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o-Forma" sheetId="2" state="visible" r:id="rId4"/>
    <sheet name="Waterfall" sheetId="3" state="visible" r:id="rId5"/>
    <sheet name="Sensitivity" sheetId="4" state="visible" r:id="rId6"/>
    <sheet name="Return-Solver" sheetId="5" state="visible" r:id="rId7"/>
  </sheets>
  <definedNames>
    <definedName function="false" hidden="false" name="ad_pre_f_broad_based_fd" vbProcedure="false">Assumptions!$C$47</definedName>
    <definedName function="false" hidden="false" name="ad_primary_raise_usd" vbProcedure="false">Assumptions!$C$48</definedName>
    <definedName function="false" hidden="false" name="class_seed_current_shares" vbProcedure="false">Assumptions!$F$113</definedName>
    <definedName function="false" hidden="false" name="class_seed_invested_usd" vbProcedure="false">Assumptions!$G$113</definedName>
    <definedName function="false" hidden="false" name="class_seed_issue_pps" vbProcedure="false">Assumptions!$D$113</definedName>
    <definedName function="false" hidden="false" name="class_seed_label" vbProcedure="false">Assumptions!$B$113</definedName>
    <definedName function="false" hidden="false" name="class_seed_ocp" vbProcedure="false">Assumptions!$C$113</definedName>
    <definedName function="false" hidden="false" name="class_seed_original_shares" vbProcedure="false">Assumptions!$E$113</definedName>
    <definedName function="false" hidden="false" name="class_series_a_current_shares" vbProcedure="false">Assumptions!$F$114</definedName>
    <definedName function="false" hidden="false" name="class_series_a_invested_usd" vbProcedure="false">Assumptions!$G$114</definedName>
    <definedName function="false" hidden="false" name="class_series_a_issue_pps" vbProcedure="false">Assumptions!$D$114</definedName>
    <definedName function="false" hidden="false" name="class_series_a_label" vbProcedure="false">Assumptions!$B$114</definedName>
    <definedName function="false" hidden="false" name="class_series_a_ocp" vbProcedure="false">Assumptions!$C$114</definedName>
    <definedName function="false" hidden="false" name="class_series_a_original_shares" vbProcedure="false">Assumptions!$E$114</definedName>
    <definedName function="false" hidden="false" name="class_series_b_current_shares" vbProcedure="false">Assumptions!$F$115</definedName>
    <definedName function="false" hidden="false" name="class_series_b_invested_usd" vbProcedure="false">Assumptions!$G$115</definedName>
    <definedName function="false" hidden="false" name="class_series_b_issue_pps" vbProcedure="false">Assumptions!$D$115</definedName>
    <definedName function="false" hidden="false" name="class_series_b_label" vbProcedure="false">Assumptions!$B$115</definedName>
    <definedName function="false" hidden="false" name="class_series_b_ocp" vbProcedure="false">Assumptions!$C$115</definedName>
    <definedName function="false" hidden="false" name="class_series_b_original_shares" vbProcedure="false">Assumptions!$E$115</definedName>
    <definedName function="false" hidden="false" name="class_series_c_current_shares" vbProcedure="false">Assumptions!$F$116</definedName>
    <definedName function="false" hidden="false" name="class_series_c_invested_usd" vbProcedure="false">Assumptions!$G$116</definedName>
    <definedName function="false" hidden="false" name="class_series_c_issue_pps" vbProcedure="false">Assumptions!$D$116</definedName>
    <definedName function="false" hidden="false" name="class_series_c_label" vbProcedure="false">Assumptions!$B$116</definedName>
    <definedName function="false" hidden="false" name="class_series_c_ocp" vbProcedure="false">Assumptions!$C$116</definedName>
    <definedName function="false" hidden="false" name="class_series_c_original_shares" vbProcedure="false">Assumptions!$E$116</definedName>
    <definedName function="false" hidden="false" name="class_series_d_current_shares" vbProcedure="false">Assumptions!$F$117</definedName>
    <definedName function="false" hidden="false" name="class_series_d_invested_usd" vbProcedure="false">Assumptions!$G$117</definedName>
    <definedName function="false" hidden="false" name="class_series_d_issue_pps" vbProcedure="false">Assumptions!$D$117</definedName>
    <definedName function="false" hidden="false" name="class_series_d_label" vbProcedure="false">Assumptions!$B$117</definedName>
    <definedName function="false" hidden="false" name="class_series_d_ocp" vbProcedure="false">Assumptions!$C$117</definedName>
    <definedName function="false" hidden="false" name="class_series_d_original_shares" vbProcedure="false">Assumptions!$E$117</definedName>
    <definedName function="false" hidden="false" name="class_series_e_current_shares" vbProcedure="false">Assumptions!$F$118</definedName>
    <definedName function="false" hidden="false" name="class_series_e_invested_usd" vbProcedure="false">Assumptions!$G$118</definedName>
    <definedName function="false" hidden="false" name="class_series_e_issue_pps" vbProcedure="false">Assumptions!$D$118</definedName>
    <definedName function="false" hidden="false" name="class_series_e_label" vbProcedure="false">Assumptions!$B$118</definedName>
    <definedName function="false" hidden="false" name="class_series_e_ocp" vbProcedure="false">Assumptions!$C$118</definedName>
    <definedName function="false" hidden="false" name="class_series_e_original_shares" vbProcedure="false">Assumptions!$E$118</definedName>
    <definedName function="false" hidden="false" name="class_series_f_invested_usd" vbProcedure="false">Assumptions!$G$119</definedName>
    <definedName function="false" hidden="false" name="class_series_f_label" vbProcedure="false">Assumptions!$B$119</definedName>
    <definedName function="false" hidden="false" name="common_rsa_total" vbProcedure="false">Assumptions!$C$108</definedName>
    <definedName function="false" hidden="false" name="const_one" vbProcedure="false">Assumptions!$C$17</definedName>
    <definedName function="false" hidden="false" name="const_zero" vbProcedure="false">Assumptions!$C$18</definedName>
    <definedName function="false" hidden="false" name="esop_refresh_target_post_f" vbProcedure="false">Assumptions!$C$9</definedName>
    <definedName function="false" hidden="false" name="exit_value_1_usd" vbProcedure="false">Assumptions!$C$20</definedName>
    <definedName function="false" hidden="false" name="exit_value_2_usd" vbProcedure="false">Assumptions!$C$21</definedName>
    <definedName function="false" hidden="false" name="exit_value_3_usd" vbProcedure="false">Assumptions!$C$22</definedName>
    <definedName function="false" hidden="false" name="exit_value_4_usd" vbProcedure="false">Assumptions!$C$23</definedName>
    <definedName function="false" hidden="false" name="exit_value_5_usd" vbProcedure="false">Assumptions!$C$24</definedName>
    <definedName function="false" hidden="false" name="founder_common_total" vbProcedure="false">Assumptions!$C$106</definedName>
    <definedName function="false" hidden="false" name="f_lead_primary_check_usd" vbProcedure="false">Assumptions!$C$11</definedName>
    <definedName function="false" hidden="false" name="lbl_3x_target" vbProcedure="false">Assumptions!$B$216</definedName>
    <definedName function="false" hidden="false" name="lbl_4x_target" vbProcedure="false">Assumptions!$B$217</definedName>
    <definedName function="false" hidden="false" name="lbl_ad_block" vbProcedure="false">Assumptions!$B$144</definedName>
    <definedName function="false" hidden="false" name="lbl_ad_increment" vbProcedure="false">Assumptions!$B$140</definedName>
    <definedName function="false" hidden="false" name="lbl_ad_shares" vbProcedure="false">Assumptions!$B$154</definedName>
    <definedName function="false" hidden="false" name="lbl_assumptions" vbProcedure="false">Assumptions!$B$125</definedName>
    <definedName function="false" hidden="false" name="lbl_as_converted" vbProcedure="false">Assumptions!$B$153</definedName>
    <definedName function="false" hidden="false" name="lbl_branch" vbProcedure="false">Assumptions!$B$222</definedName>
    <definedName function="false" hidden="false" name="lbl_branch_audit" vbProcedure="false">Assumptions!$B$209</definedName>
    <definedName function="false" hidden="false" name="lbl_cap" vbProcedure="false">Assumptions!$B$200</definedName>
    <definedName function="false" hidden="false" name="lbl_cap_implied_pps" vbProcedure="false">Assumptions!$B$159</definedName>
    <definedName function="false" hidden="false" name="lbl_cap_table" vbProcedure="false">Assumptions!$B$147</definedName>
    <definedName function="false" hidden="false" name="lbl_cap_value" vbProcedure="false">Assumptions!$B$157</definedName>
    <definedName function="false" hidden="false" name="lbl_class" vbProcedure="false">Assumptions!$B$148</definedName>
    <definedName function="false" hidden="false" name="lbl_common_gross_pps" vbProcedure="false">Assumptions!$B$219</definedName>
    <definedName function="false" hidden="false" name="lbl_common_rsas" vbProcedure="false">Assumptions!$B$174</definedName>
    <definedName function="false" hidden="false" name="lbl_conversion_branch" vbProcedure="false">Assumptions!$B$162</definedName>
    <definedName function="false" hidden="false" name="lbl_conversion_pps" vbProcedure="false">Assumptions!$B$161</definedName>
    <definedName function="false" hidden="false" name="lbl_convert" vbProcedure="false">Assumptions!$B$197</definedName>
    <definedName function="false" hidden="false" name="lbl_discount" vbProcedure="false">Assumptions!$B$201</definedName>
    <definedName function="false" hidden="false" name="lbl_discount_implied_pps" vbProcedure="false">Assumptions!$B$160</definedName>
    <definedName function="false" hidden="false" name="lbl_discount_rate" vbProcedure="false">Assumptions!$B$158</definedName>
    <definedName function="false" hidden="false" name="lbl_election" vbProcedure="false">Assumptions!$B$192</definedName>
    <definedName function="false" hidden="false" name="lbl_election_block" vbProcedure="false">Assumptions!$B$190</definedName>
    <definedName function="false" hidden="false" name="lbl_esop_target" vbProcedure="false">Assumptions!$B$205</definedName>
    <definedName function="false" hidden="false" name="lbl_esop_topup" vbProcedure="false">Assumptions!$B$139</definedName>
    <definedName function="false" hidden="false" name="lbl_exit_value" vbProcedure="false">Assumptions!$B$191</definedName>
    <definedName function="false" hidden="false" name="lbl_feasible" vbProcedure="false">Assumptions!$B$202</definedName>
    <definedName function="false" hidden="false" name="lbl_fixed_point" vbProcedure="false">Assumptions!$B$134</definedName>
    <definedName function="false" hidden="false" name="lbl_founder" vbProcedure="false">Assumptions!$B$166</definedName>
    <definedName function="false" hidden="false" name="lbl_f_class_ownership" vbProcedure="false">Assumptions!$B$212</definedName>
    <definedName function="false" hidden="false" name="lbl_f_class_proceeds" vbProcedure="false">Assumptions!$B$211</definedName>
    <definedName function="false" hidden="false" name="lbl_f_lead_primary_shares" vbProcedure="false">Assumptions!$B$138</definedName>
    <definedName function="false" hidden="false" name="lbl_f_lead_secondary" vbProcedure="false">Assumptions!$B$171</definedName>
    <definedName function="false" hidden="false" name="lbl_f_pps" vbProcedure="false">Assumptions!$B$135</definedName>
    <definedName function="false" hidden="false" name="lbl_infeasible" vbProcedure="false">Assumptions!$B$203</definedName>
    <definedName function="false" hidden="false" name="lbl_initial_common" vbProcedure="false">Assumptions!$B$167</definedName>
    <definedName function="false" hidden="false" name="lbl_issued_options" vbProcedure="false">Assumptions!$B$185</definedName>
    <definedName function="false" hidden="false" name="lbl_mask" vbProcedure="false">Assumptions!$B$221</definedName>
    <definedName function="false" hidden="false" name="lbl_metric" vbProcedure="false">Assumptions!$B$130</definedName>
    <definedName function="false" hidden="false" name="lbl_new_conversion_price" vbProcedure="false">Assumptions!$B$151</definedName>
    <definedName function="false" hidden="false" name="lbl_new_ratio" vbProcedure="false">Assumptions!$B$152</definedName>
    <definedName function="false" hidden="false" name="lbl_note" vbProcedure="false">Assumptions!$B$155</definedName>
    <definedName function="false" hidden="false" name="lbl_notes_block" vbProcedure="false">Assumptions!$B$145</definedName>
    <definedName function="false" hidden="false" name="lbl_notes_combined" vbProcedure="false">Assumptions!$B$184</definedName>
    <definedName function="false" hidden="false" name="lbl_note_a" vbProcedure="false">Assumptions!$B$182</definedName>
    <definedName function="false" hidden="false" name="lbl_note_a_shares" vbProcedure="false">Assumptions!$B$141</definedName>
    <definedName function="false" hidden="false" name="lbl_note_b" vbProcedure="false">Assumptions!$B$183</definedName>
    <definedName function="false" hidden="false" name="lbl_note_b_shares" vbProcedure="false">Assumptions!$B$142</definedName>
    <definedName function="false" hidden="false" name="lbl_no_trigger" vbProcedure="false">Assumptions!$B$199</definedName>
    <definedName function="false" hidden="false" name="lbl_ocp" vbProcedure="false">Assumptions!$B$149</definedName>
    <definedName function="false" hidden="false" name="lbl_option_itm" vbProcedure="false">Assumptions!$B$220</definedName>
    <definedName function="false" hidden="false" name="lbl_our_ownership_pct" vbProcedure="false">Assumptions!$B$207</definedName>
    <definedName function="false" hidden="false" name="lbl_our_primary_shares" vbProcedure="false">Assumptions!$B$137</definedName>
    <definedName function="false" hidden="false" name="lbl_our_proceeds" vbProcedure="false">Assumptions!$B$208</definedName>
    <definedName function="false" hidden="false" name="lbl_ownership_pct" vbProcedure="false">Assumptions!$B$188</definedName>
    <definedName function="false" hidden="false" name="lbl_post_common" vbProcedure="false">Assumptions!$B$170</definedName>
    <definedName function="false" hidden="false" name="lbl_post_f_fd" vbProcedure="false">Assumptions!$B$143</definedName>
    <definedName function="false" hidden="false" name="lbl_preference" vbProcedure="false">Assumptions!$B$196</definedName>
    <definedName function="false" hidden="false" name="lbl_pre_money" vbProcedure="false">Assumptions!$B$206</definedName>
    <definedName function="false" hidden="false" name="lbl_primary_shares" vbProcedure="false">Assumptions!$B$136</definedName>
    <definedName function="false" hidden="false" name="lbl_principal" vbProcedure="false">Assumptions!$B$156</definedName>
    <definedName function="false" hidden="false" name="lbl_proceeds" vbProcedure="false">Assumptions!$B$193</definedName>
    <definedName function="false" hidden="false" name="lbl_prorata" vbProcedure="false">Assumptions!$B$168</definedName>
    <definedName function="false" hidden="false" name="lbl_pro_forma" vbProcedure="false">Assumptions!$B$126</definedName>
    <definedName function="false" hidden="false" name="lbl_reconciliation" vbProcedure="false">Assumptions!$B$195</definedName>
    <definedName function="false" hidden="false" name="lbl_required_post_f_fd_pct" vbProcedure="false">Assumptions!$B$214</definedName>
    <definedName function="false" hidden="false" name="lbl_required_series_f_round_pct" vbProcedure="false">Assumptions!$B$213</definedName>
    <definedName function="false" hidden="false" name="lbl_return_solver" vbProcedure="false">Assumptions!$B$129</definedName>
    <definedName function="false" hidden="false" name="lbl_role" vbProcedure="false">Assumptions!$B$173</definedName>
    <definedName function="false" hidden="false" name="lbl_seed" vbProcedure="false">Assumptions!$B$175</definedName>
    <definedName function="false" hidden="false" name="lbl_selected_mask" vbProcedure="false">Assumptions!$B$218</definedName>
    <definedName function="false" hidden="false" name="lbl_sensitivity" vbProcedure="false">Assumptions!$B$128</definedName>
    <definedName function="false" hidden="false" name="lbl_sensitivity_combo" vbProcedure="false">Assumptions!$B$204</definedName>
    <definedName function="false" hidden="false" name="lbl_series_a" vbProcedure="false">Assumptions!$B$176</definedName>
    <definedName function="false" hidden="false" name="lbl_series_b" vbProcedure="false">Assumptions!$B$177</definedName>
    <definedName function="false" hidden="false" name="lbl_series_c" vbProcedure="false">Assumptions!$B$178</definedName>
    <definedName function="false" hidden="false" name="lbl_series_d" vbProcedure="false">Assumptions!$B$179</definedName>
    <definedName function="false" hidden="false" name="lbl_series_e" vbProcedure="false">Assumptions!$B$180</definedName>
    <definedName function="false" hidden="false" name="lbl_series_f" vbProcedure="false">Assumptions!$B$181</definedName>
    <definedName function="false" hidden="false" name="lbl_shares_issued" vbProcedure="false">Assumptions!$B$163</definedName>
    <definedName function="false" hidden="false" name="lbl_share_out" vbProcedure="false">Assumptions!$B$169</definedName>
    <definedName function="false" hidden="false" name="lbl_source" vbProcedure="false">Assumptions!$B$133</definedName>
    <definedName function="false" hidden="false" name="lbl_stakeholder_id" vbProcedure="false">Assumptions!$B$172</definedName>
    <definedName function="false" hidden="false" name="lbl_status" vbProcedure="false">Assumptions!$B$215</definedName>
    <definedName function="false" hidden="false" name="lbl_target" vbProcedure="false">Assumptions!$B$210</definedName>
    <definedName function="false" hidden="false" name="lbl_tender_block" vbProcedure="false">Assumptions!$B$146</definedName>
    <definedName function="false" hidden="false" name="lbl_tender_pps" vbProcedure="false">Assumptions!$B$164</definedName>
    <definedName function="false" hidden="false" name="lbl_tender_shares" vbProcedure="false">Assumptions!$B$165</definedName>
    <definedName function="false" hidden="false" name="lbl_title" vbProcedure="false">Assumptions!$B$124</definedName>
    <definedName function="false" hidden="false" name="lbl_total" vbProcedure="false">Assumptions!$B$189</definedName>
    <definedName function="false" hidden="false" name="lbl_total_fd" vbProcedure="false">Assumptions!$B$187</definedName>
    <definedName function="false" hidden="false" name="lbl_total_proceeds" vbProcedure="false">Assumptions!$B$194</definedName>
    <definedName function="false" hidden="false" name="lbl_trigger" vbProcedure="false">Assumptions!$B$198</definedName>
    <definedName function="false" hidden="false" name="lbl_trigger_test" vbProcedure="false">Assumptions!$B$150</definedName>
    <definedName function="false" hidden="false" name="lbl_unissued_options" vbProcedure="false">Assumptions!$B$186</definedName>
    <definedName function="false" hidden="false" name="lbl_units" vbProcedure="false">Assumptions!$B$132</definedName>
    <definedName function="false" hidden="false" name="lbl_value" vbProcedure="false">Assumptions!$B$131</definedName>
    <definedName function="false" hidden="false" name="lbl_waterfall" vbProcedure="false">Assumptions!$B$127</definedName>
    <definedName function="false" hidden="false" name="note_a_cap_usd" vbProcedure="false">Assumptions!$C$40</definedName>
    <definedName function="false" hidden="false" name="note_a_discount" vbProcedure="false">Assumptions!$C$41</definedName>
    <definedName function="false" hidden="false" name="note_a_interest_usd" vbProcedure="false">Assumptions!$C$42</definedName>
    <definedName function="false" hidden="false" name="note_a_principal_usd" vbProcedure="false">Assumptions!$C$39</definedName>
    <definedName function="false" hidden="false" name="note_b_cap_usd" vbProcedure="false">Assumptions!$C$44</definedName>
    <definedName function="false" hidden="false" name="note_b_discount" vbProcedure="false">Assumptions!$C$45</definedName>
    <definedName function="false" hidden="false" name="note_b_interest_usd" vbProcedure="false">Assumptions!$C$46</definedName>
    <definedName function="false" hidden="false" name="note_b_principal_usd" vbProcedure="false">Assumptions!$C$43</definedName>
    <definedName function="false" hidden="false" name="ocp_seed" vbProcedure="false">Assumptions!$C$33</definedName>
    <definedName function="false" hidden="false" name="ocp_series_a" vbProcedure="false">Assumptions!$C$34</definedName>
    <definedName function="false" hidden="false" name="ocp_series_b" vbProcedure="false">Assumptions!$C$35</definedName>
    <definedName function="false" hidden="false" name="ocp_series_c" vbProcedure="false">Assumptions!$C$36</definedName>
    <definedName function="false" hidden="false" name="ocp_series_d_post_e_ncp" vbProcedure="false">Assumptions!$C$37</definedName>
    <definedName function="false" hidden="false" name="ocp_series_e" vbProcedure="false">Assumptions!$C$38</definedName>
    <definedName function="false" hidden="false" name="option_strike_usd" vbProcedure="false">Assumptions!$C$12</definedName>
    <definedName function="false" hidden="false" name="our_fund_check_usd" vbProcedure="false">Assumptions!$C$10</definedName>
    <definedName function="false" hidden="false" name="pre_f_fd_total" vbProcedure="false">Assumptions!$C$15</definedName>
    <definedName function="false" hidden="false" name="pre_f_options_issued" vbProcedure="false">Assumptions!$C$13</definedName>
    <definedName function="false" hidden="false" name="pre_f_options_unissued" vbProcedure="false">Assumptions!$C$14</definedName>
    <definedName function="false" hidden="false" name="pre_f_option_pool_total" vbProcedure="false">Assumptions!$C$16</definedName>
    <definedName function="false" hidden="false" name="return_multiple_3x" vbProcedure="false">Assumptions!$C$31</definedName>
    <definedName function="false" hidden="false" name="return_multiple_4x" vbProcedure="false">Assumptions!$C$32</definedName>
    <definedName function="false" hidden="false" name="rsa_common_total" vbProcedure="false">Assumptions!$C$107</definedName>
    <definedName function="false" hidden="false" name="sensitivity_esop_base" vbProcedure="false">Assumptions!$C$26</definedName>
    <definedName function="false" hidden="false" name="sensitivity_esop_high" vbProcedure="false">Assumptions!$C$27</definedName>
    <definedName function="false" hidden="false" name="sensitivity_esop_low" vbProcedure="false">Assumptions!$C$25</definedName>
    <definedName function="false" hidden="false" name="sensitivity_exit_usd" vbProcedure="false">Assumptions!$C$49</definedName>
    <definedName function="false" hidden="false" name="sensitivity_pre_base_usd" vbProcedure="false">Assumptions!$C$29</definedName>
    <definedName function="false" hidden="false" name="sensitivity_pre_high_usd" vbProcedure="false">Assumptions!$C$30</definedName>
    <definedName function="false" hidden="false" name="sensitivity_pre_low_usd" vbProcedure="false">Assumptions!$C$28</definedName>
    <definedName function="false" hidden="false" name="series_f_pre_money_usd" vbProcedure="false">Assumptions!$C$5</definedName>
    <definedName function="false" hidden="false" name="series_f_primary_raise_usd" vbProcedure="false">Assumptions!$C$6</definedName>
    <definedName function="false" hidden="false" name="series_f_secondary_raise_usd" vbProcedure="false">Assumptions!$C$7</definedName>
    <definedName function="false" hidden="false" name="series_f_tender_pps_multiplier" vbProcedure="false">Assumptions!$C$8</definedName>
    <definedName function="false" hidden="false" name="usd_in_millions" vbProcedure="false">Assumptions!$C$19</definedName>
  </definedNames>
  <calcPr iterateCount="2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<sst xmlns="http://schemas.openxmlformats.org/spreadsheetml/2006/main" count="565" uniqueCount="435">
  <si>
    <t xml:space="preserve">Kelvin Dynamics - Series F Analysis</t>
  </si>
  <si>
    <t xml:space="preserve">Model knobs</t>
  </si>
  <si>
    <t xml:space="preserve">Key</t>
  </si>
  <si>
    <t xml:space="preserve">Label</t>
  </si>
  <si>
    <t xml:space="preserve">Value</t>
  </si>
  <si>
    <t xml:space="preserve">Units</t>
  </si>
  <si>
    <t xml:space="preserve">Source / Notes</t>
  </si>
  <si>
    <t xml:space="preserve">series_f_pre_money_usd</t>
  </si>
  <si>
    <t xml:space="preserve">Series F pre-money</t>
  </si>
  <si>
    <t xml:space="preserve">USD</t>
  </si>
  <si>
    <t xml:space="preserve">Series F pre-money valuation</t>
  </si>
  <si>
    <t xml:space="preserve">series_f_primary_raise_usd</t>
  </si>
  <si>
    <t xml:space="preserve">Series F primary raise</t>
  </si>
  <si>
    <t xml:space="preserve">New Series F primary capital</t>
  </si>
  <si>
    <t xml:space="preserve">series_f_secondary_raise_usd</t>
  </si>
  <si>
    <t xml:space="preserve">Series F secondary tender raise</t>
  </si>
  <si>
    <t xml:space="preserve">Secondary tender from founders</t>
  </si>
  <si>
    <t xml:space="preserve">series_f_tender_pps_multiplier</t>
  </si>
  <si>
    <t xml:space="preserve">Tender PPS multiplier</t>
  </si>
  <si>
    <t xml:space="preserve">fraction</t>
  </si>
  <si>
    <t xml:space="preserve">Tender PPS = multiplier x F_PPS</t>
  </si>
  <si>
    <t xml:space="preserve">esop_refresh_target_post_f</t>
  </si>
  <si>
    <t xml:space="preserve">ESOP refresh target % of post-F FD</t>
  </si>
  <si>
    <t xml:space="preserve">Post-F option pool as fraction of post-F FD</t>
  </si>
  <si>
    <t xml:space="preserve">our_fund_check_usd</t>
  </si>
  <si>
    <t xml:space="preserve">Our fund check size</t>
  </si>
  <si>
    <t xml:space="preserve">Our fund's Series F primary check (= 1/3 of primary)</t>
  </si>
  <si>
    <t xml:space="preserve">f_lead_primary_check_usd</t>
  </si>
  <si>
    <t xml:space="preserve">F_LEAD primary check size</t>
  </si>
  <si>
    <t xml:space="preserve">F_LEAD's Series F primary check (= 2/3 of primary)</t>
  </si>
  <si>
    <t xml:space="preserve">option_strike_usd</t>
  </si>
  <si>
    <t xml:space="preserve">Issued option strike</t>
  </si>
  <si>
    <t xml:space="preserve">Option exercise price for issued options at exit</t>
  </si>
  <si>
    <t xml:space="preserve">pre_f_options_issued</t>
  </si>
  <si>
    <t xml:space="preserve">Pre-F issued options</t>
  </si>
  <si>
    <t xml:space="preserve">shares</t>
  </si>
  <si>
    <t xml:space="preserve">Issued options outstanding pre-F (carryover from v3 post-E)</t>
  </si>
  <si>
    <t xml:space="preserve">pre_f_options_unissued</t>
  </si>
  <si>
    <t xml:space="preserve">Pre-F unissued option pool</t>
  </si>
  <si>
    <t xml:space="preserve">Unissued option pool pre-F (carryover from v3 post-E refresh)</t>
  </si>
  <si>
    <t xml:space="preserve">pre_f_fd_total</t>
  </si>
  <si>
    <t xml:space="preserve">Pre-F broad-based FD total</t>
  </si>
  <si>
    <t xml:space="preserve">Pre-F fully-diluted share count (post-E T from v3)</t>
  </si>
  <si>
    <t xml:space="preserve">pre_f_option_pool_total</t>
  </si>
  <si>
    <t xml:space="preserve">Pre-F total option pool</t>
  </si>
  <si>
    <t xml:space="preserve">Issued + unissued pre-F option pool</t>
  </si>
  <si>
    <t xml:space="preserve">const_one</t>
  </si>
  <si>
    <t xml:space="preserve">Formula constant: one</t>
  </si>
  <si>
    <t xml:space="preserve">number</t>
  </si>
  <si>
    <t xml:space="preserve">Used by downstream formulas</t>
  </si>
  <si>
    <t xml:space="preserve">const_zero</t>
  </si>
  <si>
    <t xml:space="preserve">Formula constant: zero</t>
  </si>
  <si>
    <t xml:space="preserve">usd_in_millions</t>
  </si>
  <si>
    <t xml:space="preserve">USD display divisor</t>
  </si>
  <si>
    <t xml:space="preserve">Used by downstream display formulas</t>
  </si>
  <si>
    <t xml:space="preserve">exit_value_1_usd</t>
  </si>
  <si>
    <t xml:space="preserve">Exit value 1</t>
  </si>
  <si>
    <t xml:space="preserve">Exit scenario 1</t>
  </si>
  <si>
    <t xml:space="preserve">exit_value_2_usd</t>
  </si>
  <si>
    <t xml:space="preserve">Exit value 2</t>
  </si>
  <si>
    <t xml:space="preserve">Exit scenario 2</t>
  </si>
  <si>
    <t xml:space="preserve">exit_value_3_usd</t>
  </si>
  <si>
    <t xml:space="preserve">Exit value 3</t>
  </si>
  <si>
    <t xml:space="preserve">Exit scenario 3 (sensitivity reference)</t>
  </si>
  <si>
    <t xml:space="preserve">exit_value_4_usd</t>
  </si>
  <si>
    <t xml:space="preserve">Exit value 4</t>
  </si>
  <si>
    <t xml:space="preserve">Exit scenario 4</t>
  </si>
  <si>
    <t xml:space="preserve">exit_value_5_usd</t>
  </si>
  <si>
    <t xml:space="preserve">Exit value 5</t>
  </si>
  <si>
    <t xml:space="preserve">Exit scenario 5</t>
  </si>
  <si>
    <t xml:space="preserve">sensitivity_esop_low</t>
  </si>
  <si>
    <t xml:space="preserve">Sensitivity ESOP low</t>
  </si>
  <si>
    <t xml:space="preserve">Sensitivity grid axis: low ESOP refresh</t>
  </si>
  <si>
    <t xml:space="preserve">sensitivity_esop_base</t>
  </si>
  <si>
    <t xml:space="preserve">Sensitivity ESOP base</t>
  </si>
  <si>
    <t xml:space="preserve">Sensitivity grid axis: base ESOP refresh</t>
  </si>
  <si>
    <t xml:space="preserve">sensitivity_esop_high</t>
  </si>
  <si>
    <t xml:space="preserve">Sensitivity ESOP high</t>
  </si>
  <si>
    <t xml:space="preserve">Sensitivity grid axis: high ESOP refresh</t>
  </si>
  <si>
    <t xml:space="preserve">sensitivity_pre_low_usd</t>
  </si>
  <si>
    <t xml:space="preserve">Sensitivity pre-money low</t>
  </si>
  <si>
    <t xml:space="preserve">Sensitivity grid axis: low Series F pre-money</t>
  </si>
  <si>
    <t xml:space="preserve">sensitivity_pre_base_usd</t>
  </si>
  <si>
    <t xml:space="preserve">Sensitivity pre-money base</t>
  </si>
  <si>
    <t xml:space="preserve">Sensitivity grid axis: base Series F pre-money</t>
  </si>
  <si>
    <t xml:space="preserve">sensitivity_pre_high_usd</t>
  </si>
  <si>
    <t xml:space="preserve">Sensitivity pre-money high</t>
  </si>
  <si>
    <t xml:space="preserve">Sensitivity grid axis: high Series F pre-money</t>
  </si>
  <si>
    <t xml:space="preserve">return_multiple_3x</t>
  </si>
  <si>
    <t xml:space="preserve">Return-solver 3x multiple</t>
  </si>
  <si>
    <t xml:space="preserve">multiple</t>
  </si>
  <si>
    <t xml:space="preserve">Return-solver target: 3x net</t>
  </si>
  <si>
    <t xml:space="preserve">return_multiple_4x</t>
  </si>
  <si>
    <t xml:space="preserve">Return-solver 4x multiple</t>
  </si>
  <si>
    <t xml:space="preserve">Return-solver target: 4x net</t>
  </si>
  <si>
    <t xml:space="preserve">ocp_seed</t>
  </si>
  <si>
    <t xml:space="preserve">Seed OCP</t>
  </si>
  <si>
    <t xml:space="preserve">USD/share</t>
  </si>
  <si>
    <t xml:space="preserve">Securities!OCP-for-AD</t>
  </si>
  <si>
    <t xml:space="preserve">ocp_series_a</t>
  </si>
  <si>
    <t xml:space="preserve">Series A OCP</t>
  </si>
  <si>
    <t xml:space="preserve">ocp_series_b</t>
  </si>
  <si>
    <t xml:space="preserve">Series B OCP</t>
  </si>
  <si>
    <t xml:space="preserve">ocp_series_c</t>
  </si>
  <si>
    <t xml:space="preserve">Series C OCP</t>
  </si>
  <si>
    <t xml:space="preserve">ocp_series_d_post_e_ncp</t>
  </si>
  <si>
    <t xml:space="preserve">Series D OCP (post-E NCP)</t>
  </si>
  <si>
    <t xml:space="preserve">ocp_series_e</t>
  </si>
  <si>
    <t xml:space="preserve">Series E OCP</t>
  </si>
  <si>
    <t xml:space="preserve">note_a_principal_usd</t>
  </si>
  <si>
    <t xml:space="preserve">Note A principal</t>
  </si>
  <si>
    <t xml:space="preserve">Notes!Principal USD</t>
  </si>
  <si>
    <t xml:space="preserve">note_a_cap_usd</t>
  </si>
  <si>
    <t xml:space="preserve">Note A valuation cap</t>
  </si>
  <si>
    <t xml:space="preserve">Notes!Cap USD</t>
  </si>
  <si>
    <t xml:space="preserve">note_a_discount</t>
  </si>
  <si>
    <t xml:space="preserve">Note A discount</t>
  </si>
  <si>
    <t xml:space="preserve">Notes!Discount</t>
  </si>
  <si>
    <t xml:space="preserve">note_a_interest_usd</t>
  </si>
  <si>
    <t xml:space="preserve">Note A accrued interest</t>
  </si>
  <si>
    <t xml:space="preserve">Notes!Interest</t>
  </si>
  <si>
    <t xml:space="preserve">note_b_principal_usd</t>
  </si>
  <si>
    <t xml:space="preserve">Note B principal</t>
  </si>
  <si>
    <t xml:space="preserve">note_b_cap_usd</t>
  </si>
  <si>
    <t xml:space="preserve">Note B valuation cap</t>
  </si>
  <si>
    <t xml:space="preserve">note_b_discount</t>
  </si>
  <si>
    <t xml:space="preserve">Note B discount</t>
  </si>
  <si>
    <t xml:space="preserve">note_b_interest_usd</t>
  </si>
  <si>
    <t xml:space="preserve">Note B accrued interest</t>
  </si>
  <si>
    <t xml:space="preserve">ad_pre_f_broad_based_fd</t>
  </si>
  <si>
    <t xml:space="preserve">Broad-based WA A: pre-F FD</t>
  </si>
  <si>
    <t xml:space="preserve">RoundTerms!pre_f_fd_total</t>
  </si>
  <si>
    <t xml:space="preserve">ad_primary_raise_usd</t>
  </si>
  <si>
    <t xml:space="preserve">Broad-based WA new-money numerator</t>
  </si>
  <si>
    <t xml:space="preserve">Notes excluded from B and C</t>
  </si>
  <si>
    <t xml:space="preserve">sensitivity_exit_usd</t>
  </si>
  <si>
    <t xml:space="preserve">Sensitivity waterfall exit</t>
  </si>
  <si>
    <t xml:space="preserve">Exit value used in Sensitivity</t>
  </si>
  <si>
    <t xml:space="preserve">Raw Stakeholders</t>
  </si>
  <si>
    <t xml:space="preserve">ID</t>
  </si>
  <si>
    <t xml:space="preserve">Role</t>
  </si>
  <si>
    <t xml:space="preserve">Common shares</t>
  </si>
  <si>
    <t xml:space="preserve">Preferred class</t>
  </si>
  <si>
    <t xml:space="preserve">Preferred shares</t>
  </si>
  <si>
    <t xml:space="preserve">F1</t>
  </si>
  <si>
    <t xml:space="preserve">Founder (CEO)</t>
  </si>
  <si>
    <t xml:space="preserve">F2</t>
  </si>
  <si>
    <t xml:space="preserve">Founder (CTO)</t>
  </si>
  <si>
    <t xml:space="preserve">F3</t>
  </si>
  <si>
    <t xml:space="preserve">Founder (Chief Scientist)</t>
  </si>
  <si>
    <t xml:space="preserve">E1</t>
  </si>
  <si>
    <t xml:space="preserve">Employee RSA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</si>
  <si>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</si>
  <si>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</si>
  <si>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</si>
  <si>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</si>
  <si>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</si>
  <si>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</si>
  <si>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</si>
  <si>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</si>
  <si>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</si>
  <si>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SEED1</t>
  </si>
  <si>
    <t xml:space="preserve">Seed preferred LP</t>
  </si>
  <si>
    <t xml:space="preserve">Seed</t>
  </si>
  <si>
    <t xml:space="preserve">A1</t>
  </si>
  <si>
    <t xml:space="preserve">Series A preferred LP</t>
  </si>
  <si>
    <t xml:space="preserve">Series A</t>
  </si>
  <si>
    <t xml:space="preserve">B1</t>
  </si>
  <si>
    <t xml:space="preserve">Series B preferred LP</t>
  </si>
  <si>
    <t xml:space="preserve">Series B</t>
  </si>
  <si>
    <t xml:space="preserve">C1</t>
  </si>
  <si>
    <t xml:space="preserve">Series C preferred LP</t>
  </si>
  <si>
    <t xml:space="preserve">Series C</t>
  </si>
  <si>
    <t xml:space="preserve">D1</t>
  </si>
  <si>
    <t xml:space="preserve">Series D preferred LP</t>
  </si>
  <si>
    <t xml:space="preserve">Series D</t>
  </si>
  <si>
    <t xml:space="preserve">E1_INV</t>
  </si>
  <si>
    <t xml:space="preserve">Series E preferred LP</t>
  </si>
  <si>
    <t xml:space="preserve">Series E</t>
  </si>
  <si>
    <t xml:space="preserve">E2_INV</t>
  </si>
  <si>
    <t xml:space="preserve">E3_INV</t>
  </si>
  <si>
    <t xml:space="preserve">E4_INV</t>
  </si>
  <si>
    <t xml:space="preserve">E5_INV</t>
  </si>
  <si>
    <t xml:space="preserve">E6_INV</t>
  </si>
  <si>
    <t xml:space="preserve">E7_INV</t>
  </si>
  <si>
    <t xml:space="preserve">E8_INV</t>
  </si>
  <si>
    <t xml:space="preserve">E9_INV</t>
  </si>
  <si>
    <t xml:space="preserve">E10_INV</t>
  </si>
  <si>
    <t xml:space="preserve">NA1</t>
  </si>
  <si>
    <t xml:space="preserve">Convertible Note A holder</t>
  </si>
  <si>
    <t xml:space="preserve">NB1</t>
  </si>
  <si>
    <t xml:space="preserve">Convertible Note B holder</t>
  </si>
  <si>
    <t xml:space="preserve">F_LEAD</t>
  </si>
  <si>
    <t xml:space="preserve">Series F lead investor</t>
  </si>
  <si>
    <t xml:space="preserve">F_FUND</t>
  </si>
  <si>
    <t xml:space="preserve">Our fund (Series F primary)</t>
  </si>
  <si>
    <t xml:space="preserve">Raw Securities</t>
  </si>
  <si>
    <t xml:space="preserve">Series</t>
  </si>
  <si>
    <t xml:space="preserve">Date</t>
  </si>
  <si>
    <t xml:space="preserve">OCP-for-AD</t>
  </si>
  <si>
    <t xml:space="preserve">PPS-issued-at</t>
  </si>
  <si>
    <t xml:space="preserve">Shares</t>
  </si>
  <si>
    <t xml:space="preserve">Invested USD</t>
  </si>
  <si>
    <t xml:space="preserve">LP-type</t>
  </si>
  <si>
    <t xml:space="preserve">AD-type</t>
  </si>
  <si>
    <t xml:space="preserve">2020-Q2</t>
  </si>
  <si>
    <t xml:space="preserve">1x non-participating with conversion election</t>
  </si>
  <si>
    <t xml:space="preserve">broad-based weighted-average</t>
  </si>
  <si>
    <t xml:space="preserve">2021-Q1</t>
  </si>
  <si>
    <t xml:space="preserve">2022-Q2</t>
  </si>
  <si>
    <t xml:space="preserve">2023-Q4</t>
  </si>
  <si>
    <t xml:space="preserve">2025-Q2</t>
  </si>
  <si>
    <t xml:space="preserve">2026-Q1</t>
  </si>
  <si>
    <t xml:space="preserve">Raw Notes</t>
  </si>
  <si>
    <t xml:space="preserve">Note ID</t>
  </si>
  <si>
    <t xml:space="preserve">Holder ID</t>
  </si>
  <si>
    <t xml:space="preserve">Principal USD</t>
  </si>
  <si>
    <t xml:space="preserve">Cap USD</t>
  </si>
  <si>
    <t xml:space="preserve">Discount</t>
  </si>
  <si>
    <t xml:space="preserve">Interest</t>
  </si>
  <si>
    <t xml:space="preserve">Note A</t>
  </si>
  <si>
    <t xml:space="preserve">Note B</t>
  </si>
  <si>
    <t xml:space="preserve">Derived Cap-Table Inputs</t>
  </si>
  <si>
    <t xml:space="preserve">Notes</t>
  </si>
  <si>
    <t xml:space="preserve">founder_common_total</t>
  </si>
  <si>
    <t xml:space="preserve">Founder common total</t>
  </si>
  <si>
    <t xml:space="preserve">F1 + F2 + F3</t>
  </si>
  <si>
    <t xml:space="preserve">rsa_common_total</t>
  </si>
  <si>
    <t xml:space="preserve">Employee RSA common total</t>
  </si>
  <si>
    <t xml:space="preserve">Employee RSA rows</t>
  </si>
  <si>
    <t xml:space="preserve">common_rsa_total</t>
  </si>
  <si>
    <t xml:space="preserve">Common + RSA total</t>
  </si>
  <si>
    <t xml:space="preserve">Tender transfers do not change this total</t>
  </si>
  <si>
    <t xml:space="preserve">Class Inputs</t>
  </si>
  <si>
    <t xml:space="preserve">Class key</t>
  </si>
  <si>
    <t xml:space="preserve">Class label</t>
  </si>
  <si>
    <t xml:space="preserve">OCP</t>
  </si>
  <si>
    <t xml:space="preserve">Original issue PPS</t>
  </si>
  <si>
    <t xml:space="preserve">Original preferred shares</t>
  </si>
  <si>
    <t xml:space="preserve">Current as-converted shares</t>
  </si>
  <si>
    <t xml:space="preserve">Source series</t>
  </si>
  <si>
    <t xml:space="preserve">seed</t>
  </si>
  <si>
    <t xml:space="preserve">series_a</t>
  </si>
  <si>
    <t xml:space="preserve">series_b</t>
  </si>
  <si>
    <t xml:space="preserve">series_c</t>
  </si>
  <si>
    <t xml:space="preserve">series_d</t>
  </si>
  <si>
    <t xml:space="preserve">series_e</t>
  </si>
  <si>
    <t xml:space="preserve">series_f</t>
  </si>
  <si>
    <t xml:space="preserve">Series F</t>
  </si>
  <si>
    <t xml:space="preserve">RoundTerms</t>
  </si>
  <si>
    <t xml:space="preserve">Formula Labels</t>
  </si>
  <si>
    <t xml:space="preserve">Label key</t>
  </si>
  <si>
    <t xml:space="preserve">Text</t>
  </si>
  <si>
    <t xml:space="preserve">lbl_title</t>
  </si>
  <si>
    <t xml:space="preserve">lbl_assumptions</t>
  </si>
  <si>
    <t xml:space="preserve">Assumptions</t>
  </si>
  <si>
    <t xml:space="preserve">lbl_pro_forma</t>
  </si>
  <si>
    <t xml:space="preserve">Pro-Forma</t>
  </si>
  <si>
    <t xml:space="preserve">lbl_waterfall</t>
  </si>
  <si>
    <t xml:space="preserve">Waterfall</t>
  </si>
  <si>
    <t xml:space="preserve">lbl_sensitivity</t>
  </si>
  <si>
    <t xml:space="preserve">Sensitivity</t>
  </si>
  <si>
    <t xml:space="preserve">lbl_return_solver</t>
  </si>
  <si>
    <t xml:space="preserve">Return-Solver</t>
  </si>
  <si>
    <t xml:space="preserve">lbl_metric</t>
  </si>
  <si>
    <t xml:space="preserve">Metric</t>
  </si>
  <si>
    <t xml:space="preserve">lbl_value</t>
  </si>
  <si>
    <t xml:space="preserve">lbl_units</t>
  </si>
  <si>
    <t xml:space="preserve">lbl_source</t>
  </si>
  <si>
    <t xml:space="preserve">Source</t>
  </si>
  <si>
    <t xml:space="preserve">lbl_fixed_point</t>
  </si>
  <si>
    <t xml:space="preserve">Fixed Point</t>
  </si>
  <si>
    <t xml:space="preserve">lbl_f_pps</t>
  </si>
  <si>
    <t xml:space="preserve">Series F PPS</t>
  </si>
  <si>
    <t xml:space="preserve">lbl_primary_shares</t>
  </si>
  <si>
    <t xml:space="preserve">Series F primary shares</t>
  </si>
  <si>
    <t xml:space="preserve">lbl_our_primary_shares</t>
  </si>
  <si>
    <t xml:space="preserve">Our Series F primary shares</t>
  </si>
  <si>
    <t xml:space="preserve">lbl_f_lead_primary_shares</t>
  </si>
  <si>
    <t xml:space="preserve">F_LEAD Series F primary shares</t>
  </si>
  <si>
    <t xml:space="preserve">lbl_esop_topup</t>
  </si>
  <si>
    <t xml:space="preserve">ESOP top-up</t>
  </si>
  <si>
    <t xml:space="preserve">lbl_ad_increment</t>
  </si>
  <si>
    <t xml:space="preserve">AD incremental shares</t>
  </si>
  <si>
    <t xml:space="preserve">lbl_note_a_shares</t>
  </si>
  <si>
    <t xml:space="preserve">Note A shares</t>
  </si>
  <si>
    <t xml:space="preserve">lbl_note_b_shares</t>
  </si>
  <si>
    <t xml:space="preserve">Note B shares</t>
  </si>
  <si>
    <t xml:space="preserve">lbl_post_f_fd</t>
  </si>
  <si>
    <t xml:space="preserve">Post-F FD shares</t>
  </si>
  <si>
    <t xml:space="preserve">lbl_ad_block</t>
  </si>
  <si>
    <t xml:space="preserve">Anti-Dilution Block</t>
  </si>
  <si>
    <t xml:space="preserve">lbl_notes_block</t>
  </si>
  <si>
    <t xml:space="preserve">Notes Block</t>
  </si>
  <si>
    <t xml:space="preserve">lbl_tender_block</t>
  </si>
  <si>
    <t xml:space="preserve">Tender Block</t>
  </si>
  <si>
    <t xml:space="preserve">lbl_cap_table</t>
  </si>
  <si>
    <t xml:space="preserve">Post-F Cap Table</t>
  </si>
  <si>
    <t xml:space="preserve">lbl_class</t>
  </si>
  <si>
    <t xml:space="preserve">Class</t>
  </si>
  <si>
    <t xml:space="preserve">lbl_ocp</t>
  </si>
  <si>
    <t xml:space="preserve">lbl_trigger_test</t>
  </si>
  <si>
    <t xml:space="preserve">Trigger test</t>
  </si>
  <si>
    <t xml:space="preserve">lbl_new_conversion_price</t>
  </si>
  <si>
    <t xml:space="preserve">New conversion price</t>
  </si>
  <si>
    <t xml:space="preserve">lbl_new_ratio</t>
  </si>
  <si>
    <t xml:space="preserve">New ratio</t>
  </si>
  <si>
    <t xml:space="preserve">lbl_as_converted</t>
  </si>
  <si>
    <t xml:space="preserve">As-converted shares</t>
  </si>
  <si>
    <t xml:space="preserve">lbl_ad_shares</t>
  </si>
  <si>
    <t xml:space="preserve">AD shares</t>
  </si>
  <si>
    <t xml:space="preserve">lbl_note</t>
  </si>
  <si>
    <t xml:space="preserve">Note</t>
  </si>
  <si>
    <t xml:space="preserve">lbl_principal</t>
  </si>
  <si>
    <t xml:space="preserve">Principal</t>
  </si>
  <si>
    <t xml:space="preserve">lbl_cap_value</t>
  </si>
  <si>
    <t xml:space="preserve">Cap</t>
  </si>
  <si>
    <t xml:space="preserve">lbl_discount_rate</t>
  </si>
  <si>
    <t xml:space="preserve">lbl_cap_implied_pps</t>
  </si>
  <si>
    <t xml:space="preserve">Cap-implied PPS</t>
  </si>
  <si>
    <t xml:space="preserve">lbl_discount_implied_pps</t>
  </si>
  <si>
    <t xml:space="preserve">Discount-implied PPS</t>
  </si>
  <si>
    <t xml:space="preserve">lbl_conversion_pps</t>
  </si>
  <si>
    <t xml:space="preserve">Conversion PPS</t>
  </si>
  <si>
    <t xml:space="preserve">lbl_conversion_branch</t>
  </si>
  <si>
    <t xml:space="preserve">Conversion branch</t>
  </si>
  <si>
    <t xml:space="preserve">lbl_shares_issued</t>
  </si>
  <si>
    <t xml:space="preserve">Shares issued</t>
  </si>
  <si>
    <t xml:space="preserve">lbl_tender_pps</t>
  </si>
  <si>
    <t xml:space="preserve">Tender PPS</t>
  </si>
  <si>
    <t xml:space="preserve">lbl_tender_shares</t>
  </si>
  <si>
    <t xml:space="preserve">Tender shares</t>
  </si>
  <si>
    <t xml:space="preserve">lbl_founder</t>
  </si>
  <si>
    <t xml:space="preserve">Founder</t>
  </si>
  <si>
    <t xml:space="preserve">lbl_initial_common</t>
  </si>
  <si>
    <t xml:space="preserve">Initial common</t>
  </si>
  <si>
    <t xml:space="preserve">lbl_prorata</t>
  </si>
  <si>
    <t xml:space="preserve">Pro-rata %</t>
  </si>
  <si>
    <t xml:space="preserve">lbl_share_out</t>
  </si>
  <si>
    <t xml:space="preserve">Tender share-out</t>
  </si>
  <si>
    <t xml:space="preserve">lbl_post_common</t>
  </si>
  <si>
    <t xml:space="preserve">Post-tender common</t>
  </si>
  <si>
    <t xml:space="preserve">lbl_f_lead_secondary</t>
  </si>
  <si>
    <t xml:space="preserve">F_LEAD secondary common</t>
  </si>
  <si>
    <t xml:space="preserve">lbl_stakeholder_id</t>
  </si>
  <si>
    <t xml:space="preserve">Stakeholder ID</t>
  </si>
  <si>
    <t xml:space="preserve">lbl_role</t>
  </si>
  <si>
    <t xml:space="preserve">lbl_common_rsas</t>
  </si>
  <si>
    <t xml:space="preserve">Common + RSAs</t>
  </si>
  <si>
    <t xml:space="preserve">lbl_seed</t>
  </si>
  <si>
    <t xml:space="preserve">lbl_series_a</t>
  </si>
  <si>
    <t xml:space="preserve">lbl_series_b</t>
  </si>
  <si>
    <t xml:space="preserve">lbl_series_c</t>
  </si>
  <si>
    <t xml:space="preserve">lbl_series_d</t>
  </si>
  <si>
    <t xml:space="preserve">lbl_series_e</t>
  </si>
  <si>
    <t xml:space="preserve">lbl_series_f</t>
  </si>
  <si>
    <t xml:space="preserve">lbl_note_a</t>
  </si>
  <si>
    <t xml:space="preserve">lbl_note_b</t>
  </si>
  <si>
    <t xml:space="preserve">lbl_notes_combined</t>
  </si>
  <si>
    <t xml:space="preserve">lbl_issued_options</t>
  </si>
  <si>
    <t xml:space="preserve">Issued options</t>
  </si>
  <si>
    <t xml:space="preserve">lbl_unissued_options</t>
  </si>
  <si>
    <t xml:space="preserve">Unissued options</t>
  </si>
  <si>
    <t xml:space="preserve">lbl_total_fd</t>
  </si>
  <si>
    <t xml:space="preserve">Total FD shares</t>
  </si>
  <si>
    <t xml:space="preserve">lbl_ownership_pct</t>
  </si>
  <si>
    <t xml:space="preserve">Ownership %</t>
  </si>
  <si>
    <t xml:space="preserve">lbl_total</t>
  </si>
  <si>
    <t xml:space="preserve">Total</t>
  </si>
  <si>
    <t xml:space="preserve">lbl_election_block</t>
  </si>
  <si>
    <t xml:space="preserve">Election Treatment</t>
  </si>
  <si>
    <t xml:space="preserve">lbl_exit_value</t>
  </si>
  <si>
    <t xml:space="preserve">Exit value</t>
  </si>
  <si>
    <t xml:space="preserve">lbl_election</t>
  </si>
  <si>
    <t xml:space="preserve">Election</t>
  </si>
  <si>
    <t xml:space="preserve">lbl_proceeds</t>
  </si>
  <si>
    <t xml:space="preserve">Proceeds</t>
  </si>
  <si>
    <t xml:space="preserve">lbl_total_proceeds</t>
  </si>
  <si>
    <t xml:space="preserve">Total proceeds</t>
  </si>
  <si>
    <t xml:space="preserve">lbl_reconciliation</t>
  </si>
  <si>
    <t xml:space="preserve">Reconciliation</t>
  </si>
  <si>
    <t xml:space="preserve">lbl_preference</t>
  </si>
  <si>
    <t xml:space="preserve">preference</t>
  </si>
  <si>
    <t xml:space="preserve">lbl_convert</t>
  </si>
  <si>
    <t xml:space="preserve">convert</t>
  </si>
  <si>
    <t xml:space="preserve">lbl_trigger</t>
  </si>
  <si>
    <t xml:space="preserve">trigger</t>
  </si>
  <si>
    <t xml:space="preserve">lbl_no_trigger</t>
  </si>
  <si>
    <t xml:space="preserve">no trigger</t>
  </si>
  <si>
    <t xml:space="preserve">lbl_cap</t>
  </si>
  <si>
    <t xml:space="preserve">cap</t>
  </si>
  <si>
    <t xml:space="preserve">lbl_discount</t>
  </si>
  <si>
    <t xml:space="preserve">discount</t>
  </si>
  <si>
    <t xml:space="preserve">lbl_feasible</t>
  </si>
  <si>
    <t xml:space="preserve">feasible</t>
  </si>
  <si>
    <t xml:space="preserve">lbl_infeasible</t>
  </si>
  <si>
    <t xml:space="preserve">infeasible</t>
  </si>
  <si>
    <t xml:space="preserve">lbl_sensitivity_combo</t>
  </si>
  <si>
    <t xml:space="preserve">Ownership % | $ proceeds</t>
  </si>
  <si>
    <t xml:space="preserve">lbl_esop_target</t>
  </si>
  <si>
    <t xml:space="preserve">ESOP target</t>
  </si>
  <si>
    <t xml:space="preserve">lbl_pre_money</t>
  </si>
  <si>
    <t xml:space="preserve">Pre-money</t>
  </si>
  <si>
    <t xml:space="preserve">lbl_our_ownership_pct</t>
  </si>
  <si>
    <t xml:space="preserve">Our ownership %</t>
  </si>
  <si>
    <t xml:space="preserve">lbl_our_proceeds</t>
  </si>
  <si>
    <t xml:space="preserve">Our proceeds</t>
  </si>
  <si>
    <t xml:space="preserve">lbl_branch_audit</t>
  </si>
  <si>
    <t xml:space="preserve">Note Branch Audit</t>
  </si>
  <si>
    <t xml:space="preserve">lbl_target</t>
  </si>
  <si>
    <t xml:space="preserve">Target</t>
  </si>
  <si>
    <t xml:space="preserve">lbl_f_class_proceeds</t>
  </si>
  <si>
    <t xml:space="preserve">F class proceeds</t>
  </si>
  <si>
    <t xml:space="preserve">lbl_f_class_ownership</t>
  </si>
  <si>
    <t xml:space="preserve">F class post-F FD ownership</t>
  </si>
  <si>
    <t xml:space="preserve">lbl_required_series_f_round_pct</t>
  </si>
  <si>
    <t xml:space="preserve">Required Series F round %</t>
  </si>
  <si>
    <t xml:space="preserve">lbl_required_post_f_fd_pct</t>
  </si>
  <si>
    <t xml:space="preserve">Required post-F FD %</t>
  </si>
  <si>
    <t xml:space="preserve">lbl_status</t>
  </si>
  <si>
    <t xml:space="preserve">Status</t>
  </si>
  <si>
    <t xml:space="preserve">lbl_3x_target</t>
  </si>
  <si>
    <t xml:space="preserve">3x target</t>
  </si>
  <si>
    <t xml:space="preserve">lbl_4x_target</t>
  </si>
  <si>
    <t xml:space="preserve">4x target</t>
  </si>
  <si>
    <t xml:space="preserve">lbl_selected_mask</t>
  </si>
  <si>
    <t xml:space="preserve">Selected stable mask</t>
  </si>
  <si>
    <t xml:space="preserve">lbl_common_gross_pps</t>
  </si>
  <si>
    <t xml:space="preserve">Gross common PPS</t>
  </si>
  <si>
    <t xml:space="preserve">lbl_option_itm</t>
  </si>
  <si>
    <t xml:space="preserve">Options ITM</t>
  </si>
  <si>
    <t xml:space="preserve">lbl_mask</t>
  </si>
  <si>
    <t xml:space="preserve">Mask</t>
  </si>
  <si>
    <t xml:space="preserve">lbl_branch</t>
  </si>
  <si>
    <t xml:space="preserve">Branch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</si>
</sst>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0000%"/>
    <numFmt numFmtId="167" formatCode="\$0.000000"/>
    <numFmt numFmtId="168" formatCode="[$$-409]#,##0.00;[RED]\-[$$-409]#,##0.00"/>
    <numFmt numFmtId="169" formatCode="#,##0"/>
    <numFmt numFmtId="170" formatCode="0.000000"/>
    <numFmt numFmtId="171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7" min="6" style="0" width="18"/>
    <col collapsed="false" customWidth="true" hidden="false" outlineLevel="0" max="8" min="8" style="0" width="24"/>
  </cols>
  <sheetData>
    <row r="1" customFormat="false" ht="18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2"/>
      <c r="G4" s="2"/>
      <c r="H4" s="2"/>
    </row>
    <row r="5" customFormat="false" ht="18" hidden="false" customHeight="true" outlineLevel="0" collapsed="false">
      <c r="A5" s="2" t="s">
        <v>7</v>
      </c>
      <c r="B5" s="2" t="s">
        <v>8</v>
      </c>
      <c r="C5" s="5" t="n">
        <v>1400000000</v>
      </c>
      <c r="D5" s="2" t="s">
        <v>9</v>
      </c>
      <c r="E5" s="2" t="s">
        <v>10</v>
      </c>
      <c r="F5" s="2"/>
      <c r="G5" s="2"/>
      <c r="H5" s="2"/>
    </row>
    <row r="6" customFormat="false" ht="18" hidden="false" customHeight="true" outlineLevel="0" collapsed="false">
      <c r="A6" s="2" t="s">
        <v>11</v>
      </c>
      <c r="B6" s="2" t="s">
        <v>12</v>
      </c>
      <c r="C6" s="5" t="n">
        <v>30000000</v>
      </c>
      <c r="D6" s="2" t="s">
        <v>9</v>
      </c>
      <c r="E6" s="2" t="s">
        <v>13</v>
      </c>
      <c r="F6" s="2"/>
      <c r="G6" s="2"/>
      <c r="H6" s="2"/>
    </row>
    <row r="7" customFormat="false" ht="18" hidden="false" customHeight="true" outlineLevel="0" collapsed="false">
      <c r="A7" s="2" t="s">
        <v>14</v>
      </c>
      <c r="B7" s="2" t="s">
        <v>15</v>
      </c>
      <c r="C7" s="5" t="n">
        <v>15000000</v>
      </c>
      <c r="D7" s="2" t="s">
        <v>9</v>
      </c>
      <c r="E7" s="2" t="s">
        <v>16</v>
      </c>
      <c r="F7" s="2"/>
      <c r="G7" s="2"/>
      <c r="H7" s="2"/>
    </row>
    <row r="8" customFormat="false" ht="18" hidden="false" customHeight="true" outlineLevel="0" collapsed="false">
      <c r="A8" s="2" t="s">
        <v>17</v>
      </c>
      <c r="B8" s="2" t="s">
        <v>18</v>
      </c>
      <c r="C8" s="2" t="n">
        <v>0.85</v>
      </c>
      <c r="D8" s="2" t="s">
        <v>19</v>
      </c>
      <c r="E8" s="2" t="s">
        <v>20</v>
      </c>
      <c r="F8" s="2"/>
      <c r="G8" s="2"/>
      <c r="H8" s="2"/>
    </row>
    <row r="9" customFormat="false" ht="18" hidden="false" customHeight="true" outlineLevel="0" collapsed="false">
      <c r="A9" s="2" t="s">
        <v>21</v>
      </c>
      <c r="B9" s="2" t="s">
        <v>22</v>
      </c>
      <c r="C9" s="6" t="n">
        <v>0.13</v>
      </c>
      <c r="D9" s="2" t="s">
        <v>19</v>
      </c>
      <c r="E9" s="2" t="s">
        <v>23</v>
      </c>
      <c r="F9" s="2"/>
      <c r="G9" s="2"/>
      <c r="H9" s="2"/>
    </row>
    <row r="10" customFormat="false" ht="18" hidden="false" customHeight="true" outlineLevel="0" collapsed="false">
      <c r="A10" s="2" t="s">
        <v>24</v>
      </c>
      <c r="B10" s="2" t="s">
        <v>25</v>
      </c>
      <c r="C10" s="5" t="n">
        <v>10000000</v>
      </c>
      <c r="D10" s="2" t="s">
        <v>9</v>
      </c>
      <c r="E10" s="2" t="s">
        <v>26</v>
      </c>
      <c r="F10" s="2"/>
      <c r="G10" s="2"/>
      <c r="H10" s="2"/>
    </row>
    <row r="11" customFormat="false" ht="18" hidden="false" customHeight="true" outlineLevel="0" collapsed="false">
      <c r="A11" s="2" t="s">
        <v>27</v>
      </c>
      <c r="B11" s="2" t="s">
        <v>28</v>
      </c>
      <c r="C11" s="5" t="n">
        <v>20000000</v>
      </c>
      <c r="D11" s="2" t="s">
        <v>9</v>
      </c>
      <c r="E11" s="2" t="s">
        <v>29</v>
      </c>
      <c r="F11" s="2"/>
      <c r="G11" s="2"/>
      <c r="H11" s="2"/>
    </row>
    <row r="12" customFormat="false" ht="18" hidden="false" customHeight="true" outlineLevel="0" collapsed="false">
      <c r="A12" s="2" t="s">
        <v>30</v>
      </c>
      <c r="B12" s="2" t="s">
        <v>31</v>
      </c>
      <c r="C12" s="5" t="n">
        <v>1</v>
      </c>
      <c r="D12" s="2" t="s">
        <v>9</v>
      </c>
      <c r="E12" s="2" t="s">
        <v>32</v>
      </c>
      <c r="F12" s="2"/>
      <c r="G12" s="2"/>
      <c r="H12" s="2"/>
    </row>
    <row r="13" customFormat="false" ht="18" hidden="false" customHeight="true" outlineLevel="0" collapsed="false">
      <c r="A13" s="2" t="s">
        <v>33</v>
      </c>
      <c r="B13" s="2" t="s">
        <v>34</v>
      </c>
      <c r="C13" s="2" t="n">
        <v>2500000</v>
      </c>
      <c r="D13" s="2" t="s">
        <v>35</v>
      </c>
      <c r="E13" s="2" t="s">
        <v>36</v>
      </c>
      <c r="F13" s="2"/>
      <c r="G13" s="2"/>
      <c r="H13" s="2"/>
    </row>
    <row r="14" customFormat="false" ht="18" hidden="false" customHeight="true" outlineLevel="0" collapsed="false">
      <c r="A14" s="2" t="s">
        <v>37</v>
      </c>
      <c r="B14" s="2" t="s">
        <v>38</v>
      </c>
      <c r="C14" s="2" t="n">
        <v>1894667</v>
      </c>
      <c r="D14" s="2" t="s">
        <v>35</v>
      </c>
      <c r="E14" s="2" t="s">
        <v>39</v>
      </c>
      <c r="F14" s="2"/>
      <c r="G14" s="2"/>
      <c r="H14" s="2"/>
    </row>
    <row r="15" customFormat="false" ht="18" hidden="false" customHeight="true" outlineLevel="0" collapsed="false">
      <c r="A15" s="2" t="s">
        <v>40</v>
      </c>
      <c r="B15" s="2" t="s">
        <v>41</v>
      </c>
      <c r="C15" s="2" t="n">
        <v>36617961</v>
      </c>
      <c r="D15" s="2" t="s">
        <v>35</v>
      </c>
      <c r="E15" s="2" t="s">
        <v>42</v>
      </c>
      <c r="F15" s="2"/>
      <c r="G15" s="2"/>
      <c r="H15" s="2"/>
    </row>
    <row r="16" customFormat="false" ht="18" hidden="false" customHeight="true" outlineLevel="0" collapsed="false">
      <c r="A16" s="2" t="s">
        <v>43</v>
      </c>
      <c r="B16" s="2" t="s">
        <v>44</v>
      </c>
      <c r="C16" s="2" t="n">
        <f aca="false">Assumptions!$C$13+Assumptions!$C$14</f>
        <v>4394667</v>
      </c>
      <c r="D16" s="2" t="s">
        <v>35</v>
      </c>
      <c r="E16" s="2" t="s">
        <v>45</v>
      </c>
      <c r="F16" s="2"/>
      <c r="G16" s="2"/>
      <c r="H16" s="2"/>
    </row>
    <row r="17" customFormat="false" ht="18" hidden="false" customHeight="true" outlineLevel="0" collapsed="false">
      <c r="A17" s="2" t="s">
        <v>46</v>
      </c>
      <c r="B17" s="2" t="s">
        <v>47</v>
      </c>
      <c r="C17" s="2" t="n">
        <v>1</v>
      </c>
      <c r="D17" s="2" t="s">
        <v>48</v>
      </c>
      <c r="E17" s="2" t="s">
        <v>49</v>
      </c>
      <c r="F17" s="2"/>
      <c r="G17" s="2"/>
      <c r="H17" s="2"/>
    </row>
    <row r="18" customFormat="false" ht="18" hidden="false" customHeight="true" outlineLevel="0" collapsed="false">
      <c r="A18" s="2" t="s">
        <v>50</v>
      </c>
      <c r="B18" s="2" t="s">
        <v>51</v>
      </c>
      <c r="C18" s="2" t="n">
        <v>0</v>
      </c>
      <c r="D18" s="2" t="s">
        <v>48</v>
      </c>
      <c r="E18" s="2" t="s">
        <v>49</v>
      </c>
      <c r="F18" s="2"/>
      <c r="G18" s="2"/>
      <c r="H18" s="2"/>
    </row>
    <row r="19" customFormat="false" ht="18" hidden="false" customHeight="true" outlineLevel="0" collapsed="false">
      <c r="A19" s="2" t="s">
        <v>52</v>
      </c>
      <c r="B19" s="2" t="s">
        <v>53</v>
      </c>
      <c r="C19" s="5" t="n">
        <v>1000000</v>
      </c>
      <c r="D19" s="2" t="s">
        <v>9</v>
      </c>
      <c r="E19" s="2" t="s">
        <v>54</v>
      </c>
      <c r="F19" s="2"/>
      <c r="G19" s="2"/>
      <c r="H19" s="2"/>
    </row>
    <row r="20" customFormat="false" ht="18" hidden="false" customHeight="true" outlineLevel="0" collapsed="false">
      <c r="A20" s="2" t="s">
        <v>55</v>
      </c>
      <c r="B20" s="2" t="s">
        <v>56</v>
      </c>
      <c r="C20" s="5" t="n">
        <v>700000000</v>
      </c>
      <c r="D20" s="2" t="s">
        <v>9</v>
      </c>
      <c r="E20" s="2" t="s">
        <v>57</v>
      </c>
      <c r="F20" s="2"/>
      <c r="G20" s="2"/>
      <c r="H20" s="2"/>
    </row>
    <row r="21" customFormat="false" ht="18" hidden="false" customHeight="true" outlineLevel="0" collapsed="false">
      <c r="A21" s="2" t="s">
        <v>58</v>
      </c>
      <c r="B21" s="2" t="s">
        <v>59</v>
      </c>
      <c r="C21" s="5" t="n">
        <v>1200000000</v>
      </c>
      <c r="D21" s="2" t="s">
        <v>9</v>
      </c>
      <c r="E21" s="2" t="s">
        <v>60</v>
      </c>
      <c r="F21" s="2"/>
      <c r="G21" s="2"/>
      <c r="H21" s="2"/>
    </row>
    <row r="22" customFormat="false" ht="18" hidden="false" customHeight="true" outlineLevel="0" collapsed="false">
      <c r="A22" s="2" t="s">
        <v>61</v>
      </c>
      <c r="B22" s="2" t="s">
        <v>62</v>
      </c>
      <c r="C22" s="5" t="n">
        <v>2000000000</v>
      </c>
      <c r="D22" s="2" t="s">
        <v>9</v>
      </c>
      <c r="E22" s="2" t="s">
        <v>63</v>
      </c>
      <c r="F22" s="2"/>
      <c r="G22" s="2"/>
      <c r="H22" s="2"/>
    </row>
    <row r="23" customFormat="false" ht="18" hidden="false" customHeight="true" outlineLevel="0" collapsed="false">
      <c r="A23" s="2" t="s">
        <v>64</v>
      </c>
      <c r="B23" s="2" t="s">
        <v>65</v>
      </c>
      <c r="C23" s="5" t="n">
        <v>4000000000</v>
      </c>
      <c r="D23" s="2" t="s">
        <v>9</v>
      </c>
      <c r="E23" s="2" t="s">
        <v>66</v>
      </c>
      <c r="F23" s="2"/>
      <c r="G23" s="2"/>
      <c r="H23" s="2"/>
    </row>
    <row r="24" customFormat="false" ht="18" hidden="false" customHeight="true" outlineLevel="0" collapsed="false">
      <c r="A24" s="2" t="s">
        <v>67</v>
      </c>
      <c r="B24" s="2" t="s">
        <v>68</v>
      </c>
      <c r="C24" s="5" t="n">
        <v>8000000000</v>
      </c>
      <c r="D24" s="2" t="s">
        <v>9</v>
      </c>
      <c r="E24" s="2" t="s">
        <v>69</v>
      </c>
      <c r="F24" s="2"/>
      <c r="G24" s="2"/>
      <c r="H24" s="2"/>
    </row>
    <row r="25" customFormat="false" ht="18" hidden="false" customHeight="true" outlineLevel="0" collapsed="false">
      <c r="A25" s="2" t="s">
        <v>70</v>
      </c>
      <c r="B25" s="2" t="s">
        <v>71</v>
      </c>
      <c r="C25" s="2" t="n">
        <v>0.11</v>
      </c>
      <c r="D25" s="2" t="s">
        <v>19</v>
      </c>
      <c r="E25" s="2" t="s">
        <v>72</v>
      </c>
      <c r="F25" s="2"/>
      <c r="G25" s="2"/>
      <c r="H25" s="2"/>
    </row>
    <row r="26" customFormat="false" ht="18" hidden="false" customHeight="true" outlineLevel="0" collapsed="false">
      <c r="A26" s="2" t="s">
        <v>73</v>
      </c>
      <c r="B26" s="2" t="s">
        <v>74</v>
      </c>
      <c r="C26" s="2" t="n">
        <v>0.13</v>
      </c>
      <c r="D26" s="2" t="s">
        <v>19</v>
      </c>
      <c r="E26" s="2" t="s">
        <v>75</v>
      </c>
      <c r="F26" s="2"/>
      <c r="G26" s="2"/>
      <c r="H26" s="2"/>
    </row>
    <row r="27" customFormat="false" ht="18" hidden="false" customHeight="true" outlineLevel="0" collapsed="false">
      <c r="A27" s="2" t="s">
        <v>76</v>
      </c>
      <c r="B27" s="2" t="s">
        <v>77</v>
      </c>
      <c r="C27" s="2" t="n">
        <v>0.15</v>
      </c>
      <c r="D27" s="2" t="s">
        <v>19</v>
      </c>
      <c r="E27" s="2" t="s">
        <v>78</v>
      </c>
      <c r="F27" s="2"/>
      <c r="G27" s="2"/>
      <c r="H27" s="2"/>
    </row>
    <row r="28" customFormat="false" ht="18" hidden="false" customHeight="true" outlineLevel="0" collapsed="false">
      <c r="A28" s="2" t="s">
        <v>79</v>
      </c>
      <c r="B28" s="2" t="s">
        <v>80</v>
      </c>
      <c r="C28" s="5" t="n">
        <v>1200000000</v>
      </c>
      <c r="D28" s="2" t="s">
        <v>9</v>
      </c>
      <c r="E28" s="2" t="s">
        <v>81</v>
      </c>
      <c r="F28" s="2"/>
      <c r="G28" s="2"/>
      <c r="H28" s="2"/>
    </row>
    <row r="29" customFormat="false" ht="18" hidden="false" customHeight="true" outlineLevel="0" collapsed="false">
      <c r="A29" s="2" t="s">
        <v>82</v>
      </c>
      <c r="B29" s="2" t="s">
        <v>83</v>
      </c>
      <c r="C29" s="5" t="n">
        <v>1400000000</v>
      </c>
      <c r="D29" s="2" t="s">
        <v>9</v>
      </c>
      <c r="E29" s="2" t="s">
        <v>84</v>
      </c>
      <c r="F29" s="2"/>
      <c r="G29" s="2"/>
      <c r="H29" s="2"/>
    </row>
    <row r="30" customFormat="false" ht="18" hidden="false" customHeight="true" outlineLevel="0" collapsed="false">
      <c r="A30" s="2" t="s">
        <v>85</v>
      </c>
      <c r="B30" s="2" t="s">
        <v>86</v>
      </c>
      <c r="C30" s="5" t="n">
        <v>1800000000</v>
      </c>
      <c r="D30" s="2" t="s">
        <v>9</v>
      </c>
      <c r="E30" s="2" t="s">
        <v>87</v>
      </c>
      <c r="F30" s="2"/>
      <c r="G30" s="2"/>
      <c r="H30" s="2"/>
    </row>
    <row r="31" customFormat="false" ht="18" hidden="false" customHeight="true" outlineLevel="0" collapsed="false">
      <c r="A31" s="2" t="s">
        <v>88</v>
      </c>
      <c r="B31" s="2" t="s">
        <v>89</v>
      </c>
      <c r="C31" s="2" t="n">
        <v>3</v>
      </c>
      <c r="D31" s="2" t="s">
        <v>90</v>
      </c>
      <c r="E31" s="2" t="s">
        <v>91</v>
      </c>
      <c r="F31" s="2"/>
      <c r="G31" s="2"/>
      <c r="H31" s="2"/>
    </row>
    <row r="32" customFormat="false" ht="18" hidden="false" customHeight="true" outlineLevel="0" collapsed="false">
      <c r="A32" s="2" t="s">
        <v>92</v>
      </c>
      <c r="B32" s="2" t="s">
        <v>93</v>
      </c>
      <c r="C32" s="2" t="n">
        <v>4</v>
      </c>
      <c r="D32" s="2" t="s">
        <v>90</v>
      </c>
      <c r="E32" s="2" t="s">
        <v>94</v>
      </c>
      <c r="F32" s="2"/>
      <c r="G32" s="2"/>
      <c r="H32" s="2"/>
    </row>
    <row r="33" customFormat="false" ht="18" hidden="false" customHeight="true" outlineLevel="0" collapsed="false">
      <c r="A33" s="2" t="s">
        <v>95</v>
      </c>
      <c r="B33" s="2" t="s">
        <v>96</v>
      </c>
      <c r="C33" s="2" t="n">
        <v>1</v>
      </c>
      <c r="D33" s="2" t="s">
        <v>97</v>
      </c>
      <c r="E33" s="2" t="s">
        <v>98</v>
      </c>
      <c r="F33" s="2"/>
      <c r="G33" s="2"/>
      <c r="H33" s="2"/>
    </row>
    <row r="34" customFormat="false" ht="18" hidden="false" customHeight="true" outlineLevel="0" collapsed="false">
      <c r="A34" s="2" t="s">
        <v>99</v>
      </c>
      <c r="B34" s="2" t="s">
        <v>100</v>
      </c>
      <c r="C34" s="2" t="n">
        <v>3</v>
      </c>
      <c r="D34" s="2" t="s">
        <v>97</v>
      </c>
      <c r="E34" s="2" t="s">
        <v>98</v>
      </c>
      <c r="F34" s="2"/>
      <c r="G34" s="2"/>
      <c r="H34" s="2"/>
    </row>
    <row r="35" customFormat="false" ht="18" hidden="false" customHeight="true" outlineLevel="0" collapsed="false">
      <c r="A35" s="2" t="s">
        <v>101</v>
      </c>
      <c r="B35" s="2" t="s">
        <v>102</v>
      </c>
      <c r="C35" s="2" t="n">
        <v>10</v>
      </c>
      <c r="D35" s="2" t="s">
        <v>97</v>
      </c>
      <c r="E35" s="2" t="s">
        <v>98</v>
      </c>
      <c r="F35" s="2"/>
      <c r="G35" s="2"/>
      <c r="H35" s="2"/>
    </row>
    <row r="36" customFormat="false" ht="18" hidden="false" customHeight="true" outlineLevel="0" collapsed="false">
      <c r="A36" s="2" t="s">
        <v>103</v>
      </c>
      <c r="B36" s="2" t="s">
        <v>104</v>
      </c>
      <c r="C36" s="2" t="n">
        <v>25</v>
      </c>
      <c r="D36" s="2" t="s">
        <v>97</v>
      </c>
      <c r="E36" s="2" t="s">
        <v>98</v>
      </c>
      <c r="F36" s="2"/>
      <c r="G36" s="2"/>
      <c r="H36" s="2"/>
    </row>
    <row r="37" customFormat="false" ht="18" hidden="false" customHeight="true" outlineLevel="0" collapsed="false">
      <c r="A37" s="2" t="s">
        <v>105</v>
      </c>
      <c r="B37" s="2" t="s">
        <v>106</v>
      </c>
      <c r="C37" s="2" t="n">
        <v>58.118347</v>
      </c>
      <c r="D37" s="2" t="s">
        <v>97</v>
      </c>
      <c r="E37" s="2" t="s">
        <v>98</v>
      </c>
      <c r="F37" s="2"/>
      <c r="G37" s="2"/>
      <c r="H37" s="2"/>
    </row>
    <row r="38" customFormat="false" ht="18" hidden="false" customHeight="true" outlineLevel="0" collapsed="false">
      <c r="A38" s="2" t="s">
        <v>107</v>
      </c>
      <c r="B38" s="2" t="s">
        <v>108</v>
      </c>
      <c r="C38" s="2" t="n">
        <v>49.158311</v>
      </c>
      <c r="D38" s="2" t="s">
        <v>97</v>
      </c>
      <c r="E38" s="2" t="s">
        <v>98</v>
      </c>
      <c r="F38" s="2"/>
      <c r="G38" s="2"/>
      <c r="H38" s="2"/>
    </row>
    <row r="39" customFormat="false" ht="18" hidden="false" customHeight="true" outlineLevel="0" collapsed="false">
      <c r="A39" s="2" t="s">
        <v>109</v>
      </c>
      <c r="B39" s="2" t="s">
        <v>110</v>
      </c>
      <c r="C39" s="5" t="n">
        <v>5000000</v>
      </c>
      <c r="D39" s="2" t="s">
        <v>9</v>
      </c>
      <c r="E39" s="2" t="s">
        <v>111</v>
      </c>
      <c r="F39" s="2"/>
      <c r="G39" s="2"/>
      <c r="H39" s="2"/>
    </row>
    <row r="40" customFormat="false" ht="18" hidden="false" customHeight="true" outlineLevel="0" collapsed="false">
      <c r="A40" s="2" t="s">
        <v>112</v>
      </c>
      <c r="B40" s="2" t="s">
        <v>113</v>
      </c>
      <c r="C40" s="5" t="n">
        <v>1000000000</v>
      </c>
      <c r="D40" s="2" t="s">
        <v>9</v>
      </c>
      <c r="E40" s="2" t="s">
        <v>114</v>
      </c>
      <c r="F40" s="2"/>
      <c r="G40" s="2"/>
      <c r="H40" s="2"/>
    </row>
    <row r="41" customFormat="false" ht="18" hidden="false" customHeight="true" outlineLevel="0" collapsed="false">
      <c r="A41" s="2" t="s">
        <v>115</v>
      </c>
      <c r="B41" s="2" t="s">
        <v>116</v>
      </c>
      <c r="C41" s="6" t="n">
        <v>0.2</v>
      </c>
      <c r="D41" s="2" t="s">
        <v>19</v>
      </c>
      <c r="E41" s="2" t="s">
        <v>117</v>
      </c>
      <c r="F41" s="2"/>
      <c r="G41" s="2"/>
      <c r="H41" s="2"/>
    </row>
    <row r="42" customFormat="false" ht="18" hidden="false" customHeight="true" outlineLevel="0" collapsed="false">
      <c r="A42" s="2" t="s">
        <v>118</v>
      </c>
      <c r="B42" s="2" t="s">
        <v>119</v>
      </c>
      <c r="C42" s="5" t="n">
        <v>0</v>
      </c>
      <c r="D42" s="2" t="s">
        <v>9</v>
      </c>
      <c r="E42" s="2" t="s">
        <v>120</v>
      </c>
      <c r="F42" s="2"/>
      <c r="G42" s="2"/>
      <c r="H42" s="2"/>
    </row>
    <row r="43" customFormat="false" ht="18" hidden="false" customHeight="true" outlineLevel="0" collapsed="false">
      <c r="A43" s="2" t="s">
        <v>121</v>
      </c>
      <c r="B43" s="2" t="s">
        <v>122</v>
      </c>
      <c r="C43" s="5" t="n">
        <v>3000000</v>
      </c>
      <c r="D43" s="2" t="s">
        <v>9</v>
      </c>
      <c r="E43" s="2" t="s">
        <v>111</v>
      </c>
      <c r="F43" s="2"/>
      <c r="G43" s="2"/>
      <c r="H43" s="2"/>
    </row>
    <row r="44" customFormat="false" ht="18" hidden="false" customHeight="true" outlineLevel="0" collapsed="false">
      <c r="A44" s="2" t="s">
        <v>123</v>
      </c>
      <c r="B44" s="2" t="s">
        <v>124</v>
      </c>
      <c r="C44" s="5" t="n">
        <v>1600000000</v>
      </c>
      <c r="D44" s="2" t="s">
        <v>9</v>
      </c>
      <c r="E44" s="2" t="s">
        <v>114</v>
      </c>
      <c r="F44" s="2"/>
      <c r="G44" s="2"/>
      <c r="H44" s="2"/>
    </row>
    <row r="45" customFormat="false" ht="18" hidden="false" customHeight="true" outlineLevel="0" collapsed="false">
      <c r="A45" s="2" t="s">
        <v>125</v>
      </c>
      <c r="B45" s="2" t="s">
        <v>126</v>
      </c>
      <c r="C45" s="6" t="n">
        <v>0.15</v>
      </c>
      <c r="D45" s="2" t="s">
        <v>19</v>
      </c>
      <c r="E45" s="2" t="s">
        <v>117</v>
      </c>
      <c r="F45" s="2"/>
      <c r="G45" s="2"/>
      <c r="H45" s="2"/>
    </row>
    <row r="46" customFormat="false" ht="18" hidden="false" customHeight="true" outlineLevel="0" collapsed="false">
      <c r="A46" s="2" t="s">
        <v>127</v>
      </c>
      <c r="B46" s="2" t="s">
        <v>128</v>
      </c>
      <c r="C46" s="5" t="n">
        <v>0</v>
      </c>
      <c r="D46" s="2" t="s">
        <v>9</v>
      </c>
      <c r="E46" s="2" t="s">
        <v>120</v>
      </c>
      <c r="F46" s="2"/>
      <c r="G46" s="2"/>
      <c r="H46" s="2"/>
    </row>
    <row r="47" customFormat="false" ht="18" hidden="false" customHeight="true" outlineLevel="0" collapsed="false">
      <c r="A47" s="2" t="s">
        <v>129</v>
      </c>
      <c r="B47" s="2" t="s">
        <v>130</v>
      </c>
      <c r="C47" s="2" t="n">
        <f aca="false">pre_f_fd_total</f>
        <v>36617961</v>
      </c>
      <c r="D47" s="2" t="s">
        <v>35</v>
      </c>
      <c r="E47" s="2" t="s">
        <v>131</v>
      </c>
      <c r="F47" s="2"/>
      <c r="G47" s="2"/>
      <c r="H47" s="2"/>
    </row>
    <row r="48" customFormat="false" ht="18" hidden="false" customHeight="true" outlineLevel="0" collapsed="false">
      <c r="A48" s="2" t="s">
        <v>132</v>
      </c>
      <c r="B48" s="2" t="s">
        <v>133</v>
      </c>
      <c r="C48" s="5" t="n">
        <f aca="false">series_f_primary_raise_usd</f>
        <v>30000000</v>
      </c>
      <c r="D48" s="2" t="s">
        <v>9</v>
      </c>
      <c r="E48" s="2" t="s">
        <v>134</v>
      </c>
      <c r="F48" s="2"/>
      <c r="G48" s="2"/>
      <c r="H48" s="2"/>
    </row>
    <row r="49" customFormat="false" ht="18" hidden="false" customHeight="true" outlineLevel="0" collapsed="false">
      <c r="A49" s="2" t="s">
        <v>135</v>
      </c>
      <c r="B49" s="2" t="s">
        <v>136</v>
      </c>
      <c r="C49" s="5" t="n">
        <f aca="false">exit_value_3_usd</f>
        <v>2000000000</v>
      </c>
      <c r="D49" s="2" t="s">
        <v>9</v>
      </c>
      <c r="E49" s="2" t="s">
        <v>137</v>
      </c>
      <c r="F49" s="2"/>
      <c r="G49" s="2"/>
      <c r="H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8" hidden="false" customHeight="true" outlineLevel="0" collapsed="false">
      <c r="A52" s="3" t="s">
        <v>138</v>
      </c>
      <c r="B52" s="2"/>
      <c r="C52" s="2"/>
      <c r="D52" s="2"/>
      <c r="E52" s="2"/>
      <c r="F52" s="2"/>
      <c r="G52" s="2"/>
      <c r="H52" s="2"/>
    </row>
    <row r="53" customFormat="false" ht="18" hidden="false" customHeight="true" outlineLevel="0" collapsed="false">
      <c r="A53" s="4" t="s">
        <v>139</v>
      </c>
      <c r="B53" s="4" t="s">
        <v>140</v>
      </c>
      <c r="C53" s="4" t="s">
        <v>141</v>
      </c>
      <c r="D53" s="4" t="s">
        <v>142</v>
      </c>
      <c r="E53" s="4" t="s">
        <v>143</v>
      </c>
      <c r="F53" s="2"/>
      <c r="G53" s="2"/>
      <c r="H53" s="2"/>
    </row>
    <row r="54" customFormat="false" ht="18" hidden="false" customHeight="true" outlineLevel="0" collapsed="false">
      <c r="A54" s="2" t="s">
        <v>144</v>
      </c>
      <c r="B54" s="2" t="s">
        <v>145</v>
      </c>
      <c r="C54" s="2" t="n">
        <v>4000000</v>
      </c>
      <c r="D54" s="2"/>
      <c r="E54" s="2" t="n">
        <v>0</v>
      </c>
      <c r="F54" s="2"/>
      <c r="G54" s="2"/>
      <c r="H54" s="2"/>
    </row>
    <row r="55" customFormat="false" ht="18" hidden="false" customHeight="true" outlineLevel="0" collapsed="false">
      <c r="A55" s="2" t="s">
        <v>146</v>
      </c>
      <c r="B55" s="2" t="s">
        <v>147</v>
      </c>
      <c r="C55" s="2" t="n">
        <v>2500000</v>
      </c>
      <c r="D55" s="2"/>
      <c r="E55" s="2" t="n">
        <v>0</v>
      </c>
      <c r="F55" s="2"/>
      <c r="G55" s="2"/>
      <c r="H55" s="2"/>
    </row>
    <row r="56" customFormat="false" ht="18" hidden="false" customHeight="true" outlineLevel="0" collapsed="false">
      <c r="A56" s="2" t="s">
        <v>148</v>
      </c>
      <c r="B56" s="2" t="s">
        <v>149</v>
      </c>
      <c r="C56" s="2" t="n">
        <v>1500000</v>
      </c>
      <c r="D56" s="2"/>
      <c r="E56" s="2" t="n">
        <v>0</v>
      </c>
      <c r="F56" s="2"/>
      <c r="G56" s="2"/>
      <c r="H56" s="2"/>
    </row>
    <row r="57" customFormat="false" ht="18" hidden="false" customHeight="true" outlineLevel="0" collapsed="false">
      <c r="A57" s="2" t="s">
        <v>150</v>
      </c>
      <c r="B57" s="2" t="s">
        <v>151</v>
      </c>
      <c r="C57" s="2" t="n">
        <v>100000</v>
      </c>
      <c r="D57" s="2"/>
      <c r="E57" s="2" t="n">
        <v>0</v>
      </c>
      <c r="F57" s="2"/>
      <c r="G57" s="2"/>
      <c r="H57" s="2"/>
    </row>
    <row r="58" customFormat="false" ht="18" hidden="false" customHeight="true" outlineLevel="0" collapsed="false">
      <c r="A58" s="2" t="s">
        <v>152</v>
      </c>
      <c r="B58" s="2" t="s">
        <v>151</v>
      </c>
      <c r="C58" s="2" t="n">
        <v>100000</v>
      </c>
      <c r="D58" s="2"/>
      <c r="E58" s="2" t="n">
        <v>0</v>
      </c>
      <c r="F58" s="2"/>
      <c r="G58" s="2"/>
      <c r="H58" s="2"/>
    </row>
    <row r="59" customFormat="false" ht="18" hidden="false" customHeight="true" outlineLevel="0" collapsed="false">
      <c r="A59" s="2" t="s">
        <v>153</v>
      </c>
      <c r="B59" s="2" t="s">
        <v>151</v>
      </c>
      <c r="C59" s="2" t="n">
        <v>100000</v>
      </c>
      <c r="D59" s="2"/>
      <c r="E59" s="2" t="n">
        <v>0</v>
      </c>
      <c r="F59" s="2"/>
      <c r="G59" s="2"/>
      <c r="H59" s="2"/>
    </row>
    <row r="60" customFormat="false" ht="18" hidden="false" customHeight="true" outlineLevel="0" collapsed="false">
      <c r="A60" s="2" t="s">
        <v>154</v>
      </c>
      <c r="B60" s="2" t="s">
        <v>151</v>
      </c>
      <c r="C60" s="2" t="n">
        <v>100000</v>
      </c>
      <c r="D60" s="2"/>
      <c r="E60" s="2" t="n">
        <v>0</v>
      </c>
      <c r="F60" s="2"/>
      <c r="G60" s="2"/>
      <c r="H60" s="2"/>
    </row>
    <row r="61" customFormat="false" ht="18" hidden="false" customHeight="true" outlineLevel="0" collapsed="false">
      <c r="A61" s="2" t="s">
        <v>155</v>
      </c>
      <c r="B61" s="2" t="s">
        <v>151</v>
      </c>
      <c r="C61" s="2" t="n">
        <v>100000</v>
      </c>
      <c r="D61" s="2"/>
      <c r="E61" s="2" t="n">
        <v>0</v>
      </c>
      <c r="F61" s="2"/>
      <c r="G61" s="2"/>
      <c r="H61" s="2"/>
    </row>
    <row r="62" customFormat="false" ht="18" hidden="false" customHeight="true" outlineLevel="0" collapsed="false">
      <c r="A62" s="2" t="s">
        <v>156</v>
      </c>
      <c r="B62" s="2" t="s">
        <v>151</v>
      </c>
      <c r="C62" s="2" t="n">
        <v>100000</v>
      </c>
      <c r="D62" s="2"/>
      <c r="E62" s="2" t="n">
        <v>0</v>
      </c>
      <c r="F62" s="2"/>
      <c r="G62" s="2"/>
      <c r="H62" s="2"/>
    </row>
    <row r="63" customFormat="false" ht="18" hidden="false" customHeight="true" outlineLevel="0" collapsed="false">
      <c r="A63" s="2" t="s">
        <v>157</v>
      </c>
      <c r="B63" s="2" t="s">
        <v>151</v>
      </c>
      <c r="C63" s="2" t="n">
        <v>100000</v>
      </c>
      <c r="D63" s="2"/>
      <c r="E63" s="2" t="n">
        <v>0</v>
      </c>
      <c r="F63" s="2"/>
      <c r="G63" s="2"/>
      <c r="H63" s="2"/>
    </row>
    <row r="64" customFormat="false" ht="18" hidden="false" customHeight="true" outlineLevel="0" collapsed="false">
      <c r="A64" s="2" t="s">
        <v>158</v>
      </c>
      <c r="B64" s="2" t="s">
        <v>151</v>
      </c>
      <c r="C64" s="2" t="n">
        <v>100000</v>
      </c>
      <c r="D64" s="2"/>
      <c r="E64" s="2" t="n">
        <v>0</v>
      </c>
      <c r="F64" s="2"/>
      <c r="G64" s="2"/>
      <c r="H64" s="2"/>
    </row>
    <row r="65" customFormat="false" ht="18" hidden="false" customHeight="true" outlineLevel="0" collapsed="false">
      <c r="A65" s="2" t="s">
        <v>159</v>
      </c>
      <c r="B65" s="2" t="s">
        <v>151</v>
      </c>
      <c r="C65" s="2" t="n">
        <v>100000</v>
      </c>
      <c r="D65" s="2"/>
      <c r="E65" s="2" t="n">
        <v>0</v>
      </c>
      <c r="F65" s="2"/>
      <c r="G65" s="2"/>
      <c r="H65" s="2"/>
    </row>
    <row r="66" customFormat="false" ht="18" hidden="false" customHeight="true" outlineLevel="0" collapsed="false">
      <c r="A66" s="2" t="s">
        <v>160</v>
      </c>
      <c r="B66" s="2" t="s">
        <v>151</v>
      </c>
      <c r="C66" s="2" t="n">
        <v>100000</v>
      </c>
      <c r="D66" s="2"/>
      <c r="E66" s="2" t="n">
        <v>0</v>
      </c>
      <c r="F66" s="2"/>
      <c r="G66" s="2"/>
      <c r="H66" s="2"/>
    </row>
    <row r="67" customFormat="false" ht="18" hidden="false" customHeight="true" outlineLevel="0" collapsed="false">
      <c r="A67" s="2" t="s">
        <v>161</v>
      </c>
      <c r="B67" s="2" t="s">
        <v>162</v>
      </c>
      <c r="C67" s="2" t="n">
        <v>0</v>
      </c>
      <c r="D67" s="2" t="s">
        <v>163</v>
      </c>
      <c r="E67" s="2" t="n">
        <v>5000000</v>
      </c>
      <c r="F67" s="2"/>
      <c r="G67" s="2"/>
      <c r="H67" s="2"/>
    </row>
    <row r="68" customFormat="false" ht="18" hidden="false" customHeight="true" outlineLevel="0" collapsed="false">
      <c r="A68" s="2" t="s">
        <v>164</v>
      </c>
      <c r="B68" s="2" t="s">
        <v>165</v>
      </c>
      <c r="C68" s="2" t="n">
        <v>0</v>
      </c>
      <c r="D68" s="2" t="s">
        <v>166</v>
      </c>
      <c r="E68" s="2" t="n">
        <v>5000000</v>
      </c>
      <c r="F68" s="2"/>
      <c r="G68" s="2"/>
      <c r="H68" s="2"/>
    </row>
    <row r="69" customFormat="false" ht="18" hidden="false" customHeight="true" outlineLevel="0" collapsed="false">
      <c r="A69" s="2" t="s">
        <v>167</v>
      </c>
      <c r="B69" s="2" t="s">
        <v>168</v>
      </c>
      <c r="C69" s="2" t="n">
        <v>0</v>
      </c>
      <c r="D69" s="2" t="s">
        <v>169</v>
      </c>
      <c r="E69" s="2" t="n">
        <v>3000000</v>
      </c>
      <c r="F69" s="2"/>
      <c r="G69" s="2"/>
      <c r="H69" s="2"/>
    </row>
    <row r="70" customFormat="false" ht="18" hidden="false" customHeight="true" outlineLevel="0" collapsed="false">
      <c r="A70" s="2" t="s">
        <v>170</v>
      </c>
      <c r="B70" s="2" t="s">
        <v>171</v>
      </c>
      <c r="C70" s="2" t="n">
        <v>0</v>
      </c>
      <c r="D70" s="2" t="s">
        <v>172</v>
      </c>
      <c r="E70" s="2" t="n">
        <v>2400000</v>
      </c>
      <c r="F70" s="2"/>
      <c r="G70" s="2"/>
      <c r="H70" s="2"/>
    </row>
    <row r="71" customFormat="false" ht="18" hidden="false" customHeight="true" outlineLevel="0" collapsed="false">
      <c r="A71" s="2" t="s">
        <v>173</v>
      </c>
      <c r="B71" s="2" t="s">
        <v>174</v>
      </c>
      <c r="C71" s="2" t="n">
        <v>0</v>
      </c>
      <c r="D71" s="2" t="s">
        <v>175</v>
      </c>
      <c r="E71" s="2" t="n">
        <v>1720627</v>
      </c>
      <c r="F71" s="2"/>
      <c r="G71" s="2"/>
      <c r="H71" s="2"/>
    </row>
    <row r="72" customFormat="false" ht="18" hidden="false" customHeight="true" outlineLevel="0" collapsed="false">
      <c r="A72" s="2" t="s">
        <v>176</v>
      </c>
      <c r="B72" s="2" t="s">
        <v>177</v>
      </c>
      <c r="C72" s="2" t="n">
        <v>0</v>
      </c>
      <c r="D72" s="2" t="s">
        <v>178</v>
      </c>
      <c r="E72" s="2" t="n">
        <v>610267</v>
      </c>
      <c r="F72" s="2"/>
      <c r="G72" s="2"/>
      <c r="H72" s="2"/>
    </row>
    <row r="73" customFormat="false" ht="18" hidden="false" customHeight="true" outlineLevel="0" collapsed="false">
      <c r="A73" s="2" t="s">
        <v>179</v>
      </c>
      <c r="B73" s="2" t="s">
        <v>177</v>
      </c>
      <c r="C73" s="2" t="n">
        <v>0</v>
      </c>
      <c r="D73" s="2" t="s">
        <v>178</v>
      </c>
      <c r="E73" s="2" t="n">
        <v>610267</v>
      </c>
      <c r="F73" s="2"/>
      <c r="G73" s="2"/>
      <c r="H73" s="2"/>
    </row>
    <row r="74" customFormat="false" ht="18" hidden="false" customHeight="true" outlineLevel="0" collapsed="false">
      <c r="A74" s="2" t="s">
        <v>180</v>
      </c>
      <c r="B74" s="2" t="s">
        <v>177</v>
      </c>
      <c r="C74" s="2" t="n">
        <v>0</v>
      </c>
      <c r="D74" s="2" t="s">
        <v>178</v>
      </c>
      <c r="E74" s="2" t="n">
        <v>610267</v>
      </c>
      <c r="F74" s="2"/>
      <c r="G74" s="2"/>
      <c r="H74" s="2"/>
    </row>
    <row r="75" customFormat="false" ht="18" hidden="false" customHeight="true" outlineLevel="0" collapsed="false">
      <c r="A75" s="2" t="s">
        <v>181</v>
      </c>
      <c r="B75" s="2" t="s">
        <v>177</v>
      </c>
      <c r="C75" s="2" t="n">
        <v>0</v>
      </c>
      <c r="D75" s="2" t="s">
        <v>178</v>
      </c>
      <c r="E75" s="2" t="n">
        <v>610267</v>
      </c>
      <c r="F75" s="2"/>
      <c r="G75" s="2"/>
      <c r="H75" s="2"/>
    </row>
    <row r="76" customFormat="false" ht="18" hidden="false" customHeight="true" outlineLevel="0" collapsed="false">
      <c r="A76" s="2" t="s">
        <v>182</v>
      </c>
      <c r="B76" s="2" t="s">
        <v>177</v>
      </c>
      <c r="C76" s="2" t="n">
        <v>0</v>
      </c>
      <c r="D76" s="2" t="s">
        <v>178</v>
      </c>
      <c r="E76" s="2" t="n">
        <v>610267</v>
      </c>
      <c r="F76" s="2"/>
      <c r="G76" s="2"/>
      <c r="H76" s="2"/>
    </row>
    <row r="77" customFormat="false" ht="18" hidden="false" customHeight="true" outlineLevel="0" collapsed="false">
      <c r="A77" s="2" t="s">
        <v>183</v>
      </c>
      <c r="B77" s="2" t="s">
        <v>177</v>
      </c>
      <c r="C77" s="2" t="n">
        <v>0</v>
      </c>
      <c r="D77" s="2" t="s">
        <v>178</v>
      </c>
      <c r="E77" s="2" t="n">
        <v>610267</v>
      </c>
      <c r="F77" s="2"/>
      <c r="G77" s="2"/>
      <c r="H77" s="2"/>
    </row>
    <row r="78" customFormat="false" ht="18" hidden="false" customHeight="true" outlineLevel="0" collapsed="false">
      <c r="A78" s="2" t="s">
        <v>184</v>
      </c>
      <c r="B78" s="2" t="s">
        <v>177</v>
      </c>
      <c r="C78" s="2" t="n">
        <v>0</v>
      </c>
      <c r="D78" s="2" t="s">
        <v>178</v>
      </c>
      <c r="E78" s="2" t="n">
        <v>610267</v>
      </c>
      <c r="F78" s="2"/>
      <c r="G78" s="2"/>
      <c r="H78" s="2"/>
    </row>
    <row r="79" customFormat="false" ht="18" hidden="false" customHeight="true" outlineLevel="0" collapsed="false">
      <c r="A79" s="2" t="s">
        <v>185</v>
      </c>
      <c r="B79" s="2" t="s">
        <v>177</v>
      </c>
      <c r="C79" s="2" t="n">
        <v>0</v>
      </c>
      <c r="D79" s="2" t="s">
        <v>178</v>
      </c>
      <c r="E79" s="2" t="n">
        <v>610267</v>
      </c>
      <c r="F79" s="2"/>
      <c r="G79" s="2"/>
      <c r="H79" s="2"/>
    </row>
    <row r="80" customFormat="false" ht="18" hidden="false" customHeight="true" outlineLevel="0" collapsed="false">
      <c r="A80" s="2" t="s">
        <v>186</v>
      </c>
      <c r="B80" s="2" t="s">
        <v>177</v>
      </c>
      <c r="C80" s="2" t="n">
        <v>0</v>
      </c>
      <c r="D80" s="2" t="s">
        <v>178</v>
      </c>
      <c r="E80" s="2" t="n">
        <v>610267</v>
      </c>
      <c r="F80" s="2"/>
      <c r="G80" s="2"/>
      <c r="H80" s="2"/>
    </row>
    <row r="81" customFormat="false" ht="18" hidden="false" customHeight="true" outlineLevel="0" collapsed="false">
      <c r="A81" s="2" t="s">
        <v>187</v>
      </c>
      <c r="B81" s="2" t="s">
        <v>177</v>
      </c>
      <c r="C81" s="2" t="n">
        <v>0</v>
      </c>
      <c r="D81" s="2" t="s">
        <v>178</v>
      </c>
      <c r="E81" s="2" t="n">
        <v>610264</v>
      </c>
      <c r="F81" s="2"/>
      <c r="G81" s="2"/>
      <c r="H81" s="2"/>
    </row>
    <row r="82" customFormat="false" ht="18" hidden="false" customHeight="true" outlineLevel="0" collapsed="false">
      <c r="A82" s="2" t="s">
        <v>188</v>
      </c>
      <c r="B82" s="2" t="s">
        <v>189</v>
      </c>
      <c r="C82" s="2" t="n">
        <v>0</v>
      </c>
      <c r="D82" s="2"/>
      <c r="E82" s="2" t="n">
        <v>0</v>
      </c>
      <c r="F82" s="2"/>
      <c r="G82" s="2"/>
      <c r="H82" s="2"/>
    </row>
    <row r="83" customFormat="false" ht="18" hidden="false" customHeight="true" outlineLevel="0" collapsed="false">
      <c r="A83" s="2" t="s">
        <v>190</v>
      </c>
      <c r="B83" s="2" t="s">
        <v>191</v>
      </c>
      <c r="C83" s="2" t="n">
        <v>0</v>
      </c>
      <c r="D83" s="2"/>
      <c r="E83" s="2" t="n">
        <v>0</v>
      </c>
      <c r="F83" s="2"/>
      <c r="G83" s="2"/>
      <c r="H83" s="2"/>
    </row>
    <row r="84" customFormat="false" ht="18" hidden="false" customHeight="true" outlineLevel="0" collapsed="false">
      <c r="A84" s="2" t="s">
        <v>192</v>
      </c>
      <c r="B84" s="2" t="s">
        <v>193</v>
      </c>
      <c r="C84" s="2" t="n">
        <v>0</v>
      </c>
      <c r="D84" s="2"/>
      <c r="E84" s="2" t="n">
        <v>0</v>
      </c>
      <c r="F84" s="2"/>
      <c r="G84" s="2"/>
      <c r="H84" s="2"/>
    </row>
    <row r="85" customFormat="false" ht="18" hidden="false" customHeight="true" outlineLevel="0" collapsed="false">
      <c r="A85" s="2" t="s">
        <v>194</v>
      </c>
      <c r="B85" s="2" t="s">
        <v>195</v>
      </c>
      <c r="C85" s="2" t="n">
        <v>0</v>
      </c>
      <c r="D85" s="2"/>
      <c r="E85" s="2" t="n">
        <v>0</v>
      </c>
      <c r="F85" s="2"/>
      <c r="G85" s="2"/>
      <c r="H85" s="2"/>
    </row>
    <row r="86" customFormat="false" ht="18" hidden="false" customHeight="tru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8" hidden="false" customHeight="tru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8" hidden="false" customHeight="true" outlineLevel="0" collapsed="false">
      <c r="A88" s="3" t="s">
        <v>196</v>
      </c>
      <c r="B88" s="2"/>
      <c r="C88" s="2"/>
      <c r="D88" s="2"/>
      <c r="E88" s="2"/>
      <c r="F88" s="2"/>
      <c r="G88" s="2"/>
      <c r="H88" s="2"/>
    </row>
    <row r="89" customFormat="false" ht="18" hidden="false" customHeight="true" outlineLevel="0" collapsed="false">
      <c r="A89" s="4" t="s">
        <v>197</v>
      </c>
      <c r="B89" s="4" t="s">
        <v>198</v>
      </c>
      <c r="C89" s="4" t="s">
        <v>199</v>
      </c>
      <c r="D89" s="4" t="s">
        <v>200</v>
      </c>
      <c r="E89" s="4" t="s">
        <v>201</v>
      </c>
      <c r="F89" s="4" t="s">
        <v>202</v>
      </c>
      <c r="G89" s="4" t="s">
        <v>203</v>
      </c>
      <c r="H89" s="4" t="s">
        <v>204</v>
      </c>
    </row>
    <row r="90" customFormat="false" ht="18" hidden="false" customHeight="true" outlineLevel="0" collapsed="false">
      <c r="A90" s="2" t="s">
        <v>163</v>
      </c>
      <c r="B90" s="2" t="s">
        <v>205</v>
      </c>
      <c r="C90" s="2" t="n">
        <v>1</v>
      </c>
      <c r="D90" s="2" t="n">
        <v>1</v>
      </c>
      <c r="E90" s="2" t="n">
        <v>5000000</v>
      </c>
      <c r="F90" s="2" t="n">
        <v>5000000</v>
      </c>
      <c r="G90" s="2" t="s">
        <v>206</v>
      </c>
      <c r="H90" s="2" t="s">
        <v>207</v>
      </c>
    </row>
    <row r="91" customFormat="false" ht="18" hidden="false" customHeight="true" outlineLevel="0" collapsed="false">
      <c r="A91" s="2" t="s">
        <v>166</v>
      </c>
      <c r="B91" s="2" t="s">
        <v>208</v>
      </c>
      <c r="C91" s="2" t="n">
        <v>3</v>
      </c>
      <c r="D91" s="2" t="n">
        <v>3</v>
      </c>
      <c r="E91" s="2" t="n">
        <v>5000000</v>
      </c>
      <c r="F91" s="2" t="n">
        <v>15000000</v>
      </c>
      <c r="G91" s="2" t="s">
        <v>206</v>
      </c>
      <c r="H91" s="2" t="s">
        <v>207</v>
      </c>
    </row>
    <row r="92" customFormat="false" ht="18" hidden="false" customHeight="true" outlineLevel="0" collapsed="false">
      <c r="A92" s="2" t="s">
        <v>169</v>
      </c>
      <c r="B92" s="2" t="s">
        <v>209</v>
      </c>
      <c r="C92" s="2" t="n">
        <v>10</v>
      </c>
      <c r="D92" s="2" t="n">
        <v>10</v>
      </c>
      <c r="E92" s="2" t="n">
        <v>3000000</v>
      </c>
      <c r="F92" s="2" t="n">
        <v>30000000</v>
      </c>
      <c r="G92" s="2" t="s">
        <v>206</v>
      </c>
      <c r="H92" s="2" t="s">
        <v>207</v>
      </c>
    </row>
    <row r="93" customFormat="false" ht="18" hidden="false" customHeight="true" outlineLevel="0" collapsed="false">
      <c r="A93" s="2" t="s">
        <v>172</v>
      </c>
      <c r="B93" s="2" t="s">
        <v>210</v>
      </c>
      <c r="C93" s="2" t="n">
        <v>25</v>
      </c>
      <c r="D93" s="2" t="n">
        <v>25</v>
      </c>
      <c r="E93" s="2" t="n">
        <v>2400000</v>
      </c>
      <c r="F93" s="2" t="n">
        <v>60000000</v>
      </c>
      <c r="G93" s="2" t="s">
        <v>206</v>
      </c>
      <c r="H93" s="2" t="s">
        <v>207</v>
      </c>
    </row>
    <row r="94" customFormat="false" ht="18" hidden="false" customHeight="true" outlineLevel="0" collapsed="false">
      <c r="A94" s="2" t="s">
        <v>175</v>
      </c>
      <c r="B94" s="2" t="s">
        <v>211</v>
      </c>
      <c r="C94" s="2" t="n">
        <v>58.118347</v>
      </c>
      <c r="D94" s="2" t="n">
        <v>60</v>
      </c>
      <c r="E94" s="2" t="n">
        <v>1666667</v>
      </c>
      <c r="F94" s="2" t="n">
        <v>100000000</v>
      </c>
      <c r="G94" s="2" t="s">
        <v>206</v>
      </c>
      <c r="H94" s="2" t="s">
        <v>207</v>
      </c>
    </row>
    <row r="95" customFormat="false" ht="18" hidden="false" customHeight="true" outlineLevel="0" collapsed="false">
      <c r="A95" s="2" t="s">
        <v>178</v>
      </c>
      <c r="B95" s="2" t="s">
        <v>212</v>
      </c>
      <c r="C95" s="2" t="n">
        <v>49.158311</v>
      </c>
      <c r="D95" s="2" t="n">
        <v>49.158311</v>
      </c>
      <c r="E95" s="2" t="n">
        <v>6102667</v>
      </c>
      <c r="F95" s="2" t="n">
        <v>300000000</v>
      </c>
      <c r="G95" s="2" t="s">
        <v>206</v>
      </c>
      <c r="H95" s="2" t="s">
        <v>207</v>
      </c>
    </row>
    <row r="96" customFormat="false" ht="18" hidden="false" customHeight="tru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8" hidden="false" customHeight="tru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8" hidden="false" customHeight="true" outlineLevel="0" collapsed="false">
      <c r="A98" s="3" t="s">
        <v>213</v>
      </c>
      <c r="B98" s="2"/>
      <c r="C98" s="2"/>
      <c r="D98" s="2"/>
      <c r="E98" s="2"/>
      <c r="F98" s="2"/>
      <c r="G98" s="2"/>
      <c r="H98" s="2"/>
    </row>
    <row r="99" customFormat="false" ht="18" hidden="false" customHeight="true" outlineLevel="0" collapsed="false">
      <c r="A99" s="4" t="s">
        <v>214</v>
      </c>
      <c r="B99" s="4" t="s">
        <v>215</v>
      </c>
      <c r="C99" s="4" t="s">
        <v>216</v>
      </c>
      <c r="D99" s="4" t="s">
        <v>217</v>
      </c>
      <c r="E99" s="4" t="s">
        <v>218</v>
      </c>
      <c r="F99" s="4" t="s">
        <v>219</v>
      </c>
      <c r="G99" s="4"/>
      <c r="H99" s="4"/>
    </row>
    <row r="100" customFormat="false" ht="18" hidden="false" customHeight="true" outlineLevel="0" collapsed="false">
      <c r="A100" s="2" t="s">
        <v>220</v>
      </c>
      <c r="B100" s="2" t="s">
        <v>188</v>
      </c>
      <c r="C100" s="2" t="n">
        <v>5000000</v>
      </c>
      <c r="D100" s="2" t="n">
        <v>1000000000</v>
      </c>
      <c r="E100" s="2" t="n">
        <v>0.2</v>
      </c>
      <c r="F100" s="2" t="n">
        <v>0</v>
      </c>
      <c r="G100" s="2"/>
      <c r="H100" s="2"/>
    </row>
    <row r="101" customFormat="false" ht="18" hidden="false" customHeight="true" outlineLevel="0" collapsed="false">
      <c r="A101" s="2" t="s">
        <v>221</v>
      </c>
      <c r="B101" s="2" t="s">
        <v>190</v>
      </c>
      <c r="C101" s="2" t="n">
        <v>3000000</v>
      </c>
      <c r="D101" s="2" t="n">
        <v>1600000000</v>
      </c>
      <c r="E101" s="2" t="n">
        <v>0.15</v>
      </c>
      <c r="F101" s="2" t="n">
        <v>0</v>
      </c>
      <c r="G101" s="2"/>
      <c r="H101" s="2"/>
    </row>
    <row r="102" customFormat="false" ht="18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8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</row>
    <row r="104" customFormat="false" ht="18" hidden="false" customHeight="true" outlineLevel="0" collapsed="false">
      <c r="A104" s="3" t="s">
        <v>222</v>
      </c>
      <c r="B104" s="2"/>
      <c r="C104" s="2"/>
      <c r="D104" s="2"/>
      <c r="E104" s="2"/>
      <c r="F104" s="2"/>
      <c r="G104" s="2"/>
      <c r="H104" s="2"/>
    </row>
    <row r="105" customFormat="false" ht="18" hidden="false" customHeight="true" outlineLevel="0" collapsed="false">
      <c r="A105" s="4" t="s">
        <v>2</v>
      </c>
      <c r="B105" s="4" t="s">
        <v>3</v>
      </c>
      <c r="C105" s="4" t="s">
        <v>4</v>
      </c>
      <c r="D105" s="4" t="s">
        <v>5</v>
      </c>
      <c r="E105" s="4" t="s">
        <v>223</v>
      </c>
      <c r="F105" s="4"/>
      <c r="G105" s="4"/>
      <c r="H105" s="4"/>
    </row>
    <row r="106" customFormat="false" ht="18" hidden="false" customHeight="true" outlineLevel="0" collapsed="false">
      <c r="A106" s="2" t="s">
        <v>224</v>
      </c>
      <c r="B106" s="2" t="s">
        <v>225</v>
      </c>
      <c r="C106" s="2" t="n">
        <f aca="false">Assumptions!$C$54+Assumptions!$C$55+Assumptions!$C$56</f>
        <v>8000000</v>
      </c>
      <c r="D106" s="2" t="s">
        <v>35</v>
      </c>
      <c r="E106" s="2" t="s">
        <v>226</v>
      </c>
      <c r="F106" s="2"/>
      <c r="G106" s="2"/>
      <c r="H106" s="2"/>
    </row>
    <row r="107" customFormat="false" ht="18" hidden="false" customHeight="true" outlineLevel="0" collapsed="false">
      <c r="A107" s="2" t="s">
        <v>227</v>
      </c>
      <c r="B107" s="2" t="s">
        <v>228</v>
      </c>
      <c r="C107" s="2" t="n">
        <f aca="false">SUMIF($B$54:$B$85,"Employee RSA",$C$54:$C$85)</f>
        <v>1000000</v>
      </c>
      <c r="D107" s="2" t="s">
        <v>35</v>
      </c>
      <c r="E107" s="2" t="s">
        <v>229</v>
      </c>
      <c r="F107" s="2"/>
      <c r="G107" s="2"/>
      <c r="H107" s="2"/>
    </row>
    <row r="108" customFormat="false" ht="18" hidden="false" customHeight="true" outlineLevel="0" collapsed="false">
      <c r="A108" s="2" t="s">
        <v>230</v>
      </c>
      <c r="B108" s="2" t="s">
        <v>231</v>
      </c>
      <c r="C108" s="2" t="n">
        <f aca="false">founder_common_total+rsa_common_total</f>
        <v>9000000</v>
      </c>
      <c r="D108" s="2" t="s">
        <v>35</v>
      </c>
      <c r="E108" s="2" t="s">
        <v>232</v>
      </c>
      <c r="F108" s="2"/>
      <c r="G108" s="2"/>
      <c r="H108" s="2"/>
    </row>
    <row r="109" customFormat="false" ht="18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</row>
    <row r="110" customFormat="false" ht="18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</row>
    <row r="111" customFormat="false" ht="18" hidden="false" customHeight="true" outlineLevel="0" collapsed="false">
      <c r="A111" s="3" t="s">
        <v>233</v>
      </c>
      <c r="B111" s="2"/>
      <c r="C111" s="2"/>
      <c r="D111" s="2"/>
      <c r="E111" s="2"/>
      <c r="F111" s="2"/>
      <c r="G111" s="2"/>
      <c r="H111" s="2"/>
    </row>
    <row r="112" customFormat="false" ht="18" hidden="false" customHeight="true" outlineLevel="0" collapsed="false">
      <c r="A112" s="4" t="s">
        <v>234</v>
      </c>
      <c r="B112" s="4" t="s">
        <v>235</v>
      </c>
      <c r="C112" s="4" t="s">
        <v>236</v>
      </c>
      <c r="D112" s="4" t="s">
        <v>237</v>
      </c>
      <c r="E112" s="4" t="s">
        <v>238</v>
      </c>
      <c r="F112" s="4" t="s">
        <v>239</v>
      </c>
      <c r="G112" s="4" t="s">
        <v>202</v>
      </c>
      <c r="H112" s="4" t="s">
        <v>240</v>
      </c>
    </row>
    <row r="113" customFormat="false" ht="18" hidden="false" customHeight="true" outlineLevel="0" collapsed="false">
      <c r="A113" s="2" t="s">
        <v>241</v>
      </c>
      <c r="B113" s="2" t="s">
        <v>163</v>
      </c>
      <c r="C113" s="2" t="n">
        <f aca="false">ocp_seed</f>
        <v>1</v>
      </c>
      <c r="D113" s="2" t="n">
        <f aca="false">Assumptions!$D$90</f>
        <v>1</v>
      </c>
      <c r="E113" s="2" t="n">
        <f aca="false">Assumptions!$E$90</f>
        <v>5000000</v>
      </c>
      <c r="F113" s="2" t="n">
        <f aca="false">SUMIF($D$54:$D$85,Assumptions!$B$113,$E$54:$E$85)</f>
        <v>5000000</v>
      </c>
      <c r="G113" s="2" t="n">
        <f aca="false">Assumptions!$F$90</f>
        <v>5000000</v>
      </c>
      <c r="H113" s="2" t="s">
        <v>163</v>
      </c>
    </row>
    <row r="114" customFormat="false" ht="18" hidden="false" customHeight="true" outlineLevel="0" collapsed="false">
      <c r="A114" s="2" t="s">
        <v>242</v>
      </c>
      <c r="B114" s="2" t="s">
        <v>166</v>
      </c>
      <c r="C114" s="2" t="n">
        <f aca="false">ocp_series_a</f>
        <v>3</v>
      </c>
      <c r="D114" s="2" t="n">
        <f aca="false">Assumptions!$D$91</f>
        <v>3</v>
      </c>
      <c r="E114" s="2" t="n">
        <f aca="false">Assumptions!$E$91</f>
        <v>5000000</v>
      </c>
      <c r="F114" s="2" t="n">
        <f aca="false">SUMIF($D$54:$D$85,Assumptions!$B$114,$E$54:$E$85)</f>
        <v>5000000</v>
      </c>
      <c r="G114" s="2" t="n">
        <f aca="false">Assumptions!$F$91</f>
        <v>15000000</v>
      </c>
      <c r="H114" s="2" t="s">
        <v>166</v>
      </c>
    </row>
    <row r="115" customFormat="false" ht="18" hidden="false" customHeight="true" outlineLevel="0" collapsed="false">
      <c r="A115" s="2" t="s">
        <v>243</v>
      </c>
      <c r="B115" s="2" t="s">
        <v>169</v>
      </c>
      <c r="C115" s="2" t="n">
        <f aca="false">ocp_series_b</f>
        <v>10</v>
      </c>
      <c r="D115" s="2" t="n">
        <f aca="false">Assumptions!$D$92</f>
        <v>10</v>
      </c>
      <c r="E115" s="2" t="n">
        <f aca="false">Assumptions!$E$92</f>
        <v>3000000</v>
      </c>
      <c r="F115" s="2" t="n">
        <f aca="false">SUMIF($D$54:$D$85,Assumptions!$B$115,$E$54:$E$85)</f>
        <v>3000000</v>
      </c>
      <c r="G115" s="2" t="n">
        <f aca="false">Assumptions!$F$92</f>
        <v>30000000</v>
      </c>
      <c r="H115" s="2" t="s">
        <v>169</v>
      </c>
    </row>
    <row r="116" customFormat="false" ht="18" hidden="false" customHeight="true" outlineLevel="0" collapsed="false">
      <c r="A116" s="2" t="s">
        <v>244</v>
      </c>
      <c r="B116" s="2" t="s">
        <v>172</v>
      </c>
      <c r="C116" s="2" t="n">
        <f aca="false">ocp_series_c</f>
        <v>25</v>
      </c>
      <c r="D116" s="2" t="n">
        <f aca="false">Assumptions!$D$93</f>
        <v>25</v>
      </c>
      <c r="E116" s="2" t="n">
        <f aca="false">Assumptions!$E$93</f>
        <v>2400000</v>
      </c>
      <c r="F116" s="2" t="n">
        <f aca="false">SUMIF($D$54:$D$85,Assumptions!$B$116,$E$54:$E$85)</f>
        <v>2400000</v>
      </c>
      <c r="G116" s="2" t="n">
        <f aca="false">Assumptions!$F$93</f>
        <v>60000000</v>
      </c>
      <c r="H116" s="2" t="s">
        <v>172</v>
      </c>
    </row>
    <row r="117" customFormat="false" ht="18" hidden="false" customHeight="true" outlineLevel="0" collapsed="false">
      <c r="A117" s="2" t="s">
        <v>245</v>
      </c>
      <c r="B117" s="2" t="s">
        <v>175</v>
      </c>
      <c r="C117" s="2" t="n">
        <f aca="false">ocp_series_d_post_e_ncp</f>
        <v>58.118347</v>
      </c>
      <c r="D117" s="2" t="n">
        <f aca="false">Assumptions!$D$94</f>
        <v>60</v>
      </c>
      <c r="E117" s="2" t="n">
        <f aca="false">Assumptions!$E$94</f>
        <v>1666667</v>
      </c>
      <c r="F117" s="2" t="n">
        <f aca="false">SUMIF($D$54:$D$85,Assumptions!$B$117,$E$54:$E$85)</f>
        <v>1720627</v>
      </c>
      <c r="G117" s="2" t="n">
        <f aca="false">Assumptions!$F$94</f>
        <v>100000000</v>
      </c>
      <c r="H117" s="2" t="s">
        <v>175</v>
      </c>
    </row>
    <row r="118" customFormat="false" ht="18" hidden="false" customHeight="true" outlineLevel="0" collapsed="false">
      <c r="A118" s="2" t="s">
        <v>246</v>
      </c>
      <c r="B118" s="2" t="s">
        <v>178</v>
      </c>
      <c r="C118" s="2" t="n">
        <f aca="false">ocp_series_e</f>
        <v>49.158311</v>
      </c>
      <c r="D118" s="2" t="n">
        <f aca="false">Assumptions!$D$95</f>
        <v>49.158311</v>
      </c>
      <c r="E118" s="2" t="n">
        <f aca="false">Assumptions!$E$95</f>
        <v>6102667</v>
      </c>
      <c r="F118" s="2" t="n">
        <f aca="false">SUMIF($D$54:$D$85,Assumptions!$B$118,$E$54:$E$85)</f>
        <v>6102667</v>
      </c>
      <c r="G118" s="2" t="n">
        <f aca="false">Assumptions!$F$95</f>
        <v>300000000</v>
      </c>
      <c r="H118" s="2" t="s">
        <v>178</v>
      </c>
    </row>
    <row r="119" customFormat="false" ht="18" hidden="false" customHeight="true" outlineLevel="0" collapsed="false">
      <c r="A119" s="2" t="s">
        <v>247</v>
      </c>
      <c r="B119" s="2" t="s">
        <v>248</v>
      </c>
      <c r="C119" s="2"/>
      <c r="D119" s="2"/>
      <c r="E119" s="2"/>
      <c r="F119" s="2"/>
      <c r="G119" s="5" t="n">
        <f aca="false">series_f_primary_raise_usd</f>
        <v>30000000</v>
      </c>
      <c r="H119" s="2" t="s">
        <v>249</v>
      </c>
    </row>
    <row r="120" customFormat="false" ht="18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</row>
    <row r="121" customFormat="false" ht="18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</row>
    <row r="122" customFormat="false" ht="18" hidden="false" customHeight="true" outlineLevel="0" collapsed="false">
      <c r="A122" s="3" t="s">
        <v>250</v>
      </c>
      <c r="B122" s="2"/>
      <c r="C122" s="2"/>
      <c r="D122" s="2"/>
      <c r="E122" s="2"/>
      <c r="F122" s="2"/>
      <c r="G122" s="2"/>
      <c r="H122" s="2"/>
    </row>
    <row r="123" customFormat="false" ht="18" hidden="false" customHeight="true" outlineLevel="0" collapsed="false">
      <c r="A123" s="4" t="s">
        <v>251</v>
      </c>
      <c r="B123" s="4" t="s">
        <v>252</v>
      </c>
      <c r="C123" s="4"/>
      <c r="D123" s="4"/>
      <c r="E123" s="4"/>
      <c r="F123" s="4"/>
      <c r="G123" s="4"/>
      <c r="H123" s="4"/>
    </row>
    <row r="124" customFormat="false" ht="18" hidden="false" customHeight="true" outlineLevel="0" collapsed="false">
      <c r="A124" s="2" t="s">
        <v>253</v>
      </c>
      <c r="B124" s="2" t="s">
        <v>0</v>
      </c>
      <c r="C124" s="2"/>
      <c r="D124" s="2"/>
      <c r="E124" s="2"/>
      <c r="F124" s="2"/>
      <c r="G124" s="2"/>
      <c r="H124" s="2"/>
    </row>
    <row r="125" customFormat="false" ht="18" hidden="false" customHeight="true" outlineLevel="0" collapsed="false">
      <c r="A125" s="2" t="s">
        <v>254</v>
      </c>
      <c r="B125" s="2" t="s">
        <v>255</v>
      </c>
      <c r="C125" s="2"/>
      <c r="D125" s="2"/>
      <c r="E125" s="2"/>
      <c r="F125" s="2"/>
      <c r="G125" s="2"/>
      <c r="H125" s="2"/>
    </row>
    <row r="126" customFormat="false" ht="18" hidden="false" customHeight="true" outlineLevel="0" collapsed="false">
      <c r="A126" s="2" t="s">
        <v>256</v>
      </c>
      <c r="B126" s="2" t="s">
        <v>257</v>
      </c>
      <c r="C126" s="2"/>
      <c r="D126" s="2"/>
      <c r="E126" s="2"/>
      <c r="F126" s="2"/>
      <c r="G126" s="2"/>
      <c r="H126" s="2"/>
    </row>
    <row r="127" customFormat="false" ht="18" hidden="false" customHeight="true" outlineLevel="0" collapsed="false">
      <c r="A127" s="2" t="s">
        <v>258</v>
      </c>
      <c r="B127" s="2" t="s">
        <v>259</v>
      </c>
      <c r="C127" s="2"/>
      <c r="D127" s="2"/>
      <c r="E127" s="2"/>
      <c r="F127" s="2"/>
      <c r="G127" s="2"/>
      <c r="H127" s="2"/>
    </row>
    <row r="128" customFormat="false" ht="18" hidden="false" customHeight="true" outlineLevel="0" collapsed="false">
      <c r="A128" s="2" t="s">
        <v>260</v>
      </c>
      <c r="B128" s="2" t="s">
        <v>261</v>
      </c>
      <c r="C128" s="2"/>
      <c r="D128" s="2"/>
      <c r="E128" s="2"/>
      <c r="F128" s="2"/>
      <c r="G128" s="2"/>
      <c r="H128" s="2"/>
    </row>
    <row r="129" customFormat="false" ht="18" hidden="false" customHeight="true" outlineLevel="0" collapsed="false">
      <c r="A129" s="2" t="s">
        <v>262</v>
      </c>
      <c r="B129" s="2" t="s">
        <v>263</v>
      </c>
      <c r="C129" s="2"/>
      <c r="D129" s="2"/>
      <c r="E129" s="2"/>
      <c r="F129" s="2"/>
      <c r="G129" s="2"/>
      <c r="H129" s="2"/>
    </row>
    <row r="130" customFormat="false" ht="18" hidden="false" customHeight="true" outlineLevel="0" collapsed="false">
      <c r="A130" s="2" t="s">
        <v>264</v>
      </c>
      <c r="B130" s="2" t="s">
        <v>265</v>
      </c>
      <c r="C130" s="2"/>
      <c r="D130" s="2"/>
      <c r="E130" s="2"/>
      <c r="F130" s="2"/>
      <c r="G130" s="2"/>
      <c r="H130" s="2"/>
    </row>
    <row r="131" customFormat="false" ht="18" hidden="false" customHeight="true" outlineLevel="0" collapsed="false">
      <c r="A131" s="2" t="s">
        <v>266</v>
      </c>
      <c r="B131" s="2" t="s">
        <v>4</v>
      </c>
      <c r="C131" s="2"/>
      <c r="D131" s="2"/>
      <c r="E131" s="2"/>
      <c r="F131" s="2"/>
      <c r="G131" s="2"/>
      <c r="H131" s="2"/>
    </row>
    <row r="132" customFormat="false" ht="18" hidden="false" customHeight="true" outlineLevel="0" collapsed="false">
      <c r="A132" s="2" t="s">
        <v>267</v>
      </c>
      <c r="B132" s="2" t="s">
        <v>5</v>
      </c>
      <c r="C132" s="2"/>
      <c r="D132" s="2"/>
      <c r="E132" s="2"/>
      <c r="F132" s="2"/>
      <c r="G132" s="2"/>
      <c r="H132" s="2"/>
    </row>
    <row r="133" customFormat="false" ht="18" hidden="false" customHeight="true" outlineLevel="0" collapsed="false">
      <c r="A133" s="2" t="s">
        <v>268</v>
      </c>
      <c r="B133" s="2" t="s">
        <v>269</v>
      </c>
      <c r="C133" s="2"/>
      <c r="D133" s="2"/>
      <c r="E133" s="2"/>
      <c r="F133" s="2"/>
      <c r="G133" s="2"/>
      <c r="H133" s="2"/>
    </row>
    <row r="134" customFormat="false" ht="18" hidden="false" customHeight="true" outlineLevel="0" collapsed="false">
      <c r="A134" s="2" t="s">
        <v>270</v>
      </c>
      <c r="B134" s="2" t="s">
        <v>271</v>
      </c>
      <c r="C134" s="2"/>
      <c r="D134" s="2"/>
      <c r="E134" s="2"/>
      <c r="F134" s="2"/>
      <c r="G134" s="2"/>
      <c r="H134" s="2"/>
    </row>
    <row r="135" customFormat="false" ht="18" hidden="false" customHeight="true" outlineLevel="0" collapsed="false">
      <c r="A135" s="2" t="s">
        <v>272</v>
      </c>
      <c r="B135" s="2" t="s">
        <v>273</v>
      </c>
      <c r="C135" s="2"/>
      <c r="D135" s="2"/>
      <c r="E135" s="2"/>
      <c r="F135" s="2"/>
      <c r="G135" s="2"/>
      <c r="H135" s="2"/>
    </row>
    <row r="136" customFormat="false" ht="18" hidden="false" customHeight="true" outlineLevel="0" collapsed="false">
      <c r="A136" s="2" t="s">
        <v>274</v>
      </c>
      <c r="B136" s="2" t="s">
        <v>275</v>
      </c>
      <c r="C136" s="2"/>
      <c r="D136" s="2"/>
      <c r="E136" s="2"/>
      <c r="F136" s="2"/>
      <c r="G136" s="2"/>
      <c r="H136" s="2"/>
    </row>
    <row r="137" customFormat="false" ht="18" hidden="false" customHeight="true" outlineLevel="0" collapsed="false">
      <c r="A137" s="2" t="s">
        <v>276</v>
      </c>
      <c r="B137" s="2" t="s">
        <v>277</v>
      </c>
      <c r="C137" s="2"/>
      <c r="D137" s="2"/>
      <c r="E137" s="2"/>
      <c r="F137" s="2"/>
      <c r="G137" s="2"/>
      <c r="H137" s="2"/>
    </row>
    <row r="138" customFormat="false" ht="18" hidden="false" customHeight="true" outlineLevel="0" collapsed="false">
      <c r="A138" s="2" t="s">
        <v>278</v>
      </c>
      <c r="B138" s="2" t="s">
        <v>279</v>
      </c>
      <c r="C138" s="2"/>
      <c r="D138" s="2"/>
      <c r="E138" s="2"/>
      <c r="F138" s="2"/>
      <c r="G138" s="2"/>
      <c r="H138" s="2"/>
    </row>
    <row r="139" customFormat="false" ht="18" hidden="false" customHeight="true" outlineLevel="0" collapsed="false">
      <c r="A139" s="2" t="s">
        <v>280</v>
      </c>
      <c r="B139" s="2" t="s">
        <v>281</v>
      </c>
      <c r="C139" s="2"/>
      <c r="D139" s="2"/>
      <c r="E139" s="2"/>
      <c r="F139" s="2"/>
      <c r="G139" s="2"/>
      <c r="H139" s="2"/>
    </row>
    <row r="140" customFormat="false" ht="18" hidden="false" customHeight="true" outlineLevel="0" collapsed="false">
      <c r="A140" s="2" t="s">
        <v>282</v>
      </c>
      <c r="B140" s="2" t="s">
        <v>283</v>
      </c>
      <c r="C140" s="2"/>
      <c r="D140" s="2"/>
      <c r="E140" s="2"/>
      <c r="F140" s="2"/>
      <c r="G140" s="2"/>
      <c r="H140" s="2"/>
    </row>
    <row r="141" customFormat="false" ht="18" hidden="false" customHeight="true" outlineLevel="0" collapsed="false">
      <c r="A141" s="2" t="s">
        <v>284</v>
      </c>
      <c r="B141" s="2" t="s">
        <v>285</v>
      </c>
      <c r="C141" s="2"/>
      <c r="D141" s="2"/>
      <c r="E141" s="2"/>
      <c r="F141" s="2"/>
      <c r="G141" s="2"/>
      <c r="H141" s="2"/>
    </row>
    <row r="142" customFormat="false" ht="18" hidden="false" customHeight="true" outlineLevel="0" collapsed="false">
      <c r="A142" s="2" t="s">
        <v>286</v>
      </c>
      <c r="B142" s="2" t="s">
        <v>287</v>
      </c>
      <c r="C142" s="2"/>
      <c r="D142" s="2"/>
      <c r="E142" s="2"/>
      <c r="F142" s="2"/>
      <c r="G142" s="2"/>
      <c r="H142" s="2"/>
    </row>
    <row r="143" customFormat="false" ht="18" hidden="false" customHeight="true" outlineLevel="0" collapsed="false">
      <c r="A143" s="2" t="s">
        <v>288</v>
      </c>
      <c r="B143" s="2" t="s">
        <v>289</v>
      </c>
      <c r="C143" s="2"/>
      <c r="D143" s="2"/>
      <c r="E143" s="2"/>
      <c r="F143" s="2"/>
      <c r="G143" s="2"/>
      <c r="H143" s="2"/>
    </row>
    <row r="144" customFormat="false" ht="18" hidden="false" customHeight="true" outlineLevel="0" collapsed="false">
      <c r="A144" s="2" t="s">
        <v>290</v>
      </c>
      <c r="B144" s="2" t="s">
        <v>291</v>
      </c>
      <c r="C144" s="2"/>
      <c r="D144" s="2"/>
      <c r="E144" s="2"/>
      <c r="F144" s="2"/>
      <c r="G144" s="2"/>
      <c r="H144" s="2"/>
    </row>
    <row r="145" customFormat="false" ht="18" hidden="false" customHeight="true" outlineLevel="0" collapsed="false">
      <c r="A145" s="2" t="s">
        <v>292</v>
      </c>
      <c r="B145" s="2" t="s">
        <v>293</v>
      </c>
      <c r="C145" s="2"/>
      <c r="D145" s="2"/>
      <c r="E145" s="2"/>
      <c r="F145" s="2"/>
      <c r="G145" s="2"/>
      <c r="H145" s="2"/>
    </row>
    <row r="146" customFormat="false" ht="18" hidden="false" customHeight="true" outlineLevel="0" collapsed="false">
      <c r="A146" s="2" t="s">
        <v>294</v>
      </c>
      <c r="B146" s="2" t="s">
        <v>295</v>
      </c>
      <c r="C146" s="2"/>
      <c r="D146" s="2"/>
      <c r="E146" s="2"/>
      <c r="F146" s="2"/>
      <c r="G146" s="2"/>
      <c r="H146" s="2"/>
    </row>
    <row r="147" customFormat="false" ht="18" hidden="false" customHeight="true" outlineLevel="0" collapsed="false">
      <c r="A147" s="2" t="s">
        <v>296</v>
      </c>
      <c r="B147" s="2" t="s">
        <v>297</v>
      </c>
      <c r="C147" s="2"/>
      <c r="D147" s="2"/>
      <c r="E147" s="2"/>
      <c r="F147" s="2"/>
      <c r="G147" s="2"/>
      <c r="H147" s="2"/>
    </row>
    <row r="148" customFormat="false" ht="18" hidden="false" customHeight="true" outlineLevel="0" collapsed="false">
      <c r="A148" s="2" t="s">
        <v>298</v>
      </c>
      <c r="B148" s="2" t="s">
        <v>299</v>
      </c>
      <c r="C148" s="2"/>
      <c r="D148" s="2"/>
      <c r="E148" s="2"/>
      <c r="F148" s="2"/>
      <c r="G148" s="2"/>
      <c r="H148" s="2"/>
    </row>
    <row r="149" customFormat="false" ht="18" hidden="false" customHeight="true" outlineLevel="0" collapsed="false">
      <c r="A149" s="2" t="s">
        <v>300</v>
      </c>
      <c r="B149" s="2" t="s">
        <v>236</v>
      </c>
      <c r="C149" s="2"/>
      <c r="D149" s="2"/>
      <c r="E149" s="2"/>
      <c r="F149" s="2"/>
      <c r="G149" s="2"/>
      <c r="H149" s="2"/>
    </row>
    <row r="150" customFormat="false" ht="18" hidden="false" customHeight="true" outlineLevel="0" collapsed="false">
      <c r="A150" s="2" t="s">
        <v>301</v>
      </c>
      <c r="B150" s="2" t="s">
        <v>302</v>
      </c>
      <c r="C150" s="2"/>
      <c r="D150" s="2"/>
      <c r="E150" s="2"/>
      <c r="F150" s="2"/>
      <c r="G150" s="2"/>
      <c r="H150" s="2"/>
    </row>
    <row r="151" customFormat="false" ht="18" hidden="false" customHeight="true" outlineLevel="0" collapsed="false">
      <c r="A151" s="2" t="s">
        <v>303</v>
      </c>
      <c r="B151" s="2" t="s">
        <v>304</v>
      </c>
      <c r="C151" s="2"/>
      <c r="D151" s="2"/>
      <c r="E151" s="2"/>
      <c r="F151" s="2"/>
      <c r="G151" s="2"/>
      <c r="H151" s="2"/>
    </row>
    <row r="152" customFormat="false" ht="18" hidden="false" customHeight="true" outlineLevel="0" collapsed="false">
      <c r="A152" s="2" t="s">
        <v>305</v>
      </c>
      <c r="B152" s="2" t="s">
        <v>306</v>
      </c>
      <c r="C152" s="2"/>
      <c r="D152" s="2"/>
      <c r="E152" s="2"/>
      <c r="F152" s="2"/>
      <c r="G152" s="2"/>
      <c r="H152" s="2"/>
    </row>
    <row r="153" customFormat="false" ht="18" hidden="false" customHeight="true" outlineLevel="0" collapsed="false">
      <c r="A153" s="2" t="s">
        <v>307</v>
      </c>
      <c r="B153" s="2" t="s">
        <v>308</v>
      </c>
      <c r="C153" s="2"/>
      <c r="D153" s="2"/>
      <c r="E153" s="2"/>
      <c r="F153" s="2"/>
      <c r="G153" s="2"/>
      <c r="H153" s="2"/>
    </row>
    <row r="154" customFormat="false" ht="18" hidden="false" customHeight="true" outlineLevel="0" collapsed="false">
      <c r="A154" s="2" t="s">
        <v>309</v>
      </c>
      <c r="B154" s="2" t="s">
        <v>310</v>
      </c>
      <c r="C154" s="2"/>
      <c r="D154" s="2"/>
      <c r="E154" s="2"/>
      <c r="F154" s="2"/>
      <c r="G154" s="2"/>
      <c r="H154" s="2"/>
    </row>
    <row r="155" customFormat="false" ht="18" hidden="false" customHeight="true" outlineLevel="0" collapsed="false">
      <c r="A155" s="2" t="s">
        <v>311</v>
      </c>
      <c r="B155" s="2" t="s">
        <v>312</v>
      </c>
      <c r="C155" s="2"/>
      <c r="D155" s="2"/>
      <c r="E155" s="2"/>
      <c r="F155" s="2"/>
      <c r="G155" s="2"/>
      <c r="H155" s="2"/>
    </row>
    <row r="156" customFormat="false" ht="18" hidden="false" customHeight="true" outlineLevel="0" collapsed="false">
      <c r="A156" s="2" t="s">
        <v>313</v>
      </c>
      <c r="B156" s="2" t="s">
        <v>314</v>
      </c>
      <c r="C156" s="2"/>
      <c r="D156" s="2"/>
      <c r="E156" s="2"/>
      <c r="F156" s="2"/>
      <c r="G156" s="2"/>
      <c r="H156" s="2"/>
    </row>
    <row r="157" customFormat="false" ht="18" hidden="false" customHeight="true" outlineLevel="0" collapsed="false">
      <c r="A157" s="2" t="s">
        <v>315</v>
      </c>
      <c r="B157" s="2" t="s">
        <v>316</v>
      </c>
      <c r="C157" s="2"/>
      <c r="D157" s="2"/>
      <c r="E157" s="2"/>
      <c r="F157" s="2"/>
      <c r="G157" s="2"/>
      <c r="H157" s="2"/>
    </row>
    <row r="158" customFormat="false" ht="18" hidden="false" customHeight="true" outlineLevel="0" collapsed="false">
      <c r="A158" s="2" t="s">
        <v>317</v>
      </c>
      <c r="B158" s="2" t="s">
        <v>218</v>
      </c>
      <c r="C158" s="2"/>
      <c r="D158" s="2"/>
      <c r="E158" s="2"/>
      <c r="F158" s="2"/>
      <c r="G158" s="2"/>
      <c r="H158" s="2"/>
    </row>
    <row r="159" customFormat="false" ht="18" hidden="false" customHeight="true" outlineLevel="0" collapsed="false">
      <c r="A159" s="2" t="s">
        <v>318</v>
      </c>
      <c r="B159" s="2" t="s">
        <v>319</v>
      </c>
      <c r="C159" s="2"/>
      <c r="D159" s="2"/>
      <c r="E159" s="2"/>
      <c r="F159" s="2"/>
      <c r="G159" s="2"/>
      <c r="H159" s="2"/>
    </row>
    <row r="160" customFormat="false" ht="18" hidden="false" customHeight="true" outlineLevel="0" collapsed="false">
      <c r="A160" s="2" t="s">
        <v>320</v>
      </c>
      <c r="B160" s="2" t="s">
        <v>321</v>
      </c>
      <c r="C160" s="2"/>
      <c r="D160" s="2"/>
      <c r="E160" s="2"/>
      <c r="F160" s="2"/>
      <c r="G160" s="2"/>
      <c r="H160" s="2"/>
    </row>
    <row r="161" customFormat="false" ht="18" hidden="false" customHeight="true" outlineLevel="0" collapsed="false">
      <c r="A161" s="2" t="s">
        <v>322</v>
      </c>
      <c r="B161" s="2" t="s">
        <v>323</v>
      </c>
      <c r="C161" s="2"/>
      <c r="D161" s="2"/>
      <c r="E161" s="2"/>
      <c r="F161" s="2"/>
      <c r="G161" s="2"/>
      <c r="H161" s="2"/>
    </row>
    <row r="162" customFormat="false" ht="18" hidden="false" customHeight="true" outlineLevel="0" collapsed="false">
      <c r="A162" s="2" t="s">
        <v>324</v>
      </c>
      <c r="B162" s="2" t="s">
        <v>325</v>
      </c>
      <c r="C162" s="2"/>
      <c r="D162" s="2"/>
      <c r="E162" s="2"/>
      <c r="F162" s="2"/>
      <c r="G162" s="2"/>
      <c r="H162" s="2"/>
    </row>
    <row r="163" customFormat="false" ht="18" hidden="false" customHeight="true" outlineLevel="0" collapsed="false">
      <c r="A163" s="2" t="s">
        <v>326</v>
      </c>
      <c r="B163" s="2" t="s">
        <v>327</v>
      </c>
      <c r="C163" s="2"/>
      <c r="D163" s="2"/>
      <c r="E163" s="2"/>
      <c r="F163" s="2"/>
      <c r="G163" s="2"/>
      <c r="H163" s="2"/>
    </row>
    <row r="164" customFormat="false" ht="18" hidden="false" customHeight="true" outlineLevel="0" collapsed="false">
      <c r="A164" s="2" t="s">
        <v>328</v>
      </c>
      <c r="B164" s="2" t="s">
        <v>329</v>
      </c>
      <c r="C164" s="2"/>
      <c r="D164" s="2"/>
      <c r="E164" s="2"/>
      <c r="F164" s="2"/>
      <c r="G164" s="2"/>
      <c r="H164" s="2"/>
    </row>
    <row r="165" customFormat="false" ht="18" hidden="false" customHeight="true" outlineLevel="0" collapsed="false">
      <c r="A165" s="2" t="s">
        <v>330</v>
      </c>
      <c r="B165" s="2" t="s">
        <v>331</v>
      </c>
      <c r="C165" s="2"/>
      <c r="D165" s="2"/>
      <c r="E165" s="2"/>
      <c r="F165" s="2"/>
      <c r="G165" s="2"/>
      <c r="H165" s="2"/>
    </row>
    <row r="166" customFormat="false" ht="18" hidden="false" customHeight="true" outlineLevel="0" collapsed="false">
      <c r="A166" s="2" t="s">
        <v>332</v>
      </c>
      <c r="B166" s="2" t="s">
        <v>333</v>
      </c>
      <c r="C166" s="2"/>
      <c r="D166" s="2"/>
      <c r="E166" s="2"/>
      <c r="F166" s="2"/>
      <c r="G166" s="2"/>
      <c r="H166" s="2"/>
    </row>
    <row r="167" customFormat="false" ht="18" hidden="false" customHeight="true" outlineLevel="0" collapsed="false">
      <c r="A167" s="2" t="s">
        <v>334</v>
      </c>
      <c r="B167" s="2" t="s">
        <v>335</v>
      </c>
      <c r="C167" s="2"/>
      <c r="D167" s="2"/>
      <c r="E167" s="2"/>
      <c r="F167" s="2"/>
      <c r="G167" s="2"/>
      <c r="H167" s="2"/>
    </row>
    <row r="168" customFormat="false" ht="18" hidden="false" customHeight="true" outlineLevel="0" collapsed="false">
      <c r="A168" s="2" t="s">
        <v>336</v>
      </c>
      <c r="B168" s="2" t="s">
        <v>337</v>
      </c>
      <c r="C168" s="2"/>
      <c r="D168" s="2"/>
      <c r="E168" s="2"/>
      <c r="F168" s="2"/>
      <c r="G168" s="2"/>
      <c r="H168" s="2"/>
    </row>
    <row r="169" customFormat="false" ht="18" hidden="false" customHeight="true" outlineLevel="0" collapsed="false">
      <c r="A169" s="2" t="s">
        <v>338</v>
      </c>
      <c r="B169" s="2" t="s">
        <v>339</v>
      </c>
      <c r="C169" s="2"/>
      <c r="D169" s="2"/>
      <c r="E169" s="2"/>
      <c r="F169" s="2"/>
      <c r="G169" s="2"/>
      <c r="H169" s="2"/>
    </row>
    <row r="170" customFormat="false" ht="18" hidden="false" customHeight="true" outlineLevel="0" collapsed="false">
      <c r="A170" s="2" t="s">
        <v>340</v>
      </c>
      <c r="B170" s="2" t="s">
        <v>341</v>
      </c>
      <c r="C170" s="2"/>
      <c r="D170" s="2"/>
      <c r="E170" s="2"/>
      <c r="F170" s="2"/>
      <c r="G170" s="2"/>
      <c r="H170" s="2"/>
    </row>
    <row r="171" customFormat="false" ht="18" hidden="false" customHeight="true" outlineLevel="0" collapsed="false">
      <c r="A171" s="2" t="s">
        <v>342</v>
      </c>
      <c r="B171" s="2" t="s">
        <v>343</v>
      </c>
      <c r="C171" s="2"/>
      <c r="D171" s="2"/>
      <c r="E171" s="2"/>
      <c r="F171" s="2"/>
      <c r="G171" s="2"/>
      <c r="H171" s="2"/>
    </row>
    <row r="172" customFormat="false" ht="18" hidden="false" customHeight="true" outlineLevel="0" collapsed="false">
      <c r="A172" s="2" t="s">
        <v>344</v>
      </c>
      <c r="B172" s="2" t="s">
        <v>345</v>
      </c>
      <c r="C172" s="2"/>
      <c r="D172" s="2"/>
      <c r="E172" s="2"/>
      <c r="F172" s="2"/>
      <c r="G172" s="2"/>
      <c r="H172" s="2"/>
    </row>
    <row r="173" customFormat="false" ht="18" hidden="false" customHeight="true" outlineLevel="0" collapsed="false">
      <c r="A173" s="2" t="s">
        <v>346</v>
      </c>
      <c r="B173" s="2" t="s">
        <v>140</v>
      </c>
      <c r="C173" s="2"/>
      <c r="D173" s="2"/>
      <c r="E173" s="2"/>
      <c r="F173" s="2"/>
      <c r="G173" s="2"/>
      <c r="H173" s="2"/>
    </row>
    <row r="174" customFormat="false" ht="18" hidden="false" customHeight="true" outlineLevel="0" collapsed="false">
      <c r="A174" s="2" t="s">
        <v>347</v>
      </c>
      <c r="B174" s="2" t="s">
        <v>348</v>
      </c>
      <c r="C174" s="2"/>
      <c r="D174" s="2"/>
      <c r="E174" s="2"/>
      <c r="F174" s="2"/>
      <c r="G174" s="2"/>
      <c r="H174" s="2"/>
    </row>
    <row r="175" customFormat="false" ht="18" hidden="false" customHeight="true" outlineLevel="0" collapsed="false">
      <c r="A175" s="2" t="s">
        <v>349</v>
      </c>
      <c r="B175" s="2" t="s">
        <v>163</v>
      </c>
      <c r="C175" s="2"/>
      <c r="D175" s="2"/>
      <c r="E175" s="2"/>
      <c r="F175" s="2"/>
      <c r="G175" s="2"/>
      <c r="H175" s="2"/>
    </row>
    <row r="176" customFormat="false" ht="18" hidden="false" customHeight="true" outlineLevel="0" collapsed="false">
      <c r="A176" s="2" t="s">
        <v>350</v>
      </c>
      <c r="B176" s="2" t="s">
        <v>166</v>
      </c>
      <c r="C176" s="2"/>
      <c r="D176" s="2"/>
      <c r="E176" s="2"/>
      <c r="F176" s="2"/>
      <c r="G176" s="2"/>
      <c r="H176" s="2"/>
    </row>
    <row r="177" customFormat="false" ht="18" hidden="false" customHeight="true" outlineLevel="0" collapsed="false">
      <c r="A177" s="2" t="s">
        <v>351</v>
      </c>
      <c r="B177" s="2" t="s">
        <v>169</v>
      </c>
      <c r="C177" s="2"/>
      <c r="D177" s="2"/>
      <c r="E177" s="2"/>
      <c r="F177" s="2"/>
      <c r="G177" s="2"/>
      <c r="H177" s="2"/>
    </row>
    <row r="178" customFormat="false" ht="18" hidden="false" customHeight="true" outlineLevel="0" collapsed="false">
      <c r="A178" s="2" t="s">
        <v>352</v>
      </c>
      <c r="B178" s="2" t="s">
        <v>172</v>
      </c>
      <c r="C178" s="2"/>
      <c r="D178" s="2"/>
      <c r="E178" s="2"/>
      <c r="F178" s="2"/>
      <c r="G178" s="2"/>
      <c r="H178" s="2"/>
    </row>
    <row r="179" customFormat="false" ht="18" hidden="false" customHeight="true" outlineLevel="0" collapsed="false">
      <c r="A179" s="2" t="s">
        <v>353</v>
      </c>
      <c r="B179" s="2" t="s">
        <v>175</v>
      </c>
      <c r="C179" s="2"/>
      <c r="D179" s="2"/>
      <c r="E179" s="2"/>
      <c r="F179" s="2"/>
      <c r="G179" s="2"/>
      <c r="H179" s="2"/>
    </row>
    <row r="180" customFormat="false" ht="18" hidden="false" customHeight="true" outlineLevel="0" collapsed="false">
      <c r="A180" s="2" t="s">
        <v>354</v>
      </c>
      <c r="B180" s="2" t="s">
        <v>178</v>
      </c>
      <c r="C180" s="2"/>
      <c r="D180" s="2"/>
      <c r="E180" s="2"/>
      <c r="F180" s="2"/>
      <c r="G180" s="2"/>
      <c r="H180" s="2"/>
    </row>
    <row r="181" customFormat="false" ht="18" hidden="false" customHeight="true" outlineLevel="0" collapsed="false">
      <c r="A181" s="2" t="s">
        <v>355</v>
      </c>
      <c r="B181" s="2" t="s">
        <v>248</v>
      </c>
      <c r="C181" s="2"/>
      <c r="D181" s="2"/>
      <c r="E181" s="2"/>
      <c r="F181" s="2"/>
      <c r="G181" s="2"/>
      <c r="H181" s="2"/>
    </row>
    <row r="182" customFormat="false" ht="18" hidden="false" customHeight="true" outlineLevel="0" collapsed="false">
      <c r="A182" s="2" t="s">
        <v>356</v>
      </c>
      <c r="B182" s="2" t="s">
        <v>220</v>
      </c>
      <c r="C182" s="2"/>
      <c r="D182" s="2"/>
      <c r="E182" s="2"/>
      <c r="F182" s="2"/>
      <c r="G182" s="2"/>
      <c r="H182" s="2"/>
    </row>
    <row r="183" customFormat="false" ht="18" hidden="false" customHeight="true" outlineLevel="0" collapsed="false">
      <c r="A183" s="2" t="s">
        <v>357</v>
      </c>
      <c r="B183" s="2" t="s">
        <v>221</v>
      </c>
      <c r="C183" s="2"/>
      <c r="D183" s="2"/>
      <c r="E183" s="2"/>
      <c r="F183" s="2"/>
      <c r="G183" s="2"/>
      <c r="H183" s="2"/>
    </row>
    <row r="184" customFormat="false" ht="18" hidden="false" customHeight="true" outlineLevel="0" collapsed="false">
      <c r="A184" s="2" t="s">
        <v>358</v>
      </c>
      <c r="B184" s="2" t="s">
        <v>223</v>
      </c>
      <c r="C184" s="2"/>
      <c r="D184" s="2"/>
      <c r="E184" s="2"/>
      <c r="F184" s="2"/>
      <c r="G184" s="2"/>
      <c r="H184" s="2"/>
    </row>
    <row r="185" customFormat="false" ht="18" hidden="false" customHeight="true" outlineLevel="0" collapsed="false">
      <c r="A185" s="2" t="s">
        <v>359</v>
      </c>
      <c r="B185" s="2" t="s">
        <v>360</v>
      </c>
      <c r="C185" s="2"/>
      <c r="D185" s="2"/>
      <c r="E185" s="2"/>
      <c r="F185" s="2"/>
      <c r="G185" s="2"/>
      <c r="H185" s="2"/>
    </row>
    <row r="186" customFormat="false" ht="18" hidden="false" customHeight="true" outlineLevel="0" collapsed="false">
      <c r="A186" s="2" t="s">
        <v>361</v>
      </c>
      <c r="B186" s="2" t="s">
        <v>362</v>
      </c>
      <c r="C186" s="2"/>
      <c r="D186" s="2"/>
      <c r="E186" s="2"/>
      <c r="F186" s="2"/>
      <c r="G186" s="2"/>
      <c r="H186" s="2"/>
    </row>
    <row r="187" customFormat="false" ht="18" hidden="false" customHeight="true" outlineLevel="0" collapsed="false">
      <c r="A187" s="2" t="s">
        <v>363</v>
      </c>
      <c r="B187" s="2" t="s">
        <v>364</v>
      </c>
      <c r="C187" s="2"/>
      <c r="D187" s="2"/>
      <c r="E187" s="2"/>
      <c r="F187" s="2"/>
      <c r="G187" s="2"/>
      <c r="H187" s="2"/>
    </row>
    <row r="188" customFormat="false" ht="18" hidden="false" customHeight="true" outlineLevel="0" collapsed="false">
      <c r="A188" s="2" t="s">
        <v>365</v>
      </c>
      <c r="B188" s="2" t="s">
        <v>366</v>
      </c>
      <c r="C188" s="2"/>
      <c r="D188" s="2"/>
      <c r="E188" s="2"/>
      <c r="F188" s="2"/>
      <c r="G188" s="2"/>
      <c r="H188" s="2"/>
    </row>
    <row r="189" customFormat="false" ht="18" hidden="false" customHeight="true" outlineLevel="0" collapsed="false">
      <c r="A189" s="2" t="s">
        <v>367</v>
      </c>
      <c r="B189" s="2" t="s">
        <v>368</v>
      </c>
      <c r="C189" s="2"/>
      <c r="D189" s="2"/>
      <c r="E189" s="2"/>
      <c r="F189" s="2"/>
      <c r="G189" s="2"/>
      <c r="H189" s="2"/>
    </row>
    <row r="190" customFormat="false" ht="18" hidden="false" customHeight="true" outlineLevel="0" collapsed="false">
      <c r="A190" s="2" t="s">
        <v>369</v>
      </c>
      <c r="B190" s="2" t="s">
        <v>370</v>
      </c>
      <c r="C190" s="2"/>
      <c r="D190" s="2"/>
      <c r="E190" s="2"/>
      <c r="F190" s="2"/>
      <c r="G190" s="2"/>
      <c r="H190" s="2"/>
    </row>
    <row r="191" customFormat="false" ht="18" hidden="false" customHeight="true" outlineLevel="0" collapsed="false">
      <c r="A191" s="2" t="s">
        <v>371</v>
      </c>
      <c r="B191" s="2" t="s">
        <v>372</v>
      </c>
      <c r="C191" s="2"/>
      <c r="D191" s="2"/>
      <c r="E191" s="2"/>
      <c r="F191" s="2"/>
      <c r="G191" s="2"/>
      <c r="H191" s="2"/>
    </row>
    <row r="192" customFormat="false" ht="18" hidden="false" customHeight="true" outlineLevel="0" collapsed="false">
      <c r="A192" s="2" t="s">
        <v>373</v>
      </c>
      <c r="B192" s="2" t="s">
        <v>374</v>
      </c>
      <c r="C192" s="2"/>
      <c r="D192" s="2"/>
      <c r="E192" s="2"/>
      <c r="F192" s="2"/>
      <c r="G192" s="2"/>
      <c r="H192" s="2"/>
    </row>
    <row r="193" customFormat="false" ht="18" hidden="false" customHeight="true" outlineLevel="0" collapsed="false">
      <c r="A193" s="2" t="s">
        <v>375</v>
      </c>
      <c r="B193" s="2" t="s">
        <v>376</v>
      </c>
      <c r="C193" s="2"/>
      <c r="D193" s="2"/>
      <c r="E193" s="2"/>
      <c r="F193" s="2"/>
      <c r="G193" s="2"/>
      <c r="H193" s="2"/>
    </row>
    <row r="194" customFormat="false" ht="18" hidden="false" customHeight="true" outlineLevel="0" collapsed="false">
      <c r="A194" s="2" t="s">
        <v>377</v>
      </c>
      <c r="B194" s="2" t="s">
        <v>378</v>
      </c>
      <c r="C194" s="2"/>
      <c r="D194" s="2"/>
      <c r="E194" s="2"/>
      <c r="F194" s="2"/>
      <c r="G194" s="2"/>
      <c r="H194" s="2"/>
    </row>
    <row r="195" customFormat="false" ht="18" hidden="false" customHeight="true" outlineLevel="0" collapsed="false">
      <c r="A195" s="2" t="s">
        <v>379</v>
      </c>
      <c r="B195" s="2" t="s">
        <v>380</v>
      </c>
      <c r="C195" s="2"/>
      <c r="D195" s="2"/>
      <c r="E195" s="2"/>
      <c r="F195" s="2"/>
      <c r="G195" s="2"/>
      <c r="H195" s="2"/>
    </row>
    <row r="196" customFormat="false" ht="18" hidden="false" customHeight="true" outlineLevel="0" collapsed="false">
      <c r="A196" s="2" t="s">
        <v>381</v>
      </c>
      <c r="B196" s="2" t="s">
        <v>382</v>
      </c>
      <c r="C196" s="2"/>
      <c r="D196" s="2"/>
      <c r="E196" s="2"/>
      <c r="F196" s="2"/>
      <c r="G196" s="2"/>
      <c r="H196" s="2"/>
    </row>
    <row r="197" customFormat="false" ht="18" hidden="false" customHeight="true" outlineLevel="0" collapsed="false">
      <c r="A197" s="2" t="s">
        <v>383</v>
      </c>
      <c r="B197" s="2" t="s">
        <v>384</v>
      </c>
      <c r="C197" s="2"/>
      <c r="D197" s="2"/>
      <c r="E197" s="2"/>
      <c r="F197" s="2"/>
      <c r="G197" s="2"/>
      <c r="H197" s="2"/>
    </row>
    <row r="198" customFormat="false" ht="18" hidden="false" customHeight="true" outlineLevel="0" collapsed="false">
      <c r="A198" s="2" t="s">
        <v>385</v>
      </c>
      <c r="B198" s="2" t="s">
        <v>386</v>
      </c>
      <c r="C198" s="2"/>
      <c r="D198" s="2"/>
      <c r="E198" s="2"/>
      <c r="F198" s="2"/>
      <c r="G198" s="2"/>
      <c r="H198" s="2"/>
    </row>
    <row r="199" customFormat="false" ht="18" hidden="false" customHeight="true" outlineLevel="0" collapsed="false">
      <c r="A199" s="2" t="s">
        <v>387</v>
      </c>
      <c r="B199" s="2" t="s">
        <v>388</v>
      </c>
      <c r="C199" s="2"/>
      <c r="D199" s="2"/>
      <c r="E199" s="2"/>
      <c r="F199" s="2"/>
      <c r="G199" s="2"/>
      <c r="H199" s="2"/>
    </row>
    <row r="200" customFormat="false" ht="18" hidden="false" customHeight="true" outlineLevel="0" collapsed="false">
      <c r="A200" s="2" t="s">
        <v>389</v>
      </c>
      <c r="B200" s="2" t="s">
        <v>390</v>
      </c>
      <c r="C200" s="2"/>
      <c r="D200" s="2"/>
      <c r="E200" s="2"/>
      <c r="F200" s="2"/>
      <c r="G200" s="2"/>
      <c r="H200" s="2"/>
    </row>
    <row r="201" customFormat="false" ht="18" hidden="false" customHeight="true" outlineLevel="0" collapsed="false">
      <c r="A201" s="2" t="s">
        <v>391</v>
      </c>
      <c r="B201" s="2" t="s">
        <v>392</v>
      </c>
      <c r="C201" s="2"/>
      <c r="D201" s="2"/>
      <c r="E201" s="2"/>
      <c r="F201" s="2"/>
      <c r="G201" s="2"/>
      <c r="H201" s="2"/>
    </row>
    <row r="202" customFormat="false" ht="18" hidden="false" customHeight="true" outlineLevel="0" collapsed="false">
      <c r="A202" s="2" t="s">
        <v>393</v>
      </c>
      <c r="B202" s="2" t="s">
        <v>394</v>
      </c>
      <c r="C202" s="2"/>
      <c r="D202" s="2"/>
      <c r="E202" s="2"/>
      <c r="F202" s="2"/>
      <c r="G202" s="2"/>
      <c r="H202" s="2"/>
    </row>
    <row r="203" customFormat="false" ht="18" hidden="false" customHeight="true" outlineLevel="0" collapsed="false">
      <c r="A203" s="2" t="s">
        <v>395</v>
      </c>
      <c r="B203" s="2" t="s">
        <v>396</v>
      </c>
      <c r="C203" s="2"/>
      <c r="D203" s="2"/>
      <c r="E203" s="2"/>
      <c r="F203" s="2"/>
      <c r="G203" s="2"/>
      <c r="H203" s="2"/>
    </row>
    <row r="204" customFormat="false" ht="18" hidden="false" customHeight="true" outlineLevel="0" collapsed="false">
      <c r="A204" s="2" t="s">
        <v>397</v>
      </c>
      <c r="B204" s="2" t="s">
        <v>398</v>
      </c>
      <c r="C204" s="2"/>
      <c r="D204" s="2"/>
      <c r="E204" s="2"/>
      <c r="F204" s="2"/>
      <c r="G204" s="2"/>
      <c r="H204" s="2"/>
    </row>
    <row r="205" customFormat="false" ht="18" hidden="false" customHeight="true" outlineLevel="0" collapsed="false">
      <c r="A205" s="2" t="s">
        <v>399</v>
      </c>
      <c r="B205" s="2" t="s">
        <v>400</v>
      </c>
      <c r="C205" s="2"/>
      <c r="D205" s="2"/>
      <c r="E205" s="2"/>
      <c r="F205" s="2"/>
      <c r="G205" s="2"/>
      <c r="H205" s="2"/>
    </row>
    <row r="206" customFormat="false" ht="18" hidden="false" customHeight="true" outlineLevel="0" collapsed="false">
      <c r="A206" s="2" t="s">
        <v>401</v>
      </c>
      <c r="B206" s="2" t="s">
        <v>402</v>
      </c>
      <c r="C206" s="2"/>
      <c r="D206" s="2"/>
      <c r="E206" s="2"/>
      <c r="F206" s="2"/>
      <c r="G206" s="2"/>
      <c r="H206" s="2"/>
    </row>
    <row r="207" customFormat="false" ht="18" hidden="false" customHeight="true" outlineLevel="0" collapsed="false">
      <c r="A207" s="2" t="s">
        <v>403</v>
      </c>
      <c r="B207" s="2" t="s">
        <v>404</v>
      </c>
      <c r="C207" s="2"/>
      <c r="D207" s="2"/>
      <c r="E207" s="2"/>
      <c r="F207" s="2"/>
      <c r="G207" s="2"/>
      <c r="H207" s="2"/>
    </row>
    <row r="208" customFormat="false" ht="18" hidden="false" customHeight="true" outlineLevel="0" collapsed="false">
      <c r="A208" s="2" t="s">
        <v>405</v>
      </c>
      <c r="B208" s="2" t="s">
        <v>406</v>
      </c>
      <c r="C208" s="2"/>
      <c r="D208" s="2"/>
      <c r="E208" s="2"/>
      <c r="F208" s="2"/>
      <c r="G208" s="2"/>
      <c r="H208" s="2"/>
    </row>
    <row r="209" customFormat="false" ht="18" hidden="false" customHeight="true" outlineLevel="0" collapsed="false">
      <c r="A209" s="2" t="s">
        <v>407</v>
      </c>
      <c r="B209" s="2" t="s">
        <v>408</v>
      </c>
      <c r="C209" s="2"/>
      <c r="D209" s="2"/>
      <c r="E209" s="2"/>
      <c r="F209" s="2"/>
      <c r="G209" s="2"/>
      <c r="H209" s="2"/>
    </row>
    <row r="210" customFormat="false" ht="18" hidden="false" customHeight="true" outlineLevel="0" collapsed="false">
      <c r="A210" s="2" t="s">
        <v>409</v>
      </c>
      <c r="B210" s="2" t="s">
        <v>410</v>
      </c>
      <c r="C210" s="2"/>
      <c r="D210" s="2"/>
      <c r="E210" s="2"/>
      <c r="F210" s="2"/>
      <c r="G210" s="2"/>
      <c r="H210" s="2"/>
    </row>
    <row r="211" customFormat="false" ht="18" hidden="false" customHeight="true" outlineLevel="0" collapsed="false">
      <c r="A211" s="2" t="s">
        <v>411</v>
      </c>
      <c r="B211" s="2" t="s">
        <v>412</v>
      </c>
      <c r="C211" s="2"/>
      <c r="D211" s="2"/>
      <c r="E211" s="2"/>
      <c r="F211" s="2"/>
      <c r="G211" s="2"/>
      <c r="H211" s="2"/>
    </row>
    <row r="212" customFormat="false" ht="18" hidden="false" customHeight="true" outlineLevel="0" collapsed="false">
      <c r="A212" s="2" t="s">
        <v>413</v>
      </c>
      <c r="B212" s="2" t="s">
        <v>414</v>
      </c>
      <c r="C212" s="2"/>
      <c r="D212" s="2"/>
      <c r="E212" s="2"/>
      <c r="F212" s="2"/>
      <c r="G212" s="2"/>
      <c r="H212" s="2"/>
    </row>
    <row r="213" customFormat="false" ht="18" hidden="false" customHeight="true" outlineLevel="0" collapsed="false">
      <c r="A213" s="2" t="s">
        <v>415</v>
      </c>
      <c r="B213" s="2" t="s">
        <v>416</v>
      </c>
      <c r="C213" s="2"/>
      <c r="D213" s="2"/>
      <c r="E213" s="2"/>
      <c r="F213" s="2"/>
      <c r="G213" s="2"/>
      <c r="H213" s="2"/>
    </row>
    <row r="214" customFormat="false" ht="18" hidden="false" customHeight="true" outlineLevel="0" collapsed="false">
      <c r="A214" s="2" t="s">
        <v>417</v>
      </c>
      <c r="B214" s="2" t="s">
        <v>418</v>
      </c>
      <c r="C214" s="2"/>
      <c r="D214" s="2"/>
      <c r="E214" s="2"/>
      <c r="F214" s="2"/>
      <c r="G214" s="2"/>
      <c r="H214" s="2"/>
    </row>
    <row r="215" customFormat="false" ht="18" hidden="false" customHeight="true" outlineLevel="0" collapsed="false">
      <c r="A215" s="2" t="s">
        <v>419</v>
      </c>
      <c r="B215" s="2" t="s">
        <v>420</v>
      </c>
      <c r="C215" s="2"/>
      <c r="D215" s="2"/>
      <c r="E215" s="2"/>
      <c r="F215" s="2"/>
      <c r="G215" s="2"/>
      <c r="H215" s="2"/>
    </row>
    <row r="216" customFormat="false" ht="18" hidden="false" customHeight="true" outlineLevel="0" collapsed="false">
      <c r="A216" s="2" t="s">
        <v>421</v>
      </c>
      <c r="B216" s="2" t="s">
        <v>422</v>
      </c>
      <c r="C216" s="2"/>
      <c r="D216" s="2"/>
      <c r="E216" s="2"/>
      <c r="F216" s="2"/>
      <c r="G216" s="2"/>
      <c r="H216" s="2"/>
    </row>
    <row r="217" customFormat="false" ht="18" hidden="false" customHeight="true" outlineLevel="0" collapsed="false">
      <c r="A217" s="2" t="s">
        <v>423</v>
      </c>
      <c r="B217" s="2" t="s">
        <v>424</v>
      </c>
      <c r="C217" s="2"/>
      <c r="D217" s="2"/>
      <c r="E217" s="2"/>
      <c r="F217" s="2"/>
      <c r="G217" s="2"/>
      <c r="H217" s="2"/>
    </row>
    <row r="218" customFormat="false" ht="18" hidden="false" customHeight="true" outlineLevel="0" collapsed="false">
      <c r="A218" s="2" t="s">
        <v>425</v>
      </c>
      <c r="B218" s="2" t="s">
        <v>426</v>
      </c>
      <c r="C218" s="2"/>
      <c r="D218" s="2"/>
      <c r="E218" s="2"/>
      <c r="F218" s="2"/>
      <c r="G218" s="2"/>
      <c r="H218" s="2"/>
    </row>
    <row r="219" customFormat="false" ht="18" hidden="false" customHeight="true" outlineLevel="0" collapsed="false">
      <c r="A219" s="2" t="s">
        <v>427</v>
      </c>
      <c r="B219" s="2" t="s">
        <v>428</v>
      </c>
      <c r="C219" s="2"/>
      <c r="D219" s="2"/>
      <c r="E219" s="2"/>
      <c r="F219" s="2"/>
      <c r="G219" s="2"/>
      <c r="H219" s="2"/>
    </row>
    <row r="220" customFormat="false" ht="18" hidden="false" customHeight="true" outlineLevel="0" collapsed="false">
      <c r="A220" s="2" t="s">
        <v>429</v>
      </c>
      <c r="B220" s="2" t="s">
        <v>430</v>
      </c>
      <c r="C220" s="2"/>
      <c r="D220" s="2"/>
      <c r="E220" s="2"/>
      <c r="F220" s="2"/>
      <c r="G220" s="2"/>
      <c r="H220" s="2"/>
    </row>
    <row r="221" customFormat="false" ht="18" hidden="false" customHeight="true" outlineLevel="0" collapsed="false">
      <c r="A221" s="2" t="s">
        <v>431</v>
      </c>
      <c r="B221" s="2" t="s">
        <v>432</v>
      </c>
      <c r="C221" s="2"/>
      <c r="D221" s="2"/>
      <c r="E221" s="2"/>
      <c r="F221" s="2"/>
      <c r="G221" s="2"/>
      <c r="H221" s="2"/>
    </row>
    <row r="222" customFormat="false" ht="18" hidden="false" customHeight="true" outlineLevel="0" collapsed="false">
      <c r="A222" s="2" t="s">
        <v>433</v>
      </c>
      <c r="B222" s="2" t="s">
        <v>434</v>
      </c>
      <c r="C222" s="2"/>
      <c r="D222" s="2"/>
      <c r="E222" s="2"/>
      <c r="F222" s="2"/>
      <c r="G222" s="2"/>
      <c r="H222" s="2"/>
    </row>
    <row r="223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0" topLeftCell="A5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14" min="4" style="0" width="14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true" outlineLevel="0" max="46" min="18" style="0" width="13"/>
  </cols>
  <sheetData>
    <row r="1" customFormat="false" ht="19.7" hidden="false" customHeight="false" outlineLevel="0" collapsed="false">
      <c r="A1" s="1" t="str">
        <f aca="false">lbl_pro_forma</f>
        <v>Pro-Forma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customFormat="false" ht="15" hidden="false" customHeight="false" outlineLevel="0" collapsed="false">
      <c r="A3" s="3" t="str">
        <f aca="false">lbl_fixed_point</f>
        <v>Fixed Point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customFormat="false" ht="15" hidden="false" customHeight="false" outlineLevel="0" collapsed="false">
      <c r="A4" s="2" t="str">
        <f aca="false">lbl_f_pps</f>
        <v>Series F PPS</v>
      </c>
      <c r="B4" s="7" t="n">
        <f aca="false">'Pro-Forma'!$V$63</f>
        <v>37.628498065874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n">
        <f aca="false">const_zero</f>
        <v>0</v>
      </c>
      <c r="S4" s="2" t="n">
        <f aca="false">const_zero</f>
        <v>0</v>
      </c>
      <c r="T4" s="2" t="n">
        <f aca="false">const_zero</f>
        <v>0</v>
      </c>
      <c r="U4" s="2" t="n">
        <f aca="false">const_zero</f>
        <v>0</v>
      </c>
      <c r="V4" s="5" t="n">
        <f aca="false">series_f_pre_money_usd/(pre_f_fd_total+'Pro-Forma'!S4)</f>
        <v>38.2326039399081</v>
      </c>
      <c r="W4" s="2" t="n">
        <f aca="false">series_f_primary_raise_usd/'Pro-Forma'!V4</f>
        <v>784670.592857143</v>
      </c>
      <c r="X4" s="2" t="n">
        <f aca="false">IF('Pro-Forma'!V4&lt;class_seed_ocp,class_seed_ocp*(ad_pre_f_broad_based_fd+series_f_primary_raise_usd/class_seed_ocp)/(ad_pre_f_broad_based_fd+series_f_primary_raise_usd/'Pro-Forma'!V4),class_seed_ocp)</f>
        <v>1</v>
      </c>
      <c r="Y4" s="2" t="n">
        <f aca="false">class_seed_original_shares*class_seed_issue_pps/'Pro-Forma'!X4</f>
        <v>5000000</v>
      </c>
      <c r="Z4" s="2" t="n">
        <f aca="false">IF('Pro-Forma'!V4&lt;class_series_a_ocp,class_series_a_ocp*(ad_pre_f_broad_based_fd+series_f_primary_raise_usd/class_series_a_ocp)/(ad_pre_f_broad_based_fd+series_f_primary_raise_usd/'Pro-Forma'!V4),class_series_a_ocp)</f>
        <v>3</v>
      </c>
      <c r="AA4" s="2" t="n">
        <f aca="false">class_series_a_original_shares*class_series_a_issue_pps/'Pro-Forma'!Z4</f>
        <v>5000000</v>
      </c>
      <c r="AB4" s="2" t="n">
        <f aca="false">IF('Pro-Forma'!V4&lt;class_series_b_ocp,class_series_b_ocp*(ad_pre_f_broad_based_fd+series_f_primary_raise_usd/class_series_b_ocp)/(ad_pre_f_broad_based_fd+series_f_primary_raise_usd/'Pro-Forma'!V4),class_series_b_ocp)</f>
        <v>10</v>
      </c>
      <c r="AC4" s="2" t="n">
        <f aca="false">class_series_b_original_shares*class_series_b_issue_pps/'Pro-Forma'!AB4</f>
        <v>3000000</v>
      </c>
      <c r="AD4" s="2" t="n">
        <f aca="false">IF('Pro-Forma'!V4&lt;class_series_c_ocp,class_series_c_ocp*(ad_pre_f_broad_based_fd+series_f_primary_raise_usd/class_series_c_ocp)/(ad_pre_f_broad_based_fd+series_f_primary_raise_usd/'Pro-Forma'!V4),class_series_c_ocp)</f>
        <v>25</v>
      </c>
      <c r="AE4" s="2" t="n">
        <f aca="false">class_series_c_original_shares*class_series_c_issue_pps/'Pro-Forma'!AD4</f>
        <v>2400000</v>
      </c>
      <c r="AF4" s="8" t="n">
        <f aca="false">IF('Pro-Forma'!V4&lt;class_series_d_ocp,class_series_d_ocp*(ad_pre_f_broad_based_fd+series_f_primary_raise_usd/class_series_d_ocp)/(ad_pre_f_broad_based_fd+series_f_primary_raise_usd/'Pro-Forma'!V4),class_series_d_ocp)</f>
        <v>57.7011635791589</v>
      </c>
      <c r="AG4" s="2" t="n">
        <f aca="false">class_series_d_original_shares*class_series_d_issue_pps/'Pro-Forma'!AF4</f>
        <v>1733067.65058234</v>
      </c>
      <c r="AH4" s="8" t="n">
        <f aca="false">IF('Pro-Forma'!V4&lt;class_series_e_ocp,class_series_e_ocp*(ad_pre_f_broad_based_fd+series_f_primary_raise_usd/class_series_e_ocp)/(ad_pre_f_broad_based_fd+series_f_primary_raise_usd/'Pro-Forma'!V4),class_series_e_ocp)</f>
        <v>48.9291003623757</v>
      </c>
      <c r="AI4" s="2" t="n">
        <f aca="false">class_series_e_original_shares*class_series_e_issue_pps/'Pro-Forma'!AH4</f>
        <v>6131255.22630948</v>
      </c>
      <c r="AJ4" s="2" t="n">
        <f aca="false">'Pro-Forma'!Y4-class_seed_current_shares+'Pro-Forma'!AA4-class_series_a_current_shares+'Pro-Forma'!AC4-class_series_b_current_shares+'Pro-Forma'!AE4-class_series_c_current_shares+'Pro-Forma'!AG4-class_series_d_current_shares+'Pro-Forma'!AI4-class_series_e_current_shares</f>
        <v>41028.876891816</v>
      </c>
      <c r="AK4" s="5" t="n">
        <f aca="false">note_a_cap_usd/(pre_f_fd_total+'Pro-Forma'!S4+'Pro-Forma'!AJ4+'Pro-Forma'!U4)</f>
        <v>27.2784384773885</v>
      </c>
      <c r="AL4" s="5" t="n">
        <f aca="false">'Pro-Forma'!V4*(const_one-note_a_discount)</f>
        <v>30.5860831519265</v>
      </c>
      <c r="AM4" s="5" t="n">
        <f aca="false">MIN('Pro-Forma'!AK4,'Pro-Forma'!AL4)</f>
        <v>27.2784384773885</v>
      </c>
      <c r="AN4" s="2" t="n">
        <f aca="false">note_a_principal_usd/'Pro-Forma'!AM4</f>
        <v>183294.949384459</v>
      </c>
      <c r="AO4" s="5" t="n">
        <f aca="false">note_b_cap_usd/(pre_f_fd_total+'Pro-Forma'!S4+'Pro-Forma'!AJ4+'Pro-Forma'!T4)</f>
        <v>43.6455015638216</v>
      </c>
      <c r="AP4" s="5" t="n">
        <f aca="false">'Pro-Forma'!V4*(const_one-note_b_discount)</f>
        <v>32.4977133489219</v>
      </c>
      <c r="AQ4" s="5" t="n">
        <f aca="false">MIN('Pro-Forma'!AO4,'Pro-Forma'!AP4)</f>
        <v>32.4977133489219</v>
      </c>
      <c r="AR4" s="2" t="n">
        <f aca="false">note_b_principal_usd/'Pro-Forma'!AQ4</f>
        <v>92314.187394958</v>
      </c>
      <c r="AS4" s="2" t="n">
        <f aca="false">pre_f_fd_total+'Pro-Forma'!S4+'Pro-Forma'!W4+'Pro-Forma'!AN4+'Pro-Forma'!AR4+'Pro-Forma'!AJ4</f>
        <v>37719269.6065284</v>
      </c>
      <c r="AT4" s="2" t="n">
        <f aca="false">MAX(const_zero,esop_refresh_target_post_f*'Pro-Forma'!AS4-pre_f_option_pool_total)</f>
        <v>508838.04884869</v>
      </c>
    </row>
    <row r="5" customFormat="false" ht="15" hidden="false" customHeight="false" outlineLevel="0" collapsed="false">
      <c r="A5" s="2" t="str">
        <f aca="false">lbl_primary_shares</f>
        <v>Series F primary shares</v>
      </c>
      <c r="B5" s="9" t="n">
        <f aca="false">series_f_primary_raise_usd/B4</f>
        <v>797268.069203315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n">
        <f aca="false">'Pro-Forma'!R4+const_one</f>
        <v>1</v>
      </c>
      <c r="S5" s="2" t="n">
        <f aca="false">'Pro-Forma'!AT4</f>
        <v>508838.04884869</v>
      </c>
      <c r="T5" s="2" t="n">
        <f aca="false">'Pro-Forma'!AN4</f>
        <v>183294.949384459</v>
      </c>
      <c r="U5" s="2" t="n">
        <f aca="false">'Pro-Forma'!AR4</f>
        <v>92314.187394958</v>
      </c>
      <c r="V5" s="5" t="n">
        <f aca="false">series_f_pre_money_usd/(pre_f_fd_total+'Pro-Forma'!S5)</f>
        <v>37.7086103802804</v>
      </c>
      <c r="W5" s="2" t="n">
        <f aca="false">series_f_primary_raise_usd/'Pro-Forma'!V5</f>
        <v>795574.265332472</v>
      </c>
      <c r="X5" s="2" t="n">
        <f aca="false">IF('Pro-Forma'!V5&lt;class_seed_ocp,class_seed_ocp*(ad_pre_f_broad_based_fd+series_f_primary_raise_usd/class_seed_ocp)/(ad_pre_f_broad_based_fd+series_f_primary_raise_usd/'Pro-Forma'!V5),class_seed_ocp)</f>
        <v>1</v>
      </c>
      <c r="Y5" s="2" t="n">
        <f aca="false">class_seed_original_shares*class_seed_issue_pps/'Pro-Forma'!X5</f>
        <v>5000000</v>
      </c>
      <c r="Z5" s="2" t="n">
        <f aca="false">IF('Pro-Forma'!V5&lt;class_series_a_ocp,class_series_a_ocp*(ad_pre_f_broad_based_fd+series_f_primary_raise_usd/class_series_a_ocp)/(ad_pre_f_broad_based_fd+series_f_primary_raise_usd/'Pro-Forma'!V5),class_series_a_ocp)</f>
        <v>3</v>
      </c>
      <c r="AA5" s="2" t="n">
        <f aca="false">class_series_a_original_shares*class_series_a_issue_pps/'Pro-Forma'!Z5</f>
        <v>5000000</v>
      </c>
      <c r="AB5" s="2" t="n">
        <f aca="false">IF('Pro-Forma'!V5&lt;class_series_b_ocp,class_series_b_ocp*(ad_pre_f_broad_based_fd+series_f_primary_raise_usd/class_series_b_ocp)/(ad_pre_f_broad_based_fd+series_f_primary_raise_usd/'Pro-Forma'!V5),class_series_b_ocp)</f>
        <v>10</v>
      </c>
      <c r="AC5" s="2" t="n">
        <f aca="false">class_series_b_original_shares*class_series_b_issue_pps/'Pro-Forma'!AB5</f>
        <v>3000000</v>
      </c>
      <c r="AD5" s="2" t="n">
        <f aca="false">IF('Pro-Forma'!V5&lt;class_series_c_ocp,class_series_c_ocp*(ad_pre_f_broad_based_fd+series_f_primary_raise_usd/class_series_c_ocp)/(ad_pre_f_broad_based_fd+series_f_primary_raise_usd/'Pro-Forma'!V5),class_series_c_ocp)</f>
        <v>25</v>
      </c>
      <c r="AE5" s="2" t="n">
        <f aca="false">class_series_c_original_shares*class_series_c_issue_pps/'Pro-Forma'!AD5</f>
        <v>2400000</v>
      </c>
      <c r="AF5" s="8" t="n">
        <f aca="false">IF('Pro-Forma'!V5&lt;class_series_d_ocp,class_series_d_ocp*(ad_pre_f_broad_based_fd+series_f_primary_raise_usd/class_series_d_ocp)/(ad_pre_f_broad_based_fd+series_f_primary_raise_usd/'Pro-Forma'!V5),class_series_d_ocp)</f>
        <v>57.6843473498277</v>
      </c>
      <c r="AG5" s="2" t="n">
        <f aca="false">class_series_d_original_shares*class_series_d_issue_pps/'Pro-Forma'!AF5</f>
        <v>1733572.87711948</v>
      </c>
      <c r="AH5" s="8" t="n">
        <f aca="false">IF('Pro-Forma'!V5&lt;class_series_e_ocp,class_series_e_ocp*(ad_pre_f_broad_based_fd+series_f_primary_raise_usd/class_series_e_ocp)/(ad_pre_f_broad_based_fd+series_f_primary_raise_usd/'Pro-Forma'!V5),class_series_e_ocp)</f>
        <v>48.9148406330804</v>
      </c>
      <c r="AI5" s="2" t="n">
        <f aca="false">class_series_e_original_shares*class_series_e_issue_pps/'Pro-Forma'!AH5</f>
        <v>6133042.61922819</v>
      </c>
      <c r="AJ5" s="2" t="n">
        <f aca="false">'Pro-Forma'!Y5-class_seed_current_shares+'Pro-Forma'!AA5-class_series_a_current_shares+'Pro-Forma'!AC5-class_series_b_current_shares+'Pro-Forma'!AE5-class_series_c_current_shares+'Pro-Forma'!AG5-class_series_d_current_shares+'Pro-Forma'!AI5-class_series_e_current_shares</f>
        <v>43321.4963476695</v>
      </c>
      <c r="AK5" s="5" t="n">
        <f aca="false">note_a_cap_usd/(pre_f_fd_total+'Pro-Forma'!S5+'Pro-Forma'!AJ5+'Pro-Forma'!U5)</f>
        <v>26.8366790086681</v>
      </c>
      <c r="AL5" s="5" t="n">
        <f aca="false">'Pro-Forma'!V5*(const_one-note_a_discount)</f>
        <v>30.1668883042243</v>
      </c>
      <c r="AM5" s="5" t="n">
        <f aca="false">MIN('Pro-Forma'!AK5,'Pro-Forma'!AL5)</f>
        <v>26.8366790086681</v>
      </c>
      <c r="AN5" s="2" t="n">
        <f aca="false">note_a_principal_usd/'Pro-Forma'!AM5</f>
        <v>186312.173662957</v>
      </c>
      <c r="AO5" s="5" t="n">
        <f aca="false">note_b_cap_usd/(pre_f_fd_total+'Pro-Forma'!S5+'Pro-Forma'!AJ5+'Pro-Forma'!T5)</f>
        <v>42.8341017498688</v>
      </c>
      <c r="AP5" s="5" t="n">
        <f aca="false">'Pro-Forma'!V5*(const_one-note_b_discount)</f>
        <v>32.0523188232383</v>
      </c>
      <c r="AQ5" s="5" t="n">
        <f aca="false">MIN('Pro-Forma'!AO5,'Pro-Forma'!AP5)</f>
        <v>32.0523188232383</v>
      </c>
      <c r="AR5" s="2" t="n">
        <f aca="false">note_b_principal_usd/'Pro-Forma'!AQ5</f>
        <v>93596.9723920555</v>
      </c>
      <c r="AS5" s="2" t="n">
        <f aca="false">pre_f_fd_total+'Pro-Forma'!S5+'Pro-Forma'!W5+'Pro-Forma'!AN5+'Pro-Forma'!AR5+'Pro-Forma'!AJ5</f>
        <v>38245603.9565838</v>
      </c>
      <c r="AT5" s="2" t="n">
        <f aca="false">MAX(const_zero,esop_refresh_target_post_f*'Pro-Forma'!AS5-pre_f_option_pool_total)</f>
        <v>577261.5143559</v>
      </c>
    </row>
    <row r="6" customFormat="false" ht="15" hidden="false" customHeight="false" outlineLevel="0" collapsed="false">
      <c r="A6" s="2" t="str">
        <f aca="false">lbl_our_primary_shares</f>
        <v>Our Series F primary shares</v>
      </c>
      <c r="B6" s="9" t="n">
        <f aca="false">our_fund_check_usd/B4</f>
        <v>265756.023067772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n">
        <f aca="false">'Pro-Forma'!R5+const_one</f>
        <v>2</v>
      </c>
      <c r="S6" s="2" t="n">
        <f aca="false">'Pro-Forma'!AT5</f>
        <v>577261.5143559</v>
      </c>
      <c r="T6" s="2" t="n">
        <f aca="false">'Pro-Forma'!AN5</f>
        <v>186312.173662957</v>
      </c>
      <c r="U6" s="2" t="n">
        <f aca="false">'Pro-Forma'!AR5</f>
        <v>93596.9723920555</v>
      </c>
      <c r="V6" s="5" t="n">
        <f aca="false">series_f_pre_money_usd/(pre_f_fd_total+'Pro-Forma'!S6)</f>
        <v>37.6392424984057</v>
      </c>
      <c r="W6" s="2" t="n">
        <f aca="false">series_f_primary_raise_usd/'Pro-Forma'!V6</f>
        <v>797040.482450484</v>
      </c>
      <c r="X6" s="2" t="n">
        <f aca="false">IF('Pro-Forma'!V6&lt;class_seed_ocp,class_seed_ocp*(ad_pre_f_broad_based_fd+series_f_primary_raise_usd/class_seed_ocp)/(ad_pre_f_broad_based_fd+series_f_primary_raise_usd/'Pro-Forma'!V6),class_seed_ocp)</f>
        <v>1</v>
      </c>
      <c r="Y6" s="2" t="n">
        <f aca="false">class_seed_original_shares*class_seed_issue_pps/'Pro-Forma'!X6</f>
        <v>5000000</v>
      </c>
      <c r="Z6" s="2" t="n">
        <f aca="false">IF('Pro-Forma'!V6&lt;class_series_a_ocp,class_series_a_ocp*(ad_pre_f_broad_based_fd+series_f_primary_raise_usd/class_series_a_ocp)/(ad_pre_f_broad_based_fd+series_f_primary_raise_usd/'Pro-Forma'!V6),class_series_a_ocp)</f>
        <v>3</v>
      </c>
      <c r="AA6" s="2" t="n">
        <f aca="false">class_series_a_original_shares*class_series_a_issue_pps/'Pro-Forma'!Z6</f>
        <v>5000000</v>
      </c>
      <c r="AB6" s="2" t="n">
        <f aca="false">IF('Pro-Forma'!V6&lt;class_series_b_ocp,class_series_b_ocp*(ad_pre_f_broad_based_fd+series_f_primary_raise_usd/class_series_b_ocp)/(ad_pre_f_broad_based_fd+series_f_primary_raise_usd/'Pro-Forma'!V6),class_series_b_ocp)</f>
        <v>10</v>
      </c>
      <c r="AC6" s="2" t="n">
        <f aca="false">class_series_b_original_shares*class_series_b_issue_pps/'Pro-Forma'!AB6</f>
        <v>3000000</v>
      </c>
      <c r="AD6" s="2" t="n">
        <f aca="false">IF('Pro-Forma'!V6&lt;class_series_c_ocp,class_series_c_ocp*(ad_pre_f_broad_based_fd+series_f_primary_raise_usd/class_series_c_ocp)/(ad_pre_f_broad_based_fd+series_f_primary_raise_usd/'Pro-Forma'!V6),class_series_c_ocp)</f>
        <v>25</v>
      </c>
      <c r="AE6" s="2" t="n">
        <f aca="false">class_series_c_original_shares*class_series_c_issue_pps/'Pro-Forma'!AD6</f>
        <v>2400000</v>
      </c>
      <c r="AF6" s="8" t="n">
        <f aca="false">IF('Pro-Forma'!V6&lt;class_series_d_ocp,class_series_d_ocp*(ad_pre_f_broad_based_fd+series_f_primary_raise_usd/class_series_d_ocp)/(ad_pre_f_broad_based_fd+series_f_primary_raise_usd/'Pro-Forma'!V6),class_series_d_ocp)</f>
        <v>57.6820868186457</v>
      </c>
      <c r="AG6" s="2" t="n">
        <f aca="false">class_series_d_original_shares*class_series_d_issue_pps/'Pro-Forma'!AF6</f>
        <v>1733640.81494491</v>
      </c>
      <c r="AH6" s="8" t="n">
        <f aca="false">IF('Pro-Forma'!V6&lt;class_series_e_ocp,class_series_e_ocp*(ad_pre_f_broad_based_fd+series_f_primary_raise_usd/class_series_e_ocp)/(ad_pre_f_broad_based_fd+series_f_primary_raise_usd/'Pro-Forma'!V6),class_series_e_ocp)</f>
        <v>48.9129237608682</v>
      </c>
      <c r="AI6" s="2" t="n">
        <f aca="false">class_series_e_original_shares*class_series_e_issue_pps/'Pro-Forma'!AH6</f>
        <v>6133282.96999991</v>
      </c>
      <c r="AJ6" s="2" t="n">
        <f aca="false">'Pro-Forma'!Y6-class_seed_current_shares+'Pro-Forma'!AA6-class_series_a_current_shares+'Pro-Forma'!AC6-class_series_b_current_shares+'Pro-Forma'!AE6-class_series_c_current_shares+'Pro-Forma'!AG6-class_series_d_current_shares+'Pro-Forma'!AI6-class_series_e_current_shares</f>
        <v>43629.7849448239</v>
      </c>
      <c r="AK6" s="5" t="n">
        <f aca="false">note_a_cap_usd/(pre_f_fd_total+'Pro-Forma'!S6+'Pro-Forma'!AJ6+'Pro-Forma'!U6)</f>
        <v>26.7863485924093</v>
      </c>
      <c r="AL6" s="5" t="n">
        <f aca="false">'Pro-Forma'!V6*(const_one-note_a_discount)</f>
        <v>30.1113939987245</v>
      </c>
      <c r="AM6" s="5" t="n">
        <f aca="false">MIN('Pro-Forma'!AK6,'Pro-Forma'!AL6)</f>
        <v>26.7863485924093</v>
      </c>
      <c r="AN6" s="2" t="n">
        <f aca="false">note_a_principal_usd/'Pro-Forma'!AM6</f>
        <v>186662.246358464</v>
      </c>
      <c r="AO6" s="5" t="n">
        <f aca="false">note_b_cap_usd/(pre_f_fd_total+'Pro-Forma'!S6+'Pro-Forma'!AJ6+'Pro-Forma'!T6)</f>
        <v>42.7519831250403</v>
      </c>
      <c r="AP6" s="5" t="n">
        <f aca="false">'Pro-Forma'!V6*(const_one-note_b_discount)</f>
        <v>31.9933561236448</v>
      </c>
      <c r="AQ6" s="5" t="n">
        <f aca="false">MIN('Pro-Forma'!AO6,'Pro-Forma'!AP6)</f>
        <v>31.9933561236448</v>
      </c>
      <c r="AR6" s="2" t="n">
        <f aca="false">note_b_principal_usd/'Pro-Forma'!AQ6</f>
        <v>93769.4685235863</v>
      </c>
      <c r="AS6" s="2" t="n">
        <f aca="false">pre_f_fd_total+'Pro-Forma'!S6+'Pro-Forma'!W6+'Pro-Forma'!AN6+'Pro-Forma'!AR6+'Pro-Forma'!AJ6</f>
        <v>38316324.4966333</v>
      </c>
      <c r="AT6" s="2" t="n">
        <f aca="false">MAX(const_zero,esop_refresh_target_post_f*'Pro-Forma'!AS6-pre_f_option_pool_total)</f>
        <v>586455.184562324</v>
      </c>
    </row>
    <row r="7" customFormat="false" ht="15" hidden="false" customHeight="false" outlineLevel="0" collapsed="false">
      <c r="A7" s="2" t="str">
        <f aca="false">lbl_f_lead_primary_shares</f>
        <v>F_LEAD Series F primary shares</v>
      </c>
      <c r="B7" s="9" t="n">
        <f aca="false">f_lead_primary_check_usd/B4</f>
        <v>531512.046135543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n">
        <f aca="false">'Pro-Forma'!R6+const_one</f>
        <v>3</v>
      </c>
      <c r="S7" s="2" t="n">
        <f aca="false">'Pro-Forma'!AT6</f>
        <v>586455.184562324</v>
      </c>
      <c r="T7" s="2" t="n">
        <f aca="false">'Pro-Forma'!AN6</f>
        <v>186662.246358464</v>
      </c>
      <c r="U7" s="2" t="n">
        <f aca="false">'Pro-Forma'!AR6</f>
        <v>93769.4685235863</v>
      </c>
      <c r="V7" s="5" t="n">
        <f aca="false">series_f_pre_money_usd/(pre_f_fd_total+'Pro-Forma'!S7)</f>
        <v>37.6299413772529</v>
      </c>
      <c r="W7" s="2" t="n">
        <f aca="false">series_f_primary_raise_usd/'Pro-Forma'!V7</f>
        <v>797237.489669193</v>
      </c>
      <c r="X7" s="2" t="n">
        <f aca="false">IF('Pro-Forma'!V7&lt;class_seed_ocp,class_seed_ocp*(ad_pre_f_broad_based_fd+series_f_primary_raise_usd/class_seed_ocp)/(ad_pre_f_broad_based_fd+series_f_primary_raise_usd/'Pro-Forma'!V7),class_seed_ocp)</f>
        <v>1</v>
      </c>
      <c r="Y7" s="2" t="n">
        <f aca="false">class_seed_original_shares*class_seed_issue_pps/'Pro-Forma'!X7</f>
        <v>5000000</v>
      </c>
      <c r="Z7" s="2" t="n">
        <f aca="false">IF('Pro-Forma'!V7&lt;class_series_a_ocp,class_series_a_ocp*(ad_pre_f_broad_based_fd+series_f_primary_raise_usd/class_series_a_ocp)/(ad_pre_f_broad_based_fd+series_f_primary_raise_usd/'Pro-Forma'!V7),class_series_a_ocp)</f>
        <v>3</v>
      </c>
      <c r="AA7" s="2" t="n">
        <f aca="false">class_series_a_original_shares*class_series_a_issue_pps/'Pro-Forma'!Z7</f>
        <v>5000000</v>
      </c>
      <c r="AB7" s="2" t="n">
        <f aca="false">IF('Pro-Forma'!V7&lt;class_series_b_ocp,class_series_b_ocp*(ad_pre_f_broad_based_fd+series_f_primary_raise_usd/class_series_b_ocp)/(ad_pre_f_broad_based_fd+series_f_primary_raise_usd/'Pro-Forma'!V7),class_series_b_ocp)</f>
        <v>10</v>
      </c>
      <c r="AC7" s="2" t="n">
        <f aca="false">class_series_b_original_shares*class_series_b_issue_pps/'Pro-Forma'!AB7</f>
        <v>3000000</v>
      </c>
      <c r="AD7" s="2" t="n">
        <f aca="false">IF('Pro-Forma'!V7&lt;class_series_c_ocp,class_series_c_ocp*(ad_pre_f_broad_based_fd+series_f_primary_raise_usd/class_series_c_ocp)/(ad_pre_f_broad_based_fd+series_f_primary_raise_usd/'Pro-Forma'!V7),class_series_c_ocp)</f>
        <v>25</v>
      </c>
      <c r="AE7" s="2" t="n">
        <f aca="false">class_series_c_original_shares*class_series_c_issue_pps/'Pro-Forma'!AD7</f>
        <v>2400000</v>
      </c>
      <c r="AF7" s="8" t="n">
        <f aca="false">IF('Pro-Forma'!V7&lt;class_series_d_ocp,class_series_d_ocp*(ad_pre_f_broad_based_fd+series_f_primary_raise_usd/class_series_d_ocp)/(ad_pre_f_broad_based_fd+series_f_primary_raise_usd/'Pro-Forma'!V7),class_series_d_ocp)</f>
        <v>57.6817830974855</v>
      </c>
      <c r="AG7" s="2" t="n">
        <f aca="false">class_series_d_original_shares*class_series_d_issue_pps/'Pro-Forma'!AF7</f>
        <v>1733649.94336243</v>
      </c>
      <c r="AH7" s="8" t="n">
        <f aca="false">IF('Pro-Forma'!V7&lt;class_series_e_ocp,class_series_e_ocp*(ad_pre_f_broad_based_fd+series_f_primary_raise_usd/class_series_e_ocp)/(ad_pre_f_broad_based_fd+series_f_primary_raise_usd/'Pro-Forma'!V7),class_series_e_ocp)</f>
        <v>48.9126662131481</v>
      </c>
      <c r="AI7" s="2" t="n">
        <f aca="false">class_series_e_original_shares*class_series_e_issue_pps/'Pro-Forma'!AH7</f>
        <v>6133315.26456016</v>
      </c>
      <c r="AJ7" s="2" t="n">
        <f aca="false">'Pro-Forma'!Y7-class_seed_current_shares+'Pro-Forma'!AA7-class_series_a_current_shares+'Pro-Forma'!AC7-class_series_b_current_shares+'Pro-Forma'!AE7-class_series_c_current_shares+'Pro-Forma'!AG7-class_series_d_current_shares+'Pro-Forma'!AI7-class_series_e_current_shares</f>
        <v>43671.2079225937</v>
      </c>
      <c r="AK7" s="5" t="n">
        <f aca="false">note_a_cap_usd/(pre_f_fd_total+'Pro-Forma'!S7+'Pro-Forma'!AJ7+'Pro-Forma'!U7)</f>
        <v>26.7796002679282</v>
      </c>
      <c r="AL7" s="5" t="n">
        <f aca="false">'Pro-Forma'!V7*(const_one-note_a_discount)</f>
        <v>30.1039531018023</v>
      </c>
      <c r="AM7" s="5" t="n">
        <f aca="false">MIN('Pro-Forma'!AK7,'Pro-Forma'!AL7)</f>
        <v>26.7796002679282</v>
      </c>
      <c r="AN7" s="2" t="n">
        <f aca="false">note_a_principal_usd/'Pro-Forma'!AM7</f>
        <v>186709.284305043</v>
      </c>
      <c r="AO7" s="5" t="n">
        <f aca="false">note_b_cap_usd/(pre_f_fd_total+'Pro-Forma'!S7+'Pro-Forma'!AJ7+'Pro-Forma'!T7)</f>
        <v>42.7410364817772</v>
      </c>
      <c r="AP7" s="5" t="n">
        <f aca="false">'Pro-Forma'!V7*(const_one-note_b_discount)</f>
        <v>31.985450170665</v>
      </c>
      <c r="AQ7" s="5" t="n">
        <f aca="false">MIN('Pro-Forma'!AO7,'Pro-Forma'!AP7)</f>
        <v>31.985450170665</v>
      </c>
      <c r="AR7" s="2" t="n">
        <f aca="false">note_b_principal_usd/'Pro-Forma'!AQ7</f>
        <v>93792.6458434344</v>
      </c>
      <c r="AS7" s="2" t="n">
        <f aca="false">pre_f_fd_total+'Pro-Forma'!S7+'Pro-Forma'!W7+'Pro-Forma'!AN7+'Pro-Forma'!AR7+'Pro-Forma'!AJ7</f>
        <v>38325826.8123026</v>
      </c>
      <c r="AT7" s="2" t="n">
        <f aca="false">MAX(const_zero,esop_refresh_target_post_f*'Pro-Forma'!AS7-pre_f_option_pool_total)</f>
        <v>587690.485599337</v>
      </c>
    </row>
    <row r="8" customFormat="false" ht="15" hidden="false" customHeight="false" outlineLevel="0" collapsed="false">
      <c r="A8" s="2" t="str">
        <f aca="false">lbl_esop_topup</f>
        <v>ESOP top-up</v>
      </c>
      <c r="B8" s="9" t="n">
        <f aca="false">'Pro-Forma'!$AT$63</f>
        <v>587882.229488009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n">
        <f aca="false">'Pro-Forma'!R7+const_one</f>
        <v>4</v>
      </c>
      <c r="S8" s="2" t="n">
        <f aca="false">'Pro-Forma'!AT7</f>
        <v>587690.485599337</v>
      </c>
      <c r="T8" s="2" t="n">
        <f aca="false">'Pro-Forma'!AN7</f>
        <v>186709.284305043</v>
      </c>
      <c r="U8" s="2" t="n">
        <f aca="false">'Pro-Forma'!AR7</f>
        <v>93792.6458434344</v>
      </c>
      <c r="V8" s="5" t="n">
        <f aca="false">series_f_pre_money_usd/(pre_f_fd_total+'Pro-Forma'!S8)</f>
        <v>37.6286919889544</v>
      </c>
      <c r="W8" s="2" t="n">
        <f aca="false">series_f_primary_raise_usd/'Pro-Forma'!V8</f>
        <v>797263.9604057</v>
      </c>
      <c r="X8" s="2" t="n">
        <f aca="false">IF('Pro-Forma'!V8&lt;class_seed_ocp,class_seed_ocp*(ad_pre_f_broad_based_fd+series_f_primary_raise_usd/class_seed_ocp)/(ad_pre_f_broad_based_fd+series_f_primary_raise_usd/'Pro-Forma'!V8),class_seed_ocp)</f>
        <v>1</v>
      </c>
      <c r="Y8" s="2" t="n">
        <f aca="false">class_seed_original_shares*class_seed_issue_pps/'Pro-Forma'!X8</f>
        <v>5000000</v>
      </c>
      <c r="Z8" s="2" t="n">
        <f aca="false">IF('Pro-Forma'!V8&lt;class_series_a_ocp,class_series_a_ocp*(ad_pre_f_broad_based_fd+series_f_primary_raise_usd/class_series_a_ocp)/(ad_pre_f_broad_based_fd+series_f_primary_raise_usd/'Pro-Forma'!V8),class_series_a_ocp)</f>
        <v>3</v>
      </c>
      <c r="AA8" s="2" t="n">
        <f aca="false">class_series_a_original_shares*class_series_a_issue_pps/'Pro-Forma'!Z8</f>
        <v>5000000</v>
      </c>
      <c r="AB8" s="2" t="n">
        <f aca="false">IF('Pro-Forma'!V8&lt;class_series_b_ocp,class_series_b_ocp*(ad_pre_f_broad_based_fd+series_f_primary_raise_usd/class_series_b_ocp)/(ad_pre_f_broad_based_fd+series_f_primary_raise_usd/'Pro-Forma'!V8),class_series_b_ocp)</f>
        <v>10</v>
      </c>
      <c r="AC8" s="2" t="n">
        <f aca="false">class_series_b_original_shares*class_series_b_issue_pps/'Pro-Forma'!AB8</f>
        <v>3000000</v>
      </c>
      <c r="AD8" s="2" t="n">
        <f aca="false">IF('Pro-Forma'!V8&lt;class_series_c_ocp,class_series_c_ocp*(ad_pre_f_broad_based_fd+series_f_primary_raise_usd/class_series_c_ocp)/(ad_pre_f_broad_based_fd+series_f_primary_raise_usd/'Pro-Forma'!V8),class_series_c_ocp)</f>
        <v>25</v>
      </c>
      <c r="AE8" s="2" t="n">
        <f aca="false">class_series_c_original_shares*class_series_c_issue_pps/'Pro-Forma'!AD8</f>
        <v>2400000</v>
      </c>
      <c r="AF8" s="8" t="n">
        <f aca="false">IF('Pro-Forma'!V8&lt;class_series_d_ocp,class_series_d_ocp*(ad_pre_f_broad_based_fd+series_f_primary_raise_usd/class_series_d_ocp)/(ad_pre_f_broad_based_fd+series_f_primary_raise_usd/'Pro-Forma'!V8),class_series_d_ocp)</f>
        <v>57.681742288449</v>
      </c>
      <c r="AG8" s="2" t="n">
        <f aca="false">class_series_d_original_shares*class_series_d_issue_pps/'Pro-Forma'!AF8</f>
        <v>1733651.16989584</v>
      </c>
      <c r="AH8" s="8" t="n">
        <f aca="false">IF('Pro-Forma'!V8&lt;class_series_e_ocp,class_series_e_ocp*(ad_pre_f_broad_based_fd+series_f_primary_raise_usd/class_series_e_ocp)/(ad_pre_f_broad_based_fd+series_f_primary_raise_usd/'Pro-Forma'!V8),class_series_e_ocp)</f>
        <v>48.9126316081363</v>
      </c>
      <c r="AI8" s="2" t="n">
        <f aca="false">class_series_e_original_shares*class_series_e_issue_pps/'Pro-Forma'!AH8</f>
        <v>6133319.60379605</v>
      </c>
      <c r="AJ8" s="2" t="n">
        <f aca="false">'Pro-Forma'!Y8-class_seed_current_shares+'Pro-Forma'!AA8-class_series_a_current_shares+'Pro-Forma'!AC8-class_series_b_current_shares+'Pro-Forma'!AE8-class_series_c_current_shares+'Pro-Forma'!AG8-class_series_d_current_shares+'Pro-Forma'!AI8-class_series_e_current_shares</f>
        <v>43676.7736918936</v>
      </c>
      <c r="AK8" s="5" t="n">
        <f aca="false">note_a_cap_usd/(pre_f_fd_total+'Pro-Forma'!S8+'Pro-Forma'!AJ8+'Pro-Forma'!U8)</f>
        <v>26.778693793172</v>
      </c>
      <c r="AL8" s="5" t="n">
        <f aca="false">'Pro-Forma'!V8*(const_one-note_a_discount)</f>
        <v>30.1029535911635</v>
      </c>
      <c r="AM8" s="5" t="n">
        <f aca="false">MIN('Pro-Forma'!AK8,'Pro-Forma'!AL8)</f>
        <v>26.778693793172</v>
      </c>
      <c r="AN8" s="2" t="n">
        <f aca="false">note_a_principal_usd/'Pro-Forma'!AM8</f>
        <v>186715.604525673</v>
      </c>
      <c r="AO8" s="5" t="n">
        <f aca="false">note_b_cap_usd/(pre_f_fd_total+'Pro-Forma'!S8+'Pro-Forma'!AJ8+'Pro-Forma'!T8)</f>
        <v>42.7395660701727</v>
      </c>
      <c r="AP8" s="5" t="n">
        <f aca="false">'Pro-Forma'!V8*(const_one-note_b_discount)</f>
        <v>31.9843881906112</v>
      </c>
      <c r="AQ8" s="5" t="n">
        <f aca="false">MIN('Pro-Forma'!AO8,'Pro-Forma'!AP8)</f>
        <v>31.9843881906112</v>
      </c>
      <c r="AR8" s="2" t="n">
        <f aca="false">note_b_principal_usd/'Pro-Forma'!AQ8</f>
        <v>93795.7600477294</v>
      </c>
      <c r="AS8" s="2" t="n">
        <f aca="false">pre_f_fd_total+'Pro-Forma'!S8+'Pro-Forma'!W8+'Pro-Forma'!AN8+'Pro-Forma'!AR8+'Pro-Forma'!AJ8</f>
        <v>38327103.5842703</v>
      </c>
      <c r="AT8" s="2" t="n">
        <f aca="false">MAX(const_zero,esop_refresh_target_post_f*'Pro-Forma'!AS8-pre_f_option_pool_total)</f>
        <v>587856.465955143</v>
      </c>
    </row>
    <row r="9" customFormat="false" ht="15" hidden="false" customHeight="false" outlineLevel="0" collapsed="false">
      <c r="A9" s="2" t="str">
        <f aca="false">lbl_ad_increment</f>
        <v>AD incremental shares</v>
      </c>
      <c r="B9" s="9" t="n">
        <f aca="false">SUM(G22:G27)</f>
        <v>43677.6376126863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 t="n">
        <f aca="false">'Pro-Forma'!R8+const_one</f>
        <v>5</v>
      </c>
      <c r="S9" s="2" t="n">
        <f aca="false">'Pro-Forma'!AT8</f>
        <v>587856.465955143</v>
      </c>
      <c r="T9" s="2" t="n">
        <f aca="false">'Pro-Forma'!AN8</f>
        <v>186715.604525673</v>
      </c>
      <c r="U9" s="2" t="n">
        <f aca="false">'Pro-Forma'!AR8</f>
        <v>93795.7600477294</v>
      </c>
      <c r="V9" s="5" t="n">
        <f aca="false">series_f_pre_money_usd/(pre_f_fd_total+'Pro-Forma'!S9)</f>
        <v>37.6285241220962</v>
      </c>
      <c r="W9" s="2" t="n">
        <f aca="false">series_f_primary_raise_usd/'Pro-Forma'!V9</f>
        <v>797267.51712761</v>
      </c>
      <c r="X9" s="2" t="n">
        <f aca="false">IF('Pro-Forma'!V9&lt;class_seed_ocp,class_seed_ocp*(ad_pre_f_broad_based_fd+series_f_primary_raise_usd/class_seed_ocp)/(ad_pre_f_broad_based_fd+series_f_primary_raise_usd/'Pro-Forma'!V9),class_seed_ocp)</f>
        <v>1</v>
      </c>
      <c r="Y9" s="2" t="n">
        <f aca="false">class_seed_original_shares*class_seed_issue_pps/'Pro-Forma'!X9</f>
        <v>5000000</v>
      </c>
      <c r="Z9" s="2" t="n">
        <f aca="false">IF('Pro-Forma'!V9&lt;class_series_a_ocp,class_series_a_ocp*(ad_pre_f_broad_based_fd+series_f_primary_raise_usd/class_series_a_ocp)/(ad_pre_f_broad_based_fd+series_f_primary_raise_usd/'Pro-Forma'!V9),class_series_a_ocp)</f>
        <v>3</v>
      </c>
      <c r="AA9" s="2" t="n">
        <f aca="false">class_series_a_original_shares*class_series_a_issue_pps/'Pro-Forma'!Z9</f>
        <v>5000000</v>
      </c>
      <c r="AB9" s="2" t="n">
        <f aca="false">IF('Pro-Forma'!V9&lt;class_series_b_ocp,class_series_b_ocp*(ad_pre_f_broad_based_fd+series_f_primary_raise_usd/class_series_b_ocp)/(ad_pre_f_broad_based_fd+series_f_primary_raise_usd/'Pro-Forma'!V9),class_series_b_ocp)</f>
        <v>10</v>
      </c>
      <c r="AC9" s="2" t="n">
        <f aca="false">class_series_b_original_shares*class_series_b_issue_pps/'Pro-Forma'!AB9</f>
        <v>3000000</v>
      </c>
      <c r="AD9" s="2" t="n">
        <f aca="false">IF('Pro-Forma'!V9&lt;class_series_c_ocp,class_series_c_ocp*(ad_pre_f_broad_based_fd+series_f_primary_raise_usd/class_series_c_ocp)/(ad_pre_f_broad_based_fd+series_f_primary_raise_usd/'Pro-Forma'!V9),class_series_c_ocp)</f>
        <v>25</v>
      </c>
      <c r="AE9" s="2" t="n">
        <f aca="false">class_series_c_original_shares*class_series_c_issue_pps/'Pro-Forma'!AD9</f>
        <v>2400000</v>
      </c>
      <c r="AF9" s="8" t="n">
        <f aca="false">IF('Pro-Forma'!V9&lt;class_series_d_ocp,class_series_d_ocp*(ad_pre_f_broad_based_fd+series_f_primary_raise_usd/class_series_d_ocp)/(ad_pre_f_broad_based_fd+series_f_primary_raise_usd/'Pro-Forma'!V9),class_series_d_ocp)</f>
        <v>57.6817368051759</v>
      </c>
      <c r="AG9" s="2" t="n">
        <f aca="false">class_series_d_original_shares*class_series_d_issue_pps/'Pro-Forma'!AF9</f>
        <v>1733651.33469814</v>
      </c>
      <c r="AH9" s="8" t="n">
        <f aca="false">IF('Pro-Forma'!V9&lt;class_series_e_ocp,class_series_e_ocp*(ad_pre_f_broad_based_fd+series_f_primary_raise_usd/class_series_e_ocp)/(ad_pre_f_broad_based_fd+series_f_primary_raise_usd/'Pro-Forma'!V9),class_series_e_ocp)</f>
        <v>48.912626958462</v>
      </c>
      <c r="AI9" s="2" t="n">
        <f aca="false">class_series_e_original_shares*class_series_e_issue_pps/'Pro-Forma'!AH9</f>
        <v>6133320.18683444</v>
      </c>
      <c r="AJ9" s="2" t="n">
        <f aca="false">'Pro-Forma'!Y9-class_seed_current_shares+'Pro-Forma'!AA9-class_series_a_current_shares+'Pro-Forma'!AC9-class_series_b_current_shares+'Pro-Forma'!AE9-class_series_c_current_shares+'Pro-Forma'!AG9-class_series_d_current_shares+'Pro-Forma'!AI9-class_series_e_current_shares</f>
        <v>43677.5215325747</v>
      </c>
      <c r="AK9" s="5" t="n">
        <f aca="false">note_a_cap_usd/(pre_f_fd_total+'Pro-Forma'!S9+'Pro-Forma'!AJ9+'Pro-Forma'!U9)</f>
        <v>26.778572000005</v>
      </c>
      <c r="AL9" s="5" t="n">
        <f aca="false">'Pro-Forma'!V9*(const_one-note_a_discount)</f>
        <v>30.1028192976769</v>
      </c>
      <c r="AM9" s="5" t="n">
        <f aca="false">MIN('Pro-Forma'!AK9,'Pro-Forma'!AL9)</f>
        <v>26.778572000005</v>
      </c>
      <c r="AN9" s="2" t="n">
        <f aca="false">note_a_principal_usd/'Pro-Forma'!AM9</f>
        <v>186716.453737677</v>
      </c>
      <c r="AO9" s="5" t="n">
        <f aca="false">note_b_cap_usd/(pre_f_fd_total+'Pro-Forma'!S9+'Pro-Forma'!AJ9+'Pro-Forma'!T9)</f>
        <v>42.739368507061</v>
      </c>
      <c r="AP9" s="5" t="n">
        <f aca="false">'Pro-Forma'!V9*(const_one-note_b_discount)</f>
        <v>31.9842455037817</v>
      </c>
      <c r="AQ9" s="5" t="n">
        <f aca="false">MIN('Pro-Forma'!AO9,'Pro-Forma'!AP9)</f>
        <v>31.9842455037817</v>
      </c>
      <c r="AR9" s="2" t="n">
        <f aca="false">note_b_principal_usd/'Pro-Forma'!AQ9</f>
        <v>93796.1784856012</v>
      </c>
      <c r="AS9" s="2" t="n">
        <f aca="false">pre_f_fd_total+'Pro-Forma'!S9+'Pro-Forma'!W9+'Pro-Forma'!AN9+'Pro-Forma'!AR9+'Pro-Forma'!AJ9</f>
        <v>38327275.1368386</v>
      </c>
      <c r="AT9" s="2" t="n">
        <f aca="false">MAX(const_zero,esop_refresh_target_post_f*'Pro-Forma'!AS9-pre_f_option_pool_total)</f>
        <v>587878.767789019</v>
      </c>
    </row>
    <row r="10" customFormat="false" ht="15" hidden="false" customHeight="false" outlineLevel="0" collapsed="false">
      <c r="A10" s="2" t="str">
        <f aca="false">lbl_note_a_shares</f>
        <v>Note A shares</v>
      </c>
      <c r="B10" s="9" t="n">
        <f aca="false">I31</f>
        <v>186716.585552682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 t="n">
        <f aca="false">'Pro-Forma'!R9+const_one</f>
        <v>6</v>
      </c>
      <c r="S10" s="2" t="n">
        <f aca="false">'Pro-Forma'!AT9</f>
        <v>587878.767789019</v>
      </c>
      <c r="T10" s="2" t="n">
        <f aca="false">'Pro-Forma'!AN9</f>
        <v>186716.453737677</v>
      </c>
      <c r="U10" s="2" t="n">
        <f aca="false">'Pro-Forma'!AR9</f>
        <v>93796.1784856012</v>
      </c>
      <c r="V10" s="5" t="n">
        <f aca="false">series_f_pre_money_usd/(pre_f_fd_total+'Pro-Forma'!S10)</f>
        <v>37.6285015668979</v>
      </c>
      <c r="W10" s="2" t="n">
        <f aca="false">series_f_primary_raise_usd/'Pro-Forma'!V10</f>
        <v>797267.995024051</v>
      </c>
      <c r="X10" s="2" t="n">
        <f aca="false">IF('Pro-Forma'!V10&lt;class_seed_ocp,class_seed_ocp*(ad_pre_f_broad_based_fd+series_f_primary_raise_usd/class_seed_ocp)/(ad_pre_f_broad_based_fd+series_f_primary_raise_usd/'Pro-Forma'!V10),class_seed_ocp)</f>
        <v>1</v>
      </c>
      <c r="Y10" s="2" t="n">
        <f aca="false">class_seed_original_shares*class_seed_issue_pps/'Pro-Forma'!X10</f>
        <v>5000000</v>
      </c>
      <c r="Z10" s="2" t="n">
        <f aca="false">IF('Pro-Forma'!V10&lt;class_series_a_ocp,class_series_a_ocp*(ad_pre_f_broad_based_fd+series_f_primary_raise_usd/class_series_a_ocp)/(ad_pre_f_broad_based_fd+series_f_primary_raise_usd/'Pro-Forma'!V10),class_series_a_ocp)</f>
        <v>3</v>
      </c>
      <c r="AA10" s="2" t="n">
        <f aca="false">class_series_a_original_shares*class_series_a_issue_pps/'Pro-Forma'!Z10</f>
        <v>5000000</v>
      </c>
      <c r="AB10" s="2" t="n">
        <f aca="false">IF('Pro-Forma'!V10&lt;class_series_b_ocp,class_series_b_ocp*(ad_pre_f_broad_based_fd+series_f_primary_raise_usd/class_series_b_ocp)/(ad_pre_f_broad_based_fd+series_f_primary_raise_usd/'Pro-Forma'!V10),class_series_b_ocp)</f>
        <v>10</v>
      </c>
      <c r="AC10" s="2" t="n">
        <f aca="false">class_series_b_original_shares*class_series_b_issue_pps/'Pro-Forma'!AB10</f>
        <v>3000000</v>
      </c>
      <c r="AD10" s="2" t="n">
        <f aca="false">IF('Pro-Forma'!V10&lt;class_series_c_ocp,class_series_c_ocp*(ad_pre_f_broad_based_fd+series_f_primary_raise_usd/class_series_c_ocp)/(ad_pre_f_broad_based_fd+series_f_primary_raise_usd/'Pro-Forma'!V10),class_series_c_ocp)</f>
        <v>25</v>
      </c>
      <c r="AE10" s="2" t="n">
        <f aca="false">class_series_c_original_shares*class_series_c_issue_pps/'Pro-Forma'!AD10</f>
        <v>2400000</v>
      </c>
      <c r="AF10" s="8" t="n">
        <f aca="false">IF('Pro-Forma'!V10&lt;class_series_d_ocp,class_series_d_ocp*(ad_pre_f_broad_based_fd+series_f_primary_raise_usd/class_series_d_ocp)/(ad_pre_f_broad_based_fd+series_f_primary_raise_usd/'Pro-Forma'!V10),class_series_d_ocp)</f>
        <v>57.6817360684199</v>
      </c>
      <c r="AG10" s="2" t="n">
        <f aca="false">class_series_d_original_shares*class_series_d_issue_pps/'Pro-Forma'!AF10</f>
        <v>1733651.35684168</v>
      </c>
      <c r="AH10" s="8" t="n">
        <f aca="false">IF('Pro-Forma'!V10&lt;class_series_e_ocp,class_series_e_ocp*(ad_pre_f_broad_based_fd+series_f_primary_raise_usd/class_series_e_ocp)/(ad_pre_f_broad_based_fd+series_f_primary_raise_usd/'Pro-Forma'!V10),class_series_e_ocp)</f>
        <v>48.9126263337118</v>
      </c>
      <c r="AI10" s="2" t="n">
        <f aca="false">class_series_e_original_shares*class_series_e_issue_pps/'Pro-Forma'!AH10</f>
        <v>6133320.26517398</v>
      </c>
      <c r="AJ10" s="2" t="n">
        <f aca="false">'Pro-Forma'!Y10-class_seed_current_shares+'Pro-Forma'!AA10-class_series_a_current_shares+'Pro-Forma'!AC10-class_series_b_current_shares+'Pro-Forma'!AE10-class_series_c_current_shares+'Pro-Forma'!AG10-class_series_d_current_shares+'Pro-Forma'!AI10-class_series_e_current_shares</f>
        <v>43677.6220156616</v>
      </c>
      <c r="AK10" s="5" t="n">
        <f aca="false">note_a_cap_usd/(pre_f_fd_total+'Pro-Forma'!S10+'Pro-Forma'!AJ10+'Pro-Forma'!U10)</f>
        <v>26.7785556354362</v>
      </c>
      <c r="AL10" s="5" t="n">
        <f aca="false">'Pro-Forma'!V10*(const_one-note_a_discount)</f>
        <v>30.1028012535183</v>
      </c>
      <c r="AM10" s="5" t="n">
        <f aca="false">MIN('Pro-Forma'!AK10,'Pro-Forma'!AL10)</f>
        <v>26.7785556354362</v>
      </c>
      <c r="AN10" s="2" t="n">
        <f aca="false">note_a_principal_usd/'Pro-Forma'!AM10</f>
        <v>186716.567841451</v>
      </c>
      <c r="AO10" s="5" t="n">
        <f aca="false">note_b_cap_usd/(pre_f_fd_total+'Pro-Forma'!S10+'Pro-Forma'!AJ10+'Pro-Forma'!T10)</f>
        <v>42.7393419617715</v>
      </c>
      <c r="AP10" s="5" t="n">
        <f aca="false">'Pro-Forma'!V10*(const_one-note_b_discount)</f>
        <v>31.9842263318632</v>
      </c>
      <c r="AQ10" s="5" t="n">
        <f aca="false">MIN('Pro-Forma'!AO10,'Pro-Forma'!AP10)</f>
        <v>31.9842263318632</v>
      </c>
      <c r="AR10" s="2" t="n">
        <f aca="false">note_b_principal_usd/'Pro-Forma'!AQ10</f>
        <v>93796.2347087118</v>
      </c>
      <c r="AS10" s="2" t="n">
        <f aca="false">pre_f_fd_total+'Pro-Forma'!S10+'Pro-Forma'!W10+'Pro-Forma'!AN10+'Pro-Forma'!AR10+'Pro-Forma'!AJ10</f>
        <v>38327298.1873789</v>
      </c>
      <c r="AT10" s="2" t="n">
        <f aca="false">MAX(const_zero,esop_refresh_target_post_f*'Pro-Forma'!AS10-pre_f_option_pool_total)</f>
        <v>587881.764359256</v>
      </c>
    </row>
    <row r="11" customFormat="false" ht="15" hidden="false" customHeight="false" outlineLevel="0" collapsed="false">
      <c r="A11" s="2" t="str">
        <f aca="false">lbl_note_b_shares</f>
        <v>Note B shares</v>
      </c>
      <c r="B11" s="9" t="n">
        <f aca="false">I32</f>
        <v>93796.2434356841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n">
        <f aca="false">'Pro-Forma'!R10+const_one</f>
        <v>7</v>
      </c>
      <c r="S11" s="2" t="n">
        <f aca="false">'Pro-Forma'!AT10</f>
        <v>587881.764359256</v>
      </c>
      <c r="T11" s="2" t="n">
        <f aca="false">'Pro-Forma'!AN10</f>
        <v>186716.567841451</v>
      </c>
      <c r="U11" s="2" t="n">
        <f aca="false">'Pro-Forma'!AR10</f>
        <v>93796.2347087118</v>
      </c>
      <c r="V11" s="5" t="n">
        <f aca="false">series_f_pre_money_usd/(pre_f_fd_total+'Pro-Forma'!S11)</f>
        <v>37.6284985362866</v>
      </c>
      <c r="W11" s="2" t="n">
        <f aca="false">series_f_primary_raise_usd/'Pro-Forma'!V11</f>
        <v>797268.05923627</v>
      </c>
      <c r="X11" s="2" t="n">
        <f aca="false">IF('Pro-Forma'!V11&lt;class_seed_ocp,class_seed_ocp*(ad_pre_f_broad_based_fd+series_f_primary_raise_usd/class_seed_ocp)/(ad_pre_f_broad_based_fd+series_f_primary_raise_usd/'Pro-Forma'!V11),class_seed_ocp)</f>
        <v>1</v>
      </c>
      <c r="Y11" s="2" t="n">
        <f aca="false">class_seed_original_shares*class_seed_issue_pps/'Pro-Forma'!X11</f>
        <v>5000000</v>
      </c>
      <c r="Z11" s="2" t="n">
        <f aca="false">IF('Pro-Forma'!V11&lt;class_series_a_ocp,class_series_a_ocp*(ad_pre_f_broad_based_fd+series_f_primary_raise_usd/class_series_a_ocp)/(ad_pre_f_broad_based_fd+series_f_primary_raise_usd/'Pro-Forma'!V11),class_series_a_ocp)</f>
        <v>3</v>
      </c>
      <c r="AA11" s="2" t="n">
        <f aca="false">class_series_a_original_shares*class_series_a_issue_pps/'Pro-Forma'!Z11</f>
        <v>5000000</v>
      </c>
      <c r="AB11" s="2" t="n">
        <f aca="false">IF('Pro-Forma'!V11&lt;class_series_b_ocp,class_series_b_ocp*(ad_pre_f_broad_based_fd+series_f_primary_raise_usd/class_series_b_ocp)/(ad_pre_f_broad_based_fd+series_f_primary_raise_usd/'Pro-Forma'!V11),class_series_b_ocp)</f>
        <v>10</v>
      </c>
      <c r="AC11" s="2" t="n">
        <f aca="false">class_series_b_original_shares*class_series_b_issue_pps/'Pro-Forma'!AB11</f>
        <v>3000000</v>
      </c>
      <c r="AD11" s="2" t="n">
        <f aca="false">IF('Pro-Forma'!V11&lt;class_series_c_ocp,class_series_c_ocp*(ad_pre_f_broad_based_fd+series_f_primary_raise_usd/class_series_c_ocp)/(ad_pre_f_broad_based_fd+series_f_primary_raise_usd/'Pro-Forma'!V11),class_series_c_ocp)</f>
        <v>25</v>
      </c>
      <c r="AE11" s="2" t="n">
        <f aca="false">class_series_c_original_shares*class_series_c_issue_pps/'Pro-Forma'!AD11</f>
        <v>2400000</v>
      </c>
      <c r="AF11" s="8" t="n">
        <f aca="false">IF('Pro-Forma'!V11&lt;class_series_d_ocp,class_series_d_ocp*(ad_pre_f_broad_based_fd+series_f_primary_raise_usd/class_series_d_ocp)/(ad_pre_f_broad_based_fd+series_f_primary_raise_usd/'Pro-Forma'!V11),class_series_d_ocp)</f>
        <v>57.6817359694261</v>
      </c>
      <c r="AG11" s="2" t="n">
        <f aca="false">class_series_d_original_shares*class_series_d_issue_pps/'Pro-Forma'!AF11</f>
        <v>1733651.35981699</v>
      </c>
      <c r="AH11" s="8" t="n">
        <f aca="false">IF('Pro-Forma'!V11&lt;class_series_e_ocp,class_series_e_ocp*(ad_pre_f_broad_based_fd+series_f_primary_raise_usd/class_series_e_ocp)/(ad_pre_f_broad_based_fd+series_f_primary_raise_usd/'Pro-Forma'!V11),class_series_e_ocp)</f>
        <v>48.9126262497677</v>
      </c>
      <c r="AI11" s="2" t="n">
        <f aca="false">class_series_e_original_shares*class_series_e_issue_pps/'Pro-Forma'!AH11</f>
        <v>6133320.27570002</v>
      </c>
      <c r="AJ11" s="2" t="n">
        <f aca="false">'Pro-Forma'!Y11-class_seed_current_shares+'Pro-Forma'!AA11-class_series_a_current_shares+'Pro-Forma'!AC11-class_series_b_current_shares+'Pro-Forma'!AE11-class_series_c_current_shares+'Pro-Forma'!AG11-class_series_d_current_shares+'Pro-Forma'!AI11-class_series_e_current_shares</f>
        <v>43677.635517003</v>
      </c>
      <c r="AK11" s="5" t="n">
        <f aca="false">note_a_cap_usd/(pre_f_fd_total+'Pro-Forma'!S11+'Pro-Forma'!AJ11+'Pro-Forma'!U11)</f>
        <v>26.7785534366239</v>
      </c>
      <c r="AL11" s="5" t="n">
        <f aca="false">'Pro-Forma'!V11*(const_one-note_a_discount)</f>
        <v>30.1027988290292</v>
      </c>
      <c r="AM11" s="5" t="n">
        <f aca="false">MIN('Pro-Forma'!AK11,'Pro-Forma'!AL11)</f>
        <v>26.7785534366239</v>
      </c>
      <c r="AN11" s="2" t="n">
        <f aca="false">note_a_principal_usd/'Pro-Forma'!AM11</f>
        <v>186716.583172925</v>
      </c>
      <c r="AO11" s="5" t="n">
        <f aca="false">note_b_cap_usd/(pre_f_fd_total+'Pro-Forma'!S11+'Pro-Forma'!AJ11+'Pro-Forma'!T11)</f>
        <v>42.7393383950348</v>
      </c>
      <c r="AP11" s="5" t="n">
        <f aca="false">'Pro-Forma'!V11*(const_one-note_b_discount)</f>
        <v>31.9842237558436</v>
      </c>
      <c r="AQ11" s="5" t="n">
        <f aca="false">MIN('Pro-Forma'!AO11,'Pro-Forma'!AP11)</f>
        <v>31.9842237558436</v>
      </c>
      <c r="AR11" s="2" t="n">
        <f aca="false">note_b_principal_usd/'Pro-Forma'!AQ11</f>
        <v>93796.2422630906</v>
      </c>
      <c r="AS11" s="2" t="n">
        <f aca="false">pre_f_fd_total+'Pro-Forma'!S11+'Pro-Forma'!W11+'Pro-Forma'!AN11+'Pro-Forma'!AR11+'Pro-Forma'!AJ11</f>
        <v>38327301.2845486</v>
      </c>
      <c r="AT11" s="2" t="n">
        <f aca="false">MAX(const_zero,esop_refresh_target_post_f*'Pro-Forma'!AS11-pre_f_option_pool_total)</f>
        <v>587882.166991312</v>
      </c>
    </row>
    <row r="12" customFormat="false" ht="15" hidden="false" customHeight="false" outlineLevel="0" collapsed="false">
      <c r="A12" s="2" t="str">
        <f aca="false">lbl_f_lead_secondary</f>
        <v>F_LEAD secondary common</v>
      </c>
      <c r="B12" s="9" t="n">
        <f aca="false">B39</f>
        <v>468981.21717842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 t="n">
        <f aca="false">'Pro-Forma'!R11+const_one</f>
        <v>8</v>
      </c>
      <c r="S12" s="2" t="n">
        <f aca="false">'Pro-Forma'!AT11</f>
        <v>587882.166991312</v>
      </c>
      <c r="T12" s="2" t="n">
        <f aca="false">'Pro-Forma'!AN11</f>
        <v>186716.583172925</v>
      </c>
      <c r="U12" s="2" t="n">
        <f aca="false">'Pro-Forma'!AR11</f>
        <v>93796.2422630906</v>
      </c>
      <c r="V12" s="5" t="n">
        <f aca="false">series_f_pre_money_usd/(pre_f_fd_total+'Pro-Forma'!S12)</f>
        <v>37.6284981290806</v>
      </c>
      <c r="W12" s="2" t="n">
        <f aca="false">series_f_primary_raise_usd/'Pro-Forma'!V12</f>
        <v>797268.0678641</v>
      </c>
      <c r="X12" s="2" t="n">
        <f aca="false">IF('Pro-Forma'!V12&lt;class_seed_ocp,class_seed_ocp*(ad_pre_f_broad_based_fd+series_f_primary_raise_usd/class_seed_ocp)/(ad_pre_f_broad_based_fd+series_f_primary_raise_usd/'Pro-Forma'!V12),class_seed_ocp)</f>
        <v>1</v>
      </c>
      <c r="Y12" s="2" t="n">
        <f aca="false">class_seed_original_shares*class_seed_issue_pps/'Pro-Forma'!X12</f>
        <v>5000000</v>
      </c>
      <c r="Z12" s="2" t="n">
        <f aca="false">IF('Pro-Forma'!V12&lt;class_series_a_ocp,class_series_a_ocp*(ad_pre_f_broad_based_fd+series_f_primary_raise_usd/class_series_a_ocp)/(ad_pre_f_broad_based_fd+series_f_primary_raise_usd/'Pro-Forma'!V12),class_series_a_ocp)</f>
        <v>3</v>
      </c>
      <c r="AA12" s="2" t="n">
        <f aca="false">class_series_a_original_shares*class_series_a_issue_pps/'Pro-Forma'!Z12</f>
        <v>5000000</v>
      </c>
      <c r="AB12" s="2" t="n">
        <f aca="false">IF('Pro-Forma'!V12&lt;class_series_b_ocp,class_series_b_ocp*(ad_pre_f_broad_based_fd+series_f_primary_raise_usd/class_series_b_ocp)/(ad_pre_f_broad_based_fd+series_f_primary_raise_usd/'Pro-Forma'!V12),class_series_b_ocp)</f>
        <v>10</v>
      </c>
      <c r="AC12" s="2" t="n">
        <f aca="false">class_series_b_original_shares*class_series_b_issue_pps/'Pro-Forma'!AB12</f>
        <v>3000000</v>
      </c>
      <c r="AD12" s="2" t="n">
        <f aca="false">IF('Pro-Forma'!V12&lt;class_series_c_ocp,class_series_c_ocp*(ad_pre_f_broad_based_fd+series_f_primary_raise_usd/class_series_c_ocp)/(ad_pre_f_broad_based_fd+series_f_primary_raise_usd/'Pro-Forma'!V12),class_series_c_ocp)</f>
        <v>25</v>
      </c>
      <c r="AE12" s="2" t="n">
        <f aca="false">class_series_c_original_shares*class_series_c_issue_pps/'Pro-Forma'!AD12</f>
        <v>2400000</v>
      </c>
      <c r="AF12" s="8" t="n">
        <f aca="false">IF('Pro-Forma'!V12&lt;class_series_d_ocp,class_series_d_ocp*(ad_pre_f_broad_based_fd+series_f_primary_raise_usd/class_series_d_ocp)/(ad_pre_f_broad_based_fd+series_f_primary_raise_usd/'Pro-Forma'!V12),class_series_d_ocp)</f>
        <v>57.6817359561249</v>
      </c>
      <c r="AG12" s="2" t="n">
        <f aca="false">class_series_d_original_shares*class_series_d_issue_pps/'Pro-Forma'!AF12</f>
        <v>1733651.36021676</v>
      </c>
      <c r="AH12" s="8" t="n">
        <f aca="false">IF('Pro-Forma'!V12&lt;class_series_e_ocp,class_series_e_ocp*(ad_pre_f_broad_based_fd+series_f_primary_raise_usd/class_series_e_ocp)/(ad_pre_f_broad_based_fd+series_f_primary_raise_usd/'Pro-Forma'!V12),class_series_e_ocp)</f>
        <v>48.9126262384886</v>
      </c>
      <c r="AI12" s="2" t="n">
        <f aca="false">class_series_e_original_shares*class_series_e_issue_pps/'Pro-Forma'!AH12</f>
        <v>6133320.27711434</v>
      </c>
      <c r="AJ12" s="2" t="n">
        <f aca="false">'Pro-Forma'!Y12-class_seed_current_shares+'Pro-Forma'!AA12-class_series_a_current_shares+'Pro-Forma'!AC12-class_series_b_current_shares+'Pro-Forma'!AE12-class_series_c_current_shares+'Pro-Forma'!AG12-class_series_d_current_shares+'Pro-Forma'!AI12-class_series_e_current_shares</f>
        <v>43677.6373310993</v>
      </c>
      <c r="AK12" s="5" t="n">
        <f aca="false">note_a_cap_usd/(pre_f_fd_total+'Pro-Forma'!S12+'Pro-Forma'!AJ12+'Pro-Forma'!U12)</f>
        <v>26.7785531411821</v>
      </c>
      <c r="AL12" s="5" t="n">
        <f aca="false">'Pro-Forma'!V12*(const_one-note_a_discount)</f>
        <v>30.1027985032645</v>
      </c>
      <c r="AM12" s="5" t="n">
        <f aca="false">MIN('Pro-Forma'!AK12,'Pro-Forma'!AL12)</f>
        <v>26.7785531411821</v>
      </c>
      <c r="AN12" s="2" t="n">
        <f aca="false">note_a_principal_usd/'Pro-Forma'!AM12</f>
        <v>186716.585232928</v>
      </c>
      <c r="AO12" s="5" t="n">
        <f aca="false">note_b_cap_usd/(pre_f_fd_total+'Pro-Forma'!S12+'Pro-Forma'!AJ12+'Pro-Forma'!T12)</f>
        <v>42.7393379157928</v>
      </c>
      <c r="AP12" s="5" t="n">
        <f aca="false">'Pro-Forma'!V12*(const_one-note_b_discount)</f>
        <v>31.9842234097185</v>
      </c>
      <c r="AQ12" s="5" t="n">
        <f aca="false">MIN('Pro-Forma'!AO12,'Pro-Forma'!AP12)</f>
        <v>31.9842234097185</v>
      </c>
      <c r="AR12" s="2" t="n">
        <f aca="false">note_b_principal_usd/'Pro-Forma'!AQ12</f>
        <v>93796.2432781294</v>
      </c>
      <c r="AS12" s="2" t="n">
        <f aca="false">pre_f_fd_total+'Pro-Forma'!S12+'Pro-Forma'!W12+'Pro-Forma'!AN12+'Pro-Forma'!AR12+'Pro-Forma'!AJ12</f>
        <v>38327301.7006976</v>
      </c>
      <c r="AT12" s="2" t="n">
        <f aca="false">MAX(const_zero,esop_refresh_target_post_f*'Pro-Forma'!AS12-pre_f_option_pool_total)</f>
        <v>587882.221090684</v>
      </c>
    </row>
    <row r="13" customFormat="false" ht="15" hidden="false" customHeight="false" outlineLevel="0" collapsed="false">
      <c r="A13" s="2" t="str">
        <f aca="false">lbl_common_gross_pps</f>
        <v>Gross common PPS</v>
      </c>
      <c r="B13" s="7" t="n">
        <f aca="false">B4</f>
        <v>37.628498065874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n">
        <f aca="false">'Pro-Forma'!R12+const_one</f>
        <v>9</v>
      </c>
      <c r="S13" s="2" t="n">
        <f aca="false">'Pro-Forma'!AT12</f>
        <v>587882.221090684</v>
      </c>
      <c r="T13" s="2" t="n">
        <f aca="false">'Pro-Forma'!AN12</f>
        <v>186716.585232928</v>
      </c>
      <c r="U13" s="2" t="n">
        <f aca="false">'Pro-Forma'!AR12</f>
        <v>93796.2432781294</v>
      </c>
      <c r="V13" s="5" t="n">
        <f aca="false">series_f_pre_money_usd/(pre_f_fd_total+'Pro-Forma'!S13)</f>
        <v>37.6284980743667</v>
      </c>
      <c r="W13" s="2" t="n">
        <f aca="false">series_f_primary_raise_usd/'Pro-Forma'!V13</f>
        <v>797268.069023372</v>
      </c>
      <c r="X13" s="2" t="n">
        <f aca="false">IF('Pro-Forma'!V13&lt;class_seed_ocp,class_seed_ocp*(ad_pre_f_broad_based_fd+series_f_primary_raise_usd/class_seed_ocp)/(ad_pre_f_broad_based_fd+series_f_primary_raise_usd/'Pro-Forma'!V13),class_seed_ocp)</f>
        <v>1</v>
      </c>
      <c r="Y13" s="2" t="n">
        <f aca="false">class_seed_original_shares*class_seed_issue_pps/'Pro-Forma'!X13</f>
        <v>5000000</v>
      </c>
      <c r="Z13" s="2" t="n">
        <f aca="false">IF('Pro-Forma'!V13&lt;class_series_a_ocp,class_series_a_ocp*(ad_pre_f_broad_based_fd+series_f_primary_raise_usd/class_series_a_ocp)/(ad_pre_f_broad_based_fd+series_f_primary_raise_usd/'Pro-Forma'!V13),class_series_a_ocp)</f>
        <v>3</v>
      </c>
      <c r="AA13" s="2" t="n">
        <f aca="false">class_series_a_original_shares*class_series_a_issue_pps/'Pro-Forma'!Z13</f>
        <v>5000000</v>
      </c>
      <c r="AB13" s="2" t="n">
        <f aca="false">IF('Pro-Forma'!V13&lt;class_series_b_ocp,class_series_b_ocp*(ad_pre_f_broad_based_fd+series_f_primary_raise_usd/class_series_b_ocp)/(ad_pre_f_broad_based_fd+series_f_primary_raise_usd/'Pro-Forma'!V13),class_series_b_ocp)</f>
        <v>10</v>
      </c>
      <c r="AC13" s="2" t="n">
        <f aca="false">class_series_b_original_shares*class_series_b_issue_pps/'Pro-Forma'!AB13</f>
        <v>3000000</v>
      </c>
      <c r="AD13" s="2" t="n">
        <f aca="false">IF('Pro-Forma'!V13&lt;class_series_c_ocp,class_series_c_ocp*(ad_pre_f_broad_based_fd+series_f_primary_raise_usd/class_series_c_ocp)/(ad_pre_f_broad_based_fd+series_f_primary_raise_usd/'Pro-Forma'!V13),class_series_c_ocp)</f>
        <v>25</v>
      </c>
      <c r="AE13" s="2" t="n">
        <f aca="false">class_series_c_original_shares*class_series_c_issue_pps/'Pro-Forma'!AD13</f>
        <v>2400000</v>
      </c>
      <c r="AF13" s="8" t="n">
        <f aca="false">IF('Pro-Forma'!V13&lt;class_series_d_ocp,class_series_d_ocp*(ad_pre_f_broad_based_fd+series_f_primary_raise_usd/class_series_d_ocp)/(ad_pre_f_broad_based_fd+series_f_primary_raise_usd/'Pro-Forma'!V13),class_series_d_ocp)</f>
        <v>57.6817359543377</v>
      </c>
      <c r="AG13" s="2" t="n">
        <f aca="false">class_series_d_original_shares*class_series_d_issue_pps/'Pro-Forma'!AF13</f>
        <v>1733651.36027048</v>
      </c>
      <c r="AH13" s="8" t="n">
        <f aca="false">IF('Pro-Forma'!V13&lt;class_series_e_ocp,class_series_e_ocp*(ad_pre_f_broad_based_fd+series_f_primary_raise_usd/class_series_e_ocp)/(ad_pre_f_broad_based_fd+series_f_primary_raise_usd/'Pro-Forma'!V13),class_series_e_ocp)</f>
        <v>48.9126262369731</v>
      </c>
      <c r="AI13" s="2" t="n">
        <f aca="false">class_series_e_original_shares*class_series_e_issue_pps/'Pro-Forma'!AH13</f>
        <v>6133320.27730437</v>
      </c>
      <c r="AJ13" s="2" t="n">
        <f aca="false">'Pro-Forma'!Y13-class_seed_current_shares+'Pro-Forma'!AA13-class_series_a_current_shares+'Pro-Forma'!AC13-class_series_b_current_shares+'Pro-Forma'!AE13-class_series_c_current_shares+'Pro-Forma'!AG13-class_series_d_current_shares+'Pro-Forma'!AI13-class_series_e_current_shares</f>
        <v>43677.6375748497</v>
      </c>
      <c r="AK13" s="5" t="n">
        <f aca="false">note_a_cap_usd/(pre_f_fd_total+'Pro-Forma'!S13+'Pro-Forma'!AJ13+'Pro-Forma'!U13)</f>
        <v>26.7785531014852</v>
      </c>
      <c r="AL13" s="5" t="n">
        <f aca="false">'Pro-Forma'!V13*(const_one-note_a_discount)</f>
        <v>30.1027984594934</v>
      </c>
      <c r="AM13" s="5" t="n">
        <f aca="false">MIN('Pro-Forma'!AK13,'Pro-Forma'!AL13)</f>
        <v>26.7785531014852</v>
      </c>
      <c r="AN13" s="2" t="n">
        <f aca="false">note_a_principal_usd/'Pro-Forma'!AM13</f>
        <v>186716.585509718</v>
      </c>
      <c r="AO13" s="5" t="n">
        <f aca="false">note_b_cap_usd/(pre_f_fd_total+'Pro-Forma'!S13+'Pro-Forma'!AJ13+'Pro-Forma'!T13)</f>
        <v>42.7393378513998</v>
      </c>
      <c r="AP13" s="5" t="n">
        <f aca="false">'Pro-Forma'!V13*(const_one-note_b_discount)</f>
        <v>31.9842233632117</v>
      </c>
      <c r="AQ13" s="5" t="n">
        <f aca="false">MIN('Pro-Forma'!AO13,'Pro-Forma'!AP13)</f>
        <v>31.9842233632117</v>
      </c>
      <c r="AR13" s="2" t="n">
        <f aca="false">note_b_principal_usd/'Pro-Forma'!AQ13</f>
        <v>93796.2434145143</v>
      </c>
      <c r="AS13" s="2" t="n">
        <f aca="false">pre_f_fd_total+'Pro-Forma'!S13+'Pro-Forma'!W13+'Pro-Forma'!AN13+'Pro-Forma'!AR13+'Pro-Forma'!AJ13</f>
        <v>38327301.7566131</v>
      </c>
      <c r="AT13" s="2" t="n">
        <f aca="false">MAX(const_zero,esop_refresh_target_post_f*'Pro-Forma'!AS13-pre_f_option_pool_total)</f>
        <v>587882.228359708</v>
      </c>
    </row>
    <row r="14" customFormat="false" ht="15" hidden="false" customHeight="false" outlineLevel="0" collapsed="false">
      <c r="A14" s="2" t="str">
        <f aca="false">lbl_post_f_fd</f>
        <v>Post-F FD shares</v>
      </c>
      <c r="B14" s="9" t="n">
        <f aca="false">pre_f_fd_total+B8+B5+B10+B11+B9</f>
        <v>38327301.7652924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n">
        <f aca="false">'Pro-Forma'!R13+const_one</f>
        <v>10</v>
      </c>
      <c r="S14" s="2" t="n">
        <f aca="false">'Pro-Forma'!AT13</f>
        <v>587882.228359708</v>
      </c>
      <c r="T14" s="2" t="n">
        <f aca="false">'Pro-Forma'!AN13</f>
        <v>186716.585509718</v>
      </c>
      <c r="U14" s="2" t="n">
        <f aca="false">'Pro-Forma'!AR13</f>
        <v>93796.2434145143</v>
      </c>
      <c r="V14" s="5" t="n">
        <f aca="false">series_f_pre_money_usd/(pre_f_fd_total+'Pro-Forma'!S14)</f>
        <v>37.6284980670151</v>
      </c>
      <c r="W14" s="2" t="n">
        <f aca="false">series_f_primary_raise_usd/'Pro-Forma'!V14</f>
        <v>797268.069179137</v>
      </c>
      <c r="X14" s="2" t="n">
        <f aca="false">IF('Pro-Forma'!V14&lt;class_seed_ocp,class_seed_ocp*(ad_pre_f_broad_based_fd+series_f_primary_raise_usd/class_seed_ocp)/(ad_pre_f_broad_based_fd+series_f_primary_raise_usd/'Pro-Forma'!V14),class_seed_ocp)</f>
        <v>1</v>
      </c>
      <c r="Y14" s="2" t="n">
        <f aca="false">class_seed_original_shares*class_seed_issue_pps/'Pro-Forma'!X14</f>
        <v>5000000</v>
      </c>
      <c r="Z14" s="2" t="n">
        <f aca="false">IF('Pro-Forma'!V14&lt;class_series_a_ocp,class_series_a_ocp*(ad_pre_f_broad_based_fd+series_f_primary_raise_usd/class_series_a_ocp)/(ad_pre_f_broad_based_fd+series_f_primary_raise_usd/'Pro-Forma'!V14),class_series_a_ocp)</f>
        <v>3</v>
      </c>
      <c r="AA14" s="2" t="n">
        <f aca="false">class_series_a_original_shares*class_series_a_issue_pps/'Pro-Forma'!Z14</f>
        <v>5000000</v>
      </c>
      <c r="AB14" s="2" t="n">
        <f aca="false">IF('Pro-Forma'!V14&lt;class_series_b_ocp,class_series_b_ocp*(ad_pre_f_broad_based_fd+series_f_primary_raise_usd/class_series_b_ocp)/(ad_pre_f_broad_based_fd+series_f_primary_raise_usd/'Pro-Forma'!V14),class_series_b_ocp)</f>
        <v>10</v>
      </c>
      <c r="AC14" s="2" t="n">
        <f aca="false">class_series_b_original_shares*class_series_b_issue_pps/'Pro-Forma'!AB14</f>
        <v>3000000</v>
      </c>
      <c r="AD14" s="2" t="n">
        <f aca="false">IF('Pro-Forma'!V14&lt;class_series_c_ocp,class_series_c_ocp*(ad_pre_f_broad_based_fd+series_f_primary_raise_usd/class_series_c_ocp)/(ad_pre_f_broad_based_fd+series_f_primary_raise_usd/'Pro-Forma'!V14),class_series_c_ocp)</f>
        <v>25</v>
      </c>
      <c r="AE14" s="2" t="n">
        <f aca="false">class_series_c_original_shares*class_series_c_issue_pps/'Pro-Forma'!AD14</f>
        <v>2400000</v>
      </c>
      <c r="AF14" s="8" t="n">
        <f aca="false">IF('Pro-Forma'!V14&lt;class_series_d_ocp,class_series_d_ocp*(ad_pre_f_broad_based_fd+series_f_primary_raise_usd/class_series_d_ocp)/(ad_pre_f_broad_based_fd+series_f_primary_raise_usd/'Pro-Forma'!V14),class_series_d_ocp)</f>
        <v>57.6817359540976</v>
      </c>
      <c r="AG14" s="2" t="n">
        <f aca="false">class_series_d_original_shares*class_series_d_issue_pps/'Pro-Forma'!AF14</f>
        <v>1733651.36027769</v>
      </c>
      <c r="AH14" s="8" t="n">
        <f aca="false">IF('Pro-Forma'!V14&lt;class_series_e_ocp,class_series_e_ocp*(ad_pre_f_broad_based_fd+series_f_primary_raise_usd/class_series_e_ocp)/(ad_pre_f_broad_based_fd+series_f_primary_raise_usd/'Pro-Forma'!V14),class_series_e_ocp)</f>
        <v>48.9126262367695</v>
      </c>
      <c r="AI14" s="2" t="n">
        <f aca="false">class_series_e_original_shares*class_series_e_issue_pps/'Pro-Forma'!AH14</f>
        <v>6133320.27732991</v>
      </c>
      <c r="AJ14" s="2" t="n">
        <f aca="false">'Pro-Forma'!Y14-class_seed_current_shares+'Pro-Forma'!AA14-class_series_a_current_shares+'Pro-Forma'!AC14-class_series_b_current_shares+'Pro-Forma'!AE14-class_series_c_current_shares+'Pro-Forma'!AG14-class_series_d_current_shares+'Pro-Forma'!AI14-class_series_e_current_shares</f>
        <v>43677.6376076015</v>
      </c>
      <c r="AK14" s="5" t="n">
        <f aca="false">note_a_cap_usd/(pre_f_fd_total+'Pro-Forma'!S14+'Pro-Forma'!AJ14+'Pro-Forma'!U14)</f>
        <v>26.7785530961514</v>
      </c>
      <c r="AL14" s="5" t="n">
        <f aca="false">'Pro-Forma'!V14*(const_one-note_a_discount)</f>
        <v>30.1027984536121</v>
      </c>
      <c r="AM14" s="5" t="n">
        <f aca="false">MIN('Pro-Forma'!AK14,'Pro-Forma'!AL14)</f>
        <v>26.7785530961514</v>
      </c>
      <c r="AN14" s="2" t="n">
        <f aca="false">note_a_principal_usd/'Pro-Forma'!AM14</f>
        <v>186716.585546909</v>
      </c>
      <c r="AO14" s="5" t="n">
        <f aca="false">note_b_cap_usd/(pre_f_fd_total+'Pro-Forma'!S14+'Pro-Forma'!AJ14+'Pro-Forma'!T14)</f>
        <v>42.7393378427477</v>
      </c>
      <c r="AP14" s="5" t="n">
        <f aca="false">'Pro-Forma'!V14*(const_one-note_b_discount)</f>
        <v>31.9842233569628</v>
      </c>
      <c r="AQ14" s="5" t="n">
        <f aca="false">MIN('Pro-Forma'!AO14,'Pro-Forma'!AP14)</f>
        <v>31.9842233569628</v>
      </c>
      <c r="AR14" s="2" t="n">
        <f aca="false">note_b_principal_usd/'Pro-Forma'!AQ14</f>
        <v>93796.2434328396</v>
      </c>
      <c r="AS14" s="2" t="n">
        <f aca="false">pre_f_fd_total+'Pro-Forma'!S14+'Pro-Forma'!W14+'Pro-Forma'!AN14+'Pro-Forma'!AR14+'Pro-Forma'!AJ14</f>
        <v>38327301.7641262</v>
      </c>
      <c r="AT14" s="2" t="n">
        <f aca="false">MAX(const_zero,esop_refresh_target_post_f*'Pro-Forma'!AS14-pre_f_option_pool_total)</f>
        <v>587882.229336407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n">
        <f aca="false">'Pro-Forma'!R14+const_one</f>
        <v>11</v>
      </c>
      <c r="S15" s="2" t="n">
        <f aca="false">'Pro-Forma'!AT14</f>
        <v>587882.229336407</v>
      </c>
      <c r="T15" s="2" t="n">
        <f aca="false">'Pro-Forma'!AN14</f>
        <v>186716.585546909</v>
      </c>
      <c r="U15" s="2" t="n">
        <f aca="false">'Pro-Forma'!AR14</f>
        <v>93796.2434328396</v>
      </c>
      <c r="V15" s="5" t="n">
        <f aca="false">series_f_pre_money_usd/(pre_f_fd_total+'Pro-Forma'!S15)</f>
        <v>37.6284980660273</v>
      </c>
      <c r="W15" s="2" t="n">
        <f aca="false">series_f_primary_raise_usd/'Pro-Forma'!V15</f>
        <v>797268.069200066</v>
      </c>
      <c r="X15" s="2" t="n">
        <f aca="false">IF('Pro-Forma'!V15&lt;class_seed_ocp,class_seed_ocp*(ad_pre_f_broad_based_fd+series_f_primary_raise_usd/class_seed_ocp)/(ad_pre_f_broad_based_fd+series_f_primary_raise_usd/'Pro-Forma'!V15),class_seed_ocp)</f>
        <v>1</v>
      </c>
      <c r="Y15" s="2" t="n">
        <f aca="false">class_seed_original_shares*class_seed_issue_pps/'Pro-Forma'!X15</f>
        <v>5000000</v>
      </c>
      <c r="Z15" s="2" t="n">
        <f aca="false">IF('Pro-Forma'!V15&lt;class_series_a_ocp,class_series_a_ocp*(ad_pre_f_broad_based_fd+series_f_primary_raise_usd/class_series_a_ocp)/(ad_pre_f_broad_based_fd+series_f_primary_raise_usd/'Pro-Forma'!V15),class_series_a_ocp)</f>
        <v>3</v>
      </c>
      <c r="AA15" s="2" t="n">
        <f aca="false">class_series_a_original_shares*class_series_a_issue_pps/'Pro-Forma'!Z15</f>
        <v>5000000</v>
      </c>
      <c r="AB15" s="2" t="n">
        <f aca="false">IF('Pro-Forma'!V15&lt;class_series_b_ocp,class_series_b_ocp*(ad_pre_f_broad_based_fd+series_f_primary_raise_usd/class_series_b_ocp)/(ad_pre_f_broad_based_fd+series_f_primary_raise_usd/'Pro-Forma'!V15),class_series_b_ocp)</f>
        <v>10</v>
      </c>
      <c r="AC15" s="2" t="n">
        <f aca="false">class_series_b_original_shares*class_series_b_issue_pps/'Pro-Forma'!AB15</f>
        <v>3000000</v>
      </c>
      <c r="AD15" s="2" t="n">
        <f aca="false">IF('Pro-Forma'!V15&lt;class_series_c_ocp,class_series_c_ocp*(ad_pre_f_broad_based_fd+series_f_primary_raise_usd/class_series_c_ocp)/(ad_pre_f_broad_based_fd+series_f_primary_raise_usd/'Pro-Forma'!V15),class_series_c_ocp)</f>
        <v>25</v>
      </c>
      <c r="AE15" s="2" t="n">
        <f aca="false">class_series_c_original_shares*class_series_c_issue_pps/'Pro-Forma'!AD15</f>
        <v>2400000</v>
      </c>
      <c r="AF15" s="8" t="n">
        <f aca="false">IF('Pro-Forma'!V15&lt;class_series_d_ocp,class_series_d_ocp*(ad_pre_f_broad_based_fd+series_f_primary_raise_usd/class_series_d_ocp)/(ad_pre_f_broad_based_fd+series_f_primary_raise_usd/'Pro-Forma'!V15),class_series_d_ocp)</f>
        <v>57.6817359540653</v>
      </c>
      <c r="AG15" s="2" t="n">
        <f aca="false">class_series_d_original_shares*class_series_d_issue_pps/'Pro-Forma'!AF15</f>
        <v>1733651.36027866</v>
      </c>
      <c r="AH15" s="8" t="n">
        <f aca="false">IF('Pro-Forma'!V15&lt;class_series_e_ocp,class_series_e_ocp*(ad_pre_f_broad_based_fd+series_f_primary_raise_usd/class_series_e_ocp)/(ad_pre_f_broad_based_fd+series_f_primary_raise_usd/'Pro-Forma'!V15),class_series_e_ocp)</f>
        <v>48.9126262367421</v>
      </c>
      <c r="AI15" s="2" t="n">
        <f aca="false">class_series_e_original_shares*class_series_e_issue_pps/'Pro-Forma'!AH15</f>
        <v>6133320.27733334</v>
      </c>
      <c r="AJ15" s="2" t="n">
        <f aca="false">'Pro-Forma'!Y15-class_seed_current_shares+'Pro-Forma'!AA15-class_series_a_current_shares+'Pro-Forma'!AC15-class_series_b_current_shares+'Pro-Forma'!AE15-class_series_c_current_shares+'Pro-Forma'!AG15-class_series_d_current_shares+'Pro-Forma'!AI15-class_series_e_current_shares</f>
        <v>43677.637612002</v>
      </c>
      <c r="AK15" s="5" t="n">
        <f aca="false">note_a_cap_usd/(pre_f_fd_total+'Pro-Forma'!S15+'Pro-Forma'!AJ15+'Pro-Forma'!U15)</f>
        <v>26.7785530954347</v>
      </c>
      <c r="AL15" s="5" t="n">
        <f aca="false">'Pro-Forma'!V15*(const_one-note_a_discount)</f>
        <v>30.1027984528218</v>
      </c>
      <c r="AM15" s="5" t="n">
        <f aca="false">MIN('Pro-Forma'!AK15,'Pro-Forma'!AL15)</f>
        <v>26.7785530954347</v>
      </c>
      <c r="AN15" s="2" t="n">
        <f aca="false">note_a_principal_usd/'Pro-Forma'!AM15</f>
        <v>186716.585551906</v>
      </c>
      <c r="AO15" s="5" t="n">
        <f aca="false">note_b_cap_usd/(pre_f_fd_total+'Pro-Forma'!S15+'Pro-Forma'!AJ15+'Pro-Forma'!T15)</f>
        <v>42.7393378415851</v>
      </c>
      <c r="AP15" s="5" t="n">
        <f aca="false">'Pro-Forma'!V15*(const_one-note_b_discount)</f>
        <v>31.9842233561232</v>
      </c>
      <c r="AQ15" s="5" t="n">
        <f aca="false">MIN('Pro-Forma'!AO15,'Pro-Forma'!AP15)</f>
        <v>31.9842233561232</v>
      </c>
      <c r="AR15" s="2" t="n">
        <f aca="false">note_b_principal_usd/'Pro-Forma'!AQ15</f>
        <v>93796.2434353019</v>
      </c>
      <c r="AS15" s="2" t="n">
        <f aca="false">pre_f_fd_total+'Pro-Forma'!S15+'Pro-Forma'!W15+'Pro-Forma'!AN15+'Pro-Forma'!AR15+'Pro-Forma'!AJ15</f>
        <v>38327301.7651357</v>
      </c>
      <c r="AT15" s="2" t="n">
        <f aca="false">MAX(const_zero,esop_refresh_target_post_f*'Pro-Forma'!AS15-pre_f_option_pool_total)</f>
        <v>587882.229467639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 t="n">
        <f aca="false">'Pro-Forma'!R15+const_one</f>
        <v>12</v>
      </c>
      <c r="S16" s="2" t="n">
        <f aca="false">'Pro-Forma'!AT15</f>
        <v>587882.229467639</v>
      </c>
      <c r="T16" s="2" t="n">
        <f aca="false">'Pro-Forma'!AN15</f>
        <v>186716.585551906</v>
      </c>
      <c r="U16" s="2" t="n">
        <f aca="false">'Pro-Forma'!AR15</f>
        <v>93796.2434353019</v>
      </c>
      <c r="V16" s="5" t="n">
        <f aca="false">series_f_pre_money_usd/(pre_f_fd_total+'Pro-Forma'!S16)</f>
        <v>37.6284980658946</v>
      </c>
      <c r="W16" s="2" t="n">
        <f aca="false">series_f_primary_raise_usd/'Pro-Forma'!V16</f>
        <v>797268.069202878</v>
      </c>
      <c r="X16" s="2" t="n">
        <f aca="false">IF('Pro-Forma'!V16&lt;class_seed_ocp,class_seed_ocp*(ad_pre_f_broad_based_fd+series_f_primary_raise_usd/class_seed_ocp)/(ad_pre_f_broad_based_fd+series_f_primary_raise_usd/'Pro-Forma'!V16),class_seed_ocp)</f>
        <v>1</v>
      </c>
      <c r="Y16" s="2" t="n">
        <f aca="false">class_seed_original_shares*class_seed_issue_pps/'Pro-Forma'!X16</f>
        <v>5000000</v>
      </c>
      <c r="Z16" s="2" t="n">
        <f aca="false">IF('Pro-Forma'!V16&lt;class_series_a_ocp,class_series_a_ocp*(ad_pre_f_broad_based_fd+series_f_primary_raise_usd/class_series_a_ocp)/(ad_pre_f_broad_based_fd+series_f_primary_raise_usd/'Pro-Forma'!V16),class_series_a_ocp)</f>
        <v>3</v>
      </c>
      <c r="AA16" s="2" t="n">
        <f aca="false">class_series_a_original_shares*class_series_a_issue_pps/'Pro-Forma'!Z16</f>
        <v>5000000</v>
      </c>
      <c r="AB16" s="2" t="n">
        <f aca="false">IF('Pro-Forma'!V16&lt;class_series_b_ocp,class_series_b_ocp*(ad_pre_f_broad_based_fd+series_f_primary_raise_usd/class_series_b_ocp)/(ad_pre_f_broad_based_fd+series_f_primary_raise_usd/'Pro-Forma'!V16),class_series_b_ocp)</f>
        <v>10</v>
      </c>
      <c r="AC16" s="2" t="n">
        <f aca="false">class_series_b_original_shares*class_series_b_issue_pps/'Pro-Forma'!AB16</f>
        <v>3000000</v>
      </c>
      <c r="AD16" s="2" t="n">
        <f aca="false">IF('Pro-Forma'!V16&lt;class_series_c_ocp,class_series_c_ocp*(ad_pre_f_broad_based_fd+series_f_primary_raise_usd/class_series_c_ocp)/(ad_pre_f_broad_based_fd+series_f_primary_raise_usd/'Pro-Forma'!V16),class_series_c_ocp)</f>
        <v>25</v>
      </c>
      <c r="AE16" s="2" t="n">
        <f aca="false">class_series_c_original_shares*class_series_c_issue_pps/'Pro-Forma'!AD16</f>
        <v>2400000</v>
      </c>
      <c r="AF16" s="8" t="n">
        <f aca="false">IF('Pro-Forma'!V16&lt;class_series_d_ocp,class_series_d_ocp*(ad_pre_f_broad_based_fd+series_f_primary_raise_usd/class_series_d_ocp)/(ad_pre_f_broad_based_fd+series_f_primary_raise_usd/'Pro-Forma'!V16),class_series_d_ocp)</f>
        <v>57.681735954061</v>
      </c>
      <c r="AG16" s="2" t="n">
        <f aca="false">class_series_d_original_shares*class_series_d_issue_pps/'Pro-Forma'!AF16</f>
        <v>1733651.36027879</v>
      </c>
      <c r="AH16" s="8" t="n">
        <f aca="false">IF('Pro-Forma'!V16&lt;class_series_e_ocp,class_series_e_ocp*(ad_pre_f_broad_based_fd+series_f_primary_raise_usd/class_series_e_ocp)/(ad_pre_f_broad_based_fd+series_f_primary_raise_usd/'Pro-Forma'!V16),class_series_e_ocp)</f>
        <v>48.9126262367384</v>
      </c>
      <c r="AI16" s="2" t="n">
        <f aca="false">class_series_e_original_shares*class_series_e_issue_pps/'Pro-Forma'!AH16</f>
        <v>6133320.2773338</v>
      </c>
      <c r="AJ16" s="2" t="n">
        <f aca="false">'Pro-Forma'!Y16-class_seed_current_shares+'Pro-Forma'!AA16-class_series_a_current_shares+'Pro-Forma'!AC16-class_series_b_current_shares+'Pro-Forma'!AE16-class_series_c_current_shares+'Pro-Forma'!AG16-class_series_d_current_shares+'Pro-Forma'!AI16-class_series_e_current_shares</f>
        <v>43677.6376125934</v>
      </c>
      <c r="AK16" s="5" t="n">
        <f aca="false">note_a_cap_usd/(pre_f_fd_total+'Pro-Forma'!S16+'Pro-Forma'!AJ16+'Pro-Forma'!U16)</f>
        <v>26.7785530953384</v>
      </c>
      <c r="AL16" s="5" t="n">
        <f aca="false">'Pro-Forma'!V16*(const_one-note_a_discount)</f>
        <v>30.1027984527157</v>
      </c>
      <c r="AM16" s="5" t="n">
        <f aca="false">MIN('Pro-Forma'!AK16,'Pro-Forma'!AL16)</f>
        <v>26.7785530953384</v>
      </c>
      <c r="AN16" s="2" t="n">
        <f aca="false">note_a_principal_usd/'Pro-Forma'!AM16</f>
        <v>186716.585552578</v>
      </c>
      <c r="AO16" s="5" t="n">
        <f aca="false">note_b_cap_usd/(pre_f_fd_total+'Pro-Forma'!S16+'Pro-Forma'!AJ16+'Pro-Forma'!T16)</f>
        <v>42.7393378414289</v>
      </c>
      <c r="AP16" s="5" t="n">
        <f aca="false">'Pro-Forma'!V16*(const_one-note_b_discount)</f>
        <v>31.9842233560104</v>
      </c>
      <c r="AQ16" s="5" t="n">
        <f aca="false">MIN('Pro-Forma'!AO16,'Pro-Forma'!AP16)</f>
        <v>31.9842233560104</v>
      </c>
      <c r="AR16" s="2" t="n">
        <f aca="false">note_b_principal_usd/'Pro-Forma'!AQ16</f>
        <v>93796.2434356327</v>
      </c>
      <c r="AS16" s="2" t="n">
        <f aca="false">pre_f_fd_total+'Pro-Forma'!S16+'Pro-Forma'!W16+'Pro-Forma'!AN16+'Pro-Forma'!AR16+'Pro-Forma'!AJ16</f>
        <v>38327301.7652713</v>
      </c>
      <c r="AT16" s="2" t="n">
        <f aca="false">MAX(const_zero,esop_refresh_target_post_f*'Pro-Forma'!AS16-pre_f_option_pool_total)</f>
        <v>587882.229485272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n">
        <f aca="false">'Pro-Forma'!R16+const_one</f>
        <v>13</v>
      </c>
      <c r="S17" s="2" t="n">
        <f aca="false">'Pro-Forma'!AT16</f>
        <v>587882.229485272</v>
      </c>
      <c r="T17" s="2" t="n">
        <f aca="false">'Pro-Forma'!AN16</f>
        <v>186716.585552578</v>
      </c>
      <c r="U17" s="2" t="n">
        <f aca="false">'Pro-Forma'!AR16</f>
        <v>93796.2434356327</v>
      </c>
      <c r="V17" s="5" t="n">
        <f aca="false">series_f_pre_money_usd/(pre_f_fd_total+'Pro-Forma'!S17)</f>
        <v>37.6284980658768</v>
      </c>
      <c r="W17" s="2" t="n">
        <f aca="false">series_f_primary_raise_usd/'Pro-Forma'!V17</f>
        <v>797268.069203256</v>
      </c>
      <c r="X17" s="2" t="n">
        <f aca="false">IF('Pro-Forma'!V17&lt;class_seed_ocp,class_seed_ocp*(ad_pre_f_broad_based_fd+series_f_primary_raise_usd/class_seed_ocp)/(ad_pre_f_broad_based_fd+series_f_primary_raise_usd/'Pro-Forma'!V17),class_seed_ocp)</f>
        <v>1</v>
      </c>
      <c r="Y17" s="2" t="n">
        <f aca="false">class_seed_original_shares*class_seed_issue_pps/'Pro-Forma'!X17</f>
        <v>5000000</v>
      </c>
      <c r="Z17" s="2" t="n">
        <f aca="false">IF('Pro-Forma'!V17&lt;class_series_a_ocp,class_series_a_ocp*(ad_pre_f_broad_based_fd+series_f_primary_raise_usd/class_series_a_ocp)/(ad_pre_f_broad_based_fd+series_f_primary_raise_usd/'Pro-Forma'!V17),class_series_a_ocp)</f>
        <v>3</v>
      </c>
      <c r="AA17" s="2" t="n">
        <f aca="false">class_series_a_original_shares*class_series_a_issue_pps/'Pro-Forma'!Z17</f>
        <v>5000000</v>
      </c>
      <c r="AB17" s="2" t="n">
        <f aca="false">IF('Pro-Forma'!V17&lt;class_series_b_ocp,class_series_b_ocp*(ad_pre_f_broad_based_fd+series_f_primary_raise_usd/class_series_b_ocp)/(ad_pre_f_broad_based_fd+series_f_primary_raise_usd/'Pro-Forma'!V17),class_series_b_ocp)</f>
        <v>10</v>
      </c>
      <c r="AC17" s="2" t="n">
        <f aca="false">class_series_b_original_shares*class_series_b_issue_pps/'Pro-Forma'!AB17</f>
        <v>3000000</v>
      </c>
      <c r="AD17" s="2" t="n">
        <f aca="false">IF('Pro-Forma'!V17&lt;class_series_c_ocp,class_series_c_ocp*(ad_pre_f_broad_based_fd+series_f_primary_raise_usd/class_series_c_ocp)/(ad_pre_f_broad_based_fd+series_f_primary_raise_usd/'Pro-Forma'!V17),class_series_c_ocp)</f>
        <v>25</v>
      </c>
      <c r="AE17" s="2" t="n">
        <f aca="false">class_series_c_original_shares*class_series_c_issue_pps/'Pro-Forma'!AD17</f>
        <v>2400000</v>
      </c>
      <c r="AF17" s="8" t="n">
        <f aca="false">IF('Pro-Forma'!V17&lt;class_series_d_ocp,class_series_d_ocp*(ad_pre_f_broad_based_fd+series_f_primary_raise_usd/class_series_d_ocp)/(ad_pre_f_broad_based_fd+series_f_primary_raise_usd/'Pro-Forma'!V17),class_series_d_ocp)</f>
        <v>57.6817359540604</v>
      </c>
      <c r="AG17" s="2" t="n">
        <f aca="false">class_series_d_original_shares*class_series_d_issue_pps/'Pro-Forma'!AF17</f>
        <v>1733651.36027881</v>
      </c>
      <c r="AH17" s="8" t="n">
        <f aca="false">IF('Pro-Forma'!V17&lt;class_series_e_ocp,class_series_e_ocp*(ad_pre_f_broad_based_fd+series_f_primary_raise_usd/class_series_e_ocp)/(ad_pre_f_broad_based_fd+series_f_primary_raise_usd/'Pro-Forma'!V17),class_series_e_ocp)</f>
        <v>48.9126262367379</v>
      </c>
      <c r="AI17" s="2" t="n">
        <f aca="false">class_series_e_original_shares*class_series_e_issue_pps/'Pro-Forma'!AH17</f>
        <v>6133320.27733386</v>
      </c>
      <c r="AJ17" s="2" t="n">
        <f aca="false">'Pro-Forma'!Y17-class_seed_current_shares+'Pro-Forma'!AA17-class_series_a_current_shares+'Pro-Forma'!AC17-class_series_b_current_shares+'Pro-Forma'!AE17-class_series_c_current_shares+'Pro-Forma'!AG17-class_series_d_current_shares+'Pro-Forma'!AI17-class_series_e_current_shares</f>
        <v>43677.6376126735</v>
      </c>
      <c r="AK17" s="5" t="n">
        <f aca="false">note_a_cap_usd/(pre_f_fd_total+'Pro-Forma'!S17+'Pro-Forma'!AJ17+'Pro-Forma'!U17)</f>
        <v>26.7785530953255</v>
      </c>
      <c r="AL17" s="5" t="n">
        <f aca="false">'Pro-Forma'!V17*(const_one-note_a_discount)</f>
        <v>30.1027984527014</v>
      </c>
      <c r="AM17" s="5" t="n">
        <f aca="false">MIN('Pro-Forma'!AK17,'Pro-Forma'!AL17)</f>
        <v>26.7785530953255</v>
      </c>
      <c r="AN17" s="2" t="n">
        <f aca="false">note_a_principal_usd/'Pro-Forma'!AM17</f>
        <v>186716.585552668</v>
      </c>
      <c r="AO17" s="5" t="n">
        <f aca="false">note_b_cap_usd/(pre_f_fd_total+'Pro-Forma'!S17+'Pro-Forma'!AJ17+'Pro-Forma'!T17)</f>
        <v>42.7393378414079</v>
      </c>
      <c r="AP17" s="5" t="n">
        <f aca="false">'Pro-Forma'!V17*(const_one-note_b_discount)</f>
        <v>31.9842233559952</v>
      </c>
      <c r="AQ17" s="5" t="n">
        <f aca="false">MIN('Pro-Forma'!AO17,'Pro-Forma'!AP17)</f>
        <v>31.9842233559952</v>
      </c>
      <c r="AR17" s="2" t="n">
        <f aca="false">note_b_principal_usd/'Pro-Forma'!AQ17</f>
        <v>93796.2434356772</v>
      </c>
      <c r="AS17" s="2" t="n">
        <f aca="false">pre_f_fd_total+'Pro-Forma'!S17+'Pro-Forma'!W17+'Pro-Forma'!AN17+'Pro-Forma'!AR17+'Pro-Forma'!AJ17</f>
        <v>38327301.7652896</v>
      </c>
      <c r="AT17" s="2" t="n">
        <f aca="false">MAX(const_zero,esop_refresh_target_post_f*'Pro-Forma'!AS17-pre_f_option_pool_total)</f>
        <v>587882.229487642</v>
      </c>
    </row>
    <row r="18" customFormat="false" ht="15" hidden="false" customHeight="false" outlineLevel="0" collapsed="false">
      <c r="A18" s="3" t="str">
        <f aca="false">lbl_ad_block</f>
        <v>Anti-Dilution Block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 t="n">
        <f aca="false">'Pro-Forma'!R17+const_one</f>
        <v>14</v>
      </c>
      <c r="S18" s="2" t="n">
        <f aca="false">'Pro-Forma'!AT17</f>
        <v>587882.229487642</v>
      </c>
      <c r="T18" s="2" t="n">
        <f aca="false">'Pro-Forma'!AN17</f>
        <v>186716.585552668</v>
      </c>
      <c r="U18" s="2" t="n">
        <f aca="false">'Pro-Forma'!AR17</f>
        <v>93796.2434356772</v>
      </c>
      <c r="V18" s="5" t="n">
        <f aca="false">series_f_pre_money_usd/(pre_f_fd_total+'Pro-Forma'!S18)</f>
        <v>37.6284980658743</v>
      </c>
      <c r="W18" s="2" t="n">
        <f aca="false">series_f_primary_raise_usd/'Pro-Forma'!V18</f>
        <v>797268.069203307</v>
      </c>
      <c r="X18" s="2" t="n">
        <f aca="false">IF('Pro-Forma'!V18&lt;class_seed_ocp,class_seed_ocp*(ad_pre_f_broad_based_fd+series_f_primary_raise_usd/class_seed_ocp)/(ad_pre_f_broad_based_fd+series_f_primary_raise_usd/'Pro-Forma'!V18),class_seed_ocp)</f>
        <v>1</v>
      </c>
      <c r="Y18" s="2" t="n">
        <f aca="false">class_seed_original_shares*class_seed_issue_pps/'Pro-Forma'!X18</f>
        <v>5000000</v>
      </c>
      <c r="Z18" s="2" t="n">
        <f aca="false">IF('Pro-Forma'!V18&lt;class_series_a_ocp,class_series_a_ocp*(ad_pre_f_broad_based_fd+series_f_primary_raise_usd/class_series_a_ocp)/(ad_pre_f_broad_based_fd+series_f_primary_raise_usd/'Pro-Forma'!V18),class_series_a_ocp)</f>
        <v>3</v>
      </c>
      <c r="AA18" s="2" t="n">
        <f aca="false">class_series_a_original_shares*class_series_a_issue_pps/'Pro-Forma'!Z18</f>
        <v>5000000</v>
      </c>
      <c r="AB18" s="2" t="n">
        <f aca="false">IF('Pro-Forma'!V18&lt;class_series_b_ocp,class_series_b_ocp*(ad_pre_f_broad_based_fd+series_f_primary_raise_usd/class_series_b_ocp)/(ad_pre_f_broad_based_fd+series_f_primary_raise_usd/'Pro-Forma'!V18),class_series_b_ocp)</f>
        <v>10</v>
      </c>
      <c r="AC18" s="2" t="n">
        <f aca="false">class_series_b_original_shares*class_series_b_issue_pps/'Pro-Forma'!AB18</f>
        <v>3000000</v>
      </c>
      <c r="AD18" s="2" t="n">
        <f aca="false">IF('Pro-Forma'!V18&lt;class_series_c_ocp,class_series_c_ocp*(ad_pre_f_broad_based_fd+series_f_primary_raise_usd/class_series_c_ocp)/(ad_pre_f_broad_based_fd+series_f_primary_raise_usd/'Pro-Forma'!V18),class_series_c_ocp)</f>
        <v>25</v>
      </c>
      <c r="AE18" s="2" t="n">
        <f aca="false">class_series_c_original_shares*class_series_c_issue_pps/'Pro-Forma'!AD18</f>
        <v>2400000</v>
      </c>
      <c r="AF18" s="8" t="n">
        <f aca="false">IF('Pro-Forma'!V18&lt;class_series_d_ocp,class_series_d_ocp*(ad_pre_f_broad_based_fd+series_f_primary_raise_usd/class_series_d_ocp)/(ad_pre_f_broad_based_fd+series_f_primary_raise_usd/'Pro-Forma'!V18),class_series_d_ocp)</f>
        <v>57.6817359540603</v>
      </c>
      <c r="AG18" s="2" t="n">
        <f aca="false">class_series_d_original_shares*class_series_d_issue_pps/'Pro-Forma'!AF18</f>
        <v>1733651.36027881</v>
      </c>
      <c r="AH18" s="8" t="n">
        <f aca="false">IF('Pro-Forma'!V18&lt;class_series_e_ocp,class_series_e_ocp*(ad_pre_f_broad_based_fd+series_f_primary_raise_usd/class_series_e_ocp)/(ad_pre_f_broad_based_fd+series_f_primary_raise_usd/'Pro-Forma'!V18),class_series_e_ocp)</f>
        <v>48.9126262367379</v>
      </c>
      <c r="AI18" s="2" t="n">
        <f aca="false">class_series_e_original_shares*class_series_e_issue_pps/'Pro-Forma'!AH18</f>
        <v>6133320.27733387</v>
      </c>
      <c r="AJ18" s="2" t="n">
        <f aca="false">'Pro-Forma'!Y18-class_seed_current_shares+'Pro-Forma'!AA18-class_series_a_current_shares+'Pro-Forma'!AC18-class_series_b_current_shares+'Pro-Forma'!AE18-class_series_c_current_shares+'Pro-Forma'!AG18-class_series_d_current_shares+'Pro-Forma'!AI18-class_series_e_current_shares</f>
        <v>43677.6376126837</v>
      </c>
      <c r="AK18" s="5" t="n">
        <f aca="false">note_a_cap_usd/(pre_f_fd_total+'Pro-Forma'!S18+'Pro-Forma'!AJ18+'Pro-Forma'!U18)</f>
        <v>26.7785530953237</v>
      </c>
      <c r="AL18" s="5" t="n">
        <f aca="false">'Pro-Forma'!V18*(const_one-note_a_discount)</f>
        <v>30.1027984526995</v>
      </c>
      <c r="AM18" s="5" t="n">
        <f aca="false">MIN('Pro-Forma'!AK18,'Pro-Forma'!AL18)</f>
        <v>26.7785530953237</v>
      </c>
      <c r="AN18" s="2" t="n">
        <f aca="false">note_a_principal_usd/'Pro-Forma'!AM18</f>
        <v>186716.58555268</v>
      </c>
      <c r="AO18" s="5" t="n">
        <f aca="false">note_b_cap_usd/(pre_f_fd_total+'Pro-Forma'!S18+'Pro-Forma'!AJ18+'Pro-Forma'!T18)</f>
        <v>42.7393378414051</v>
      </c>
      <c r="AP18" s="5" t="n">
        <f aca="false">'Pro-Forma'!V18*(const_one-note_b_discount)</f>
        <v>31.9842233559932</v>
      </c>
      <c r="AQ18" s="5" t="n">
        <f aca="false">MIN('Pro-Forma'!AO18,'Pro-Forma'!AP18)</f>
        <v>31.9842233559932</v>
      </c>
      <c r="AR18" s="2" t="n">
        <f aca="false">note_b_principal_usd/'Pro-Forma'!AQ18</f>
        <v>93796.2434356831</v>
      </c>
      <c r="AS18" s="2" t="n">
        <f aca="false">pre_f_fd_total+'Pro-Forma'!S18+'Pro-Forma'!W18+'Pro-Forma'!AN18+'Pro-Forma'!AR18+'Pro-Forma'!AJ18</f>
        <v>38327301.765292</v>
      </c>
      <c r="AT18" s="2" t="n">
        <f aca="false">MAX(const_zero,esop_refresh_target_post_f*'Pro-Forma'!AS18-pre_f_option_pool_total)</f>
        <v>587882.229487959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n">
        <f aca="false">'Pro-Forma'!R18+const_one</f>
        <v>15</v>
      </c>
      <c r="S19" s="2" t="n">
        <f aca="false">'Pro-Forma'!AT18</f>
        <v>587882.229487959</v>
      </c>
      <c r="T19" s="2" t="n">
        <f aca="false">'Pro-Forma'!AN18</f>
        <v>186716.58555268</v>
      </c>
      <c r="U19" s="2" t="n">
        <f aca="false">'Pro-Forma'!AR18</f>
        <v>93796.2434356831</v>
      </c>
      <c r="V19" s="5" t="n">
        <f aca="false">series_f_pre_money_usd/(pre_f_fd_total+'Pro-Forma'!S19)</f>
        <v>37.628498065874</v>
      </c>
      <c r="W19" s="2" t="n">
        <f aca="false">series_f_primary_raise_usd/'Pro-Forma'!V19</f>
        <v>797268.069203313</v>
      </c>
      <c r="X19" s="2" t="n">
        <f aca="false">IF('Pro-Forma'!V19&lt;class_seed_ocp,class_seed_ocp*(ad_pre_f_broad_based_fd+series_f_primary_raise_usd/class_seed_ocp)/(ad_pre_f_broad_based_fd+series_f_primary_raise_usd/'Pro-Forma'!V19),class_seed_ocp)</f>
        <v>1</v>
      </c>
      <c r="Y19" s="2" t="n">
        <f aca="false">class_seed_original_shares*class_seed_issue_pps/'Pro-Forma'!X19</f>
        <v>5000000</v>
      </c>
      <c r="Z19" s="2" t="n">
        <f aca="false">IF('Pro-Forma'!V19&lt;class_series_a_ocp,class_series_a_ocp*(ad_pre_f_broad_based_fd+series_f_primary_raise_usd/class_series_a_ocp)/(ad_pre_f_broad_based_fd+series_f_primary_raise_usd/'Pro-Forma'!V19),class_series_a_ocp)</f>
        <v>3</v>
      </c>
      <c r="AA19" s="2" t="n">
        <f aca="false">class_series_a_original_shares*class_series_a_issue_pps/'Pro-Forma'!Z19</f>
        <v>5000000</v>
      </c>
      <c r="AB19" s="2" t="n">
        <f aca="false">IF('Pro-Forma'!V19&lt;class_series_b_ocp,class_series_b_ocp*(ad_pre_f_broad_based_fd+series_f_primary_raise_usd/class_series_b_ocp)/(ad_pre_f_broad_based_fd+series_f_primary_raise_usd/'Pro-Forma'!V19),class_series_b_ocp)</f>
        <v>10</v>
      </c>
      <c r="AC19" s="2" t="n">
        <f aca="false">class_series_b_original_shares*class_series_b_issue_pps/'Pro-Forma'!AB19</f>
        <v>3000000</v>
      </c>
      <c r="AD19" s="2" t="n">
        <f aca="false">IF('Pro-Forma'!V19&lt;class_series_c_ocp,class_series_c_ocp*(ad_pre_f_broad_based_fd+series_f_primary_raise_usd/class_series_c_ocp)/(ad_pre_f_broad_based_fd+series_f_primary_raise_usd/'Pro-Forma'!V19),class_series_c_ocp)</f>
        <v>25</v>
      </c>
      <c r="AE19" s="2" t="n">
        <f aca="false">class_series_c_original_shares*class_series_c_issue_pps/'Pro-Forma'!AD19</f>
        <v>2400000</v>
      </c>
      <c r="AF19" s="8" t="n">
        <f aca="false">IF('Pro-Forma'!V19&lt;class_series_d_ocp,class_series_d_ocp*(ad_pre_f_broad_based_fd+series_f_primary_raise_usd/class_series_d_ocp)/(ad_pre_f_broad_based_fd+series_f_primary_raise_usd/'Pro-Forma'!V19),class_series_d_ocp)</f>
        <v>57.6817359540603</v>
      </c>
      <c r="AG19" s="2" t="n">
        <f aca="false">class_series_d_original_shares*class_series_d_issue_pps/'Pro-Forma'!AF19</f>
        <v>1733651.36027881</v>
      </c>
      <c r="AH19" s="8" t="n">
        <f aca="false">IF('Pro-Forma'!V19&lt;class_series_e_ocp,class_series_e_ocp*(ad_pre_f_broad_based_fd+series_f_primary_raise_usd/class_series_e_ocp)/(ad_pre_f_broad_based_fd+series_f_primary_raise_usd/'Pro-Forma'!V19),class_series_e_ocp)</f>
        <v>48.9126262367379</v>
      </c>
      <c r="AI19" s="2" t="n">
        <f aca="false">class_series_e_original_shares*class_series_e_issue_pps/'Pro-Forma'!AH19</f>
        <v>6133320.27733387</v>
      </c>
      <c r="AJ19" s="2" t="n">
        <f aca="false">'Pro-Forma'!Y19-class_seed_current_shares+'Pro-Forma'!AA19-class_series_a_current_shares+'Pro-Forma'!AC19-class_series_b_current_shares+'Pro-Forma'!AE19-class_series_c_current_shares+'Pro-Forma'!AG19-class_series_d_current_shares+'Pro-Forma'!AI19-class_series_e_current_shares</f>
        <v>43677.6376126837</v>
      </c>
      <c r="AK19" s="5" t="n">
        <f aca="false">note_a_cap_usd/(pre_f_fd_total+'Pro-Forma'!S19+'Pro-Forma'!AJ19+'Pro-Forma'!U19)</f>
        <v>26.7785530953235</v>
      </c>
      <c r="AL19" s="5" t="n">
        <f aca="false">'Pro-Forma'!V19*(const_one-note_a_discount)</f>
        <v>30.1027984526992</v>
      </c>
      <c r="AM19" s="5" t="n">
        <f aca="false">MIN('Pro-Forma'!AK19,'Pro-Forma'!AL19)</f>
        <v>26.7785530953235</v>
      </c>
      <c r="AN19" s="2" t="n">
        <f aca="false">note_a_principal_usd/'Pro-Forma'!AM19</f>
        <v>186716.585552682</v>
      </c>
      <c r="AO19" s="5" t="n">
        <f aca="false">note_b_cap_usd/(pre_f_fd_total+'Pro-Forma'!S19+'Pro-Forma'!AJ19+'Pro-Forma'!T19)</f>
        <v>42.7393378414048</v>
      </c>
      <c r="AP19" s="5" t="n">
        <f aca="false">'Pro-Forma'!V19*(const_one-note_b_discount)</f>
        <v>31.9842233559929</v>
      </c>
      <c r="AQ19" s="5" t="n">
        <f aca="false">MIN('Pro-Forma'!AO19,'Pro-Forma'!AP19)</f>
        <v>31.9842233559929</v>
      </c>
      <c r="AR19" s="2" t="n">
        <f aca="false">note_b_principal_usd/'Pro-Forma'!AQ19</f>
        <v>93796.2434356839</v>
      </c>
      <c r="AS19" s="2" t="n">
        <f aca="false">pre_f_fd_total+'Pro-Forma'!S19+'Pro-Forma'!W19+'Pro-Forma'!AN19+'Pro-Forma'!AR19+'Pro-Forma'!AJ19</f>
        <v>38327301.7652923</v>
      </c>
      <c r="AT19" s="2" t="n">
        <f aca="false">MAX(const_zero,esop_refresh_target_post_f*'Pro-Forma'!AS19-pre_f_option_pool_total)</f>
        <v>587882.229488001</v>
      </c>
    </row>
    <row r="20" customFormat="false" ht="15" hidden="false" customHeight="false" outlineLevel="0" collapsed="false">
      <c r="A20" s="10" t="str">
        <f aca="false">lbl_class</f>
        <v>Class</v>
      </c>
      <c r="B20" s="10" t="str">
        <f aca="false">lbl_ocp</f>
        <v>OCP</v>
      </c>
      <c r="C20" s="10" t="str">
        <f aca="false">lbl_trigger_test</f>
        <v>Trigger test</v>
      </c>
      <c r="D20" s="10" t="str">
        <f aca="false">lbl_new_conversion_price</f>
        <v>New conversion price</v>
      </c>
      <c r="E20" s="10" t="str">
        <f aca="false">lbl_new_ratio</f>
        <v>New ratio</v>
      </c>
      <c r="F20" s="10" t="str">
        <f aca="false">lbl_as_converted</f>
        <v>As-converted shares</v>
      </c>
      <c r="G20" s="10" t="str">
        <f aca="false">lbl_ad_shares</f>
        <v>AD shares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 t="n">
        <f aca="false">'Pro-Forma'!R19+const_one</f>
        <v>16</v>
      </c>
      <c r="S20" s="4" t="n">
        <f aca="false">'Pro-Forma'!AT19</f>
        <v>587882.229488001</v>
      </c>
      <c r="T20" s="4" t="n">
        <f aca="false">'Pro-Forma'!AN19</f>
        <v>186716.585552682</v>
      </c>
      <c r="U20" s="4" t="n">
        <f aca="false">'Pro-Forma'!AR19</f>
        <v>93796.2434356839</v>
      </c>
      <c r="V20" s="11" t="n">
        <f aca="false">series_f_pre_money_usd/(pre_f_fd_total+'Pro-Forma'!S20)</f>
        <v>37.628498065874</v>
      </c>
      <c r="W20" s="4" t="n">
        <f aca="false">series_f_primary_raise_usd/'Pro-Forma'!V20</f>
        <v>797268.069203314</v>
      </c>
      <c r="X20" s="4" t="n">
        <f aca="false">IF('Pro-Forma'!V20&lt;class_seed_ocp,class_seed_ocp*(ad_pre_f_broad_based_fd+series_f_primary_raise_usd/class_seed_ocp)/(ad_pre_f_broad_based_fd+series_f_primary_raise_usd/'Pro-Forma'!V20),class_seed_ocp)</f>
        <v>1</v>
      </c>
      <c r="Y20" s="4" t="n">
        <f aca="false">class_seed_original_shares*class_seed_issue_pps/'Pro-Forma'!X20</f>
        <v>5000000</v>
      </c>
      <c r="Z20" s="4" t="n">
        <f aca="false">IF('Pro-Forma'!V20&lt;class_series_a_ocp,class_series_a_ocp*(ad_pre_f_broad_based_fd+series_f_primary_raise_usd/class_series_a_ocp)/(ad_pre_f_broad_based_fd+series_f_primary_raise_usd/'Pro-Forma'!V20),class_series_a_ocp)</f>
        <v>3</v>
      </c>
      <c r="AA20" s="4" t="n">
        <f aca="false">class_series_a_original_shares*class_series_a_issue_pps/'Pro-Forma'!Z20</f>
        <v>5000000</v>
      </c>
      <c r="AB20" s="4" t="n">
        <f aca="false">IF('Pro-Forma'!V20&lt;class_series_b_ocp,class_series_b_ocp*(ad_pre_f_broad_based_fd+series_f_primary_raise_usd/class_series_b_ocp)/(ad_pre_f_broad_based_fd+series_f_primary_raise_usd/'Pro-Forma'!V20),class_series_b_ocp)</f>
        <v>10</v>
      </c>
      <c r="AC20" s="4" t="n">
        <f aca="false">class_series_b_original_shares*class_series_b_issue_pps/'Pro-Forma'!AB20</f>
        <v>3000000</v>
      </c>
      <c r="AD20" s="4" t="n">
        <f aca="false">IF('Pro-Forma'!V20&lt;class_series_c_ocp,class_series_c_ocp*(ad_pre_f_broad_based_fd+series_f_primary_raise_usd/class_series_c_ocp)/(ad_pre_f_broad_based_fd+series_f_primary_raise_usd/'Pro-Forma'!V20),class_series_c_ocp)</f>
        <v>25</v>
      </c>
      <c r="AE20" s="4" t="n">
        <f aca="false">class_series_c_original_shares*class_series_c_issue_pps/'Pro-Forma'!AD20</f>
        <v>2400000</v>
      </c>
      <c r="AF20" s="12" t="n">
        <f aca="false">IF('Pro-Forma'!V20&lt;class_series_d_ocp,class_series_d_ocp*(ad_pre_f_broad_based_fd+series_f_primary_raise_usd/class_series_d_ocp)/(ad_pre_f_broad_based_fd+series_f_primary_raise_usd/'Pro-Forma'!V20),class_series_d_ocp)</f>
        <v>57.6817359540603</v>
      </c>
      <c r="AG20" s="4" t="n">
        <f aca="false">class_series_d_original_shares*class_series_d_issue_pps/'Pro-Forma'!AF20</f>
        <v>1733651.36027881</v>
      </c>
      <c r="AH20" s="12" t="n">
        <f aca="false">IF('Pro-Forma'!V20&lt;class_series_e_ocp,class_series_e_ocp*(ad_pre_f_broad_based_fd+series_f_primary_raise_usd/class_series_e_ocp)/(ad_pre_f_broad_based_fd+series_f_primary_raise_usd/'Pro-Forma'!V20),class_series_e_ocp)</f>
        <v>48.9126262367378</v>
      </c>
      <c r="AI20" s="4" t="n">
        <f aca="false">class_series_e_original_shares*class_series_e_issue_pps/'Pro-Forma'!AH20</f>
        <v>6133320.27733387</v>
      </c>
      <c r="AJ20" s="4" t="n">
        <f aca="false">'Pro-Forma'!Y20-class_seed_current_shares+'Pro-Forma'!AA20-class_series_a_current_shares+'Pro-Forma'!AC20-class_series_b_current_shares+'Pro-Forma'!AE20-class_series_c_current_shares+'Pro-Forma'!AG20-class_series_d_current_shares+'Pro-Forma'!AI20-class_series_e_current_shares</f>
        <v>43677.6376126856</v>
      </c>
      <c r="AK20" s="11" t="n">
        <f aca="false">note_a_cap_usd/(pre_f_fd_total+'Pro-Forma'!S20+'Pro-Forma'!AJ20+'Pro-Forma'!U20)</f>
        <v>26.7785530953235</v>
      </c>
      <c r="AL20" s="11" t="n">
        <f aca="false">'Pro-Forma'!V20*(const_one-note_a_discount)</f>
        <v>30.1027984526992</v>
      </c>
      <c r="AM20" s="11" t="n">
        <f aca="false">MIN('Pro-Forma'!AK20,'Pro-Forma'!AL20)</f>
        <v>26.7785530953235</v>
      </c>
      <c r="AN20" s="4" t="n">
        <f aca="false">note_a_principal_usd/'Pro-Forma'!AM20</f>
        <v>186716.585552682</v>
      </c>
      <c r="AO20" s="11" t="n">
        <f aca="false">note_b_cap_usd/(pre_f_fd_total+'Pro-Forma'!S20+'Pro-Forma'!AJ20+'Pro-Forma'!T20)</f>
        <v>42.7393378414047</v>
      </c>
      <c r="AP20" s="11" t="n">
        <f aca="false">'Pro-Forma'!V20*(const_one-note_b_discount)</f>
        <v>31.9842233559929</v>
      </c>
      <c r="AQ20" s="11" t="n">
        <f aca="false">MIN('Pro-Forma'!AO20,'Pro-Forma'!AP20)</f>
        <v>31.9842233559929</v>
      </c>
      <c r="AR20" s="4" t="n">
        <f aca="false">note_b_principal_usd/'Pro-Forma'!AQ20</f>
        <v>93796.2434356841</v>
      </c>
      <c r="AS20" s="4" t="n">
        <f aca="false">pre_f_fd_total+'Pro-Forma'!S20+'Pro-Forma'!W20+'Pro-Forma'!AN20+'Pro-Forma'!AR20+'Pro-Forma'!AJ20</f>
        <v>38327301.7652924</v>
      </c>
      <c r="AT20" s="4" t="n">
        <f aca="false">MAX(const_zero,esop_refresh_target_post_f*'Pro-Forma'!AS20-pre_f_option_pool_total)</f>
        <v>587882.229488008</v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 t="n">
        <f aca="false">'Pro-Forma'!R20+const_one</f>
        <v>17</v>
      </c>
      <c r="S21" s="2" t="n">
        <f aca="false">'Pro-Forma'!AT20</f>
        <v>587882.229488008</v>
      </c>
      <c r="T21" s="2" t="n">
        <f aca="false">'Pro-Forma'!AN20</f>
        <v>186716.585552682</v>
      </c>
      <c r="U21" s="2" t="n">
        <f aca="false">'Pro-Forma'!AR20</f>
        <v>93796.2434356841</v>
      </c>
      <c r="V21" s="5" t="n">
        <f aca="false">series_f_pre_money_usd/(pre_f_fd_total+'Pro-Forma'!S21)</f>
        <v>37.628498065874</v>
      </c>
      <c r="W21" s="2" t="n">
        <f aca="false">series_f_primary_raise_usd/'Pro-Forma'!V21</f>
        <v>797268.069203315</v>
      </c>
      <c r="X21" s="2" t="n">
        <f aca="false">IF('Pro-Forma'!V21&lt;class_seed_ocp,class_seed_ocp*(ad_pre_f_broad_based_fd+series_f_primary_raise_usd/class_seed_ocp)/(ad_pre_f_broad_based_fd+series_f_primary_raise_usd/'Pro-Forma'!V21),class_seed_ocp)</f>
        <v>1</v>
      </c>
      <c r="Y21" s="2" t="n">
        <f aca="false">class_seed_original_shares*class_seed_issue_pps/'Pro-Forma'!X21</f>
        <v>5000000</v>
      </c>
      <c r="Z21" s="2" t="n">
        <f aca="false">IF('Pro-Forma'!V21&lt;class_series_a_ocp,class_series_a_ocp*(ad_pre_f_broad_based_fd+series_f_primary_raise_usd/class_series_a_ocp)/(ad_pre_f_broad_based_fd+series_f_primary_raise_usd/'Pro-Forma'!V21),class_series_a_ocp)</f>
        <v>3</v>
      </c>
      <c r="AA21" s="2" t="n">
        <f aca="false">class_series_a_original_shares*class_series_a_issue_pps/'Pro-Forma'!Z21</f>
        <v>5000000</v>
      </c>
      <c r="AB21" s="2" t="n">
        <f aca="false">IF('Pro-Forma'!V21&lt;class_series_b_ocp,class_series_b_ocp*(ad_pre_f_broad_based_fd+series_f_primary_raise_usd/class_series_b_ocp)/(ad_pre_f_broad_based_fd+series_f_primary_raise_usd/'Pro-Forma'!V21),class_series_b_ocp)</f>
        <v>10</v>
      </c>
      <c r="AC21" s="2" t="n">
        <f aca="false">class_series_b_original_shares*class_series_b_issue_pps/'Pro-Forma'!AB21</f>
        <v>3000000</v>
      </c>
      <c r="AD21" s="2" t="n">
        <f aca="false">IF('Pro-Forma'!V21&lt;class_series_c_ocp,class_series_c_ocp*(ad_pre_f_broad_based_fd+series_f_primary_raise_usd/class_series_c_ocp)/(ad_pre_f_broad_based_fd+series_f_primary_raise_usd/'Pro-Forma'!V21),class_series_c_ocp)</f>
        <v>25</v>
      </c>
      <c r="AE21" s="2" t="n">
        <f aca="false">class_series_c_original_shares*class_series_c_issue_pps/'Pro-Forma'!AD21</f>
        <v>2400000</v>
      </c>
      <c r="AF21" s="8" t="n">
        <f aca="false">IF('Pro-Forma'!V21&lt;class_series_d_ocp,class_series_d_ocp*(ad_pre_f_broad_based_fd+series_f_primary_raise_usd/class_series_d_ocp)/(ad_pre_f_broad_based_fd+series_f_primary_raise_usd/'Pro-Forma'!V21),class_series_d_ocp)</f>
        <v>57.6817359540603</v>
      </c>
      <c r="AG21" s="2" t="n">
        <f aca="false">class_series_d_original_shares*class_series_d_issue_pps/'Pro-Forma'!AF21</f>
        <v>1733651.36027881</v>
      </c>
      <c r="AH21" s="8" t="n">
        <f aca="false">IF('Pro-Forma'!V21&lt;class_series_e_ocp,class_series_e_ocp*(ad_pre_f_broad_based_fd+series_f_primary_raise_usd/class_series_e_ocp)/(ad_pre_f_broad_based_fd+series_f_primary_raise_usd/'Pro-Forma'!V21),class_series_e_ocp)</f>
        <v>48.9126262367378</v>
      </c>
      <c r="AI21" s="2" t="n">
        <f aca="false">class_series_e_original_shares*class_series_e_issue_pps/'Pro-Forma'!AH21</f>
        <v>6133320.27733387</v>
      </c>
      <c r="AJ21" s="2" t="n">
        <f aca="false">'Pro-Forma'!Y21-class_seed_current_shares+'Pro-Forma'!AA21-class_series_a_current_shares+'Pro-Forma'!AC21-class_series_b_current_shares+'Pro-Forma'!AE21-class_series_c_current_shares+'Pro-Forma'!AG21-class_series_d_current_shares+'Pro-Forma'!AI21-class_series_e_current_shares</f>
        <v>43677.6376126856</v>
      </c>
      <c r="AK21" s="5" t="n">
        <f aca="false">note_a_cap_usd/(pre_f_fd_total+'Pro-Forma'!S21+'Pro-Forma'!AJ21+'Pro-Forma'!U21)</f>
        <v>26.7785530953235</v>
      </c>
      <c r="AL21" s="5" t="n">
        <f aca="false">'Pro-Forma'!V21*(const_one-note_a_discount)</f>
        <v>30.1027984526992</v>
      </c>
      <c r="AM21" s="5" t="n">
        <f aca="false">MIN('Pro-Forma'!AK21,'Pro-Forma'!AL21)</f>
        <v>26.7785530953235</v>
      </c>
      <c r="AN21" s="2" t="n">
        <f aca="false">note_a_principal_usd/'Pro-Forma'!AM21</f>
        <v>186716.585552682</v>
      </c>
      <c r="AO21" s="5" t="n">
        <f aca="false">note_b_cap_usd/(pre_f_fd_total+'Pro-Forma'!S21+'Pro-Forma'!AJ21+'Pro-Forma'!T21)</f>
        <v>42.7393378414047</v>
      </c>
      <c r="AP21" s="5" t="n">
        <f aca="false">'Pro-Forma'!V21*(const_one-note_b_discount)</f>
        <v>31.9842233559929</v>
      </c>
      <c r="AQ21" s="5" t="n">
        <f aca="false">MIN('Pro-Forma'!AO21,'Pro-Forma'!AP21)</f>
        <v>31.9842233559929</v>
      </c>
      <c r="AR21" s="2" t="n">
        <f aca="false">note_b_principal_usd/'Pro-Forma'!AQ21</f>
        <v>93796.2434356841</v>
      </c>
      <c r="AS21" s="2" t="n">
        <f aca="false">pre_f_fd_total+'Pro-Forma'!S21+'Pro-Forma'!W21+'Pro-Forma'!AN21+'Pro-Forma'!AR21+'Pro-Forma'!AJ21</f>
        <v>38327301.7652924</v>
      </c>
      <c r="AT21" s="2" t="n">
        <f aca="false">MAX(const_zero,esop_refresh_target_post_f*'Pro-Forma'!AS21-pre_f_option_pool_total)</f>
        <v>587882.229488009</v>
      </c>
    </row>
    <row r="22" customFormat="false" ht="15" hidden="false" customHeight="false" outlineLevel="0" collapsed="false">
      <c r="A22" s="13" t="str">
        <f aca="false">lbl_seed</f>
        <v>Seed</v>
      </c>
      <c r="B22" s="14" t="n">
        <f aca="false">class_seed_ocp</f>
        <v>1</v>
      </c>
      <c r="C22" s="13" t="str">
        <f aca="false">IF($B$4&lt;B22,lbl_trigger,lbl_no_trigger)</f>
        <v>no trigger</v>
      </c>
      <c r="D22" s="14" t="n">
        <f aca="false">IF($B$4&lt;B22,B22*(ad_pre_f_broad_based_fd+series_f_primary_raise_usd/B22)/(ad_pre_f_broad_based_fd+series_f_primary_raise_usd/$B$4),B22)</f>
        <v>1</v>
      </c>
      <c r="E22" s="15" t="n">
        <f aca="false">class_seed_issue_pps/D22</f>
        <v>1</v>
      </c>
      <c r="F22" s="16" t="n">
        <f aca="false">class_seed_original_shares*E22</f>
        <v>5000000</v>
      </c>
      <c r="G22" s="16" t="n">
        <f aca="false">F22-class_seed_current_shares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 t="n">
        <f aca="false">'Pro-Forma'!R21+const_one</f>
        <v>18</v>
      </c>
      <c r="S22" s="2" t="n">
        <f aca="false">'Pro-Forma'!AT21</f>
        <v>587882.229488009</v>
      </c>
      <c r="T22" s="2" t="n">
        <f aca="false">'Pro-Forma'!AN21</f>
        <v>186716.585552682</v>
      </c>
      <c r="U22" s="2" t="n">
        <f aca="false">'Pro-Forma'!AR21</f>
        <v>93796.2434356841</v>
      </c>
      <c r="V22" s="5" t="n">
        <f aca="false">series_f_pre_money_usd/(pre_f_fd_total+'Pro-Forma'!S22)</f>
        <v>37.628498065874</v>
      </c>
      <c r="W22" s="2" t="n">
        <f aca="false">series_f_primary_raise_usd/'Pro-Forma'!V22</f>
        <v>797268.069203315</v>
      </c>
      <c r="X22" s="2" t="n">
        <f aca="false">IF('Pro-Forma'!V22&lt;class_seed_ocp,class_seed_ocp*(ad_pre_f_broad_based_fd+series_f_primary_raise_usd/class_seed_ocp)/(ad_pre_f_broad_based_fd+series_f_primary_raise_usd/'Pro-Forma'!V22),class_seed_ocp)</f>
        <v>1</v>
      </c>
      <c r="Y22" s="2" t="n">
        <f aca="false">class_seed_original_shares*class_seed_issue_pps/'Pro-Forma'!X22</f>
        <v>5000000</v>
      </c>
      <c r="Z22" s="2" t="n">
        <f aca="false">IF('Pro-Forma'!V22&lt;class_series_a_ocp,class_series_a_ocp*(ad_pre_f_broad_based_fd+series_f_primary_raise_usd/class_series_a_ocp)/(ad_pre_f_broad_based_fd+series_f_primary_raise_usd/'Pro-Forma'!V22),class_series_a_ocp)</f>
        <v>3</v>
      </c>
      <c r="AA22" s="2" t="n">
        <f aca="false">class_series_a_original_shares*class_series_a_issue_pps/'Pro-Forma'!Z22</f>
        <v>5000000</v>
      </c>
      <c r="AB22" s="2" t="n">
        <f aca="false">IF('Pro-Forma'!V22&lt;class_series_b_ocp,class_series_b_ocp*(ad_pre_f_broad_based_fd+series_f_primary_raise_usd/class_series_b_ocp)/(ad_pre_f_broad_based_fd+series_f_primary_raise_usd/'Pro-Forma'!V22),class_series_b_ocp)</f>
        <v>10</v>
      </c>
      <c r="AC22" s="2" t="n">
        <f aca="false">class_series_b_original_shares*class_series_b_issue_pps/'Pro-Forma'!AB22</f>
        <v>3000000</v>
      </c>
      <c r="AD22" s="2" t="n">
        <f aca="false">IF('Pro-Forma'!V22&lt;class_series_c_ocp,class_series_c_ocp*(ad_pre_f_broad_based_fd+series_f_primary_raise_usd/class_series_c_ocp)/(ad_pre_f_broad_based_fd+series_f_primary_raise_usd/'Pro-Forma'!V22),class_series_c_ocp)</f>
        <v>25</v>
      </c>
      <c r="AE22" s="2" t="n">
        <f aca="false">class_series_c_original_shares*class_series_c_issue_pps/'Pro-Forma'!AD22</f>
        <v>2400000</v>
      </c>
      <c r="AF22" s="8" t="n">
        <f aca="false">IF('Pro-Forma'!V22&lt;class_series_d_ocp,class_series_d_ocp*(ad_pre_f_broad_based_fd+series_f_primary_raise_usd/class_series_d_ocp)/(ad_pre_f_broad_based_fd+series_f_primary_raise_usd/'Pro-Forma'!V22),class_series_d_ocp)</f>
        <v>57.6817359540603</v>
      </c>
      <c r="AG22" s="2" t="n">
        <f aca="false">class_series_d_original_shares*class_series_d_issue_pps/'Pro-Forma'!AF22</f>
        <v>1733651.36027881</v>
      </c>
      <c r="AH22" s="8" t="n">
        <f aca="false">IF('Pro-Forma'!V22&lt;class_series_e_ocp,class_series_e_ocp*(ad_pre_f_broad_based_fd+series_f_primary_raise_usd/class_series_e_ocp)/(ad_pre_f_broad_based_fd+series_f_primary_raise_usd/'Pro-Forma'!V22),class_series_e_ocp)</f>
        <v>48.9126262367378</v>
      </c>
      <c r="AI22" s="2" t="n">
        <f aca="false">class_series_e_original_shares*class_series_e_issue_pps/'Pro-Forma'!AH22</f>
        <v>6133320.27733387</v>
      </c>
      <c r="AJ22" s="2" t="n">
        <f aca="false">'Pro-Forma'!Y22-class_seed_current_shares+'Pro-Forma'!AA22-class_series_a_current_shares+'Pro-Forma'!AC22-class_series_b_current_shares+'Pro-Forma'!AE22-class_series_c_current_shares+'Pro-Forma'!AG22-class_series_d_current_shares+'Pro-Forma'!AI22-class_series_e_current_shares</f>
        <v>43677.6376126856</v>
      </c>
      <c r="AK22" s="5" t="n">
        <f aca="false">note_a_cap_usd/(pre_f_fd_total+'Pro-Forma'!S22+'Pro-Forma'!AJ22+'Pro-Forma'!U22)</f>
        <v>26.7785530953235</v>
      </c>
      <c r="AL22" s="5" t="n">
        <f aca="false">'Pro-Forma'!V22*(const_one-note_a_discount)</f>
        <v>30.1027984526992</v>
      </c>
      <c r="AM22" s="5" t="n">
        <f aca="false">MIN('Pro-Forma'!AK22,'Pro-Forma'!AL22)</f>
        <v>26.7785530953235</v>
      </c>
      <c r="AN22" s="2" t="n">
        <f aca="false">note_a_principal_usd/'Pro-Forma'!AM22</f>
        <v>186716.585552682</v>
      </c>
      <c r="AO22" s="5" t="n">
        <f aca="false">note_b_cap_usd/(pre_f_fd_total+'Pro-Forma'!S22+'Pro-Forma'!AJ22+'Pro-Forma'!T22)</f>
        <v>42.7393378414047</v>
      </c>
      <c r="AP22" s="5" t="n">
        <f aca="false">'Pro-Forma'!V22*(const_one-note_b_discount)</f>
        <v>31.9842233559929</v>
      </c>
      <c r="AQ22" s="5" t="n">
        <f aca="false">MIN('Pro-Forma'!AO22,'Pro-Forma'!AP22)</f>
        <v>31.9842233559929</v>
      </c>
      <c r="AR22" s="2" t="n">
        <f aca="false">note_b_principal_usd/'Pro-Forma'!AQ22</f>
        <v>93796.2434356841</v>
      </c>
      <c r="AS22" s="2" t="n">
        <f aca="false">pre_f_fd_total+'Pro-Forma'!S22+'Pro-Forma'!W22+'Pro-Forma'!AN22+'Pro-Forma'!AR22+'Pro-Forma'!AJ22</f>
        <v>38327301.7652924</v>
      </c>
      <c r="AT22" s="2" t="n">
        <f aca="false">MAX(const_zero,esop_refresh_target_post_f*'Pro-Forma'!AS22-pre_f_option_pool_total)</f>
        <v>587882.229488009</v>
      </c>
    </row>
    <row r="23" customFormat="false" ht="15" hidden="false" customHeight="false" outlineLevel="0" collapsed="false">
      <c r="A23" s="13" t="str">
        <f aca="false">lbl_series_a</f>
        <v>Series A</v>
      </c>
      <c r="B23" s="14" t="n">
        <f aca="false">class_series_a_ocp</f>
        <v>3</v>
      </c>
      <c r="C23" s="13" t="str">
        <f aca="false">IF($B$4&lt;B23,lbl_trigger,lbl_no_trigger)</f>
        <v>no trigger</v>
      </c>
      <c r="D23" s="14" t="n">
        <f aca="false">IF($B$4&lt;B23,B23*(ad_pre_f_broad_based_fd+series_f_primary_raise_usd/B23)/(ad_pre_f_broad_based_fd+series_f_primary_raise_usd/$B$4),B23)</f>
        <v>3</v>
      </c>
      <c r="E23" s="15" t="n">
        <f aca="false">class_series_a_issue_pps/D23</f>
        <v>1</v>
      </c>
      <c r="F23" s="16" t="n">
        <f aca="false">class_series_a_original_shares*E23</f>
        <v>5000000</v>
      </c>
      <c r="G23" s="16" t="n">
        <f aca="false">F23-class_series_a_current_shares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 t="n">
        <f aca="false">'Pro-Forma'!R22+const_one</f>
        <v>19</v>
      </c>
      <c r="S23" s="2" t="n">
        <f aca="false">'Pro-Forma'!AT22</f>
        <v>587882.229488009</v>
      </c>
      <c r="T23" s="2" t="n">
        <f aca="false">'Pro-Forma'!AN22</f>
        <v>186716.585552682</v>
      </c>
      <c r="U23" s="2" t="n">
        <f aca="false">'Pro-Forma'!AR22</f>
        <v>93796.2434356841</v>
      </c>
      <c r="V23" s="5" t="n">
        <f aca="false">series_f_pre_money_usd/(pre_f_fd_total+'Pro-Forma'!S23)</f>
        <v>37.628498065874</v>
      </c>
      <c r="W23" s="2" t="n">
        <f aca="false">series_f_primary_raise_usd/'Pro-Forma'!V23</f>
        <v>797268.069203315</v>
      </c>
      <c r="X23" s="2" t="n">
        <f aca="false">IF('Pro-Forma'!V23&lt;class_seed_ocp,class_seed_ocp*(ad_pre_f_broad_based_fd+series_f_primary_raise_usd/class_seed_ocp)/(ad_pre_f_broad_based_fd+series_f_primary_raise_usd/'Pro-Forma'!V23),class_seed_ocp)</f>
        <v>1</v>
      </c>
      <c r="Y23" s="2" t="n">
        <f aca="false">class_seed_original_shares*class_seed_issue_pps/'Pro-Forma'!X23</f>
        <v>5000000</v>
      </c>
      <c r="Z23" s="2" t="n">
        <f aca="false">IF('Pro-Forma'!V23&lt;class_series_a_ocp,class_series_a_ocp*(ad_pre_f_broad_based_fd+series_f_primary_raise_usd/class_series_a_ocp)/(ad_pre_f_broad_based_fd+series_f_primary_raise_usd/'Pro-Forma'!V23),class_series_a_ocp)</f>
        <v>3</v>
      </c>
      <c r="AA23" s="2" t="n">
        <f aca="false">class_series_a_original_shares*class_series_a_issue_pps/'Pro-Forma'!Z23</f>
        <v>5000000</v>
      </c>
      <c r="AB23" s="2" t="n">
        <f aca="false">IF('Pro-Forma'!V23&lt;class_series_b_ocp,class_series_b_ocp*(ad_pre_f_broad_based_fd+series_f_primary_raise_usd/class_series_b_ocp)/(ad_pre_f_broad_based_fd+series_f_primary_raise_usd/'Pro-Forma'!V23),class_series_b_ocp)</f>
        <v>10</v>
      </c>
      <c r="AC23" s="2" t="n">
        <f aca="false">class_series_b_original_shares*class_series_b_issue_pps/'Pro-Forma'!AB23</f>
        <v>3000000</v>
      </c>
      <c r="AD23" s="2" t="n">
        <f aca="false">IF('Pro-Forma'!V23&lt;class_series_c_ocp,class_series_c_ocp*(ad_pre_f_broad_based_fd+series_f_primary_raise_usd/class_series_c_ocp)/(ad_pre_f_broad_based_fd+series_f_primary_raise_usd/'Pro-Forma'!V23),class_series_c_ocp)</f>
        <v>25</v>
      </c>
      <c r="AE23" s="2" t="n">
        <f aca="false">class_series_c_original_shares*class_series_c_issue_pps/'Pro-Forma'!AD23</f>
        <v>2400000</v>
      </c>
      <c r="AF23" s="8" t="n">
        <f aca="false">IF('Pro-Forma'!V23&lt;class_series_d_ocp,class_series_d_ocp*(ad_pre_f_broad_based_fd+series_f_primary_raise_usd/class_series_d_ocp)/(ad_pre_f_broad_based_fd+series_f_primary_raise_usd/'Pro-Forma'!V23),class_series_d_ocp)</f>
        <v>57.6817359540603</v>
      </c>
      <c r="AG23" s="2" t="n">
        <f aca="false">class_series_d_original_shares*class_series_d_issue_pps/'Pro-Forma'!AF23</f>
        <v>1733651.36027881</v>
      </c>
      <c r="AH23" s="8" t="n">
        <f aca="false">IF('Pro-Forma'!V23&lt;class_series_e_ocp,class_series_e_ocp*(ad_pre_f_broad_based_fd+series_f_primary_raise_usd/class_series_e_ocp)/(ad_pre_f_broad_based_fd+series_f_primary_raise_usd/'Pro-Forma'!V23),class_series_e_ocp)</f>
        <v>48.9126262367378</v>
      </c>
      <c r="AI23" s="2" t="n">
        <f aca="false">class_series_e_original_shares*class_series_e_issue_pps/'Pro-Forma'!AH23</f>
        <v>6133320.27733387</v>
      </c>
      <c r="AJ23" s="2" t="n">
        <f aca="false">'Pro-Forma'!Y23-class_seed_current_shares+'Pro-Forma'!AA23-class_series_a_current_shares+'Pro-Forma'!AC23-class_series_b_current_shares+'Pro-Forma'!AE23-class_series_c_current_shares+'Pro-Forma'!AG23-class_series_d_current_shares+'Pro-Forma'!AI23-class_series_e_current_shares</f>
        <v>43677.6376126856</v>
      </c>
      <c r="AK23" s="5" t="n">
        <f aca="false">note_a_cap_usd/(pre_f_fd_total+'Pro-Forma'!S23+'Pro-Forma'!AJ23+'Pro-Forma'!U23)</f>
        <v>26.7785530953235</v>
      </c>
      <c r="AL23" s="5" t="n">
        <f aca="false">'Pro-Forma'!V23*(const_one-note_a_discount)</f>
        <v>30.1027984526992</v>
      </c>
      <c r="AM23" s="5" t="n">
        <f aca="false">MIN('Pro-Forma'!AK23,'Pro-Forma'!AL23)</f>
        <v>26.7785530953235</v>
      </c>
      <c r="AN23" s="2" t="n">
        <f aca="false">note_a_principal_usd/'Pro-Forma'!AM23</f>
        <v>186716.585552682</v>
      </c>
      <c r="AO23" s="5" t="n">
        <f aca="false">note_b_cap_usd/(pre_f_fd_total+'Pro-Forma'!S23+'Pro-Forma'!AJ23+'Pro-Forma'!T23)</f>
        <v>42.7393378414047</v>
      </c>
      <c r="AP23" s="5" t="n">
        <f aca="false">'Pro-Forma'!V23*(const_one-note_b_discount)</f>
        <v>31.9842233559929</v>
      </c>
      <c r="AQ23" s="5" t="n">
        <f aca="false">MIN('Pro-Forma'!AO23,'Pro-Forma'!AP23)</f>
        <v>31.9842233559929</v>
      </c>
      <c r="AR23" s="2" t="n">
        <f aca="false">note_b_principal_usd/'Pro-Forma'!AQ23</f>
        <v>93796.2434356841</v>
      </c>
      <c r="AS23" s="2" t="n">
        <f aca="false">pre_f_fd_total+'Pro-Forma'!S23+'Pro-Forma'!W23+'Pro-Forma'!AN23+'Pro-Forma'!AR23+'Pro-Forma'!AJ23</f>
        <v>38327301.7652924</v>
      </c>
      <c r="AT23" s="2" t="n">
        <f aca="false">MAX(const_zero,esop_refresh_target_post_f*'Pro-Forma'!AS23-pre_f_option_pool_total)</f>
        <v>587882.229488009</v>
      </c>
    </row>
    <row r="24" customFormat="false" ht="15" hidden="false" customHeight="false" outlineLevel="0" collapsed="false">
      <c r="A24" s="13" t="str">
        <f aca="false">lbl_series_b</f>
        <v>Series B</v>
      </c>
      <c r="B24" s="14" t="n">
        <f aca="false">class_series_b_ocp</f>
        <v>10</v>
      </c>
      <c r="C24" s="13" t="str">
        <f aca="false">IF($B$4&lt;B24,lbl_trigger,lbl_no_trigger)</f>
        <v>no trigger</v>
      </c>
      <c r="D24" s="14" t="n">
        <f aca="false">IF($B$4&lt;B24,B24*(ad_pre_f_broad_based_fd+series_f_primary_raise_usd/B24)/(ad_pre_f_broad_based_fd+series_f_primary_raise_usd/$B$4),B24)</f>
        <v>10</v>
      </c>
      <c r="E24" s="15" t="n">
        <f aca="false">class_series_b_issue_pps/D24</f>
        <v>1</v>
      </c>
      <c r="F24" s="16" t="n">
        <f aca="false">class_series_b_original_shares*E24</f>
        <v>3000000</v>
      </c>
      <c r="G24" s="16" t="n">
        <f aca="false">F24-class_series_b_current_shares</f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 t="n">
        <f aca="false">'Pro-Forma'!R23+const_one</f>
        <v>20</v>
      </c>
      <c r="S24" s="2" t="n">
        <f aca="false">'Pro-Forma'!AT23</f>
        <v>587882.229488009</v>
      </c>
      <c r="T24" s="2" t="n">
        <f aca="false">'Pro-Forma'!AN23</f>
        <v>186716.585552682</v>
      </c>
      <c r="U24" s="2" t="n">
        <f aca="false">'Pro-Forma'!AR23</f>
        <v>93796.2434356841</v>
      </c>
      <c r="V24" s="5" t="n">
        <f aca="false">series_f_pre_money_usd/(pre_f_fd_total+'Pro-Forma'!S24)</f>
        <v>37.628498065874</v>
      </c>
      <c r="W24" s="2" t="n">
        <f aca="false">series_f_primary_raise_usd/'Pro-Forma'!V24</f>
        <v>797268.069203315</v>
      </c>
      <c r="X24" s="2" t="n">
        <f aca="false">IF('Pro-Forma'!V24&lt;class_seed_ocp,class_seed_ocp*(ad_pre_f_broad_based_fd+series_f_primary_raise_usd/class_seed_ocp)/(ad_pre_f_broad_based_fd+series_f_primary_raise_usd/'Pro-Forma'!V24),class_seed_ocp)</f>
        <v>1</v>
      </c>
      <c r="Y24" s="2" t="n">
        <f aca="false">class_seed_original_shares*class_seed_issue_pps/'Pro-Forma'!X24</f>
        <v>5000000</v>
      </c>
      <c r="Z24" s="2" t="n">
        <f aca="false">IF('Pro-Forma'!V24&lt;class_series_a_ocp,class_series_a_ocp*(ad_pre_f_broad_based_fd+series_f_primary_raise_usd/class_series_a_ocp)/(ad_pre_f_broad_based_fd+series_f_primary_raise_usd/'Pro-Forma'!V24),class_series_a_ocp)</f>
        <v>3</v>
      </c>
      <c r="AA24" s="2" t="n">
        <f aca="false">class_series_a_original_shares*class_series_a_issue_pps/'Pro-Forma'!Z24</f>
        <v>5000000</v>
      </c>
      <c r="AB24" s="2" t="n">
        <f aca="false">IF('Pro-Forma'!V24&lt;class_series_b_ocp,class_series_b_ocp*(ad_pre_f_broad_based_fd+series_f_primary_raise_usd/class_series_b_ocp)/(ad_pre_f_broad_based_fd+series_f_primary_raise_usd/'Pro-Forma'!V24),class_series_b_ocp)</f>
        <v>10</v>
      </c>
      <c r="AC24" s="2" t="n">
        <f aca="false">class_series_b_original_shares*class_series_b_issue_pps/'Pro-Forma'!AB24</f>
        <v>3000000</v>
      </c>
      <c r="AD24" s="2" t="n">
        <f aca="false">IF('Pro-Forma'!V24&lt;class_series_c_ocp,class_series_c_ocp*(ad_pre_f_broad_based_fd+series_f_primary_raise_usd/class_series_c_ocp)/(ad_pre_f_broad_based_fd+series_f_primary_raise_usd/'Pro-Forma'!V24),class_series_c_ocp)</f>
        <v>25</v>
      </c>
      <c r="AE24" s="2" t="n">
        <f aca="false">class_series_c_original_shares*class_series_c_issue_pps/'Pro-Forma'!AD24</f>
        <v>2400000</v>
      </c>
      <c r="AF24" s="8" t="n">
        <f aca="false">IF('Pro-Forma'!V24&lt;class_series_d_ocp,class_series_d_ocp*(ad_pre_f_broad_based_fd+series_f_primary_raise_usd/class_series_d_ocp)/(ad_pre_f_broad_based_fd+series_f_primary_raise_usd/'Pro-Forma'!V24),class_series_d_ocp)</f>
        <v>57.6817359540603</v>
      </c>
      <c r="AG24" s="2" t="n">
        <f aca="false">class_series_d_original_shares*class_series_d_issue_pps/'Pro-Forma'!AF24</f>
        <v>1733651.36027881</v>
      </c>
      <c r="AH24" s="8" t="n">
        <f aca="false">IF('Pro-Forma'!V24&lt;class_series_e_ocp,class_series_e_ocp*(ad_pre_f_broad_based_fd+series_f_primary_raise_usd/class_series_e_ocp)/(ad_pre_f_broad_based_fd+series_f_primary_raise_usd/'Pro-Forma'!V24),class_series_e_ocp)</f>
        <v>48.9126262367378</v>
      </c>
      <c r="AI24" s="2" t="n">
        <f aca="false">class_series_e_original_shares*class_series_e_issue_pps/'Pro-Forma'!AH24</f>
        <v>6133320.27733387</v>
      </c>
      <c r="AJ24" s="2" t="n">
        <f aca="false">'Pro-Forma'!Y24-class_seed_current_shares+'Pro-Forma'!AA24-class_series_a_current_shares+'Pro-Forma'!AC24-class_series_b_current_shares+'Pro-Forma'!AE24-class_series_c_current_shares+'Pro-Forma'!AG24-class_series_d_current_shares+'Pro-Forma'!AI24-class_series_e_current_shares</f>
        <v>43677.6376126856</v>
      </c>
      <c r="AK24" s="5" t="n">
        <f aca="false">note_a_cap_usd/(pre_f_fd_total+'Pro-Forma'!S24+'Pro-Forma'!AJ24+'Pro-Forma'!U24)</f>
        <v>26.7785530953235</v>
      </c>
      <c r="AL24" s="5" t="n">
        <f aca="false">'Pro-Forma'!V24*(const_one-note_a_discount)</f>
        <v>30.1027984526992</v>
      </c>
      <c r="AM24" s="5" t="n">
        <f aca="false">MIN('Pro-Forma'!AK24,'Pro-Forma'!AL24)</f>
        <v>26.7785530953235</v>
      </c>
      <c r="AN24" s="2" t="n">
        <f aca="false">note_a_principal_usd/'Pro-Forma'!AM24</f>
        <v>186716.585552682</v>
      </c>
      <c r="AO24" s="5" t="n">
        <f aca="false">note_b_cap_usd/(pre_f_fd_total+'Pro-Forma'!S24+'Pro-Forma'!AJ24+'Pro-Forma'!T24)</f>
        <v>42.7393378414047</v>
      </c>
      <c r="AP24" s="5" t="n">
        <f aca="false">'Pro-Forma'!V24*(const_one-note_b_discount)</f>
        <v>31.9842233559929</v>
      </c>
      <c r="AQ24" s="5" t="n">
        <f aca="false">MIN('Pro-Forma'!AO24,'Pro-Forma'!AP24)</f>
        <v>31.9842233559929</v>
      </c>
      <c r="AR24" s="2" t="n">
        <f aca="false">note_b_principal_usd/'Pro-Forma'!AQ24</f>
        <v>93796.2434356841</v>
      </c>
      <c r="AS24" s="2" t="n">
        <f aca="false">pre_f_fd_total+'Pro-Forma'!S24+'Pro-Forma'!W24+'Pro-Forma'!AN24+'Pro-Forma'!AR24+'Pro-Forma'!AJ24</f>
        <v>38327301.7652924</v>
      </c>
      <c r="AT24" s="2" t="n">
        <f aca="false">MAX(const_zero,esop_refresh_target_post_f*'Pro-Forma'!AS24-pre_f_option_pool_total)</f>
        <v>587882.229488009</v>
      </c>
    </row>
    <row r="25" customFormat="false" ht="15" hidden="false" customHeight="false" outlineLevel="0" collapsed="false">
      <c r="A25" s="13" t="str">
        <f aca="false">lbl_series_c</f>
        <v>Series C</v>
      </c>
      <c r="B25" s="14" t="n">
        <f aca="false">class_series_c_ocp</f>
        <v>25</v>
      </c>
      <c r="C25" s="13" t="str">
        <f aca="false">IF($B$4&lt;B25,lbl_trigger,lbl_no_trigger)</f>
        <v>no trigger</v>
      </c>
      <c r="D25" s="14" t="n">
        <f aca="false">IF($B$4&lt;B25,B25*(ad_pre_f_broad_based_fd+series_f_primary_raise_usd/B25)/(ad_pre_f_broad_based_fd+series_f_primary_raise_usd/$B$4),B25)</f>
        <v>25</v>
      </c>
      <c r="E25" s="15" t="n">
        <f aca="false">class_series_c_issue_pps/D25</f>
        <v>1</v>
      </c>
      <c r="F25" s="16" t="n">
        <f aca="false">class_series_c_original_shares*E25</f>
        <v>2400000</v>
      </c>
      <c r="G25" s="16" t="n">
        <f aca="false">F25-class_series_c_current_shares</f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 t="n">
        <f aca="false">'Pro-Forma'!R24+const_one</f>
        <v>21</v>
      </c>
      <c r="S25" s="2" t="n">
        <f aca="false">'Pro-Forma'!AT24</f>
        <v>587882.229488009</v>
      </c>
      <c r="T25" s="2" t="n">
        <f aca="false">'Pro-Forma'!AN24</f>
        <v>186716.585552682</v>
      </c>
      <c r="U25" s="2" t="n">
        <f aca="false">'Pro-Forma'!AR24</f>
        <v>93796.2434356841</v>
      </c>
      <c r="V25" s="5" t="n">
        <f aca="false">series_f_pre_money_usd/(pre_f_fd_total+'Pro-Forma'!S25)</f>
        <v>37.628498065874</v>
      </c>
      <c r="W25" s="2" t="n">
        <f aca="false">series_f_primary_raise_usd/'Pro-Forma'!V25</f>
        <v>797268.069203315</v>
      </c>
      <c r="X25" s="2" t="n">
        <f aca="false">IF('Pro-Forma'!V25&lt;class_seed_ocp,class_seed_ocp*(ad_pre_f_broad_based_fd+series_f_primary_raise_usd/class_seed_ocp)/(ad_pre_f_broad_based_fd+series_f_primary_raise_usd/'Pro-Forma'!V25),class_seed_ocp)</f>
        <v>1</v>
      </c>
      <c r="Y25" s="2" t="n">
        <f aca="false">class_seed_original_shares*class_seed_issue_pps/'Pro-Forma'!X25</f>
        <v>5000000</v>
      </c>
      <c r="Z25" s="2" t="n">
        <f aca="false">IF('Pro-Forma'!V25&lt;class_series_a_ocp,class_series_a_ocp*(ad_pre_f_broad_based_fd+series_f_primary_raise_usd/class_series_a_ocp)/(ad_pre_f_broad_based_fd+series_f_primary_raise_usd/'Pro-Forma'!V25),class_series_a_ocp)</f>
        <v>3</v>
      </c>
      <c r="AA25" s="2" t="n">
        <f aca="false">class_series_a_original_shares*class_series_a_issue_pps/'Pro-Forma'!Z25</f>
        <v>5000000</v>
      </c>
      <c r="AB25" s="2" t="n">
        <f aca="false">IF('Pro-Forma'!V25&lt;class_series_b_ocp,class_series_b_ocp*(ad_pre_f_broad_based_fd+series_f_primary_raise_usd/class_series_b_ocp)/(ad_pre_f_broad_based_fd+series_f_primary_raise_usd/'Pro-Forma'!V25),class_series_b_ocp)</f>
        <v>10</v>
      </c>
      <c r="AC25" s="2" t="n">
        <f aca="false">class_series_b_original_shares*class_series_b_issue_pps/'Pro-Forma'!AB25</f>
        <v>3000000</v>
      </c>
      <c r="AD25" s="2" t="n">
        <f aca="false">IF('Pro-Forma'!V25&lt;class_series_c_ocp,class_series_c_ocp*(ad_pre_f_broad_based_fd+series_f_primary_raise_usd/class_series_c_ocp)/(ad_pre_f_broad_based_fd+series_f_primary_raise_usd/'Pro-Forma'!V25),class_series_c_ocp)</f>
        <v>25</v>
      </c>
      <c r="AE25" s="2" t="n">
        <f aca="false">class_series_c_original_shares*class_series_c_issue_pps/'Pro-Forma'!AD25</f>
        <v>2400000</v>
      </c>
      <c r="AF25" s="8" t="n">
        <f aca="false">IF('Pro-Forma'!V25&lt;class_series_d_ocp,class_series_d_ocp*(ad_pre_f_broad_based_fd+series_f_primary_raise_usd/class_series_d_ocp)/(ad_pre_f_broad_based_fd+series_f_primary_raise_usd/'Pro-Forma'!V25),class_series_d_ocp)</f>
        <v>57.6817359540603</v>
      </c>
      <c r="AG25" s="2" t="n">
        <f aca="false">class_series_d_original_shares*class_series_d_issue_pps/'Pro-Forma'!AF25</f>
        <v>1733651.36027881</v>
      </c>
      <c r="AH25" s="8" t="n">
        <f aca="false">IF('Pro-Forma'!V25&lt;class_series_e_ocp,class_series_e_ocp*(ad_pre_f_broad_based_fd+series_f_primary_raise_usd/class_series_e_ocp)/(ad_pre_f_broad_based_fd+series_f_primary_raise_usd/'Pro-Forma'!V25),class_series_e_ocp)</f>
        <v>48.9126262367378</v>
      </c>
      <c r="AI25" s="2" t="n">
        <f aca="false">class_series_e_original_shares*class_series_e_issue_pps/'Pro-Forma'!AH25</f>
        <v>6133320.27733387</v>
      </c>
      <c r="AJ25" s="2" t="n">
        <f aca="false">'Pro-Forma'!Y25-class_seed_current_shares+'Pro-Forma'!AA25-class_series_a_current_shares+'Pro-Forma'!AC25-class_series_b_current_shares+'Pro-Forma'!AE25-class_series_c_current_shares+'Pro-Forma'!AG25-class_series_d_current_shares+'Pro-Forma'!AI25-class_series_e_current_shares</f>
        <v>43677.6376126856</v>
      </c>
      <c r="AK25" s="5" t="n">
        <f aca="false">note_a_cap_usd/(pre_f_fd_total+'Pro-Forma'!S25+'Pro-Forma'!AJ25+'Pro-Forma'!U25)</f>
        <v>26.7785530953235</v>
      </c>
      <c r="AL25" s="5" t="n">
        <f aca="false">'Pro-Forma'!V25*(const_one-note_a_discount)</f>
        <v>30.1027984526992</v>
      </c>
      <c r="AM25" s="5" t="n">
        <f aca="false">MIN('Pro-Forma'!AK25,'Pro-Forma'!AL25)</f>
        <v>26.7785530953235</v>
      </c>
      <c r="AN25" s="2" t="n">
        <f aca="false">note_a_principal_usd/'Pro-Forma'!AM25</f>
        <v>186716.585552682</v>
      </c>
      <c r="AO25" s="5" t="n">
        <f aca="false">note_b_cap_usd/(pre_f_fd_total+'Pro-Forma'!S25+'Pro-Forma'!AJ25+'Pro-Forma'!T25)</f>
        <v>42.7393378414047</v>
      </c>
      <c r="AP25" s="5" t="n">
        <f aca="false">'Pro-Forma'!V25*(const_one-note_b_discount)</f>
        <v>31.9842233559929</v>
      </c>
      <c r="AQ25" s="5" t="n">
        <f aca="false">MIN('Pro-Forma'!AO25,'Pro-Forma'!AP25)</f>
        <v>31.9842233559929</v>
      </c>
      <c r="AR25" s="2" t="n">
        <f aca="false">note_b_principal_usd/'Pro-Forma'!AQ25</f>
        <v>93796.2434356841</v>
      </c>
      <c r="AS25" s="2" t="n">
        <f aca="false">pre_f_fd_total+'Pro-Forma'!S25+'Pro-Forma'!W25+'Pro-Forma'!AN25+'Pro-Forma'!AR25+'Pro-Forma'!AJ25</f>
        <v>38327301.7652924</v>
      </c>
      <c r="AT25" s="2" t="n">
        <f aca="false">MAX(const_zero,esop_refresh_target_post_f*'Pro-Forma'!AS25-pre_f_option_pool_total)</f>
        <v>587882.229488009</v>
      </c>
    </row>
    <row r="26" customFormat="false" ht="15" hidden="false" customHeight="false" outlineLevel="0" collapsed="false">
      <c r="A26" s="13" t="str">
        <f aca="false">lbl_series_d</f>
        <v>Series D</v>
      </c>
      <c r="B26" s="14" t="n">
        <f aca="false">class_series_d_ocp</f>
        <v>58.118347</v>
      </c>
      <c r="C26" s="13" t="str">
        <f aca="false">IF($B$4&lt;B26,lbl_trigger,lbl_no_trigger)</f>
        <v>trigger</v>
      </c>
      <c r="D26" s="14" t="n">
        <f aca="false">IF($B$4&lt;B26,B26*(ad_pre_f_broad_based_fd+series_f_primary_raise_usd/B26)/(ad_pre_f_broad_based_fd+series_f_primary_raise_usd/$B$4),B26)</f>
        <v>57.6817359540603</v>
      </c>
      <c r="E26" s="15" t="n">
        <f aca="false">class_series_d_issue_pps/D26</f>
        <v>1.04019060812917</v>
      </c>
      <c r="F26" s="16" t="n">
        <f aca="false">class_series_d_original_shares*E26</f>
        <v>1733651.36027881</v>
      </c>
      <c r="G26" s="16" t="n">
        <f aca="false">F26-class_series_d_current_shares</f>
        <v>13024.3602788139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 t="n">
        <f aca="false">'Pro-Forma'!R25+const_one</f>
        <v>22</v>
      </c>
      <c r="S26" s="2" t="n">
        <f aca="false">'Pro-Forma'!AT25</f>
        <v>587882.229488009</v>
      </c>
      <c r="T26" s="2" t="n">
        <f aca="false">'Pro-Forma'!AN25</f>
        <v>186716.585552682</v>
      </c>
      <c r="U26" s="2" t="n">
        <f aca="false">'Pro-Forma'!AR25</f>
        <v>93796.2434356841</v>
      </c>
      <c r="V26" s="5" t="n">
        <f aca="false">series_f_pre_money_usd/(pre_f_fd_total+'Pro-Forma'!S26)</f>
        <v>37.628498065874</v>
      </c>
      <c r="W26" s="2" t="n">
        <f aca="false">series_f_primary_raise_usd/'Pro-Forma'!V26</f>
        <v>797268.069203315</v>
      </c>
      <c r="X26" s="2" t="n">
        <f aca="false">IF('Pro-Forma'!V26&lt;class_seed_ocp,class_seed_ocp*(ad_pre_f_broad_based_fd+series_f_primary_raise_usd/class_seed_ocp)/(ad_pre_f_broad_based_fd+series_f_primary_raise_usd/'Pro-Forma'!V26),class_seed_ocp)</f>
        <v>1</v>
      </c>
      <c r="Y26" s="2" t="n">
        <f aca="false">class_seed_original_shares*class_seed_issue_pps/'Pro-Forma'!X26</f>
        <v>5000000</v>
      </c>
      <c r="Z26" s="2" t="n">
        <f aca="false">IF('Pro-Forma'!V26&lt;class_series_a_ocp,class_series_a_ocp*(ad_pre_f_broad_based_fd+series_f_primary_raise_usd/class_series_a_ocp)/(ad_pre_f_broad_based_fd+series_f_primary_raise_usd/'Pro-Forma'!V26),class_series_a_ocp)</f>
        <v>3</v>
      </c>
      <c r="AA26" s="2" t="n">
        <f aca="false">class_series_a_original_shares*class_series_a_issue_pps/'Pro-Forma'!Z26</f>
        <v>5000000</v>
      </c>
      <c r="AB26" s="2" t="n">
        <f aca="false">IF('Pro-Forma'!V26&lt;class_series_b_ocp,class_series_b_ocp*(ad_pre_f_broad_based_fd+series_f_primary_raise_usd/class_series_b_ocp)/(ad_pre_f_broad_based_fd+series_f_primary_raise_usd/'Pro-Forma'!V26),class_series_b_ocp)</f>
        <v>10</v>
      </c>
      <c r="AC26" s="2" t="n">
        <f aca="false">class_series_b_original_shares*class_series_b_issue_pps/'Pro-Forma'!AB26</f>
        <v>3000000</v>
      </c>
      <c r="AD26" s="2" t="n">
        <f aca="false">IF('Pro-Forma'!V26&lt;class_series_c_ocp,class_series_c_ocp*(ad_pre_f_broad_based_fd+series_f_primary_raise_usd/class_series_c_ocp)/(ad_pre_f_broad_based_fd+series_f_primary_raise_usd/'Pro-Forma'!V26),class_series_c_ocp)</f>
        <v>25</v>
      </c>
      <c r="AE26" s="2" t="n">
        <f aca="false">class_series_c_original_shares*class_series_c_issue_pps/'Pro-Forma'!AD26</f>
        <v>2400000</v>
      </c>
      <c r="AF26" s="8" t="n">
        <f aca="false">IF('Pro-Forma'!V26&lt;class_series_d_ocp,class_series_d_ocp*(ad_pre_f_broad_based_fd+series_f_primary_raise_usd/class_series_d_ocp)/(ad_pre_f_broad_based_fd+series_f_primary_raise_usd/'Pro-Forma'!V26),class_series_d_ocp)</f>
        <v>57.6817359540603</v>
      </c>
      <c r="AG26" s="2" t="n">
        <f aca="false">class_series_d_original_shares*class_series_d_issue_pps/'Pro-Forma'!AF26</f>
        <v>1733651.36027881</v>
      </c>
      <c r="AH26" s="8" t="n">
        <f aca="false">IF('Pro-Forma'!V26&lt;class_series_e_ocp,class_series_e_ocp*(ad_pre_f_broad_based_fd+series_f_primary_raise_usd/class_series_e_ocp)/(ad_pre_f_broad_based_fd+series_f_primary_raise_usd/'Pro-Forma'!V26),class_series_e_ocp)</f>
        <v>48.9126262367378</v>
      </c>
      <c r="AI26" s="2" t="n">
        <f aca="false">class_series_e_original_shares*class_series_e_issue_pps/'Pro-Forma'!AH26</f>
        <v>6133320.27733387</v>
      </c>
      <c r="AJ26" s="2" t="n">
        <f aca="false">'Pro-Forma'!Y26-class_seed_current_shares+'Pro-Forma'!AA26-class_series_a_current_shares+'Pro-Forma'!AC26-class_series_b_current_shares+'Pro-Forma'!AE26-class_series_c_current_shares+'Pro-Forma'!AG26-class_series_d_current_shares+'Pro-Forma'!AI26-class_series_e_current_shares</f>
        <v>43677.6376126856</v>
      </c>
      <c r="AK26" s="5" t="n">
        <f aca="false">note_a_cap_usd/(pre_f_fd_total+'Pro-Forma'!S26+'Pro-Forma'!AJ26+'Pro-Forma'!U26)</f>
        <v>26.7785530953235</v>
      </c>
      <c r="AL26" s="5" t="n">
        <f aca="false">'Pro-Forma'!V26*(const_one-note_a_discount)</f>
        <v>30.1027984526992</v>
      </c>
      <c r="AM26" s="5" t="n">
        <f aca="false">MIN('Pro-Forma'!AK26,'Pro-Forma'!AL26)</f>
        <v>26.7785530953235</v>
      </c>
      <c r="AN26" s="2" t="n">
        <f aca="false">note_a_principal_usd/'Pro-Forma'!AM26</f>
        <v>186716.585552682</v>
      </c>
      <c r="AO26" s="5" t="n">
        <f aca="false">note_b_cap_usd/(pre_f_fd_total+'Pro-Forma'!S26+'Pro-Forma'!AJ26+'Pro-Forma'!T26)</f>
        <v>42.7393378414047</v>
      </c>
      <c r="AP26" s="5" t="n">
        <f aca="false">'Pro-Forma'!V26*(const_one-note_b_discount)</f>
        <v>31.9842233559929</v>
      </c>
      <c r="AQ26" s="5" t="n">
        <f aca="false">MIN('Pro-Forma'!AO26,'Pro-Forma'!AP26)</f>
        <v>31.9842233559929</v>
      </c>
      <c r="AR26" s="2" t="n">
        <f aca="false">note_b_principal_usd/'Pro-Forma'!AQ26</f>
        <v>93796.2434356841</v>
      </c>
      <c r="AS26" s="2" t="n">
        <f aca="false">pre_f_fd_total+'Pro-Forma'!S26+'Pro-Forma'!W26+'Pro-Forma'!AN26+'Pro-Forma'!AR26+'Pro-Forma'!AJ26</f>
        <v>38327301.7652924</v>
      </c>
      <c r="AT26" s="2" t="n">
        <f aca="false">MAX(const_zero,esop_refresh_target_post_f*'Pro-Forma'!AS26-pre_f_option_pool_total)</f>
        <v>587882.229488009</v>
      </c>
    </row>
    <row r="27" customFormat="false" ht="15" hidden="false" customHeight="false" outlineLevel="0" collapsed="false">
      <c r="A27" s="13" t="str">
        <f aca="false">lbl_series_e</f>
        <v>Series E</v>
      </c>
      <c r="B27" s="14" t="n">
        <f aca="false">class_series_e_ocp</f>
        <v>49.158311</v>
      </c>
      <c r="C27" s="13" t="str">
        <f aca="false">IF($B$4&lt;B27,lbl_trigger,lbl_no_trigger)</f>
        <v>trigger</v>
      </c>
      <c r="D27" s="14" t="n">
        <f aca="false">IF($B$4&lt;B27,B27*(ad_pre_f_broad_based_fd+series_f_primary_raise_usd/B27)/(ad_pre_f_broad_based_fd+series_f_primary_raise_usd/$B$4),B27)</f>
        <v>48.9126262367378</v>
      </c>
      <c r="E27" s="15" t="n">
        <f aca="false">class_series_e_issue_pps/D27</f>
        <v>1.00502293134033</v>
      </c>
      <c r="F27" s="16" t="n">
        <f aca="false">class_series_e_original_shares*E27</f>
        <v>6133320.27733387</v>
      </c>
      <c r="G27" s="16" t="n">
        <f aca="false">F27-class_series_e_current_shares</f>
        <v>30653.2773338724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 t="n">
        <f aca="false">'Pro-Forma'!R26+const_one</f>
        <v>23</v>
      </c>
      <c r="S27" s="2" t="n">
        <f aca="false">'Pro-Forma'!AT26</f>
        <v>587882.229488009</v>
      </c>
      <c r="T27" s="2" t="n">
        <f aca="false">'Pro-Forma'!AN26</f>
        <v>186716.585552682</v>
      </c>
      <c r="U27" s="2" t="n">
        <f aca="false">'Pro-Forma'!AR26</f>
        <v>93796.2434356841</v>
      </c>
      <c r="V27" s="5" t="n">
        <f aca="false">series_f_pre_money_usd/(pre_f_fd_total+'Pro-Forma'!S27)</f>
        <v>37.628498065874</v>
      </c>
      <c r="W27" s="2" t="n">
        <f aca="false">series_f_primary_raise_usd/'Pro-Forma'!V27</f>
        <v>797268.069203315</v>
      </c>
      <c r="X27" s="2" t="n">
        <f aca="false">IF('Pro-Forma'!V27&lt;class_seed_ocp,class_seed_ocp*(ad_pre_f_broad_based_fd+series_f_primary_raise_usd/class_seed_ocp)/(ad_pre_f_broad_based_fd+series_f_primary_raise_usd/'Pro-Forma'!V27),class_seed_ocp)</f>
        <v>1</v>
      </c>
      <c r="Y27" s="2" t="n">
        <f aca="false">class_seed_original_shares*class_seed_issue_pps/'Pro-Forma'!X27</f>
        <v>5000000</v>
      </c>
      <c r="Z27" s="2" t="n">
        <f aca="false">IF('Pro-Forma'!V27&lt;class_series_a_ocp,class_series_a_ocp*(ad_pre_f_broad_based_fd+series_f_primary_raise_usd/class_series_a_ocp)/(ad_pre_f_broad_based_fd+series_f_primary_raise_usd/'Pro-Forma'!V27),class_series_a_ocp)</f>
        <v>3</v>
      </c>
      <c r="AA27" s="2" t="n">
        <f aca="false">class_series_a_original_shares*class_series_a_issue_pps/'Pro-Forma'!Z27</f>
        <v>5000000</v>
      </c>
      <c r="AB27" s="2" t="n">
        <f aca="false">IF('Pro-Forma'!V27&lt;class_series_b_ocp,class_series_b_ocp*(ad_pre_f_broad_based_fd+series_f_primary_raise_usd/class_series_b_ocp)/(ad_pre_f_broad_based_fd+series_f_primary_raise_usd/'Pro-Forma'!V27),class_series_b_ocp)</f>
        <v>10</v>
      </c>
      <c r="AC27" s="2" t="n">
        <f aca="false">class_series_b_original_shares*class_series_b_issue_pps/'Pro-Forma'!AB27</f>
        <v>3000000</v>
      </c>
      <c r="AD27" s="2" t="n">
        <f aca="false">IF('Pro-Forma'!V27&lt;class_series_c_ocp,class_series_c_ocp*(ad_pre_f_broad_based_fd+series_f_primary_raise_usd/class_series_c_ocp)/(ad_pre_f_broad_based_fd+series_f_primary_raise_usd/'Pro-Forma'!V27),class_series_c_ocp)</f>
        <v>25</v>
      </c>
      <c r="AE27" s="2" t="n">
        <f aca="false">class_series_c_original_shares*class_series_c_issue_pps/'Pro-Forma'!AD27</f>
        <v>2400000</v>
      </c>
      <c r="AF27" s="8" t="n">
        <f aca="false">IF('Pro-Forma'!V27&lt;class_series_d_ocp,class_series_d_ocp*(ad_pre_f_broad_based_fd+series_f_primary_raise_usd/class_series_d_ocp)/(ad_pre_f_broad_based_fd+series_f_primary_raise_usd/'Pro-Forma'!V27),class_series_d_ocp)</f>
        <v>57.6817359540603</v>
      </c>
      <c r="AG27" s="2" t="n">
        <f aca="false">class_series_d_original_shares*class_series_d_issue_pps/'Pro-Forma'!AF27</f>
        <v>1733651.36027881</v>
      </c>
      <c r="AH27" s="8" t="n">
        <f aca="false">IF('Pro-Forma'!V27&lt;class_series_e_ocp,class_series_e_ocp*(ad_pre_f_broad_based_fd+series_f_primary_raise_usd/class_series_e_ocp)/(ad_pre_f_broad_based_fd+series_f_primary_raise_usd/'Pro-Forma'!V27),class_series_e_ocp)</f>
        <v>48.9126262367378</v>
      </c>
      <c r="AI27" s="2" t="n">
        <f aca="false">class_series_e_original_shares*class_series_e_issue_pps/'Pro-Forma'!AH27</f>
        <v>6133320.27733387</v>
      </c>
      <c r="AJ27" s="2" t="n">
        <f aca="false">'Pro-Forma'!Y27-class_seed_current_shares+'Pro-Forma'!AA27-class_series_a_current_shares+'Pro-Forma'!AC27-class_series_b_current_shares+'Pro-Forma'!AE27-class_series_c_current_shares+'Pro-Forma'!AG27-class_series_d_current_shares+'Pro-Forma'!AI27-class_series_e_current_shares</f>
        <v>43677.6376126856</v>
      </c>
      <c r="AK27" s="5" t="n">
        <f aca="false">note_a_cap_usd/(pre_f_fd_total+'Pro-Forma'!S27+'Pro-Forma'!AJ27+'Pro-Forma'!U27)</f>
        <v>26.7785530953235</v>
      </c>
      <c r="AL27" s="5" t="n">
        <f aca="false">'Pro-Forma'!V27*(const_one-note_a_discount)</f>
        <v>30.1027984526992</v>
      </c>
      <c r="AM27" s="5" t="n">
        <f aca="false">MIN('Pro-Forma'!AK27,'Pro-Forma'!AL27)</f>
        <v>26.7785530953235</v>
      </c>
      <c r="AN27" s="2" t="n">
        <f aca="false">note_a_principal_usd/'Pro-Forma'!AM27</f>
        <v>186716.585552682</v>
      </c>
      <c r="AO27" s="5" t="n">
        <f aca="false">note_b_cap_usd/(pre_f_fd_total+'Pro-Forma'!S27+'Pro-Forma'!AJ27+'Pro-Forma'!T27)</f>
        <v>42.7393378414047</v>
      </c>
      <c r="AP27" s="5" t="n">
        <f aca="false">'Pro-Forma'!V27*(const_one-note_b_discount)</f>
        <v>31.9842233559929</v>
      </c>
      <c r="AQ27" s="5" t="n">
        <f aca="false">MIN('Pro-Forma'!AO27,'Pro-Forma'!AP27)</f>
        <v>31.9842233559929</v>
      </c>
      <c r="AR27" s="2" t="n">
        <f aca="false">note_b_principal_usd/'Pro-Forma'!AQ27</f>
        <v>93796.2434356841</v>
      </c>
      <c r="AS27" s="2" t="n">
        <f aca="false">pre_f_fd_total+'Pro-Forma'!S27+'Pro-Forma'!W27+'Pro-Forma'!AN27+'Pro-Forma'!AR27+'Pro-Forma'!AJ27</f>
        <v>38327301.7652924</v>
      </c>
      <c r="AT27" s="2" t="n">
        <f aca="false">MAX(const_zero,esop_refresh_target_post_f*'Pro-Forma'!AS27-pre_f_option_pool_total)</f>
        <v>587882.229488009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 t="n">
        <f aca="false">'Pro-Forma'!R27+const_one</f>
        <v>24</v>
      </c>
      <c r="S28" s="2" t="n">
        <f aca="false">'Pro-Forma'!AT27</f>
        <v>587882.229488009</v>
      </c>
      <c r="T28" s="2" t="n">
        <f aca="false">'Pro-Forma'!AN27</f>
        <v>186716.585552682</v>
      </c>
      <c r="U28" s="2" t="n">
        <f aca="false">'Pro-Forma'!AR27</f>
        <v>93796.2434356841</v>
      </c>
      <c r="V28" s="5" t="n">
        <f aca="false">series_f_pre_money_usd/(pre_f_fd_total+'Pro-Forma'!S28)</f>
        <v>37.628498065874</v>
      </c>
      <c r="W28" s="2" t="n">
        <f aca="false">series_f_primary_raise_usd/'Pro-Forma'!V28</f>
        <v>797268.069203315</v>
      </c>
      <c r="X28" s="2" t="n">
        <f aca="false">IF('Pro-Forma'!V28&lt;class_seed_ocp,class_seed_ocp*(ad_pre_f_broad_based_fd+series_f_primary_raise_usd/class_seed_ocp)/(ad_pre_f_broad_based_fd+series_f_primary_raise_usd/'Pro-Forma'!V28),class_seed_ocp)</f>
        <v>1</v>
      </c>
      <c r="Y28" s="2" t="n">
        <f aca="false">class_seed_original_shares*class_seed_issue_pps/'Pro-Forma'!X28</f>
        <v>5000000</v>
      </c>
      <c r="Z28" s="2" t="n">
        <f aca="false">IF('Pro-Forma'!V28&lt;class_series_a_ocp,class_series_a_ocp*(ad_pre_f_broad_based_fd+series_f_primary_raise_usd/class_series_a_ocp)/(ad_pre_f_broad_based_fd+series_f_primary_raise_usd/'Pro-Forma'!V28),class_series_a_ocp)</f>
        <v>3</v>
      </c>
      <c r="AA28" s="2" t="n">
        <f aca="false">class_series_a_original_shares*class_series_a_issue_pps/'Pro-Forma'!Z28</f>
        <v>5000000</v>
      </c>
      <c r="AB28" s="2" t="n">
        <f aca="false">IF('Pro-Forma'!V28&lt;class_series_b_ocp,class_series_b_ocp*(ad_pre_f_broad_based_fd+series_f_primary_raise_usd/class_series_b_ocp)/(ad_pre_f_broad_based_fd+series_f_primary_raise_usd/'Pro-Forma'!V28),class_series_b_ocp)</f>
        <v>10</v>
      </c>
      <c r="AC28" s="2" t="n">
        <f aca="false">class_series_b_original_shares*class_series_b_issue_pps/'Pro-Forma'!AB28</f>
        <v>3000000</v>
      </c>
      <c r="AD28" s="2" t="n">
        <f aca="false">IF('Pro-Forma'!V28&lt;class_series_c_ocp,class_series_c_ocp*(ad_pre_f_broad_based_fd+series_f_primary_raise_usd/class_series_c_ocp)/(ad_pre_f_broad_based_fd+series_f_primary_raise_usd/'Pro-Forma'!V28),class_series_c_ocp)</f>
        <v>25</v>
      </c>
      <c r="AE28" s="2" t="n">
        <f aca="false">class_series_c_original_shares*class_series_c_issue_pps/'Pro-Forma'!AD28</f>
        <v>2400000</v>
      </c>
      <c r="AF28" s="8" t="n">
        <f aca="false">IF('Pro-Forma'!V28&lt;class_series_d_ocp,class_series_d_ocp*(ad_pre_f_broad_based_fd+series_f_primary_raise_usd/class_series_d_ocp)/(ad_pre_f_broad_based_fd+series_f_primary_raise_usd/'Pro-Forma'!V28),class_series_d_ocp)</f>
        <v>57.6817359540603</v>
      </c>
      <c r="AG28" s="2" t="n">
        <f aca="false">class_series_d_original_shares*class_series_d_issue_pps/'Pro-Forma'!AF28</f>
        <v>1733651.36027881</v>
      </c>
      <c r="AH28" s="8" t="n">
        <f aca="false">IF('Pro-Forma'!V28&lt;class_series_e_ocp,class_series_e_ocp*(ad_pre_f_broad_based_fd+series_f_primary_raise_usd/class_series_e_ocp)/(ad_pre_f_broad_based_fd+series_f_primary_raise_usd/'Pro-Forma'!V28),class_series_e_ocp)</f>
        <v>48.9126262367378</v>
      </c>
      <c r="AI28" s="2" t="n">
        <f aca="false">class_series_e_original_shares*class_series_e_issue_pps/'Pro-Forma'!AH28</f>
        <v>6133320.27733387</v>
      </c>
      <c r="AJ28" s="2" t="n">
        <f aca="false">'Pro-Forma'!Y28-class_seed_current_shares+'Pro-Forma'!AA28-class_series_a_current_shares+'Pro-Forma'!AC28-class_series_b_current_shares+'Pro-Forma'!AE28-class_series_c_current_shares+'Pro-Forma'!AG28-class_series_d_current_shares+'Pro-Forma'!AI28-class_series_e_current_shares</f>
        <v>43677.6376126856</v>
      </c>
      <c r="AK28" s="5" t="n">
        <f aca="false">note_a_cap_usd/(pre_f_fd_total+'Pro-Forma'!S28+'Pro-Forma'!AJ28+'Pro-Forma'!U28)</f>
        <v>26.7785530953235</v>
      </c>
      <c r="AL28" s="5" t="n">
        <f aca="false">'Pro-Forma'!V28*(const_one-note_a_discount)</f>
        <v>30.1027984526992</v>
      </c>
      <c r="AM28" s="5" t="n">
        <f aca="false">MIN('Pro-Forma'!AK28,'Pro-Forma'!AL28)</f>
        <v>26.7785530953235</v>
      </c>
      <c r="AN28" s="2" t="n">
        <f aca="false">note_a_principal_usd/'Pro-Forma'!AM28</f>
        <v>186716.585552682</v>
      </c>
      <c r="AO28" s="5" t="n">
        <f aca="false">note_b_cap_usd/(pre_f_fd_total+'Pro-Forma'!S28+'Pro-Forma'!AJ28+'Pro-Forma'!T28)</f>
        <v>42.7393378414047</v>
      </c>
      <c r="AP28" s="5" t="n">
        <f aca="false">'Pro-Forma'!V28*(const_one-note_b_discount)</f>
        <v>31.9842233559929</v>
      </c>
      <c r="AQ28" s="5" t="n">
        <f aca="false">MIN('Pro-Forma'!AO28,'Pro-Forma'!AP28)</f>
        <v>31.9842233559929</v>
      </c>
      <c r="AR28" s="2" t="n">
        <f aca="false">note_b_principal_usd/'Pro-Forma'!AQ28</f>
        <v>93796.2434356841</v>
      </c>
      <c r="AS28" s="2" t="n">
        <f aca="false">pre_f_fd_total+'Pro-Forma'!S28+'Pro-Forma'!W28+'Pro-Forma'!AN28+'Pro-Forma'!AR28+'Pro-Forma'!AJ28</f>
        <v>38327301.7652924</v>
      </c>
      <c r="AT28" s="2" t="n">
        <f aca="false">MAX(const_zero,esop_refresh_target_post_f*'Pro-Forma'!AS28-pre_f_option_pool_total)</f>
        <v>587882.229488009</v>
      </c>
    </row>
    <row r="29" customFormat="false" ht="15" hidden="false" customHeight="false" outlineLevel="0" collapsed="false">
      <c r="A29" s="3" t="str">
        <f aca="false">lbl_notes_block</f>
        <v>Notes Block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 t="n">
        <f aca="false">'Pro-Forma'!R28+const_one</f>
        <v>25</v>
      </c>
      <c r="S29" s="2" t="n">
        <f aca="false">'Pro-Forma'!AT28</f>
        <v>587882.229488009</v>
      </c>
      <c r="T29" s="2" t="n">
        <f aca="false">'Pro-Forma'!AN28</f>
        <v>186716.585552682</v>
      </c>
      <c r="U29" s="2" t="n">
        <f aca="false">'Pro-Forma'!AR28</f>
        <v>93796.2434356841</v>
      </c>
      <c r="V29" s="5" t="n">
        <f aca="false">series_f_pre_money_usd/(pre_f_fd_total+'Pro-Forma'!S29)</f>
        <v>37.628498065874</v>
      </c>
      <c r="W29" s="2" t="n">
        <f aca="false">series_f_primary_raise_usd/'Pro-Forma'!V29</f>
        <v>797268.069203315</v>
      </c>
      <c r="X29" s="2" t="n">
        <f aca="false">IF('Pro-Forma'!V29&lt;class_seed_ocp,class_seed_ocp*(ad_pre_f_broad_based_fd+series_f_primary_raise_usd/class_seed_ocp)/(ad_pre_f_broad_based_fd+series_f_primary_raise_usd/'Pro-Forma'!V29),class_seed_ocp)</f>
        <v>1</v>
      </c>
      <c r="Y29" s="2" t="n">
        <f aca="false">class_seed_original_shares*class_seed_issue_pps/'Pro-Forma'!X29</f>
        <v>5000000</v>
      </c>
      <c r="Z29" s="2" t="n">
        <f aca="false">IF('Pro-Forma'!V29&lt;class_series_a_ocp,class_series_a_ocp*(ad_pre_f_broad_based_fd+series_f_primary_raise_usd/class_series_a_ocp)/(ad_pre_f_broad_based_fd+series_f_primary_raise_usd/'Pro-Forma'!V29),class_series_a_ocp)</f>
        <v>3</v>
      </c>
      <c r="AA29" s="2" t="n">
        <f aca="false">class_series_a_original_shares*class_series_a_issue_pps/'Pro-Forma'!Z29</f>
        <v>5000000</v>
      </c>
      <c r="AB29" s="2" t="n">
        <f aca="false">IF('Pro-Forma'!V29&lt;class_series_b_ocp,class_series_b_ocp*(ad_pre_f_broad_based_fd+series_f_primary_raise_usd/class_series_b_ocp)/(ad_pre_f_broad_based_fd+series_f_primary_raise_usd/'Pro-Forma'!V29),class_series_b_ocp)</f>
        <v>10</v>
      </c>
      <c r="AC29" s="2" t="n">
        <f aca="false">class_series_b_original_shares*class_series_b_issue_pps/'Pro-Forma'!AB29</f>
        <v>3000000</v>
      </c>
      <c r="AD29" s="2" t="n">
        <f aca="false">IF('Pro-Forma'!V29&lt;class_series_c_ocp,class_series_c_ocp*(ad_pre_f_broad_based_fd+series_f_primary_raise_usd/class_series_c_ocp)/(ad_pre_f_broad_based_fd+series_f_primary_raise_usd/'Pro-Forma'!V29),class_series_c_ocp)</f>
        <v>25</v>
      </c>
      <c r="AE29" s="2" t="n">
        <f aca="false">class_series_c_original_shares*class_series_c_issue_pps/'Pro-Forma'!AD29</f>
        <v>2400000</v>
      </c>
      <c r="AF29" s="8" t="n">
        <f aca="false">IF('Pro-Forma'!V29&lt;class_series_d_ocp,class_series_d_ocp*(ad_pre_f_broad_based_fd+series_f_primary_raise_usd/class_series_d_ocp)/(ad_pre_f_broad_based_fd+series_f_primary_raise_usd/'Pro-Forma'!V29),class_series_d_ocp)</f>
        <v>57.6817359540603</v>
      </c>
      <c r="AG29" s="2" t="n">
        <f aca="false">class_series_d_original_shares*class_series_d_issue_pps/'Pro-Forma'!AF29</f>
        <v>1733651.36027881</v>
      </c>
      <c r="AH29" s="8" t="n">
        <f aca="false">IF('Pro-Forma'!V29&lt;class_series_e_ocp,class_series_e_ocp*(ad_pre_f_broad_based_fd+series_f_primary_raise_usd/class_series_e_ocp)/(ad_pre_f_broad_based_fd+series_f_primary_raise_usd/'Pro-Forma'!V29),class_series_e_ocp)</f>
        <v>48.9126262367378</v>
      </c>
      <c r="AI29" s="2" t="n">
        <f aca="false">class_series_e_original_shares*class_series_e_issue_pps/'Pro-Forma'!AH29</f>
        <v>6133320.27733387</v>
      </c>
      <c r="AJ29" s="2" t="n">
        <f aca="false">'Pro-Forma'!Y29-class_seed_current_shares+'Pro-Forma'!AA29-class_series_a_current_shares+'Pro-Forma'!AC29-class_series_b_current_shares+'Pro-Forma'!AE29-class_series_c_current_shares+'Pro-Forma'!AG29-class_series_d_current_shares+'Pro-Forma'!AI29-class_series_e_current_shares</f>
        <v>43677.6376126856</v>
      </c>
      <c r="AK29" s="5" t="n">
        <f aca="false">note_a_cap_usd/(pre_f_fd_total+'Pro-Forma'!S29+'Pro-Forma'!AJ29+'Pro-Forma'!U29)</f>
        <v>26.7785530953235</v>
      </c>
      <c r="AL29" s="5" t="n">
        <f aca="false">'Pro-Forma'!V29*(const_one-note_a_discount)</f>
        <v>30.1027984526992</v>
      </c>
      <c r="AM29" s="5" t="n">
        <f aca="false">MIN('Pro-Forma'!AK29,'Pro-Forma'!AL29)</f>
        <v>26.7785530953235</v>
      </c>
      <c r="AN29" s="2" t="n">
        <f aca="false">note_a_principal_usd/'Pro-Forma'!AM29</f>
        <v>186716.585552682</v>
      </c>
      <c r="AO29" s="5" t="n">
        <f aca="false">note_b_cap_usd/(pre_f_fd_total+'Pro-Forma'!S29+'Pro-Forma'!AJ29+'Pro-Forma'!T29)</f>
        <v>42.7393378414047</v>
      </c>
      <c r="AP29" s="5" t="n">
        <f aca="false">'Pro-Forma'!V29*(const_one-note_b_discount)</f>
        <v>31.9842233559929</v>
      </c>
      <c r="AQ29" s="5" t="n">
        <f aca="false">MIN('Pro-Forma'!AO29,'Pro-Forma'!AP29)</f>
        <v>31.9842233559929</v>
      </c>
      <c r="AR29" s="2" t="n">
        <f aca="false">note_b_principal_usd/'Pro-Forma'!AQ29</f>
        <v>93796.2434356841</v>
      </c>
      <c r="AS29" s="2" t="n">
        <f aca="false">pre_f_fd_total+'Pro-Forma'!S29+'Pro-Forma'!W29+'Pro-Forma'!AN29+'Pro-Forma'!AR29+'Pro-Forma'!AJ29</f>
        <v>38327301.7652924</v>
      </c>
      <c r="AT29" s="2" t="n">
        <f aca="false">MAX(const_zero,esop_refresh_target_post_f*'Pro-Forma'!AS29-pre_f_option_pool_total)</f>
        <v>587882.229488009</v>
      </c>
    </row>
    <row r="30" customFormat="false" ht="15" hidden="false" customHeight="false" outlineLevel="0" collapsed="false">
      <c r="A30" s="10" t="str">
        <f aca="false">lbl_note</f>
        <v>Note</v>
      </c>
      <c r="B30" s="10" t="str">
        <f aca="false">lbl_principal</f>
        <v>Principal</v>
      </c>
      <c r="C30" s="10" t="str">
        <f aca="false">lbl_cap_value</f>
        <v>Cap</v>
      </c>
      <c r="D30" s="10" t="str">
        <f aca="false">lbl_discount_rate</f>
        <v>Discount</v>
      </c>
      <c r="E30" s="10" t="str">
        <f aca="false">lbl_cap_implied_pps</f>
        <v>Cap-implied PPS</v>
      </c>
      <c r="F30" s="10" t="str">
        <f aca="false">lbl_discount_implied_pps</f>
        <v>Discount-implied PPS</v>
      </c>
      <c r="G30" s="10" t="str">
        <f aca="false">lbl_conversion_pps</f>
        <v>Conversion PPS</v>
      </c>
      <c r="H30" s="10" t="str">
        <f aca="false">lbl_conversion_branch</f>
        <v>Conversion branch</v>
      </c>
      <c r="I30" s="10" t="str">
        <f aca="false">lbl_shares_issued</f>
        <v>Shares issued</v>
      </c>
      <c r="J30" s="4"/>
      <c r="K30" s="4"/>
      <c r="L30" s="4"/>
      <c r="M30" s="4"/>
      <c r="N30" s="4"/>
      <c r="O30" s="4"/>
      <c r="P30" s="4"/>
      <c r="Q30" s="4"/>
      <c r="R30" s="4" t="n">
        <f aca="false">'Pro-Forma'!R29+const_one</f>
        <v>26</v>
      </c>
      <c r="S30" s="4" t="n">
        <f aca="false">'Pro-Forma'!AT29</f>
        <v>587882.229488009</v>
      </c>
      <c r="T30" s="4" t="n">
        <f aca="false">'Pro-Forma'!AN29</f>
        <v>186716.585552682</v>
      </c>
      <c r="U30" s="4" t="n">
        <f aca="false">'Pro-Forma'!AR29</f>
        <v>93796.2434356841</v>
      </c>
      <c r="V30" s="11" t="n">
        <f aca="false">series_f_pre_money_usd/(pre_f_fd_total+'Pro-Forma'!S30)</f>
        <v>37.628498065874</v>
      </c>
      <c r="W30" s="4" t="n">
        <f aca="false">series_f_primary_raise_usd/'Pro-Forma'!V30</f>
        <v>797268.069203315</v>
      </c>
      <c r="X30" s="4" t="n">
        <f aca="false">IF('Pro-Forma'!V30&lt;class_seed_ocp,class_seed_ocp*(ad_pre_f_broad_based_fd+series_f_primary_raise_usd/class_seed_ocp)/(ad_pre_f_broad_based_fd+series_f_primary_raise_usd/'Pro-Forma'!V30),class_seed_ocp)</f>
        <v>1</v>
      </c>
      <c r="Y30" s="4" t="n">
        <f aca="false">class_seed_original_shares*class_seed_issue_pps/'Pro-Forma'!X30</f>
        <v>5000000</v>
      </c>
      <c r="Z30" s="4" t="n">
        <f aca="false">IF('Pro-Forma'!V30&lt;class_series_a_ocp,class_series_a_ocp*(ad_pre_f_broad_based_fd+series_f_primary_raise_usd/class_series_a_ocp)/(ad_pre_f_broad_based_fd+series_f_primary_raise_usd/'Pro-Forma'!V30),class_series_a_ocp)</f>
        <v>3</v>
      </c>
      <c r="AA30" s="4" t="n">
        <f aca="false">class_series_a_original_shares*class_series_a_issue_pps/'Pro-Forma'!Z30</f>
        <v>5000000</v>
      </c>
      <c r="AB30" s="4" t="n">
        <f aca="false">IF('Pro-Forma'!V30&lt;class_series_b_ocp,class_series_b_ocp*(ad_pre_f_broad_based_fd+series_f_primary_raise_usd/class_series_b_ocp)/(ad_pre_f_broad_based_fd+series_f_primary_raise_usd/'Pro-Forma'!V30),class_series_b_ocp)</f>
        <v>10</v>
      </c>
      <c r="AC30" s="4" t="n">
        <f aca="false">class_series_b_original_shares*class_series_b_issue_pps/'Pro-Forma'!AB30</f>
        <v>3000000</v>
      </c>
      <c r="AD30" s="4" t="n">
        <f aca="false">IF('Pro-Forma'!V30&lt;class_series_c_ocp,class_series_c_ocp*(ad_pre_f_broad_based_fd+series_f_primary_raise_usd/class_series_c_ocp)/(ad_pre_f_broad_based_fd+series_f_primary_raise_usd/'Pro-Forma'!V30),class_series_c_ocp)</f>
        <v>25</v>
      </c>
      <c r="AE30" s="4" t="n">
        <f aca="false">class_series_c_original_shares*class_series_c_issue_pps/'Pro-Forma'!AD30</f>
        <v>2400000</v>
      </c>
      <c r="AF30" s="12" t="n">
        <f aca="false">IF('Pro-Forma'!V30&lt;class_series_d_ocp,class_series_d_ocp*(ad_pre_f_broad_based_fd+series_f_primary_raise_usd/class_series_d_ocp)/(ad_pre_f_broad_based_fd+series_f_primary_raise_usd/'Pro-Forma'!V30),class_series_d_ocp)</f>
        <v>57.6817359540603</v>
      </c>
      <c r="AG30" s="4" t="n">
        <f aca="false">class_series_d_original_shares*class_series_d_issue_pps/'Pro-Forma'!AF30</f>
        <v>1733651.36027881</v>
      </c>
      <c r="AH30" s="12" t="n">
        <f aca="false">IF('Pro-Forma'!V30&lt;class_series_e_ocp,class_series_e_ocp*(ad_pre_f_broad_based_fd+series_f_primary_raise_usd/class_series_e_ocp)/(ad_pre_f_broad_based_fd+series_f_primary_raise_usd/'Pro-Forma'!V30),class_series_e_ocp)</f>
        <v>48.9126262367378</v>
      </c>
      <c r="AI30" s="4" t="n">
        <f aca="false">class_series_e_original_shares*class_series_e_issue_pps/'Pro-Forma'!AH30</f>
        <v>6133320.27733387</v>
      </c>
      <c r="AJ30" s="4" t="n">
        <f aca="false">'Pro-Forma'!Y30-class_seed_current_shares+'Pro-Forma'!AA30-class_series_a_current_shares+'Pro-Forma'!AC30-class_series_b_current_shares+'Pro-Forma'!AE30-class_series_c_current_shares+'Pro-Forma'!AG30-class_series_d_current_shares+'Pro-Forma'!AI30-class_series_e_current_shares</f>
        <v>43677.6376126856</v>
      </c>
      <c r="AK30" s="11" t="n">
        <f aca="false">note_a_cap_usd/(pre_f_fd_total+'Pro-Forma'!S30+'Pro-Forma'!AJ30+'Pro-Forma'!U30)</f>
        <v>26.7785530953235</v>
      </c>
      <c r="AL30" s="11" t="n">
        <f aca="false">'Pro-Forma'!V30*(const_one-note_a_discount)</f>
        <v>30.1027984526992</v>
      </c>
      <c r="AM30" s="11" t="n">
        <f aca="false">MIN('Pro-Forma'!AK30,'Pro-Forma'!AL30)</f>
        <v>26.7785530953235</v>
      </c>
      <c r="AN30" s="4" t="n">
        <f aca="false">note_a_principal_usd/'Pro-Forma'!AM30</f>
        <v>186716.585552682</v>
      </c>
      <c r="AO30" s="11" t="n">
        <f aca="false">note_b_cap_usd/(pre_f_fd_total+'Pro-Forma'!S30+'Pro-Forma'!AJ30+'Pro-Forma'!T30)</f>
        <v>42.7393378414047</v>
      </c>
      <c r="AP30" s="11" t="n">
        <f aca="false">'Pro-Forma'!V30*(const_one-note_b_discount)</f>
        <v>31.9842233559929</v>
      </c>
      <c r="AQ30" s="11" t="n">
        <f aca="false">MIN('Pro-Forma'!AO30,'Pro-Forma'!AP30)</f>
        <v>31.9842233559929</v>
      </c>
      <c r="AR30" s="4" t="n">
        <f aca="false">note_b_principal_usd/'Pro-Forma'!AQ30</f>
        <v>93796.2434356841</v>
      </c>
      <c r="AS30" s="4" t="n">
        <f aca="false">pre_f_fd_total+'Pro-Forma'!S30+'Pro-Forma'!W30+'Pro-Forma'!AN30+'Pro-Forma'!AR30+'Pro-Forma'!AJ30</f>
        <v>38327301.7652924</v>
      </c>
      <c r="AT30" s="4" t="n">
        <f aca="false">MAX(const_zero,esop_refresh_target_post_f*'Pro-Forma'!AS30-pre_f_option_pool_total)</f>
        <v>587882.229488009</v>
      </c>
    </row>
    <row r="31" customFormat="false" ht="15" hidden="false" customHeight="false" outlineLevel="0" collapsed="false">
      <c r="A31" s="13" t="str">
        <f aca="false">lbl_note_a</f>
        <v>Note A</v>
      </c>
      <c r="B31" s="17" t="n">
        <f aca="false">note_a_principal_usd</f>
        <v>5000000</v>
      </c>
      <c r="C31" s="17" t="n">
        <f aca="false">note_a_cap_usd</f>
        <v>1000000000</v>
      </c>
      <c r="D31" s="18" t="n">
        <f aca="false">note_a_discount</f>
        <v>0.2</v>
      </c>
      <c r="E31" s="14" t="n">
        <f aca="false">'Pro-Forma'!$AK$63</f>
        <v>26.7785530953235</v>
      </c>
      <c r="F31" s="14" t="n">
        <f aca="false">'Pro-Forma'!$AL$63</f>
        <v>30.1027984526992</v>
      </c>
      <c r="G31" s="14" t="n">
        <f aca="false">MIN(E31,F31)</f>
        <v>26.7785530953235</v>
      </c>
      <c r="H31" s="13" t="str">
        <f aca="false">IF(E31&lt;=F31,lbl_cap,lbl_discount)</f>
        <v>cap</v>
      </c>
      <c r="I31" s="16" t="n">
        <f aca="false">note_a_principal_usd/G31</f>
        <v>186716.585552682</v>
      </c>
      <c r="J31" s="2"/>
      <c r="K31" s="2"/>
      <c r="L31" s="2"/>
      <c r="M31" s="2"/>
      <c r="N31" s="2"/>
      <c r="O31" s="2"/>
      <c r="P31" s="2"/>
      <c r="Q31" s="2"/>
      <c r="R31" s="2" t="n">
        <f aca="false">'Pro-Forma'!R30+const_one</f>
        <v>27</v>
      </c>
      <c r="S31" s="2" t="n">
        <f aca="false">'Pro-Forma'!AT30</f>
        <v>587882.229488009</v>
      </c>
      <c r="T31" s="2" t="n">
        <f aca="false">'Pro-Forma'!AN30</f>
        <v>186716.585552682</v>
      </c>
      <c r="U31" s="2" t="n">
        <f aca="false">'Pro-Forma'!AR30</f>
        <v>93796.2434356841</v>
      </c>
      <c r="V31" s="5" t="n">
        <f aca="false">series_f_pre_money_usd/(pre_f_fd_total+'Pro-Forma'!S31)</f>
        <v>37.628498065874</v>
      </c>
      <c r="W31" s="2" t="n">
        <f aca="false">series_f_primary_raise_usd/'Pro-Forma'!V31</f>
        <v>797268.069203315</v>
      </c>
      <c r="X31" s="2" t="n">
        <f aca="false">IF('Pro-Forma'!V31&lt;class_seed_ocp,class_seed_ocp*(ad_pre_f_broad_based_fd+series_f_primary_raise_usd/class_seed_ocp)/(ad_pre_f_broad_based_fd+series_f_primary_raise_usd/'Pro-Forma'!V31),class_seed_ocp)</f>
        <v>1</v>
      </c>
      <c r="Y31" s="2" t="n">
        <f aca="false">class_seed_original_shares*class_seed_issue_pps/'Pro-Forma'!X31</f>
        <v>5000000</v>
      </c>
      <c r="Z31" s="2" t="n">
        <f aca="false">IF('Pro-Forma'!V31&lt;class_series_a_ocp,class_series_a_ocp*(ad_pre_f_broad_based_fd+series_f_primary_raise_usd/class_series_a_ocp)/(ad_pre_f_broad_based_fd+series_f_primary_raise_usd/'Pro-Forma'!V31),class_series_a_ocp)</f>
        <v>3</v>
      </c>
      <c r="AA31" s="2" t="n">
        <f aca="false">class_series_a_original_shares*class_series_a_issue_pps/'Pro-Forma'!Z31</f>
        <v>5000000</v>
      </c>
      <c r="AB31" s="2" t="n">
        <f aca="false">IF('Pro-Forma'!V31&lt;class_series_b_ocp,class_series_b_ocp*(ad_pre_f_broad_based_fd+series_f_primary_raise_usd/class_series_b_ocp)/(ad_pre_f_broad_based_fd+series_f_primary_raise_usd/'Pro-Forma'!V31),class_series_b_ocp)</f>
        <v>10</v>
      </c>
      <c r="AC31" s="2" t="n">
        <f aca="false">class_series_b_original_shares*class_series_b_issue_pps/'Pro-Forma'!AB31</f>
        <v>3000000</v>
      </c>
      <c r="AD31" s="2" t="n">
        <f aca="false">IF('Pro-Forma'!V31&lt;class_series_c_ocp,class_series_c_ocp*(ad_pre_f_broad_based_fd+series_f_primary_raise_usd/class_series_c_ocp)/(ad_pre_f_broad_based_fd+series_f_primary_raise_usd/'Pro-Forma'!V31),class_series_c_ocp)</f>
        <v>25</v>
      </c>
      <c r="AE31" s="2" t="n">
        <f aca="false">class_series_c_original_shares*class_series_c_issue_pps/'Pro-Forma'!AD31</f>
        <v>2400000</v>
      </c>
      <c r="AF31" s="8" t="n">
        <f aca="false">IF('Pro-Forma'!V31&lt;class_series_d_ocp,class_series_d_ocp*(ad_pre_f_broad_based_fd+series_f_primary_raise_usd/class_series_d_ocp)/(ad_pre_f_broad_based_fd+series_f_primary_raise_usd/'Pro-Forma'!V31),class_series_d_ocp)</f>
        <v>57.6817359540603</v>
      </c>
      <c r="AG31" s="2" t="n">
        <f aca="false">class_series_d_original_shares*class_series_d_issue_pps/'Pro-Forma'!AF31</f>
        <v>1733651.36027881</v>
      </c>
      <c r="AH31" s="8" t="n">
        <f aca="false">IF('Pro-Forma'!V31&lt;class_series_e_ocp,class_series_e_ocp*(ad_pre_f_broad_based_fd+series_f_primary_raise_usd/class_series_e_ocp)/(ad_pre_f_broad_based_fd+series_f_primary_raise_usd/'Pro-Forma'!V31),class_series_e_ocp)</f>
        <v>48.9126262367378</v>
      </c>
      <c r="AI31" s="2" t="n">
        <f aca="false">class_series_e_original_shares*class_series_e_issue_pps/'Pro-Forma'!AH31</f>
        <v>6133320.27733387</v>
      </c>
      <c r="AJ31" s="2" t="n">
        <f aca="false">'Pro-Forma'!Y31-class_seed_current_shares+'Pro-Forma'!AA31-class_series_a_current_shares+'Pro-Forma'!AC31-class_series_b_current_shares+'Pro-Forma'!AE31-class_series_c_current_shares+'Pro-Forma'!AG31-class_series_d_current_shares+'Pro-Forma'!AI31-class_series_e_current_shares</f>
        <v>43677.6376126856</v>
      </c>
      <c r="AK31" s="5" t="n">
        <f aca="false">note_a_cap_usd/(pre_f_fd_total+'Pro-Forma'!S31+'Pro-Forma'!AJ31+'Pro-Forma'!U31)</f>
        <v>26.7785530953235</v>
      </c>
      <c r="AL31" s="5" t="n">
        <f aca="false">'Pro-Forma'!V31*(const_one-note_a_discount)</f>
        <v>30.1027984526992</v>
      </c>
      <c r="AM31" s="5" t="n">
        <f aca="false">MIN('Pro-Forma'!AK31,'Pro-Forma'!AL31)</f>
        <v>26.7785530953235</v>
      </c>
      <c r="AN31" s="2" t="n">
        <f aca="false">note_a_principal_usd/'Pro-Forma'!AM31</f>
        <v>186716.585552682</v>
      </c>
      <c r="AO31" s="5" t="n">
        <f aca="false">note_b_cap_usd/(pre_f_fd_total+'Pro-Forma'!S31+'Pro-Forma'!AJ31+'Pro-Forma'!T31)</f>
        <v>42.7393378414047</v>
      </c>
      <c r="AP31" s="5" t="n">
        <f aca="false">'Pro-Forma'!V31*(const_one-note_b_discount)</f>
        <v>31.9842233559929</v>
      </c>
      <c r="AQ31" s="5" t="n">
        <f aca="false">MIN('Pro-Forma'!AO31,'Pro-Forma'!AP31)</f>
        <v>31.9842233559929</v>
      </c>
      <c r="AR31" s="2" t="n">
        <f aca="false">note_b_principal_usd/'Pro-Forma'!AQ31</f>
        <v>93796.2434356841</v>
      </c>
      <c r="AS31" s="2" t="n">
        <f aca="false">pre_f_fd_total+'Pro-Forma'!S31+'Pro-Forma'!W31+'Pro-Forma'!AN31+'Pro-Forma'!AR31+'Pro-Forma'!AJ31</f>
        <v>38327301.7652924</v>
      </c>
      <c r="AT31" s="2" t="n">
        <f aca="false">MAX(const_zero,esop_refresh_target_post_f*'Pro-Forma'!AS31-pre_f_option_pool_total)</f>
        <v>587882.229488009</v>
      </c>
    </row>
    <row r="32" customFormat="false" ht="15" hidden="false" customHeight="false" outlineLevel="0" collapsed="false">
      <c r="A32" s="13" t="str">
        <f aca="false">lbl_note_b</f>
        <v>Note B</v>
      </c>
      <c r="B32" s="17" t="n">
        <f aca="false">note_b_principal_usd</f>
        <v>3000000</v>
      </c>
      <c r="C32" s="17" t="n">
        <f aca="false">note_b_cap_usd</f>
        <v>1600000000</v>
      </c>
      <c r="D32" s="18" t="n">
        <f aca="false">note_b_discount</f>
        <v>0.15</v>
      </c>
      <c r="E32" s="14" t="n">
        <f aca="false">'Pro-Forma'!$AO$63</f>
        <v>42.7393378414047</v>
      </c>
      <c r="F32" s="14" t="n">
        <f aca="false">'Pro-Forma'!$AP$63</f>
        <v>31.9842233559929</v>
      </c>
      <c r="G32" s="14" t="n">
        <f aca="false">MIN(E32,F32)</f>
        <v>31.9842233559929</v>
      </c>
      <c r="H32" s="13" t="str">
        <f aca="false">IF(E32&lt;=F32,lbl_cap,lbl_discount)</f>
        <v>discount</v>
      </c>
      <c r="I32" s="16" t="n">
        <f aca="false">note_b_principal_usd/G32</f>
        <v>93796.2434356841</v>
      </c>
      <c r="J32" s="2"/>
      <c r="K32" s="2"/>
      <c r="L32" s="2"/>
      <c r="M32" s="2"/>
      <c r="N32" s="2"/>
      <c r="O32" s="2"/>
      <c r="P32" s="2"/>
      <c r="Q32" s="2"/>
      <c r="R32" s="2" t="n">
        <f aca="false">'Pro-Forma'!R31+const_one</f>
        <v>28</v>
      </c>
      <c r="S32" s="2" t="n">
        <f aca="false">'Pro-Forma'!AT31</f>
        <v>587882.229488009</v>
      </c>
      <c r="T32" s="2" t="n">
        <f aca="false">'Pro-Forma'!AN31</f>
        <v>186716.585552682</v>
      </c>
      <c r="U32" s="2" t="n">
        <f aca="false">'Pro-Forma'!AR31</f>
        <v>93796.2434356841</v>
      </c>
      <c r="V32" s="5" t="n">
        <f aca="false">series_f_pre_money_usd/(pre_f_fd_total+'Pro-Forma'!S32)</f>
        <v>37.628498065874</v>
      </c>
      <c r="W32" s="2" t="n">
        <f aca="false">series_f_primary_raise_usd/'Pro-Forma'!V32</f>
        <v>797268.069203315</v>
      </c>
      <c r="X32" s="2" t="n">
        <f aca="false">IF('Pro-Forma'!V32&lt;class_seed_ocp,class_seed_ocp*(ad_pre_f_broad_based_fd+series_f_primary_raise_usd/class_seed_ocp)/(ad_pre_f_broad_based_fd+series_f_primary_raise_usd/'Pro-Forma'!V32),class_seed_ocp)</f>
        <v>1</v>
      </c>
      <c r="Y32" s="2" t="n">
        <f aca="false">class_seed_original_shares*class_seed_issue_pps/'Pro-Forma'!X32</f>
        <v>5000000</v>
      </c>
      <c r="Z32" s="2" t="n">
        <f aca="false">IF('Pro-Forma'!V32&lt;class_series_a_ocp,class_series_a_ocp*(ad_pre_f_broad_based_fd+series_f_primary_raise_usd/class_series_a_ocp)/(ad_pre_f_broad_based_fd+series_f_primary_raise_usd/'Pro-Forma'!V32),class_series_a_ocp)</f>
        <v>3</v>
      </c>
      <c r="AA32" s="2" t="n">
        <f aca="false">class_series_a_original_shares*class_series_a_issue_pps/'Pro-Forma'!Z32</f>
        <v>5000000</v>
      </c>
      <c r="AB32" s="2" t="n">
        <f aca="false">IF('Pro-Forma'!V32&lt;class_series_b_ocp,class_series_b_ocp*(ad_pre_f_broad_based_fd+series_f_primary_raise_usd/class_series_b_ocp)/(ad_pre_f_broad_based_fd+series_f_primary_raise_usd/'Pro-Forma'!V32),class_series_b_ocp)</f>
        <v>10</v>
      </c>
      <c r="AC32" s="2" t="n">
        <f aca="false">class_series_b_original_shares*class_series_b_issue_pps/'Pro-Forma'!AB32</f>
        <v>3000000</v>
      </c>
      <c r="AD32" s="2" t="n">
        <f aca="false">IF('Pro-Forma'!V32&lt;class_series_c_ocp,class_series_c_ocp*(ad_pre_f_broad_based_fd+series_f_primary_raise_usd/class_series_c_ocp)/(ad_pre_f_broad_based_fd+series_f_primary_raise_usd/'Pro-Forma'!V32),class_series_c_ocp)</f>
        <v>25</v>
      </c>
      <c r="AE32" s="2" t="n">
        <f aca="false">class_series_c_original_shares*class_series_c_issue_pps/'Pro-Forma'!AD32</f>
        <v>2400000</v>
      </c>
      <c r="AF32" s="8" t="n">
        <f aca="false">IF('Pro-Forma'!V32&lt;class_series_d_ocp,class_series_d_ocp*(ad_pre_f_broad_based_fd+series_f_primary_raise_usd/class_series_d_ocp)/(ad_pre_f_broad_based_fd+series_f_primary_raise_usd/'Pro-Forma'!V32),class_series_d_ocp)</f>
        <v>57.6817359540603</v>
      </c>
      <c r="AG32" s="2" t="n">
        <f aca="false">class_series_d_original_shares*class_series_d_issue_pps/'Pro-Forma'!AF32</f>
        <v>1733651.36027881</v>
      </c>
      <c r="AH32" s="8" t="n">
        <f aca="false">IF('Pro-Forma'!V32&lt;class_series_e_ocp,class_series_e_ocp*(ad_pre_f_broad_based_fd+series_f_primary_raise_usd/class_series_e_ocp)/(ad_pre_f_broad_based_fd+series_f_primary_raise_usd/'Pro-Forma'!V32),class_series_e_ocp)</f>
        <v>48.9126262367378</v>
      </c>
      <c r="AI32" s="2" t="n">
        <f aca="false">class_series_e_original_shares*class_series_e_issue_pps/'Pro-Forma'!AH32</f>
        <v>6133320.27733387</v>
      </c>
      <c r="AJ32" s="2" t="n">
        <f aca="false">'Pro-Forma'!Y32-class_seed_current_shares+'Pro-Forma'!AA32-class_series_a_current_shares+'Pro-Forma'!AC32-class_series_b_current_shares+'Pro-Forma'!AE32-class_series_c_current_shares+'Pro-Forma'!AG32-class_series_d_current_shares+'Pro-Forma'!AI32-class_series_e_current_shares</f>
        <v>43677.6376126856</v>
      </c>
      <c r="AK32" s="5" t="n">
        <f aca="false">note_a_cap_usd/(pre_f_fd_total+'Pro-Forma'!S32+'Pro-Forma'!AJ32+'Pro-Forma'!U32)</f>
        <v>26.7785530953235</v>
      </c>
      <c r="AL32" s="5" t="n">
        <f aca="false">'Pro-Forma'!V32*(const_one-note_a_discount)</f>
        <v>30.1027984526992</v>
      </c>
      <c r="AM32" s="5" t="n">
        <f aca="false">MIN('Pro-Forma'!AK32,'Pro-Forma'!AL32)</f>
        <v>26.7785530953235</v>
      </c>
      <c r="AN32" s="2" t="n">
        <f aca="false">note_a_principal_usd/'Pro-Forma'!AM32</f>
        <v>186716.585552682</v>
      </c>
      <c r="AO32" s="5" t="n">
        <f aca="false">note_b_cap_usd/(pre_f_fd_total+'Pro-Forma'!S32+'Pro-Forma'!AJ32+'Pro-Forma'!T32)</f>
        <v>42.7393378414047</v>
      </c>
      <c r="AP32" s="5" t="n">
        <f aca="false">'Pro-Forma'!V32*(const_one-note_b_discount)</f>
        <v>31.9842233559929</v>
      </c>
      <c r="AQ32" s="5" t="n">
        <f aca="false">MIN('Pro-Forma'!AO32,'Pro-Forma'!AP32)</f>
        <v>31.9842233559929</v>
      </c>
      <c r="AR32" s="2" t="n">
        <f aca="false">note_b_principal_usd/'Pro-Forma'!AQ32</f>
        <v>93796.2434356841</v>
      </c>
      <c r="AS32" s="2" t="n">
        <f aca="false">pre_f_fd_total+'Pro-Forma'!S32+'Pro-Forma'!W32+'Pro-Forma'!AN32+'Pro-Forma'!AR32+'Pro-Forma'!AJ32</f>
        <v>38327301.7652924</v>
      </c>
      <c r="AT32" s="2" t="n">
        <f aca="false">MAX(const_zero,esop_refresh_target_post_f*'Pro-Forma'!AS32-pre_f_option_pool_total)</f>
        <v>587882.229488009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 t="n">
        <f aca="false">'Pro-Forma'!R32+const_one</f>
        <v>29</v>
      </c>
      <c r="S33" s="2" t="n">
        <f aca="false">'Pro-Forma'!AT32</f>
        <v>587882.229488009</v>
      </c>
      <c r="T33" s="2" t="n">
        <f aca="false">'Pro-Forma'!AN32</f>
        <v>186716.585552682</v>
      </c>
      <c r="U33" s="2" t="n">
        <f aca="false">'Pro-Forma'!AR32</f>
        <v>93796.2434356841</v>
      </c>
      <c r="V33" s="5" t="n">
        <f aca="false">series_f_pre_money_usd/(pre_f_fd_total+'Pro-Forma'!S33)</f>
        <v>37.628498065874</v>
      </c>
      <c r="W33" s="2" t="n">
        <f aca="false">series_f_primary_raise_usd/'Pro-Forma'!V33</f>
        <v>797268.069203315</v>
      </c>
      <c r="X33" s="2" t="n">
        <f aca="false">IF('Pro-Forma'!V33&lt;class_seed_ocp,class_seed_ocp*(ad_pre_f_broad_based_fd+series_f_primary_raise_usd/class_seed_ocp)/(ad_pre_f_broad_based_fd+series_f_primary_raise_usd/'Pro-Forma'!V33),class_seed_ocp)</f>
        <v>1</v>
      </c>
      <c r="Y33" s="2" t="n">
        <f aca="false">class_seed_original_shares*class_seed_issue_pps/'Pro-Forma'!X33</f>
        <v>5000000</v>
      </c>
      <c r="Z33" s="2" t="n">
        <f aca="false">IF('Pro-Forma'!V33&lt;class_series_a_ocp,class_series_a_ocp*(ad_pre_f_broad_based_fd+series_f_primary_raise_usd/class_series_a_ocp)/(ad_pre_f_broad_based_fd+series_f_primary_raise_usd/'Pro-Forma'!V33),class_series_a_ocp)</f>
        <v>3</v>
      </c>
      <c r="AA33" s="2" t="n">
        <f aca="false">class_series_a_original_shares*class_series_a_issue_pps/'Pro-Forma'!Z33</f>
        <v>5000000</v>
      </c>
      <c r="AB33" s="2" t="n">
        <f aca="false">IF('Pro-Forma'!V33&lt;class_series_b_ocp,class_series_b_ocp*(ad_pre_f_broad_based_fd+series_f_primary_raise_usd/class_series_b_ocp)/(ad_pre_f_broad_based_fd+series_f_primary_raise_usd/'Pro-Forma'!V33),class_series_b_ocp)</f>
        <v>10</v>
      </c>
      <c r="AC33" s="2" t="n">
        <f aca="false">class_series_b_original_shares*class_series_b_issue_pps/'Pro-Forma'!AB33</f>
        <v>3000000</v>
      </c>
      <c r="AD33" s="2" t="n">
        <f aca="false">IF('Pro-Forma'!V33&lt;class_series_c_ocp,class_series_c_ocp*(ad_pre_f_broad_based_fd+series_f_primary_raise_usd/class_series_c_ocp)/(ad_pre_f_broad_based_fd+series_f_primary_raise_usd/'Pro-Forma'!V33),class_series_c_ocp)</f>
        <v>25</v>
      </c>
      <c r="AE33" s="2" t="n">
        <f aca="false">class_series_c_original_shares*class_series_c_issue_pps/'Pro-Forma'!AD33</f>
        <v>2400000</v>
      </c>
      <c r="AF33" s="8" t="n">
        <f aca="false">IF('Pro-Forma'!V33&lt;class_series_d_ocp,class_series_d_ocp*(ad_pre_f_broad_based_fd+series_f_primary_raise_usd/class_series_d_ocp)/(ad_pre_f_broad_based_fd+series_f_primary_raise_usd/'Pro-Forma'!V33),class_series_d_ocp)</f>
        <v>57.6817359540603</v>
      </c>
      <c r="AG33" s="2" t="n">
        <f aca="false">class_series_d_original_shares*class_series_d_issue_pps/'Pro-Forma'!AF33</f>
        <v>1733651.36027881</v>
      </c>
      <c r="AH33" s="8" t="n">
        <f aca="false">IF('Pro-Forma'!V33&lt;class_series_e_ocp,class_series_e_ocp*(ad_pre_f_broad_based_fd+series_f_primary_raise_usd/class_series_e_ocp)/(ad_pre_f_broad_based_fd+series_f_primary_raise_usd/'Pro-Forma'!V33),class_series_e_ocp)</f>
        <v>48.9126262367378</v>
      </c>
      <c r="AI33" s="2" t="n">
        <f aca="false">class_series_e_original_shares*class_series_e_issue_pps/'Pro-Forma'!AH33</f>
        <v>6133320.27733387</v>
      </c>
      <c r="AJ33" s="2" t="n">
        <f aca="false">'Pro-Forma'!Y33-class_seed_current_shares+'Pro-Forma'!AA33-class_series_a_current_shares+'Pro-Forma'!AC33-class_series_b_current_shares+'Pro-Forma'!AE33-class_series_c_current_shares+'Pro-Forma'!AG33-class_series_d_current_shares+'Pro-Forma'!AI33-class_series_e_current_shares</f>
        <v>43677.6376126856</v>
      </c>
      <c r="AK33" s="5" t="n">
        <f aca="false">note_a_cap_usd/(pre_f_fd_total+'Pro-Forma'!S33+'Pro-Forma'!AJ33+'Pro-Forma'!U33)</f>
        <v>26.7785530953235</v>
      </c>
      <c r="AL33" s="5" t="n">
        <f aca="false">'Pro-Forma'!V33*(const_one-note_a_discount)</f>
        <v>30.1027984526992</v>
      </c>
      <c r="AM33" s="5" t="n">
        <f aca="false">MIN('Pro-Forma'!AK33,'Pro-Forma'!AL33)</f>
        <v>26.7785530953235</v>
      </c>
      <c r="AN33" s="2" t="n">
        <f aca="false">note_a_principal_usd/'Pro-Forma'!AM33</f>
        <v>186716.585552682</v>
      </c>
      <c r="AO33" s="5" t="n">
        <f aca="false">note_b_cap_usd/(pre_f_fd_total+'Pro-Forma'!S33+'Pro-Forma'!AJ33+'Pro-Forma'!T33)</f>
        <v>42.7393378414047</v>
      </c>
      <c r="AP33" s="5" t="n">
        <f aca="false">'Pro-Forma'!V33*(const_one-note_b_discount)</f>
        <v>31.9842233559929</v>
      </c>
      <c r="AQ33" s="5" t="n">
        <f aca="false">MIN('Pro-Forma'!AO33,'Pro-Forma'!AP33)</f>
        <v>31.9842233559929</v>
      </c>
      <c r="AR33" s="2" t="n">
        <f aca="false">note_b_principal_usd/'Pro-Forma'!AQ33</f>
        <v>93796.2434356841</v>
      </c>
      <c r="AS33" s="2" t="n">
        <f aca="false">pre_f_fd_total+'Pro-Forma'!S33+'Pro-Forma'!W33+'Pro-Forma'!AN33+'Pro-Forma'!AR33+'Pro-Forma'!AJ33</f>
        <v>38327301.7652924</v>
      </c>
      <c r="AT33" s="2" t="n">
        <f aca="false">MAX(const_zero,esop_refresh_target_post_f*'Pro-Forma'!AS33-pre_f_option_pool_total)</f>
        <v>587882.229488009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 t="n">
        <f aca="false">'Pro-Forma'!R33+const_one</f>
        <v>30</v>
      </c>
      <c r="S34" s="2" t="n">
        <f aca="false">'Pro-Forma'!AT33</f>
        <v>587882.229488009</v>
      </c>
      <c r="T34" s="2" t="n">
        <f aca="false">'Pro-Forma'!AN33</f>
        <v>186716.585552682</v>
      </c>
      <c r="U34" s="2" t="n">
        <f aca="false">'Pro-Forma'!AR33</f>
        <v>93796.2434356841</v>
      </c>
      <c r="V34" s="5" t="n">
        <f aca="false">series_f_pre_money_usd/(pre_f_fd_total+'Pro-Forma'!S34)</f>
        <v>37.628498065874</v>
      </c>
      <c r="W34" s="2" t="n">
        <f aca="false">series_f_primary_raise_usd/'Pro-Forma'!V34</f>
        <v>797268.069203315</v>
      </c>
      <c r="X34" s="2" t="n">
        <f aca="false">IF('Pro-Forma'!V34&lt;class_seed_ocp,class_seed_ocp*(ad_pre_f_broad_based_fd+series_f_primary_raise_usd/class_seed_ocp)/(ad_pre_f_broad_based_fd+series_f_primary_raise_usd/'Pro-Forma'!V34),class_seed_ocp)</f>
        <v>1</v>
      </c>
      <c r="Y34" s="2" t="n">
        <f aca="false">class_seed_original_shares*class_seed_issue_pps/'Pro-Forma'!X34</f>
        <v>5000000</v>
      </c>
      <c r="Z34" s="2" t="n">
        <f aca="false">IF('Pro-Forma'!V34&lt;class_series_a_ocp,class_series_a_ocp*(ad_pre_f_broad_based_fd+series_f_primary_raise_usd/class_series_a_ocp)/(ad_pre_f_broad_based_fd+series_f_primary_raise_usd/'Pro-Forma'!V34),class_series_a_ocp)</f>
        <v>3</v>
      </c>
      <c r="AA34" s="2" t="n">
        <f aca="false">class_series_a_original_shares*class_series_a_issue_pps/'Pro-Forma'!Z34</f>
        <v>5000000</v>
      </c>
      <c r="AB34" s="2" t="n">
        <f aca="false">IF('Pro-Forma'!V34&lt;class_series_b_ocp,class_series_b_ocp*(ad_pre_f_broad_based_fd+series_f_primary_raise_usd/class_series_b_ocp)/(ad_pre_f_broad_based_fd+series_f_primary_raise_usd/'Pro-Forma'!V34),class_series_b_ocp)</f>
        <v>10</v>
      </c>
      <c r="AC34" s="2" t="n">
        <f aca="false">class_series_b_original_shares*class_series_b_issue_pps/'Pro-Forma'!AB34</f>
        <v>3000000</v>
      </c>
      <c r="AD34" s="2" t="n">
        <f aca="false">IF('Pro-Forma'!V34&lt;class_series_c_ocp,class_series_c_ocp*(ad_pre_f_broad_based_fd+series_f_primary_raise_usd/class_series_c_ocp)/(ad_pre_f_broad_based_fd+series_f_primary_raise_usd/'Pro-Forma'!V34),class_series_c_ocp)</f>
        <v>25</v>
      </c>
      <c r="AE34" s="2" t="n">
        <f aca="false">class_series_c_original_shares*class_series_c_issue_pps/'Pro-Forma'!AD34</f>
        <v>2400000</v>
      </c>
      <c r="AF34" s="8" t="n">
        <f aca="false">IF('Pro-Forma'!V34&lt;class_series_d_ocp,class_series_d_ocp*(ad_pre_f_broad_based_fd+series_f_primary_raise_usd/class_series_d_ocp)/(ad_pre_f_broad_based_fd+series_f_primary_raise_usd/'Pro-Forma'!V34),class_series_d_ocp)</f>
        <v>57.6817359540603</v>
      </c>
      <c r="AG34" s="2" t="n">
        <f aca="false">class_series_d_original_shares*class_series_d_issue_pps/'Pro-Forma'!AF34</f>
        <v>1733651.36027881</v>
      </c>
      <c r="AH34" s="8" t="n">
        <f aca="false">IF('Pro-Forma'!V34&lt;class_series_e_ocp,class_series_e_ocp*(ad_pre_f_broad_based_fd+series_f_primary_raise_usd/class_series_e_ocp)/(ad_pre_f_broad_based_fd+series_f_primary_raise_usd/'Pro-Forma'!V34),class_series_e_ocp)</f>
        <v>48.9126262367378</v>
      </c>
      <c r="AI34" s="2" t="n">
        <f aca="false">class_series_e_original_shares*class_series_e_issue_pps/'Pro-Forma'!AH34</f>
        <v>6133320.27733387</v>
      </c>
      <c r="AJ34" s="2" t="n">
        <f aca="false">'Pro-Forma'!Y34-class_seed_current_shares+'Pro-Forma'!AA34-class_series_a_current_shares+'Pro-Forma'!AC34-class_series_b_current_shares+'Pro-Forma'!AE34-class_series_c_current_shares+'Pro-Forma'!AG34-class_series_d_current_shares+'Pro-Forma'!AI34-class_series_e_current_shares</f>
        <v>43677.6376126856</v>
      </c>
      <c r="AK34" s="5" t="n">
        <f aca="false">note_a_cap_usd/(pre_f_fd_total+'Pro-Forma'!S34+'Pro-Forma'!AJ34+'Pro-Forma'!U34)</f>
        <v>26.7785530953235</v>
      </c>
      <c r="AL34" s="5" t="n">
        <f aca="false">'Pro-Forma'!V34*(const_one-note_a_discount)</f>
        <v>30.1027984526992</v>
      </c>
      <c r="AM34" s="5" t="n">
        <f aca="false">MIN('Pro-Forma'!AK34,'Pro-Forma'!AL34)</f>
        <v>26.7785530953235</v>
      </c>
      <c r="AN34" s="2" t="n">
        <f aca="false">note_a_principal_usd/'Pro-Forma'!AM34</f>
        <v>186716.585552682</v>
      </c>
      <c r="AO34" s="5" t="n">
        <f aca="false">note_b_cap_usd/(pre_f_fd_total+'Pro-Forma'!S34+'Pro-Forma'!AJ34+'Pro-Forma'!T34)</f>
        <v>42.7393378414047</v>
      </c>
      <c r="AP34" s="5" t="n">
        <f aca="false">'Pro-Forma'!V34*(const_one-note_b_discount)</f>
        <v>31.9842233559929</v>
      </c>
      <c r="AQ34" s="5" t="n">
        <f aca="false">MIN('Pro-Forma'!AO34,'Pro-Forma'!AP34)</f>
        <v>31.9842233559929</v>
      </c>
      <c r="AR34" s="2" t="n">
        <f aca="false">note_b_principal_usd/'Pro-Forma'!AQ34</f>
        <v>93796.2434356841</v>
      </c>
      <c r="AS34" s="2" t="n">
        <f aca="false">pre_f_fd_total+'Pro-Forma'!S34+'Pro-Forma'!W34+'Pro-Forma'!AN34+'Pro-Forma'!AR34+'Pro-Forma'!AJ34</f>
        <v>38327301.7652924</v>
      </c>
      <c r="AT34" s="2" t="n">
        <f aca="false">MAX(const_zero,esop_refresh_target_post_f*'Pro-Forma'!AS34-pre_f_option_pool_total)</f>
        <v>587882.229488009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 t="n">
        <f aca="false">'Pro-Forma'!R34+const_one</f>
        <v>31</v>
      </c>
      <c r="S35" s="2" t="n">
        <f aca="false">'Pro-Forma'!AT34</f>
        <v>587882.229488009</v>
      </c>
      <c r="T35" s="2" t="n">
        <f aca="false">'Pro-Forma'!AN34</f>
        <v>186716.585552682</v>
      </c>
      <c r="U35" s="2" t="n">
        <f aca="false">'Pro-Forma'!AR34</f>
        <v>93796.2434356841</v>
      </c>
      <c r="V35" s="5" t="n">
        <f aca="false">series_f_pre_money_usd/(pre_f_fd_total+'Pro-Forma'!S35)</f>
        <v>37.628498065874</v>
      </c>
      <c r="W35" s="2" t="n">
        <f aca="false">series_f_primary_raise_usd/'Pro-Forma'!V35</f>
        <v>797268.069203315</v>
      </c>
      <c r="X35" s="2" t="n">
        <f aca="false">IF('Pro-Forma'!V35&lt;class_seed_ocp,class_seed_ocp*(ad_pre_f_broad_based_fd+series_f_primary_raise_usd/class_seed_ocp)/(ad_pre_f_broad_based_fd+series_f_primary_raise_usd/'Pro-Forma'!V35),class_seed_ocp)</f>
        <v>1</v>
      </c>
      <c r="Y35" s="2" t="n">
        <f aca="false">class_seed_original_shares*class_seed_issue_pps/'Pro-Forma'!X35</f>
        <v>5000000</v>
      </c>
      <c r="Z35" s="2" t="n">
        <f aca="false">IF('Pro-Forma'!V35&lt;class_series_a_ocp,class_series_a_ocp*(ad_pre_f_broad_based_fd+series_f_primary_raise_usd/class_series_a_ocp)/(ad_pre_f_broad_based_fd+series_f_primary_raise_usd/'Pro-Forma'!V35),class_series_a_ocp)</f>
        <v>3</v>
      </c>
      <c r="AA35" s="2" t="n">
        <f aca="false">class_series_a_original_shares*class_series_a_issue_pps/'Pro-Forma'!Z35</f>
        <v>5000000</v>
      </c>
      <c r="AB35" s="2" t="n">
        <f aca="false">IF('Pro-Forma'!V35&lt;class_series_b_ocp,class_series_b_ocp*(ad_pre_f_broad_based_fd+series_f_primary_raise_usd/class_series_b_ocp)/(ad_pre_f_broad_based_fd+series_f_primary_raise_usd/'Pro-Forma'!V35),class_series_b_ocp)</f>
        <v>10</v>
      </c>
      <c r="AC35" s="2" t="n">
        <f aca="false">class_series_b_original_shares*class_series_b_issue_pps/'Pro-Forma'!AB35</f>
        <v>3000000</v>
      </c>
      <c r="AD35" s="2" t="n">
        <f aca="false">IF('Pro-Forma'!V35&lt;class_series_c_ocp,class_series_c_ocp*(ad_pre_f_broad_based_fd+series_f_primary_raise_usd/class_series_c_ocp)/(ad_pre_f_broad_based_fd+series_f_primary_raise_usd/'Pro-Forma'!V35),class_series_c_ocp)</f>
        <v>25</v>
      </c>
      <c r="AE35" s="2" t="n">
        <f aca="false">class_series_c_original_shares*class_series_c_issue_pps/'Pro-Forma'!AD35</f>
        <v>2400000</v>
      </c>
      <c r="AF35" s="8" t="n">
        <f aca="false">IF('Pro-Forma'!V35&lt;class_series_d_ocp,class_series_d_ocp*(ad_pre_f_broad_based_fd+series_f_primary_raise_usd/class_series_d_ocp)/(ad_pre_f_broad_based_fd+series_f_primary_raise_usd/'Pro-Forma'!V35),class_series_d_ocp)</f>
        <v>57.6817359540603</v>
      </c>
      <c r="AG35" s="2" t="n">
        <f aca="false">class_series_d_original_shares*class_series_d_issue_pps/'Pro-Forma'!AF35</f>
        <v>1733651.36027881</v>
      </c>
      <c r="AH35" s="8" t="n">
        <f aca="false">IF('Pro-Forma'!V35&lt;class_series_e_ocp,class_series_e_ocp*(ad_pre_f_broad_based_fd+series_f_primary_raise_usd/class_series_e_ocp)/(ad_pre_f_broad_based_fd+series_f_primary_raise_usd/'Pro-Forma'!V35),class_series_e_ocp)</f>
        <v>48.9126262367378</v>
      </c>
      <c r="AI35" s="2" t="n">
        <f aca="false">class_series_e_original_shares*class_series_e_issue_pps/'Pro-Forma'!AH35</f>
        <v>6133320.27733387</v>
      </c>
      <c r="AJ35" s="2" t="n">
        <f aca="false">'Pro-Forma'!Y35-class_seed_current_shares+'Pro-Forma'!AA35-class_series_a_current_shares+'Pro-Forma'!AC35-class_series_b_current_shares+'Pro-Forma'!AE35-class_series_c_current_shares+'Pro-Forma'!AG35-class_series_d_current_shares+'Pro-Forma'!AI35-class_series_e_current_shares</f>
        <v>43677.6376126856</v>
      </c>
      <c r="AK35" s="5" t="n">
        <f aca="false">note_a_cap_usd/(pre_f_fd_total+'Pro-Forma'!S35+'Pro-Forma'!AJ35+'Pro-Forma'!U35)</f>
        <v>26.7785530953235</v>
      </c>
      <c r="AL35" s="5" t="n">
        <f aca="false">'Pro-Forma'!V35*(const_one-note_a_discount)</f>
        <v>30.1027984526992</v>
      </c>
      <c r="AM35" s="5" t="n">
        <f aca="false">MIN('Pro-Forma'!AK35,'Pro-Forma'!AL35)</f>
        <v>26.7785530953235</v>
      </c>
      <c r="AN35" s="2" t="n">
        <f aca="false">note_a_principal_usd/'Pro-Forma'!AM35</f>
        <v>186716.585552682</v>
      </c>
      <c r="AO35" s="5" t="n">
        <f aca="false">note_b_cap_usd/(pre_f_fd_total+'Pro-Forma'!S35+'Pro-Forma'!AJ35+'Pro-Forma'!T35)</f>
        <v>42.7393378414047</v>
      </c>
      <c r="AP35" s="5" t="n">
        <f aca="false">'Pro-Forma'!V35*(const_one-note_b_discount)</f>
        <v>31.9842233559929</v>
      </c>
      <c r="AQ35" s="5" t="n">
        <f aca="false">MIN('Pro-Forma'!AO35,'Pro-Forma'!AP35)</f>
        <v>31.9842233559929</v>
      </c>
      <c r="AR35" s="2" t="n">
        <f aca="false">note_b_principal_usd/'Pro-Forma'!AQ35</f>
        <v>93796.2434356841</v>
      </c>
      <c r="AS35" s="2" t="n">
        <f aca="false">pre_f_fd_total+'Pro-Forma'!S35+'Pro-Forma'!W35+'Pro-Forma'!AN35+'Pro-Forma'!AR35+'Pro-Forma'!AJ35</f>
        <v>38327301.7652924</v>
      </c>
      <c r="AT35" s="2" t="n">
        <f aca="false">MAX(const_zero,esop_refresh_target_post_f*'Pro-Forma'!AS35-pre_f_option_pool_total)</f>
        <v>587882.229488009</v>
      </c>
    </row>
    <row r="36" customFormat="false" ht="15" hidden="false" customHeight="false" outlineLevel="0" collapsed="false">
      <c r="A36" s="3" t="str">
        <f aca="false">lbl_tender_block</f>
        <v>Tender Block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 t="n">
        <f aca="false">'Pro-Forma'!R35+const_one</f>
        <v>32</v>
      </c>
      <c r="S36" s="2" t="n">
        <f aca="false">'Pro-Forma'!AT35</f>
        <v>587882.229488009</v>
      </c>
      <c r="T36" s="2" t="n">
        <f aca="false">'Pro-Forma'!AN35</f>
        <v>186716.585552682</v>
      </c>
      <c r="U36" s="2" t="n">
        <f aca="false">'Pro-Forma'!AR35</f>
        <v>93796.2434356841</v>
      </c>
      <c r="V36" s="5" t="n">
        <f aca="false">series_f_pre_money_usd/(pre_f_fd_total+'Pro-Forma'!S36)</f>
        <v>37.628498065874</v>
      </c>
      <c r="W36" s="2" t="n">
        <f aca="false">series_f_primary_raise_usd/'Pro-Forma'!V36</f>
        <v>797268.069203315</v>
      </c>
      <c r="X36" s="2" t="n">
        <f aca="false">IF('Pro-Forma'!V36&lt;class_seed_ocp,class_seed_ocp*(ad_pre_f_broad_based_fd+series_f_primary_raise_usd/class_seed_ocp)/(ad_pre_f_broad_based_fd+series_f_primary_raise_usd/'Pro-Forma'!V36),class_seed_ocp)</f>
        <v>1</v>
      </c>
      <c r="Y36" s="2" t="n">
        <f aca="false">class_seed_original_shares*class_seed_issue_pps/'Pro-Forma'!X36</f>
        <v>5000000</v>
      </c>
      <c r="Z36" s="2" t="n">
        <f aca="false">IF('Pro-Forma'!V36&lt;class_series_a_ocp,class_series_a_ocp*(ad_pre_f_broad_based_fd+series_f_primary_raise_usd/class_series_a_ocp)/(ad_pre_f_broad_based_fd+series_f_primary_raise_usd/'Pro-Forma'!V36),class_series_a_ocp)</f>
        <v>3</v>
      </c>
      <c r="AA36" s="2" t="n">
        <f aca="false">class_series_a_original_shares*class_series_a_issue_pps/'Pro-Forma'!Z36</f>
        <v>5000000</v>
      </c>
      <c r="AB36" s="2" t="n">
        <f aca="false">IF('Pro-Forma'!V36&lt;class_series_b_ocp,class_series_b_ocp*(ad_pre_f_broad_based_fd+series_f_primary_raise_usd/class_series_b_ocp)/(ad_pre_f_broad_based_fd+series_f_primary_raise_usd/'Pro-Forma'!V36),class_series_b_ocp)</f>
        <v>10</v>
      </c>
      <c r="AC36" s="2" t="n">
        <f aca="false">class_series_b_original_shares*class_series_b_issue_pps/'Pro-Forma'!AB36</f>
        <v>3000000</v>
      </c>
      <c r="AD36" s="2" t="n">
        <f aca="false">IF('Pro-Forma'!V36&lt;class_series_c_ocp,class_series_c_ocp*(ad_pre_f_broad_based_fd+series_f_primary_raise_usd/class_series_c_ocp)/(ad_pre_f_broad_based_fd+series_f_primary_raise_usd/'Pro-Forma'!V36),class_series_c_ocp)</f>
        <v>25</v>
      </c>
      <c r="AE36" s="2" t="n">
        <f aca="false">class_series_c_original_shares*class_series_c_issue_pps/'Pro-Forma'!AD36</f>
        <v>2400000</v>
      </c>
      <c r="AF36" s="8" t="n">
        <f aca="false">IF('Pro-Forma'!V36&lt;class_series_d_ocp,class_series_d_ocp*(ad_pre_f_broad_based_fd+series_f_primary_raise_usd/class_series_d_ocp)/(ad_pre_f_broad_based_fd+series_f_primary_raise_usd/'Pro-Forma'!V36),class_series_d_ocp)</f>
        <v>57.6817359540603</v>
      </c>
      <c r="AG36" s="2" t="n">
        <f aca="false">class_series_d_original_shares*class_series_d_issue_pps/'Pro-Forma'!AF36</f>
        <v>1733651.36027881</v>
      </c>
      <c r="AH36" s="8" t="n">
        <f aca="false">IF('Pro-Forma'!V36&lt;class_series_e_ocp,class_series_e_ocp*(ad_pre_f_broad_based_fd+series_f_primary_raise_usd/class_series_e_ocp)/(ad_pre_f_broad_based_fd+series_f_primary_raise_usd/'Pro-Forma'!V36),class_series_e_ocp)</f>
        <v>48.9126262367378</v>
      </c>
      <c r="AI36" s="2" t="n">
        <f aca="false">class_series_e_original_shares*class_series_e_issue_pps/'Pro-Forma'!AH36</f>
        <v>6133320.27733387</v>
      </c>
      <c r="AJ36" s="2" t="n">
        <f aca="false">'Pro-Forma'!Y36-class_seed_current_shares+'Pro-Forma'!AA36-class_series_a_current_shares+'Pro-Forma'!AC36-class_series_b_current_shares+'Pro-Forma'!AE36-class_series_c_current_shares+'Pro-Forma'!AG36-class_series_d_current_shares+'Pro-Forma'!AI36-class_series_e_current_shares</f>
        <v>43677.6376126856</v>
      </c>
      <c r="AK36" s="5" t="n">
        <f aca="false">note_a_cap_usd/(pre_f_fd_total+'Pro-Forma'!S36+'Pro-Forma'!AJ36+'Pro-Forma'!U36)</f>
        <v>26.7785530953235</v>
      </c>
      <c r="AL36" s="5" t="n">
        <f aca="false">'Pro-Forma'!V36*(const_one-note_a_discount)</f>
        <v>30.1027984526992</v>
      </c>
      <c r="AM36" s="5" t="n">
        <f aca="false">MIN('Pro-Forma'!AK36,'Pro-Forma'!AL36)</f>
        <v>26.7785530953235</v>
      </c>
      <c r="AN36" s="2" t="n">
        <f aca="false">note_a_principal_usd/'Pro-Forma'!AM36</f>
        <v>186716.585552682</v>
      </c>
      <c r="AO36" s="5" t="n">
        <f aca="false">note_b_cap_usd/(pre_f_fd_total+'Pro-Forma'!S36+'Pro-Forma'!AJ36+'Pro-Forma'!T36)</f>
        <v>42.7393378414047</v>
      </c>
      <c r="AP36" s="5" t="n">
        <f aca="false">'Pro-Forma'!V36*(const_one-note_b_discount)</f>
        <v>31.9842233559929</v>
      </c>
      <c r="AQ36" s="5" t="n">
        <f aca="false">MIN('Pro-Forma'!AO36,'Pro-Forma'!AP36)</f>
        <v>31.9842233559929</v>
      </c>
      <c r="AR36" s="2" t="n">
        <f aca="false">note_b_principal_usd/'Pro-Forma'!AQ36</f>
        <v>93796.2434356841</v>
      </c>
      <c r="AS36" s="2" t="n">
        <f aca="false">pre_f_fd_total+'Pro-Forma'!S36+'Pro-Forma'!W36+'Pro-Forma'!AN36+'Pro-Forma'!AR36+'Pro-Forma'!AJ36</f>
        <v>38327301.7652924</v>
      </c>
      <c r="AT36" s="2" t="n">
        <f aca="false">MAX(const_zero,esop_refresh_target_post_f*'Pro-Forma'!AS36-pre_f_option_pool_total)</f>
        <v>587882.229488009</v>
      </c>
    </row>
    <row r="37" customFormat="false" ht="15" hidden="false" customHeight="false" outlineLevel="0" collapsed="false">
      <c r="A37" s="2" t="str">
        <f aca="false">lbl_tender_pps</f>
        <v>Tender PPS</v>
      </c>
      <c r="B37" s="7" t="n">
        <f aca="false">series_f_tender_pps_multiplier*$B$4</f>
        <v>31.9842233559929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 t="n">
        <f aca="false">'Pro-Forma'!R36+const_one</f>
        <v>33</v>
      </c>
      <c r="S37" s="2" t="n">
        <f aca="false">'Pro-Forma'!AT36</f>
        <v>587882.229488009</v>
      </c>
      <c r="T37" s="2" t="n">
        <f aca="false">'Pro-Forma'!AN36</f>
        <v>186716.585552682</v>
      </c>
      <c r="U37" s="2" t="n">
        <f aca="false">'Pro-Forma'!AR36</f>
        <v>93796.2434356841</v>
      </c>
      <c r="V37" s="5" t="n">
        <f aca="false">series_f_pre_money_usd/(pre_f_fd_total+'Pro-Forma'!S37)</f>
        <v>37.628498065874</v>
      </c>
      <c r="W37" s="2" t="n">
        <f aca="false">series_f_primary_raise_usd/'Pro-Forma'!V37</f>
        <v>797268.069203315</v>
      </c>
      <c r="X37" s="2" t="n">
        <f aca="false">IF('Pro-Forma'!V37&lt;class_seed_ocp,class_seed_ocp*(ad_pre_f_broad_based_fd+series_f_primary_raise_usd/class_seed_ocp)/(ad_pre_f_broad_based_fd+series_f_primary_raise_usd/'Pro-Forma'!V37),class_seed_ocp)</f>
        <v>1</v>
      </c>
      <c r="Y37" s="2" t="n">
        <f aca="false">class_seed_original_shares*class_seed_issue_pps/'Pro-Forma'!X37</f>
        <v>5000000</v>
      </c>
      <c r="Z37" s="2" t="n">
        <f aca="false">IF('Pro-Forma'!V37&lt;class_series_a_ocp,class_series_a_ocp*(ad_pre_f_broad_based_fd+series_f_primary_raise_usd/class_series_a_ocp)/(ad_pre_f_broad_based_fd+series_f_primary_raise_usd/'Pro-Forma'!V37),class_series_a_ocp)</f>
        <v>3</v>
      </c>
      <c r="AA37" s="2" t="n">
        <f aca="false">class_series_a_original_shares*class_series_a_issue_pps/'Pro-Forma'!Z37</f>
        <v>5000000</v>
      </c>
      <c r="AB37" s="2" t="n">
        <f aca="false">IF('Pro-Forma'!V37&lt;class_series_b_ocp,class_series_b_ocp*(ad_pre_f_broad_based_fd+series_f_primary_raise_usd/class_series_b_ocp)/(ad_pre_f_broad_based_fd+series_f_primary_raise_usd/'Pro-Forma'!V37),class_series_b_ocp)</f>
        <v>10</v>
      </c>
      <c r="AC37" s="2" t="n">
        <f aca="false">class_series_b_original_shares*class_series_b_issue_pps/'Pro-Forma'!AB37</f>
        <v>3000000</v>
      </c>
      <c r="AD37" s="2" t="n">
        <f aca="false">IF('Pro-Forma'!V37&lt;class_series_c_ocp,class_series_c_ocp*(ad_pre_f_broad_based_fd+series_f_primary_raise_usd/class_series_c_ocp)/(ad_pre_f_broad_based_fd+series_f_primary_raise_usd/'Pro-Forma'!V37),class_series_c_ocp)</f>
        <v>25</v>
      </c>
      <c r="AE37" s="2" t="n">
        <f aca="false">class_series_c_original_shares*class_series_c_issue_pps/'Pro-Forma'!AD37</f>
        <v>2400000</v>
      </c>
      <c r="AF37" s="8" t="n">
        <f aca="false">IF('Pro-Forma'!V37&lt;class_series_d_ocp,class_series_d_ocp*(ad_pre_f_broad_based_fd+series_f_primary_raise_usd/class_series_d_ocp)/(ad_pre_f_broad_based_fd+series_f_primary_raise_usd/'Pro-Forma'!V37),class_series_d_ocp)</f>
        <v>57.6817359540603</v>
      </c>
      <c r="AG37" s="2" t="n">
        <f aca="false">class_series_d_original_shares*class_series_d_issue_pps/'Pro-Forma'!AF37</f>
        <v>1733651.36027881</v>
      </c>
      <c r="AH37" s="8" t="n">
        <f aca="false">IF('Pro-Forma'!V37&lt;class_series_e_ocp,class_series_e_ocp*(ad_pre_f_broad_based_fd+series_f_primary_raise_usd/class_series_e_ocp)/(ad_pre_f_broad_based_fd+series_f_primary_raise_usd/'Pro-Forma'!V37),class_series_e_ocp)</f>
        <v>48.9126262367378</v>
      </c>
      <c r="AI37" s="2" t="n">
        <f aca="false">class_series_e_original_shares*class_series_e_issue_pps/'Pro-Forma'!AH37</f>
        <v>6133320.27733387</v>
      </c>
      <c r="AJ37" s="2" t="n">
        <f aca="false">'Pro-Forma'!Y37-class_seed_current_shares+'Pro-Forma'!AA37-class_series_a_current_shares+'Pro-Forma'!AC37-class_series_b_current_shares+'Pro-Forma'!AE37-class_series_c_current_shares+'Pro-Forma'!AG37-class_series_d_current_shares+'Pro-Forma'!AI37-class_series_e_current_shares</f>
        <v>43677.6376126856</v>
      </c>
      <c r="AK37" s="5" t="n">
        <f aca="false">note_a_cap_usd/(pre_f_fd_total+'Pro-Forma'!S37+'Pro-Forma'!AJ37+'Pro-Forma'!U37)</f>
        <v>26.7785530953235</v>
      </c>
      <c r="AL37" s="5" t="n">
        <f aca="false">'Pro-Forma'!V37*(const_one-note_a_discount)</f>
        <v>30.1027984526992</v>
      </c>
      <c r="AM37" s="5" t="n">
        <f aca="false">MIN('Pro-Forma'!AK37,'Pro-Forma'!AL37)</f>
        <v>26.7785530953235</v>
      </c>
      <c r="AN37" s="2" t="n">
        <f aca="false">note_a_principal_usd/'Pro-Forma'!AM37</f>
        <v>186716.585552682</v>
      </c>
      <c r="AO37" s="5" t="n">
        <f aca="false">note_b_cap_usd/(pre_f_fd_total+'Pro-Forma'!S37+'Pro-Forma'!AJ37+'Pro-Forma'!T37)</f>
        <v>42.7393378414047</v>
      </c>
      <c r="AP37" s="5" t="n">
        <f aca="false">'Pro-Forma'!V37*(const_one-note_b_discount)</f>
        <v>31.9842233559929</v>
      </c>
      <c r="AQ37" s="5" t="n">
        <f aca="false">MIN('Pro-Forma'!AO37,'Pro-Forma'!AP37)</f>
        <v>31.9842233559929</v>
      </c>
      <c r="AR37" s="2" t="n">
        <f aca="false">note_b_principal_usd/'Pro-Forma'!AQ37</f>
        <v>93796.2434356841</v>
      </c>
      <c r="AS37" s="2" t="n">
        <f aca="false">pre_f_fd_total+'Pro-Forma'!S37+'Pro-Forma'!W37+'Pro-Forma'!AN37+'Pro-Forma'!AR37+'Pro-Forma'!AJ37</f>
        <v>38327301.7652924</v>
      </c>
      <c r="AT37" s="2" t="n">
        <f aca="false">MAX(const_zero,esop_refresh_target_post_f*'Pro-Forma'!AS37-pre_f_option_pool_total)</f>
        <v>587882.229488009</v>
      </c>
    </row>
    <row r="38" customFormat="false" ht="15" hidden="false" customHeight="false" outlineLevel="0" collapsed="false">
      <c r="A38" s="2" t="str">
        <f aca="false">lbl_tender_shares</f>
        <v>Tender shares</v>
      </c>
      <c r="B38" s="9" t="n">
        <f aca="false">series_f_secondary_raise_usd/B37</f>
        <v>468981.21717842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 t="n">
        <f aca="false">'Pro-Forma'!R37+const_one</f>
        <v>34</v>
      </c>
      <c r="S38" s="2" t="n">
        <f aca="false">'Pro-Forma'!AT37</f>
        <v>587882.229488009</v>
      </c>
      <c r="T38" s="2" t="n">
        <f aca="false">'Pro-Forma'!AN37</f>
        <v>186716.585552682</v>
      </c>
      <c r="U38" s="2" t="n">
        <f aca="false">'Pro-Forma'!AR37</f>
        <v>93796.2434356841</v>
      </c>
      <c r="V38" s="5" t="n">
        <f aca="false">series_f_pre_money_usd/(pre_f_fd_total+'Pro-Forma'!S38)</f>
        <v>37.628498065874</v>
      </c>
      <c r="W38" s="2" t="n">
        <f aca="false">series_f_primary_raise_usd/'Pro-Forma'!V38</f>
        <v>797268.069203315</v>
      </c>
      <c r="X38" s="2" t="n">
        <f aca="false">IF('Pro-Forma'!V38&lt;class_seed_ocp,class_seed_ocp*(ad_pre_f_broad_based_fd+series_f_primary_raise_usd/class_seed_ocp)/(ad_pre_f_broad_based_fd+series_f_primary_raise_usd/'Pro-Forma'!V38),class_seed_ocp)</f>
        <v>1</v>
      </c>
      <c r="Y38" s="2" t="n">
        <f aca="false">class_seed_original_shares*class_seed_issue_pps/'Pro-Forma'!X38</f>
        <v>5000000</v>
      </c>
      <c r="Z38" s="2" t="n">
        <f aca="false">IF('Pro-Forma'!V38&lt;class_series_a_ocp,class_series_a_ocp*(ad_pre_f_broad_based_fd+series_f_primary_raise_usd/class_series_a_ocp)/(ad_pre_f_broad_based_fd+series_f_primary_raise_usd/'Pro-Forma'!V38),class_series_a_ocp)</f>
        <v>3</v>
      </c>
      <c r="AA38" s="2" t="n">
        <f aca="false">class_series_a_original_shares*class_series_a_issue_pps/'Pro-Forma'!Z38</f>
        <v>5000000</v>
      </c>
      <c r="AB38" s="2" t="n">
        <f aca="false">IF('Pro-Forma'!V38&lt;class_series_b_ocp,class_series_b_ocp*(ad_pre_f_broad_based_fd+series_f_primary_raise_usd/class_series_b_ocp)/(ad_pre_f_broad_based_fd+series_f_primary_raise_usd/'Pro-Forma'!V38),class_series_b_ocp)</f>
        <v>10</v>
      </c>
      <c r="AC38" s="2" t="n">
        <f aca="false">class_series_b_original_shares*class_series_b_issue_pps/'Pro-Forma'!AB38</f>
        <v>3000000</v>
      </c>
      <c r="AD38" s="2" t="n">
        <f aca="false">IF('Pro-Forma'!V38&lt;class_series_c_ocp,class_series_c_ocp*(ad_pre_f_broad_based_fd+series_f_primary_raise_usd/class_series_c_ocp)/(ad_pre_f_broad_based_fd+series_f_primary_raise_usd/'Pro-Forma'!V38),class_series_c_ocp)</f>
        <v>25</v>
      </c>
      <c r="AE38" s="2" t="n">
        <f aca="false">class_series_c_original_shares*class_series_c_issue_pps/'Pro-Forma'!AD38</f>
        <v>2400000</v>
      </c>
      <c r="AF38" s="8" t="n">
        <f aca="false">IF('Pro-Forma'!V38&lt;class_series_d_ocp,class_series_d_ocp*(ad_pre_f_broad_based_fd+series_f_primary_raise_usd/class_series_d_ocp)/(ad_pre_f_broad_based_fd+series_f_primary_raise_usd/'Pro-Forma'!V38),class_series_d_ocp)</f>
        <v>57.6817359540603</v>
      </c>
      <c r="AG38" s="2" t="n">
        <f aca="false">class_series_d_original_shares*class_series_d_issue_pps/'Pro-Forma'!AF38</f>
        <v>1733651.36027881</v>
      </c>
      <c r="AH38" s="8" t="n">
        <f aca="false">IF('Pro-Forma'!V38&lt;class_series_e_ocp,class_series_e_ocp*(ad_pre_f_broad_based_fd+series_f_primary_raise_usd/class_series_e_ocp)/(ad_pre_f_broad_based_fd+series_f_primary_raise_usd/'Pro-Forma'!V38),class_series_e_ocp)</f>
        <v>48.9126262367378</v>
      </c>
      <c r="AI38" s="2" t="n">
        <f aca="false">class_series_e_original_shares*class_series_e_issue_pps/'Pro-Forma'!AH38</f>
        <v>6133320.27733387</v>
      </c>
      <c r="AJ38" s="2" t="n">
        <f aca="false">'Pro-Forma'!Y38-class_seed_current_shares+'Pro-Forma'!AA38-class_series_a_current_shares+'Pro-Forma'!AC38-class_series_b_current_shares+'Pro-Forma'!AE38-class_series_c_current_shares+'Pro-Forma'!AG38-class_series_d_current_shares+'Pro-Forma'!AI38-class_series_e_current_shares</f>
        <v>43677.6376126856</v>
      </c>
      <c r="AK38" s="5" t="n">
        <f aca="false">note_a_cap_usd/(pre_f_fd_total+'Pro-Forma'!S38+'Pro-Forma'!AJ38+'Pro-Forma'!U38)</f>
        <v>26.7785530953235</v>
      </c>
      <c r="AL38" s="5" t="n">
        <f aca="false">'Pro-Forma'!V38*(const_one-note_a_discount)</f>
        <v>30.1027984526992</v>
      </c>
      <c r="AM38" s="5" t="n">
        <f aca="false">MIN('Pro-Forma'!AK38,'Pro-Forma'!AL38)</f>
        <v>26.7785530953235</v>
      </c>
      <c r="AN38" s="2" t="n">
        <f aca="false">note_a_principal_usd/'Pro-Forma'!AM38</f>
        <v>186716.585552682</v>
      </c>
      <c r="AO38" s="5" t="n">
        <f aca="false">note_b_cap_usd/(pre_f_fd_total+'Pro-Forma'!S38+'Pro-Forma'!AJ38+'Pro-Forma'!T38)</f>
        <v>42.7393378414047</v>
      </c>
      <c r="AP38" s="5" t="n">
        <f aca="false">'Pro-Forma'!V38*(const_one-note_b_discount)</f>
        <v>31.9842233559929</v>
      </c>
      <c r="AQ38" s="5" t="n">
        <f aca="false">MIN('Pro-Forma'!AO38,'Pro-Forma'!AP38)</f>
        <v>31.9842233559929</v>
      </c>
      <c r="AR38" s="2" t="n">
        <f aca="false">note_b_principal_usd/'Pro-Forma'!AQ38</f>
        <v>93796.2434356841</v>
      </c>
      <c r="AS38" s="2" t="n">
        <f aca="false">pre_f_fd_total+'Pro-Forma'!S38+'Pro-Forma'!W38+'Pro-Forma'!AN38+'Pro-Forma'!AR38+'Pro-Forma'!AJ38</f>
        <v>38327301.7652924</v>
      </c>
      <c r="AT38" s="2" t="n">
        <f aca="false">MAX(const_zero,esop_refresh_target_post_f*'Pro-Forma'!AS38-pre_f_option_pool_total)</f>
        <v>587882.229488009</v>
      </c>
    </row>
    <row r="39" customFormat="false" ht="15" hidden="false" customHeight="false" outlineLevel="0" collapsed="false">
      <c r="A39" s="2" t="str">
        <f aca="false">lbl_f_lead_secondary</f>
        <v>F_LEAD secondary common</v>
      </c>
      <c r="B39" s="9" t="n">
        <f aca="false">B38</f>
        <v>468981.21717842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n">
        <f aca="false">'Pro-Forma'!R38+const_one</f>
        <v>35</v>
      </c>
      <c r="S39" s="2" t="n">
        <f aca="false">'Pro-Forma'!AT38</f>
        <v>587882.229488009</v>
      </c>
      <c r="T39" s="2" t="n">
        <f aca="false">'Pro-Forma'!AN38</f>
        <v>186716.585552682</v>
      </c>
      <c r="U39" s="2" t="n">
        <f aca="false">'Pro-Forma'!AR38</f>
        <v>93796.2434356841</v>
      </c>
      <c r="V39" s="5" t="n">
        <f aca="false">series_f_pre_money_usd/(pre_f_fd_total+'Pro-Forma'!S39)</f>
        <v>37.628498065874</v>
      </c>
      <c r="W39" s="2" t="n">
        <f aca="false">series_f_primary_raise_usd/'Pro-Forma'!V39</f>
        <v>797268.069203315</v>
      </c>
      <c r="X39" s="2" t="n">
        <f aca="false">IF('Pro-Forma'!V39&lt;class_seed_ocp,class_seed_ocp*(ad_pre_f_broad_based_fd+series_f_primary_raise_usd/class_seed_ocp)/(ad_pre_f_broad_based_fd+series_f_primary_raise_usd/'Pro-Forma'!V39),class_seed_ocp)</f>
        <v>1</v>
      </c>
      <c r="Y39" s="2" t="n">
        <f aca="false">class_seed_original_shares*class_seed_issue_pps/'Pro-Forma'!X39</f>
        <v>5000000</v>
      </c>
      <c r="Z39" s="2" t="n">
        <f aca="false">IF('Pro-Forma'!V39&lt;class_series_a_ocp,class_series_a_ocp*(ad_pre_f_broad_based_fd+series_f_primary_raise_usd/class_series_a_ocp)/(ad_pre_f_broad_based_fd+series_f_primary_raise_usd/'Pro-Forma'!V39),class_series_a_ocp)</f>
        <v>3</v>
      </c>
      <c r="AA39" s="2" t="n">
        <f aca="false">class_series_a_original_shares*class_series_a_issue_pps/'Pro-Forma'!Z39</f>
        <v>5000000</v>
      </c>
      <c r="AB39" s="2" t="n">
        <f aca="false">IF('Pro-Forma'!V39&lt;class_series_b_ocp,class_series_b_ocp*(ad_pre_f_broad_based_fd+series_f_primary_raise_usd/class_series_b_ocp)/(ad_pre_f_broad_based_fd+series_f_primary_raise_usd/'Pro-Forma'!V39),class_series_b_ocp)</f>
        <v>10</v>
      </c>
      <c r="AC39" s="2" t="n">
        <f aca="false">class_series_b_original_shares*class_series_b_issue_pps/'Pro-Forma'!AB39</f>
        <v>3000000</v>
      </c>
      <c r="AD39" s="2" t="n">
        <f aca="false">IF('Pro-Forma'!V39&lt;class_series_c_ocp,class_series_c_ocp*(ad_pre_f_broad_based_fd+series_f_primary_raise_usd/class_series_c_ocp)/(ad_pre_f_broad_based_fd+series_f_primary_raise_usd/'Pro-Forma'!V39),class_series_c_ocp)</f>
        <v>25</v>
      </c>
      <c r="AE39" s="2" t="n">
        <f aca="false">class_series_c_original_shares*class_series_c_issue_pps/'Pro-Forma'!AD39</f>
        <v>2400000</v>
      </c>
      <c r="AF39" s="8" t="n">
        <f aca="false">IF('Pro-Forma'!V39&lt;class_series_d_ocp,class_series_d_ocp*(ad_pre_f_broad_based_fd+series_f_primary_raise_usd/class_series_d_ocp)/(ad_pre_f_broad_based_fd+series_f_primary_raise_usd/'Pro-Forma'!V39),class_series_d_ocp)</f>
        <v>57.6817359540603</v>
      </c>
      <c r="AG39" s="2" t="n">
        <f aca="false">class_series_d_original_shares*class_series_d_issue_pps/'Pro-Forma'!AF39</f>
        <v>1733651.36027881</v>
      </c>
      <c r="AH39" s="8" t="n">
        <f aca="false">IF('Pro-Forma'!V39&lt;class_series_e_ocp,class_series_e_ocp*(ad_pre_f_broad_based_fd+series_f_primary_raise_usd/class_series_e_ocp)/(ad_pre_f_broad_based_fd+series_f_primary_raise_usd/'Pro-Forma'!V39),class_series_e_ocp)</f>
        <v>48.9126262367378</v>
      </c>
      <c r="AI39" s="2" t="n">
        <f aca="false">class_series_e_original_shares*class_series_e_issue_pps/'Pro-Forma'!AH39</f>
        <v>6133320.27733387</v>
      </c>
      <c r="AJ39" s="2" t="n">
        <f aca="false">'Pro-Forma'!Y39-class_seed_current_shares+'Pro-Forma'!AA39-class_series_a_current_shares+'Pro-Forma'!AC39-class_series_b_current_shares+'Pro-Forma'!AE39-class_series_c_current_shares+'Pro-Forma'!AG39-class_series_d_current_shares+'Pro-Forma'!AI39-class_series_e_current_shares</f>
        <v>43677.6376126856</v>
      </c>
      <c r="AK39" s="5" t="n">
        <f aca="false">note_a_cap_usd/(pre_f_fd_total+'Pro-Forma'!S39+'Pro-Forma'!AJ39+'Pro-Forma'!U39)</f>
        <v>26.7785530953235</v>
      </c>
      <c r="AL39" s="5" t="n">
        <f aca="false">'Pro-Forma'!V39*(const_one-note_a_discount)</f>
        <v>30.1027984526992</v>
      </c>
      <c r="AM39" s="5" t="n">
        <f aca="false">MIN('Pro-Forma'!AK39,'Pro-Forma'!AL39)</f>
        <v>26.7785530953235</v>
      </c>
      <c r="AN39" s="2" t="n">
        <f aca="false">note_a_principal_usd/'Pro-Forma'!AM39</f>
        <v>186716.585552682</v>
      </c>
      <c r="AO39" s="5" t="n">
        <f aca="false">note_b_cap_usd/(pre_f_fd_total+'Pro-Forma'!S39+'Pro-Forma'!AJ39+'Pro-Forma'!T39)</f>
        <v>42.7393378414047</v>
      </c>
      <c r="AP39" s="5" t="n">
        <f aca="false">'Pro-Forma'!V39*(const_one-note_b_discount)</f>
        <v>31.9842233559929</v>
      </c>
      <c r="AQ39" s="5" t="n">
        <f aca="false">MIN('Pro-Forma'!AO39,'Pro-Forma'!AP39)</f>
        <v>31.9842233559929</v>
      </c>
      <c r="AR39" s="2" t="n">
        <f aca="false">note_b_principal_usd/'Pro-Forma'!AQ39</f>
        <v>93796.2434356841</v>
      </c>
      <c r="AS39" s="2" t="n">
        <f aca="false">pre_f_fd_total+'Pro-Forma'!S39+'Pro-Forma'!W39+'Pro-Forma'!AN39+'Pro-Forma'!AR39+'Pro-Forma'!AJ39</f>
        <v>38327301.7652924</v>
      </c>
      <c r="AT39" s="2" t="n">
        <f aca="false">MAX(const_zero,esop_refresh_target_post_f*'Pro-Forma'!AS39-pre_f_option_pool_total)</f>
        <v>587882.229488009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n">
        <f aca="false">'Pro-Forma'!R39+const_one</f>
        <v>36</v>
      </c>
      <c r="S40" s="2" t="n">
        <f aca="false">'Pro-Forma'!AT39</f>
        <v>587882.229488009</v>
      </c>
      <c r="T40" s="2" t="n">
        <f aca="false">'Pro-Forma'!AN39</f>
        <v>186716.585552682</v>
      </c>
      <c r="U40" s="2" t="n">
        <f aca="false">'Pro-Forma'!AR39</f>
        <v>93796.2434356841</v>
      </c>
      <c r="V40" s="5" t="n">
        <f aca="false">series_f_pre_money_usd/(pre_f_fd_total+'Pro-Forma'!S40)</f>
        <v>37.628498065874</v>
      </c>
      <c r="W40" s="2" t="n">
        <f aca="false">series_f_primary_raise_usd/'Pro-Forma'!V40</f>
        <v>797268.069203315</v>
      </c>
      <c r="X40" s="2" t="n">
        <f aca="false">IF('Pro-Forma'!V40&lt;class_seed_ocp,class_seed_ocp*(ad_pre_f_broad_based_fd+series_f_primary_raise_usd/class_seed_ocp)/(ad_pre_f_broad_based_fd+series_f_primary_raise_usd/'Pro-Forma'!V40),class_seed_ocp)</f>
        <v>1</v>
      </c>
      <c r="Y40" s="2" t="n">
        <f aca="false">class_seed_original_shares*class_seed_issue_pps/'Pro-Forma'!X40</f>
        <v>5000000</v>
      </c>
      <c r="Z40" s="2" t="n">
        <f aca="false">IF('Pro-Forma'!V40&lt;class_series_a_ocp,class_series_a_ocp*(ad_pre_f_broad_based_fd+series_f_primary_raise_usd/class_series_a_ocp)/(ad_pre_f_broad_based_fd+series_f_primary_raise_usd/'Pro-Forma'!V40),class_series_a_ocp)</f>
        <v>3</v>
      </c>
      <c r="AA40" s="2" t="n">
        <f aca="false">class_series_a_original_shares*class_series_a_issue_pps/'Pro-Forma'!Z40</f>
        <v>5000000</v>
      </c>
      <c r="AB40" s="2" t="n">
        <f aca="false">IF('Pro-Forma'!V40&lt;class_series_b_ocp,class_series_b_ocp*(ad_pre_f_broad_based_fd+series_f_primary_raise_usd/class_series_b_ocp)/(ad_pre_f_broad_based_fd+series_f_primary_raise_usd/'Pro-Forma'!V40),class_series_b_ocp)</f>
        <v>10</v>
      </c>
      <c r="AC40" s="2" t="n">
        <f aca="false">class_series_b_original_shares*class_series_b_issue_pps/'Pro-Forma'!AB40</f>
        <v>3000000</v>
      </c>
      <c r="AD40" s="2" t="n">
        <f aca="false">IF('Pro-Forma'!V40&lt;class_series_c_ocp,class_series_c_ocp*(ad_pre_f_broad_based_fd+series_f_primary_raise_usd/class_series_c_ocp)/(ad_pre_f_broad_based_fd+series_f_primary_raise_usd/'Pro-Forma'!V40),class_series_c_ocp)</f>
        <v>25</v>
      </c>
      <c r="AE40" s="2" t="n">
        <f aca="false">class_series_c_original_shares*class_series_c_issue_pps/'Pro-Forma'!AD40</f>
        <v>2400000</v>
      </c>
      <c r="AF40" s="8" t="n">
        <f aca="false">IF('Pro-Forma'!V40&lt;class_series_d_ocp,class_series_d_ocp*(ad_pre_f_broad_based_fd+series_f_primary_raise_usd/class_series_d_ocp)/(ad_pre_f_broad_based_fd+series_f_primary_raise_usd/'Pro-Forma'!V40),class_series_d_ocp)</f>
        <v>57.6817359540603</v>
      </c>
      <c r="AG40" s="2" t="n">
        <f aca="false">class_series_d_original_shares*class_series_d_issue_pps/'Pro-Forma'!AF40</f>
        <v>1733651.36027881</v>
      </c>
      <c r="AH40" s="8" t="n">
        <f aca="false">IF('Pro-Forma'!V40&lt;class_series_e_ocp,class_series_e_ocp*(ad_pre_f_broad_based_fd+series_f_primary_raise_usd/class_series_e_ocp)/(ad_pre_f_broad_based_fd+series_f_primary_raise_usd/'Pro-Forma'!V40),class_series_e_ocp)</f>
        <v>48.9126262367378</v>
      </c>
      <c r="AI40" s="2" t="n">
        <f aca="false">class_series_e_original_shares*class_series_e_issue_pps/'Pro-Forma'!AH40</f>
        <v>6133320.27733387</v>
      </c>
      <c r="AJ40" s="2" t="n">
        <f aca="false">'Pro-Forma'!Y40-class_seed_current_shares+'Pro-Forma'!AA40-class_series_a_current_shares+'Pro-Forma'!AC40-class_series_b_current_shares+'Pro-Forma'!AE40-class_series_c_current_shares+'Pro-Forma'!AG40-class_series_d_current_shares+'Pro-Forma'!AI40-class_series_e_current_shares</f>
        <v>43677.6376126856</v>
      </c>
      <c r="AK40" s="5" t="n">
        <f aca="false">note_a_cap_usd/(pre_f_fd_total+'Pro-Forma'!S40+'Pro-Forma'!AJ40+'Pro-Forma'!U40)</f>
        <v>26.7785530953235</v>
      </c>
      <c r="AL40" s="5" t="n">
        <f aca="false">'Pro-Forma'!V40*(const_one-note_a_discount)</f>
        <v>30.1027984526992</v>
      </c>
      <c r="AM40" s="5" t="n">
        <f aca="false">MIN('Pro-Forma'!AK40,'Pro-Forma'!AL40)</f>
        <v>26.7785530953235</v>
      </c>
      <c r="AN40" s="2" t="n">
        <f aca="false">note_a_principal_usd/'Pro-Forma'!AM40</f>
        <v>186716.585552682</v>
      </c>
      <c r="AO40" s="5" t="n">
        <f aca="false">note_b_cap_usd/(pre_f_fd_total+'Pro-Forma'!S40+'Pro-Forma'!AJ40+'Pro-Forma'!T40)</f>
        <v>42.7393378414047</v>
      </c>
      <c r="AP40" s="5" t="n">
        <f aca="false">'Pro-Forma'!V40*(const_one-note_b_discount)</f>
        <v>31.9842233559929</v>
      </c>
      <c r="AQ40" s="5" t="n">
        <f aca="false">MIN('Pro-Forma'!AO40,'Pro-Forma'!AP40)</f>
        <v>31.9842233559929</v>
      </c>
      <c r="AR40" s="2" t="n">
        <f aca="false">note_b_principal_usd/'Pro-Forma'!AQ40</f>
        <v>93796.2434356841</v>
      </c>
      <c r="AS40" s="2" t="n">
        <f aca="false">pre_f_fd_total+'Pro-Forma'!S40+'Pro-Forma'!W40+'Pro-Forma'!AN40+'Pro-Forma'!AR40+'Pro-Forma'!AJ40</f>
        <v>38327301.7652924</v>
      </c>
      <c r="AT40" s="2" t="n">
        <f aca="false">MAX(const_zero,esop_refresh_target_post_f*'Pro-Forma'!AS40-pre_f_option_pool_total)</f>
        <v>587882.229488009</v>
      </c>
    </row>
    <row r="41" customFormat="false" ht="15" hidden="false" customHeight="false" outlineLevel="0" collapsed="false">
      <c r="A41" s="10" t="str">
        <f aca="false">lbl_founder</f>
        <v>Founder</v>
      </c>
      <c r="B41" s="10" t="str">
        <f aca="false">lbl_initial_common</f>
        <v>Initial common</v>
      </c>
      <c r="C41" s="10" t="str">
        <f aca="false">lbl_prorata</f>
        <v>Pro-rata %</v>
      </c>
      <c r="D41" s="10" t="str">
        <f aca="false">lbl_share_out</f>
        <v>Tender share-out</v>
      </c>
      <c r="E41" s="10" t="str">
        <f aca="false">lbl_post_common</f>
        <v>Post-tender common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n">
        <f aca="false">'Pro-Forma'!R40+const_one</f>
        <v>37</v>
      </c>
      <c r="S41" s="4" t="n">
        <f aca="false">'Pro-Forma'!AT40</f>
        <v>587882.229488009</v>
      </c>
      <c r="T41" s="4" t="n">
        <f aca="false">'Pro-Forma'!AN40</f>
        <v>186716.585552682</v>
      </c>
      <c r="U41" s="4" t="n">
        <f aca="false">'Pro-Forma'!AR40</f>
        <v>93796.2434356841</v>
      </c>
      <c r="V41" s="11" t="n">
        <f aca="false">series_f_pre_money_usd/(pre_f_fd_total+'Pro-Forma'!S41)</f>
        <v>37.628498065874</v>
      </c>
      <c r="W41" s="4" t="n">
        <f aca="false">series_f_primary_raise_usd/'Pro-Forma'!V41</f>
        <v>797268.069203315</v>
      </c>
      <c r="X41" s="4" t="n">
        <f aca="false">IF('Pro-Forma'!V41&lt;class_seed_ocp,class_seed_ocp*(ad_pre_f_broad_based_fd+series_f_primary_raise_usd/class_seed_ocp)/(ad_pre_f_broad_based_fd+series_f_primary_raise_usd/'Pro-Forma'!V41),class_seed_ocp)</f>
        <v>1</v>
      </c>
      <c r="Y41" s="4" t="n">
        <f aca="false">class_seed_original_shares*class_seed_issue_pps/'Pro-Forma'!X41</f>
        <v>5000000</v>
      </c>
      <c r="Z41" s="4" t="n">
        <f aca="false">IF('Pro-Forma'!V41&lt;class_series_a_ocp,class_series_a_ocp*(ad_pre_f_broad_based_fd+series_f_primary_raise_usd/class_series_a_ocp)/(ad_pre_f_broad_based_fd+series_f_primary_raise_usd/'Pro-Forma'!V41),class_series_a_ocp)</f>
        <v>3</v>
      </c>
      <c r="AA41" s="4" t="n">
        <f aca="false">class_series_a_original_shares*class_series_a_issue_pps/'Pro-Forma'!Z41</f>
        <v>5000000</v>
      </c>
      <c r="AB41" s="4" t="n">
        <f aca="false">IF('Pro-Forma'!V41&lt;class_series_b_ocp,class_series_b_ocp*(ad_pre_f_broad_based_fd+series_f_primary_raise_usd/class_series_b_ocp)/(ad_pre_f_broad_based_fd+series_f_primary_raise_usd/'Pro-Forma'!V41),class_series_b_ocp)</f>
        <v>10</v>
      </c>
      <c r="AC41" s="4" t="n">
        <f aca="false">class_series_b_original_shares*class_series_b_issue_pps/'Pro-Forma'!AB41</f>
        <v>3000000</v>
      </c>
      <c r="AD41" s="4" t="n">
        <f aca="false">IF('Pro-Forma'!V41&lt;class_series_c_ocp,class_series_c_ocp*(ad_pre_f_broad_based_fd+series_f_primary_raise_usd/class_series_c_ocp)/(ad_pre_f_broad_based_fd+series_f_primary_raise_usd/'Pro-Forma'!V41),class_series_c_ocp)</f>
        <v>25</v>
      </c>
      <c r="AE41" s="4" t="n">
        <f aca="false">class_series_c_original_shares*class_series_c_issue_pps/'Pro-Forma'!AD41</f>
        <v>2400000</v>
      </c>
      <c r="AF41" s="12" t="n">
        <f aca="false">IF('Pro-Forma'!V41&lt;class_series_d_ocp,class_series_d_ocp*(ad_pre_f_broad_based_fd+series_f_primary_raise_usd/class_series_d_ocp)/(ad_pre_f_broad_based_fd+series_f_primary_raise_usd/'Pro-Forma'!V41),class_series_d_ocp)</f>
        <v>57.6817359540603</v>
      </c>
      <c r="AG41" s="4" t="n">
        <f aca="false">class_series_d_original_shares*class_series_d_issue_pps/'Pro-Forma'!AF41</f>
        <v>1733651.36027881</v>
      </c>
      <c r="AH41" s="12" t="n">
        <f aca="false">IF('Pro-Forma'!V41&lt;class_series_e_ocp,class_series_e_ocp*(ad_pre_f_broad_based_fd+series_f_primary_raise_usd/class_series_e_ocp)/(ad_pre_f_broad_based_fd+series_f_primary_raise_usd/'Pro-Forma'!V41),class_series_e_ocp)</f>
        <v>48.9126262367378</v>
      </c>
      <c r="AI41" s="4" t="n">
        <f aca="false">class_series_e_original_shares*class_series_e_issue_pps/'Pro-Forma'!AH41</f>
        <v>6133320.27733387</v>
      </c>
      <c r="AJ41" s="4" t="n">
        <f aca="false">'Pro-Forma'!Y41-class_seed_current_shares+'Pro-Forma'!AA41-class_series_a_current_shares+'Pro-Forma'!AC41-class_series_b_current_shares+'Pro-Forma'!AE41-class_series_c_current_shares+'Pro-Forma'!AG41-class_series_d_current_shares+'Pro-Forma'!AI41-class_series_e_current_shares</f>
        <v>43677.6376126856</v>
      </c>
      <c r="AK41" s="11" t="n">
        <f aca="false">note_a_cap_usd/(pre_f_fd_total+'Pro-Forma'!S41+'Pro-Forma'!AJ41+'Pro-Forma'!U41)</f>
        <v>26.7785530953235</v>
      </c>
      <c r="AL41" s="11" t="n">
        <f aca="false">'Pro-Forma'!V41*(const_one-note_a_discount)</f>
        <v>30.1027984526992</v>
      </c>
      <c r="AM41" s="11" t="n">
        <f aca="false">MIN('Pro-Forma'!AK41,'Pro-Forma'!AL41)</f>
        <v>26.7785530953235</v>
      </c>
      <c r="AN41" s="4" t="n">
        <f aca="false">note_a_principal_usd/'Pro-Forma'!AM41</f>
        <v>186716.585552682</v>
      </c>
      <c r="AO41" s="11" t="n">
        <f aca="false">note_b_cap_usd/(pre_f_fd_total+'Pro-Forma'!S41+'Pro-Forma'!AJ41+'Pro-Forma'!T41)</f>
        <v>42.7393378414047</v>
      </c>
      <c r="AP41" s="11" t="n">
        <f aca="false">'Pro-Forma'!V41*(const_one-note_b_discount)</f>
        <v>31.9842233559929</v>
      </c>
      <c r="AQ41" s="11" t="n">
        <f aca="false">MIN('Pro-Forma'!AO41,'Pro-Forma'!AP41)</f>
        <v>31.9842233559929</v>
      </c>
      <c r="AR41" s="4" t="n">
        <f aca="false">note_b_principal_usd/'Pro-Forma'!AQ41</f>
        <v>93796.2434356841</v>
      </c>
      <c r="AS41" s="4" t="n">
        <f aca="false">pre_f_fd_total+'Pro-Forma'!S41+'Pro-Forma'!W41+'Pro-Forma'!AN41+'Pro-Forma'!AR41+'Pro-Forma'!AJ41</f>
        <v>38327301.7652924</v>
      </c>
      <c r="AT41" s="4" t="n">
        <f aca="false">MAX(const_zero,esop_refresh_target_post_f*'Pro-Forma'!AS41-pre_f_option_pool_total)</f>
        <v>587882.229488009</v>
      </c>
    </row>
    <row r="42" customFormat="false" ht="15" hidden="false" customHeight="false" outlineLevel="0" collapsed="false">
      <c r="A42" s="13" t="str">
        <f aca="false">Assumptions!$A$54</f>
        <v>F1</v>
      </c>
      <c r="B42" s="16" t="n">
        <f aca="false">Assumptions!$C$54</f>
        <v>4000000</v>
      </c>
      <c r="C42" s="18" t="n">
        <f aca="false">B42/founder_common_total</f>
        <v>0.5</v>
      </c>
      <c r="D42" s="16" t="n">
        <f aca="false">$B$38*C42</f>
        <v>234490.60858921</v>
      </c>
      <c r="E42" s="16" t="n">
        <f aca="false">B42-D42</f>
        <v>3765509.39141079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n">
        <f aca="false">'Pro-Forma'!R41+const_one</f>
        <v>38</v>
      </c>
      <c r="S42" s="2" t="n">
        <f aca="false">'Pro-Forma'!AT41</f>
        <v>587882.229488009</v>
      </c>
      <c r="T42" s="2" t="n">
        <f aca="false">'Pro-Forma'!AN41</f>
        <v>186716.585552682</v>
      </c>
      <c r="U42" s="2" t="n">
        <f aca="false">'Pro-Forma'!AR41</f>
        <v>93796.2434356841</v>
      </c>
      <c r="V42" s="5" t="n">
        <f aca="false">series_f_pre_money_usd/(pre_f_fd_total+'Pro-Forma'!S42)</f>
        <v>37.628498065874</v>
      </c>
      <c r="W42" s="2" t="n">
        <f aca="false">series_f_primary_raise_usd/'Pro-Forma'!V42</f>
        <v>797268.069203315</v>
      </c>
      <c r="X42" s="2" t="n">
        <f aca="false">IF('Pro-Forma'!V42&lt;class_seed_ocp,class_seed_ocp*(ad_pre_f_broad_based_fd+series_f_primary_raise_usd/class_seed_ocp)/(ad_pre_f_broad_based_fd+series_f_primary_raise_usd/'Pro-Forma'!V42),class_seed_ocp)</f>
        <v>1</v>
      </c>
      <c r="Y42" s="2" t="n">
        <f aca="false">class_seed_original_shares*class_seed_issue_pps/'Pro-Forma'!X42</f>
        <v>5000000</v>
      </c>
      <c r="Z42" s="2" t="n">
        <f aca="false">IF('Pro-Forma'!V42&lt;class_series_a_ocp,class_series_a_ocp*(ad_pre_f_broad_based_fd+series_f_primary_raise_usd/class_series_a_ocp)/(ad_pre_f_broad_based_fd+series_f_primary_raise_usd/'Pro-Forma'!V42),class_series_a_ocp)</f>
        <v>3</v>
      </c>
      <c r="AA42" s="2" t="n">
        <f aca="false">class_series_a_original_shares*class_series_a_issue_pps/'Pro-Forma'!Z42</f>
        <v>5000000</v>
      </c>
      <c r="AB42" s="2" t="n">
        <f aca="false">IF('Pro-Forma'!V42&lt;class_series_b_ocp,class_series_b_ocp*(ad_pre_f_broad_based_fd+series_f_primary_raise_usd/class_series_b_ocp)/(ad_pre_f_broad_based_fd+series_f_primary_raise_usd/'Pro-Forma'!V42),class_series_b_ocp)</f>
        <v>10</v>
      </c>
      <c r="AC42" s="2" t="n">
        <f aca="false">class_series_b_original_shares*class_series_b_issue_pps/'Pro-Forma'!AB42</f>
        <v>3000000</v>
      </c>
      <c r="AD42" s="2" t="n">
        <f aca="false">IF('Pro-Forma'!V42&lt;class_series_c_ocp,class_series_c_ocp*(ad_pre_f_broad_based_fd+series_f_primary_raise_usd/class_series_c_ocp)/(ad_pre_f_broad_based_fd+series_f_primary_raise_usd/'Pro-Forma'!V42),class_series_c_ocp)</f>
        <v>25</v>
      </c>
      <c r="AE42" s="2" t="n">
        <f aca="false">class_series_c_original_shares*class_series_c_issue_pps/'Pro-Forma'!AD42</f>
        <v>2400000</v>
      </c>
      <c r="AF42" s="8" t="n">
        <f aca="false">IF('Pro-Forma'!V42&lt;class_series_d_ocp,class_series_d_ocp*(ad_pre_f_broad_based_fd+series_f_primary_raise_usd/class_series_d_ocp)/(ad_pre_f_broad_based_fd+series_f_primary_raise_usd/'Pro-Forma'!V42),class_series_d_ocp)</f>
        <v>57.6817359540603</v>
      </c>
      <c r="AG42" s="2" t="n">
        <f aca="false">class_series_d_original_shares*class_series_d_issue_pps/'Pro-Forma'!AF42</f>
        <v>1733651.36027881</v>
      </c>
      <c r="AH42" s="8" t="n">
        <f aca="false">IF('Pro-Forma'!V42&lt;class_series_e_ocp,class_series_e_ocp*(ad_pre_f_broad_based_fd+series_f_primary_raise_usd/class_series_e_ocp)/(ad_pre_f_broad_based_fd+series_f_primary_raise_usd/'Pro-Forma'!V42),class_series_e_ocp)</f>
        <v>48.9126262367378</v>
      </c>
      <c r="AI42" s="2" t="n">
        <f aca="false">class_series_e_original_shares*class_series_e_issue_pps/'Pro-Forma'!AH42</f>
        <v>6133320.27733387</v>
      </c>
      <c r="AJ42" s="2" t="n">
        <f aca="false">'Pro-Forma'!Y42-class_seed_current_shares+'Pro-Forma'!AA42-class_series_a_current_shares+'Pro-Forma'!AC42-class_series_b_current_shares+'Pro-Forma'!AE42-class_series_c_current_shares+'Pro-Forma'!AG42-class_series_d_current_shares+'Pro-Forma'!AI42-class_series_e_current_shares</f>
        <v>43677.6376126856</v>
      </c>
      <c r="AK42" s="5" t="n">
        <f aca="false">note_a_cap_usd/(pre_f_fd_total+'Pro-Forma'!S42+'Pro-Forma'!AJ42+'Pro-Forma'!U42)</f>
        <v>26.7785530953235</v>
      </c>
      <c r="AL42" s="5" t="n">
        <f aca="false">'Pro-Forma'!V42*(const_one-note_a_discount)</f>
        <v>30.1027984526992</v>
      </c>
      <c r="AM42" s="5" t="n">
        <f aca="false">MIN('Pro-Forma'!AK42,'Pro-Forma'!AL42)</f>
        <v>26.7785530953235</v>
      </c>
      <c r="AN42" s="2" t="n">
        <f aca="false">note_a_principal_usd/'Pro-Forma'!AM42</f>
        <v>186716.585552682</v>
      </c>
      <c r="AO42" s="5" t="n">
        <f aca="false">note_b_cap_usd/(pre_f_fd_total+'Pro-Forma'!S42+'Pro-Forma'!AJ42+'Pro-Forma'!T42)</f>
        <v>42.7393378414047</v>
      </c>
      <c r="AP42" s="5" t="n">
        <f aca="false">'Pro-Forma'!V42*(const_one-note_b_discount)</f>
        <v>31.9842233559929</v>
      </c>
      <c r="AQ42" s="5" t="n">
        <f aca="false">MIN('Pro-Forma'!AO42,'Pro-Forma'!AP42)</f>
        <v>31.9842233559929</v>
      </c>
      <c r="AR42" s="2" t="n">
        <f aca="false">note_b_principal_usd/'Pro-Forma'!AQ42</f>
        <v>93796.2434356841</v>
      </c>
      <c r="AS42" s="2" t="n">
        <f aca="false">pre_f_fd_total+'Pro-Forma'!S42+'Pro-Forma'!W42+'Pro-Forma'!AN42+'Pro-Forma'!AR42+'Pro-Forma'!AJ42</f>
        <v>38327301.7652924</v>
      </c>
      <c r="AT42" s="2" t="n">
        <f aca="false">MAX(const_zero,esop_refresh_target_post_f*'Pro-Forma'!AS42-pre_f_option_pool_total)</f>
        <v>587882.229488009</v>
      </c>
    </row>
    <row r="43" customFormat="false" ht="15" hidden="false" customHeight="false" outlineLevel="0" collapsed="false">
      <c r="A43" s="13" t="str">
        <f aca="false">Assumptions!$A$55</f>
        <v>F2</v>
      </c>
      <c r="B43" s="16" t="n">
        <f aca="false">Assumptions!$C$55</f>
        <v>2500000</v>
      </c>
      <c r="C43" s="18" t="n">
        <f aca="false">B43/founder_common_total</f>
        <v>0.3125</v>
      </c>
      <c r="D43" s="16" t="n">
        <f aca="false">$B$38*C43</f>
        <v>146556.630368256</v>
      </c>
      <c r="E43" s="16" t="n">
        <f aca="false">B43-D43</f>
        <v>2353443.36963174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 t="n">
        <f aca="false">'Pro-Forma'!R42+const_one</f>
        <v>39</v>
      </c>
      <c r="S43" s="2" t="n">
        <f aca="false">'Pro-Forma'!AT42</f>
        <v>587882.229488009</v>
      </c>
      <c r="T43" s="2" t="n">
        <f aca="false">'Pro-Forma'!AN42</f>
        <v>186716.585552682</v>
      </c>
      <c r="U43" s="2" t="n">
        <f aca="false">'Pro-Forma'!AR42</f>
        <v>93796.2434356841</v>
      </c>
      <c r="V43" s="5" t="n">
        <f aca="false">series_f_pre_money_usd/(pre_f_fd_total+'Pro-Forma'!S43)</f>
        <v>37.628498065874</v>
      </c>
      <c r="W43" s="2" t="n">
        <f aca="false">series_f_primary_raise_usd/'Pro-Forma'!V43</f>
        <v>797268.069203315</v>
      </c>
      <c r="X43" s="2" t="n">
        <f aca="false">IF('Pro-Forma'!V43&lt;class_seed_ocp,class_seed_ocp*(ad_pre_f_broad_based_fd+series_f_primary_raise_usd/class_seed_ocp)/(ad_pre_f_broad_based_fd+series_f_primary_raise_usd/'Pro-Forma'!V43),class_seed_ocp)</f>
        <v>1</v>
      </c>
      <c r="Y43" s="2" t="n">
        <f aca="false">class_seed_original_shares*class_seed_issue_pps/'Pro-Forma'!X43</f>
        <v>5000000</v>
      </c>
      <c r="Z43" s="2" t="n">
        <f aca="false">IF('Pro-Forma'!V43&lt;class_series_a_ocp,class_series_a_ocp*(ad_pre_f_broad_based_fd+series_f_primary_raise_usd/class_series_a_ocp)/(ad_pre_f_broad_based_fd+series_f_primary_raise_usd/'Pro-Forma'!V43),class_series_a_ocp)</f>
        <v>3</v>
      </c>
      <c r="AA43" s="2" t="n">
        <f aca="false">class_series_a_original_shares*class_series_a_issue_pps/'Pro-Forma'!Z43</f>
        <v>5000000</v>
      </c>
      <c r="AB43" s="2" t="n">
        <f aca="false">IF('Pro-Forma'!V43&lt;class_series_b_ocp,class_series_b_ocp*(ad_pre_f_broad_based_fd+series_f_primary_raise_usd/class_series_b_ocp)/(ad_pre_f_broad_based_fd+series_f_primary_raise_usd/'Pro-Forma'!V43),class_series_b_ocp)</f>
        <v>10</v>
      </c>
      <c r="AC43" s="2" t="n">
        <f aca="false">class_series_b_original_shares*class_series_b_issue_pps/'Pro-Forma'!AB43</f>
        <v>3000000</v>
      </c>
      <c r="AD43" s="2" t="n">
        <f aca="false">IF('Pro-Forma'!V43&lt;class_series_c_ocp,class_series_c_ocp*(ad_pre_f_broad_based_fd+series_f_primary_raise_usd/class_series_c_ocp)/(ad_pre_f_broad_based_fd+series_f_primary_raise_usd/'Pro-Forma'!V43),class_series_c_ocp)</f>
        <v>25</v>
      </c>
      <c r="AE43" s="2" t="n">
        <f aca="false">class_series_c_original_shares*class_series_c_issue_pps/'Pro-Forma'!AD43</f>
        <v>2400000</v>
      </c>
      <c r="AF43" s="8" t="n">
        <f aca="false">IF('Pro-Forma'!V43&lt;class_series_d_ocp,class_series_d_ocp*(ad_pre_f_broad_based_fd+series_f_primary_raise_usd/class_series_d_ocp)/(ad_pre_f_broad_based_fd+series_f_primary_raise_usd/'Pro-Forma'!V43),class_series_d_ocp)</f>
        <v>57.6817359540603</v>
      </c>
      <c r="AG43" s="2" t="n">
        <f aca="false">class_series_d_original_shares*class_series_d_issue_pps/'Pro-Forma'!AF43</f>
        <v>1733651.36027881</v>
      </c>
      <c r="AH43" s="8" t="n">
        <f aca="false">IF('Pro-Forma'!V43&lt;class_series_e_ocp,class_series_e_ocp*(ad_pre_f_broad_based_fd+series_f_primary_raise_usd/class_series_e_ocp)/(ad_pre_f_broad_based_fd+series_f_primary_raise_usd/'Pro-Forma'!V43),class_series_e_ocp)</f>
        <v>48.9126262367378</v>
      </c>
      <c r="AI43" s="2" t="n">
        <f aca="false">class_series_e_original_shares*class_series_e_issue_pps/'Pro-Forma'!AH43</f>
        <v>6133320.27733387</v>
      </c>
      <c r="AJ43" s="2" t="n">
        <f aca="false">'Pro-Forma'!Y43-class_seed_current_shares+'Pro-Forma'!AA43-class_series_a_current_shares+'Pro-Forma'!AC43-class_series_b_current_shares+'Pro-Forma'!AE43-class_series_c_current_shares+'Pro-Forma'!AG43-class_series_d_current_shares+'Pro-Forma'!AI43-class_series_e_current_shares</f>
        <v>43677.6376126856</v>
      </c>
      <c r="AK43" s="5" t="n">
        <f aca="false">note_a_cap_usd/(pre_f_fd_total+'Pro-Forma'!S43+'Pro-Forma'!AJ43+'Pro-Forma'!U43)</f>
        <v>26.7785530953235</v>
      </c>
      <c r="AL43" s="5" t="n">
        <f aca="false">'Pro-Forma'!V43*(const_one-note_a_discount)</f>
        <v>30.1027984526992</v>
      </c>
      <c r="AM43" s="5" t="n">
        <f aca="false">MIN('Pro-Forma'!AK43,'Pro-Forma'!AL43)</f>
        <v>26.7785530953235</v>
      </c>
      <c r="AN43" s="2" t="n">
        <f aca="false">note_a_principal_usd/'Pro-Forma'!AM43</f>
        <v>186716.585552682</v>
      </c>
      <c r="AO43" s="5" t="n">
        <f aca="false">note_b_cap_usd/(pre_f_fd_total+'Pro-Forma'!S43+'Pro-Forma'!AJ43+'Pro-Forma'!T43)</f>
        <v>42.7393378414047</v>
      </c>
      <c r="AP43" s="5" t="n">
        <f aca="false">'Pro-Forma'!V43*(const_one-note_b_discount)</f>
        <v>31.9842233559929</v>
      </c>
      <c r="AQ43" s="5" t="n">
        <f aca="false">MIN('Pro-Forma'!AO43,'Pro-Forma'!AP43)</f>
        <v>31.9842233559929</v>
      </c>
      <c r="AR43" s="2" t="n">
        <f aca="false">note_b_principal_usd/'Pro-Forma'!AQ43</f>
        <v>93796.2434356841</v>
      </c>
      <c r="AS43" s="2" t="n">
        <f aca="false">pre_f_fd_total+'Pro-Forma'!S43+'Pro-Forma'!W43+'Pro-Forma'!AN43+'Pro-Forma'!AR43+'Pro-Forma'!AJ43</f>
        <v>38327301.7652924</v>
      </c>
      <c r="AT43" s="2" t="n">
        <f aca="false">MAX(const_zero,esop_refresh_target_post_f*'Pro-Forma'!AS43-pre_f_option_pool_total)</f>
        <v>587882.229488009</v>
      </c>
    </row>
    <row r="44" customFormat="false" ht="15" hidden="false" customHeight="false" outlineLevel="0" collapsed="false">
      <c r="A44" s="13" t="str">
        <f aca="false">Assumptions!$A$56</f>
        <v>F3</v>
      </c>
      <c r="B44" s="16" t="n">
        <f aca="false">Assumptions!$C$56</f>
        <v>1500000</v>
      </c>
      <c r="C44" s="18" t="n">
        <f aca="false">B44/founder_common_total</f>
        <v>0.1875</v>
      </c>
      <c r="D44" s="16" t="n">
        <f aca="false">$B$38*C44</f>
        <v>87933.9782209538</v>
      </c>
      <c r="E44" s="16" t="n">
        <f aca="false">B44-D44</f>
        <v>1412066.02177905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 t="n">
        <f aca="false">'Pro-Forma'!R43+const_one</f>
        <v>40</v>
      </c>
      <c r="S44" s="2" t="n">
        <f aca="false">'Pro-Forma'!AT43</f>
        <v>587882.229488009</v>
      </c>
      <c r="T44" s="2" t="n">
        <f aca="false">'Pro-Forma'!AN43</f>
        <v>186716.585552682</v>
      </c>
      <c r="U44" s="2" t="n">
        <f aca="false">'Pro-Forma'!AR43</f>
        <v>93796.2434356841</v>
      </c>
      <c r="V44" s="5" t="n">
        <f aca="false">series_f_pre_money_usd/(pre_f_fd_total+'Pro-Forma'!S44)</f>
        <v>37.628498065874</v>
      </c>
      <c r="W44" s="2" t="n">
        <f aca="false">series_f_primary_raise_usd/'Pro-Forma'!V44</f>
        <v>797268.069203315</v>
      </c>
      <c r="X44" s="2" t="n">
        <f aca="false">IF('Pro-Forma'!V44&lt;class_seed_ocp,class_seed_ocp*(ad_pre_f_broad_based_fd+series_f_primary_raise_usd/class_seed_ocp)/(ad_pre_f_broad_based_fd+series_f_primary_raise_usd/'Pro-Forma'!V44),class_seed_ocp)</f>
        <v>1</v>
      </c>
      <c r="Y44" s="2" t="n">
        <f aca="false">class_seed_original_shares*class_seed_issue_pps/'Pro-Forma'!X44</f>
        <v>5000000</v>
      </c>
      <c r="Z44" s="2" t="n">
        <f aca="false">IF('Pro-Forma'!V44&lt;class_series_a_ocp,class_series_a_ocp*(ad_pre_f_broad_based_fd+series_f_primary_raise_usd/class_series_a_ocp)/(ad_pre_f_broad_based_fd+series_f_primary_raise_usd/'Pro-Forma'!V44),class_series_a_ocp)</f>
        <v>3</v>
      </c>
      <c r="AA44" s="2" t="n">
        <f aca="false">class_series_a_original_shares*class_series_a_issue_pps/'Pro-Forma'!Z44</f>
        <v>5000000</v>
      </c>
      <c r="AB44" s="2" t="n">
        <f aca="false">IF('Pro-Forma'!V44&lt;class_series_b_ocp,class_series_b_ocp*(ad_pre_f_broad_based_fd+series_f_primary_raise_usd/class_series_b_ocp)/(ad_pre_f_broad_based_fd+series_f_primary_raise_usd/'Pro-Forma'!V44),class_series_b_ocp)</f>
        <v>10</v>
      </c>
      <c r="AC44" s="2" t="n">
        <f aca="false">class_series_b_original_shares*class_series_b_issue_pps/'Pro-Forma'!AB44</f>
        <v>3000000</v>
      </c>
      <c r="AD44" s="2" t="n">
        <f aca="false">IF('Pro-Forma'!V44&lt;class_series_c_ocp,class_series_c_ocp*(ad_pre_f_broad_based_fd+series_f_primary_raise_usd/class_series_c_ocp)/(ad_pre_f_broad_based_fd+series_f_primary_raise_usd/'Pro-Forma'!V44),class_series_c_ocp)</f>
        <v>25</v>
      </c>
      <c r="AE44" s="2" t="n">
        <f aca="false">class_series_c_original_shares*class_series_c_issue_pps/'Pro-Forma'!AD44</f>
        <v>2400000</v>
      </c>
      <c r="AF44" s="8" t="n">
        <f aca="false">IF('Pro-Forma'!V44&lt;class_series_d_ocp,class_series_d_ocp*(ad_pre_f_broad_based_fd+series_f_primary_raise_usd/class_series_d_ocp)/(ad_pre_f_broad_based_fd+series_f_primary_raise_usd/'Pro-Forma'!V44),class_series_d_ocp)</f>
        <v>57.6817359540603</v>
      </c>
      <c r="AG44" s="2" t="n">
        <f aca="false">class_series_d_original_shares*class_series_d_issue_pps/'Pro-Forma'!AF44</f>
        <v>1733651.36027881</v>
      </c>
      <c r="AH44" s="8" t="n">
        <f aca="false">IF('Pro-Forma'!V44&lt;class_series_e_ocp,class_series_e_ocp*(ad_pre_f_broad_based_fd+series_f_primary_raise_usd/class_series_e_ocp)/(ad_pre_f_broad_based_fd+series_f_primary_raise_usd/'Pro-Forma'!V44),class_series_e_ocp)</f>
        <v>48.9126262367378</v>
      </c>
      <c r="AI44" s="2" t="n">
        <f aca="false">class_series_e_original_shares*class_series_e_issue_pps/'Pro-Forma'!AH44</f>
        <v>6133320.27733387</v>
      </c>
      <c r="AJ44" s="2" t="n">
        <f aca="false">'Pro-Forma'!Y44-class_seed_current_shares+'Pro-Forma'!AA44-class_series_a_current_shares+'Pro-Forma'!AC44-class_series_b_current_shares+'Pro-Forma'!AE44-class_series_c_current_shares+'Pro-Forma'!AG44-class_series_d_current_shares+'Pro-Forma'!AI44-class_series_e_current_shares</f>
        <v>43677.6376126856</v>
      </c>
      <c r="AK44" s="5" t="n">
        <f aca="false">note_a_cap_usd/(pre_f_fd_total+'Pro-Forma'!S44+'Pro-Forma'!AJ44+'Pro-Forma'!U44)</f>
        <v>26.7785530953235</v>
      </c>
      <c r="AL44" s="5" t="n">
        <f aca="false">'Pro-Forma'!V44*(const_one-note_a_discount)</f>
        <v>30.1027984526992</v>
      </c>
      <c r="AM44" s="5" t="n">
        <f aca="false">MIN('Pro-Forma'!AK44,'Pro-Forma'!AL44)</f>
        <v>26.7785530953235</v>
      </c>
      <c r="AN44" s="2" t="n">
        <f aca="false">note_a_principal_usd/'Pro-Forma'!AM44</f>
        <v>186716.585552682</v>
      </c>
      <c r="AO44" s="5" t="n">
        <f aca="false">note_b_cap_usd/(pre_f_fd_total+'Pro-Forma'!S44+'Pro-Forma'!AJ44+'Pro-Forma'!T44)</f>
        <v>42.7393378414047</v>
      </c>
      <c r="AP44" s="5" t="n">
        <f aca="false">'Pro-Forma'!V44*(const_one-note_b_discount)</f>
        <v>31.9842233559929</v>
      </c>
      <c r="AQ44" s="5" t="n">
        <f aca="false">MIN('Pro-Forma'!AO44,'Pro-Forma'!AP44)</f>
        <v>31.9842233559929</v>
      </c>
      <c r="AR44" s="2" t="n">
        <f aca="false">note_b_principal_usd/'Pro-Forma'!AQ44</f>
        <v>93796.2434356841</v>
      </c>
      <c r="AS44" s="2" t="n">
        <f aca="false">pre_f_fd_total+'Pro-Forma'!S44+'Pro-Forma'!W44+'Pro-Forma'!AN44+'Pro-Forma'!AR44+'Pro-Forma'!AJ44</f>
        <v>38327301.7652924</v>
      </c>
      <c r="AT44" s="2" t="n">
        <f aca="false">MAX(const_zero,esop_refresh_target_post_f*'Pro-Forma'!AS44-pre_f_option_pool_total)</f>
        <v>587882.229488009</v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 t="n">
        <f aca="false">'Pro-Forma'!R44+const_one</f>
        <v>41</v>
      </c>
      <c r="S45" s="2" t="n">
        <f aca="false">'Pro-Forma'!AT44</f>
        <v>587882.229488009</v>
      </c>
      <c r="T45" s="2" t="n">
        <f aca="false">'Pro-Forma'!AN44</f>
        <v>186716.585552682</v>
      </c>
      <c r="U45" s="2" t="n">
        <f aca="false">'Pro-Forma'!AR44</f>
        <v>93796.2434356841</v>
      </c>
      <c r="V45" s="5" t="n">
        <f aca="false">series_f_pre_money_usd/(pre_f_fd_total+'Pro-Forma'!S45)</f>
        <v>37.628498065874</v>
      </c>
      <c r="W45" s="2" t="n">
        <f aca="false">series_f_primary_raise_usd/'Pro-Forma'!V45</f>
        <v>797268.069203315</v>
      </c>
      <c r="X45" s="2" t="n">
        <f aca="false">IF('Pro-Forma'!V45&lt;class_seed_ocp,class_seed_ocp*(ad_pre_f_broad_based_fd+series_f_primary_raise_usd/class_seed_ocp)/(ad_pre_f_broad_based_fd+series_f_primary_raise_usd/'Pro-Forma'!V45),class_seed_ocp)</f>
        <v>1</v>
      </c>
      <c r="Y45" s="2" t="n">
        <f aca="false">class_seed_original_shares*class_seed_issue_pps/'Pro-Forma'!X45</f>
        <v>5000000</v>
      </c>
      <c r="Z45" s="2" t="n">
        <f aca="false">IF('Pro-Forma'!V45&lt;class_series_a_ocp,class_series_a_ocp*(ad_pre_f_broad_based_fd+series_f_primary_raise_usd/class_series_a_ocp)/(ad_pre_f_broad_based_fd+series_f_primary_raise_usd/'Pro-Forma'!V45),class_series_a_ocp)</f>
        <v>3</v>
      </c>
      <c r="AA45" s="2" t="n">
        <f aca="false">class_series_a_original_shares*class_series_a_issue_pps/'Pro-Forma'!Z45</f>
        <v>5000000</v>
      </c>
      <c r="AB45" s="2" t="n">
        <f aca="false">IF('Pro-Forma'!V45&lt;class_series_b_ocp,class_series_b_ocp*(ad_pre_f_broad_based_fd+series_f_primary_raise_usd/class_series_b_ocp)/(ad_pre_f_broad_based_fd+series_f_primary_raise_usd/'Pro-Forma'!V45),class_series_b_ocp)</f>
        <v>10</v>
      </c>
      <c r="AC45" s="2" t="n">
        <f aca="false">class_series_b_original_shares*class_series_b_issue_pps/'Pro-Forma'!AB45</f>
        <v>3000000</v>
      </c>
      <c r="AD45" s="2" t="n">
        <f aca="false">IF('Pro-Forma'!V45&lt;class_series_c_ocp,class_series_c_ocp*(ad_pre_f_broad_based_fd+series_f_primary_raise_usd/class_series_c_ocp)/(ad_pre_f_broad_based_fd+series_f_primary_raise_usd/'Pro-Forma'!V45),class_series_c_ocp)</f>
        <v>25</v>
      </c>
      <c r="AE45" s="2" t="n">
        <f aca="false">class_series_c_original_shares*class_series_c_issue_pps/'Pro-Forma'!AD45</f>
        <v>2400000</v>
      </c>
      <c r="AF45" s="8" t="n">
        <f aca="false">IF('Pro-Forma'!V45&lt;class_series_d_ocp,class_series_d_ocp*(ad_pre_f_broad_based_fd+series_f_primary_raise_usd/class_series_d_ocp)/(ad_pre_f_broad_based_fd+series_f_primary_raise_usd/'Pro-Forma'!V45),class_series_d_ocp)</f>
        <v>57.6817359540603</v>
      </c>
      <c r="AG45" s="2" t="n">
        <f aca="false">class_series_d_original_shares*class_series_d_issue_pps/'Pro-Forma'!AF45</f>
        <v>1733651.36027881</v>
      </c>
      <c r="AH45" s="8" t="n">
        <f aca="false">IF('Pro-Forma'!V45&lt;class_series_e_ocp,class_series_e_ocp*(ad_pre_f_broad_based_fd+series_f_primary_raise_usd/class_series_e_ocp)/(ad_pre_f_broad_based_fd+series_f_primary_raise_usd/'Pro-Forma'!V45),class_series_e_ocp)</f>
        <v>48.9126262367378</v>
      </c>
      <c r="AI45" s="2" t="n">
        <f aca="false">class_series_e_original_shares*class_series_e_issue_pps/'Pro-Forma'!AH45</f>
        <v>6133320.27733387</v>
      </c>
      <c r="AJ45" s="2" t="n">
        <f aca="false">'Pro-Forma'!Y45-class_seed_current_shares+'Pro-Forma'!AA45-class_series_a_current_shares+'Pro-Forma'!AC45-class_series_b_current_shares+'Pro-Forma'!AE45-class_series_c_current_shares+'Pro-Forma'!AG45-class_series_d_current_shares+'Pro-Forma'!AI45-class_series_e_current_shares</f>
        <v>43677.6376126856</v>
      </c>
      <c r="AK45" s="5" t="n">
        <f aca="false">note_a_cap_usd/(pre_f_fd_total+'Pro-Forma'!S45+'Pro-Forma'!AJ45+'Pro-Forma'!U45)</f>
        <v>26.7785530953235</v>
      </c>
      <c r="AL45" s="5" t="n">
        <f aca="false">'Pro-Forma'!V45*(const_one-note_a_discount)</f>
        <v>30.1027984526992</v>
      </c>
      <c r="AM45" s="5" t="n">
        <f aca="false">MIN('Pro-Forma'!AK45,'Pro-Forma'!AL45)</f>
        <v>26.7785530953235</v>
      </c>
      <c r="AN45" s="2" t="n">
        <f aca="false">note_a_principal_usd/'Pro-Forma'!AM45</f>
        <v>186716.585552682</v>
      </c>
      <c r="AO45" s="5" t="n">
        <f aca="false">note_b_cap_usd/(pre_f_fd_total+'Pro-Forma'!S45+'Pro-Forma'!AJ45+'Pro-Forma'!T45)</f>
        <v>42.7393378414047</v>
      </c>
      <c r="AP45" s="5" t="n">
        <f aca="false">'Pro-Forma'!V45*(const_one-note_b_discount)</f>
        <v>31.9842233559929</v>
      </c>
      <c r="AQ45" s="5" t="n">
        <f aca="false">MIN('Pro-Forma'!AO45,'Pro-Forma'!AP45)</f>
        <v>31.9842233559929</v>
      </c>
      <c r="AR45" s="2" t="n">
        <f aca="false">note_b_principal_usd/'Pro-Forma'!AQ45</f>
        <v>93796.2434356841</v>
      </c>
      <c r="AS45" s="2" t="n">
        <f aca="false">pre_f_fd_total+'Pro-Forma'!S45+'Pro-Forma'!W45+'Pro-Forma'!AN45+'Pro-Forma'!AR45+'Pro-Forma'!AJ45</f>
        <v>38327301.7652924</v>
      </c>
      <c r="AT45" s="2" t="n">
        <f aca="false">MAX(const_zero,esop_refresh_target_post_f*'Pro-Forma'!AS45-pre_f_option_pool_total)</f>
        <v>587882.229488009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 t="n">
        <f aca="false">'Pro-Forma'!R45+const_one</f>
        <v>42</v>
      </c>
      <c r="S46" s="2" t="n">
        <f aca="false">'Pro-Forma'!AT45</f>
        <v>587882.229488009</v>
      </c>
      <c r="T46" s="2" t="n">
        <f aca="false">'Pro-Forma'!AN45</f>
        <v>186716.585552682</v>
      </c>
      <c r="U46" s="2" t="n">
        <f aca="false">'Pro-Forma'!AR45</f>
        <v>93796.2434356841</v>
      </c>
      <c r="V46" s="5" t="n">
        <f aca="false">series_f_pre_money_usd/(pre_f_fd_total+'Pro-Forma'!S46)</f>
        <v>37.628498065874</v>
      </c>
      <c r="W46" s="2" t="n">
        <f aca="false">series_f_primary_raise_usd/'Pro-Forma'!V46</f>
        <v>797268.069203315</v>
      </c>
      <c r="X46" s="2" t="n">
        <f aca="false">IF('Pro-Forma'!V46&lt;class_seed_ocp,class_seed_ocp*(ad_pre_f_broad_based_fd+series_f_primary_raise_usd/class_seed_ocp)/(ad_pre_f_broad_based_fd+series_f_primary_raise_usd/'Pro-Forma'!V46),class_seed_ocp)</f>
        <v>1</v>
      </c>
      <c r="Y46" s="2" t="n">
        <f aca="false">class_seed_original_shares*class_seed_issue_pps/'Pro-Forma'!X46</f>
        <v>5000000</v>
      </c>
      <c r="Z46" s="2" t="n">
        <f aca="false">IF('Pro-Forma'!V46&lt;class_series_a_ocp,class_series_a_ocp*(ad_pre_f_broad_based_fd+series_f_primary_raise_usd/class_series_a_ocp)/(ad_pre_f_broad_based_fd+series_f_primary_raise_usd/'Pro-Forma'!V46),class_series_a_ocp)</f>
        <v>3</v>
      </c>
      <c r="AA46" s="2" t="n">
        <f aca="false">class_series_a_original_shares*class_series_a_issue_pps/'Pro-Forma'!Z46</f>
        <v>5000000</v>
      </c>
      <c r="AB46" s="2" t="n">
        <f aca="false">IF('Pro-Forma'!V46&lt;class_series_b_ocp,class_series_b_ocp*(ad_pre_f_broad_based_fd+series_f_primary_raise_usd/class_series_b_ocp)/(ad_pre_f_broad_based_fd+series_f_primary_raise_usd/'Pro-Forma'!V46),class_series_b_ocp)</f>
        <v>10</v>
      </c>
      <c r="AC46" s="2" t="n">
        <f aca="false">class_series_b_original_shares*class_series_b_issue_pps/'Pro-Forma'!AB46</f>
        <v>3000000</v>
      </c>
      <c r="AD46" s="2" t="n">
        <f aca="false">IF('Pro-Forma'!V46&lt;class_series_c_ocp,class_series_c_ocp*(ad_pre_f_broad_based_fd+series_f_primary_raise_usd/class_series_c_ocp)/(ad_pre_f_broad_based_fd+series_f_primary_raise_usd/'Pro-Forma'!V46),class_series_c_ocp)</f>
        <v>25</v>
      </c>
      <c r="AE46" s="2" t="n">
        <f aca="false">class_series_c_original_shares*class_series_c_issue_pps/'Pro-Forma'!AD46</f>
        <v>2400000</v>
      </c>
      <c r="AF46" s="8" t="n">
        <f aca="false">IF('Pro-Forma'!V46&lt;class_series_d_ocp,class_series_d_ocp*(ad_pre_f_broad_based_fd+series_f_primary_raise_usd/class_series_d_ocp)/(ad_pre_f_broad_based_fd+series_f_primary_raise_usd/'Pro-Forma'!V46),class_series_d_ocp)</f>
        <v>57.6817359540603</v>
      </c>
      <c r="AG46" s="2" t="n">
        <f aca="false">class_series_d_original_shares*class_series_d_issue_pps/'Pro-Forma'!AF46</f>
        <v>1733651.36027881</v>
      </c>
      <c r="AH46" s="8" t="n">
        <f aca="false">IF('Pro-Forma'!V46&lt;class_series_e_ocp,class_series_e_ocp*(ad_pre_f_broad_based_fd+series_f_primary_raise_usd/class_series_e_ocp)/(ad_pre_f_broad_based_fd+series_f_primary_raise_usd/'Pro-Forma'!V46),class_series_e_ocp)</f>
        <v>48.9126262367378</v>
      </c>
      <c r="AI46" s="2" t="n">
        <f aca="false">class_series_e_original_shares*class_series_e_issue_pps/'Pro-Forma'!AH46</f>
        <v>6133320.27733387</v>
      </c>
      <c r="AJ46" s="2" t="n">
        <f aca="false">'Pro-Forma'!Y46-class_seed_current_shares+'Pro-Forma'!AA46-class_series_a_current_shares+'Pro-Forma'!AC46-class_series_b_current_shares+'Pro-Forma'!AE46-class_series_c_current_shares+'Pro-Forma'!AG46-class_series_d_current_shares+'Pro-Forma'!AI46-class_series_e_current_shares</f>
        <v>43677.6376126856</v>
      </c>
      <c r="AK46" s="5" t="n">
        <f aca="false">note_a_cap_usd/(pre_f_fd_total+'Pro-Forma'!S46+'Pro-Forma'!AJ46+'Pro-Forma'!U46)</f>
        <v>26.7785530953235</v>
      </c>
      <c r="AL46" s="5" t="n">
        <f aca="false">'Pro-Forma'!V46*(const_one-note_a_discount)</f>
        <v>30.1027984526992</v>
      </c>
      <c r="AM46" s="5" t="n">
        <f aca="false">MIN('Pro-Forma'!AK46,'Pro-Forma'!AL46)</f>
        <v>26.7785530953235</v>
      </c>
      <c r="AN46" s="2" t="n">
        <f aca="false">note_a_principal_usd/'Pro-Forma'!AM46</f>
        <v>186716.585552682</v>
      </c>
      <c r="AO46" s="5" t="n">
        <f aca="false">note_b_cap_usd/(pre_f_fd_total+'Pro-Forma'!S46+'Pro-Forma'!AJ46+'Pro-Forma'!T46)</f>
        <v>42.7393378414047</v>
      </c>
      <c r="AP46" s="5" t="n">
        <f aca="false">'Pro-Forma'!V46*(const_one-note_b_discount)</f>
        <v>31.9842233559929</v>
      </c>
      <c r="AQ46" s="5" t="n">
        <f aca="false">MIN('Pro-Forma'!AO46,'Pro-Forma'!AP46)</f>
        <v>31.9842233559929</v>
      </c>
      <c r="AR46" s="2" t="n">
        <f aca="false">note_b_principal_usd/'Pro-Forma'!AQ46</f>
        <v>93796.2434356841</v>
      </c>
      <c r="AS46" s="2" t="n">
        <f aca="false">pre_f_fd_total+'Pro-Forma'!S46+'Pro-Forma'!W46+'Pro-Forma'!AN46+'Pro-Forma'!AR46+'Pro-Forma'!AJ46</f>
        <v>38327301.7652924</v>
      </c>
      <c r="AT46" s="2" t="n">
        <f aca="false">MAX(const_zero,esop_refresh_target_post_f*'Pro-Forma'!AS46-pre_f_option_pool_total)</f>
        <v>587882.229488009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 t="n">
        <f aca="false">'Pro-Forma'!R46+const_one</f>
        <v>43</v>
      </c>
      <c r="S47" s="2" t="n">
        <f aca="false">'Pro-Forma'!AT46</f>
        <v>587882.229488009</v>
      </c>
      <c r="T47" s="2" t="n">
        <f aca="false">'Pro-Forma'!AN46</f>
        <v>186716.585552682</v>
      </c>
      <c r="U47" s="2" t="n">
        <f aca="false">'Pro-Forma'!AR46</f>
        <v>93796.2434356841</v>
      </c>
      <c r="V47" s="5" t="n">
        <f aca="false">series_f_pre_money_usd/(pre_f_fd_total+'Pro-Forma'!S47)</f>
        <v>37.628498065874</v>
      </c>
      <c r="W47" s="2" t="n">
        <f aca="false">series_f_primary_raise_usd/'Pro-Forma'!V47</f>
        <v>797268.069203315</v>
      </c>
      <c r="X47" s="2" t="n">
        <f aca="false">IF('Pro-Forma'!V47&lt;class_seed_ocp,class_seed_ocp*(ad_pre_f_broad_based_fd+series_f_primary_raise_usd/class_seed_ocp)/(ad_pre_f_broad_based_fd+series_f_primary_raise_usd/'Pro-Forma'!V47),class_seed_ocp)</f>
        <v>1</v>
      </c>
      <c r="Y47" s="2" t="n">
        <f aca="false">class_seed_original_shares*class_seed_issue_pps/'Pro-Forma'!X47</f>
        <v>5000000</v>
      </c>
      <c r="Z47" s="2" t="n">
        <f aca="false">IF('Pro-Forma'!V47&lt;class_series_a_ocp,class_series_a_ocp*(ad_pre_f_broad_based_fd+series_f_primary_raise_usd/class_series_a_ocp)/(ad_pre_f_broad_based_fd+series_f_primary_raise_usd/'Pro-Forma'!V47),class_series_a_ocp)</f>
        <v>3</v>
      </c>
      <c r="AA47" s="2" t="n">
        <f aca="false">class_series_a_original_shares*class_series_a_issue_pps/'Pro-Forma'!Z47</f>
        <v>5000000</v>
      </c>
      <c r="AB47" s="2" t="n">
        <f aca="false">IF('Pro-Forma'!V47&lt;class_series_b_ocp,class_series_b_ocp*(ad_pre_f_broad_based_fd+series_f_primary_raise_usd/class_series_b_ocp)/(ad_pre_f_broad_based_fd+series_f_primary_raise_usd/'Pro-Forma'!V47),class_series_b_ocp)</f>
        <v>10</v>
      </c>
      <c r="AC47" s="2" t="n">
        <f aca="false">class_series_b_original_shares*class_series_b_issue_pps/'Pro-Forma'!AB47</f>
        <v>3000000</v>
      </c>
      <c r="AD47" s="2" t="n">
        <f aca="false">IF('Pro-Forma'!V47&lt;class_series_c_ocp,class_series_c_ocp*(ad_pre_f_broad_based_fd+series_f_primary_raise_usd/class_series_c_ocp)/(ad_pre_f_broad_based_fd+series_f_primary_raise_usd/'Pro-Forma'!V47),class_series_c_ocp)</f>
        <v>25</v>
      </c>
      <c r="AE47" s="2" t="n">
        <f aca="false">class_series_c_original_shares*class_series_c_issue_pps/'Pro-Forma'!AD47</f>
        <v>2400000</v>
      </c>
      <c r="AF47" s="8" t="n">
        <f aca="false">IF('Pro-Forma'!V47&lt;class_series_d_ocp,class_series_d_ocp*(ad_pre_f_broad_based_fd+series_f_primary_raise_usd/class_series_d_ocp)/(ad_pre_f_broad_based_fd+series_f_primary_raise_usd/'Pro-Forma'!V47),class_series_d_ocp)</f>
        <v>57.6817359540603</v>
      </c>
      <c r="AG47" s="2" t="n">
        <f aca="false">class_series_d_original_shares*class_series_d_issue_pps/'Pro-Forma'!AF47</f>
        <v>1733651.36027881</v>
      </c>
      <c r="AH47" s="8" t="n">
        <f aca="false">IF('Pro-Forma'!V47&lt;class_series_e_ocp,class_series_e_ocp*(ad_pre_f_broad_based_fd+series_f_primary_raise_usd/class_series_e_ocp)/(ad_pre_f_broad_based_fd+series_f_primary_raise_usd/'Pro-Forma'!V47),class_series_e_ocp)</f>
        <v>48.9126262367378</v>
      </c>
      <c r="AI47" s="2" t="n">
        <f aca="false">class_series_e_original_shares*class_series_e_issue_pps/'Pro-Forma'!AH47</f>
        <v>6133320.27733387</v>
      </c>
      <c r="AJ47" s="2" t="n">
        <f aca="false">'Pro-Forma'!Y47-class_seed_current_shares+'Pro-Forma'!AA47-class_series_a_current_shares+'Pro-Forma'!AC47-class_series_b_current_shares+'Pro-Forma'!AE47-class_series_c_current_shares+'Pro-Forma'!AG47-class_series_d_current_shares+'Pro-Forma'!AI47-class_series_e_current_shares</f>
        <v>43677.6376126856</v>
      </c>
      <c r="AK47" s="5" t="n">
        <f aca="false">note_a_cap_usd/(pre_f_fd_total+'Pro-Forma'!S47+'Pro-Forma'!AJ47+'Pro-Forma'!U47)</f>
        <v>26.7785530953235</v>
      </c>
      <c r="AL47" s="5" t="n">
        <f aca="false">'Pro-Forma'!V47*(const_one-note_a_discount)</f>
        <v>30.1027984526992</v>
      </c>
      <c r="AM47" s="5" t="n">
        <f aca="false">MIN('Pro-Forma'!AK47,'Pro-Forma'!AL47)</f>
        <v>26.7785530953235</v>
      </c>
      <c r="AN47" s="2" t="n">
        <f aca="false">note_a_principal_usd/'Pro-Forma'!AM47</f>
        <v>186716.585552682</v>
      </c>
      <c r="AO47" s="5" t="n">
        <f aca="false">note_b_cap_usd/(pre_f_fd_total+'Pro-Forma'!S47+'Pro-Forma'!AJ47+'Pro-Forma'!T47)</f>
        <v>42.7393378414047</v>
      </c>
      <c r="AP47" s="5" t="n">
        <f aca="false">'Pro-Forma'!V47*(const_one-note_b_discount)</f>
        <v>31.9842233559929</v>
      </c>
      <c r="AQ47" s="5" t="n">
        <f aca="false">MIN('Pro-Forma'!AO47,'Pro-Forma'!AP47)</f>
        <v>31.9842233559929</v>
      </c>
      <c r="AR47" s="2" t="n">
        <f aca="false">note_b_principal_usd/'Pro-Forma'!AQ47</f>
        <v>93796.2434356841</v>
      </c>
      <c r="AS47" s="2" t="n">
        <f aca="false">pre_f_fd_total+'Pro-Forma'!S47+'Pro-Forma'!W47+'Pro-Forma'!AN47+'Pro-Forma'!AR47+'Pro-Forma'!AJ47</f>
        <v>38327301.7652924</v>
      </c>
      <c r="AT47" s="2" t="n">
        <f aca="false">MAX(const_zero,esop_refresh_target_post_f*'Pro-Forma'!AS47-pre_f_option_pool_total)</f>
        <v>587882.229488009</v>
      </c>
    </row>
    <row r="48" customFormat="false" ht="15" hidden="false" customHeight="false" outlineLevel="0" collapsed="false">
      <c r="A48" s="3" t="str">
        <f aca="false">lbl_cap_table</f>
        <v>Post-F Cap Table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 t="n">
        <f aca="false">'Pro-Forma'!R47+const_one</f>
        <v>44</v>
      </c>
      <c r="S48" s="2" t="n">
        <f aca="false">'Pro-Forma'!AT47</f>
        <v>587882.229488009</v>
      </c>
      <c r="T48" s="2" t="n">
        <f aca="false">'Pro-Forma'!AN47</f>
        <v>186716.585552682</v>
      </c>
      <c r="U48" s="2" t="n">
        <f aca="false">'Pro-Forma'!AR47</f>
        <v>93796.2434356841</v>
      </c>
      <c r="V48" s="5" t="n">
        <f aca="false">series_f_pre_money_usd/(pre_f_fd_total+'Pro-Forma'!S48)</f>
        <v>37.628498065874</v>
      </c>
      <c r="W48" s="2" t="n">
        <f aca="false">series_f_primary_raise_usd/'Pro-Forma'!V48</f>
        <v>797268.069203315</v>
      </c>
      <c r="X48" s="2" t="n">
        <f aca="false">IF('Pro-Forma'!V48&lt;class_seed_ocp,class_seed_ocp*(ad_pre_f_broad_based_fd+series_f_primary_raise_usd/class_seed_ocp)/(ad_pre_f_broad_based_fd+series_f_primary_raise_usd/'Pro-Forma'!V48),class_seed_ocp)</f>
        <v>1</v>
      </c>
      <c r="Y48" s="2" t="n">
        <f aca="false">class_seed_original_shares*class_seed_issue_pps/'Pro-Forma'!X48</f>
        <v>5000000</v>
      </c>
      <c r="Z48" s="2" t="n">
        <f aca="false">IF('Pro-Forma'!V48&lt;class_series_a_ocp,class_series_a_ocp*(ad_pre_f_broad_based_fd+series_f_primary_raise_usd/class_series_a_ocp)/(ad_pre_f_broad_based_fd+series_f_primary_raise_usd/'Pro-Forma'!V48),class_series_a_ocp)</f>
        <v>3</v>
      </c>
      <c r="AA48" s="2" t="n">
        <f aca="false">class_series_a_original_shares*class_series_a_issue_pps/'Pro-Forma'!Z48</f>
        <v>5000000</v>
      </c>
      <c r="AB48" s="2" t="n">
        <f aca="false">IF('Pro-Forma'!V48&lt;class_series_b_ocp,class_series_b_ocp*(ad_pre_f_broad_based_fd+series_f_primary_raise_usd/class_series_b_ocp)/(ad_pre_f_broad_based_fd+series_f_primary_raise_usd/'Pro-Forma'!V48),class_series_b_ocp)</f>
        <v>10</v>
      </c>
      <c r="AC48" s="2" t="n">
        <f aca="false">class_series_b_original_shares*class_series_b_issue_pps/'Pro-Forma'!AB48</f>
        <v>3000000</v>
      </c>
      <c r="AD48" s="2" t="n">
        <f aca="false">IF('Pro-Forma'!V48&lt;class_series_c_ocp,class_series_c_ocp*(ad_pre_f_broad_based_fd+series_f_primary_raise_usd/class_series_c_ocp)/(ad_pre_f_broad_based_fd+series_f_primary_raise_usd/'Pro-Forma'!V48),class_series_c_ocp)</f>
        <v>25</v>
      </c>
      <c r="AE48" s="2" t="n">
        <f aca="false">class_series_c_original_shares*class_series_c_issue_pps/'Pro-Forma'!AD48</f>
        <v>2400000</v>
      </c>
      <c r="AF48" s="8" t="n">
        <f aca="false">IF('Pro-Forma'!V48&lt;class_series_d_ocp,class_series_d_ocp*(ad_pre_f_broad_based_fd+series_f_primary_raise_usd/class_series_d_ocp)/(ad_pre_f_broad_based_fd+series_f_primary_raise_usd/'Pro-Forma'!V48),class_series_d_ocp)</f>
        <v>57.6817359540603</v>
      </c>
      <c r="AG48" s="2" t="n">
        <f aca="false">class_series_d_original_shares*class_series_d_issue_pps/'Pro-Forma'!AF48</f>
        <v>1733651.36027881</v>
      </c>
      <c r="AH48" s="8" t="n">
        <f aca="false">IF('Pro-Forma'!V48&lt;class_series_e_ocp,class_series_e_ocp*(ad_pre_f_broad_based_fd+series_f_primary_raise_usd/class_series_e_ocp)/(ad_pre_f_broad_based_fd+series_f_primary_raise_usd/'Pro-Forma'!V48),class_series_e_ocp)</f>
        <v>48.9126262367378</v>
      </c>
      <c r="AI48" s="2" t="n">
        <f aca="false">class_series_e_original_shares*class_series_e_issue_pps/'Pro-Forma'!AH48</f>
        <v>6133320.27733387</v>
      </c>
      <c r="AJ48" s="2" t="n">
        <f aca="false">'Pro-Forma'!Y48-class_seed_current_shares+'Pro-Forma'!AA48-class_series_a_current_shares+'Pro-Forma'!AC48-class_series_b_current_shares+'Pro-Forma'!AE48-class_series_c_current_shares+'Pro-Forma'!AG48-class_series_d_current_shares+'Pro-Forma'!AI48-class_series_e_current_shares</f>
        <v>43677.6376126856</v>
      </c>
      <c r="AK48" s="5" t="n">
        <f aca="false">note_a_cap_usd/(pre_f_fd_total+'Pro-Forma'!S48+'Pro-Forma'!AJ48+'Pro-Forma'!U48)</f>
        <v>26.7785530953235</v>
      </c>
      <c r="AL48" s="5" t="n">
        <f aca="false">'Pro-Forma'!V48*(const_one-note_a_discount)</f>
        <v>30.1027984526992</v>
      </c>
      <c r="AM48" s="5" t="n">
        <f aca="false">MIN('Pro-Forma'!AK48,'Pro-Forma'!AL48)</f>
        <v>26.7785530953235</v>
      </c>
      <c r="AN48" s="2" t="n">
        <f aca="false">note_a_principal_usd/'Pro-Forma'!AM48</f>
        <v>186716.585552682</v>
      </c>
      <c r="AO48" s="5" t="n">
        <f aca="false">note_b_cap_usd/(pre_f_fd_total+'Pro-Forma'!S48+'Pro-Forma'!AJ48+'Pro-Forma'!T48)</f>
        <v>42.7393378414047</v>
      </c>
      <c r="AP48" s="5" t="n">
        <f aca="false">'Pro-Forma'!V48*(const_one-note_b_discount)</f>
        <v>31.9842233559929</v>
      </c>
      <c r="AQ48" s="5" t="n">
        <f aca="false">MIN('Pro-Forma'!AO48,'Pro-Forma'!AP48)</f>
        <v>31.9842233559929</v>
      </c>
      <c r="AR48" s="2" t="n">
        <f aca="false">note_b_principal_usd/'Pro-Forma'!AQ48</f>
        <v>93796.2434356841</v>
      </c>
      <c r="AS48" s="2" t="n">
        <f aca="false">pre_f_fd_total+'Pro-Forma'!S48+'Pro-Forma'!W48+'Pro-Forma'!AN48+'Pro-Forma'!AR48+'Pro-Forma'!AJ48</f>
        <v>38327301.7652924</v>
      </c>
      <c r="AT48" s="2" t="n">
        <f aca="false">MAX(const_zero,esop_refresh_target_post_f*'Pro-Forma'!AS48-pre_f_option_pool_total)</f>
        <v>587882.229488009</v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 t="n">
        <f aca="false">'Pro-Forma'!R48+const_one</f>
        <v>45</v>
      </c>
      <c r="S49" s="2" t="n">
        <f aca="false">'Pro-Forma'!AT48</f>
        <v>587882.229488009</v>
      </c>
      <c r="T49" s="2" t="n">
        <f aca="false">'Pro-Forma'!AN48</f>
        <v>186716.585552682</v>
      </c>
      <c r="U49" s="2" t="n">
        <f aca="false">'Pro-Forma'!AR48</f>
        <v>93796.2434356841</v>
      </c>
      <c r="V49" s="5" t="n">
        <f aca="false">series_f_pre_money_usd/(pre_f_fd_total+'Pro-Forma'!S49)</f>
        <v>37.628498065874</v>
      </c>
      <c r="W49" s="2" t="n">
        <f aca="false">series_f_primary_raise_usd/'Pro-Forma'!V49</f>
        <v>797268.069203315</v>
      </c>
      <c r="X49" s="2" t="n">
        <f aca="false">IF('Pro-Forma'!V49&lt;class_seed_ocp,class_seed_ocp*(ad_pre_f_broad_based_fd+series_f_primary_raise_usd/class_seed_ocp)/(ad_pre_f_broad_based_fd+series_f_primary_raise_usd/'Pro-Forma'!V49),class_seed_ocp)</f>
        <v>1</v>
      </c>
      <c r="Y49" s="2" t="n">
        <f aca="false">class_seed_original_shares*class_seed_issue_pps/'Pro-Forma'!X49</f>
        <v>5000000</v>
      </c>
      <c r="Z49" s="2" t="n">
        <f aca="false">IF('Pro-Forma'!V49&lt;class_series_a_ocp,class_series_a_ocp*(ad_pre_f_broad_based_fd+series_f_primary_raise_usd/class_series_a_ocp)/(ad_pre_f_broad_based_fd+series_f_primary_raise_usd/'Pro-Forma'!V49),class_series_a_ocp)</f>
        <v>3</v>
      </c>
      <c r="AA49" s="2" t="n">
        <f aca="false">class_series_a_original_shares*class_series_a_issue_pps/'Pro-Forma'!Z49</f>
        <v>5000000</v>
      </c>
      <c r="AB49" s="2" t="n">
        <f aca="false">IF('Pro-Forma'!V49&lt;class_series_b_ocp,class_series_b_ocp*(ad_pre_f_broad_based_fd+series_f_primary_raise_usd/class_series_b_ocp)/(ad_pre_f_broad_based_fd+series_f_primary_raise_usd/'Pro-Forma'!V49),class_series_b_ocp)</f>
        <v>10</v>
      </c>
      <c r="AC49" s="2" t="n">
        <f aca="false">class_series_b_original_shares*class_series_b_issue_pps/'Pro-Forma'!AB49</f>
        <v>3000000</v>
      </c>
      <c r="AD49" s="2" t="n">
        <f aca="false">IF('Pro-Forma'!V49&lt;class_series_c_ocp,class_series_c_ocp*(ad_pre_f_broad_based_fd+series_f_primary_raise_usd/class_series_c_ocp)/(ad_pre_f_broad_based_fd+series_f_primary_raise_usd/'Pro-Forma'!V49),class_series_c_ocp)</f>
        <v>25</v>
      </c>
      <c r="AE49" s="2" t="n">
        <f aca="false">class_series_c_original_shares*class_series_c_issue_pps/'Pro-Forma'!AD49</f>
        <v>2400000</v>
      </c>
      <c r="AF49" s="8" t="n">
        <f aca="false">IF('Pro-Forma'!V49&lt;class_series_d_ocp,class_series_d_ocp*(ad_pre_f_broad_based_fd+series_f_primary_raise_usd/class_series_d_ocp)/(ad_pre_f_broad_based_fd+series_f_primary_raise_usd/'Pro-Forma'!V49),class_series_d_ocp)</f>
        <v>57.6817359540603</v>
      </c>
      <c r="AG49" s="2" t="n">
        <f aca="false">class_series_d_original_shares*class_series_d_issue_pps/'Pro-Forma'!AF49</f>
        <v>1733651.36027881</v>
      </c>
      <c r="AH49" s="8" t="n">
        <f aca="false">IF('Pro-Forma'!V49&lt;class_series_e_ocp,class_series_e_ocp*(ad_pre_f_broad_based_fd+series_f_primary_raise_usd/class_series_e_ocp)/(ad_pre_f_broad_based_fd+series_f_primary_raise_usd/'Pro-Forma'!V49),class_series_e_ocp)</f>
        <v>48.9126262367378</v>
      </c>
      <c r="AI49" s="2" t="n">
        <f aca="false">class_series_e_original_shares*class_series_e_issue_pps/'Pro-Forma'!AH49</f>
        <v>6133320.27733387</v>
      </c>
      <c r="AJ49" s="2" t="n">
        <f aca="false">'Pro-Forma'!Y49-class_seed_current_shares+'Pro-Forma'!AA49-class_series_a_current_shares+'Pro-Forma'!AC49-class_series_b_current_shares+'Pro-Forma'!AE49-class_series_c_current_shares+'Pro-Forma'!AG49-class_series_d_current_shares+'Pro-Forma'!AI49-class_series_e_current_shares</f>
        <v>43677.6376126856</v>
      </c>
      <c r="AK49" s="5" t="n">
        <f aca="false">note_a_cap_usd/(pre_f_fd_total+'Pro-Forma'!S49+'Pro-Forma'!AJ49+'Pro-Forma'!U49)</f>
        <v>26.7785530953235</v>
      </c>
      <c r="AL49" s="5" t="n">
        <f aca="false">'Pro-Forma'!V49*(const_one-note_a_discount)</f>
        <v>30.1027984526992</v>
      </c>
      <c r="AM49" s="5" t="n">
        <f aca="false">MIN('Pro-Forma'!AK49,'Pro-Forma'!AL49)</f>
        <v>26.7785530953235</v>
      </c>
      <c r="AN49" s="2" t="n">
        <f aca="false">note_a_principal_usd/'Pro-Forma'!AM49</f>
        <v>186716.585552682</v>
      </c>
      <c r="AO49" s="5" t="n">
        <f aca="false">note_b_cap_usd/(pre_f_fd_total+'Pro-Forma'!S49+'Pro-Forma'!AJ49+'Pro-Forma'!T49)</f>
        <v>42.7393378414047</v>
      </c>
      <c r="AP49" s="5" t="n">
        <f aca="false">'Pro-Forma'!V49*(const_one-note_b_discount)</f>
        <v>31.9842233559929</v>
      </c>
      <c r="AQ49" s="5" t="n">
        <f aca="false">MIN('Pro-Forma'!AO49,'Pro-Forma'!AP49)</f>
        <v>31.9842233559929</v>
      </c>
      <c r="AR49" s="2" t="n">
        <f aca="false">note_b_principal_usd/'Pro-Forma'!AQ49</f>
        <v>93796.2434356841</v>
      </c>
      <c r="AS49" s="2" t="n">
        <f aca="false">pre_f_fd_total+'Pro-Forma'!S49+'Pro-Forma'!W49+'Pro-Forma'!AN49+'Pro-Forma'!AR49+'Pro-Forma'!AJ49</f>
        <v>38327301.7652924</v>
      </c>
      <c r="AT49" s="2" t="n">
        <f aca="false">MAX(const_zero,esop_refresh_target_post_f*'Pro-Forma'!AS49-pre_f_option_pool_total)</f>
        <v>587882.229488009</v>
      </c>
    </row>
    <row r="50" customFormat="false" ht="15" hidden="false" customHeight="false" outlineLevel="0" collapsed="false">
      <c r="A50" s="10" t="str">
        <f aca="false">lbl_stakeholder_id</f>
        <v>Stakeholder ID</v>
      </c>
      <c r="B50" s="10" t="str">
        <f aca="false">lbl_role</f>
        <v>Role</v>
      </c>
      <c r="C50" s="10" t="str">
        <f aca="false">lbl_common_rsas</f>
        <v>Common + RSAs</v>
      </c>
      <c r="D50" s="10" t="str">
        <f aca="false">lbl_seed</f>
        <v>Seed</v>
      </c>
      <c r="E50" s="10" t="str">
        <f aca="false">lbl_series_a</f>
        <v>Series A</v>
      </c>
      <c r="F50" s="10" t="str">
        <f aca="false">lbl_series_b</f>
        <v>Series B</v>
      </c>
      <c r="G50" s="10" t="str">
        <f aca="false">lbl_series_c</f>
        <v>Series C</v>
      </c>
      <c r="H50" s="10" t="str">
        <f aca="false">lbl_series_d</f>
        <v>Series D</v>
      </c>
      <c r="I50" s="10" t="str">
        <f aca="false">lbl_series_e</f>
        <v>Series E</v>
      </c>
      <c r="J50" s="10" t="str">
        <f aca="false">lbl_note_a</f>
        <v>Note A</v>
      </c>
      <c r="K50" s="10" t="str">
        <f aca="false">lbl_note_b</f>
        <v>Note B</v>
      </c>
      <c r="L50" s="10" t="str">
        <f aca="false">lbl_series_f</f>
        <v>Series F</v>
      </c>
      <c r="M50" s="10" t="str">
        <f aca="false">lbl_issued_options</f>
        <v>Issued options</v>
      </c>
      <c r="N50" s="10" t="str">
        <f aca="false">lbl_unissued_options</f>
        <v>Unissued options</v>
      </c>
      <c r="O50" s="10" t="str">
        <f aca="false">lbl_total_fd</f>
        <v>Total FD shares</v>
      </c>
      <c r="P50" s="10" t="str">
        <f aca="false">lbl_ownership_pct</f>
        <v>Ownership %</v>
      </c>
      <c r="Q50" s="4"/>
      <c r="R50" s="4" t="n">
        <f aca="false">'Pro-Forma'!R49+const_one</f>
        <v>46</v>
      </c>
      <c r="S50" s="4" t="n">
        <f aca="false">'Pro-Forma'!AT49</f>
        <v>587882.229488009</v>
      </c>
      <c r="T50" s="4" t="n">
        <f aca="false">'Pro-Forma'!AN49</f>
        <v>186716.585552682</v>
      </c>
      <c r="U50" s="4" t="n">
        <f aca="false">'Pro-Forma'!AR49</f>
        <v>93796.2434356841</v>
      </c>
      <c r="V50" s="11" t="n">
        <f aca="false">series_f_pre_money_usd/(pre_f_fd_total+'Pro-Forma'!S50)</f>
        <v>37.628498065874</v>
      </c>
      <c r="W50" s="4" t="n">
        <f aca="false">series_f_primary_raise_usd/'Pro-Forma'!V50</f>
        <v>797268.069203315</v>
      </c>
      <c r="X50" s="4" t="n">
        <f aca="false">IF('Pro-Forma'!V50&lt;class_seed_ocp,class_seed_ocp*(ad_pre_f_broad_based_fd+series_f_primary_raise_usd/class_seed_ocp)/(ad_pre_f_broad_based_fd+series_f_primary_raise_usd/'Pro-Forma'!V50),class_seed_ocp)</f>
        <v>1</v>
      </c>
      <c r="Y50" s="4" t="n">
        <f aca="false">class_seed_original_shares*class_seed_issue_pps/'Pro-Forma'!X50</f>
        <v>5000000</v>
      </c>
      <c r="Z50" s="4" t="n">
        <f aca="false">IF('Pro-Forma'!V50&lt;class_series_a_ocp,class_series_a_ocp*(ad_pre_f_broad_based_fd+series_f_primary_raise_usd/class_series_a_ocp)/(ad_pre_f_broad_based_fd+series_f_primary_raise_usd/'Pro-Forma'!V50),class_series_a_ocp)</f>
        <v>3</v>
      </c>
      <c r="AA50" s="4" t="n">
        <f aca="false">class_series_a_original_shares*class_series_a_issue_pps/'Pro-Forma'!Z50</f>
        <v>5000000</v>
      </c>
      <c r="AB50" s="4" t="n">
        <f aca="false">IF('Pro-Forma'!V50&lt;class_series_b_ocp,class_series_b_ocp*(ad_pre_f_broad_based_fd+series_f_primary_raise_usd/class_series_b_ocp)/(ad_pre_f_broad_based_fd+series_f_primary_raise_usd/'Pro-Forma'!V50),class_series_b_ocp)</f>
        <v>10</v>
      </c>
      <c r="AC50" s="4" t="n">
        <f aca="false">class_series_b_original_shares*class_series_b_issue_pps/'Pro-Forma'!AB50</f>
        <v>3000000</v>
      </c>
      <c r="AD50" s="4" t="n">
        <f aca="false">IF('Pro-Forma'!V50&lt;class_series_c_ocp,class_series_c_ocp*(ad_pre_f_broad_based_fd+series_f_primary_raise_usd/class_series_c_ocp)/(ad_pre_f_broad_based_fd+series_f_primary_raise_usd/'Pro-Forma'!V50),class_series_c_ocp)</f>
        <v>25</v>
      </c>
      <c r="AE50" s="4" t="n">
        <f aca="false">class_series_c_original_shares*class_series_c_issue_pps/'Pro-Forma'!AD50</f>
        <v>2400000</v>
      </c>
      <c r="AF50" s="12" t="n">
        <f aca="false">IF('Pro-Forma'!V50&lt;class_series_d_ocp,class_series_d_ocp*(ad_pre_f_broad_based_fd+series_f_primary_raise_usd/class_series_d_ocp)/(ad_pre_f_broad_based_fd+series_f_primary_raise_usd/'Pro-Forma'!V50),class_series_d_ocp)</f>
        <v>57.6817359540603</v>
      </c>
      <c r="AG50" s="4" t="n">
        <f aca="false">class_series_d_original_shares*class_series_d_issue_pps/'Pro-Forma'!AF50</f>
        <v>1733651.36027881</v>
      </c>
      <c r="AH50" s="12" t="n">
        <f aca="false">IF('Pro-Forma'!V50&lt;class_series_e_ocp,class_series_e_ocp*(ad_pre_f_broad_based_fd+series_f_primary_raise_usd/class_series_e_ocp)/(ad_pre_f_broad_based_fd+series_f_primary_raise_usd/'Pro-Forma'!V50),class_series_e_ocp)</f>
        <v>48.9126262367378</v>
      </c>
      <c r="AI50" s="4" t="n">
        <f aca="false">class_series_e_original_shares*class_series_e_issue_pps/'Pro-Forma'!AH50</f>
        <v>6133320.27733387</v>
      </c>
      <c r="AJ50" s="4" t="n">
        <f aca="false">'Pro-Forma'!Y50-class_seed_current_shares+'Pro-Forma'!AA50-class_series_a_current_shares+'Pro-Forma'!AC50-class_series_b_current_shares+'Pro-Forma'!AE50-class_series_c_current_shares+'Pro-Forma'!AG50-class_series_d_current_shares+'Pro-Forma'!AI50-class_series_e_current_shares</f>
        <v>43677.6376126856</v>
      </c>
      <c r="AK50" s="11" t="n">
        <f aca="false">note_a_cap_usd/(pre_f_fd_total+'Pro-Forma'!S50+'Pro-Forma'!AJ50+'Pro-Forma'!U50)</f>
        <v>26.7785530953235</v>
      </c>
      <c r="AL50" s="11" t="n">
        <f aca="false">'Pro-Forma'!V50*(const_one-note_a_discount)</f>
        <v>30.1027984526992</v>
      </c>
      <c r="AM50" s="11" t="n">
        <f aca="false">MIN('Pro-Forma'!AK50,'Pro-Forma'!AL50)</f>
        <v>26.7785530953235</v>
      </c>
      <c r="AN50" s="4" t="n">
        <f aca="false">note_a_principal_usd/'Pro-Forma'!AM50</f>
        <v>186716.585552682</v>
      </c>
      <c r="AO50" s="11" t="n">
        <f aca="false">note_b_cap_usd/(pre_f_fd_total+'Pro-Forma'!S50+'Pro-Forma'!AJ50+'Pro-Forma'!T50)</f>
        <v>42.7393378414047</v>
      </c>
      <c r="AP50" s="11" t="n">
        <f aca="false">'Pro-Forma'!V50*(const_one-note_b_discount)</f>
        <v>31.9842233559929</v>
      </c>
      <c r="AQ50" s="11" t="n">
        <f aca="false">MIN('Pro-Forma'!AO50,'Pro-Forma'!AP50)</f>
        <v>31.9842233559929</v>
      </c>
      <c r="AR50" s="4" t="n">
        <f aca="false">note_b_principal_usd/'Pro-Forma'!AQ50</f>
        <v>93796.2434356841</v>
      </c>
      <c r="AS50" s="4" t="n">
        <f aca="false">pre_f_fd_total+'Pro-Forma'!S50+'Pro-Forma'!W50+'Pro-Forma'!AN50+'Pro-Forma'!AR50+'Pro-Forma'!AJ50</f>
        <v>38327301.7652924</v>
      </c>
      <c r="AT50" s="4" t="n">
        <f aca="false">MAX(const_zero,esop_refresh_target_post_f*'Pro-Forma'!AS50-pre_f_option_pool_total)</f>
        <v>587882.229488009</v>
      </c>
    </row>
    <row r="51" customFormat="false" ht="15" hidden="false" customHeight="false" outlineLevel="0" collapsed="false">
      <c r="A51" s="13" t="str">
        <f aca="false">Assumptions!$A$54</f>
        <v>F1</v>
      </c>
      <c r="B51" s="13" t="str">
        <f aca="false">Assumptions!$B$54</f>
        <v>Founder (CEO)</v>
      </c>
      <c r="C51" s="16" t="n">
        <f aca="false">E42</f>
        <v>3765509.39141079</v>
      </c>
      <c r="D51" s="16" t="n">
        <f aca="false">IF(Assumptions!$D$54=lbl_seed,Assumptions!$E$54/class_seed_current_shares*$F$22,const_zero)</f>
        <v>0</v>
      </c>
      <c r="E51" s="16" t="n">
        <f aca="false">IF(Assumptions!$D$54=lbl_series_a,Assumptions!$E$54/class_series_a_current_shares*$F$23,const_zero)</f>
        <v>0</v>
      </c>
      <c r="F51" s="16" t="n">
        <f aca="false">IF(Assumptions!$D$54=lbl_series_b,Assumptions!$E$54/class_series_b_current_shares*$F$24,const_zero)</f>
        <v>0</v>
      </c>
      <c r="G51" s="16" t="n">
        <f aca="false">IF(Assumptions!$D$54=lbl_series_c,Assumptions!$E$54/class_series_c_current_shares*$F$25,const_zero)</f>
        <v>0</v>
      </c>
      <c r="H51" s="16" t="n">
        <f aca="false">IF(Assumptions!$D$54=lbl_series_d,Assumptions!$E$54/class_series_d_current_shares*$F$26,const_zero)</f>
        <v>0</v>
      </c>
      <c r="I51" s="16" t="n">
        <f aca="false">IF(Assumptions!$D$54=lbl_series_e,Assumptions!$E$54/class_series_e_current_shares*$F$27,const_zero)</f>
        <v>0</v>
      </c>
      <c r="J51" s="16" t="n">
        <f aca="false">IF(Assumptions!$A$54="NA1",$B$10,const_zero)</f>
        <v>0</v>
      </c>
      <c r="K51" s="16" t="n">
        <f aca="false">IF(Assumptions!$A$54="NB1",$B$11,const_zero)</f>
        <v>0</v>
      </c>
      <c r="L51" s="16" t="n">
        <f aca="false">IF(Assumptions!$A$54="F_LEAD",$B$7,IF(Assumptions!$A$54="F_FUND",$B$6,const_zero))</f>
        <v>0</v>
      </c>
      <c r="M51" s="16" t="n">
        <f aca="false">const_zero</f>
        <v>0</v>
      </c>
      <c r="N51" s="16" t="n">
        <f aca="false">const_zero</f>
        <v>0</v>
      </c>
      <c r="O51" s="16" t="n">
        <f aca="false">SUM(C51:N51)</f>
        <v>3765509.39141079</v>
      </c>
      <c r="P51" s="18" t="n">
        <f aca="false">O51/$B$14</f>
        <v>0.0982461383394508</v>
      </c>
      <c r="Q51" s="2"/>
      <c r="R51" s="2" t="n">
        <f aca="false">'Pro-Forma'!R50+const_one</f>
        <v>47</v>
      </c>
      <c r="S51" s="2" t="n">
        <f aca="false">'Pro-Forma'!AT50</f>
        <v>587882.229488009</v>
      </c>
      <c r="T51" s="2" t="n">
        <f aca="false">'Pro-Forma'!AN50</f>
        <v>186716.585552682</v>
      </c>
      <c r="U51" s="2" t="n">
        <f aca="false">'Pro-Forma'!AR50</f>
        <v>93796.2434356841</v>
      </c>
      <c r="V51" s="5" t="n">
        <f aca="false">series_f_pre_money_usd/(pre_f_fd_total+'Pro-Forma'!S51)</f>
        <v>37.628498065874</v>
      </c>
      <c r="W51" s="2" t="n">
        <f aca="false">series_f_primary_raise_usd/'Pro-Forma'!V51</f>
        <v>797268.069203315</v>
      </c>
      <c r="X51" s="2" t="n">
        <f aca="false">IF('Pro-Forma'!V51&lt;class_seed_ocp,class_seed_ocp*(ad_pre_f_broad_based_fd+series_f_primary_raise_usd/class_seed_ocp)/(ad_pre_f_broad_based_fd+series_f_primary_raise_usd/'Pro-Forma'!V51),class_seed_ocp)</f>
        <v>1</v>
      </c>
      <c r="Y51" s="2" t="n">
        <f aca="false">class_seed_original_shares*class_seed_issue_pps/'Pro-Forma'!X51</f>
        <v>5000000</v>
      </c>
      <c r="Z51" s="2" t="n">
        <f aca="false">IF('Pro-Forma'!V51&lt;class_series_a_ocp,class_series_a_ocp*(ad_pre_f_broad_based_fd+series_f_primary_raise_usd/class_series_a_ocp)/(ad_pre_f_broad_based_fd+series_f_primary_raise_usd/'Pro-Forma'!V51),class_series_a_ocp)</f>
        <v>3</v>
      </c>
      <c r="AA51" s="2" t="n">
        <f aca="false">class_series_a_original_shares*class_series_a_issue_pps/'Pro-Forma'!Z51</f>
        <v>5000000</v>
      </c>
      <c r="AB51" s="2" t="n">
        <f aca="false">IF('Pro-Forma'!V51&lt;class_series_b_ocp,class_series_b_ocp*(ad_pre_f_broad_based_fd+series_f_primary_raise_usd/class_series_b_ocp)/(ad_pre_f_broad_based_fd+series_f_primary_raise_usd/'Pro-Forma'!V51),class_series_b_ocp)</f>
        <v>10</v>
      </c>
      <c r="AC51" s="2" t="n">
        <f aca="false">class_series_b_original_shares*class_series_b_issue_pps/'Pro-Forma'!AB51</f>
        <v>3000000</v>
      </c>
      <c r="AD51" s="2" t="n">
        <f aca="false">IF('Pro-Forma'!V51&lt;class_series_c_ocp,class_series_c_ocp*(ad_pre_f_broad_based_fd+series_f_primary_raise_usd/class_series_c_ocp)/(ad_pre_f_broad_based_fd+series_f_primary_raise_usd/'Pro-Forma'!V51),class_series_c_ocp)</f>
        <v>25</v>
      </c>
      <c r="AE51" s="2" t="n">
        <f aca="false">class_series_c_original_shares*class_series_c_issue_pps/'Pro-Forma'!AD51</f>
        <v>2400000</v>
      </c>
      <c r="AF51" s="8" t="n">
        <f aca="false">IF('Pro-Forma'!V51&lt;class_series_d_ocp,class_series_d_ocp*(ad_pre_f_broad_based_fd+series_f_primary_raise_usd/class_series_d_ocp)/(ad_pre_f_broad_based_fd+series_f_primary_raise_usd/'Pro-Forma'!V51),class_series_d_ocp)</f>
        <v>57.6817359540603</v>
      </c>
      <c r="AG51" s="2" t="n">
        <f aca="false">class_series_d_original_shares*class_series_d_issue_pps/'Pro-Forma'!AF51</f>
        <v>1733651.36027881</v>
      </c>
      <c r="AH51" s="8" t="n">
        <f aca="false">IF('Pro-Forma'!V51&lt;class_series_e_ocp,class_series_e_ocp*(ad_pre_f_broad_based_fd+series_f_primary_raise_usd/class_series_e_ocp)/(ad_pre_f_broad_based_fd+series_f_primary_raise_usd/'Pro-Forma'!V51),class_series_e_ocp)</f>
        <v>48.9126262367378</v>
      </c>
      <c r="AI51" s="2" t="n">
        <f aca="false">class_series_e_original_shares*class_series_e_issue_pps/'Pro-Forma'!AH51</f>
        <v>6133320.27733387</v>
      </c>
      <c r="AJ51" s="2" t="n">
        <f aca="false">'Pro-Forma'!Y51-class_seed_current_shares+'Pro-Forma'!AA51-class_series_a_current_shares+'Pro-Forma'!AC51-class_series_b_current_shares+'Pro-Forma'!AE51-class_series_c_current_shares+'Pro-Forma'!AG51-class_series_d_current_shares+'Pro-Forma'!AI51-class_series_e_current_shares</f>
        <v>43677.6376126856</v>
      </c>
      <c r="AK51" s="5" t="n">
        <f aca="false">note_a_cap_usd/(pre_f_fd_total+'Pro-Forma'!S51+'Pro-Forma'!AJ51+'Pro-Forma'!U51)</f>
        <v>26.7785530953235</v>
      </c>
      <c r="AL51" s="5" t="n">
        <f aca="false">'Pro-Forma'!V51*(const_one-note_a_discount)</f>
        <v>30.1027984526992</v>
      </c>
      <c r="AM51" s="5" t="n">
        <f aca="false">MIN('Pro-Forma'!AK51,'Pro-Forma'!AL51)</f>
        <v>26.7785530953235</v>
      </c>
      <c r="AN51" s="2" t="n">
        <f aca="false">note_a_principal_usd/'Pro-Forma'!AM51</f>
        <v>186716.585552682</v>
      </c>
      <c r="AO51" s="5" t="n">
        <f aca="false">note_b_cap_usd/(pre_f_fd_total+'Pro-Forma'!S51+'Pro-Forma'!AJ51+'Pro-Forma'!T51)</f>
        <v>42.7393378414047</v>
      </c>
      <c r="AP51" s="5" t="n">
        <f aca="false">'Pro-Forma'!V51*(const_one-note_b_discount)</f>
        <v>31.9842233559929</v>
      </c>
      <c r="AQ51" s="5" t="n">
        <f aca="false">MIN('Pro-Forma'!AO51,'Pro-Forma'!AP51)</f>
        <v>31.9842233559929</v>
      </c>
      <c r="AR51" s="2" t="n">
        <f aca="false">note_b_principal_usd/'Pro-Forma'!AQ51</f>
        <v>93796.2434356841</v>
      </c>
      <c r="AS51" s="2" t="n">
        <f aca="false">pre_f_fd_total+'Pro-Forma'!S51+'Pro-Forma'!W51+'Pro-Forma'!AN51+'Pro-Forma'!AR51+'Pro-Forma'!AJ51</f>
        <v>38327301.7652924</v>
      </c>
      <c r="AT51" s="2" t="n">
        <f aca="false">MAX(const_zero,esop_refresh_target_post_f*'Pro-Forma'!AS51-pre_f_option_pool_total)</f>
        <v>587882.229488009</v>
      </c>
    </row>
    <row r="52" customFormat="false" ht="15" hidden="false" customHeight="false" outlineLevel="0" collapsed="false">
      <c r="A52" s="13" t="str">
        <f aca="false">Assumptions!$A$55</f>
        <v>F2</v>
      </c>
      <c r="B52" s="13" t="str">
        <f aca="false">Assumptions!$B$55</f>
        <v>Founder (CTO)</v>
      </c>
      <c r="C52" s="16" t="n">
        <f aca="false">E43</f>
        <v>2353443.36963174</v>
      </c>
      <c r="D52" s="16" t="n">
        <f aca="false">IF(Assumptions!$D$55=lbl_seed,Assumptions!$E$55/class_seed_current_shares*$F$22,const_zero)</f>
        <v>0</v>
      </c>
      <c r="E52" s="16" t="n">
        <f aca="false">IF(Assumptions!$D$55=lbl_series_a,Assumptions!$E$55/class_series_a_current_shares*$F$23,const_zero)</f>
        <v>0</v>
      </c>
      <c r="F52" s="16" t="n">
        <f aca="false">IF(Assumptions!$D$55=lbl_series_b,Assumptions!$E$55/class_series_b_current_shares*$F$24,const_zero)</f>
        <v>0</v>
      </c>
      <c r="G52" s="16" t="n">
        <f aca="false">IF(Assumptions!$D$55=lbl_series_c,Assumptions!$E$55/class_series_c_current_shares*$F$25,const_zero)</f>
        <v>0</v>
      </c>
      <c r="H52" s="16" t="n">
        <f aca="false">IF(Assumptions!$D$55=lbl_series_d,Assumptions!$E$55/class_series_d_current_shares*$F$26,const_zero)</f>
        <v>0</v>
      </c>
      <c r="I52" s="16" t="n">
        <f aca="false">IF(Assumptions!$D$55=lbl_series_e,Assumptions!$E$55/class_series_e_current_shares*$F$27,const_zero)</f>
        <v>0</v>
      </c>
      <c r="J52" s="16" t="n">
        <f aca="false">IF(Assumptions!$A$55="NA1",$B$10,const_zero)</f>
        <v>0</v>
      </c>
      <c r="K52" s="16" t="n">
        <f aca="false">IF(Assumptions!$A$55="NB1",$B$11,const_zero)</f>
        <v>0</v>
      </c>
      <c r="L52" s="16" t="n">
        <f aca="false">IF(Assumptions!$A$55="F_LEAD",$B$7,IF(Assumptions!$A$55="F_FUND",$B$6,const_zero))</f>
        <v>0</v>
      </c>
      <c r="M52" s="16" t="n">
        <f aca="false">const_zero</f>
        <v>0</v>
      </c>
      <c r="N52" s="16" t="n">
        <f aca="false">const_zero</f>
        <v>0</v>
      </c>
      <c r="O52" s="16" t="n">
        <f aca="false">SUM(C52:N52)</f>
        <v>2353443.36963174</v>
      </c>
      <c r="P52" s="18" t="n">
        <f aca="false">O52/$B$14</f>
        <v>0.0614038364621567</v>
      </c>
      <c r="Q52" s="2"/>
      <c r="R52" s="2" t="n">
        <f aca="false">'Pro-Forma'!R51+const_one</f>
        <v>48</v>
      </c>
      <c r="S52" s="2" t="n">
        <f aca="false">'Pro-Forma'!AT51</f>
        <v>587882.229488009</v>
      </c>
      <c r="T52" s="2" t="n">
        <f aca="false">'Pro-Forma'!AN51</f>
        <v>186716.585552682</v>
      </c>
      <c r="U52" s="2" t="n">
        <f aca="false">'Pro-Forma'!AR51</f>
        <v>93796.2434356841</v>
      </c>
      <c r="V52" s="5" t="n">
        <f aca="false">series_f_pre_money_usd/(pre_f_fd_total+'Pro-Forma'!S52)</f>
        <v>37.628498065874</v>
      </c>
      <c r="W52" s="2" t="n">
        <f aca="false">series_f_primary_raise_usd/'Pro-Forma'!V52</f>
        <v>797268.069203315</v>
      </c>
      <c r="X52" s="2" t="n">
        <f aca="false">IF('Pro-Forma'!V52&lt;class_seed_ocp,class_seed_ocp*(ad_pre_f_broad_based_fd+series_f_primary_raise_usd/class_seed_ocp)/(ad_pre_f_broad_based_fd+series_f_primary_raise_usd/'Pro-Forma'!V52),class_seed_ocp)</f>
        <v>1</v>
      </c>
      <c r="Y52" s="2" t="n">
        <f aca="false">class_seed_original_shares*class_seed_issue_pps/'Pro-Forma'!X52</f>
        <v>5000000</v>
      </c>
      <c r="Z52" s="2" t="n">
        <f aca="false">IF('Pro-Forma'!V52&lt;class_series_a_ocp,class_series_a_ocp*(ad_pre_f_broad_based_fd+series_f_primary_raise_usd/class_series_a_ocp)/(ad_pre_f_broad_based_fd+series_f_primary_raise_usd/'Pro-Forma'!V52),class_series_a_ocp)</f>
        <v>3</v>
      </c>
      <c r="AA52" s="2" t="n">
        <f aca="false">class_series_a_original_shares*class_series_a_issue_pps/'Pro-Forma'!Z52</f>
        <v>5000000</v>
      </c>
      <c r="AB52" s="2" t="n">
        <f aca="false">IF('Pro-Forma'!V52&lt;class_series_b_ocp,class_series_b_ocp*(ad_pre_f_broad_based_fd+series_f_primary_raise_usd/class_series_b_ocp)/(ad_pre_f_broad_based_fd+series_f_primary_raise_usd/'Pro-Forma'!V52),class_series_b_ocp)</f>
        <v>10</v>
      </c>
      <c r="AC52" s="2" t="n">
        <f aca="false">class_series_b_original_shares*class_series_b_issue_pps/'Pro-Forma'!AB52</f>
        <v>3000000</v>
      </c>
      <c r="AD52" s="2" t="n">
        <f aca="false">IF('Pro-Forma'!V52&lt;class_series_c_ocp,class_series_c_ocp*(ad_pre_f_broad_based_fd+series_f_primary_raise_usd/class_series_c_ocp)/(ad_pre_f_broad_based_fd+series_f_primary_raise_usd/'Pro-Forma'!V52),class_series_c_ocp)</f>
        <v>25</v>
      </c>
      <c r="AE52" s="2" t="n">
        <f aca="false">class_series_c_original_shares*class_series_c_issue_pps/'Pro-Forma'!AD52</f>
        <v>2400000</v>
      </c>
      <c r="AF52" s="8" t="n">
        <f aca="false">IF('Pro-Forma'!V52&lt;class_series_d_ocp,class_series_d_ocp*(ad_pre_f_broad_based_fd+series_f_primary_raise_usd/class_series_d_ocp)/(ad_pre_f_broad_based_fd+series_f_primary_raise_usd/'Pro-Forma'!V52),class_series_d_ocp)</f>
        <v>57.6817359540603</v>
      </c>
      <c r="AG52" s="2" t="n">
        <f aca="false">class_series_d_original_shares*class_series_d_issue_pps/'Pro-Forma'!AF52</f>
        <v>1733651.36027881</v>
      </c>
      <c r="AH52" s="8" t="n">
        <f aca="false">IF('Pro-Forma'!V52&lt;class_series_e_ocp,class_series_e_ocp*(ad_pre_f_broad_based_fd+series_f_primary_raise_usd/class_series_e_ocp)/(ad_pre_f_broad_based_fd+series_f_primary_raise_usd/'Pro-Forma'!V52),class_series_e_ocp)</f>
        <v>48.9126262367378</v>
      </c>
      <c r="AI52" s="2" t="n">
        <f aca="false">class_series_e_original_shares*class_series_e_issue_pps/'Pro-Forma'!AH52</f>
        <v>6133320.27733387</v>
      </c>
      <c r="AJ52" s="2" t="n">
        <f aca="false">'Pro-Forma'!Y52-class_seed_current_shares+'Pro-Forma'!AA52-class_series_a_current_shares+'Pro-Forma'!AC52-class_series_b_current_shares+'Pro-Forma'!AE52-class_series_c_current_shares+'Pro-Forma'!AG52-class_series_d_current_shares+'Pro-Forma'!AI52-class_series_e_current_shares</f>
        <v>43677.6376126856</v>
      </c>
      <c r="AK52" s="5" t="n">
        <f aca="false">note_a_cap_usd/(pre_f_fd_total+'Pro-Forma'!S52+'Pro-Forma'!AJ52+'Pro-Forma'!U52)</f>
        <v>26.7785530953235</v>
      </c>
      <c r="AL52" s="5" t="n">
        <f aca="false">'Pro-Forma'!V52*(const_one-note_a_discount)</f>
        <v>30.1027984526992</v>
      </c>
      <c r="AM52" s="5" t="n">
        <f aca="false">MIN('Pro-Forma'!AK52,'Pro-Forma'!AL52)</f>
        <v>26.7785530953235</v>
      </c>
      <c r="AN52" s="2" t="n">
        <f aca="false">note_a_principal_usd/'Pro-Forma'!AM52</f>
        <v>186716.585552682</v>
      </c>
      <c r="AO52" s="5" t="n">
        <f aca="false">note_b_cap_usd/(pre_f_fd_total+'Pro-Forma'!S52+'Pro-Forma'!AJ52+'Pro-Forma'!T52)</f>
        <v>42.7393378414047</v>
      </c>
      <c r="AP52" s="5" t="n">
        <f aca="false">'Pro-Forma'!V52*(const_one-note_b_discount)</f>
        <v>31.9842233559929</v>
      </c>
      <c r="AQ52" s="5" t="n">
        <f aca="false">MIN('Pro-Forma'!AO52,'Pro-Forma'!AP52)</f>
        <v>31.9842233559929</v>
      </c>
      <c r="AR52" s="2" t="n">
        <f aca="false">note_b_principal_usd/'Pro-Forma'!AQ52</f>
        <v>93796.2434356841</v>
      </c>
      <c r="AS52" s="2" t="n">
        <f aca="false">pre_f_fd_total+'Pro-Forma'!S52+'Pro-Forma'!W52+'Pro-Forma'!AN52+'Pro-Forma'!AR52+'Pro-Forma'!AJ52</f>
        <v>38327301.7652924</v>
      </c>
      <c r="AT52" s="2" t="n">
        <f aca="false">MAX(const_zero,esop_refresh_target_post_f*'Pro-Forma'!AS52-pre_f_option_pool_total)</f>
        <v>587882.229488009</v>
      </c>
    </row>
    <row r="53" customFormat="false" ht="15" hidden="false" customHeight="false" outlineLevel="0" collapsed="false">
      <c r="A53" s="13" t="str">
        <f aca="false">Assumptions!$A$56</f>
        <v>F3</v>
      </c>
      <c r="B53" s="13" t="str">
        <f aca="false">Assumptions!$B$56</f>
        <v>Founder (Chief Scientist)</v>
      </c>
      <c r="C53" s="16" t="n">
        <f aca="false">E44</f>
        <v>1412066.02177905</v>
      </c>
      <c r="D53" s="16" t="n">
        <f aca="false">IF(Assumptions!$D$56=lbl_seed,Assumptions!$E$56/class_seed_current_shares*$F$22,const_zero)</f>
        <v>0</v>
      </c>
      <c r="E53" s="16" t="n">
        <f aca="false">IF(Assumptions!$D$56=lbl_series_a,Assumptions!$E$56/class_series_a_current_shares*$F$23,const_zero)</f>
        <v>0</v>
      </c>
      <c r="F53" s="16" t="n">
        <f aca="false">IF(Assumptions!$D$56=lbl_series_b,Assumptions!$E$56/class_series_b_current_shares*$F$24,const_zero)</f>
        <v>0</v>
      </c>
      <c r="G53" s="16" t="n">
        <f aca="false">IF(Assumptions!$D$56=lbl_series_c,Assumptions!$E$56/class_series_c_current_shares*$F$25,const_zero)</f>
        <v>0</v>
      </c>
      <c r="H53" s="16" t="n">
        <f aca="false">IF(Assumptions!$D$56=lbl_series_d,Assumptions!$E$56/class_series_d_current_shares*$F$26,const_zero)</f>
        <v>0</v>
      </c>
      <c r="I53" s="16" t="n">
        <f aca="false">IF(Assumptions!$D$56=lbl_series_e,Assumptions!$E$56/class_series_e_current_shares*$F$27,const_zero)</f>
        <v>0</v>
      </c>
      <c r="J53" s="16" t="n">
        <f aca="false">IF(Assumptions!$A$56="NA1",$B$10,const_zero)</f>
        <v>0</v>
      </c>
      <c r="K53" s="16" t="n">
        <f aca="false">IF(Assumptions!$A$56="NB1",$B$11,const_zero)</f>
        <v>0</v>
      </c>
      <c r="L53" s="16" t="n">
        <f aca="false">IF(Assumptions!$A$56="F_LEAD",$B$7,IF(Assumptions!$A$56="F_FUND",$B$6,const_zero))</f>
        <v>0</v>
      </c>
      <c r="M53" s="16" t="n">
        <f aca="false">const_zero</f>
        <v>0</v>
      </c>
      <c r="N53" s="16" t="n">
        <f aca="false">const_zero</f>
        <v>0</v>
      </c>
      <c r="O53" s="16" t="n">
        <f aca="false">SUM(C53:N53)</f>
        <v>1412066.02177905</v>
      </c>
      <c r="P53" s="18" t="n">
        <f aca="false">O53/$B$14</f>
        <v>0.036842301877294</v>
      </c>
      <c r="Q53" s="2"/>
      <c r="R53" s="2" t="n">
        <f aca="false">'Pro-Forma'!R52+const_one</f>
        <v>49</v>
      </c>
      <c r="S53" s="2" t="n">
        <f aca="false">'Pro-Forma'!AT52</f>
        <v>587882.229488009</v>
      </c>
      <c r="T53" s="2" t="n">
        <f aca="false">'Pro-Forma'!AN52</f>
        <v>186716.585552682</v>
      </c>
      <c r="U53" s="2" t="n">
        <f aca="false">'Pro-Forma'!AR52</f>
        <v>93796.2434356841</v>
      </c>
      <c r="V53" s="5" t="n">
        <f aca="false">series_f_pre_money_usd/(pre_f_fd_total+'Pro-Forma'!S53)</f>
        <v>37.628498065874</v>
      </c>
      <c r="W53" s="2" t="n">
        <f aca="false">series_f_primary_raise_usd/'Pro-Forma'!V53</f>
        <v>797268.069203315</v>
      </c>
      <c r="X53" s="2" t="n">
        <f aca="false">IF('Pro-Forma'!V53&lt;class_seed_ocp,class_seed_ocp*(ad_pre_f_broad_based_fd+series_f_primary_raise_usd/class_seed_ocp)/(ad_pre_f_broad_based_fd+series_f_primary_raise_usd/'Pro-Forma'!V53),class_seed_ocp)</f>
        <v>1</v>
      </c>
      <c r="Y53" s="2" t="n">
        <f aca="false">class_seed_original_shares*class_seed_issue_pps/'Pro-Forma'!X53</f>
        <v>5000000</v>
      </c>
      <c r="Z53" s="2" t="n">
        <f aca="false">IF('Pro-Forma'!V53&lt;class_series_a_ocp,class_series_a_ocp*(ad_pre_f_broad_based_fd+series_f_primary_raise_usd/class_series_a_ocp)/(ad_pre_f_broad_based_fd+series_f_primary_raise_usd/'Pro-Forma'!V53),class_series_a_ocp)</f>
        <v>3</v>
      </c>
      <c r="AA53" s="2" t="n">
        <f aca="false">class_series_a_original_shares*class_series_a_issue_pps/'Pro-Forma'!Z53</f>
        <v>5000000</v>
      </c>
      <c r="AB53" s="2" t="n">
        <f aca="false">IF('Pro-Forma'!V53&lt;class_series_b_ocp,class_series_b_ocp*(ad_pre_f_broad_based_fd+series_f_primary_raise_usd/class_series_b_ocp)/(ad_pre_f_broad_based_fd+series_f_primary_raise_usd/'Pro-Forma'!V53),class_series_b_ocp)</f>
        <v>10</v>
      </c>
      <c r="AC53" s="2" t="n">
        <f aca="false">class_series_b_original_shares*class_series_b_issue_pps/'Pro-Forma'!AB53</f>
        <v>3000000</v>
      </c>
      <c r="AD53" s="2" t="n">
        <f aca="false">IF('Pro-Forma'!V53&lt;class_series_c_ocp,class_series_c_ocp*(ad_pre_f_broad_based_fd+series_f_primary_raise_usd/class_series_c_ocp)/(ad_pre_f_broad_based_fd+series_f_primary_raise_usd/'Pro-Forma'!V53),class_series_c_ocp)</f>
        <v>25</v>
      </c>
      <c r="AE53" s="2" t="n">
        <f aca="false">class_series_c_original_shares*class_series_c_issue_pps/'Pro-Forma'!AD53</f>
        <v>2400000</v>
      </c>
      <c r="AF53" s="8" t="n">
        <f aca="false">IF('Pro-Forma'!V53&lt;class_series_d_ocp,class_series_d_ocp*(ad_pre_f_broad_based_fd+series_f_primary_raise_usd/class_series_d_ocp)/(ad_pre_f_broad_based_fd+series_f_primary_raise_usd/'Pro-Forma'!V53),class_series_d_ocp)</f>
        <v>57.6817359540603</v>
      </c>
      <c r="AG53" s="2" t="n">
        <f aca="false">class_series_d_original_shares*class_series_d_issue_pps/'Pro-Forma'!AF53</f>
        <v>1733651.36027881</v>
      </c>
      <c r="AH53" s="8" t="n">
        <f aca="false">IF('Pro-Forma'!V53&lt;class_series_e_ocp,class_series_e_ocp*(ad_pre_f_broad_based_fd+series_f_primary_raise_usd/class_series_e_ocp)/(ad_pre_f_broad_based_fd+series_f_primary_raise_usd/'Pro-Forma'!V53),class_series_e_ocp)</f>
        <v>48.9126262367378</v>
      </c>
      <c r="AI53" s="2" t="n">
        <f aca="false">class_series_e_original_shares*class_series_e_issue_pps/'Pro-Forma'!AH53</f>
        <v>6133320.27733387</v>
      </c>
      <c r="AJ53" s="2" t="n">
        <f aca="false">'Pro-Forma'!Y53-class_seed_current_shares+'Pro-Forma'!AA53-class_series_a_current_shares+'Pro-Forma'!AC53-class_series_b_current_shares+'Pro-Forma'!AE53-class_series_c_current_shares+'Pro-Forma'!AG53-class_series_d_current_shares+'Pro-Forma'!AI53-class_series_e_current_shares</f>
        <v>43677.6376126856</v>
      </c>
      <c r="AK53" s="5" t="n">
        <f aca="false">note_a_cap_usd/(pre_f_fd_total+'Pro-Forma'!S53+'Pro-Forma'!AJ53+'Pro-Forma'!U53)</f>
        <v>26.7785530953235</v>
      </c>
      <c r="AL53" s="5" t="n">
        <f aca="false">'Pro-Forma'!V53*(const_one-note_a_discount)</f>
        <v>30.1027984526992</v>
      </c>
      <c r="AM53" s="5" t="n">
        <f aca="false">MIN('Pro-Forma'!AK53,'Pro-Forma'!AL53)</f>
        <v>26.7785530953235</v>
      </c>
      <c r="AN53" s="2" t="n">
        <f aca="false">note_a_principal_usd/'Pro-Forma'!AM53</f>
        <v>186716.585552682</v>
      </c>
      <c r="AO53" s="5" t="n">
        <f aca="false">note_b_cap_usd/(pre_f_fd_total+'Pro-Forma'!S53+'Pro-Forma'!AJ53+'Pro-Forma'!T53)</f>
        <v>42.7393378414047</v>
      </c>
      <c r="AP53" s="5" t="n">
        <f aca="false">'Pro-Forma'!V53*(const_one-note_b_discount)</f>
        <v>31.9842233559929</v>
      </c>
      <c r="AQ53" s="5" t="n">
        <f aca="false">MIN('Pro-Forma'!AO53,'Pro-Forma'!AP53)</f>
        <v>31.9842233559929</v>
      </c>
      <c r="AR53" s="2" t="n">
        <f aca="false">note_b_principal_usd/'Pro-Forma'!AQ53</f>
        <v>93796.2434356841</v>
      </c>
      <c r="AS53" s="2" t="n">
        <f aca="false">pre_f_fd_total+'Pro-Forma'!S53+'Pro-Forma'!W53+'Pro-Forma'!AN53+'Pro-Forma'!AR53+'Pro-Forma'!AJ53</f>
        <v>38327301.7652924</v>
      </c>
      <c r="AT53" s="2" t="n">
        <f aca="false">MAX(const_zero,esop_refresh_target_post_f*'Pro-Forma'!AS53-pre_f_option_pool_total)</f>
        <v>587882.229488009</v>
      </c>
    </row>
    <row r="54" customFormat="false" ht="15" hidden="false" customHeight="false" outlineLevel="0" collapsed="false">
      <c r="A54" s="13" t="str">
        <f aca="false">Assumptions!$A$57</f>
        <v>E1</v>
      </c>
      <c r="B54" s="13" t="str">
        <f aca="false">Assumptions!$B$57</f>
        <v>Employee RSA</v>
      </c>
      <c r="C54" s="16" t="n">
        <f aca="false">Assumptions!$C$57</f>
        <v>100000</v>
      </c>
      <c r="D54" s="16" t="n">
        <f aca="false">IF(Assumptions!$D$57=lbl_seed,Assumptions!$E$57/class_seed_current_shares*$F$22,const_zero)</f>
        <v>0</v>
      </c>
      <c r="E54" s="16" t="n">
        <f aca="false">IF(Assumptions!$D$57=lbl_series_a,Assumptions!$E$57/class_series_a_current_shares*$F$23,const_zero)</f>
        <v>0</v>
      </c>
      <c r="F54" s="16" t="n">
        <f aca="false">IF(Assumptions!$D$57=lbl_series_b,Assumptions!$E$57/class_series_b_current_shares*$F$24,const_zero)</f>
        <v>0</v>
      </c>
      <c r="G54" s="16" t="n">
        <f aca="false">IF(Assumptions!$D$57=lbl_series_c,Assumptions!$E$57/class_series_c_current_shares*$F$25,const_zero)</f>
        <v>0</v>
      </c>
      <c r="H54" s="16" t="n">
        <f aca="false">IF(Assumptions!$D$57=lbl_series_d,Assumptions!$E$57/class_series_d_current_shares*$F$26,const_zero)</f>
        <v>0</v>
      </c>
      <c r="I54" s="16" t="n">
        <f aca="false">IF(Assumptions!$D$57=lbl_series_e,Assumptions!$E$57/class_series_e_current_shares*$F$27,const_zero)</f>
        <v>0</v>
      </c>
      <c r="J54" s="16" t="n">
        <f aca="false">IF(Assumptions!$A$57="NA1",$B$10,const_zero)</f>
        <v>0</v>
      </c>
      <c r="K54" s="16" t="n">
        <f aca="false">IF(Assumptions!$A$57="NB1",$B$11,const_zero)</f>
        <v>0</v>
      </c>
      <c r="L54" s="16" t="n">
        <f aca="false">IF(Assumptions!$A$57="F_LEAD",$B$7,IF(Assumptions!$A$57="F_FUND",$B$6,const_zero))</f>
        <v>0</v>
      </c>
      <c r="M54" s="16" t="n">
        <f aca="false">const_zero</f>
        <v>0</v>
      </c>
      <c r="N54" s="16" t="n">
        <f aca="false">const_zero</f>
        <v>0</v>
      </c>
      <c r="O54" s="16" t="n">
        <f aca="false">SUM(C54:N54)</f>
        <v>100000</v>
      </c>
      <c r="P54" s="18" t="n">
        <f aca="false">O54/$B$14</f>
        <v>0.00260910618264696</v>
      </c>
      <c r="Q54" s="2"/>
      <c r="R54" s="2" t="n">
        <f aca="false">'Pro-Forma'!R53+const_one</f>
        <v>50</v>
      </c>
      <c r="S54" s="2" t="n">
        <f aca="false">'Pro-Forma'!AT53</f>
        <v>587882.229488009</v>
      </c>
      <c r="T54" s="2" t="n">
        <f aca="false">'Pro-Forma'!AN53</f>
        <v>186716.585552682</v>
      </c>
      <c r="U54" s="2" t="n">
        <f aca="false">'Pro-Forma'!AR53</f>
        <v>93796.2434356841</v>
      </c>
      <c r="V54" s="5" t="n">
        <f aca="false">series_f_pre_money_usd/(pre_f_fd_total+'Pro-Forma'!S54)</f>
        <v>37.628498065874</v>
      </c>
      <c r="W54" s="2" t="n">
        <f aca="false">series_f_primary_raise_usd/'Pro-Forma'!V54</f>
        <v>797268.069203315</v>
      </c>
      <c r="X54" s="2" t="n">
        <f aca="false">IF('Pro-Forma'!V54&lt;class_seed_ocp,class_seed_ocp*(ad_pre_f_broad_based_fd+series_f_primary_raise_usd/class_seed_ocp)/(ad_pre_f_broad_based_fd+series_f_primary_raise_usd/'Pro-Forma'!V54),class_seed_ocp)</f>
        <v>1</v>
      </c>
      <c r="Y54" s="2" t="n">
        <f aca="false">class_seed_original_shares*class_seed_issue_pps/'Pro-Forma'!X54</f>
        <v>5000000</v>
      </c>
      <c r="Z54" s="2" t="n">
        <f aca="false">IF('Pro-Forma'!V54&lt;class_series_a_ocp,class_series_a_ocp*(ad_pre_f_broad_based_fd+series_f_primary_raise_usd/class_series_a_ocp)/(ad_pre_f_broad_based_fd+series_f_primary_raise_usd/'Pro-Forma'!V54),class_series_a_ocp)</f>
        <v>3</v>
      </c>
      <c r="AA54" s="2" t="n">
        <f aca="false">class_series_a_original_shares*class_series_a_issue_pps/'Pro-Forma'!Z54</f>
        <v>5000000</v>
      </c>
      <c r="AB54" s="2" t="n">
        <f aca="false">IF('Pro-Forma'!V54&lt;class_series_b_ocp,class_series_b_ocp*(ad_pre_f_broad_based_fd+series_f_primary_raise_usd/class_series_b_ocp)/(ad_pre_f_broad_based_fd+series_f_primary_raise_usd/'Pro-Forma'!V54),class_series_b_ocp)</f>
        <v>10</v>
      </c>
      <c r="AC54" s="2" t="n">
        <f aca="false">class_series_b_original_shares*class_series_b_issue_pps/'Pro-Forma'!AB54</f>
        <v>3000000</v>
      </c>
      <c r="AD54" s="2" t="n">
        <f aca="false">IF('Pro-Forma'!V54&lt;class_series_c_ocp,class_series_c_ocp*(ad_pre_f_broad_based_fd+series_f_primary_raise_usd/class_series_c_ocp)/(ad_pre_f_broad_based_fd+series_f_primary_raise_usd/'Pro-Forma'!V54),class_series_c_ocp)</f>
        <v>25</v>
      </c>
      <c r="AE54" s="2" t="n">
        <f aca="false">class_series_c_original_shares*class_series_c_issue_pps/'Pro-Forma'!AD54</f>
        <v>2400000</v>
      </c>
      <c r="AF54" s="8" t="n">
        <f aca="false">IF('Pro-Forma'!V54&lt;class_series_d_ocp,class_series_d_ocp*(ad_pre_f_broad_based_fd+series_f_primary_raise_usd/class_series_d_ocp)/(ad_pre_f_broad_based_fd+series_f_primary_raise_usd/'Pro-Forma'!V54),class_series_d_ocp)</f>
        <v>57.6817359540603</v>
      </c>
      <c r="AG54" s="2" t="n">
        <f aca="false">class_series_d_original_shares*class_series_d_issue_pps/'Pro-Forma'!AF54</f>
        <v>1733651.36027881</v>
      </c>
      <c r="AH54" s="8" t="n">
        <f aca="false">IF('Pro-Forma'!V54&lt;class_series_e_ocp,class_series_e_ocp*(ad_pre_f_broad_based_fd+series_f_primary_raise_usd/class_series_e_ocp)/(ad_pre_f_broad_based_fd+series_f_primary_raise_usd/'Pro-Forma'!V54),class_series_e_ocp)</f>
        <v>48.9126262367378</v>
      </c>
      <c r="AI54" s="2" t="n">
        <f aca="false">class_series_e_original_shares*class_series_e_issue_pps/'Pro-Forma'!AH54</f>
        <v>6133320.27733387</v>
      </c>
      <c r="AJ54" s="2" t="n">
        <f aca="false">'Pro-Forma'!Y54-class_seed_current_shares+'Pro-Forma'!AA54-class_series_a_current_shares+'Pro-Forma'!AC54-class_series_b_current_shares+'Pro-Forma'!AE54-class_series_c_current_shares+'Pro-Forma'!AG54-class_series_d_current_shares+'Pro-Forma'!AI54-class_series_e_current_shares</f>
        <v>43677.6376126856</v>
      </c>
      <c r="AK54" s="5" t="n">
        <f aca="false">note_a_cap_usd/(pre_f_fd_total+'Pro-Forma'!S54+'Pro-Forma'!AJ54+'Pro-Forma'!U54)</f>
        <v>26.7785530953235</v>
      </c>
      <c r="AL54" s="5" t="n">
        <f aca="false">'Pro-Forma'!V54*(const_one-note_a_discount)</f>
        <v>30.1027984526992</v>
      </c>
      <c r="AM54" s="5" t="n">
        <f aca="false">MIN('Pro-Forma'!AK54,'Pro-Forma'!AL54)</f>
        <v>26.7785530953235</v>
      </c>
      <c r="AN54" s="2" t="n">
        <f aca="false">note_a_principal_usd/'Pro-Forma'!AM54</f>
        <v>186716.585552682</v>
      </c>
      <c r="AO54" s="5" t="n">
        <f aca="false">note_b_cap_usd/(pre_f_fd_total+'Pro-Forma'!S54+'Pro-Forma'!AJ54+'Pro-Forma'!T54)</f>
        <v>42.7393378414047</v>
      </c>
      <c r="AP54" s="5" t="n">
        <f aca="false">'Pro-Forma'!V54*(const_one-note_b_discount)</f>
        <v>31.9842233559929</v>
      </c>
      <c r="AQ54" s="5" t="n">
        <f aca="false">MIN('Pro-Forma'!AO54,'Pro-Forma'!AP54)</f>
        <v>31.9842233559929</v>
      </c>
      <c r="AR54" s="2" t="n">
        <f aca="false">note_b_principal_usd/'Pro-Forma'!AQ54</f>
        <v>93796.2434356841</v>
      </c>
      <c r="AS54" s="2" t="n">
        <f aca="false">pre_f_fd_total+'Pro-Forma'!S54+'Pro-Forma'!W54+'Pro-Forma'!AN54+'Pro-Forma'!AR54+'Pro-Forma'!AJ54</f>
        <v>38327301.7652924</v>
      </c>
      <c r="AT54" s="2" t="n">
        <f aca="false">MAX(const_zero,esop_refresh_target_post_f*'Pro-Forma'!AS54-pre_f_option_pool_total)</f>
        <v>587882.229488009</v>
      </c>
    </row>
    <row r="55" customFormat="false" ht="15" hidden="false" customHeight="false" outlineLevel="0" collapsed="false">
      <c r="A55" s="13" t="str">
        <f aca="false">Assumptions!$A$58</f>
        <v>E2</v>
      </c>
      <c r="B55" s="13" t="str">
        <f aca="false">Assumptions!$B$58</f>
        <v>Employee RSA</v>
      </c>
      <c r="C55" s="16" t="n">
        <f aca="false">Assumptions!$C$58</f>
        <v>100000</v>
      </c>
      <c r="D55" s="16" t="n">
        <f aca="false">IF(Assumptions!$D$58=lbl_seed,Assumptions!$E$58/class_seed_current_shares*$F$22,const_zero)</f>
        <v>0</v>
      </c>
      <c r="E55" s="16" t="n">
        <f aca="false">IF(Assumptions!$D$58=lbl_series_a,Assumptions!$E$58/class_series_a_current_shares*$F$23,const_zero)</f>
        <v>0</v>
      </c>
      <c r="F55" s="16" t="n">
        <f aca="false">IF(Assumptions!$D$58=lbl_series_b,Assumptions!$E$58/class_series_b_current_shares*$F$24,const_zero)</f>
        <v>0</v>
      </c>
      <c r="G55" s="16" t="n">
        <f aca="false">IF(Assumptions!$D$58=lbl_series_c,Assumptions!$E$58/class_series_c_current_shares*$F$25,const_zero)</f>
        <v>0</v>
      </c>
      <c r="H55" s="16" t="n">
        <f aca="false">IF(Assumptions!$D$58=lbl_series_d,Assumptions!$E$58/class_series_d_current_shares*$F$26,const_zero)</f>
        <v>0</v>
      </c>
      <c r="I55" s="16" t="n">
        <f aca="false">IF(Assumptions!$D$58=lbl_series_e,Assumptions!$E$58/class_series_e_current_shares*$F$27,const_zero)</f>
        <v>0</v>
      </c>
      <c r="J55" s="16" t="n">
        <f aca="false">IF(Assumptions!$A$58="NA1",$B$10,const_zero)</f>
        <v>0</v>
      </c>
      <c r="K55" s="16" t="n">
        <f aca="false">IF(Assumptions!$A$58="NB1",$B$11,const_zero)</f>
        <v>0</v>
      </c>
      <c r="L55" s="16" t="n">
        <f aca="false">IF(Assumptions!$A$58="F_LEAD",$B$7,IF(Assumptions!$A$58="F_FUND",$B$6,const_zero))</f>
        <v>0</v>
      </c>
      <c r="M55" s="16" t="n">
        <f aca="false">const_zero</f>
        <v>0</v>
      </c>
      <c r="N55" s="16" t="n">
        <f aca="false">const_zero</f>
        <v>0</v>
      </c>
      <c r="O55" s="16" t="n">
        <f aca="false">SUM(C55:N55)</f>
        <v>100000</v>
      </c>
      <c r="P55" s="18" t="n">
        <f aca="false">O55/$B$14</f>
        <v>0.00260910618264696</v>
      </c>
      <c r="Q55" s="2"/>
      <c r="R55" s="2" t="n">
        <f aca="false">'Pro-Forma'!R54+const_one</f>
        <v>51</v>
      </c>
      <c r="S55" s="2" t="n">
        <f aca="false">'Pro-Forma'!AT54</f>
        <v>587882.229488009</v>
      </c>
      <c r="T55" s="2" t="n">
        <f aca="false">'Pro-Forma'!AN54</f>
        <v>186716.585552682</v>
      </c>
      <c r="U55" s="2" t="n">
        <f aca="false">'Pro-Forma'!AR54</f>
        <v>93796.2434356841</v>
      </c>
      <c r="V55" s="5" t="n">
        <f aca="false">series_f_pre_money_usd/(pre_f_fd_total+'Pro-Forma'!S55)</f>
        <v>37.628498065874</v>
      </c>
      <c r="W55" s="2" t="n">
        <f aca="false">series_f_primary_raise_usd/'Pro-Forma'!V55</f>
        <v>797268.069203315</v>
      </c>
      <c r="X55" s="2" t="n">
        <f aca="false">IF('Pro-Forma'!V55&lt;class_seed_ocp,class_seed_ocp*(ad_pre_f_broad_based_fd+series_f_primary_raise_usd/class_seed_ocp)/(ad_pre_f_broad_based_fd+series_f_primary_raise_usd/'Pro-Forma'!V55),class_seed_ocp)</f>
        <v>1</v>
      </c>
      <c r="Y55" s="2" t="n">
        <f aca="false">class_seed_original_shares*class_seed_issue_pps/'Pro-Forma'!X55</f>
        <v>5000000</v>
      </c>
      <c r="Z55" s="2" t="n">
        <f aca="false">IF('Pro-Forma'!V55&lt;class_series_a_ocp,class_series_a_ocp*(ad_pre_f_broad_based_fd+series_f_primary_raise_usd/class_series_a_ocp)/(ad_pre_f_broad_based_fd+series_f_primary_raise_usd/'Pro-Forma'!V55),class_series_a_ocp)</f>
        <v>3</v>
      </c>
      <c r="AA55" s="2" t="n">
        <f aca="false">class_series_a_original_shares*class_series_a_issue_pps/'Pro-Forma'!Z55</f>
        <v>5000000</v>
      </c>
      <c r="AB55" s="2" t="n">
        <f aca="false">IF('Pro-Forma'!V55&lt;class_series_b_ocp,class_series_b_ocp*(ad_pre_f_broad_based_fd+series_f_primary_raise_usd/class_series_b_ocp)/(ad_pre_f_broad_based_fd+series_f_primary_raise_usd/'Pro-Forma'!V55),class_series_b_ocp)</f>
        <v>10</v>
      </c>
      <c r="AC55" s="2" t="n">
        <f aca="false">class_series_b_original_shares*class_series_b_issue_pps/'Pro-Forma'!AB55</f>
        <v>3000000</v>
      </c>
      <c r="AD55" s="2" t="n">
        <f aca="false">IF('Pro-Forma'!V55&lt;class_series_c_ocp,class_series_c_ocp*(ad_pre_f_broad_based_fd+series_f_primary_raise_usd/class_series_c_ocp)/(ad_pre_f_broad_based_fd+series_f_primary_raise_usd/'Pro-Forma'!V55),class_series_c_ocp)</f>
        <v>25</v>
      </c>
      <c r="AE55" s="2" t="n">
        <f aca="false">class_series_c_original_shares*class_series_c_issue_pps/'Pro-Forma'!AD55</f>
        <v>2400000</v>
      </c>
      <c r="AF55" s="8" t="n">
        <f aca="false">IF('Pro-Forma'!V55&lt;class_series_d_ocp,class_series_d_ocp*(ad_pre_f_broad_based_fd+series_f_primary_raise_usd/class_series_d_ocp)/(ad_pre_f_broad_based_fd+series_f_primary_raise_usd/'Pro-Forma'!V55),class_series_d_ocp)</f>
        <v>57.6817359540603</v>
      </c>
      <c r="AG55" s="2" t="n">
        <f aca="false">class_series_d_original_shares*class_series_d_issue_pps/'Pro-Forma'!AF55</f>
        <v>1733651.36027881</v>
      </c>
      <c r="AH55" s="8" t="n">
        <f aca="false">IF('Pro-Forma'!V55&lt;class_series_e_ocp,class_series_e_ocp*(ad_pre_f_broad_based_fd+series_f_primary_raise_usd/class_series_e_ocp)/(ad_pre_f_broad_based_fd+series_f_primary_raise_usd/'Pro-Forma'!V55),class_series_e_ocp)</f>
        <v>48.9126262367378</v>
      </c>
      <c r="AI55" s="2" t="n">
        <f aca="false">class_series_e_original_shares*class_series_e_issue_pps/'Pro-Forma'!AH55</f>
        <v>6133320.27733387</v>
      </c>
      <c r="AJ55" s="2" t="n">
        <f aca="false">'Pro-Forma'!Y55-class_seed_current_shares+'Pro-Forma'!AA55-class_series_a_current_shares+'Pro-Forma'!AC55-class_series_b_current_shares+'Pro-Forma'!AE55-class_series_c_current_shares+'Pro-Forma'!AG55-class_series_d_current_shares+'Pro-Forma'!AI55-class_series_e_current_shares</f>
        <v>43677.6376126856</v>
      </c>
      <c r="AK55" s="5" t="n">
        <f aca="false">note_a_cap_usd/(pre_f_fd_total+'Pro-Forma'!S55+'Pro-Forma'!AJ55+'Pro-Forma'!U55)</f>
        <v>26.7785530953235</v>
      </c>
      <c r="AL55" s="5" t="n">
        <f aca="false">'Pro-Forma'!V55*(const_one-note_a_discount)</f>
        <v>30.1027984526992</v>
      </c>
      <c r="AM55" s="5" t="n">
        <f aca="false">MIN('Pro-Forma'!AK55,'Pro-Forma'!AL55)</f>
        <v>26.7785530953235</v>
      </c>
      <c r="AN55" s="2" t="n">
        <f aca="false">note_a_principal_usd/'Pro-Forma'!AM55</f>
        <v>186716.585552682</v>
      </c>
      <c r="AO55" s="5" t="n">
        <f aca="false">note_b_cap_usd/(pre_f_fd_total+'Pro-Forma'!S55+'Pro-Forma'!AJ55+'Pro-Forma'!T55)</f>
        <v>42.7393378414047</v>
      </c>
      <c r="AP55" s="5" t="n">
        <f aca="false">'Pro-Forma'!V55*(const_one-note_b_discount)</f>
        <v>31.9842233559929</v>
      </c>
      <c r="AQ55" s="5" t="n">
        <f aca="false">MIN('Pro-Forma'!AO55,'Pro-Forma'!AP55)</f>
        <v>31.9842233559929</v>
      </c>
      <c r="AR55" s="2" t="n">
        <f aca="false">note_b_principal_usd/'Pro-Forma'!AQ55</f>
        <v>93796.2434356841</v>
      </c>
      <c r="AS55" s="2" t="n">
        <f aca="false">pre_f_fd_total+'Pro-Forma'!S55+'Pro-Forma'!W55+'Pro-Forma'!AN55+'Pro-Forma'!AR55+'Pro-Forma'!AJ55</f>
        <v>38327301.7652924</v>
      </c>
      <c r="AT55" s="2" t="n">
        <f aca="false">MAX(const_zero,esop_refresh_target_post_f*'Pro-Forma'!AS55-pre_f_option_pool_total)</f>
        <v>587882.229488009</v>
      </c>
    </row>
    <row r="56" customFormat="false" ht="15" hidden="false" customHeight="false" outlineLevel="0" collapsed="false">
      <c r="A56" s="13" t="str">
        <f aca="false">Assumptions!$A$59</f>
        <v>E3</v>
      </c>
      <c r="B56" s="13" t="str">
        <f aca="false">Assumptions!$B$59</f>
        <v>Employee RSA</v>
      </c>
      <c r="C56" s="16" t="n">
        <f aca="false">Assumptions!$C$59</f>
        <v>100000</v>
      </c>
      <c r="D56" s="16" t="n">
        <f aca="false">IF(Assumptions!$D$59=lbl_seed,Assumptions!$E$59/class_seed_current_shares*$F$22,const_zero)</f>
        <v>0</v>
      </c>
      <c r="E56" s="16" t="n">
        <f aca="false">IF(Assumptions!$D$59=lbl_series_a,Assumptions!$E$59/class_series_a_current_shares*$F$23,const_zero)</f>
        <v>0</v>
      </c>
      <c r="F56" s="16" t="n">
        <f aca="false">IF(Assumptions!$D$59=lbl_series_b,Assumptions!$E$59/class_series_b_current_shares*$F$24,const_zero)</f>
        <v>0</v>
      </c>
      <c r="G56" s="16" t="n">
        <f aca="false">IF(Assumptions!$D$59=lbl_series_c,Assumptions!$E$59/class_series_c_current_shares*$F$25,const_zero)</f>
        <v>0</v>
      </c>
      <c r="H56" s="16" t="n">
        <f aca="false">IF(Assumptions!$D$59=lbl_series_d,Assumptions!$E$59/class_series_d_current_shares*$F$26,const_zero)</f>
        <v>0</v>
      </c>
      <c r="I56" s="16" t="n">
        <f aca="false">IF(Assumptions!$D$59=lbl_series_e,Assumptions!$E$59/class_series_e_current_shares*$F$27,const_zero)</f>
        <v>0</v>
      </c>
      <c r="J56" s="16" t="n">
        <f aca="false">IF(Assumptions!$A$59="NA1",$B$10,const_zero)</f>
        <v>0</v>
      </c>
      <c r="K56" s="16" t="n">
        <f aca="false">IF(Assumptions!$A$59="NB1",$B$11,const_zero)</f>
        <v>0</v>
      </c>
      <c r="L56" s="16" t="n">
        <f aca="false">IF(Assumptions!$A$59="F_LEAD",$B$7,IF(Assumptions!$A$59="F_FUND",$B$6,const_zero))</f>
        <v>0</v>
      </c>
      <c r="M56" s="16" t="n">
        <f aca="false">const_zero</f>
        <v>0</v>
      </c>
      <c r="N56" s="16" t="n">
        <f aca="false">const_zero</f>
        <v>0</v>
      </c>
      <c r="O56" s="16" t="n">
        <f aca="false">SUM(C56:N56)</f>
        <v>100000</v>
      </c>
      <c r="P56" s="18" t="n">
        <f aca="false">O56/$B$14</f>
        <v>0.00260910618264696</v>
      </c>
      <c r="Q56" s="2"/>
      <c r="R56" s="2" t="n">
        <f aca="false">'Pro-Forma'!R55+const_one</f>
        <v>52</v>
      </c>
      <c r="S56" s="2" t="n">
        <f aca="false">'Pro-Forma'!AT55</f>
        <v>587882.229488009</v>
      </c>
      <c r="T56" s="2" t="n">
        <f aca="false">'Pro-Forma'!AN55</f>
        <v>186716.585552682</v>
      </c>
      <c r="U56" s="2" t="n">
        <f aca="false">'Pro-Forma'!AR55</f>
        <v>93796.2434356841</v>
      </c>
      <c r="V56" s="5" t="n">
        <f aca="false">series_f_pre_money_usd/(pre_f_fd_total+'Pro-Forma'!S56)</f>
        <v>37.628498065874</v>
      </c>
      <c r="W56" s="2" t="n">
        <f aca="false">series_f_primary_raise_usd/'Pro-Forma'!V56</f>
        <v>797268.069203315</v>
      </c>
      <c r="X56" s="2" t="n">
        <f aca="false">IF('Pro-Forma'!V56&lt;class_seed_ocp,class_seed_ocp*(ad_pre_f_broad_based_fd+series_f_primary_raise_usd/class_seed_ocp)/(ad_pre_f_broad_based_fd+series_f_primary_raise_usd/'Pro-Forma'!V56),class_seed_ocp)</f>
        <v>1</v>
      </c>
      <c r="Y56" s="2" t="n">
        <f aca="false">class_seed_original_shares*class_seed_issue_pps/'Pro-Forma'!X56</f>
        <v>5000000</v>
      </c>
      <c r="Z56" s="2" t="n">
        <f aca="false">IF('Pro-Forma'!V56&lt;class_series_a_ocp,class_series_a_ocp*(ad_pre_f_broad_based_fd+series_f_primary_raise_usd/class_series_a_ocp)/(ad_pre_f_broad_based_fd+series_f_primary_raise_usd/'Pro-Forma'!V56),class_series_a_ocp)</f>
        <v>3</v>
      </c>
      <c r="AA56" s="2" t="n">
        <f aca="false">class_series_a_original_shares*class_series_a_issue_pps/'Pro-Forma'!Z56</f>
        <v>5000000</v>
      </c>
      <c r="AB56" s="2" t="n">
        <f aca="false">IF('Pro-Forma'!V56&lt;class_series_b_ocp,class_series_b_ocp*(ad_pre_f_broad_based_fd+series_f_primary_raise_usd/class_series_b_ocp)/(ad_pre_f_broad_based_fd+series_f_primary_raise_usd/'Pro-Forma'!V56),class_series_b_ocp)</f>
        <v>10</v>
      </c>
      <c r="AC56" s="2" t="n">
        <f aca="false">class_series_b_original_shares*class_series_b_issue_pps/'Pro-Forma'!AB56</f>
        <v>3000000</v>
      </c>
      <c r="AD56" s="2" t="n">
        <f aca="false">IF('Pro-Forma'!V56&lt;class_series_c_ocp,class_series_c_ocp*(ad_pre_f_broad_based_fd+series_f_primary_raise_usd/class_series_c_ocp)/(ad_pre_f_broad_based_fd+series_f_primary_raise_usd/'Pro-Forma'!V56),class_series_c_ocp)</f>
        <v>25</v>
      </c>
      <c r="AE56" s="2" t="n">
        <f aca="false">class_series_c_original_shares*class_series_c_issue_pps/'Pro-Forma'!AD56</f>
        <v>2400000</v>
      </c>
      <c r="AF56" s="8" t="n">
        <f aca="false">IF('Pro-Forma'!V56&lt;class_series_d_ocp,class_series_d_ocp*(ad_pre_f_broad_based_fd+series_f_primary_raise_usd/class_series_d_ocp)/(ad_pre_f_broad_based_fd+series_f_primary_raise_usd/'Pro-Forma'!V56),class_series_d_ocp)</f>
        <v>57.6817359540603</v>
      </c>
      <c r="AG56" s="2" t="n">
        <f aca="false">class_series_d_original_shares*class_series_d_issue_pps/'Pro-Forma'!AF56</f>
        <v>1733651.36027881</v>
      </c>
      <c r="AH56" s="8" t="n">
        <f aca="false">IF('Pro-Forma'!V56&lt;class_series_e_ocp,class_series_e_ocp*(ad_pre_f_broad_based_fd+series_f_primary_raise_usd/class_series_e_ocp)/(ad_pre_f_broad_based_fd+series_f_primary_raise_usd/'Pro-Forma'!V56),class_series_e_ocp)</f>
        <v>48.9126262367378</v>
      </c>
      <c r="AI56" s="2" t="n">
        <f aca="false">class_series_e_original_shares*class_series_e_issue_pps/'Pro-Forma'!AH56</f>
        <v>6133320.27733387</v>
      </c>
      <c r="AJ56" s="2" t="n">
        <f aca="false">'Pro-Forma'!Y56-class_seed_current_shares+'Pro-Forma'!AA56-class_series_a_current_shares+'Pro-Forma'!AC56-class_series_b_current_shares+'Pro-Forma'!AE56-class_series_c_current_shares+'Pro-Forma'!AG56-class_series_d_current_shares+'Pro-Forma'!AI56-class_series_e_current_shares</f>
        <v>43677.6376126856</v>
      </c>
      <c r="AK56" s="5" t="n">
        <f aca="false">note_a_cap_usd/(pre_f_fd_total+'Pro-Forma'!S56+'Pro-Forma'!AJ56+'Pro-Forma'!U56)</f>
        <v>26.7785530953235</v>
      </c>
      <c r="AL56" s="5" t="n">
        <f aca="false">'Pro-Forma'!V56*(const_one-note_a_discount)</f>
        <v>30.1027984526992</v>
      </c>
      <c r="AM56" s="5" t="n">
        <f aca="false">MIN('Pro-Forma'!AK56,'Pro-Forma'!AL56)</f>
        <v>26.7785530953235</v>
      </c>
      <c r="AN56" s="2" t="n">
        <f aca="false">note_a_principal_usd/'Pro-Forma'!AM56</f>
        <v>186716.585552682</v>
      </c>
      <c r="AO56" s="5" t="n">
        <f aca="false">note_b_cap_usd/(pre_f_fd_total+'Pro-Forma'!S56+'Pro-Forma'!AJ56+'Pro-Forma'!T56)</f>
        <v>42.7393378414047</v>
      </c>
      <c r="AP56" s="5" t="n">
        <f aca="false">'Pro-Forma'!V56*(const_one-note_b_discount)</f>
        <v>31.9842233559929</v>
      </c>
      <c r="AQ56" s="5" t="n">
        <f aca="false">MIN('Pro-Forma'!AO56,'Pro-Forma'!AP56)</f>
        <v>31.9842233559929</v>
      </c>
      <c r="AR56" s="2" t="n">
        <f aca="false">note_b_principal_usd/'Pro-Forma'!AQ56</f>
        <v>93796.2434356841</v>
      </c>
      <c r="AS56" s="2" t="n">
        <f aca="false">pre_f_fd_total+'Pro-Forma'!S56+'Pro-Forma'!W56+'Pro-Forma'!AN56+'Pro-Forma'!AR56+'Pro-Forma'!AJ56</f>
        <v>38327301.7652924</v>
      </c>
      <c r="AT56" s="2" t="n">
        <f aca="false">MAX(const_zero,esop_refresh_target_post_f*'Pro-Forma'!AS56-pre_f_option_pool_total)</f>
        <v>587882.229488009</v>
      </c>
    </row>
    <row r="57" customFormat="false" ht="15" hidden="false" customHeight="false" outlineLevel="0" collapsed="false">
      <c r="A57" s="13" t="str">
        <f aca="false">Assumptions!$A$60</f>
        <v>E4</v>
      </c>
      <c r="B57" s="13" t="str">
        <f aca="false">Assumptions!$B$60</f>
        <v>Employee RSA</v>
      </c>
      <c r="C57" s="16" t="n">
        <f aca="false">Assumptions!$C$60</f>
        <v>100000</v>
      </c>
      <c r="D57" s="16" t="n">
        <f aca="false">IF(Assumptions!$D$60=lbl_seed,Assumptions!$E$60/class_seed_current_shares*$F$22,const_zero)</f>
        <v>0</v>
      </c>
      <c r="E57" s="16" t="n">
        <f aca="false">IF(Assumptions!$D$60=lbl_series_a,Assumptions!$E$60/class_series_a_current_shares*$F$23,const_zero)</f>
        <v>0</v>
      </c>
      <c r="F57" s="16" t="n">
        <f aca="false">IF(Assumptions!$D$60=lbl_series_b,Assumptions!$E$60/class_series_b_current_shares*$F$24,const_zero)</f>
        <v>0</v>
      </c>
      <c r="G57" s="16" t="n">
        <f aca="false">IF(Assumptions!$D$60=lbl_series_c,Assumptions!$E$60/class_series_c_current_shares*$F$25,const_zero)</f>
        <v>0</v>
      </c>
      <c r="H57" s="16" t="n">
        <f aca="false">IF(Assumptions!$D$60=lbl_series_d,Assumptions!$E$60/class_series_d_current_shares*$F$26,const_zero)</f>
        <v>0</v>
      </c>
      <c r="I57" s="16" t="n">
        <f aca="false">IF(Assumptions!$D$60=lbl_series_e,Assumptions!$E$60/class_series_e_current_shares*$F$27,const_zero)</f>
        <v>0</v>
      </c>
      <c r="J57" s="16" t="n">
        <f aca="false">IF(Assumptions!$A$60="NA1",$B$10,const_zero)</f>
        <v>0</v>
      </c>
      <c r="K57" s="16" t="n">
        <f aca="false">IF(Assumptions!$A$60="NB1",$B$11,const_zero)</f>
        <v>0</v>
      </c>
      <c r="L57" s="16" t="n">
        <f aca="false">IF(Assumptions!$A$60="F_LEAD",$B$7,IF(Assumptions!$A$60="F_FUND",$B$6,const_zero))</f>
        <v>0</v>
      </c>
      <c r="M57" s="16" t="n">
        <f aca="false">const_zero</f>
        <v>0</v>
      </c>
      <c r="N57" s="16" t="n">
        <f aca="false">const_zero</f>
        <v>0</v>
      </c>
      <c r="O57" s="16" t="n">
        <f aca="false">SUM(C57:N57)</f>
        <v>100000</v>
      </c>
      <c r="P57" s="18" t="n">
        <f aca="false">O57/$B$14</f>
        <v>0.00260910618264696</v>
      </c>
      <c r="Q57" s="2"/>
      <c r="R57" s="2" t="n">
        <f aca="false">'Pro-Forma'!R56+const_one</f>
        <v>53</v>
      </c>
      <c r="S57" s="2" t="n">
        <f aca="false">'Pro-Forma'!AT56</f>
        <v>587882.229488009</v>
      </c>
      <c r="T57" s="2" t="n">
        <f aca="false">'Pro-Forma'!AN56</f>
        <v>186716.585552682</v>
      </c>
      <c r="U57" s="2" t="n">
        <f aca="false">'Pro-Forma'!AR56</f>
        <v>93796.2434356841</v>
      </c>
      <c r="V57" s="5" t="n">
        <f aca="false">series_f_pre_money_usd/(pre_f_fd_total+'Pro-Forma'!S57)</f>
        <v>37.628498065874</v>
      </c>
      <c r="W57" s="2" t="n">
        <f aca="false">series_f_primary_raise_usd/'Pro-Forma'!V57</f>
        <v>797268.069203315</v>
      </c>
      <c r="X57" s="2" t="n">
        <f aca="false">IF('Pro-Forma'!V57&lt;class_seed_ocp,class_seed_ocp*(ad_pre_f_broad_based_fd+series_f_primary_raise_usd/class_seed_ocp)/(ad_pre_f_broad_based_fd+series_f_primary_raise_usd/'Pro-Forma'!V57),class_seed_ocp)</f>
        <v>1</v>
      </c>
      <c r="Y57" s="2" t="n">
        <f aca="false">class_seed_original_shares*class_seed_issue_pps/'Pro-Forma'!X57</f>
        <v>5000000</v>
      </c>
      <c r="Z57" s="2" t="n">
        <f aca="false">IF('Pro-Forma'!V57&lt;class_series_a_ocp,class_series_a_ocp*(ad_pre_f_broad_based_fd+series_f_primary_raise_usd/class_series_a_ocp)/(ad_pre_f_broad_based_fd+series_f_primary_raise_usd/'Pro-Forma'!V57),class_series_a_ocp)</f>
        <v>3</v>
      </c>
      <c r="AA57" s="2" t="n">
        <f aca="false">class_series_a_original_shares*class_series_a_issue_pps/'Pro-Forma'!Z57</f>
        <v>5000000</v>
      </c>
      <c r="AB57" s="2" t="n">
        <f aca="false">IF('Pro-Forma'!V57&lt;class_series_b_ocp,class_series_b_ocp*(ad_pre_f_broad_based_fd+series_f_primary_raise_usd/class_series_b_ocp)/(ad_pre_f_broad_based_fd+series_f_primary_raise_usd/'Pro-Forma'!V57),class_series_b_ocp)</f>
        <v>10</v>
      </c>
      <c r="AC57" s="2" t="n">
        <f aca="false">class_series_b_original_shares*class_series_b_issue_pps/'Pro-Forma'!AB57</f>
        <v>3000000</v>
      </c>
      <c r="AD57" s="2" t="n">
        <f aca="false">IF('Pro-Forma'!V57&lt;class_series_c_ocp,class_series_c_ocp*(ad_pre_f_broad_based_fd+series_f_primary_raise_usd/class_series_c_ocp)/(ad_pre_f_broad_based_fd+series_f_primary_raise_usd/'Pro-Forma'!V57),class_series_c_ocp)</f>
        <v>25</v>
      </c>
      <c r="AE57" s="2" t="n">
        <f aca="false">class_series_c_original_shares*class_series_c_issue_pps/'Pro-Forma'!AD57</f>
        <v>2400000</v>
      </c>
      <c r="AF57" s="8" t="n">
        <f aca="false">IF('Pro-Forma'!V57&lt;class_series_d_ocp,class_series_d_ocp*(ad_pre_f_broad_based_fd+series_f_primary_raise_usd/class_series_d_ocp)/(ad_pre_f_broad_based_fd+series_f_primary_raise_usd/'Pro-Forma'!V57),class_series_d_ocp)</f>
        <v>57.6817359540603</v>
      </c>
      <c r="AG57" s="2" t="n">
        <f aca="false">class_series_d_original_shares*class_series_d_issue_pps/'Pro-Forma'!AF57</f>
        <v>1733651.36027881</v>
      </c>
      <c r="AH57" s="8" t="n">
        <f aca="false">IF('Pro-Forma'!V57&lt;class_series_e_ocp,class_series_e_ocp*(ad_pre_f_broad_based_fd+series_f_primary_raise_usd/class_series_e_ocp)/(ad_pre_f_broad_based_fd+series_f_primary_raise_usd/'Pro-Forma'!V57),class_series_e_ocp)</f>
        <v>48.9126262367378</v>
      </c>
      <c r="AI57" s="2" t="n">
        <f aca="false">class_series_e_original_shares*class_series_e_issue_pps/'Pro-Forma'!AH57</f>
        <v>6133320.27733387</v>
      </c>
      <c r="AJ57" s="2" t="n">
        <f aca="false">'Pro-Forma'!Y57-class_seed_current_shares+'Pro-Forma'!AA57-class_series_a_current_shares+'Pro-Forma'!AC57-class_series_b_current_shares+'Pro-Forma'!AE57-class_series_c_current_shares+'Pro-Forma'!AG57-class_series_d_current_shares+'Pro-Forma'!AI57-class_series_e_current_shares</f>
        <v>43677.6376126856</v>
      </c>
      <c r="AK57" s="5" t="n">
        <f aca="false">note_a_cap_usd/(pre_f_fd_total+'Pro-Forma'!S57+'Pro-Forma'!AJ57+'Pro-Forma'!U57)</f>
        <v>26.7785530953235</v>
      </c>
      <c r="AL57" s="5" t="n">
        <f aca="false">'Pro-Forma'!V57*(const_one-note_a_discount)</f>
        <v>30.1027984526992</v>
      </c>
      <c r="AM57" s="5" t="n">
        <f aca="false">MIN('Pro-Forma'!AK57,'Pro-Forma'!AL57)</f>
        <v>26.7785530953235</v>
      </c>
      <c r="AN57" s="2" t="n">
        <f aca="false">note_a_principal_usd/'Pro-Forma'!AM57</f>
        <v>186716.585552682</v>
      </c>
      <c r="AO57" s="5" t="n">
        <f aca="false">note_b_cap_usd/(pre_f_fd_total+'Pro-Forma'!S57+'Pro-Forma'!AJ57+'Pro-Forma'!T57)</f>
        <v>42.7393378414047</v>
      </c>
      <c r="AP57" s="5" t="n">
        <f aca="false">'Pro-Forma'!V57*(const_one-note_b_discount)</f>
        <v>31.9842233559929</v>
      </c>
      <c r="AQ57" s="5" t="n">
        <f aca="false">MIN('Pro-Forma'!AO57,'Pro-Forma'!AP57)</f>
        <v>31.9842233559929</v>
      </c>
      <c r="AR57" s="2" t="n">
        <f aca="false">note_b_principal_usd/'Pro-Forma'!AQ57</f>
        <v>93796.2434356841</v>
      </c>
      <c r="AS57" s="2" t="n">
        <f aca="false">pre_f_fd_total+'Pro-Forma'!S57+'Pro-Forma'!W57+'Pro-Forma'!AN57+'Pro-Forma'!AR57+'Pro-Forma'!AJ57</f>
        <v>38327301.7652924</v>
      </c>
      <c r="AT57" s="2" t="n">
        <f aca="false">MAX(const_zero,esop_refresh_target_post_f*'Pro-Forma'!AS57-pre_f_option_pool_total)</f>
        <v>587882.229488009</v>
      </c>
    </row>
    <row r="58" customFormat="false" ht="15" hidden="false" customHeight="false" outlineLevel="0" collapsed="false">
      <c r="A58" s="13" t="str">
        <f aca="false">Assumptions!$A$61</f>
        <v>E5</v>
      </c>
      <c r="B58" s="13" t="str">
        <f aca="false">Assumptions!$B$61</f>
        <v>Employee RSA</v>
      </c>
      <c r="C58" s="16" t="n">
        <f aca="false">Assumptions!$C$61</f>
        <v>100000</v>
      </c>
      <c r="D58" s="16" t="n">
        <f aca="false">IF(Assumptions!$D$61=lbl_seed,Assumptions!$E$61/class_seed_current_shares*$F$22,const_zero)</f>
        <v>0</v>
      </c>
      <c r="E58" s="16" t="n">
        <f aca="false">IF(Assumptions!$D$61=lbl_series_a,Assumptions!$E$61/class_series_a_current_shares*$F$23,const_zero)</f>
        <v>0</v>
      </c>
      <c r="F58" s="16" t="n">
        <f aca="false">IF(Assumptions!$D$61=lbl_series_b,Assumptions!$E$61/class_series_b_current_shares*$F$24,const_zero)</f>
        <v>0</v>
      </c>
      <c r="G58" s="16" t="n">
        <f aca="false">IF(Assumptions!$D$61=lbl_series_c,Assumptions!$E$61/class_series_c_current_shares*$F$25,const_zero)</f>
        <v>0</v>
      </c>
      <c r="H58" s="16" t="n">
        <f aca="false">IF(Assumptions!$D$61=lbl_series_d,Assumptions!$E$61/class_series_d_current_shares*$F$26,const_zero)</f>
        <v>0</v>
      </c>
      <c r="I58" s="16" t="n">
        <f aca="false">IF(Assumptions!$D$61=lbl_series_e,Assumptions!$E$61/class_series_e_current_shares*$F$27,const_zero)</f>
        <v>0</v>
      </c>
      <c r="J58" s="16" t="n">
        <f aca="false">IF(Assumptions!$A$61="NA1",$B$10,const_zero)</f>
        <v>0</v>
      </c>
      <c r="K58" s="16" t="n">
        <f aca="false">IF(Assumptions!$A$61="NB1",$B$11,const_zero)</f>
        <v>0</v>
      </c>
      <c r="L58" s="16" t="n">
        <f aca="false">IF(Assumptions!$A$61="F_LEAD",$B$7,IF(Assumptions!$A$61="F_FUND",$B$6,const_zero))</f>
        <v>0</v>
      </c>
      <c r="M58" s="16" t="n">
        <f aca="false">const_zero</f>
        <v>0</v>
      </c>
      <c r="N58" s="16" t="n">
        <f aca="false">const_zero</f>
        <v>0</v>
      </c>
      <c r="O58" s="16" t="n">
        <f aca="false">SUM(C58:N58)</f>
        <v>100000</v>
      </c>
      <c r="P58" s="18" t="n">
        <f aca="false">O58/$B$14</f>
        <v>0.00260910618264696</v>
      </c>
      <c r="Q58" s="2"/>
      <c r="R58" s="2" t="n">
        <f aca="false">'Pro-Forma'!R57+const_one</f>
        <v>54</v>
      </c>
      <c r="S58" s="2" t="n">
        <f aca="false">'Pro-Forma'!AT57</f>
        <v>587882.229488009</v>
      </c>
      <c r="T58" s="2" t="n">
        <f aca="false">'Pro-Forma'!AN57</f>
        <v>186716.585552682</v>
      </c>
      <c r="U58" s="2" t="n">
        <f aca="false">'Pro-Forma'!AR57</f>
        <v>93796.2434356841</v>
      </c>
      <c r="V58" s="5" t="n">
        <f aca="false">series_f_pre_money_usd/(pre_f_fd_total+'Pro-Forma'!S58)</f>
        <v>37.628498065874</v>
      </c>
      <c r="W58" s="2" t="n">
        <f aca="false">series_f_primary_raise_usd/'Pro-Forma'!V58</f>
        <v>797268.069203315</v>
      </c>
      <c r="X58" s="2" t="n">
        <f aca="false">IF('Pro-Forma'!V58&lt;class_seed_ocp,class_seed_ocp*(ad_pre_f_broad_based_fd+series_f_primary_raise_usd/class_seed_ocp)/(ad_pre_f_broad_based_fd+series_f_primary_raise_usd/'Pro-Forma'!V58),class_seed_ocp)</f>
        <v>1</v>
      </c>
      <c r="Y58" s="2" t="n">
        <f aca="false">class_seed_original_shares*class_seed_issue_pps/'Pro-Forma'!X58</f>
        <v>5000000</v>
      </c>
      <c r="Z58" s="2" t="n">
        <f aca="false">IF('Pro-Forma'!V58&lt;class_series_a_ocp,class_series_a_ocp*(ad_pre_f_broad_based_fd+series_f_primary_raise_usd/class_series_a_ocp)/(ad_pre_f_broad_based_fd+series_f_primary_raise_usd/'Pro-Forma'!V58),class_series_a_ocp)</f>
        <v>3</v>
      </c>
      <c r="AA58" s="2" t="n">
        <f aca="false">class_series_a_original_shares*class_series_a_issue_pps/'Pro-Forma'!Z58</f>
        <v>5000000</v>
      </c>
      <c r="AB58" s="2" t="n">
        <f aca="false">IF('Pro-Forma'!V58&lt;class_series_b_ocp,class_series_b_ocp*(ad_pre_f_broad_based_fd+series_f_primary_raise_usd/class_series_b_ocp)/(ad_pre_f_broad_based_fd+series_f_primary_raise_usd/'Pro-Forma'!V58),class_series_b_ocp)</f>
        <v>10</v>
      </c>
      <c r="AC58" s="2" t="n">
        <f aca="false">class_series_b_original_shares*class_series_b_issue_pps/'Pro-Forma'!AB58</f>
        <v>3000000</v>
      </c>
      <c r="AD58" s="2" t="n">
        <f aca="false">IF('Pro-Forma'!V58&lt;class_series_c_ocp,class_series_c_ocp*(ad_pre_f_broad_based_fd+series_f_primary_raise_usd/class_series_c_ocp)/(ad_pre_f_broad_based_fd+series_f_primary_raise_usd/'Pro-Forma'!V58),class_series_c_ocp)</f>
        <v>25</v>
      </c>
      <c r="AE58" s="2" t="n">
        <f aca="false">class_series_c_original_shares*class_series_c_issue_pps/'Pro-Forma'!AD58</f>
        <v>2400000</v>
      </c>
      <c r="AF58" s="8" t="n">
        <f aca="false">IF('Pro-Forma'!V58&lt;class_series_d_ocp,class_series_d_ocp*(ad_pre_f_broad_based_fd+series_f_primary_raise_usd/class_series_d_ocp)/(ad_pre_f_broad_based_fd+series_f_primary_raise_usd/'Pro-Forma'!V58),class_series_d_ocp)</f>
        <v>57.6817359540603</v>
      </c>
      <c r="AG58" s="2" t="n">
        <f aca="false">class_series_d_original_shares*class_series_d_issue_pps/'Pro-Forma'!AF58</f>
        <v>1733651.36027881</v>
      </c>
      <c r="AH58" s="8" t="n">
        <f aca="false">IF('Pro-Forma'!V58&lt;class_series_e_ocp,class_series_e_ocp*(ad_pre_f_broad_based_fd+series_f_primary_raise_usd/class_series_e_ocp)/(ad_pre_f_broad_based_fd+series_f_primary_raise_usd/'Pro-Forma'!V58),class_series_e_ocp)</f>
        <v>48.9126262367378</v>
      </c>
      <c r="AI58" s="2" t="n">
        <f aca="false">class_series_e_original_shares*class_series_e_issue_pps/'Pro-Forma'!AH58</f>
        <v>6133320.27733387</v>
      </c>
      <c r="AJ58" s="2" t="n">
        <f aca="false">'Pro-Forma'!Y58-class_seed_current_shares+'Pro-Forma'!AA58-class_series_a_current_shares+'Pro-Forma'!AC58-class_series_b_current_shares+'Pro-Forma'!AE58-class_series_c_current_shares+'Pro-Forma'!AG58-class_series_d_current_shares+'Pro-Forma'!AI58-class_series_e_current_shares</f>
        <v>43677.6376126856</v>
      </c>
      <c r="AK58" s="5" t="n">
        <f aca="false">note_a_cap_usd/(pre_f_fd_total+'Pro-Forma'!S58+'Pro-Forma'!AJ58+'Pro-Forma'!U58)</f>
        <v>26.7785530953235</v>
      </c>
      <c r="AL58" s="5" t="n">
        <f aca="false">'Pro-Forma'!V58*(const_one-note_a_discount)</f>
        <v>30.1027984526992</v>
      </c>
      <c r="AM58" s="5" t="n">
        <f aca="false">MIN('Pro-Forma'!AK58,'Pro-Forma'!AL58)</f>
        <v>26.7785530953235</v>
      </c>
      <c r="AN58" s="2" t="n">
        <f aca="false">note_a_principal_usd/'Pro-Forma'!AM58</f>
        <v>186716.585552682</v>
      </c>
      <c r="AO58" s="5" t="n">
        <f aca="false">note_b_cap_usd/(pre_f_fd_total+'Pro-Forma'!S58+'Pro-Forma'!AJ58+'Pro-Forma'!T58)</f>
        <v>42.7393378414047</v>
      </c>
      <c r="AP58" s="5" t="n">
        <f aca="false">'Pro-Forma'!V58*(const_one-note_b_discount)</f>
        <v>31.9842233559929</v>
      </c>
      <c r="AQ58" s="5" t="n">
        <f aca="false">MIN('Pro-Forma'!AO58,'Pro-Forma'!AP58)</f>
        <v>31.9842233559929</v>
      </c>
      <c r="AR58" s="2" t="n">
        <f aca="false">note_b_principal_usd/'Pro-Forma'!AQ58</f>
        <v>93796.2434356841</v>
      </c>
      <c r="AS58" s="2" t="n">
        <f aca="false">pre_f_fd_total+'Pro-Forma'!S58+'Pro-Forma'!W58+'Pro-Forma'!AN58+'Pro-Forma'!AR58+'Pro-Forma'!AJ58</f>
        <v>38327301.7652924</v>
      </c>
      <c r="AT58" s="2" t="n">
        <f aca="false">MAX(const_zero,esop_refresh_target_post_f*'Pro-Forma'!AS58-pre_f_option_pool_total)</f>
        <v>587882.229488009</v>
      </c>
    </row>
    <row r="59" customFormat="false" ht="15" hidden="false" customHeight="false" outlineLevel="0" collapsed="false">
      <c r="A59" s="13" t="str">
        <f aca="false">Assumptions!$A$62</f>
        <v>E6</v>
      </c>
      <c r="B59" s="13" t="str">
        <f aca="false">Assumptions!$B$62</f>
        <v>Employee RSA</v>
      </c>
      <c r="C59" s="16" t="n">
        <f aca="false">Assumptions!$C$62</f>
        <v>100000</v>
      </c>
      <c r="D59" s="16" t="n">
        <f aca="false">IF(Assumptions!$D$62=lbl_seed,Assumptions!$E$62/class_seed_current_shares*$F$22,const_zero)</f>
        <v>0</v>
      </c>
      <c r="E59" s="16" t="n">
        <f aca="false">IF(Assumptions!$D$62=lbl_series_a,Assumptions!$E$62/class_series_a_current_shares*$F$23,const_zero)</f>
        <v>0</v>
      </c>
      <c r="F59" s="16" t="n">
        <f aca="false">IF(Assumptions!$D$62=lbl_series_b,Assumptions!$E$62/class_series_b_current_shares*$F$24,const_zero)</f>
        <v>0</v>
      </c>
      <c r="G59" s="16" t="n">
        <f aca="false">IF(Assumptions!$D$62=lbl_series_c,Assumptions!$E$62/class_series_c_current_shares*$F$25,const_zero)</f>
        <v>0</v>
      </c>
      <c r="H59" s="16" t="n">
        <f aca="false">IF(Assumptions!$D$62=lbl_series_d,Assumptions!$E$62/class_series_d_current_shares*$F$26,const_zero)</f>
        <v>0</v>
      </c>
      <c r="I59" s="16" t="n">
        <f aca="false">IF(Assumptions!$D$62=lbl_series_e,Assumptions!$E$62/class_series_e_current_shares*$F$27,const_zero)</f>
        <v>0</v>
      </c>
      <c r="J59" s="16" t="n">
        <f aca="false">IF(Assumptions!$A$62="NA1",$B$10,const_zero)</f>
        <v>0</v>
      </c>
      <c r="K59" s="16" t="n">
        <f aca="false">IF(Assumptions!$A$62="NB1",$B$11,const_zero)</f>
        <v>0</v>
      </c>
      <c r="L59" s="16" t="n">
        <f aca="false">IF(Assumptions!$A$62="F_LEAD",$B$7,IF(Assumptions!$A$62="F_FUND",$B$6,const_zero))</f>
        <v>0</v>
      </c>
      <c r="M59" s="16" t="n">
        <f aca="false">const_zero</f>
        <v>0</v>
      </c>
      <c r="N59" s="16" t="n">
        <f aca="false">const_zero</f>
        <v>0</v>
      </c>
      <c r="O59" s="16" t="n">
        <f aca="false">SUM(C59:N59)</f>
        <v>100000</v>
      </c>
      <c r="P59" s="18" t="n">
        <f aca="false">O59/$B$14</f>
        <v>0.00260910618264696</v>
      </c>
      <c r="Q59" s="2"/>
      <c r="R59" s="2" t="n">
        <f aca="false">'Pro-Forma'!R58+const_one</f>
        <v>55</v>
      </c>
      <c r="S59" s="2" t="n">
        <f aca="false">'Pro-Forma'!AT58</f>
        <v>587882.229488009</v>
      </c>
      <c r="T59" s="2" t="n">
        <f aca="false">'Pro-Forma'!AN58</f>
        <v>186716.585552682</v>
      </c>
      <c r="U59" s="2" t="n">
        <f aca="false">'Pro-Forma'!AR58</f>
        <v>93796.2434356841</v>
      </c>
      <c r="V59" s="5" t="n">
        <f aca="false">series_f_pre_money_usd/(pre_f_fd_total+'Pro-Forma'!S59)</f>
        <v>37.628498065874</v>
      </c>
      <c r="W59" s="2" t="n">
        <f aca="false">series_f_primary_raise_usd/'Pro-Forma'!V59</f>
        <v>797268.069203315</v>
      </c>
      <c r="X59" s="2" t="n">
        <f aca="false">IF('Pro-Forma'!V59&lt;class_seed_ocp,class_seed_ocp*(ad_pre_f_broad_based_fd+series_f_primary_raise_usd/class_seed_ocp)/(ad_pre_f_broad_based_fd+series_f_primary_raise_usd/'Pro-Forma'!V59),class_seed_ocp)</f>
        <v>1</v>
      </c>
      <c r="Y59" s="2" t="n">
        <f aca="false">class_seed_original_shares*class_seed_issue_pps/'Pro-Forma'!X59</f>
        <v>5000000</v>
      </c>
      <c r="Z59" s="2" t="n">
        <f aca="false">IF('Pro-Forma'!V59&lt;class_series_a_ocp,class_series_a_ocp*(ad_pre_f_broad_based_fd+series_f_primary_raise_usd/class_series_a_ocp)/(ad_pre_f_broad_based_fd+series_f_primary_raise_usd/'Pro-Forma'!V59),class_series_a_ocp)</f>
        <v>3</v>
      </c>
      <c r="AA59" s="2" t="n">
        <f aca="false">class_series_a_original_shares*class_series_a_issue_pps/'Pro-Forma'!Z59</f>
        <v>5000000</v>
      </c>
      <c r="AB59" s="2" t="n">
        <f aca="false">IF('Pro-Forma'!V59&lt;class_series_b_ocp,class_series_b_ocp*(ad_pre_f_broad_based_fd+series_f_primary_raise_usd/class_series_b_ocp)/(ad_pre_f_broad_based_fd+series_f_primary_raise_usd/'Pro-Forma'!V59),class_series_b_ocp)</f>
        <v>10</v>
      </c>
      <c r="AC59" s="2" t="n">
        <f aca="false">class_series_b_original_shares*class_series_b_issue_pps/'Pro-Forma'!AB59</f>
        <v>3000000</v>
      </c>
      <c r="AD59" s="2" t="n">
        <f aca="false">IF('Pro-Forma'!V59&lt;class_series_c_ocp,class_series_c_ocp*(ad_pre_f_broad_based_fd+series_f_primary_raise_usd/class_series_c_ocp)/(ad_pre_f_broad_based_fd+series_f_primary_raise_usd/'Pro-Forma'!V59),class_series_c_ocp)</f>
        <v>25</v>
      </c>
      <c r="AE59" s="2" t="n">
        <f aca="false">class_series_c_original_shares*class_series_c_issue_pps/'Pro-Forma'!AD59</f>
        <v>2400000</v>
      </c>
      <c r="AF59" s="8" t="n">
        <f aca="false">IF('Pro-Forma'!V59&lt;class_series_d_ocp,class_series_d_ocp*(ad_pre_f_broad_based_fd+series_f_primary_raise_usd/class_series_d_ocp)/(ad_pre_f_broad_based_fd+series_f_primary_raise_usd/'Pro-Forma'!V59),class_series_d_ocp)</f>
        <v>57.6817359540603</v>
      </c>
      <c r="AG59" s="2" t="n">
        <f aca="false">class_series_d_original_shares*class_series_d_issue_pps/'Pro-Forma'!AF59</f>
        <v>1733651.36027881</v>
      </c>
      <c r="AH59" s="8" t="n">
        <f aca="false">IF('Pro-Forma'!V59&lt;class_series_e_ocp,class_series_e_ocp*(ad_pre_f_broad_based_fd+series_f_primary_raise_usd/class_series_e_ocp)/(ad_pre_f_broad_based_fd+series_f_primary_raise_usd/'Pro-Forma'!V59),class_series_e_ocp)</f>
        <v>48.9126262367378</v>
      </c>
      <c r="AI59" s="2" t="n">
        <f aca="false">class_series_e_original_shares*class_series_e_issue_pps/'Pro-Forma'!AH59</f>
        <v>6133320.27733387</v>
      </c>
      <c r="AJ59" s="2" t="n">
        <f aca="false">'Pro-Forma'!Y59-class_seed_current_shares+'Pro-Forma'!AA59-class_series_a_current_shares+'Pro-Forma'!AC59-class_series_b_current_shares+'Pro-Forma'!AE59-class_series_c_current_shares+'Pro-Forma'!AG59-class_series_d_current_shares+'Pro-Forma'!AI59-class_series_e_current_shares</f>
        <v>43677.6376126856</v>
      </c>
      <c r="AK59" s="5" t="n">
        <f aca="false">note_a_cap_usd/(pre_f_fd_total+'Pro-Forma'!S59+'Pro-Forma'!AJ59+'Pro-Forma'!U59)</f>
        <v>26.7785530953235</v>
      </c>
      <c r="AL59" s="5" t="n">
        <f aca="false">'Pro-Forma'!V59*(const_one-note_a_discount)</f>
        <v>30.1027984526992</v>
      </c>
      <c r="AM59" s="5" t="n">
        <f aca="false">MIN('Pro-Forma'!AK59,'Pro-Forma'!AL59)</f>
        <v>26.7785530953235</v>
      </c>
      <c r="AN59" s="2" t="n">
        <f aca="false">note_a_principal_usd/'Pro-Forma'!AM59</f>
        <v>186716.585552682</v>
      </c>
      <c r="AO59" s="5" t="n">
        <f aca="false">note_b_cap_usd/(pre_f_fd_total+'Pro-Forma'!S59+'Pro-Forma'!AJ59+'Pro-Forma'!T59)</f>
        <v>42.7393378414047</v>
      </c>
      <c r="AP59" s="5" t="n">
        <f aca="false">'Pro-Forma'!V59*(const_one-note_b_discount)</f>
        <v>31.9842233559929</v>
      </c>
      <c r="AQ59" s="5" t="n">
        <f aca="false">MIN('Pro-Forma'!AO59,'Pro-Forma'!AP59)</f>
        <v>31.9842233559929</v>
      </c>
      <c r="AR59" s="2" t="n">
        <f aca="false">note_b_principal_usd/'Pro-Forma'!AQ59</f>
        <v>93796.2434356841</v>
      </c>
      <c r="AS59" s="2" t="n">
        <f aca="false">pre_f_fd_total+'Pro-Forma'!S59+'Pro-Forma'!W59+'Pro-Forma'!AN59+'Pro-Forma'!AR59+'Pro-Forma'!AJ59</f>
        <v>38327301.7652924</v>
      </c>
      <c r="AT59" s="2" t="n">
        <f aca="false">MAX(const_zero,esop_refresh_target_post_f*'Pro-Forma'!AS59-pre_f_option_pool_total)</f>
        <v>587882.229488009</v>
      </c>
    </row>
    <row r="60" customFormat="false" ht="15" hidden="false" customHeight="false" outlineLevel="0" collapsed="false">
      <c r="A60" s="13" t="str">
        <f aca="false">Assumptions!$A$63</f>
        <v>E7</v>
      </c>
      <c r="B60" s="13" t="str">
        <f aca="false">Assumptions!$B$63</f>
        <v>Employee RSA</v>
      </c>
      <c r="C60" s="16" t="n">
        <f aca="false">Assumptions!$C$63</f>
        <v>100000</v>
      </c>
      <c r="D60" s="16" t="n">
        <f aca="false">IF(Assumptions!$D$63=lbl_seed,Assumptions!$E$63/class_seed_current_shares*$F$22,const_zero)</f>
        <v>0</v>
      </c>
      <c r="E60" s="16" t="n">
        <f aca="false">IF(Assumptions!$D$63=lbl_series_a,Assumptions!$E$63/class_series_a_current_shares*$F$23,const_zero)</f>
        <v>0</v>
      </c>
      <c r="F60" s="16" t="n">
        <f aca="false">IF(Assumptions!$D$63=lbl_series_b,Assumptions!$E$63/class_series_b_current_shares*$F$24,const_zero)</f>
        <v>0</v>
      </c>
      <c r="G60" s="16" t="n">
        <f aca="false">IF(Assumptions!$D$63=lbl_series_c,Assumptions!$E$63/class_series_c_current_shares*$F$25,const_zero)</f>
        <v>0</v>
      </c>
      <c r="H60" s="16" t="n">
        <f aca="false">IF(Assumptions!$D$63=lbl_series_d,Assumptions!$E$63/class_series_d_current_shares*$F$26,const_zero)</f>
        <v>0</v>
      </c>
      <c r="I60" s="16" t="n">
        <f aca="false">IF(Assumptions!$D$63=lbl_series_e,Assumptions!$E$63/class_series_e_current_shares*$F$27,const_zero)</f>
        <v>0</v>
      </c>
      <c r="J60" s="16" t="n">
        <f aca="false">IF(Assumptions!$A$63="NA1",$B$10,const_zero)</f>
        <v>0</v>
      </c>
      <c r="K60" s="16" t="n">
        <f aca="false">IF(Assumptions!$A$63="NB1",$B$11,const_zero)</f>
        <v>0</v>
      </c>
      <c r="L60" s="16" t="n">
        <f aca="false">IF(Assumptions!$A$63="F_LEAD",$B$7,IF(Assumptions!$A$63="F_FUND",$B$6,const_zero))</f>
        <v>0</v>
      </c>
      <c r="M60" s="16" t="n">
        <f aca="false">const_zero</f>
        <v>0</v>
      </c>
      <c r="N60" s="16" t="n">
        <f aca="false">const_zero</f>
        <v>0</v>
      </c>
      <c r="O60" s="16" t="n">
        <f aca="false">SUM(C60:N60)</f>
        <v>100000</v>
      </c>
      <c r="P60" s="18" t="n">
        <f aca="false">O60/$B$14</f>
        <v>0.00260910618264696</v>
      </c>
      <c r="Q60" s="2"/>
      <c r="R60" s="2" t="n">
        <f aca="false">'Pro-Forma'!R59+const_one</f>
        <v>56</v>
      </c>
      <c r="S60" s="2" t="n">
        <f aca="false">'Pro-Forma'!AT59</f>
        <v>587882.229488009</v>
      </c>
      <c r="T60" s="2" t="n">
        <f aca="false">'Pro-Forma'!AN59</f>
        <v>186716.585552682</v>
      </c>
      <c r="U60" s="2" t="n">
        <f aca="false">'Pro-Forma'!AR59</f>
        <v>93796.2434356841</v>
      </c>
      <c r="V60" s="5" t="n">
        <f aca="false">series_f_pre_money_usd/(pre_f_fd_total+'Pro-Forma'!S60)</f>
        <v>37.628498065874</v>
      </c>
      <c r="W60" s="2" t="n">
        <f aca="false">series_f_primary_raise_usd/'Pro-Forma'!V60</f>
        <v>797268.069203315</v>
      </c>
      <c r="X60" s="2" t="n">
        <f aca="false">IF('Pro-Forma'!V60&lt;class_seed_ocp,class_seed_ocp*(ad_pre_f_broad_based_fd+series_f_primary_raise_usd/class_seed_ocp)/(ad_pre_f_broad_based_fd+series_f_primary_raise_usd/'Pro-Forma'!V60),class_seed_ocp)</f>
        <v>1</v>
      </c>
      <c r="Y60" s="2" t="n">
        <f aca="false">class_seed_original_shares*class_seed_issue_pps/'Pro-Forma'!X60</f>
        <v>5000000</v>
      </c>
      <c r="Z60" s="2" t="n">
        <f aca="false">IF('Pro-Forma'!V60&lt;class_series_a_ocp,class_series_a_ocp*(ad_pre_f_broad_based_fd+series_f_primary_raise_usd/class_series_a_ocp)/(ad_pre_f_broad_based_fd+series_f_primary_raise_usd/'Pro-Forma'!V60),class_series_a_ocp)</f>
        <v>3</v>
      </c>
      <c r="AA60" s="2" t="n">
        <f aca="false">class_series_a_original_shares*class_series_a_issue_pps/'Pro-Forma'!Z60</f>
        <v>5000000</v>
      </c>
      <c r="AB60" s="2" t="n">
        <f aca="false">IF('Pro-Forma'!V60&lt;class_series_b_ocp,class_series_b_ocp*(ad_pre_f_broad_based_fd+series_f_primary_raise_usd/class_series_b_ocp)/(ad_pre_f_broad_based_fd+series_f_primary_raise_usd/'Pro-Forma'!V60),class_series_b_ocp)</f>
        <v>10</v>
      </c>
      <c r="AC60" s="2" t="n">
        <f aca="false">class_series_b_original_shares*class_series_b_issue_pps/'Pro-Forma'!AB60</f>
        <v>3000000</v>
      </c>
      <c r="AD60" s="2" t="n">
        <f aca="false">IF('Pro-Forma'!V60&lt;class_series_c_ocp,class_series_c_ocp*(ad_pre_f_broad_based_fd+series_f_primary_raise_usd/class_series_c_ocp)/(ad_pre_f_broad_based_fd+series_f_primary_raise_usd/'Pro-Forma'!V60),class_series_c_ocp)</f>
        <v>25</v>
      </c>
      <c r="AE60" s="2" t="n">
        <f aca="false">class_series_c_original_shares*class_series_c_issue_pps/'Pro-Forma'!AD60</f>
        <v>2400000</v>
      </c>
      <c r="AF60" s="8" t="n">
        <f aca="false">IF('Pro-Forma'!V60&lt;class_series_d_ocp,class_series_d_ocp*(ad_pre_f_broad_based_fd+series_f_primary_raise_usd/class_series_d_ocp)/(ad_pre_f_broad_based_fd+series_f_primary_raise_usd/'Pro-Forma'!V60),class_series_d_ocp)</f>
        <v>57.6817359540603</v>
      </c>
      <c r="AG60" s="2" t="n">
        <f aca="false">class_series_d_original_shares*class_series_d_issue_pps/'Pro-Forma'!AF60</f>
        <v>1733651.36027881</v>
      </c>
      <c r="AH60" s="8" t="n">
        <f aca="false">IF('Pro-Forma'!V60&lt;class_series_e_ocp,class_series_e_ocp*(ad_pre_f_broad_based_fd+series_f_primary_raise_usd/class_series_e_ocp)/(ad_pre_f_broad_based_fd+series_f_primary_raise_usd/'Pro-Forma'!V60),class_series_e_ocp)</f>
        <v>48.9126262367378</v>
      </c>
      <c r="AI60" s="2" t="n">
        <f aca="false">class_series_e_original_shares*class_series_e_issue_pps/'Pro-Forma'!AH60</f>
        <v>6133320.27733387</v>
      </c>
      <c r="AJ60" s="2" t="n">
        <f aca="false">'Pro-Forma'!Y60-class_seed_current_shares+'Pro-Forma'!AA60-class_series_a_current_shares+'Pro-Forma'!AC60-class_series_b_current_shares+'Pro-Forma'!AE60-class_series_c_current_shares+'Pro-Forma'!AG60-class_series_d_current_shares+'Pro-Forma'!AI60-class_series_e_current_shares</f>
        <v>43677.6376126856</v>
      </c>
      <c r="AK60" s="5" t="n">
        <f aca="false">note_a_cap_usd/(pre_f_fd_total+'Pro-Forma'!S60+'Pro-Forma'!AJ60+'Pro-Forma'!U60)</f>
        <v>26.7785530953235</v>
      </c>
      <c r="AL60" s="5" t="n">
        <f aca="false">'Pro-Forma'!V60*(const_one-note_a_discount)</f>
        <v>30.1027984526992</v>
      </c>
      <c r="AM60" s="5" t="n">
        <f aca="false">MIN('Pro-Forma'!AK60,'Pro-Forma'!AL60)</f>
        <v>26.7785530953235</v>
      </c>
      <c r="AN60" s="2" t="n">
        <f aca="false">note_a_principal_usd/'Pro-Forma'!AM60</f>
        <v>186716.585552682</v>
      </c>
      <c r="AO60" s="5" t="n">
        <f aca="false">note_b_cap_usd/(pre_f_fd_total+'Pro-Forma'!S60+'Pro-Forma'!AJ60+'Pro-Forma'!T60)</f>
        <v>42.7393378414047</v>
      </c>
      <c r="AP60" s="5" t="n">
        <f aca="false">'Pro-Forma'!V60*(const_one-note_b_discount)</f>
        <v>31.9842233559929</v>
      </c>
      <c r="AQ60" s="5" t="n">
        <f aca="false">MIN('Pro-Forma'!AO60,'Pro-Forma'!AP60)</f>
        <v>31.9842233559929</v>
      </c>
      <c r="AR60" s="2" t="n">
        <f aca="false">note_b_principal_usd/'Pro-Forma'!AQ60</f>
        <v>93796.2434356841</v>
      </c>
      <c r="AS60" s="2" t="n">
        <f aca="false">pre_f_fd_total+'Pro-Forma'!S60+'Pro-Forma'!W60+'Pro-Forma'!AN60+'Pro-Forma'!AR60+'Pro-Forma'!AJ60</f>
        <v>38327301.7652924</v>
      </c>
      <c r="AT60" s="2" t="n">
        <f aca="false">MAX(const_zero,esop_refresh_target_post_f*'Pro-Forma'!AS60-pre_f_option_pool_total)</f>
        <v>587882.229488009</v>
      </c>
    </row>
    <row r="61" customFormat="false" ht="15" hidden="false" customHeight="false" outlineLevel="0" collapsed="false">
      <c r="A61" s="13" t="str">
        <f aca="false">Assumptions!$A$64</f>
        <v>E8</v>
      </c>
      <c r="B61" s="13" t="str">
        <f aca="false">Assumptions!$B$64</f>
        <v>Employee RSA</v>
      </c>
      <c r="C61" s="16" t="n">
        <f aca="false">Assumptions!$C$64</f>
        <v>100000</v>
      </c>
      <c r="D61" s="16" t="n">
        <f aca="false">IF(Assumptions!$D$64=lbl_seed,Assumptions!$E$64/class_seed_current_shares*$F$22,const_zero)</f>
        <v>0</v>
      </c>
      <c r="E61" s="16" t="n">
        <f aca="false">IF(Assumptions!$D$64=lbl_series_a,Assumptions!$E$64/class_series_a_current_shares*$F$23,const_zero)</f>
        <v>0</v>
      </c>
      <c r="F61" s="16" t="n">
        <f aca="false">IF(Assumptions!$D$64=lbl_series_b,Assumptions!$E$64/class_series_b_current_shares*$F$24,const_zero)</f>
        <v>0</v>
      </c>
      <c r="G61" s="16" t="n">
        <f aca="false">IF(Assumptions!$D$64=lbl_series_c,Assumptions!$E$64/class_series_c_current_shares*$F$25,const_zero)</f>
        <v>0</v>
      </c>
      <c r="H61" s="16" t="n">
        <f aca="false">IF(Assumptions!$D$64=lbl_series_d,Assumptions!$E$64/class_series_d_current_shares*$F$26,const_zero)</f>
        <v>0</v>
      </c>
      <c r="I61" s="16" t="n">
        <f aca="false">IF(Assumptions!$D$64=lbl_series_e,Assumptions!$E$64/class_series_e_current_shares*$F$27,const_zero)</f>
        <v>0</v>
      </c>
      <c r="J61" s="16" t="n">
        <f aca="false">IF(Assumptions!$A$64="NA1",$B$10,const_zero)</f>
        <v>0</v>
      </c>
      <c r="K61" s="16" t="n">
        <f aca="false">IF(Assumptions!$A$64="NB1",$B$11,const_zero)</f>
        <v>0</v>
      </c>
      <c r="L61" s="16" t="n">
        <f aca="false">IF(Assumptions!$A$64="F_LEAD",$B$7,IF(Assumptions!$A$64="F_FUND",$B$6,const_zero))</f>
        <v>0</v>
      </c>
      <c r="M61" s="16" t="n">
        <f aca="false">const_zero</f>
        <v>0</v>
      </c>
      <c r="N61" s="16" t="n">
        <f aca="false">const_zero</f>
        <v>0</v>
      </c>
      <c r="O61" s="16" t="n">
        <f aca="false">SUM(C61:N61)</f>
        <v>100000</v>
      </c>
      <c r="P61" s="18" t="n">
        <f aca="false">O61/$B$14</f>
        <v>0.00260910618264696</v>
      </c>
      <c r="Q61" s="2"/>
      <c r="R61" s="2" t="n">
        <f aca="false">'Pro-Forma'!R60+const_one</f>
        <v>57</v>
      </c>
      <c r="S61" s="2" t="n">
        <f aca="false">'Pro-Forma'!AT60</f>
        <v>587882.229488009</v>
      </c>
      <c r="T61" s="2" t="n">
        <f aca="false">'Pro-Forma'!AN60</f>
        <v>186716.585552682</v>
      </c>
      <c r="U61" s="2" t="n">
        <f aca="false">'Pro-Forma'!AR60</f>
        <v>93796.2434356841</v>
      </c>
      <c r="V61" s="5" t="n">
        <f aca="false">series_f_pre_money_usd/(pre_f_fd_total+'Pro-Forma'!S61)</f>
        <v>37.628498065874</v>
      </c>
      <c r="W61" s="2" t="n">
        <f aca="false">series_f_primary_raise_usd/'Pro-Forma'!V61</f>
        <v>797268.069203315</v>
      </c>
      <c r="X61" s="2" t="n">
        <f aca="false">IF('Pro-Forma'!V61&lt;class_seed_ocp,class_seed_ocp*(ad_pre_f_broad_based_fd+series_f_primary_raise_usd/class_seed_ocp)/(ad_pre_f_broad_based_fd+series_f_primary_raise_usd/'Pro-Forma'!V61),class_seed_ocp)</f>
        <v>1</v>
      </c>
      <c r="Y61" s="2" t="n">
        <f aca="false">class_seed_original_shares*class_seed_issue_pps/'Pro-Forma'!X61</f>
        <v>5000000</v>
      </c>
      <c r="Z61" s="2" t="n">
        <f aca="false">IF('Pro-Forma'!V61&lt;class_series_a_ocp,class_series_a_ocp*(ad_pre_f_broad_based_fd+series_f_primary_raise_usd/class_series_a_ocp)/(ad_pre_f_broad_based_fd+series_f_primary_raise_usd/'Pro-Forma'!V61),class_series_a_ocp)</f>
        <v>3</v>
      </c>
      <c r="AA61" s="2" t="n">
        <f aca="false">class_series_a_original_shares*class_series_a_issue_pps/'Pro-Forma'!Z61</f>
        <v>5000000</v>
      </c>
      <c r="AB61" s="2" t="n">
        <f aca="false">IF('Pro-Forma'!V61&lt;class_series_b_ocp,class_series_b_ocp*(ad_pre_f_broad_based_fd+series_f_primary_raise_usd/class_series_b_ocp)/(ad_pre_f_broad_based_fd+series_f_primary_raise_usd/'Pro-Forma'!V61),class_series_b_ocp)</f>
        <v>10</v>
      </c>
      <c r="AC61" s="2" t="n">
        <f aca="false">class_series_b_original_shares*class_series_b_issue_pps/'Pro-Forma'!AB61</f>
        <v>3000000</v>
      </c>
      <c r="AD61" s="2" t="n">
        <f aca="false">IF('Pro-Forma'!V61&lt;class_series_c_ocp,class_series_c_ocp*(ad_pre_f_broad_based_fd+series_f_primary_raise_usd/class_series_c_ocp)/(ad_pre_f_broad_based_fd+series_f_primary_raise_usd/'Pro-Forma'!V61),class_series_c_ocp)</f>
        <v>25</v>
      </c>
      <c r="AE61" s="2" t="n">
        <f aca="false">class_series_c_original_shares*class_series_c_issue_pps/'Pro-Forma'!AD61</f>
        <v>2400000</v>
      </c>
      <c r="AF61" s="8" t="n">
        <f aca="false">IF('Pro-Forma'!V61&lt;class_series_d_ocp,class_series_d_ocp*(ad_pre_f_broad_based_fd+series_f_primary_raise_usd/class_series_d_ocp)/(ad_pre_f_broad_based_fd+series_f_primary_raise_usd/'Pro-Forma'!V61),class_series_d_ocp)</f>
        <v>57.6817359540603</v>
      </c>
      <c r="AG61" s="2" t="n">
        <f aca="false">class_series_d_original_shares*class_series_d_issue_pps/'Pro-Forma'!AF61</f>
        <v>1733651.36027881</v>
      </c>
      <c r="AH61" s="8" t="n">
        <f aca="false">IF('Pro-Forma'!V61&lt;class_series_e_ocp,class_series_e_ocp*(ad_pre_f_broad_based_fd+series_f_primary_raise_usd/class_series_e_ocp)/(ad_pre_f_broad_based_fd+series_f_primary_raise_usd/'Pro-Forma'!V61),class_series_e_ocp)</f>
        <v>48.9126262367378</v>
      </c>
      <c r="AI61" s="2" t="n">
        <f aca="false">class_series_e_original_shares*class_series_e_issue_pps/'Pro-Forma'!AH61</f>
        <v>6133320.27733387</v>
      </c>
      <c r="AJ61" s="2" t="n">
        <f aca="false">'Pro-Forma'!Y61-class_seed_current_shares+'Pro-Forma'!AA61-class_series_a_current_shares+'Pro-Forma'!AC61-class_series_b_current_shares+'Pro-Forma'!AE61-class_series_c_current_shares+'Pro-Forma'!AG61-class_series_d_current_shares+'Pro-Forma'!AI61-class_series_e_current_shares</f>
        <v>43677.6376126856</v>
      </c>
      <c r="AK61" s="5" t="n">
        <f aca="false">note_a_cap_usd/(pre_f_fd_total+'Pro-Forma'!S61+'Pro-Forma'!AJ61+'Pro-Forma'!U61)</f>
        <v>26.7785530953235</v>
      </c>
      <c r="AL61" s="5" t="n">
        <f aca="false">'Pro-Forma'!V61*(const_one-note_a_discount)</f>
        <v>30.1027984526992</v>
      </c>
      <c r="AM61" s="5" t="n">
        <f aca="false">MIN('Pro-Forma'!AK61,'Pro-Forma'!AL61)</f>
        <v>26.7785530953235</v>
      </c>
      <c r="AN61" s="2" t="n">
        <f aca="false">note_a_principal_usd/'Pro-Forma'!AM61</f>
        <v>186716.585552682</v>
      </c>
      <c r="AO61" s="5" t="n">
        <f aca="false">note_b_cap_usd/(pre_f_fd_total+'Pro-Forma'!S61+'Pro-Forma'!AJ61+'Pro-Forma'!T61)</f>
        <v>42.7393378414047</v>
      </c>
      <c r="AP61" s="5" t="n">
        <f aca="false">'Pro-Forma'!V61*(const_one-note_b_discount)</f>
        <v>31.9842233559929</v>
      </c>
      <c r="AQ61" s="5" t="n">
        <f aca="false">MIN('Pro-Forma'!AO61,'Pro-Forma'!AP61)</f>
        <v>31.9842233559929</v>
      </c>
      <c r="AR61" s="2" t="n">
        <f aca="false">note_b_principal_usd/'Pro-Forma'!AQ61</f>
        <v>93796.2434356841</v>
      </c>
      <c r="AS61" s="2" t="n">
        <f aca="false">pre_f_fd_total+'Pro-Forma'!S61+'Pro-Forma'!W61+'Pro-Forma'!AN61+'Pro-Forma'!AR61+'Pro-Forma'!AJ61</f>
        <v>38327301.7652924</v>
      </c>
      <c r="AT61" s="2" t="n">
        <f aca="false">MAX(const_zero,esop_refresh_target_post_f*'Pro-Forma'!AS61-pre_f_option_pool_total)</f>
        <v>587882.229488009</v>
      </c>
    </row>
    <row r="62" customFormat="false" ht="15" hidden="false" customHeight="false" outlineLevel="0" collapsed="false">
      <c r="A62" s="13" t="str">
        <f aca="false">Assumptions!$A$65</f>
        <v>E9</v>
      </c>
      <c r="B62" s="13" t="str">
        <f aca="false">Assumptions!$B$65</f>
        <v>Employee RSA</v>
      </c>
      <c r="C62" s="16" t="n">
        <f aca="false">Assumptions!$C$65</f>
        <v>100000</v>
      </c>
      <c r="D62" s="16" t="n">
        <f aca="false">IF(Assumptions!$D$65=lbl_seed,Assumptions!$E$65/class_seed_current_shares*$F$22,const_zero)</f>
        <v>0</v>
      </c>
      <c r="E62" s="16" t="n">
        <f aca="false">IF(Assumptions!$D$65=lbl_series_a,Assumptions!$E$65/class_series_a_current_shares*$F$23,const_zero)</f>
        <v>0</v>
      </c>
      <c r="F62" s="16" t="n">
        <f aca="false">IF(Assumptions!$D$65=lbl_series_b,Assumptions!$E$65/class_series_b_current_shares*$F$24,const_zero)</f>
        <v>0</v>
      </c>
      <c r="G62" s="16" t="n">
        <f aca="false">IF(Assumptions!$D$65=lbl_series_c,Assumptions!$E$65/class_series_c_current_shares*$F$25,const_zero)</f>
        <v>0</v>
      </c>
      <c r="H62" s="16" t="n">
        <f aca="false">IF(Assumptions!$D$65=lbl_series_d,Assumptions!$E$65/class_series_d_current_shares*$F$26,const_zero)</f>
        <v>0</v>
      </c>
      <c r="I62" s="16" t="n">
        <f aca="false">IF(Assumptions!$D$65=lbl_series_e,Assumptions!$E$65/class_series_e_current_shares*$F$27,const_zero)</f>
        <v>0</v>
      </c>
      <c r="J62" s="16" t="n">
        <f aca="false">IF(Assumptions!$A$65="NA1",$B$10,const_zero)</f>
        <v>0</v>
      </c>
      <c r="K62" s="16" t="n">
        <f aca="false">IF(Assumptions!$A$65="NB1",$B$11,const_zero)</f>
        <v>0</v>
      </c>
      <c r="L62" s="16" t="n">
        <f aca="false">IF(Assumptions!$A$65="F_LEAD",$B$7,IF(Assumptions!$A$65="F_FUND",$B$6,const_zero))</f>
        <v>0</v>
      </c>
      <c r="M62" s="16" t="n">
        <f aca="false">const_zero</f>
        <v>0</v>
      </c>
      <c r="N62" s="16" t="n">
        <f aca="false">const_zero</f>
        <v>0</v>
      </c>
      <c r="O62" s="16" t="n">
        <f aca="false">SUM(C62:N62)</f>
        <v>100000</v>
      </c>
      <c r="P62" s="18" t="n">
        <f aca="false">O62/$B$14</f>
        <v>0.00260910618264696</v>
      </c>
      <c r="Q62" s="2"/>
      <c r="R62" s="2" t="n">
        <f aca="false">'Pro-Forma'!R61+const_one</f>
        <v>58</v>
      </c>
      <c r="S62" s="2" t="n">
        <f aca="false">'Pro-Forma'!AT61</f>
        <v>587882.229488009</v>
      </c>
      <c r="T62" s="2" t="n">
        <f aca="false">'Pro-Forma'!AN61</f>
        <v>186716.585552682</v>
      </c>
      <c r="U62" s="2" t="n">
        <f aca="false">'Pro-Forma'!AR61</f>
        <v>93796.2434356841</v>
      </c>
      <c r="V62" s="5" t="n">
        <f aca="false">series_f_pre_money_usd/(pre_f_fd_total+'Pro-Forma'!S62)</f>
        <v>37.628498065874</v>
      </c>
      <c r="W62" s="2" t="n">
        <f aca="false">series_f_primary_raise_usd/'Pro-Forma'!V62</f>
        <v>797268.069203315</v>
      </c>
      <c r="X62" s="2" t="n">
        <f aca="false">IF('Pro-Forma'!V62&lt;class_seed_ocp,class_seed_ocp*(ad_pre_f_broad_based_fd+series_f_primary_raise_usd/class_seed_ocp)/(ad_pre_f_broad_based_fd+series_f_primary_raise_usd/'Pro-Forma'!V62),class_seed_ocp)</f>
        <v>1</v>
      </c>
      <c r="Y62" s="2" t="n">
        <f aca="false">class_seed_original_shares*class_seed_issue_pps/'Pro-Forma'!X62</f>
        <v>5000000</v>
      </c>
      <c r="Z62" s="2" t="n">
        <f aca="false">IF('Pro-Forma'!V62&lt;class_series_a_ocp,class_series_a_ocp*(ad_pre_f_broad_based_fd+series_f_primary_raise_usd/class_series_a_ocp)/(ad_pre_f_broad_based_fd+series_f_primary_raise_usd/'Pro-Forma'!V62),class_series_a_ocp)</f>
        <v>3</v>
      </c>
      <c r="AA62" s="2" t="n">
        <f aca="false">class_series_a_original_shares*class_series_a_issue_pps/'Pro-Forma'!Z62</f>
        <v>5000000</v>
      </c>
      <c r="AB62" s="2" t="n">
        <f aca="false">IF('Pro-Forma'!V62&lt;class_series_b_ocp,class_series_b_ocp*(ad_pre_f_broad_based_fd+series_f_primary_raise_usd/class_series_b_ocp)/(ad_pre_f_broad_based_fd+series_f_primary_raise_usd/'Pro-Forma'!V62),class_series_b_ocp)</f>
        <v>10</v>
      </c>
      <c r="AC62" s="2" t="n">
        <f aca="false">class_series_b_original_shares*class_series_b_issue_pps/'Pro-Forma'!AB62</f>
        <v>3000000</v>
      </c>
      <c r="AD62" s="2" t="n">
        <f aca="false">IF('Pro-Forma'!V62&lt;class_series_c_ocp,class_series_c_ocp*(ad_pre_f_broad_based_fd+series_f_primary_raise_usd/class_series_c_ocp)/(ad_pre_f_broad_based_fd+series_f_primary_raise_usd/'Pro-Forma'!V62),class_series_c_ocp)</f>
        <v>25</v>
      </c>
      <c r="AE62" s="2" t="n">
        <f aca="false">class_series_c_original_shares*class_series_c_issue_pps/'Pro-Forma'!AD62</f>
        <v>2400000</v>
      </c>
      <c r="AF62" s="8" t="n">
        <f aca="false">IF('Pro-Forma'!V62&lt;class_series_d_ocp,class_series_d_ocp*(ad_pre_f_broad_based_fd+series_f_primary_raise_usd/class_series_d_ocp)/(ad_pre_f_broad_based_fd+series_f_primary_raise_usd/'Pro-Forma'!V62),class_series_d_ocp)</f>
        <v>57.6817359540603</v>
      </c>
      <c r="AG62" s="2" t="n">
        <f aca="false">class_series_d_original_shares*class_series_d_issue_pps/'Pro-Forma'!AF62</f>
        <v>1733651.36027881</v>
      </c>
      <c r="AH62" s="8" t="n">
        <f aca="false">IF('Pro-Forma'!V62&lt;class_series_e_ocp,class_series_e_ocp*(ad_pre_f_broad_based_fd+series_f_primary_raise_usd/class_series_e_ocp)/(ad_pre_f_broad_based_fd+series_f_primary_raise_usd/'Pro-Forma'!V62),class_series_e_ocp)</f>
        <v>48.9126262367378</v>
      </c>
      <c r="AI62" s="2" t="n">
        <f aca="false">class_series_e_original_shares*class_series_e_issue_pps/'Pro-Forma'!AH62</f>
        <v>6133320.27733387</v>
      </c>
      <c r="AJ62" s="2" t="n">
        <f aca="false">'Pro-Forma'!Y62-class_seed_current_shares+'Pro-Forma'!AA62-class_series_a_current_shares+'Pro-Forma'!AC62-class_series_b_current_shares+'Pro-Forma'!AE62-class_series_c_current_shares+'Pro-Forma'!AG62-class_series_d_current_shares+'Pro-Forma'!AI62-class_series_e_current_shares</f>
        <v>43677.6376126856</v>
      </c>
      <c r="AK62" s="5" t="n">
        <f aca="false">note_a_cap_usd/(pre_f_fd_total+'Pro-Forma'!S62+'Pro-Forma'!AJ62+'Pro-Forma'!U62)</f>
        <v>26.7785530953235</v>
      </c>
      <c r="AL62" s="5" t="n">
        <f aca="false">'Pro-Forma'!V62*(const_one-note_a_discount)</f>
        <v>30.1027984526992</v>
      </c>
      <c r="AM62" s="5" t="n">
        <f aca="false">MIN('Pro-Forma'!AK62,'Pro-Forma'!AL62)</f>
        <v>26.7785530953235</v>
      </c>
      <c r="AN62" s="2" t="n">
        <f aca="false">note_a_principal_usd/'Pro-Forma'!AM62</f>
        <v>186716.585552682</v>
      </c>
      <c r="AO62" s="5" t="n">
        <f aca="false">note_b_cap_usd/(pre_f_fd_total+'Pro-Forma'!S62+'Pro-Forma'!AJ62+'Pro-Forma'!T62)</f>
        <v>42.7393378414047</v>
      </c>
      <c r="AP62" s="5" t="n">
        <f aca="false">'Pro-Forma'!V62*(const_one-note_b_discount)</f>
        <v>31.9842233559929</v>
      </c>
      <c r="AQ62" s="5" t="n">
        <f aca="false">MIN('Pro-Forma'!AO62,'Pro-Forma'!AP62)</f>
        <v>31.9842233559929</v>
      </c>
      <c r="AR62" s="2" t="n">
        <f aca="false">note_b_principal_usd/'Pro-Forma'!AQ62</f>
        <v>93796.2434356841</v>
      </c>
      <c r="AS62" s="2" t="n">
        <f aca="false">pre_f_fd_total+'Pro-Forma'!S62+'Pro-Forma'!W62+'Pro-Forma'!AN62+'Pro-Forma'!AR62+'Pro-Forma'!AJ62</f>
        <v>38327301.7652924</v>
      </c>
      <c r="AT62" s="2" t="n">
        <f aca="false">MAX(const_zero,esop_refresh_target_post_f*'Pro-Forma'!AS62-pre_f_option_pool_total)</f>
        <v>587882.229488009</v>
      </c>
    </row>
    <row r="63" customFormat="false" ht="15" hidden="false" customHeight="false" outlineLevel="0" collapsed="false">
      <c r="A63" s="13" t="str">
        <f aca="false">Assumptions!$A$66</f>
        <v>E10</v>
      </c>
      <c r="B63" s="13" t="str">
        <f aca="false">Assumptions!$B$66</f>
        <v>Employee RSA</v>
      </c>
      <c r="C63" s="16" t="n">
        <f aca="false">Assumptions!$C$66</f>
        <v>100000</v>
      </c>
      <c r="D63" s="16" t="n">
        <f aca="false">IF(Assumptions!$D$66=lbl_seed,Assumptions!$E$66/class_seed_current_shares*$F$22,const_zero)</f>
        <v>0</v>
      </c>
      <c r="E63" s="16" t="n">
        <f aca="false">IF(Assumptions!$D$66=lbl_series_a,Assumptions!$E$66/class_series_a_current_shares*$F$23,const_zero)</f>
        <v>0</v>
      </c>
      <c r="F63" s="16" t="n">
        <f aca="false">IF(Assumptions!$D$66=lbl_series_b,Assumptions!$E$66/class_series_b_current_shares*$F$24,const_zero)</f>
        <v>0</v>
      </c>
      <c r="G63" s="16" t="n">
        <f aca="false">IF(Assumptions!$D$66=lbl_series_c,Assumptions!$E$66/class_series_c_current_shares*$F$25,const_zero)</f>
        <v>0</v>
      </c>
      <c r="H63" s="16" t="n">
        <f aca="false">IF(Assumptions!$D$66=lbl_series_d,Assumptions!$E$66/class_series_d_current_shares*$F$26,const_zero)</f>
        <v>0</v>
      </c>
      <c r="I63" s="16" t="n">
        <f aca="false">IF(Assumptions!$D$66=lbl_series_e,Assumptions!$E$66/class_series_e_current_shares*$F$27,const_zero)</f>
        <v>0</v>
      </c>
      <c r="J63" s="16" t="n">
        <f aca="false">IF(Assumptions!$A$66="NA1",$B$10,const_zero)</f>
        <v>0</v>
      </c>
      <c r="K63" s="16" t="n">
        <f aca="false">IF(Assumptions!$A$66="NB1",$B$11,const_zero)</f>
        <v>0</v>
      </c>
      <c r="L63" s="16" t="n">
        <f aca="false">IF(Assumptions!$A$66="F_LEAD",$B$7,IF(Assumptions!$A$66="F_FUND",$B$6,const_zero))</f>
        <v>0</v>
      </c>
      <c r="M63" s="16" t="n">
        <f aca="false">const_zero</f>
        <v>0</v>
      </c>
      <c r="N63" s="16" t="n">
        <f aca="false">const_zero</f>
        <v>0</v>
      </c>
      <c r="O63" s="16" t="n">
        <f aca="false">SUM(C63:N63)</f>
        <v>100000</v>
      </c>
      <c r="P63" s="18" t="n">
        <f aca="false">O63/$B$14</f>
        <v>0.00260910618264696</v>
      </c>
      <c r="Q63" s="2"/>
      <c r="R63" s="2" t="n">
        <f aca="false">'Pro-Forma'!R62+const_one</f>
        <v>59</v>
      </c>
      <c r="S63" s="2" t="n">
        <f aca="false">'Pro-Forma'!AT62</f>
        <v>587882.229488009</v>
      </c>
      <c r="T63" s="2" t="n">
        <f aca="false">'Pro-Forma'!AN62</f>
        <v>186716.585552682</v>
      </c>
      <c r="U63" s="2" t="n">
        <f aca="false">'Pro-Forma'!AR62</f>
        <v>93796.2434356841</v>
      </c>
      <c r="V63" s="5" t="n">
        <f aca="false">series_f_pre_money_usd/(pre_f_fd_total+'Pro-Forma'!S63)</f>
        <v>37.628498065874</v>
      </c>
      <c r="W63" s="2" t="n">
        <f aca="false">series_f_primary_raise_usd/'Pro-Forma'!V63</f>
        <v>797268.069203315</v>
      </c>
      <c r="X63" s="2" t="n">
        <f aca="false">IF('Pro-Forma'!V63&lt;class_seed_ocp,class_seed_ocp*(ad_pre_f_broad_based_fd+series_f_primary_raise_usd/class_seed_ocp)/(ad_pre_f_broad_based_fd+series_f_primary_raise_usd/'Pro-Forma'!V63),class_seed_ocp)</f>
        <v>1</v>
      </c>
      <c r="Y63" s="2" t="n">
        <f aca="false">class_seed_original_shares*class_seed_issue_pps/'Pro-Forma'!X63</f>
        <v>5000000</v>
      </c>
      <c r="Z63" s="2" t="n">
        <f aca="false">IF('Pro-Forma'!V63&lt;class_series_a_ocp,class_series_a_ocp*(ad_pre_f_broad_based_fd+series_f_primary_raise_usd/class_series_a_ocp)/(ad_pre_f_broad_based_fd+series_f_primary_raise_usd/'Pro-Forma'!V63),class_series_a_ocp)</f>
        <v>3</v>
      </c>
      <c r="AA63" s="2" t="n">
        <f aca="false">class_series_a_original_shares*class_series_a_issue_pps/'Pro-Forma'!Z63</f>
        <v>5000000</v>
      </c>
      <c r="AB63" s="2" t="n">
        <f aca="false">IF('Pro-Forma'!V63&lt;class_series_b_ocp,class_series_b_ocp*(ad_pre_f_broad_based_fd+series_f_primary_raise_usd/class_series_b_ocp)/(ad_pre_f_broad_based_fd+series_f_primary_raise_usd/'Pro-Forma'!V63),class_series_b_ocp)</f>
        <v>10</v>
      </c>
      <c r="AC63" s="2" t="n">
        <f aca="false">class_series_b_original_shares*class_series_b_issue_pps/'Pro-Forma'!AB63</f>
        <v>3000000</v>
      </c>
      <c r="AD63" s="2" t="n">
        <f aca="false">IF('Pro-Forma'!V63&lt;class_series_c_ocp,class_series_c_ocp*(ad_pre_f_broad_based_fd+series_f_primary_raise_usd/class_series_c_ocp)/(ad_pre_f_broad_based_fd+series_f_primary_raise_usd/'Pro-Forma'!V63),class_series_c_ocp)</f>
        <v>25</v>
      </c>
      <c r="AE63" s="2" t="n">
        <f aca="false">class_series_c_original_shares*class_series_c_issue_pps/'Pro-Forma'!AD63</f>
        <v>2400000</v>
      </c>
      <c r="AF63" s="8" t="n">
        <f aca="false">IF('Pro-Forma'!V63&lt;class_series_d_ocp,class_series_d_ocp*(ad_pre_f_broad_based_fd+series_f_primary_raise_usd/class_series_d_ocp)/(ad_pre_f_broad_based_fd+series_f_primary_raise_usd/'Pro-Forma'!V63),class_series_d_ocp)</f>
        <v>57.6817359540603</v>
      </c>
      <c r="AG63" s="2" t="n">
        <f aca="false">class_series_d_original_shares*class_series_d_issue_pps/'Pro-Forma'!AF63</f>
        <v>1733651.36027881</v>
      </c>
      <c r="AH63" s="8" t="n">
        <f aca="false">IF('Pro-Forma'!V63&lt;class_series_e_ocp,class_series_e_ocp*(ad_pre_f_broad_based_fd+series_f_primary_raise_usd/class_series_e_ocp)/(ad_pre_f_broad_based_fd+series_f_primary_raise_usd/'Pro-Forma'!V63),class_series_e_ocp)</f>
        <v>48.9126262367378</v>
      </c>
      <c r="AI63" s="2" t="n">
        <f aca="false">class_series_e_original_shares*class_series_e_issue_pps/'Pro-Forma'!AH63</f>
        <v>6133320.27733387</v>
      </c>
      <c r="AJ63" s="2" t="n">
        <f aca="false">'Pro-Forma'!Y63-class_seed_current_shares+'Pro-Forma'!AA63-class_series_a_current_shares+'Pro-Forma'!AC63-class_series_b_current_shares+'Pro-Forma'!AE63-class_series_c_current_shares+'Pro-Forma'!AG63-class_series_d_current_shares+'Pro-Forma'!AI63-class_series_e_current_shares</f>
        <v>43677.6376126856</v>
      </c>
      <c r="AK63" s="5" t="n">
        <f aca="false">note_a_cap_usd/(pre_f_fd_total+'Pro-Forma'!S63+'Pro-Forma'!AJ63+'Pro-Forma'!U63)</f>
        <v>26.7785530953235</v>
      </c>
      <c r="AL63" s="5" t="n">
        <f aca="false">'Pro-Forma'!V63*(const_one-note_a_discount)</f>
        <v>30.1027984526992</v>
      </c>
      <c r="AM63" s="5" t="n">
        <f aca="false">MIN('Pro-Forma'!AK63,'Pro-Forma'!AL63)</f>
        <v>26.7785530953235</v>
      </c>
      <c r="AN63" s="2" t="n">
        <f aca="false">note_a_principal_usd/'Pro-Forma'!AM63</f>
        <v>186716.585552682</v>
      </c>
      <c r="AO63" s="5" t="n">
        <f aca="false">note_b_cap_usd/(pre_f_fd_total+'Pro-Forma'!S63+'Pro-Forma'!AJ63+'Pro-Forma'!T63)</f>
        <v>42.7393378414047</v>
      </c>
      <c r="AP63" s="5" t="n">
        <f aca="false">'Pro-Forma'!V63*(const_one-note_b_discount)</f>
        <v>31.9842233559929</v>
      </c>
      <c r="AQ63" s="5" t="n">
        <f aca="false">MIN('Pro-Forma'!AO63,'Pro-Forma'!AP63)</f>
        <v>31.9842233559929</v>
      </c>
      <c r="AR63" s="2" t="n">
        <f aca="false">note_b_principal_usd/'Pro-Forma'!AQ63</f>
        <v>93796.2434356841</v>
      </c>
      <c r="AS63" s="2" t="n">
        <f aca="false">pre_f_fd_total+'Pro-Forma'!S63+'Pro-Forma'!W63+'Pro-Forma'!AN63+'Pro-Forma'!AR63+'Pro-Forma'!AJ63</f>
        <v>38327301.7652924</v>
      </c>
      <c r="AT63" s="2" t="n">
        <f aca="false">MAX(const_zero,esop_refresh_target_post_f*'Pro-Forma'!AS63-pre_f_option_pool_total)</f>
        <v>587882.229488009</v>
      </c>
    </row>
    <row r="64" customFormat="false" ht="15" hidden="false" customHeight="false" outlineLevel="0" collapsed="false">
      <c r="A64" s="13" t="str">
        <f aca="false">Assumptions!$A$67</f>
        <v>SEED1</v>
      </c>
      <c r="B64" s="13" t="str">
        <f aca="false">Assumptions!$B$67</f>
        <v>Seed preferred LP</v>
      </c>
      <c r="C64" s="16" t="n">
        <f aca="false">Assumptions!$C$67</f>
        <v>0</v>
      </c>
      <c r="D64" s="16" t="n">
        <f aca="false">IF(Assumptions!$D$67=lbl_seed,Assumptions!$E$67/class_seed_current_shares*$F$22,const_zero)</f>
        <v>5000000</v>
      </c>
      <c r="E64" s="16" t="n">
        <f aca="false">IF(Assumptions!$D$67=lbl_series_a,Assumptions!$E$67/class_series_a_current_shares*$F$23,const_zero)</f>
        <v>0</v>
      </c>
      <c r="F64" s="16" t="n">
        <f aca="false">IF(Assumptions!$D$67=lbl_series_b,Assumptions!$E$67/class_series_b_current_shares*$F$24,const_zero)</f>
        <v>0</v>
      </c>
      <c r="G64" s="16" t="n">
        <f aca="false">IF(Assumptions!$D$67=lbl_series_c,Assumptions!$E$67/class_series_c_current_shares*$F$25,const_zero)</f>
        <v>0</v>
      </c>
      <c r="H64" s="16" t="n">
        <f aca="false">IF(Assumptions!$D$67=lbl_series_d,Assumptions!$E$67/class_series_d_current_shares*$F$26,const_zero)</f>
        <v>0</v>
      </c>
      <c r="I64" s="16" t="n">
        <f aca="false">IF(Assumptions!$D$67=lbl_series_e,Assumptions!$E$67/class_series_e_current_shares*$F$27,const_zero)</f>
        <v>0</v>
      </c>
      <c r="J64" s="16" t="n">
        <f aca="false">IF(Assumptions!$A$67="NA1",$B$10,const_zero)</f>
        <v>0</v>
      </c>
      <c r="K64" s="16" t="n">
        <f aca="false">IF(Assumptions!$A$67="NB1",$B$11,const_zero)</f>
        <v>0</v>
      </c>
      <c r="L64" s="16" t="n">
        <f aca="false">IF(Assumptions!$A$67="F_LEAD",$B$7,IF(Assumptions!$A$67="F_FUND",$B$6,const_zero))</f>
        <v>0</v>
      </c>
      <c r="M64" s="16" t="n">
        <f aca="false">const_zero</f>
        <v>0</v>
      </c>
      <c r="N64" s="16" t="n">
        <f aca="false">const_zero</f>
        <v>0</v>
      </c>
      <c r="O64" s="16" t="n">
        <f aca="false">SUM(C64:N64)</f>
        <v>5000000</v>
      </c>
      <c r="P64" s="18" t="n">
        <f aca="false">O64/$B$14</f>
        <v>0.130455309132348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customFormat="false" ht="15" hidden="false" customHeight="false" outlineLevel="0" collapsed="false">
      <c r="A65" s="13" t="str">
        <f aca="false">Assumptions!$A$68</f>
        <v>A1</v>
      </c>
      <c r="B65" s="13" t="str">
        <f aca="false">Assumptions!$B$68</f>
        <v>Series A preferred LP</v>
      </c>
      <c r="C65" s="16" t="n">
        <f aca="false">Assumptions!$C$68</f>
        <v>0</v>
      </c>
      <c r="D65" s="16" t="n">
        <f aca="false">IF(Assumptions!$D$68=lbl_seed,Assumptions!$E$68/class_seed_current_shares*$F$22,const_zero)</f>
        <v>0</v>
      </c>
      <c r="E65" s="16" t="n">
        <f aca="false">IF(Assumptions!$D$68=lbl_series_a,Assumptions!$E$68/class_series_a_current_shares*$F$23,const_zero)</f>
        <v>5000000</v>
      </c>
      <c r="F65" s="16" t="n">
        <f aca="false">IF(Assumptions!$D$68=lbl_series_b,Assumptions!$E$68/class_series_b_current_shares*$F$24,const_zero)</f>
        <v>0</v>
      </c>
      <c r="G65" s="16" t="n">
        <f aca="false">IF(Assumptions!$D$68=lbl_series_c,Assumptions!$E$68/class_series_c_current_shares*$F$25,const_zero)</f>
        <v>0</v>
      </c>
      <c r="H65" s="16" t="n">
        <f aca="false">IF(Assumptions!$D$68=lbl_series_d,Assumptions!$E$68/class_series_d_current_shares*$F$26,const_zero)</f>
        <v>0</v>
      </c>
      <c r="I65" s="16" t="n">
        <f aca="false">IF(Assumptions!$D$68=lbl_series_e,Assumptions!$E$68/class_series_e_current_shares*$F$27,const_zero)</f>
        <v>0</v>
      </c>
      <c r="J65" s="16" t="n">
        <f aca="false">IF(Assumptions!$A$68="NA1",$B$10,const_zero)</f>
        <v>0</v>
      </c>
      <c r="K65" s="16" t="n">
        <f aca="false">IF(Assumptions!$A$68="NB1",$B$11,const_zero)</f>
        <v>0</v>
      </c>
      <c r="L65" s="16" t="n">
        <f aca="false">IF(Assumptions!$A$68="F_LEAD",$B$7,IF(Assumptions!$A$68="F_FUND",$B$6,const_zero))</f>
        <v>0</v>
      </c>
      <c r="M65" s="16" t="n">
        <f aca="false">const_zero</f>
        <v>0</v>
      </c>
      <c r="N65" s="16" t="n">
        <f aca="false">const_zero</f>
        <v>0</v>
      </c>
      <c r="O65" s="16" t="n">
        <f aca="false">SUM(C65:N65)</f>
        <v>5000000</v>
      </c>
      <c r="P65" s="18" t="n">
        <f aca="false">O65/$B$14</f>
        <v>0.130455309132348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customFormat="false" ht="15" hidden="false" customHeight="false" outlineLevel="0" collapsed="false">
      <c r="A66" s="13" t="str">
        <f aca="false">Assumptions!$A$69</f>
        <v>B1</v>
      </c>
      <c r="B66" s="13" t="str">
        <f aca="false">Assumptions!$B$69</f>
        <v>Series B preferred LP</v>
      </c>
      <c r="C66" s="16" t="n">
        <f aca="false">Assumptions!$C$69</f>
        <v>0</v>
      </c>
      <c r="D66" s="16" t="n">
        <f aca="false">IF(Assumptions!$D$69=lbl_seed,Assumptions!$E$69/class_seed_current_shares*$F$22,const_zero)</f>
        <v>0</v>
      </c>
      <c r="E66" s="16" t="n">
        <f aca="false">IF(Assumptions!$D$69=lbl_series_a,Assumptions!$E$69/class_series_a_current_shares*$F$23,const_zero)</f>
        <v>0</v>
      </c>
      <c r="F66" s="16" t="n">
        <f aca="false">IF(Assumptions!$D$69=lbl_series_b,Assumptions!$E$69/class_series_b_current_shares*$F$24,const_zero)</f>
        <v>3000000</v>
      </c>
      <c r="G66" s="16" t="n">
        <f aca="false">IF(Assumptions!$D$69=lbl_series_c,Assumptions!$E$69/class_series_c_current_shares*$F$25,const_zero)</f>
        <v>0</v>
      </c>
      <c r="H66" s="16" t="n">
        <f aca="false">IF(Assumptions!$D$69=lbl_series_d,Assumptions!$E$69/class_series_d_current_shares*$F$26,const_zero)</f>
        <v>0</v>
      </c>
      <c r="I66" s="16" t="n">
        <f aca="false">IF(Assumptions!$D$69=lbl_series_e,Assumptions!$E$69/class_series_e_current_shares*$F$27,const_zero)</f>
        <v>0</v>
      </c>
      <c r="J66" s="16" t="n">
        <f aca="false">IF(Assumptions!$A$69="NA1",$B$10,const_zero)</f>
        <v>0</v>
      </c>
      <c r="K66" s="16" t="n">
        <f aca="false">IF(Assumptions!$A$69="NB1",$B$11,const_zero)</f>
        <v>0</v>
      </c>
      <c r="L66" s="16" t="n">
        <f aca="false">IF(Assumptions!$A$69="F_LEAD",$B$7,IF(Assumptions!$A$69="F_FUND",$B$6,const_zero))</f>
        <v>0</v>
      </c>
      <c r="M66" s="16" t="n">
        <f aca="false">const_zero</f>
        <v>0</v>
      </c>
      <c r="N66" s="16" t="n">
        <f aca="false">const_zero</f>
        <v>0</v>
      </c>
      <c r="O66" s="16" t="n">
        <f aca="false">SUM(C66:N66)</f>
        <v>3000000</v>
      </c>
      <c r="P66" s="18" t="n">
        <f aca="false">O66/$B$14</f>
        <v>0.0782731854794087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customFormat="false" ht="15" hidden="false" customHeight="false" outlineLevel="0" collapsed="false">
      <c r="A67" s="13" t="str">
        <f aca="false">Assumptions!$A$70</f>
        <v>C1</v>
      </c>
      <c r="B67" s="13" t="str">
        <f aca="false">Assumptions!$B$70</f>
        <v>Series C preferred LP</v>
      </c>
      <c r="C67" s="16" t="n">
        <f aca="false">Assumptions!$C$70</f>
        <v>0</v>
      </c>
      <c r="D67" s="16" t="n">
        <f aca="false">IF(Assumptions!$D$70=lbl_seed,Assumptions!$E$70/class_seed_current_shares*$F$22,const_zero)</f>
        <v>0</v>
      </c>
      <c r="E67" s="16" t="n">
        <f aca="false">IF(Assumptions!$D$70=lbl_series_a,Assumptions!$E$70/class_series_a_current_shares*$F$23,const_zero)</f>
        <v>0</v>
      </c>
      <c r="F67" s="16" t="n">
        <f aca="false">IF(Assumptions!$D$70=lbl_series_b,Assumptions!$E$70/class_series_b_current_shares*$F$24,const_zero)</f>
        <v>0</v>
      </c>
      <c r="G67" s="16" t="n">
        <f aca="false">IF(Assumptions!$D$70=lbl_series_c,Assumptions!$E$70/class_series_c_current_shares*$F$25,const_zero)</f>
        <v>2400000</v>
      </c>
      <c r="H67" s="16" t="n">
        <f aca="false">IF(Assumptions!$D$70=lbl_series_d,Assumptions!$E$70/class_series_d_current_shares*$F$26,const_zero)</f>
        <v>0</v>
      </c>
      <c r="I67" s="16" t="n">
        <f aca="false">IF(Assumptions!$D$70=lbl_series_e,Assumptions!$E$70/class_series_e_current_shares*$F$27,const_zero)</f>
        <v>0</v>
      </c>
      <c r="J67" s="16" t="n">
        <f aca="false">IF(Assumptions!$A$70="NA1",$B$10,const_zero)</f>
        <v>0</v>
      </c>
      <c r="K67" s="16" t="n">
        <f aca="false">IF(Assumptions!$A$70="NB1",$B$11,const_zero)</f>
        <v>0</v>
      </c>
      <c r="L67" s="16" t="n">
        <f aca="false">IF(Assumptions!$A$70="F_LEAD",$B$7,IF(Assumptions!$A$70="F_FUND",$B$6,const_zero))</f>
        <v>0</v>
      </c>
      <c r="M67" s="16" t="n">
        <f aca="false">const_zero</f>
        <v>0</v>
      </c>
      <c r="N67" s="16" t="n">
        <f aca="false">const_zero</f>
        <v>0</v>
      </c>
      <c r="O67" s="16" t="n">
        <f aca="false">SUM(C67:N67)</f>
        <v>2400000</v>
      </c>
      <c r="P67" s="18" t="n">
        <f aca="false">O67/$B$14</f>
        <v>0.062618548383527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customFormat="false" ht="15" hidden="false" customHeight="false" outlineLevel="0" collapsed="false">
      <c r="A68" s="13" t="str">
        <f aca="false">Assumptions!$A$71</f>
        <v>D1</v>
      </c>
      <c r="B68" s="13" t="str">
        <f aca="false">Assumptions!$B$71</f>
        <v>Series D preferred LP</v>
      </c>
      <c r="C68" s="16" t="n">
        <f aca="false">Assumptions!$C$71</f>
        <v>0</v>
      </c>
      <c r="D68" s="16" t="n">
        <f aca="false">IF(Assumptions!$D$71=lbl_seed,Assumptions!$E$71/class_seed_current_shares*$F$22,const_zero)</f>
        <v>0</v>
      </c>
      <c r="E68" s="16" t="n">
        <f aca="false">IF(Assumptions!$D$71=lbl_series_a,Assumptions!$E$71/class_series_a_current_shares*$F$23,const_zero)</f>
        <v>0</v>
      </c>
      <c r="F68" s="16" t="n">
        <f aca="false">IF(Assumptions!$D$71=lbl_series_b,Assumptions!$E$71/class_series_b_current_shares*$F$24,const_zero)</f>
        <v>0</v>
      </c>
      <c r="G68" s="16" t="n">
        <f aca="false">IF(Assumptions!$D$71=lbl_series_c,Assumptions!$E$71/class_series_c_current_shares*$F$25,const_zero)</f>
        <v>0</v>
      </c>
      <c r="H68" s="16" t="n">
        <f aca="false">IF(Assumptions!$D$71=lbl_series_d,Assumptions!$E$71/class_series_d_current_shares*$F$26,const_zero)</f>
        <v>1733651.36027881</v>
      </c>
      <c r="I68" s="16" t="n">
        <f aca="false">IF(Assumptions!$D$71=lbl_series_e,Assumptions!$E$71/class_series_e_current_shares*$F$27,const_zero)</f>
        <v>0</v>
      </c>
      <c r="J68" s="16" t="n">
        <f aca="false">IF(Assumptions!$A$71="NA1",$B$10,const_zero)</f>
        <v>0</v>
      </c>
      <c r="K68" s="16" t="n">
        <f aca="false">IF(Assumptions!$A$71="NB1",$B$11,const_zero)</f>
        <v>0</v>
      </c>
      <c r="L68" s="16" t="n">
        <f aca="false">IF(Assumptions!$A$71="F_LEAD",$B$7,IF(Assumptions!$A$71="F_FUND",$B$6,const_zero))</f>
        <v>0</v>
      </c>
      <c r="M68" s="16" t="n">
        <f aca="false">const_zero</f>
        <v>0</v>
      </c>
      <c r="N68" s="16" t="n">
        <f aca="false">const_zero</f>
        <v>0</v>
      </c>
      <c r="O68" s="16" t="n">
        <f aca="false">SUM(C68:N68)</f>
        <v>1733651.36027881</v>
      </c>
      <c r="P68" s="18" t="n">
        <f aca="false">O68/$B$14</f>
        <v>0.0452328048265776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customFormat="false" ht="15" hidden="false" customHeight="false" outlineLevel="0" collapsed="false">
      <c r="A69" s="13" t="str">
        <f aca="false">Assumptions!$A$72</f>
        <v>E1_INV</v>
      </c>
      <c r="B69" s="13" t="str">
        <f aca="false">Assumptions!$B$72</f>
        <v>Series E preferred LP</v>
      </c>
      <c r="C69" s="16" t="n">
        <f aca="false">Assumptions!$C$72</f>
        <v>0</v>
      </c>
      <c r="D69" s="16" t="n">
        <f aca="false">IF(Assumptions!$D$72=lbl_seed,Assumptions!$E$72/class_seed_current_shares*$F$22,const_zero)</f>
        <v>0</v>
      </c>
      <c r="E69" s="16" t="n">
        <f aca="false">IF(Assumptions!$D$72=lbl_series_a,Assumptions!$E$72/class_series_a_current_shares*$F$23,const_zero)</f>
        <v>0</v>
      </c>
      <c r="F69" s="16" t="n">
        <f aca="false">IF(Assumptions!$D$72=lbl_series_b,Assumptions!$E$72/class_series_b_current_shares*$F$24,const_zero)</f>
        <v>0</v>
      </c>
      <c r="G69" s="16" t="n">
        <f aca="false">IF(Assumptions!$D$72=lbl_series_c,Assumptions!$E$72/class_series_c_current_shares*$F$25,const_zero)</f>
        <v>0</v>
      </c>
      <c r="H69" s="16" t="n">
        <f aca="false">IF(Assumptions!$D$72=lbl_series_d,Assumptions!$E$72/class_series_d_current_shares*$F$26,const_zero)</f>
        <v>0</v>
      </c>
      <c r="I69" s="16" t="n">
        <f aca="false">IF(Assumptions!$D$72=lbl_series_e,Assumptions!$E$72/class_series_e_current_shares*$F$27,const_zero)</f>
        <v>613332.329240267</v>
      </c>
      <c r="J69" s="16" t="n">
        <f aca="false">IF(Assumptions!$A$72="NA1",$B$10,const_zero)</f>
        <v>0</v>
      </c>
      <c r="K69" s="16" t="n">
        <f aca="false">IF(Assumptions!$A$72="NB1",$B$11,const_zero)</f>
        <v>0</v>
      </c>
      <c r="L69" s="16" t="n">
        <f aca="false">IF(Assumptions!$A$72="F_LEAD",$B$7,IF(Assumptions!$A$72="F_FUND",$B$6,const_zero))</f>
        <v>0</v>
      </c>
      <c r="M69" s="16" t="n">
        <f aca="false">const_zero</f>
        <v>0</v>
      </c>
      <c r="N69" s="16" t="n">
        <f aca="false">const_zero</f>
        <v>0</v>
      </c>
      <c r="O69" s="16" t="n">
        <f aca="false">SUM(C69:N69)</f>
        <v>613332.329240267</v>
      </c>
      <c r="P69" s="18" t="n">
        <f aca="false">O69/$B$14</f>
        <v>0.0160024917223804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customFormat="false" ht="15" hidden="false" customHeight="false" outlineLevel="0" collapsed="false">
      <c r="A70" s="13" t="str">
        <f aca="false">Assumptions!$A$73</f>
        <v>E2_INV</v>
      </c>
      <c r="B70" s="13" t="str">
        <f aca="false">Assumptions!$B$73</f>
        <v>Series E preferred LP</v>
      </c>
      <c r="C70" s="16" t="n">
        <f aca="false">Assumptions!$C$73</f>
        <v>0</v>
      </c>
      <c r="D70" s="16" t="n">
        <f aca="false">IF(Assumptions!$D$73=lbl_seed,Assumptions!$E$73/class_seed_current_shares*$F$22,const_zero)</f>
        <v>0</v>
      </c>
      <c r="E70" s="16" t="n">
        <f aca="false">IF(Assumptions!$D$73=lbl_series_a,Assumptions!$E$73/class_series_a_current_shares*$F$23,const_zero)</f>
        <v>0</v>
      </c>
      <c r="F70" s="16" t="n">
        <f aca="false">IF(Assumptions!$D$73=lbl_series_b,Assumptions!$E$73/class_series_b_current_shares*$F$24,const_zero)</f>
        <v>0</v>
      </c>
      <c r="G70" s="16" t="n">
        <f aca="false">IF(Assumptions!$D$73=lbl_series_c,Assumptions!$E$73/class_series_c_current_shares*$F$25,const_zero)</f>
        <v>0</v>
      </c>
      <c r="H70" s="16" t="n">
        <f aca="false">IF(Assumptions!$D$73=lbl_series_d,Assumptions!$E$73/class_series_d_current_shares*$F$26,const_zero)</f>
        <v>0</v>
      </c>
      <c r="I70" s="16" t="n">
        <f aca="false">IF(Assumptions!$D$73=lbl_series_e,Assumptions!$E$73/class_series_e_current_shares*$F$27,const_zero)</f>
        <v>613332.329240267</v>
      </c>
      <c r="J70" s="16" t="n">
        <f aca="false">IF(Assumptions!$A$73="NA1",$B$10,const_zero)</f>
        <v>0</v>
      </c>
      <c r="K70" s="16" t="n">
        <f aca="false">IF(Assumptions!$A$73="NB1",$B$11,const_zero)</f>
        <v>0</v>
      </c>
      <c r="L70" s="16" t="n">
        <f aca="false">IF(Assumptions!$A$73="F_LEAD",$B$7,IF(Assumptions!$A$73="F_FUND",$B$6,const_zero))</f>
        <v>0</v>
      </c>
      <c r="M70" s="16" t="n">
        <f aca="false">const_zero</f>
        <v>0</v>
      </c>
      <c r="N70" s="16" t="n">
        <f aca="false">const_zero</f>
        <v>0</v>
      </c>
      <c r="O70" s="16" t="n">
        <f aca="false">SUM(C70:N70)</f>
        <v>613332.329240267</v>
      </c>
      <c r="P70" s="18" t="n">
        <f aca="false">O70/$B$14</f>
        <v>0.0160024917223804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customFormat="false" ht="15" hidden="false" customHeight="false" outlineLevel="0" collapsed="false">
      <c r="A71" s="13" t="str">
        <f aca="false">Assumptions!$A$74</f>
        <v>E3_INV</v>
      </c>
      <c r="B71" s="13" t="str">
        <f aca="false">Assumptions!$B$74</f>
        <v>Series E preferred LP</v>
      </c>
      <c r="C71" s="16" t="n">
        <f aca="false">Assumptions!$C$74</f>
        <v>0</v>
      </c>
      <c r="D71" s="16" t="n">
        <f aca="false">IF(Assumptions!$D$74=lbl_seed,Assumptions!$E$74/class_seed_current_shares*$F$22,const_zero)</f>
        <v>0</v>
      </c>
      <c r="E71" s="16" t="n">
        <f aca="false">IF(Assumptions!$D$74=lbl_series_a,Assumptions!$E$74/class_series_a_current_shares*$F$23,const_zero)</f>
        <v>0</v>
      </c>
      <c r="F71" s="16" t="n">
        <f aca="false">IF(Assumptions!$D$74=lbl_series_b,Assumptions!$E$74/class_series_b_current_shares*$F$24,const_zero)</f>
        <v>0</v>
      </c>
      <c r="G71" s="16" t="n">
        <f aca="false">IF(Assumptions!$D$74=lbl_series_c,Assumptions!$E$74/class_series_c_current_shares*$F$25,const_zero)</f>
        <v>0</v>
      </c>
      <c r="H71" s="16" t="n">
        <f aca="false">IF(Assumptions!$D$74=lbl_series_d,Assumptions!$E$74/class_series_d_current_shares*$F$26,const_zero)</f>
        <v>0</v>
      </c>
      <c r="I71" s="16" t="n">
        <f aca="false">IF(Assumptions!$D$74=lbl_series_e,Assumptions!$E$74/class_series_e_current_shares*$F$27,const_zero)</f>
        <v>613332.329240267</v>
      </c>
      <c r="J71" s="16" t="n">
        <f aca="false">IF(Assumptions!$A$74="NA1",$B$10,const_zero)</f>
        <v>0</v>
      </c>
      <c r="K71" s="16" t="n">
        <f aca="false">IF(Assumptions!$A$74="NB1",$B$11,const_zero)</f>
        <v>0</v>
      </c>
      <c r="L71" s="16" t="n">
        <f aca="false">IF(Assumptions!$A$74="F_LEAD",$B$7,IF(Assumptions!$A$74="F_FUND",$B$6,const_zero))</f>
        <v>0</v>
      </c>
      <c r="M71" s="16" t="n">
        <f aca="false">const_zero</f>
        <v>0</v>
      </c>
      <c r="N71" s="16" t="n">
        <f aca="false">const_zero</f>
        <v>0</v>
      </c>
      <c r="O71" s="16" t="n">
        <f aca="false">SUM(C71:N71)</f>
        <v>613332.329240267</v>
      </c>
      <c r="P71" s="18" t="n">
        <f aca="false">O71/$B$14</f>
        <v>0.0160024917223804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customFormat="false" ht="15" hidden="false" customHeight="false" outlineLevel="0" collapsed="false">
      <c r="A72" s="13" t="str">
        <f aca="false">Assumptions!$A$75</f>
        <v>E4_INV</v>
      </c>
      <c r="B72" s="13" t="str">
        <f aca="false">Assumptions!$B$75</f>
        <v>Series E preferred LP</v>
      </c>
      <c r="C72" s="16" t="n">
        <f aca="false">Assumptions!$C$75</f>
        <v>0</v>
      </c>
      <c r="D72" s="16" t="n">
        <f aca="false">IF(Assumptions!$D$75=lbl_seed,Assumptions!$E$75/class_seed_current_shares*$F$22,const_zero)</f>
        <v>0</v>
      </c>
      <c r="E72" s="16" t="n">
        <f aca="false">IF(Assumptions!$D$75=lbl_series_a,Assumptions!$E$75/class_series_a_current_shares*$F$23,const_zero)</f>
        <v>0</v>
      </c>
      <c r="F72" s="16" t="n">
        <f aca="false">IF(Assumptions!$D$75=lbl_series_b,Assumptions!$E$75/class_series_b_current_shares*$F$24,const_zero)</f>
        <v>0</v>
      </c>
      <c r="G72" s="16" t="n">
        <f aca="false">IF(Assumptions!$D$75=lbl_series_c,Assumptions!$E$75/class_series_c_current_shares*$F$25,const_zero)</f>
        <v>0</v>
      </c>
      <c r="H72" s="16" t="n">
        <f aca="false">IF(Assumptions!$D$75=lbl_series_d,Assumptions!$E$75/class_series_d_current_shares*$F$26,const_zero)</f>
        <v>0</v>
      </c>
      <c r="I72" s="16" t="n">
        <f aca="false">IF(Assumptions!$D$75=lbl_series_e,Assumptions!$E$75/class_series_e_current_shares*$F$27,const_zero)</f>
        <v>613332.329240267</v>
      </c>
      <c r="J72" s="16" t="n">
        <f aca="false">IF(Assumptions!$A$75="NA1",$B$10,const_zero)</f>
        <v>0</v>
      </c>
      <c r="K72" s="16" t="n">
        <f aca="false">IF(Assumptions!$A$75="NB1",$B$11,const_zero)</f>
        <v>0</v>
      </c>
      <c r="L72" s="16" t="n">
        <f aca="false">IF(Assumptions!$A$75="F_LEAD",$B$7,IF(Assumptions!$A$75="F_FUND",$B$6,const_zero))</f>
        <v>0</v>
      </c>
      <c r="M72" s="16" t="n">
        <f aca="false">const_zero</f>
        <v>0</v>
      </c>
      <c r="N72" s="16" t="n">
        <f aca="false">const_zero</f>
        <v>0</v>
      </c>
      <c r="O72" s="16" t="n">
        <f aca="false">SUM(C72:N72)</f>
        <v>613332.329240267</v>
      </c>
      <c r="P72" s="18" t="n">
        <f aca="false">O72/$B$14</f>
        <v>0.0160024917223804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customFormat="false" ht="15" hidden="false" customHeight="false" outlineLevel="0" collapsed="false">
      <c r="A73" s="13" t="str">
        <f aca="false">Assumptions!$A$76</f>
        <v>E5_INV</v>
      </c>
      <c r="B73" s="13" t="str">
        <f aca="false">Assumptions!$B$76</f>
        <v>Series E preferred LP</v>
      </c>
      <c r="C73" s="16" t="n">
        <f aca="false">Assumptions!$C$76</f>
        <v>0</v>
      </c>
      <c r="D73" s="16" t="n">
        <f aca="false">IF(Assumptions!$D$76=lbl_seed,Assumptions!$E$76/class_seed_current_shares*$F$22,const_zero)</f>
        <v>0</v>
      </c>
      <c r="E73" s="16" t="n">
        <f aca="false">IF(Assumptions!$D$76=lbl_series_a,Assumptions!$E$76/class_series_a_current_shares*$F$23,const_zero)</f>
        <v>0</v>
      </c>
      <c r="F73" s="16" t="n">
        <f aca="false">IF(Assumptions!$D$76=lbl_series_b,Assumptions!$E$76/class_series_b_current_shares*$F$24,const_zero)</f>
        <v>0</v>
      </c>
      <c r="G73" s="16" t="n">
        <f aca="false">IF(Assumptions!$D$76=lbl_series_c,Assumptions!$E$76/class_series_c_current_shares*$F$25,const_zero)</f>
        <v>0</v>
      </c>
      <c r="H73" s="16" t="n">
        <f aca="false">IF(Assumptions!$D$76=lbl_series_d,Assumptions!$E$76/class_series_d_current_shares*$F$26,const_zero)</f>
        <v>0</v>
      </c>
      <c r="I73" s="16" t="n">
        <f aca="false">IF(Assumptions!$D$76=lbl_series_e,Assumptions!$E$76/class_series_e_current_shares*$F$27,const_zero)</f>
        <v>613332.329240267</v>
      </c>
      <c r="J73" s="16" t="n">
        <f aca="false">IF(Assumptions!$A$76="NA1",$B$10,const_zero)</f>
        <v>0</v>
      </c>
      <c r="K73" s="16" t="n">
        <f aca="false">IF(Assumptions!$A$76="NB1",$B$11,const_zero)</f>
        <v>0</v>
      </c>
      <c r="L73" s="16" t="n">
        <f aca="false">IF(Assumptions!$A$76="F_LEAD",$B$7,IF(Assumptions!$A$76="F_FUND",$B$6,const_zero))</f>
        <v>0</v>
      </c>
      <c r="M73" s="16" t="n">
        <f aca="false">const_zero</f>
        <v>0</v>
      </c>
      <c r="N73" s="16" t="n">
        <f aca="false">const_zero</f>
        <v>0</v>
      </c>
      <c r="O73" s="16" t="n">
        <f aca="false">SUM(C73:N73)</f>
        <v>613332.329240267</v>
      </c>
      <c r="P73" s="18" t="n">
        <f aca="false">O73/$B$14</f>
        <v>0.0160024917223804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customFormat="false" ht="15" hidden="false" customHeight="false" outlineLevel="0" collapsed="false">
      <c r="A74" s="13" t="str">
        <f aca="false">Assumptions!$A$77</f>
        <v>E6_INV</v>
      </c>
      <c r="B74" s="13" t="str">
        <f aca="false">Assumptions!$B$77</f>
        <v>Series E preferred LP</v>
      </c>
      <c r="C74" s="16" t="n">
        <f aca="false">Assumptions!$C$77</f>
        <v>0</v>
      </c>
      <c r="D74" s="16" t="n">
        <f aca="false">IF(Assumptions!$D$77=lbl_seed,Assumptions!$E$77/class_seed_current_shares*$F$22,const_zero)</f>
        <v>0</v>
      </c>
      <c r="E74" s="16" t="n">
        <f aca="false">IF(Assumptions!$D$77=lbl_series_a,Assumptions!$E$77/class_series_a_current_shares*$F$23,const_zero)</f>
        <v>0</v>
      </c>
      <c r="F74" s="16" t="n">
        <f aca="false">IF(Assumptions!$D$77=lbl_series_b,Assumptions!$E$77/class_series_b_current_shares*$F$24,const_zero)</f>
        <v>0</v>
      </c>
      <c r="G74" s="16" t="n">
        <f aca="false">IF(Assumptions!$D$77=lbl_series_c,Assumptions!$E$77/class_series_c_current_shares*$F$25,const_zero)</f>
        <v>0</v>
      </c>
      <c r="H74" s="16" t="n">
        <f aca="false">IF(Assumptions!$D$77=lbl_series_d,Assumptions!$E$77/class_series_d_current_shares*$F$26,const_zero)</f>
        <v>0</v>
      </c>
      <c r="I74" s="16" t="n">
        <f aca="false">IF(Assumptions!$D$77=lbl_series_e,Assumptions!$E$77/class_series_e_current_shares*$F$27,const_zero)</f>
        <v>613332.329240267</v>
      </c>
      <c r="J74" s="16" t="n">
        <f aca="false">IF(Assumptions!$A$77="NA1",$B$10,const_zero)</f>
        <v>0</v>
      </c>
      <c r="K74" s="16" t="n">
        <f aca="false">IF(Assumptions!$A$77="NB1",$B$11,const_zero)</f>
        <v>0</v>
      </c>
      <c r="L74" s="16" t="n">
        <f aca="false">IF(Assumptions!$A$77="F_LEAD",$B$7,IF(Assumptions!$A$77="F_FUND",$B$6,const_zero))</f>
        <v>0</v>
      </c>
      <c r="M74" s="16" t="n">
        <f aca="false">const_zero</f>
        <v>0</v>
      </c>
      <c r="N74" s="16" t="n">
        <f aca="false">const_zero</f>
        <v>0</v>
      </c>
      <c r="O74" s="16" t="n">
        <f aca="false">SUM(C74:N74)</f>
        <v>613332.329240267</v>
      </c>
      <c r="P74" s="18" t="n">
        <f aca="false">O74/$B$14</f>
        <v>0.0160024917223804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customFormat="false" ht="15" hidden="false" customHeight="false" outlineLevel="0" collapsed="false">
      <c r="A75" s="13" t="str">
        <f aca="false">Assumptions!$A$78</f>
        <v>E7_INV</v>
      </c>
      <c r="B75" s="13" t="str">
        <f aca="false">Assumptions!$B$78</f>
        <v>Series E preferred LP</v>
      </c>
      <c r="C75" s="16" t="n">
        <f aca="false">Assumptions!$C$78</f>
        <v>0</v>
      </c>
      <c r="D75" s="16" t="n">
        <f aca="false">IF(Assumptions!$D$78=lbl_seed,Assumptions!$E$78/class_seed_current_shares*$F$22,const_zero)</f>
        <v>0</v>
      </c>
      <c r="E75" s="16" t="n">
        <f aca="false">IF(Assumptions!$D$78=lbl_series_a,Assumptions!$E$78/class_series_a_current_shares*$F$23,const_zero)</f>
        <v>0</v>
      </c>
      <c r="F75" s="16" t="n">
        <f aca="false">IF(Assumptions!$D$78=lbl_series_b,Assumptions!$E$78/class_series_b_current_shares*$F$24,const_zero)</f>
        <v>0</v>
      </c>
      <c r="G75" s="16" t="n">
        <f aca="false">IF(Assumptions!$D$78=lbl_series_c,Assumptions!$E$78/class_series_c_current_shares*$F$25,const_zero)</f>
        <v>0</v>
      </c>
      <c r="H75" s="16" t="n">
        <f aca="false">IF(Assumptions!$D$78=lbl_series_d,Assumptions!$E$78/class_series_d_current_shares*$F$26,const_zero)</f>
        <v>0</v>
      </c>
      <c r="I75" s="16" t="n">
        <f aca="false">IF(Assumptions!$D$78=lbl_series_e,Assumptions!$E$78/class_series_e_current_shares*$F$27,const_zero)</f>
        <v>613332.329240267</v>
      </c>
      <c r="J75" s="16" t="n">
        <f aca="false">IF(Assumptions!$A$78="NA1",$B$10,const_zero)</f>
        <v>0</v>
      </c>
      <c r="K75" s="16" t="n">
        <f aca="false">IF(Assumptions!$A$78="NB1",$B$11,const_zero)</f>
        <v>0</v>
      </c>
      <c r="L75" s="16" t="n">
        <f aca="false">IF(Assumptions!$A$78="F_LEAD",$B$7,IF(Assumptions!$A$78="F_FUND",$B$6,const_zero))</f>
        <v>0</v>
      </c>
      <c r="M75" s="16" t="n">
        <f aca="false">const_zero</f>
        <v>0</v>
      </c>
      <c r="N75" s="16" t="n">
        <f aca="false">const_zero</f>
        <v>0</v>
      </c>
      <c r="O75" s="16" t="n">
        <f aca="false">SUM(C75:N75)</f>
        <v>613332.329240267</v>
      </c>
      <c r="P75" s="18" t="n">
        <f aca="false">O75/$B$14</f>
        <v>0.0160024917223804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customFormat="false" ht="15" hidden="false" customHeight="false" outlineLevel="0" collapsed="false">
      <c r="A76" s="13" t="str">
        <f aca="false">Assumptions!$A$79</f>
        <v>E8_INV</v>
      </c>
      <c r="B76" s="13" t="str">
        <f aca="false">Assumptions!$B$79</f>
        <v>Series E preferred LP</v>
      </c>
      <c r="C76" s="16" t="n">
        <f aca="false">Assumptions!$C$79</f>
        <v>0</v>
      </c>
      <c r="D76" s="16" t="n">
        <f aca="false">IF(Assumptions!$D$79=lbl_seed,Assumptions!$E$79/class_seed_current_shares*$F$22,const_zero)</f>
        <v>0</v>
      </c>
      <c r="E76" s="16" t="n">
        <f aca="false">IF(Assumptions!$D$79=lbl_series_a,Assumptions!$E$79/class_series_a_current_shares*$F$23,const_zero)</f>
        <v>0</v>
      </c>
      <c r="F76" s="16" t="n">
        <f aca="false">IF(Assumptions!$D$79=lbl_series_b,Assumptions!$E$79/class_series_b_current_shares*$F$24,const_zero)</f>
        <v>0</v>
      </c>
      <c r="G76" s="16" t="n">
        <f aca="false">IF(Assumptions!$D$79=lbl_series_c,Assumptions!$E$79/class_series_c_current_shares*$F$25,const_zero)</f>
        <v>0</v>
      </c>
      <c r="H76" s="16" t="n">
        <f aca="false">IF(Assumptions!$D$79=lbl_series_d,Assumptions!$E$79/class_series_d_current_shares*$F$26,const_zero)</f>
        <v>0</v>
      </c>
      <c r="I76" s="16" t="n">
        <f aca="false">IF(Assumptions!$D$79=lbl_series_e,Assumptions!$E$79/class_series_e_current_shares*$F$27,const_zero)</f>
        <v>613332.329240267</v>
      </c>
      <c r="J76" s="16" t="n">
        <f aca="false">IF(Assumptions!$A$79="NA1",$B$10,const_zero)</f>
        <v>0</v>
      </c>
      <c r="K76" s="16" t="n">
        <f aca="false">IF(Assumptions!$A$79="NB1",$B$11,const_zero)</f>
        <v>0</v>
      </c>
      <c r="L76" s="16" t="n">
        <f aca="false">IF(Assumptions!$A$79="F_LEAD",$B$7,IF(Assumptions!$A$79="F_FUND",$B$6,const_zero))</f>
        <v>0</v>
      </c>
      <c r="M76" s="16" t="n">
        <f aca="false">const_zero</f>
        <v>0</v>
      </c>
      <c r="N76" s="16" t="n">
        <f aca="false">const_zero</f>
        <v>0</v>
      </c>
      <c r="O76" s="16" t="n">
        <f aca="false">SUM(C76:N76)</f>
        <v>613332.329240267</v>
      </c>
      <c r="P76" s="18" t="n">
        <f aca="false">O76/$B$14</f>
        <v>0.0160024917223804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customFormat="false" ht="15" hidden="false" customHeight="false" outlineLevel="0" collapsed="false">
      <c r="A77" s="13" t="str">
        <f aca="false">Assumptions!$A$80</f>
        <v>E9_INV</v>
      </c>
      <c r="B77" s="13" t="str">
        <f aca="false">Assumptions!$B$80</f>
        <v>Series E preferred LP</v>
      </c>
      <c r="C77" s="16" t="n">
        <f aca="false">Assumptions!$C$80</f>
        <v>0</v>
      </c>
      <c r="D77" s="16" t="n">
        <f aca="false">IF(Assumptions!$D$80=lbl_seed,Assumptions!$E$80/class_seed_current_shares*$F$22,const_zero)</f>
        <v>0</v>
      </c>
      <c r="E77" s="16" t="n">
        <f aca="false">IF(Assumptions!$D$80=lbl_series_a,Assumptions!$E$80/class_series_a_current_shares*$F$23,const_zero)</f>
        <v>0</v>
      </c>
      <c r="F77" s="16" t="n">
        <f aca="false">IF(Assumptions!$D$80=lbl_series_b,Assumptions!$E$80/class_series_b_current_shares*$F$24,const_zero)</f>
        <v>0</v>
      </c>
      <c r="G77" s="16" t="n">
        <f aca="false">IF(Assumptions!$D$80=lbl_series_c,Assumptions!$E$80/class_series_c_current_shares*$F$25,const_zero)</f>
        <v>0</v>
      </c>
      <c r="H77" s="16" t="n">
        <f aca="false">IF(Assumptions!$D$80=lbl_series_d,Assumptions!$E$80/class_series_d_current_shares*$F$26,const_zero)</f>
        <v>0</v>
      </c>
      <c r="I77" s="16" t="n">
        <f aca="false">IF(Assumptions!$D$80=lbl_series_e,Assumptions!$E$80/class_series_e_current_shares*$F$27,const_zero)</f>
        <v>613332.329240267</v>
      </c>
      <c r="J77" s="16" t="n">
        <f aca="false">IF(Assumptions!$A$80="NA1",$B$10,const_zero)</f>
        <v>0</v>
      </c>
      <c r="K77" s="16" t="n">
        <f aca="false">IF(Assumptions!$A$80="NB1",$B$11,const_zero)</f>
        <v>0</v>
      </c>
      <c r="L77" s="16" t="n">
        <f aca="false">IF(Assumptions!$A$80="F_LEAD",$B$7,IF(Assumptions!$A$80="F_FUND",$B$6,const_zero))</f>
        <v>0</v>
      </c>
      <c r="M77" s="16" t="n">
        <f aca="false">const_zero</f>
        <v>0</v>
      </c>
      <c r="N77" s="16" t="n">
        <f aca="false">const_zero</f>
        <v>0</v>
      </c>
      <c r="O77" s="16" t="n">
        <f aca="false">SUM(C77:N77)</f>
        <v>613332.329240267</v>
      </c>
      <c r="P77" s="18" t="n">
        <f aca="false">O77/$B$14</f>
        <v>0.0160024917223804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customFormat="false" ht="15" hidden="false" customHeight="false" outlineLevel="0" collapsed="false">
      <c r="A78" s="13" t="str">
        <f aca="false">Assumptions!$A$81</f>
        <v>E10_INV</v>
      </c>
      <c r="B78" s="13" t="str">
        <f aca="false">Assumptions!$B$81</f>
        <v>Series E preferred LP</v>
      </c>
      <c r="C78" s="16" t="n">
        <f aca="false">Assumptions!$C$81</f>
        <v>0</v>
      </c>
      <c r="D78" s="16" t="n">
        <f aca="false">IF(Assumptions!$D$81=lbl_seed,Assumptions!$E$81/class_seed_current_shares*$F$22,const_zero)</f>
        <v>0</v>
      </c>
      <c r="E78" s="16" t="n">
        <f aca="false">IF(Assumptions!$D$81=lbl_series_a,Assumptions!$E$81/class_series_a_current_shares*$F$23,const_zero)</f>
        <v>0</v>
      </c>
      <c r="F78" s="16" t="n">
        <f aca="false">IF(Assumptions!$D$81=lbl_series_b,Assumptions!$E$81/class_series_b_current_shares*$F$24,const_zero)</f>
        <v>0</v>
      </c>
      <c r="G78" s="16" t="n">
        <f aca="false">IF(Assumptions!$D$81=lbl_series_c,Assumptions!$E$81/class_series_c_current_shares*$F$25,const_zero)</f>
        <v>0</v>
      </c>
      <c r="H78" s="16" t="n">
        <f aca="false">IF(Assumptions!$D$81=lbl_series_d,Assumptions!$E$81/class_series_d_current_shares*$F$26,const_zero)</f>
        <v>0</v>
      </c>
      <c r="I78" s="16" t="n">
        <f aca="false">IF(Assumptions!$D$81=lbl_series_e,Assumptions!$E$81/class_series_e_current_shares*$F$27,const_zero)</f>
        <v>613329.314171473</v>
      </c>
      <c r="J78" s="16" t="n">
        <f aca="false">IF(Assumptions!$A$81="NA1",$B$10,const_zero)</f>
        <v>0</v>
      </c>
      <c r="K78" s="16" t="n">
        <f aca="false">IF(Assumptions!$A$81="NB1",$B$11,const_zero)</f>
        <v>0</v>
      </c>
      <c r="L78" s="16" t="n">
        <f aca="false">IF(Assumptions!$A$81="F_LEAD",$B$7,IF(Assumptions!$A$81="F_FUND",$B$6,const_zero))</f>
        <v>0</v>
      </c>
      <c r="M78" s="16" t="n">
        <f aca="false">const_zero</f>
        <v>0</v>
      </c>
      <c r="N78" s="16" t="n">
        <f aca="false">const_zero</f>
        <v>0</v>
      </c>
      <c r="O78" s="16" t="n">
        <f aca="false">SUM(C78:N78)</f>
        <v>613329.314171473</v>
      </c>
      <c r="P78" s="18" t="n">
        <f aca="false">O78/$B$14</f>
        <v>0.0160024130560341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customFormat="false" ht="15" hidden="false" customHeight="false" outlineLevel="0" collapsed="false">
      <c r="A79" s="13" t="str">
        <f aca="false">Assumptions!$A$82</f>
        <v>NA1</v>
      </c>
      <c r="B79" s="13" t="str">
        <f aca="false">Assumptions!$B$82</f>
        <v>Convertible Note A holder</v>
      </c>
      <c r="C79" s="16" t="n">
        <f aca="false">Assumptions!$C$82</f>
        <v>0</v>
      </c>
      <c r="D79" s="16" t="n">
        <f aca="false">IF(Assumptions!$D$82=lbl_seed,Assumptions!$E$82/class_seed_current_shares*$F$22,const_zero)</f>
        <v>0</v>
      </c>
      <c r="E79" s="16" t="n">
        <f aca="false">IF(Assumptions!$D$82=lbl_series_a,Assumptions!$E$82/class_series_a_current_shares*$F$23,const_zero)</f>
        <v>0</v>
      </c>
      <c r="F79" s="16" t="n">
        <f aca="false">IF(Assumptions!$D$82=lbl_series_b,Assumptions!$E$82/class_series_b_current_shares*$F$24,const_zero)</f>
        <v>0</v>
      </c>
      <c r="G79" s="16" t="n">
        <f aca="false">IF(Assumptions!$D$82=lbl_series_c,Assumptions!$E$82/class_series_c_current_shares*$F$25,const_zero)</f>
        <v>0</v>
      </c>
      <c r="H79" s="16" t="n">
        <f aca="false">IF(Assumptions!$D$82=lbl_series_d,Assumptions!$E$82/class_series_d_current_shares*$F$26,const_zero)</f>
        <v>0</v>
      </c>
      <c r="I79" s="16" t="n">
        <f aca="false">IF(Assumptions!$D$82=lbl_series_e,Assumptions!$E$82/class_series_e_current_shares*$F$27,const_zero)</f>
        <v>0</v>
      </c>
      <c r="J79" s="16" t="n">
        <f aca="false">IF(Assumptions!$A$82="NA1",$B$10,const_zero)</f>
        <v>186716.585552682</v>
      </c>
      <c r="K79" s="16" t="n">
        <f aca="false">IF(Assumptions!$A$82="NB1",$B$11,const_zero)</f>
        <v>0</v>
      </c>
      <c r="L79" s="16" t="n">
        <f aca="false">IF(Assumptions!$A$82="F_LEAD",$B$7,IF(Assumptions!$A$82="F_FUND",$B$6,const_zero))</f>
        <v>0</v>
      </c>
      <c r="M79" s="16" t="n">
        <f aca="false">const_zero</f>
        <v>0</v>
      </c>
      <c r="N79" s="16" t="n">
        <f aca="false">const_zero</f>
        <v>0</v>
      </c>
      <c r="O79" s="16" t="n">
        <f aca="false">SUM(C79:N79)</f>
        <v>186716.585552682</v>
      </c>
      <c r="P79" s="18" t="n">
        <f aca="false">O79/$B$14</f>
        <v>0.00487163397768232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customFormat="false" ht="15" hidden="false" customHeight="false" outlineLevel="0" collapsed="false">
      <c r="A80" s="13" t="str">
        <f aca="false">Assumptions!$A$83</f>
        <v>NB1</v>
      </c>
      <c r="B80" s="13" t="str">
        <f aca="false">Assumptions!$B$83</f>
        <v>Convertible Note B holder</v>
      </c>
      <c r="C80" s="16" t="n">
        <f aca="false">Assumptions!$C$83</f>
        <v>0</v>
      </c>
      <c r="D80" s="16" t="n">
        <f aca="false">IF(Assumptions!$D$83=lbl_seed,Assumptions!$E$83/class_seed_current_shares*$F$22,const_zero)</f>
        <v>0</v>
      </c>
      <c r="E80" s="16" t="n">
        <f aca="false">IF(Assumptions!$D$83=lbl_series_a,Assumptions!$E$83/class_series_a_current_shares*$F$23,const_zero)</f>
        <v>0</v>
      </c>
      <c r="F80" s="16" t="n">
        <f aca="false">IF(Assumptions!$D$83=lbl_series_b,Assumptions!$E$83/class_series_b_current_shares*$F$24,const_zero)</f>
        <v>0</v>
      </c>
      <c r="G80" s="16" t="n">
        <f aca="false">IF(Assumptions!$D$83=lbl_series_c,Assumptions!$E$83/class_series_c_current_shares*$F$25,const_zero)</f>
        <v>0</v>
      </c>
      <c r="H80" s="16" t="n">
        <f aca="false">IF(Assumptions!$D$83=lbl_series_d,Assumptions!$E$83/class_series_d_current_shares*$F$26,const_zero)</f>
        <v>0</v>
      </c>
      <c r="I80" s="16" t="n">
        <f aca="false">IF(Assumptions!$D$83=lbl_series_e,Assumptions!$E$83/class_series_e_current_shares*$F$27,const_zero)</f>
        <v>0</v>
      </c>
      <c r="J80" s="16" t="n">
        <f aca="false">IF(Assumptions!$A$83="NA1",$B$10,const_zero)</f>
        <v>0</v>
      </c>
      <c r="K80" s="16" t="n">
        <f aca="false">IF(Assumptions!$A$83="NB1",$B$11,const_zero)</f>
        <v>93796.2434356841</v>
      </c>
      <c r="L80" s="16" t="n">
        <f aca="false">IF(Assumptions!$A$83="F_LEAD",$B$7,IF(Assumptions!$A$83="F_FUND",$B$6,const_zero))</f>
        <v>0</v>
      </c>
      <c r="M80" s="16" t="n">
        <f aca="false">const_zero</f>
        <v>0</v>
      </c>
      <c r="N80" s="16" t="n">
        <f aca="false">const_zero</f>
        <v>0</v>
      </c>
      <c r="O80" s="16" t="n">
        <f aca="false">SUM(C80:N80)</f>
        <v>93796.2434356841</v>
      </c>
      <c r="P80" s="18" t="n">
        <f aca="false">O80/$B$14</f>
        <v>0.00244724358657102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customFormat="false" ht="15" hidden="false" customHeight="false" outlineLevel="0" collapsed="false">
      <c r="A81" s="13" t="str">
        <f aca="false">Assumptions!$A$84</f>
        <v>F_LEAD</v>
      </c>
      <c r="B81" s="13" t="str">
        <f aca="false">Assumptions!$B$84</f>
        <v>Series F lead investor</v>
      </c>
      <c r="C81" s="16" t="n">
        <f aca="false">$B$39</f>
        <v>468981.21717842</v>
      </c>
      <c r="D81" s="16" t="n">
        <f aca="false">IF(Assumptions!$D$84=lbl_seed,Assumptions!$E$84/class_seed_current_shares*$F$22,const_zero)</f>
        <v>0</v>
      </c>
      <c r="E81" s="16" t="n">
        <f aca="false">IF(Assumptions!$D$84=lbl_series_a,Assumptions!$E$84/class_series_a_current_shares*$F$23,const_zero)</f>
        <v>0</v>
      </c>
      <c r="F81" s="16" t="n">
        <f aca="false">IF(Assumptions!$D$84=lbl_series_b,Assumptions!$E$84/class_series_b_current_shares*$F$24,const_zero)</f>
        <v>0</v>
      </c>
      <c r="G81" s="16" t="n">
        <f aca="false">IF(Assumptions!$D$84=lbl_series_c,Assumptions!$E$84/class_series_c_current_shares*$F$25,const_zero)</f>
        <v>0</v>
      </c>
      <c r="H81" s="16" t="n">
        <f aca="false">IF(Assumptions!$D$84=lbl_series_d,Assumptions!$E$84/class_series_d_current_shares*$F$26,const_zero)</f>
        <v>0</v>
      </c>
      <c r="I81" s="16" t="n">
        <f aca="false">IF(Assumptions!$D$84=lbl_series_e,Assumptions!$E$84/class_series_e_current_shares*$F$27,const_zero)</f>
        <v>0</v>
      </c>
      <c r="J81" s="16" t="n">
        <f aca="false">IF(Assumptions!$A$84="NA1",$B$10,const_zero)</f>
        <v>0</v>
      </c>
      <c r="K81" s="16" t="n">
        <f aca="false">IF(Assumptions!$A$84="NB1",$B$11,const_zero)</f>
        <v>0</v>
      </c>
      <c r="L81" s="16" t="n">
        <f aca="false">IF(Assumptions!$A$84="F_LEAD",$B$7,IF(Assumptions!$A$84="F_FUND",$B$6,const_zero))</f>
        <v>531512.046135543</v>
      </c>
      <c r="M81" s="16" t="n">
        <f aca="false">const_zero</f>
        <v>0</v>
      </c>
      <c r="N81" s="16" t="n">
        <f aca="false">const_zero</f>
        <v>0</v>
      </c>
      <c r="O81" s="16" t="n">
        <f aca="false">SUM(C81:N81)</f>
        <v>1000493.26331396</v>
      </c>
      <c r="P81" s="18" t="n">
        <f aca="false">O81/$B$14</f>
        <v>0.0261039315900909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customFormat="false" ht="15" hidden="false" customHeight="false" outlineLevel="0" collapsed="false">
      <c r="A82" s="13" t="str">
        <f aca="false">Assumptions!$A$85</f>
        <v>F_FUND</v>
      </c>
      <c r="B82" s="13" t="str">
        <f aca="false">Assumptions!$B$85</f>
        <v>Our fund (Series F primary)</v>
      </c>
      <c r="C82" s="16" t="n">
        <f aca="false">Assumptions!$C$85</f>
        <v>0</v>
      </c>
      <c r="D82" s="16" t="n">
        <f aca="false">IF(Assumptions!$D$85=lbl_seed,Assumptions!$E$85/class_seed_current_shares*$F$22,const_zero)</f>
        <v>0</v>
      </c>
      <c r="E82" s="16" t="n">
        <f aca="false">IF(Assumptions!$D$85=lbl_series_a,Assumptions!$E$85/class_series_a_current_shares*$F$23,const_zero)</f>
        <v>0</v>
      </c>
      <c r="F82" s="16" t="n">
        <f aca="false">IF(Assumptions!$D$85=lbl_series_b,Assumptions!$E$85/class_series_b_current_shares*$F$24,const_zero)</f>
        <v>0</v>
      </c>
      <c r="G82" s="16" t="n">
        <f aca="false">IF(Assumptions!$D$85=lbl_series_c,Assumptions!$E$85/class_series_c_current_shares*$F$25,const_zero)</f>
        <v>0</v>
      </c>
      <c r="H82" s="16" t="n">
        <f aca="false">IF(Assumptions!$D$85=lbl_series_d,Assumptions!$E$85/class_series_d_current_shares*$F$26,const_zero)</f>
        <v>0</v>
      </c>
      <c r="I82" s="16" t="n">
        <f aca="false">IF(Assumptions!$D$85=lbl_series_e,Assumptions!$E$85/class_series_e_current_shares*$F$27,const_zero)</f>
        <v>0</v>
      </c>
      <c r="J82" s="16" t="n">
        <f aca="false">IF(Assumptions!$A$85="NA1",$B$10,const_zero)</f>
        <v>0</v>
      </c>
      <c r="K82" s="16" t="n">
        <f aca="false">IF(Assumptions!$A$85="NB1",$B$11,const_zero)</f>
        <v>0</v>
      </c>
      <c r="L82" s="16" t="n">
        <f aca="false">IF(Assumptions!$A$85="F_LEAD",$B$7,IF(Assumptions!$A$85="F_FUND",$B$6,const_zero))</f>
        <v>265756.023067772</v>
      </c>
      <c r="M82" s="16" t="n">
        <f aca="false">const_zero</f>
        <v>0</v>
      </c>
      <c r="N82" s="16" t="n">
        <f aca="false">const_zero</f>
        <v>0</v>
      </c>
      <c r="O82" s="16" t="n">
        <f aca="false">SUM(C82:N82)</f>
        <v>265756.023067772</v>
      </c>
      <c r="P82" s="18" t="n">
        <f aca="false">O82/$B$14</f>
        <v>0.0069338568286179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customFormat="false" ht="15" hidden="false" customHeight="false" outlineLevel="0" collapsed="false">
      <c r="A83" s="13" t="str">
        <f aca="false">lbl_issued_options</f>
        <v>Issued options</v>
      </c>
      <c r="B83" s="13" t="str">
        <f aca="false">lbl_issued_options</f>
        <v>Issued options</v>
      </c>
      <c r="C83" s="16" t="n">
        <f aca="false">const_zero</f>
        <v>0</v>
      </c>
      <c r="D83" s="16" t="n">
        <f aca="false">const_zero</f>
        <v>0</v>
      </c>
      <c r="E83" s="16" t="n">
        <f aca="false">const_zero</f>
        <v>0</v>
      </c>
      <c r="F83" s="16" t="n">
        <f aca="false">const_zero</f>
        <v>0</v>
      </c>
      <c r="G83" s="16" t="n">
        <f aca="false">const_zero</f>
        <v>0</v>
      </c>
      <c r="H83" s="16" t="n">
        <f aca="false">const_zero</f>
        <v>0</v>
      </c>
      <c r="I83" s="16" t="n">
        <f aca="false">const_zero</f>
        <v>0</v>
      </c>
      <c r="J83" s="16" t="n">
        <f aca="false">const_zero</f>
        <v>0</v>
      </c>
      <c r="K83" s="16" t="n">
        <f aca="false">const_zero</f>
        <v>0</v>
      </c>
      <c r="L83" s="16" t="n">
        <f aca="false">const_zero</f>
        <v>0</v>
      </c>
      <c r="M83" s="16" t="n">
        <f aca="false">pre_f_options_issued</f>
        <v>2500000</v>
      </c>
      <c r="N83" s="16" t="n">
        <f aca="false">const_zero</f>
        <v>0</v>
      </c>
      <c r="O83" s="16" t="n">
        <f aca="false">SUM(C83:N83)</f>
        <v>2500000</v>
      </c>
      <c r="P83" s="18" t="n">
        <f aca="false">O83/$B$14</f>
        <v>0.065227654566174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customFormat="false" ht="15" hidden="false" customHeight="false" outlineLevel="0" collapsed="false">
      <c r="A84" s="13" t="str">
        <f aca="false">lbl_unissued_options</f>
        <v>Unissued options</v>
      </c>
      <c r="B84" s="13" t="str">
        <f aca="false">lbl_unissued_options</f>
        <v>Unissued options</v>
      </c>
      <c r="C84" s="16" t="n">
        <f aca="false">const_zero</f>
        <v>0</v>
      </c>
      <c r="D84" s="16" t="n">
        <f aca="false">const_zero</f>
        <v>0</v>
      </c>
      <c r="E84" s="16" t="n">
        <f aca="false">const_zero</f>
        <v>0</v>
      </c>
      <c r="F84" s="16" t="n">
        <f aca="false">const_zero</f>
        <v>0</v>
      </c>
      <c r="G84" s="16" t="n">
        <f aca="false">const_zero</f>
        <v>0</v>
      </c>
      <c r="H84" s="16" t="n">
        <f aca="false">const_zero</f>
        <v>0</v>
      </c>
      <c r="I84" s="16" t="n">
        <f aca="false">const_zero</f>
        <v>0</v>
      </c>
      <c r="J84" s="16" t="n">
        <f aca="false">const_zero</f>
        <v>0</v>
      </c>
      <c r="K84" s="16" t="n">
        <f aca="false">const_zero</f>
        <v>0</v>
      </c>
      <c r="L84" s="16" t="n">
        <f aca="false">const_zero</f>
        <v>0</v>
      </c>
      <c r="M84" s="16" t="n">
        <f aca="false">const_zero</f>
        <v>0</v>
      </c>
      <c r="N84" s="16" t="n">
        <f aca="false">pre_f_options_unissued+$B$8</f>
        <v>2482549.22948801</v>
      </c>
      <c r="O84" s="16" t="n">
        <f aca="false">SUM(C84:N84)</f>
        <v>2482549.22948801</v>
      </c>
      <c r="P84" s="18" t="n">
        <f aca="false">O84/$B$14</f>
        <v>0.0647723454338261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customFormat="false" ht="15" hidden="false" customHeight="false" outlineLevel="0" collapsed="false">
      <c r="A85" s="19" t="str">
        <f aca="false">lbl_total</f>
        <v>Total</v>
      </c>
      <c r="B85" s="13"/>
      <c r="C85" s="16" t="n">
        <f aca="false">SUM(C51:C84)</f>
        <v>9000000</v>
      </c>
      <c r="D85" s="16" t="n">
        <f aca="false">SUM(D51:D84)</f>
        <v>5000000</v>
      </c>
      <c r="E85" s="16" t="n">
        <f aca="false">SUM(E51:E84)</f>
        <v>5000000</v>
      </c>
      <c r="F85" s="16" t="n">
        <f aca="false">SUM(F51:F84)</f>
        <v>3000000</v>
      </c>
      <c r="G85" s="16" t="n">
        <f aca="false">SUM(G51:G84)</f>
        <v>2400000</v>
      </c>
      <c r="H85" s="16" t="n">
        <f aca="false">SUM(H51:H84)</f>
        <v>1733651.36027881</v>
      </c>
      <c r="I85" s="16" t="n">
        <f aca="false">SUM(I51:I84)</f>
        <v>6133320.27733387</v>
      </c>
      <c r="J85" s="16" t="n">
        <f aca="false">SUM(J51:J84)</f>
        <v>186716.585552682</v>
      </c>
      <c r="K85" s="16" t="n">
        <f aca="false">SUM(K51:K84)</f>
        <v>93796.2434356841</v>
      </c>
      <c r="L85" s="16" t="n">
        <f aca="false">SUM(L51:L84)</f>
        <v>797268.069203315</v>
      </c>
      <c r="M85" s="16" t="n">
        <f aca="false">SUM(M51:M84)</f>
        <v>2500000</v>
      </c>
      <c r="N85" s="16" t="n">
        <f aca="false">SUM(N51:N84)</f>
        <v>2482549.22948801</v>
      </c>
      <c r="O85" s="16" t="n">
        <f aca="false">SUM(O51:O84)</f>
        <v>38327301.7652924</v>
      </c>
      <c r="P85" s="20" t="n">
        <f aca="false">SUM(P51:P84)</f>
        <v>1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7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tr">
        <f aca="false">lbl_waterfall</f>
        <v>Waterfall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customFormat="false" ht="15" hidden="false" customHeight="false" outlineLevel="0" collapsed="false">
      <c r="A3" s="10" t="str">
        <f aca="false">lbl_exit_value</f>
        <v>Exit value</v>
      </c>
      <c r="B3" s="21" t="n">
        <f aca="false">exit_value_1_usd</f>
        <v>700000000</v>
      </c>
      <c r="C3" s="21" t="n">
        <f aca="false">exit_value_2_usd</f>
        <v>1200000000</v>
      </c>
      <c r="D3" s="21" t="n">
        <f aca="false">exit_value_3_usd</f>
        <v>2000000000</v>
      </c>
      <c r="E3" s="21" t="n">
        <f aca="false">exit_value_4_usd</f>
        <v>4000000000</v>
      </c>
      <c r="F3" s="21" t="n">
        <f aca="false">exit_value_5_usd</f>
        <v>8000000000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customFormat="false" ht="15" hidden="false" customHeight="false" outlineLevel="0" collapsed="false">
      <c r="A4" s="22" t="str">
        <f aca="false">lbl_election_block</f>
        <v>Election Treatment</v>
      </c>
      <c r="B4" s="22"/>
      <c r="C4" s="22"/>
      <c r="D4" s="22"/>
      <c r="E4" s="22"/>
      <c r="F4" s="2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customFormat="false" ht="15" hidden="false" customHeight="false" outlineLevel="0" collapsed="false">
      <c r="A5" s="13" t="str">
        <f aca="false">lbl_series_f</f>
        <v>Series F</v>
      </c>
      <c r="B5" s="13" t="str">
        <f aca="false">IF(INDEX($AL$40:$AL$167,B$28)&gt;=INDEX($AS$40:$AS$167,B$28),lbl_preference,lbl_convert)</f>
        <v>preference</v>
      </c>
      <c r="C5" s="13" t="str">
        <f aca="false">IF(INDEX($AL$175:$AL$302,C$28)&gt;=INDEX($AS$175:$AS$302,C$28),lbl_preference,lbl_convert)</f>
        <v>preference</v>
      </c>
      <c r="D5" s="13" t="str">
        <f aca="false">IF(INDEX($AL$310:$AL$437,D$28)&gt;=INDEX($AS$310:$AS$437,D$28),lbl_preference,lbl_convert)</f>
        <v>convert</v>
      </c>
      <c r="E5" s="13" t="str">
        <f aca="false">IF(INDEX($AL$445:$AL$572,E$28)&gt;=INDEX($AS$445:$AS$572,E$28),lbl_preference,lbl_convert)</f>
        <v>convert</v>
      </c>
      <c r="F5" s="13" t="str">
        <f aca="false">IF(INDEX($AL$580:$AL$707,F$28)&gt;=INDEX($AS$580:$AS$707,F$28),lbl_preference,lbl_convert)</f>
        <v>convert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Format="false" ht="15" hidden="false" customHeight="false" outlineLevel="0" collapsed="false">
      <c r="A6" s="13" t="str">
        <f aca="false">lbl_series_e</f>
        <v>Series E</v>
      </c>
      <c r="B6" s="13" t="str">
        <f aca="false">IF(INDEX($AM$40:$AM$167,B$28)&gt;=INDEX($AT$40:$AT$167,B$28),lbl_preference,lbl_convert)</f>
        <v>preference</v>
      </c>
      <c r="C6" s="13" t="str">
        <f aca="false">IF(INDEX($AM$175:$AM$302,C$28)&gt;=INDEX($AT$175:$AT$302,C$28),lbl_preference,lbl_convert)</f>
        <v>preference</v>
      </c>
      <c r="D6" s="13" t="str">
        <f aca="false">IF(INDEX($AM$310:$AM$437,D$28)&gt;=INDEX($AT$310:$AT$437,D$28),lbl_preference,lbl_convert)</f>
        <v>convert</v>
      </c>
      <c r="E6" s="13" t="str">
        <f aca="false">IF(INDEX($AM$445:$AM$572,E$28)&gt;=INDEX($AT$445:$AT$572,E$28),lbl_preference,lbl_convert)</f>
        <v>convert</v>
      </c>
      <c r="F6" s="13" t="str">
        <f aca="false">IF(INDEX($AM$580:$AM$707,F$28)&gt;=INDEX($AT$580:$AT$707,F$28),lbl_preference,lbl_convert)</f>
        <v>convert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Format="false" ht="15" hidden="false" customHeight="false" outlineLevel="0" collapsed="false">
      <c r="A7" s="13" t="str">
        <f aca="false">lbl_series_d</f>
        <v>Series D</v>
      </c>
      <c r="B7" s="13" t="str">
        <f aca="false">IF(INDEX($AN$40:$AN$167,B$28)&gt;=INDEX($AU$40:$AU$167,B$28),lbl_preference,lbl_convert)</f>
        <v>preference</v>
      </c>
      <c r="C7" s="13" t="str">
        <f aca="false">IF(INDEX($AN$175:$AN$302,C$28)&gt;=INDEX($AU$175:$AU$302,C$28),lbl_preference,lbl_convert)</f>
        <v>preference</v>
      </c>
      <c r="D7" s="13" t="str">
        <f aca="false">IF(INDEX($AN$310:$AN$437,D$28)&gt;=INDEX($AU$310:$AU$437,D$28),lbl_preference,lbl_convert)</f>
        <v>preference</v>
      </c>
      <c r="E7" s="13" t="str">
        <f aca="false">IF(INDEX($AN$445:$AN$572,E$28)&gt;=INDEX($AU$445:$AU$572,E$28),lbl_preference,lbl_convert)</f>
        <v>convert</v>
      </c>
      <c r="F7" s="13" t="str">
        <f aca="false">IF(INDEX($AN$580:$AN$707,F$28)&gt;=INDEX($AU$580:$AU$707,F$28),lbl_preference,lbl_convert)</f>
        <v>convert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Format="false" ht="15" hidden="false" customHeight="false" outlineLevel="0" collapsed="false">
      <c r="A8" s="13" t="str">
        <f aca="false">lbl_series_c</f>
        <v>Series C</v>
      </c>
      <c r="B8" s="13" t="str">
        <f aca="false">IF(INDEX($AO$40:$AO$167,B$28)&gt;=INDEX($AV$40:$AV$167,B$28),lbl_preference,lbl_convert)</f>
        <v>preference</v>
      </c>
      <c r="C8" s="13" t="str">
        <f aca="false">IF(INDEX($AO$175:$AO$302,C$28)&gt;=INDEX($AV$175:$AV$302,C$28),lbl_preference,lbl_convert)</f>
        <v>convert</v>
      </c>
      <c r="D8" s="13" t="str">
        <f aca="false">IF(INDEX($AO$310:$AO$437,D$28)&gt;=INDEX($AV$310:$AV$437,D$28),lbl_preference,lbl_convert)</f>
        <v>convert</v>
      </c>
      <c r="E8" s="13" t="str">
        <f aca="false">IF(INDEX($AO$445:$AO$572,E$28)&gt;=INDEX($AV$445:$AV$572,E$28),lbl_preference,lbl_convert)</f>
        <v>convert</v>
      </c>
      <c r="F8" s="13" t="str">
        <f aca="false">IF(INDEX($AO$580:$AO$707,F$28)&gt;=INDEX($AV$580:$AV$707,F$28),lbl_preference,lbl_convert)</f>
        <v>convert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Format="false" ht="15" hidden="false" customHeight="false" outlineLevel="0" collapsed="false">
      <c r="A9" s="13" t="str">
        <f aca="false">lbl_series_b</f>
        <v>Series B</v>
      </c>
      <c r="B9" s="13" t="str">
        <f aca="false">IF(INDEX($AP$40:$AP$167,B$28)&gt;=INDEX($AW$40:$AW$167,B$28),lbl_preference,lbl_convert)</f>
        <v>preference</v>
      </c>
      <c r="C9" s="13" t="str">
        <f aca="false">IF(INDEX($AP$175:$AP$302,C$28)&gt;=INDEX($AW$175:$AW$302,C$28),lbl_preference,lbl_convert)</f>
        <v>convert</v>
      </c>
      <c r="D9" s="13" t="str">
        <f aca="false">IF(INDEX($AP$310:$AP$437,D$28)&gt;=INDEX($AW$310:$AW$437,D$28),lbl_preference,lbl_convert)</f>
        <v>convert</v>
      </c>
      <c r="E9" s="13" t="str">
        <f aca="false">IF(INDEX($AP$445:$AP$572,E$28)&gt;=INDEX($AW$445:$AW$572,E$28),lbl_preference,lbl_convert)</f>
        <v>convert</v>
      </c>
      <c r="F9" s="13" t="str">
        <f aca="false">IF(INDEX($AP$580:$AP$707,F$28)&gt;=INDEX($AW$580:$AW$707,F$28),lbl_preference,lbl_convert)</f>
        <v>convert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Format="false" ht="15" hidden="false" customHeight="false" outlineLevel="0" collapsed="false">
      <c r="A10" s="13" t="str">
        <f aca="false">lbl_series_a</f>
        <v>Series A</v>
      </c>
      <c r="B10" s="13" t="str">
        <f aca="false">IF(INDEX($AQ$40:$AQ$167,B$28)&gt;=INDEX($AX$40:$AX$167,B$28),lbl_preference,lbl_convert)</f>
        <v>convert</v>
      </c>
      <c r="C10" s="13" t="str">
        <f aca="false">IF(INDEX($AQ$175:$AQ$302,C$28)&gt;=INDEX($AX$175:$AX$302,C$28),lbl_preference,lbl_convert)</f>
        <v>convert</v>
      </c>
      <c r="D10" s="13" t="str">
        <f aca="false">IF(INDEX($AQ$310:$AQ$437,D$28)&gt;=INDEX($AX$310:$AX$437,D$28),lbl_preference,lbl_convert)</f>
        <v>convert</v>
      </c>
      <c r="E10" s="13" t="str">
        <f aca="false">IF(INDEX($AQ$445:$AQ$572,E$28)&gt;=INDEX($AX$445:$AX$572,E$28),lbl_preference,lbl_convert)</f>
        <v>convert</v>
      </c>
      <c r="F10" s="13" t="str">
        <f aca="false">IF(INDEX($AQ$580:$AQ$707,F$28)&gt;=INDEX($AX$580:$AX$707,F$28),lbl_preference,lbl_convert)</f>
        <v>convert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Format="false" ht="15" hidden="false" customHeight="false" outlineLevel="0" collapsed="false">
      <c r="A11" s="13" t="str">
        <f aca="false">lbl_seed</f>
        <v>Seed</v>
      </c>
      <c r="B11" s="13" t="str">
        <f aca="false">IF(INDEX($AR$40:$AR$167,B$28)&gt;=INDEX($AY$40:$AY$167,B$28),lbl_preference,lbl_convert)</f>
        <v>convert</v>
      </c>
      <c r="C11" s="13" t="str">
        <f aca="false">IF(INDEX($AR$175:$AR$302,C$28)&gt;=INDEX($AY$175:$AY$302,C$28),lbl_preference,lbl_convert)</f>
        <v>convert</v>
      </c>
      <c r="D11" s="13" t="str">
        <f aca="false">IF(INDEX($AR$310:$AR$437,D$28)&gt;=INDEX($AY$310:$AY$437,D$28),lbl_preference,lbl_convert)</f>
        <v>convert</v>
      </c>
      <c r="E11" s="13" t="str">
        <f aca="false">IF(INDEX($AR$445:$AR$572,E$28)&gt;=INDEX($AY$445:$AY$572,E$28),lbl_preference,lbl_convert)</f>
        <v>convert</v>
      </c>
      <c r="F11" s="13" t="str">
        <f aca="false">IF(INDEX($AR$580:$AR$707,F$28)&gt;=INDEX($AY$580:$AY$707,F$28),lbl_preference,lbl_convert)</f>
        <v>convert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Format="false" ht="15" hidden="false" customHeight="false" outlineLevel="0" collapsed="false">
      <c r="A13" s="22" t="str">
        <f aca="false">lbl_proceeds</f>
        <v>Proceeds</v>
      </c>
      <c r="B13" s="22"/>
      <c r="C13" s="22"/>
      <c r="D13" s="22"/>
      <c r="E13" s="22"/>
      <c r="F13" s="2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Format="false" ht="15" hidden="false" customHeight="false" outlineLevel="0" collapsed="false">
      <c r="A14" s="13" t="str">
        <f aca="false">lbl_series_f</f>
        <v>Series F</v>
      </c>
      <c r="B14" s="17" t="n">
        <f aca="false">INDEX($AE$40:$AE$167,B$28)</f>
        <v>30000000</v>
      </c>
      <c r="C14" s="17" t="n">
        <f aca="false">INDEX($AE$175:$AE$302,C$28)</f>
        <v>30000000</v>
      </c>
      <c r="D14" s="17" t="n">
        <f aca="false">INDEX($AE$310:$AE$437,D$28)</f>
        <v>44466535.80177</v>
      </c>
      <c r="E14" s="17" t="n">
        <f aca="false">INDEX($AE$445:$AE$572,E$28)</f>
        <v>89024619.2604844</v>
      </c>
      <c r="F14" s="17" t="n">
        <f aca="false">INDEX($AE$580:$AE$707,F$28)</f>
        <v>177993632.887452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Format="false" ht="15" hidden="false" customHeight="false" outlineLevel="0" collapsed="false">
      <c r="A15" s="13" t="str">
        <f aca="false">lbl_series_e</f>
        <v>Series E</v>
      </c>
      <c r="B15" s="17" t="n">
        <f aca="false">INDEX($AF$40:$AF$167,B$28)</f>
        <v>300000000</v>
      </c>
      <c r="C15" s="17" t="n">
        <f aca="false">INDEX($AF$175:$AF$302,C$28)</f>
        <v>300000000</v>
      </c>
      <c r="D15" s="17" t="n">
        <f aca="false">INDEX($AF$310:$AF$437,D$28)</f>
        <v>342077547.35282</v>
      </c>
      <c r="E15" s="17" t="n">
        <f aca="false">INDEX($AF$445:$AF$572,E$28)</f>
        <v>684859363.598838</v>
      </c>
      <c r="F15" s="17" t="n">
        <f aca="false">INDEX($AF$580:$AF$707,F$28)</f>
        <v>1369290957.45152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Format="false" ht="15" hidden="false" customHeight="false" outlineLevel="0" collapsed="false">
      <c r="A16" s="13" t="str">
        <f aca="false">lbl_series_d</f>
        <v>Series D</v>
      </c>
      <c r="B16" s="17" t="n">
        <f aca="false">INDEX($AG$40:$AG$167,B$28)</f>
        <v>100000000</v>
      </c>
      <c r="C16" s="17" t="n">
        <f aca="false">INDEX($AG$175:$AG$302,C$28)</f>
        <v>100000000</v>
      </c>
      <c r="D16" s="17" t="n">
        <f aca="false">INDEX($AG$310:$AG$437,D$28)</f>
        <v>100000000</v>
      </c>
      <c r="E16" s="17" t="n">
        <f aca="false">INDEX($AG$445:$AG$572,E$28)</f>
        <v>193583135.009367</v>
      </c>
      <c r="F16" s="17" t="n">
        <f aca="false">INDEX($AG$580:$AG$707,F$28)</f>
        <v>387045356.130532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Format="false" ht="15" hidden="false" customHeight="false" outlineLevel="0" collapsed="false">
      <c r="A17" s="13" t="str">
        <f aca="false">lbl_series_c</f>
        <v>Series C</v>
      </c>
      <c r="B17" s="17" t="n">
        <f aca="false">INDEX($AH$40:$AH$167,B$28)</f>
        <v>60000000</v>
      </c>
      <c r="C17" s="17" t="n">
        <f aca="false">INDEX($AH$175:$AH$302,C$28)</f>
        <v>68210633.539728</v>
      </c>
      <c r="D17" s="17" t="n">
        <f aca="false">INDEX($AH$310:$AH$437,D$28)</f>
        <v>133856716.513041</v>
      </c>
      <c r="E17" s="17" t="n">
        <f aca="false">INDEX($AH$445:$AH$572,E$28)</f>
        <v>267989017.092664</v>
      </c>
      <c r="F17" s="17" t="n">
        <f aca="false">INDEX($AH$580:$AH$707,F$28)</f>
        <v>535810645.667469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Format="false" ht="15" hidden="false" customHeight="false" outlineLevel="0" collapsed="false">
      <c r="A18" s="13" t="str">
        <f aca="false">lbl_series_b</f>
        <v>Series B</v>
      </c>
      <c r="B18" s="17" t="n">
        <f aca="false">INDEX($AI$40:$AI$167,B$28)</f>
        <v>30000000</v>
      </c>
      <c r="C18" s="17" t="n">
        <f aca="false">INDEX($AI$175:$AI$302,C$28)</f>
        <v>85263291.92466</v>
      </c>
      <c r="D18" s="17" t="n">
        <f aca="false">INDEX($AI$310:$AI$437,D$28)</f>
        <v>167320895.641302</v>
      </c>
      <c r="E18" s="17" t="n">
        <f aca="false">INDEX($AI$445:$AI$572,E$28)</f>
        <v>334986271.36583</v>
      </c>
      <c r="F18" s="17" t="n">
        <f aca="false">INDEX($AI$580:$AI$707,F$28)</f>
        <v>669763307.084337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customFormat="false" ht="15" hidden="false" customHeight="false" outlineLevel="0" collapsed="false">
      <c r="A19" s="13" t="str">
        <f aca="false">lbl_series_a</f>
        <v>Series A</v>
      </c>
      <c r="B19" s="17" t="n">
        <f aca="false">INDEX($AJ$40:$AJ$167,B$28)</f>
        <v>41895248.6180915</v>
      </c>
      <c r="C19" s="17" t="n">
        <f aca="false">INDEX($AJ$175:$AJ$302,C$28)</f>
        <v>142105486.5411</v>
      </c>
      <c r="D19" s="17" t="n">
        <f aca="false">INDEX($AJ$310:$AJ$437,D$28)</f>
        <v>278868159.40217</v>
      </c>
      <c r="E19" s="17" t="n">
        <f aca="false">INDEX($AJ$445:$AJ$572,E$28)</f>
        <v>558310452.276384</v>
      </c>
      <c r="F19" s="17" t="n">
        <f aca="false">INDEX($AJ$580:$AJ$707,F$28)</f>
        <v>1116272178.47389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Format="false" ht="15" hidden="false" customHeight="false" outlineLevel="0" collapsed="false">
      <c r="A20" s="13" t="str">
        <f aca="false">lbl_seed</f>
        <v>Seed</v>
      </c>
      <c r="B20" s="17" t="n">
        <f aca="false">INDEX($AK$40:$AK$167,B$28)</f>
        <v>41895248.6180915</v>
      </c>
      <c r="C20" s="17" t="n">
        <f aca="false">INDEX($AK$175:$AK$302,C$28)</f>
        <v>142105486.5411</v>
      </c>
      <c r="D20" s="17" t="n">
        <f aca="false">INDEX($AK$310:$AK$437,D$28)</f>
        <v>278868159.40217</v>
      </c>
      <c r="E20" s="17" t="n">
        <f aca="false">INDEX($AK$445:$AK$572,E$28)</f>
        <v>558310452.276384</v>
      </c>
      <c r="F20" s="17" t="n">
        <f aca="false">INDEX($AK$580:$AK$707,F$28)</f>
        <v>1116272178.47389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Format="false" ht="15" hidden="false" customHeight="false" outlineLevel="0" collapsed="false">
      <c r="A21" s="13" t="str">
        <f aca="false">lbl_notes_combined</f>
        <v>Notes</v>
      </c>
      <c r="B21" s="17" t="n">
        <f aca="false">INDEX($AB$40:$AB$167,B$28)</f>
        <v>2350430.94220636</v>
      </c>
      <c r="C21" s="17" t="n">
        <f aca="false">INDEX($AB$175:$AB$302,C$28)</f>
        <v>7972482.40888242</v>
      </c>
      <c r="D21" s="17" t="n">
        <f aca="false">INDEX($AB$310:$AB$437,D$28)</f>
        <v>15645219.2617362</v>
      </c>
      <c r="E21" s="17" t="n">
        <f aca="false">INDEX($AB$445:$AB$572,E$28)</f>
        <v>31322648.8843645</v>
      </c>
      <c r="F21" s="17" t="n">
        <f aca="false">INDEX($AB$580:$AB$707,F$28)</f>
        <v>62625733.3409437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Format="false" ht="15" hidden="false" customHeight="false" outlineLevel="0" collapsed="false">
      <c r="A22" s="13" t="str">
        <f aca="false">lbl_common_rsas</f>
        <v>Common + RSAs</v>
      </c>
      <c r="B22" s="17" t="n">
        <f aca="false">INDEX($AC$40:$AC$167,B$28)</f>
        <v>75411447.5125648</v>
      </c>
      <c r="C22" s="17" t="n">
        <f aca="false">INDEX($AC$175:$AC$302,C$28)</f>
        <v>255789875.77398</v>
      </c>
      <c r="D22" s="17" t="n">
        <f aca="false">INDEX($AC$310:$AC$437,D$28)</f>
        <v>501962686.923906</v>
      </c>
      <c r="E22" s="17" t="n">
        <f aca="false">INDEX($AC$445:$AC$572,E$28)</f>
        <v>1004958814.09749</v>
      </c>
      <c r="F22" s="17" t="n">
        <f aca="false">INDEX($AC$580:$AC$707,F$28)</f>
        <v>2009289921.25301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Format="false" ht="15" hidden="false" customHeight="false" outlineLevel="0" collapsed="false">
      <c r="A23" s="13" t="str">
        <f aca="false">lbl_issued_options</f>
        <v>Issued options</v>
      </c>
      <c r="B23" s="17" t="n">
        <f aca="false">INDEX($AD$40:$AD$167,B$28)</f>
        <v>18447624.3090458</v>
      </c>
      <c r="C23" s="17" t="n">
        <f aca="false">INDEX($AD$175:$AD$302,C$28)</f>
        <v>68552743.27055</v>
      </c>
      <c r="D23" s="17" t="n">
        <f aca="false">INDEX($AD$310:$AD$437,D$28)</f>
        <v>136934079.701085</v>
      </c>
      <c r="E23" s="17" t="n">
        <f aca="false">INDEX($AD$445:$AD$572,E$28)</f>
        <v>276655226.138192</v>
      </c>
      <c r="F23" s="17" t="n">
        <f aca="false">INDEX($AD$580:$AD$707,F$28)</f>
        <v>555636089.236947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Format="false" ht="15" hidden="false" customHeight="false" outlineLevel="0" collapsed="false">
      <c r="A24" s="13" t="str">
        <f aca="false">lbl_total_proceeds</f>
        <v>Total proceeds</v>
      </c>
      <c r="B24" s="17" t="n">
        <f aca="false">SUM(B14:B23)</f>
        <v>700000000</v>
      </c>
      <c r="C24" s="17" t="n">
        <f aca="false">SUM(C14:C23)</f>
        <v>1200000000</v>
      </c>
      <c r="D24" s="17" t="n">
        <f aca="false">SUM(D14:D23)</f>
        <v>2000000000</v>
      </c>
      <c r="E24" s="17" t="n">
        <f aca="false">SUM(E14:E23)</f>
        <v>4000000000</v>
      </c>
      <c r="F24" s="17" t="n">
        <f aca="false">SUM(F14:F23)</f>
        <v>8000000000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Format="false" ht="15" hidden="false" customHeight="false" outlineLevel="0" collapsed="false">
      <c r="A25" s="13" t="str">
        <f aca="false">lbl_reconciliation</f>
        <v>Reconciliation</v>
      </c>
      <c r="B25" s="17" t="n">
        <f aca="false">B24-B3</f>
        <v>0</v>
      </c>
      <c r="C25" s="17" t="n">
        <f aca="false">C24-C3</f>
        <v>0</v>
      </c>
      <c r="D25" s="17" t="n">
        <f aca="false">D24-D3</f>
        <v>0</v>
      </c>
      <c r="E25" s="17" t="n">
        <f aca="false">E24-E3</f>
        <v>0</v>
      </c>
      <c r="F25" s="17" t="n">
        <f aca="false">F24-F3</f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Format="false" ht="15" hidden="true" customHeight="false" outlineLevel="0" collapsed="false">
      <c r="A28" s="2"/>
      <c r="B28" s="2" t="n">
        <f aca="false">MATCH(7,$BG$40:$BG$167,0)</f>
        <v>97</v>
      </c>
      <c r="C28" s="2" t="n">
        <f aca="false">MATCH(7,$BG$175:$BG$302,0)</f>
        <v>121</v>
      </c>
      <c r="D28" s="2" t="n">
        <f aca="false">MATCH(7,$BG$310:$BG$437,0)</f>
        <v>124</v>
      </c>
      <c r="E28" s="2" t="n">
        <f aca="false">MATCH(7,$BG$445:$BG$572,0)</f>
        <v>128</v>
      </c>
      <c r="F28" s="2" t="n">
        <f aca="false">MATCH(7,$BG$580:$BG$707,0)</f>
        <v>128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Format="false" ht="15" hidden="true" customHeight="false" outlineLevel="0" collapsed="false">
      <c r="A29" s="2"/>
      <c r="B29" s="2" t="n">
        <f aca="false">INDEX($B$40:$B$167,B$28)</f>
        <v>96</v>
      </c>
      <c r="C29" s="2" t="n">
        <f aca="false">INDEX($B$175:$B$302,C$28)</f>
        <v>120</v>
      </c>
      <c r="D29" s="2" t="n">
        <f aca="false">INDEX($B$310:$B$437,D$28)</f>
        <v>123</v>
      </c>
      <c r="E29" s="2" t="n">
        <f aca="false">INDEX($B$445:$B$572,E$28)</f>
        <v>127</v>
      </c>
      <c r="F29" s="2" t="n">
        <f aca="false">INDEX($B$580:$B$707,F$28)</f>
        <v>127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Format="false" ht="15" hidden="tru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Format="false" ht="15" hidden="tru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Format="false" ht="15" hidden="tru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customFormat="false" ht="15" hidden="tru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Format="false" ht="15" hidden="tru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Format="false" ht="15" hidden="tru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Format="false" ht="15" hidden="tru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Format="false" ht="15" hidden="tru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Format="false" ht="15" hidden="tru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Format="false" ht="15" hidden="tru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Format="false" ht="15" hidden="true" customHeight="false" outlineLevel="0" collapsed="false">
      <c r="A40" s="5" t="n">
        <f aca="false">exit_value_1_usd</f>
        <v>700000000</v>
      </c>
      <c r="B40" s="2" t="n">
        <f aca="false">ROW()-ROW($B$40)</f>
        <v>0</v>
      </c>
      <c r="C40" s="2" t="n">
        <f aca="false">MOD(QUOTIENT($B40,1),2)</f>
        <v>0</v>
      </c>
      <c r="D40" s="2" t="n">
        <f aca="false">MOD(QUOTIENT($B40,2),2)</f>
        <v>0</v>
      </c>
      <c r="E40" s="2" t="n">
        <f aca="false">MOD(QUOTIENT($B40,4),2)</f>
        <v>0</v>
      </c>
      <c r="F40" s="2" t="n">
        <f aca="false">MOD(QUOTIENT($B40,8),2)</f>
        <v>0</v>
      </c>
      <c r="G40" s="2" t="n">
        <f aca="false">MOD(QUOTIENT($B40,16),2)</f>
        <v>0</v>
      </c>
      <c r="H40" s="2" t="n">
        <f aca="false">MOD(QUOTIENT($B40,32),2)</f>
        <v>0</v>
      </c>
      <c r="I40" s="2" t="n">
        <f aca="false">MOD(QUOTIENT($B40,64),2)</f>
        <v>0</v>
      </c>
      <c r="J40" s="5" t="n">
        <f aca="false">IF($C40=const_zero,MIN(class_series_f_invested_usd,MAX(const_zero,$A40)),const_zero)</f>
        <v>30000000</v>
      </c>
      <c r="K40" s="5" t="n">
        <f aca="false">IF($D40=const_zero,MIN(class_series_e_invested_usd,MAX(const_zero,$A40-SUM($J40:$J40))),const_zero)</f>
        <v>300000000</v>
      </c>
      <c r="L40" s="5" t="n">
        <f aca="false">IF($E40=const_zero,MIN(class_series_d_invested_usd,MAX(const_zero,$A40-SUM($J40:$K40))),const_zero)</f>
        <v>100000000</v>
      </c>
      <c r="M40" s="5" t="n">
        <f aca="false">IF($F40=const_zero,MIN(class_series_c_invested_usd,MAX(const_zero,$A40-SUM($J40:$L40))),const_zero)</f>
        <v>60000000</v>
      </c>
      <c r="N40" s="5" t="n">
        <f aca="false">IF($G40=const_zero,MIN(class_series_b_invested_usd,MAX(const_zero,$A40-SUM($J40:$M40))),const_zero)</f>
        <v>30000000</v>
      </c>
      <c r="O40" s="5" t="n">
        <f aca="false">IF($H40=const_zero,MIN(class_series_a_invested_usd,MAX(const_zero,$A40-SUM($J40:$N40))),const_zero)</f>
        <v>15000000</v>
      </c>
      <c r="P40" s="5" t="n">
        <f aca="false">IF($I40=const_zero,MIN(class_seed_invested_usd,MAX(const_zero,$A40-SUM($J40:$O40))),const_zero)</f>
        <v>5000000</v>
      </c>
      <c r="Q40" s="5" t="n">
        <f aca="false">MAX(const_zero,$A40-SUM($J40:$P40))</f>
        <v>160000000</v>
      </c>
      <c r="R40" s="9" t="n">
        <f aca="false">common_rsa_total+'Pro-Forma'!$B$10+'Pro-Forma'!$B$11+IF($C40=const_one,'Pro-Forma'!$B$5,const_zero)+IF($D40=const_one,'Pro-Forma'!$F$27,const_zero)+IF($E40=const_one,'Pro-Forma'!$F$26,const_zero)+IF($F40=const_one,'Pro-Forma'!$F$25,const_zero)+IF($G40=const_one,'Pro-Forma'!$F$24,const_zero)+IF($H40=const_one,'Pro-Forma'!$F$23,const_zero)+IF($I40=const_one,'Pro-Forma'!$F$22,const_zero)</f>
        <v>9280512.82898837</v>
      </c>
      <c r="S40" s="23" t="b">
        <f aca="false">IF($R40&gt;const_zero,--($Q40&gt;option_strike_usd*$R40),const_zero)</f>
        <v>1</v>
      </c>
      <c r="T40" s="7" t="n">
        <f aca="false">IF($R40&gt;const_zero,IF($S40=const_one,($Q40+option_strike_usd*pre_f_options_issued)/($R40+pre_f_options_issued),$Q40/$R40),const_zero)</f>
        <v>13.7939665580717</v>
      </c>
      <c r="U40" s="5" t="n">
        <f aca="false">IF($C40=const_one,'Pro-Forma'!$B$5*$T40,const_zero)</f>
        <v>0</v>
      </c>
      <c r="V40" s="5" t="n">
        <f aca="false">IF($D40=const_one,'Pro-Forma'!$F$27*$T40,const_zero)</f>
        <v>0</v>
      </c>
      <c r="W40" s="5" t="n">
        <f aca="false">IF($E40=const_one,'Pro-Forma'!$F$26*$T40,const_zero)</f>
        <v>0</v>
      </c>
      <c r="X40" s="5" t="n">
        <f aca="false">IF($F40=const_one,'Pro-Forma'!$F$25*$T40,const_zero)</f>
        <v>0</v>
      </c>
      <c r="Y40" s="5" t="n">
        <f aca="false">IF($G40=const_one,'Pro-Forma'!$F$24*$T40,const_zero)</f>
        <v>0</v>
      </c>
      <c r="Z40" s="5" t="n">
        <f aca="false">IF($H40=const_one,'Pro-Forma'!$F$23*$T40,const_zero)</f>
        <v>0</v>
      </c>
      <c r="AA40" s="5" t="n">
        <f aca="false">IF($I40=const_one,'Pro-Forma'!$F$22*$T40,const_zero)</f>
        <v>0</v>
      </c>
      <c r="AB40" s="5" t="n">
        <f aca="false">('Pro-Forma'!$B$10+'Pro-Forma'!$B$11)*$T40</f>
        <v>3869384.5821756</v>
      </c>
      <c r="AC40" s="5" t="n">
        <f aca="false">common_rsa_total*$T40</f>
        <v>124145699.022645</v>
      </c>
      <c r="AD40" s="5" t="n">
        <f aca="false">IF($S40=const_one,pre_f_options_issued*($T40-option_strike_usd),const_zero)</f>
        <v>31984916.3951792</v>
      </c>
      <c r="AE40" s="5" t="n">
        <f aca="false">J40+U40</f>
        <v>30000000</v>
      </c>
      <c r="AF40" s="5" t="n">
        <f aca="false">K40+V40</f>
        <v>300000000</v>
      </c>
      <c r="AG40" s="5" t="n">
        <f aca="false">L40+W40</f>
        <v>100000000</v>
      </c>
      <c r="AH40" s="5" t="n">
        <f aca="false">M40+X40</f>
        <v>60000000</v>
      </c>
      <c r="AI40" s="5" t="n">
        <f aca="false">N40+Y40</f>
        <v>30000000</v>
      </c>
      <c r="AJ40" s="5" t="n">
        <f aca="false">O40+Z40</f>
        <v>15000000</v>
      </c>
      <c r="AK40" s="5" t="n">
        <f aca="false">P40+AA40</f>
        <v>5000000</v>
      </c>
      <c r="AL40" s="5" t="n">
        <f aca="false">INDEX($AE$40:$AE$167,$B40-$C40*1+const_one)</f>
        <v>30000000</v>
      </c>
      <c r="AM40" s="5" t="n">
        <f aca="false">INDEX($AF$40:$AF$167,$B40-$D40*2+const_one)</f>
        <v>300000000</v>
      </c>
      <c r="AN40" s="5" t="n">
        <f aca="false">INDEX($AG$40:$AG$167,$B40-$E40*4+const_one)</f>
        <v>100000000</v>
      </c>
      <c r="AO40" s="5" t="n">
        <f aca="false">INDEX($AH$40:$AH$167,$B40-$F40*8+const_one)</f>
        <v>60000000</v>
      </c>
      <c r="AP40" s="5" t="n">
        <f aca="false">INDEX($AI$40:$AI$167,$B40-$G40*16+const_one)</f>
        <v>30000000</v>
      </c>
      <c r="AQ40" s="5" t="n">
        <f aca="false">INDEX($AJ$40:$AJ$167,$B40-$H40*32+const_one)</f>
        <v>15000000</v>
      </c>
      <c r="AR40" s="5" t="n">
        <f aca="false">INDEX($AK$40:$AK$167,$B40-$I40*64+const_one)</f>
        <v>5000000</v>
      </c>
      <c r="AS40" s="5" t="n">
        <f aca="false">INDEX($AE$40:$AE$167,$B40+(const_one-$C40)*1+const_one)</f>
        <v>12202001.6538611</v>
      </c>
      <c r="AT40" s="5" t="n">
        <f aca="false">INDEX($AF$40:$AF$167,$B40+(const_one-$D40)*2+const_one)</f>
        <v>158350287.815609</v>
      </c>
      <c r="AU40" s="5" t="n">
        <f aca="false">INDEX($AG$40:$AG$167,$B40+(const_one-$E40)*4+const_one)</f>
        <v>33674556.2433385</v>
      </c>
      <c r="AV40" s="5" t="n">
        <f aca="false">INDEX($AH$40:$AH$167,$B40+(const_one-$F40)*8+const_one)</f>
        <v>37657312.2876329</v>
      </c>
      <c r="AW40" s="5" t="n">
        <f aca="false">INDEX($AI$40:$AI$167,$B40+(const_one-$G40)*16+const_one)</f>
        <v>39071716.0278346</v>
      </c>
      <c r="AX40" s="5" t="n">
        <f aca="false">INDEX($AJ$40:$AJ$167,$B40+(const_one-$H40)*32+const_one)</f>
        <v>52888729.2685622</v>
      </c>
      <c r="AY40" s="5" t="n">
        <f aca="false">INDEX($AK$40:$AK$167,$B40+(const_one-$I40)*64+const_one)</f>
        <v>49909082.5492066</v>
      </c>
      <c r="AZ40" s="5" t="n">
        <f aca="false">--($C40=--(AS40&gt;AL40))</f>
        <v>1</v>
      </c>
      <c r="BA40" s="5" t="n">
        <f aca="false">--($D40=--(AT40&gt;AM40))</f>
        <v>1</v>
      </c>
      <c r="BB40" s="5" t="n">
        <f aca="false">--($E40=--(AU40&gt;AN40))</f>
        <v>1</v>
      </c>
      <c r="BC40" s="5" t="n">
        <f aca="false">--($F40=--(AV40&gt;AO40))</f>
        <v>1</v>
      </c>
      <c r="BD40" s="5" t="n">
        <f aca="false">--($G40=--(AW40&gt;AP40))</f>
        <v>0</v>
      </c>
      <c r="BE40" s="5" t="n">
        <f aca="false">--($H40=--(AX40&gt;AQ40))</f>
        <v>0</v>
      </c>
      <c r="BF40" s="5" t="n">
        <f aca="false">--($I40=--(AY40&gt;AR40))</f>
        <v>0</v>
      </c>
      <c r="BG40" s="5" t="n">
        <f aca="false">SUM(AZ40:BF40)</f>
        <v>4</v>
      </c>
      <c r="BH40" s="5" t="n">
        <f aca="false">SUM(AE40:AK40)+AB40+AC40+AD40</f>
        <v>700000000</v>
      </c>
    </row>
    <row r="41" customFormat="false" ht="15" hidden="true" customHeight="false" outlineLevel="0" collapsed="false">
      <c r="A41" s="5" t="n">
        <f aca="false">exit_value_1_usd</f>
        <v>700000000</v>
      </c>
      <c r="B41" s="2" t="n">
        <f aca="false">ROW()-ROW($B$40)</f>
        <v>1</v>
      </c>
      <c r="C41" s="2" t="n">
        <f aca="false">MOD(QUOTIENT($B41,1),2)</f>
        <v>1</v>
      </c>
      <c r="D41" s="2" t="n">
        <f aca="false">MOD(QUOTIENT($B41,2),2)</f>
        <v>0</v>
      </c>
      <c r="E41" s="2" t="n">
        <f aca="false">MOD(QUOTIENT($B41,4),2)</f>
        <v>0</v>
      </c>
      <c r="F41" s="2" t="n">
        <f aca="false">MOD(QUOTIENT($B41,8),2)</f>
        <v>0</v>
      </c>
      <c r="G41" s="2" t="n">
        <f aca="false">MOD(QUOTIENT($B41,16),2)</f>
        <v>0</v>
      </c>
      <c r="H41" s="2" t="n">
        <f aca="false">MOD(QUOTIENT($B41,32),2)</f>
        <v>0</v>
      </c>
      <c r="I41" s="2" t="n">
        <f aca="false">MOD(QUOTIENT($B41,64),2)</f>
        <v>0</v>
      </c>
      <c r="J41" s="5" t="n">
        <f aca="false">IF($C41=const_zero,MIN(class_series_f_invested_usd,MAX(const_zero,$A41)),const_zero)</f>
        <v>0</v>
      </c>
      <c r="K41" s="5" t="n">
        <f aca="false">IF($D41=const_zero,MIN(class_series_e_invested_usd,MAX(const_zero,$A41-SUM($J41:$J41))),const_zero)</f>
        <v>300000000</v>
      </c>
      <c r="L41" s="5" t="n">
        <f aca="false">IF($E41=const_zero,MIN(class_series_d_invested_usd,MAX(const_zero,$A41-SUM($J41:$K41))),const_zero)</f>
        <v>100000000</v>
      </c>
      <c r="M41" s="5" t="n">
        <f aca="false">IF($F41=const_zero,MIN(class_series_c_invested_usd,MAX(const_zero,$A41-SUM($J41:$L41))),const_zero)</f>
        <v>60000000</v>
      </c>
      <c r="N41" s="5" t="n">
        <f aca="false">IF($G41=const_zero,MIN(class_series_b_invested_usd,MAX(const_zero,$A41-SUM($J41:$M41))),const_zero)</f>
        <v>30000000</v>
      </c>
      <c r="O41" s="5" t="n">
        <f aca="false">IF($H41=const_zero,MIN(class_series_a_invested_usd,MAX(const_zero,$A41-SUM($J41:$N41))),const_zero)</f>
        <v>15000000</v>
      </c>
      <c r="P41" s="5" t="n">
        <f aca="false">IF($I41=const_zero,MIN(class_seed_invested_usd,MAX(const_zero,$A41-SUM($J41:$O41))),const_zero)</f>
        <v>5000000</v>
      </c>
      <c r="Q41" s="5" t="n">
        <f aca="false">MAX(const_zero,$A41-SUM($J41:$P41))</f>
        <v>190000000</v>
      </c>
      <c r="R41" s="9" t="n">
        <f aca="false">common_rsa_total+'Pro-Forma'!$B$10+'Pro-Forma'!$B$11+IF($C41=const_one,'Pro-Forma'!$B$5,const_zero)+IF($D41=const_one,'Pro-Forma'!$F$27,const_zero)+IF($E41=const_one,'Pro-Forma'!$F$26,const_zero)+IF($F41=const_one,'Pro-Forma'!$F$25,const_zero)+IF($G41=const_one,'Pro-Forma'!$F$24,const_zero)+IF($H41=const_one,'Pro-Forma'!$F$23,const_zero)+IF($I41=const_one,'Pro-Forma'!$F$22,const_zero)</f>
        <v>10077780.8981917</v>
      </c>
      <c r="S41" s="23" t="b">
        <f aca="false">IF($R41&gt;const_zero,--($Q41&gt;option_strike_usd*$R41),const_zero)</f>
        <v>1</v>
      </c>
      <c r="T41" s="7" t="n">
        <f aca="false">IF($R41&gt;const_zero,IF($S41=const_one,($Q41+option_strike_usd*pre_f_options_issued)/($R41+pre_f_options_issued),$Q41/$R41),const_zero)</f>
        <v>15.3047665210702</v>
      </c>
      <c r="U41" s="5" t="n">
        <f aca="false">IF($C41=const_one,'Pro-Forma'!$B$5*$T41,const_zero)</f>
        <v>12202001.6538611</v>
      </c>
      <c r="V41" s="5" t="n">
        <f aca="false">IF($D41=const_one,'Pro-Forma'!$F$27*$T41,const_zero)</f>
        <v>0</v>
      </c>
      <c r="W41" s="5" t="n">
        <f aca="false">IF($E41=const_one,'Pro-Forma'!$F$26*$T41,const_zero)</f>
        <v>0</v>
      </c>
      <c r="X41" s="5" t="n">
        <f aca="false">IF($F41=const_one,'Pro-Forma'!$F$25*$T41,const_zero)</f>
        <v>0</v>
      </c>
      <c r="Y41" s="5" t="n">
        <f aca="false">IF($G41=const_one,'Pro-Forma'!$F$24*$T41,const_zero)</f>
        <v>0</v>
      </c>
      <c r="Z41" s="5" t="n">
        <f aca="false">IF($H41=const_one,'Pro-Forma'!$F$23*$T41,const_zero)</f>
        <v>0</v>
      </c>
      <c r="AA41" s="5" t="n">
        <f aca="false">IF($I41=const_one,'Pro-Forma'!$F$22*$T41,const_zero)</f>
        <v>0</v>
      </c>
      <c r="AB41" s="5" t="n">
        <f aca="false">('Pro-Forma'!$B$10+'Pro-Forma'!$B$11)*$T41</f>
        <v>4293183.35383183</v>
      </c>
      <c r="AC41" s="5" t="n">
        <f aca="false">common_rsa_total*$T41</f>
        <v>137742898.689632</v>
      </c>
      <c r="AD41" s="5" t="n">
        <f aca="false">IF($S41=const_one,pre_f_options_issued*($T41-option_strike_usd),const_zero)</f>
        <v>35761916.3026754</v>
      </c>
      <c r="AE41" s="5" t="n">
        <f aca="false">J41+U41</f>
        <v>12202001.6538611</v>
      </c>
      <c r="AF41" s="5" t="n">
        <f aca="false">K41+V41</f>
        <v>300000000</v>
      </c>
      <c r="AG41" s="5" t="n">
        <f aca="false">L41+W41</f>
        <v>100000000</v>
      </c>
      <c r="AH41" s="5" t="n">
        <f aca="false">M41+X41</f>
        <v>60000000</v>
      </c>
      <c r="AI41" s="5" t="n">
        <f aca="false">N41+Y41</f>
        <v>30000000</v>
      </c>
      <c r="AJ41" s="5" t="n">
        <f aca="false">O41+Z41</f>
        <v>15000000</v>
      </c>
      <c r="AK41" s="5" t="n">
        <f aca="false">P41+AA41</f>
        <v>5000000</v>
      </c>
      <c r="AL41" s="5" t="n">
        <f aca="false">INDEX($AE$40:$AE$167,$B41-$C41*1+const_one)</f>
        <v>30000000</v>
      </c>
      <c r="AM41" s="5" t="n">
        <f aca="false">INDEX($AF$40:$AF$167,$B41-$D41*2+const_one)</f>
        <v>300000000</v>
      </c>
      <c r="AN41" s="5" t="n">
        <f aca="false">INDEX($AG$40:$AG$167,$B41-$E41*4+const_one)</f>
        <v>100000000</v>
      </c>
      <c r="AO41" s="5" t="n">
        <f aca="false">INDEX($AH$40:$AH$167,$B41-$F41*8+const_one)</f>
        <v>60000000</v>
      </c>
      <c r="AP41" s="5" t="n">
        <f aca="false">INDEX($AI$40:$AI$167,$B41-$G41*16+const_one)</f>
        <v>30000000</v>
      </c>
      <c r="AQ41" s="5" t="n">
        <f aca="false">INDEX($AJ$40:$AJ$167,$B41-$H41*32+const_one)</f>
        <v>15000000</v>
      </c>
      <c r="AR41" s="5" t="n">
        <f aca="false">INDEX($AK$40:$AK$167,$B41-$I41*64+const_one)</f>
        <v>5000000</v>
      </c>
      <c r="AS41" s="5" t="n">
        <f aca="false">INDEX($AE$40:$AE$167,$B41+(const_one-$C41)*1+const_one)</f>
        <v>12202001.6538611</v>
      </c>
      <c r="AT41" s="5" t="n">
        <f aca="false">INDEX($AF$40:$AF$167,$B41+(const_one-$D41)*2+const_one)</f>
        <v>161436796.704301</v>
      </c>
      <c r="AU41" s="5" t="n">
        <f aca="false">INDEX($AG$40:$AG$167,$B41+(const_one-$E41)*4+const_one)</f>
        <v>35432723.5543752</v>
      </c>
      <c r="AV41" s="5" t="n">
        <f aca="false">INDEX($AH$40:$AH$167,$B41+(const_one-$F41)*8+const_one)</f>
        <v>40459932.2235489</v>
      </c>
      <c r="AW41" s="5" t="n">
        <f aca="false">INDEX($AI$40:$AI$167,$B41+(const_one-$G41)*16+const_one)</f>
        <v>42849492.1300046</v>
      </c>
      <c r="AX41" s="5" t="n">
        <f aca="false">INDEX($AJ$40:$AJ$167,$B41+(const_one-$H41)*32+const_one)</f>
        <v>59023377.6384557</v>
      </c>
      <c r="AY41" s="5" t="n">
        <f aca="false">INDEX($AK$40:$AK$167,$B41+(const_one-$I41)*64+const_one)</f>
        <v>56178877.5113012</v>
      </c>
      <c r="AZ41" s="5" t="n">
        <f aca="false">--($C41=--(AS41&gt;AL41))</f>
        <v>0</v>
      </c>
      <c r="BA41" s="5" t="n">
        <f aca="false">--($D41=--(AT41&gt;AM41))</f>
        <v>1</v>
      </c>
      <c r="BB41" s="5" t="n">
        <f aca="false">--($E41=--(AU41&gt;AN41))</f>
        <v>1</v>
      </c>
      <c r="BC41" s="5" t="n">
        <f aca="false">--($F41=--(AV41&gt;AO41))</f>
        <v>1</v>
      </c>
      <c r="BD41" s="5" t="n">
        <f aca="false">--($G41=--(AW41&gt;AP41))</f>
        <v>0</v>
      </c>
      <c r="BE41" s="5" t="n">
        <f aca="false">--($H41=--(AX41&gt;AQ41))</f>
        <v>0</v>
      </c>
      <c r="BF41" s="5" t="n">
        <f aca="false">--($I41=--(AY41&gt;AR41))</f>
        <v>0</v>
      </c>
      <c r="BG41" s="5" t="n">
        <f aca="false">SUM(AZ41:BF41)</f>
        <v>3</v>
      </c>
      <c r="BH41" s="5" t="n">
        <f aca="false">SUM(AE41:AK41)+AB41+AC41+AD41</f>
        <v>700000000</v>
      </c>
    </row>
    <row r="42" customFormat="false" ht="15" hidden="true" customHeight="false" outlineLevel="0" collapsed="false">
      <c r="A42" s="5" t="n">
        <f aca="false">exit_value_1_usd</f>
        <v>700000000</v>
      </c>
      <c r="B42" s="2" t="n">
        <f aca="false">ROW()-ROW($B$40)</f>
        <v>2</v>
      </c>
      <c r="C42" s="2" t="n">
        <f aca="false">MOD(QUOTIENT($B42,1),2)</f>
        <v>0</v>
      </c>
      <c r="D42" s="2" t="n">
        <f aca="false">MOD(QUOTIENT($B42,2),2)</f>
        <v>1</v>
      </c>
      <c r="E42" s="2" t="n">
        <f aca="false">MOD(QUOTIENT($B42,4),2)</f>
        <v>0</v>
      </c>
      <c r="F42" s="2" t="n">
        <f aca="false">MOD(QUOTIENT($B42,8),2)</f>
        <v>0</v>
      </c>
      <c r="G42" s="2" t="n">
        <f aca="false">MOD(QUOTIENT($B42,16),2)</f>
        <v>0</v>
      </c>
      <c r="H42" s="2" t="n">
        <f aca="false">MOD(QUOTIENT($B42,32),2)</f>
        <v>0</v>
      </c>
      <c r="I42" s="2" t="n">
        <f aca="false">MOD(QUOTIENT($B42,64),2)</f>
        <v>0</v>
      </c>
      <c r="J42" s="5" t="n">
        <f aca="false">IF($C42=const_zero,MIN(class_series_f_invested_usd,MAX(const_zero,$A42)),const_zero)</f>
        <v>30000000</v>
      </c>
      <c r="K42" s="5" t="n">
        <f aca="false">IF($D42=const_zero,MIN(class_series_e_invested_usd,MAX(const_zero,$A42-SUM($J42:$J42))),const_zero)</f>
        <v>0</v>
      </c>
      <c r="L42" s="5" t="n">
        <f aca="false">IF($E42=const_zero,MIN(class_series_d_invested_usd,MAX(const_zero,$A42-SUM($J42:$K42))),const_zero)</f>
        <v>100000000</v>
      </c>
      <c r="M42" s="5" t="n">
        <f aca="false">IF($F42=const_zero,MIN(class_series_c_invested_usd,MAX(const_zero,$A42-SUM($J42:$L42))),const_zero)</f>
        <v>60000000</v>
      </c>
      <c r="N42" s="5" t="n">
        <f aca="false">IF($G42=const_zero,MIN(class_series_b_invested_usd,MAX(const_zero,$A42-SUM($J42:$M42))),const_zero)</f>
        <v>30000000</v>
      </c>
      <c r="O42" s="5" t="n">
        <f aca="false">IF($H42=const_zero,MIN(class_series_a_invested_usd,MAX(const_zero,$A42-SUM($J42:$N42))),const_zero)</f>
        <v>15000000</v>
      </c>
      <c r="P42" s="5" t="n">
        <f aca="false">IF($I42=const_zero,MIN(class_seed_invested_usd,MAX(const_zero,$A42-SUM($J42:$O42))),const_zero)</f>
        <v>5000000</v>
      </c>
      <c r="Q42" s="5" t="n">
        <f aca="false">MAX(const_zero,$A42-SUM($J42:$P42))</f>
        <v>460000000</v>
      </c>
      <c r="R42" s="9" t="n">
        <f aca="false">common_rsa_total+'Pro-Forma'!$B$10+'Pro-Forma'!$B$11+IF($C42=const_one,'Pro-Forma'!$B$5,const_zero)+IF($D42=const_one,'Pro-Forma'!$F$27,const_zero)+IF($E42=const_one,'Pro-Forma'!$F$26,const_zero)+IF($F42=const_one,'Pro-Forma'!$F$25,const_zero)+IF($G42=const_one,'Pro-Forma'!$F$24,const_zero)+IF($H42=const_one,'Pro-Forma'!$F$23,const_zero)+IF($I42=const_one,'Pro-Forma'!$F$22,const_zero)</f>
        <v>15413833.1063222</v>
      </c>
      <c r="S42" s="23" t="b">
        <f aca="false">IF($R42&gt;const_zero,--($Q42&gt;option_strike_usd*$R42),const_zero)</f>
        <v>1</v>
      </c>
      <c r="T42" s="7" t="n">
        <f aca="false">IF($R42&gt;const_zero,IF($S42=const_one,($Q42+option_strike_usd*pre_f_options_issued)/($R42+pre_f_options_issued),$Q42/$R42),const_zero)</f>
        <v>25.8180366678069</v>
      </c>
      <c r="U42" s="5" t="n">
        <f aca="false">IF($C42=const_one,'Pro-Forma'!$B$5*$T42,const_zero)</f>
        <v>0</v>
      </c>
      <c r="V42" s="5" t="n">
        <f aca="false">IF($D42=const_one,'Pro-Forma'!$F$27*$T42,const_zero)</f>
        <v>158350287.815609</v>
      </c>
      <c r="W42" s="5" t="n">
        <f aca="false">IF($E42=const_one,'Pro-Forma'!$F$26*$T42,const_zero)</f>
        <v>0</v>
      </c>
      <c r="X42" s="5" t="n">
        <f aca="false">IF($F42=const_one,'Pro-Forma'!$F$25*$T42,const_zero)</f>
        <v>0</v>
      </c>
      <c r="Y42" s="5" t="n">
        <f aca="false">IF($G42=const_one,'Pro-Forma'!$F$24*$T42,const_zero)</f>
        <v>0</v>
      </c>
      <c r="Z42" s="5" t="n">
        <f aca="false">IF($H42=const_one,'Pro-Forma'!$F$23*$T42,const_zero)</f>
        <v>0</v>
      </c>
      <c r="AA42" s="5" t="n">
        <f aca="false">IF($I42=const_one,'Pro-Forma'!$F$22*$T42,const_zero)</f>
        <v>0</v>
      </c>
      <c r="AB42" s="5" t="n">
        <f aca="false">('Pro-Forma'!$B$10+'Pro-Forma'!$B$11)*$T42</f>
        <v>7242290.50461187</v>
      </c>
      <c r="AC42" s="5" t="n">
        <f aca="false">common_rsa_total*$T42</f>
        <v>232362330.010262</v>
      </c>
      <c r="AD42" s="5" t="n">
        <f aca="false">IF($S42=const_one,pre_f_options_issued*($T42-option_strike_usd),const_zero)</f>
        <v>62045091.6695172</v>
      </c>
      <c r="AE42" s="5" t="n">
        <f aca="false">J42+U42</f>
        <v>30000000</v>
      </c>
      <c r="AF42" s="5" t="n">
        <f aca="false">K42+V42</f>
        <v>158350287.815609</v>
      </c>
      <c r="AG42" s="5" t="n">
        <f aca="false">L42+W42</f>
        <v>100000000</v>
      </c>
      <c r="AH42" s="5" t="n">
        <f aca="false">M42+X42</f>
        <v>60000000</v>
      </c>
      <c r="AI42" s="5" t="n">
        <f aca="false">N42+Y42</f>
        <v>30000000</v>
      </c>
      <c r="AJ42" s="5" t="n">
        <f aca="false">O42+Z42</f>
        <v>15000000</v>
      </c>
      <c r="AK42" s="5" t="n">
        <f aca="false">P42+AA42</f>
        <v>5000000</v>
      </c>
      <c r="AL42" s="5" t="n">
        <f aca="false">INDEX($AE$40:$AE$167,$B42-$C42*1+const_one)</f>
        <v>30000000</v>
      </c>
      <c r="AM42" s="5" t="n">
        <f aca="false">INDEX($AF$40:$AF$167,$B42-$D42*2+const_one)</f>
        <v>300000000</v>
      </c>
      <c r="AN42" s="5" t="n">
        <f aca="false">INDEX($AG$40:$AG$167,$B42-$E42*4+const_one)</f>
        <v>100000000</v>
      </c>
      <c r="AO42" s="5" t="n">
        <f aca="false">INDEX($AH$40:$AH$167,$B42-$F42*8+const_one)</f>
        <v>60000000</v>
      </c>
      <c r="AP42" s="5" t="n">
        <f aca="false">INDEX($AI$40:$AI$167,$B42-$G42*16+const_one)</f>
        <v>30000000</v>
      </c>
      <c r="AQ42" s="5" t="n">
        <f aca="false">INDEX($AJ$40:$AJ$167,$B42-$H42*32+const_one)</f>
        <v>15000000</v>
      </c>
      <c r="AR42" s="5" t="n">
        <f aca="false">INDEX($AK$40:$AK$167,$B42-$I42*64+const_one)</f>
        <v>5000000</v>
      </c>
      <c r="AS42" s="5" t="n">
        <f aca="false">INDEX($AE$40:$AE$167,$B42+(const_one-$C42)*1+const_one)</f>
        <v>20985110.4111516</v>
      </c>
      <c r="AT42" s="5" t="n">
        <f aca="false">INDEX($AF$40:$AF$167,$B42+(const_one-$D42)*2+const_one)</f>
        <v>158350287.815609</v>
      </c>
      <c r="AU42" s="5" t="n">
        <f aca="false">INDEX($AG$40:$AG$167,$B42+(const_one-$E42)*4+const_one)</f>
        <v>49633778.4012273</v>
      </c>
      <c r="AV42" s="5" t="n">
        <f aca="false">INDEX($AH$40:$AH$167,$B42+(const_one-$F42)*8+const_one)</f>
        <v>61731333.1972645</v>
      </c>
      <c r="AW42" s="5" t="n">
        <f aca="false">INDEX($AI$40:$AI$167,$B42+(const_one-$G42)*16+const_one)</f>
        <v>70647020.6818927</v>
      </c>
      <c r="AX42" s="5" t="n">
        <f aca="false">INDEX($AJ$40:$AJ$167,$B42+(const_one-$H42)*32+const_one)</f>
        <v>104194701.467964</v>
      </c>
      <c r="AY42" s="5" t="n">
        <f aca="false">INDEX($AK$40:$AK$167,$B42+(const_one-$I42)*64+const_one)</f>
        <v>102012613.479106</v>
      </c>
      <c r="AZ42" s="5" t="n">
        <f aca="false">--($C42=--(AS42&gt;AL42))</f>
        <v>1</v>
      </c>
      <c r="BA42" s="5" t="n">
        <f aca="false">--($D42=--(AT42&gt;AM42))</f>
        <v>0</v>
      </c>
      <c r="BB42" s="5" t="n">
        <f aca="false">--($E42=--(AU42&gt;AN42))</f>
        <v>1</v>
      </c>
      <c r="BC42" s="5" t="n">
        <f aca="false">--($F42=--(AV42&gt;AO42))</f>
        <v>0</v>
      </c>
      <c r="BD42" s="5" t="n">
        <f aca="false">--($G42=--(AW42&gt;AP42))</f>
        <v>0</v>
      </c>
      <c r="BE42" s="5" t="n">
        <f aca="false">--($H42=--(AX42&gt;AQ42))</f>
        <v>0</v>
      </c>
      <c r="BF42" s="5" t="n">
        <f aca="false">--($I42=--(AY42&gt;AR42))</f>
        <v>0</v>
      </c>
      <c r="BG42" s="5" t="n">
        <f aca="false">SUM(AZ42:BF42)</f>
        <v>2</v>
      </c>
      <c r="BH42" s="5" t="n">
        <f aca="false">SUM(AE42:AK42)+AB42+AC42+AD42</f>
        <v>700000000</v>
      </c>
    </row>
    <row r="43" customFormat="false" ht="15" hidden="true" customHeight="false" outlineLevel="0" collapsed="false">
      <c r="A43" s="5" t="n">
        <f aca="false">exit_value_1_usd</f>
        <v>700000000</v>
      </c>
      <c r="B43" s="2" t="n">
        <f aca="false">ROW()-ROW($B$40)</f>
        <v>3</v>
      </c>
      <c r="C43" s="2" t="n">
        <f aca="false">MOD(QUOTIENT($B43,1),2)</f>
        <v>1</v>
      </c>
      <c r="D43" s="2" t="n">
        <f aca="false">MOD(QUOTIENT($B43,2),2)</f>
        <v>1</v>
      </c>
      <c r="E43" s="2" t="n">
        <f aca="false">MOD(QUOTIENT($B43,4),2)</f>
        <v>0</v>
      </c>
      <c r="F43" s="2" t="n">
        <f aca="false">MOD(QUOTIENT($B43,8),2)</f>
        <v>0</v>
      </c>
      <c r="G43" s="2" t="n">
        <f aca="false">MOD(QUOTIENT($B43,16),2)</f>
        <v>0</v>
      </c>
      <c r="H43" s="2" t="n">
        <f aca="false">MOD(QUOTIENT($B43,32),2)</f>
        <v>0</v>
      </c>
      <c r="I43" s="2" t="n">
        <f aca="false">MOD(QUOTIENT($B43,64),2)</f>
        <v>0</v>
      </c>
      <c r="J43" s="5" t="n">
        <f aca="false">IF($C43=const_zero,MIN(class_series_f_invested_usd,MAX(const_zero,$A43)),const_zero)</f>
        <v>0</v>
      </c>
      <c r="K43" s="5" t="n">
        <f aca="false">IF($D43=const_zero,MIN(class_series_e_invested_usd,MAX(const_zero,$A43-SUM($J43:$J43))),const_zero)</f>
        <v>0</v>
      </c>
      <c r="L43" s="5" t="n">
        <f aca="false">IF($E43=const_zero,MIN(class_series_d_invested_usd,MAX(const_zero,$A43-SUM($J43:$K43))),const_zero)</f>
        <v>100000000</v>
      </c>
      <c r="M43" s="5" t="n">
        <f aca="false">IF($F43=const_zero,MIN(class_series_c_invested_usd,MAX(const_zero,$A43-SUM($J43:$L43))),const_zero)</f>
        <v>60000000</v>
      </c>
      <c r="N43" s="5" t="n">
        <f aca="false">IF($G43=const_zero,MIN(class_series_b_invested_usd,MAX(const_zero,$A43-SUM($J43:$M43))),const_zero)</f>
        <v>30000000</v>
      </c>
      <c r="O43" s="5" t="n">
        <f aca="false">IF($H43=const_zero,MIN(class_series_a_invested_usd,MAX(const_zero,$A43-SUM($J43:$N43))),const_zero)</f>
        <v>15000000</v>
      </c>
      <c r="P43" s="5" t="n">
        <f aca="false">IF($I43=const_zero,MIN(class_seed_invested_usd,MAX(const_zero,$A43-SUM($J43:$O43))),const_zero)</f>
        <v>5000000</v>
      </c>
      <c r="Q43" s="5" t="n">
        <f aca="false">MAX(const_zero,$A43-SUM($J43:$P43))</f>
        <v>490000000</v>
      </c>
      <c r="R43" s="9" t="n">
        <f aca="false">common_rsa_total+'Pro-Forma'!$B$10+'Pro-Forma'!$B$11+IF($C43=const_one,'Pro-Forma'!$B$5,const_zero)+IF($D43=const_one,'Pro-Forma'!$F$27,const_zero)+IF($E43=const_one,'Pro-Forma'!$F$26,const_zero)+IF($F43=const_one,'Pro-Forma'!$F$25,const_zero)+IF($G43=const_one,'Pro-Forma'!$F$24,const_zero)+IF($H43=const_one,'Pro-Forma'!$F$23,const_zero)+IF($I43=const_one,'Pro-Forma'!$F$22,const_zero)</f>
        <v>16211101.1755256</v>
      </c>
      <c r="S43" s="23" t="b">
        <f aca="false">IF($R43&gt;const_zero,--($Q43&gt;option_strike_usd*$R43),const_zero)</f>
        <v>1</v>
      </c>
      <c r="T43" s="7" t="n">
        <f aca="false">IF($R43&gt;const_zero,IF($S43=const_one,($Q43+option_strike_usd*pre_f_options_issued)/($R43+pre_f_options_issued),$Q43/$R43),const_zero)</f>
        <v>26.321272883939</v>
      </c>
      <c r="U43" s="5" t="n">
        <f aca="false">IF($C43=const_one,'Pro-Forma'!$B$5*$T43,const_zero)</f>
        <v>20985110.4111516</v>
      </c>
      <c r="V43" s="5" t="n">
        <f aca="false">IF($D43=const_one,'Pro-Forma'!$F$27*$T43,const_zero)</f>
        <v>161436796.704301</v>
      </c>
      <c r="W43" s="5" t="n">
        <f aca="false">IF($E43=const_one,'Pro-Forma'!$F$26*$T43,const_zero)</f>
        <v>0</v>
      </c>
      <c r="X43" s="5" t="n">
        <f aca="false">IF($F43=const_one,'Pro-Forma'!$F$25*$T43,const_zero)</f>
        <v>0</v>
      </c>
      <c r="Y43" s="5" t="n">
        <f aca="false">IF($G43=const_one,'Pro-Forma'!$F$24*$T43,const_zero)</f>
        <v>0</v>
      </c>
      <c r="Z43" s="5" t="n">
        <f aca="false">IF($H43=const_one,'Pro-Forma'!$F$23*$T43,const_zero)</f>
        <v>0</v>
      </c>
      <c r="AA43" s="5" t="n">
        <f aca="false">IF($I43=const_one,'Pro-Forma'!$F$22*$T43,const_zero)</f>
        <v>0</v>
      </c>
      <c r="AB43" s="5" t="n">
        <f aca="false">('Pro-Forma'!$B$10+'Pro-Forma'!$B$11)*$T43</f>
        <v>7383454.7192485</v>
      </c>
      <c r="AC43" s="5" t="n">
        <f aca="false">common_rsa_total*$T43</f>
        <v>236891455.955451</v>
      </c>
      <c r="AD43" s="5" t="n">
        <f aca="false">IF($S43=const_one,pre_f_options_issued*($T43-option_strike_usd),const_zero)</f>
        <v>63303182.2098475</v>
      </c>
      <c r="AE43" s="5" t="n">
        <f aca="false">J43+U43</f>
        <v>20985110.4111516</v>
      </c>
      <c r="AF43" s="5" t="n">
        <f aca="false">K43+V43</f>
        <v>161436796.704301</v>
      </c>
      <c r="AG43" s="5" t="n">
        <f aca="false">L43+W43</f>
        <v>100000000</v>
      </c>
      <c r="AH43" s="5" t="n">
        <f aca="false">M43+X43</f>
        <v>60000000</v>
      </c>
      <c r="AI43" s="5" t="n">
        <f aca="false">N43+Y43</f>
        <v>30000000</v>
      </c>
      <c r="AJ43" s="5" t="n">
        <f aca="false">O43+Z43</f>
        <v>15000000</v>
      </c>
      <c r="AK43" s="5" t="n">
        <f aca="false">P43+AA43</f>
        <v>5000000</v>
      </c>
      <c r="AL43" s="5" t="n">
        <f aca="false">INDEX($AE$40:$AE$167,$B43-$C43*1+const_one)</f>
        <v>30000000</v>
      </c>
      <c r="AM43" s="5" t="n">
        <f aca="false">INDEX($AF$40:$AF$167,$B43-$D43*2+const_one)</f>
        <v>300000000</v>
      </c>
      <c r="AN43" s="5" t="n">
        <f aca="false">INDEX($AG$40:$AG$167,$B43-$E43*4+const_one)</f>
        <v>100000000</v>
      </c>
      <c r="AO43" s="5" t="n">
        <f aca="false">INDEX($AH$40:$AH$167,$B43-$F43*8+const_one)</f>
        <v>60000000</v>
      </c>
      <c r="AP43" s="5" t="n">
        <f aca="false">INDEX($AI$40:$AI$167,$B43-$G43*16+const_one)</f>
        <v>30000000</v>
      </c>
      <c r="AQ43" s="5" t="n">
        <f aca="false">INDEX($AJ$40:$AJ$167,$B43-$H43*32+const_one)</f>
        <v>15000000</v>
      </c>
      <c r="AR43" s="5" t="n">
        <f aca="false">INDEX($AK$40:$AK$167,$B43-$I43*64+const_one)</f>
        <v>5000000</v>
      </c>
      <c r="AS43" s="5" t="n">
        <f aca="false">INDEX($AE$40:$AE$167,$B43+(const_one-$C43)*1+const_one)</f>
        <v>20985110.4111516</v>
      </c>
      <c r="AT43" s="5" t="n">
        <f aca="false">INDEX($AF$40:$AF$167,$B43+(const_one-$D43)*2+const_one)</f>
        <v>161436796.704301</v>
      </c>
      <c r="AU43" s="5" t="n">
        <f aca="false">INDEX($AG$40:$AG$167,$B43+(const_one-$E43)*4+const_one)</f>
        <v>50242155.2506595</v>
      </c>
      <c r="AV43" s="5" t="n">
        <f aca="false">INDEX($AH$40:$AH$167,$B43+(const_one-$F43)*8+const_one)</f>
        <v>62810555.8765098</v>
      </c>
      <c r="AW43" s="5" t="n">
        <f aca="false">INDEX($AI$40:$AI$167,$B43+(const_one-$G43)*16+const_one)</f>
        <v>72198088.3110161</v>
      </c>
      <c r="AX43" s="5" t="n">
        <f aca="false">INDEX($AJ$40:$AJ$167,$B43+(const_one-$H43)*32+const_one)</f>
        <v>107017383.174898</v>
      </c>
      <c r="AY43" s="5" t="n">
        <f aca="false">INDEX($AK$40:$AK$167,$B43+(const_one-$I43)*64+const_one)</f>
        <v>104908666.265048</v>
      </c>
      <c r="AZ43" s="5" t="n">
        <f aca="false">--($C43=--(AS43&gt;AL43))</f>
        <v>0</v>
      </c>
      <c r="BA43" s="5" t="n">
        <f aca="false">--($D43=--(AT43&gt;AM43))</f>
        <v>0</v>
      </c>
      <c r="BB43" s="5" t="n">
        <f aca="false">--($E43=--(AU43&gt;AN43))</f>
        <v>1</v>
      </c>
      <c r="BC43" s="5" t="n">
        <f aca="false">--($F43=--(AV43&gt;AO43))</f>
        <v>0</v>
      </c>
      <c r="BD43" s="5" t="n">
        <f aca="false">--($G43=--(AW43&gt;AP43))</f>
        <v>0</v>
      </c>
      <c r="BE43" s="5" t="n">
        <f aca="false">--($H43=--(AX43&gt;AQ43))</f>
        <v>0</v>
      </c>
      <c r="BF43" s="5" t="n">
        <f aca="false">--($I43=--(AY43&gt;AR43))</f>
        <v>0</v>
      </c>
      <c r="BG43" s="5" t="n">
        <f aca="false">SUM(AZ43:BF43)</f>
        <v>1</v>
      </c>
      <c r="BH43" s="5" t="n">
        <f aca="false">SUM(AE43:AK43)+AB43+AC43+AD43</f>
        <v>700000000</v>
      </c>
    </row>
    <row r="44" customFormat="false" ht="15" hidden="true" customHeight="false" outlineLevel="0" collapsed="false">
      <c r="A44" s="5" t="n">
        <f aca="false">exit_value_1_usd</f>
        <v>700000000</v>
      </c>
      <c r="B44" s="2" t="n">
        <f aca="false">ROW()-ROW($B$40)</f>
        <v>4</v>
      </c>
      <c r="C44" s="2" t="n">
        <f aca="false">MOD(QUOTIENT($B44,1),2)</f>
        <v>0</v>
      </c>
      <c r="D44" s="2" t="n">
        <f aca="false">MOD(QUOTIENT($B44,2),2)</f>
        <v>0</v>
      </c>
      <c r="E44" s="2" t="n">
        <f aca="false">MOD(QUOTIENT($B44,4),2)</f>
        <v>1</v>
      </c>
      <c r="F44" s="2" t="n">
        <f aca="false">MOD(QUOTIENT($B44,8),2)</f>
        <v>0</v>
      </c>
      <c r="G44" s="2" t="n">
        <f aca="false">MOD(QUOTIENT($B44,16),2)</f>
        <v>0</v>
      </c>
      <c r="H44" s="2" t="n">
        <f aca="false">MOD(QUOTIENT($B44,32),2)</f>
        <v>0</v>
      </c>
      <c r="I44" s="2" t="n">
        <f aca="false">MOD(QUOTIENT($B44,64),2)</f>
        <v>0</v>
      </c>
      <c r="J44" s="5" t="n">
        <f aca="false">IF($C44=const_zero,MIN(class_series_f_invested_usd,MAX(const_zero,$A44)),const_zero)</f>
        <v>30000000</v>
      </c>
      <c r="K44" s="5" t="n">
        <f aca="false">IF($D44=const_zero,MIN(class_series_e_invested_usd,MAX(const_zero,$A44-SUM($J44:$J44))),const_zero)</f>
        <v>300000000</v>
      </c>
      <c r="L44" s="5" t="n">
        <f aca="false">IF($E44=const_zero,MIN(class_series_d_invested_usd,MAX(const_zero,$A44-SUM($J44:$K44))),const_zero)</f>
        <v>0</v>
      </c>
      <c r="M44" s="5" t="n">
        <f aca="false">IF($F44=const_zero,MIN(class_series_c_invested_usd,MAX(const_zero,$A44-SUM($J44:$L44))),const_zero)</f>
        <v>60000000</v>
      </c>
      <c r="N44" s="5" t="n">
        <f aca="false">IF($G44=const_zero,MIN(class_series_b_invested_usd,MAX(const_zero,$A44-SUM($J44:$M44))),const_zero)</f>
        <v>30000000</v>
      </c>
      <c r="O44" s="5" t="n">
        <f aca="false">IF($H44=const_zero,MIN(class_series_a_invested_usd,MAX(const_zero,$A44-SUM($J44:$N44))),const_zero)</f>
        <v>15000000</v>
      </c>
      <c r="P44" s="5" t="n">
        <f aca="false">IF($I44=const_zero,MIN(class_seed_invested_usd,MAX(const_zero,$A44-SUM($J44:$O44))),const_zero)</f>
        <v>5000000</v>
      </c>
      <c r="Q44" s="5" t="n">
        <f aca="false">MAX(const_zero,$A44-SUM($J44:$P44))</f>
        <v>260000000</v>
      </c>
      <c r="R44" s="9" t="n">
        <f aca="false">common_rsa_total+'Pro-Forma'!$B$10+'Pro-Forma'!$B$11+IF($C44=const_one,'Pro-Forma'!$B$5,const_zero)+IF($D44=const_one,'Pro-Forma'!$F$27,const_zero)+IF($E44=const_one,'Pro-Forma'!$F$26,const_zero)+IF($F44=const_one,'Pro-Forma'!$F$25,const_zero)+IF($G44=const_one,'Pro-Forma'!$F$24,const_zero)+IF($H44=const_one,'Pro-Forma'!$F$23,const_zero)+IF($I44=const_one,'Pro-Forma'!$F$22,const_zero)</f>
        <v>11014164.1892672</v>
      </c>
      <c r="S44" s="23" t="b">
        <f aca="false">IF($R44&gt;const_zero,--($Q44&gt;option_strike_usd*$R44),const_zero)</f>
        <v>1</v>
      </c>
      <c r="T44" s="7" t="n">
        <f aca="false">IF($R44&gt;const_zero,IF($S44=const_one,($Q44+option_strike_usd*pre_f_options_issued)/($R44+pre_f_options_issued),$Q44/$R44),const_zero)</f>
        <v>19.4240647311711</v>
      </c>
      <c r="U44" s="5" t="n">
        <f aca="false">IF($C44=const_one,'Pro-Forma'!$B$5*$T44,const_zero)</f>
        <v>0</v>
      </c>
      <c r="V44" s="5" t="n">
        <f aca="false">IF($D44=const_one,'Pro-Forma'!$F$27*$T44,const_zero)</f>
        <v>0</v>
      </c>
      <c r="W44" s="5" t="n">
        <f aca="false">IF($E44=const_one,'Pro-Forma'!$F$26*$T44,const_zero)</f>
        <v>33674556.2433385</v>
      </c>
      <c r="X44" s="5" t="n">
        <f aca="false">IF($F44=const_one,'Pro-Forma'!$F$25*$T44,const_zero)</f>
        <v>0</v>
      </c>
      <c r="Y44" s="5" t="n">
        <f aca="false">IF($G44=const_one,'Pro-Forma'!$F$24*$T44,const_zero)</f>
        <v>0</v>
      </c>
      <c r="Z44" s="5" t="n">
        <f aca="false">IF($H44=const_one,'Pro-Forma'!$F$23*$T44,const_zero)</f>
        <v>0</v>
      </c>
      <c r="AA44" s="5" t="n">
        <f aca="false">IF($I44=const_one,'Pro-Forma'!$F$22*$T44,const_zero)</f>
        <v>0</v>
      </c>
      <c r="AB44" s="5" t="n">
        <f aca="false">('Pro-Forma'!$B$10+'Pro-Forma'!$B$11)*$T44</f>
        <v>5448699.34819395</v>
      </c>
      <c r="AC44" s="5" t="n">
        <f aca="false">common_rsa_total*$T44</f>
        <v>174816582.58054</v>
      </c>
      <c r="AD44" s="5" t="n">
        <f aca="false">IF($S44=const_one,pre_f_options_issued*($T44-option_strike_usd),const_zero)</f>
        <v>46060161.8279277</v>
      </c>
      <c r="AE44" s="5" t="n">
        <f aca="false">J44+U44</f>
        <v>30000000</v>
      </c>
      <c r="AF44" s="5" t="n">
        <f aca="false">K44+V44</f>
        <v>300000000</v>
      </c>
      <c r="AG44" s="5" t="n">
        <f aca="false">L44+W44</f>
        <v>33674556.2433385</v>
      </c>
      <c r="AH44" s="5" t="n">
        <f aca="false">M44+X44</f>
        <v>60000000</v>
      </c>
      <c r="AI44" s="5" t="n">
        <f aca="false">N44+Y44</f>
        <v>30000000</v>
      </c>
      <c r="AJ44" s="5" t="n">
        <f aca="false">O44+Z44</f>
        <v>15000000</v>
      </c>
      <c r="AK44" s="5" t="n">
        <f aca="false">P44+AA44</f>
        <v>5000000</v>
      </c>
      <c r="AL44" s="5" t="n">
        <f aca="false">INDEX($AE$40:$AE$167,$B44-$C44*1+const_one)</f>
        <v>30000000</v>
      </c>
      <c r="AM44" s="5" t="n">
        <f aca="false">INDEX($AF$40:$AF$167,$B44-$D44*2+const_one)</f>
        <v>300000000</v>
      </c>
      <c r="AN44" s="5" t="n">
        <f aca="false">INDEX($AG$40:$AG$167,$B44-$E44*4+const_one)</f>
        <v>100000000</v>
      </c>
      <c r="AO44" s="5" t="n">
        <f aca="false">INDEX($AH$40:$AH$167,$B44-$F44*8+const_one)</f>
        <v>60000000</v>
      </c>
      <c r="AP44" s="5" t="n">
        <f aca="false">INDEX($AI$40:$AI$167,$B44-$G44*16+const_one)</f>
        <v>30000000</v>
      </c>
      <c r="AQ44" s="5" t="n">
        <f aca="false">INDEX($AJ$40:$AJ$167,$B44-$H44*32+const_one)</f>
        <v>15000000</v>
      </c>
      <c r="AR44" s="5" t="n">
        <f aca="false">INDEX($AK$40:$AK$167,$B44-$I44*64+const_one)</f>
        <v>5000000</v>
      </c>
      <c r="AS44" s="5" t="n">
        <f aca="false">INDEX($AE$40:$AE$167,$B44+(const_one-$C44)*1+const_one)</f>
        <v>16294728.9991849</v>
      </c>
      <c r="AT44" s="5" t="n">
        <f aca="false">INDEX($AF$40:$AF$167,$B44+(const_one-$D44)*2+const_one)</f>
        <v>175594624.434745</v>
      </c>
      <c r="AU44" s="5" t="n">
        <f aca="false">INDEX($AG$40:$AG$167,$B44+(const_one-$E44)*4+const_one)</f>
        <v>33674556.2433385</v>
      </c>
      <c r="AV44" s="5" t="n">
        <f aca="false">INDEX($AH$40:$AH$167,$B44+(const_one-$F44)*8+const_one)</f>
        <v>48635918.9709756</v>
      </c>
      <c r="AW44" s="5" t="n">
        <f aca="false">INDEX($AI$40:$AI$167,$B44+(const_one-$G44)*16+const_one)</f>
        <v>53136204.1664998</v>
      </c>
      <c r="AX44" s="5" t="n">
        <f aca="false">INDEX($AJ$40:$AJ$167,$B44+(const_one-$H44)*32+const_one)</f>
        <v>74942621.5418542</v>
      </c>
      <c r="AY44" s="5" t="n">
        <f aca="false">INDEX($AK$40:$AK$167,$B44+(const_one-$I44)*64+const_one)</f>
        <v>72241986.5313369</v>
      </c>
      <c r="AZ44" s="5" t="n">
        <f aca="false">--($C44=--(AS44&gt;AL44))</f>
        <v>1</v>
      </c>
      <c r="BA44" s="5" t="n">
        <f aca="false">--($D44=--(AT44&gt;AM44))</f>
        <v>1</v>
      </c>
      <c r="BB44" s="5" t="n">
        <f aca="false">--($E44=--(AU44&gt;AN44))</f>
        <v>0</v>
      </c>
      <c r="BC44" s="5" t="n">
        <f aca="false">--($F44=--(AV44&gt;AO44))</f>
        <v>1</v>
      </c>
      <c r="BD44" s="5" t="n">
        <f aca="false">--($G44=--(AW44&gt;AP44))</f>
        <v>0</v>
      </c>
      <c r="BE44" s="5" t="n">
        <f aca="false">--($H44=--(AX44&gt;AQ44))</f>
        <v>0</v>
      </c>
      <c r="BF44" s="5" t="n">
        <f aca="false">--($I44=--(AY44&gt;AR44))</f>
        <v>0</v>
      </c>
      <c r="BG44" s="5" t="n">
        <f aca="false">SUM(AZ44:BF44)</f>
        <v>3</v>
      </c>
      <c r="BH44" s="5" t="n">
        <f aca="false">SUM(AE44:AK44)+AB44+AC44+AD44</f>
        <v>700000000</v>
      </c>
    </row>
    <row r="45" customFormat="false" ht="15" hidden="true" customHeight="false" outlineLevel="0" collapsed="false">
      <c r="A45" s="5" t="n">
        <f aca="false">exit_value_1_usd</f>
        <v>700000000</v>
      </c>
      <c r="B45" s="2" t="n">
        <f aca="false">ROW()-ROW($B$40)</f>
        <v>5</v>
      </c>
      <c r="C45" s="2" t="n">
        <f aca="false">MOD(QUOTIENT($B45,1),2)</f>
        <v>1</v>
      </c>
      <c r="D45" s="2" t="n">
        <f aca="false">MOD(QUOTIENT($B45,2),2)</f>
        <v>0</v>
      </c>
      <c r="E45" s="2" t="n">
        <f aca="false">MOD(QUOTIENT($B45,4),2)</f>
        <v>1</v>
      </c>
      <c r="F45" s="2" t="n">
        <f aca="false">MOD(QUOTIENT($B45,8),2)</f>
        <v>0</v>
      </c>
      <c r="G45" s="2" t="n">
        <f aca="false">MOD(QUOTIENT($B45,16),2)</f>
        <v>0</v>
      </c>
      <c r="H45" s="2" t="n">
        <f aca="false">MOD(QUOTIENT($B45,32),2)</f>
        <v>0</v>
      </c>
      <c r="I45" s="2" t="n">
        <f aca="false">MOD(QUOTIENT($B45,64),2)</f>
        <v>0</v>
      </c>
      <c r="J45" s="5" t="n">
        <f aca="false">IF($C45=const_zero,MIN(class_series_f_invested_usd,MAX(const_zero,$A45)),const_zero)</f>
        <v>0</v>
      </c>
      <c r="K45" s="5" t="n">
        <f aca="false">IF($D45=const_zero,MIN(class_series_e_invested_usd,MAX(const_zero,$A45-SUM($J45:$J45))),const_zero)</f>
        <v>300000000</v>
      </c>
      <c r="L45" s="5" t="n">
        <f aca="false">IF($E45=const_zero,MIN(class_series_d_invested_usd,MAX(const_zero,$A45-SUM($J45:$K45))),const_zero)</f>
        <v>0</v>
      </c>
      <c r="M45" s="5" t="n">
        <f aca="false">IF($F45=const_zero,MIN(class_series_c_invested_usd,MAX(const_zero,$A45-SUM($J45:$L45))),const_zero)</f>
        <v>60000000</v>
      </c>
      <c r="N45" s="5" t="n">
        <f aca="false">IF($G45=const_zero,MIN(class_series_b_invested_usd,MAX(const_zero,$A45-SUM($J45:$M45))),const_zero)</f>
        <v>30000000</v>
      </c>
      <c r="O45" s="5" t="n">
        <f aca="false">IF($H45=const_zero,MIN(class_series_a_invested_usd,MAX(const_zero,$A45-SUM($J45:$N45))),const_zero)</f>
        <v>15000000</v>
      </c>
      <c r="P45" s="5" t="n">
        <f aca="false">IF($I45=const_zero,MIN(class_seed_invested_usd,MAX(const_zero,$A45-SUM($J45:$O45))),const_zero)</f>
        <v>5000000</v>
      </c>
      <c r="Q45" s="5" t="n">
        <f aca="false">MAX(const_zero,$A45-SUM($J45:$P45))</f>
        <v>290000000</v>
      </c>
      <c r="R45" s="9" t="n">
        <f aca="false">common_rsa_total+'Pro-Forma'!$B$10+'Pro-Forma'!$B$11+IF($C45=const_one,'Pro-Forma'!$B$5,const_zero)+IF($D45=const_one,'Pro-Forma'!$F$27,const_zero)+IF($E45=const_one,'Pro-Forma'!$F$26,const_zero)+IF($F45=const_one,'Pro-Forma'!$F$25,const_zero)+IF($G45=const_one,'Pro-Forma'!$F$24,const_zero)+IF($H45=const_one,'Pro-Forma'!$F$23,const_zero)+IF($I45=const_one,'Pro-Forma'!$F$22,const_zero)</f>
        <v>11811432.2584705</v>
      </c>
      <c r="S45" s="23" t="b">
        <f aca="false">IF($R45&gt;const_zero,--($Q45&gt;option_strike_usd*$R45),const_zero)</f>
        <v>1</v>
      </c>
      <c r="T45" s="7" t="n">
        <f aca="false">IF($R45&gt;const_zero,IF($S45=const_one,($Q45+option_strike_usd*pre_f_options_issued)/($R45+pre_f_options_issued),$Q45/$R45),const_zero)</f>
        <v>20.4382059543257</v>
      </c>
      <c r="U45" s="5" t="n">
        <f aca="false">IF($C45=const_one,'Pro-Forma'!$B$5*$T45,const_zero)</f>
        <v>16294728.9991849</v>
      </c>
      <c r="V45" s="5" t="n">
        <f aca="false">IF($D45=const_one,'Pro-Forma'!$F$27*$T45,const_zero)</f>
        <v>0</v>
      </c>
      <c r="W45" s="5" t="n">
        <f aca="false">IF($E45=const_one,'Pro-Forma'!$F$26*$T45,const_zero)</f>
        <v>35432723.5543752</v>
      </c>
      <c r="X45" s="5" t="n">
        <f aca="false">IF($F45=const_one,'Pro-Forma'!$F$25*$T45,const_zero)</f>
        <v>0</v>
      </c>
      <c r="Y45" s="5" t="n">
        <f aca="false">IF($G45=const_one,'Pro-Forma'!$F$24*$T45,const_zero)</f>
        <v>0</v>
      </c>
      <c r="Z45" s="5" t="n">
        <f aca="false">IF($H45=const_one,'Pro-Forma'!$F$23*$T45,const_zero)</f>
        <v>0</v>
      </c>
      <c r="AA45" s="5" t="n">
        <f aca="false">IF($I45=const_one,'Pro-Forma'!$F$22*$T45,const_zero)</f>
        <v>0</v>
      </c>
      <c r="AB45" s="5" t="n">
        <f aca="false">('Pro-Forma'!$B$10+'Pro-Forma'!$B$11)*$T45</f>
        <v>5733178.97169476</v>
      </c>
      <c r="AC45" s="5" t="n">
        <f aca="false">common_rsa_total*$T45</f>
        <v>183943853.588931</v>
      </c>
      <c r="AD45" s="5" t="n">
        <f aca="false">IF($S45=const_one,pre_f_options_issued*($T45-option_strike_usd),const_zero)</f>
        <v>48595514.8858142</v>
      </c>
      <c r="AE45" s="5" t="n">
        <f aca="false">J45+U45</f>
        <v>16294728.9991849</v>
      </c>
      <c r="AF45" s="5" t="n">
        <f aca="false">K45+V45</f>
        <v>300000000</v>
      </c>
      <c r="AG45" s="5" t="n">
        <f aca="false">L45+W45</f>
        <v>35432723.5543752</v>
      </c>
      <c r="AH45" s="5" t="n">
        <f aca="false">M45+X45</f>
        <v>60000000</v>
      </c>
      <c r="AI45" s="5" t="n">
        <f aca="false">N45+Y45</f>
        <v>30000000</v>
      </c>
      <c r="AJ45" s="5" t="n">
        <f aca="false">O45+Z45</f>
        <v>15000000</v>
      </c>
      <c r="AK45" s="5" t="n">
        <f aca="false">P45+AA45</f>
        <v>5000000</v>
      </c>
      <c r="AL45" s="5" t="n">
        <f aca="false">INDEX($AE$40:$AE$167,$B45-$C45*1+const_one)</f>
        <v>30000000</v>
      </c>
      <c r="AM45" s="5" t="n">
        <f aca="false">INDEX($AF$40:$AF$167,$B45-$D45*2+const_one)</f>
        <v>300000000</v>
      </c>
      <c r="AN45" s="5" t="n">
        <f aca="false">INDEX($AG$40:$AG$167,$B45-$E45*4+const_one)</f>
        <v>100000000</v>
      </c>
      <c r="AO45" s="5" t="n">
        <f aca="false">INDEX($AH$40:$AH$167,$B45-$F45*8+const_one)</f>
        <v>60000000</v>
      </c>
      <c r="AP45" s="5" t="n">
        <f aca="false">INDEX($AI$40:$AI$167,$B45-$G45*16+const_one)</f>
        <v>30000000</v>
      </c>
      <c r="AQ45" s="5" t="n">
        <f aca="false">INDEX($AJ$40:$AJ$167,$B45-$H45*32+const_one)</f>
        <v>15000000</v>
      </c>
      <c r="AR45" s="5" t="n">
        <f aca="false">INDEX($AK$40:$AK$167,$B45-$I45*64+const_one)</f>
        <v>5000000</v>
      </c>
      <c r="AS45" s="5" t="n">
        <f aca="false">INDEX($AE$40:$AE$167,$B45+(const_one-$C45)*1+const_one)</f>
        <v>16294728.9991849</v>
      </c>
      <c r="AT45" s="5" t="n">
        <f aca="false">INDEX($AF$40:$AF$167,$B45+(const_one-$D45)*2+const_one)</f>
        <v>177746943.03373</v>
      </c>
      <c r="AU45" s="5" t="n">
        <f aca="false">INDEX($AG$40:$AG$167,$B45+(const_one-$E45)*4+const_one)</f>
        <v>35432723.5543752</v>
      </c>
      <c r="AV45" s="5" t="n">
        <f aca="false">INDEX($AH$40:$AH$167,$B45+(const_one-$F45)*8+const_one)</f>
        <v>50624027.1279674</v>
      </c>
      <c r="AW45" s="5" t="n">
        <f aca="false">INDEX($AI$40:$AI$167,$B45+(const_one-$G45)*16+const_one)</f>
        <v>55887923.3996714</v>
      </c>
      <c r="AX45" s="5" t="n">
        <f aca="false">INDEX($AJ$40:$AJ$167,$B45+(const_one-$H45)*32+const_one)</f>
        <v>79616052.264876</v>
      </c>
      <c r="AY45" s="5" t="n">
        <f aca="false">INDEX($AK$40:$AK$167,$B45+(const_one-$I45)*64+const_one)</f>
        <v>77026912.3538232</v>
      </c>
      <c r="AZ45" s="5" t="n">
        <f aca="false">--($C45=--(AS45&gt;AL45))</f>
        <v>0</v>
      </c>
      <c r="BA45" s="5" t="n">
        <f aca="false">--($D45=--(AT45&gt;AM45))</f>
        <v>1</v>
      </c>
      <c r="BB45" s="5" t="n">
        <f aca="false">--($E45=--(AU45&gt;AN45))</f>
        <v>0</v>
      </c>
      <c r="BC45" s="5" t="n">
        <f aca="false">--($F45=--(AV45&gt;AO45))</f>
        <v>1</v>
      </c>
      <c r="BD45" s="5" t="n">
        <f aca="false">--($G45=--(AW45&gt;AP45))</f>
        <v>0</v>
      </c>
      <c r="BE45" s="5" t="n">
        <f aca="false">--($H45=--(AX45&gt;AQ45))</f>
        <v>0</v>
      </c>
      <c r="BF45" s="5" t="n">
        <f aca="false">--($I45=--(AY45&gt;AR45))</f>
        <v>0</v>
      </c>
      <c r="BG45" s="5" t="n">
        <f aca="false">SUM(AZ45:BF45)</f>
        <v>2</v>
      </c>
      <c r="BH45" s="5" t="n">
        <f aca="false">SUM(AE45:AK45)+AB45+AC45+AD45</f>
        <v>700000000</v>
      </c>
    </row>
    <row r="46" customFormat="false" ht="15" hidden="true" customHeight="false" outlineLevel="0" collapsed="false">
      <c r="A46" s="5" t="n">
        <f aca="false">exit_value_1_usd</f>
        <v>700000000</v>
      </c>
      <c r="B46" s="2" t="n">
        <f aca="false">ROW()-ROW($B$40)</f>
        <v>6</v>
      </c>
      <c r="C46" s="2" t="n">
        <f aca="false">MOD(QUOTIENT($B46,1),2)</f>
        <v>0</v>
      </c>
      <c r="D46" s="2" t="n">
        <f aca="false">MOD(QUOTIENT($B46,2),2)</f>
        <v>1</v>
      </c>
      <c r="E46" s="2" t="n">
        <f aca="false">MOD(QUOTIENT($B46,4),2)</f>
        <v>1</v>
      </c>
      <c r="F46" s="2" t="n">
        <f aca="false">MOD(QUOTIENT($B46,8),2)</f>
        <v>0</v>
      </c>
      <c r="G46" s="2" t="n">
        <f aca="false">MOD(QUOTIENT($B46,16),2)</f>
        <v>0</v>
      </c>
      <c r="H46" s="2" t="n">
        <f aca="false">MOD(QUOTIENT($B46,32),2)</f>
        <v>0</v>
      </c>
      <c r="I46" s="2" t="n">
        <f aca="false">MOD(QUOTIENT($B46,64),2)</f>
        <v>0</v>
      </c>
      <c r="J46" s="5" t="n">
        <f aca="false">IF($C46=const_zero,MIN(class_series_f_invested_usd,MAX(const_zero,$A46)),const_zero)</f>
        <v>30000000</v>
      </c>
      <c r="K46" s="5" t="n">
        <f aca="false">IF($D46=const_zero,MIN(class_series_e_invested_usd,MAX(const_zero,$A46-SUM($J46:$J46))),const_zero)</f>
        <v>0</v>
      </c>
      <c r="L46" s="5" t="n">
        <f aca="false">IF($E46=const_zero,MIN(class_series_d_invested_usd,MAX(const_zero,$A46-SUM($J46:$K46))),const_zero)</f>
        <v>0</v>
      </c>
      <c r="M46" s="5" t="n">
        <f aca="false">IF($F46=const_zero,MIN(class_series_c_invested_usd,MAX(const_zero,$A46-SUM($J46:$L46))),const_zero)</f>
        <v>60000000</v>
      </c>
      <c r="N46" s="5" t="n">
        <f aca="false">IF($G46=const_zero,MIN(class_series_b_invested_usd,MAX(const_zero,$A46-SUM($J46:$M46))),const_zero)</f>
        <v>30000000</v>
      </c>
      <c r="O46" s="5" t="n">
        <f aca="false">IF($H46=const_zero,MIN(class_series_a_invested_usd,MAX(const_zero,$A46-SUM($J46:$N46))),const_zero)</f>
        <v>15000000</v>
      </c>
      <c r="P46" s="5" t="n">
        <f aca="false">IF($I46=const_zero,MIN(class_seed_invested_usd,MAX(const_zero,$A46-SUM($J46:$O46))),const_zero)</f>
        <v>5000000</v>
      </c>
      <c r="Q46" s="5" t="n">
        <f aca="false">MAX(const_zero,$A46-SUM($J46:$P46))</f>
        <v>560000000</v>
      </c>
      <c r="R46" s="9" t="n">
        <f aca="false">common_rsa_total+'Pro-Forma'!$B$10+'Pro-Forma'!$B$11+IF($C46=const_one,'Pro-Forma'!$B$5,const_zero)+IF($D46=const_one,'Pro-Forma'!$F$27,const_zero)+IF($E46=const_one,'Pro-Forma'!$F$26,const_zero)+IF($F46=const_one,'Pro-Forma'!$F$25,const_zero)+IF($G46=const_one,'Pro-Forma'!$F$24,const_zero)+IF($H46=const_one,'Pro-Forma'!$F$23,const_zero)+IF($I46=const_one,'Pro-Forma'!$F$22,const_zero)</f>
        <v>17147484.4666011</v>
      </c>
      <c r="S46" s="23" t="b">
        <f aca="false">IF($R46&gt;const_zero,--($Q46&gt;option_strike_usd*$R46),const_zero)</f>
        <v>1</v>
      </c>
      <c r="T46" s="7" t="n">
        <f aca="false">IF($R46&gt;const_zero,IF($S46=const_one,($Q46+option_strike_usd*pre_f_options_issued)/($R46+pre_f_options_issued),$Q46/$R46),const_zero)</f>
        <v>28.6296192754955</v>
      </c>
      <c r="U46" s="5" t="n">
        <f aca="false">IF($C46=const_one,'Pro-Forma'!$B$5*$T46,const_zero)</f>
        <v>0</v>
      </c>
      <c r="V46" s="5" t="n">
        <f aca="false">IF($D46=const_one,'Pro-Forma'!$F$27*$T46,const_zero)</f>
        <v>175594624.434745</v>
      </c>
      <c r="W46" s="5" t="n">
        <f aca="false">IF($E46=const_one,'Pro-Forma'!$F$26*$T46,const_zero)</f>
        <v>49633778.4012273</v>
      </c>
      <c r="X46" s="5" t="n">
        <f aca="false">IF($F46=const_one,'Pro-Forma'!$F$25*$T46,const_zero)</f>
        <v>0</v>
      </c>
      <c r="Y46" s="5" t="n">
        <f aca="false">IF($G46=const_one,'Pro-Forma'!$F$24*$T46,const_zero)</f>
        <v>0</v>
      </c>
      <c r="Z46" s="5" t="n">
        <f aca="false">IF($H46=const_one,'Pro-Forma'!$F$23*$T46,const_zero)</f>
        <v>0</v>
      </c>
      <c r="AA46" s="5" t="n">
        <f aca="false">IF($I46=const_one,'Pro-Forma'!$F$22*$T46,const_zero)</f>
        <v>0</v>
      </c>
      <c r="AB46" s="5" t="n">
        <f aca="false">('Pro-Forma'!$B$10+'Pro-Forma'!$B$11)*$T46</f>
        <v>8030975.4958291</v>
      </c>
      <c r="AC46" s="5" t="n">
        <f aca="false">common_rsa_total*$T46</f>
        <v>257666573.47946</v>
      </c>
      <c r="AD46" s="5" t="n">
        <f aca="false">IF($S46=const_one,pre_f_options_issued*($T46-option_strike_usd),const_zero)</f>
        <v>69074048.1887388</v>
      </c>
      <c r="AE46" s="5" t="n">
        <f aca="false">J46+U46</f>
        <v>30000000</v>
      </c>
      <c r="AF46" s="5" t="n">
        <f aca="false">K46+V46</f>
        <v>175594624.434745</v>
      </c>
      <c r="AG46" s="5" t="n">
        <f aca="false">L46+W46</f>
        <v>49633778.4012273</v>
      </c>
      <c r="AH46" s="5" t="n">
        <f aca="false">M46+X46</f>
        <v>60000000</v>
      </c>
      <c r="AI46" s="5" t="n">
        <f aca="false">N46+Y46</f>
        <v>30000000</v>
      </c>
      <c r="AJ46" s="5" t="n">
        <f aca="false">O46+Z46</f>
        <v>15000000</v>
      </c>
      <c r="AK46" s="5" t="n">
        <f aca="false">P46+AA46</f>
        <v>5000000</v>
      </c>
      <c r="AL46" s="5" t="n">
        <f aca="false">INDEX($AE$40:$AE$167,$B46-$C46*1+const_one)</f>
        <v>30000000</v>
      </c>
      <c r="AM46" s="5" t="n">
        <f aca="false">INDEX($AF$40:$AF$167,$B46-$D46*2+const_one)</f>
        <v>300000000</v>
      </c>
      <c r="AN46" s="5" t="n">
        <f aca="false">INDEX($AG$40:$AG$167,$B46-$E46*4+const_one)</f>
        <v>100000000</v>
      </c>
      <c r="AO46" s="5" t="n">
        <f aca="false">INDEX($AH$40:$AH$167,$B46-$F46*8+const_one)</f>
        <v>60000000</v>
      </c>
      <c r="AP46" s="5" t="n">
        <f aca="false">INDEX($AI$40:$AI$167,$B46-$G46*16+const_one)</f>
        <v>30000000</v>
      </c>
      <c r="AQ46" s="5" t="n">
        <f aca="false">INDEX($AJ$40:$AJ$167,$B46-$H46*32+const_one)</f>
        <v>15000000</v>
      </c>
      <c r="AR46" s="5" t="n">
        <f aca="false">INDEX($AK$40:$AK$167,$B46-$I46*64+const_one)</f>
        <v>5000000</v>
      </c>
      <c r="AS46" s="5" t="n">
        <f aca="false">INDEX($AE$40:$AE$167,$B46+(const_one-$C46)*1+const_one)</f>
        <v>23105260.3926457</v>
      </c>
      <c r="AT46" s="5" t="n">
        <f aca="false">INDEX($AF$40:$AF$167,$B46+(const_one-$D46)*2+const_one)</f>
        <v>175594624.434745</v>
      </c>
      <c r="AU46" s="5" t="n">
        <f aca="false">INDEX($AG$40:$AG$167,$B46+(const_one-$E46)*4+const_one)</f>
        <v>49633778.4012273</v>
      </c>
      <c r="AV46" s="5" t="n">
        <f aca="false">INDEX($AH$40:$AH$167,$B46+(const_one-$F46)*8+const_one)</f>
        <v>67762832.6380367</v>
      </c>
      <c r="AW46" s="5" t="n">
        <f aca="false">INDEX($AI$40:$AI$167,$B46+(const_one-$G46)*16+const_one)</f>
        <v>78485537.8804359</v>
      </c>
      <c r="AX46" s="5" t="n">
        <f aca="false">INDEX($AJ$40:$AJ$167,$B46+(const_one-$H46)*32+const_one)</f>
        <v>117151914.789225</v>
      </c>
      <c r="AY46" s="5" t="n">
        <f aca="false">INDEX($AK$40:$AK$167,$B46+(const_one-$I46)*64+const_one)</f>
        <v>115123310.20413</v>
      </c>
      <c r="AZ46" s="5" t="n">
        <f aca="false">--($C46=--(AS46&gt;AL46))</f>
        <v>1</v>
      </c>
      <c r="BA46" s="5" t="n">
        <f aca="false">--($D46=--(AT46&gt;AM46))</f>
        <v>0</v>
      </c>
      <c r="BB46" s="5" t="n">
        <f aca="false">--($E46=--(AU46&gt;AN46))</f>
        <v>0</v>
      </c>
      <c r="BC46" s="5" t="n">
        <f aca="false">--($F46=--(AV46&gt;AO46))</f>
        <v>0</v>
      </c>
      <c r="BD46" s="5" t="n">
        <f aca="false">--($G46=--(AW46&gt;AP46))</f>
        <v>0</v>
      </c>
      <c r="BE46" s="5" t="n">
        <f aca="false">--($H46=--(AX46&gt;AQ46))</f>
        <v>0</v>
      </c>
      <c r="BF46" s="5" t="n">
        <f aca="false">--($I46=--(AY46&gt;AR46))</f>
        <v>0</v>
      </c>
      <c r="BG46" s="5" t="n">
        <f aca="false">SUM(AZ46:BF46)</f>
        <v>1</v>
      </c>
      <c r="BH46" s="5" t="n">
        <f aca="false">SUM(AE46:AK46)+AB46+AC46+AD46</f>
        <v>700000000</v>
      </c>
    </row>
    <row r="47" customFormat="false" ht="15" hidden="true" customHeight="false" outlineLevel="0" collapsed="false">
      <c r="A47" s="5" t="n">
        <f aca="false">exit_value_1_usd</f>
        <v>700000000</v>
      </c>
      <c r="B47" s="2" t="n">
        <f aca="false">ROW()-ROW($B$40)</f>
        <v>7</v>
      </c>
      <c r="C47" s="2" t="n">
        <f aca="false">MOD(QUOTIENT($B47,1),2)</f>
        <v>1</v>
      </c>
      <c r="D47" s="2" t="n">
        <f aca="false">MOD(QUOTIENT($B47,2),2)</f>
        <v>1</v>
      </c>
      <c r="E47" s="2" t="n">
        <f aca="false">MOD(QUOTIENT($B47,4),2)</f>
        <v>1</v>
      </c>
      <c r="F47" s="2" t="n">
        <f aca="false">MOD(QUOTIENT($B47,8),2)</f>
        <v>0</v>
      </c>
      <c r="G47" s="2" t="n">
        <f aca="false">MOD(QUOTIENT($B47,16),2)</f>
        <v>0</v>
      </c>
      <c r="H47" s="2" t="n">
        <f aca="false">MOD(QUOTIENT($B47,32),2)</f>
        <v>0</v>
      </c>
      <c r="I47" s="2" t="n">
        <f aca="false">MOD(QUOTIENT($B47,64),2)</f>
        <v>0</v>
      </c>
      <c r="J47" s="5" t="n">
        <f aca="false">IF($C47=const_zero,MIN(class_series_f_invested_usd,MAX(const_zero,$A47)),const_zero)</f>
        <v>0</v>
      </c>
      <c r="K47" s="5" t="n">
        <f aca="false">IF($D47=const_zero,MIN(class_series_e_invested_usd,MAX(const_zero,$A47-SUM($J47:$J47))),const_zero)</f>
        <v>0</v>
      </c>
      <c r="L47" s="5" t="n">
        <f aca="false">IF($E47=const_zero,MIN(class_series_d_invested_usd,MAX(const_zero,$A47-SUM($J47:$K47))),const_zero)</f>
        <v>0</v>
      </c>
      <c r="M47" s="5" t="n">
        <f aca="false">IF($F47=const_zero,MIN(class_series_c_invested_usd,MAX(const_zero,$A47-SUM($J47:$L47))),const_zero)</f>
        <v>60000000</v>
      </c>
      <c r="N47" s="5" t="n">
        <f aca="false">IF($G47=const_zero,MIN(class_series_b_invested_usd,MAX(const_zero,$A47-SUM($J47:$M47))),const_zero)</f>
        <v>30000000</v>
      </c>
      <c r="O47" s="5" t="n">
        <f aca="false">IF($H47=const_zero,MIN(class_series_a_invested_usd,MAX(const_zero,$A47-SUM($J47:$N47))),const_zero)</f>
        <v>15000000</v>
      </c>
      <c r="P47" s="5" t="n">
        <f aca="false">IF($I47=const_zero,MIN(class_seed_invested_usd,MAX(const_zero,$A47-SUM($J47:$O47))),const_zero)</f>
        <v>5000000</v>
      </c>
      <c r="Q47" s="5" t="n">
        <f aca="false">MAX(const_zero,$A47-SUM($J47:$P47))</f>
        <v>590000000</v>
      </c>
      <c r="R47" s="9" t="n">
        <f aca="false">common_rsa_total+'Pro-Forma'!$B$10+'Pro-Forma'!$B$11+IF($C47=const_one,'Pro-Forma'!$B$5,const_zero)+IF($D47=const_one,'Pro-Forma'!$F$27,const_zero)+IF($E47=const_one,'Pro-Forma'!$F$26,const_zero)+IF($F47=const_one,'Pro-Forma'!$F$25,const_zero)+IF($G47=const_one,'Pro-Forma'!$F$24,const_zero)+IF($H47=const_one,'Pro-Forma'!$F$23,const_zero)+IF($I47=const_one,'Pro-Forma'!$F$22,const_zero)</f>
        <v>17944752.5358044</v>
      </c>
      <c r="S47" s="23" t="b">
        <f aca="false">IF($R47&gt;const_zero,--($Q47&gt;option_strike_usd*$R47),const_zero)</f>
        <v>1</v>
      </c>
      <c r="T47" s="7" t="n">
        <f aca="false">IF($R47&gt;const_zero,IF($S47=const_one,($Q47+option_strike_usd*pre_f_options_issued)/($R47+pre_f_options_issued),$Q47/$R47),const_zero)</f>
        <v>28.9805415332061</v>
      </c>
      <c r="U47" s="5" t="n">
        <f aca="false">IF($C47=const_one,'Pro-Forma'!$B$5*$T47,const_zero)</f>
        <v>23105260.3926457</v>
      </c>
      <c r="V47" s="5" t="n">
        <f aca="false">IF($D47=const_one,'Pro-Forma'!$F$27*$T47,const_zero)</f>
        <v>177746943.03373</v>
      </c>
      <c r="W47" s="5" t="n">
        <f aca="false">IF($E47=const_one,'Pro-Forma'!$F$26*$T47,const_zero)</f>
        <v>50242155.2506595</v>
      </c>
      <c r="X47" s="5" t="n">
        <f aca="false">IF($F47=const_one,'Pro-Forma'!$F$25*$T47,const_zero)</f>
        <v>0</v>
      </c>
      <c r="Y47" s="5" t="n">
        <f aca="false">IF($G47=const_one,'Pro-Forma'!$F$24*$T47,const_zero)</f>
        <v>0</v>
      </c>
      <c r="Z47" s="5" t="n">
        <f aca="false">IF($H47=const_one,'Pro-Forma'!$F$23*$T47,const_zero)</f>
        <v>0</v>
      </c>
      <c r="AA47" s="5" t="n">
        <f aca="false">IF($I47=const_one,'Pro-Forma'!$F$22*$T47,const_zero)</f>
        <v>0</v>
      </c>
      <c r="AB47" s="5" t="n">
        <f aca="false">('Pro-Forma'!$B$10+'Pro-Forma'!$B$11)*$T47</f>
        <v>8129413.69109449</v>
      </c>
      <c r="AC47" s="5" t="n">
        <f aca="false">common_rsa_total*$T47</f>
        <v>260824873.798855</v>
      </c>
      <c r="AD47" s="5" t="n">
        <f aca="false">IF($S47=const_one,pre_f_options_issued*($T47-option_strike_usd),const_zero)</f>
        <v>69951353.8330153</v>
      </c>
      <c r="AE47" s="5" t="n">
        <f aca="false">J47+U47</f>
        <v>23105260.3926457</v>
      </c>
      <c r="AF47" s="5" t="n">
        <f aca="false">K47+V47</f>
        <v>177746943.03373</v>
      </c>
      <c r="AG47" s="5" t="n">
        <f aca="false">L47+W47</f>
        <v>50242155.2506595</v>
      </c>
      <c r="AH47" s="5" t="n">
        <f aca="false">M47+X47</f>
        <v>60000000</v>
      </c>
      <c r="AI47" s="5" t="n">
        <f aca="false">N47+Y47</f>
        <v>30000000</v>
      </c>
      <c r="AJ47" s="5" t="n">
        <f aca="false">O47+Z47</f>
        <v>15000000</v>
      </c>
      <c r="AK47" s="5" t="n">
        <f aca="false">P47+AA47</f>
        <v>5000000</v>
      </c>
      <c r="AL47" s="5" t="n">
        <f aca="false">INDEX($AE$40:$AE$167,$B47-$C47*1+const_one)</f>
        <v>30000000</v>
      </c>
      <c r="AM47" s="5" t="n">
        <f aca="false">INDEX($AF$40:$AF$167,$B47-$D47*2+const_one)</f>
        <v>300000000</v>
      </c>
      <c r="AN47" s="5" t="n">
        <f aca="false">INDEX($AG$40:$AG$167,$B47-$E47*4+const_one)</f>
        <v>100000000</v>
      </c>
      <c r="AO47" s="5" t="n">
        <f aca="false">INDEX($AH$40:$AH$167,$B47-$F47*8+const_one)</f>
        <v>60000000</v>
      </c>
      <c r="AP47" s="5" t="n">
        <f aca="false">INDEX($AI$40:$AI$167,$B47-$G47*16+const_one)</f>
        <v>30000000</v>
      </c>
      <c r="AQ47" s="5" t="n">
        <f aca="false">INDEX($AJ$40:$AJ$167,$B47-$H47*32+const_one)</f>
        <v>15000000</v>
      </c>
      <c r="AR47" s="5" t="n">
        <f aca="false">INDEX($AK$40:$AK$167,$B47-$I47*64+const_one)</f>
        <v>5000000</v>
      </c>
      <c r="AS47" s="5" t="n">
        <f aca="false">INDEX($AE$40:$AE$167,$B47+(const_one-$C47)*1+const_one)</f>
        <v>23105260.3926457</v>
      </c>
      <c r="AT47" s="5" t="n">
        <f aca="false">INDEX($AF$40:$AF$167,$B47+(const_one-$D47)*2+const_one)</f>
        <v>177746943.03373</v>
      </c>
      <c r="AU47" s="5" t="n">
        <f aca="false">INDEX($AG$40:$AG$167,$B47+(const_one-$E47)*4+const_one)</f>
        <v>50242155.2506595</v>
      </c>
      <c r="AV47" s="5" t="n">
        <f aca="false">INDEX($AH$40:$AH$167,$B47+(const_one-$F47)*8+const_one)</f>
        <v>68549659.1633297</v>
      </c>
      <c r="AW47" s="5" t="n">
        <f aca="false">INDEX($AI$40:$AI$167,$B47+(const_one-$G47)*16+const_one)</f>
        <v>79655351.3263998</v>
      </c>
      <c r="AX47" s="5" t="n">
        <f aca="false">INDEX($AJ$40:$AJ$167,$B47+(const_one-$H47)*32+const_one)</f>
        <v>119376283.802556</v>
      </c>
      <c r="AY47" s="5" t="n">
        <f aca="false">INDEX($AK$40:$AK$167,$B47+(const_one-$I47)*64+const_one)</f>
        <v>117411242.093872</v>
      </c>
      <c r="AZ47" s="5" t="n">
        <f aca="false">--($C47=--(AS47&gt;AL47))</f>
        <v>0</v>
      </c>
      <c r="BA47" s="5" t="n">
        <f aca="false">--($D47=--(AT47&gt;AM47))</f>
        <v>0</v>
      </c>
      <c r="BB47" s="5" t="n">
        <f aca="false">--($E47=--(AU47&gt;AN47))</f>
        <v>0</v>
      </c>
      <c r="BC47" s="5" t="n">
        <f aca="false">--($F47=--(AV47&gt;AO47))</f>
        <v>0</v>
      </c>
      <c r="BD47" s="5" t="n">
        <f aca="false">--($G47=--(AW47&gt;AP47))</f>
        <v>0</v>
      </c>
      <c r="BE47" s="5" t="n">
        <f aca="false">--($H47=--(AX47&gt;AQ47))</f>
        <v>0</v>
      </c>
      <c r="BF47" s="5" t="n">
        <f aca="false">--($I47=--(AY47&gt;AR47))</f>
        <v>0</v>
      </c>
      <c r="BG47" s="5" t="n">
        <f aca="false">SUM(AZ47:BF47)</f>
        <v>0</v>
      </c>
      <c r="BH47" s="5" t="n">
        <f aca="false">SUM(AE47:AK47)+AB47+AC47+AD47</f>
        <v>700000000</v>
      </c>
    </row>
    <row r="48" customFormat="false" ht="15" hidden="true" customHeight="false" outlineLevel="0" collapsed="false">
      <c r="A48" s="5" t="n">
        <f aca="false">exit_value_1_usd</f>
        <v>700000000</v>
      </c>
      <c r="B48" s="2" t="n">
        <f aca="false">ROW()-ROW($B$40)</f>
        <v>8</v>
      </c>
      <c r="C48" s="2" t="n">
        <f aca="false">MOD(QUOTIENT($B48,1),2)</f>
        <v>0</v>
      </c>
      <c r="D48" s="2" t="n">
        <f aca="false">MOD(QUOTIENT($B48,2),2)</f>
        <v>0</v>
      </c>
      <c r="E48" s="2" t="n">
        <f aca="false">MOD(QUOTIENT($B48,4),2)</f>
        <v>0</v>
      </c>
      <c r="F48" s="2" t="n">
        <f aca="false">MOD(QUOTIENT($B48,8),2)</f>
        <v>1</v>
      </c>
      <c r="G48" s="2" t="n">
        <f aca="false">MOD(QUOTIENT($B48,16),2)</f>
        <v>0</v>
      </c>
      <c r="H48" s="2" t="n">
        <f aca="false">MOD(QUOTIENT($B48,32),2)</f>
        <v>0</v>
      </c>
      <c r="I48" s="2" t="n">
        <f aca="false">MOD(QUOTIENT($B48,64),2)</f>
        <v>0</v>
      </c>
      <c r="J48" s="5" t="n">
        <f aca="false">IF($C48=const_zero,MIN(class_series_f_invested_usd,MAX(const_zero,$A48)),const_zero)</f>
        <v>30000000</v>
      </c>
      <c r="K48" s="5" t="n">
        <f aca="false">IF($D48=const_zero,MIN(class_series_e_invested_usd,MAX(const_zero,$A48-SUM($J48:$J48))),const_zero)</f>
        <v>300000000</v>
      </c>
      <c r="L48" s="5" t="n">
        <f aca="false">IF($E48=const_zero,MIN(class_series_d_invested_usd,MAX(const_zero,$A48-SUM($J48:$K48))),const_zero)</f>
        <v>100000000</v>
      </c>
      <c r="M48" s="5" t="n">
        <f aca="false">IF($F48=const_zero,MIN(class_series_c_invested_usd,MAX(const_zero,$A48-SUM($J48:$L48))),const_zero)</f>
        <v>0</v>
      </c>
      <c r="N48" s="5" t="n">
        <f aca="false">IF($G48=const_zero,MIN(class_series_b_invested_usd,MAX(const_zero,$A48-SUM($J48:$M48))),const_zero)</f>
        <v>30000000</v>
      </c>
      <c r="O48" s="5" t="n">
        <f aca="false">IF($H48=const_zero,MIN(class_series_a_invested_usd,MAX(const_zero,$A48-SUM($J48:$N48))),const_zero)</f>
        <v>15000000</v>
      </c>
      <c r="P48" s="5" t="n">
        <f aca="false">IF($I48=const_zero,MIN(class_seed_invested_usd,MAX(const_zero,$A48-SUM($J48:$O48))),const_zero)</f>
        <v>5000000</v>
      </c>
      <c r="Q48" s="5" t="n">
        <f aca="false">MAX(const_zero,$A48-SUM($J48:$P48))</f>
        <v>220000000</v>
      </c>
      <c r="R48" s="9" t="n">
        <f aca="false">common_rsa_total+'Pro-Forma'!$B$10+'Pro-Forma'!$B$11+IF($C48=const_one,'Pro-Forma'!$B$5,const_zero)+IF($D48=const_one,'Pro-Forma'!$F$27,const_zero)+IF($E48=const_one,'Pro-Forma'!$F$26,const_zero)+IF($F48=const_one,'Pro-Forma'!$F$25,const_zero)+IF($G48=const_one,'Pro-Forma'!$F$24,const_zero)+IF($H48=const_one,'Pro-Forma'!$F$23,const_zero)+IF($I48=const_one,'Pro-Forma'!$F$22,const_zero)</f>
        <v>11680512.8289884</v>
      </c>
      <c r="S48" s="23" t="b">
        <f aca="false">IF($R48&gt;const_zero,--($Q48&gt;option_strike_usd*$R48),const_zero)</f>
        <v>1</v>
      </c>
      <c r="T48" s="7" t="n">
        <f aca="false">IF($R48&gt;const_zero,IF($S48=const_one,($Q48+option_strike_usd*pre_f_options_issued)/($R48+pre_f_options_issued),$Q48/$R48),const_zero)</f>
        <v>15.6905467865137</v>
      </c>
      <c r="U48" s="5" t="n">
        <f aca="false">IF($C48=const_one,'Pro-Forma'!$B$5*$T48,const_zero)</f>
        <v>0</v>
      </c>
      <c r="V48" s="5" t="n">
        <f aca="false">IF($D48=const_one,'Pro-Forma'!$F$27*$T48,const_zero)</f>
        <v>0</v>
      </c>
      <c r="W48" s="5" t="n">
        <f aca="false">IF($E48=const_one,'Pro-Forma'!$F$26*$T48,const_zero)</f>
        <v>0</v>
      </c>
      <c r="X48" s="5" t="n">
        <f aca="false">IF($F48=const_one,'Pro-Forma'!$F$25*$T48,const_zero)</f>
        <v>37657312.2876329</v>
      </c>
      <c r="Y48" s="5" t="n">
        <f aca="false">IF($G48=const_one,'Pro-Forma'!$F$24*$T48,const_zero)</f>
        <v>0</v>
      </c>
      <c r="Z48" s="5" t="n">
        <f aca="false">IF($H48=const_one,'Pro-Forma'!$F$23*$T48,const_zero)</f>
        <v>0</v>
      </c>
      <c r="AA48" s="5" t="n">
        <f aca="false">IF($I48=const_one,'Pro-Forma'!$F$22*$T48,const_zero)</f>
        <v>0</v>
      </c>
      <c r="AB48" s="5" t="n">
        <f aca="false">('Pro-Forma'!$B$10+'Pro-Forma'!$B$11)*$T48</f>
        <v>4401399.66745928</v>
      </c>
      <c r="AC48" s="5" t="n">
        <f aca="false">common_rsa_total*$T48</f>
        <v>141214921.078624</v>
      </c>
      <c r="AD48" s="5" t="n">
        <f aca="false">IF($S48=const_one,pre_f_options_issued*($T48-option_strike_usd),const_zero)</f>
        <v>36726366.9662843</v>
      </c>
      <c r="AE48" s="5" t="n">
        <f aca="false">J48+U48</f>
        <v>30000000</v>
      </c>
      <c r="AF48" s="5" t="n">
        <f aca="false">K48+V48</f>
        <v>300000000</v>
      </c>
      <c r="AG48" s="5" t="n">
        <f aca="false">L48+W48</f>
        <v>100000000</v>
      </c>
      <c r="AH48" s="5" t="n">
        <f aca="false">M48+X48</f>
        <v>37657312.2876329</v>
      </c>
      <c r="AI48" s="5" t="n">
        <f aca="false">N48+Y48</f>
        <v>30000000</v>
      </c>
      <c r="AJ48" s="5" t="n">
        <f aca="false">O48+Z48</f>
        <v>15000000</v>
      </c>
      <c r="AK48" s="5" t="n">
        <f aca="false">P48+AA48</f>
        <v>5000000</v>
      </c>
      <c r="AL48" s="5" t="n">
        <f aca="false">INDEX($AE$40:$AE$167,$B48-$C48*1+const_one)</f>
        <v>30000000</v>
      </c>
      <c r="AM48" s="5" t="n">
        <f aca="false">INDEX($AF$40:$AF$167,$B48-$D48*2+const_one)</f>
        <v>300000000</v>
      </c>
      <c r="AN48" s="5" t="n">
        <f aca="false">INDEX($AG$40:$AG$167,$B48-$E48*4+const_one)</f>
        <v>100000000</v>
      </c>
      <c r="AO48" s="5" t="n">
        <f aca="false">INDEX($AH$40:$AH$167,$B48-$F48*8+const_one)</f>
        <v>60000000</v>
      </c>
      <c r="AP48" s="5" t="n">
        <f aca="false">INDEX($AI$40:$AI$167,$B48-$G48*16+const_one)</f>
        <v>30000000</v>
      </c>
      <c r="AQ48" s="5" t="n">
        <f aca="false">INDEX($AJ$40:$AJ$167,$B48-$H48*32+const_one)</f>
        <v>15000000</v>
      </c>
      <c r="AR48" s="5" t="n">
        <f aca="false">INDEX($AK$40:$AK$167,$B48-$I48*64+const_one)</f>
        <v>5000000</v>
      </c>
      <c r="AS48" s="5" t="n">
        <f aca="false">INDEX($AE$40:$AE$167,$B48+(const_one-$C48)*1+const_one)</f>
        <v>13440588.3516524</v>
      </c>
      <c r="AT48" s="5" t="n">
        <f aca="false">INDEX($AF$40:$AF$167,$B48+(const_one-$D48)*2+const_one)</f>
        <v>157757515.685682</v>
      </c>
      <c r="AU48" s="5" t="n">
        <f aca="false">INDEX($AG$40:$AG$167,$B48+(const_one-$E48)*4+const_one)</f>
        <v>35132386.2843508</v>
      </c>
      <c r="AV48" s="5" t="n">
        <f aca="false">INDEX($AH$40:$AH$167,$B48+(const_one-$F48)*8+const_one)</f>
        <v>37657312.2876329</v>
      </c>
      <c r="AW48" s="5" t="n">
        <f aca="false">INDEX($AI$40:$AI$167,$B48+(const_one-$G48)*16+const_one)</f>
        <v>44090651.2826488</v>
      </c>
      <c r="AX48" s="5" t="n">
        <f aca="false">INDEX($AJ$40:$AJ$167,$B48+(const_one-$H48)*32+const_one)</f>
        <v>61911796.1332753</v>
      </c>
      <c r="AY48" s="5" t="n">
        <f aca="false">INDEX($AK$40:$AK$167,$B48+(const_one-$I48)*64+const_one)</f>
        <v>59304983.6645059</v>
      </c>
      <c r="AZ48" s="5" t="n">
        <f aca="false">--($C48=--(AS48&gt;AL48))</f>
        <v>1</v>
      </c>
      <c r="BA48" s="5" t="n">
        <f aca="false">--($D48=--(AT48&gt;AM48))</f>
        <v>1</v>
      </c>
      <c r="BB48" s="5" t="n">
        <f aca="false">--($E48=--(AU48&gt;AN48))</f>
        <v>1</v>
      </c>
      <c r="BC48" s="5" t="n">
        <f aca="false">--($F48=--(AV48&gt;AO48))</f>
        <v>0</v>
      </c>
      <c r="BD48" s="5" t="n">
        <f aca="false">--($G48=--(AW48&gt;AP48))</f>
        <v>0</v>
      </c>
      <c r="BE48" s="5" t="n">
        <f aca="false">--($H48=--(AX48&gt;AQ48))</f>
        <v>0</v>
      </c>
      <c r="BF48" s="5" t="n">
        <f aca="false">--($I48=--(AY48&gt;AR48))</f>
        <v>0</v>
      </c>
      <c r="BG48" s="5" t="n">
        <f aca="false">SUM(AZ48:BF48)</f>
        <v>3</v>
      </c>
      <c r="BH48" s="5" t="n">
        <f aca="false">SUM(AE48:AK48)+AB48+AC48+AD48</f>
        <v>700000000</v>
      </c>
    </row>
    <row r="49" customFormat="false" ht="15" hidden="true" customHeight="false" outlineLevel="0" collapsed="false">
      <c r="A49" s="5" t="n">
        <f aca="false">exit_value_1_usd</f>
        <v>700000000</v>
      </c>
      <c r="B49" s="2" t="n">
        <f aca="false">ROW()-ROW($B$40)</f>
        <v>9</v>
      </c>
      <c r="C49" s="2" t="n">
        <f aca="false">MOD(QUOTIENT($B49,1),2)</f>
        <v>1</v>
      </c>
      <c r="D49" s="2" t="n">
        <f aca="false">MOD(QUOTIENT($B49,2),2)</f>
        <v>0</v>
      </c>
      <c r="E49" s="2" t="n">
        <f aca="false">MOD(QUOTIENT($B49,4),2)</f>
        <v>0</v>
      </c>
      <c r="F49" s="2" t="n">
        <f aca="false">MOD(QUOTIENT($B49,8),2)</f>
        <v>1</v>
      </c>
      <c r="G49" s="2" t="n">
        <f aca="false">MOD(QUOTIENT($B49,16),2)</f>
        <v>0</v>
      </c>
      <c r="H49" s="2" t="n">
        <f aca="false">MOD(QUOTIENT($B49,32),2)</f>
        <v>0</v>
      </c>
      <c r="I49" s="2" t="n">
        <f aca="false">MOD(QUOTIENT($B49,64),2)</f>
        <v>0</v>
      </c>
      <c r="J49" s="5" t="n">
        <f aca="false">IF($C49=const_zero,MIN(class_series_f_invested_usd,MAX(const_zero,$A49)),const_zero)</f>
        <v>0</v>
      </c>
      <c r="K49" s="5" t="n">
        <f aca="false">IF($D49=const_zero,MIN(class_series_e_invested_usd,MAX(const_zero,$A49-SUM($J49:$J49))),const_zero)</f>
        <v>300000000</v>
      </c>
      <c r="L49" s="5" t="n">
        <f aca="false">IF($E49=const_zero,MIN(class_series_d_invested_usd,MAX(const_zero,$A49-SUM($J49:$K49))),const_zero)</f>
        <v>100000000</v>
      </c>
      <c r="M49" s="5" t="n">
        <f aca="false">IF($F49=const_zero,MIN(class_series_c_invested_usd,MAX(const_zero,$A49-SUM($J49:$L49))),const_zero)</f>
        <v>0</v>
      </c>
      <c r="N49" s="5" t="n">
        <f aca="false">IF($G49=const_zero,MIN(class_series_b_invested_usd,MAX(const_zero,$A49-SUM($J49:$M49))),const_zero)</f>
        <v>30000000</v>
      </c>
      <c r="O49" s="5" t="n">
        <f aca="false">IF($H49=const_zero,MIN(class_series_a_invested_usd,MAX(const_zero,$A49-SUM($J49:$N49))),const_zero)</f>
        <v>15000000</v>
      </c>
      <c r="P49" s="5" t="n">
        <f aca="false">IF($I49=const_zero,MIN(class_seed_invested_usd,MAX(const_zero,$A49-SUM($J49:$O49))),const_zero)</f>
        <v>5000000</v>
      </c>
      <c r="Q49" s="5" t="n">
        <f aca="false">MAX(const_zero,$A49-SUM($J49:$P49))</f>
        <v>250000000</v>
      </c>
      <c r="R49" s="9" t="n">
        <f aca="false">common_rsa_total+'Pro-Forma'!$B$10+'Pro-Forma'!$B$11+IF($C49=const_one,'Pro-Forma'!$B$5,const_zero)+IF($D49=const_one,'Pro-Forma'!$F$27,const_zero)+IF($E49=const_one,'Pro-Forma'!$F$26,const_zero)+IF($F49=const_one,'Pro-Forma'!$F$25,const_zero)+IF($G49=const_one,'Pro-Forma'!$F$24,const_zero)+IF($H49=const_one,'Pro-Forma'!$F$23,const_zero)+IF($I49=const_one,'Pro-Forma'!$F$22,const_zero)</f>
        <v>12477780.8981917</v>
      </c>
      <c r="S49" s="23" t="b">
        <f aca="false">IF($R49&gt;const_zero,--($Q49&gt;option_strike_usd*$R49),const_zero)</f>
        <v>1</v>
      </c>
      <c r="T49" s="7" t="n">
        <f aca="false">IF($R49&gt;const_zero,IF($S49=const_one,($Q49+option_strike_usd*pre_f_options_issued)/($R49+pre_f_options_issued),$Q49/$R49),const_zero)</f>
        <v>16.8583050931454</v>
      </c>
      <c r="U49" s="5" t="n">
        <f aca="false">IF($C49=const_one,'Pro-Forma'!$B$5*$T49,const_zero)</f>
        <v>13440588.3516524</v>
      </c>
      <c r="V49" s="5" t="n">
        <f aca="false">IF($D49=const_one,'Pro-Forma'!$F$27*$T49,const_zero)</f>
        <v>0</v>
      </c>
      <c r="W49" s="5" t="n">
        <f aca="false">IF($E49=const_one,'Pro-Forma'!$F$26*$T49,const_zero)</f>
        <v>0</v>
      </c>
      <c r="X49" s="5" t="n">
        <f aca="false">IF($F49=const_one,'Pro-Forma'!$F$25*$T49,const_zero)</f>
        <v>40459932.2235489</v>
      </c>
      <c r="Y49" s="5" t="n">
        <f aca="false">IF($G49=const_one,'Pro-Forma'!$F$24*$T49,const_zero)</f>
        <v>0</v>
      </c>
      <c r="Z49" s="5" t="n">
        <f aca="false">IF($H49=const_one,'Pro-Forma'!$F$23*$T49,const_zero)</f>
        <v>0</v>
      </c>
      <c r="AA49" s="5" t="n">
        <f aca="false">IF($I49=const_one,'Pro-Forma'!$F$22*$T49,const_zero)</f>
        <v>0</v>
      </c>
      <c r="AB49" s="5" t="n">
        <f aca="false">('Pro-Forma'!$B$10+'Pro-Forma'!$B$11)*$T49</f>
        <v>4728970.85362718</v>
      </c>
      <c r="AC49" s="5" t="n">
        <f aca="false">common_rsa_total*$T49</f>
        <v>151724745.838308</v>
      </c>
      <c r="AD49" s="5" t="n">
        <f aca="false">IF($S49=const_one,pre_f_options_issued*($T49-option_strike_usd),const_zero)</f>
        <v>39645762.7328634</v>
      </c>
      <c r="AE49" s="5" t="n">
        <f aca="false">J49+U49</f>
        <v>13440588.3516524</v>
      </c>
      <c r="AF49" s="5" t="n">
        <f aca="false">K49+V49</f>
        <v>300000000</v>
      </c>
      <c r="AG49" s="5" t="n">
        <f aca="false">L49+W49</f>
        <v>100000000</v>
      </c>
      <c r="AH49" s="5" t="n">
        <f aca="false">M49+X49</f>
        <v>40459932.2235489</v>
      </c>
      <c r="AI49" s="5" t="n">
        <f aca="false">N49+Y49</f>
        <v>30000000</v>
      </c>
      <c r="AJ49" s="5" t="n">
        <f aca="false">O49+Z49</f>
        <v>15000000</v>
      </c>
      <c r="AK49" s="5" t="n">
        <f aca="false">P49+AA49</f>
        <v>5000000</v>
      </c>
      <c r="AL49" s="5" t="n">
        <f aca="false">INDEX($AE$40:$AE$167,$B49-$C49*1+const_one)</f>
        <v>30000000</v>
      </c>
      <c r="AM49" s="5" t="n">
        <f aca="false">INDEX($AF$40:$AF$167,$B49-$D49*2+const_one)</f>
        <v>300000000</v>
      </c>
      <c r="AN49" s="5" t="n">
        <f aca="false">INDEX($AG$40:$AG$167,$B49-$E49*4+const_one)</f>
        <v>100000000</v>
      </c>
      <c r="AO49" s="5" t="n">
        <f aca="false">INDEX($AH$40:$AH$167,$B49-$F49*8+const_one)</f>
        <v>60000000</v>
      </c>
      <c r="AP49" s="5" t="n">
        <f aca="false">INDEX($AI$40:$AI$167,$B49-$G49*16+const_one)</f>
        <v>30000000</v>
      </c>
      <c r="AQ49" s="5" t="n">
        <f aca="false">INDEX($AJ$40:$AJ$167,$B49-$H49*32+const_one)</f>
        <v>15000000</v>
      </c>
      <c r="AR49" s="5" t="n">
        <f aca="false">INDEX($AK$40:$AK$167,$B49-$I49*64+const_one)</f>
        <v>5000000</v>
      </c>
      <c r="AS49" s="5" t="n">
        <f aca="false">INDEX($AE$40:$AE$167,$B49+(const_one-$C49)*1+const_one)</f>
        <v>13440588.3516524</v>
      </c>
      <c r="AT49" s="5" t="n">
        <f aca="false">INDEX($AF$40:$AF$167,$B49+(const_one-$D49)*2+const_one)</f>
        <v>160515523.328337</v>
      </c>
      <c r="AU49" s="5" t="n">
        <f aca="false">INDEX($AG$40:$AG$167,$B49+(const_one-$E49)*4+const_one)</f>
        <v>36568505.6221635</v>
      </c>
      <c r="AV49" s="5" t="n">
        <f aca="false">INDEX($AH$40:$AH$167,$B49+(const_one-$F49)*8+const_one)</f>
        <v>40459932.2235489</v>
      </c>
      <c r="AW49" s="5" t="n">
        <f aca="false">INDEX($AI$40:$AI$167,$B49+(const_one-$G49)*16+const_one)</f>
        <v>47141524.5741062</v>
      </c>
      <c r="AX49" s="5" t="n">
        <f aca="false">INDEX($AJ$40:$AJ$167,$B49+(const_one-$H49)*32+const_one)</f>
        <v>66949377.7520138</v>
      </c>
      <c r="AY49" s="5" t="n">
        <f aca="false">INDEX($AK$40:$AK$167,$B49+(const_one-$I49)*64+const_one)</f>
        <v>64446597.275303</v>
      </c>
      <c r="AZ49" s="5" t="n">
        <f aca="false">--($C49=--(AS49&gt;AL49))</f>
        <v>0</v>
      </c>
      <c r="BA49" s="5" t="n">
        <f aca="false">--($D49=--(AT49&gt;AM49))</f>
        <v>1</v>
      </c>
      <c r="BB49" s="5" t="n">
        <f aca="false">--($E49=--(AU49&gt;AN49))</f>
        <v>1</v>
      </c>
      <c r="BC49" s="5" t="n">
        <f aca="false">--($F49=--(AV49&gt;AO49))</f>
        <v>0</v>
      </c>
      <c r="BD49" s="5" t="n">
        <f aca="false">--($G49=--(AW49&gt;AP49))</f>
        <v>0</v>
      </c>
      <c r="BE49" s="5" t="n">
        <f aca="false">--($H49=--(AX49&gt;AQ49))</f>
        <v>0</v>
      </c>
      <c r="BF49" s="5" t="n">
        <f aca="false">--($I49=--(AY49&gt;AR49))</f>
        <v>0</v>
      </c>
      <c r="BG49" s="5" t="n">
        <f aca="false">SUM(AZ49:BF49)</f>
        <v>2</v>
      </c>
      <c r="BH49" s="5" t="n">
        <f aca="false">SUM(AE49:AK49)+AB49+AC49+AD49</f>
        <v>700000000</v>
      </c>
    </row>
    <row r="50" customFormat="false" ht="15" hidden="true" customHeight="false" outlineLevel="0" collapsed="false">
      <c r="A50" s="5" t="n">
        <f aca="false">exit_value_1_usd</f>
        <v>700000000</v>
      </c>
      <c r="B50" s="2" t="n">
        <f aca="false">ROW()-ROW($B$40)</f>
        <v>10</v>
      </c>
      <c r="C50" s="2" t="n">
        <f aca="false">MOD(QUOTIENT($B50,1),2)</f>
        <v>0</v>
      </c>
      <c r="D50" s="2" t="n">
        <f aca="false">MOD(QUOTIENT($B50,2),2)</f>
        <v>1</v>
      </c>
      <c r="E50" s="2" t="n">
        <f aca="false">MOD(QUOTIENT($B50,4),2)</f>
        <v>0</v>
      </c>
      <c r="F50" s="2" t="n">
        <f aca="false">MOD(QUOTIENT($B50,8),2)</f>
        <v>1</v>
      </c>
      <c r="G50" s="2" t="n">
        <f aca="false">MOD(QUOTIENT($B50,16),2)</f>
        <v>0</v>
      </c>
      <c r="H50" s="2" t="n">
        <f aca="false">MOD(QUOTIENT($B50,32),2)</f>
        <v>0</v>
      </c>
      <c r="I50" s="2" t="n">
        <f aca="false">MOD(QUOTIENT($B50,64),2)</f>
        <v>0</v>
      </c>
      <c r="J50" s="5" t="n">
        <f aca="false">IF($C50=const_zero,MIN(class_series_f_invested_usd,MAX(const_zero,$A50)),const_zero)</f>
        <v>30000000</v>
      </c>
      <c r="K50" s="5" t="n">
        <f aca="false">IF($D50=const_zero,MIN(class_series_e_invested_usd,MAX(const_zero,$A50-SUM($J50:$J50))),const_zero)</f>
        <v>0</v>
      </c>
      <c r="L50" s="5" t="n">
        <f aca="false">IF($E50=const_zero,MIN(class_series_d_invested_usd,MAX(const_zero,$A50-SUM($J50:$K50))),const_zero)</f>
        <v>100000000</v>
      </c>
      <c r="M50" s="5" t="n">
        <f aca="false">IF($F50=const_zero,MIN(class_series_c_invested_usd,MAX(const_zero,$A50-SUM($J50:$L50))),const_zero)</f>
        <v>0</v>
      </c>
      <c r="N50" s="5" t="n">
        <f aca="false">IF($G50=const_zero,MIN(class_series_b_invested_usd,MAX(const_zero,$A50-SUM($J50:$M50))),const_zero)</f>
        <v>30000000</v>
      </c>
      <c r="O50" s="5" t="n">
        <f aca="false">IF($H50=const_zero,MIN(class_series_a_invested_usd,MAX(const_zero,$A50-SUM($J50:$N50))),const_zero)</f>
        <v>15000000</v>
      </c>
      <c r="P50" s="5" t="n">
        <f aca="false">IF($I50=const_zero,MIN(class_seed_invested_usd,MAX(const_zero,$A50-SUM($J50:$O50))),const_zero)</f>
        <v>5000000</v>
      </c>
      <c r="Q50" s="5" t="n">
        <f aca="false">MAX(const_zero,$A50-SUM($J50:$P50))</f>
        <v>520000000</v>
      </c>
      <c r="R50" s="9" t="n">
        <f aca="false">common_rsa_total+'Pro-Forma'!$B$10+'Pro-Forma'!$B$11+IF($C50=const_one,'Pro-Forma'!$B$5,const_zero)+IF($D50=const_one,'Pro-Forma'!$F$27,const_zero)+IF($E50=const_one,'Pro-Forma'!$F$26,const_zero)+IF($F50=const_one,'Pro-Forma'!$F$25,const_zero)+IF($G50=const_one,'Pro-Forma'!$F$24,const_zero)+IF($H50=const_one,'Pro-Forma'!$F$23,const_zero)+IF($I50=const_one,'Pro-Forma'!$F$22,const_zero)</f>
        <v>17813833.1063222</v>
      </c>
      <c r="S50" s="23" t="b">
        <f aca="false">IF($R50&gt;const_zero,--($Q50&gt;option_strike_usd*$R50),const_zero)</f>
        <v>1</v>
      </c>
      <c r="T50" s="7" t="n">
        <f aca="false">IF($R50&gt;const_zero,IF($S50=const_one,($Q50+option_strike_usd*pre_f_options_issued)/($R50+pre_f_options_issued),$Q50/$R50),const_zero)</f>
        <v>25.7213888321935</v>
      </c>
      <c r="U50" s="5" t="n">
        <f aca="false">IF($C50=const_one,'Pro-Forma'!$B$5*$T50,const_zero)</f>
        <v>0</v>
      </c>
      <c r="V50" s="5" t="n">
        <f aca="false">IF($D50=const_one,'Pro-Forma'!$F$27*$T50,const_zero)</f>
        <v>157757515.685682</v>
      </c>
      <c r="W50" s="5" t="n">
        <f aca="false">IF($E50=const_one,'Pro-Forma'!$F$26*$T50,const_zero)</f>
        <v>0</v>
      </c>
      <c r="X50" s="5" t="n">
        <f aca="false">IF($F50=const_one,'Pro-Forma'!$F$25*$T50,const_zero)</f>
        <v>61731333.1972645</v>
      </c>
      <c r="Y50" s="5" t="n">
        <f aca="false">IF($G50=const_one,'Pro-Forma'!$F$24*$T50,const_zero)</f>
        <v>0</v>
      </c>
      <c r="Z50" s="5" t="n">
        <f aca="false">IF($H50=const_one,'Pro-Forma'!$F$23*$T50,const_zero)</f>
        <v>0</v>
      </c>
      <c r="AA50" s="5" t="n">
        <f aca="false">IF($I50=const_one,'Pro-Forma'!$F$22*$T50,const_zero)</f>
        <v>0</v>
      </c>
      <c r="AB50" s="5" t="n">
        <f aca="false">('Pro-Forma'!$B$10+'Pro-Forma'!$B$11)*$T50</f>
        <v>7215179.54682837</v>
      </c>
      <c r="AC50" s="5" t="n">
        <f aca="false">common_rsa_total*$T50</f>
        <v>231492499.489742</v>
      </c>
      <c r="AD50" s="5" t="n">
        <f aca="false">IF($S50=const_one,pre_f_options_issued*($T50-option_strike_usd),const_zero)</f>
        <v>61803472.0804838</v>
      </c>
      <c r="AE50" s="5" t="n">
        <f aca="false">J50+U50</f>
        <v>30000000</v>
      </c>
      <c r="AF50" s="5" t="n">
        <f aca="false">K50+V50</f>
        <v>157757515.685682</v>
      </c>
      <c r="AG50" s="5" t="n">
        <f aca="false">L50+W50</f>
        <v>100000000</v>
      </c>
      <c r="AH50" s="5" t="n">
        <f aca="false">M50+X50</f>
        <v>61731333.1972645</v>
      </c>
      <c r="AI50" s="5" t="n">
        <f aca="false">N50+Y50</f>
        <v>30000000</v>
      </c>
      <c r="AJ50" s="5" t="n">
        <f aca="false">O50+Z50</f>
        <v>15000000</v>
      </c>
      <c r="AK50" s="5" t="n">
        <f aca="false">P50+AA50</f>
        <v>5000000</v>
      </c>
      <c r="AL50" s="5" t="n">
        <f aca="false">INDEX($AE$40:$AE$167,$B50-$C50*1+const_one)</f>
        <v>30000000</v>
      </c>
      <c r="AM50" s="5" t="n">
        <f aca="false">INDEX($AF$40:$AF$167,$B50-$D50*2+const_one)</f>
        <v>300000000</v>
      </c>
      <c r="AN50" s="5" t="n">
        <f aca="false">INDEX($AG$40:$AG$167,$B50-$E50*4+const_one)</f>
        <v>100000000</v>
      </c>
      <c r="AO50" s="5" t="n">
        <f aca="false">INDEX($AH$40:$AH$167,$B50-$F50*8+const_one)</f>
        <v>60000000</v>
      </c>
      <c r="AP50" s="5" t="n">
        <f aca="false">INDEX($AI$40:$AI$167,$B50-$G50*16+const_one)</f>
        <v>30000000</v>
      </c>
      <c r="AQ50" s="5" t="n">
        <f aca="false">INDEX($AJ$40:$AJ$167,$B50-$H50*32+const_one)</f>
        <v>15000000</v>
      </c>
      <c r="AR50" s="5" t="n">
        <f aca="false">INDEX($AK$40:$AK$167,$B50-$I50*64+const_one)</f>
        <v>5000000</v>
      </c>
      <c r="AS50" s="5" t="n">
        <f aca="false">INDEX($AE$40:$AE$167,$B50+(const_one-$C50)*1+const_one)</f>
        <v>20865354.4205216</v>
      </c>
      <c r="AT50" s="5" t="n">
        <f aca="false">INDEX($AF$40:$AF$167,$B50+(const_one-$D50)*2+const_one)</f>
        <v>157757515.685682</v>
      </c>
      <c r="AU50" s="5" t="n">
        <f aca="false">INDEX($AG$40:$AG$167,$B50+(const_one-$E50)*4+const_one)</f>
        <v>48948802.9080324</v>
      </c>
      <c r="AV50" s="5" t="n">
        <f aca="false">INDEX($AH$40:$AH$167,$B50+(const_one-$F50)*8+const_one)</f>
        <v>61731333.1972645</v>
      </c>
      <c r="AW50" s="5" t="n">
        <f aca="false">INDEX($AI$40:$AI$167,$B50+(const_one-$G50)*16+const_one)</f>
        <v>71095130.1933495</v>
      </c>
      <c r="AX50" s="5" t="n">
        <f aca="false">INDEX($AJ$40:$AJ$167,$B50+(const_one-$H50)*32+const_one)</f>
        <v>106167248.109445</v>
      </c>
      <c r="AY50" s="5" t="n">
        <f aca="false">INDEX($AK$40:$AK$167,$B50+(const_one-$I50)*64+const_one)</f>
        <v>104192043.493455</v>
      </c>
      <c r="AZ50" s="5" t="n">
        <f aca="false">--($C50=--(AS50&gt;AL50))</f>
        <v>1</v>
      </c>
      <c r="BA50" s="5" t="n">
        <f aca="false">--($D50=--(AT50&gt;AM50))</f>
        <v>0</v>
      </c>
      <c r="BB50" s="5" t="n">
        <f aca="false">--($E50=--(AU50&gt;AN50))</f>
        <v>1</v>
      </c>
      <c r="BC50" s="5" t="n">
        <f aca="false">--($F50=--(AV50&gt;AO50))</f>
        <v>1</v>
      </c>
      <c r="BD50" s="5" t="n">
        <f aca="false">--($G50=--(AW50&gt;AP50))</f>
        <v>0</v>
      </c>
      <c r="BE50" s="5" t="n">
        <f aca="false">--($H50=--(AX50&gt;AQ50))</f>
        <v>0</v>
      </c>
      <c r="BF50" s="5" t="n">
        <f aca="false">--($I50=--(AY50&gt;AR50))</f>
        <v>0</v>
      </c>
      <c r="BG50" s="5" t="n">
        <f aca="false">SUM(AZ50:BF50)</f>
        <v>3</v>
      </c>
      <c r="BH50" s="5" t="n">
        <f aca="false">SUM(AE50:AK50)+AB50+AC50+AD50</f>
        <v>700000000</v>
      </c>
    </row>
    <row r="51" customFormat="false" ht="15" hidden="true" customHeight="false" outlineLevel="0" collapsed="false">
      <c r="A51" s="5" t="n">
        <f aca="false">exit_value_1_usd</f>
        <v>700000000</v>
      </c>
      <c r="B51" s="2" t="n">
        <f aca="false">ROW()-ROW($B$40)</f>
        <v>11</v>
      </c>
      <c r="C51" s="2" t="n">
        <f aca="false">MOD(QUOTIENT($B51,1),2)</f>
        <v>1</v>
      </c>
      <c r="D51" s="2" t="n">
        <f aca="false">MOD(QUOTIENT($B51,2),2)</f>
        <v>1</v>
      </c>
      <c r="E51" s="2" t="n">
        <f aca="false">MOD(QUOTIENT($B51,4),2)</f>
        <v>0</v>
      </c>
      <c r="F51" s="2" t="n">
        <f aca="false">MOD(QUOTIENT($B51,8),2)</f>
        <v>1</v>
      </c>
      <c r="G51" s="2" t="n">
        <f aca="false">MOD(QUOTIENT($B51,16),2)</f>
        <v>0</v>
      </c>
      <c r="H51" s="2" t="n">
        <f aca="false">MOD(QUOTIENT($B51,32),2)</f>
        <v>0</v>
      </c>
      <c r="I51" s="2" t="n">
        <f aca="false">MOD(QUOTIENT($B51,64),2)</f>
        <v>0</v>
      </c>
      <c r="J51" s="5" t="n">
        <f aca="false">IF($C51=const_zero,MIN(class_series_f_invested_usd,MAX(const_zero,$A51)),const_zero)</f>
        <v>0</v>
      </c>
      <c r="K51" s="5" t="n">
        <f aca="false">IF($D51=const_zero,MIN(class_series_e_invested_usd,MAX(const_zero,$A51-SUM($J51:$J51))),const_zero)</f>
        <v>0</v>
      </c>
      <c r="L51" s="5" t="n">
        <f aca="false">IF($E51=const_zero,MIN(class_series_d_invested_usd,MAX(const_zero,$A51-SUM($J51:$K51))),const_zero)</f>
        <v>100000000</v>
      </c>
      <c r="M51" s="5" t="n">
        <f aca="false">IF($F51=const_zero,MIN(class_series_c_invested_usd,MAX(const_zero,$A51-SUM($J51:$L51))),const_zero)</f>
        <v>0</v>
      </c>
      <c r="N51" s="5" t="n">
        <f aca="false">IF($G51=const_zero,MIN(class_series_b_invested_usd,MAX(const_zero,$A51-SUM($J51:$M51))),const_zero)</f>
        <v>30000000</v>
      </c>
      <c r="O51" s="5" t="n">
        <f aca="false">IF($H51=const_zero,MIN(class_series_a_invested_usd,MAX(const_zero,$A51-SUM($J51:$N51))),const_zero)</f>
        <v>15000000</v>
      </c>
      <c r="P51" s="5" t="n">
        <f aca="false">IF($I51=const_zero,MIN(class_seed_invested_usd,MAX(const_zero,$A51-SUM($J51:$O51))),const_zero)</f>
        <v>5000000</v>
      </c>
      <c r="Q51" s="5" t="n">
        <f aca="false">MAX(const_zero,$A51-SUM($J51:$P51))</f>
        <v>550000000</v>
      </c>
      <c r="R51" s="9" t="n">
        <f aca="false">common_rsa_total+'Pro-Forma'!$B$10+'Pro-Forma'!$B$11+IF($C51=const_one,'Pro-Forma'!$B$5,const_zero)+IF($D51=const_one,'Pro-Forma'!$F$27,const_zero)+IF($E51=const_one,'Pro-Forma'!$F$26,const_zero)+IF($F51=const_one,'Pro-Forma'!$F$25,const_zero)+IF($G51=const_one,'Pro-Forma'!$F$24,const_zero)+IF($H51=const_one,'Pro-Forma'!$F$23,const_zero)+IF($I51=const_one,'Pro-Forma'!$F$22,const_zero)</f>
        <v>18611101.1755256</v>
      </c>
      <c r="S51" s="23" t="b">
        <f aca="false">IF($R51&gt;const_zero,--($Q51&gt;option_strike_usd*$R51),const_zero)</f>
        <v>1</v>
      </c>
      <c r="T51" s="7" t="n">
        <f aca="false">IF($R51&gt;const_zero,IF($S51=const_one,($Q51+option_strike_usd*pre_f_options_issued)/($R51+pre_f_options_issued),$Q51/$R51),const_zero)</f>
        <v>26.1710649485458</v>
      </c>
      <c r="U51" s="5" t="n">
        <f aca="false">IF($C51=const_one,'Pro-Forma'!$B$5*$T51,const_zero)</f>
        <v>20865354.4205216</v>
      </c>
      <c r="V51" s="5" t="n">
        <f aca="false">IF($D51=const_one,'Pro-Forma'!$F$27*$T51,const_zero)</f>
        <v>160515523.328337</v>
      </c>
      <c r="W51" s="5" t="n">
        <f aca="false">IF($E51=const_one,'Pro-Forma'!$F$26*$T51,const_zero)</f>
        <v>0</v>
      </c>
      <c r="X51" s="5" t="n">
        <f aca="false">IF($F51=const_one,'Pro-Forma'!$F$25*$T51,const_zero)</f>
        <v>62810555.8765098</v>
      </c>
      <c r="Y51" s="5" t="n">
        <f aca="false">IF($G51=const_one,'Pro-Forma'!$F$24*$T51,const_zero)</f>
        <v>0</v>
      </c>
      <c r="Z51" s="5" t="n">
        <f aca="false">IF($H51=const_one,'Pro-Forma'!$F$23*$T51,const_zero)</f>
        <v>0</v>
      </c>
      <c r="AA51" s="5" t="n">
        <f aca="false">IF($I51=const_one,'Pro-Forma'!$F$22*$T51,const_zero)</f>
        <v>0</v>
      </c>
      <c r="AB51" s="5" t="n">
        <f aca="false">('Pro-Forma'!$B$10+'Pro-Forma'!$B$11)*$T51</f>
        <v>7341319.46635484</v>
      </c>
      <c r="AC51" s="5" t="n">
        <f aca="false">common_rsa_total*$T51</f>
        <v>235539584.536912</v>
      </c>
      <c r="AD51" s="5" t="n">
        <f aca="false">IF($S51=const_one,pre_f_options_issued*($T51-option_strike_usd),const_zero)</f>
        <v>62927662.3713644</v>
      </c>
      <c r="AE51" s="5" t="n">
        <f aca="false">J51+U51</f>
        <v>20865354.4205216</v>
      </c>
      <c r="AF51" s="5" t="n">
        <f aca="false">K51+V51</f>
        <v>160515523.328337</v>
      </c>
      <c r="AG51" s="5" t="n">
        <f aca="false">L51+W51</f>
        <v>100000000</v>
      </c>
      <c r="AH51" s="5" t="n">
        <f aca="false">M51+X51</f>
        <v>62810555.8765098</v>
      </c>
      <c r="AI51" s="5" t="n">
        <f aca="false">N51+Y51</f>
        <v>30000000</v>
      </c>
      <c r="AJ51" s="5" t="n">
        <f aca="false">O51+Z51</f>
        <v>15000000</v>
      </c>
      <c r="AK51" s="5" t="n">
        <f aca="false">P51+AA51</f>
        <v>5000000</v>
      </c>
      <c r="AL51" s="5" t="n">
        <f aca="false">INDEX($AE$40:$AE$167,$B51-$C51*1+const_one)</f>
        <v>30000000</v>
      </c>
      <c r="AM51" s="5" t="n">
        <f aca="false">INDEX($AF$40:$AF$167,$B51-$D51*2+const_one)</f>
        <v>300000000</v>
      </c>
      <c r="AN51" s="5" t="n">
        <f aca="false">INDEX($AG$40:$AG$167,$B51-$E51*4+const_one)</f>
        <v>100000000</v>
      </c>
      <c r="AO51" s="5" t="n">
        <f aca="false">INDEX($AH$40:$AH$167,$B51-$F51*8+const_one)</f>
        <v>60000000</v>
      </c>
      <c r="AP51" s="5" t="n">
        <f aca="false">INDEX($AI$40:$AI$167,$B51-$G51*16+const_one)</f>
        <v>30000000</v>
      </c>
      <c r="AQ51" s="5" t="n">
        <f aca="false">INDEX($AJ$40:$AJ$167,$B51-$H51*32+const_one)</f>
        <v>15000000</v>
      </c>
      <c r="AR51" s="5" t="n">
        <f aca="false">INDEX($AK$40:$AK$167,$B51-$I51*64+const_one)</f>
        <v>5000000</v>
      </c>
      <c r="AS51" s="5" t="n">
        <f aca="false">INDEX($AE$40:$AE$167,$B51+(const_one-$C51)*1+const_one)</f>
        <v>20865354.4205216</v>
      </c>
      <c r="AT51" s="5" t="n">
        <f aca="false">INDEX($AF$40:$AF$167,$B51+(const_one-$D51)*2+const_one)</f>
        <v>160515523.328337</v>
      </c>
      <c r="AU51" s="5" t="n">
        <f aca="false">INDEX($AG$40:$AG$167,$B51+(const_one-$E51)*4+const_one)</f>
        <v>49517170.7729815</v>
      </c>
      <c r="AV51" s="5" t="n">
        <f aca="false">INDEX($AH$40:$AH$167,$B51+(const_one-$F51)*8+const_one)</f>
        <v>62810555.8765098</v>
      </c>
      <c r="AW51" s="5" t="n">
        <f aca="false">INDEX($AI$40:$AI$167,$B51+(const_one-$G51)*16+const_one)</f>
        <v>72476988.391299</v>
      </c>
      <c r="AX51" s="5" t="n">
        <f aca="false">INDEX($AJ$40:$AJ$167,$B51+(const_one-$H51)*32+const_one)</f>
        <v>108670254.11627</v>
      </c>
      <c r="AY51" s="5" t="n">
        <f aca="false">INDEX($AK$40:$AK$167,$B51+(const_one-$I51)*64+const_one)</f>
        <v>106755359.770609</v>
      </c>
      <c r="AZ51" s="5" t="n">
        <f aca="false">--($C51=--(AS51&gt;AL51))</f>
        <v>0</v>
      </c>
      <c r="BA51" s="5" t="n">
        <f aca="false">--($D51=--(AT51&gt;AM51))</f>
        <v>0</v>
      </c>
      <c r="BB51" s="5" t="n">
        <f aca="false">--($E51=--(AU51&gt;AN51))</f>
        <v>1</v>
      </c>
      <c r="BC51" s="5" t="n">
        <f aca="false">--($F51=--(AV51&gt;AO51))</f>
        <v>1</v>
      </c>
      <c r="BD51" s="5" t="n">
        <f aca="false">--($G51=--(AW51&gt;AP51))</f>
        <v>0</v>
      </c>
      <c r="BE51" s="5" t="n">
        <f aca="false">--($H51=--(AX51&gt;AQ51))</f>
        <v>0</v>
      </c>
      <c r="BF51" s="5" t="n">
        <f aca="false">--($I51=--(AY51&gt;AR51))</f>
        <v>0</v>
      </c>
      <c r="BG51" s="5" t="n">
        <f aca="false">SUM(AZ51:BF51)</f>
        <v>2</v>
      </c>
      <c r="BH51" s="5" t="n">
        <f aca="false">SUM(AE51:AK51)+AB51+AC51+AD51</f>
        <v>700000000</v>
      </c>
    </row>
    <row r="52" customFormat="false" ht="15" hidden="true" customHeight="false" outlineLevel="0" collapsed="false">
      <c r="A52" s="5" t="n">
        <f aca="false">exit_value_1_usd</f>
        <v>700000000</v>
      </c>
      <c r="B52" s="2" t="n">
        <f aca="false">ROW()-ROW($B$40)</f>
        <v>12</v>
      </c>
      <c r="C52" s="2" t="n">
        <f aca="false">MOD(QUOTIENT($B52,1),2)</f>
        <v>0</v>
      </c>
      <c r="D52" s="2" t="n">
        <f aca="false">MOD(QUOTIENT($B52,2),2)</f>
        <v>0</v>
      </c>
      <c r="E52" s="2" t="n">
        <f aca="false">MOD(QUOTIENT($B52,4),2)</f>
        <v>1</v>
      </c>
      <c r="F52" s="2" t="n">
        <f aca="false">MOD(QUOTIENT($B52,8),2)</f>
        <v>1</v>
      </c>
      <c r="G52" s="2" t="n">
        <f aca="false">MOD(QUOTIENT($B52,16),2)</f>
        <v>0</v>
      </c>
      <c r="H52" s="2" t="n">
        <f aca="false">MOD(QUOTIENT($B52,32),2)</f>
        <v>0</v>
      </c>
      <c r="I52" s="2" t="n">
        <f aca="false">MOD(QUOTIENT($B52,64),2)</f>
        <v>0</v>
      </c>
      <c r="J52" s="5" t="n">
        <f aca="false">IF($C52=const_zero,MIN(class_series_f_invested_usd,MAX(const_zero,$A52)),const_zero)</f>
        <v>30000000</v>
      </c>
      <c r="K52" s="5" t="n">
        <f aca="false">IF($D52=const_zero,MIN(class_series_e_invested_usd,MAX(const_zero,$A52-SUM($J52:$J52))),const_zero)</f>
        <v>300000000</v>
      </c>
      <c r="L52" s="5" t="n">
        <f aca="false">IF($E52=const_zero,MIN(class_series_d_invested_usd,MAX(const_zero,$A52-SUM($J52:$K52))),const_zero)</f>
        <v>0</v>
      </c>
      <c r="M52" s="5" t="n">
        <f aca="false">IF($F52=const_zero,MIN(class_series_c_invested_usd,MAX(const_zero,$A52-SUM($J52:$L52))),const_zero)</f>
        <v>0</v>
      </c>
      <c r="N52" s="5" t="n">
        <f aca="false">IF($G52=const_zero,MIN(class_series_b_invested_usd,MAX(const_zero,$A52-SUM($J52:$M52))),const_zero)</f>
        <v>30000000</v>
      </c>
      <c r="O52" s="5" t="n">
        <f aca="false">IF($H52=const_zero,MIN(class_series_a_invested_usd,MAX(const_zero,$A52-SUM($J52:$N52))),const_zero)</f>
        <v>15000000</v>
      </c>
      <c r="P52" s="5" t="n">
        <f aca="false">IF($I52=const_zero,MIN(class_seed_invested_usd,MAX(const_zero,$A52-SUM($J52:$O52))),const_zero)</f>
        <v>5000000</v>
      </c>
      <c r="Q52" s="5" t="n">
        <f aca="false">MAX(const_zero,$A52-SUM($J52:$P52))</f>
        <v>320000000</v>
      </c>
      <c r="R52" s="9" t="n">
        <f aca="false">common_rsa_total+'Pro-Forma'!$B$10+'Pro-Forma'!$B$11+IF($C52=const_one,'Pro-Forma'!$B$5,const_zero)+IF($D52=const_one,'Pro-Forma'!$F$27,const_zero)+IF($E52=const_one,'Pro-Forma'!$F$26,const_zero)+IF($F52=const_one,'Pro-Forma'!$F$25,const_zero)+IF($G52=const_one,'Pro-Forma'!$F$24,const_zero)+IF($H52=const_one,'Pro-Forma'!$F$23,const_zero)+IF($I52=const_one,'Pro-Forma'!$F$22,const_zero)</f>
        <v>13414164.1892672</v>
      </c>
      <c r="S52" s="23" t="b">
        <f aca="false">IF($R52&gt;const_zero,--($Q52&gt;option_strike_usd*$R52),const_zero)</f>
        <v>1</v>
      </c>
      <c r="T52" s="7" t="n">
        <f aca="false">IF($R52&gt;const_zero,IF($S52=const_one,($Q52+option_strike_usd*pre_f_options_issued)/($R52+pre_f_options_issued),$Q52/$R52),const_zero)</f>
        <v>20.2649662379065</v>
      </c>
      <c r="U52" s="5" t="n">
        <f aca="false">IF($C52=const_one,'Pro-Forma'!$B$5*$T52,const_zero)</f>
        <v>0</v>
      </c>
      <c r="V52" s="5" t="n">
        <f aca="false">IF($D52=const_one,'Pro-Forma'!$F$27*$T52,const_zero)</f>
        <v>0</v>
      </c>
      <c r="W52" s="5" t="n">
        <f aca="false">IF($E52=const_one,'Pro-Forma'!$F$26*$T52,const_zero)</f>
        <v>35132386.2843508</v>
      </c>
      <c r="X52" s="5" t="n">
        <f aca="false">IF($F52=const_one,'Pro-Forma'!$F$25*$T52,const_zero)</f>
        <v>48635918.9709756</v>
      </c>
      <c r="Y52" s="5" t="n">
        <f aca="false">IF($G52=const_one,'Pro-Forma'!$F$24*$T52,const_zero)</f>
        <v>0</v>
      </c>
      <c r="Z52" s="5" t="n">
        <f aca="false">IF($H52=const_one,'Pro-Forma'!$F$23*$T52,const_zero)</f>
        <v>0</v>
      </c>
      <c r="AA52" s="5" t="n">
        <f aca="false">IF($I52=const_one,'Pro-Forma'!$F$22*$T52,const_zero)</f>
        <v>0</v>
      </c>
      <c r="AB52" s="5" t="n">
        <f aca="false">('Pro-Forma'!$B$10+'Pro-Forma'!$B$11)*$T52</f>
        <v>5684583.00874887</v>
      </c>
      <c r="AC52" s="5" t="n">
        <f aca="false">common_rsa_total*$T52</f>
        <v>182384696.141158</v>
      </c>
      <c r="AD52" s="5" t="n">
        <f aca="false">IF($S52=const_one,pre_f_options_issued*($T52-option_strike_usd),const_zero)</f>
        <v>48162415.5947662</v>
      </c>
      <c r="AE52" s="5" t="n">
        <f aca="false">J52+U52</f>
        <v>30000000</v>
      </c>
      <c r="AF52" s="5" t="n">
        <f aca="false">K52+V52</f>
        <v>300000000</v>
      </c>
      <c r="AG52" s="5" t="n">
        <f aca="false">L52+W52</f>
        <v>35132386.2843508</v>
      </c>
      <c r="AH52" s="5" t="n">
        <f aca="false">M52+X52</f>
        <v>48635918.9709756</v>
      </c>
      <c r="AI52" s="5" t="n">
        <f aca="false">N52+Y52</f>
        <v>30000000</v>
      </c>
      <c r="AJ52" s="5" t="n">
        <f aca="false">O52+Z52</f>
        <v>15000000</v>
      </c>
      <c r="AK52" s="5" t="n">
        <f aca="false">P52+AA52</f>
        <v>5000000</v>
      </c>
      <c r="AL52" s="5" t="n">
        <f aca="false">INDEX($AE$40:$AE$167,$B52-$C52*1+const_one)</f>
        <v>30000000</v>
      </c>
      <c r="AM52" s="5" t="n">
        <f aca="false">INDEX($AF$40:$AF$167,$B52-$D52*2+const_one)</f>
        <v>300000000</v>
      </c>
      <c r="AN52" s="5" t="n">
        <f aca="false">INDEX($AG$40:$AG$167,$B52-$E52*4+const_one)</f>
        <v>100000000</v>
      </c>
      <c r="AO52" s="5" t="n">
        <f aca="false">INDEX($AH$40:$AH$167,$B52-$F52*8+const_one)</f>
        <v>60000000</v>
      </c>
      <c r="AP52" s="5" t="n">
        <f aca="false">INDEX($AI$40:$AI$167,$B52-$G52*16+const_one)</f>
        <v>30000000</v>
      </c>
      <c r="AQ52" s="5" t="n">
        <f aca="false">INDEX($AJ$40:$AJ$167,$B52-$H52*32+const_one)</f>
        <v>15000000</v>
      </c>
      <c r="AR52" s="5" t="n">
        <f aca="false">INDEX($AK$40:$AK$167,$B52-$I52*64+const_one)</f>
        <v>5000000</v>
      </c>
      <c r="AS52" s="5" t="n">
        <f aca="false">INDEX($AE$40:$AE$167,$B52+(const_one-$C52)*1+const_one)</f>
        <v>16817050.1515045</v>
      </c>
      <c r="AT52" s="5" t="n">
        <f aca="false">INDEX($AF$40:$AF$167,$B52+(const_one-$D52)*2+const_one)</f>
        <v>173171314.778522</v>
      </c>
      <c r="AU52" s="5" t="n">
        <f aca="false">INDEX($AG$40:$AG$167,$B52+(const_one-$E52)*4+const_one)</f>
        <v>35132386.2843508</v>
      </c>
      <c r="AV52" s="5" t="n">
        <f aca="false">INDEX($AH$40:$AH$167,$B52+(const_one-$F52)*8+const_one)</f>
        <v>48635918.9709756</v>
      </c>
      <c r="AW52" s="5" t="n">
        <f aca="false">INDEX($AI$40:$AI$167,$B52+(const_one-$G52)*16+const_one)</f>
        <v>55910480.0729221</v>
      </c>
      <c r="AX52" s="5" t="n">
        <f aca="false">INDEX($AJ$40:$AJ$167,$B52+(const_one-$H52)*32+const_one)</f>
        <v>80686944.2512074</v>
      </c>
      <c r="AY52" s="5" t="n">
        <f aca="false">INDEX($AK$40:$AK$167,$B52+(const_one-$I52)*64+const_one)</f>
        <v>78296219.9770976</v>
      </c>
      <c r="AZ52" s="5" t="n">
        <f aca="false">--($C52=--(AS52&gt;AL52))</f>
        <v>1</v>
      </c>
      <c r="BA52" s="5" t="n">
        <f aca="false">--($D52=--(AT52&gt;AM52))</f>
        <v>1</v>
      </c>
      <c r="BB52" s="5" t="n">
        <f aca="false">--($E52=--(AU52&gt;AN52))</f>
        <v>0</v>
      </c>
      <c r="BC52" s="5" t="n">
        <f aca="false">--($F52=--(AV52&gt;AO52))</f>
        <v>0</v>
      </c>
      <c r="BD52" s="5" t="n">
        <f aca="false">--($G52=--(AW52&gt;AP52))</f>
        <v>0</v>
      </c>
      <c r="BE52" s="5" t="n">
        <f aca="false">--($H52=--(AX52&gt;AQ52))</f>
        <v>0</v>
      </c>
      <c r="BF52" s="5" t="n">
        <f aca="false">--($I52=--(AY52&gt;AR52))</f>
        <v>0</v>
      </c>
      <c r="BG52" s="5" t="n">
        <f aca="false">SUM(AZ52:BF52)</f>
        <v>2</v>
      </c>
      <c r="BH52" s="5" t="n">
        <f aca="false">SUM(AE52:AK52)+AB52+AC52+AD52</f>
        <v>700000000</v>
      </c>
    </row>
    <row r="53" customFormat="false" ht="15" hidden="true" customHeight="false" outlineLevel="0" collapsed="false">
      <c r="A53" s="5" t="n">
        <f aca="false">exit_value_1_usd</f>
        <v>700000000</v>
      </c>
      <c r="B53" s="2" t="n">
        <f aca="false">ROW()-ROW($B$40)</f>
        <v>13</v>
      </c>
      <c r="C53" s="2" t="n">
        <f aca="false">MOD(QUOTIENT($B53,1),2)</f>
        <v>1</v>
      </c>
      <c r="D53" s="2" t="n">
        <f aca="false">MOD(QUOTIENT($B53,2),2)</f>
        <v>0</v>
      </c>
      <c r="E53" s="2" t="n">
        <f aca="false">MOD(QUOTIENT($B53,4),2)</f>
        <v>1</v>
      </c>
      <c r="F53" s="2" t="n">
        <f aca="false">MOD(QUOTIENT($B53,8),2)</f>
        <v>1</v>
      </c>
      <c r="G53" s="2" t="n">
        <f aca="false">MOD(QUOTIENT($B53,16),2)</f>
        <v>0</v>
      </c>
      <c r="H53" s="2" t="n">
        <f aca="false">MOD(QUOTIENT($B53,32),2)</f>
        <v>0</v>
      </c>
      <c r="I53" s="2" t="n">
        <f aca="false">MOD(QUOTIENT($B53,64),2)</f>
        <v>0</v>
      </c>
      <c r="J53" s="5" t="n">
        <f aca="false">IF($C53=const_zero,MIN(class_series_f_invested_usd,MAX(const_zero,$A53)),const_zero)</f>
        <v>0</v>
      </c>
      <c r="K53" s="5" t="n">
        <f aca="false">IF($D53=const_zero,MIN(class_series_e_invested_usd,MAX(const_zero,$A53-SUM($J53:$J53))),const_zero)</f>
        <v>300000000</v>
      </c>
      <c r="L53" s="5" t="n">
        <f aca="false">IF($E53=const_zero,MIN(class_series_d_invested_usd,MAX(const_zero,$A53-SUM($J53:$K53))),const_zero)</f>
        <v>0</v>
      </c>
      <c r="M53" s="5" t="n">
        <f aca="false">IF($F53=const_zero,MIN(class_series_c_invested_usd,MAX(const_zero,$A53-SUM($J53:$L53))),const_zero)</f>
        <v>0</v>
      </c>
      <c r="N53" s="5" t="n">
        <f aca="false">IF($G53=const_zero,MIN(class_series_b_invested_usd,MAX(const_zero,$A53-SUM($J53:$M53))),const_zero)</f>
        <v>30000000</v>
      </c>
      <c r="O53" s="5" t="n">
        <f aca="false">IF($H53=const_zero,MIN(class_series_a_invested_usd,MAX(const_zero,$A53-SUM($J53:$N53))),const_zero)</f>
        <v>15000000</v>
      </c>
      <c r="P53" s="5" t="n">
        <f aca="false">IF($I53=const_zero,MIN(class_seed_invested_usd,MAX(const_zero,$A53-SUM($J53:$O53))),const_zero)</f>
        <v>5000000</v>
      </c>
      <c r="Q53" s="5" t="n">
        <f aca="false">MAX(const_zero,$A53-SUM($J53:$P53))</f>
        <v>350000000</v>
      </c>
      <c r="R53" s="9" t="n">
        <f aca="false">common_rsa_total+'Pro-Forma'!$B$10+'Pro-Forma'!$B$11+IF($C53=const_one,'Pro-Forma'!$B$5,const_zero)+IF($D53=const_one,'Pro-Forma'!$F$27,const_zero)+IF($E53=const_one,'Pro-Forma'!$F$26,const_zero)+IF($F53=const_one,'Pro-Forma'!$F$25,const_zero)+IF($G53=const_one,'Pro-Forma'!$F$24,const_zero)+IF($H53=const_one,'Pro-Forma'!$F$23,const_zero)+IF($I53=const_one,'Pro-Forma'!$F$22,const_zero)</f>
        <v>14211432.2584705</v>
      </c>
      <c r="S53" s="23" t="b">
        <f aca="false">IF($R53&gt;const_zero,--($Q53&gt;option_strike_usd*$R53),const_zero)</f>
        <v>1</v>
      </c>
      <c r="T53" s="7" t="n">
        <f aca="false">IF($R53&gt;const_zero,IF($S53=const_one,($Q53+option_strike_usd*pre_f_options_issued)/($R53+pre_f_options_issued),$Q53/$R53),const_zero)</f>
        <v>21.0933446366531</v>
      </c>
      <c r="U53" s="5" t="n">
        <f aca="false">IF($C53=const_one,'Pro-Forma'!$B$5*$T53,const_zero)</f>
        <v>16817050.1515045</v>
      </c>
      <c r="V53" s="5" t="n">
        <f aca="false">IF($D53=const_one,'Pro-Forma'!$F$27*$T53,const_zero)</f>
        <v>0</v>
      </c>
      <c r="W53" s="5" t="n">
        <f aca="false">IF($E53=const_one,'Pro-Forma'!$F$26*$T53,const_zero)</f>
        <v>36568505.6221635</v>
      </c>
      <c r="X53" s="5" t="n">
        <f aca="false">IF($F53=const_one,'Pro-Forma'!$F$25*$T53,const_zero)</f>
        <v>50624027.1279674</v>
      </c>
      <c r="Y53" s="5" t="n">
        <f aca="false">IF($G53=const_one,'Pro-Forma'!$F$24*$T53,const_zero)</f>
        <v>0</v>
      </c>
      <c r="Z53" s="5" t="n">
        <f aca="false">IF($H53=const_one,'Pro-Forma'!$F$23*$T53,const_zero)</f>
        <v>0</v>
      </c>
      <c r="AA53" s="5" t="n">
        <f aca="false">IF($I53=const_one,'Pro-Forma'!$F$22*$T53,const_zero)</f>
        <v>0</v>
      </c>
      <c r="AB53" s="5" t="n">
        <f aca="false">('Pro-Forma'!$B$10+'Pro-Forma'!$B$11)*$T53</f>
        <v>5916953.77685413</v>
      </c>
      <c r="AC53" s="5" t="n">
        <f aca="false">common_rsa_total*$T53</f>
        <v>189840101.729878</v>
      </c>
      <c r="AD53" s="5" t="n">
        <f aca="false">IF($S53=const_one,pre_f_options_issued*($T53-option_strike_usd),const_zero)</f>
        <v>50233361.5916327</v>
      </c>
      <c r="AE53" s="5" t="n">
        <f aca="false">J53+U53</f>
        <v>16817050.1515045</v>
      </c>
      <c r="AF53" s="5" t="n">
        <f aca="false">K53+V53</f>
        <v>300000000</v>
      </c>
      <c r="AG53" s="5" t="n">
        <f aca="false">L53+W53</f>
        <v>36568505.6221635</v>
      </c>
      <c r="AH53" s="5" t="n">
        <f aca="false">M53+X53</f>
        <v>50624027.1279674</v>
      </c>
      <c r="AI53" s="5" t="n">
        <f aca="false">N53+Y53</f>
        <v>30000000</v>
      </c>
      <c r="AJ53" s="5" t="n">
        <f aca="false">O53+Z53</f>
        <v>15000000</v>
      </c>
      <c r="AK53" s="5" t="n">
        <f aca="false">P53+AA53</f>
        <v>5000000</v>
      </c>
      <c r="AL53" s="5" t="n">
        <f aca="false">INDEX($AE$40:$AE$167,$B53-$C53*1+const_one)</f>
        <v>30000000</v>
      </c>
      <c r="AM53" s="5" t="n">
        <f aca="false">INDEX($AF$40:$AF$167,$B53-$D53*2+const_one)</f>
        <v>300000000</v>
      </c>
      <c r="AN53" s="5" t="n">
        <f aca="false">INDEX($AG$40:$AG$167,$B53-$E53*4+const_one)</f>
        <v>100000000</v>
      </c>
      <c r="AO53" s="5" t="n">
        <f aca="false">INDEX($AH$40:$AH$167,$B53-$F53*8+const_one)</f>
        <v>60000000</v>
      </c>
      <c r="AP53" s="5" t="n">
        <f aca="false">INDEX($AI$40:$AI$167,$B53-$G53*16+const_one)</f>
        <v>30000000</v>
      </c>
      <c r="AQ53" s="5" t="n">
        <f aca="false">INDEX($AJ$40:$AJ$167,$B53-$H53*32+const_one)</f>
        <v>15000000</v>
      </c>
      <c r="AR53" s="5" t="n">
        <f aca="false">INDEX($AK$40:$AK$167,$B53-$I53*64+const_one)</f>
        <v>5000000</v>
      </c>
      <c r="AS53" s="5" t="n">
        <f aca="false">INDEX($AE$40:$AE$167,$B53+(const_one-$C53)*1+const_one)</f>
        <v>16817050.1515045</v>
      </c>
      <c r="AT53" s="5" t="n">
        <f aca="false">INDEX($AF$40:$AF$167,$B53+(const_one-$D53)*2+const_one)</f>
        <v>175182089.396156</v>
      </c>
      <c r="AU53" s="5" t="n">
        <f aca="false">INDEX($AG$40:$AG$167,$B53+(const_one-$E53)*4+const_one)</f>
        <v>36568505.6221635</v>
      </c>
      <c r="AV53" s="5" t="n">
        <f aca="false">INDEX($AH$40:$AH$167,$B53+(const_one-$F53)*8+const_one)</f>
        <v>50624027.1279674</v>
      </c>
      <c r="AW53" s="5" t="n">
        <f aca="false">INDEX($AI$40:$AI$167,$B53+(const_one-$G53)*16+const_one)</f>
        <v>58214947.8005025</v>
      </c>
      <c r="AX53" s="5" t="n">
        <f aca="false">INDEX($AJ$40:$AJ$167,$B53+(const_one-$H53)*32+const_one)</f>
        <v>84632832.0547862</v>
      </c>
      <c r="AY53" s="5" t="n">
        <f aca="false">INDEX($AK$40:$AK$167,$B53+(const_one-$I53)*64+const_one)</f>
        <v>82329897.8492138</v>
      </c>
      <c r="AZ53" s="5" t="n">
        <f aca="false">--($C53=--(AS53&gt;AL53))</f>
        <v>0</v>
      </c>
      <c r="BA53" s="5" t="n">
        <f aca="false">--($D53=--(AT53&gt;AM53))</f>
        <v>1</v>
      </c>
      <c r="BB53" s="5" t="n">
        <f aca="false">--($E53=--(AU53&gt;AN53))</f>
        <v>0</v>
      </c>
      <c r="BC53" s="5" t="n">
        <f aca="false">--($F53=--(AV53&gt;AO53))</f>
        <v>0</v>
      </c>
      <c r="BD53" s="5" t="n">
        <f aca="false">--($G53=--(AW53&gt;AP53))</f>
        <v>0</v>
      </c>
      <c r="BE53" s="5" t="n">
        <f aca="false">--($H53=--(AX53&gt;AQ53))</f>
        <v>0</v>
      </c>
      <c r="BF53" s="5" t="n">
        <f aca="false">--($I53=--(AY53&gt;AR53))</f>
        <v>0</v>
      </c>
      <c r="BG53" s="5" t="n">
        <f aca="false">SUM(AZ53:BF53)</f>
        <v>1</v>
      </c>
      <c r="BH53" s="5" t="n">
        <f aca="false">SUM(AE53:AK53)+AB53+AC53+AD53</f>
        <v>700000000</v>
      </c>
    </row>
    <row r="54" customFormat="false" ht="15" hidden="true" customHeight="false" outlineLevel="0" collapsed="false">
      <c r="A54" s="5" t="n">
        <f aca="false">exit_value_1_usd</f>
        <v>700000000</v>
      </c>
      <c r="B54" s="2" t="n">
        <f aca="false">ROW()-ROW($B$40)</f>
        <v>14</v>
      </c>
      <c r="C54" s="2" t="n">
        <f aca="false">MOD(QUOTIENT($B54,1),2)</f>
        <v>0</v>
      </c>
      <c r="D54" s="2" t="n">
        <f aca="false">MOD(QUOTIENT($B54,2),2)</f>
        <v>1</v>
      </c>
      <c r="E54" s="2" t="n">
        <f aca="false">MOD(QUOTIENT($B54,4),2)</f>
        <v>1</v>
      </c>
      <c r="F54" s="2" t="n">
        <f aca="false">MOD(QUOTIENT($B54,8),2)</f>
        <v>1</v>
      </c>
      <c r="G54" s="2" t="n">
        <f aca="false">MOD(QUOTIENT($B54,16),2)</f>
        <v>0</v>
      </c>
      <c r="H54" s="2" t="n">
        <f aca="false">MOD(QUOTIENT($B54,32),2)</f>
        <v>0</v>
      </c>
      <c r="I54" s="2" t="n">
        <f aca="false">MOD(QUOTIENT($B54,64),2)</f>
        <v>0</v>
      </c>
      <c r="J54" s="5" t="n">
        <f aca="false">IF($C54=const_zero,MIN(class_series_f_invested_usd,MAX(const_zero,$A54)),const_zero)</f>
        <v>30000000</v>
      </c>
      <c r="K54" s="5" t="n">
        <f aca="false">IF($D54=const_zero,MIN(class_series_e_invested_usd,MAX(const_zero,$A54-SUM($J54:$J54))),const_zero)</f>
        <v>0</v>
      </c>
      <c r="L54" s="5" t="n">
        <f aca="false">IF($E54=const_zero,MIN(class_series_d_invested_usd,MAX(const_zero,$A54-SUM($J54:$K54))),const_zero)</f>
        <v>0</v>
      </c>
      <c r="M54" s="5" t="n">
        <f aca="false">IF($F54=const_zero,MIN(class_series_c_invested_usd,MAX(const_zero,$A54-SUM($J54:$L54))),const_zero)</f>
        <v>0</v>
      </c>
      <c r="N54" s="5" t="n">
        <f aca="false">IF($G54=const_zero,MIN(class_series_b_invested_usd,MAX(const_zero,$A54-SUM($J54:$M54))),const_zero)</f>
        <v>30000000</v>
      </c>
      <c r="O54" s="5" t="n">
        <f aca="false">IF($H54=const_zero,MIN(class_series_a_invested_usd,MAX(const_zero,$A54-SUM($J54:$N54))),const_zero)</f>
        <v>15000000</v>
      </c>
      <c r="P54" s="5" t="n">
        <f aca="false">IF($I54=const_zero,MIN(class_seed_invested_usd,MAX(const_zero,$A54-SUM($J54:$O54))),const_zero)</f>
        <v>5000000</v>
      </c>
      <c r="Q54" s="5" t="n">
        <f aca="false">MAX(const_zero,$A54-SUM($J54:$P54))</f>
        <v>620000000</v>
      </c>
      <c r="R54" s="9" t="n">
        <f aca="false">common_rsa_total+'Pro-Forma'!$B$10+'Pro-Forma'!$B$11+IF($C54=const_one,'Pro-Forma'!$B$5,const_zero)+IF($D54=const_one,'Pro-Forma'!$F$27,const_zero)+IF($E54=const_one,'Pro-Forma'!$F$26,const_zero)+IF($F54=const_one,'Pro-Forma'!$F$25,const_zero)+IF($G54=const_one,'Pro-Forma'!$F$24,const_zero)+IF($H54=const_one,'Pro-Forma'!$F$23,const_zero)+IF($I54=const_one,'Pro-Forma'!$F$22,const_zero)</f>
        <v>19547484.4666011</v>
      </c>
      <c r="S54" s="23" t="b">
        <f aca="false">IF($R54&gt;const_zero,--($Q54&gt;option_strike_usd*$R54),const_zero)</f>
        <v>1</v>
      </c>
      <c r="T54" s="7" t="n">
        <f aca="false">IF($R54&gt;const_zero,IF($S54=const_one,($Q54+option_strike_usd*pre_f_options_issued)/($R54+pre_f_options_issued),$Q54/$R54),const_zero)</f>
        <v>28.2345135991819</v>
      </c>
      <c r="U54" s="5" t="n">
        <f aca="false">IF($C54=const_one,'Pro-Forma'!$B$5*$T54,const_zero)</f>
        <v>0</v>
      </c>
      <c r="V54" s="5" t="n">
        <f aca="false">IF($D54=const_one,'Pro-Forma'!$F$27*$T54,const_zero)</f>
        <v>173171314.778522</v>
      </c>
      <c r="W54" s="5" t="n">
        <f aca="false">IF($E54=const_one,'Pro-Forma'!$F$26*$T54,const_zero)</f>
        <v>48948802.9080324</v>
      </c>
      <c r="X54" s="5" t="n">
        <f aca="false">IF($F54=const_one,'Pro-Forma'!$F$25*$T54,const_zero)</f>
        <v>67762832.6380367</v>
      </c>
      <c r="Y54" s="5" t="n">
        <f aca="false">IF($G54=const_one,'Pro-Forma'!$F$24*$T54,const_zero)</f>
        <v>0</v>
      </c>
      <c r="Z54" s="5" t="n">
        <f aca="false">IF($H54=const_one,'Pro-Forma'!$F$23*$T54,const_zero)</f>
        <v>0</v>
      </c>
      <c r="AA54" s="5" t="n">
        <f aca="false">IF($I54=const_one,'Pro-Forma'!$F$22*$T54,const_zero)</f>
        <v>0</v>
      </c>
      <c r="AB54" s="5" t="n">
        <f aca="false">('Pro-Forma'!$B$10+'Pro-Forma'!$B$11)*$T54</f>
        <v>7920143.28481702</v>
      </c>
      <c r="AC54" s="5" t="n">
        <f aca="false">common_rsa_total*$T54</f>
        <v>254110622.392637</v>
      </c>
      <c r="AD54" s="5" t="n">
        <f aca="false">IF($S54=const_one,pre_f_options_issued*($T54-option_strike_usd),const_zero)</f>
        <v>68086283.9979549</v>
      </c>
      <c r="AE54" s="5" t="n">
        <f aca="false">J54+U54</f>
        <v>30000000</v>
      </c>
      <c r="AF54" s="5" t="n">
        <f aca="false">K54+V54</f>
        <v>173171314.778522</v>
      </c>
      <c r="AG54" s="5" t="n">
        <f aca="false">L54+W54</f>
        <v>48948802.9080324</v>
      </c>
      <c r="AH54" s="5" t="n">
        <f aca="false">M54+X54</f>
        <v>67762832.6380367</v>
      </c>
      <c r="AI54" s="5" t="n">
        <f aca="false">N54+Y54</f>
        <v>30000000</v>
      </c>
      <c r="AJ54" s="5" t="n">
        <f aca="false">O54+Z54</f>
        <v>15000000</v>
      </c>
      <c r="AK54" s="5" t="n">
        <f aca="false">P54+AA54</f>
        <v>5000000</v>
      </c>
      <c r="AL54" s="5" t="n">
        <f aca="false">INDEX($AE$40:$AE$167,$B54-$C54*1+const_one)</f>
        <v>30000000</v>
      </c>
      <c r="AM54" s="5" t="n">
        <f aca="false">INDEX($AF$40:$AF$167,$B54-$D54*2+const_one)</f>
        <v>300000000</v>
      </c>
      <c r="AN54" s="5" t="n">
        <f aca="false">INDEX($AG$40:$AG$167,$B54-$E54*4+const_one)</f>
        <v>100000000</v>
      </c>
      <c r="AO54" s="5" t="n">
        <f aca="false">INDEX($AH$40:$AH$167,$B54-$F54*8+const_one)</f>
        <v>60000000</v>
      </c>
      <c r="AP54" s="5" t="n">
        <f aca="false">INDEX($AI$40:$AI$167,$B54-$G54*16+const_one)</f>
        <v>30000000</v>
      </c>
      <c r="AQ54" s="5" t="n">
        <f aca="false">INDEX($AJ$40:$AJ$167,$B54-$H54*32+const_one)</f>
        <v>15000000</v>
      </c>
      <c r="AR54" s="5" t="n">
        <f aca="false">INDEX($AK$40:$AK$167,$B54-$I54*64+const_one)</f>
        <v>5000000</v>
      </c>
      <c r="AS54" s="5" t="n">
        <f aca="false">INDEX($AE$40:$AE$167,$B54+(const_one-$C54)*1+const_one)</f>
        <v>22771856.0023721</v>
      </c>
      <c r="AT54" s="5" t="n">
        <f aca="false">INDEX($AF$40:$AF$167,$B54+(const_one-$D54)*2+const_one)</f>
        <v>173171314.778522</v>
      </c>
      <c r="AU54" s="5" t="n">
        <f aca="false">INDEX($AG$40:$AG$167,$B54+(const_one-$E54)*4+const_one)</f>
        <v>48948802.9080324</v>
      </c>
      <c r="AV54" s="5" t="n">
        <f aca="false">INDEX($AH$40:$AH$167,$B54+(const_one-$F54)*8+const_one)</f>
        <v>67762832.6380367</v>
      </c>
      <c r="AW54" s="5" t="n">
        <f aca="false">INDEX($AI$40:$AI$167,$B54+(const_one-$G54)*16+const_one)</f>
        <v>78151560.5932476</v>
      </c>
      <c r="AX54" s="5" t="n">
        <f aca="false">INDEX($AJ$40:$AJ$167,$B54+(const_one-$H54)*32+const_one)</f>
        <v>117848297.646164</v>
      </c>
      <c r="AY54" s="5" t="n">
        <f aca="false">INDEX($AK$40:$AK$167,$B54+(const_one-$I54)*64+const_one)</f>
        <v>115999696.898773</v>
      </c>
      <c r="AZ54" s="5" t="n">
        <f aca="false">--($C54=--(AS54&gt;AL54))</f>
        <v>1</v>
      </c>
      <c r="BA54" s="5" t="n">
        <f aca="false">--($D54=--(AT54&gt;AM54))</f>
        <v>0</v>
      </c>
      <c r="BB54" s="5" t="n">
        <f aca="false">--($E54=--(AU54&gt;AN54))</f>
        <v>0</v>
      </c>
      <c r="BC54" s="5" t="n">
        <f aca="false">--($F54=--(AV54&gt;AO54))</f>
        <v>1</v>
      </c>
      <c r="BD54" s="5" t="n">
        <f aca="false">--($G54=--(AW54&gt;AP54))</f>
        <v>0</v>
      </c>
      <c r="BE54" s="5" t="n">
        <f aca="false">--($H54=--(AX54&gt;AQ54))</f>
        <v>0</v>
      </c>
      <c r="BF54" s="5" t="n">
        <f aca="false">--($I54=--(AY54&gt;AR54))</f>
        <v>0</v>
      </c>
      <c r="BG54" s="5" t="n">
        <f aca="false">SUM(AZ54:BF54)</f>
        <v>2</v>
      </c>
      <c r="BH54" s="5" t="n">
        <f aca="false">SUM(AE54:AK54)+AB54+AC54+AD54</f>
        <v>700000000</v>
      </c>
    </row>
    <row r="55" customFormat="false" ht="15" hidden="true" customHeight="false" outlineLevel="0" collapsed="false">
      <c r="A55" s="5" t="n">
        <f aca="false">exit_value_1_usd</f>
        <v>700000000</v>
      </c>
      <c r="B55" s="2" t="n">
        <f aca="false">ROW()-ROW($B$40)</f>
        <v>15</v>
      </c>
      <c r="C55" s="2" t="n">
        <f aca="false">MOD(QUOTIENT($B55,1),2)</f>
        <v>1</v>
      </c>
      <c r="D55" s="2" t="n">
        <f aca="false">MOD(QUOTIENT($B55,2),2)</f>
        <v>1</v>
      </c>
      <c r="E55" s="2" t="n">
        <f aca="false">MOD(QUOTIENT($B55,4),2)</f>
        <v>1</v>
      </c>
      <c r="F55" s="2" t="n">
        <f aca="false">MOD(QUOTIENT($B55,8),2)</f>
        <v>1</v>
      </c>
      <c r="G55" s="2" t="n">
        <f aca="false">MOD(QUOTIENT($B55,16),2)</f>
        <v>0</v>
      </c>
      <c r="H55" s="2" t="n">
        <f aca="false">MOD(QUOTIENT($B55,32),2)</f>
        <v>0</v>
      </c>
      <c r="I55" s="2" t="n">
        <f aca="false">MOD(QUOTIENT($B55,64),2)</f>
        <v>0</v>
      </c>
      <c r="J55" s="5" t="n">
        <f aca="false">IF($C55=const_zero,MIN(class_series_f_invested_usd,MAX(const_zero,$A55)),const_zero)</f>
        <v>0</v>
      </c>
      <c r="K55" s="5" t="n">
        <f aca="false">IF($D55=const_zero,MIN(class_series_e_invested_usd,MAX(const_zero,$A55-SUM($J55:$J55))),const_zero)</f>
        <v>0</v>
      </c>
      <c r="L55" s="5" t="n">
        <f aca="false">IF($E55=const_zero,MIN(class_series_d_invested_usd,MAX(const_zero,$A55-SUM($J55:$K55))),const_zero)</f>
        <v>0</v>
      </c>
      <c r="M55" s="5" t="n">
        <f aca="false">IF($F55=const_zero,MIN(class_series_c_invested_usd,MAX(const_zero,$A55-SUM($J55:$L55))),const_zero)</f>
        <v>0</v>
      </c>
      <c r="N55" s="5" t="n">
        <f aca="false">IF($G55=const_zero,MIN(class_series_b_invested_usd,MAX(const_zero,$A55-SUM($J55:$M55))),const_zero)</f>
        <v>30000000</v>
      </c>
      <c r="O55" s="5" t="n">
        <f aca="false">IF($H55=const_zero,MIN(class_series_a_invested_usd,MAX(const_zero,$A55-SUM($J55:$N55))),const_zero)</f>
        <v>15000000</v>
      </c>
      <c r="P55" s="5" t="n">
        <f aca="false">IF($I55=const_zero,MIN(class_seed_invested_usd,MAX(const_zero,$A55-SUM($J55:$O55))),const_zero)</f>
        <v>5000000</v>
      </c>
      <c r="Q55" s="5" t="n">
        <f aca="false">MAX(const_zero,$A55-SUM($J55:$P55))</f>
        <v>650000000</v>
      </c>
      <c r="R55" s="9" t="n">
        <f aca="false">common_rsa_total+'Pro-Forma'!$B$10+'Pro-Forma'!$B$11+IF($C55=const_one,'Pro-Forma'!$B$5,const_zero)+IF($D55=const_one,'Pro-Forma'!$F$27,const_zero)+IF($E55=const_one,'Pro-Forma'!$F$26,const_zero)+IF($F55=const_one,'Pro-Forma'!$F$25,const_zero)+IF($G55=const_one,'Pro-Forma'!$F$24,const_zero)+IF($H55=const_one,'Pro-Forma'!$F$23,const_zero)+IF($I55=const_one,'Pro-Forma'!$F$22,const_zero)</f>
        <v>20344752.5358044</v>
      </c>
      <c r="S55" s="23" t="b">
        <f aca="false">IF($R55&gt;const_zero,--($Q55&gt;option_strike_usd*$R55),const_zero)</f>
        <v>1</v>
      </c>
      <c r="T55" s="7" t="n">
        <f aca="false">IF($R55&gt;const_zero,IF($S55=const_one,($Q55+option_strike_usd*pre_f_options_issued)/($R55+pre_f_options_issued),$Q55/$R55),const_zero)</f>
        <v>28.5623579847207</v>
      </c>
      <c r="U55" s="5" t="n">
        <f aca="false">IF($C55=const_one,'Pro-Forma'!$B$5*$T55,const_zero)</f>
        <v>22771856.0023721</v>
      </c>
      <c r="V55" s="5" t="n">
        <f aca="false">IF($D55=const_one,'Pro-Forma'!$F$27*$T55,const_zero)</f>
        <v>175182089.396156</v>
      </c>
      <c r="W55" s="5" t="n">
        <f aca="false">IF($E55=const_one,'Pro-Forma'!$F$26*$T55,const_zero)</f>
        <v>49517170.7729815</v>
      </c>
      <c r="X55" s="5" t="n">
        <f aca="false">IF($F55=const_one,'Pro-Forma'!$F$25*$T55,const_zero)</f>
        <v>68549659.1633297</v>
      </c>
      <c r="Y55" s="5" t="n">
        <f aca="false">IF($G55=const_one,'Pro-Forma'!$F$24*$T55,const_zero)</f>
        <v>0</v>
      </c>
      <c r="Z55" s="5" t="n">
        <f aca="false">IF($H55=const_one,'Pro-Forma'!$F$23*$T55,const_zero)</f>
        <v>0</v>
      </c>
      <c r="AA55" s="5" t="n">
        <f aca="false">IF($I55=const_one,'Pro-Forma'!$F$22*$T55,const_zero)</f>
        <v>0</v>
      </c>
      <c r="AB55" s="5" t="n">
        <f aca="false">('Pro-Forma'!$B$10+'Pro-Forma'!$B$11)*$T55</f>
        <v>8012107.84087244</v>
      </c>
      <c r="AC55" s="5" t="n">
        <f aca="false">common_rsa_total*$T55</f>
        <v>257061221.862486</v>
      </c>
      <c r="AD55" s="5" t="n">
        <f aca="false">IF($S55=const_one,pre_f_options_issued*($T55-option_strike_usd),const_zero)</f>
        <v>68905894.9618017</v>
      </c>
      <c r="AE55" s="5" t="n">
        <f aca="false">J55+U55</f>
        <v>22771856.0023721</v>
      </c>
      <c r="AF55" s="5" t="n">
        <f aca="false">K55+V55</f>
        <v>175182089.396156</v>
      </c>
      <c r="AG55" s="5" t="n">
        <f aca="false">L55+W55</f>
        <v>49517170.7729815</v>
      </c>
      <c r="AH55" s="5" t="n">
        <f aca="false">M55+X55</f>
        <v>68549659.1633297</v>
      </c>
      <c r="AI55" s="5" t="n">
        <f aca="false">N55+Y55</f>
        <v>30000000</v>
      </c>
      <c r="AJ55" s="5" t="n">
        <f aca="false">O55+Z55</f>
        <v>15000000</v>
      </c>
      <c r="AK55" s="5" t="n">
        <f aca="false">P55+AA55</f>
        <v>5000000</v>
      </c>
      <c r="AL55" s="5" t="n">
        <f aca="false">INDEX($AE$40:$AE$167,$B55-$C55*1+const_one)</f>
        <v>30000000</v>
      </c>
      <c r="AM55" s="5" t="n">
        <f aca="false">INDEX($AF$40:$AF$167,$B55-$D55*2+const_one)</f>
        <v>300000000</v>
      </c>
      <c r="AN55" s="5" t="n">
        <f aca="false">INDEX($AG$40:$AG$167,$B55-$E55*4+const_one)</f>
        <v>100000000</v>
      </c>
      <c r="AO55" s="5" t="n">
        <f aca="false">INDEX($AH$40:$AH$167,$B55-$F55*8+const_one)</f>
        <v>60000000</v>
      </c>
      <c r="AP55" s="5" t="n">
        <f aca="false">INDEX($AI$40:$AI$167,$B55-$G55*16+const_one)</f>
        <v>30000000</v>
      </c>
      <c r="AQ55" s="5" t="n">
        <f aca="false">INDEX($AJ$40:$AJ$167,$B55-$H55*32+const_one)</f>
        <v>15000000</v>
      </c>
      <c r="AR55" s="5" t="n">
        <f aca="false">INDEX($AK$40:$AK$167,$B55-$I55*64+const_one)</f>
        <v>5000000</v>
      </c>
      <c r="AS55" s="5" t="n">
        <f aca="false">INDEX($AE$40:$AE$167,$B55+(const_one-$C55)*1+const_one)</f>
        <v>22771856.0023721</v>
      </c>
      <c r="AT55" s="5" t="n">
        <f aca="false">INDEX($AF$40:$AF$167,$B55+(const_one-$D55)*2+const_one)</f>
        <v>175182089.396156</v>
      </c>
      <c r="AU55" s="5" t="n">
        <f aca="false">INDEX($AG$40:$AG$167,$B55+(const_one-$E55)*4+const_one)</f>
        <v>49517170.7729815</v>
      </c>
      <c r="AV55" s="5" t="n">
        <f aca="false">INDEX($AH$40:$AH$167,$B55+(const_one-$F55)*8+const_one)</f>
        <v>68549659.1633297</v>
      </c>
      <c r="AW55" s="5" t="n">
        <f aca="false">INDEX($AI$40:$AI$167,$B55+(const_one-$G55)*16+const_one)</f>
        <v>79223045.2647387</v>
      </c>
      <c r="AX55" s="5" t="n">
        <f aca="false">INDEX($AJ$40:$AJ$167,$B55+(const_one-$H55)*32+const_one)</f>
        <v>119861004.176943</v>
      </c>
      <c r="AY55" s="5" t="n">
        <f aca="false">INDEX($AK$40:$AK$167,$B55+(const_one-$I55)*64+const_one)</f>
        <v>118065333.702382</v>
      </c>
      <c r="AZ55" s="5" t="n">
        <f aca="false">--($C55=--(AS55&gt;AL55))</f>
        <v>0</v>
      </c>
      <c r="BA55" s="5" t="n">
        <f aca="false">--($D55=--(AT55&gt;AM55))</f>
        <v>0</v>
      </c>
      <c r="BB55" s="5" t="n">
        <f aca="false">--($E55=--(AU55&gt;AN55))</f>
        <v>0</v>
      </c>
      <c r="BC55" s="5" t="n">
        <f aca="false">--($F55=--(AV55&gt;AO55))</f>
        <v>1</v>
      </c>
      <c r="BD55" s="5" t="n">
        <f aca="false">--($G55=--(AW55&gt;AP55))</f>
        <v>0</v>
      </c>
      <c r="BE55" s="5" t="n">
        <f aca="false">--($H55=--(AX55&gt;AQ55))</f>
        <v>0</v>
      </c>
      <c r="BF55" s="5" t="n">
        <f aca="false">--($I55=--(AY55&gt;AR55))</f>
        <v>0</v>
      </c>
      <c r="BG55" s="5" t="n">
        <f aca="false">SUM(AZ55:BF55)</f>
        <v>1</v>
      </c>
      <c r="BH55" s="5" t="n">
        <f aca="false">SUM(AE55:AK55)+AB55+AC55+AD55</f>
        <v>700000000</v>
      </c>
    </row>
    <row r="56" customFormat="false" ht="15" hidden="true" customHeight="false" outlineLevel="0" collapsed="false">
      <c r="A56" s="5" t="n">
        <f aca="false">exit_value_1_usd</f>
        <v>700000000</v>
      </c>
      <c r="B56" s="2" t="n">
        <f aca="false">ROW()-ROW($B$40)</f>
        <v>16</v>
      </c>
      <c r="C56" s="2" t="n">
        <f aca="false">MOD(QUOTIENT($B56,1),2)</f>
        <v>0</v>
      </c>
      <c r="D56" s="2" t="n">
        <f aca="false">MOD(QUOTIENT($B56,2),2)</f>
        <v>0</v>
      </c>
      <c r="E56" s="2" t="n">
        <f aca="false">MOD(QUOTIENT($B56,4),2)</f>
        <v>0</v>
      </c>
      <c r="F56" s="2" t="n">
        <f aca="false">MOD(QUOTIENT($B56,8),2)</f>
        <v>0</v>
      </c>
      <c r="G56" s="2" t="n">
        <f aca="false">MOD(QUOTIENT($B56,16),2)</f>
        <v>1</v>
      </c>
      <c r="H56" s="2" t="n">
        <f aca="false">MOD(QUOTIENT($B56,32),2)</f>
        <v>0</v>
      </c>
      <c r="I56" s="2" t="n">
        <f aca="false">MOD(QUOTIENT($B56,64),2)</f>
        <v>0</v>
      </c>
      <c r="J56" s="5" t="n">
        <f aca="false">IF($C56=const_zero,MIN(class_series_f_invested_usd,MAX(const_zero,$A56)),const_zero)</f>
        <v>30000000</v>
      </c>
      <c r="K56" s="5" t="n">
        <f aca="false">IF($D56=const_zero,MIN(class_series_e_invested_usd,MAX(const_zero,$A56-SUM($J56:$J56))),const_zero)</f>
        <v>300000000</v>
      </c>
      <c r="L56" s="5" t="n">
        <f aca="false">IF($E56=const_zero,MIN(class_series_d_invested_usd,MAX(const_zero,$A56-SUM($J56:$K56))),const_zero)</f>
        <v>100000000</v>
      </c>
      <c r="M56" s="5" t="n">
        <f aca="false">IF($F56=const_zero,MIN(class_series_c_invested_usd,MAX(const_zero,$A56-SUM($J56:$L56))),const_zero)</f>
        <v>60000000</v>
      </c>
      <c r="N56" s="5" t="n">
        <f aca="false">IF($G56=const_zero,MIN(class_series_b_invested_usd,MAX(const_zero,$A56-SUM($J56:$M56))),const_zero)</f>
        <v>0</v>
      </c>
      <c r="O56" s="5" t="n">
        <f aca="false">IF($H56=const_zero,MIN(class_series_a_invested_usd,MAX(const_zero,$A56-SUM($J56:$N56))),const_zero)</f>
        <v>15000000</v>
      </c>
      <c r="P56" s="5" t="n">
        <f aca="false">IF($I56=const_zero,MIN(class_seed_invested_usd,MAX(const_zero,$A56-SUM($J56:$O56))),const_zero)</f>
        <v>5000000</v>
      </c>
      <c r="Q56" s="5" t="n">
        <f aca="false">MAX(const_zero,$A56-SUM($J56:$P56))</f>
        <v>190000000</v>
      </c>
      <c r="R56" s="9" t="n">
        <f aca="false">common_rsa_total+'Pro-Forma'!$B$10+'Pro-Forma'!$B$11+IF($C56=const_one,'Pro-Forma'!$B$5,const_zero)+IF($D56=const_one,'Pro-Forma'!$F$27,const_zero)+IF($E56=const_one,'Pro-Forma'!$F$26,const_zero)+IF($F56=const_one,'Pro-Forma'!$F$25,const_zero)+IF($G56=const_one,'Pro-Forma'!$F$24,const_zero)+IF($H56=const_one,'Pro-Forma'!$F$23,const_zero)+IF($I56=const_one,'Pro-Forma'!$F$22,const_zero)</f>
        <v>12280512.8289884</v>
      </c>
      <c r="S56" s="23" t="b">
        <f aca="false">IF($R56&gt;const_zero,--($Q56&gt;option_strike_usd*$R56),const_zero)</f>
        <v>1</v>
      </c>
      <c r="T56" s="7" t="n">
        <f aca="false">IF($R56&gt;const_zero,IF($S56=const_one,($Q56+option_strike_usd*pre_f_options_issued)/($R56+pre_f_options_issued),$Q56/$R56),const_zero)</f>
        <v>13.0239053426115</v>
      </c>
      <c r="U56" s="5" t="n">
        <f aca="false">IF($C56=const_one,'Pro-Forma'!$B$5*$T56,const_zero)</f>
        <v>0</v>
      </c>
      <c r="V56" s="5" t="n">
        <f aca="false">IF($D56=const_one,'Pro-Forma'!$F$27*$T56,const_zero)</f>
        <v>0</v>
      </c>
      <c r="W56" s="5" t="n">
        <f aca="false">IF($E56=const_one,'Pro-Forma'!$F$26*$T56,const_zero)</f>
        <v>0</v>
      </c>
      <c r="X56" s="5" t="n">
        <f aca="false">IF($F56=const_one,'Pro-Forma'!$F$25*$T56,const_zero)</f>
        <v>0</v>
      </c>
      <c r="Y56" s="5" t="n">
        <f aca="false">IF($G56=const_one,'Pro-Forma'!$F$24*$T56,const_zero)</f>
        <v>39071716.0278346</v>
      </c>
      <c r="Z56" s="5" t="n">
        <f aca="false">IF($H56=const_one,'Pro-Forma'!$F$23*$T56,const_zero)</f>
        <v>0</v>
      </c>
      <c r="AA56" s="5" t="n">
        <f aca="false">IF($I56=const_one,'Pro-Forma'!$F$22*$T56,const_zero)</f>
        <v>0</v>
      </c>
      <c r="AB56" s="5" t="n">
        <f aca="false">('Pro-Forma'!$B$10+'Pro-Forma'!$B$11)*$T56</f>
        <v>3653372.53213266</v>
      </c>
      <c r="AC56" s="5" t="n">
        <f aca="false">common_rsa_total*$T56</f>
        <v>117215148.083504</v>
      </c>
      <c r="AD56" s="5" t="n">
        <f aca="false">IF($S56=const_one,pre_f_options_issued*($T56-option_strike_usd),const_zero)</f>
        <v>30059763.3565289</v>
      </c>
      <c r="AE56" s="5" t="n">
        <f aca="false">J56+U56</f>
        <v>30000000</v>
      </c>
      <c r="AF56" s="5" t="n">
        <f aca="false">K56+V56</f>
        <v>300000000</v>
      </c>
      <c r="AG56" s="5" t="n">
        <f aca="false">L56+W56</f>
        <v>100000000</v>
      </c>
      <c r="AH56" s="5" t="n">
        <f aca="false">M56+X56</f>
        <v>60000000</v>
      </c>
      <c r="AI56" s="5" t="n">
        <f aca="false">N56+Y56</f>
        <v>39071716.0278346</v>
      </c>
      <c r="AJ56" s="5" t="n">
        <f aca="false">O56+Z56</f>
        <v>15000000</v>
      </c>
      <c r="AK56" s="5" t="n">
        <f aca="false">P56+AA56</f>
        <v>5000000</v>
      </c>
      <c r="AL56" s="5" t="n">
        <f aca="false">INDEX($AE$40:$AE$167,$B56-$C56*1+const_one)</f>
        <v>30000000</v>
      </c>
      <c r="AM56" s="5" t="n">
        <f aca="false">INDEX($AF$40:$AF$167,$B56-$D56*2+const_one)</f>
        <v>300000000</v>
      </c>
      <c r="AN56" s="5" t="n">
        <f aca="false">INDEX($AG$40:$AG$167,$B56-$E56*4+const_one)</f>
        <v>100000000</v>
      </c>
      <c r="AO56" s="5" t="n">
        <f aca="false">INDEX($AH$40:$AH$167,$B56-$F56*8+const_one)</f>
        <v>60000000</v>
      </c>
      <c r="AP56" s="5" t="n">
        <f aca="false">INDEX($AI$40:$AI$167,$B56-$G56*16+const_one)</f>
        <v>30000000</v>
      </c>
      <c r="AQ56" s="5" t="n">
        <f aca="false">INDEX($AJ$40:$AJ$167,$B56-$H56*32+const_one)</f>
        <v>15000000</v>
      </c>
      <c r="AR56" s="5" t="n">
        <f aca="false">INDEX($AK$40:$AK$167,$B56-$I56*64+const_one)</f>
        <v>5000000</v>
      </c>
      <c r="AS56" s="5" t="n">
        <f aca="false">INDEX($AE$40:$AE$167,$B56+(const_one-$C56)*1+const_one)</f>
        <v>11387510.6189438</v>
      </c>
      <c r="AT56" s="5" t="n">
        <f aca="false">INDEX($AF$40:$AF$167,$B56+(const_one-$D56)*2+const_one)</f>
        <v>144433601.493826</v>
      </c>
      <c r="AU56" s="5" t="n">
        <f aca="false">INDEX($AG$40:$AG$167,$B56+(const_one-$E56)*4+const_one)</f>
        <v>30706550.8777684</v>
      </c>
      <c r="AV56" s="5" t="n">
        <f aca="false">INDEX($AH$40:$AH$167,$B56+(const_one-$F56)*8+const_one)</f>
        <v>35272521.026119</v>
      </c>
      <c r="AW56" s="5" t="n">
        <f aca="false">INDEX($AI$40:$AI$167,$B56+(const_one-$G56)*16+const_one)</f>
        <v>39071716.0278346</v>
      </c>
      <c r="AX56" s="5" t="n">
        <f aca="false">INDEX($AJ$40:$AJ$167,$B56+(const_one-$H56)*32+const_one)</f>
        <v>52450611.8203135</v>
      </c>
      <c r="AY56" s="5" t="n">
        <f aca="false">INDEX($AK$40:$AK$167,$B56+(const_one-$I56)*64+const_one)</f>
        <v>49922871.4916237</v>
      </c>
      <c r="AZ56" s="5" t="n">
        <f aca="false">--($C56=--(AS56&gt;AL56))</f>
        <v>1</v>
      </c>
      <c r="BA56" s="5" t="n">
        <f aca="false">--($D56=--(AT56&gt;AM56))</f>
        <v>1</v>
      </c>
      <c r="BB56" s="5" t="n">
        <f aca="false">--($E56=--(AU56&gt;AN56))</f>
        <v>1</v>
      </c>
      <c r="BC56" s="5" t="n">
        <f aca="false">--($F56=--(AV56&gt;AO56))</f>
        <v>1</v>
      </c>
      <c r="BD56" s="5" t="n">
        <f aca="false">--($G56=--(AW56&gt;AP56))</f>
        <v>1</v>
      </c>
      <c r="BE56" s="5" t="n">
        <f aca="false">--($H56=--(AX56&gt;AQ56))</f>
        <v>0</v>
      </c>
      <c r="BF56" s="5" t="n">
        <f aca="false">--($I56=--(AY56&gt;AR56))</f>
        <v>0</v>
      </c>
      <c r="BG56" s="5" t="n">
        <f aca="false">SUM(AZ56:BF56)</f>
        <v>5</v>
      </c>
      <c r="BH56" s="5" t="n">
        <f aca="false">SUM(AE56:AK56)+AB56+AC56+AD56</f>
        <v>700000000</v>
      </c>
    </row>
    <row r="57" customFormat="false" ht="15" hidden="true" customHeight="false" outlineLevel="0" collapsed="false">
      <c r="A57" s="5" t="n">
        <f aca="false">exit_value_1_usd</f>
        <v>700000000</v>
      </c>
      <c r="B57" s="2" t="n">
        <f aca="false">ROW()-ROW($B$40)</f>
        <v>17</v>
      </c>
      <c r="C57" s="2" t="n">
        <f aca="false">MOD(QUOTIENT($B57,1),2)</f>
        <v>1</v>
      </c>
      <c r="D57" s="2" t="n">
        <f aca="false">MOD(QUOTIENT($B57,2),2)</f>
        <v>0</v>
      </c>
      <c r="E57" s="2" t="n">
        <f aca="false">MOD(QUOTIENT($B57,4),2)</f>
        <v>0</v>
      </c>
      <c r="F57" s="2" t="n">
        <f aca="false">MOD(QUOTIENT($B57,8),2)</f>
        <v>0</v>
      </c>
      <c r="G57" s="2" t="n">
        <f aca="false">MOD(QUOTIENT($B57,16),2)</f>
        <v>1</v>
      </c>
      <c r="H57" s="2" t="n">
        <f aca="false">MOD(QUOTIENT($B57,32),2)</f>
        <v>0</v>
      </c>
      <c r="I57" s="2" t="n">
        <f aca="false">MOD(QUOTIENT($B57,64),2)</f>
        <v>0</v>
      </c>
      <c r="J57" s="5" t="n">
        <f aca="false">IF($C57=const_zero,MIN(class_series_f_invested_usd,MAX(const_zero,$A57)),const_zero)</f>
        <v>0</v>
      </c>
      <c r="K57" s="5" t="n">
        <f aca="false">IF($D57=const_zero,MIN(class_series_e_invested_usd,MAX(const_zero,$A57-SUM($J57:$J57))),const_zero)</f>
        <v>300000000</v>
      </c>
      <c r="L57" s="5" t="n">
        <f aca="false">IF($E57=const_zero,MIN(class_series_d_invested_usd,MAX(const_zero,$A57-SUM($J57:$K57))),const_zero)</f>
        <v>100000000</v>
      </c>
      <c r="M57" s="5" t="n">
        <f aca="false">IF($F57=const_zero,MIN(class_series_c_invested_usd,MAX(const_zero,$A57-SUM($J57:$L57))),const_zero)</f>
        <v>60000000</v>
      </c>
      <c r="N57" s="5" t="n">
        <f aca="false">IF($G57=const_zero,MIN(class_series_b_invested_usd,MAX(const_zero,$A57-SUM($J57:$M57))),const_zero)</f>
        <v>0</v>
      </c>
      <c r="O57" s="5" t="n">
        <f aca="false">IF($H57=const_zero,MIN(class_series_a_invested_usd,MAX(const_zero,$A57-SUM($J57:$N57))),const_zero)</f>
        <v>15000000</v>
      </c>
      <c r="P57" s="5" t="n">
        <f aca="false">IF($I57=const_zero,MIN(class_seed_invested_usd,MAX(const_zero,$A57-SUM($J57:$O57))),const_zero)</f>
        <v>5000000</v>
      </c>
      <c r="Q57" s="5" t="n">
        <f aca="false">MAX(const_zero,$A57-SUM($J57:$P57))</f>
        <v>220000000</v>
      </c>
      <c r="R57" s="9" t="n">
        <f aca="false">common_rsa_total+'Pro-Forma'!$B$10+'Pro-Forma'!$B$11+IF($C57=const_one,'Pro-Forma'!$B$5,const_zero)+IF($D57=const_one,'Pro-Forma'!$F$27,const_zero)+IF($E57=const_one,'Pro-Forma'!$F$26,const_zero)+IF($F57=const_one,'Pro-Forma'!$F$25,const_zero)+IF($G57=const_one,'Pro-Forma'!$F$24,const_zero)+IF($H57=const_one,'Pro-Forma'!$F$23,const_zero)+IF($I57=const_one,'Pro-Forma'!$F$22,const_zero)</f>
        <v>13077780.8981917</v>
      </c>
      <c r="S57" s="23" t="b">
        <f aca="false">IF($R57&gt;const_zero,--($Q57&gt;option_strike_usd*$R57),const_zero)</f>
        <v>1</v>
      </c>
      <c r="T57" s="7" t="n">
        <f aca="false">IF($R57&gt;const_zero,IF($S57=const_one,($Q57+option_strike_usd*pre_f_options_issued)/($R57+pre_f_options_issued),$Q57/$R57),const_zero)</f>
        <v>14.2831640433349</v>
      </c>
      <c r="U57" s="5" t="n">
        <f aca="false">IF($C57=const_one,'Pro-Forma'!$B$5*$T57,const_zero)</f>
        <v>11387510.6189438</v>
      </c>
      <c r="V57" s="5" t="n">
        <f aca="false">IF($D57=const_one,'Pro-Forma'!$F$27*$T57,const_zero)</f>
        <v>0</v>
      </c>
      <c r="W57" s="5" t="n">
        <f aca="false">IF($E57=const_one,'Pro-Forma'!$F$26*$T57,const_zero)</f>
        <v>0</v>
      </c>
      <c r="X57" s="5" t="n">
        <f aca="false">IF($F57=const_one,'Pro-Forma'!$F$25*$T57,const_zero)</f>
        <v>0</v>
      </c>
      <c r="Y57" s="5" t="n">
        <f aca="false">IF($G57=const_one,'Pro-Forma'!$F$24*$T57,const_zero)</f>
        <v>42849492.1300046</v>
      </c>
      <c r="Z57" s="5" t="n">
        <f aca="false">IF($H57=const_one,'Pro-Forma'!$F$23*$T57,const_zero)</f>
        <v>0</v>
      </c>
      <c r="AA57" s="5" t="n">
        <f aca="false">IF($I57=const_one,'Pro-Forma'!$F$22*$T57,const_zero)</f>
        <v>0</v>
      </c>
      <c r="AB57" s="5" t="n">
        <f aca="false">('Pro-Forma'!$B$10+'Pro-Forma'!$B$11)*$T57</f>
        <v>4006610.75270077</v>
      </c>
      <c r="AC57" s="5" t="n">
        <f aca="false">common_rsa_total*$T57</f>
        <v>128548476.390014</v>
      </c>
      <c r="AD57" s="5" t="n">
        <f aca="false">IF($S57=const_one,pre_f_options_issued*($T57-option_strike_usd),const_zero)</f>
        <v>33207910.1083371</v>
      </c>
      <c r="AE57" s="5" t="n">
        <f aca="false">J57+U57</f>
        <v>11387510.6189438</v>
      </c>
      <c r="AF57" s="5" t="n">
        <f aca="false">K57+V57</f>
        <v>300000000</v>
      </c>
      <c r="AG57" s="5" t="n">
        <f aca="false">L57+W57</f>
        <v>100000000</v>
      </c>
      <c r="AH57" s="5" t="n">
        <f aca="false">M57+X57</f>
        <v>60000000</v>
      </c>
      <c r="AI57" s="5" t="n">
        <f aca="false">N57+Y57</f>
        <v>42849492.1300046</v>
      </c>
      <c r="AJ57" s="5" t="n">
        <f aca="false">O57+Z57</f>
        <v>15000000</v>
      </c>
      <c r="AK57" s="5" t="n">
        <f aca="false">P57+AA57</f>
        <v>5000000</v>
      </c>
      <c r="AL57" s="5" t="n">
        <f aca="false">INDEX($AE$40:$AE$167,$B57-$C57*1+const_one)</f>
        <v>30000000</v>
      </c>
      <c r="AM57" s="5" t="n">
        <f aca="false">INDEX($AF$40:$AF$167,$B57-$D57*2+const_one)</f>
        <v>300000000</v>
      </c>
      <c r="AN57" s="5" t="n">
        <f aca="false">INDEX($AG$40:$AG$167,$B57-$E57*4+const_one)</f>
        <v>100000000</v>
      </c>
      <c r="AO57" s="5" t="n">
        <f aca="false">INDEX($AH$40:$AH$167,$B57-$F57*8+const_one)</f>
        <v>60000000</v>
      </c>
      <c r="AP57" s="5" t="n">
        <f aca="false">INDEX($AI$40:$AI$167,$B57-$G57*16+const_one)</f>
        <v>30000000</v>
      </c>
      <c r="AQ57" s="5" t="n">
        <f aca="false">INDEX($AJ$40:$AJ$167,$B57-$H57*32+const_one)</f>
        <v>15000000</v>
      </c>
      <c r="AR57" s="5" t="n">
        <f aca="false">INDEX($AK$40:$AK$167,$B57-$I57*64+const_one)</f>
        <v>5000000</v>
      </c>
      <c r="AS57" s="5" t="n">
        <f aca="false">INDEX($AE$40:$AE$167,$B57+(const_one-$C57)*1+const_one)</f>
        <v>11387510.6189438</v>
      </c>
      <c r="AT57" s="5" t="n">
        <f aca="false">INDEX($AF$40:$AF$167,$B57+(const_one-$D57)*2+const_one)</f>
        <v>147604666.340899</v>
      </c>
      <c r="AU57" s="5" t="n">
        <f aca="false">INDEX($AG$40:$AG$167,$B57+(const_one-$E57)*4+const_one)</f>
        <v>32296724.8083328</v>
      </c>
      <c r="AV57" s="5" t="n">
        <f aca="false">INDEX($AH$40:$AH$167,$B57+(const_one-$F57)*8+const_one)</f>
        <v>37713219.659285</v>
      </c>
      <c r="AW57" s="5" t="n">
        <f aca="false">INDEX($AI$40:$AI$167,$B57+(const_one-$G57)*16+const_one)</f>
        <v>42849492.1300046</v>
      </c>
      <c r="AX57" s="5" t="n">
        <f aca="false">INDEX($AJ$40:$AJ$167,$B57+(const_one-$H57)*32+const_one)</f>
        <v>57707874.6185092</v>
      </c>
      <c r="AY57" s="5" t="n">
        <f aca="false">INDEX($AK$40:$AK$167,$B57+(const_one-$I57)*64+const_one)</f>
        <v>55278069.3714141</v>
      </c>
      <c r="AZ57" s="5" t="n">
        <f aca="false">--($C57=--(AS57&gt;AL57))</f>
        <v>0</v>
      </c>
      <c r="BA57" s="5" t="n">
        <f aca="false">--($D57=--(AT57&gt;AM57))</f>
        <v>1</v>
      </c>
      <c r="BB57" s="5" t="n">
        <f aca="false">--($E57=--(AU57&gt;AN57))</f>
        <v>1</v>
      </c>
      <c r="BC57" s="5" t="n">
        <f aca="false">--($F57=--(AV57&gt;AO57))</f>
        <v>1</v>
      </c>
      <c r="BD57" s="5" t="n">
        <f aca="false">--($G57=--(AW57&gt;AP57))</f>
        <v>1</v>
      </c>
      <c r="BE57" s="5" t="n">
        <f aca="false">--($H57=--(AX57&gt;AQ57))</f>
        <v>0</v>
      </c>
      <c r="BF57" s="5" t="n">
        <f aca="false">--($I57=--(AY57&gt;AR57))</f>
        <v>0</v>
      </c>
      <c r="BG57" s="5" t="n">
        <f aca="false">SUM(AZ57:BF57)</f>
        <v>4</v>
      </c>
      <c r="BH57" s="5" t="n">
        <f aca="false">SUM(AE57:AK57)+AB57+AC57+AD57</f>
        <v>700000000</v>
      </c>
    </row>
    <row r="58" customFormat="false" ht="15" hidden="true" customHeight="false" outlineLevel="0" collapsed="false">
      <c r="A58" s="5" t="n">
        <f aca="false">exit_value_1_usd</f>
        <v>700000000</v>
      </c>
      <c r="B58" s="2" t="n">
        <f aca="false">ROW()-ROW($B$40)</f>
        <v>18</v>
      </c>
      <c r="C58" s="2" t="n">
        <f aca="false">MOD(QUOTIENT($B58,1),2)</f>
        <v>0</v>
      </c>
      <c r="D58" s="2" t="n">
        <f aca="false">MOD(QUOTIENT($B58,2),2)</f>
        <v>1</v>
      </c>
      <c r="E58" s="2" t="n">
        <f aca="false">MOD(QUOTIENT($B58,4),2)</f>
        <v>0</v>
      </c>
      <c r="F58" s="2" t="n">
        <f aca="false">MOD(QUOTIENT($B58,8),2)</f>
        <v>0</v>
      </c>
      <c r="G58" s="2" t="n">
        <f aca="false">MOD(QUOTIENT($B58,16),2)</f>
        <v>1</v>
      </c>
      <c r="H58" s="2" t="n">
        <f aca="false">MOD(QUOTIENT($B58,32),2)</f>
        <v>0</v>
      </c>
      <c r="I58" s="2" t="n">
        <f aca="false">MOD(QUOTIENT($B58,64),2)</f>
        <v>0</v>
      </c>
      <c r="J58" s="5" t="n">
        <f aca="false">IF($C58=const_zero,MIN(class_series_f_invested_usd,MAX(const_zero,$A58)),const_zero)</f>
        <v>30000000</v>
      </c>
      <c r="K58" s="5" t="n">
        <f aca="false">IF($D58=const_zero,MIN(class_series_e_invested_usd,MAX(const_zero,$A58-SUM($J58:$J58))),const_zero)</f>
        <v>0</v>
      </c>
      <c r="L58" s="5" t="n">
        <f aca="false">IF($E58=const_zero,MIN(class_series_d_invested_usd,MAX(const_zero,$A58-SUM($J58:$K58))),const_zero)</f>
        <v>100000000</v>
      </c>
      <c r="M58" s="5" t="n">
        <f aca="false">IF($F58=const_zero,MIN(class_series_c_invested_usd,MAX(const_zero,$A58-SUM($J58:$L58))),const_zero)</f>
        <v>60000000</v>
      </c>
      <c r="N58" s="5" t="n">
        <f aca="false">IF($G58=const_zero,MIN(class_series_b_invested_usd,MAX(const_zero,$A58-SUM($J58:$M58))),const_zero)</f>
        <v>0</v>
      </c>
      <c r="O58" s="5" t="n">
        <f aca="false">IF($H58=const_zero,MIN(class_series_a_invested_usd,MAX(const_zero,$A58-SUM($J58:$N58))),const_zero)</f>
        <v>15000000</v>
      </c>
      <c r="P58" s="5" t="n">
        <f aca="false">IF($I58=const_zero,MIN(class_seed_invested_usd,MAX(const_zero,$A58-SUM($J58:$O58))),const_zero)</f>
        <v>5000000</v>
      </c>
      <c r="Q58" s="5" t="n">
        <f aca="false">MAX(const_zero,$A58-SUM($J58:$P58))</f>
        <v>490000000</v>
      </c>
      <c r="R58" s="9" t="n">
        <f aca="false">common_rsa_total+'Pro-Forma'!$B$10+'Pro-Forma'!$B$11+IF($C58=const_one,'Pro-Forma'!$B$5,const_zero)+IF($D58=const_one,'Pro-Forma'!$F$27,const_zero)+IF($E58=const_one,'Pro-Forma'!$F$26,const_zero)+IF($F58=const_one,'Pro-Forma'!$F$25,const_zero)+IF($G58=const_one,'Pro-Forma'!$F$24,const_zero)+IF($H58=const_one,'Pro-Forma'!$F$23,const_zero)+IF($I58=const_one,'Pro-Forma'!$F$22,const_zero)</f>
        <v>18413833.1063222</v>
      </c>
      <c r="S58" s="23" t="b">
        <f aca="false">IF($R58&gt;const_zero,--($Q58&gt;option_strike_usd*$R58),const_zero)</f>
        <v>1</v>
      </c>
      <c r="T58" s="7" t="n">
        <f aca="false">IF($R58&gt;const_zero,IF($S58=const_one,($Q58+option_strike_usd*pre_f_options_issued)/($R58+pre_f_options_issued),$Q58/$R58),const_zero)</f>
        <v>23.5490068939642</v>
      </c>
      <c r="U58" s="5" t="n">
        <f aca="false">IF($C58=const_one,'Pro-Forma'!$B$5*$T58,const_zero)</f>
        <v>0</v>
      </c>
      <c r="V58" s="5" t="n">
        <f aca="false">IF($D58=const_one,'Pro-Forma'!$F$27*$T58,const_zero)</f>
        <v>144433601.493826</v>
      </c>
      <c r="W58" s="5" t="n">
        <f aca="false">IF($E58=const_one,'Pro-Forma'!$F$26*$T58,const_zero)</f>
        <v>0</v>
      </c>
      <c r="X58" s="5" t="n">
        <f aca="false">IF($F58=const_one,'Pro-Forma'!$F$25*$T58,const_zero)</f>
        <v>0</v>
      </c>
      <c r="Y58" s="5" t="n">
        <f aca="false">IF($G58=const_one,'Pro-Forma'!$F$24*$T58,const_zero)</f>
        <v>70647020.6818927</v>
      </c>
      <c r="Z58" s="5" t="n">
        <f aca="false">IF($H58=const_one,'Pro-Forma'!$F$23*$T58,const_zero)</f>
        <v>0</v>
      </c>
      <c r="AA58" s="5" t="n">
        <f aca="false">IF($I58=const_one,'Pro-Forma'!$F$22*$T58,const_zero)</f>
        <v>0</v>
      </c>
      <c r="AB58" s="5" t="n">
        <f aca="false">('Pro-Forma'!$B$10+'Pro-Forma'!$B$11)*$T58</f>
        <v>6605798.54369244</v>
      </c>
      <c r="AC58" s="5" t="n">
        <f aca="false">common_rsa_total*$T58</f>
        <v>211941062.045678</v>
      </c>
      <c r="AD58" s="5" t="n">
        <f aca="false">IF($S58=const_one,pre_f_options_issued*($T58-option_strike_usd),const_zero)</f>
        <v>56372517.2349106</v>
      </c>
      <c r="AE58" s="5" t="n">
        <f aca="false">J58+U58</f>
        <v>30000000</v>
      </c>
      <c r="AF58" s="5" t="n">
        <f aca="false">K58+V58</f>
        <v>144433601.493826</v>
      </c>
      <c r="AG58" s="5" t="n">
        <f aca="false">L58+W58</f>
        <v>100000000</v>
      </c>
      <c r="AH58" s="5" t="n">
        <f aca="false">M58+X58</f>
        <v>60000000</v>
      </c>
      <c r="AI58" s="5" t="n">
        <f aca="false">N58+Y58</f>
        <v>70647020.6818927</v>
      </c>
      <c r="AJ58" s="5" t="n">
        <f aca="false">O58+Z58</f>
        <v>15000000</v>
      </c>
      <c r="AK58" s="5" t="n">
        <f aca="false">P58+AA58</f>
        <v>5000000</v>
      </c>
      <c r="AL58" s="5" t="n">
        <f aca="false">INDEX($AE$40:$AE$167,$B58-$C58*1+const_one)</f>
        <v>30000000</v>
      </c>
      <c r="AM58" s="5" t="n">
        <f aca="false">INDEX($AF$40:$AF$167,$B58-$D58*2+const_one)</f>
        <v>300000000</v>
      </c>
      <c r="AN58" s="5" t="n">
        <f aca="false">INDEX($AG$40:$AG$167,$B58-$E58*4+const_one)</f>
        <v>100000000</v>
      </c>
      <c r="AO58" s="5" t="n">
        <f aca="false">INDEX($AH$40:$AH$167,$B58-$F58*8+const_one)</f>
        <v>60000000</v>
      </c>
      <c r="AP58" s="5" t="n">
        <f aca="false">INDEX($AI$40:$AI$167,$B58-$G58*16+const_one)</f>
        <v>30000000</v>
      </c>
      <c r="AQ58" s="5" t="n">
        <f aca="false">INDEX($AJ$40:$AJ$167,$B58-$H58*32+const_one)</f>
        <v>15000000</v>
      </c>
      <c r="AR58" s="5" t="n">
        <f aca="false">INDEX($AK$40:$AK$167,$B58-$I58*64+const_one)</f>
        <v>5000000</v>
      </c>
      <c r="AS58" s="5" t="n">
        <f aca="false">INDEX($AE$40:$AE$167,$B58+(const_one-$C58)*1+const_one)</f>
        <v>19187076.8226314</v>
      </c>
      <c r="AT58" s="5" t="n">
        <f aca="false">INDEX($AF$40:$AF$167,$B58+(const_one-$D58)*2+const_one)</f>
        <v>144433601.493826</v>
      </c>
      <c r="AU58" s="5" t="n">
        <f aca="false">INDEX($AG$40:$AG$167,$B58+(const_one-$E58)*4+const_one)</f>
        <v>45355519.8362107</v>
      </c>
      <c r="AV58" s="5" t="n">
        <f aca="false">INDEX($AH$40:$AH$167,$B58+(const_one-$F58)*8+const_one)</f>
        <v>56876104.1546796</v>
      </c>
      <c r="AW58" s="5" t="n">
        <f aca="false">INDEX($AI$40:$AI$167,$B58+(const_one-$G58)*16+const_one)</f>
        <v>70647020.6818927</v>
      </c>
      <c r="AX58" s="5" t="n">
        <f aca="false">INDEX($AJ$40:$AJ$167,$B58+(const_one-$H58)*32+const_one)</f>
        <v>97920673.857428</v>
      </c>
      <c r="AY58" s="5" t="n">
        <f aca="false">INDEX($AK$40:$AK$167,$B58+(const_one-$I58)*64+const_one)</f>
        <v>95991202.4513703</v>
      </c>
      <c r="AZ58" s="5" t="n">
        <f aca="false">--($C58=--(AS58&gt;AL58))</f>
        <v>1</v>
      </c>
      <c r="BA58" s="5" t="n">
        <f aca="false">--($D58=--(AT58&gt;AM58))</f>
        <v>0</v>
      </c>
      <c r="BB58" s="5" t="n">
        <f aca="false">--($E58=--(AU58&gt;AN58))</f>
        <v>1</v>
      </c>
      <c r="BC58" s="5" t="n">
        <f aca="false">--($F58=--(AV58&gt;AO58))</f>
        <v>1</v>
      </c>
      <c r="BD58" s="5" t="n">
        <f aca="false">--($G58=--(AW58&gt;AP58))</f>
        <v>1</v>
      </c>
      <c r="BE58" s="5" t="n">
        <f aca="false">--($H58=--(AX58&gt;AQ58))</f>
        <v>0</v>
      </c>
      <c r="BF58" s="5" t="n">
        <f aca="false">--($I58=--(AY58&gt;AR58))</f>
        <v>0</v>
      </c>
      <c r="BG58" s="5" t="n">
        <f aca="false">SUM(AZ58:BF58)</f>
        <v>4</v>
      </c>
      <c r="BH58" s="5" t="n">
        <f aca="false">SUM(AE58:AK58)+AB58+AC58+AD58</f>
        <v>700000000</v>
      </c>
    </row>
    <row r="59" customFormat="false" ht="15" hidden="true" customHeight="false" outlineLevel="0" collapsed="false">
      <c r="A59" s="5" t="n">
        <f aca="false">exit_value_1_usd</f>
        <v>700000000</v>
      </c>
      <c r="B59" s="2" t="n">
        <f aca="false">ROW()-ROW($B$40)</f>
        <v>19</v>
      </c>
      <c r="C59" s="2" t="n">
        <f aca="false">MOD(QUOTIENT($B59,1),2)</f>
        <v>1</v>
      </c>
      <c r="D59" s="2" t="n">
        <f aca="false">MOD(QUOTIENT($B59,2),2)</f>
        <v>1</v>
      </c>
      <c r="E59" s="2" t="n">
        <f aca="false">MOD(QUOTIENT($B59,4),2)</f>
        <v>0</v>
      </c>
      <c r="F59" s="2" t="n">
        <f aca="false">MOD(QUOTIENT($B59,8),2)</f>
        <v>0</v>
      </c>
      <c r="G59" s="2" t="n">
        <f aca="false">MOD(QUOTIENT($B59,16),2)</f>
        <v>1</v>
      </c>
      <c r="H59" s="2" t="n">
        <f aca="false">MOD(QUOTIENT($B59,32),2)</f>
        <v>0</v>
      </c>
      <c r="I59" s="2" t="n">
        <f aca="false">MOD(QUOTIENT($B59,64),2)</f>
        <v>0</v>
      </c>
      <c r="J59" s="5" t="n">
        <f aca="false">IF($C59=const_zero,MIN(class_series_f_invested_usd,MAX(const_zero,$A59)),const_zero)</f>
        <v>0</v>
      </c>
      <c r="K59" s="5" t="n">
        <f aca="false">IF($D59=const_zero,MIN(class_series_e_invested_usd,MAX(const_zero,$A59-SUM($J59:$J59))),const_zero)</f>
        <v>0</v>
      </c>
      <c r="L59" s="5" t="n">
        <f aca="false">IF($E59=const_zero,MIN(class_series_d_invested_usd,MAX(const_zero,$A59-SUM($J59:$K59))),const_zero)</f>
        <v>100000000</v>
      </c>
      <c r="M59" s="5" t="n">
        <f aca="false">IF($F59=const_zero,MIN(class_series_c_invested_usd,MAX(const_zero,$A59-SUM($J59:$L59))),const_zero)</f>
        <v>60000000</v>
      </c>
      <c r="N59" s="5" t="n">
        <f aca="false">IF($G59=const_zero,MIN(class_series_b_invested_usd,MAX(const_zero,$A59-SUM($J59:$M59))),const_zero)</f>
        <v>0</v>
      </c>
      <c r="O59" s="5" t="n">
        <f aca="false">IF($H59=const_zero,MIN(class_series_a_invested_usd,MAX(const_zero,$A59-SUM($J59:$N59))),const_zero)</f>
        <v>15000000</v>
      </c>
      <c r="P59" s="5" t="n">
        <f aca="false">IF($I59=const_zero,MIN(class_seed_invested_usd,MAX(const_zero,$A59-SUM($J59:$O59))),const_zero)</f>
        <v>5000000</v>
      </c>
      <c r="Q59" s="5" t="n">
        <f aca="false">MAX(const_zero,$A59-SUM($J59:$P59))</f>
        <v>520000000</v>
      </c>
      <c r="R59" s="9" t="n">
        <f aca="false">common_rsa_total+'Pro-Forma'!$B$10+'Pro-Forma'!$B$11+IF($C59=const_one,'Pro-Forma'!$B$5,const_zero)+IF($D59=const_one,'Pro-Forma'!$F$27,const_zero)+IF($E59=const_one,'Pro-Forma'!$F$26,const_zero)+IF($F59=const_one,'Pro-Forma'!$F$25,const_zero)+IF($G59=const_one,'Pro-Forma'!$F$24,const_zero)+IF($H59=const_one,'Pro-Forma'!$F$23,const_zero)+IF($I59=const_one,'Pro-Forma'!$F$22,const_zero)</f>
        <v>19211101.1755256</v>
      </c>
      <c r="S59" s="23" t="b">
        <f aca="false">IF($R59&gt;const_zero,--($Q59&gt;option_strike_usd*$R59),const_zero)</f>
        <v>1</v>
      </c>
      <c r="T59" s="7" t="n">
        <f aca="false">IF($R59&gt;const_zero,IF($S59=const_one,($Q59+option_strike_usd*pre_f_options_issued)/($R59+pre_f_options_issued),$Q59/$R59),const_zero)</f>
        <v>24.0660294370054</v>
      </c>
      <c r="U59" s="5" t="n">
        <f aca="false">IF($C59=const_one,'Pro-Forma'!$B$5*$T59,const_zero)</f>
        <v>19187076.8226314</v>
      </c>
      <c r="V59" s="5" t="n">
        <f aca="false">IF($D59=const_one,'Pro-Forma'!$F$27*$T59,const_zero)</f>
        <v>147604666.340899</v>
      </c>
      <c r="W59" s="5" t="n">
        <f aca="false">IF($E59=const_one,'Pro-Forma'!$F$26*$T59,const_zero)</f>
        <v>0</v>
      </c>
      <c r="X59" s="5" t="n">
        <f aca="false">IF($F59=const_one,'Pro-Forma'!$F$25*$T59,const_zero)</f>
        <v>0</v>
      </c>
      <c r="Y59" s="5" t="n">
        <f aca="false">IF($G59=const_one,'Pro-Forma'!$F$24*$T59,const_zero)</f>
        <v>72198088.3110161</v>
      </c>
      <c r="Z59" s="5" t="n">
        <f aca="false">IF($H59=const_one,'Pro-Forma'!$F$23*$T59,const_zero)</f>
        <v>0</v>
      </c>
      <c r="AA59" s="5" t="n">
        <f aca="false">IF($I59=const_one,'Pro-Forma'!$F$22*$T59,const_zero)</f>
        <v>0</v>
      </c>
      <c r="AB59" s="5" t="n">
        <f aca="false">('Pro-Forma'!$B$10+'Pro-Forma'!$B$11)*$T59</f>
        <v>6750829.99989167</v>
      </c>
      <c r="AC59" s="5" t="n">
        <f aca="false">common_rsa_total*$T59</f>
        <v>216594264.933048</v>
      </c>
      <c r="AD59" s="5" t="n">
        <f aca="false">IF($S59=const_one,pre_f_options_issued*($T59-option_strike_usd),const_zero)</f>
        <v>57665073.5925134</v>
      </c>
      <c r="AE59" s="5" t="n">
        <f aca="false">J59+U59</f>
        <v>19187076.8226314</v>
      </c>
      <c r="AF59" s="5" t="n">
        <f aca="false">K59+V59</f>
        <v>147604666.340899</v>
      </c>
      <c r="AG59" s="5" t="n">
        <f aca="false">L59+W59</f>
        <v>100000000</v>
      </c>
      <c r="AH59" s="5" t="n">
        <f aca="false">M59+X59</f>
        <v>60000000</v>
      </c>
      <c r="AI59" s="5" t="n">
        <f aca="false">N59+Y59</f>
        <v>72198088.3110161</v>
      </c>
      <c r="AJ59" s="5" t="n">
        <f aca="false">O59+Z59</f>
        <v>15000000</v>
      </c>
      <c r="AK59" s="5" t="n">
        <f aca="false">P59+AA59</f>
        <v>5000000</v>
      </c>
      <c r="AL59" s="5" t="n">
        <f aca="false">INDEX($AE$40:$AE$167,$B59-$C59*1+const_one)</f>
        <v>30000000</v>
      </c>
      <c r="AM59" s="5" t="n">
        <f aca="false">INDEX($AF$40:$AF$167,$B59-$D59*2+const_one)</f>
        <v>300000000</v>
      </c>
      <c r="AN59" s="5" t="n">
        <f aca="false">INDEX($AG$40:$AG$167,$B59-$E59*4+const_one)</f>
        <v>100000000</v>
      </c>
      <c r="AO59" s="5" t="n">
        <f aca="false">INDEX($AH$40:$AH$167,$B59-$F59*8+const_one)</f>
        <v>60000000</v>
      </c>
      <c r="AP59" s="5" t="n">
        <f aca="false">INDEX($AI$40:$AI$167,$B59-$G59*16+const_one)</f>
        <v>30000000</v>
      </c>
      <c r="AQ59" s="5" t="n">
        <f aca="false">INDEX($AJ$40:$AJ$167,$B59-$H59*32+const_one)</f>
        <v>15000000</v>
      </c>
      <c r="AR59" s="5" t="n">
        <f aca="false">INDEX($AK$40:$AK$167,$B59-$I59*64+const_one)</f>
        <v>5000000</v>
      </c>
      <c r="AS59" s="5" t="n">
        <f aca="false">INDEX($AE$40:$AE$167,$B59+(const_one-$C59)*1+const_one)</f>
        <v>19187076.8226314</v>
      </c>
      <c r="AT59" s="5" t="n">
        <f aca="false">INDEX($AF$40:$AF$167,$B59+(const_one-$D59)*2+const_one)</f>
        <v>147604666.340899</v>
      </c>
      <c r="AU59" s="5" t="n">
        <f aca="false">INDEX($AG$40:$AG$167,$B59+(const_one-$E59)*4+const_one)</f>
        <v>46031536.0601666</v>
      </c>
      <c r="AV59" s="5" t="n">
        <f aca="false">INDEX($AH$40:$AH$167,$B59+(const_one-$F59)*8+const_one)</f>
        <v>57981590.7130392</v>
      </c>
      <c r="AW59" s="5" t="n">
        <f aca="false">INDEX($AI$40:$AI$167,$B59+(const_one-$G59)*16+const_one)</f>
        <v>72198088.3110161</v>
      </c>
      <c r="AX59" s="5" t="n">
        <f aca="false">INDEX($AJ$40:$AJ$167,$B59+(const_one-$H59)*32+const_one)</f>
        <v>100613598.156802</v>
      </c>
      <c r="AY59" s="5" t="n">
        <f aca="false">INDEX($AK$40:$AK$167,$B59+(const_one-$I59)*64+const_one)</f>
        <v>98741717.2608611</v>
      </c>
      <c r="AZ59" s="5" t="n">
        <f aca="false">--($C59=--(AS59&gt;AL59))</f>
        <v>0</v>
      </c>
      <c r="BA59" s="5" t="n">
        <f aca="false">--($D59=--(AT59&gt;AM59))</f>
        <v>0</v>
      </c>
      <c r="BB59" s="5" t="n">
        <f aca="false">--($E59=--(AU59&gt;AN59))</f>
        <v>1</v>
      </c>
      <c r="BC59" s="5" t="n">
        <f aca="false">--($F59=--(AV59&gt;AO59))</f>
        <v>1</v>
      </c>
      <c r="BD59" s="5" t="n">
        <f aca="false">--($G59=--(AW59&gt;AP59))</f>
        <v>1</v>
      </c>
      <c r="BE59" s="5" t="n">
        <f aca="false">--($H59=--(AX59&gt;AQ59))</f>
        <v>0</v>
      </c>
      <c r="BF59" s="5" t="n">
        <f aca="false">--($I59=--(AY59&gt;AR59))</f>
        <v>0</v>
      </c>
      <c r="BG59" s="5" t="n">
        <f aca="false">SUM(AZ59:BF59)</f>
        <v>3</v>
      </c>
      <c r="BH59" s="5" t="n">
        <f aca="false">SUM(AE59:AK59)+AB59+AC59+AD59</f>
        <v>700000000</v>
      </c>
    </row>
    <row r="60" customFormat="false" ht="15" hidden="true" customHeight="false" outlineLevel="0" collapsed="false">
      <c r="A60" s="5" t="n">
        <f aca="false">exit_value_1_usd</f>
        <v>700000000</v>
      </c>
      <c r="B60" s="2" t="n">
        <f aca="false">ROW()-ROW($B$40)</f>
        <v>20</v>
      </c>
      <c r="C60" s="2" t="n">
        <f aca="false">MOD(QUOTIENT($B60,1),2)</f>
        <v>0</v>
      </c>
      <c r="D60" s="2" t="n">
        <f aca="false">MOD(QUOTIENT($B60,2),2)</f>
        <v>0</v>
      </c>
      <c r="E60" s="2" t="n">
        <f aca="false">MOD(QUOTIENT($B60,4),2)</f>
        <v>1</v>
      </c>
      <c r="F60" s="2" t="n">
        <f aca="false">MOD(QUOTIENT($B60,8),2)</f>
        <v>0</v>
      </c>
      <c r="G60" s="2" t="n">
        <f aca="false">MOD(QUOTIENT($B60,16),2)</f>
        <v>1</v>
      </c>
      <c r="H60" s="2" t="n">
        <f aca="false">MOD(QUOTIENT($B60,32),2)</f>
        <v>0</v>
      </c>
      <c r="I60" s="2" t="n">
        <f aca="false">MOD(QUOTIENT($B60,64),2)</f>
        <v>0</v>
      </c>
      <c r="J60" s="5" t="n">
        <f aca="false">IF($C60=const_zero,MIN(class_series_f_invested_usd,MAX(const_zero,$A60)),const_zero)</f>
        <v>30000000</v>
      </c>
      <c r="K60" s="5" t="n">
        <f aca="false">IF($D60=const_zero,MIN(class_series_e_invested_usd,MAX(const_zero,$A60-SUM($J60:$J60))),const_zero)</f>
        <v>300000000</v>
      </c>
      <c r="L60" s="5" t="n">
        <f aca="false">IF($E60=const_zero,MIN(class_series_d_invested_usd,MAX(const_zero,$A60-SUM($J60:$K60))),const_zero)</f>
        <v>0</v>
      </c>
      <c r="M60" s="5" t="n">
        <f aca="false">IF($F60=const_zero,MIN(class_series_c_invested_usd,MAX(const_zero,$A60-SUM($J60:$L60))),const_zero)</f>
        <v>60000000</v>
      </c>
      <c r="N60" s="5" t="n">
        <f aca="false">IF($G60=const_zero,MIN(class_series_b_invested_usd,MAX(const_zero,$A60-SUM($J60:$M60))),const_zero)</f>
        <v>0</v>
      </c>
      <c r="O60" s="5" t="n">
        <f aca="false">IF($H60=const_zero,MIN(class_series_a_invested_usd,MAX(const_zero,$A60-SUM($J60:$N60))),const_zero)</f>
        <v>15000000</v>
      </c>
      <c r="P60" s="5" t="n">
        <f aca="false">IF($I60=const_zero,MIN(class_seed_invested_usd,MAX(const_zero,$A60-SUM($J60:$O60))),const_zero)</f>
        <v>5000000</v>
      </c>
      <c r="Q60" s="5" t="n">
        <f aca="false">MAX(const_zero,$A60-SUM($J60:$P60))</f>
        <v>290000000</v>
      </c>
      <c r="R60" s="9" t="n">
        <f aca="false">common_rsa_total+'Pro-Forma'!$B$10+'Pro-Forma'!$B$11+IF($C60=const_one,'Pro-Forma'!$B$5,const_zero)+IF($D60=const_one,'Pro-Forma'!$F$27,const_zero)+IF($E60=const_one,'Pro-Forma'!$F$26,const_zero)+IF($F60=const_one,'Pro-Forma'!$F$25,const_zero)+IF($G60=const_one,'Pro-Forma'!$F$24,const_zero)+IF($H60=const_one,'Pro-Forma'!$F$23,const_zero)+IF($I60=const_one,'Pro-Forma'!$F$22,const_zero)</f>
        <v>14014164.1892672</v>
      </c>
      <c r="S60" s="23" t="b">
        <f aca="false">IF($R60&gt;const_zero,--($Q60&gt;option_strike_usd*$R60),const_zero)</f>
        <v>1</v>
      </c>
      <c r="T60" s="7" t="n">
        <f aca="false">IF($R60&gt;const_zero,IF($S60=const_one,($Q60+option_strike_usd*pre_f_options_issued)/($R60+pre_f_options_issued),$Q60/$R60),const_zero)</f>
        <v>17.7120680554999</v>
      </c>
      <c r="U60" s="5" t="n">
        <f aca="false">IF($C60=const_one,'Pro-Forma'!$B$5*$T60,const_zero)</f>
        <v>0</v>
      </c>
      <c r="V60" s="5" t="n">
        <f aca="false">IF($D60=const_one,'Pro-Forma'!$F$27*$T60,const_zero)</f>
        <v>0</v>
      </c>
      <c r="W60" s="5" t="n">
        <f aca="false">IF($E60=const_one,'Pro-Forma'!$F$26*$T60,const_zero)</f>
        <v>30706550.8777684</v>
      </c>
      <c r="X60" s="5" t="n">
        <f aca="false">IF($F60=const_one,'Pro-Forma'!$F$25*$T60,const_zero)</f>
        <v>0</v>
      </c>
      <c r="Y60" s="5" t="n">
        <f aca="false">IF($G60=const_one,'Pro-Forma'!$F$24*$T60,const_zero)</f>
        <v>53136204.1664998</v>
      </c>
      <c r="Z60" s="5" t="n">
        <f aca="false">IF($H60=const_one,'Pro-Forma'!$F$23*$T60,const_zero)</f>
        <v>0</v>
      </c>
      <c r="AA60" s="5" t="n">
        <f aca="false">IF($I60=const_one,'Pro-Forma'!$F$22*$T60,const_zero)</f>
        <v>0</v>
      </c>
      <c r="AB60" s="5" t="n">
        <f aca="false">('Pro-Forma'!$B$10+'Pro-Forma'!$B$11)*$T60</f>
        <v>4968462.31748275</v>
      </c>
      <c r="AC60" s="5" t="n">
        <f aca="false">common_rsa_total*$T60</f>
        <v>159408612.499499</v>
      </c>
      <c r="AD60" s="5" t="n">
        <f aca="false">IF($S60=const_one,pre_f_options_issued*($T60-option_strike_usd),const_zero)</f>
        <v>41780170.1387498</v>
      </c>
      <c r="AE60" s="5" t="n">
        <f aca="false">J60+U60</f>
        <v>30000000</v>
      </c>
      <c r="AF60" s="5" t="n">
        <f aca="false">K60+V60</f>
        <v>300000000</v>
      </c>
      <c r="AG60" s="5" t="n">
        <f aca="false">L60+W60</f>
        <v>30706550.8777684</v>
      </c>
      <c r="AH60" s="5" t="n">
        <f aca="false">M60+X60</f>
        <v>60000000</v>
      </c>
      <c r="AI60" s="5" t="n">
        <f aca="false">N60+Y60</f>
        <v>53136204.1664998</v>
      </c>
      <c r="AJ60" s="5" t="n">
        <f aca="false">O60+Z60</f>
        <v>15000000</v>
      </c>
      <c r="AK60" s="5" t="n">
        <f aca="false">P60+AA60</f>
        <v>5000000</v>
      </c>
      <c r="AL60" s="5" t="n">
        <f aca="false">INDEX($AE$40:$AE$167,$B60-$C60*1+const_one)</f>
        <v>30000000</v>
      </c>
      <c r="AM60" s="5" t="n">
        <f aca="false">INDEX($AF$40:$AF$167,$B60-$D60*2+const_one)</f>
        <v>300000000</v>
      </c>
      <c r="AN60" s="5" t="n">
        <f aca="false">INDEX($AG$40:$AG$167,$B60-$E60*4+const_one)</f>
        <v>100000000</v>
      </c>
      <c r="AO60" s="5" t="n">
        <f aca="false">INDEX($AH$40:$AH$167,$B60-$F60*8+const_one)</f>
        <v>60000000</v>
      </c>
      <c r="AP60" s="5" t="n">
        <f aca="false">INDEX($AI$40:$AI$167,$B60-$G60*16+const_one)</f>
        <v>30000000</v>
      </c>
      <c r="AQ60" s="5" t="n">
        <f aca="false">INDEX($AJ$40:$AJ$167,$B60-$H60*32+const_one)</f>
        <v>15000000</v>
      </c>
      <c r="AR60" s="5" t="n">
        <f aca="false">INDEX($AK$40:$AK$167,$B60-$I60*64+const_one)</f>
        <v>5000000</v>
      </c>
      <c r="AS60" s="5" t="n">
        <f aca="false">INDEX($AE$40:$AE$167,$B60+(const_one-$C60)*1+const_one)</f>
        <v>14852552.2602129</v>
      </c>
      <c r="AT60" s="5" t="n">
        <f aca="false">INDEX($AF$40:$AF$167,$B60+(const_one-$D60)*2+const_one)</f>
        <v>160458980.319844</v>
      </c>
      <c r="AU60" s="5" t="n">
        <f aca="false">INDEX($AG$40:$AG$167,$B60+(const_one-$E60)*4+const_one)</f>
        <v>30706550.8777684</v>
      </c>
      <c r="AV60" s="5" t="n">
        <f aca="false">INDEX($AH$40:$AH$167,$B60+(const_one-$F60)*8+const_one)</f>
        <v>44728384.0583377</v>
      </c>
      <c r="AW60" s="5" t="n">
        <f aca="false">INDEX($AI$40:$AI$167,$B60+(const_one-$G60)*16+const_one)</f>
        <v>53136204.1664998</v>
      </c>
      <c r="AX60" s="5" t="n">
        <f aca="false">INDEX($AJ$40:$AJ$167,$B60+(const_one-$H60)*32+const_one)</f>
        <v>71464547.0990231</v>
      </c>
      <c r="AY60" s="5" t="n">
        <f aca="false">INDEX($AK$40:$AK$167,$B60+(const_one-$I60)*64+const_one)</f>
        <v>69140496.7868597</v>
      </c>
      <c r="AZ60" s="5" t="n">
        <f aca="false">--($C60=--(AS60&gt;AL60))</f>
        <v>1</v>
      </c>
      <c r="BA60" s="5" t="n">
        <f aca="false">--($D60=--(AT60&gt;AM60))</f>
        <v>1</v>
      </c>
      <c r="BB60" s="5" t="n">
        <f aca="false">--($E60=--(AU60&gt;AN60))</f>
        <v>0</v>
      </c>
      <c r="BC60" s="5" t="n">
        <f aca="false">--($F60=--(AV60&gt;AO60))</f>
        <v>1</v>
      </c>
      <c r="BD60" s="5" t="n">
        <f aca="false">--($G60=--(AW60&gt;AP60))</f>
        <v>1</v>
      </c>
      <c r="BE60" s="5" t="n">
        <f aca="false">--($H60=--(AX60&gt;AQ60))</f>
        <v>0</v>
      </c>
      <c r="BF60" s="5" t="n">
        <f aca="false">--($I60=--(AY60&gt;AR60))</f>
        <v>0</v>
      </c>
      <c r="BG60" s="5" t="n">
        <f aca="false">SUM(AZ60:BF60)</f>
        <v>4</v>
      </c>
      <c r="BH60" s="5" t="n">
        <f aca="false">SUM(AE60:AK60)+AB60+AC60+AD60</f>
        <v>700000000</v>
      </c>
    </row>
    <row r="61" customFormat="false" ht="15" hidden="true" customHeight="false" outlineLevel="0" collapsed="false">
      <c r="A61" s="5" t="n">
        <f aca="false">exit_value_1_usd</f>
        <v>700000000</v>
      </c>
      <c r="B61" s="2" t="n">
        <f aca="false">ROW()-ROW($B$40)</f>
        <v>21</v>
      </c>
      <c r="C61" s="2" t="n">
        <f aca="false">MOD(QUOTIENT($B61,1),2)</f>
        <v>1</v>
      </c>
      <c r="D61" s="2" t="n">
        <f aca="false">MOD(QUOTIENT($B61,2),2)</f>
        <v>0</v>
      </c>
      <c r="E61" s="2" t="n">
        <f aca="false">MOD(QUOTIENT($B61,4),2)</f>
        <v>1</v>
      </c>
      <c r="F61" s="2" t="n">
        <f aca="false">MOD(QUOTIENT($B61,8),2)</f>
        <v>0</v>
      </c>
      <c r="G61" s="2" t="n">
        <f aca="false">MOD(QUOTIENT($B61,16),2)</f>
        <v>1</v>
      </c>
      <c r="H61" s="2" t="n">
        <f aca="false">MOD(QUOTIENT($B61,32),2)</f>
        <v>0</v>
      </c>
      <c r="I61" s="2" t="n">
        <f aca="false">MOD(QUOTIENT($B61,64),2)</f>
        <v>0</v>
      </c>
      <c r="J61" s="5" t="n">
        <f aca="false">IF($C61=const_zero,MIN(class_series_f_invested_usd,MAX(const_zero,$A61)),const_zero)</f>
        <v>0</v>
      </c>
      <c r="K61" s="5" t="n">
        <f aca="false">IF($D61=const_zero,MIN(class_series_e_invested_usd,MAX(const_zero,$A61-SUM($J61:$J61))),const_zero)</f>
        <v>300000000</v>
      </c>
      <c r="L61" s="5" t="n">
        <f aca="false">IF($E61=const_zero,MIN(class_series_d_invested_usd,MAX(const_zero,$A61-SUM($J61:$K61))),const_zero)</f>
        <v>0</v>
      </c>
      <c r="M61" s="5" t="n">
        <f aca="false">IF($F61=const_zero,MIN(class_series_c_invested_usd,MAX(const_zero,$A61-SUM($J61:$L61))),const_zero)</f>
        <v>60000000</v>
      </c>
      <c r="N61" s="5" t="n">
        <f aca="false">IF($G61=const_zero,MIN(class_series_b_invested_usd,MAX(const_zero,$A61-SUM($J61:$M61))),const_zero)</f>
        <v>0</v>
      </c>
      <c r="O61" s="5" t="n">
        <f aca="false">IF($H61=const_zero,MIN(class_series_a_invested_usd,MAX(const_zero,$A61-SUM($J61:$N61))),const_zero)</f>
        <v>15000000</v>
      </c>
      <c r="P61" s="5" t="n">
        <f aca="false">IF($I61=const_zero,MIN(class_seed_invested_usd,MAX(const_zero,$A61-SUM($J61:$O61))),const_zero)</f>
        <v>5000000</v>
      </c>
      <c r="Q61" s="5" t="n">
        <f aca="false">MAX(const_zero,$A61-SUM($J61:$P61))</f>
        <v>320000000</v>
      </c>
      <c r="R61" s="9" t="n">
        <f aca="false">common_rsa_total+'Pro-Forma'!$B$10+'Pro-Forma'!$B$11+IF($C61=const_one,'Pro-Forma'!$B$5,const_zero)+IF($D61=const_one,'Pro-Forma'!$F$27,const_zero)+IF($E61=const_one,'Pro-Forma'!$F$26,const_zero)+IF($F61=const_one,'Pro-Forma'!$F$25,const_zero)+IF($G61=const_one,'Pro-Forma'!$F$24,const_zero)+IF($H61=const_one,'Pro-Forma'!$F$23,const_zero)+IF($I61=const_one,'Pro-Forma'!$F$22,const_zero)</f>
        <v>14811432.2584705</v>
      </c>
      <c r="S61" s="23" t="b">
        <f aca="false">IF($R61&gt;const_zero,--($Q61&gt;option_strike_usd*$R61),const_zero)</f>
        <v>1</v>
      </c>
      <c r="T61" s="7" t="n">
        <f aca="false">IF($R61&gt;const_zero,IF($S61=const_one,($Q61+option_strike_usd*pre_f_options_issued)/($R61+pre_f_options_issued),$Q61/$R61),const_zero)</f>
        <v>18.6293077998905</v>
      </c>
      <c r="U61" s="5" t="n">
        <f aca="false">IF($C61=const_one,'Pro-Forma'!$B$5*$T61,const_zero)</f>
        <v>14852552.2602129</v>
      </c>
      <c r="V61" s="5" t="n">
        <f aca="false">IF($D61=const_one,'Pro-Forma'!$F$27*$T61,const_zero)</f>
        <v>0</v>
      </c>
      <c r="W61" s="5" t="n">
        <f aca="false">IF($E61=const_one,'Pro-Forma'!$F$26*$T61,const_zero)</f>
        <v>32296724.8083328</v>
      </c>
      <c r="X61" s="5" t="n">
        <f aca="false">IF($F61=const_one,'Pro-Forma'!$F$25*$T61,const_zero)</f>
        <v>0</v>
      </c>
      <c r="Y61" s="5" t="n">
        <f aca="false">IF($G61=const_one,'Pro-Forma'!$F$24*$T61,const_zero)</f>
        <v>55887923.3996714</v>
      </c>
      <c r="Z61" s="5" t="n">
        <f aca="false">IF($H61=const_one,'Pro-Forma'!$F$23*$T61,const_zero)</f>
        <v>0</v>
      </c>
      <c r="AA61" s="5" t="n">
        <f aca="false">IF($I61=const_one,'Pro-Forma'!$F$22*$T61,const_zero)</f>
        <v>0</v>
      </c>
      <c r="AB61" s="5" t="n">
        <f aca="false">('Pro-Forma'!$B$10+'Pro-Forma'!$B$11)*$T61</f>
        <v>5225759.83304231</v>
      </c>
      <c r="AC61" s="5" t="n">
        <f aca="false">common_rsa_total*$T61</f>
        <v>167663770.199014</v>
      </c>
      <c r="AD61" s="5" t="n">
        <f aca="false">IF($S61=const_one,pre_f_options_issued*($T61-option_strike_usd),const_zero)</f>
        <v>44073269.4997262</v>
      </c>
      <c r="AE61" s="5" t="n">
        <f aca="false">J61+U61</f>
        <v>14852552.2602129</v>
      </c>
      <c r="AF61" s="5" t="n">
        <f aca="false">K61+V61</f>
        <v>300000000</v>
      </c>
      <c r="AG61" s="5" t="n">
        <f aca="false">L61+W61</f>
        <v>32296724.8083328</v>
      </c>
      <c r="AH61" s="5" t="n">
        <f aca="false">M61+X61</f>
        <v>60000000</v>
      </c>
      <c r="AI61" s="5" t="n">
        <f aca="false">N61+Y61</f>
        <v>55887923.3996714</v>
      </c>
      <c r="AJ61" s="5" t="n">
        <f aca="false">O61+Z61</f>
        <v>15000000</v>
      </c>
      <c r="AK61" s="5" t="n">
        <f aca="false">P61+AA61</f>
        <v>5000000</v>
      </c>
      <c r="AL61" s="5" t="n">
        <f aca="false">INDEX($AE$40:$AE$167,$B61-$C61*1+const_one)</f>
        <v>30000000</v>
      </c>
      <c r="AM61" s="5" t="n">
        <f aca="false">INDEX($AF$40:$AF$167,$B61-$D61*2+const_one)</f>
        <v>300000000</v>
      </c>
      <c r="AN61" s="5" t="n">
        <f aca="false">INDEX($AG$40:$AG$167,$B61-$E61*4+const_one)</f>
        <v>100000000</v>
      </c>
      <c r="AO61" s="5" t="n">
        <f aca="false">INDEX($AH$40:$AH$167,$B61-$F61*8+const_one)</f>
        <v>60000000</v>
      </c>
      <c r="AP61" s="5" t="n">
        <f aca="false">INDEX($AI$40:$AI$167,$B61-$G61*16+const_one)</f>
        <v>30000000</v>
      </c>
      <c r="AQ61" s="5" t="n">
        <f aca="false">INDEX($AJ$40:$AJ$167,$B61-$H61*32+const_one)</f>
        <v>15000000</v>
      </c>
      <c r="AR61" s="5" t="n">
        <f aca="false">INDEX($AK$40:$AK$167,$B61-$I61*64+const_one)</f>
        <v>5000000</v>
      </c>
      <c r="AS61" s="5" t="n">
        <f aca="false">INDEX($AE$40:$AE$167,$B61+(const_one-$C61)*1+const_one)</f>
        <v>14852552.2602129</v>
      </c>
      <c r="AT61" s="5" t="n">
        <f aca="false">INDEX($AF$40:$AF$167,$B61+(const_one-$D61)*2+const_one)</f>
        <v>162850593.829454</v>
      </c>
      <c r="AU61" s="5" t="n">
        <f aca="false">INDEX($AG$40:$AG$167,$B61+(const_one-$E61)*4+const_one)</f>
        <v>32296724.8083328</v>
      </c>
      <c r="AV61" s="5" t="n">
        <f aca="false">INDEX($AH$40:$AH$167,$B61+(const_one-$F61)*8+const_one)</f>
        <v>46571958.240402</v>
      </c>
      <c r="AW61" s="5" t="n">
        <f aca="false">INDEX($AI$40:$AI$167,$B61+(const_one-$G61)*16+const_one)</f>
        <v>55887923.3996714</v>
      </c>
      <c r="AX61" s="5" t="n">
        <f aca="false">INDEX($AJ$40:$AJ$167,$B61+(const_one-$H61)*32+const_one)</f>
        <v>75633871.4812602</v>
      </c>
      <c r="AY61" s="5" t="n">
        <f aca="false">INDEX($AK$40:$AK$167,$B61+(const_one-$I61)*64+const_one)</f>
        <v>73392867.8818154</v>
      </c>
      <c r="AZ61" s="5" t="n">
        <f aca="false">--($C61=--(AS61&gt;AL61))</f>
        <v>0</v>
      </c>
      <c r="BA61" s="5" t="n">
        <f aca="false">--($D61=--(AT61&gt;AM61))</f>
        <v>1</v>
      </c>
      <c r="BB61" s="5" t="n">
        <f aca="false">--($E61=--(AU61&gt;AN61))</f>
        <v>0</v>
      </c>
      <c r="BC61" s="5" t="n">
        <f aca="false">--($F61=--(AV61&gt;AO61))</f>
        <v>1</v>
      </c>
      <c r="BD61" s="5" t="n">
        <f aca="false">--($G61=--(AW61&gt;AP61))</f>
        <v>1</v>
      </c>
      <c r="BE61" s="5" t="n">
        <f aca="false">--($H61=--(AX61&gt;AQ61))</f>
        <v>0</v>
      </c>
      <c r="BF61" s="5" t="n">
        <f aca="false">--($I61=--(AY61&gt;AR61))</f>
        <v>0</v>
      </c>
      <c r="BG61" s="5" t="n">
        <f aca="false">SUM(AZ61:BF61)</f>
        <v>3</v>
      </c>
      <c r="BH61" s="5" t="n">
        <f aca="false">SUM(AE61:AK61)+AB61+AC61+AD61</f>
        <v>700000000</v>
      </c>
    </row>
    <row r="62" customFormat="false" ht="15" hidden="true" customHeight="false" outlineLevel="0" collapsed="false">
      <c r="A62" s="5" t="n">
        <f aca="false">exit_value_1_usd</f>
        <v>700000000</v>
      </c>
      <c r="B62" s="2" t="n">
        <f aca="false">ROW()-ROW($B$40)</f>
        <v>22</v>
      </c>
      <c r="C62" s="2" t="n">
        <f aca="false">MOD(QUOTIENT($B62,1),2)</f>
        <v>0</v>
      </c>
      <c r="D62" s="2" t="n">
        <f aca="false">MOD(QUOTIENT($B62,2),2)</f>
        <v>1</v>
      </c>
      <c r="E62" s="2" t="n">
        <f aca="false">MOD(QUOTIENT($B62,4),2)</f>
        <v>1</v>
      </c>
      <c r="F62" s="2" t="n">
        <f aca="false">MOD(QUOTIENT($B62,8),2)</f>
        <v>0</v>
      </c>
      <c r="G62" s="2" t="n">
        <f aca="false">MOD(QUOTIENT($B62,16),2)</f>
        <v>1</v>
      </c>
      <c r="H62" s="2" t="n">
        <f aca="false">MOD(QUOTIENT($B62,32),2)</f>
        <v>0</v>
      </c>
      <c r="I62" s="2" t="n">
        <f aca="false">MOD(QUOTIENT($B62,64),2)</f>
        <v>0</v>
      </c>
      <c r="J62" s="5" t="n">
        <f aca="false">IF($C62=const_zero,MIN(class_series_f_invested_usd,MAX(const_zero,$A62)),const_zero)</f>
        <v>30000000</v>
      </c>
      <c r="K62" s="5" t="n">
        <f aca="false">IF($D62=const_zero,MIN(class_series_e_invested_usd,MAX(const_zero,$A62-SUM($J62:$J62))),const_zero)</f>
        <v>0</v>
      </c>
      <c r="L62" s="5" t="n">
        <f aca="false">IF($E62=const_zero,MIN(class_series_d_invested_usd,MAX(const_zero,$A62-SUM($J62:$K62))),const_zero)</f>
        <v>0</v>
      </c>
      <c r="M62" s="5" t="n">
        <f aca="false">IF($F62=const_zero,MIN(class_series_c_invested_usd,MAX(const_zero,$A62-SUM($J62:$L62))),const_zero)</f>
        <v>60000000</v>
      </c>
      <c r="N62" s="5" t="n">
        <f aca="false">IF($G62=const_zero,MIN(class_series_b_invested_usd,MAX(const_zero,$A62-SUM($J62:$M62))),const_zero)</f>
        <v>0</v>
      </c>
      <c r="O62" s="5" t="n">
        <f aca="false">IF($H62=const_zero,MIN(class_series_a_invested_usd,MAX(const_zero,$A62-SUM($J62:$N62))),const_zero)</f>
        <v>15000000</v>
      </c>
      <c r="P62" s="5" t="n">
        <f aca="false">IF($I62=const_zero,MIN(class_seed_invested_usd,MAX(const_zero,$A62-SUM($J62:$O62))),const_zero)</f>
        <v>5000000</v>
      </c>
      <c r="Q62" s="5" t="n">
        <f aca="false">MAX(const_zero,$A62-SUM($J62:$P62))</f>
        <v>590000000</v>
      </c>
      <c r="R62" s="9" t="n">
        <f aca="false">common_rsa_total+'Pro-Forma'!$B$10+'Pro-Forma'!$B$11+IF($C62=const_one,'Pro-Forma'!$B$5,const_zero)+IF($D62=const_one,'Pro-Forma'!$F$27,const_zero)+IF($E62=const_one,'Pro-Forma'!$F$26,const_zero)+IF($F62=const_one,'Pro-Forma'!$F$25,const_zero)+IF($G62=const_one,'Pro-Forma'!$F$24,const_zero)+IF($H62=const_one,'Pro-Forma'!$F$23,const_zero)+IF($I62=const_one,'Pro-Forma'!$F$22,const_zero)</f>
        <v>20147484.4666011</v>
      </c>
      <c r="S62" s="23" t="b">
        <f aca="false">IF($R62&gt;const_zero,--($Q62&gt;option_strike_usd*$R62),const_zero)</f>
        <v>1</v>
      </c>
      <c r="T62" s="7" t="n">
        <f aca="false">IF($R62&gt;const_zero,IF($S62=const_one,($Q62+option_strike_usd*pre_f_options_issued)/($R62+pre_f_options_issued),$Q62/$R62),const_zero)</f>
        <v>26.1618459601453</v>
      </c>
      <c r="U62" s="5" t="n">
        <f aca="false">IF($C62=const_one,'Pro-Forma'!$B$5*$T62,const_zero)</f>
        <v>0</v>
      </c>
      <c r="V62" s="5" t="n">
        <f aca="false">IF($D62=const_one,'Pro-Forma'!$F$27*$T62,const_zero)</f>
        <v>160458980.319844</v>
      </c>
      <c r="W62" s="5" t="n">
        <f aca="false">IF($E62=const_one,'Pro-Forma'!$F$26*$T62,const_zero)</f>
        <v>45355519.8362107</v>
      </c>
      <c r="X62" s="5" t="n">
        <f aca="false">IF($F62=const_one,'Pro-Forma'!$F$25*$T62,const_zero)</f>
        <v>0</v>
      </c>
      <c r="Y62" s="5" t="n">
        <f aca="false">IF($G62=const_one,'Pro-Forma'!$F$24*$T62,const_zero)</f>
        <v>78485537.8804359</v>
      </c>
      <c r="Z62" s="5" t="n">
        <f aca="false">IF($H62=const_one,'Pro-Forma'!$F$23*$T62,const_zero)</f>
        <v>0</v>
      </c>
      <c r="AA62" s="5" t="n">
        <f aca="false">IF($I62=const_one,'Pro-Forma'!$F$22*$T62,const_zero)</f>
        <v>0</v>
      </c>
      <c r="AB62" s="5" t="n">
        <f aca="false">('Pro-Forma'!$B$10+'Pro-Forma'!$B$11)*$T62</f>
        <v>7338733.42183821</v>
      </c>
      <c r="AC62" s="5" t="n">
        <f aca="false">common_rsa_total*$T62</f>
        <v>235456613.641308</v>
      </c>
      <c r="AD62" s="5" t="n">
        <f aca="false">IF($S62=const_one,pre_f_options_issued*($T62-option_strike_usd),const_zero)</f>
        <v>62904614.9003632</v>
      </c>
      <c r="AE62" s="5" t="n">
        <f aca="false">J62+U62</f>
        <v>30000000</v>
      </c>
      <c r="AF62" s="5" t="n">
        <f aca="false">K62+V62</f>
        <v>160458980.319844</v>
      </c>
      <c r="AG62" s="5" t="n">
        <f aca="false">L62+W62</f>
        <v>45355519.8362107</v>
      </c>
      <c r="AH62" s="5" t="n">
        <f aca="false">M62+X62</f>
        <v>60000000</v>
      </c>
      <c r="AI62" s="5" t="n">
        <f aca="false">N62+Y62</f>
        <v>78485537.8804359</v>
      </c>
      <c r="AJ62" s="5" t="n">
        <f aca="false">O62+Z62</f>
        <v>15000000</v>
      </c>
      <c r="AK62" s="5" t="n">
        <f aca="false">P62+AA62</f>
        <v>5000000</v>
      </c>
      <c r="AL62" s="5" t="n">
        <f aca="false">INDEX($AE$40:$AE$167,$B62-$C62*1+const_one)</f>
        <v>30000000</v>
      </c>
      <c r="AM62" s="5" t="n">
        <f aca="false">INDEX($AF$40:$AF$167,$B62-$D62*2+const_one)</f>
        <v>300000000</v>
      </c>
      <c r="AN62" s="5" t="n">
        <f aca="false">INDEX($AG$40:$AG$167,$B62-$E62*4+const_one)</f>
        <v>100000000</v>
      </c>
      <c r="AO62" s="5" t="n">
        <f aca="false">INDEX($AH$40:$AH$167,$B62-$F62*8+const_one)</f>
        <v>60000000</v>
      </c>
      <c r="AP62" s="5" t="n">
        <f aca="false">INDEX($AI$40:$AI$167,$B62-$G62*16+const_one)</f>
        <v>30000000</v>
      </c>
      <c r="AQ62" s="5" t="n">
        <f aca="false">INDEX($AJ$40:$AJ$167,$B62-$H62*32+const_one)</f>
        <v>15000000</v>
      </c>
      <c r="AR62" s="5" t="n">
        <f aca="false">INDEX($AK$40:$AK$167,$B62-$I62*64+const_one)</f>
        <v>5000000</v>
      </c>
      <c r="AS62" s="5" t="n">
        <f aca="false">INDEX($AE$40:$AE$167,$B62+(const_one-$C62)*1+const_one)</f>
        <v>21168889.3845702</v>
      </c>
      <c r="AT62" s="5" t="n">
        <f aca="false">INDEX($AF$40:$AF$167,$B62+(const_one-$D62)*2+const_one)</f>
        <v>160458980.319844</v>
      </c>
      <c r="AU62" s="5" t="n">
        <f aca="false">INDEX($AG$40:$AG$167,$B62+(const_one-$E62)*4+const_one)</f>
        <v>45355519.8362107</v>
      </c>
      <c r="AV62" s="5" t="n">
        <f aca="false">INDEX($AH$40:$AH$167,$B62+(const_one-$F62)*8+const_one)</f>
        <v>62521248.4745981</v>
      </c>
      <c r="AW62" s="5" t="n">
        <f aca="false">INDEX($AI$40:$AI$167,$B62+(const_one-$G62)*16+const_one)</f>
        <v>78485537.8804359</v>
      </c>
      <c r="AX62" s="5" t="n">
        <f aca="false">INDEX($AJ$40:$AJ$167,$B62+(const_one-$H62)*32+const_one)</f>
        <v>109865329.833873</v>
      </c>
      <c r="AY62" s="5" t="n">
        <f aca="false">INDEX($AK$40:$AK$167,$B62+(const_one-$I62)*64+const_one)</f>
        <v>108056847.038254</v>
      </c>
      <c r="AZ62" s="5" t="n">
        <f aca="false">--($C62=--(AS62&gt;AL62))</f>
        <v>1</v>
      </c>
      <c r="BA62" s="5" t="n">
        <f aca="false">--($D62=--(AT62&gt;AM62))</f>
        <v>0</v>
      </c>
      <c r="BB62" s="5" t="n">
        <f aca="false">--($E62=--(AU62&gt;AN62))</f>
        <v>0</v>
      </c>
      <c r="BC62" s="5" t="n">
        <f aca="false">--($F62=--(AV62&gt;AO62))</f>
        <v>0</v>
      </c>
      <c r="BD62" s="5" t="n">
        <f aca="false">--($G62=--(AW62&gt;AP62))</f>
        <v>1</v>
      </c>
      <c r="BE62" s="5" t="n">
        <f aca="false">--($H62=--(AX62&gt;AQ62))</f>
        <v>0</v>
      </c>
      <c r="BF62" s="5" t="n">
        <f aca="false">--($I62=--(AY62&gt;AR62))</f>
        <v>0</v>
      </c>
      <c r="BG62" s="5" t="n">
        <f aca="false">SUM(AZ62:BF62)</f>
        <v>2</v>
      </c>
      <c r="BH62" s="5" t="n">
        <f aca="false">SUM(AE62:AK62)+AB62+AC62+AD62</f>
        <v>700000000</v>
      </c>
    </row>
    <row r="63" customFormat="false" ht="15" hidden="true" customHeight="false" outlineLevel="0" collapsed="false">
      <c r="A63" s="5" t="n">
        <f aca="false">exit_value_1_usd</f>
        <v>700000000</v>
      </c>
      <c r="B63" s="2" t="n">
        <f aca="false">ROW()-ROW($B$40)</f>
        <v>23</v>
      </c>
      <c r="C63" s="2" t="n">
        <f aca="false">MOD(QUOTIENT($B63,1),2)</f>
        <v>1</v>
      </c>
      <c r="D63" s="2" t="n">
        <f aca="false">MOD(QUOTIENT($B63,2),2)</f>
        <v>1</v>
      </c>
      <c r="E63" s="2" t="n">
        <f aca="false">MOD(QUOTIENT($B63,4),2)</f>
        <v>1</v>
      </c>
      <c r="F63" s="2" t="n">
        <f aca="false">MOD(QUOTIENT($B63,8),2)</f>
        <v>0</v>
      </c>
      <c r="G63" s="2" t="n">
        <f aca="false">MOD(QUOTIENT($B63,16),2)</f>
        <v>1</v>
      </c>
      <c r="H63" s="2" t="n">
        <f aca="false">MOD(QUOTIENT($B63,32),2)</f>
        <v>0</v>
      </c>
      <c r="I63" s="2" t="n">
        <f aca="false">MOD(QUOTIENT($B63,64),2)</f>
        <v>0</v>
      </c>
      <c r="J63" s="5" t="n">
        <f aca="false">IF($C63=const_zero,MIN(class_series_f_invested_usd,MAX(const_zero,$A63)),const_zero)</f>
        <v>0</v>
      </c>
      <c r="K63" s="5" t="n">
        <f aca="false">IF($D63=const_zero,MIN(class_series_e_invested_usd,MAX(const_zero,$A63-SUM($J63:$J63))),const_zero)</f>
        <v>0</v>
      </c>
      <c r="L63" s="5" t="n">
        <f aca="false">IF($E63=const_zero,MIN(class_series_d_invested_usd,MAX(const_zero,$A63-SUM($J63:$K63))),const_zero)</f>
        <v>0</v>
      </c>
      <c r="M63" s="5" t="n">
        <f aca="false">IF($F63=const_zero,MIN(class_series_c_invested_usd,MAX(const_zero,$A63-SUM($J63:$L63))),const_zero)</f>
        <v>60000000</v>
      </c>
      <c r="N63" s="5" t="n">
        <f aca="false">IF($G63=const_zero,MIN(class_series_b_invested_usd,MAX(const_zero,$A63-SUM($J63:$M63))),const_zero)</f>
        <v>0</v>
      </c>
      <c r="O63" s="5" t="n">
        <f aca="false">IF($H63=const_zero,MIN(class_series_a_invested_usd,MAX(const_zero,$A63-SUM($J63:$N63))),const_zero)</f>
        <v>15000000</v>
      </c>
      <c r="P63" s="5" t="n">
        <f aca="false">IF($I63=const_zero,MIN(class_seed_invested_usd,MAX(const_zero,$A63-SUM($J63:$O63))),const_zero)</f>
        <v>5000000</v>
      </c>
      <c r="Q63" s="5" t="n">
        <f aca="false">MAX(const_zero,$A63-SUM($J63:$P63))</f>
        <v>620000000</v>
      </c>
      <c r="R63" s="9" t="n">
        <f aca="false">common_rsa_total+'Pro-Forma'!$B$10+'Pro-Forma'!$B$11+IF($C63=const_one,'Pro-Forma'!$B$5,const_zero)+IF($D63=const_one,'Pro-Forma'!$F$27,const_zero)+IF($E63=const_one,'Pro-Forma'!$F$26,const_zero)+IF($F63=const_one,'Pro-Forma'!$F$25,const_zero)+IF($G63=const_one,'Pro-Forma'!$F$24,const_zero)+IF($H63=const_one,'Pro-Forma'!$F$23,const_zero)+IF($I63=const_one,'Pro-Forma'!$F$22,const_zero)</f>
        <v>20944752.5358044</v>
      </c>
      <c r="S63" s="23" t="b">
        <f aca="false">IF($R63&gt;const_zero,--($Q63&gt;option_strike_usd*$R63),const_zero)</f>
        <v>1</v>
      </c>
      <c r="T63" s="7" t="n">
        <f aca="false">IF($R63&gt;const_zero,IF($S63=const_one,($Q63+option_strike_usd*pre_f_options_issued)/($R63+pre_f_options_issued),$Q63/$R63),const_zero)</f>
        <v>26.5517837754666</v>
      </c>
      <c r="U63" s="5" t="n">
        <f aca="false">IF($C63=const_one,'Pro-Forma'!$B$5*$T63,const_zero)</f>
        <v>21168889.3845702</v>
      </c>
      <c r="V63" s="5" t="n">
        <f aca="false">IF($D63=const_one,'Pro-Forma'!$F$27*$T63,const_zero)</f>
        <v>162850593.829454</v>
      </c>
      <c r="W63" s="5" t="n">
        <f aca="false">IF($E63=const_one,'Pro-Forma'!$F$26*$T63,const_zero)</f>
        <v>46031536.0601666</v>
      </c>
      <c r="X63" s="5" t="n">
        <f aca="false">IF($F63=const_one,'Pro-Forma'!$F$25*$T63,const_zero)</f>
        <v>0</v>
      </c>
      <c r="Y63" s="5" t="n">
        <f aca="false">IF($G63=const_one,'Pro-Forma'!$F$24*$T63,const_zero)</f>
        <v>79655351.3263998</v>
      </c>
      <c r="Z63" s="5" t="n">
        <f aca="false">IF($H63=const_one,'Pro-Forma'!$F$23*$T63,const_zero)</f>
        <v>0</v>
      </c>
      <c r="AA63" s="5" t="n">
        <f aca="false">IF($I63=const_one,'Pro-Forma'!$F$22*$T63,const_zero)</f>
        <v>0</v>
      </c>
      <c r="AB63" s="5" t="n">
        <f aca="false">('Pro-Forma'!$B$10+'Pro-Forma'!$B$11)*$T63</f>
        <v>7448115.98154353</v>
      </c>
      <c r="AC63" s="5" t="n">
        <f aca="false">common_rsa_total*$T63</f>
        <v>238966053.979199</v>
      </c>
      <c r="AD63" s="5" t="n">
        <f aca="false">IF($S63=const_one,pre_f_options_issued*($T63-option_strike_usd),const_zero)</f>
        <v>63879459.4386665</v>
      </c>
      <c r="AE63" s="5" t="n">
        <f aca="false">J63+U63</f>
        <v>21168889.3845702</v>
      </c>
      <c r="AF63" s="5" t="n">
        <f aca="false">K63+V63</f>
        <v>162850593.829454</v>
      </c>
      <c r="AG63" s="5" t="n">
        <f aca="false">L63+W63</f>
        <v>46031536.0601666</v>
      </c>
      <c r="AH63" s="5" t="n">
        <f aca="false">M63+X63</f>
        <v>60000000</v>
      </c>
      <c r="AI63" s="5" t="n">
        <f aca="false">N63+Y63</f>
        <v>79655351.3263998</v>
      </c>
      <c r="AJ63" s="5" t="n">
        <f aca="false">O63+Z63</f>
        <v>15000000</v>
      </c>
      <c r="AK63" s="5" t="n">
        <f aca="false">P63+AA63</f>
        <v>5000000</v>
      </c>
      <c r="AL63" s="5" t="n">
        <f aca="false">INDEX($AE$40:$AE$167,$B63-$C63*1+const_one)</f>
        <v>30000000</v>
      </c>
      <c r="AM63" s="5" t="n">
        <f aca="false">INDEX($AF$40:$AF$167,$B63-$D63*2+const_one)</f>
        <v>300000000</v>
      </c>
      <c r="AN63" s="5" t="n">
        <f aca="false">INDEX($AG$40:$AG$167,$B63-$E63*4+const_one)</f>
        <v>100000000</v>
      </c>
      <c r="AO63" s="5" t="n">
        <f aca="false">INDEX($AH$40:$AH$167,$B63-$F63*8+const_one)</f>
        <v>60000000</v>
      </c>
      <c r="AP63" s="5" t="n">
        <f aca="false">INDEX($AI$40:$AI$167,$B63-$G63*16+const_one)</f>
        <v>30000000</v>
      </c>
      <c r="AQ63" s="5" t="n">
        <f aca="false">INDEX($AJ$40:$AJ$167,$B63-$H63*32+const_one)</f>
        <v>15000000</v>
      </c>
      <c r="AR63" s="5" t="n">
        <f aca="false">INDEX($AK$40:$AK$167,$B63-$I63*64+const_one)</f>
        <v>5000000</v>
      </c>
      <c r="AS63" s="5" t="n">
        <f aca="false">INDEX($AE$40:$AE$167,$B63+(const_one-$C63)*1+const_one)</f>
        <v>21168889.3845702</v>
      </c>
      <c r="AT63" s="5" t="n">
        <f aca="false">INDEX($AF$40:$AF$167,$B63+(const_one-$D63)*2+const_one)</f>
        <v>162850593.829454</v>
      </c>
      <c r="AU63" s="5" t="n">
        <f aca="false">INDEX($AG$40:$AG$167,$B63+(const_one-$E63)*4+const_one)</f>
        <v>46031536.0601666</v>
      </c>
      <c r="AV63" s="5" t="n">
        <f aca="false">INDEX($AH$40:$AH$167,$B63+(const_one-$F63)*8+const_one)</f>
        <v>63378436.211791</v>
      </c>
      <c r="AW63" s="5" t="n">
        <f aca="false">INDEX($AI$40:$AI$167,$B63+(const_one-$G63)*16+const_one)</f>
        <v>79655351.3263998</v>
      </c>
      <c r="AX63" s="5" t="n">
        <f aca="false">INDEX($AJ$40:$AJ$167,$B63+(const_one-$H63)*32+const_one)</f>
        <v>112059333.122613</v>
      </c>
      <c r="AY63" s="5" t="n">
        <f aca="false">INDEX($AK$40:$AK$167,$B63+(const_one-$I63)*64+const_one)</f>
        <v>110301539.661866</v>
      </c>
      <c r="AZ63" s="5" t="n">
        <f aca="false">--($C63=--(AS63&gt;AL63))</f>
        <v>0</v>
      </c>
      <c r="BA63" s="5" t="n">
        <f aca="false">--($D63=--(AT63&gt;AM63))</f>
        <v>0</v>
      </c>
      <c r="BB63" s="5" t="n">
        <f aca="false">--($E63=--(AU63&gt;AN63))</f>
        <v>0</v>
      </c>
      <c r="BC63" s="5" t="n">
        <f aca="false">--($F63=--(AV63&gt;AO63))</f>
        <v>0</v>
      </c>
      <c r="BD63" s="5" t="n">
        <f aca="false">--($G63=--(AW63&gt;AP63))</f>
        <v>1</v>
      </c>
      <c r="BE63" s="5" t="n">
        <f aca="false">--($H63=--(AX63&gt;AQ63))</f>
        <v>0</v>
      </c>
      <c r="BF63" s="5" t="n">
        <f aca="false">--($I63=--(AY63&gt;AR63))</f>
        <v>0</v>
      </c>
      <c r="BG63" s="5" t="n">
        <f aca="false">SUM(AZ63:BF63)</f>
        <v>1</v>
      </c>
      <c r="BH63" s="5" t="n">
        <f aca="false">SUM(AE63:AK63)+AB63+AC63+AD63</f>
        <v>700000000</v>
      </c>
    </row>
    <row r="64" customFormat="false" ht="15" hidden="true" customHeight="false" outlineLevel="0" collapsed="false">
      <c r="A64" s="5" t="n">
        <f aca="false">exit_value_1_usd</f>
        <v>700000000</v>
      </c>
      <c r="B64" s="2" t="n">
        <f aca="false">ROW()-ROW($B$40)</f>
        <v>24</v>
      </c>
      <c r="C64" s="2" t="n">
        <f aca="false">MOD(QUOTIENT($B64,1),2)</f>
        <v>0</v>
      </c>
      <c r="D64" s="2" t="n">
        <f aca="false">MOD(QUOTIENT($B64,2),2)</f>
        <v>0</v>
      </c>
      <c r="E64" s="2" t="n">
        <f aca="false">MOD(QUOTIENT($B64,4),2)</f>
        <v>0</v>
      </c>
      <c r="F64" s="2" t="n">
        <f aca="false">MOD(QUOTIENT($B64,8),2)</f>
        <v>1</v>
      </c>
      <c r="G64" s="2" t="n">
        <f aca="false">MOD(QUOTIENT($B64,16),2)</f>
        <v>1</v>
      </c>
      <c r="H64" s="2" t="n">
        <f aca="false">MOD(QUOTIENT($B64,32),2)</f>
        <v>0</v>
      </c>
      <c r="I64" s="2" t="n">
        <f aca="false">MOD(QUOTIENT($B64,64),2)</f>
        <v>0</v>
      </c>
      <c r="J64" s="5" t="n">
        <f aca="false">IF($C64=const_zero,MIN(class_series_f_invested_usd,MAX(const_zero,$A64)),const_zero)</f>
        <v>30000000</v>
      </c>
      <c r="K64" s="5" t="n">
        <f aca="false">IF($D64=const_zero,MIN(class_series_e_invested_usd,MAX(const_zero,$A64-SUM($J64:$J64))),const_zero)</f>
        <v>300000000</v>
      </c>
      <c r="L64" s="5" t="n">
        <f aca="false">IF($E64=const_zero,MIN(class_series_d_invested_usd,MAX(const_zero,$A64-SUM($J64:$K64))),const_zero)</f>
        <v>100000000</v>
      </c>
      <c r="M64" s="5" t="n">
        <f aca="false">IF($F64=const_zero,MIN(class_series_c_invested_usd,MAX(const_zero,$A64-SUM($J64:$L64))),const_zero)</f>
        <v>0</v>
      </c>
      <c r="N64" s="5" t="n">
        <f aca="false">IF($G64=const_zero,MIN(class_series_b_invested_usd,MAX(const_zero,$A64-SUM($J64:$M64))),const_zero)</f>
        <v>0</v>
      </c>
      <c r="O64" s="5" t="n">
        <f aca="false">IF($H64=const_zero,MIN(class_series_a_invested_usd,MAX(const_zero,$A64-SUM($J64:$N64))),const_zero)</f>
        <v>15000000</v>
      </c>
      <c r="P64" s="5" t="n">
        <f aca="false">IF($I64=const_zero,MIN(class_seed_invested_usd,MAX(const_zero,$A64-SUM($J64:$O64))),const_zero)</f>
        <v>5000000</v>
      </c>
      <c r="Q64" s="5" t="n">
        <f aca="false">MAX(const_zero,$A64-SUM($J64:$P64))</f>
        <v>250000000</v>
      </c>
      <c r="R64" s="9" t="n">
        <f aca="false">common_rsa_total+'Pro-Forma'!$B$10+'Pro-Forma'!$B$11+IF($C64=const_one,'Pro-Forma'!$B$5,const_zero)+IF($D64=const_one,'Pro-Forma'!$F$27,const_zero)+IF($E64=const_one,'Pro-Forma'!$F$26,const_zero)+IF($F64=const_one,'Pro-Forma'!$F$25,const_zero)+IF($G64=const_one,'Pro-Forma'!$F$24,const_zero)+IF($H64=const_one,'Pro-Forma'!$F$23,const_zero)+IF($I64=const_one,'Pro-Forma'!$F$22,const_zero)</f>
        <v>14680512.8289884</v>
      </c>
      <c r="S64" s="23" t="b">
        <f aca="false">IF($R64&gt;const_zero,--($Q64&gt;option_strike_usd*$R64),const_zero)</f>
        <v>1</v>
      </c>
      <c r="T64" s="7" t="n">
        <f aca="false">IF($R64&gt;const_zero,IF($S64=const_one,($Q64+option_strike_usd*pre_f_options_issued)/($R64+pre_f_options_issued),$Q64/$R64),const_zero)</f>
        <v>14.6968837608829</v>
      </c>
      <c r="U64" s="5" t="n">
        <f aca="false">IF($C64=const_one,'Pro-Forma'!$B$5*$T64,const_zero)</f>
        <v>0</v>
      </c>
      <c r="V64" s="5" t="n">
        <f aca="false">IF($D64=const_one,'Pro-Forma'!$F$27*$T64,const_zero)</f>
        <v>0</v>
      </c>
      <c r="W64" s="5" t="n">
        <f aca="false">IF($E64=const_one,'Pro-Forma'!$F$26*$T64,const_zero)</f>
        <v>0</v>
      </c>
      <c r="X64" s="5" t="n">
        <f aca="false">IF($F64=const_one,'Pro-Forma'!$F$25*$T64,const_zero)</f>
        <v>35272521.026119</v>
      </c>
      <c r="Y64" s="5" t="n">
        <f aca="false">IF($G64=const_one,'Pro-Forma'!$F$24*$T64,const_zero)</f>
        <v>44090651.2826488</v>
      </c>
      <c r="Z64" s="5" t="n">
        <f aca="false">IF($H64=const_one,'Pro-Forma'!$F$23*$T64,const_zero)</f>
        <v>0</v>
      </c>
      <c r="AA64" s="5" t="n">
        <f aca="false">IF($I64=const_one,'Pro-Forma'!$F$22*$T64,const_zero)</f>
        <v>0</v>
      </c>
      <c r="AB64" s="5" t="n">
        <f aca="false">('Pro-Forma'!$B$10+'Pro-Forma'!$B$11)*$T64</f>
        <v>4122664.44107845</v>
      </c>
      <c r="AC64" s="5" t="n">
        <f aca="false">common_rsa_total*$T64</f>
        <v>132271953.847946</v>
      </c>
      <c r="AD64" s="5" t="n">
        <f aca="false">IF($S64=const_one,pre_f_options_issued*($T64-option_strike_usd),const_zero)</f>
        <v>34242209.4022073</v>
      </c>
      <c r="AE64" s="5" t="n">
        <f aca="false">J64+U64</f>
        <v>30000000</v>
      </c>
      <c r="AF64" s="5" t="n">
        <f aca="false">K64+V64</f>
        <v>300000000</v>
      </c>
      <c r="AG64" s="5" t="n">
        <f aca="false">L64+W64</f>
        <v>100000000</v>
      </c>
      <c r="AH64" s="5" t="n">
        <f aca="false">M64+X64</f>
        <v>35272521.026119</v>
      </c>
      <c r="AI64" s="5" t="n">
        <f aca="false">N64+Y64</f>
        <v>44090651.2826488</v>
      </c>
      <c r="AJ64" s="5" t="n">
        <f aca="false">O64+Z64</f>
        <v>15000000</v>
      </c>
      <c r="AK64" s="5" t="n">
        <f aca="false">P64+AA64</f>
        <v>5000000</v>
      </c>
      <c r="AL64" s="5" t="n">
        <f aca="false">INDEX($AE$40:$AE$167,$B64-$C64*1+const_one)</f>
        <v>30000000</v>
      </c>
      <c r="AM64" s="5" t="n">
        <f aca="false">INDEX($AF$40:$AF$167,$B64-$D64*2+const_one)</f>
        <v>300000000</v>
      </c>
      <c r="AN64" s="5" t="n">
        <f aca="false">INDEX($AG$40:$AG$167,$B64-$E64*4+const_one)</f>
        <v>100000000</v>
      </c>
      <c r="AO64" s="5" t="n">
        <f aca="false">INDEX($AH$40:$AH$167,$B64-$F64*8+const_one)</f>
        <v>60000000</v>
      </c>
      <c r="AP64" s="5" t="n">
        <f aca="false">INDEX($AI$40:$AI$167,$B64-$G64*16+const_one)</f>
        <v>30000000</v>
      </c>
      <c r="AQ64" s="5" t="n">
        <f aca="false">INDEX($AJ$40:$AJ$167,$B64-$H64*32+const_one)</f>
        <v>15000000</v>
      </c>
      <c r="AR64" s="5" t="n">
        <f aca="false">INDEX($AK$40:$AK$167,$B64-$I64*64+const_one)</f>
        <v>5000000</v>
      </c>
      <c r="AS64" s="5" t="n">
        <f aca="false">INDEX($AE$40:$AE$167,$B64+(const_one-$C64)*1+const_one)</f>
        <v>12528144.0921661</v>
      </c>
      <c r="AT64" s="5" t="n">
        <f aca="false">INDEX($AF$40:$AF$167,$B64+(const_one-$D64)*2+const_one)</f>
        <v>145349734.544854</v>
      </c>
      <c r="AU64" s="5" t="n">
        <f aca="false">INDEX($AG$40:$AG$167,$B64+(const_one-$E64)*4+const_one)</f>
        <v>32309759.9440877</v>
      </c>
      <c r="AV64" s="5" t="n">
        <f aca="false">INDEX($AH$40:$AH$167,$B64+(const_one-$F64)*8+const_one)</f>
        <v>35272521.026119</v>
      </c>
      <c r="AW64" s="5" t="n">
        <f aca="false">INDEX($AI$40:$AI$167,$B64+(const_one-$G64)*16+const_one)</f>
        <v>44090651.2826488</v>
      </c>
      <c r="AX64" s="5" t="n">
        <f aca="false">INDEX($AJ$40:$AJ$167,$B64+(const_one-$H64)*32+const_one)</f>
        <v>60300679.7143113</v>
      </c>
      <c r="AY64" s="5" t="n">
        <f aca="false">INDEX($AK$40:$AK$167,$B64+(const_one-$I64)*64+const_one)</f>
        <v>58046448.6969539</v>
      </c>
      <c r="AZ64" s="5" t="n">
        <f aca="false">--($C64=--(AS64&gt;AL64))</f>
        <v>1</v>
      </c>
      <c r="BA64" s="5" t="n">
        <f aca="false">--($D64=--(AT64&gt;AM64))</f>
        <v>1</v>
      </c>
      <c r="BB64" s="5" t="n">
        <f aca="false">--($E64=--(AU64&gt;AN64))</f>
        <v>1</v>
      </c>
      <c r="BC64" s="5" t="n">
        <f aca="false">--($F64=--(AV64&gt;AO64))</f>
        <v>0</v>
      </c>
      <c r="BD64" s="5" t="n">
        <f aca="false">--($G64=--(AW64&gt;AP64))</f>
        <v>1</v>
      </c>
      <c r="BE64" s="5" t="n">
        <f aca="false">--($H64=--(AX64&gt;AQ64))</f>
        <v>0</v>
      </c>
      <c r="BF64" s="5" t="n">
        <f aca="false">--($I64=--(AY64&gt;AR64))</f>
        <v>0</v>
      </c>
      <c r="BG64" s="5" t="n">
        <f aca="false">SUM(AZ64:BF64)</f>
        <v>4</v>
      </c>
      <c r="BH64" s="5" t="n">
        <f aca="false">SUM(AE64:AK64)+AB64+AC64+AD64</f>
        <v>700000000</v>
      </c>
    </row>
    <row r="65" customFormat="false" ht="15" hidden="true" customHeight="false" outlineLevel="0" collapsed="false">
      <c r="A65" s="5" t="n">
        <f aca="false">exit_value_1_usd</f>
        <v>700000000</v>
      </c>
      <c r="B65" s="2" t="n">
        <f aca="false">ROW()-ROW($B$40)</f>
        <v>25</v>
      </c>
      <c r="C65" s="2" t="n">
        <f aca="false">MOD(QUOTIENT($B65,1),2)</f>
        <v>1</v>
      </c>
      <c r="D65" s="2" t="n">
        <f aca="false">MOD(QUOTIENT($B65,2),2)</f>
        <v>0</v>
      </c>
      <c r="E65" s="2" t="n">
        <f aca="false">MOD(QUOTIENT($B65,4),2)</f>
        <v>0</v>
      </c>
      <c r="F65" s="2" t="n">
        <f aca="false">MOD(QUOTIENT($B65,8),2)</f>
        <v>1</v>
      </c>
      <c r="G65" s="2" t="n">
        <f aca="false">MOD(QUOTIENT($B65,16),2)</f>
        <v>1</v>
      </c>
      <c r="H65" s="2" t="n">
        <f aca="false">MOD(QUOTIENT($B65,32),2)</f>
        <v>0</v>
      </c>
      <c r="I65" s="2" t="n">
        <f aca="false">MOD(QUOTIENT($B65,64),2)</f>
        <v>0</v>
      </c>
      <c r="J65" s="5" t="n">
        <f aca="false">IF($C65=const_zero,MIN(class_series_f_invested_usd,MAX(const_zero,$A65)),const_zero)</f>
        <v>0</v>
      </c>
      <c r="K65" s="5" t="n">
        <f aca="false">IF($D65=const_zero,MIN(class_series_e_invested_usd,MAX(const_zero,$A65-SUM($J65:$J65))),const_zero)</f>
        <v>300000000</v>
      </c>
      <c r="L65" s="5" t="n">
        <f aca="false">IF($E65=const_zero,MIN(class_series_d_invested_usd,MAX(const_zero,$A65-SUM($J65:$K65))),const_zero)</f>
        <v>100000000</v>
      </c>
      <c r="M65" s="5" t="n">
        <f aca="false">IF($F65=const_zero,MIN(class_series_c_invested_usd,MAX(const_zero,$A65-SUM($J65:$L65))),const_zero)</f>
        <v>0</v>
      </c>
      <c r="N65" s="5" t="n">
        <f aca="false">IF($G65=const_zero,MIN(class_series_b_invested_usd,MAX(const_zero,$A65-SUM($J65:$M65))),const_zero)</f>
        <v>0</v>
      </c>
      <c r="O65" s="5" t="n">
        <f aca="false">IF($H65=const_zero,MIN(class_series_a_invested_usd,MAX(const_zero,$A65-SUM($J65:$N65))),const_zero)</f>
        <v>15000000</v>
      </c>
      <c r="P65" s="5" t="n">
        <f aca="false">IF($I65=const_zero,MIN(class_seed_invested_usd,MAX(const_zero,$A65-SUM($J65:$O65))),const_zero)</f>
        <v>5000000</v>
      </c>
      <c r="Q65" s="5" t="n">
        <f aca="false">MAX(const_zero,$A65-SUM($J65:$P65))</f>
        <v>280000000</v>
      </c>
      <c r="R65" s="9" t="n">
        <f aca="false">common_rsa_total+'Pro-Forma'!$B$10+'Pro-Forma'!$B$11+IF($C65=const_one,'Pro-Forma'!$B$5,const_zero)+IF($D65=const_one,'Pro-Forma'!$F$27,const_zero)+IF($E65=const_one,'Pro-Forma'!$F$26,const_zero)+IF($F65=const_one,'Pro-Forma'!$F$25,const_zero)+IF($G65=const_one,'Pro-Forma'!$F$24,const_zero)+IF($H65=const_one,'Pro-Forma'!$F$23,const_zero)+IF($I65=const_one,'Pro-Forma'!$F$22,const_zero)</f>
        <v>15477780.8981917</v>
      </c>
      <c r="S65" s="23" t="b">
        <f aca="false">IF($R65&gt;const_zero,--($Q65&gt;option_strike_usd*$R65),const_zero)</f>
        <v>1</v>
      </c>
      <c r="T65" s="7" t="n">
        <f aca="false">IF($R65&gt;const_zero,IF($S65=const_one,($Q65+option_strike_usd*pre_f_options_issued)/($R65+pre_f_options_issued),$Q65/$R65),const_zero)</f>
        <v>15.7138415247021</v>
      </c>
      <c r="U65" s="5" t="n">
        <f aca="false">IF($C65=const_one,'Pro-Forma'!$B$5*$T65,const_zero)</f>
        <v>12528144.0921661</v>
      </c>
      <c r="V65" s="5" t="n">
        <f aca="false">IF($D65=const_one,'Pro-Forma'!$F$27*$T65,const_zero)</f>
        <v>0</v>
      </c>
      <c r="W65" s="5" t="n">
        <f aca="false">IF($E65=const_one,'Pro-Forma'!$F$26*$T65,const_zero)</f>
        <v>0</v>
      </c>
      <c r="X65" s="5" t="n">
        <f aca="false">IF($F65=const_one,'Pro-Forma'!$F$25*$T65,const_zero)</f>
        <v>37713219.659285</v>
      </c>
      <c r="Y65" s="5" t="n">
        <f aca="false">IF($G65=const_one,'Pro-Forma'!$F$24*$T65,const_zero)</f>
        <v>47141524.5741062</v>
      </c>
      <c r="Z65" s="5" t="n">
        <f aca="false">IF($H65=const_one,'Pro-Forma'!$F$23*$T65,const_zero)</f>
        <v>0</v>
      </c>
      <c r="AA65" s="5" t="n">
        <f aca="false">IF($I65=const_one,'Pro-Forma'!$F$22*$T65,const_zero)</f>
        <v>0</v>
      </c>
      <c r="AB65" s="5" t="n">
        <f aca="false">('Pro-Forma'!$B$10+'Pro-Forma'!$B$11)*$T65</f>
        <v>4407934.14036903</v>
      </c>
      <c r="AC65" s="5" t="n">
        <f aca="false">common_rsa_total*$T65</f>
        <v>141424573.722319</v>
      </c>
      <c r="AD65" s="5" t="n">
        <f aca="false">IF($S65=const_one,pre_f_options_issued*($T65-option_strike_usd),const_zero)</f>
        <v>36784603.8117552</v>
      </c>
      <c r="AE65" s="5" t="n">
        <f aca="false">J65+U65</f>
        <v>12528144.0921661</v>
      </c>
      <c r="AF65" s="5" t="n">
        <f aca="false">K65+V65</f>
        <v>300000000</v>
      </c>
      <c r="AG65" s="5" t="n">
        <f aca="false">L65+W65</f>
        <v>100000000</v>
      </c>
      <c r="AH65" s="5" t="n">
        <f aca="false">M65+X65</f>
        <v>37713219.659285</v>
      </c>
      <c r="AI65" s="5" t="n">
        <f aca="false">N65+Y65</f>
        <v>47141524.5741062</v>
      </c>
      <c r="AJ65" s="5" t="n">
        <f aca="false">O65+Z65</f>
        <v>15000000</v>
      </c>
      <c r="AK65" s="5" t="n">
        <f aca="false">P65+AA65</f>
        <v>5000000</v>
      </c>
      <c r="AL65" s="5" t="n">
        <f aca="false">INDEX($AE$40:$AE$167,$B65-$C65*1+const_one)</f>
        <v>30000000</v>
      </c>
      <c r="AM65" s="5" t="n">
        <f aca="false">INDEX($AF$40:$AF$167,$B65-$D65*2+const_one)</f>
        <v>300000000</v>
      </c>
      <c r="AN65" s="5" t="n">
        <f aca="false">INDEX($AG$40:$AG$167,$B65-$E65*4+const_one)</f>
        <v>100000000</v>
      </c>
      <c r="AO65" s="5" t="n">
        <f aca="false">INDEX($AH$40:$AH$167,$B65-$F65*8+const_one)</f>
        <v>60000000</v>
      </c>
      <c r="AP65" s="5" t="n">
        <f aca="false">INDEX($AI$40:$AI$167,$B65-$G65*16+const_one)</f>
        <v>30000000</v>
      </c>
      <c r="AQ65" s="5" t="n">
        <f aca="false">INDEX($AJ$40:$AJ$167,$B65-$H65*32+const_one)</f>
        <v>15000000</v>
      </c>
      <c r="AR65" s="5" t="n">
        <f aca="false">INDEX($AK$40:$AK$167,$B65-$I65*64+const_one)</f>
        <v>5000000</v>
      </c>
      <c r="AS65" s="5" t="n">
        <f aca="false">INDEX($AE$40:$AE$167,$B65+(const_one-$C65)*1+const_one)</f>
        <v>12528144.0921661</v>
      </c>
      <c r="AT65" s="5" t="n">
        <f aca="false">INDEX($AF$40:$AF$167,$B65+(const_one-$D65)*2+const_one)</f>
        <v>148174860.846815</v>
      </c>
      <c r="AU65" s="5" t="n">
        <f aca="false">INDEX($AG$40:$AG$167,$B65+(const_one-$E65)*4+const_one)</f>
        <v>33641474.4809671</v>
      </c>
      <c r="AV65" s="5" t="n">
        <f aca="false">INDEX($AH$40:$AH$167,$B65+(const_one-$F65)*8+const_one)</f>
        <v>37713219.659285</v>
      </c>
      <c r="AW65" s="5" t="n">
        <f aca="false">INDEX($AI$40:$AI$167,$B65+(const_one-$G65)*16+const_one)</f>
        <v>47141524.5741062</v>
      </c>
      <c r="AX65" s="5" t="n">
        <f aca="false">INDEX($AJ$40:$AJ$167,$B65+(const_one-$H65)*32+const_one)</f>
        <v>64736451.5568631</v>
      </c>
      <c r="AY65" s="5" t="n">
        <f aca="false">INDEX($AK$40:$AK$167,$B65+(const_one-$I65)*64+const_one)</f>
        <v>62560436.3784811</v>
      </c>
      <c r="AZ65" s="5" t="n">
        <f aca="false">--($C65=--(AS65&gt;AL65))</f>
        <v>0</v>
      </c>
      <c r="BA65" s="5" t="n">
        <f aca="false">--($D65=--(AT65&gt;AM65))</f>
        <v>1</v>
      </c>
      <c r="BB65" s="5" t="n">
        <f aca="false">--($E65=--(AU65&gt;AN65))</f>
        <v>1</v>
      </c>
      <c r="BC65" s="5" t="n">
        <f aca="false">--($F65=--(AV65&gt;AO65))</f>
        <v>0</v>
      </c>
      <c r="BD65" s="5" t="n">
        <f aca="false">--($G65=--(AW65&gt;AP65))</f>
        <v>1</v>
      </c>
      <c r="BE65" s="5" t="n">
        <f aca="false">--($H65=--(AX65&gt;AQ65))</f>
        <v>0</v>
      </c>
      <c r="BF65" s="5" t="n">
        <f aca="false">--($I65=--(AY65&gt;AR65))</f>
        <v>0</v>
      </c>
      <c r="BG65" s="5" t="n">
        <f aca="false">SUM(AZ65:BF65)</f>
        <v>3</v>
      </c>
      <c r="BH65" s="5" t="n">
        <f aca="false">SUM(AE65:AK65)+AB65+AC65+AD65</f>
        <v>700000000</v>
      </c>
    </row>
    <row r="66" customFormat="false" ht="15" hidden="true" customHeight="false" outlineLevel="0" collapsed="false">
      <c r="A66" s="5" t="n">
        <f aca="false">exit_value_1_usd</f>
        <v>700000000</v>
      </c>
      <c r="B66" s="2" t="n">
        <f aca="false">ROW()-ROW($B$40)</f>
        <v>26</v>
      </c>
      <c r="C66" s="2" t="n">
        <f aca="false">MOD(QUOTIENT($B66,1),2)</f>
        <v>0</v>
      </c>
      <c r="D66" s="2" t="n">
        <f aca="false">MOD(QUOTIENT($B66,2),2)</f>
        <v>1</v>
      </c>
      <c r="E66" s="2" t="n">
        <f aca="false">MOD(QUOTIENT($B66,4),2)</f>
        <v>0</v>
      </c>
      <c r="F66" s="2" t="n">
        <f aca="false">MOD(QUOTIENT($B66,8),2)</f>
        <v>1</v>
      </c>
      <c r="G66" s="2" t="n">
        <f aca="false">MOD(QUOTIENT($B66,16),2)</f>
        <v>1</v>
      </c>
      <c r="H66" s="2" t="n">
        <f aca="false">MOD(QUOTIENT($B66,32),2)</f>
        <v>0</v>
      </c>
      <c r="I66" s="2" t="n">
        <f aca="false">MOD(QUOTIENT($B66,64),2)</f>
        <v>0</v>
      </c>
      <c r="J66" s="5" t="n">
        <f aca="false">IF($C66=const_zero,MIN(class_series_f_invested_usd,MAX(const_zero,$A66)),const_zero)</f>
        <v>30000000</v>
      </c>
      <c r="K66" s="5" t="n">
        <f aca="false">IF($D66=const_zero,MIN(class_series_e_invested_usd,MAX(const_zero,$A66-SUM($J66:$J66))),const_zero)</f>
        <v>0</v>
      </c>
      <c r="L66" s="5" t="n">
        <f aca="false">IF($E66=const_zero,MIN(class_series_d_invested_usd,MAX(const_zero,$A66-SUM($J66:$K66))),const_zero)</f>
        <v>100000000</v>
      </c>
      <c r="M66" s="5" t="n">
        <f aca="false">IF($F66=const_zero,MIN(class_series_c_invested_usd,MAX(const_zero,$A66-SUM($J66:$L66))),const_zero)</f>
        <v>0</v>
      </c>
      <c r="N66" s="5" t="n">
        <f aca="false">IF($G66=const_zero,MIN(class_series_b_invested_usd,MAX(const_zero,$A66-SUM($J66:$M66))),const_zero)</f>
        <v>0</v>
      </c>
      <c r="O66" s="5" t="n">
        <f aca="false">IF($H66=const_zero,MIN(class_series_a_invested_usd,MAX(const_zero,$A66-SUM($J66:$N66))),const_zero)</f>
        <v>15000000</v>
      </c>
      <c r="P66" s="5" t="n">
        <f aca="false">IF($I66=const_zero,MIN(class_seed_invested_usd,MAX(const_zero,$A66-SUM($J66:$O66))),const_zero)</f>
        <v>5000000</v>
      </c>
      <c r="Q66" s="5" t="n">
        <f aca="false">MAX(const_zero,$A66-SUM($J66:$P66))</f>
        <v>550000000</v>
      </c>
      <c r="R66" s="9" t="n">
        <f aca="false">common_rsa_total+'Pro-Forma'!$B$10+'Pro-Forma'!$B$11+IF($C66=const_one,'Pro-Forma'!$B$5,const_zero)+IF($D66=const_one,'Pro-Forma'!$F$27,const_zero)+IF($E66=const_one,'Pro-Forma'!$F$26,const_zero)+IF($F66=const_one,'Pro-Forma'!$F$25,const_zero)+IF($G66=const_one,'Pro-Forma'!$F$24,const_zero)+IF($H66=const_one,'Pro-Forma'!$F$23,const_zero)+IF($I66=const_one,'Pro-Forma'!$F$22,const_zero)</f>
        <v>20813833.1063222</v>
      </c>
      <c r="S66" s="23" t="b">
        <f aca="false">IF($R66&gt;const_zero,--($Q66&gt;option_strike_usd*$R66),const_zero)</f>
        <v>1</v>
      </c>
      <c r="T66" s="7" t="n">
        <f aca="false">IF($R66&gt;const_zero,IF($S66=const_one,($Q66+option_strike_usd*pre_f_options_issued)/($R66+pre_f_options_issued),$Q66/$R66),const_zero)</f>
        <v>23.6983767311165</v>
      </c>
      <c r="U66" s="5" t="n">
        <f aca="false">IF($C66=const_one,'Pro-Forma'!$B$5*$T66,const_zero)</f>
        <v>0</v>
      </c>
      <c r="V66" s="5" t="n">
        <f aca="false">IF($D66=const_one,'Pro-Forma'!$F$27*$T66,const_zero)</f>
        <v>145349734.544854</v>
      </c>
      <c r="W66" s="5" t="n">
        <f aca="false">IF($E66=const_one,'Pro-Forma'!$F$26*$T66,const_zero)</f>
        <v>0</v>
      </c>
      <c r="X66" s="5" t="n">
        <f aca="false">IF($F66=const_one,'Pro-Forma'!$F$25*$T66,const_zero)</f>
        <v>56876104.1546796</v>
      </c>
      <c r="Y66" s="5" t="n">
        <f aca="false">IF($G66=const_one,'Pro-Forma'!$F$24*$T66,const_zero)</f>
        <v>71095130.1933495</v>
      </c>
      <c r="Z66" s="5" t="n">
        <f aca="false">IF($H66=const_one,'Pro-Forma'!$F$23*$T66,const_zero)</f>
        <v>0</v>
      </c>
      <c r="AA66" s="5" t="n">
        <f aca="false">IF($I66=const_one,'Pro-Forma'!$F$22*$T66,const_zero)</f>
        <v>0</v>
      </c>
      <c r="AB66" s="5" t="n">
        <f aca="false">('Pro-Forma'!$B$10+'Pro-Forma'!$B$11)*$T66</f>
        <v>6647698.69927755</v>
      </c>
      <c r="AC66" s="5" t="n">
        <f aca="false">common_rsa_total*$T66</f>
        <v>213285390.580048</v>
      </c>
      <c r="AD66" s="5" t="n">
        <f aca="false">IF($S66=const_one,pre_f_options_issued*($T66-option_strike_usd),const_zero)</f>
        <v>56745941.8277912</v>
      </c>
      <c r="AE66" s="5" t="n">
        <f aca="false">J66+U66</f>
        <v>30000000</v>
      </c>
      <c r="AF66" s="5" t="n">
        <f aca="false">K66+V66</f>
        <v>145349734.544854</v>
      </c>
      <c r="AG66" s="5" t="n">
        <f aca="false">L66+W66</f>
        <v>100000000</v>
      </c>
      <c r="AH66" s="5" t="n">
        <f aca="false">M66+X66</f>
        <v>56876104.1546796</v>
      </c>
      <c r="AI66" s="5" t="n">
        <f aca="false">N66+Y66</f>
        <v>71095130.1933495</v>
      </c>
      <c r="AJ66" s="5" t="n">
        <f aca="false">O66+Z66</f>
        <v>15000000</v>
      </c>
      <c r="AK66" s="5" t="n">
        <f aca="false">P66+AA66</f>
        <v>5000000</v>
      </c>
      <c r="AL66" s="5" t="n">
        <f aca="false">INDEX($AE$40:$AE$167,$B66-$C66*1+const_one)</f>
        <v>30000000</v>
      </c>
      <c r="AM66" s="5" t="n">
        <f aca="false">INDEX($AF$40:$AF$167,$B66-$D66*2+const_one)</f>
        <v>300000000</v>
      </c>
      <c r="AN66" s="5" t="n">
        <f aca="false">INDEX($AG$40:$AG$167,$B66-$E66*4+const_one)</f>
        <v>100000000</v>
      </c>
      <c r="AO66" s="5" t="n">
        <f aca="false">INDEX($AH$40:$AH$167,$B66-$F66*8+const_one)</f>
        <v>60000000</v>
      </c>
      <c r="AP66" s="5" t="n">
        <f aca="false">INDEX($AI$40:$AI$167,$B66-$G66*16+const_one)</f>
        <v>30000000</v>
      </c>
      <c r="AQ66" s="5" t="n">
        <f aca="false">INDEX($AJ$40:$AJ$167,$B66-$H66*32+const_one)</f>
        <v>15000000</v>
      </c>
      <c r="AR66" s="5" t="n">
        <f aca="false">INDEX($AK$40:$AK$167,$B66-$I66*64+const_one)</f>
        <v>5000000</v>
      </c>
      <c r="AS66" s="5" t="n">
        <f aca="false">INDEX($AE$40:$AE$167,$B66+(const_one-$C66)*1+const_one)</f>
        <v>19261196.1988007</v>
      </c>
      <c r="AT66" s="5" t="n">
        <f aca="false">INDEX($AF$40:$AF$167,$B66+(const_one-$D66)*2+const_one)</f>
        <v>145349734.544854</v>
      </c>
      <c r="AU66" s="5" t="n">
        <f aca="false">INDEX($AG$40:$AG$167,$B66+(const_one-$E66)*4+const_one)</f>
        <v>45162519.7767986</v>
      </c>
      <c r="AV66" s="5" t="n">
        <f aca="false">INDEX($AH$40:$AH$167,$B66+(const_one-$F66)*8+const_one)</f>
        <v>56876104.1546796</v>
      </c>
      <c r="AW66" s="5" t="n">
        <f aca="false">INDEX($AI$40:$AI$167,$B66+(const_one-$G66)*16+const_one)</f>
        <v>71095130.1933495</v>
      </c>
      <c r="AX66" s="5" t="n">
        <f aca="false">INDEX($AJ$40:$AJ$167,$B66+(const_one-$H66)*32+const_one)</f>
        <v>100216031.836622</v>
      </c>
      <c r="AY66" s="5" t="n">
        <f aca="false">INDEX($AK$40:$AK$167,$B66+(const_one-$I66)*64+const_one)</f>
        <v>98450110.5707787</v>
      </c>
      <c r="AZ66" s="5" t="n">
        <f aca="false">--($C66=--(AS66&gt;AL66))</f>
        <v>1</v>
      </c>
      <c r="BA66" s="5" t="n">
        <f aca="false">--($D66=--(AT66&gt;AM66))</f>
        <v>0</v>
      </c>
      <c r="BB66" s="5" t="n">
        <f aca="false">--($E66=--(AU66&gt;AN66))</f>
        <v>1</v>
      </c>
      <c r="BC66" s="5" t="n">
        <f aca="false">--($F66=--(AV66&gt;AO66))</f>
        <v>0</v>
      </c>
      <c r="BD66" s="5" t="n">
        <f aca="false">--($G66=--(AW66&gt;AP66))</f>
        <v>1</v>
      </c>
      <c r="BE66" s="5" t="n">
        <f aca="false">--($H66=--(AX66&gt;AQ66))</f>
        <v>0</v>
      </c>
      <c r="BF66" s="5" t="n">
        <f aca="false">--($I66=--(AY66&gt;AR66))</f>
        <v>0</v>
      </c>
      <c r="BG66" s="5" t="n">
        <f aca="false">SUM(AZ66:BF66)</f>
        <v>3</v>
      </c>
      <c r="BH66" s="5" t="n">
        <f aca="false">SUM(AE66:AK66)+AB66+AC66+AD66</f>
        <v>700000000</v>
      </c>
    </row>
    <row r="67" customFormat="false" ht="15" hidden="true" customHeight="false" outlineLevel="0" collapsed="false">
      <c r="A67" s="5" t="n">
        <f aca="false">exit_value_1_usd</f>
        <v>700000000</v>
      </c>
      <c r="B67" s="2" t="n">
        <f aca="false">ROW()-ROW($B$40)</f>
        <v>27</v>
      </c>
      <c r="C67" s="2" t="n">
        <f aca="false">MOD(QUOTIENT($B67,1),2)</f>
        <v>1</v>
      </c>
      <c r="D67" s="2" t="n">
        <f aca="false">MOD(QUOTIENT($B67,2),2)</f>
        <v>1</v>
      </c>
      <c r="E67" s="2" t="n">
        <f aca="false">MOD(QUOTIENT($B67,4),2)</f>
        <v>0</v>
      </c>
      <c r="F67" s="2" t="n">
        <f aca="false">MOD(QUOTIENT($B67,8),2)</f>
        <v>1</v>
      </c>
      <c r="G67" s="2" t="n">
        <f aca="false">MOD(QUOTIENT($B67,16),2)</f>
        <v>1</v>
      </c>
      <c r="H67" s="2" t="n">
        <f aca="false">MOD(QUOTIENT($B67,32),2)</f>
        <v>0</v>
      </c>
      <c r="I67" s="2" t="n">
        <f aca="false">MOD(QUOTIENT($B67,64),2)</f>
        <v>0</v>
      </c>
      <c r="J67" s="5" t="n">
        <f aca="false">IF($C67=const_zero,MIN(class_series_f_invested_usd,MAX(const_zero,$A67)),const_zero)</f>
        <v>0</v>
      </c>
      <c r="K67" s="5" t="n">
        <f aca="false">IF($D67=const_zero,MIN(class_series_e_invested_usd,MAX(const_zero,$A67-SUM($J67:$J67))),const_zero)</f>
        <v>0</v>
      </c>
      <c r="L67" s="5" t="n">
        <f aca="false">IF($E67=const_zero,MIN(class_series_d_invested_usd,MAX(const_zero,$A67-SUM($J67:$K67))),const_zero)</f>
        <v>100000000</v>
      </c>
      <c r="M67" s="5" t="n">
        <f aca="false">IF($F67=const_zero,MIN(class_series_c_invested_usd,MAX(const_zero,$A67-SUM($J67:$L67))),const_zero)</f>
        <v>0</v>
      </c>
      <c r="N67" s="5" t="n">
        <f aca="false">IF($G67=const_zero,MIN(class_series_b_invested_usd,MAX(const_zero,$A67-SUM($J67:$M67))),const_zero)</f>
        <v>0</v>
      </c>
      <c r="O67" s="5" t="n">
        <f aca="false">IF($H67=const_zero,MIN(class_series_a_invested_usd,MAX(const_zero,$A67-SUM($J67:$N67))),const_zero)</f>
        <v>15000000</v>
      </c>
      <c r="P67" s="5" t="n">
        <f aca="false">IF($I67=const_zero,MIN(class_seed_invested_usd,MAX(const_zero,$A67-SUM($J67:$O67))),const_zero)</f>
        <v>5000000</v>
      </c>
      <c r="Q67" s="5" t="n">
        <f aca="false">MAX(const_zero,$A67-SUM($J67:$P67))</f>
        <v>580000000</v>
      </c>
      <c r="R67" s="9" t="n">
        <f aca="false">common_rsa_total+'Pro-Forma'!$B$10+'Pro-Forma'!$B$11+IF($C67=const_one,'Pro-Forma'!$B$5,const_zero)+IF($D67=const_one,'Pro-Forma'!$F$27,const_zero)+IF($E67=const_one,'Pro-Forma'!$F$26,const_zero)+IF($F67=const_one,'Pro-Forma'!$F$25,const_zero)+IF($G67=const_one,'Pro-Forma'!$F$24,const_zero)+IF($H67=const_one,'Pro-Forma'!$F$23,const_zero)+IF($I67=const_one,'Pro-Forma'!$F$22,const_zero)</f>
        <v>21611101.1755256</v>
      </c>
      <c r="S67" s="23" t="b">
        <f aca="false">IF($R67&gt;const_zero,--($Q67&gt;option_strike_usd*$R67),const_zero)</f>
        <v>1</v>
      </c>
      <c r="T67" s="7" t="n">
        <f aca="false">IF($R67&gt;const_zero,IF($S67=const_one,($Q67+option_strike_usd*pre_f_options_issued)/($R67+pre_f_options_issued),$Q67/$R67),const_zero)</f>
        <v>24.158996130433</v>
      </c>
      <c r="U67" s="5" t="n">
        <f aca="false">IF($C67=const_one,'Pro-Forma'!$B$5*$T67,const_zero)</f>
        <v>19261196.1988007</v>
      </c>
      <c r="V67" s="5" t="n">
        <f aca="false">IF($D67=const_one,'Pro-Forma'!$F$27*$T67,const_zero)</f>
        <v>148174860.846815</v>
      </c>
      <c r="W67" s="5" t="n">
        <f aca="false">IF($E67=const_one,'Pro-Forma'!$F$26*$T67,const_zero)</f>
        <v>0</v>
      </c>
      <c r="X67" s="5" t="n">
        <f aca="false">IF($F67=const_one,'Pro-Forma'!$F$25*$T67,const_zero)</f>
        <v>57981590.7130392</v>
      </c>
      <c r="Y67" s="5" t="n">
        <f aca="false">IF($G67=const_one,'Pro-Forma'!$F$24*$T67,const_zero)</f>
        <v>72476988.391299</v>
      </c>
      <c r="Z67" s="5" t="n">
        <f aca="false">IF($H67=const_one,'Pro-Forma'!$F$23*$T67,const_zero)</f>
        <v>0</v>
      </c>
      <c r="AA67" s="5" t="n">
        <f aca="false">IF($I67=const_one,'Pro-Forma'!$F$22*$T67,const_zero)</f>
        <v>0</v>
      </c>
      <c r="AB67" s="5" t="n">
        <f aca="false">('Pro-Forma'!$B$10+'Pro-Forma'!$B$11)*$T67</f>
        <v>6776908.35006674</v>
      </c>
      <c r="AC67" s="5" t="n">
        <f aca="false">common_rsa_total*$T67</f>
        <v>217430965.173897</v>
      </c>
      <c r="AD67" s="5" t="n">
        <f aca="false">IF($S67=const_one,pre_f_options_issued*($T67-option_strike_usd),const_zero)</f>
        <v>57897490.3260825</v>
      </c>
      <c r="AE67" s="5" t="n">
        <f aca="false">J67+U67</f>
        <v>19261196.1988007</v>
      </c>
      <c r="AF67" s="5" t="n">
        <f aca="false">K67+V67</f>
        <v>148174860.846815</v>
      </c>
      <c r="AG67" s="5" t="n">
        <f aca="false">L67+W67</f>
        <v>100000000</v>
      </c>
      <c r="AH67" s="5" t="n">
        <f aca="false">M67+X67</f>
        <v>57981590.7130392</v>
      </c>
      <c r="AI67" s="5" t="n">
        <f aca="false">N67+Y67</f>
        <v>72476988.391299</v>
      </c>
      <c r="AJ67" s="5" t="n">
        <f aca="false">O67+Z67</f>
        <v>15000000</v>
      </c>
      <c r="AK67" s="5" t="n">
        <f aca="false">P67+AA67</f>
        <v>5000000</v>
      </c>
      <c r="AL67" s="5" t="n">
        <f aca="false">INDEX($AE$40:$AE$167,$B67-$C67*1+const_one)</f>
        <v>30000000</v>
      </c>
      <c r="AM67" s="5" t="n">
        <f aca="false">INDEX($AF$40:$AF$167,$B67-$D67*2+const_one)</f>
        <v>300000000</v>
      </c>
      <c r="AN67" s="5" t="n">
        <f aca="false">INDEX($AG$40:$AG$167,$B67-$E67*4+const_one)</f>
        <v>100000000</v>
      </c>
      <c r="AO67" s="5" t="n">
        <f aca="false">INDEX($AH$40:$AH$167,$B67-$F67*8+const_one)</f>
        <v>60000000</v>
      </c>
      <c r="AP67" s="5" t="n">
        <f aca="false">INDEX($AI$40:$AI$167,$B67-$G67*16+const_one)</f>
        <v>30000000</v>
      </c>
      <c r="AQ67" s="5" t="n">
        <f aca="false">INDEX($AJ$40:$AJ$167,$B67-$H67*32+const_one)</f>
        <v>15000000</v>
      </c>
      <c r="AR67" s="5" t="n">
        <f aca="false">INDEX($AK$40:$AK$167,$B67-$I67*64+const_one)</f>
        <v>5000000</v>
      </c>
      <c r="AS67" s="5" t="n">
        <f aca="false">INDEX($AE$40:$AE$167,$B67+(const_one-$C67)*1+const_one)</f>
        <v>19261196.1988007</v>
      </c>
      <c r="AT67" s="5" t="n">
        <f aca="false">INDEX($AF$40:$AF$167,$B67+(const_one-$D67)*2+const_one)</f>
        <v>148174860.846815</v>
      </c>
      <c r="AU67" s="5" t="n">
        <f aca="false">INDEX($AG$40:$AG$167,$B67+(const_one-$E67)*4+const_one)</f>
        <v>45781713.3962148</v>
      </c>
      <c r="AV67" s="5" t="n">
        <f aca="false">INDEX($AH$40:$AH$167,$B67+(const_one-$F67)*8+const_one)</f>
        <v>57981590.7130392</v>
      </c>
      <c r="AW67" s="5" t="n">
        <f aca="false">INDEX($AI$40:$AI$167,$B67+(const_one-$G67)*16+const_one)</f>
        <v>72476988.391299</v>
      </c>
      <c r="AX67" s="5" t="n">
        <f aca="false">INDEX($AJ$40:$AJ$167,$B67+(const_one-$H67)*32+const_one)</f>
        <v>102624080.826996</v>
      </c>
      <c r="AY67" s="5" t="n">
        <f aca="false">INDEX($AK$40:$AK$167,$B67+(const_one-$I67)*64+const_one)</f>
        <v>100906522.988888</v>
      </c>
      <c r="AZ67" s="5" t="n">
        <f aca="false">--($C67=--(AS67&gt;AL67))</f>
        <v>0</v>
      </c>
      <c r="BA67" s="5" t="n">
        <f aca="false">--($D67=--(AT67&gt;AM67))</f>
        <v>0</v>
      </c>
      <c r="BB67" s="5" t="n">
        <f aca="false">--($E67=--(AU67&gt;AN67))</f>
        <v>1</v>
      </c>
      <c r="BC67" s="5" t="n">
        <f aca="false">--($F67=--(AV67&gt;AO67))</f>
        <v>0</v>
      </c>
      <c r="BD67" s="5" t="n">
        <f aca="false">--($G67=--(AW67&gt;AP67))</f>
        <v>1</v>
      </c>
      <c r="BE67" s="5" t="n">
        <f aca="false">--($H67=--(AX67&gt;AQ67))</f>
        <v>0</v>
      </c>
      <c r="BF67" s="5" t="n">
        <f aca="false">--($I67=--(AY67&gt;AR67))</f>
        <v>0</v>
      </c>
      <c r="BG67" s="5" t="n">
        <f aca="false">SUM(AZ67:BF67)</f>
        <v>2</v>
      </c>
      <c r="BH67" s="5" t="n">
        <f aca="false">SUM(AE67:AK67)+AB67+AC67+AD67</f>
        <v>700000000</v>
      </c>
    </row>
    <row r="68" customFormat="false" ht="15" hidden="true" customHeight="false" outlineLevel="0" collapsed="false">
      <c r="A68" s="5" t="n">
        <f aca="false">exit_value_1_usd</f>
        <v>700000000</v>
      </c>
      <c r="B68" s="2" t="n">
        <f aca="false">ROW()-ROW($B$40)</f>
        <v>28</v>
      </c>
      <c r="C68" s="2" t="n">
        <f aca="false">MOD(QUOTIENT($B68,1),2)</f>
        <v>0</v>
      </c>
      <c r="D68" s="2" t="n">
        <f aca="false">MOD(QUOTIENT($B68,2),2)</f>
        <v>0</v>
      </c>
      <c r="E68" s="2" t="n">
        <f aca="false">MOD(QUOTIENT($B68,4),2)</f>
        <v>1</v>
      </c>
      <c r="F68" s="2" t="n">
        <f aca="false">MOD(QUOTIENT($B68,8),2)</f>
        <v>1</v>
      </c>
      <c r="G68" s="2" t="n">
        <f aca="false">MOD(QUOTIENT($B68,16),2)</f>
        <v>1</v>
      </c>
      <c r="H68" s="2" t="n">
        <f aca="false">MOD(QUOTIENT($B68,32),2)</f>
        <v>0</v>
      </c>
      <c r="I68" s="2" t="n">
        <f aca="false">MOD(QUOTIENT($B68,64),2)</f>
        <v>0</v>
      </c>
      <c r="J68" s="5" t="n">
        <f aca="false">IF($C68=const_zero,MIN(class_series_f_invested_usd,MAX(const_zero,$A68)),const_zero)</f>
        <v>30000000</v>
      </c>
      <c r="K68" s="5" t="n">
        <f aca="false">IF($D68=const_zero,MIN(class_series_e_invested_usd,MAX(const_zero,$A68-SUM($J68:$J68))),const_zero)</f>
        <v>300000000</v>
      </c>
      <c r="L68" s="5" t="n">
        <f aca="false">IF($E68=const_zero,MIN(class_series_d_invested_usd,MAX(const_zero,$A68-SUM($J68:$K68))),const_zero)</f>
        <v>0</v>
      </c>
      <c r="M68" s="5" t="n">
        <f aca="false">IF($F68=const_zero,MIN(class_series_c_invested_usd,MAX(const_zero,$A68-SUM($J68:$L68))),const_zero)</f>
        <v>0</v>
      </c>
      <c r="N68" s="5" t="n">
        <f aca="false">IF($G68=const_zero,MIN(class_series_b_invested_usd,MAX(const_zero,$A68-SUM($J68:$M68))),const_zero)</f>
        <v>0</v>
      </c>
      <c r="O68" s="5" t="n">
        <f aca="false">IF($H68=const_zero,MIN(class_series_a_invested_usd,MAX(const_zero,$A68-SUM($J68:$N68))),const_zero)</f>
        <v>15000000</v>
      </c>
      <c r="P68" s="5" t="n">
        <f aca="false">IF($I68=const_zero,MIN(class_seed_invested_usd,MAX(const_zero,$A68-SUM($J68:$O68))),const_zero)</f>
        <v>5000000</v>
      </c>
      <c r="Q68" s="5" t="n">
        <f aca="false">MAX(const_zero,$A68-SUM($J68:$P68))</f>
        <v>350000000</v>
      </c>
      <c r="R68" s="9" t="n">
        <f aca="false">common_rsa_total+'Pro-Forma'!$B$10+'Pro-Forma'!$B$11+IF($C68=const_one,'Pro-Forma'!$B$5,const_zero)+IF($D68=const_one,'Pro-Forma'!$F$27,const_zero)+IF($E68=const_one,'Pro-Forma'!$F$26,const_zero)+IF($F68=const_one,'Pro-Forma'!$F$25,const_zero)+IF($G68=const_one,'Pro-Forma'!$F$24,const_zero)+IF($H68=const_one,'Pro-Forma'!$F$23,const_zero)+IF($I68=const_one,'Pro-Forma'!$F$22,const_zero)</f>
        <v>16414164.1892672</v>
      </c>
      <c r="S68" s="23" t="b">
        <f aca="false">IF($R68&gt;const_zero,--($Q68&gt;option_strike_usd*$R68),const_zero)</f>
        <v>1</v>
      </c>
      <c r="T68" s="7" t="n">
        <f aca="false">IF($R68&gt;const_zero,IF($S68=const_one,($Q68+option_strike_usd*pre_f_options_issued)/($R68+pre_f_options_issued),$Q68/$R68),const_zero)</f>
        <v>18.636826690974</v>
      </c>
      <c r="U68" s="5" t="n">
        <f aca="false">IF($C68=const_one,'Pro-Forma'!$B$5*$T68,const_zero)</f>
        <v>0</v>
      </c>
      <c r="V68" s="5" t="n">
        <f aca="false">IF($D68=const_one,'Pro-Forma'!$F$27*$T68,const_zero)</f>
        <v>0</v>
      </c>
      <c r="W68" s="5" t="n">
        <f aca="false">IF($E68=const_one,'Pro-Forma'!$F$26*$T68,const_zero)</f>
        <v>32309759.9440877</v>
      </c>
      <c r="X68" s="5" t="n">
        <f aca="false">IF($F68=const_one,'Pro-Forma'!$F$25*$T68,const_zero)</f>
        <v>44728384.0583377</v>
      </c>
      <c r="Y68" s="5" t="n">
        <f aca="false">IF($G68=const_one,'Pro-Forma'!$F$24*$T68,const_zero)</f>
        <v>55910480.0729221</v>
      </c>
      <c r="Z68" s="5" t="n">
        <f aca="false">IF($H68=const_one,'Pro-Forma'!$F$23*$T68,const_zero)</f>
        <v>0</v>
      </c>
      <c r="AA68" s="5" t="n">
        <f aca="false">IF($I68=const_one,'Pro-Forma'!$F$22*$T68,const_zero)</f>
        <v>0</v>
      </c>
      <c r="AB68" s="5" t="n">
        <f aca="false">('Pro-Forma'!$B$10+'Pro-Forma'!$B$11)*$T68</f>
        <v>5227868.97845102</v>
      </c>
      <c r="AC68" s="5" t="n">
        <f aca="false">common_rsa_total*$T68</f>
        <v>167731440.218766</v>
      </c>
      <c r="AD68" s="5" t="n">
        <f aca="false">IF($S68=const_one,pre_f_options_issued*($T68-option_strike_usd),const_zero)</f>
        <v>44092066.7274351</v>
      </c>
      <c r="AE68" s="5" t="n">
        <f aca="false">J68+U68</f>
        <v>30000000</v>
      </c>
      <c r="AF68" s="5" t="n">
        <f aca="false">K68+V68</f>
        <v>300000000</v>
      </c>
      <c r="AG68" s="5" t="n">
        <f aca="false">L68+W68</f>
        <v>32309759.9440877</v>
      </c>
      <c r="AH68" s="5" t="n">
        <f aca="false">M68+X68</f>
        <v>44728384.0583377</v>
      </c>
      <c r="AI68" s="5" t="n">
        <f aca="false">N68+Y68</f>
        <v>55910480.0729221</v>
      </c>
      <c r="AJ68" s="5" t="n">
        <f aca="false">O68+Z68</f>
        <v>15000000</v>
      </c>
      <c r="AK68" s="5" t="n">
        <f aca="false">P68+AA68</f>
        <v>5000000</v>
      </c>
      <c r="AL68" s="5" t="n">
        <f aca="false">INDEX($AE$40:$AE$167,$B68-$C68*1+const_one)</f>
        <v>30000000</v>
      </c>
      <c r="AM68" s="5" t="n">
        <f aca="false">INDEX($AF$40:$AF$167,$B68-$D68*2+const_one)</f>
        <v>300000000</v>
      </c>
      <c r="AN68" s="5" t="n">
        <f aca="false">INDEX($AG$40:$AG$167,$B68-$E68*4+const_one)</f>
        <v>100000000</v>
      </c>
      <c r="AO68" s="5" t="n">
        <f aca="false">INDEX($AH$40:$AH$167,$B68-$F68*8+const_one)</f>
        <v>60000000</v>
      </c>
      <c r="AP68" s="5" t="n">
        <f aca="false">INDEX($AI$40:$AI$167,$B68-$G68*16+const_one)</f>
        <v>30000000</v>
      </c>
      <c r="AQ68" s="5" t="n">
        <f aca="false">INDEX($AJ$40:$AJ$167,$B68-$H68*32+const_one)</f>
        <v>15000000</v>
      </c>
      <c r="AR68" s="5" t="n">
        <f aca="false">INDEX($AK$40:$AK$167,$B68-$I68*64+const_one)</f>
        <v>5000000</v>
      </c>
      <c r="AS68" s="5" t="n">
        <f aca="false">INDEX($AE$40:$AE$167,$B68+(const_one-$C68)*1+const_one)</f>
        <v>15470973.0105594</v>
      </c>
      <c r="AT68" s="5" t="n">
        <f aca="false">INDEX($AF$40:$AF$167,$B68+(const_one-$D68)*2+const_one)</f>
        <v>159776183.763951</v>
      </c>
      <c r="AU68" s="5" t="n">
        <f aca="false">INDEX($AG$40:$AG$167,$B68+(const_one-$E68)*4+const_one)</f>
        <v>32309759.9440877</v>
      </c>
      <c r="AV68" s="5" t="n">
        <f aca="false">INDEX($AH$40:$AH$167,$B68+(const_one-$F68)*8+const_one)</f>
        <v>44728384.0583377</v>
      </c>
      <c r="AW68" s="5" t="n">
        <f aca="false">INDEX($AI$40:$AI$167,$B68+(const_one-$G68)*16+const_one)</f>
        <v>55910480.0729221</v>
      </c>
      <c r="AX68" s="5" t="n">
        <f aca="false">INDEX($AJ$40:$AJ$167,$B68+(const_one-$H68)*32+const_one)</f>
        <v>76837308.0262065</v>
      </c>
      <c r="AY68" s="5" t="n">
        <f aca="false">INDEX($AK$40:$AK$167,$B68+(const_one-$I68)*64+const_one)</f>
        <v>74746496.9234526</v>
      </c>
      <c r="AZ68" s="5" t="n">
        <f aca="false">--($C68=--(AS68&gt;AL68))</f>
        <v>1</v>
      </c>
      <c r="BA68" s="5" t="n">
        <f aca="false">--($D68=--(AT68&gt;AM68))</f>
        <v>1</v>
      </c>
      <c r="BB68" s="5" t="n">
        <f aca="false">--($E68=--(AU68&gt;AN68))</f>
        <v>0</v>
      </c>
      <c r="BC68" s="5" t="n">
        <f aca="false">--($F68=--(AV68&gt;AO68))</f>
        <v>0</v>
      </c>
      <c r="BD68" s="5" t="n">
        <f aca="false">--($G68=--(AW68&gt;AP68))</f>
        <v>1</v>
      </c>
      <c r="BE68" s="5" t="n">
        <f aca="false">--($H68=--(AX68&gt;AQ68))</f>
        <v>0</v>
      </c>
      <c r="BF68" s="5" t="n">
        <f aca="false">--($I68=--(AY68&gt;AR68))</f>
        <v>0</v>
      </c>
      <c r="BG68" s="5" t="n">
        <f aca="false">SUM(AZ68:BF68)</f>
        <v>3</v>
      </c>
      <c r="BH68" s="5" t="n">
        <f aca="false">SUM(AE68:AK68)+AB68+AC68+AD68</f>
        <v>700000000</v>
      </c>
    </row>
    <row r="69" customFormat="false" ht="15" hidden="true" customHeight="false" outlineLevel="0" collapsed="false">
      <c r="A69" s="5" t="n">
        <f aca="false">exit_value_1_usd</f>
        <v>700000000</v>
      </c>
      <c r="B69" s="2" t="n">
        <f aca="false">ROW()-ROW($B$40)</f>
        <v>29</v>
      </c>
      <c r="C69" s="2" t="n">
        <f aca="false">MOD(QUOTIENT($B69,1),2)</f>
        <v>1</v>
      </c>
      <c r="D69" s="2" t="n">
        <f aca="false">MOD(QUOTIENT($B69,2),2)</f>
        <v>0</v>
      </c>
      <c r="E69" s="2" t="n">
        <f aca="false">MOD(QUOTIENT($B69,4),2)</f>
        <v>1</v>
      </c>
      <c r="F69" s="2" t="n">
        <f aca="false">MOD(QUOTIENT($B69,8),2)</f>
        <v>1</v>
      </c>
      <c r="G69" s="2" t="n">
        <f aca="false">MOD(QUOTIENT($B69,16),2)</f>
        <v>1</v>
      </c>
      <c r="H69" s="2" t="n">
        <f aca="false">MOD(QUOTIENT($B69,32),2)</f>
        <v>0</v>
      </c>
      <c r="I69" s="2" t="n">
        <f aca="false">MOD(QUOTIENT($B69,64),2)</f>
        <v>0</v>
      </c>
      <c r="J69" s="5" t="n">
        <f aca="false">IF($C69=const_zero,MIN(class_series_f_invested_usd,MAX(const_zero,$A69)),const_zero)</f>
        <v>0</v>
      </c>
      <c r="K69" s="5" t="n">
        <f aca="false">IF($D69=const_zero,MIN(class_series_e_invested_usd,MAX(const_zero,$A69-SUM($J69:$J69))),const_zero)</f>
        <v>300000000</v>
      </c>
      <c r="L69" s="5" t="n">
        <f aca="false">IF($E69=const_zero,MIN(class_series_d_invested_usd,MAX(const_zero,$A69-SUM($J69:$K69))),const_zero)</f>
        <v>0</v>
      </c>
      <c r="M69" s="5" t="n">
        <f aca="false">IF($F69=const_zero,MIN(class_series_c_invested_usd,MAX(const_zero,$A69-SUM($J69:$L69))),const_zero)</f>
        <v>0</v>
      </c>
      <c r="N69" s="5" t="n">
        <f aca="false">IF($G69=const_zero,MIN(class_series_b_invested_usd,MAX(const_zero,$A69-SUM($J69:$M69))),const_zero)</f>
        <v>0</v>
      </c>
      <c r="O69" s="5" t="n">
        <f aca="false">IF($H69=const_zero,MIN(class_series_a_invested_usd,MAX(const_zero,$A69-SUM($J69:$N69))),const_zero)</f>
        <v>15000000</v>
      </c>
      <c r="P69" s="5" t="n">
        <f aca="false">IF($I69=const_zero,MIN(class_seed_invested_usd,MAX(const_zero,$A69-SUM($J69:$O69))),const_zero)</f>
        <v>5000000</v>
      </c>
      <c r="Q69" s="5" t="n">
        <f aca="false">MAX(const_zero,$A69-SUM($J69:$P69))</f>
        <v>380000000</v>
      </c>
      <c r="R69" s="9" t="n">
        <f aca="false">common_rsa_total+'Pro-Forma'!$B$10+'Pro-Forma'!$B$11+IF($C69=const_one,'Pro-Forma'!$B$5,const_zero)+IF($D69=const_one,'Pro-Forma'!$F$27,const_zero)+IF($E69=const_one,'Pro-Forma'!$F$26,const_zero)+IF($F69=const_one,'Pro-Forma'!$F$25,const_zero)+IF($G69=const_one,'Pro-Forma'!$F$24,const_zero)+IF($H69=const_one,'Pro-Forma'!$F$23,const_zero)+IF($I69=const_one,'Pro-Forma'!$F$22,const_zero)</f>
        <v>17211432.2584705</v>
      </c>
      <c r="S69" s="23" t="b">
        <f aca="false">IF($R69&gt;const_zero,--($Q69&gt;option_strike_usd*$R69),const_zero)</f>
        <v>1</v>
      </c>
      <c r="T69" s="7" t="n">
        <f aca="false">IF($R69&gt;const_zero,IF($S69=const_one,($Q69+option_strike_usd*pre_f_options_issued)/($R69+pre_f_options_issued),$Q69/$R69),const_zero)</f>
        <v>19.4049826001675</v>
      </c>
      <c r="U69" s="5" t="n">
        <f aca="false">IF($C69=const_one,'Pro-Forma'!$B$5*$T69,const_zero)</f>
        <v>15470973.0105594</v>
      </c>
      <c r="V69" s="5" t="n">
        <f aca="false">IF($D69=const_one,'Pro-Forma'!$F$27*$T69,const_zero)</f>
        <v>0</v>
      </c>
      <c r="W69" s="5" t="n">
        <f aca="false">IF($E69=const_one,'Pro-Forma'!$F$26*$T69,const_zero)</f>
        <v>33641474.4809671</v>
      </c>
      <c r="X69" s="5" t="n">
        <f aca="false">IF($F69=const_one,'Pro-Forma'!$F$25*$T69,const_zero)</f>
        <v>46571958.240402</v>
      </c>
      <c r="Y69" s="5" t="n">
        <f aca="false">IF($G69=const_one,'Pro-Forma'!$F$24*$T69,const_zero)</f>
        <v>58214947.8005025</v>
      </c>
      <c r="Z69" s="5" t="n">
        <f aca="false">IF($H69=const_one,'Pro-Forma'!$F$23*$T69,const_zero)</f>
        <v>0</v>
      </c>
      <c r="AA69" s="5" t="n">
        <f aca="false">IF($I69=const_one,'Pro-Forma'!$F$22*$T69,const_zero)</f>
        <v>0</v>
      </c>
      <c r="AB69" s="5" t="n">
        <f aca="false">('Pro-Forma'!$B$10+'Pro-Forma'!$B$11)*$T69</f>
        <v>5443346.565643</v>
      </c>
      <c r="AC69" s="5" t="n">
        <f aca="false">common_rsa_total*$T69</f>
        <v>174644843.401507</v>
      </c>
      <c r="AD69" s="5" t="n">
        <f aca="false">IF($S69=const_one,pre_f_options_issued*($T69-option_strike_usd),const_zero)</f>
        <v>46012456.5004187</v>
      </c>
      <c r="AE69" s="5" t="n">
        <f aca="false">J69+U69</f>
        <v>15470973.0105594</v>
      </c>
      <c r="AF69" s="5" t="n">
        <f aca="false">K69+V69</f>
        <v>300000000</v>
      </c>
      <c r="AG69" s="5" t="n">
        <f aca="false">L69+W69</f>
        <v>33641474.4809671</v>
      </c>
      <c r="AH69" s="5" t="n">
        <f aca="false">M69+X69</f>
        <v>46571958.240402</v>
      </c>
      <c r="AI69" s="5" t="n">
        <f aca="false">N69+Y69</f>
        <v>58214947.8005025</v>
      </c>
      <c r="AJ69" s="5" t="n">
        <f aca="false">O69+Z69</f>
        <v>15000000</v>
      </c>
      <c r="AK69" s="5" t="n">
        <f aca="false">P69+AA69</f>
        <v>5000000</v>
      </c>
      <c r="AL69" s="5" t="n">
        <f aca="false">INDEX($AE$40:$AE$167,$B69-$C69*1+const_one)</f>
        <v>30000000</v>
      </c>
      <c r="AM69" s="5" t="n">
        <f aca="false">INDEX($AF$40:$AF$167,$B69-$D69*2+const_one)</f>
        <v>300000000</v>
      </c>
      <c r="AN69" s="5" t="n">
        <f aca="false">INDEX($AG$40:$AG$167,$B69-$E69*4+const_one)</f>
        <v>100000000</v>
      </c>
      <c r="AO69" s="5" t="n">
        <f aca="false">INDEX($AH$40:$AH$167,$B69-$F69*8+const_one)</f>
        <v>60000000</v>
      </c>
      <c r="AP69" s="5" t="n">
        <f aca="false">INDEX($AI$40:$AI$167,$B69-$G69*16+const_one)</f>
        <v>30000000</v>
      </c>
      <c r="AQ69" s="5" t="n">
        <f aca="false">INDEX($AJ$40:$AJ$167,$B69-$H69*32+const_one)</f>
        <v>15000000</v>
      </c>
      <c r="AR69" s="5" t="n">
        <f aca="false">INDEX($AK$40:$AK$167,$B69-$I69*64+const_one)</f>
        <v>5000000</v>
      </c>
      <c r="AS69" s="5" t="n">
        <f aca="false">INDEX($AE$40:$AE$167,$B69+(const_one-$C69)*1+const_one)</f>
        <v>15470973.0105594</v>
      </c>
      <c r="AT69" s="5" t="n">
        <f aca="false">INDEX($AF$40:$AF$167,$B69+(const_one-$D69)*2+const_one)</f>
        <v>161966769.984787</v>
      </c>
      <c r="AU69" s="5" t="n">
        <f aca="false">INDEX($AG$40:$AG$167,$B69+(const_one-$E69)*4+const_one)</f>
        <v>33641474.4809671</v>
      </c>
      <c r="AV69" s="5" t="n">
        <f aca="false">INDEX($AH$40:$AH$167,$B69+(const_one-$F69)*8+const_one)</f>
        <v>46571958.240402</v>
      </c>
      <c r="AW69" s="5" t="n">
        <f aca="false">INDEX($AI$40:$AI$167,$B69+(const_one-$G69)*16+const_one)</f>
        <v>58214947.8005025</v>
      </c>
      <c r="AX69" s="5" t="n">
        <f aca="false">INDEX($AJ$40:$AJ$167,$B69+(const_one-$H69)*32+const_one)</f>
        <v>80428361.2221114</v>
      </c>
      <c r="AY69" s="5" t="n">
        <f aca="false">INDEX($AK$40:$AK$167,$B69+(const_one-$I69)*64+const_one)</f>
        <v>78405006.222813</v>
      </c>
      <c r="AZ69" s="5" t="n">
        <f aca="false">--($C69=--(AS69&gt;AL69))</f>
        <v>0</v>
      </c>
      <c r="BA69" s="5" t="n">
        <f aca="false">--($D69=--(AT69&gt;AM69))</f>
        <v>1</v>
      </c>
      <c r="BB69" s="5" t="n">
        <f aca="false">--($E69=--(AU69&gt;AN69))</f>
        <v>0</v>
      </c>
      <c r="BC69" s="5" t="n">
        <f aca="false">--($F69=--(AV69&gt;AO69))</f>
        <v>0</v>
      </c>
      <c r="BD69" s="5" t="n">
        <f aca="false">--($G69=--(AW69&gt;AP69))</f>
        <v>1</v>
      </c>
      <c r="BE69" s="5" t="n">
        <f aca="false">--($H69=--(AX69&gt;AQ69))</f>
        <v>0</v>
      </c>
      <c r="BF69" s="5" t="n">
        <f aca="false">--($I69=--(AY69&gt;AR69))</f>
        <v>0</v>
      </c>
      <c r="BG69" s="5" t="n">
        <f aca="false">SUM(AZ69:BF69)</f>
        <v>2</v>
      </c>
      <c r="BH69" s="5" t="n">
        <f aca="false">SUM(AE69:AK69)+AB69+AC69+AD69</f>
        <v>700000000</v>
      </c>
    </row>
    <row r="70" customFormat="false" ht="15" hidden="true" customHeight="false" outlineLevel="0" collapsed="false">
      <c r="A70" s="5" t="n">
        <f aca="false">exit_value_1_usd</f>
        <v>700000000</v>
      </c>
      <c r="B70" s="2" t="n">
        <f aca="false">ROW()-ROW($B$40)</f>
        <v>30</v>
      </c>
      <c r="C70" s="2" t="n">
        <f aca="false">MOD(QUOTIENT($B70,1),2)</f>
        <v>0</v>
      </c>
      <c r="D70" s="2" t="n">
        <f aca="false">MOD(QUOTIENT($B70,2),2)</f>
        <v>1</v>
      </c>
      <c r="E70" s="2" t="n">
        <f aca="false">MOD(QUOTIENT($B70,4),2)</f>
        <v>1</v>
      </c>
      <c r="F70" s="2" t="n">
        <f aca="false">MOD(QUOTIENT($B70,8),2)</f>
        <v>1</v>
      </c>
      <c r="G70" s="2" t="n">
        <f aca="false">MOD(QUOTIENT($B70,16),2)</f>
        <v>1</v>
      </c>
      <c r="H70" s="2" t="n">
        <f aca="false">MOD(QUOTIENT($B70,32),2)</f>
        <v>0</v>
      </c>
      <c r="I70" s="2" t="n">
        <f aca="false">MOD(QUOTIENT($B70,64),2)</f>
        <v>0</v>
      </c>
      <c r="J70" s="5" t="n">
        <f aca="false">IF($C70=const_zero,MIN(class_series_f_invested_usd,MAX(const_zero,$A70)),const_zero)</f>
        <v>30000000</v>
      </c>
      <c r="K70" s="5" t="n">
        <f aca="false">IF($D70=const_zero,MIN(class_series_e_invested_usd,MAX(const_zero,$A70-SUM($J70:$J70))),const_zero)</f>
        <v>0</v>
      </c>
      <c r="L70" s="5" t="n">
        <f aca="false">IF($E70=const_zero,MIN(class_series_d_invested_usd,MAX(const_zero,$A70-SUM($J70:$K70))),const_zero)</f>
        <v>0</v>
      </c>
      <c r="M70" s="5" t="n">
        <f aca="false">IF($F70=const_zero,MIN(class_series_c_invested_usd,MAX(const_zero,$A70-SUM($J70:$L70))),const_zero)</f>
        <v>0</v>
      </c>
      <c r="N70" s="5" t="n">
        <f aca="false">IF($G70=const_zero,MIN(class_series_b_invested_usd,MAX(const_zero,$A70-SUM($J70:$M70))),const_zero)</f>
        <v>0</v>
      </c>
      <c r="O70" s="5" t="n">
        <f aca="false">IF($H70=const_zero,MIN(class_series_a_invested_usd,MAX(const_zero,$A70-SUM($J70:$N70))),const_zero)</f>
        <v>15000000</v>
      </c>
      <c r="P70" s="5" t="n">
        <f aca="false">IF($I70=const_zero,MIN(class_seed_invested_usd,MAX(const_zero,$A70-SUM($J70:$O70))),const_zero)</f>
        <v>5000000</v>
      </c>
      <c r="Q70" s="5" t="n">
        <f aca="false">MAX(const_zero,$A70-SUM($J70:$P70))</f>
        <v>650000000</v>
      </c>
      <c r="R70" s="9" t="n">
        <f aca="false">common_rsa_total+'Pro-Forma'!$B$10+'Pro-Forma'!$B$11+IF($C70=const_one,'Pro-Forma'!$B$5,const_zero)+IF($D70=const_one,'Pro-Forma'!$F$27,const_zero)+IF($E70=const_one,'Pro-Forma'!$F$26,const_zero)+IF($F70=const_one,'Pro-Forma'!$F$25,const_zero)+IF($G70=const_one,'Pro-Forma'!$F$24,const_zero)+IF($H70=const_one,'Pro-Forma'!$F$23,const_zero)+IF($I70=const_one,'Pro-Forma'!$F$22,const_zero)</f>
        <v>22547484.4666011</v>
      </c>
      <c r="S70" s="23" t="b">
        <f aca="false">IF($R70&gt;const_zero,--($Q70&gt;option_strike_usd*$R70),const_zero)</f>
        <v>1</v>
      </c>
      <c r="T70" s="7" t="n">
        <f aca="false">IF($R70&gt;const_zero,IF($S70=const_one,($Q70+option_strike_usd*pre_f_options_issued)/($R70+pre_f_options_issued),$Q70/$R70),const_zero)</f>
        <v>26.0505201977492</v>
      </c>
      <c r="U70" s="5" t="n">
        <f aca="false">IF($C70=const_one,'Pro-Forma'!$B$5*$T70,const_zero)</f>
        <v>0</v>
      </c>
      <c r="V70" s="5" t="n">
        <f aca="false">IF($D70=const_one,'Pro-Forma'!$F$27*$T70,const_zero)</f>
        <v>159776183.763951</v>
      </c>
      <c r="W70" s="5" t="n">
        <f aca="false">IF($E70=const_one,'Pro-Forma'!$F$26*$T70,const_zero)</f>
        <v>45162519.7767986</v>
      </c>
      <c r="X70" s="5" t="n">
        <f aca="false">IF($F70=const_one,'Pro-Forma'!$F$25*$T70,const_zero)</f>
        <v>62521248.4745981</v>
      </c>
      <c r="Y70" s="5" t="n">
        <f aca="false">IF($G70=const_one,'Pro-Forma'!$F$24*$T70,const_zero)</f>
        <v>78151560.5932476</v>
      </c>
      <c r="Z70" s="5" t="n">
        <f aca="false">IF($H70=const_one,'Pro-Forma'!$F$23*$T70,const_zero)</f>
        <v>0</v>
      </c>
      <c r="AA70" s="5" t="n">
        <f aca="false">IF($I70=const_one,'Pro-Forma'!$F$22*$T70,const_zero)</f>
        <v>0</v>
      </c>
      <c r="AB70" s="5" t="n">
        <f aca="false">('Pro-Forma'!$B$10+'Pro-Forma'!$B$11)*$T70</f>
        <v>7307505.11728919</v>
      </c>
      <c r="AC70" s="5" t="n">
        <f aca="false">common_rsa_total*$T70</f>
        <v>234454681.779743</v>
      </c>
      <c r="AD70" s="5" t="n">
        <f aca="false">IF($S70=const_one,pre_f_options_issued*($T70-option_strike_usd),const_zero)</f>
        <v>62626300.494373</v>
      </c>
      <c r="AE70" s="5" t="n">
        <f aca="false">J70+U70</f>
        <v>30000000</v>
      </c>
      <c r="AF70" s="5" t="n">
        <f aca="false">K70+V70</f>
        <v>159776183.763951</v>
      </c>
      <c r="AG70" s="5" t="n">
        <f aca="false">L70+W70</f>
        <v>45162519.7767986</v>
      </c>
      <c r="AH70" s="5" t="n">
        <f aca="false">M70+X70</f>
        <v>62521248.4745981</v>
      </c>
      <c r="AI70" s="5" t="n">
        <f aca="false">N70+Y70</f>
        <v>78151560.5932476</v>
      </c>
      <c r="AJ70" s="5" t="n">
        <f aca="false">O70+Z70</f>
        <v>15000000</v>
      </c>
      <c r="AK70" s="5" t="n">
        <f aca="false">P70+AA70</f>
        <v>5000000</v>
      </c>
      <c r="AL70" s="5" t="n">
        <f aca="false">INDEX($AE$40:$AE$167,$B70-$C70*1+const_one)</f>
        <v>30000000</v>
      </c>
      <c r="AM70" s="5" t="n">
        <f aca="false">INDEX($AF$40:$AF$167,$B70-$D70*2+const_one)</f>
        <v>300000000</v>
      </c>
      <c r="AN70" s="5" t="n">
        <f aca="false">INDEX($AG$40:$AG$167,$B70-$E70*4+const_one)</f>
        <v>100000000</v>
      </c>
      <c r="AO70" s="5" t="n">
        <f aca="false">INDEX($AH$40:$AH$167,$B70-$F70*8+const_one)</f>
        <v>60000000</v>
      </c>
      <c r="AP70" s="5" t="n">
        <f aca="false">INDEX($AI$40:$AI$167,$B70-$G70*16+const_one)</f>
        <v>30000000</v>
      </c>
      <c r="AQ70" s="5" t="n">
        <f aca="false">INDEX($AJ$40:$AJ$167,$B70-$H70*32+const_one)</f>
        <v>15000000</v>
      </c>
      <c r="AR70" s="5" t="n">
        <f aca="false">INDEX($AK$40:$AK$167,$B70-$I70*64+const_one)</f>
        <v>5000000</v>
      </c>
      <c r="AS70" s="5" t="n">
        <f aca="false">INDEX($AE$40:$AE$167,$B70+(const_one-$C70)*1+const_one)</f>
        <v>21054001.444875</v>
      </c>
      <c r="AT70" s="5" t="n">
        <f aca="false">INDEX($AF$40:$AF$167,$B70+(const_one-$D70)*2+const_one)</f>
        <v>159776183.763951</v>
      </c>
      <c r="AU70" s="5" t="n">
        <f aca="false">INDEX($AG$40:$AG$167,$B70+(const_one-$E70)*4+const_one)</f>
        <v>45162519.7767986</v>
      </c>
      <c r="AV70" s="5" t="n">
        <f aca="false">INDEX($AH$40:$AH$167,$B70+(const_one-$F70)*8+const_one)</f>
        <v>62521248.4745981</v>
      </c>
      <c r="AW70" s="5" t="n">
        <f aca="false">INDEX($AI$40:$AI$167,$B70+(const_one-$G70)*16+const_one)</f>
        <v>78151560.5932476</v>
      </c>
      <c r="AX70" s="5" t="n">
        <f aca="false">INDEX($AJ$40:$AJ$167,$B70+(const_one-$H70)*32+const_one)</f>
        <v>111074190.04442</v>
      </c>
      <c r="AY70" s="5" t="n">
        <f aca="false">INDEX($AK$40:$AK$167,$B70+(const_one-$I70)*64+const_one)</f>
        <v>109410157.234766</v>
      </c>
      <c r="AZ70" s="5" t="n">
        <f aca="false">--($C70=--(AS70&gt;AL70))</f>
        <v>1</v>
      </c>
      <c r="BA70" s="5" t="n">
        <f aca="false">--($D70=--(AT70&gt;AM70))</f>
        <v>0</v>
      </c>
      <c r="BB70" s="5" t="n">
        <f aca="false">--($E70=--(AU70&gt;AN70))</f>
        <v>0</v>
      </c>
      <c r="BC70" s="5" t="n">
        <f aca="false">--($F70=--(AV70&gt;AO70))</f>
        <v>1</v>
      </c>
      <c r="BD70" s="5" t="n">
        <f aca="false">--($G70=--(AW70&gt;AP70))</f>
        <v>1</v>
      </c>
      <c r="BE70" s="5" t="n">
        <f aca="false">--($H70=--(AX70&gt;AQ70))</f>
        <v>0</v>
      </c>
      <c r="BF70" s="5" t="n">
        <f aca="false">--($I70=--(AY70&gt;AR70))</f>
        <v>0</v>
      </c>
      <c r="BG70" s="5" t="n">
        <f aca="false">SUM(AZ70:BF70)</f>
        <v>3</v>
      </c>
      <c r="BH70" s="5" t="n">
        <f aca="false">SUM(AE70:AK70)+AB70+AC70+AD70</f>
        <v>700000000</v>
      </c>
    </row>
    <row r="71" customFormat="false" ht="15" hidden="true" customHeight="false" outlineLevel="0" collapsed="false">
      <c r="A71" s="5" t="n">
        <f aca="false">exit_value_1_usd</f>
        <v>700000000</v>
      </c>
      <c r="B71" s="2" t="n">
        <f aca="false">ROW()-ROW($B$40)</f>
        <v>31</v>
      </c>
      <c r="C71" s="2" t="n">
        <f aca="false">MOD(QUOTIENT($B71,1),2)</f>
        <v>1</v>
      </c>
      <c r="D71" s="2" t="n">
        <f aca="false">MOD(QUOTIENT($B71,2),2)</f>
        <v>1</v>
      </c>
      <c r="E71" s="2" t="n">
        <f aca="false">MOD(QUOTIENT($B71,4),2)</f>
        <v>1</v>
      </c>
      <c r="F71" s="2" t="n">
        <f aca="false">MOD(QUOTIENT($B71,8),2)</f>
        <v>1</v>
      </c>
      <c r="G71" s="2" t="n">
        <f aca="false">MOD(QUOTIENT($B71,16),2)</f>
        <v>1</v>
      </c>
      <c r="H71" s="2" t="n">
        <f aca="false">MOD(QUOTIENT($B71,32),2)</f>
        <v>0</v>
      </c>
      <c r="I71" s="2" t="n">
        <f aca="false">MOD(QUOTIENT($B71,64),2)</f>
        <v>0</v>
      </c>
      <c r="J71" s="5" t="n">
        <f aca="false">IF($C71=const_zero,MIN(class_series_f_invested_usd,MAX(const_zero,$A71)),const_zero)</f>
        <v>0</v>
      </c>
      <c r="K71" s="5" t="n">
        <f aca="false">IF($D71=const_zero,MIN(class_series_e_invested_usd,MAX(const_zero,$A71-SUM($J71:$J71))),const_zero)</f>
        <v>0</v>
      </c>
      <c r="L71" s="5" t="n">
        <f aca="false">IF($E71=const_zero,MIN(class_series_d_invested_usd,MAX(const_zero,$A71-SUM($J71:$K71))),const_zero)</f>
        <v>0</v>
      </c>
      <c r="M71" s="5" t="n">
        <f aca="false">IF($F71=const_zero,MIN(class_series_c_invested_usd,MAX(const_zero,$A71-SUM($J71:$L71))),const_zero)</f>
        <v>0</v>
      </c>
      <c r="N71" s="5" t="n">
        <f aca="false">IF($G71=const_zero,MIN(class_series_b_invested_usd,MAX(const_zero,$A71-SUM($J71:$M71))),const_zero)</f>
        <v>0</v>
      </c>
      <c r="O71" s="5" t="n">
        <f aca="false">IF($H71=const_zero,MIN(class_series_a_invested_usd,MAX(const_zero,$A71-SUM($J71:$N71))),const_zero)</f>
        <v>15000000</v>
      </c>
      <c r="P71" s="5" t="n">
        <f aca="false">IF($I71=const_zero,MIN(class_seed_invested_usd,MAX(const_zero,$A71-SUM($J71:$O71))),const_zero)</f>
        <v>5000000</v>
      </c>
      <c r="Q71" s="5" t="n">
        <f aca="false">MAX(const_zero,$A71-SUM($J71:$P71))</f>
        <v>680000000</v>
      </c>
      <c r="R71" s="9" t="n">
        <f aca="false">common_rsa_total+'Pro-Forma'!$B$10+'Pro-Forma'!$B$11+IF($C71=const_one,'Pro-Forma'!$B$5,const_zero)+IF($D71=const_one,'Pro-Forma'!$F$27,const_zero)+IF($E71=const_one,'Pro-Forma'!$F$26,const_zero)+IF($F71=const_one,'Pro-Forma'!$F$25,const_zero)+IF($G71=const_one,'Pro-Forma'!$F$24,const_zero)+IF($H71=const_one,'Pro-Forma'!$F$23,const_zero)+IF($I71=const_one,'Pro-Forma'!$F$22,const_zero)</f>
        <v>23344752.5358044</v>
      </c>
      <c r="S71" s="23" t="b">
        <f aca="false">IF($R71&gt;const_zero,--($Q71&gt;option_strike_usd*$R71),const_zero)</f>
        <v>1</v>
      </c>
      <c r="T71" s="7" t="n">
        <f aca="false">IF($R71&gt;const_zero,IF($S71=const_one,($Q71+option_strike_usd*pre_f_options_issued)/($R71+pre_f_options_issued),$Q71/$R71),const_zero)</f>
        <v>26.4076817549129</v>
      </c>
      <c r="U71" s="5" t="n">
        <f aca="false">IF($C71=const_one,'Pro-Forma'!$B$5*$T71,const_zero)</f>
        <v>21054001.444875</v>
      </c>
      <c r="V71" s="5" t="n">
        <f aca="false">IF($D71=const_one,'Pro-Forma'!$F$27*$T71,const_zero)</f>
        <v>161966769.984787</v>
      </c>
      <c r="W71" s="5" t="n">
        <f aca="false">IF($E71=const_one,'Pro-Forma'!$F$26*$T71,const_zero)</f>
        <v>45781713.3962148</v>
      </c>
      <c r="X71" s="5" t="n">
        <f aca="false">IF($F71=const_one,'Pro-Forma'!$F$25*$T71,const_zero)</f>
        <v>63378436.211791</v>
      </c>
      <c r="Y71" s="5" t="n">
        <f aca="false">IF($G71=const_one,'Pro-Forma'!$F$24*$T71,const_zero)</f>
        <v>79223045.2647387</v>
      </c>
      <c r="Z71" s="5" t="n">
        <f aca="false">IF($H71=const_one,'Pro-Forma'!$F$23*$T71,const_zero)</f>
        <v>0</v>
      </c>
      <c r="AA71" s="5" t="n">
        <f aca="false">IF($I71=const_one,'Pro-Forma'!$F$22*$T71,const_zero)</f>
        <v>0</v>
      </c>
      <c r="AB71" s="5" t="n">
        <f aca="false">('Pro-Forma'!$B$10+'Pro-Forma'!$B$11)*$T71</f>
        <v>7407693.51609508</v>
      </c>
      <c r="AC71" s="5" t="n">
        <f aca="false">common_rsa_total*$T71</f>
        <v>237669135.794216</v>
      </c>
      <c r="AD71" s="5" t="n">
        <f aca="false">IF($S71=const_one,pre_f_options_issued*($T71-option_strike_usd),const_zero)</f>
        <v>63519204.3872823</v>
      </c>
      <c r="AE71" s="5" t="n">
        <f aca="false">J71+U71</f>
        <v>21054001.444875</v>
      </c>
      <c r="AF71" s="5" t="n">
        <f aca="false">K71+V71</f>
        <v>161966769.984787</v>
      </c>
      <c r="AG71" s="5" t="n">
        <f aca="false">L71+W71</f>
        <v>45781713.3962148</v>
      </c>
      <c r="AH71" s="5" t="n">
        <f aca="false">M71+X71</f>
        <v>63378436.211791</v>
      </c>
      <c r="AI71" s="5" t="n">
        <f aca="false">N71+Y71</f>
        <v>79223045.2647387</v>
      </c>
      <c r="AJ71" s="5" t="n">
        <f aca="false">O71+Z71</f>
        <v>15000000</v>
      </c>
      <c r="AK71" s="5" t="n">
        <f aca="false">P71+AA71</f>
        <v>5000000</v>
      </c>
      <c r="AL71" s="5" t="n">
        <f aca="false">INDEX($AE$40:$AE$167,$B71-$C71*1+const_one)</f>
        <v>30000000</v>
      </c>
      <c r="AM71" s="5" t="n">
        <f aca="false">INDEX($AF$40:$AF$167,$B71-$D71*2+const_one)</f>
        <v>300000000</v>
      </c>
      <c r="AN71" s="5" t="n">
        <f aca="false">INDEX($AG$40:$AG$167,$B71-$E71*4+const_one)</f>
        <v>100000000</v>
      </c>
      <c r="AO71" s="5" t="n">
        <f aca="false">INDEX($AH$40:$AH$167,$B71-$F71*8+const_one)</f>
        <v>60000000</v>
      </c>
      <c r="AP71" s="5" t="n">
        <f aca="false">INDEX($AI$40:$AI$167,$B71-$G71*16+const_one)</f>
        <v>30000000</v>
      </c>
      <c r="AQ71" s="5" t="n">
        <f aca="false">INDEX($AJ$40:$AJ$167,$B71-$H71*32+const_one)</f>
        <v>15000000</v>
      </c>
      <c r="AR71" s="5" t="n">
        <f aca="false">INDEX($AK$40:$AK$167,$B71-$I71*64+const_one)</f>
        <v>5000000</v>
      </c>
      <c r="AS71" s="5" t="n">
        <f aca="false">INDEX($AE$40:$AE$167,$B71+(const_one-$C71)*1+const_one)</f>
        <v>21054001.444875</v>
      </c>
      <c r="AT71" s="5" t="n">
        <f aca="false">INDEX($AF$40:$AF$167,$B71+(const_one-$D71)*2+const_one)</f>
        <v>161966769.984787</v>
      </c>
      <c r="AU71" s="5" t="n">
        <f aca="false">INDEX($AG$40:$AG$167,$B71+(const_one-$E71)*4+const_one)</f>
        <v>45781713.3962148</v>
      </c>
      <c r="AV71" s="5" t="n">
        <f aca="false">INDEX($AH$40:$AH$167,$B71+(const_one-$F71)*8+const_one)</f>
        <v>63378436.211791</v>
      </c>
      <c r="AW71" s="5" t="n">
        <f aca="false">INDEX($AI$40:$AI$167,$B71+(const_one-$G71)*16+const_one)</f>
        <v>79223045.2647387</v>
      </c>
      <c r="AX71" s="5" t="n">
        <f aca="false">INDEX($AJ$40:$AJ$167,$B71+(const_one-$H71)*32+const_one)</f>
        <v>113066233.744354</v>
      </c>
      <c r="AY71" s="5" t="n">
        <f aca="false">INDEX($AK$40:$AK$167,$B71+(const_one-$I71)*64+const_one)</f>
        <v>111445212.472033</v>
      </c>
      <c r="AZ71" s="5" t="n">
        <f aca="false">--($C71=--(AS71&gt;AL71))</f>
        <v>0</v>
      </c>
      <c r="BA71" s="5" t="n">
        <f aca="false">--($D71=--(AT71&gt;AM71))</f>
        <v>0</v>
      </c>
      <c r="BB71" s="5" t="n">
        <f aca="false">--($E71=--(AU71&gt;AN71))</f>
        <v>0</v>
      </c>
      <c r="BC71" s="5" t="n">
        <f aca="false">--($F71=--(AV71&gt;AO71))</f>
        <v>1</v>
      </c>
      <c r="BD71" s="5" t="n">
        <f aca="false">--($G71=--(AW71&gt;AP71))</f>
        <v>1</v>
      </c>
      <c r="BE71" s="5" t="n">
        <f aca="false">--($H71=--(AX71&gt;AQ71))</f>
        <v>0</v>
      </c>
      <c r="BF71" s="5" t="n">
        <f aca="false">--($I71=--(AY71&gt;AR71))</f>
        <v>0</v>
      </c>
      <c r="BG71" s="5" t="n">
        <f aca="false">SUM(AZ71:BF71)</f>
        <v>2</v>
      </c>
      <c r="BH71" s="5" t="n">
        <f aca="false">SUM(AE71:AK71)+AB71+AC71+AD71</f>
        <v>700000000</v>
      </c>
    </row>
    <row r="72" customFormat="false" ht="15" hidden="true" customHeight="false" outlineLevel="0" collapsed="false">
      <c r="A72" s="5" t="n">
        <f aca="false">exit_value_1_usd</f>
        <v>700000000</v>
      </c>
      <c r="B72" s="2" t="n">
        <f aca="false">ROW()-ROW($B$40)</f>
        <v>32</v>
      </c>
      <c r="C72" s="2" t="n">
        <f aca="false">MOD(QUOTIENT($B72,1),2)</f>
        <v>0</v>
      </c>
      <c r="D72" s="2" t="n">
        <f aca="false">MOD(QUOTIENT($B72,2),2)</f>
        <v>0</v>
      </c>
      <c r="E72" s="2" t="n">
        <f aca="false">MOD(QUOTIENT($B72,4),2)</f>
        <v>0</v>
      </c>
      <c r="F72" s="2" t="n">
        <f aca="false">MOD(QUOTIENT($B72,8),2)</f>
        <v>0</v>
      </c>
      <c r="G72" s="2" t="n">
        <f aca="false">MOD(QUOTIENT($B72,16),2)</f>
        <v>0</v>
      </c>
      <c r="H72" s="2" t="n">
        <f aca="false">MOD(QUOTIENT($B72,32),2)</f>
        <v>1</v>
      </c>
      <c r="I72" s="2" t="n">
        <f aca="false">MOD(QUOTIENT($B72,64),2)</f>
        <v>0</v>
      </c>
      <c r="J72" s="5" t="n">
        <f aca="false">IF($C72=const_zero,MIN(class_series_f_invested_usd,MAX(const_zero,$A72)),const_zero)</f>
        <v>30000000</v>
      </c>
      <c r="K72" s="5" t="n">
        <f aca="false">IF($D72=const_zero,MIN(class_series_e_invested_usd,MAX(const_zero,$A72-SUM($J72:$J72))),const_zero)</f>
        <v>300000000</v>
      </c>
      <c r="L72" s="5" t="n">
        <f aca="false">IF($E72=const_zero,MIN(class_series_d_invested_usd,MAX(const_zero,$A72-SUM($J72:$K72))),const_zero)</f>
        <v>100000000</v>
      </c>
      <c r="M72" s="5" t="n">
        <f aca="false">IF($F72=const_zero,MIN(class_series_c_invested_usd,MAX(const_zero,$A72-SUM($J72:$L72))),const_zero)</f>
        <v>60000000</v>
      </c>
      <c r="N72" s="5" t="n">
        <f aca="false">IF($G72=const_zero,MIN(class_series_b_invested_usd,MAX(const_zero,$A72-SUM($J72:$M72))),const_zero)</f>
        <v>30000000</v>
      </c>
      <c r="O72" s="5" t="n">
        <f aca="false">IF($H72=const_zero,MIN(class_series_a_invested_usd,MAX(const_zero,$A72-SUM($J72:$N72))),const_zero)</f>
        <v>0</v>
      </c>
      <c r="P72" s="5" t="n">
        <f aca="false">IF($I72=const_zero,MIN(class_seed_invested_usd,MAX(const_zero,$A72-SUM($J72:$O72))),const_zero)</f>
        <v>5000000</v>
      </c>
      <c r="Q72" s="5" t="n">
        <f aca="false">MAX(const_zero,$A72-SUM($J72:$P72))</f>
        <v>175000000</v>
      </c>
      <c r="R72" s="9" t="n">
        <f aca="false">common_rsa_total+'Pro-Forma'!$B$10+'Pro-Forma'!$B$11+IF($C72=const_one,'Pro-Forma'!$B$5,const_zero)+IF($D72=const_one,'Pro-Forma'!$F$27,const_zero)+IF($E72=const_one,'Pro-Forma'!$F$26,const_zero)+IF($F72=const_one,'Pro-Forma'!$F$25,const_zero)+IF($G72=const_one,'Pro-Forma'!$F$24,const_zero)+IF($H72=const_one,'Pro-Forma'!$F$23,const_zero)+IF($I72=const_one,'Pro-Forma'!$F$22,const_zero)</f>
        <v>14280512.8289884</v>
      </c>
      <c r="S72" s="23" t="b">
        <f aca="false">IF($R72&gt;const_zero,--($Q72&gt;option_strike_usd*$R72),const_zero)</f>
        <v>1</v>
      </c>
      <c r="T72" s="7" t="n">
        <f aca="false">IF($R72&gt;const_zero,IF($S72=const_one,($Q72+option_strike_usd*pre_f_options_issued)/($R72+pre_f_options_issued),$Q72/$R72),const_zero)</f>
        <v>10.5777458537124</v>
      </c>
      <c r="U72" s="5" t="n">
        <f aca="false">IF($C72=const_one,'Pro-Forma'!$B$5*$T72,const_zero)</f>
        <v>0</v>
      </c>
      <c r="V72" s="5" t="n">
        <f aca="false">IF($D72=const_one,'Pro-Forma'!$F$27*$T72,const_zero)</f>
        <v>0</v>
      </c>
      <c r="W72" s="5" t="n">
        <f aca="false">IF($E72=const_one,'Pro-Forma'!$F$26*$T72,const_zero)</f>
        <v>0</v>
      </c>
      <c r="X72" s="5" t="n">
        <f aca="false">IF($F72=const_one,'Pro-Forma'!$F$25*$T72,const_zero)</f>
        <v>0</v>
      </c>
      <c r="Y72" s="5" t="n">
        <f aca="false">IF($G72=const_one,'Pro-Forma'!$F$24*$T72,const_zero)</f>
        <v>0</v>
      </c>
      <c r="Z72" s="5" t="n">
        <f aca="false">IF($H72=const_one,'Pro-Forma'!$F$23*$T72,const_zero)</f>
        <v>52888729.2685622</v>
      </c>
      <c r="AA72" s="5" t="n">
        <f aca="false">IF($I72=const_one,'Pro-Forma'!$F$22*$T72,const_zero)</f>
        <v>0</v>
      </c>
      <c r="AB72" s="5" t="n">
        <f aca="false">('Pro-Forma'!$B$10+'Pro-Forma'!$B$11)*$T72</f>
        <v>2967193.41374483</v>
      </c>
      <c r="AC72" s="5" t="n">
        <f aca="false">common_rsa_total*$T72</f>
        <v>95199712.6834119</v>
      </c>
      <c r="AD72" s="5" t="n">
        <f aca="false">IF($S72=const_one,pre_f_options_issued*($T72-option_strike_usd),const_zero)</f>
        <v>23944364.6342811</v>
      </c>
      <c r="AE72" s="5" t="n">
        <f aca="false">J72+U72</f>
        <v>30000000</v>
      </c>
      <c r="AF72" s="5" t="n">
        <f aca="false">K72+V72</f>
        <v>300000000</v>
      </c>
      <c r="AG72" s="5" t="n">
        <f aca="false">L72+W72</f>
        <v>100000000</v>
      </c>
      <c r="AH72" s="5" t="n">
        <f aca="false">M72+X72</f>
        <v>60000000</v>
      </c>
      <c r="AI72" s="5" t="n">
        <f aca="false">N72+Y72</f>
        <v>30000000</v>
      </c>
      <c r="AJ72" s="5" t="n">
        <f aca="false">O72+Z72</f>
        <v>52888729.2685622</v>
      </c>
      <c r="AK72" s="5" t="n">
        <f aca="false">P72+AA72</f>
        <v>5000000</v>
      </c>
      <c r="AL72" s="5" t="n">
        <f aca="false">INDEX($AE$40:$AE$167,$B72-$C72*1+const_one)</f>
        <v>30000000</v>
      </c>
      <c r="AM72" s="5" t="n">
        <f aca="false">INDEX($AF$40:$AF$167,$B72-$D72*2+const_one)</f>
        <v>300000000</v>
      </c>
      <c r="AN72" s="5" t="n">
        <f aca="false">INDEX($AG$40:$AG$167,$B72-$E72*4+const_one)</f>
        <v>100000000</v>
      </c>
      <c r="AO72" s="5" t="n">
        <f aca="false">INDEX($AH$40:$AH$167,$B72-$F72*8+const_one)</f>
        <v>60000000</v>
      </c>
      <c r="AP72" s="5" t="n">
        <f aca="false">INDEX($AI$40:$AI$167,$B72-$G72*16+const_one)</f>
        <v>30000000</v>
      </c>
      <c r="AQ72" s="5" t="n">
        <f aca="false">INDEX($AJ$40:$AJ$167,$B72-$H72*32+const_one)</f>
        <v>15000000</v>
      </c>
      <c r="AR72" s="5" t="n">
        <f aca="false">INDEX($AK$40:$AK$167,$B72-$I72*64+const_one)</f>
        <v>5000000</v>
      </c>
      <c r="AS72" s="5" t="n">
        <f aca="false">INDEX($AE$40:$AE$167,$B72+(const_one-$C72)*1+const_one)</f>
        <v>9411490.86553393</v>
      </c>
      <c r="AT72" s="5" t="n">
        <f aca="false">INDEX($AF$40:$AF$167,$B72+(const_one-$D72)*2+const_one)</f>
        <v>127811895.060843</v>
      </c>
      <c r="AU72" s="5" t="n">
        <f aca="false">INDEX($AG$40:$AG$167,$B72+(const_one-$E72)*4+const_one)</f>
        <v>25984875.5557792</v>
      </c>
      <c r="AV72" s="5" t="n">
        <f aca="false">INDEX($AH$40:$AH$167,$B72+(const_one-$F72)*8+const_one)</f>
        <v>29717662.1439722</v>
      </c>
      <c r="AW72" s="5" t="n">
        <f aca="false">INDEX($AI$40:$AI$167,$B72+(const_one-$G72)*16+const_one)</f>
        <v>31470367.0921881</v>
      </c>
      <c r="AX72" s="5" t="n">
        <f aca="false">INDEX($AJ$40:$AJ$167,$B72+(const_one-$H72)*32+const_one)</f>
        <v>52888729.2685622</v>
      </c>
      <c r="AY72" s="5" t="n">
        <f aca="false">INDEX($AK$40:$AK$167,$B72+(const_one-$I72)*64+const_one)</f>
        <v>41895248.6180915</v>
      </c>
      <c r="AZ72" s="5" t="n">
        <f aca="false">--($C72=--(AS72&gt;AL72))</f>
        <v>1</v>
      </c>
      <c r="BA72" s="5" t="n">
        <f aca="false">--($D72=--(AT72&gt;AM72))</f>
        <v>1</v>
      </c>
      <c r="BB72" s="5" t="n">
        <f aca="false">--($E72=--(AU72&gt;AN72))</f>
        <v>1</v>
      </c>
      <c r="BC72" s="5" t="n">
        <f aca="false">--($F72=--(AV72&gt;AO72))</f>
        <v>1</v>
      </c>
      <c r="BD72" s="5" t="n">
        <f aca="false">--($G72=--(AW72&gt;AP72))</f>
        <v>0</v>
      </c>
      <c r="BE72" s="5" t="n">
        <f aca="false">--($H72=--(AX72&gt;AQ72))</f>
        <v>1</v>
      </c>
      <c r="BF72" s="5" t="n">
        <f aca="false">--($I72=--(AY72&gt;AR72))</f>
        <v>0</v>
      </c>
      <c r="BG72" s="5" t="n">
        <f aca="false">SUM(AZ72:BF72)</f>
        <v>5</v>
      </c>
      <c r="BH72" s="5" t="n">
        <f aca="false">SUM(AE72:AK72)+AB72+AC72+AD72</f>
        <v>700000000</v>
      </c>
    </row>
    <row r="73" customFormat="false" ht="15" hidden="true" customHeight="false" outlineLevel="0" collapsed="false">
      <c r="A73" s="5" t="n">
        <f aca="false">exit_value_1_usd</f>
        <v>700000000</v>
      </c>
      <c r="B73" s="2" t="n">
        <f aca="false">ROW()-ROW($B$40)</f>
        <v>33</v>
      </c>
      <c r="C73" s="2" t="n">
        <f aca="false">MOD(QUOTIENT($B73,1),2)</f>
        <v>1</v>
      </c>
      <c r="D73" s="2" t="n">
        <f aca="false">MOD(QUOTIENT($B73,2),2)</f>
        <v>0</v>
      </c>
      <c r="E73" s="2" t="n">
        <f aca="false">MOD(QUOTIENT($B73,4),2)</f>
        <v>0</v>
      </c>
      <c r="F73" s="2" t="n">
        <f aca="false">MOD(QUOTIENT($B73,8),2)</f>
        <v>0</v>
      </c>
      <c r="G73" s="2" t="n">
        <f aca="false">MOD(QUOTIENT($B73,16),2)</f>
        <v>0</v>
      </c>
      <c r="H73" s="2" t="n">
        <f aca="false">MOD(QUOTIENT($B73,32),2)</f>
        <v>1</v>
      </c>
      <c r="I73" s="2" t="n">
        <f aca="false">MOD(QUOTIENT($B73,64),2)</f>
        <v>0</v>
      </c>
      <c r="J73" s="5" t="n">
        <f aca="false">IF($C73=const_zero,MIN(class_series_f_invested_usd,MAX(const_zero,$A73)),const_zero)</f>
        <v>0</v>
      </c>
      <c r="K73" s="5" t="n">
        <f aca="false">IF($D73=const_zero,MIN(class_series_e_invested_usd,MAX(const_zero,$A73-SUM($J73:$J73))),const_zero)</f>
        <v>300000000</v>
      </c>
      <c r="L73" s="5" t="n">
        <f aca="false">IF($E73=const_zero,MIN(class_series_d_invested_usd,MAX(const_zero,$A73-SUM($J73:$K73))),const_zero)</f>
        <v>100000000</v>
      </c>
      <c r="M73" s="5" t="n">
        <f aca="false">IF($F73=const_zero,MIN(class_series_c_invested_usd,MAX(const_zero,$A73-SUM($J73:$L73))),const_zero)</f>
        <v>60000000</v>
      </c>
      <c r="N73" s="5" t="n">
        <f aca="false">IF($G73=const_zero,MIN(class_series_b_invested_usd,MAX(const_zero,$A73-SUM($J73:$M73))),const_zero)</f>
        <v>30000000</v>
      </c>
      <c r="O73" s="5" t="n">
        <f aca="false">IF($H73=const_zero,MIN(class_series_a_invested_usd,MAX(const_zero,$A73-SUM($J73:$N73))),const_zero)</f>
        <v>0</v>
      </c>
      <c r="P73" s="5" t="n">
        <f aca="false">IF($I73=const_zero,MIN(class_seed_invested_usd,MAX(const_zero,$A73-SUM($J73:$O73))),const_zero)</f>
        <v>5000000</v>
      </c>
      <c r="Q73" s="5" t="n">
        <f aca="false">MAX(const_zero,$A73-SUM($J73:$P73))</f>
        <v>205000000</v>
      </c>
      <c r="R73" s="9" t="n">
        <f aca="false">common_rsa_total+'Pro-Forma'!$B$10+'Pro-Forma'!$B$11+IF($C73=const_one,'Pro-Forma'!$B$5,const_zero)+IF($D73=const_one,'Pro-Forma'!$F$27,const_zero)+IF($E73=const_one,'Pro-Forma'!$F$26,const_zero)+IF($F73=const_one,'Pro-Forma'!$F$25,const_zero)+IF($G73=const_one,'Pro-Forma'!$F$24,const_zero)+IF($H73=const_one,'Pro-Forma'!$F$23,const_zero)+IF($I73=const_one,'Pro-Forma'!$F$22,const_zero)</f>
        <v>15077780.8981917</v>
      </c>
      <c r="S73" s="23" t="b">
        <f aca="false">IF($R73&gt;const_zero,--($Q73&gt;option_strike_usd*$R73),const_zero)</f>
        <v>1</v>
      </c>
      <c r="T73" s="7" t="n">
        <f aca="false">IF($R73&gt;const_zero,IF($S73=const_one,($Q73+option_strike_usd*pre_f_options_issued)/($R73+pre_f_options_issued),$Q73/$R73),const_zero)</f>
        <v>11.8046755276911</v>
      </c>
      <c r="U73" s="5" t="n">
        <f aca="false">IF($C73=const_one,'Pro-Forma'!$B$5*$T73,const_zero)</f>
        <v>9411490.86553393</v>
      </c>
      <c r="V73" s="5" t="n">
        <f aca="false">IF($D73=const_one,'Pro-Forma'!$F$27*$T73,const_zero)</f>
        <v>0</v>
      </c>
      <c r="W73" s="5" t="n">
        <f aca="false">IF($E73=const_one,'Pro-Forma'!$F$26*$T73,const_zero)</f>
        <v>0</v>
      </c>
      <c r="X73" s="5" t="n">
        <f aca="false">IF($F73=const_one,'Pro-Forma'!$F$25*$T73,const_zero)</f>
        <v>0</v>
      </c>
      <c r="Y73" s="5" t="n">
        <f aca="false">IF($G73=const_one,'Pro-Forma'!$F$24*$T73,const_zero)</f>
        <v>0</v>
      </c>
      <c r="Z73" s="5" t="n">
        <f aca="false">IF($H73=const_one,'Pro-Forma'!$F$23*$T73,const_zero)</f>
        <v>59023377.6384557</v>
      </c>
      <c r="AA73" s="5" t="n">
        <f aca="false">IF($I73=const_one,'Pro-Forma'!$F$22*$T73,const_zero)</f>
        <v>0</v>
      </c>
      <c r="AB73" s="5" t="n">
        <f aca="false">('Pro-Forma'!$B$10+'Pro-Forma'!$B$11)*$T73</f>
        <v>3311362.92756237</v>
      </c>
      <c r="AC73" s="5" t="n">
        <f aca="false">common_rsa_total*$T73</f>
        <v>106242079.74922</v>
      </c>
      <c r="AD73" s="5" t="n">
        <f aca="false">IF($S73=const_one,pre_f_options_issued*($T73-option_strike_usd),const_zero)</f>
        <v>27011688.8192278</v>
      </c>
      <c r="AE73" s="5" t="n">
        <f aca="false">J73+U73</f>
        <v>9411490.86553393</v>
      </c>
      <c r="AF73" s="5" t="n">
        <f aca="false">K73+V73</f>
        <v>300000000</v>
      </c>
      <c r="AG73" s="5" t="n">
        <f aca="false">L73+W73</f>
        <v>100000000</v>
      </c>
      <c r="AH73" s="5" t="n">
        <f aca="false">M73+X73</f>
        <v>60000000</v>
      </c>
      <c r="AI73" s="5" t="n">
        <f aca="false">N73+Y73</f>
        <v>30000000</v>
      </c>
      <c r="AJ73" s="5" t="n">
        <f aca="false">O73+Z73</f>
        <v>59023377.6384557</v>
      </c>
      <c r="AK73" s="5" t="n">
        <f aca="false">P73+AA73</f>
        <v>5000000</v>
      </c>
      <c r="AL73" s="5" t="n">
        <f aca="false">INDEX($AE$40:$AE$167,$B73-$C73*1+const_one)</f>
        <v>30000000</v>
      </c>
      <c r="AM73" s="5" t="n">
        <f aca="false">INDEX($AF$40:$AF$167,$B73-$D73*2+const_one)</f>
        <v>300000000</v>
      </c>
      <c r="AN73" s="5" t="n">
        <f aca="false">INDEX($AG$40:$AG$167,$B73-$E73*4+const_one)</f>
        <v>100000000</v>
      </c>
      <c r="AO73" s="5" t="n">
        <f aca="false">INDEX($AH$40:$AH$167,$B73-$F73*8+const_one)</f>
        <v>60000000</v>
      </c>
      <c r="AP73" s="5" t="n">
        <f aca="false">INDEX($AI$40:$AI$167,$B73-$G73*16+const_one)</f>
        <v>30000000</v>
      </c>
      <c r="AQ73" s="5" t="n">
        <f aca="false">INDEX($AJ$40:$AJ$167,$B73-$H73*32+const_one)</f>
        <v>15000000</v>
      </c>
      <c r="AR73" s="5" t="n">
        <f aca="false">INDEX($AK$40:$AK$167,$B73-$I73*64+const_one)</f>
        <v>5000000</v>
      </c>
      <c r="AS73" s="5" t="n">
        <f aca="false">INDEX($AE$40:$AE$167,$B73+(const_one-$C73)*1+const_one)</f>
        <v>9411490.86553393</v>
      </c>
      <c r="AT73" s="5" t="n">
        <f aca="false">INDEX($AF$40:$AF$167,$B73+(const_one-$D73)*2+const_one)</f>
        <v>131274377.250763</v>
      </c>
      <c r="AU73" s="5" t="n">
        <f aca="false">INDEX($AG$40:$AG$167,$B73+(const_one-$E73)*4+const_one)</f>
        <v>27605295.4618063</v>
      </c>
      <c r="AV73" s="5" t="n">
        <f aca="false">INDEX($AH$40:$AH$167,$B73+(const_one-$F73)*8+const_one)</f>
        <v>32135701.3209666</v>
      </c>
      <c r="AW73" s="5" t="n">
        <f aca="false">INDEX($AI$40:$AI$167,$B73+(const_one-$G73)*16+const_one)</f>
        <v>34624724.7711055</v>
      </c>
      <c r="AX73" s="5" t="n">
        <f aca="false">INDEX($AJ$40:$AJ$167,$B73+(const_one-$H73)*32+const_one)</f>
        <v>59023377.6384557</v>
      </c>
      <c r="AY73" s="5" t="n">
        <f aca="false">INDEX($AK$40:$AK$167,$B73+(const_one-$I73)*64+const_one)</f>
        <v>47059540.740122</v>
      </c>
      <c r="AZ73" s="5" t="n">
        <f aca="false">--($C73=--(AS73&gt;AL73))</f>
        <v>0</v>
      </c>
      <c r="BA73" s="5" t="n">
        <f aca="false">--($D73=--(AT73&gt;AM73))</f>
        <v>1</v>
      </c>
      <c r="BB73" s="5" t="n">
        <f aca="false">--($E73=--(AU73&gt;AN73))</f>
        <v>1</v>
      </c>
      <c r="BC73" s="5" t="n">
        <f aca="false">--($F73=--(AV73&gt;AO73))</f>
        <v>1</v>
      </c>
      <c r="BD73" s="5" t="n">
        <f aca="false">--($G73=--(AW73&gt;AP73))</f>
        <v>0</v>
      </c>
      <c r="BE73" s="5" t="n">
        <f aca="false">--($H73=--(AX73&gt;AQ73))</f>
        <v>1</v>
      </c>
      <c r="BF73" s="5" t="n">
        <f aca="false">--($I73=--(AY73&gt;AR73))</f>
        <v>0</v>
      </c>
      <c r="BG73" s="5" t="n">
        <f aca="false">SUM(AZ73:BF73)</f>
        <v>4</v>
      </c>
      <c r="BH73" s="5" t="n">
        <f aca="false">SUM(AE73:AK73)+AB73+AC73+AD73</f>
        <v>700000000</v>
      </c>
    </row>
    <row r="74" customFormat="false" ht="15" hidden="true" customHeight="false" outlineLevel="0" collapsed="false">
      <c r="A74" s="5" t="n">
        <f aca="false">exit_value_1_usd</f>
        <v>700000000</v>
      </c>
      <c r="B74" s="2" t="n">
        <f aca="false">ROW()-ROW($B$40)</f>
        <v>34</v>
      </c>
      <c r="C74" s="2" t="n">
        <f aca="false">MOD(QUOTIENT($B74,1),2)</f>
        <v>0</v>
      </c>
      <c r="D74" s="2" t="n">
        <f aca="false">MOD(QUOTIENT($B74,2),2)</f>
        <v>1</v>
      </c>
      <c r="E74" s="2" t="n">
        <f aca="false">MOD(QUOTIENT($B74,4),2)</f>
        <v>0</v>
      </c>
      <c r="F74" s="2" t="n">
        <f aca="false">MOD(QUOTIENT($B74,8),2)</f>
        <v>0</v>
      </c>
      <c r="G74" s="2" t="n">
        <f aca="false">MOD(QUOTIENT($B74,16),2)</f>
        <v>0</v>
      </c>
      <c r="H74" s="2" t="n">
        <f aca="false">MOD(QUOTIENT($B74,32),2)</f>
        <v>1</v>
      </c>
      <c r="I74" s="2" t="n">
        <f aca="false">MOD(QUOTIENT($B74,64),2)</f>
        <v>0</v>
      </c>
      <c r="J74" s="5" t="n">
        <f aca="false">IF($C74=const_zero,MIN(class_series_f_invested_usd,MAX(const_zero,$A74)),const_zero)</f>
        <v>30000000</v>
      </c>
      <c r="K74" s="5" t="n">
        <f aca="false">IF($D74=const_zero,MIN(class_series_e_invested_usd,MAX(const_zero,$A74-SUM($J74:$J74))),const_zero)</f>
        <v>0</v>
      </c>
      <c r="L74" s="5" t="n">
        <f aca="false">IF($E74=const_zero,MIN(class_series_d_invested_usd,MAX(const_zero,$A74-SUM($J74:$K74))),const_zero)</f>
        <v>100000000</v>
      </c>
      <c r="M74" s="5" t="n">
        <f aca="false">IF($F74=const_zero,MIN(class_series_c_invested_usd,MAX(const_zero,$A74-SUM($J74:$L74))),const_zero)</f>
        <v>60000000</v>
      </c>
      <c r="N74" s="5" t="n">
        <f aca="false">IF($G74=const_zero,MIN(class_series_b_invested_usd,MAX(const_zero,$A74-SUM($J74:$M74))),const_zero)</f>
        <v>30000000</v>
      </c>
      <c r="O74" s="5" t="n">
        <f aca="false">IF($H74=const_zero,MIN(class_series_a_invested_usd,MAX(const_zero,$A74-SUM($J74:$N74))),const_zero)</f>
        <v>0</v>
      </c>
      <c r="P74" s="5" t="n">
        <f aca="false">IF($I74=const_zero,MIN(class_seed_invested_usd,MAX(const_zero,$A74-SUM($J74:$O74))),const_zero)</f>
        <v>5000000</v>
      </c>
      <c r="Q74" s="5" t="n">
        <f aca="false">MAX(const_zero,$A74-SUM($J74:$P74))</f>
        <v>475000000</v>
      </c>
      <c r="R74" s="9" t="n">
        <f aca="false">common_rsa_total+'Pro-Forma'!$B$10+'Pro-Forma'!$B$11+IF($C74=const_one,'Pro-Forma'!$B$5,const_zero)+IF($D74=const_one,'Pro-Forma'!$F$27,const_zero)+IF($E74=const_one,'Pro-Forma'!$F$26,const_zero)+IF($F74=const_one,'Pro-Forma'!$F$25,const_zero)+IF($G74=const_one,'Pro-Forma'!$F$24,const_zero)+IF($H74=const_one,'Pro-Forma'!$F$23,const_zero)+IF($I74=const_one,'Pro-Forma'!$F$22,const_zero)</f>
        <v>20413833.1063222</v>
      </c>
      <c r="S74" s="23" t="b">
        <f aca="false">IF($R74&gt;const_zero,--($Q74&gt;option_strike_usd*$R74),const_zero)</f>
        <v>1</v>
      </c>
      <c r="T74" s="7" t="n">
        <f aca="false">IF($R74&gt;const_zero,IF($S74=const_one,($Q74+option_strike_usd*pre_f_options_issued)/($R74+pre_f_options_issued),$Q74/$R74),const_zero)</f>
        <v>20.8389402935928</v>
      </c>
      <c r="U74" s="5" t="n">
        <f aca="false">IF($C74=const_one,'Pro-Forma'!$B$5*$T74,const_zero)</f>
        <v>0</v>
      </c>
      <c r="V74" s="5" t="n">
        <f aca="false">IF($D74=const_one,'Pro-Forma'!$F$27*$T74,const_zero)</f>
        <v>127811895.060843</v>
      </c>
      <c r="W74" s="5" t="n">
        <f aca="false">IF($E74=const_one,'Pro-Forma'!$F$26*$T74,const_zero)</f>
        <v>0</v>
      </c>
      <c r="X74" s="5" t="n">
        <f aca="false">IF($F74=const_one,'Pro-Forma'!$F$25*$T74,const_zero)</f>
        <v>0</v>
      </c>
      <c r="Y74" s="5" t="n">
        <f aca="false">IF($G74=const_one,'Pro-Forma'!$F$24*$T74,const_zero)</f>
        <v>0</v>
      </c>
      <c r="Z74" s="5" t="n">
        <f aca="false">IF($H74=const_one,'Pro-Forma'!$F$23*$T74,const_zero)</f>
        <v>104194701.467964</v>
      </c>
      <c r="AA74" s="5" t="n">
        <f aca="false">IF($I74=const_one,'Pro-Forma'!$F$22*$T74,const_zero)</f>
        <v>0</v>
      </c>
      <c r="AB74" s="5" t="n">
        <f aca="false">('Pro-Forma'!$B$10+'Pro-Forma'!$B$11)*$T74</f>
        <v>5845590.09487538</v>
      </c>
      <c r="AC74" s="5" t="n">
        <f aca="false">common_rsa_total*$T74</f>
        <v>187550462.642336</v>
      </c>
      <c r="AD74" s="5" t="n">
        <f aca="false">IF($S74=const_one,pre_f_options_issued*($T74-option_strike_usd),const_zero)</f>
        <v>49597350.7339821</v>
      </c>
      <c r="AE74" s="5" t="n">
        <f aca="false">J74+U74</f>
        <v>30000000</v>
      </c>
      <c r="AF74" s="5" t="n">
        <f aca="false">K74+V74</f>
        <v>127811895.060843</v>
      </c>
      <c r="AG74" s="5" t="n">
        <f aca="false">L74+W74</f>
        <v>100000000</v>
      </c>
      <c r="AH74" s="5" t="n">
        <f aca="false">M74+X74</f>
        <v>60000000</v>
      </c>
      <c r="AI74" s="5" t="n">
        <f aca="false">N74+Y74</f>
        <v>30000000</v>
      </c>
      <c r="AJ74" s="5" t="n">
        <f aca="false">O74+Z74</f>
        <v>104194701.467964</v>
      </c>
      <c r="AK74" s="5" t="n">
        <f aca="false">P74+AA74</f>
        <v>5000000</v>
      </c>
      <c r="AL74" s="5" t="n">
        <f aca="false">INDEX($AE$40:$AE$167,$B74-$C74*1+const_one)</f>
        <v>30000000</v>
      </c>
      <c r="AM74" s="5" t="n">
        <f aca="false">INDEX($AF$40:$AF$167,$B74-$D74*2+const_one)</f>
        <v>300000000</v>
      </c>
      <c r="AN74" s="5" t="n">
        <f aca="false">INDEX($AG$40:$AG$167,$B74-$E74*4+const_one)</f>
        <v>100000000</v>
      </c>
      <c r="AO74" s="5" t="n">
        <f aca="false">INDEX($AH$40:$AH$167,$B74-$F74*8+const_one)</f>
        <v>60000000</v>
      </c>
      <c r="AP74" s="5" t="n">
        <f aca="false">INDEX($AI$40:$AI$167,$B74-$G74*16+const_one)</f>
        <v>30000000</v>
      </c>
      <c r="AQ74" s="5" t="n">
        <f aca="false">INDEX($AJ$40:$AJ$167,$B74-$H74*32+const_one)</f>
        <v>15000000</v>
      </c>
      <c r="AR74" s="5" t="n">
        <f aca="false">INDEX($AK$40:$AK$167,$B74-$I74*64+const_one)</f>
        <v>5000000</v>
      </c>
      <c r="AS74" s="5" t="n">
        <f aca="false">INDEX($AE$40:$AE$167,$B74+(const_one-$C74)*1+const_one)</f>
        <v>17064308.4910085</v>
      </c>
      <c r="AT74" s="5" t="n">
        <f aca="false">INDEX($AF$40:$AF$167,$B74+(const_one-$D74)*2+const_one)</f>
        <v>127811895.060843</v>
      </c>
      <c r="AU74" s="5" t="n">
        <f aca="false">INDEX($AG$40:$AG$167,$B74+(const_one-$E74)*4+const_one)</f>
        <v>40620115.2867216</v>
      </c>
      <c r="AV74" s="5" t="n">
        <f aca="false">INDEX($AH$40:$AH$167,$B74+(const_one-$F74)*8+const_one)</f>
        <v>50960279.0925337</v>
      </c>
      <c r="AW74" s="5" t="n">
        <f aca="false">INDEX($AI$40:$AI$167,$B74+(const_one-$G74)*16+const_one)</f>
        <v>58752404.3144568</v>
      </c>
      <c r="AX74" s="5" t="n">
        <f aca="false">INDEX($AJ$40:$AJ$167,$B74+(const_one-$H74)*32+const_one)</f>
        <v>104194701.467964</v>
      </c>
      <c r="AY74" s="5" t="n">
        <f aca="false">INDEX($AK$40:$AK$167,$B74+(const_one-$I74)*64+const_one)</f>
        <v>86426682.8138909</v>
      </c>
      <c r="AZ74" s="5" t="n">
        <f aca="false">--($C74=--(AS74&gt;AL74))</f>
        <v>1</v>
      </c>
      <c r="BA74" s="5" t="n">
        <f aca="false">--($D74=--(AT74&gt;AM74))</f>
        <v>0</v>
      </c>
      <c r="BB74" s="5" t="n">
        <f aca="false">--($E74=--(AU74&gt;AN74))</f>
        <v>1</v>
      </c>
      <c r="BC74" s="5" t="n">
        <f aca="false">--($F74=--(AV74&gt;AO74))</f>
        <v>1</v>
      </c>
      <c r="BD74" s="5" t="n">
        <f aca="false">--($G74=--(AW74&gt;AP74))</f>
        <v>0</v>
      </c>
      <c r="BE74" s="5" t="n">
        <f aca="false">--($H74=--(AX74&gt;AQ74))</f>
        <v>1</v>
      </c>
      <c r="BF74" s="5" t="n">
        <f aca="false">--($I74=--(AY74&gt;AR74))</f>
        <v>0</v>
      </c>
      <c r="BG74" s="5" t="n">
        <f aca="false">SUM(AZ74:BF74)</f>
        <v>4</v>
      </c>
      <c r="BH74" s="5" t="n">
        <f aca="false">SUM(AE74:AK74)+AB74+AC74+AD74</f>
        <v>700000000</v>
      </c>
    </row>
    <row r="75" customFormat="false" ht="15" hidden="true" customHeight="false" outlineLevel="0" collapsed="false">
      <c r="A75" s="5" t="n">
        <f aca="false">exit_value_1_usd</f>
        <v>700000000</v>
      </c>
      <c r="B75" s="2" t="n">
        <f aca="false">ROW()-ROW($B$40)</f>
        <v>35</v>
      </c>
      <c r="C75" s="2" t="n">
        <f aca="false">MOD(QUOTIENT($B75,1),2)</f>
        <v>1</v>
      </c>
      <c r="D75" s="2" t="n">
        <f aca="false">MOD(QUOTIENT($B75,2),2)</f>
        <v>1</v>
      </c>
      <c r="E75" s="2" t="n">
        <f aca="false">MOD(QUOTIENT($B75,4),2)</f>
        <v>0</v>
      </c>
      <c r="F75" s="2" t="n">
        <f aca="false">MOD(QUOTIENT($B75,8),2)</f>
        <v>0</v>
      </c>
      <c r="G75" s="2" t="n">
        <f aca="false">MOD(QUOTIENT($B75,16),2)</f>
        <v>0</v>
      </c>
      <c r="H75" s="2" t="n">
        <f aca="false">MOD(QUOTIENT($B75,32),2)</f>
        <v>1</v>
      </c>
      <c r="I75" s="2" t="n">
        <f aca="false">MOD(QUOTIENT($B75,64),2)</f>
        <v>0</v>
      </c>
      <c r="J75" s="5" t="n">
        <f aca="false">IF($C75=const_zero,MIN(class_series_f_invested_usd,MAX(const_zero,$A75)),const_zero)</f>
        <v>0</v>
      </c>
      <c r="K75" s="5" t="n">
        <f aca="false">IF($D75=const_zero,MIN(class_series_e_invested_usd,MAX(const_zero,$A75-SUM($J75:$J75))),const_zero)</f>
        <v>0</v>
      </c>
      <c r="L75" s="5" t="n">
        <f aca="false">IF($E75=const_zero,MIN(class_series_d_invested_usd,MAX(const_zero,$A75-SUM($J75:$K75))),const_zero)</f>
        <v>100000000</v>
      </c>
      <c r="M75" s="5" t="n">
        <f aca="false">IF($F75=const_zero,MIN(class_series_c_invested_usd,MAX(const_zero,$A75-SUM($J75:$L75))),const_zero)</f>
        <v>60000000</v>
      </c>
      <c r="N75" s="5" t="n">
        <f aca="false">IF($G75=const_zero,MIN(class_series_b_invested_usd,MAX(const_zero,$A75-SUM($J75:$M75))),const_zero)</f>
        <v>30000000</v>
      </c>
      <c r="O75" s="5" t="n">
        <f aca="false">IF($H75=const_zero,MIN(class_series_a_invested_usd,MAX(const_zero,$A75-SUM($J75:$N75))),const_zero)</f>
        <v>0</v>
      </c>
      <c r="P75" s="5" t="n">
        <f aca="false">IF($I75=const_zero,MIN(class_seed_invested_usd,MAX(const_zero,$A75-SUM($J75:$O75))),const_zero)</f>
        <v>5000000</v>
      </c>
      <c r="Q75" s="5" t="n">
        <f aca="false">MAX(const_zero,$A75-SUM($J75:$P75))</f>
        <v>505000000</v>
      </c>
      <c r="R75" s="9" t="n">
        <f aca="false">common_rsa_total+'Pro-Forma'!$B$10+'Pro-Forma'!$B$11+IF($C75=const_one,'Pro-Forma'!$B$5,const_zero)+IF($D75=const_one,'Pro-Forma'!$F$27,const_zero)+IF($E75=const_one,'Pro-Forma'!$F$26,const_zero)+IF($F75=const_one,'Pro-Forma'!$F$25,const_zero)+IF($G75=const_one,'Pro-Forma'!$F$24,const_zero)+IF($H75=const_one,'Pro-Forma'!$F$23,const_zero)+IF($I75=const_one,'Pro-Forma'!$F$22,const_zero)</f>
        <v>21211101.1755256</v>
      </c>
      <c r="S75" s="23" t="b">
        <f aca="false">IF($R75&gt;const_zero,--($Q75&gt;option_strike_usd*$R75),const_zero)</f>
        <v>1</v>
      </c>
      <c r="T75" s="7" t="n">
        <f aca="false">IF($R75&gt;const_zero,IF($S75=const_one,($Q75+option_strike_usd*pre_f_options_issued)/($R75+pre_f_options_issued),$Q75/$R75),const_zero)</f>
        <v>21.4034766349797</v>
      </c>
      <c r="U75" s="5" t="n">
        <f aca="false">IF($C75=const_one,'Pro-Forma'!$B$5*$T75,const_zero)</f>
        <v>17064308.4910085</v>
      </c>
      <c r="V75" s="5" t="n">
        <f aca="false">IF($D75=const_one,'Pro-Forma'!$F$27*$T75,const_zero)</f>
        <v>131274377.250763</v>
      </c>
      <c r="W75" s="5" t="n">
        <f aca="false">IF($E75=const_one,'Pro-Forma'!$F$26*$T75,const_zero)</f>
        <v>0</v>
      </c>
      <c r="X75" s="5" t="n">
        <f aca="false">IF($F75=const_one,'Pro-Forma'!$F$25*$T75,const_zero)</f>
        <v>0</v>
      </c>
      <c r="Y75" s="5" t="n">
        <f aca="false">IF($G75=const_one,'Pro-Forma'!$F$24*$T75,const_zero)</f>
        <v>0</v>
      </c>
      <c r="Z75" s="5" t="n">
        <f aca="false">IF($H75=const_one,'Pro-Forma'!$F$23*$T75,const_zero)</f>
        <v>107017383.174898</v>
      </c>
      <c r="AA75" s="5" t="n">
        <f aca="false">IF($I75=const_one,'Pro-Forma'!$F$22*$T75,const_zero)</f>
        <v>0</v>
      </c>
      <c r="AB75" s="5" t="n">
        <f aca="false">('Pro-Forma'!$B$10+'Pro-Forma'!$B$11)*$T75</f>
        <v>6003949.78106454</v>
      </c>
      <c r="AC75" s="5" t="n">
        <f aca="false">common_rsa_total*$T75</f>
        <v>192631289.714817</v>
      </c>
      <c r="AD75" s="5" t="n">
        <f aca="false">IF($S75=const_one,pre_f_options_issued*($T75-option_strike_usd),const_zero)</f>
        <v>51008691.5874492</v>
      </c>
      <c r="AE75" s="5" t="n">
        <f aca="false">J75+U75</f>
        <v>17064308.4910085</v>
      </c>
      <c r="AF75" s="5" t="n">
        <f aca="false">K75+V75</f>
        <v>131274377.250763</v>
      </c>
      <c r="AG75" s="5" t="n">
        <f aca="false">L75+W75</f>
        <v>100000000</v>
      </c>
      <c r="AH75" s="5" t="n">
        <f aca="false">M75+X75</f>
        <v>60000000</v>
      </c>
      <c r="AI75" s="5" t="n">
        <f aca="false">N75+Y75</f>
        <v>30000000</v>
      </c>
      <c r="AJ75" s="5" t="n">
        <f aca="false">O75+Z75</f>
        <v>107017383.174898</v>
      </c>
      <c r="AK75" s="5" t="n">
        <f aca="false">P75+AA75</f>
        <v>5000000</v>
      </c>
      <c r="AL75" s="5" t="n">
        <f aca="false">INDEX($AE$40:$AE$167,$B75-$C75*1+const_one)</f>
        <v>30000000</v>
      </c>
      <c r="AM75" s="5" t="n">
        <f aca="false">INDEX($AF$40:$AF$167,$B75-$D75*2+const_one)</f>
        <v>300000000</v>
      </c>
      <c r="AN75" s="5" t="n">
        <f aca="false">INDEX($AG$40:$AG$167,$B75-$E75*4+const_one)</f>
        <v>100000000</v>
      </c>
      <c r="AO75" s="5" t="n">
        <f aca="false">INDEX($AH$40:$AH$167,$B75-$F75*8+const_one)</f>
        <v>60000000</v>
      </c>
      <c r="AP75" s="5" t="n">
        <f aca="false">INDEX($AI$40:$AI$167,$B75-$G75*16+const_one)</f>
        <v>30000000</v>
      </c>
      <c r="AQ75" s="5" t="n">
        <f aca="false">INDEX($AJ$40:$AJ$167,$B75-$H75*32+const_one)</f>
        <v>15000000</v>
      </c>
      <c r="AR75" s="5" t="n">
        <f aca="false">INDEX($AK$40:$AK$167,$B75-$I75*64+const_one)</f>
        <v>5000000</v>
      </c>
      <c r="AS75" s="5" t="n">
        <f aca="false">INDEX($AE$40:$AE$167,$B75+(const_one-$C75)*1+const_one)</f>
        <v>17064308.4910085</v>
      </c>
      <c r="AT75" s="5" t="n">
        <f aca="false">INDEX($AF$40:$AF$167,$B75+(const_one-$D75)*2+const_one)</f>
        <v>131274377.250763</v>
      </c>
      <c r="AU75" s="5" t="n">
        <f aca="false">INDEX($AG$40:$AG$167,$B75+(const_one-$E75)*4+const_one)</f>
        <v>41391371.3598663</v>
      </c>
      <c r="AV75" s="5" t="n">
        <f aca="false">INDEX($AH$40:$AH$167,$B75+(const_one-$F75)*8+const_one)</f>
        <v>52161721.9758096</v>
      </c>
      <c r="AW75" s="5" t="n">
        <f aca="false">INDEX($AI$40:$AI$167,$B75+(const_one-$G75)*16+const_one)</f>
        <v>60368158.894081</v>
      </c>
      <c r="AX75" s="5" t="n">
        <f aca="false">INDEX($AJ$40:$AJ$167,$B75+(const_one-$H75)*32+const_one)</f>
        <v>107017383.174898</v>
      </c>
      <c r="AY75" s="5" t="n">
        <f aca="false">INDEX($AK$40:$AK$167,$B75+(const_one-$I75)*64+const_one)</f>
        <v>89251191.8764152</v>
      </c>
      <c r="AZ75" s="5" t="n">
        <f aca="false">--($C75=--(AS75&gt;AL75))</f>
        <v>0</v>
      </c>
      <c r="BA75" s="5" t="n">
        <f aca="false">--($D75=--(AT75&gt;AM75))</f>
        <v>0</v>
      </c>
      <c r="BB75" s="5" t="n">
        <f aca="false">--($E75=--(AU75&gt;AN75))</f>
        <v>1</v>
      </c>
      <c r="BC75" s="5" t="n">
        <f aca="false">--($F75=--(AV75&gt;AO75))</f>
        <v>1</v>
      </c>
      <c r="BD75" s="5" t="n">
        <f aca="false">--($G75=--(AW75&gt;AP75))</f>
        <v>0</v>
      </c>
      <c r="BE75" s="5" t="n">
        <f aca="false">--($H75=--(AX75&gt;AQ75))</f>
        <v>1</v>
      </c>
      <c r="BF75" s="5" t="n">
        <f aca="false">--($I75=--(AY75&gt;AR75))</f>
        <v>0</v>
      </c>
      <c r="BG75" s="5" t="n">
        <f aca="false">SUM(AZ75:BF75)</f>
        <v>3</v>
      </c>
      <c r="BH75" s="5" t="n">
        <f aca="false">SUM(AE75:AK75)+AB75+AC75+AD75</f>
        <v>700000000</v>
      </c>
    </row>
    <row r="76" customFormat="false" ht="15" hidden="true" customHeight="false" outlineLevel="0" collapsed="false">
      <c r="A76" s="5" t="n">
        <f aca="false">exit_value_1_usd</f>
        <v>700000000</v>
      </c>
      <c r="B76" s="2" t="n">
        <f aca="false">ROW()-ROW($B$40)</f>
        <v>36</v>
      </c>
      <c r="C76" s="2" t="n">
        <f aca="false">MOD(QUOTIENT($B76,1),2)</f>
        <v>0</v>
      </c>
      <c r="D76" s="2" t="n">
        <f aca="false">MOD(QUOTIENT($B76,2),2)</f>
        <v>0</v>
      </c>
      <c r="E76" s="2" t="n">
        <f aca="false">MOD(QUOTIENT($B76,4),2)</f>
        <v>1</v>
      </c>
      <c r="F76" s="2" t="n">
        <f aca="false">MOD(QUOTIENT($B76,8),2)</f>
        <v>0</v>
      </c>
      <c r="G76" s="2" t="n">
        <f aca="false">MOD(QUOTIENT($B76,16),2)</f>
        <v>0</v>
      </c>
      <c r="H76" s="2" t="n">
        <f aca="false">MOD(QUOTIENT($B76,32),2)</f>
        <v>1</v>
      </c>
      <c r="I76" s="2" t="n">
        <f aca="false">MOD(QUOTIENT($B76,64),2)</f>
        <v>0</v>
      </c>
      <c r="J76" s="5" t="n">
        <f aca="false">IF($C76=const_zero,MIN(class_series_f_invested_usd,MAX(const_zero,$A76)),const_zero)</f>
        <v>30000000</v>
      </c>
      <c r="K76" s="5" t="n">
        <f aca="false">IF($D76=const_zero,MIN(class_series_e_invested_usd,MAX(const_zero,$A76-SUM($J76:$J76))),const_zero)</f>
        <v>300000000</v>
      </c>
      <c r="L76" s="5" t="n">
        <f aca="false">IF($E76=const_zero,MIN(class_series_d_invested_usd,MAX(const_zero,$A76-SUM($J76:$K76))),const_zero)</f>
        <v>0</v>
      </c>
      <c r="M76" s="5" t="n">
        <f aca="false">IF($F76=const_zero,MIN(class_series_c_invested_usd,MAX(const_zero,$A76-SUM($J76:$L76))),const_zero)</f>
        <v>60000000</v>
      </c>
      <c r="N76" s="5" t="n">
        <f aca="false">IF($G76=const_zero,MIN(class_series_b_invested_usd,MAX(const_zero,$A76-SUM($J76:$M76))),const_zero)</f>
        <v>30000000</v>
      </c>
      <c r="O76" s="5" t="n">
        <f aca="false">IF($H76=const_zero,MIN(class_series_a_invested_usd,MAX(const_zero,$A76-SUM($J76:$N76))),const_zero)</f>
        <v>0</v>
      </c>
      <c r="P76" s="5" t="n">
        <f aca="false">IF($I76=const_zero,MIN(class_seed_invested_usd,MAX(const_zero,$A76-SUM($J76:$O76))),const_zero)</f>
        <v>5000000</v>
      </c>
      <c r="Q76" s="5" t="n">
        <f aca="false">MAX(const_zero,$A76-SUM($J76:$P76))</f>
        <v>275000000</v>
      </c>
      <c r="R76" s="9" t="n">
        <f aca="false">common_rsa_total+'Pro-Forma'!$B$10+'Pro-Forma'!$B$11+IF($C76=const_one,'Pro-Forma'!$B$5,const_zero)+IF($D76=const_one,'Pro-Forma'!$F$27,const_zero)+IF($E76=const_one,'Pro-Forma'!$F$26,const_zero)+IF($F76=const_one,'Pro-Forma'!$F$25,const_zero)+IF($G76=const_one,'Pro-Forma'!$F$24,const_zero)+IF($H76=const_one,'Pro-Forma'!$F$23,const_zero)+IF($I76=const_one,'Pro-Forma'!$F$22,const_zero)</f>
        <v>16014164.1892672</v>
      </c>
      <c r="S76" s="23" t="b">
        <f aca="false">IF($R76&gt;const_zero,--($Q76&gt;option_strike_usd*$R76),const_zero)</f>
        <v>1</v>
      </c>
      <c r="T76" s="7" t="n">
        <f aca="false">IF($R76&gt;const_zero,IF($S76=const_one,($Q76+option_strike_usd*pre_f_options_issued)/($R76+pre_f_options_issued),$Q76/$R76),const_zero)</f>
        <v>14.9885243083708</v>
      </c>
      <c r="U76" s="5" t="n">
        <f aca="false">IF($C76=const_one,'Pro-Forma'!$B$5*$T76,const_zero)</f>
        <v>0</v>
      </c>
      <c r="V76" s="5" t="n">
        <f aca="false">IF($D76=const_one,'Pro-Forma'!$F$27*$T76,const_zero)</f>
        <v>0</v>
      </c>
      <c r="W76" s="5" t="n">
        <f aca="false">IF($E76=const_one,'Pro-Forma'!$F$26*$T76,const_zero)</f>
        <v>25984875.5557792</v>
      </c>
      <c r="X76" s="5" t="n">
        <f aca="false">IF($F76=const_one,'Pro-Forma'!$F$25*$T76,const_zero)</f>
        <v>0</v>
      </c>
      <c r="Y76" s="5" t="n">
        <f aca="false">IF($G76=const_one,'Pro-Forma'!$F$24*$T76,const_zero)</f>
        <v>0</v>
      </c>
      <c r="Z76" s="5" t="n">
        <f aca="false">IF($H76=const_one,'Pro-Forma'!$F$23*$T76,const_zero)</f>
        <v>74942621.5418542</v>
      </c>
      <c r="AA76" s="5" t="n">
        <f aca="false">IF($I76=const_one,'Pro-Forma'!$F$22*$T76,const_zero)</f>
        <v>0</v>
      </c>
      <c r="AB76" s="5" t="n">
        <f aca="false">('Pro-Forma'!$B$10+'Pro-Forma'!$B$11)*$T76</f>
        <v>4204473.356102</v>
      </c>
      <c r="AC76" s="5" t="n">
        <f aca="false">common_rsa_total*$T76</f>
        <v>134896718.775338</v>
      </c>
      <c r="AD76" s="5" t="n">
        <f aca="false">IF($S76=const_one,pre_f_options_issued*($T76-option_strike_usd),const_zero)</f>
        <v>34971310.7709271</v>
      </c>
      <c r="AE76" s="5" t="n">
        <f aca="false">J76+U76</f>
        <v>30000000</v>
      </c>
      <c r="AF76" s="5" t="n">
        <f aca="false">K76+V76</f>
        <v>300000000</v>
      </c>
      <c r="AG76" s="5" t="n">
        <f aca="false">L76+W76</f>
        <v>25984875.5557792</v>
      </c>
      <c r="AH76" s="5" t="n">
        <f aca="false">M76+X76</f>
        <v>60000000</v>
      </c>
      <c r="AI76" s="5" t="n">
        <f aca="false">N76+Y76</f>
        <v>30000000</v>
      </c>
      <c r="AJ76" s="5" t="n">
        <f aca="false">O76+Z76</f>
        <v>74942621.5418542</v>
      </c>
      <c r="AK76" s="5" t="n">
        <f aca="false">P76+AA76</f>
        <v>5000000</v>
      </c>
      <c r="AL76" s="5" t="n">
        <f aca="false">INDEX($AE$40:$AE$167,$B76-$C76*1+const_one)</f>
        <v>30000000</v>
      </c>
      <c r="AM76" s="5" t="n">
        <f aca="false">INDEX($AF$40:$AF$167,$B76-$D76*2+const_one)</f>
        <v>300000000</v>
      </c>
      <c r="AN76" s="5" t="n">
        <f aca="false">INDEX($AG$40:$AG$167,$B76-$E76*4+const_one)</f>
        <v>100000000</v>
      </c>
      <c r="AO76" s="5" t="n">
        <f aca="false">INDEX($AH$40:$AH$167,$B76-$F76*8+const_one)</f>
        <v>60000000</v>
      </c>
      <c r="AP76" s="5" t="n">
        <f aca="false">INDEX($AI$40:$AI$167,$B76-$G76*16+const_one)</f>
        <v>30000000</v>
      </c>
      <c r="AQ76" s="5" t="n">
        <f aca="false">INDEX($AJ$40:$AJ$167,$B76-$H76*32+const_one)</f>
        <v>15000000</v>
      </c>
      <c r="AR76" s="5" t="n">
        <f aca="false">INDEX($AK$40:$AK$167,$B76-$I76*64+const_one)</f>
        <v>5000000</v>
      </c>
      <c r="AS76" s="5" t="n">
        <f aca="false">INDEX($AE$40:$AE$167,$B76+(const_one-$C76)*1+const_one)</f>
        <v>12695067.2533616</v>
      </c>
      <c r="AT76" s="5" t="n">
        <f aca="false">INDEX($AF$40:$AF$167,$B76+(const_one-$D76)*2+const_one)</f>
        <v>143706042.901049</v>
      </c>
      <c r="AU76" s="5" t="n">
        <f aca="false">INDEX($AG$40:$AG$167,$B76+(const_one-$E76)*4+const_one)</f>
        <v>25984875.5557792</v>
      </c>
      <c r="AV76" s="5" t="n">
        <f aca="false">INDEX($AH$40:$AH$167,$B76+(const_one-$F76)*8+const_one)</f>
        <v>38729733.2405796</v>
      </c>
      <c r="AW76" s="5" t="n">
        <f aca="false">INDEX($AI$40:$AI$167,$B76+(const_one-$G76)*16+const_one)</f>
        <v>42878728.2594138</v>
      </c>
      <c r="AX76" s="5" t="n">
        <f aca="false">INDEX($AJ$40:$AJ$167,$B76+(const_one-$H76)*32+const_one)</f>
        <v>74942621.5418542</v>
      </c>
      <c r="AY76" s="5" t="n">
        <f aca="false">INDEX($AK$40:$AK$167,$B76+(const_one-$I76)*64+const_one)</f>
        <v>60070176.7934717</v>
      </c>
      <c r="AZ76" s="5" t="n">
        <f aca="false">--($C76=--(AS76&gt;AL76))</f>
        <v>1</v>
      </c>
      <c r="BA76" s="5" t="n">
        <f aca="false">--($D76=--(AT76&gt;AM76))</f>
        <v>1</v>
      </c>
      <c r="BB76" s="5" t="n">
        <f aca="false">--($E76=--(AU76&gt;AN76))</f>
        <v>0</v>
      </c>
      <c r="BC76" s="5" t="n">
        <f aca="false">--($F76=--(AV76&gt;AO76))</f>
        <v>1</v>
      </c>
      <c r="BD76" s="5" t="n">
        <f aca="false">--($G76=--(AW76&gt;AP76))</f>
        <v>0</v>
      </c>
      <c r="BE76" s="5" t="n">
        <f aca="false">--($H76=--(AX76&gt;AQ76))</f>
        <v>1</v>
      </c>
      <c r="BF76" s="5" t="n">
        <f aca="false">--($I76=--(AY76&gt;AR76))</f>
        <v>0</v>
      </c>
      <c r="BG76" s="5" t="n">
        <f aca="false">SUM(AZ76:BF76)</f>
        <v>4</v>
      </c>
      <c r="BH76" s="5" t="n">
        <f aca="false">SUM(AE76:AK76)+AB76+AC76+AD76</f>
        <v>700000000</v>
      </c>
    </row>
    <row r="77" customFormat="false" ht="15" hidden="true" customHeight="false" outlineLevel="0" collapsed="false">
      <c r="A77" s="5" t="n">
        <f aca="false">exit_value_1_usd</f>
        <v>700000000</v>
      </c>
      <c r="B77" s="2" t="n">
        <f aca="false">ROW()-ROW($B$40)</f>
        <v>37</v>
      </c>
      <c r="C77" s="2" t="n">
        <f aca="false">MOD(QUOTIENT($B77,1),2)</f>
        <v>1</v>
      </c>
      <c r="D77" s="2" t="n">
        <f aca="false">MOD(QUOTIENT($B77,2),2)</f>
        <v>0</v>
      </c>
      <c r="E77" s="2" t="n">
        <f aca="false">MOD(QUOTIENT($B77,4),2)</f>
        <v>1</v>
      </c>
      <c r="F77" s="2" t="n">
        <f aca="false">MOD(QUOTIENT($B77,8),2)</f>
        <v>0</v>
      </c>
      <c r="G77" s="2" t="n">
        <f aca="false">MOD(QUOTIENT($B77,16),2)</f>
        <v>0</v>
      </c>
      <c r="H77" s="2" t="n">
        <f aca="false">MOD(QUOTIENT($B77,32),2)</f>
        <v>1</v>
      </c>
      <c r="I77" s="2" t="n">
        <f aca="false">MOD(QUOTIENT($B77,64),2)</f>
        <v>0</v>
      </c>
      <c r="J77" s="5" t="n">
        <f aca="false">IF($C77=const_zero,MIN(class_series_f_invested_usd,MAX(const_zero,$A77)),const_zero)</f>
        <v>0</v>
      </c>
      <c r="K77" s="5" t="n">
        <f aca="false">IF($D77=const_zero,MIN(class_series_e_invested_usd,MAX(const_zero,$A77-SUM($J77:$J77))),const_zero)</f>
        <v>300000000</v>
      </c>
      <c r="L77" s="5" t="n">
        <f aca="false">IF($E77=const_zero,MIN(class_series_d_invested_usd,MAX(const_zero,$A77-SUM($J77:$K77))),const_zero)</f>
        <v>0</v>
      </c>
      <c r="M77" s="5" t="n">
        <f aca="false">IF($F77=const_zero,MIN(class_series_c_invested_usd,MAX(const_zero,$A77-SUM($J77:$L77))),const_zero)</f>
        <v>60000000</v>
      </c>
      <c r="N77" s="5" t="n">
        <f aca="false">IF($G77=const_zero,MIN(class_series_b_invested_usd,MAX(const_zero,$A77-SUM($J77:$M77))),const_zero)</f>
        <v>30000000</v>
      </c>
      <c r="O77" s="5" t="n">
        <f aca="false">IF($H77=const_zero,MIN(class_series_a_invested_usd,MAX(const_zero,$A77-SUM($J77:$N77))),const_zero)</f>
        <v>0</v>
      </c>
      <c r="P77" s="5" t="n">
        <f aca="false">IF($I77=const_zero,MIN(class_seed_invested_usd,MAX(const_zero,$A77-SUM($J77:$O77))),const_zero)</f>
        <v>5000000</v>
      </c>
      <c r="Q77" s="5" t="n">
        <f aca="false">MAX(const_zero,$A77-SUM($J77:$P77))</f>
        <v>305000000</v>
      </c>
      <c r="R77" s="9" t="n">
        <f aca="false">common_rsa_total+'Pro-Forma'!$B$10+'Pro-Forma'!$B$11+IF($C77=const_one,'Pro-Forma'!$B$5,const_zero)+IF($D77=const_one,'Pro-Forma'!$F$27,const_zero)+IF($E77=const_one,'Pro-Forma'!$F$26,const_zero)+IF($F77=const_one,'Pro-Forma'!$F$25,const_zero)+IF($G77=const_one,'Pro-Forma'!$F$24,const_zero)+IF($H77=const_one,'Pro-Forma'!$F$23,const_zero)+IF($I77=const_one,'Pro-Forma'!$F$22,const_zero)</f>
        <v>16811432.2584705</v>
      </c>
      <c r="S77" s="23" t="b">
        <f aca="false">IF($R77&gt;const_zero,--($Q77&gt;option_strike_usd*$R77),const_zero)</f>
        <v>1</v>
      </c>
      <c r="T77" s="7" t="n">
        <f aca="false">IF($R77&gt;const_zero,IF($S77=const_one,($Q77+option_strike_usd*pre_f_options_issued)/($R77+pre_f_options_issued),$Q77/$R77),const_zero)</f>
        <v>15.9232104529752</v>
      </c>
      <c r="U77" s="5" t="n">
        <f aca="false">IF($C77=const_one,'Pro-Forma'!$B$5*$T77,const_zero)</f>
        <v>12695067.2533616</v>
      </c>
      <c r="V77" s="5" t="n">
        <f aca="false">IF($D77=const_one,'Pro-Forma'!$F$27*$T77,const_zero)</f>
        <v>0</v>
      </c>
      <c r="W77" s="5" t="n">
        <f aca="false">IF($E77=const_one,'Pro-Forma'!$F$26*$T77,const_zero)</f>
        <v>27605295.4618063</v>
      </c>
      <c r="X77" s="5" t="n">
        <f aca="false">IF($F77=const_one,'Pro-Forma'!$F$25*$T77,const_zero)</f>
        <v>0</v>
      </c>
      <c r="Y77" s="5" t="n">
        <f aca="false">IF($G77=const_one,'Pro-Forma'!$F$24*$T77,const_zero)</f>
        <v>0</v>
      </c>
      <c r="Z77" s="5" t="n">
        <f aca="false">IF($H77=const_one,'Pro-Forma'!$F$23*$T77,const_zero)</f>
        <v>79616052.264876</v>
      </c>
      <c r="AA77" s="5" t="n">
        <f aca="false">IF($I77=const_one,'Pro-Forma'!$F$22*$T77,const_zero)</f>
        <v>0</v>
      </c>
      <c r="AB77" s="5" t="n">
        <f aca="false">('Pro-Forma'!$B$10+'Pro-Forma'!$B$11)*$T77</f>
        <v>4466664.8107412</v>
      </c>
      <c r="AC77" s="5" t="n">
        <f aca="false">common_rsa_total*$T77</f>
        <v>143308894.076777</v>
      </c>
      <c r="AD77" s="5" t="n">
        <f aca="false">IF($S77=const_one,pre_f_options_issued*($T77-option_strike_usd),const_zero)</f>
        <v>37308026.132438</v>
      </c>
      <c r="AE77" s="5" t="n">
        <f aca="false">J77+U77</f>
        <v>12695067.2533616</v>
      </c>
      <c r="AF77" s="5" t="n">
        <f aca="false">K77+V77</f>
        <v>300000000</v>
      </c>
      <c r="AG77" s="5" t="n">
        <f aca="false">L77+W77</f>
        <v>27605295.4618063</v>
      </c>
      <c r="AH77" s="5" t="n">
        <f aca="false">M77+X77</f>
        <v>60000000</v>
      </c>
      <c r="AI77" s="5" t="n">
        <f aca="false">N77+Y77</f>
        <v>30000000</v>
      </c>
      <c r="AJ77" s="5" t="n">
        <f aca="false">O77+Z77</f>
        <v>79616052.264876</v>
      </c>
      <c r="AK77" s="5" t="n">
        <f aca="false">P77+AA77</f>
        <v>5000000</v>
      </c>
      <c r="AL77" s="5" t="n">
        <f aca="false">INDEX($AE$40:$AE$167,$B77-$C77*1+const_one)</f>
        <v>30000000</v>
      </c>
      <c r="AM77" s="5" t="n">
        <f aca="false">INDEX($AF$40:$AF$167,$B77-$D77*2+const_one)</f>
        <v>300000000</v>
      </c>
      <c r="AN77" s="5" t="n">
        <f aca="false">INDEX($AG$40:$AG$167,$B77-$E77*4+const_one)</f>
        <v>100000000</v>
      </c>
      <c r="AO77" s="5" t="n">
        <f aca="false">INDEX($AH$40:$AH$167,$B77-$F77*8+const_one)</f>
        <v>60000000</v>
      </c>
      <c r="AP77" s="5" t="n">
        <f aca="false">INDEX($AI$40:$AI$167,$B77-$G77*16+const_one)</f>
        <v>30000000</v>
      </c>
      <c r="AQ77" s="5" t="n">
        <f aca="false">INDEX($AJ$40:$AJ$167,$B77-$H77*32+const_one)</f>
        <v>15000000</v>
      </c>
      <c r="AR77" s="5" t="n">
        <f aca="false">INDEX($AK$40:$AK$167,$B77-$I77*64+const_one)</f>
        <v>5000000</v>
      </c>
      <c r="AS77" s="5" t="n">
        <f aca="false">INDEX($AE$40:$AE$167,$B77+(const_one-$C77)*1+const_one)</f>
        <v>12695067.2533616</v>
      </c>
      <c r="AT77" s="5" t="n">
        <f aca="false">INDEX($AF$40:$AF$167,$B77+(const_one-$D77)*2+const_one)</f>
        <v>146434596.415797</v>
      </c>
      <c r="AU77" s="5" t="n">
        <f aca="false">INDEX($AG$40:$AG$167,$B77+(const_one-$E77)*4+const_one)</f>
        <v>27605295.4618063</v>
      </c>
      <c r="AV77" s="5" t="n">
        <f aca="false">INDEX($AH$40:$AH$167,$B77+(const_one-$F77)*8+const_one)</f>
        <v>40623759.3862974</v>
      </c>
      <c r="AW77" s="5" t="n">
        <f aca="false">INDEX($AI$40:$AI$167,$B77+(const_one-$G77)*16+const_one)</f>
        <v>45380322.8887561</v>
      </c>
      <c r="AX77" s="5" t="n">
        <f aca="false">INDEX($AJ$40:$AJ$167,$B77+(const_one-$H77)*32+const_one)</f>
        <v>79616052.264876</v>
      </c>
      <c r="AY77" s="5" t="n">
        <f aca="false">INDEX($AK$40:$AK$167,$B77+(const_one-$I77)*64+const_one)</f>
        <v>64270174.7633811</v>
      </c>
      <c r="AZ77" s="5" t="n">
        <f aca="false">--($C77=--(AS77&gt;AL77))</f>
        <v>0</v>
      </c>
      <c r="BA77" s="5" t="n">
        <f aca="false">--($D77=--(AT77&gt;AM77))</f>
        <v>1</v>
      </c>
      <c r="BB77" s="5" t="n">
        <f aca="false">--($E77=--(AU77&gt;AN77))</f>
        <v>0</v>
      </c>
      <c r="BC77" s="5" t="n">
        <f aca="false">--($F77=--(AV77&gt;AO77))</f>
        <v>1</v>
      </c>
      <c r="BD77" s="5" t="n">
        <f aca="false">--($G77=--(AW77&gt;AP77))</f>
        <v>0</v>
      </c>
      <c r="BE77" s="5" t="n">
        <f aca="false">--($H77=--(AX77&gt;AQ77))</f>
        <v>1</v>
      </c>
      <c r="BF77" s="5" t="n">
        <f aca="false">--($I77=--(AY77&gt;AR77))</f>
        <v>0</v>
      </c>
      <c r="BG77" s="5" t="n">
        <f aca="false">SUM(AZ77:BF77)</f>
        <v>3</v>
      </c>
      <c r="BH77" s="5" t="n">
        <f aca="false">SUM(AE77:AK77)+AB77+AC77+AD77</f>
        <v>700000000</v>
      </c>
    </row>
    <row r="78" customFormat="false" ht="15" hidden="true" customHeight="false" outlineLevel="0" collapsed="false">
      <c r="A78" s="5" t="n">
        <f aca="false">exit_value_1_usd</f>
        <v>700000000</v>
      </c>
      <c r="B78" s="2" t="n">
        <f aca="false">ROW()-ROW($B$40)</f>
        <v>38</v>
      </c>
      <c r="C78" s="2" t="n">
        <f aca="false">MOD(QUOTIENT($B78,1),2)</f>
        <v>0</v>
      </c>
      <c r="D78" s="2" t="n">
        <f aca="false">MOD(QUOTIENT($B78,2),2)</f>
        <v>1</v>
      </c>
      <c r="E78" s="2" t="n">
        <f aca="false">MOD(QUOTIENT($B78,4),2)</f>
        <v>1</v>
      </c>
      <c r="F78" s="2" t="n">
        <f aca="false">MOD(QUOTIENT($B78,8),2)</f>
        <v>0</v>
      </c>
      <c r="G78" s="2" t="n">
        <f aca="false">MOD(QUOTIENT($B78,16),2)</f>
        <v>0</v>
      </c>
      <c r="H78" s="2" t="n">
        <f aca="false">MOD(QUOTIENT($B78,32),2)</f>
        <v>1</v>
      </c>
      <c r="I78" s="2" t="n">
        <f aca="false">MOD(QUOTIENT($B78,64),2)</f>
        <v>0</v>
      </c>
      <c r="J78" s="5" t="n">
        <f aca="false">IF($C78=const_zero,MIN(class_series_f_invested_usd,MAX(const_zero,$A78)),const_zero)</f>
        <v>30000000</v>
      </c>
      <c r="K78" s="5" t="n">
        <f aca="false">IF($D78=const_zero,MIN(class_series_e_invested_usd,MAX(const_zero,$A78-SUM($J78:$J78))),const_zero)</f>
        <v>0</v>
      </c>
      <c r="L78" s="5" t="n">
        <f aca="false">IF($E78=const_zero,MIN(class_series_d_invested_usd,MAX(const_zero,$A78-SUM($J78:$K78))),const_zero)</f>
        <v>0</v>
      </c>
      <c r="M78" s="5" t="n">
        <f aca="false">IF($F78=const_zero,MIN(class_series_c_invested_usd,MAX(const_zero,$A78-SUM($J78:$L78))),const_zero)</f>
        <v>60000000</v>
      </c>
      <c r="N78" s="5" t="n">
        <f aca="false">IF($G78=const_zero,MIN(class_series_b_invested_usd,MAX(const_zero,$A78-SUM($J78:$M78))),const_zero)</f>
        <v>30000000</v>
      </c>
      <c r="O78" s="5" t="n">
        <f aca="false">IF($H78=const_zero,MIN(class_series_a_invested_usd,MAX(const_zero,$A78-SUM($J78:$N78))),const_zero)</f>
        <v>0</v>
      </c>
      <c r="P78" s="5" t="n">
        <f aca="false">IF($I78=const_zero,MIN(class_seed_invested_usd,MAX(const_zero,$A78-SUM($J78:$O78))),const_zero)</f>
        <v>5000000</v>
      </c>
      <c r="Q78" s="5" t="n">
        <f aca="false">MAX(const_zero,$A78-SUM($J78:$P78))</f>
        <v>575000000</v>
      </c>
      <c r="R78" s="9" t="n">
        <f aca="false">common_rsa_total+'Pro-Forma'!$B$10+'Pro-Forma'!$B$11+IF($C78=const_one,'Pro-Forma'!$B$5,const_zero)+IF($D78=const_one,'Pro-Forma'!$F$27,const_zero)+IF($E78=const_one,'Pro-Forma'!$F$26,const_zero)+IF($F78=const_one,'Pro-Forma'!$F$25,const_zero)+IF($G78=const_one,'Pro-Forma'!$F$24,const_zero)+IF($H78=const_one,'Pro-Forma'!$F$23,const_zero)+IF($I78=const_one,'Pro-Forma'!$F$22,const_zero)</f>
        <v>22147484.4666011</v>
      </c>
      <c r="S78" s="23" t="b">
        <f aca="false">IF($R78&gt;const_zero,--($Q78&gt;option_strike_usd*$R78),const_zero)</f>
        <v>1</v>
      </c>
      <c r="T78" s="7" t="n">
        <f aca="false">IF($R78&gt;const_zero,IF($S78=const_one,($Q78+option_strike_usd*pre_f_options_issued)/($R78+pre_f_options_issued),$Q78/$R78),const_zero)</f>
        <v>23.4303829578451</v>
      </c>
      <c r="U78" s="5" t="n">
        <f aca="false">IF($C78=const_one,'Pro-Forma'!$B$5*$T78,const_zero)</f>
        <v>0</v>
      </c>
      <c r="V78" s="5" t="n">
        <f aca="false">IF($D78=const_one,'Pro-Forma'!$F$27*$T78,const_zero)</f>
        <v>143706042.901049</v>
      </c>
      <c r="W78" s="5" t="n">
        <f aca="false">IF($E78=const_one,'Pro-Forma'!$F$26*$T78,const_zero)</f>
        <v>40620115.2867216</v>
      </c>
      <c r="X78" s="5" t="n">
        <f aca="false">IF($F78=const_one,'Pro-Forma'!$F$25*$T78,const_zero)</f>
        <v>0</v>
      </c>
      <c r="Y78" s="5" t="n">
        <f aca="false">IF($G78=const_one,'Pro-Forma'!$F$24*$T78,const_zero)</f>
        <v>0</v>
      </c>
      <c r="Z78" s="5" t="n">
        <f aca="false">IF($H78=const_one,'Pro-Forma'!$F$23*$T78,const_zero)</f>
        <v>117151914.789225</v>
      </c>
      <c r="AA78" s="5" t="n">
        <f aca="false">IF($I78=const_one,'Pro-Forma'!$F$22*$T78,const_zero)</f>
        <v>0</v>
      </c>
      <c r="AB78" s="5" t="n">
        <f aca="false">('Pro-Forma'!$B$10+'Pro-Forma'!$B$11)*$T78</f>
        <v>6572523.00778591</v>
      </c>
      <c r="AC78" s="5" t="n">
        <f aca="false">common_rsa_total*$T78</f>
        <v>210873446.620606</v>
      </c>
      <c r="AD78" s="5" t="n">
        <f aca="false">IF($S78=const_one,pre_f_options_issued*($T78-option_strike_usd),const_zero)</f>
        <v>56075957.3946126</v>
      </c>
      <c r="AE78" s="5" t="n">
        <f aca="false">J78+U78</f>
        <v>30000000</v>
      </c>
      <c r="AF78" s="5" t="n">
        <f aca="false">K78+V78</f>
        <v>143706042.901049</v>
      </c>
      <c r="AG78" s="5" t="n">
        <f aca="false">L78+W78</f>
        <v>40620115.2867216</v>
      </c>
      <c r="AH78" s="5" t="n">
        <f aca="false">M78+X78</f>
        <v>60000000</v>
      </c>
      <c r="AI78" s="5" t="n">
        <f aca="false">N78+Y78</f>
        <v>30000000</v>
      </c>
      <c r="AJ78" s="5" t="n">
        <f aca="false">O78+Z78</f>
        <v>117151914.789225</v>
      </c>
      <c r="AK78" s="5" t="n">
        <f aca="false">P78+AA78</f>
        <v>5000000</v>
      </c>
      <c r="AL78" s="5" t="n">
        <f aca="false">INDEX($AE$40:$AE$167,$B78-$C78*1+const_one)</f>
        <v>30000000</v>
      </c>
      <c r="AM78" s="5" t="n">
        <f aca="false">INDEX($AF$40:$AF$167,$B78-$D78*2+const_one)</f>
        <v>300000000</v>
      </c>
      <c r="AN78" s="5" t="n">
        <f aca="false">INDEX($AG$40:$AG$167,$B78-$E78*4+const_one)</f>
        <v>100000000</v>
      </c>
      <c r="AO78" s="5" t="n">
        <f aca="false">INDEX($AH$40:$AH$167,$B78-$F78*8+const_one)</f>
        <v>60000000</v>
      </c>
      <c r="AP78" s="5" t="n">
        <f aca="false">INDEX($AI$40:$AI$167,$B78-$G78*16+const_one)</f>
        <v>30000000</v>
      </c>
      <c r="AQ78" s="5" t="n">
        <f aca="false">INDEX($AJ$40:$AJ$167,$B78-$H78*32+const_one)</f>
        <v>15000000</v>
      </c>
      <c r="AR78" s="5" t="n">
        <f aca="false">INDEX($AK$40:$AK$167,$B78-$I78*64+const_one)</f>
        <v>5000000</v>
      </c>
      <c r="AS78" s="5" t="n">
        <f aca="false">INDEX($AE$40:$AE$167,$B78+(const_one-$C78)*1+const_one)</f>
        <v>19034979.8591862</v>
      </c>
      <c r="AT78" s="5" t="n">
        <f aca="false">INDEX($AF$40:$AF$167,$B78+(const_one-$D78)*2+const_one)</f>
        <v>143706042.901049</v>
      </c>
      <c r="AU78" s="5" t="n">
        <f aca="false">INDEX($AG$40:$AG$167,$B78+(const_one-$E78)*4+const_one)</f>
        <v>40620115.2867216</v>
      </c>
      <c r="AV78" s="5" t="n">
        <f aca="false">INDEX($AH$40:$AH$167,$B78+(const_one-$F78)*8+const_one)</f>
        <v>56567182.8701588</v>
      </c>
      <c r="AW78" s="5" t="n">
        <f aca="false">INDEX($AI$40:$AI$167,$B78+(const_one-$G78)*16+const_one)</f>
        <v>65919197.9003237</v>
      </c>
      <c r="AX78" s="5" t="n">
        <f aca="false">INDEX($AJ$40:$AJ$167,$B78+(const_one-$H78)*32+const_one)</f>
        <v>117151914.789225</v>
      </c>
      <c r="AY78" s="5" t="n">
        <f aca="false">INDEX($AK$40:$AK$167,$B78+(const_one-$I78)*64+const_one)</f>
        <v>98237676.9024379</v>
      </c>
      <c r="AZ78" s="5" t="n">
        <f aca="false">--($C78=--(AS78&gt;AL78))</f>
        <v>1</v>
      </c>
      <c r="BA78" s="5" t="n">
        <f aca="false">--($D78=--(AT78&gt;AM78))</f>
        <v>0</v>
      </c>
      <c r="BB78" s="5" t="n">
        <f aca="false">--($E78=--(AU78&gt;AN78))</f>
        <v>0</v>
      </c>
      <c r="BC78" s="5" t="n">
        <f aca="false">--($F78=--(AV78&gt;AO78))</f>
        <v>1</v>
      </c>
      <c r="BD78" s="5" t="n">
        <f aca="false">--($G78=--(AW78&gt;AP78))</f>
        <v>0</v>
      </c>
      <c r="BE78" s="5" t="n">
        <f aca="false">--($H78=--(AX78&gt;AQ78))</f>
        <v>1</v>
      </c>
      <c r="BF78" s="5" t="n">
        <f aca="false">--($I78=--(AY78&gt;AR78))</f>
        <v>0</v>
      </c>
      <c r="BG78" s="5" t="n">
        <f aca="false">SUM(AZ78:BF78)</f>
        <v>3</v>
      </c>
      <c r="BH78" s="5" t="n">
        <f aca="false">SUM(AE78:AK78)+AB78+AC78+AD78</f>
        <v>700000000</v>
      </c>
    </row>
    <row r="79" customFormat="false" ht="15" hidden="true" customHeight="false" outlineLevel="0" collapsed="false">
      <c r="A79" s="5" t="n">
        <f aca="false">exit_value_1_usd</f>
        <v>700000000</v>
      </c>
      <c r="B79" s="2" t="n">
        <f aca="false">ROW()-ROW($B$40)</f>
        <v>39</v>
      </c>
      <c r="C79" s="2" t="n">
        <f aca="false">MOD(QUOTIENT($B79,1),2)</f>
        <v>1</v>
      </c>
      <c r="D79" s="2" t="n">
        <f aca="false">MOD(QUOTIENT($B79,2),2)</f>
        <v>1</v>
      </c>
      <c r="E79" s="2" t="n">
        <f aca="false">MOD(QUOTIENT($B79,4),2)</f>
        <v>1</v>
      </c>
      <c r="F79" s="2" t="n">
        <f aca="false">MOD(QUOTIENT($B79,8),2)</f>
        <v>0</v>
      </c>
      <c r="G79" s="2" t="n">
        <f aca="false">MOD(QUOTIENT($B79,16),2)</f>
        <v>0</v>
      </c>
      <c r="H79" s="2" t="n">
        <f aca="false">MOD(QUOTIENT($B79,32),2)</f>
        <v>1</v>
      </c>
      <c r="I79" s="2" t="n">
        <f aca="false">MOD(QUOTIENT($B79,64),2)</f>
        <v>0</v>
      </c>
      <c r="J79" s="5" t="n">
        <f aca="false">IF($C79=const_zero,MIN(class_series_f_invested_usd,MAX(const_zero,$A79)),const_zero)</f>
        <v>0</v>
      </c>
      <c r="K79" s="5" t="n">
        <f aca="false">IF($D79=const_zero,MIN(class_series_e_invested_usd,MAX(const_zero,$A79-SUM($J79:$J79))),const_zero)</f>
        <v>0</v>
      </c>
      <c r="L79" s="5" t="n">
        <f aca="false">IF($E79=const_zero,MIN(class_series_d_invested_usd,MAX(const_zero,$A79-SUM($J79:$K79))),const_zero)</f>
        <v>0</v>
      </c>
      <c r="M79" s="5" t="n">
        <f aca="false">IF($F79=const_zero,MIN(class_series_c_invested_usd,MAX(const_zero,$A79-SUM($J79:$L79))),const_zero)</f>
        <v>60000000</v>
      </c>
      <c r="N79" s="5" t="n">
        <f aca="false">IF($G79=const_zero,MIN(class_series_b_invested_usd,MAX(const_zero,$A79-SUM($J79:$M79))),const_zero)</f>
        <v>30000000</v>
      </c>
      <c r="O79" s="5" t="n">
        <f aca="false">IF($H79=const_zero,MIN(class_series_a_invested_usd,MAX(const_zero,$A79-SUM($J79:$N79))),const_zero)</f>
        <v>0</v>
      </c>
      <c r="P79" s="5" t="n">
        <f aca="false">IF($I79=const_zero,MIN(class_seed_invested_usd,MAX(const_zero,$A79-SUM($J79:$O79))),const_zero)</f>
        <v>5000000</v>
      </c>
      <c r="Q79" s="5" t="n">
        <f aca="false">MAX(const_zero,$A79-SUM($J79:$P79))</f>
        <v>605000000</v>
      </c>
      <c r="R79" s="9" t="n">
        <f aca="false">common_rsa_total+'Pro-Forma'!$B$10+'Pro-Forma'!$B$11+IF($C79=const_one,'Pro-Forma'!$B$5,const_zero)+IF($D79=const_one,'Pro-Forma'!$F$27,const_zero)+IF($E79=const_one,'Pro-Forma'!$F$26,const_zero)+IF($F79=const_one,'Pro-Forma'!$F$25,const_zero)+IF($G79=const_one,'Pro-Forma'!$F$24,const_zero)+IF($H79=const_one,'Pro-Forma'!$F$23,const_zero)+IF($I79=const_one,'Pro-Forma'!$F$22,const_zero)</f>
        <v>22944752.5358044</v>
      </c>
      <c r="S79" s="23" t="b">
        <f aca="false">IF($R79&gt;const_zero,--($Q79&gt;option_strike_usd*$R79),const_zero)</f>
        <v>1</v>
      </c>
      <c r="T79" s="7" t="n">
        <f aca="false">IF($R79&gt;const_zero,IF($S79=const_one,($Q79+option_strike_usd*pre_f_options_issued)/($R79+pre_f_options_issued),$Q79/$R79),const_zero)</f>
        <v>23.8752567605113</v>
      </c>
      <c r="U79" s="5" t="n">
        <f aca="false">IF($C79=const_one,'Pro-Forma'!$B$5*$T79,const_zero)</f>
        <v>19034979.8591862</v>
      </c>
      <c r="V79" s="5" t="n">
        <f aca="false">IF($D79=const_one,'Pro-Forma'!$F$27*$T79,const_zero)</f>
        <v>146434596.415797</v>
      </c>
      <c r="W79" s="5" t="n">
        <f aca="false">IF($E79=const_one,'Pro-Forma'!$F$26*$T79,const_zero)</f>
        <v>41391371.3598663</v>
      </c>
      <c r="X79" s="5" t="n">
        <f aca="false">IF($F79=const_one,'Pro-Forma'!$F$25*$T79,const_zero)</f>
        <v>0</v>
      </c>
      <c r="Y79" s="5" t="n">
        <f aca="false">IF($G79=const_one,'Pro-Forma'!$F$24*$T79,const_zero)</f>
        <v>0</v>
      </c>
      <c r="Z79" s="5" t="n">
        <f aca="false">IF($H79=const_one,'Pro-Forma'!$F$23*$T79,const_zero)</f>
        <v>119376283.802556</v>
      </c>
      <c r="AA79" s="5" t="n">
        <f aca="false">IF($I79=const_one,'Pro-Forma'!$F$22*$T79,const_zero)</f>
        <v>0</v>
      </c>
      <c r="AB79" s="5" t="n">
        <f aca="false">('Pro-Forma'!$B$10+'Pro-Forma'!$B$11)*$T79</f>
        <v>6697315.81671463</v>
      </c>
      <c r="AC79" s="5" t="n">
        <f aca="false">common_rsa_total*$T79</f>
        <v>214877310.844602</v>
      </c>
      <c r="AD79" s="5" t="n">
        <f aca="false">IF($S79=const_one,pre_f_options_issued*($T79-option_strike_usd),const_zero)</f>
        <v>57188141.9012782</v>
      </c>
      <c r="AE79" s="5" t="n">
        <f aca="false">J79+U79</f>
        <v>19034979.8591862</v>
      </c>
      <c r="AF79" s="5" t="n">
        <f aca="false">K79+V79</f>
        <v>146434596.415797</v>
      </c>
      <c r="AG79" s="5" t="n">
        <f aca="false">L79+W79</f>
        <v>41391371.3598663</v>
      </c>
      <c r="AH79" s="5" t="n">
        <f aca="false">M79+X79</f>
        <v>60000000</v>
      </c>
      <c r="AI79" s="5" t="n">
        <f aca="false">N79+Y79</f>
        <v>30000000</v>
      </c>
      <c r="AJ79" s="5" t="n">
        <f aca="false">O79+Z79</f>
        <v>119376283.802556</v>
      </c>
      <c r="AK79" s="5" t="n">
        <f aca="false">P79+AA79</f>
        <v>5000000</v>
      </c>
      <c r="AL79" s="5" t="n">
        <f aca="false">INDEX($AE$40:$AE$167,$B79-$C79*1+const_one)</f>
        <v>30000000</v>
      </c>
      <c r="AM79" s="5" t="n">
        <f aca="false">INDEX($AF$40:$AF$167,$B79-$D79*2+const_one)</f>
        <v>300000000</v>
      </c>
      <c r="AN79" s="5" t="n">
        <f aca="false">INDEX($AG$40:$AG$167,$B79-$E79*4+const_one)</f>
        <v>100000000</v>
      </c>
      <c r="AO79" s="5" t="n">
        <f aca="false">INDEX($AH$40:$AH$167,$B79-$F79*8+const_one)</f>
        <v>60000000</v>
      </c>
      <c r="AP79" s="5" t="n">
        <f aca="false">INDEX($AI$40:$AI$167,$B79-$G79*16+const_one)</f>
        <v>30000000</v>
      </c>
      <c r="AQ79" s="5" t="n">
        <f aca="false">INDEX($AJ$40:$AJ$167,$B79-$H79*32+const_one)</f>
        <v>15000000</v>
      </c>
      <c r="AR79" s="5" t="n">
        <f aca="false">INDEX($AK$40:$AK$167,$B79-$I79*64+const_one)</f>
        <v>5000000</v>
      </c>
      <c r="AS79" s="5" t="n">
        <f aca="false">INDEX($AE$40:$AE$167,$B79+(const_one-$C79)*1+const_one)</f>
        <v>19034979.8591862</v>
      </c>
      <c r="AT79" s="5" t="n">
        <f aca="false">INDEX($AF$40:$AF$167,$B79+(const_one-$D79)*2+const_one)</f>
        <v>146434596.415797</v>
      </c>
      <c r="AU79" s="5" t="n">
        <f aca="false">INDEX($AG$40:$AG$167,$B79+(const_one-$E79)*4+const_one)</f>
        <v>41391371.3598663</v>
      </c>
      <c r="AV79" s="5" t="n">
        <f aca="false">INDEX($AH$40:$AH$167,$B79+(const_one-$F79)*8+const_one)</f>
        <v>57533282.0049328</v>
      </c>
      <c r="AW79" s="5" t="n">
        <f aca="false">INDEX($AI$40:$AI$167,$B79+(const_one-$G79)*16+const_one)</f>
        <v>67235599.873568</v>
      </c>
      <c r="AX79" s="5" t="n">
        <f aca="false">INDEX($AJ$40:$AJ$167,$B79+(const_one-$H79)*32+const_one)</f>
        <v>119376283.802556</v>
      </c>
      <c r="AY79" s="5" t="n">
        <f aca="false">INDEX($AK$40:$AK$167,$B79+(const_one-$I79)*64+const_one)</f>
        <v>100592047.723113</v>
      </c>
      <c r="AZ79" s="5" t="n">
        <f aca="false">--($C79=--(AS79&gt;AL79))</f>
        <v>0</v>
      </c>
      <c r="BA79" s="5" t="n">
        <f aca="false">--($D79=--(AT79&gt;AM79))</f>
        <v>0</v>
      </c>
      <c r="BB79" s="5" t="n">
        <f aca="false">--($E79=--(AU79&gt;AN79))</f>
        <v>0</v>
      </c>
      <c r="BC79" s="5" t="n">
        <f aca="false">--($F79=--(AV79&gt;AO79))</f>
        <v>1</v>
      </c>
      <c r="BD79" s="5" t="n">
        <f aca="false">--($G79=--(AW79&gt;AP79))</f>
        <v>0</v>
      </c>
      <c r="BE79" s="5" t="n">
        <f aca="false">--($H79=--(AX79&gt;AQ79))</f>
        <v>1</v>
      </c>
      <c r="BF79" s="5" t="n">
        <f aca="false">--($I79=--(AY79&gt;AR79))</f>
        <v>0</v>
      </c>
      <c r="BG79" s="5" t="n">
        <f aca="false">SUM(AZ79:BF79)</f>
        <v>2</v>
      </c>
      <c r="BH79" s="5" t="n">
        <f aca="false">SUM(AE79:AK79)+AB79+AC79+AD79</f>
        <v>700000000</v>
      </c>
    </row>
    <row r="80" customFormat="false" ht="15" hidden="true" customHeight="false" outlineLevel="0" collapsed="false">
      <c r="A80" s="5" t="n">
        <f aca="false">exit_value_1_usd</f>
        <v>700000000</v>
      </c>
      <c r="B80" s="2" t="n">
        <f aca="false">ROW()-ROW($B$40)</f>
        <v>40</v>
      </c>
      <c r="C80" s="2" t="n">
        <f aca="false">MOD(QUOTIENT($B80,1),2)</f>
        <v>0</v>
      </c>
      <c r="D80" s="2" t="n">
        <f aca="false">MOD(QUOTIENT($B80,2),2)</f>
        <v>0</v>
      </c>
      <c r="E80" s="2" t="n">
        <f aca="false">MOD(QUOTIENT($B80,4),2)</f>
        <v>0</v>
      </c>
      <c r="F80" s="2" t="n">
        <f aca="false">MOD(QUOTIENT($B80,8),2)</f>
        <v>1</v>
      </c>
      <c r="G80" s="2" t="n">
        <f aca="false">MOD(QUOTIENT($B80,16),2)</f>
        <v>0</v>
      </c>
      <c r="H80" s="2" t="n">
        <f aca="false">MOD(QUOTIENT($B80,32),2)</f>
        <v>1</v>
      </c>
      <c r="I80" s="2" t="n">
        <f aca="false">MOD(QUOTIENT($B80,64),2)</f>
        <v>0</v>
      </c>
      <c r="J80" s="5" t="n">
        <f aca="false">IF($C80=const_zero,MIN(class_series_f_invested_usd,MAX(const_zero,$A80)),const_zero)</f>
        <v>30000000</v>
      </c>
      <c r="K80" s="5" t="n">
        <f aca="false">IF($D80=const_zero,MIN(class_series_e_invested_usd,MAX(const_zero,$A80-SUM($J80:$J80))),const_zero)</f>
        <v>300000000</v>
      </c>
      <c r="L80" s="5" t="n">
        <f aca="false">IF($E80=const_zero,MIN(class_series_d_invested_usd,MAX(const_zero,$A80-SUM($J80:$K80))),const_zero)</f>
        <v>100000000</v>
      </c>
      <c r="M80" s="5" t="n">
        <f aca="false">IF($F80=const_zero,MIN(class_series_c_invested_usd,MAX(const_zero,$A80-SUM($J80:$L80))),const_zero)</f>
        <v>0</v>
      </c>
      <c r="N80" s="5" t="n">
        <f aca="false">IF($G80=const_zero,MIN(class_series_b_invested_usd,MAX(const_zero,$A80-SUM($J80:$M80))),const_zero)</f>
        <v>30000000</v>
      </c>
      <c r="O80" s="5" t="n">
        <f aca="false">IF($H80=const_zero,MIN(class_series_a_invested_usd,MAX(const_zero,$A80-SUM($J80:$N80))),const_zero)</f>
        <v>0</v>
      </c>
      <c r="P80" s="5" t="n">
        <f aca="false">IF($I80=const_zero,MIN(class_seed_invested_usd,MAX(const_zero,$A80-SUM($J80:$O80))),const_zero)</f>
        <v>5000000</v>
      </c>
      <c r="Q80" s="5" t="n">
        <f aca="false">MAX(const_zero,$A80-SUM($J80:$P80))</f>
        <v>235000000</v>
      </c>
      <c r="R80" s="9" t="n">
        <f aca="false">common_rsa_total+'Pro-Forma'!$B$10+'Pro-Forma'!$B$11+IF($C80=const_one,'Pro-Forma'!$B$5,const_zero)+IF($D80=const_one,'Pro-Forma'!$F$27,const_zero)+IF($E80=const_one,'Pro-Forma'!$F$26,const_zero)+IF($F80=const_one,'Pro-Forma'!$F$25,const_zero)+IF($G80=const_one,'Pro-Forma'!$F$24,const_zero)+IF($H80=const_one,'Pro-Forma'!$F$23,const_zero)+IF($I80=const_one,'Pro-Forma'!$F$22,const_zero)</f>
        <v>16680512.8289884</v>
      </c>
      <c r="S80" s="23" t="b">
        <f aca="false">IF($R80&gt;const_zero,--($Q80&gt;option_strike_usd*$R80),const_zero)</f>
        <v>1</v>
      </c>
      <c r="T80" s="7" t="n">
        <f aca="false">IF($R80&gt;const_zero,IF($S80=const_one,($Q80+option_strike_usd*pre_f_options_issued)/($R80+pre_f_options_issued),$Q80/$R80),const_zero)</f>
        <v>12.3823592266551</v>
      </c>
      <c r="U80" s="5" t="n">
        <f aca="false">IF($C80=const_one,'Pro-Forma'!$B$5*$T80,const_zero)</f>
        <v>0</v>
      </c>
      <c r="V80" s="5" t="n">
        <f aca="false">IF($D80=const_one,'Pro-Forma'!$F$27*$T80,const_zero)</f>
        <v>0</v>
      </c>
      <c r="W80" s="5" t="n">
        <f aca="false">IF($E80=const_one,'Pro-Forma'!$F$26*$T80,const_zero)</f>
        <v>0</v>
      </c>
      <c r="X80" s="5" t="n">
        <f aca="false">IF($F80=const_one,'Pro-Forma'!$F$25*$T80,const_zero)</f>
        <v>29717662.1439722</v>
      </c>
      <c r="Y80" s="5" t="n">
        <f aca="false">IF($G80=const_one,'Pro-Forma'!$F$24*$T80,const_zero)</f>
        <v>0</v>
      </c>
      <c r="Z80" s="5" t="n">
        <f aca="false">IF($H80=const_one,'Pro-Forma'!$F$23*$T80,const_zero)</f>
        <v>61911796.1332753</v>
      </c>
      <c r="AA80" s="5" t="n">
        <f aca="false">IF($I80=const_one,'Pro-Forma'!$F$22*$T80,const_zero)</f>
        <v>0</v>
      </c>
      <c r="AB80" s="5" t="n">
        <f aca="false">('Pro-Forma'!$B$10+'Pro-Forma'!$B$11)*$T80</f>
        <v>3473410.61621921</v>
      </c>
      <c r="AC80" s="5" t="n">
        <f aca="false">common_rsa_total*$T80</f>
        <v>111441233.039896</v>
      </c>
      <c r="AD80" s="5" t="n">
        <f aca="false">IF($S80=const_one,pre_f_options_issued*($T80-option_strike_usd),const_zero)</f>
        <v>28455898.0666377</v>
      </c>
      <c r="AE80" s="5" t="n">
        <f aca="false">J80+U80</f>
        <v>30000000</v>
      </c>
      <c r="AF80" s="5" t="n">
        <f aca="false">K80+V80</f>
        <v>300000000</v>
      </c>
      <c r="AG80" s="5" t="n">
        <f aca="false">L80+W80</f>
        <v>100000000</v>
      </c>
      <c r="AH80" s="5" t="n">
        <f aca="false">M80+X80</f>
        <v>29717662.1439722</v>
      </c>
      <c r="AI80" s="5" t="n">
        <f aca="false">N80+Y80</f>
        <v>30000000</v>
      </c>
      <c r="AJ80" s="5" t="n">
        <f aca="false">O80+Z80</f>
        <v>61911796.1332753</v>
      </c>
      <c r="AK80" s="5" t="n">
        <f aca="false">P80+AA80</f>
        <v>5000000</v>
      </c>
      <c r="AL80" s="5" t="n">
        <f aca="false">INDEX($AE$40:$AE$167,$B80-$C80*1+const_one)</f>
        <v>30000000</v>
      </c>
      <c r="AM80" s="5" t="n">
        <f aca="false">INDEX($AF$40:$AF$167,$B80-$D80*2+const_one)</f>
        <v>300000000</v>
      </c>
      <c r="AN80" s="5" t="n">
        <f aca="false">INDEX($AG$40:$AG$167,$B80-$E80*4+const_one)</f>
        <v>100000000</v>
      </c>
      <c r="AO80" s="5" t="n">
        <f aca="false">INDEX($AH$40:$AH$167,$B80-$F80*8+const_one)</f>
        <v>60000000</v>
      </c>
      <c r="AP80" s="5" t="n">
        <f aca="false">INDEX($AI$40:$AI$167,$B80-$G80*16+const_one)</f>
        <v>30000000</v>
      </c>
      <c r="AQ80" s="5" t="n">
        <f aca="false">INDEX($AJ$40:$AJ$167,$B80-$H80*32+const_one)</f>
        <v>15000000</v>
      </c>
      <c r="AR80" s="5" t="n">
        <f aca="false">INDEX($AK$40:$AK$167,$B80-$I80*64+const_one)</f>
        <v>5000000</v>
      </c>
      <c r="AS80" s="5" t="n">
        <f aca="false">INDEX($AE$40:$AE$167,$B80+(const_one-$C80)*1+const_one)</f>
        <v>10675320.2269423</v>
      </c>
      <c r="AT80" s="5" t="n">
        <f aca="false">INDEX($AF$40:$AF$167,$B80+(const_one-$D80)*2+const_one)</f>
        <v>130231547.123679</v>
      </c>
      <c r="AU80" s="5" t="n">
        <f aca="false">INDEX($AG$40:$AG$167,$B80+(const_one-$E80)*4+const_one)</f>
        <v>27976606.1315693</v>
      </c>
      <c r="AV80" s="5" t="n">
        <f aca="false">INDEX($AH$40:$AH$167,$B80+(const_one-$F80)*8+const_one)</f>
        <v>29717662.1439722</v>
      </c>
      <c r="AW80" s="5" t="n">
        <f aca="false">INDEX($AI$40:$AI$167,$B80+(const_one-$G80)*16+const_one)</f>
        <v>36180407.8285868</v>
      </c>
      <c r="AX80" s="5" t="n">
        <f aca="false">INDEX($AJ$40:$AJ$167,$B80+(const_one-$H80)*32+const_one)</f>
        <v>61911796.1332753</v>
      </c>
      <c r="AY80" s="5" t="n">
        <f aca="false">INDEX($AK$40:$AK$167,$B80+(const_one-$I80)*64+const_one)</f>
        <v>50143684.2375988</v>
      </c>
      <c r="AZ80" s="5" t="n">
        <f aca="false">--($C80=--(AS80&gt;AL80))</f>
        <v>1</v>
      </c>
      <c r="BA80" s="5" t="n">
        <f aca="false">--($D80=--(AT80&gt;AM80))</f>
        <v>1</v>
      </c>
      <c r="BB80" s="5" t="n">
        <f aca="false">--($E80=--(AU80&gt;AN80))</f>
        <v>1</v>
      </c>
      <c r="BC80" s="5" t="n">
        <f aca="false">--($F80=--(AV80&gt;AO80))</f>
        <v>0</v>
      </c>
      <c r="BD80" s="5" t="n">
        <f aca="false">--($G80=--(AW80&gt;AP80))</f>
        <v>0</v>
      </c>
      <c r="BE80" s="5" t="n">
        <f aca="false">--($H80=--(AX80&gt;AQ80))</f>
        <v>1</v>
      </c>
      <c r="BF80" s="5" t="n">
        <f aca="false">--($I80=--(AY80&gt;AR80))</f>
        <v>0</v>
      </c>
      <c r="BG80" s="5" t="n">
        <f aca="false">SUM(AZ80:BF80)</f>
        <v>4</v>
      </c>
      <c r="BH80" s="5" t="n">
        <f aca="false">SUM(AE80:AK80)+AB80+AC80+AD80</f>
        <v>700000000</v>
      </c>
    </row>
    <row r="81" customFormat="false" ht="15" hidden="true" customHeight="false" outlineLevel="0" collapsed="false">
      <c r="A81" s="5" t="n">
        <f aca="false">exit_value_1_usd</f>
        <v>700000000</v>
      </c>
      <c r="B81" s="2" t="n">
        <f aca="false">ROW()-ROW($B$40)</f>
        <v>41</v>
      </c>
      <c r="C81" s="2" t="n">
        <f aca="false">MOD(QUOTIENT($B81,1),2)</f>
        <v>1</v>
      </c>
      <c r="D81" s="2" t="n">
        <f aca="false">MOD(QUOTIENT($B81,2),2)</f>
        <v>0</v>
      </c>
      <c r="E81" s="2" t="n">
        <f aca="false">MOD(QUOTIENT($B81,4),2)</f>
        <v>0</v>
      </c>
      <c r="F81" s="2" t="n">
        <f aca="false">MOD(QUOTIENT($B81,8),2)</f>
        <v>1</v>
      </c>
      <c r="G81" s="2" t="n">
        <f aca="false">MOD(QUOTIENT($B81,16),2)</f>
        <v>0</v>
      </c>
      <c r="H81" s="2" t="n">
        <f aca="false">MOD(QUOTIENT($B81,32),2)</f>
        <v>1</v>
      </c>
      <c r="I81" s="2" t="n">
        <f aca="false">MOD(QUOTIENT($B81,64),2)</f>
        <v>0</v>
      </c>
      <c r="J81" s="5" t="n">
        <f aca="false">IF($C81=const_zero,MIN(class_series_f_invested_usd,MAX(const_zero,$A81)),const_zero)</f>
        <v>0</v>
      </c>
      <c r="K81" s="5" t="n">
        <f aca="false">IF($D81=const_zero,MIN(class_series_e_invested_usd,MAX(const_zero,$A81-SUM($J81:$J81))),const_zero)</f>
        <v>300000000</v>
      </c>
      <c r="L81" s="5" t="n">
        <f aca="false">IF($E81=const_zero,MIN(class_series_d_invested_usd,MAX(const_zero,$A81-SUM($J81:$K81))),const_zero)</f>
        <v>100000000</v>
      </c>
      <c r="M81" s="5" t="n">
        <f aca="false">IF($F81=const_zero,MIN(class_series_c_invested_usd,MAX(const_zero,$A81-SUM($J81:$L81))),const_zero)</f>
        <v>0</v>
      </c>
      <c r="N81" s="5" t="n">
        <f aca="false">IF($G81=const_zero,MIN(class_series_b_invested_usd,MAX(const_zero,$A81-SUM($J81:$M81))),const_zero)</f>
        <v>30000000</v>
      </c>
      <c r="O81" s="5" t="n">
        <f aca="false">IF($H81=const_zero,MIN(class_series_a_invested_usd,MAX(const_zero,$A81-SUM($J81:$N81))),const_zero)</f>
        <v>0</v>
      </c>
      <c r="P81" s="5" t="n">
        <f aca="false">IF($I81=const_zero,MIN(class_seed_invested_usd,MAX(const_zero,$A81-SUM($J81:$O81))),const_zero)</f>
        <v>5000000</v>
      </c>
      <c r="Q81" s="5" t="n">
        <f aca="false">MAX(const_zero,$A81-SUM($J81:$P81))</f>
        <v>265000000</v>
      </c>
      <c r="R81" s="9" t="n">
        <f aca="false">common_rsa_total+'Pro-Forma'!$B$10+'Pro-Forma'!$B$11+IF($C81=const_one,'Pro-Forma'!$B$5,const_zero)+IF($D81=const_one,'Pro-Forma'!$F$27,const_zero)+IF($E81=const_one,'Pro-Forma'!$F$26,const_zero)+IF($F81=const_one,'Pro-Forma'!$F$25,const_zero)+IF($G81=const_one,'Pro-Forma'!$F$24,const_zero)+IF($H81=const_one,'Pro-Forma'!$F$23,const_zero)+IF($I81=const_one,'Pro-Forma'!$F$22,const_zero)</f>
        <v>17477780.8981917</v>
      </c>
      <c r="S81" s="23" t="b">
        <f aca="false">IF($R81&gt;const_zero,--($Q81&gt;option_strike_usd*$R81),const_zero)</f>
        <v>1</v>
      </c>
      <c r="T81" s="7" t="n">
        <f aca="false">IF($R81&gt;const_zero,IF($S81=const_one,($Q81+option_strike_usd*pre_f_options_issued)/($R81+pre_f_options_issued),$Q81/$R81),const_zero)</f>
        <v>13.3898755504028</v>
      </c>
      <c r="U81" s="5" t="n">
        <f aca="false">IF($C81=const_one,'Pro-Forma'!$B$5*$T81,const_zero)</f>
        <v>10675320.2269423</v>
      </c>
      <c r="V81" s="5" t="n">
        <f aca="false">IF($D81=const_one,'Pro-Forma'!$F$27*$T81,const_zero)</f>
        <v>0</v>
      </c>
      <c r="W81" s="5" t="n">
        <f aca="false">IF($E81=const_one,'Pro-Forma'!$F$26*$T81,const_zero)</f>
        <v>0</v>
      </c>
      <c r="X81" s="5" t="n">
        <f aca="false">IF($F81=const_one,'Pro-Forma'!$F$25*$T81,const_zero)</f>
        <v>32135701.3209666</v>
      </c>
      <c r="Y81" s="5" t="n">
        <f aca="false">IF($G81=const_one,'Pro-Forma'!$F$24*$T81,const_zero)</f>
        <v>0</v>
      </c>
      <c r="Z81" s="5" t="n">
        <f aca="false">IF($H81=const_one,'Pro-Forma'!$F$23*$T81,const_zero)</f>
        <v>66949377.7520138</v>
      </c>
      <c r="AA81" s="5" t="n">
        <f aca="false">IF($I81=const_one,'Pro-Forma'!$F$22*$T81,const_zero)</f>
        <v>0</v>
      </c>
      <c r="AB81" s="5" t="n">
        <f aca="false">('Pro-Forma'!$B$10+'Pro-Forma'!$B$11)*$T81</f>
        <v>3756031.87044563</v>
      </c>
      <c r="AC81" s="5" t="n">
        <f aca="false">common_rsa_total*$T81</f>
        <v>120508879.953625</v>
      </c>
      <c r="AD81" s="5" t="n">
        <f aca="false">IF($S81=const_one,pre_f_options_issued*($T81-option_strike_usd),const_zero)</f>
        <v>30974688.8760069</v>
      </c>
      <c r="AE81" s="5" t="n">
        <f aca="false">J81+U81</f>
        <v>10675320.2269423</v>
      </c>
      <c r="AF81" s="5" t="n">
        <f aca="false">K81+V81</f>
        <v>300000000</v>
      </c>
      <c r="AG81" s="5" t="n">
        <f aca="false">L81+W81</f>
        <v>100000000</v>
      </c>
      <c r="AH81" s="5" t="n">
        <f aca="false">M81+X81</f>
        <v>32135701.3209666</v>
      </c>
      <c r="AI81" s="5" t="n">
        <f aca="false">N81+Y81</f>
        <v>30000000</v>
      </c>
      <c r="AJ81" s="5" t="n">
        <f aca="false">O81+Z81</f>
        <v>66949377.7520138</v>
      </c>
      <c r="AK81" s="5" t="n">
        <f aca="false">P81+AA81</f>
        <v>5000000</v>
      </c>
      <c r="AL81" s="5" t="n">
        <f aca="false">INDEX($AE$40:$AE$167,$B81-$C81*1+const_one)</f>
        <v>30000000</v>
      </c>
      <c r="AM81" s="5" t="n">
        <f aca="false">INDEX($AF$40:$AF$167,$B81-$D81*2+const_one)</f>
        <v>300000000</v>
      </c>
      <c r="AN81" s="5" t="n">
        <f aca="false">INDEX($AG$40:$AG$167,$B81-$E81*4+const_one)</f>
        <v>100000000</v>
      </c>
      <c r="AO81" s="5" t="n">
        <f aca="false">INDEX($AH$40:$AH$167,$B81-$F81*8+const_one)</f>
        <v>60000000</v>
      </c>
      <c r="AP81" s="5" t="n">
        <f aca="false">INDEX($AI$40:$AI$167,$B81-$G81*16+const_one)</f>
        <v>30000000</v>
      </c>
      <c r="AQ81" s="5" t="n">
        <f aca="false">INDEX($AJ$40:$AJ$167,$B81-$H81*32+const_one)</f>
        <v>15000000</v>
      </c>
      <c r="AR81" s="5" t="n">
        <f aca="false">INDEX($AK$40:$AK$167,$B81-$I81*64+const_one)</f>
        <v>5000000</v>
      </c>
      <c r="AS81" s="5" t="n">
        <f aca="false">INDEX($AE$40:$AE$167,$B81+(const_one-$C81)*1+const_one)</f>
        <v>10675320.2269423</v>
      </c>
      <c r="AT81" s="5" t="n">
        <f aca="false">INDEX($AF$40:$AF$167,$B81+(const_one-$D81)*2+const_one)</f>
        <v>133301894.622869</v>
      </c>
      <c r="AU81" s="5" t="n">
        <f aca="false">INDEX($AG$40:$AG$167,$B81+(const_one-$E81)*4+const_one)</f>
        <v>29344764.8832057</v>
      </c>
      <c r="AV81" s="5" t="n">
        <f aca="false">INDEX($AH$40:$AH$167,$B81+(const_one-$F81)*8+const_one)</f>
        <v>32135701.3209666</v>
      </c>
      <c r="AW81" s="5" t="n">
        <f aca="false">INDEX($AI$40:$AI$167,$B81+(const_one-$G81)*16+const_one)</f>
        <v>38841870.9341179</v>
      </c>
      <c r="AX81" s="5" t="n">
        <f aca="false">INDEX($AJ$40:$AJ$167,$B81+(const_one-$H81)*32+const_one)</f>
        <v>66949377.7520138</v>
      </c>
      <c r="AY81" s="5" t="n">
        <f aca="false">INDEX($AK$40:$AK$167,$B81+(const_one-$I81)*64+const_one)</f>
        <v>54548480.7298731</v>
      </c>
      <c r="AZ81" s="5" t="n">
        <f aca="false">--($C81=--(AS81&gt;AL81))</f>
        <v>0</v>
      </c>
      <c r="BA81" s="5" t="n">
        <f aca="false">--($D81=--(AT81&gt;AM81))</f>
        <v>1</v>
      </c>
      <c r="BB81" s="5" t="n">
        <f aca="false">--($E81=--(AU81&gt;AN81))</f>
        <v>1</v>
      </c>
      <c r="BC81" s="5" t="n">
        <f aca="false">--($F81=--(AV81&gt;AO81))</f>
        <v>0</v>
      </c>
      <c r="BD81" s="5" t="n">
        <f aca="false">--($G81=--(AW81&gt;AP81))</f>
        <v>0</v>
      </c>
      <c r="BE81" s="5" t="n">
        <f aca="false">--($H81=--(AX81&gt;AQ81))</f>
        <v>1</v>
      </c>
      <c r="BF81" s="5" t="n">
        <f aca="false">--($I81=--(AY81&gt;AR81))</f>
        <v>0</v>
      </c>
      <c r="BG81" s="5" t="n">
        <f aca="false">SUM(AZ81:BF81)</f>
        <v>3</v>
      </c>
      <c r="BH81" s="5" t="n">
        <f aca="false">SUM(AE81:AK81)+AB81+AC81+AD81</f>
        <v>700000000</v>
      </c>
    </row>
    <row r="82" customFormat="false" ht="15" hidden="true" customHeight="false" outlineLevel="0" collapsed="false">
      <c r="A82" s="5" t="n">
        <f aca="false">exit_value_1_usd</f>
        <v>700000000</v>
      </c>
      <c r="B82" s="2" t="n">
        <f aca="false">ROW()-ROW($B$40)</f>
        <v>42</v>
      </c>
      <c r="C82" s="2" t="n">
        <f aca="false">MOD(QUOTIENT($B82,1),2)</f>
        <v>0</v>
      </c>
      <c r="D82" s="2" t="n">
        <f aca="false">MOD(QUOTIENT($B82,2),2)</f>
        <v>1</v>
      </c>
      <c r="E82" s="2" t="n">
        <f aca="false">MOD(QUOTIENT($B82,4),2)</f>
        <v>0</v>
      </c>
      <c r="F82" s="2" t="n">
        <f aca="false">MOD(QUOTIENT($B82,8),2)</f>
        <v>1</v>
      </c>
      <c r="G82" s="2" t="n">
        <f aca="false">MOD(QUOTIENT($B82,16),2)</f>
        <v>0</v>
      </c>
      <c r="H82" s="2" t="n">
        <f aca="false">MOD(QUOTIENT($B82,32),2)</f>
        <v>1</v>
      </c>
      <c r="I82" s="2" t="n">
        <f aca="false">MOD(QUOTIENT($B82,64),2)</f>
        <v>0</v>
      </c>
      <c r="J82" s="5" t="n">
        <f aca="false">IF($C82=const_zero,MIN(class_series_f_invested_usd,MAX(const_zero,$A82)),const_zero)</f>
        <v>30000000</v>
      </c>
      <c r="K82" s="5" t="n">
        <f aca="false">IF($D82=const_zero,MIN(class_series_e_invested_usd,MAX(const_zero,$A82-SUM($J82:$J82))),const_zero)</f>
        <v>0</v>
      </c>
      <c r="L82" s="5" t="n">
        <f aca="false">IF($E82=const_zero,MIN(class_series_d_invested_usd,MAX(const_zero,$A82-SUM($J82:$K82))),const_zero)</f>
        <v>100000000</v>
      </c>
      <c r="M82" s="5" t="n">
        <f aca="false">IF($F82=const_zero,MIN(class_series_c_invested_usd,MAX(const_zero,$A82-SUM($J82:$L82))),const_zero)</f>
        <v>0</v>
      </c>
      <c r="N82" s="5" t="n">
        <f aca="false">IF($G82=const_zero,MIN(class_series_b_invested_usd,MAX(const_zero,$A82-SUM($J82:$M82))),const_zero)</f>
        <v>30000000</v>
      </c>
      <c r="O82" s="5" t="n">
        <f aca="false">IF($H82=const_zero,MIN(class_series_a_invested_usd,MAX(const_zero,$A82-SUM($J82:$N82))),const_zero)</f>
        <v>0</v>
      </c>
      <c r="P82" s="5" t="n">
        <f aca="false">IF($I82=const_zero,MIN(class_seed_invested_usd,MAX(const_zero,$A82-SUM($J82:$O82))),const_zero)</f>
        <v>5000000</v>
      </c>
      <c r="Q82" s="5" t="n">
        <f aca="false">MAX(const_zero,$A82-SUM($J82:$P82))</f>
        <v>535000000</v>
      </c>
      <c r="R82" s="9" t="n">
        <f aca="false">common_rsa_total+'Pro-Forma'!$B$10+'Pro-Forma'!$B$11+IF($C82=const_one,'Pro-Forma'!$B$5,const_zero)+IF($D82=const_one,'Pro-Forma'!$F$27,const_zero)+IF($E82=const_one,'Pro-Forma'!$F$26,const_zero)+IF($F82=const_one,'Pro-Forma'!$F$25,const_zero)+IF($G82=const_one,'Pro-Forma'!$F$24,const_zero)+IF($H82=const_one,'Pro-Forma'!$F$23,const_zero)+IF($I82=const_one,'Pro-Forma'!$F$22,const_zero)</f>
        <v>22813833.1063222</v>
      </c>
      <c r="S82" s="23" t="b">
        <f aca="false">IF($R82&gt;const_zero,--($Q82&gt;option_strike_usd*$R82),const_zero)</f>
        <v>1</v>
      </c>
      <c r="T82" s="7" t="n">
        <f aca="false">IF($R82&gt;const_zero,IF($S82=const_one,($Q82+option_strike_usd*pre_f_options_issued)/($R82+pre_f_options_issued),$Q82/$R82),const_zero)</f>
        <v>21.233449621889</v>
      </c>
      <c r="U82" s="5" t="n">
        <f aca="false">IF($C82=const_one,'Pro-Forma'!$B$5*$T82,const_zero)</f>
        <v>0</v>
      </c>
      <c r="V82" s="5" t="n">
        <f aca="false">IF($D82=const_one,'Pro-Forma'!$F$27*$T82,const_zero)</f>
        <v>130231547.123679</v>
      </c>
      <c r="W82" s="5" t="n">
        <f aca="false">IF($E82=const_one,'Pro-Forma'!$F$26*$T82,const_zero)</f>
        <v>0</v>
      </c>
      <c r="X82" s="5" t="n">
        <f aca="false">IF($F82=const_one,'Pro-Forma'!$F$25*$T82,const_zero)</f>
        <v>50960279.0925337</v>
      </c>
      <c r="Y82" s="5" t="n">
        <f aca="false">IF($G82=const_one,'Pro-Forma'!$F$24*$T82,const_zero)</f>
        <v>0</v>
      </c>
      <c r="Z82" s="5" t="n">
        <f aca="false">IF($H82=const_one,'Pro-Forma'!$F$23*$T82,const_zero)</f>
        <v>106167248.109445</v>
      </c>
      <c r="AA82" s="5" t="n">
        <f aca="false">IF($I82=const_one,'Pro-Forma'!$F$22*$T82,const_zero)</f>
        <v>0</v>
      </c>
      <c r="AB82" s="5" t="n">
        <f aca="false">('Pro-Forma'!$B$10+'Pro-Forma'!$B$11)*$T82</f>
        <v>5956255.02261804</v>
      </c>
      <c r="AC82" s="5" t="n">
        <f aca="false">common_rsa_total*$T82</f>
        <v>191101046.597001</v>
      </c>
      <c r="AD82" s="5" t="n">
        <f aca="false">IF($S82=const_one,pre_f_options_issued*($T82-option_strike_usd),const_zero)</f>
        <v>50583624.0547226</v>
      </c>
      <c r="AE82" s="5" t="n">
        <f aca="false">J82+U82</f>
        <v>30000000</v>
      </c>
      <c r="AF82" s="5" t="n">
        <f aca="false">K82+V82</f>
        <v>130231547.123679</v>
      </c>
      <c r="AG82" s="5" t="n">
        <f aca="false">L82+W82</f>
        <v>100000000</v>
      </c>
      <c r="AH82" s="5" t="n">
        <f aca="false">M82+X82</f>
        <v>50960279.0925337</v>
      </c>
      <c r="AI82" s="5" t="n">
        <f aca="false">N82+Y82</f>
        <v>30000000</v>
      </c>
      <c r="AJ82" s="5" t="n">
        <f aca="false">O82+Z82</f>
        <v>106167248.109445</v>
      </c>
      <c r="AK82" s="5" t="n">
        <f aca="false">P82+AA82</f>
        <v>5000000</v>
      </c>
      <c r="AL82" s="5" t="n">
        <f aca="false">INDEX($AE$40:$AE$167,$B82-$C82*1+const_one)</f>
        <v>30000000</v>
      </c>
      <c r="AM82" s="5" t="n">
        <f aca="false">INDEX($AF$40:$AF$167,$B82-$D82*2+const_one)</f>
        <v>300000000</v>
      </c>
      <c r="AN82" s="5" t="n">
        <f aca="false">INDEX($AG$40:$AG$167,$B82-$E82*4+const_one)</f>
        <v>100000000</v>
      </c>
      <c r="AO82" s="5" t="n">
        <f aca="false">INDEX($AH$40:$AH$167,$B82-$F82*8+const_one)</f>
        <v>60000000</v>
      </c>
      <c r="AP82" s="5" t="n">
        <f aca="false">INDEX($AI$40:$AI$167,$B82-$G82*16+const_one)</f>
        <v>30000000</v>
      </c>
      <c r="AQ82" s="5" t="n">
        <f aca="false">INDEX($AJ$40:$AJ$167,$B82-$H82*32+const_one)</f>
        <v>15000000</v>
      </c>
      <c r="AR82" s="5" t="n">
        <f aca="false">INDEX($AK$40:$AK$167,$B82-$I82*64+const_one)</f>
        <v>5000000</v>
      </c>
      <c r="AS82" s="5" t="n">
        <f aca="false">INDEX($AE$40:$AE$167,$B82+(const_one-$C82)*1+const_one)</f>
        <v>17327864.7358224</v>
      </c>
      <c r="AT82" s="5" t="n">
        <f aca="false">INDEX($AF$40:$AF$167,$B82+(const_one-$D82)*2+const_one)</f>
        <v>130231547.123679</v>
      </c>
      <c r="AU82" s="5" t="n">
        <f aca="false">INDEX($AG$40:$AG$167,$B82+(const_one-$E82)*4+const_one)</f>
        <v>40861572.304163</v>
      </c>
      <c r="AV82" s="5" t="n">
        <f aca="false">INDEX($AH$40:$AH$167,$B82+(const_one-$F82)*8+const_one)</f>
        <v>50960279.0925337</v>
      </c>
      <c r="AW82" s="5" t="n">
        <f aca="false">INDEX($AI$40:$AI$167,$B82+(const_one-$G82)*16+const_one)</f>
        <v>60129619.1019734</v>
      </c>
      <c r="AX82" s="5" t="n">
        <f aca="false">INDEX($AJ$40:$AJ$167,$B82+(const_one-$H82)*32+const_one)</f>
        <v>106167248.109445</v>
      </c>
      <c r="AY82" s="5" t="n">
        <f aca="false">INDEX($AK$40:$AK$167,$B82+(const_one-$I82)*64+const_one)</f>
        <v>89480600.8361339</v>
      </c>
      <c r="AZ82" s="5" t="n">
        <f aca="false">--($C82=--(AS82&gt;AL82))</f>
        <v>1</v>
      </c>
      <c r="BA82" s="5" t="n">
        <f aca="false">--($D82=--(AT82&gt;AM82))</f>
        <v>0</v>
      </c>
      <c r="BB82" s="5" t="n">
        <f aca="false">--($E82=--(AU82&gt;AN82))</f>
        <v>1</v>
      </c>
      <c r="BC82" s="5" t="n">
        <f aca="false">--($F82=--(AV82&gt;AO82))</f>
        <v>0</v>
      </c>
      <c r="BD82" s="5" t="n">
        <f aca="false">--($G82=--(AW82&gt;AP82))</f>
        <v>0</v>
      </c>
      <c r="BE82" s="5" t="n">
        <f aca="false">--($H82=--(AX82&gt;AQ82))</f>
        <v>1</v>
      </c>
      <c r="BF82" s="5" t="n">
        <f aca="false">--($I82=--(AY82&gt;AR82))</f>
        <v>0</v>
      </c>
      <c r="BG82" s="5" t="n">
        <f aca="false">SUM(AZ82:BF82)</f>
        <v>3</v>
      </c>
      <c r="BH82" s="5" t="n">
        <f aca="false">SUM(AE82:AK82)+AB82+AC82+AD82</f>
        <v>700000000</v>
      </c>
    </row>
    <row r="83" customFormat="false" ht="15" hidden="true" customHeight="false" outlineLevel="0" collapsed="false">
      <c r="A83" s="5" t="n">
        <f aca="false">exit_value_1_usd</f>
        <v>700000000</v>
      </c>
      <c r="B83" s="2" t="n">
        <f aca="false">ROW()-ROW($B$40)</f>
        <v>43</v>
      </c>
      <c r="C83" s="2" t="n">
        <f aca="false">MOD(QUOTIENT($B83,1),2)</f>
        <v>1</v>
      </c>
      <c r="D83" s="2" t="n">
        <f aca="false">MOD(QUOTIENT($B83,2),2)</f>
        <v>1</v>
      </c>
      <c r="E83" s="2" t="n">
        <f aca="false">MOD(QUOTIENT($B83,4),2)</f>
        <v>0</v>
      </c>
      <c r="F83" s="2" t="n">
        <f aca="false">MOD(QUOTIENT($B83,8),2)</f>
        <v>1</v>
      </c>
      <c r="G83" s="2" t="n">
        <f aca="false">MOD(QUOTIENT($B83,16),2)</f>
        <v>0</v>
      </c>
      <c r="H83" s="2" t="n">
        <f aca="false">MOD(QUOTIENT($B83,32),2)</f>
        <v>1</v>
      </c>
      <c r="I83" s="2" t="n">
        <f aca="false">MOD(QUOTIENT($B83,64),2)</f>
        <v>0</v>
      </c>
      <c r="J83" s="5" t="n">
        <f aca="false">IF($C83=const_zero,MIN(class_series_f_invested_usd,MAX(const_zero,$A83)),const_zero)</f>
        <v>0</v>
      </c>
      <c r="K83" s="5" t="n">
        <f aca="false">IF($D83=const_zero,MIN(class_series_e_invested_usd,MAX(const_zero,$A83-SUM($J83:$J83))),const_zero)</f>
        <v>0</v>
      </c>
      <c r="L83" s="5" t="n">
        <f aca="false">IF($E83=const_zero,MIN(class_series_d_invested_usd,MAX(const_zero,$A83-SUM($J83:$K83))),const_zero)</f>
        <v>100000000</v>
      </c>
      <c r="M83" s="5" t="n">
        <f aca="false">IF($F83=const_zero,MIN(class_series_c_invested_usd,MAX(const_zero,$A83-SUM($J83:$L83))),const_zero)</f>
        <v>0</v>
      </c>
      <c r="N83" s="5" t="n">
        <f aca="false">IF($G83=const_zero,MIN(class_series_b_invested_usd,MAX(const_zero,$A83-SUM($J83:$M83))),const_zero)</f>
        <v>30000000</v>
      </c>
      <c r="O83" s="5" t="n">
        <f aca="false">IF($H83=const_zero,MIN(class_series_a_invested_usd,MAX(const_zero,$A83-SUM($J83:$N83))),const_zero)</f>
        <v>0</v>
      </c>
      <c r="P83" s="5" t="n">
        <f aca="false">IF($I83=const_zero,MIN(class_seed_invested_usd,MAX(const_zero,$A83-SUM($J83:$O83))),const_zero)</f>
        <v>5000000</v>
      </c>
      <c r="Q83" s="5" t="n">
        <f aca="false">MAX(const_zero,$A83-SUM($J83:$P83))</f>
        <v>565000000</v>
      </c>
      <c r="R83" s="9" t="n">
        <f aca="false">common_rsa_total+'Pro-Forma'!$B$10+'Pro-Forma'!$B$11+IF($C83=const_one,'Pro-Forma'!$B$5,const_zero)+IF($D83=const_one,'Pro-Forma'!$F$27,const_zero)+IF($E83=const_one,'Pro-Forma'!$F$26,const_zero)+IF($F83=const_one,'Pro-Forma'!$F$25,const_zero)+IF($G83=const_one,'Pro-Forma'!$F$24,const_zero)+IF($H83=const_one,'Pro-Forma'!$F$23,const_zero)+IF($I83=const_one,'Pro-Forma'!$F$22,const_zero)</f>
        <v>23611101.1755256</v>
      </c>
      <c r="S83" s="23" t="b">
        <f aca="false">IF($R83&gt;const_zero,--($Q83&gt;option_strike_usd*$R83),const_zero)</f>
        <v>1</v>
      </c>
      <c r="T83" s="7" t="n">
        <f aca="false">IF($R83&gt;const_zero,IF($S83=const_one,($Q83+option_strike_usd*pre_f_options_issued)/($R83+pre_f_options_issued),$Q83/$R83),const_zero)</f>
        <v>21.734050823254</v>
      </c>
      <c r="U83" s="5" t="n">
        <f aca="false">IF($C83=const_one,'Pro-Forma'!$B$5*$T83,const_zero)</f>
        <v>17327864.7358224</v>
      </c>
      <c r="V83" s="5" t="n">
        <f aca="false">IF($D83=const_one,'Pro-Forma'!$F$27*$T83,const_zero)</f>
        <v>133301894.622869</v>
      </c>
      <c r="W83" s="5" t="n">
        <f aca="false">IF($E83=const_one,'Pro-Forma'!$F$26*$T83,const_zero)</f>
        <v>0</v>
      </c>
      <c r="X83" s="5" t="n">
        <f aca="false">IF($F83=const_one,'Pro-Forma'!$F$25*$T83,const_zero)</f>
        <v>52161721.9758096</v>
      </c>
      <c r="Y83" s="5" t="n">
        <f aca="false">IF($G83=const_one,'Pro-Forma'!$F$24*$T83,const_zero)</f>
        <v>0</v>
      </c>
      <c r="Z83" s="5" t="n">
        <f aca="false">IF($H83=const_one,'Pro-Forma'!$F$23*$T83,const_zero)</f>
        <v>108670254.11627</v>
      </c>
      <c r="AA83" s="5" t="n">
        <f aca="false">IF($I83=const_one,'Pro-Forma'!$F$22*$T83,const_zero)</f>
        <v>0</v>
      </c>
      <c r="AB83" s="5" t="n">
        <f aca="false">('Pro-Forma'!$B$10+'Pro-Forma'!$B$11)*$T83</f>
        <v>6096680.08180791</v>
      </c>
      <c r="AC83" s="5" t="n">
        <f aca="false">common_rsa_total*$T83</f>
        <v>195606457.409286</v>
      </c>
      <c r="AD83" s="5" t="n">
        <f aca="false">IF($S83=const_one,pre_f_options_issued*($T83-option_strike_usd),const_zero)</f>
        <v>51835127.058135</v>
      </c>
      <c r="AE83" s="5" t="n">
        <f aca="false">J83+U83</f>
        <v>17327864.7358224</v>
      </c>
      <c r="AF83" s="5" t="n">
        <f aca="false">K83+V83</f>
        <v>133301894.622869</v>
      </c>
      <c r="AG83" s="5" t="n">
        <f aca="false">L83+W83</f>
        <v>100000000</v>
      </c>
      <c r="AH83" s="5" t="n">
        <f aca="false">M83+X83</f>
        <v>52161721.9758096</v>
      </c>
      <c r="AI83" s="5" t="n">
        <f aca="false">N83+Y83</f>
        <v>30000000</v>
      </c>
      <c r="AJ83" s="5" t="n">
        <f aca="false">O83+Z83</f>
        <v>108670254.11627</v>
      </c>
      <c r="AK83" s="5" t="n">
        <f aca="false">P83+AA83</f>
        <v>5000000</v>
      </c>
      <c r="AL83" s="5" t="n">
        <f aca="false">INDEX($AE$40:$AE$167,$B83-$C83*1+const_one)</f>
        <v>30000000</v>
      </c>
      <c r="AM83" s="5" t="n">
        <f aca="false">INDEX($AF$40:$AF$167,$B83-$D83*2+const_one)</f>
        <v>300000000</v>
      </c>
      <c r="AN83" s="5" t="n">
        <f aca="false">INDEX($AG$40:$AG$167,$B83-$E83*4+const_one)</f>
        <v>100000000</v>
      </c>
      <c r="AO83" s="5" t="n">
        <f aca="false">INDEX($AH$40:$AH$167,$B83-$F83*8+const_one)</f>
        <v>60000000</v>
      </c>
      <c r="AP83" s="5" t="n">
        <f aca="false">INDEX($AI$40:$AI$167,$B83-$G83*16+const_one)</f>
        <v>30000000</v>
      </c>
      <c r="AQ83" s="5" t="n">
        <f aca="false">INDEX($AJ$40:$AJ$167,$B83-$H83*32+const_one)</f>
        <v>15000000</v>
      </c>
      <c r="AR83" s="5" t="n">
        <f aca="false">INDEX($AK$40:$AK$167,$B83-$I83*64+const_one)</f>
        <v>5000000</v>
      </c>
      <c r="AS83" s="5" t="n">
        <f aca="false">INDEX($AE$40:$AE$167,$B83+(const_one-$C83)*1+const_one)</f>
        <v>17327864.7358224</v>
      </c>
      <c r="AT83" s="5" t="n">
        <f aca="false">INDEX($AF$40:$AF$167,$B83+(const_one-$D83)*2+const_one)</f>
        <v>133301894.622869</v>
      </c>
      <c r="AU83" s="5" t="n">
        <f aca="false">INDEX($AG$40:$AG$167,$B83+(const_one-$E83)*4+const_one)</f>
        <v>41559438.5871485</v>
      </c>
      <c r="AV83" s="5" t="n">
        <f aca="false">INDEX($AH$40:$AH$167,$B83+(const_one-$F83)*8+const_one)</f>
        <v>52161721.9758096</v>
      </c>
      <c r="AW83" s="5" t="n">
        <f aca="false">INDEX($AI$40:$AI$167,$B83+(const_one-$G83)*16+const_one)</f>
        <v>61574448.4961978</v>
      </c>
      <c r="AX83" s="5" t="n">
        <f aca="false">INDEX($AJ$40:$AJ$167,$B83+(const_one-$H83)*32+const_one)</f>
        <v>108670254.11627</v>
      </c>
      <c r="AY83" s="5" t="n">
        <f aca="false">INDEX($AK$40:$AK$167,$B83+(const_one-$I83)*64+const_one)</f>
        <v>92008957.9552352</v>
      </c>
      <c r="AZ83" s="5" t="n">
        <f aca="false">--($C83=--(AS83&gt;AL83))</f>
        <v>0</v>
      </c>
      <c r="BA83" s="5" t="n">
        <f aca="false">--($D83=--(AT83&gt;AM83))</f>
        <v>0</v>
      </c>
      <c r="BB83" s="5" t="n">
        <f aca="false">--($E83=--(AU83&gt;AN83))</f>
        <v>1</v>
      </c>
      <c r="BC83" s="5" t="n">
        <f aca="false">--($F83=--(AV83&gt;AO83))</f>
        <v>0</v>
      </c>
      <c r="BD83" s="5" t="n">
        <f aca="false">--($G83=--(AW83&gt;AP83))</f>
        <v>0</v>
      </c>
      <c r="BE83" s="5" t="n">
        <f aca="false">--($H83=--(AX83&gt;AQ83))</f>
        <v>1</v>
      </c>
      <c r="BF83" s="5" t="n">
        <f aca="false">--($I83=--(AY83&gt;AR83))</f>
        <v>0</v>
      </c>
      <c r="BG83" s="5" t="n">
        <f aca="false">SUM(AZ83:BF83)</f>
        <v>2</v>
      </c>
      <c r="BH83" s="5" t="n">
        <f aca="false">SUM(AE83:AK83)+AB83+AC83+AD83</f>
        <v>700000000</v>
      </c>
    </row>
    <row r="84" customFormat="false" ht="15" hidden="true" customHeight="false" outlineLevel="0" collapsed="false">
      <c r="A84" s="5" t="n">
        <f aca="false">exit_value_1_usd</f>
        <v>700000000</v>
      </c>
      <c r="B84" s="2" t="n">
        <f aca="false">ROW()-ROW($B$40)</f>
        <v>44</v>
      </c>
      <c r="C84" s="2" t="n">
        <f aca="false">MOD(QUOTIENT($B84,1),2)</f>
        <v>0</v>
      </c>
      <c r="D84" s="2" t="n">
        <f aca="false">MOD(QUOTIENT($B84,2),2)</f>
        <v>0</v>
      </c>
      <c r="E84" s="2" t="n">
        <f aca="false">MOD(QUOTIENT($B84,4),2)</f>
        <v>1</v>
      </c>
      <c r="F84" s="2" t="n">
        <f aca="false">MOD(QUOTIENT($B84,8),2)</f>
        <v>1</v>
      </c>
      <c r="G84" s="2" t="n">
        <f aca="false">MOD(QUOTIENT($B84,16),2)</f>
        <v>0</v>
      </c>
      <c r="H84" s="2" t="n">
        <f aca="false">MOD(QUOTIENT($B84,32),2)</f>
        <v>1</v>
      </c>
      <c r="I84" s="2" t="n">
        <f aca="false">MOD(QUOTIENT($B84,64),2)</f>
        <v>0</v>
      </c>
      <c r="J84" s="5" t="n">
        <f aca="false">IF($C84=const_zero,MIN(class_series_f_invested_usd,MAX(const_zero,$A84)),const_zero)</f>
        <v>30000000</v>
      </c>
      <c r="K84" s="5" t="n">
        <f aca="false">IF($D84=const_zero,MIN(class_series_e_invested_usd,MAX(const_zero,$A84-SUM($J84:$J84))),const_zero)</f>
        <v>300000000</v>
      </c>
      <c r="L84" s="5" t="n">
        <f aca="false">IF($E84=const_zero,MIN(class_series_d_invested_usd,MAX(const_zero,$A84-SUM($J84:$K84))),const_zero)</f>
        <v>0</v>
      </c>
      <c r="M84" s="5" t="n">
        <f aca="false">IF($F84=const_zero,MIN(class_series_c_invested_usd,MAX(const_zero,$A84-SUM($J84:$L84))),const_zero)</f>
        <v>0</v>
      </c>
      <c r="N84" s="5" t="n">
        <f aca="false">IF($G84=const_zero,MIN(class_series_b_invested_usd,MAX(const_zero,$A84-SUM($J84:$M84))),const_zero)</f>
        <v>30000000</v>
      </c>
      <c r="O84" s="5" t="n">
        <f aca="false">IF($H84=const_zero,MIN(class_series_a_invested_usd,MAX(const_zero,$A84-SUM($J84:$N84))),const_zero)</f>
        <v>0</v>
      </c>
      <c r="P84" s="5" t="n">
        <f aca="false">IF($I84=const_zero,MIN(class_seed_invested_usd,MAX(const_zero,$A84-SUM($J84:$O84))),const_zero)</f>
        <v>5000000</v>
      </c>
      <c r="Q84" s="5" t="n">
        <f aca="false">MAX(const_zero,$A84-SUM($J84:$P84))</f>
        <v>335000000</v>
      </c>
      <c r="R84" s="9" t="n">
        <f aca="false">common_rsa_total+'Pro-Forma'!$B$10+'Pro-Forma'!$B$11+IF($C84=const_one,'Pro-Forma'!$B$5,const_zero)+IF($D84=const_one,'Pro-Forma'!$F$27,const_zero)+IF($E84=const_one,'Pro-Forma'!$F$26,const_zero)+IF($F84=const_one,'Pro-Forma'!$F$25,const_zero)+IF($G84=const_one,'Pro-Forma'!$F$24,const_zero)+IF($H84=const_one,'Pro-Forma'!$F$23,const_zero)+IF($I84=const_one,'Pro-Forma'!$F$22,const_zero)</f>
        <v>18414164.1892672</v>
      </c>
      <c r="S84" s="23" t="b">
        <f aca="false">IF($R84&gt;const_zero,--($Q84&gt;option_strike_usd*$R84),const_zero)</f>
        <v>1</v>
      </c>
      <c r="T84" s="7" t="n">
        <f aca="false">IF($R84&gt;const_zero,IF($S84=const_one,($Q84+option_strike_usd*pre_f_options_issued)/($R84+pre_f_options_issued),$Q84/$R84),const_zero)</f>
        <v>16.1373888502415</v>
      </c>
      <c r="U84" s="5" t="n">
        <f aca="false">IF($C84=const_one,'Pro-Forma'!$B$5*$T84,const_zero)</f>
        <v>0</v>
      </c>
      <c r="V84" s="5" t="n">
        <f aca="false">IF($D84=const_one,'Pro-Forma'!$F$27*$T84,const_zero)</f>
        <v>0</v>
      </c>
      <c r="W84" s="5" t="n">
        <f aca="false">IF($E84=const_one,'Pro-Forma'!$F$26*$T84,const_zero)</f>
        <v>27976606.1315693</v>
      </c>
      <c r="X84" s="5" t="n">
        <f aca="false">IF($F84=const_one,'Pro-Forma'!$F$25*$T84,const_zero)</f>
        <v>38729733.2405796</v>
      </c>
      <c r="Y84" s="5" t="n">
        <f aca="false">IF($G84=const_one,'Pro-Forma'!$F$24*$T84,const_zero)</f>
        <v>0</v>
      </c>
      <c r="Z84" s="5" t="n">
        <f aca="false">IF($H84=const_one,'Pro-Forma'!$F$23*$T84,const_zero)</f>
        <v>80686944.2512074</v>
      </c>
      <c r="AA84" s="5" t="n">
        <f aca="false">IF($I84=const_one,'Pro-Forma'!$F$22*$T84,const_zero)</f>
        <v>0</v>
      </c>
      <c r="AB84" s="5" t="n">
        <f aca="false">('Pro-Forma'!$B$10+'Pro-Forma'!$B$11)*$T84</f>
        <v>4526744.59886655</v>
      </c>
      <c r="AC84" s="5" t="n">
        <f aca="false">common_rsa_total*$T84</f>
        <v>145236499.652173</v>
      </c>
      <c r="AD84" s="5" t="n">
        <f aca="false">IF($S84=const_one,pre_f_options_issued*($T84-option_strike_usd),const_zero)</f>
        <v>37843472.1256037</v>
      </c>
      <c r="AE84" s="5" t="n">
        <f aca="false">J84+U84</f>
        <v>30000000</v>
      </c>
      <c r="AF84" s="5" t="n">
        <f aca="false">K84+V84</f>
        <v>300000000</v>
      </c>
      <c r="AG84" s="5" t="n">
        <f aca="false">L84+W84</f>
        <v>27976606.1315693</v>
      </c>
      <c r="AH84" s="5" t="n">
        <f aca="false">M84+X84</f>
        <v>38729733.2405796</v>
      </c>
      <c r="AI84" s="5" t="n">
        <f aca="false">N84+Y84</f>
        <v>30000000</v>
      </c>
      <c r="AJ84" s="5" t="n">
        <f aca="false">O84+Z84</f>
        <v>80686944.2512074</v>
      </c>
      <c r="AK84" s="5" t="n">
        <f aca="false">P84+AA84</f>
        <v>5000000</v>
      </c>
      <c r="AL84" s="5" t="n">
        <f aca="false">INDEX($AE$40:$AE$167,$B84-$C84*1+const_one)</f>
        <v>30000000</v>
      </c>
      <c r="AM84" s="5" t="n">
        <f aca="false">INDEX($AF$40:$AF$167,$B84-$D84*2+const_one)</f>
        <v>300000000</v>
      </c>
      <c r="AN84" s="5" t="n">
        <f aca="false">INDEX($AG$40:$AG$167,$B84-$E84*4+const_one)</f>
        <v>100000000</v>
      </c>
      <c r="AO84" s="5" t="n">
        <f aca="false">INDEX($AH$40:$AH$167,$B84-$F84*8+const_one)</f>
        <v>60000000</v>
      </c>
      <c r="AP84" s="5" t="n">
        <f aca="false">INDEX($AI$40:$AI$167,$B84-$G84*16+const_one)</f>
        <v>30000000</v>
      </c>
      <c r="AQ84" s="5" t="n">
        <f aca="false">INDEX($AJ$40:$AJ$167,$B84-$H84*32+const_one)</f>
        <v>15000000</v>
      </c>
      <c r="AR84" s="5" t="n">
        <f aca="false">INDEX($AK$40:$AK$167,$B84-$I84*64+const_one)</f>
        <v>5000000</v>
      </c>
      <c r="AS84" s="5" t="n">
        <f aca="false">INDEX($AE$40:$AE$167,$B84+(const_one-$C84)*1+const_one)</f>
        <v>13495010.9207056</v>
      </c>
      <c r="AT84" s="5" t="n">
        <f aca="false">INDEX($AF$40:$AF$167,$B84+(const_one-$D84)*2+const_one)</f>
        <v>144560270.720499</v>
      </c>
      <c r="AU84" s="5" t="n">
        <f aca="false">INDEX($AG$40:$AG$167,$B84+(const_one-$E84)*4+const_one)</f>
        <v>27976606.1315693</v>
      </c>
      <c r="AV84" s="5" t="n">
        <f aca="false">INDEX($AH$40:$AH$167,$B84+(const_one-$F84)*8+const_one)</f>
        <v>38729733.2405796</v>
      </c>
      <c r="AW84" s="5" t="n">
        <f aca="false">INDEX($AI$40:$AI$167,$B84+(const_one-$G84)*16+const_one)</f>
        <v>46102384.8157239</v>
      </c>
      <c r="AX84" s="5" t="n">
        <f aca="false">INDEX($AJ$40:$AJ$167,$B84+(const_one-$H84)*32+const_one)</f>
        <v>80686944.2512074</v>
      </c>
      <c r="AY84" s="5" t="n">
        <f aca="false">INDEX($AK$40:$AK$167,$B84+(const_one-$I84)*64+const_one)</f>
        <v>66083551.3540993</v>
      </c>
      <c r="AZ84" s="5" t="n">
        <f aca="false">--($C84=--(AS84&gt;AL84))</f>
        <v>1</v>
      </c>
      <c r="BA84" s="5" t="n">
        <f aca="false">--($D84=--(AT84&gt;AM84))</f>
        <v>1</v>
      </c>
      <c r="BB84" s="5" t="n">
        <f aca="false">--($E84=--(AU84&gt;AN84))</f>
        <v>0</v>
      </c>
      <c r="BC84" s="5" t="n">
        <f aca="false">--($F84=--(AV84&gt;AO84))</f>
        <v>0</v>
      </c>
      <c r="BD84" s="5" t="n">
        <f aca="false">--($G84=--(AW84&gt;AP84))</f>
        <v>0</v>
      </c>
      <c r="BE84" s="5" t="n">
        <f aca="false">--($H84=--(AX84&gt;AQ84))</f>
        <v>1</v>
      </c>
      <c r="BF84" s="5" t="n">
        <f aca="false">--($I84=--(AY84&gt;AR84))</f>
        <v>0</v>
      </c>
      <c r="BG84" s="5" t="n">
        <f aca="false">SUM(AZ84:BF84)</f>
        <v>3</v>
      </c>
      <c r="BH84" s="5" t="n">
        <f aca="false">SUM(AE84:AK84)+AB84+AC84+AD84</f>
        <v>700000000</v>
      </c>
    </row>
    <row r="85" customFormat="false" ht="15" hidden="true" customHeight="false" outlineLevel="0" collapsed="false">
      <c r="A85" s="5" t="n">
        <f aca="false">exit_value_1_usd</f>
        <v>700000000</v>
      </c>
      <c r="B85" s="2" t="n">
        <f aca="false">ROW()-ROW($B$40)</f>
        <v>45</v>
      </c>
      <c r="C85" s="2" t="n">
        <f aca="false">MOD(QUOTIENT($B85,1),2)</f>
        <v>1</v>
      </c>
      <c r="D85" s="2" t="n">
        <f aca="false">MOD(QUOTIENT($B85,2),2)</f>
        <v>0</v>
      </c>
      <c r="E85" s="2" t="n">
        <f aca="false">MOD(QUOTIENT($B85,4),2)</f>
        <v>1</v>
      </c>
      <c r="F85" s="2" t="n">
        <f aca="false">MOD(QUOTIENT($B85,8),2)</f>
        <v>1</v>
      </c>
      <c r="G85" s="2" t="n">
        <f aca="false">MOD(QUOTIENT($B85,16),2)</f>
        <v>0</v>
      </c>
      <c r="H85" s="2" t="n">
        <f aca="false">MOD(QUOTIENT($B85,32),2)</f>
        <v>1</v>
      </c>
      <c r="I85" s="2" t="n">
        <f aca="false">MOD(QUOTIENT($B85,64),2)</f>
        <v>0</v>
      </c>
      <c r="J85" s="5" t="n">
        <f aca="false">IF($C85=const_zero,MIN(class_series_f_invested_usd,MAX(const_zero,$A85)),const_zero)</f>
        <v>0</v>
      </c>
      <c r="K85" s="5" t="n">
        <f aca="false">IF($D85=const_zero,MIN(class_series_e_invested_usd,MAX(const_zero,$A85-SUM($J85:$J85))),const_zero)</f>
        <v>300000000</v>
      </c>
      <c r="L85" s="5" t="n">
        <f aca="false">IF($E85=const_zero,MIN(class_series_d_invested_usd,MAX(const_zero,$A85-SUM($J85:$K85))),const_zero)</f>
        <v>0</v>
      </c>
      <c r="M85" s="5" t="n">
        <f aca="false">IF($F85=const_zero,MIN(class_series_c_invested_usd,MAX(const_zero,$A85-SUM($J85:$L85))),const_zero)</f>
        <v>0</v>
      </c>
      <c r="N85" s="5" t="n">
        <f aca="false">IF($G85=const_zero,MIN(class_series_b_invested_usd,MAX(const_zero,$A85-SUM($J85:$M85))),const_zero)</f>
        <v>30000000</v>
      </c>
      <c r="O85" s="5" t="n">
        <f aca="false">IF($H85=const_zero,MIN(class_series_a_invested_usd,MAX(const_zero,$A85-SUM($J85:$N85))),const_zero)</f>
        <v>0</v>
      </c>
      <c r="P85" s="5" t="n">
        <f aca="false">IF($I85=const_zero,MIN(class_seed_invested_usd,MAX(const_zero,$A85-SUM($J85:$O85))),const_zero)</f>
        <v>5000000</v>
      </c>
      <c r="Q85" s="5" t="n">
        <f aca="false">MAX(const_zero,$A85-SUM($J85:$P85))</f>
        <v>365000000</v>
      </c>
      <c r="R85" s="9" t="n">
        <f aca="false">common_rsa_total+'Pro-Forma'!$B$10+'Pro-Forma'!$B$11+IF($C85=const_one,'Pro-Forma'!$B$5,const_zero)+IF($D85=const_one,'Pro-Forma'!$F$27,const_zero)+IF($E85=const_one,'Pro-Forma'!$F$26,const_zero)+IF($F85=const_one,'Pro-Forma'!$F$25,const_zero)+IF($G85=const_one,'Pro-Forma'!$F$24,const_zero)+IF($H85=const_one,'Pro-Forma'!$F$23,const_zero)+IF($I85=const_one,'Pro-Forma'!$F$22,const_zero)</f>
        <v>19211432.2584705</v>
      </c>
      <c r="S85" s="23" t="b">
        <f aca="false">IF($R85&gt;const_zero,--($Q85&gt;option_strike_usd*$R85),const_zero)</f>
        <v>1</v>
      </c>
      <c r="T85" s="7" t="n">
        <f aca="false">IF($R85&gt;const_zero,IF($S85=const_one,($Q85+option_strike_usd*pre_f_options_issued)/($R85+pre_f_options_issued),$Q85/$R85),const_zero)</f>
        <v>16.9265664109572</v>
      </c>
      <c r="U85" s="5" t="n">
        <f aca="false">IF($C85=const_one,'Pro-Forma'!$B$5*$T85,const_zero)</f>
        <v>13495010.9207056</v>
      </c>
      <c r="V85" s="5" t="n">
        <f aca="false">IF($D85=const_one,'Pro-Forma'!$F$27*$T85,const_zero)</f>
        <v>0</v>
      </c>
      <c r="W85" s="5" t="n">
        <f aca="false">IF($E85=const_one,'Pro-Forma'!$F$26*$T85,const_zero)</f>
        <v>29344764.8832057</v>
      </c>
      <c r="X85" s="5" t="n">
        <f aca="false">IF($F85=const_one,'Pro-Forma'!$F$25*$T85,const_zero)</f>
        <v>40623759.3862974</v>
      </c>
      <c r="Y85" s="5" t="n">
        <f aca="false">IF($G85=const_one,'Pro-Forma'!$F$24*$T85,const_zero)</f>
        <v>0</v>
      </c>
      <c r="Z85" s="5" t="n">
        <f aca="false">IF($H85=const_one,'Pro-Forma'!$F$23*$T85,const_zero)</f>
        <v>84632832.0547862</v>
      </c>
      <c r="AA85" s="5" t="n">
        <f aca="false">IF($I85=const_one,'Pro-Forma'!$F$22*$T85,const_zero)</f>
        <v>0</v>
      </c>
      <c r="AB85" s="5" t="n">
        <f aca="false">('Pro-Forma'!$B$10+'Pro-Forma'!$B$11)*$T85</f>
        <v>4748119.02899707</v>
      </c>
      <c r="AC85" s="5" t="n">
        <f aca="false">common_rsa_total*$T85</f>
        <v>152339097.698615</v>
      </c>
      <c r="AD85" s="5" t="n">
        <f aca="false">IF($S85=const_one,pre_f_options_issued*($T85-option_strike_usd),const_zero)</f>
        <v>39816416.0273931</v>
      </c>
      <c r="AE85" s="5" t="n">
        <f aca="false">J85+U85</f>
        <v>13495010.9207056</v>
      </c>
      <c r="AF85" s="5" t="n">
        <f aca="false">K85+V85</f>
        <v>300000000</v>
      </c>
      <c r="AG85" s="5" t="n">
        <f aca="false">L85+W85</f>
        <v>29344764.8832057</v>
      </c>
      <c r="AH85" s="5" t="n">
        <f aca="false">M85+X85</f>
        <v>40623759.3862974</v>
      </c>
      <c r="AI85" s="5" t="n">
        <f aca="false">N85+Y85</f>
        <v>30000000</v>
      </c>
      <c r="AJ85" s="5" t="n">
        <f aca="false">O85+Z85</f>
        <v>84632832.0547862</v>
      </c>
      <c r="AK85" s="5" t="n">
        <f aca="false">P85+AA85</f>
        <v>5000000</v>
      </c>
      <c r="AL85" s="5" t="n">
        <f aca="false">INDEX($AE$40:$AE$167,$B85-$C85*1+const_one)</f>
        <v>30000000</v>
      </c>
      <c r="AM85" s="5" t="n">
        <f aca="false">INDEX($AF$40:$AF$167,$B85-$D85*2+const_one)</f>
        <v>300000000</v>
      </c>
      <c r="AN85" s="5" t="n">
        <f aca="false">INDEX($AG$40:$AG$167,$B85-$E85*4+const_one)</f>
        <v>100000000</v>
      </c>
      <c r="AO85" s="5" t="n">
        <f aca="false">INDEX($AH$40:$AH$167,$B85-$F85*8+const_one)</f>
        <v>60000000</v>
      </c>
      <c r="AP85" s="5" t="n">
        <f aca="false">INDEX($AI$40:$AI$167,$B85-$G85*16+const_one)</f>
        <v>30000000</v>
      </c>
      <c r="AQ85" s="5" t="n">
        <f aca="false">INDEX($AJ$40:$AJ$167,$B85-$H85*32+const_one)</f>
        <v>15000000</v>
      </c>
      <c r="AR85" s="5" t="n">
        <f aca="false">INDEX($AK$40:$AK$167,$B85-$I85*64+const_one)</f>
        <v>5000000</v>
      </c>
      <c r="AS85" s="5" t="n">
        <f aca="false">INDEX($AE$40:$AE$167,$B85+(const_one-$C85)*1+const_one)</f>
        <v>13495010.9207056</v>
      </c>
      <c r="AT85" s="5" t="n">
        <f aca="false">INDEX($AF$40:$AF$167,$B85+(const_one-$D85)*2+const_one)</f>
        <v>147029185.476009</v>
      </c>
      <c r="AU85" s="5" t="n">
        <f aca="false">INDEX($AG$40:$AG$167,$B85+(const_one-$E85)*4+const_one)</f>
        <v>29344764.8832057</v>
      </c>
      <c r="AV85" s="5" t="n">
        <f aca="false">INDEX($AH$40:$AH$167,$B85+(const_one-$F85)*8+const_one)</f>
        <v>40623759.3862974</v>
      </c>
      <c r="AW85" s="5" t="n">
        <f aca="false">INDEX($AI$40:$AI$167,$B85+(const_one-$G85)*16+const_one)</f>
        <v>48257016.7332668</v>
      </c>
      <c r="AX85" s="5" t="n">
        <f aca="false">INDEX($AJ$40:$AJ$167,$B85+(const_one-$H85)*32+const_one)</f>
        <v>84632832.0547862</v>
      </c>
      <c r="AY85" s="5" t="n">
        <f aca="false">INDEX($AK$40:$AK$167,$B85+(const_one-$I85)*64+const_one)</f>
        <v>69726699.1143607</v>
      </c>
      <c r="AZ85" s="5" t="n">
        <f aca="false">--($C85=--(AS85&gt;AL85))</f>
        <v>0</v>
      </c>
      <c r="BA85" s="5" t="n">
        <f aca="false">--($D85=--(AT85&gt;AM85))</f>
        <v>1</v>
      </c>
      <c r="BB85" s="5" t="n">
        <f aca="false">--($E85=--(AU85&gt;AN85))</f>
        <v>0</v>
      </c>
      <c r="BC85" s="5" t="n">
        <f aca="false">--($F85=--(AV85&gt;AO85))</f>
        <v>0</v>
      </c>
      <c r="BD85" s="5" t="n">
        <f aca="false">--($G85=--(AW85&gt;AP85))</f>
        <v>0</v>
      </c>
      <c r="BE85" s="5" t="n">
        <f aca="false">--($H85=--(AX85&gt;AQ85))</f>
        <v>1</v>
      </c>
      <c r="BF85" s="5" t="n">
        <f aca="false">--($I85=--(AY85&gt;AR85))</f>
        <v>0</v>
      </c>
      <c r="BG85" s="5" t="n">
        <f aca="false">SUM(AZ85:BF85)</f>
        <v>2</v>
      </c>
      <c r="BH85" s="5" t="n">
        <f aca="false">SUM(AE85:AK85)+AB85+AC85+AD85</f>
        <v>700000000</v>
      </c>
    </row>
    <row r="86" customFormat="false" ht="15" hidden="true" customHeight="false" outlineLevel="0" collapsed="false">
      <c r="A86" s="5" t="n">
        <f aca="false">exit_value_1_usd</f>
        <v>700000000</v>
      </c>
      <c r="B86" s="2" t="n">
        <f aca="false">ROW()-ROW($B$40)</f>
        <v>46</v>
      </c>
      <c r="C86" s="2" t="n">
        <f aca="false">MOD(QUOTIENT($B86,1),2)</f>
        <v>0</v>
      </c>
      <c r="D86" s="2" t="n">
        <f aca="false">MOD(QUOTIENT($B86,2),2)</f>
        <v>1</v>
      </c>
      <c r="E86" s="2" t="n">
        <f aca="false">MOD(QUOTIENT($B86,4),2)</f>
        <v>1</v>
      </c>
      <c r="F86" s="2" t="n">
        <f aca="false">MOD(QUOTIENT($B86,8),2)</f>
        <v>1</v>
      </c>
      <c r="G86" s="2" t="n">
        <f aca="false">MOD(QUOTIENT($B86,16),2)</f>
        <v>0</v>
      </c>
      <c r="H86" s="2" t="n">
        <f aca="false">MOD(QUOTIENT($B86,32),2)</f>
        <v>1</v>
      </c>
      <c r="I86" s="2" t="n">
        <f aca="false">MOD(QUOTIENT($B86,64),2)</f>
        <v>0</v>
      </c>
      <c r="J86" s="5" t="n">
        <f aca="false">IF($C86=const_zero,MIN(class_series_f_invested_usd,MAX(const_zero,$A86)),const_zero)</f>
        <v>30000000</v>
      </c>
      <c r="K86" s="5" t="n">
        <f aca="false">IF($D86=const_zero,MIN(class_series_e_invested_usd,MAX(const_zero,$A86-SUM($J86:$J86))),const_zero)</f>
        <v>0</v>
      </c>
      <c r="L86" s="5" t="n">
        <f aca="false">IF($E86=const_zero,MIN(class_series_d_invested_usd,MAX(const_zero,$A86-SUM($J86:$K86))),const_zero)</f>
        <v>0</v>
      </c>
      <c r="M86" s="5" t="n">
        <f aca="false">IF($F86=const_zero,MIN(class_series_c_invested_usd,MAX(const_zero,$A86-SUM($J86:$L86))),const_zero)</f>
        <v>0</v>
      </c>
      <c r="N86" s="5" t="n">
        <f aca="false">IF($G86=const_zero,MIN(class_series_b_invested_usd,MAX(const_zero,$A86-SUM($J86:$M86))),const_zero)</f>
        <v>30000000</v>
      </c>
      <c r="O86" s="5" t="n">
        <f aca="false">IF($H86=const_zero,MIN(class_series_a_invested_usd,MAX(const_zero,$A86-SUM($J86:$N86))),const_zero)</f>
        <v>0</v>
      </c>
      <c r="P86" s="5" t="n">
        <f aca="false">IF($I86=const_zero,MIN(class_seed_invested_usd,MAX(const_zero,$A86-SUM($J86:$O86))),const_zero)</f>
        <v>5000000</v>
      </c>
      <c r="Q86" s="5" t="n">
        <f aca="false">MAX(const_zero,$A86-SUM($J86:$P86))</f>
        <v>635000000</v>
      </c>
      <c r="R86" s="9" t="n">
        <f aca="false">common_rsa_total+'Pro-Forma'!$B$10+'Pro-Forma'!$B$11+IF($C86=const_one,'Pro-Forma'!$B$5,const_zero)+IF($D86=const_one,'Pro-Forma'!$F$27,const_zero)+IF($E86=const_one,'Pro-Forma'!$F$26,const_zero)+IF($F86=const_one,'Pro-Forma'!$F$25,const_zero)+IF($G86=const_one,'Pro-Forma'!$F$24,const_zero)+IF($H86=const_one,'Pro-Forma'!$F$23,const_zero)+IF($I86=const_one,'Pro-Forma'!$F$22,const_zero)</f>
        <v>24547484.4666011</v>
      </c>
      <c r="S86" s="23" t="b">
        <f aca="false">IF($R86&gt;const_zero,--($Q86&gt;option_strike_usd*$R86),const_zero)</f>
        <v>1</v>
      </c>
      <c r="T86" s="7" t="n">
        <f aca="false">IF($R86&gt;const_zero,IF($S86=const_one,($Q86+option_strike_usd*pre_f_options_issued)/($R86+pre_f_options_issued),$Q86/$R86),const_zero)</f>
        <v>23.5696595292328</v>
      </c>
      <c r="U86" s="5" t="n">
        <f aca="false">IF($C86=const_one,'Pro-Forma'!$B$5*$T86,const_zero)</f>
        <v>0</v>
      </c>
      <c r="V86" s="5" t="n">
        <f aca="false">IF($D86=const_one,'Pro-Forma'!$F$27*$T86,const_zero)</f>
        <v>144560270.720499</v>
      </c>
      <c r="W86" s="5" t="n">
        <f aca="false">IF($E86=const_one,'Pro-Forma'!$F$26*$T86,const_zero)</f>
        <v>40861572.304163</v>
      </c>
      <c r="X86" s="5" t="n">
        <f aca="false">IF($F86=const_one,'Pro-Forma'!$F$25*$T86,const_zero)</f>
        <v>56567182.8701588</v>
      </c>
      <c r="Y86" s="5" t="n">
        <f aca="false">IF($G86=const_one,'Pro-Forma'!$F$24*$T86,const_zero)</f>
        <v>0</v>
      </c>
      <c r="Z86" s="5" t="n">
        <f aca="false">IF($H86=const_one,'Pro-Forma'!$F$23*$T86,const_zero)</f>
        <v>117848297.646164</v>
      </c>
      <c r="AA86" s="5" t="n">
        <f aca="false">IF($I86=const_one,'Pro-Forma'!$F$22*$T86,const_zero)</f>
        <v>0</v>
      </c>
      <c r="AB86" s="5" t="n">
        <f aca="false">('Pro-Forma'!$B$10+'Pro-Forma'!$B$11)*$T86</f>
        <v>6611591.87283769</v>
      </c>
      <c r="AC86" s="5" t="n">
        <f aca="false">common_rsa_total*$T86</f>
        <v>212126935.763095</v>
      </c>
      <c r="AD86" s="5" t="n">
        <f aca="false">IF($S86=const_one,pre_f_options_issued*($T86-option_strike_usd),const_zero)</f>
        <v>56424148.823082</v>
      </c>
      <c r="AE86" s="5" t="n">
        <f aca="false">J86+U86</f>
        <v>30000000</v>
      </c>
      <c r="AF86" s="5" t="n">
        <f aca="false">K86+V86</f>
        <v>144560270.720499</v>
      </c>
      <c r="AG86" s="5" t="n">
        <f aca="false">L86+W86</f>
        <v>40861572.304163</v>
      </c>
      <c r="AH86" s="5" t="n">
        <f aca="false">M86+X86</f>
        <v>56567182.8701588</v>
      </c>
      <c r="AI86" s="5" t="n">
        <f aca="false">N86+Y86</f>
        <v>30000000</v>
      </c>
      <c r="AJ86" s="5" t="n">
        <f aca="false">O86+Z86</f>
        <v>117848297.646164</v>
      </c>
      <c r="AK86" s="5" t="n">
        <f aca="false">P86+AA86</f>
        <v>5000000</v>
      </c>
      <c r="AL86" s="5" t="n">
        <f aca="false">INDEX($AE$40:$AE$167,$B86-$C86*1+const_one)</f>
        <v>30000000</v>
      </c>
      <c r="AM86" s="5" t="n">
        <f aca="false">INDEX($AF$40:$AF$167,$B86-$D86*2+const_one)</f>
        <v>300000000</v>
      </c>
      <c r="AN86" s="5" t="n">
        <f aca="false">INDEX($AG$40:$AG$167,$B86-$E86*4+const_one)</f>
        <v>100000000</v>
      </c>
      <c r="AO86" s="5" t="n">
        <f aca="false">INDEX($AH$40:$AH$167,$B86-$F86*8+const_one)</f>
        <v>60000000</v>
      </c>
      <c r="AP86" s="5" t="n">
        <f aca="false">INDEX($AI$40:$AI$167,$B86-$G86*16+const_one)</f>
        <v>30000000</v>
      </c>
      <c r="AQ86" s="5" t="n">
        <f aca="false">INDEX($AJ$40:$AJ$167,$B86-$H86*32+const_one)</f>
        <v>15000000</v>
      </c>
      <c r="AR86" s="5" t="n">
        <f aca="false">INDEX($AK$40:$AK$167,$B86-$I86*64+const_one)</f>
        <v>5000000</v>
      </c>
      <c r="AS86" s="5" t="n">
        <f aca="false">INDEX($AE$40:$AE$167,$B86+(const_one-$C86)*1+const_one)</f>
        <v>19112270.2745844</v>
      </c>
      <c r="AT86" s="5" t="n">
        <f aca="false">INDEX($AF$40:$AF$167,$B86+(const_one-$D86)*2+const_one)</f>
        <v>144560270.720499</v>
      </c>
      <c r="AU86" s="5" t="n">
        <f aca="false">INDEX($AG$40:$AG$167,$B86+(const_one-$E86)*4+const_one)</f>
        <v>40861572.304163</v>
      </c>
      <c r="AV86" s="5" t="n">
        <f aca="false">INDEX($AH$40:$AH$167,$B86+(const_one-$F86)*8+const_one)</f>
        <v>56567182.8701588</v>
      </c>
      <c r="AW86" s="5" t="n">
        <f aca="false">INDEX($AI$40:$AI$167,$B86+(const_one-$G86)*16+const_one)</f>
        <v>66644514.0266519</v>
      </c>
      <c r="AX86" s="5" t="n">
        <f aca="false">INDEX($AJ$40:$AJ$167,$B86+(const_one-$H86)*32+const_one)</f>
        <v>117848297.646164</v>
      </c>
      <c r="AY86" s="5" t="n">
        <f aca="false">INDEX($AK$40:$AK$167,$B86+(const_one-$I86)*64+const_one)</f>
        <v>100241877.122929</v>
      </c>
      <c r="AZ86" s="5" t="n">
        <f aca="false">--($C86=--(AS86&gt;AL86))</f>
        <v>1</v>
      </c>
      <c r="BA86" s="5" t="n">
        <f aca="false">--($D86=--(AT86&gt;AM86))</f>
        <v>0</v>
      </c>
      <c r="BB86" s="5" t="n">
        <f aca="false">--($E86=--(AU86&gt;AN86))</f>
        <v>0</v>
      </c>
      <c r="BC86" s="5" t="n">
        <f aca="false">--($F86=--(AV86&gt;AO86))</f>
        <v>0</v>
      </c>
      <c r="BD86" s="5" t="n">
        <f aca="false">--($G86=--(AW86&gt;AP86))</f>
        <v>0</v>
      </c>
      <c r="BE86" s="5" t="n">
        <f aca="false">--($H86=--(AX86&gt;AQ86))</f>
        <v>1</v>
      </c>
      <c r="BF86" s="5" t="n">
        <f aca="false">--($I86=--(AY86&gt;AR86))</f>
        <v>0</v>
      </c>
      <c r="BG86" s="5" t="n">
        <f aca="false">SUM(AZ86:BF86)</f>
        <v>2</v>
      </c>
      <c r="BH86" s="5" t="n">
        <f aca="false">SUM(AE86:AK86)+AB86+AC86+AD86</f>
        <v>700000000</v>
      </c>
    </row>
    <row r="87" customFormat="false" ht="15" hidden="true" customHeight="false" outlineLevel="0" collapsed="false">
      <c r="A87" s="5" t="n">
        <f aca="false">exit_value_1_usd</f>
        <v>700000000</v>
      </c>
      <c r="B87" s="2" t="n">
        <f aca="false">ROW()-ROW($B$40)</f>
        <v>47</v>
      </c>
      <c r="C87" s="2" t="n">
        <f aca="false">MOD(QUOTIENT($B87,1),2)</f>
        <v>1</v>
      </c>
      <c r="D87" s="2" t="n">
        <f aca="false">MOD(QUOTIENT($B87,2),2)</f>
        <v>1</v>
      </c>
      <c r="E87" s="2" t="n">
        <f aca="false">MOD(QUOTIENT($B87,4),2)</f>
        <v>1</v>
      </c>
      <c r="F87" s="2" t="n">
        <f aca="false">MOD(QUOTIENT($B87,8),2)</f>
        <v>1</v>
      </c>
      <c r="G87" s="2" t="n">
        <f aca="false">MOD(QUOTIENT($B87,16),2)</f>
        <v>0</v>
      </c>
      <c r="H87" s="2" t="n">
        <f aca="false">MOD(QUOTIENT($B87,32),2)</f>
        <v>1</v>
      </c>
      <c r="I87" s="2" t="n">
        <f aca="false">MOD(QUOTIENT($B87,64),2)</f>
        <v>0</v>
      </c>
      <c r="J87" s="5" t="n">
        <f aca="false">IF($C87=const_zero,MIN(class_series_f_invested_usd,MAX(const_zero,$A87)),const_zero)</f>
        <v>0</v>
      </c>
      <c r="K87" s="5" t="n">
        <f aca="false">IF($D87=const_zero,MIN(class_series_e_invested_usd,MAX(const_zero,$A87-SUM($J87:$J87))),const_zero)</f>
        <v>0</v>
      </c>
      <c r="L87" s="5" t="n">
        <f aca="false">IF($E87=const_zero,MIN(class_series_d_invested_usd,MAX(const_zero,$A87-SUM($J87:$K87))),const_zero)</f>
        <v>0</v>
      </c>
      <c r="M87" s="5" t="n">
        <f aca="false">IF($F87=const_zero,MIN(class_series_c_invested_usd,MAX(const_zero,$A87-SUM($J87:$L87))),const_zero)</f>
        <v>0</v>
      </c>
      <c r="N87" s="5" t="n">
        <f aca="false">IF($G87=const_zero,MIN(class_series_b_invested_usd,MAX(const_zero,$A87-SUM($J87:$M87))),const_zero)</f>
        <v>30000000</v>
      </c>
      <c r="O87" s="5" t="n">
        <f aca="false">IF($H87=const_zero,MIN(class_series_a_invested_usd,MAX(const_zero,$A87-SUM($J87:$N87))),const_zero)</f>
        <v>0</v>
      </c>
      <c r="P87" s="5" t="n">
        <f aca="false">IF($I87=const_zero,MIN(class_seed_invested_usd,MAX(const_zero,$A87-SUM($J87:$O87))),const_zero)</f>
        <v>5000000</v>
      </c>
      <c r="Q87" s="5" t="n">
        <f aca="false">MAX(const_zero,$A87-SUM($J87:$P87))</f>
        <v>665000000</v>
      </c>
      <c r="R87" s="9" t="n">
        <f aca="false">common_rsa_total+'Pro-Forma'!$B$10+'Pro-Forma'!$B$11+IF($C87=const_one,'Pro-Forma'!$B$5,const_zero)+IF($D87=const_one,'Pro-Forma'!$F$27,const_zero)+IF($E87=const_one,'Pro-Forma'!$F$26,const_zero)+IF($F87=const_one,'Pro-Forma'!$F$25,const_zero)+IF($G87=const_one,'Pro-Forma'!$F$24,const_zero)+IF($H87=const_one,'Pro-Forma'!$F$23,const_zero)+IF($I87=const_one,'Pro-Forma'!$F$22,const_zero)</f>
        <v>25344752.5358044</v>
      </c>
      <c r="S87" s="23" t="b">
        <f aca="false">IF($R87&gt;const_zero,--($Q87&gt;option_strike_usd*$R87),const_zero)</f>
        <v>1</v>
      </c>
      <c r="T87" s="7" t="n">
        <f aca="false">IF($R87&gt;const_zero,IF($S87=const_one,($Q87+option_strike_usd*pre_f_options_issued)/($R87+pre_f_options_issued),$Q87/$R87),const_zero)</f>
        <v>23.9722008353887</v>
      </c>
      <c r="U87" s="5" t="n">
        <f aca="false">IF($C87=const_one,'Pro-Forma'!$B$5*$T87,const_zero)</f>
        <v>19112270.2745844</v>
      </c>
      <c r="V87" s="5" t="n">
        <f aca="false">IF($D87=const_one,'Pro-Forma'!$F$27*$T87,const_zero)</f>
        <v>147029185.476009</v>
      </c>
      <c r="W87" s="5" t="n">
        <f aca="false">IF($E87=const_one,'Pro-Forma'!$F$26*$T87,const_zero)</f>
        <v>41559438.5871485</v>
      </c>
      <c r="X87" s="5" t="n">
        <f aca="false">IF($F87=const_one,'Pro-Forma'!$F$25*$T87,const_zero)</f>
        <v>57533282.0049328</v>
      </c>
      <c r="Y87" s="5" t="n">
        <f aca="false">IF($G87=const_one,'Pro-Forma'!$F$24*$T87,const_zero)</f>
        <v>0</v>
      </c>
      <c r="Z87" s="5" t="n">
        <f aca="false">IF($H87=const_one,'Pro-Forma'!$F$23*$T87,const_zero)</f>
        <v>119861004.176943</v>
      </c>
      <c r="AA87" s="5" t="n">
        <f aca="false">IF($I87=const_one,'Pro-Forma'!$F$22*$T87,const_zero)</f>
        <v>0</v>
      </c>
      <c r="AB87" s="5" t="n">
        <f aca="false">('Pro-Forma'!$B$10+'Pro-Forma'!$B$11)*$T87</f>
        <v>6724509.87341214</v>
      </c>
      <c r="AC87" s="5" t="n">
        <f aca="false">common_rsa_total*$T87</f>
        <v>215749807.518498</v>
      </c>
      <c r="AD87" s="5" t="n">
        <f aca="false">IF($S87=const_one,pre_f_options_issued*($T87-option_strike_usd),const_zero)</f>
        <v>57430502.0884716</v>
      </c>
      <c r="AE87" s="5" t="n">
        <f aca="false">J87+U87</f>
        <v>19112270.2745844</v>
      </c>
      <c r="AF87" s="5" t="n">
        <f aca="false">K87+V87</f>
        <v>147029185.476009</v>
      </c>
      <c r="AG87" s="5" t="n">
        <f aca="false">L87+W87</f>
        <v>41559438.5871485</v>
      </c>
      <c r="AH87" s="5" t="n">
        <f aca="false">M87+X87</f>
        <v>57533282.0049328</v>
      </c>
      <c r="AI87" s="5" t="n">
        <f aca="false">N87+Y87</f>
        <v>30000000</v>
      </c>
      <c r="AJ87" s="5" t="n">
        <f aca="false">O87+Z87</f>
        <v>119861004.176943</v>
      </c>
      <c r="AK87" s="5" t="n">
        <f aca="false">P87+AA87</f>
        <v>5000000</v>
      </c>
      <c r="AL87" s="5" t="n">
        <f aca="false">INDEX($AE$40:$AE$167,$B87-$C87*1+const_one)</f>
        <v>30000000</v>
      </c>
      <c r="AM87" s="5" t="n">
        <f aca="false">INDEX($AF$40:$AF$167,$B87-$D87*2+const_one)</f>
        <v>300000000</v>
      </c>
      <c r="AN87" s="5" t="n">
        <f aca="false">INDEX($AG$40:$AG$167,$B87-$E87*4+const_one)</f>
        <v>100000000</v>
      </c>
      <c r="AO87" s="5" t="n">
        <f aca="false">INDEX($AH$40:$AH$167,$B87-$F87*8+const_one)</f>
        <v>60000000</v>
      </c>
      <c r="AP87" s="5" t="n">
        <f aca="false">INDEX($AI$40:$AI$167,$B87-$G87*16+const_one)</f>
        <v>30000000</v>
      </c>
      <c r="AQ87" s="5" t="n">
        <f aca="false">INDEX($AJ$40:$AJ$167,$B87-$H87*32+const_one)</f>
        <v>15000000</v>
      </c>
      <c r="AR87" s="5" t="n">
        <f aca="false">INDEX($AK$40:$AK$167,$B87-$I87*64+const_one)</f>
        <v>5000000</v>
      </c>
      <c r="AS87" s="5" t="n">
        <f aca="false">INDEX($AE$40:$AE$167,$B87+(const_one-$C87)*1+const_one)</f>
        <v>19112270.2745844</v>
      </c>
      <c r="AT87" s="5" t="n">
        <f aca="false">INDEX($AF$40:$AF$167,$B87+(const_one-$D87)*2+const_one)</f>
        <v>147029185.476009</v>
      </c>
      <c r="AU87" s="5" t="n">
        <f aca="false">INDEX($AG$40:$AG$167,$B87+(const_one-$E87)*4+const_one)</f>
        <v>41559438.5871485</v>
      </c>
      <c r="AV87" s="5" t="n">
        <f aca="false">INDEX($AH$40:$AH$167,$B87+(const_one-$F87)*8+const_one)</f>
        <v>57533282.0049328</v>
      </c>
      <c r="AW87" s="5" t="n">
        <f aca="false">INDEX($AI$40:$AI$167,$B87+(const_one-$G87)*16+const_one)</f>
        <v>67839740.2466122</v>
      </c>
      <c r="AX87" s="5" t="n">
        <f aca="false">INDEX($AJ$40:$AJ$167,$B87+(const_one-$H87)*32+const_one)</f>
        <v>119861004.176943</v>
      </c>
      <c r="AY87" s="5" t="n">
        <f aca="false">INDEX($AK$40:$AK$167,$B87+(const_one-$I87)*64+const_one)</f>
        <v>102375562.01206</v>
      </c>
      <c r="AZ87" s="5" t="n">
        <f aca="false">--($C87=--(AS87&gt;AL87))</f>
        <v>0</v>
      </c>
      <c r="BA87" s="5" t="n">
        <f aca="false">--($D87=--(AT87&gt;AM87))</f>
        <v>0</v>
      </c>
      <c r="BB87" s="5" t="n">
        <f aca="false">--($E87=--(AU87&gt;AN87))</f>
        <v>0</v>
      </c>
      <c r="BC87" s="5" t="n">
        <f aca="false">--($F87=--(AV87&gt;AO87))</f>
        <v>0</v>
      </c>
      <c r="BD87" s="5" t="n">
        <f aca="false">--($G87=--(AW87&gt;AP87))</f>
        <v>0</v>
      </c>
      <c r="BE87" s="5" t="n">
        <f aca="false">--($H87=--(AX87&gt;AQ87))</f>
        <v>1</v>
      </c>
      <c r="BF87" s="5" t="n">
        <f aca="false">--($I87=--(AY87&gt;AR87))</f>
        <v>0</v>
      </c>
      <c r="BG87" s="5" t="n">
        <f aca="false">SUM(AZ87:BF87)</f>
        <v>1</v>
      </c>
      <c r="BH87" s="5" t="n">
        <f aca="false">SUM(AE87:AK87)+AB87+AC87+AD87</f>
        <v>700000000</v>
      </c>
    </row>
    <row r="88" customFormat="false" ht="15" hidden="true" customHeight="false" outlineLevel="0" collapsed="false">
      <c r="A88" s="5" t="n">
        <f aca="false">exit_value_1_usd</f>
        <v>700000000</v>
      </c>
      <c r="B88" s="2" t="n">
        <f aca="false">ROW()-ROW($B$40)</f>
        <v>48</v>
      </c>
      <c r="C88" s="2" t="n">
        <f aca="false">MOD(QUOTIENT($B88,1),2)</f>
        <v>0</v>
      </c>
      <c r="D88" s="2" t="n">
        <f aca="false">MOD(QUOTIENT($B88,2),2)</f>
        <v>0</v>
      </c>
      <c r="E88" s="2" t="n">
        <f aca="false">MOD(QUOTIENT($B88,4),2)</f>
        <v>0</v>
      </c>
      <c r="F88" s="2" t="n">
        <f aca="false">MOD(QUOTIENT($B88,8),2)</f>
        <v>0</v>
      </c>
      <c r="G88" s="2" t="n">
        <f aca="false">MOD(QUOTIENT($B88,16),2)</f>
        <v>1</v>
      </c>
      <c r="H88" s="2" t="n">
        <f aca="false">MOD(QUOTIENT($B88,32),2)</f>
        <v>1</v>
      </c>
      <c r="I88" s="2" t="n">
        <f aca="false">MOD(QUOTIENT($B88,64),2)</f>
        <v>0</v>
      </c>
      <c r="J88" s="5" t="n">
        <f aca="false">IF($C88=const_zero,MIN(class_series_f_invested_usd,MAX(const_zero,$A88)),const_zero)</f>
        <v>30000000</v>
      </c>
      <c r="K88" s="5" t="n">
        <f aca="false">IF($D88=const_zero,MIN(class_series_e_invested_usd,MAX(const_zero,$A88-SUM($J88:$J88))),const_zero)</f>
        <v>300000000</v>
      </c>
      <c r="L88" s="5" t="n">
        <f aca="false">IF($E88=const_zero,MIN(class_series_d_invested_usd,MAX(const_zero,$A88-SUM($J88:$K88))),const_zero)</f>
        <v>100000000</v>
      </c>
      <c r="M88" s="5" t="n">
        <f aca="false">IF($F88=const_zero,MIN(class_series_c_invested_usd,MAX(const_zero,$A88-SUM($J88:$L88))),const_zero)</f>
        <v>60000000</v>
      </c>
      <c r="N88" s="5" t="n">
        <f aca="false">IF($G88=const_zero,MIN(class_series_b_invested_usd,MAX(const_zero,$A88-SUM($J88:$M88))),const_zero)</f>
        <v>0</v>
      </c>
      <c r="O88" s="5" t="n">
        <f aca="false">IF($H88=const_zero,MIN(class_series_a_invested_usd,MAX(const_zero,$A88-SUM($J88:$N88))),const_zero)</f>
        <v>0</v>
      </c>
      <c r="P88" s="5" t="n">
        <f aca="false">IF($I88=const_zero,MIN(class_seed_invested_usd,MAX(const_zero,$A88-SUM($J88:$O88))),const_zero)</f>
        <v>5000000</v>
      </c>
      <c r="Q88" s="5" t="n">
        <f aca="false">MAX(const_zero,$A88-SUM($J88:$P88))</f>
        <v>205000000</v>
      </c>
      <c r="R88" s="9" t="n">
        <f aca="false">common_rsa_total+'Pro-Forma'!$B$10+'Pro-Forma'!$B$11+IF($C88=const_one,'Pro-Forma'!$B$5,const_zero)+IF($D88=const_one,'Pro-Forma'!$F$27,const_zero)+IF($E88=const_one,'Pro-Forma'!$F$26,const_zero)+IF($F88=const_one,'Pro-Forma'!$F$25,const_zero)+IF($G88=const_one,'Pro-Forma'!$F$24,const_zero)+IF($H88=const_one,'Pro-Forma'!$F$23,const_zero)+IF($I88=const_one,'Pro-Forma'!$F$22,const_zero)</f>
        <v>17280512.8289884</v>
      </c>
      <c r="S88" s="23" t="b">
        <f aca="false">IF($R88&gt;const_zero,--($Q88&gt;option_strike_usd*$R88),const_zero)</f>
        <v>1</v>
      </c>
      <c r="T88" s="7" t="n">
        <f aca="false">IF($R88&gt;const_zero,IF($S88=const_one,($Q88+option_strike_usd*pre_f_options_issued)/($R88+pre_f_options_issued),$Q88/$R88),const_zero)</f>
        <v>10.4901223640627</v>
      </c>
      <c r="U88" s="5" t="n">
        <f aca="false">IF($C88=const_one,'Pro-Forma'!$B$5*$T88,const_zero)</f>
        <v>0</v>
      </c>
      <c r="V88" s="5" t="n">
        <f aca="false">IF($D88=const_one,'Pro-Forma'!$F$27*$T88,const_zero)</f>
        <v>0</v>
      </c>
      <c r="W88" s="5" t="n">
        <f aca="false">IF($E88=const_one,'Pro-Forma'!$F$26*$T88,const_zero)</f>
        <v>0</v>
      </c>
      <c r="X88" s="5" t="n">
        <f aca="false">IF($F88=const_one,'Pro-Forma'!$F$25*$T88,const_zero)</f>
        <v>0</v>
      </c>
      <c r="Y88" s="5" t="n">
        <f aca="false">IF($G88=const_one,'Pro-Forma'!$F$24*$T88,const_zero)</f>
        <v>31470367.0921881</v>
      </c>
      <c r="Z88" s="5" t="n">
        <f aca="false">IF($H88=const_one,'Pro-Forma'!$F$23*$T88,const_zero)</f>
        <v>52450611.8203135</v>
      </c>
      <c r="AA88" s="5" t="n">
        <f aca="false">IF($I88=const_one,'Pro-Forma'!$F$22*$T88,const_zero)</f>
        <v>0</v>
      </c>
      <c r="AB88" s="5" t="n">
        <f aca="false">('Pro-Forma'!$B$10+'Pro-Forma'!$B$11)*$T88</f>
        <v>2942613.90077735</v>
      </c>
      <c r="AC88" s="5" t="n">
        <f aca="false">common_rsa_total*$T88</f>
        <v>94411101.2765643</v>
      </c>
      <c r="AD88" s="5" t="n">
        <f aca="false">IF($S88=const_one,pre_f_options_issued*($T88-option_strike_usd),const_zero)</f>
        <v>23725305.9101568</v>
      </c>
      <c r="AE88" s="5" t="n">
        <f aca="false">J88+U88</f>
        <v>30000000</v>
      </c>
      <c r="AF88" s="5" t="n">
        <f aca="false">K88+V88</f>
        <v>300000000</v>
      </c>
      <c r="AG88" s="5" t="n">
        <f aca="false">L88+W88</f>
        <v>100000000</v>
      </c>
      <c r="AH88" s="5" t="n">
        <f aca="false">M88+X88</f>
        <v>60000000</v>
      </c>
      <c r="AI88" s="5" t="n">
        <f aca="false">N88+Y88</f>
        <v>31470367.0921881</v>
      </c>
      <c r="AJ88" s="5" t="n">
        <f aca="false">O88+Z88</f>
        <v>52450611.8203135</v>
      </c>
      <c r="AK88" s="5" t="n">
        <f aca="false">P88+AA88</f>
        <v>5000000</v>
      </c>
      <c r="AL88" s="5" t="n">
        <f aca="false">INDEX($AE$40:$AE$167,$B88-$C88*1+const_one)</f>
        <v>30000000</v>
      </c>
      <c r="AM88" s="5" t="n">
        <f aca="false">INDEX($AF$40:$AF$167,$B88-$D88*2+const_one)</f>
        <v>300000000</v>
      </c>
      <c r="AN88" s="5" t="n">
        <f aca="false">INDEX($AG$40:$AG$167,$B88-$E88*4+const_one)</f>
        <v>100000000</v>
      </c>
      <c r="AO88" s="5" t="n">
        <f aca="false">INDEX($AH$40:$AH$167,$B88-$F88*8+const_one)</f>
        <v>60000000</v>
      </c>
      <c r="AP88" s="5" t="n">
        <f aca="false">INDEX($AI$40:$AI$167,$B88-$G88*16+const_one)</f>
        <v>30000000</v>
      </c>
      <c r="AQ88" s="5" t="n">
        <f aca="false">INDEX($AJ$40:$AJ$167,$B88-$H88*32+const_one)</f>
        <v>15000000</v>
      </c>
      <c r="AR88" s="5" t="n">
        <f aca="false">INDEX($AK$40:$AK$167,$B88-$I88*64+const_one)</f>
        <v>5000000</v>
      </c>
      <c r="AS88" s="5" t="n">
        <f aca="false">INDEX($AE$40:$AE$167,$B88+(const_one-$C88)*1+const_one)</f>
        <v>9201729.15498516</v>
      </c>
      <c r="AT88" s="5" t="n">
        <f aca="false">INDEX($AF$40:$AF$167,$B88+(const_one-$D88)*2+const_one)</f>
        <v>120115770.907992</v>
      </c>
      <c r="AU88" s="5" t="n">
        <f aca="false">INDEX($AG$40:$AG$167,$B88+(const_one-$E88)*4+const_one)</f>
        <v>24778921.8579861</v>
      </c>
      <c r="AV88" s="5" t="n">
        <f aca="false">INDEX($AH$40:$AH$167,$B88+(const_one-$F88)*8+const_one)</f>
        <v>28944326.2628694</v>
      </c>
      <c r="AW88" s="5" t="n">
        <f aca="false">INDEX($AI$40:$AI$167,$B88+(const_one-$G88)*16+const_one)</f>
        <v>31470367.0921881</v>
      </c>
      <c r="AX88" s="5" t="n">
        <f aca="false">INDEX($AJ$40:$AJ$167,$B88+(const_one-$H88)*32+const_one)</f>
        <v>52450611.8203135</v>
      </c>
      <c r="AY88" s="5" t="n">
        <f aca="false">INDEX($AK$40:$AK$167,$B88+(const_one-$I88)*64+const_one)</f>
        <v>42876433.0799919</v>
      </c>
      <c r="AZ88" s="5" t="n">
        <f aca="false">--($C88=--(AS88&gt;AL88))</f>
        <v>1</v>
      </c>
      <c r="BA88" s="5" t="n">
        <f aca="false">--($D88=--(AT88&gt;AM88))</f>
        <v>1</v>
      </c>
      <c r="BB88" s="5" t="n">
        <f aca="false">--($E88=--(AU88&gt;AN88))</f>
        <v>1</v>
      </c>
      <c r="BC88" s="5" t="n">
        <f aca="false">--($F88=--(AV88&gt;AO88))</f>
        <v>1</v>
      </c>
      <c r="BD88" s="5" t="n">
        <f aca="false">--($G88=--(AW88&gt;AP88))</f>
        <v>1</v>
      </c>
      <c r="BE88" s="5" t="n">
        <f aca="false">--($H88=--(AX88&gt;AQ88))</f>
        <v>1</v>
      </c>
      <c r="BF88" s="5" t="n">
        <f aca="false">--($I88=--(AY88&gt;AR88))</f>
        <v>0</v>
      </c>
      <c r="BG88" s="5" t="n">
        <f aca="false">SUM(AZ88:BF88)</f>
        <v>6</v>
      </c>
      <c r="BH88" s="5" t="n">
        <f aca="false">SUM(AE88:AK88)+AB88+AC88+AD88</f>
        <v>700000000</v>
      </c>
    </row>
    <row r="89" customFormat="false" ht="15" hidden="true" customHeight="false" outlineLevel="0" collapsed="false">
      <c r="A89" s="5" t="n">
        <f aca="false">exit_value_1_usd</f>
        <v>700000000</v>
      </c>
      <c r="B89" s="2" t="n">
        <f aca="false">ROW()-ROW($B$40)</f>
        <v>49</v>
      </c>
      <c r="C89" s="2" t="n">
        <f aca="false">MOD(QUOTIENT($B89,1),2)</f>
        <v>1</v>
      </c>
      <c r="D89" s="2" t="n">
        <f aca="false">MOD(QUOTIENT($B89,2),2)</f>
        <v>0</v>
      </c>
      <c r="E89" s="2" t="n">
        <f aca="false">MOD(QUOTIENT($B89,4),2)</f>
        <v>0</v>
      </c>
      <c r="F89" s="2" t="n">
        <f aca="false">MOD(QUOTIENT($B89,8),2)</f>
        <v>0</v>
      </c>
      <c r="G89" s="2" t="n">
        <f aca="false">MOD(QUOTIENT($B89,16),2)</f>
        <v>1</v>
      </c>
      <c r="H89" s="2" t="n">
        <f aca="false">MOD(QUOTIENT($B89,32),2)</f>
        <v>1</v>
      </c>
      <c r="I89" s="2" t="n">
        <f aca="false">MOD(QUOTIENT($B89,64),2)</f>
        <v>0</v>
      </c>
      <c r="J89" s="5" t="n">
        <f aca="false">IF($C89=const_zero,MIN(class_series_f_invested_usd,MAX(const_zero,$A89)),const_zero)</f>
        <v>0</v>
      </c>
      <c r="K89" s="5" t="n">
        <f aca="false">IF($D89=const_zero,MIN(class_series_e_invested_usd,MAX(const_zero,$A89-SUM($J89:$J89))),const_zero)</f>
        <v>300000000</v>
      </c>
      <c r="L89" s="5" t="n">
        <f aca="false">IF($E89=const_zero,MIN(class_series_d_invested_usd,MAX(const_zero,$A89-SUM($J89:$K89))),const_zero)</f>
        <v>100000000</v>
      </c>
      <c r="M89" s="5" t="n">
        <f aca="false">IF($F89=const_zero,MIN(class_series_c_invested_usd,MAX(const_zero,$A89-SUM($J89:$L89))),const_zero)</f>
        <v>60000000</v>
      </c>
      <c r="N89" s="5" t="n">
        <f aca="false">IF($G89=const_zero,MIN(class_series_b_invested_usd,MAX(const_zero,$A89-SUM($J89:$M89))),const_zero)</f>
        <v>0</v>
      </c>
      <c r="O89" s="5" t="n">
        <f aca="false">IF($H89=const_zero,MIN(class_series_a_invested_usd,MAX(const_zero,$A89-SUM($J89:$N89))),const_zero)</f>
        <v>0</v>
      </c>
      <c r="P89" s="5" t="n">
        <f aca="false">IF($I89=const_zero,MIN(class_seed_invested_usd,MAX(const_zero,$A89-SUM($J89:$O89))),const_zero)</f>
        <v>5000000</v>
      </c>
      <c r="Q89" s="5" t="n">
        <f aca="false">MAX(const_zero,$A89-SUM($J89:$P89))</f>
        <v>235000000</v>
      </c>
      <c r="R89" s="9" t="n">
        <f aca="false">common_rsa_total+'Pro-Forma'!$B$10+'Pro-Forma'!$B$11+IF($C89=const_one,'Pro-Forma'!$B$5,const_zero)+IF($D89=const_one,'Pro-Forma'!$F$27,const_zero)+IF($E89=const_one,'Pro-Forma'!$F$26,const_zero)+IF($F89=const_one,'Pro-Forma'!$F$25,const_zero)+IF($G89=const_one,'Pro-Forma'!$F$24,const_zero)+IF($H89=const_one,'Pro-Forma'!$F$23,const_zero)+IF($I89=const_one,'Pro-Forma'!$F$22,const_zero)</f>
        <v>18077780.8981917</v>
      </c>
      <c r="S89" s="23" t="b">
        <f aca="false">IF($R89&gt;const_zero,--($Q89&gt;option_strike_usd*$R89),const_zero)</f>
        <v>1</v>
      </c>
      <c r="T89" s="7" t="n">
        <f aca="false">IF($R89&gt;const_zero,IF($S89=const_one,($Q89+option_strike_usd*pre_f_options_issued)/($R89+pre_f_options_issued),$Q89/$R89),const_zero)</f>
        <v>11.5415749237018</v>
      </c>
      <c r="U89" s="5" t="n">
        <f aca="false">IF($C89=const_one,'Pro-Forma'!$B$5*$T89,const_zero)</f>
        <v>9201729.15498516</v>
      </c>
      <c r="V89" s="5" t="n">
        <f aca="false">IF($D89=const_one,'Pro-Forma'!$F$27*$T89,const_zero)</f>
        <v>0</v>
      </c>
      <c r="W89" s="5" t="n">
        <f aca="false">IF($E89=const_one,'Pro-Forma'!$F$26*$T89,const_zero)</f>
        <v>0</v>
      </c>
      <c r="X89" s="5" t="n">
        <f aca="false">IF($F89=const_one,'Pro-Forma'!$F$25*$T89,const_zero)</f>
        <v>0</v>
      </c>
      <c r="Y89" s="5" t="n">
        <f aca="false">IF($G89=const_one,'Pro-Forma'!$F$24*$T89,const_zero)</f>
        <v>34624724.7711055</v>
      </c>
      <c r="Z89" s="5" t="n">
        <f aca="false">IF($H89=const_one,'Pro-Forma'!$F$23*$T89,const_zero)</f>
        <v>57707874.6185092</v>
      </c>
      <c r="AA89" s="5" t="n">
        <f aca="false">IF($I89=const_one,'Pro-Forma'!$F$22*$T89,const_zero)</f>
        <v>0</v>
      </c>
      <c r="AB89" s="5" t="n">
        <f aca="false">('Pro-Forma'!$B$10+'Pro-Forma'!$B$11)*$T89</f>
        <v>3237559.83282879</v>
      </c>
      <c r="AC89" s="5" t="n">
        <f aca="false">common_rsa_total*$T89</f>
        <v>103874174.313317</v>
      </c>
      <c r="AD89" s="5" t="n">
        <f aca="false">IF($S89=const_one,pre_f_options_issued*($T89-option_strike_usd),const_zero)</f>
        <v>26353937.3092546</v>
      </c>
      <c r="AE89" s="5" t="n">
        <f aca="false">J89+U89</f>
        <v>9201729.15498516</v>
      </c>
      <c r="AF89" s="5" t="n">
        <f aca="false">K89+V89</f>
        <v>300000000</v>
      </c>
      <c r="AG89" s="5" t="n">
        <f aca="false">L89+W89</f>
        <v>100000000</v>
      </c>
      <c r="AH89" s="5" t="n">
        <f aca="false">M89+X89</f>
        <v>60000000</v>
      </c>
      <c r="AI89" s="5" t="n">
        <f aca="false">N89+Y89</f>
        <v>34624724.7711055</v>
      </c>
      <c r="AJ89" s="5" t="n">
        <f aca="false">O89+Z89</f>
        <v>57707874.6185092</v>
      </c>
      <c r="AK89" s="5" t="n">
        <f aca="false">P89+AA89</f>
        <v>5000000</v>
      </c>
      <c r="AL89" s="5" t="n">
        <f aca="false">INDEX($AE$40:$AE$167,$B89-$C89*1+const_one)</f>
        <v>30000000</v>
      </c>
      <c r="AM89" s="5" t="n">
        <f aca="false">INDEX($AF$40:$AF$167,$B89-$D89*2+const_one)</f>
        <v>300000000</v>
      </c>
      <c r="AN89" s="5" t="n">
        <f aca="false">INDEX($AG$40:$AG$167,$B89-$E89*4+const_one)</f>
        <v>100000000</v>
      </c>
      <c r="AO89" s="5" t="n">
        <f aca="false">INDEX($AH$40:$AH$167,$B89-$F89*8+const_one)</f>
        <v>60000000</v>
      </c>
      <c r="AP89" s="5" t="n">
        <f aca="false">INDEX($AI$40:$AI$167,$B89-$G89*16+const_one)</f>
        <v>30000000</v>
      </c>
      <c r="AQ89" s="5" t="n">
        <f aca="false">INDEX($AJ$40:$AJ$167,$B89-$H89*32+const_one)</f>
        <v>15000000</v>
      </c>
      <c r="AR89" s="5" t="n">
        <f aca="false">INDEX($AK$40:$AK$167,$B89-$I89*64+const_one)</f>
        <v>5000000</v>
      </c>
      <c r="AS89" s="5" t="n">
        <f aca="false">INDEX($AE$40:$AE$167,$B89+(const_one-$C89)*1+const_one)</f>
        <v>9201729.15498516</v>
      </c>
      <c r="AT89" s="5" t="n">
        <f aca="false">INDEX($AF$40:$AF$167,$B89+(const_one-$D89)*2+const_one)</f>
        <v>123419084.350127</v>
      </c>
      <c r="AU89" s="5" t="n">
        <f aca="false">INDEX($AG$40:$AG$167,$B89+(const_one-$E89)*4+const_one)</f>
        <v>26224552.8353279</v>
      </c>
      <c r="AV89" s="5" t="n">
        <f aca="false">INDEX($AH$40:$AH$167,$B89+(const_one-$F89)*8+const_one)</f>
        <v>31073496.7472943</v>
      </c>
      <c r="AW89" s="5" t="n">
        <f aca="false">INDEX($AI$40:$AI$167,$B89+(const_one-$G89)*16+const_one)</f>
        <v>34624724.7711055</v>
      </c>
      <c r="AX89" s="5" t="n">
        <f aca="false">INDEX($AJ$40:$AJ$167,$B89+(const_one-$H89)*32+const_one)</f>
        <v>57707874.6185092</v>
      </c>
      <c r="AY89" s="5" t="n">
        <f aca="false">INDEX($AK$40:$AK$167,$B89+(const_one-$I89)*64+const_one)</f>
        <v>47404425.1464255</v>
      </c>
      <c r="AZ89" s="5" t="n">
        <f aca="false">--($C89=--(AS89&gt;AL89))</f>
        <v>0</v>
      </c>
      <c r="BA89" s="5" t="n">
        <f aca="false">--($D89=--(AT89&gt;AM89))</f>
        <v>1</v>
      </c>
      <c r="BB89" s="5" t="n">
        <f aca="false">--($E89=--(AU89&gt;AN89))</f>
        <v>1</v>
      </c>
      <c r="BC89" s="5" t="n">
        <f aca="false">--($F89=--(AV89&gt;AO89))</f>
        <v>1</v>
      </c>
      <c r="BD89" s="5" t="n">
        <f aca="false">--($G89=--(AW89&gt;AP89))</f>
        <v>1</v>
      </c>
      <c r="BE89" s="5" t="n">
        <f aca="false">--($H89=--(AX89&gt;AQ89))</f>
        <v>1</v>
      </c>
      <c r="BF89" s="5" t="n">
        <f aca="false">--($I89=--(AY89&gt;AR89))</f>
        <v>0</v>
      </c>
      <c r="BG89" s="5" t="n">
        <f aca="false">SUM(AZ89:BF89)</f>
        <v>5</v>
      </c>
      <c r="BH89" s="5" t="n">
        <f aca="false">SUM(AE89:AK89)+AB89+AC89+AD89</f>
        <v>700000000</v>
      </c>
    </row>
    <row r="90" customFormat="false" ht="15" hidden="true" customHeight="false" outlineLevel="0" collapsed="false">
      <c r="A90" s="5" t="n">
        <f aca="false">exit_value_1_usd</f>
        <v>700000000</v>
      </c>
      <c r="B90" s="2" t="n">
        <f aca="false">ROW()-ROW($B$40)</f>
        <v>50</v>
      </c>
      <c r="C90" s="2" t="n">
        <f aca="false">MOD(QUOTIENT($B90,1),2)</f>
        <v>0</v>
      </c>
      <c r="D90" s="2" t="n">
        <f aca="false">MOD(QUOTIENT($B90,2),2)</f>
        <v>1</v>
      </c>
      <c r="E90" s="2" t="n">
        <f aca="false">MOD(QUOTIENT($B90,4),2)</f>
        <v>0</v>
      </c>
      <c r="F90" s="2" t="n">
        <f aca="false">MOD(QUOTIENT($B90,8),2)</f>
        <v>0</v>
      </c>
      <c r="G90" s="2" t="n">
        <f aca="false">MOD(QUOTIENT($B90,16),2)</f>
        <v>1</v>
      </c>
      <c r="H90" s="2" t="n">
        <f aca="false">MOD(QUOTIENT($B90,32),2)</f>
        <v>1</v>
      </c>
      <c r="I90" s="2" t="n">
        <f aca="false">MOD(QUOTIENT($B90,64),2)</f>
        <v>0</v>
      </c>
      <c r="J90" s="5" t="n">
        <f aca="false">IF($C90=const_zero,MIN(class_series_f_invested_usd,MAX(const_zero,$A90)),const_zero)</f>
        <v>30000000</v>
      </c>
      <c r="K90" s="5" t="n">
        <f aca="false">IF($D90=const_zero,MIN(class_series_e_invested_usd,MAX(const_zero,$A90-SUM($J90:$J90))),const_zero)</f>
        <v>0</v>
      </c>
      <c r="L90" s="5" t="n">
        <f aca="false">IF($E90=const_zero,MIN(class_series_d_invested_usd,MAX(const_zero,$A90-SUM($J90:$K90))),const_zero)</f>
        <v>100000000</v>
      </c>
      <c r="M90" s="5" t="n">
        <f aca="false">IF($F90=const_zero,MIN(class_series_c_invested_usd,MAX(const_zero,$A90-SUM($J90:$L90))),const_zero)</f>
        <v>60000000</v>
      </c>
      <c r="N90" s="5" t="n">
        <f aca="false">IF($G90=const_zero,MIN(class_series_b_invested_usd,MAX(const_zero,$A90-SUM($J90:$M90))),const_zero)</f>
        <v>0</v>
      </c>
      <c r="O90" s="5" t="n">
        <f aca="false">IF($H90=const_zero,MIN(class_series_a_invested_usd,MAX(const_zero,$A90-SUM($J90:$N90))),const_zero)</f>
        <v>0</v>
      </c>
      <c r="P90" s="5" t="n">
        <f aca="false">IF($I90=const_zero,MIN(class_seed_invested_usd,MAX(const_zero,$A90-SUM($J90:$O90))),const_zero)</f>
        <v>5000000</v>
      </c>
      <c r="Q90" s="5" t="n">
        <f aca="false">MAX(const_zero,$A90-SUM($J90:$P90))</f>
        <v>505000000</v>
      </c>
      <c r="R90" s="9" t="n">
        <f aca="false">common_rsa_total+'Pro-Forma'!$B$10+'Pro-Forma'!$B$11+IF($C90=const_one,'Pro-Forma'!$B$5,const_zero)+IF($D90=const_one,'Pro-Forma'!$F$27,const_zero)+IF($E90=const_one,'Pro-Forma'!$F$26,const_zero)+IF($F90=const_one,'Pro-Forma'!$F$25,const_zero)+IF($G90=const_one,'Pro-Forma'!$F$24,const_zero)+IF($H90=const_one,'Pro-Forma'!$F$23,const_zero)+IF($I90=const_one,'Pro-Forma'!$F$22,const_zero)</f>
        <v>23413833.1063222</v>
      </c>
      <c r="S90" s="23" t="b">
        <f aca="false">IF($R90&gt;const_zero,--($Q90&gt;option_strike_usd*$R90),const_zero)</f>
        <v>1</v>
      </c>
      <c r="T90" s="7" t="n">
        <f aca="false">IF($R90&gt;const_zero,IF($S90=const_one,($Q90+option_strike_usd*pre_f_options_issued)/($R90+pre_f_options_issued),$Q90/$R90),const_zero)</f>
        <v>19.5841347714856</v>
      </c>
      <c r="U90" s="5" t="n">
        <f aca="false">IF($C90=const_one,'Pro-Forma'!$B$5*$T90,const_zero)</f>
        <v>0</v>
      </c>
      <c r="V90" s="5" t="n">
        <f aca="false">IF($D90=const_one,'Pro-Forma'!$F$27*$T90,const_zero)</f>
        <v>120115770.907992</v>
      </c>
      <c r="W90" s="5" t="n">
        <f aca="false">IF($E90=const_one,'Pro-Forma'!$F$26*$T90,const_zero)</f>
        <v>0</v>
      </c>
      <c r="X90" s="5" t="n">
        <f aca="false">IF($F90=const_one,'Pro-Forma'!$F$25*$T90,const_zero)</f>
        <v>0</v>
      </c>
      <c r="Y90" s="5" t="n">
        <f aca="false">IF($G90=const_one,'Pro-Forma'!$F$24*$T90,const_zero)</f>
        <v>58752404.3144568</v>
      </c>
      <c r="Z90" s="5" t="n">
        <f aca="false">IF($H90=const_one,'Pro-Forma'!$F$23*$T90,const_zero)</f>
        <v>97920673.857428</v>
      </c>
      <c r="AA90" s="5" t="n">
        <f aca="false">IF($I90=const_one,'Pro-Forma'!$F$22*$T90,const_zero)</f>
        <v>0</v>
      </c>
      <c r="AB90" s="5" t="n">
        <f aca="false">('Pro-Forma'!$B$10+'Pro-Forma'!$B$11)*$T90</f>
        <v>5493601.04803885</v>
      </c>
      <c r="AC90" s="5" t="n">
        <f aca="false">common_rsa_total*$T90</f>
        <v>176257212.94337</v>
      </c>
      <c r="AD90" s="5" t="n">
        <f aca="false">IF($S90=const_one,pre_f_options_issued*($T90-option_strike_usd),const_zero)</f>
        <v>46460336.928714</v>
      </c>
      <c r="AE90" s="5" t="n">
        <f aca="false">J90+U90</f>
        <v>30000000</v>
      </c>
      <c r="AF90" s="5" t="n">
        <f aca="false">K90+V90</f>
        <v>120115770.907992</v>
      </c>
      <c r="AG90" s="5" t="n">
        <f aca="false">L90+W90</f>
        <v>100000000</v>
      </c>
      <c r="AH90" s="5" t="n">
        <f aca="false">M90+X90</f>
        <v>60000000</v>
      </c>
      <c r="AI90" s="5" t="n">
        <f aca="false">N90+Y90</f>
        <v>58752404.3144568</v>
      </c>
      <c r="AJ90" s="5" t="n">
        <f aca="false">O90+Z90</f>
        <v>97920673.857428</v>
      </c>
      <c r="AK90" s="5" t="n">
        <f aca="false">P90+AA90</f>
        <v>5000000</v>
      </c>
      <c r="AL90" s="5" t="n">
        <f aca="false">INDEX($AE$40:$AE$167,$B90-$C90*1+const_one)</f>
        <v>30000000</v>
      </c>
      <c r="AM90" s="5" t="n">
        <f aca="false">INDEX($AF$40:$AF$167,$B90-$D90*2+const_one)</f>
        <v>300000000</v>
      </c>
      <c r="AN90" s="5" t="n">
        <f aca="false">INDEX($AG$40:$AG$167,$B90-$E90*4+const_one)</f>
        <v>100000000</v>
      </c>
      <c r="AO90" s="5" t="n">
        <f aca="false">INDEX($AH$40:$AH$167,$B90-$F90*8+const_one)</f>
        <v>60000000</v>
      </c>
      <c r="AP90" s="5" t="n">
        <f aca="false">INDEX($AI$40:$AI$167,$B90-$G90*16+const_one)</f>
        <v>30000000</v>
      </c>
      <c r="AQ90" s="5" t="n">
        <f aca="false">INDEX($AJ$40:$AJ$167,$B90-$H90*32+const_one)</f>
        <v>15000000</v>
      </c>
      <c r="AR90" s="5" t="n">
        <f aca="false">INDEX($AK$40:$AK$167,$B90-$I90*64+const_one)</f>
        <v>5000000</v>
      </c>
      <c r="AS90" s="5" t="n">
        <f aca="false">INDEX($AE$40:$AE$167,$B90+(const_one-$C90)*1+const_one)</f>
        <v>16043201.8276143</v>
      </c>
      <c r="AT90" s="5" t="n">
        <f aca="false">INDEX($AF$40:$AF$167,$B90+(const_one-$D90)*2+const_one)</f>
        <v>120115770.907992</v>
      </c>
      <c r="AU90" s="5" t="n">
        <f aca="false">INDEX($AG$40:$AG$167,$B90+(const_one-$E90)*4+const_one)</f>
        <v>38093635.7027948</v>
      </c>
      <c r="AV90" s="5" t="n">
        <f aca="false">INDEX($AH$40:$AH$167,$B90+(const_one-$F90)*8+const_one)</f>
        <v>48103695.2815787</v>
      </c>
      <c r="AW90" s="5" t="n">
        <f aca="false">INDEX($AI$40:$AI$167,$B90+(const_one-$G90)*16+const_one)</f>
        <v>58752404.3144568</v>
      </c>
      <c r="AX90" s="5" t="n">
        <f aca="false">INDEX($AJ$40:$AJ$167,$B90+(const_one-$H90)*32+const_one)</f>
        <v>97920673.857428</v>
      </c>
      <c r="AY90" s="5" t="n">
        <f aca="false">INDEX($AK$40:$AK$167,$B90+(const_one-$I90)*64+const_one)</f>
        <v>82891694.18709</v>
      </c>
      <c r="AZ90" s="5" t="n">
        <f aca="false">--($C90=--(AS90&gt;AL90))</f>
        <v>1</v>
      </c>
      <c r="BA90" s="5" t="n">
        <f aca="false">--($D90=--(AT90&gt;AM90))</f>
        <v>0</v>
      </c>
      <c r="BB90" s="5" t="n">
        <f aca="false">--($E90=--(AU90&gt;AN90))</f>
        <v>1</v>
      </c>
      <c r="BC90" s="5" t="n">
        <f aca="false">--($F90=--(AV90&gt;AO90))</f>
        <v>1</v>
      </c>
      <c r="BD90" s="5" t="n">
        <f aca="false">--($G90=--(AW90&gt;AP90))</f>
        <v>1</v>
      </c>
      <c r="BE90" s="5" t="n">
        <f aca="false">--($H90=--(AX90&gt;AQ90))</f>
        <v>1</v>
      </c>
      <c r="BF90" s="5" t="n">
        <f aca="false">--($I90=--(AY90&gt;AR90))</f>
        <v>0</v>
      </c>
      <c r="BG90" s="5" t="n">
        <f aca="false">SUM(AZ90:BF90)</f>
        <v>5</v>
      </c>
      <c r="BH90" s="5" t="n">
        <f aca="false">SUM(AE90:AK90)+AB90+AC90+AD90</f>
        <v>700000000</v>
      </c>
    </row>
    <row r="91" customFormat="false" ht="15" hidden="true" customHeight="false" outlineLevel="0" collapsed="false">
      <c r="A91" s="5" t="n">
        <f aca="false">exit_value_1_usd</f>
        <v>700000000</v>
      </c>
      <c r="B91" s="2" t="n">
        <f aca="false">ROW()-ROW($B$40)</f>
        <v>51</v>
      </c>
      <c r="C91" s="2" t="n">
        <f aca="false">MOD(QUOTIENT($B91,1),2)</f>
        <v>1</v>
      </c>
      <c r="D91" s="2" t="n">
        <f aca="false">MOD(QUOTIENT($B91,2),2)</f>
        <v>1</v>
      </c>
      <c r="E91" s="2" t="n">
        <f aca="false">MOD(QUOTIENT($B91,4),2)</f>
        <v>0</v>
      </c>
      <c r="F91" s="2" t="n">
        <f aca="false">MOD(QUOTIENT($B91,8),2)</f>
        <v>0</v>
      </c>
      <c r="G91" s="2" t="n">
        <f aca="false">MOD(QUOTIENT($B91,16),2)</f>
        <v>1</v>
      </c>
      <c r="H91" s="2" t="n">
        <f aca="false">MOD(QUOTIENT($B91,32),2)</f>
        <v>1</v>
      </c>
      <c r="I91" s="2" t="n">
        <f aca="false">MOD(QUOTIENT($B91,64),2)</f>
        <v>0</v>
      </c>
      <c r="J91" s="5" t="n">
        <f aca="false">IF($C91=const_zero,MIN(class_series_f_invested_usd,MAX(const_zero,$A91)),const_zero)</f>
        <v>0</v>
      </c>
      <c r="K91" s="5" t="n">
        <f aca="false">IF($D91=const_zero,MIN(class_series_e_invested_usd,MAX(const_zero,$A91-SUM($J91:$J91))),const_zero)</f>
        <v>0</v>
      </c>
      <c r="L91" s="5" t="n">
        <f aca="false">IF($E91=const_zero,MIN(class_series_d_invested_usd,MAX(const_zero,$A91-SUM($J91:$K91))),const_zero)</f>
        <v>100000000</v>
      </c>
      <c r="M91" s="5" t="n">
        <f aca="false">IF($F91=const_zero,MIN(class_series_c_invested_usd,MAX(const_zero,$A91-SUM($J91:$L91))),const_zero)</f>
        <v>60000000</v>
      </c>
      <c r="N91" s="5" t="n">
        <f aca="false">IF($G91=const_zero,MIN(class_series_b_invested_usd,MAX(const_zero,$A91-SUM($J91:$M91))),const_zero)</f>
        <v>0</v>
      </c>
      <c r="O91" s="5" t="n">
        <f aca="false">IF($H91=const_zero,MIN(class_series_a_invested_usd,MAX(const_zero,$A91-SUM($J91:$N91))),const_zero)</f>
        <v>0</v>
      </c>
      <c r="P91" s="5" t="n">
        <f aca="false">IF($I91=const_zero,MIN(class_seed_invested_usd,MAX(const_zero,$A91-SUM($J91:$O91))),const_zero)</f>
        <v>5000000</v>
      </c>
      <c r="Q91" s="5" t="n">
        <f aca="false">MAX(const_zero,$A91-SUM($J91:$P91))</f>
        <v>535000000</v>
      </c>
      <c r="R91" s="9" t="n">
        <f aca="false">common_rsa_total+'Pro-Forma'!$B$10+'Pro-Forma'!$B$11+IF($C91=const_one,'Pro-Forma'!$B$5,const_zero)+IF($D91=const_one,'Pro-Forma'!$F$27,const_zero)+IF($E91=const_one,'Pro-Forma'!$F$26,const_zero)+IF($F91=const_one,'Pro-Forma'!$F$25,const_zero)+IF($G91=const_one,'Pro-Forma'!$F$24,const_zero)+IF($H91=const_one,'Pro-Forma'!$F$23,const_zero)+IF($I91=const_one,'Pro-Forma'!$F$22,const_zero)</f>
        <v>24211101.1755256</v>
      </c>
      <c r="S91" s="23" t="b">
        <f aca="false">IF($R91&gt;const_zero,--($Q91&gt;option_strike_usd*$R91),const_zero)</f>
        <v>1</v>
      </c>
      <c r="T91" s="7" t="n">
        <f aca="false">IF($R91&gt;const_zero,IF($S91=const_one,($Q91+option_strike_usd*pre_f_options_issued)/($R91+pre_f_options_issued),$Q91/$R91),const_zero)</f>
        <v>20.1227196313603</v>
      </c>
      <c r="U91" s="5" t="n">
        <f aca="false">IF($C91=const_one,'Pro-Forma'!$B$5*$T91,const_zero)</f>
        <v>16043201.8276143</v>
      </c>
      <c r="V91" s="5" t="n">
        <f aca="false">IF($D91=const_one,'Pro-Forma'!$F$27*$T91,const_zero)</f>
        <v>123419084.350127</v>
      </c>
      <c r="W91" s="5" t="n">
        <f aca="false">IF($E91=const_one,'Pro-Forma'!$F$26*$T91,const_zero)</f>
        <v>0</v>
      </c>
      <c r="X91" s="5" t="n">
        <f aca="false">IF($F91=const_one,'Pro-Forma'!$F$25*$T91,const_zero)</f>
        <v>0</v>
      </c>
      <c r="Y91" s="5" t="n">
        <f aca="false">IF($G91=const_one,'Pro-Forma'!$F$24*$T91,const_zero)</f>
        <v>60368158.894081</v>
      </c>
      <c r="Z91" s="5" t="n">
        <f aca="false">IF($H91=const_one,'Pro-Forma'!$F$23*$T91,const_zero)</f>
        <v>100613598.156802</v>
      </c>
      <c r="AA91" s="5" t="n">
        <f aca="false">IF($I91=const_one,'Pro-Forma'!$F$22*$T91,const_zero)</f>
        <v>0</v>
      </c>
      <c r="AB91" s="5" t="n">
        <f aca="false">('Pro-Forma'!$B$10+'Pro-Forma'!$B$11)*$T91</f>
        <v>5644681.01073261</v>
      </c>
      <c r="AC91" s="5" t="n">
        <f aca="false">common_rsa_total*$T91</f>
        <v>181104476.682243</v>
      </c>
      <c r="AD91" s="5" t="n">
        <f aca="false">IF($S91=const_one,pre_f_options_issued*($T91-option_strike_usd),const_zero)</f>
        <v>47806799.0784008</v>
      </c>
      <c r="AE91" s="5" t="n">
        <f aca="false">J91+U91</f>
        <v>16043201.8276143</v>
      </c>
      <c r="AF91" s="5" t="n">
        <f aca="false">K91+V91</f>
        <v>123419084.350127</v>
      </c>
      <c r="AG91" s="5" t="n">
        <f aca="false">L91+W91</f>
        <v>100000000</v>
      </c>
      <c r="AH91" s="5" t="n">
        <f aca="false">M91+X91</f>
        <v>60000000</v>
      </c>
      <c r="AI91" s="5" t="n">
        <f aca="false">N91+Y91</f>
        <v>60368158.894081</v>
      </c>
      <c r="AJ91" s="5" t="n">
        <f aca="false">O91+Z91</f>
        <v>100613598.156802</v>
      </c>
      <c r="AK91" s="5" t="n">
        <f aca="false">P91+AA91</f>
        <v>5000000</v>
      </c>
      <c r="AL91" s="5" t="n">
        <f aca="false">INDEX($AE$40:$AE$167,$B91-$C91*1+const_one)</f>
        <v>30000000</v>
      </c>
      <c r="AM91" s="5" t="n">
        <f aca="false">INDEX($AF$40:$AF$167,$B91-$D91*2+const_one)</f>
        <v>300000000</v>
      </c>
      <c r="AN91" s="5" t="n">
        <f aca="false">INDEX($AG$40:$AG$167,$B91-$E91*4+const_one)</f>
        <v>100000000</v>
      </c>
      <c r="AO91" s="5" t="n">
        <f aca="false">INDEX($AH$40:$AH$167,$B91-$F91*8+const_one)</f>
        <v>60000000</v>
      </c>
      <c r="AP91" s="5" t="n">
        <f aca="false">INDEX($AI$40:$AI$167,$B91-$G91*16+const_one)</f>
        <v>30000000</v>
      </c>
      <c r="AQ91" s="5" t="n">
        <f aca="false">INDEX($AJ$40:$AJ$167,$B91-$H91*32+const_one)</f>
        <v>15000000</v>
      </c>
      <c r="AR91" s="5" t="n">
        <f aca="false">INDEX($AK$40:$AK$167,$B91-$I91*64+const_one)</f>
        <v>5000000</v>
      </c>
      <c r="AS91" s="5" t="n">
        <f aca="false">INDEX($AE$40:$AE$167,$B91+(const_one-$C91)*1+const_one)</f>
        <v>16043201.8276143</v>
      </c>
      <c r="AT91" s="5" t="n">
        <f aca="false">INDEX($AF$40:$AF$167,$B91+(const_one-$D91)*2+const_one)</f>
        <v>123419084.350127</v>
      </c>
      <c r="AU91" s="5" t="n">
        <f aca="false">INDEX($AG$40:$AG$167,$B91+(const_one-$E91)*4+const_one)</f>
        <v>38854363.0599911</v>
      </c>
      <c r="AV91" s="5" t="n">
        <f aca="false">INDEX($AH$40:$AH$167,$B91+(const_one-$F91)*8+const_one)</f>
        <v>49259558.7969582</v>
      </c>
      <c r="AW91" s="5" t="n">
        <f aca="false">INDEX($AI$40:$AI$167,$B91+(const_one-$G91)*16+const_one)</f>
        <v>60368158.894081</v>
      </c>
      <c r="AX91" s="5" t="n">
        <f aca="false">INDEX($AJ$40:$AJ$167,$B91+(const_one-$H91)*32+const_one)</f>
        <v>100613598.156802</v>
      </c>
      <c r="AY91" s="5" t="n">
        <f aca="false">INDEX($AK$40:$AK$167,$B91+(const_one-$I91)*64+const_one)</f>
        <v>85537868.4261363</v>
      </c>
      <c r="AZ91" s="5" t="n">
        <f aca="false">--($C91=--(AS91&gt;AL91))</f>
        <v>0</v>
      </c>
      <c r="BA91" s="5" t="n">
        <f aca="false">--($D91=--(AT91&gt;AM91))</f>
        <v>0</v>
      </c>
      <c r="BB91" s="5" t="n">
        <f aca="false">--($E91=--(AU91&gt;AN91))</f>
        <v>1</v>
      </c>
      <c r="BC91" s="5" t="n">
        <f aca="false">--($F91=--(AV91&gt;AO91))</f>
        <v>1</v>
      </c>
      <c r="BD91" s="5" t="n">
        <f aca="false">--($G91=--(AW91&gt;AP91))</f>
        <v>1</v>
      </c>
      <c r="BE91" s="5" t="n">
        <f aca="false">--($H91=--(AX91&gt;AQ91))</f>
        <v>1</v>
      </c>
      <c r="BF91" s="5" t="n">
        <f aca="false">--($I91=--(AY91&gt;AR91))</f>
        <v>0</v>
      </c>
      <c r="BG91" s="5" t="n">
        <f aca="false">SUM(AZ91:BF91)</f>
        <v>4</v>
      </c>
      <c r="BH91" s="5" t="n">
        <f aca="false">SUM(AE91:AK91)+AB91+AC91+AD91</f>
        <v>700000000</v>
      </c>
    </row>
    <row r="92" customFormat="false" ht="15" hidden="true" customHeight="false" outlineLevel="0" collapsed="false">
      <c r="A92" s="5" t="n">
        <f aca="false">exit_value_1_usd</f>
        <v>700000000</v>
      </c>
      <c r="B92" s="2" t="n">
        <f aca="false">ROW()-ROW($B$40)</f>
        <v>52</v>
      </c>
      <c r="C92" s="2" t="n">
        <f aca="false">MOD(QUOTIENT($B92,1),2)</f>
        <v>0</v>
      </c>
      <c r="D92" s="2" t="n">
        <f aca="false">MOD(QUOTIENT($B92,2),2)</f>
        <v>0</v>
      </c>
      <c r="E92" s="2" t="n">
        <f aca="false">MOD(QUOTIENT($B92,4),2)</f>
        <v>1</v>
      </c>
      <c r="F92" s="2" t="n">
        <f aca="false">MOD(QUOTIENT($B92,8),2)</f>
        <v>0</v>
      </c>
      <c r="G92" s="2" t="n">
        <f aca="false">MOD(QUOTIENT($B92,16),2)</f>
        <v>1</v>
      </c>
      <c r="H92" s="2" t="n">
        <f aca="false">MOD(QUOTIENT($B92,32),2)</f>
        <v>1</v>
      </c>
      <c r="I92" s="2" t="n">
        <f aca="false">MOD(QUOTIENT($B92,64),2)</f>
        <v>0</v>
      </c>
      <c r="J92" s="5" t="n">
        <f aca="false">IF($C92=const_zero,MIN(class_series_f_invested_usd,MAX(const_zero,$A92)),const_zero)</f>
        <v>30000000</v>
      </c>
      <c r="K92" s="5" t="n">
        <f aca="false">IF($D92=const_zero,MIN(class_series_e_invested_usd,MAX(const_zero,$A92-SUM($J92:$J92))),const_zero)</f>
        <v>300000000</v>
      </c>
      <c r="L92" s="5" t="n">
        <f aca="false">IF($E92=const_zero,MIN(class_series_d_invested_usd,MAX(const_zero,$A92-SUM($J92:$K92))),const_zero)</f>
        <v>0</v>
      </c>
      <c r="M92" s="5" t="n">
        <f aca="false">IF($F92=const_zero,MIN(class_series_c_invested_usd,MAX(const_zero,$A92-SUM($J92:$L92))),const_zero)</f>
        <v>60000000</v>
      </c>
      <c r="N92" s="5" t="n">
        <f aca="false">IF($G92=const_zero,MIN(class_series_b_invested_usd,MAX(const_zero,$A92-SUM($J92:$M92))),const_zero)</f>
        <v>0</v>
      </c>
      <c r="O92" s="5" t="n">
        <f aca="false">IF($H92=const_zero,MIN(class_series_a_invested_usd,MAX(const_zero,$A92-SUM($J92:$N92))),const_zero)</f>
        <v>0</v>
      </c>
      <c r="P92" s="5" t="n">
        <f aca="false">IF($I92=const_zero,MIN(class_seed_invested_usd,MAX(const_zero,$A92-SUM($J92:$O92))),const_zero)</f>
        <v>5000000</v>
      </c>
      <c r="Q92" s="5" t="n">
        <f aca="false">MAX(const_zero,$A92-SUM($J92:$P92))</f>
        <v>305000000</v>
      </c>
      <c r="R92" s="9" t="n">
        <f aca="false">common_rsa_total+'Pro-Forma'!$B$10+'Pro-Forma'!$B$11+IF($C92=const_one,'Pro-Forma'!$B$5,const_zero)+IF($D92=const_one,'Pro-Forma'!$F$27,const_zero)+IF($E92=const_one,'Pro-Forma'!$F$26,const_zero)+IF($F92=const_one,'Pro-Forma'!$F$25,const_zero)+IF($G92=const_one,'Pro-Forma'!$F$24,const_zero)+IF($H92=const_one,'Pro-Forma'!$F$23,const_zero)+IF($I92=const_one,'Pro-Forma'!$F$22,const_zero)</f>
        <v>19014164.1892672</v>
      </c>
      <c r="S92" s="23" t="b">
        <f aca="false">IF($R92&gt;const_zero,--($Q92&gt;option_strike_usd*$R92),const_zero)</f>
        <v>1</v>
      </c>
      <c r="T92" s="7" t="n">
        <f aca="false">IF($R92&gt;const_zero,IF($S92=const_one,($Q92+option_strike_usd*pre_f_options_issued)/($R92+pre_f_options_issued),$Q92/$R92),const_zero)</f>
        <v>14.2929094198046</v>
      </c>
      <c r="U92" s="5" t="n">
        <f aca="false">IF($C92=const_one,'Pro-Forma'!$B$5*$T92,const_zero)</f>
        <v>0</v>
      </c>
      <c r="V92" s="5" t="n">
        <f aca="false">IF($D92=const_one,'Pro-Forma'!$F$27*$T92,const_zero)</f>
        <v>0</v>
      </c>
      <c r="W92" s="5" t="n">
        <f aca="false">IF($E92=const_one,'Pro-Forma'!$F$26*$T92,const_zero)</f>
        <v>24778921.8579861</v>
      </c>
      <c r="X92" s="5" t="n">
        <f aca="false">IF($F92=const_one,'Pro-Forma'!$F$25*$T92,const_zero)</f>
        <v>0</v>
      </c>
      <c r="Y92" s="5" t="n">
        <f aca="false">IF($G92=const_one,'Pro-Forma'!$F$24*$T92,const_zero)</f>
        <v>42878728.2594138</v>
      </c>
      <c r="Z92" s="5" t="n">
        <f aca="false">IF($H92=const_one,'Pro-Forma'!$F$23*$T92,const_zero)</f>
        <v>71464547.0990231</v>
      </c>
      <c r="AA92" s="5" t="n">
        <f aca="false">IF($I92=const_one,'Pro-Forma'!$F$22*$T92,const_zero)</f>
        <v>0</v>
      </c>
      <c r="AB92" s="5" t="n">
        <f aca="false">('Pro-Forma'!$B$10+'Pro-Forma'!$B$11)*$T92</f>
        <v>4009344.45582386</v>
      </c>
      <c r="AC92" s="5" t="n">
        <f aca="false">common_rsa_total*$T92</f>
        <v>128636184.778242</v>
      </c>
      <c r="AD92" s="5" t="n">
        <f aca="false">IF($S92=const_one,pre_f_options_issued*($T92-option_strike_usd),const_zero)</f>
        <v>33232273.5495115</v>
      </c>
      <c r="AE92" s="5" t="n">
        <f aca="false">J92+U92</f>
        <v>30000000</v>
      </c>
      <c r="AF92" s="5" t="n">
        <f aca="false">K92+V92</f>
        <v>300000000</v>
      </c>
      <c r="AG92" s="5" t="n">
        <f aca="false">L92+W92</f>
        <v>24778921.8579861</v>
      </c>
      <c r="AH92" s="5" t="n">
        <f aca="false">M92+X92</f>
        <v>60000000</v>
      </c>
      <c r="AI92" s="5" t="n">
        <f aca="false">N92+Y92</f>
        <v>42878728.2594138</v>
      </c>
      <c r="AJ92" s="5" t="n">
        <f aca="false">O92+Z92</f>
        <v>71464547.0990231</v>
      </c>
      <c r="AK92" s="5" t="n">
        <f aca="false">P92+AA92</f>
        <v>5000000</v>
      </c>
      <c r="AL92" s="5" t="n">
        <f aca="false">INDEX($AE$40:$AE$167,$B92-$C92*1+const_one)</f>
        <v>30000000</v>
      </c>
      <c r="AM92" s="5" t="n">
        <f aca="false">INDEX($AF$40:$AF$167,$B92-$D92*2+const_one)</f>
        <v>300000000</v>
      </c>
      <c r="AN92" s="5" t="n">
        <f aca="false">INDEX($AG$40:$AG$167,$B92-$E92*4+const_one)</f>
        <v>100000000</v>
      </c>
      <c r="AO92" s="5" t="n">
        <f aca="false">INDEX($AH$40:$AH$167,$B92-$F92*8+const_one)</f>
        <v>60000000</v>
      </c>
      <c r="AP92" s="5" t="n">
        <f aca="false">INDEX($AI$40:$AI$167,$B92-$G92*16+const_one)</f>
        <v>30000000</v>
      </c>
      <c r="AQ92" s="5" t="n">
        <f aca="false">INDEX($AJ$40:$AJ$167,$B92-$H92*32+const_one)</f>
        <v>15000000</v>
      </c>
      <c r="AR92" s="5" t="n">
        <f aca="false">INDEX($AK$40:$AK$167,$B92-$I92*64+const_one)</f>
        <v>5000000</v>
      </c>
      <c r="AS92" s="5" t="n">
        <f aca="false">INDEX($AE$40:$AE$167,$B92+(const_one-$C92)*1+const_one)</f>
        <v>12060094.1364472</v>
      </c>
      <c r="AT92" s="5" t="n">
        <f aca="false">INDEX($AF$40:$AF$167,$B92+(const_one-$D92)*2+const_one)</f>
        <v>134767851.049213</v>
      </c>
      <c r="AU92" s="5" t="n">
        <f aca="false">INDEX($AG$40:$AG$167,$B92+(const_one-$E92)*4+const_one)</f>
        <v>24778921.8579861</v>
      </c>
      <c r="AV92" s="5" t="n">
        <f aca="false">INDEX($AH$40:$AH$167,$B92+(const_one-$F92)*8+const_one)</f>
        <v>36881907.8525791</v>
      </c>
      <c r="AW92" s="5" t="n">
        <f aca="false">INDEX($AI$40:$AI$167,$B92+(const_one-$G92)*16+const_one)</f>
        <v>42878728.2594138</v>
      </c>
      <c r="AX92" s="5" t="n">
        <f aca="false">INDEX($AJ$40:$AJ$167,$B92+(const_one-$H92)*32+const_one)</f>
        <v>71464547.0990231</v>
      </c>
      <c r="AY92" s="5" t="n">
        <f aca="false">INDEX($AK$40:$AK$167,$B92+(const_one-$I92)*64+const_one)</f>
        <v>58930765.7916855</v>
      </c>
      <c r="AZ92" s="5" t="n">
        <f aca="false">--($C92=--(AS92&gt;AL92))</f>
        <v>1</v>
      </c>
      <c r="BA92" s="5" t="n">
        <f aca="false">--($D92=--(AT92&gt;AM92))</f>
        <v>1</v>
      </c>
      <c r="BB92" s="5" t="n">
        <f aca="false">--($E92=--(AU92&gt;AN92))</f>
        <v>0</v>
      </c>
      <c r="BC92" s="5" t="n">
        <f aca="false">--($F92=--(AV92&gt;AO92))</f>
        <v>1</v>
      </c>
      <c r="BD92" s="5" t="n">
        <f aca="false">--($G92=--(AW92&gt;AP92))</f>
        <v>1</v>
      </c>
      <c r="BE92" s="5" t="n">
        <f aca="false">--($H92=--(AX92&gt;AQ92))</f>
        <v>1</v>
      </c>
      <c r="BF92" s="5" t="n">
        <f aca="false">--($I92=--(AY92&gt;AR92))</f>
        <v>0</v>
      </c>
      <c r="BG92" s="5" t="n">
        <f aca="false">SUM(AZ92:BF92)</f>
        <v>5</v>
      </c>
      <c r="BH92" s="5" t="n">
        <f aca="false">SUM(AE92:AK92)+AB92+AC92+AD92</f>
        <v>700000000</v>
      </c>
    </row>
    <row r="93" customFormat="false" ht="15" hidden="true" customHeight="false" outlineLevel="0" collapsed="false">
      <c r="A93" s="5" t="n">
        <f aca="false">exit_value_1_usd</f>
        <v>700000000</v>
      </c>
      <c r="B93" s="2" t="n">
        <f aca="false">ROW()-ROW($B$40)</f>
        <v>53</v>
      </c>
      <c r="C93" s="2" t="n">
        <f aca="false">MOD(QUOTIENT($B93,1),2)</f>
        <v>1</v>
      </c>
      <c r="D93" s="2" t="n">
        <f aca="false">MOD(QUOTIENT($B93,2),2)</f>
        <v>0</v>
      </c>
      <c r="E93" s="2" t="n">
        <f aca="false">MOD(QUOTIENT($B93,4),2)</f>
        <v>1</v>
      </c>
      <c r="F93" s="2" t="n">
        <f aca="false">MOD(QUOTIENT($B93,8),2)</f>
        <v>0</v>
      </c>
      <c r="G93" s="2" t="n">
        <f aca="false">MOD(QUOTIENT($B93,16),2)</f>
        <v>1</v>
      </c>
      <c r="H93" s="2" t="n">
        <f aca="false">MOD(QUOTIENT($B93,32),2)</f>
        <v>1</v>
      </c>
      <c r="I93" s="2" t="n">
        <f aca="false">MOD(QUOTIENT($B93,64),2)</f>
        <v>0</v>
      </c>
      <c r="J93" s="5" t="n">
        <f aca="false">IF($C93=const_zero,MIN(class_series_f_invested_usd,MAX(const_zero,$A93)),const_zero)</f>
        <v>0</v>
      </c>
      <c r="K93" s="5" t="n">
        <f aca="false">IF($D93=const_zero,MIN(class_series_e_invested_usd,MAX(const_zero,$A93-SUM($J93:$J93))),const_zero)</f>
        <v>300000000</v>
      </c>
      <c r="L93" s="5" t="n">
        <f aca="false">IF($E93=const_zero,MIN(class_series_d_invested_usd,MAX(const_zero,$A93-SUM($J93:$K93))),const_zero)</f>
        <v>0</v>
      </c>
      <c r="M93" s="5" t="n">
        <f aca="false">IF($F93=const_zero,MIN(class_series_c_invested_usd,MAX(const_zero,$A93-SUM($J93:$L93))),const_zero)</f>
        <v>60000000</v>
      </c>
      <c r="N93" s="5" t="n">
        <f aca="false">IF($G93=const_zero,MIN(class_series_b_invested_usd,MAX(const_zero,$A93-SUM($J93:$M93))),const_zero)</f>
        <v>0</v>
      </c>
      <c r="O93" s="5" t="n">
        <f aca="false">IF($H93=const_zero,MIN(class_series_a_invested_usd,MAX(const_zero,$A93-SUM($J93:$N93))),const_zero)</f>
        <v>0</v>
      </c>
      <c r="P93" s="5" t="n">
        <f aca="false">IF($I93=const_zero,MIN(class_seed_invested_usd,MAX(const_zero,$A93-SUM($J93:$O93))),const_zero)</f>
        <v>5000000</v>
      </c>
      <c r="Q93" s="5" t="n">
        <f aca="false">MAX(const_zero,$A93-SUM($J93:$P93))</f>
        <v>335000000</v>
      </c>
      <c r="R93" s="9" t="n">
        <f aca="false">common_rsa_total+'Pro-Forma'!$B$10+'Pro-Forma'!$B$11+IF($C93=const_one,'Pro-Forma'!$B$5,const_zero)+IF($D93=const_one,'Pro-Forma'!$F$27,const_zero)+IF($E93=const_one,'Pro-Forma'!$F$26,const_zero)+IF($F93=const_one,'Pro-Forma'!$F$25,const_zero)+IF($G93=const_one,'Pro-Forma'!$F$24,const_zero)+IF($H93=const_one,'Pro-Forma'!$F$23,const_zero)+IF($I93=const_one,'Pro-Forma'!$F$22,const_zero)</f>
        <v>19811432.2584705</v>
      </c>
      <c r="S93" s="23" t="b">
        <f aca="false">IF($R93&gt;const_zero,--($Q93&gt;option_strike_usd*$R93),const_zero)</f>
        <v>1</v>
      </c>
      <c r="T93" s="7" t="n">
        <f aca="false">IF($R93&gt;const_zero,IF($S93=const_one,($Q93+option_strike_usd*pre_f_options_issued)/($R93+pre_f_options_issued),$Q93/$R93),const_zero)</f>
        <v>15.126774296252</v>
      </c>
      <c r="U93" s="5" t="n">
        <f aca="false">IF($C93=const_one,'Pro-Forma'!$B$5*$T93,const_zero)</f>
        <v>12060094.1364472</v>
      </c>
      <c r="V93" s="5" t="n">
        <f aca="false">IF($D93=const_one,'Pro-Forma'!$F$27*$T93,const_zero)</f>
        <v>0</v>
      </c>
      <c r="W93" s="5" t="n">
        <f aca="false">IF($E93=const_one,'Pro-Forma'!$F$26*$T93,const_zero)</f>
        <v>26224552.8353279</v>
      </c>
      <c r="X93" s="5" t="n">
        <f aca="false">IF($F93=const_one,'Pro-Forma'!$F$25*$T93,const_zero)</f>
        <v>0</v>
      </c>
      <c r="Y93" s="5" t="n">
        <f aca="false">IF($G93=const_one,'Pro-Forma'!$F$24*$T93,const_zero)</f>
        <v>45380322.8887561</v>
      </c>
      <c r="Z93" s="5" t="n">
        <f aca="false">IF($H93=const_one,'Pro-Forma'!$F$23*$T93,const_zero)</f>
        <v>75633871.4812602</v>
      </c>
      <c r="AA93" s="5" t="n">
        <f aca="false">IF($I93=const_one,'Pro-Forma'!$F$22*$T93,const_zero)</f>
        <v>0</v>
      </c>
      <c r="AB93" s="5" t="n">
        <f aca="false">('Pro-Forma'!$B$10+'Pro-Forma'!$B$11)*$T93</f>
        <v>4243254.25131016</v>
      </c>
      <c r="AC93" s="5" t="n">
        <f aca="false">common_rsa_total*$T93</f>
        <v>136140968.666268</v>
      </c>
      <c r="AD93" s="5" t="n">
        <f aca="false">IF($S93=const_one,pre_f_options_issued*($T93-option_strike_usd),const_zero)</f>
        <v>35316935.7406301</v>
      </c>
      <c r="AE93" s="5" t="n">
        <f aca="false">J93+U93</f>
        <v>12060094.1364472</v>
      </c>
      <c r="AF93" s="5" t="n">
        <f aca="false">K93+V93</f>
        <v>300000000</v>
      </c>
      <c r="AG93" s="5" t="n">
        <f aca="false">L93+W93</f>
        <v>26224552.8353279</v>
      </c>
      <c r="AH93" s="5" t="n">
        <f aca="false">M93+X93</f>
        <v>60000000</v>
      </c>
      <c r="AI93" s="5" t="n">
        <f aca="false">N93+Y93</f>
        <v>45380322.8887561</v>
      </c>
      <c r="AJ93" s="5" t="n">
        <f aca="false">O93+Z93</f>
        <v>75633871.4812602</v>
      </c>
      <c r="AK93" s="5" t="n">
        <f aca="false">P93+AA93</f>
        <v>5000000</v>
      </c>
      <c r="AL93" s="5" t="n">
        <f aca="false">INDEX($AE$40:$AE$167,$B93-$C93*1+const_one)</f>
        <v>30000000</v>
      </c>
      <c r="AM93" s="5" t="n">
        <f aca="false">INDEX($AF$40:$AF$167,$B93-$D93*2+const_one)</f>
        <v>300000000</v>
      </c>
      <c r="AN93" s="5" t="n">
        <f aca="false">INDEX($AG$40:$AG$167,$B93-$E93*4+const_one)</f>
        <v>100000000</v>
      </c>
      <c r="AO93" s="5" t="n">
        <f aca="false">INDEX($AH$40:$AH$167,$B93-$F93*8+const_one)</f>
        <v>60000000</v>
      </c>
      <c r="AP93" s="5" t="n">
        <f aca="false">INDEX($AI$40:$AI$167,$B93-$G93*16+const_one)</f>
        <v>30000000</v>
      </c>
      <c r="AQ93" s="5" t="n">
        <f aca="false">INDEX($AJ$40:$AJ$167,$B93-$H93*32+const_one)</f>
        <v>15000000</v>
      </c>
      <c r="AR93" s="5" t="n">
        <f aca="false">INDEX($AK$40:$AK$167,$B93-$I93*64+const_one)</f>
        <v>5000000</v>
      </c>
      <c r="AS93" s="5" t="n">
        <f aca="false">INDEX($AE$40:$AE$167,$B93+(const_one-$C93)*1+const_one)</f>
        <v>12060094.1364472</v>
      </c>
      <c r="AT93" s="5" t="n">
        <f aca="false">INDEX($AF$40:$AF$167,$B93+(const_one-$D93)*2+const_one)</f>
        <v>137459156.021087</v>
      </c>
      <c r="AU93" s="5" t="n">
        <f aca="false">INDEX($AG$40:$AG$167,$B93+(const_one-$E93)*4+const_one)</f>
        <v>26224552.8353279</v>
      </c>
      <c r="AV93" s="5" t="n">
        <f aca="false">INDEX($AH$40:$AH$167,$B93+(const_one-$F93)*8+const_one)</f>
        <v>38605613.3866135</v>
      </c>
      <c r="AW93" s="5" t="n">
        <f aca="false">INDEX($AI$40:$AI$167,$B93+(const_one-$G93)*16+const_one)</f>
        <v>45380322.8887561</v>
      </c>
      <c r="AX93" s="5" t="n">
        <f aca="false">INDEX($AJ$40:$AJ$167,$B93+(const_one-$H93)*32+const_one)</f>
        <v>75633871.4812602</v>
      </c>
      <c r="AY93" s="5" t="n">
        <f aca="false">INDEX($AK$40:$AK$167,$B93+(const_one-$I93)*64+const_one)</f>
        <v>62702680.1008899</v>
      </c>
      <c r="AZ93" s="5" t="n">
        <f aca="false">--($C93=--(AS93&gt;AL93))</f>
        <v>0</v>
      </c>
      <c r="BA93" s="5" t="n">
        <f aca="false">--($D93=--(AT93&gt;AM93))</f>
        <v>1</v>
      </c>
      <c r="BB93" s="5" t="n">
        <f aca="false">--($E93=--(AU93&gt;AN93))</f>
        <v>0</v>
      </c>
      <c r="BC93" s="5" t="n">
        <f aca="false">--($F93=--(AV93&gt;AO93))</f>
        <v>1</v>
      </c>
      <c r="BD93" s="5" t="n">
        <f aca="false">--($G93=--(AW93&gt;AP93))</f>
        <v>1</v>
      </c>
      <c r="BE93" s="5" t="n">
        <f aca="false">--($H93=--(AX93&gt;AQ93))</f>
        <v>1</v>
      </c>
      <c r="BF93" s="5" t="n">
        <f aca="false">--($I93=--(AY93&gt;AR93))</f>
        <v>0</v>
      </c>
      <c r="BG93" s="5" t="n">
        <f aca="false">SUM(AZ93:BF93)</f>
        <v>4</v>
      </c>
      <c r="BH93" s="5" t="n">
        <f aca="false">SUM(AE93:AK93)+AB93+AC93+AD93</f>
        <v>700000000</v>
      </c>
    </row>
    <row r="94" customFormat="false" ht="15" hidden="true" customHeight="false" outlineLevel="0" collapsed="false">
      <c r="A94" s="5" t="n">
        <f aca="false">exit_value_1_usd</f>
        <v>700000000</v>
      </c>
      <c r="B94" s="2" t="n">
        <f aca="false">ROW()-ROW($B$40)</f>
        <v>54</v>
      </c>
      <c r="C94" s="2" t="n">
        <f aca="false">MOD(QUOTIENT($B94,1),2)</f>
        <v>0</v>
      </c>
      <c r="D94" s="2" t="n">
        <f aca="false">MOD(QUOTIENT($B94,2),2)</f>
        <v>1</v>
      </c>
      <c r="E94" s="2" t="n">
        <f aca="false">MOD(QUOTIENT($B94,4),2)</f>
        <v>1</v>
      </c>
      <c r="F94" s="2" t="n">
        <f aca="false">MOD(QUOTIENT($B94,8),2)</f>
        <v>0</v>
      </c>
      <c r="G94" s="2" t="n">
        <f aca="false">MOD(QUOTIENT($B94,16),2)</f>
        <v>1</v>
      </c>
      <c r="H94" s="2" t="n">
        <f aca="false">MOD(QUOTIENT($B94,32),2)</f>
        <v>1</v>
      </c>
      <c r="I94" s="2" t="n">
        <f aca="false">MOD(QUOTIENT($B94,64),2)</f>
        <v>0</v>
      </c>
      <c r="J94" s="5" t="n">
        <f aca="false">IF($C94=const_zero,MIN(class_series_f_invested_usd,MAX(const_zero,$A94)),const_zero)</f>
        <v>30000000</v>
      </c>
      <c r="K94" s="5" t="n">
        <f aca="false">IF($D94=const_zero,MIN(class_series_e_invested_usd,MAX(const_zero,$A94-SUM($J94:$J94))),const_zero)</f>
        <v>0</v>
      </c>
      <c r="L94" s="5" t="n">
        <f aca="false">IF($E94=const_zero,MIN(class_series_d_invested_usd,MAX(const_zero,$A94-SUM($J94:$K94))),const_zero)</f>
        <v>0</v>
      </c>
      <c r="M94" s="5" t="n">
        <f aca="false">IF($F94=const_zero,MIN(class_series_c_invested_usd,MAX(const_zero,$A94-SUM($J94:$L94))),const_zero)</f>
        <v>60000000</v>
      </c>
      <c r="N94" s="5" t="n">
        <f aca="false">IF($G94=const_zero,MIN(class_series_b_invested_usd,MAX(const_zero,$A94-SUM($J94:$M94))),const_zero)</f>
        <v>0</v>
      </c>
      <c r="O94" s="5" t="n">
        <f aca="false">IF($H94=const_zero,MIN(class_series_a_invested_usd,MAX(const_zero,$A94-SUM($J94:$N94))),const_zero)</f>
        <v>0</v>
      </c>
      <c r="P94" s="5" t="n">
        <f aca="false">IF($I94=const_zero,MIN(class_seed_invested_usd,MAX(const_zero,$A94-SUM($J94:$O94))),const_zero)</f>
        <v>5000000</v>
      </c>
      <c r="Q94" s="5" t="n">
        <f aca="false">MAX(const_zero,$A94-SUM($J94:$P94))</f>
        <v>605000000</v>
      </c>
      <c r="R94" s="9" t="n">
        <f aca="false">common_rsa_total+'Pro-Forma'!$B$10+'Pro-Forma'!$B$11+IF($C94=const_one,'Pro-Forma'!$B$5,const_zero)+IF($D94=const_one,'Pro-Forma'!$F$27,const_zero)+IF($E94=const_one,'Pro-Forma'!$F$26,const_zero)+IF($F94=const_one,'Pro-Forma'!$F$25,const_zero)+IF($G94=const_one,'Pro-Forma'!$F$24,const_zero)+IF($H94=const_one,'Pro-Forma'!$F$23,const_zero)+IF($I94=const_one,'Pro-Forma'!$F$22,const_zero)</f>
        <v>25147484.4666011</v>
      </c>
      <c r="S94" s="23" t="b">
        <f aca="false">IF($R94&gt;const_zero,--($Q94&gt;option_strike_usd*$R94),const_zero)</f>
        <v>1</v>
      </c>
      <c r="T94" s="7" t="n">
        <f aca="false">IF($R94&gt;const_zero,IF($S94=const_one,($Q94+option_strike_usd*pre_f_options_issued)/($R94+pre_f_options_issued),$Q94/$R94),const_zero)</f>
        <v>21.9730659667746</v>
      </c>
      <c r="U94" s="5" t="n">
        <f aca="false">IF($C94=const_one,'Pro-Forma'!$B$5*$T94,const_zero)</f>
        <v>0</v>
      </c>
      <c r="V94" s="5" t="n">
        <f aca="false">IF($D94=const_one,'Pro-Forma'!$F$27*$T94,const_zero)</f>
        <v>134767851.049213</v>
      </c>
      <c r="W94" s="5" t="n">
        <f aca="false">IF($E94=const_one,'Pro-Forma'!$F$26*$T94,const_zero)</f>
        <v>38093635.7027948</v>
      </c>
      <c r="X94" s="5" t="n">
        <f aca="false">IF($F94=const_one,'Pro-Forma'!$F$25*$T94,const_zero)</f>
        <v>0</v>
      </c>
      <c r="Y94" s="5" t="n">
        <f aca="false">IF($G94=const_one,'Pro-Forma'!$F$24*$T94,const_zero)</f>
        <v>65919197.9003237</v>
      </c>
      <c r="Z94" s="5" t="n">
        <f aca="false">IF($H94=const_one,'Pro-Forma'!$F$23*$T94,const_zero)</f>
        <v>109865329.833873</v>
      </c>
      <c r="AA94" s="5" t="n">
        <f aca="false">IF($I94=const_one,'Pro-Forma'!$F$22*$T94,const_zero)</f>
        <v>0</v>
      </c>
      <c r="AB94" s="5" t="n">
        <f aca="false">('Pro-Forma'!$B$10+'Pro-Forma'!$B$11)*$T94</f>
        <v>6163726.89588792</v>
      </c>
      <c r="AC94" s="5" t="n">
        <f aca="false">common_rsa_total*$T94</f>
        <v>197757593.700971</v>
      </c>
      <c r="AD94" s="5" t="n">
        <f aca="false">IF($S94=const_one,pre_f_options_issued*($T94-option_strike_usd),const_zero)</f>
        <v>52432664.9169364</v>
      </c>
      <c r="AE94" s="5" t="n">
        <f aca="false">J94+U94</f>
        <v>30000000</v>
      </c>
      <c r="AF94" s="5" t="n">
        <f aca="false">K94+V94</f>
        <v>134767851.049213</v>
      </c>
      <c r="AG94" s="5" t="n">
        <f aca="false">L94+W94</f>
        <v>38093635.7027948</v>
      </c>
      <c r="AH94" s="5" t="n">
        <f aca="false">M94+X94</f>
        <v>60000000</v>
      </c>
      <c r="AI94" s="5" t="n">
        <f aca="false">N94+Y94</f>
        <v>65919197.9003237</v>
      </c>
      <c r="AJ94" s="5" t="n">
        <f aca="false">O94+Z94</f>
        <v>109865329.833873</v>
      </c>
      <c r="AK94" s="5" t="n">
        <f aca="false">P94+AA94</f>
        <v>5000000</v>
      </c>
      <c r="AL94" s="5" t="n">
        <f aca="false">INDEX($AE$40:$AE$167,$B94-$C94*1+const_one)</f>
        <v>30000000</v>
      </c>
      <c r="AM94" s="5" t="n">
        <f aca="false">INDEX($AF$40:$AF$167,$B94-$D94*2+const_one)</f>
        <v>300000000</v>
      </c>
      <c r="AN94" s="5" t="n">
        <f aca="false">INDEX($AG$40:$AG$167,$B94-$E94*4+const_one)</f>
        <v>100000000</v>
      </c>
      <c r="AO94" s="5" t="n">
        <f aca="false">INDEX($AH$40:$AH$167,$B94-$F94*8+const_one)</f>
        <v>60000000</v>
      </c>
      <c r="AP94" s="5" t="n">
        <f aca="false">INDEX($AI$40:$AI$167,$B94-$G94*16+const_one)</f>
        <v>30000000</v>
      </c>
      <c r="AQ94" s="5" t="n">
        <f aca="false">INDEX($AJ$40:$AJ$167,$B94-$H94*32+const_one)</f>
        <v>15000000</v>
      </c>
      <c r="AR94" s="5" t="n">
        <f aca="false">INDEX($AK$40:$AK$167,$B94-$I94*64+const_one)</f>
        <v>5000000</v>
      </c>
      <c r="AS94" s="5" t="n">
        <f aca="false">INDEX($AE$40:$AE$167,$B94+(const_one-$C94)*1+const_one)</f>
        <v>17868265.6309754</v>
      </c>
      <c r="AT94" s="5" t="n">
        <f aca="false">INDEX($AF$40:$AF$167,$B94+(const_one-$D94)*2+const_one)</f>
        <v>134767851.049213</v>
      </c>
      <c r="AU94" s="5" t="n">
        <f aca="false">INDEX($AG$40:$AG$167,$B94+(const_one-$E94)*4+const_one)</f>
        <v>38093635.7027948</v>
      </c>
      <c r="AV94" s="5" t="n">
        <f aca="false">INDEX($AH$40:$AH$167,$B94+(const_one-$F94)*8+const_one)</f>
        <v>53315611.2213216</v>
      </c>
      <c r="AW94" s="5" t="n">
        <f aca="false">INDEX($AI$40:$AI$167,$B94+(const_one-$G94)*16+const_one)</f>
        <v>65919197.9003237</v>
      </c>
      <c r="AX94" s="5" t="n">
        <f aca="false">INDEX($AJ$40:$AJ$167,$B94+(const_one-$H94)*32+const_one)</f>
        <v>109865329.833873</v>
      </c>
      <c r="AY94" s="5" t="n">
        <f aca="false">INDEX($AK$40:$AK$167,$B94+(const_one-$I94)*64+const_one)</f>
        <v>93805083.3022983</v>
      </c>
      <c r="AZ94" s="5" t="n">
        <f aca="false">--($C94=--(AS94&gt;AL94))</f>
        <v>1</v>
      </c>
      <c r="BA94" s="5" t="n">
        <f aca="false">--($D94=--(AT94&gt;AM94))</f>
        <v>0</v>
      </c>
      <c r="BB94" s="5" t="n">
        <f aca="false">--($E94=--(AU94&gt;AN94))</f>
        <v>0</v>
      </c>
      <c r="BC94" s="5" t="n">
        <f aca="false">--($F94=--(AV94&gt;AO94))</f>
        <v>1</v>
      </c>
      <c r="BD94" s="5" t="n">
        <f aca="false">--($G94=--(AW94&gt;AP94))</f>
        <v>1</v>
      </c>
      <c r="BE94" s="5" t="n">
        <f aca="false">--($H94=--(AX94&gt;AQ94))</f>
        <v>1</v>
      </c>
      <c r="BF94" s="5" t="n">
        <f aca="false">--($I94=--(AY94&gt;AR94))</f>
        <v>0</v>
      </c>
      <c r="BG94" s="5" t="n">
        <f aca="false">SUM(AZ94:BF94)</f>
        <v>4</v>
      </c>
      <c r="BH94" s="5" t="n">
        <f aca="false">SUM(AE94:AK94)+AB94+AC94+AD94</f>
        <v>700000000</v>
      </c>
    </row>
    <row r="95" customFormat="false" ht="15" hidden="true" customHeight="false" outlineLevel="0" collapsed="false">
      <c r="A95" s="5" t="n">
        <f aca="false">exit_value_1_usd</f>
        <v>700000000</v>
      </c>
      <c r="B95" s="2" t="n">
        <f aca="false">ROW()-ROW($B$40)</f>
        <v>55</v>
      </c>
      <c r="C95" s="2" t="n">
        <f aca="false">MOD(QUOTIENT($B95,1),2)</f>
        <v>1</v>
      </c>
      <c r="D95" s="2" t="n">
        <f aca="false">MOD(QUOTIENT($B95,2),2)</f>
        <v>1</v>
      </c>
      <c r="E95" s="2" t="n">
        <f aca="false">MOD(QUOTIENT($B95,4),2)</f>
        <v>1</v>
      </c>
      <c r="F95" s="2" t="n">
        <f aca="false">MOD(QUOTIENT($B95,8),2)</f>
        <v>0</v>
      </c>
      <c r="G95" s="2" t="n">
        <f aca="false">MOD(QUOTIENT($B95,16),2)</f>
        <v>1</v>
      </c>
      <c r="H95" s="2" t="n">
        <f aca="false">MOD(QUOTIENT($B95,32),2)</f>
        <v>1</v>
      </c>
      <c r="I95" s="2" t="n">
        <f aca="false">MOD(QUOTIENT($B95,64),2)</f>
        <v>0</v>
      </c>
      <c r="J95" s="5" t="n">
        <f aca="false">IF($C95=const_zero,MIN(class_series_f_invested_usd,MAX(const_zero,$A95)),const_zero)</f>
        <v>0</v>
      </c>
      <c r="K95" s="5" t="n">
        <f aca="false">IF($D95=const_zero,MIN(class_series_e_invested_usd,MAX(const_zero,$A95-SUM($J95:$J95))),const_zero)</f>
        <v>0</v>
      </c>
      <c r="L95" s="5" t="n">
        <f aca="false">IF($E95=const_zero,MIN(class_series_d_invested_usd,MAX(const_zero,$A95-SUM($J95:$K95))),const_zero)</f>
        <v>0</v>
      </c>
      <c r="M95" s="5" t="n">
        <f aca="false">IF($F95=const_zero,MIN(class_series_c_invested_usd,MAX(const_zero,$A95-SUM($J95:$L95))),const_zero)</f>
        <v>60000000</v>
      </c>
      <c r="N95" s="5" t="n">
        <f aca="false">IF($G95=const_zero,MIN(class_series_b_invested_usd,MAX(const_zero,$A95-SUM($J95:$M95))),const_zero)</f>
        <v>0</v>
      </c>
      <c r="O95" s="5" t="n">
        <f aca="false">IF($H95=const_zero,MIN(class_series_a_invested_usd,MAX(const_zero,$A95-SUM($J95:$N95))),const_zero)</f>
        <v>0</v>
      </c>
      <c r="P95" s="5" t="n">
        <f aca="false">IF($I95=const_zero,MIN(class_seed_invested_usd,MAX(const_zero,$A95-SUM($J95:$O95))),const_zero)</f>
        <v>5000000</v>
      </c>
      <c r="Q95" s="5" t="n">
        <f aca="false">MAX(const_zero,$A95-SUM($J95:$P95))</f>
        <v>635000000</v>
      </c>
      <c r="R95" s="9" t="n">
        <f aca="false">common_rsa_total+'Pro-Forma'!$B$10+'Pro-Forma'!$B$11+IF($C95=const_one,'Pro-Forma'!$B$5,const_zero)+IF($D95=const_one,'Pro-Forma'!$F$27,const_zero)+IF($E95=const_one,'Pro-Forma'!$F$26,const_zero)+IF($F95=const_one,'Pro-Forma'!$F$25,const_zero)+IF($G95=const_one,'Pro-Forma'!$F$24,const_zero)+IF($H95=const_one,'Pro-Forma'!$F$23,const_zero)+IF($I95=const_one,'Pro-Forma'!$F$22,const_zero)</f>
        <v>25944752.5358044</v>
      </c>
      <c r="S95" s="23" t="b">
        <f aca="false">IF($R95&gt;const_zero,--($Q95&gt;option_strike_usd*$R95),const_zero)</f>
        <v>1</v>
      </c>
      <c r="T95" s="7" t="n">
        <f aca="false">IF($R95&gt;const_zero,IF($S95=const_one,($Q95+option_strike_usd*pre_f_options_issued)/($R95+pre_f_options_issued),$Q95/$R95),const_zero)</f>
        <v>22.4118666245227</v>
      </c>
      <c r="U95" s="5" t="n">
        <f aca="false">IF($C95=const_one,'Pro-Forma'!$B$5*$T95,const_zero)</f>
        <v>17868265.6309754</v>
      </c>
      <c r="V95" s="5" t="n">
        <f aca="false">IF($D95=const_one,'Pro-Forma'!$F$27*$T95,const_zero)</f>
        <v>137459156.021087</v>
      </c>
      <c r="W95" s="5" t="n">
        <f aca="false">IF($E95=const_one,'Pro-Forma'!$F$26*$T95,const_zero)</f>
        <v>38854363.0599911</v>
      </c>
      <c r="X95" s="5" t="n">
        <f aca="false">IF($F95=const_one,'Pro-Forma'!$F$25*$T95,const_zero)</f>
        <v>0</v>
      </c>
      <c r="Y95" s="5" t="n">
        <f aca="false">IF($G95=const_one,'Pro-Forma'!$F$24*$T95,const_zero)</f>
        <v>67235599.873568</v>
      </c>
      <c r="Z95" s="5" t="n">
        <f aca="false">IF($H95=const_one,'Pro-Forma'!$F$23*$T95,const_zero)</f>
        <v>112059333.122613</v>
      </c>
      <c r="AA95" s="5" t="n">
        <f aca="false">IF($I95=const_one,'Pro-Forma'!$F$22*$T95,const_zero)</f>
        <v>0</v>
      </c>
      <c r="AB95" s="5" t="n">
        <f aca="false">('Pro-Forma'!$B$10+'Pro-Forma'!$B$11)*$T95</f>
        <v>6286816.10975479</v>
      </c>
      <c r="AC95" s="5" t="n">
        <f aca="false">common_rsa_total*$T95</f>
        <v>201706799.620704</v>
      </c>
      <c r="AD95" s="5" t="n">
        <f aca="false">IF($S95=const_one,pre_f_options_issued*($T95-option_strike_usd),const_zero)</f>
        <v>53529666.5613066</v>
      </c>
      <c r="AE95" s="5" t="n">
        <f aca="false">J95+U95</f>
        <v>17868265.6309754</v>
      </c>
      <c r="AF95" s="5" t="n">
        <f aca="false">K95+V95</f>
        <v>137459156.021087</v>
      </c>
      <c r="AG95" s="5" t="n">
        <f aca="false">L95+W95</f>
        <v>38854363.0599911</v>
      </c>
      <c r="AH95" s="5" t="n">
        <f aca="false">M95+X95</f>
        <v>60000000</v>
      </c>
      <c r="AI95" s="5" t="n">
        <f aca="false">N95+Y95</f>
        <v>67235599.873568</v>
      </c>
      <c r="AJ95" s="5" t="n">
        <f aca="false">O95+Z95</f>
        <v>112059333.122613</v>
      </c>
      <c r="AK95" s="5" t="n">
        <f aca="false">P95+AA95</f>
        <v>5000000</v>
      </c>
      <c r="AL95" s="5" t="n">
        <f aca="false">INDEX($AE$40:$AE$167,$B95-$C95*1+const_one)</f>
        <v>30000000</v>
      </c>
      <c r="AM95" s="5" t="n">
        <f aca="false">INDEX($AF$40:$AF$167,$B95-$D95*2+const_one)</f>
        <v>300000000</v>
      </c>
      <c r="AN95" s="5" t="n">
        <f aca="false">INDEX($AG$40:$AG$167,$B95-$E95*4+const_one)</f>
        <v>100000000</v>
      </c>
      <c r="AO95" s="5" t="n">
        <f aca="false">INDEX($AH$40:$AH$167,$B95-$F95*8+const_one)</f>
        <v>60000000</v>
      </c>
      <c r="AP95" s="5" t="n">
        <f aca="false">INDEX($AI$40:$AI$167,$B95-$G95*16+const_one)</f>
        <v>30000000</v>
      </c>
      <c r="AQ95" s="5" t="n">
        <f aca="false">INDEX($AJ$40:$AJ$167,$B95-$H95*32+const_one)</f>
        <v>15000000</v>
      </c>
      <c r="AR95" s="5" t="n">
        <f aca="false">INDEX($AK$40:$AK$167,$B95-$I95*64+const_one)</f>
        <v>5000000</v>
      </c>
      <c r="AS95" s="5" t="n">
        <f aca="false">INDEX($AE$40:$AE$167,$B95+(const_one-$C95)*1+const_one)</f>
        <v>17868265.6309754</v>
      </c>
      <c r="AT95" s="5" t="n">
        <f aca="false">INDEX($AF$40:$AF$167,$B95+(const_one-$D95)*2+const_one)</f>
        <v>137459156.021087</v>
      </c>
      <c r="AU95" s="5" t="n">
        <f aca="false">INDEX($AG$40:$AG$167,$B95+(const_one-$E95)*4+const_one)</f>
        <v>38854363.0599911</v>
      </c>
      <c r="AV95" s="5" t="n">
        <f aca="false">INDEX($AH$40:$AH$167,$B95+(const_one-$F95)*8+const_one)</f>
        <v>54271792.1972897</v>
      </c>
      <c r="AW95" s="5" t="n">
        <f aca="false">INDEX($AI$40:$AI$167,$B95+(const_one-$G95)*16+const_one)</f>
        <v>67235599.873568</v>
      </c>
      <c r="AX95" s="5" t="n">
        <f aca="false">INDEX($AJ$40:$AJ$167,$B95+(const_one-$H95)*32+const_one)</f>
        <v>112059333.122613</v>
      </c>
      <c r="AY95" s="5" t="n">
        <f aca="false">INDEX($AK$40:$AK$167,$B95+(const_one-$I95)*64+const_one)</f>
        <v>96053932.4236545</v>
      </c>
      <c r="AZ95" s="5" t="n">
        <f aca="false">--($C95=--(AS95&gt;AL95))</f>
        <v>0</v>
      </c>
      <c r="BA95" s="5" t="n">
        <f aca="false">--($D95=--(AT95&gt;AM95))</f>
        <v>0</v>
      </c>
      <c r="BB95" s="5" t="n">
        <f aca="false">--($E95=--(AU95&gt;AN95))</f>
        <v>0</v>
      </c>
      <c r="BC95" s="5" t="n">
        <f aca="false">--($F95=--(AV95&gt;AO95))</f>
        <v>1</v>
      </c>
      <c r="BD95" s="5" t="n">
        <f aca="false">--($G95=--(AW95&gt;AP95))</f>
        <v>1</v>
      </c>
      <c r="BE95" s="5" t="n">
        <f aca="false">--($H95=--(AX95&gt;AQ95))</f>
        <v>1</v>
      </c>
      <c r="BF95" s="5" t="n">
        <f aca="false">--($I95=--(AY95&gt;AR95))</f>
        <v>0</v>
      </c>
      <c r="BG95" s="5" t="n">
        <f aca="false">SUM(AZ95:BF95)</f>
        <v>3</v>
      </c>
      <c r="BH95" s="5" t="n">
        <f aca="false">SUM(AE95:AK95)+AB95+AC95+AD95</f>
        <v>700000000</v>
      </c>
    </row>
    <row r="96" customFormat="false" ht="15" hidden="true" customHeight="false" outlineLevel="0" collapsed="false">
      <c r="A96" s="5" t="n">
        <f aca="false">exit_value_1_usd</f>
        <v>700000000</v>
      </c>
      <c r="B96" s="2" t="n">
        <f aca="false">ROW()-ROW($B$40)</f>
        <v>56</v>
      </c>
      <c r="C96" s="2" t="n">
        <f aca="false">MOD(QUOTIENT($B96,1),2)</f>
        <v>0</v>
      </c>
      <c r="D96" s="2" t="n">
        <f aca="false">MOD(QUOTIENT($B96,2),2)</f>
        <v>0</v>
      </c>
      <c r="E96" s="2" t="n">
        <f aca="false">MOD(QUOTIENT($B96,4),2)</f>
        <v>0</v>
      </c>
      <c r="F96" s="2" t="n">
        <f aca="false">MOD(QUOTIENT($B96,8),2)</f>
        <v>1</v>
      </c>
      <c r="G96" s="2" t="n">
        <f aca="false">MOD(QUOTIENT($B96,16),2)</f>
        <v>1</v>
      </c>
      <c r="H96" s="2" t="n">
        <f aca="false">MOD(QUOTIENT($B96,32),2)</f>
        <v>1</v>
      </c>
      <c r="I96" s="2" t="n">
        <f aca="false">MOD(QUOTIENT($B96,64),2)</f>
        <v>0</v>
      </c>
      <c r="J96" s="5" t="n">
        <f aca="false">IF($C96=const_zero,MIN(class_series_f_invested_usd,MAX(const_zero,$A96)),const_zero)</f>
        <v>30000000</v>
      </c>
      <c r="K96" s="5" t="n">
        <f aca="false">IF($D96=const_zero,MIN(class_series_e_invested_usd,MAX(const_zero,$A96-SUM($J96:$J96))),const_zero)</f>
        <v>300000000</v>
      </c>
      <c r="L96" s="5" t="n">
        <f aca="false">IF($E96=const_zero,MIN(class_series_d_invested_usd,MAX(const_zero,$A96-SUM($J96:$K96))),const_zero)</f>
        <v>100000000</v>
      </c>
      <c r="M96" s="5" t="n">
        <f aca="false">IF($F96=const_zero,MIN(class_series_c_invested_usd,MAX(const_zero,$A96-SUM($J96:$L96))),const_zero)</f>
        <v>0</v>
      </c>
      <c r="N96" s="5" t="n">
        <f aca="false">IF($G96=const_zero,MIN(class_series_b_invested_usd,MAX(const_zero,$A96-SUM($J96:$M96))),const_zero)</f>
        <v>0</v>
      </c>
      <c r="O96" s="5" t="n">
        <f aca="false">IF($H96=const_zero,MIN(class_series_a_invested_usd,MAX(const_zero,$A96-SUM($J96:$N96))),const_zero)</f>
        <v>0</v>
      </c>
      <c r="P96" s="5" t="n">
        <f aca="false">IF($I96=const_zero,MIN(class_seed_invested_usd,MAX(const_zero,$A96-SUM($J96:$O96))),const_zero)</f>
        <v>5000000</v>
      </c>
      <c r="Q96" s="5" t="n">
        <f aca="false">MAX(const_zero,$A96-SUM($J96:$P96))</f>
        <v>265000000</v>
      </c>
      <c r="R96" s="9" t="n">
        <f aca="false">common_rsa_total+'Pro-Forma'!$B$10+'Pro-Forma'!$B$11+IF($C96=const_one,'Pro-Forma'!$B$5,const_zero)+IF($D96=const_one,'Pro-Forma'!$F$27,const_zero)+IF($E96=const_one,'Pro-Forma'!$F$26,const_zero)+IF($F96=const_one,'Pro-Forma'!$F$25,const_zero)+IF($G96=const_one,'Pro-Forma'!$F$24,const_zero)+IF($H96=const_one,'Pro-Forma'!$F$23,const_zero)+IF($I96=const_one,'Pro-Forma'!$F$22,const_zero)</f>
        <v>19680512.8289884</v>
      </c>
      <c r="S96" s="23" t="b">
        <f aca="false">IF($R96&gt;const_zero,--($Q96&gt;option_strike_usd*$R96),const_zero)</f>
        <v>1</v>
      </c>
      <c r="T96" s="7" t="n">
        <f aca="false">IF($R96&gt;const_zero,IF($S96=const_one,($Q96+option_strike_usd*pre_f_options_issued)/($R96+pre_f_options_issued),$Q96/$R96),const_zero)</f>
        <v>12.0601359428623</v>
      </c>
      <c r="U96" s="5" t="n">
        <f aca="false">IF($C96=const_one,'Pro-Forma'!$B$5*$T96,const_zero)</f>
        <v>0</v>
      </c>
      <c r="V96" s="5" t="n">
        <f aca="false">IF($D96=const_one,'Pro-Forma'!$F$27*$T96,const_zero)</f>
        <v>0</v>
      </c>
      <c r="W96" s="5" t="n">
        <f aca="false">IF($E96=const_one,'Pro-Forma'!$F$26*$T96,const_zero)</f>
        <v>0</v>
      </c>
      <c r="X96" s="5" t="n">
        <f aca="false">IF($F96=const_one,'Pro-Forma'!$F$25*$T96,const_zero)</f>
        <v>28944326.2628694</v>
      </c>
      <c r="Y96" s="5" t="n">
        <f aca="false">IF($G96=const_one,'Pro-Forma'!$F$24*$T96,const_zero)</f>
        <v>36180407.8285868</v>
      </c>
      <c r="Z96" s="5" t="n">
        <f aca="false">IF($H96=const_one,'Pro-Forma'!$F$23*$T96,const_zero)</f>
        <v>60300679.7143113</v>
      </c>
      <c r="AA96" s="5" t="n">
        <f aca="false">IF($I96=const_one,'Pro-Forma'!$F$22*$T96,const_zero)</f>
        <v>0</v>
      </c>
      <c r="AB96" s="5" t="n">
        <f aca="false">('Pro-Forma'!$B$10+'Pro-Forma'!$B$11)*$T96</f>
        <v>3383022.85131657</v>
      </c>
      <c r="AC96" s="5" t="n">
        <f aca="false">common_rsa_total*$T96</f>
        <v>108541223.48576</v>
      </c>
      <c r="AD96" s="5" t="n">
        <f aca="false">IF($S96=const_one,pre_f_options_issued*($T96-option_strike_usd),const_zero)</f>
        <v>27650339.8571556</v>
      </c>
      <c r="AE96" s="5" t="n">
        <f aca="false">J96+U96</f>
        <v>30000000</v>
      </c>
      <c r="AF96" s="5" t="n">
        <f aca="false">K96+V96</f>
        <v>300000000</v>
      </c>
      <c r="AG96" s="5" t="n">
        <f aca="false">L96+W96</f>
        <v>100000000</v>
      </c>
      <c r="AH96" s="5" t="n">
        <f aca="false">M96+X96</f>
        <v>28944326.2628694</v>
      </c>
      <c r="AI96" s="5" t="n">
        <f aca="false">N96+Y96</f>
        <v>36180407.8285868</v>
      </c>
      <c r="AJ96" s="5" t="n">
        <f aca="false">O96+Z96</f>
        <v>60300679.7143113</v>
      </c>
      <c r="AK96" s="5" t="n">
        <f aca="false">P96+AA96</f>
        <v>5000000</v>
      </c>
      <c r="AL96" s="5" t="n">
        <f aca="false">INDEX($AE$40:$AE$167,$B96-$C96*1+const_one)</f>
        <v>30000000</v>
      </c>
      <c r="AM96" s="5" t="n">
        <f aca="false">INDEX($AF$40:$AF$167,$B96-$D96*2+const_one)</f>
        <v>300000000</v>
      </c>
      <c r="AN96" s="5" t="n">
        <f aca="false">INDEX($AG$40:$AG$167,$B96-$E96*4+const_one)</f>
        <v>100000000</v>
      </c>
      <c r="AO96" s="5" t="n">
        <f aca="false">INDEX($AH$40:$AH$167,$B96-$F96*8+const_one)</f>
        <v>60000000</v>
      </c>
      <c r="AP96" s="5" t="n">
        <f aca="false">INDEX($AI$40:$AI$167,$B96-$G96*16+const_one)</f>
        <v>30000000</v>
      </c>
      <c r="AQ96" s="5" t="n">
        <f aca="false">INDEX($AJ$40:$AJ$167,$B96-$H96*32+const_one)</f>
        <v>15000000</v>
      </c>
      <c r="AR96" s="5" t="n">
        <f aca="false">INDEX($AK$40:$AK$167,$B96-$I96*64+const_one)</f>
        <v>5000000</v>
      </c>
      <c r="AS96" s="5" t="n">
        <f aca="false">INDEX($AE$40:$AE$167,$B96+(const_one-$C96)*1+const_one)</f>
        <v>10322461.1479628</v>
      </c>
      <c r="AT96" s="5" t="n">
        <f aca="false">INDEX($AF$40:$AF$167,$B96+(const_one-$D96)*2+const_one)</f>
        <v>122931404.035499</v>
      </c>
      <c r="AU96" s="5" t="n">
        <f aca="false">INDEX($AG$40:$AG$167,$B96+(const_one-$E96)*4+const_one)</f>
        <v>26641820.715959</v>
      </c>
      <c r="AV96" s="5" t="n">
        <f aca="false">INDEX($AH$40:$AH$167,$B96+(const_one-$F96)*8+const_one)</f>
        <v>28944326.2628694</v>
      </c>
      <c r="AW96" s="5" t="n">
        <f aca="false">INDEX($AI$40:$AI$167,$B96+(const_one-$G96)*16+const_one)</f>
        <v>36180407.8285868</v>
      </c>
      <c r="AX96" s="5" t="n">
        <f aca="false">INDEX($AJ$40:$AJ$167,$B96+(const_one-$H96)*32+const_one)</f>
        <v>60300679.7143113</v>
      </c>
      <c r="AY96" s="5" t="n">
        <f aca="false">INDEX($AK$40:$AK$167,$B96+(const_one-$I96)*64+const_one)</f>
        <v>50127825.3494495</v>
      </c>
      <c r="AZ96" s="5" t="n">
        <f aca="false">--($C96=--(AS96&gt;AL96))</f>
        <v>1</v>
      </c>
      <c r="BA96" s="5" t="n">
        <f aca="false">--($D96=--(AT96&gt;AM96))</f>
        <v>1</v>
      </c>
      <c r="BB96" s="5" t="n">
        <f aca="false">--($E96=--(AU96&gt;AN96))</f>
        <v>1</v>
      </c>
      <c r="BC96" s="5" t="n">
        <f aca="false">--($F96=--(AV96&gt;AO96))</f>
        <v>0</v>
      </c>
      <c r="BD96" s="5" t="n">
        <f aca="false">--($G96=--(AW96&gt;AP96))</f>
        <v>1</v>
      </c>
      <c r="BE96" s="5" t="n">
        <f aca="false">--($H96=--(AX96&gt;AQ96))</f>
        <v>1</v>
      </c>
      <c r="BF96" s="5" t="n">
        <f aca="false">--($I96=--(AY96&gt;AR96))</f>
        <v>0</v>
      </c>
      <c r="BG96" s="5" t="n">
        <f aca="false">SUM(AZ96:BF96)</f>
        <v>5</v>
      </c>
      <c r="BH96" s="5" t="n">
        <f aca="false">SUM(AE96:AK96)+AB96+AC96+AD96</f>
        <v>700000000</v>
      </c>
    </row>
    <row r="97" customFormat="false" ht="15" hidden="true" customHeight="false" outlineLevel="0" collapsed="false">
      <c r="A97" s="5" t="n">
        <f aca="false">exit_value_1_usd</f>
        <v>700000000</v>
      </c>
      <c r="B97" s="2" t="n">
        <f aca="false">ROW()-ROW($B$40)</f>
        <v>57</v>
      </c>
      <c r="C97" s="2" t="n">
        <f aca="false">MOD(QUOTIENT($B97,1),2)</f>
        <v>1</v>
      </c>
      <c r="D97" s="2" t="n">
        <f aca="false">MOD(QUOTIENT($B97,2),2)</f>
        <v>0</v>
      </c>
      <c r="E97" s="2" t="n">
        <f aca="false">MOD(QUOTIENT($B97,4),2)</f>
        <v>0</v>
      </c>
      <c r="F97" s="2" t="n">
        <f aca="false">MOD(QUOTIENT($B97,8),2)</f>
        <v>1</v>
      </c>
      <c r="G97" s="2" t="n">
        <f aca="false">MOD(QUOTIENT($B97,16),2)</f>
        <v>1</v>
      </c>
      <c r="H97" s="2" t="n">
        <f aca="false">MOD(QUOTIENT($B97,32),2)</f>
        <v>1</v>
      </c>
      <c r="I97" s="2" t="n">
        <f aca="false">MOD(QUOTIENT($B97,64),2)</f>
        <v>0</v>
      </c>
      <c r="J97" s="5" t="n">
        <f aca="false">IF($C97=const_zero,MIN(class_series_f_invested_usd,MAX(const_zero,$A97)),const_zero)</f>
        <v>0</v>
      </c>
      <c r="K97" s="5" t="n">
        <f aca="false">IF($D97=const_zero,MIN(class_series_e_invested_usd,MAX(const_zero,$A97-SUM($J97:$J97))),const_zero)</f>
        <v>300000000</v>
      </c>
      <c r="L97" s="5" t="n">
        <f aca="false">IF($E97=const_zero,MIN(class_series_d_invested_usd,MAX(const_zero,$A97-SUM($J97:$K97))),const_zero)</f>
        <v>100000000</v>
      </c>
      <c r="M97" s="5" t="n">
        <f aca="false">IF($F97=const_zero,MIN(class_series_c_invested_usd,MAX(const_zero,$A97-SUM($J97:$L97))),const_zero)</f>
        <v>0</v>
      </c>
      <c r="N97" s="5" t="n">
        <f aca="false">IF($G97=const_zero,MIN(class_series_b_invested_usd,MAX(const_zero,$A97-SUM($J97:$M97))),const_zero)</f>
        <v>0</v>
      </c>
      <c r="O97" s="5" t="n">
        <f aca="false">IF($H97=const_zero,MIN(class_series_a_invested_usd,MAX(const_zero,$A97-SUM($J97:$N97))),const_zero)</f>
        <v>0</v>
      </c>
      <c r="P97" s="5" t="n">
        <f aca="false">IF($I97=const_zero,MIN(class_seed_invested_usd,MAX(const_zero,$A97-SUM($J97:$O97))),const_zero)</f>
        <v>5000000</v>
      </c>
      <c r="Q97" s="5" t="n">
        <f aca="false">MAX(const_zero,$A97-SUM($J97:$P97))</f>
        <v>295000000</v>
      </c>
      <c r="R97" s="9" t="n">
        <f aca="false">common_rsa_total+'Pro-Forma'!$B$10+'Pro-Forma'!$B$11+IF($C97=const_one,'Pro-Forma'!$B$5,const_zero)+IF($D97=const_one,'Pro-Forma'!$F$27,const_zero)+IF($E97=const_one,'Pro-Forma'!$F$26,const_zero)+IF($F97=const_one,'Pro-Forma'!$F$25,const_zero)+IF($G97=const_one,'Pro-Forma'!$F$24,const_zero)+IF($H97=const_one,'Pro-Forma'!$F$23,const_zero)+IF($I97=const_one,'Pro-Forma'!$F$22,const_zero)</f>
        <v>20477780.8981917</v>
      </c>
      <c r="S97" s="23" t="b">
        <f aca="false">IF($R97&gt;const_zero,--($Q97&gt;option_strike_usd*$R97),const_zero)</f>
        <v>1</v>
      </c>
      <c r="T97" s="7" t="n">
        <f aca="false">IF($R97&gt;const_zero,IF($S97=const_one,($Q97+option_strike_usd*pre_f_options_issued)/($R97+pre_f_options_issued),$Q97/$R97),const_zero)</f>
        <v>12.9472903113726</v>
      </c>
      <c r="U97" s="5" t="n">
        <f aca="false">IF($C97=const_one,'Pro-Forma'!$B$5*$T97,const_zero)</f>
        <v>10322461.1479628</v>
      </c>
      <c r="V97" s="5" t="n">
        <f aca="false">IF($D97=const_one,'Pro-Forma'!$F$27*$T97,const_zero)</f>
        <v>0</v>
      </c>
      <c r="W97" s="5" t="n">
        <f aca="false">IF($E97=const_one,'Pro-Forma'!$F$26*$T97,const_zero)</f>
        <v>0</v>
      </c>
      <c r="X97" s="5" t="n">
        <f aca="false">IF($F97=const_one,'Pro-Forma'!$F$25*$T97,const_zero)</f>
        <v>31073496.7472943</v>
      </c>
      <c r="Y97" s="5" t="n">
        <f aca="false">IF($G97=const_one,'Pro-Forma'!$F$24*$T97,const_zero)</f>
        <v>38841870.9341179</v>
      </c>
      <c r="Z97" s="5" t="n">
        <f aca="false">IF($H97=const_one,'Pro-Forma'!$F$23*$T97,const_zero)</f>
        <v>64736451.5568631</v>
      </c>
      <c r="AA97" s="5" t="n">
        <f aca="false">IF($I97=const_one,'Pro-Forma'!$F$22*$T97,const_zero)</f>
        <v>0</v>
      </c>
      <c r="AB97" s="5" t="n">
        <f aca="false">('Pro-Forma'!$B$10+'Pro-Forma'!$B$11)*$T97</f>
        <v>3631881.03297679</v>
      </c>
      <c r="AC97" s="5" t="n">
        <f aca="false">common_rsa_total*$T97</f>
        <v>116525612.802354</v>
      </c>
      <c r="AD97" s="5" t="n">
        <f aca="false">IF($S97=const_one,pre_f_options_issued*($T97-option_strike_usd),const_zero)</f>
        <v>29868225.7784315</v>
      </c>
      <c r="AE97" s="5" t="n">
        <f aca="false">J97+U97</f>
        <v>10322461.1479628</v>
      </c>
      <c r="AF97" s="5" t="n">
        <f aca="false">K97+V97</f>
        <v>300000000</v>
      </c>
      <c r="AG97" s="5" t="n">
        <f aca="false">L97+W97</f>
        <v>100000000</v>
      </c>
      <c r="AH97" s="5" t="n">
        <f aca="false">M97+X97</f>
        <v>31073496.7472943</v>
      </c>
      <c r="AI97" s="5" t="n">
        <f aca="false">N97+Y97</f>
        <v>38841870.9341179</v>
      </c>
      <c r="AJ97" s="5" t="n">
        <f aca="false">O97+Z97</f>
        <v>64736451.5568631</v>
      </c>
      <c r="AK97" s="5" t="n">
        <f aca="false">P97+AA97</f>
        <v>5000000</v>
      </c>
      <c r="AL97" s="5" t="n">
        <f aca="false">INDEX($AE$40:$AE$167,$B97-$C97*1+const_one)</f>
        <v>30000000</v>
      </c>
      <c r="AM97" s="5" t="n">
        <f aca="false">INDEX($AF$40:$AF$167,$B97-$D97*2+const_one)</f>
        <v>300000000</v>
      </c>
      <c r="AN97" s="5" t="n">
        <f aca="false">INDEX($AG$40:$AG$167,$B97-$E97*4+const_one)</f>
        <v>100000000</v>
      </c>
      <c r="AO97" s="5" t="n">
        <f aca="false">INDEX($AH$40:$AH$167,$B97-$F97*8+const_one)</f>
        <v>60000000</v>
      </c>
      <c r="AP97" s="5" t="n">
        <f aca="false">INDEX($AI$40:$AI$167,$B97-$G97*16+const_one)</f>
        <v>30000000</v>
      </c>
      <c r="AQ97" s="5" t="n">
        <f aca="false">INDEX($AJ$40:$AJ$167,$B97-$H97*32+const_one)</f>
        <v>15000000</v>
      </c>
      <c r="AR97" s="5" t="n">
        <f aca="false">INDEX($AK$40:$AK$167,$B97-$I97*64+const_one)</f>
        <v>5000000</v>
      </c>
      <c r="AS97" s="5" t="n">
        <f aca="false">INDEX($AE$40:$AE$167,$B97+(const_one-$C97)*1+const_one)</f>
        <v>10322461.1479628</v>
      </c>
      <c r="AT97" s="5" t="n">
        <f aca="false">INDEX($AF$40:$AF$167,$B97+(const_one-$D97)*2+const_one)</f>
        <v>125885271.175793</v>
      </c>
      <c r="AU97" s="5" t="n">
        <f aca="false">INDEX($AG$40:$AG$167,$B97+(const_one-$E97)*4+const_one)</f>
        <v>27886947.5675418</v>
      </c>
      <c r="AV97" s="5" t="n">
        <f aca="false">INDEX($AH$40:$AH$167,$B97+(const_one-$F97)*8+const_one)</f>
        <v>31073496.7472943</v>
      </c>
      <c r="AW97" s="5" t="n">
        <f aca="false">INDEX($AI$40:$AI$167,$B97+(const_one-$G97)*16+const_one)</f>
        <v>38841870.9341179</v>
      </c>
      <c r="AX97" s="5" t="n">
        <f aca="false">INDEX($AJ$40:$AJ$167,$B97+(const_one-$H97)*32+const_one)</f>
        <v>64736451.5568631</v>
      </c>
      <c r="AY97" s="5" t="n">
        <f aca="false">INDEX($AK$40:$AK$167,$B97+(const_one-$I97)*64+const_one)</f>
        <v>54060756.4804312</v>
      </c>
      <c r="AZ97" s="5" t="n">
        <f aca="false">--($C97=--(AS97&gt;AL97))</f>
        <v>0</v>
      </c>
      <c r="BA97" s="5" t="n">
        <f aca="false">--($D97=--(AT97&gt;AM97))</f>
        <v>1</v>
      </c>
      <c r="BB97" s="5" t="n">
        <f aca="false">--($E97=--(AU97&gt;AN97))</f>
        <v>1</v>
      </c>
      <c r="BC97" s="5" t="n">
        <f aca="false">--($F97=--(AV97&gt;AO97))</f>
        <v>0</v>
      </c>
      <c r="BD97" s="5" t="n">
        <f aca="false">--($G97=--(AW97&gt;AP97))</f>
        <v>1</v>
      </c>
      <c r="BE97" s="5" t="n">
        <f aca="false">--($H97=--(AX97&gt;AQ97))</f>
        <v>1</v>
      </c>
      <c r="BF97" s="5" t="n">
        <f aca="false">--($I97=--(AY97&gt;AR97))</f>
        <v>0</v>
      </c>
      <c r="BG97" s="5" t="n">
        <f aca="false">SUM(AZ97:BF97)</f>
        <v>4</v>
      </c>
      <c r="BH97" s="5" t="n">
        <f aca="false">SUM(AE97:AK97)+AB97+AC97+AD97</f>
        <v>700000000</v>
      </c>
    </row>
    <row r="98" customFormat="false" ht="15" hidden="true" customHeight="false" outlineLevel="0" collapsed="false">
      <c r="A98" s="5" t="n">
        <f aca="false">exit_value_1_usd</f>
        <v>700000000</v>
      </c>
      <c r="B98" s="2" t="n">
        <f aca="false">ROW()-ROW($B$40)</f>
        <v>58</v>
      </c>
      <c r="C98" s="2" t="n">
        <f aca="false">MOD(QUOTIENT($B98,1),2)</f>
        <v>0</v>
      </c>
      <c r="D98" s="2" t="n">
        <f aca="false">MOD(QUOTIENT($B98,2),2)</f>
        <v>1</v>
      </c>
      <c r="E98" s="2" t="n">
        <f aca="false">MOD(QUOTIENT($B98,4),2)</f>
        <v>0</v>
      </c>
      <c r="F98" s="2" t="n">
        <f aca="false">MOD(QUOTIENT($B98,8),2)</f>
        <v>1</v>
      </c>
      <c r="G98" s="2" t="n">
        <f aca="false">MOD(QUOTIENT($B98,16),2)</f>
        <v>1</v>
      </c>
      <c r="H98" s="2" t="n">
        <f aca="false">MOD(QUOTIENT($B98,32),2)</f>
        <v>1</v>
      </c>
      <c r="I98" s="2" t="n">
        <f aca="false">MOD(QUOTIENT($B98,64),2)</f>
        <v>0</v>
      </c>
      <c r="J98" s="5" t="n">
        <f aca="false">IF($C98=const_zero,MIN(class_series_f_invested_usd,MAX(const_zero,$A98)),const_zero)</f>
        <v>30000000</v>
      </c>
      <c r="K98" s="5" t="n">
        <f aca="false">IF($D98=const_zero,MIN(class_series_e_invested_usd,MAX(const_zero,$A98-SUM($J98:$J98))),const_zero)</f>
        <v>0</v>
      </c>
      <c r="L98" s="5" t="n">
        <f aca="false">IF($E98=const_zero,MIN(class_series_d_invested_usd,MAX(const_zero,$A98-SUM($J98:$K98))),const_zero)</f>
        <v>100000000</v>
      </c>
      <c r="M98" s="5" t="n">
        <f aca="false">IF($F98=const_zero,MIN(class_series_c_invested_usd,MAX(const_zero,$A98-SUM($J98:$L98))),const_zero)</f>
        <v>0</v>
      </c>
      <c r="N98" s="5" t="n">
        <f aca="false">IF($G98=const_zero,MIN(class_series_b_invested_usd,MAX(const_zero,$A98-SUM($J98:$M98))),const_zero)</f>
        <v>0</v>
      </c>
      <c r="O98" s="5" t="n">
        <f aca="false">IF($H98=const_zero,MIN(class_series_a_invested_usd,MAX(const_zero,$A98-SUM($J98:$N98))),const_zero)</f>
        <v>0</v>
      </c>
      <c r="P98" s="5" t="n">
        <f aca="false">IF($I98=const_zero,MIN(class_seed_invested_usd,MAX(const_zero,$A98-SUM($J98:$O98))),const_zero)</f>
        <v>5000000</v>
      </c>
      <c r="Q98" s="5" t="n">
        <f aca="false">MAX(const_zero,$A98-SUM($J98:$P98))</f>
        <v>565000000</v>
      </c>
      <c r="R98" s="9" t="n">
        <f aca="false">common_rsa_total+'Pro-Forma'!$B$10+'Pro-Forma'!$B$11+IF($C98=const_one,'Pro-Forma'!$B$5,const_zero)+IF($D98=const_one,'Pro-Forma'!$F$27,const_zero)+IF($E98=const_one,'Pro-Forma'!$F$26,const_zero)+IF($F98=const_one,'Pro-Forma'!$F$25,const_zero)+IF($G98=const_one,'Pro-Forma'!$F$24,const_zero)+IF($H98=const_one,'Pro-Forma'!$F$23,const_zero)+IF($I98=const_one,'Pro-Forma'!$F$22,const_zero)</f>
        <v>25813833.1063222</v>
      </c>
      <c r="S98" s="23" t="b">
        <f aca="false">IF($R98&gt;const_zero,--($Q98&gt;option_strike_usd*$R98),const_zero)</f>
        <v>1</v>
      </c>
      <c r="T98" s="7" t="n">
        <f aca="false">IF($R98&gt;const_zero,IF($S98=const_one,($Q98+option_strike_usd*pre_f_options_issued)/($R98+pre_f_options_issued),$Q98/$R98),const_zero)</f>
        <v>20.0432063673245</v>
      </c>
      <c r="U98" s="5" t="n">
        <f aca="false">IF($C98=const_one,'Pro-Forma'!$B$5*$T98,const_zero)</f>
        <v>0</v>
      </c>
      <c r="V98" s="5" t="n">
        <f aca="false">IF($D98=const_one,'Pro-Forma'!$F$27*$T98,const_zero)</f>
        <v>122931404.035499</v>
      </c>
      <c r="W98" s="5" t="n">
        <f aca="false">IF($E98=const_one,'Pro-Forma'!$F$26*$T98,const_zero)</f>
        <v>0</v>
      </c>
      <c r="X98" s="5" t="n">
        <f aca="false">IF($F98=const_one,'Pro-Forma'!$F$25*$T98,const_zero)</f>
        <v>48103695.2815787</v>
      </c>
      <c r="Y98" s="5" t="n">
        <f aca="false">IF($G98=const_one,'Pro-Forma'!$F$24*$T98,const_zero)</f>
        <v>60129619.1019734</v>
      </c>
      <c r="Z98" s="5" t="n">
        <f aca="false">IF($H98=const_one,'Pro-Forma'!$F$23*$T98,const_zero)</f>
        <v>100216031.836622</v>
      </c>
      <c r="AA98" s="5" t="n">
        <f aca="false">IF($I98=const_one,'Pro-Forma'!$F$22*$T98,const_zero)</f>
        <v>0</v>
      </c>
      <c r="AB98" s="5" t="n">
        <f aca="false">('Pro-Forma'!$B$10+'Pro-Forma'!$B$11)*$T98</f>
        <v>5622376.52009581</v>
      </c>
      <c r="AC98" s="5" t="n">
        <f aca="false">common_rsa_total*$T98</f>
        <v>180388857.30592</v>
      </c>
      <c r="AD98" s="5" t="n">
        <f aca="false">IF($S98=const_one,pre_f_options_issued*($T98-option_strike_usd),const_zero)</f>
        <v>47608015.9183112</v>
      </c>
      <c r="AE98" s="5" t="n">
        <f aca="false">J98+U98</f>
        <v>30000000</v>
      </c>
      <c r="AF98" s="5" t="n">
        <f aca="false">K98+V98</f>
        <v>122931404.035499</v>
      </c>
      <c r="AG98" s="5" t="n">
        <f aca="false">L98+W98</f>
        <v>100000000</v>
      </c>
      <c r="AH98" s="5" t="n">
        <f aca="false">M98+X98</f>
        <v>48103695.2815787</v>
      </c>
      <c r="AI98" s="5" t="n">
        <f aca="false">N98+Y98</f>
        <v>60129619.1019734</v>
      </c>
      <c r="AJ98" s="5" t="n">
        <f aca="false">O98+Z98</f>
        <v>100216031.836622</v>
      </c>
      <c r="AK98" s="5" t="n">
        <f aca="false">P98+AA98</f>
        <v>5000000</v>
      </c>
      <c r="AL98" s="5" t="n">
        <f aca="false">INDEX($AE$40:$AE$167,$B98-$C98*1+const_one)</f>
        <v>30000000</v>
      </c>
      <c r="AM98" s="5" t="n">
        <f aca="false">INDEX($AF$40:$AF$167,$B98-$D98*2+const_one)</f>
        <v>300000000</v>
      </c>
      <c r="AN98" s="5" t="n">
        <f aca="false">INDEX($AG$40:$AG$167,$B98-$E98*4+const_one)</f>
        <v>100000000</v>
      </c>
      <c r="AO98" s="5" t="n">
        <f aca="false">INDEX($AH$40:$AH$167,$B98-$F98*8+const_one)</f>
        <v>60000000</v>
      </c>
      <c r="AP98" s="5" t="n">
        <f aca="false">INDEX($AI$40:$AI$167,$B98-$G98*16+const_one)</f>
        <v>30000000</v>
      </c>
      <c r="AQ98" s="5" t="n">
        <f aca="false">INDEX($AJ$40:$AJ$167,$B98-$H98*32+const_one)</f>
        <v>15000000</v>
      </c>
      <c r="AR98" s="5" t="n">
        <f aca="false">INDEX($AK$40:$AK$167,$B98-$I98*64+const_one)</f>
        <v>5000000</v>
      </c>
      <c r="AS98" s="5" t="n">
        <f aca="false">INDEX($AE$40:$AE$167,$B98+(const_one-$C98)*1+const_one)</f>
        <v>16363780.5549408</v>
      </c>
      <c r="AT98" s="5" t="n">
        <f aca="false">INDEX($AF$40:$AF$167,$B98+(const_one-$D98)*2+const_one)</f>
        <v>122931404.035499</v>
      </c>
      <c r="AU98" s="5" t="n">
        <f aca="false">INDEX($AG$40:$AG$167,$B98+(const_one-$E98)*4+const_one)</f>
        <v>38512784.1324752</v>
      </c>
      <c r="AV98" s="5" t="n">
        <f aca="false">INDEX($AH$40:$AH$167,$B98+(const_one-$F98)*8+const_one)</f>
        <v>48103695.2815787</v>
      </c>
      <c r="AW98" s="5" t="n">
        <f aca="false">INDEX($AI$40:$AI$167,$B98+(const_one-$G98)*16+const_one)</f>
        <v>60129619.1019734</v>
      </c>
      <c r="AX98" s="5" t="n">
        <f aca="false">INDEX($AJ$40:$AJ$167,$B98+(const_one-$H98)*32+const_one)</f>
        <v>100216031.836622</v>
      </c>
      <c r="AY98" s="5" t="n">
        <f aca="false">INDEX($AK$40:$AK$167,$B98+(const_one-$I98)*64+const_one)</f>
        <v>85925266.8662965</v>
      </c>
      <c r="AZ98" s="5" t="n">
        <f aca="false">--($C98=--(AS98&gt;AL98))</f>
        <v>1</v>
      </c>
      <c r="BA98" s="5" t="n">
        <f aca="false">--($D98=--(AT98&gt;AM98))</f>
        <v>0</v>
      </c>
      <c r="BB98" s="5" t="n">
        <f aca="false">--($E98=--(AU98&gt;AN98))</f>
        <v>1</v>
      </c>
      <c r="BC98" s="5" t="n">
        <f aca="false">--($F98=--(AV98&gt;AO98))</f>
        <v>0</v>
      </c>
      <c r="BD98" s="5" t="n">
        <f aca="false">--($G98=--(AW98&gt;AP98))</f>
        <v>1</v>
      </c>
      <c r="BE98" s="5" t="n">
        <f aca="false">--($H98=--(AX98&gt;AQ98))</f>
        <v>1</v>
      </c>
      <c r="BF98" s="5" t="n">
        <f aca="false">--($I98=--(AY98&gt;AR98))</f>
        <v>0</v>
      </c>
      <c r="BG98" s="5" t="n">
        <f aca="false">SUM(AZ98:BF98)</f>
        <v>4</v>
      </c>
      <c r="BH98" s="5" t="n">
        <f aca="false">SUM(AE98:AK98)+AB98+AC98+AD98</f>
        <v>700000000</v>
      </c>
    </row>
    <row r="99" customFormat="false" ht="15" hidden="true" customHeight="false" outlineLevel="0" collapsed="false">
      <c r="A99" s="5" t="n">
        <f aca="false">exit_value_1_usd</f>
        <v>700000000</v>
      </c>
      <c r="B99" s="2" t="n">
        <f aca="false">ROW()-ROW($B$40)</f>
        <v>59</v>
      </c>
      <c r="C99" s="2" t="n">
        <f aca="false">MOD(QUOTIENT($B99,1),2)</f>
        <v>1</v>
      </c>
      <c r="D99" s="2" t="n">
        <f aca="false">MOD(QUOTIENT($B99,2),2)</f>
        <v>1</v>
      </c>
      <c r="E99" s="2" t="n">
        <f aca="false">MOD(QUOTIENT($B99,4),2)</f>
        <v>0</v>
      </c>
      <c r="F99" s="2" t="n">
        <f aca="false">MOD(QUOTIENT($B99,8),2)</f>
        <v>1</v>
      </c>
      <c r="G99" s="2" t="n">
        <f aca="false">MOD(QUOTIENT($B99,16),2)</f>
        <v>1</v>
      </c>
      <c r="H99" s="2" t="n">
        <f aca="false">MOD(QUOTIENT($B99,32),2)</f>
        <v>1</v>
      </c>
      <c r="I99" s="2" t="n">
        <f aca="false">MOD(QUOTIENT($B99,64),2)</f>
        <v>0</v>
      </c>
      <c r="J99" s="5" t="n">
        <f aca="false">IF($C99=const_zero,MIN(class_series_f_invested_usd,MAX(const_zero,$A99)),const_zero)</f>
        <v>0</v>
      </c>
      <c r="K99" s="5" t="n">
        <f aca="false">IF($D99=const_zero,MIN(class_series_e_invested_usd,MAX(const_zero,$A99-SUM($J99:$J99))),const_zero)</f>
        <v>0</v>
      </c>
      <c r="L99" s="5" t="n">
        <f aca="false">IF($E99=const_zero,MIN(class_series_d_invested_usd,MAX(const_zero,$A99-SUM($J99:$K99))),const_zero)</f>
        <v>100000000</v>
      </c>
      <c r="M99" s="5" t="n">
        <f aca="false">IF($F99=const_zero,MIN(class_series_c_invested_usd,MAX(const_zero,$A99-SUM($J99:$L99))),const_zero)</f>
        <v>0</v>
      </c>
      <c r="N99" s="5" t="n">
        <f aca="false">IF($G99=const_zero,MIN(class_series_b_invested_usd,MAX(const_zero,$A99-SUM($J99:$M99))),const_zero)</f>
        <v>0</v>
      </c>
      <c r="O99" s="5" t="n">
        <f aca="false">IF($H99=const_zero,MIN(class_series_a_invested_usd,MAX(const_zero,$A99-SUM($J99:$N99))),const_zero)</f>
        <v>0</v>
      </c>
      <c r="P99" s="5" t="n">
        <f aca="false">IF($I99=const_zero,MIN(class_seed_invested_usd,MAX(const_zero,$A99-SUM($J99:$O99))),const_zero)</f>
        <v>5000000</v>
      </c>
      <c r="Q99" s="5" t="n">
        <f aca="false">MAX(const_zero,$A99-SUM($J99:$P99))</f>
        <v>595000000</v>
      </c>
      <c r="R99" s="9" t="n">
        <f aca="false">common_rsa_total+'Pro-Forma'!$B$10+'Pro-Forma'!$B$11+IF($C99=const_one,'Pro-Forma'!$B$5,const_zero)+IF($D99=const_one,'Pro-Forma'!$F$27,const_zero)+IF($E99=const_one,'Pro-Forma'!$F$26,const_zero)+IF($F99=const_one,'Pro-Forma'!$F$25,const_zero)+IF($G99=const_one,'Pro-Forma'!$F$24,const_zero)+IF($H99=const_one,'Pro-Forma'!$F$23,const_zero)+IF($I99=const_one,'Pro-Forma'!$F$22,const_zero)</f>
        <v>26611101.1755256</v>
      </c>
      <c r="S99" s="23" t="b">
        <f aca="false">IF($R99&gt;const_zero,--($Q99&gt;option_strike_usd*$R99),const_zero)</f>
        <v>1</v>
      </c>
      <c r="T99" s="7" t="n">
        <f aca="false">IF($R99&gt;const_zero,IF($S99=const_one,($Q99+option_strike_usd*pre_f_options_issued)/($R99+pre_f_options_issued),$Q99/$R99),const_zero)</f>
        <v>20.5248161653993</v>
      </c>
      <c r="U99" s="5" t="n">
        <f aca="false">IF($C99=const_one,'Pro-Forma'!$B$5*$T99,const_zero)</f>
        <v>16363780.5549408</v>
      </c>
      <c r="V99" s="5" t="n">
        <f aca="false">IF($D99=const_one,'Pro-Forma'!$F$27*$T99,const_zero)</f>
        <v>125885271.175793</v>
      </c>
      <c r="W99" s="5" t="n">
        <f aca="false">IF($E99=const_one,'Pro-Forma'!$F$26*$T99,const_zero)</f>
        <v>0</v>
      </c>
      <c r="X99" s="5" t="n">
        <f aca="false">IF($F99=const_one,'Pro-Forma'!$F$25*$T99,const_zero)</f>
        <v>49259558.7969582</v>
      </c>
      <c r="Y99" s="5" t="n">
        <f aca="false">IF($G99=const_one,'Pro-Forma'!$F$24*$T99,const_zero)</f>
        <v>61574448.4961978</v>
      </c>
      <c r="Z99" s="5" t="n">
        <f aca="false">IF($H99=const_one,'Pro-Forma'!$F$23*$T99,const_zero)</f>
        <v>102624080.826996</v>
      </c>
      <c r="AA99" s="5" t="n">
        <f aca="false">IF($I99=const_one,'Pro-Forma'!$F$22*$T99,const_zero)</f>
        <v>0</v>
      </c>
      <c r="AB99" s="5" t="n">
        <f aca="false">('Pro-Forma'!$B$10+'Pro-Forma'!$B$11)*$T99</f>
        <v>5757474.24702229</v>
      </c>
      <c r="AC99" s="5" t="n">
        <f aca="false">common_rsa_total*$T99</f>
        <v>184723345.488593</v>
      </c>
      <c r="AD99" s="5" t="n">
        <f aca="false">IF($S99=const_one,pre_f_options_issued*($T99-option_strike_usd),const_zero)</f>
        <v>48812040.4134981</v>
      </c>
      <c r="AE99" s="5" t="n">
        <f aca="false">J99+U99</f>
        <v>16363780.5549408</v>
      </c>
      <c r="AF99" s="5" t="n">
        <f aca="false">K99+V99</f>
        <v>125885271.175793</v>
      </c>
      <c r="AG99" s="5" t="n">
        <f aca="false">L99+W99</f>
        <v>100000000</v>
      </c>
      <c r="AH99" s="5" t="n">
        <f aca="false">M99+X99</f>
        <v>49259558.7969582</v>
      </c>
      <c r="AI99" s="5" t="n">
        <f aca="false">N99+Y99</f>
        <v>61574448.4961978</v>
      </c>
      <c r="AJ99" s="5" t="n">
        <f aca="false">O99+Z99</f>
        <v>102624080.826996</v>
      </c>
      <c r="AK99" s="5" t="n">
        <f aca="false">P99+AA99</f>
        <v>5000000</v>
      </c>
      <c r="AL99" s="5" t="n">
        <f aca="false">INDEX($AE$40:$AE$167,$B99-$C99*1+const_one)</f>
        <v>30000000</v>
      </c>
      <c r="AM99" s="5" t="n">
        <f aca="false">INDEX($AF$40:$AF$167,$B99-$D99*2+const_one)</f>
        <v>300000000</v>
      </c>
      <c r="AN99" s="5" t="n">
        <f aca="false">INDEX($AG$40:$AG$167,$B99-$E99*4+const_one)</f>
        <v>100000000</v>
      </c>
      <c r="AO99" s="5" t="n">
        <f aca="false">INDEX($AH$40:$AH$167,$B99-$F99*8+const_one)</f>
        <v>60000000</v>
      </c>
      <c r="AP99" s="5" t="n">
        <f aca="false">INDEX($AI$40:$AI$167,$B99-$G99*16+const_one)</f>
        <v>30000000</v>
      </c>
      <c r="AQ99" s="5" t="n">
        <f aca="false">INDEX($AJ$40:$AJ$167,$B99-$H99*32+const_one)</f>
        <v>15000000</v>
      </c>
      <c r="AR99" s="5" t="n">
        <f aca="false">INDEX($AK$40:$AK$167,$B99-$I99*64+const_one)</f>
        <v>5000000</v>
      </c>
      <c r="AS99" s="5" t="n">
        <f aca="false">INDEX($AE$40:$AE$167,$B99+(const_one-$C99)*1+const_one)</f>
        <v>16363780.5549408</v>
      </c>
      <c r="AT99" s="5" t="n">
        <f aca="false">INDEX($AF$40:$AF$167,$B99+(const_one-$D99)*2+const_one)</f>
        <v>125885271.175793</v>
      </c>
      <c r="AU99" s="5" t="n">
        <f aca="false">INDEX($AG$40:$AG$167,$B99+(const_one-$E99)*4+const_one)</f>
        <v>39203485.9865002</v>
      </c>
      <c r="AV99" s="5" t="n">
        <f aca="false">INDEX($AH$40:$AH$167,$B99+(const_one-$F99)*8+const_one)</f>
        <v>49259558.7969582</v>
      </c>
      <c r="AW99" s="5" t="n">
        <f aca="false">INDEX($AI$40:$AI$167,$B99+(const_one-$G99)*16+const_one)</f>
        <v>61574448.4961978</v>
      </c>
      <c r="AX99" s="5" t="n">
        <f aca="false">INDEX($AJ$40:$AJ$167,$B99+(const_one-$H99)*32+const_one)</f>
        <v>102624080.826996</v>
      </c>
      <c r="AY99" s="5" t="n">
        <f aca="false">INDEX($AK$40:$AK$167,$B99+(const_one-$I99)*64+const_one)</f>
        <v>88314357.9709894</v>
      </c>
      <c r="AZ99" s="5" t="n">
        <f aca="false">--($C99=--(AS99&gt;AL99))</f>
        <v>0</v>
      </c>
      <c r="BA99" s="5" t="n">
        <f aca="false">--($D99=--(AT99&gt;AM99))</f>
        <v>0</v>
      </c>
      <c r="BB99" s="5" t="n">
        <f aca="false">--($E99=--(AU99&gt;AN99))</f>
        <v>1</v>
      </c>
      <c r="BC99" s="5" t="n">
        <f aca="false">--($F99=--(AV99&gt;AO99))</f>
        <v>0</v>
      </c>
      <c r="BD99" s="5" t="n">
        <f aca="false">--($G99=--(AW99&gt;AP99))</f>
        <v>1</v>
      </c>
      <c r="BE99" s="5" t="n">
        <f aca="false">--($H99=--(AX99&gt;AQ99))</f>
        <v>1</v>
      </c>
      <c r="BF99" s="5" t="n">
        <f aca="false">--($I99=--(AY99&gt;AR99))</f>
        <v>0</v>
      </c>
      <c r="BG99" s="5" t="n">
        <f aca="false">SUM(AZ99:BF99)</f>
        <v>3</v>
      </c>
      <c r="BH99" s="5" t="n">
        <f aca="false">SUM(AE99:AK99)+AB99+AC99+AD99</f>
        <v>700000000</v>
      </c>
    </row>
    <row r="100" customFormat="false" ht="15" hidden="true" customHeight="false" outlineLevel="0" collapsed="false">
      <c r="A100" s="5" t="n">
        <f aca="false">exit_value_1_usd</f>
        <v>700000000</v>
      </c>
      <c r="B100" s="2" t="n">
        <f aca="false">ROW()-ROW($B$40)</f>
        <v>60</v>
      </c>
      <c r="C100" s="2" t="n">
        <f aca="false">MOD(QUOTIENT($B100,1),2)</f>
        <v>0</v>
      </c>
      <c r="D100" s="2" t="n">
        <f aca="false">MOD(QUOTIENT($B100,2),2)</f>
        <v>0</v>
      </c>
      <c r="E100" s="2" t="n">
        <f aca="false">MOD(QUOTIENT($B100,4),2)</f>
        <v>1</v>
      </c>
      <c r="F100" s="2" t="n">
        <f aca="false">MOD(QUOTIENT($B100,8),2)</f>
        <v>1</v>
      </c>
      <c r="G100" s="2" t="n">
        <f aca="false">MOD(QUOTIENT($B100,16),2)</f>
        <v>1</v>
      </c>
      <c r="H100" s="2" t="n">
        <f aca="false">MOD(QUOTIENT($B100,32),2)</f>
        <v>1</v>
      </c>
      <c r="I100" s="2" t="n">
        <f aca="false">MOD(QUOTIENT($B100,64),2)</f>
        <v>0</v>
      </c>
      <c r="J100" s="5" t="n">
        <f aca="false">IF($C100=const_zero,MIN(class_series_f_invested_usd,MAX(const_zero,$A100)),const_zero)</f>
        <v>30000000</v>
      </c>
      <c r="K100" s="5" t="n">
        <f aca="false">IF($D100=const_zero,MIN(class_series_e_invested_usd,MAX(const_zero,$A100-SUM($J100:$J100))),const_zero)</f>
        <v>300000000</v>
      </c>
      <c r="L100" s="5" t="n">
        <f aca="false">IF($E100=const_zero,MIN(class_series_d_invested_usd,MAX(const_zero,$A100-SUM($J100:$K100))),const_zero)</f>
        <v>0</v>
      </c>
      <c r="M100" s="5" t="n">
        <f aca="false">IF($F100=const_zero,MIN(class_series_c_invested_usd,MAX(const_zero,$A100-SUM($J100:$L100))),const_zero)</f>
        <v>0</v>
      </c>
      <c r="N100" s="5" t="n">
        <f aca="false">IF($G100=const_zero,MIN(class_series_b_invested_usd,MAX(const_zero,$A100-SUM($J100:$M100))),const_zero)</f>
        <v>0</v>
      </c>
      <c r="O100" s="5" t="n">
        <f aca="false">IF($H100=const_zero,MIN(class_series_a_invested_usd,MAX(const_zero,$A100-SUM($J100:$N100))),const_zero)</f>
        <v>0</v>
      </c>
      <c r="P100" s="5" t="n">
        <f aca="false">IF($I100=const_zero,MIN(class_seed_invested_usd,MAX(const_zero,$A100-SUM($J100:$O100))),const_zero)</f>
        <v>5000000</v>
      </c>
      <c r="Q100" s="5" t="n">
        <f aca="false">MAX(const_zero,$A100-SUM($J100:$P100))</f>
        <v>365000000</v>
      </c>
      <c r="R100" s="9" t="n">
        <f aca="false">common_rsa_total+'Pro-Forma'!$B$10+'Pro-Forma'!$B$11+IF($C100=const_one,'Pro-Forma'!$B$5,const_zero)+IF($D100=const_one,'Pro-Forma'!$F$27,const_zero)+IF($E100=const_one,'Pro-Forma'!$F$26,const_zero)+IF($F100=const_one,'Pro-Forma'!$F$25,const_zero)+IF($G100=const_one,'Pro-Forma'!$F$24,const_zero)+IF($H100=const_one,'Pro-Forma'!$F$23,const_zero)+IF($I100=const_one,'Pro-Forma'!$F$22,const_zero)</f>
        <v>21414164.1892672</v>
      </c>
      <c r="S100" s="23" t="b">
        <f aca="false">IF($R100&gt;const_zero,--($Q100&gt;option_strike_usd*$R100),const_zero)</f>
        <v>1</v>
      </c>
      <c r="T100" s="7" t="n">
        <f aca="false">IF($R100&gt;const_zero,IF($S100=const_one,($Q100+option_strike_usd*pre_f_options_issued)/($R100+pre_f_options_issued),$Q100/$R100),const_zero)</f>
        <v>15.3674616052413</v>
      </c>
      <c r="U100" s="5" t="n">
        <f aca="false">IF($C100=const_one,'Pro-Forma'!$B$5*$T100,const_zero)</f>
        <v>0</v>
      </c>
      <c r="V100" s="5" t="n">
        <f aca="false">IF($D100=const_one,'Pro-Forma'!$F$27*$T100,const_zero)</f>
        <v>0</v>
      </c>
      <c r="W100" s="5" t="n">
        <f aca="false">IF($E100=const_one,'Pro-Forma'!$F$26*$T100,const_zero)</f>
        <v>26641820.715959</v>
      </c>
      <c r="X100" s="5" t="n">
        <f aca="false">IF($F100=const_one,'Pro-Forma'!$F$25*$T100,const_zero)</f>
        <v>36881907.8525791</v>
      </c>
      <c r="Y100" s="5" t="n">
        <f aca="false">IF($G100=const_one,'Pro-Forma'!$F$24*$T100,const_zero)</f>
        <v>46102384.8157239</v>
      </c>
      <c r="Z100" s="5" t="n">
        <f aca="false">IF($H100=const_one,'Pro-Forma'!$F$23*$T100,const_zero)</f>
        <v>76837308.0262065</v>
      </c>
      <c r="AA100" s="5" t="n">
        <f aca="false">IF($I100=const_one,'Pro-Forma'!$F$22*$T100,const_zero)</f>
        <v>0</v>
      </c>
      <c r="AB100" s="5" t="n">
        <f aca="false">('Pro-Forma'!$B$10+'Pro-Forma'!$B$11)*$T100</f>
        <v>4310770.12925633</v>
      </c>
      <c r="AC100" s="5" t="n">
        <f aca="false">common_rsa_total*$T100</f>
        <v>138307154.447172</v>
      </c>
      <c r="AD100" s="5" t="n">
        <f aca="false">IF($S100=const_one,pre_f_options_issued*($T100-option_strike_usd),const_zero)</f>
        <v>35918654.0131033</v>
      </c>
      <c r="AE100" s="5" t="n">
        <f aca="false">J100+U100</f>
        <v>30000000</v>
      </c>
      <c r="AF100" s="5" t="n">
        <f aca="false">K100+V100</f>
        <v>300000000</v>
      </c>
      <c r="AG100" s="5" t="n">
        <f aca="false">L100+W100</f>
        <v>26641820.715959</v>
      </c>
      <c r="AH100" s="5" t="n">
        <f aca="false">M100+X100</f>
        <v>36881907.8525791</v>
      </c>
      <c r="AI100" s="5" t="n">
        <f aca="false">N100+Y100</f>
        <v>46102384.8157239</v>
      </c>
      <c r="AJ100" s="5" t="n">
        <f aca="false">O100+Z100</f>
        <v>76837308.0262065</v>
      </c>
      <c r="AK100" s="5" t="n">
        <f aca="false">P100+AA100</f>
        <v>5000000</v>
      </c>
      <c r="AL100" s="5" t="n">
        <f aca="false">INDEX($AE$40:$AE$167,$B100-$C100*1+const_one)</f>
        <v>30000000</v>
      </c>
      <c r="AM100" s="5" t="n">
        <f aca="false">INDEX($AF$40:$AF$167,$B100-$D100*2+const_one)</f>
        <v>300000000</v>
      </c>
      <c r="AN100" s="5" t="n">
        <f aca="false">INDEX($AG$40:$AG$167,$B100-$E100*4+const_one)</f>
        <v>100000000</v>
      </c>
      <c r="AO100" s="5" t="n">
        <f aca="false">INDEX($AH$40:$AH$167,$B100-$F100*8+const_one)</f>
        <v>60000000</v>
      </c>
      <c r="AP100" s="5" t="n">
        <f aca="false">INDEX($AI$40:$AI$167,$B100-$G100*16+const_one)</f>
        <v>30000000</v>
      </c>
      <c r="AQ100" s="5" t="n">
        <f aca="false">INDEX($AJ$40:$AJ$167,$B100-$H100*32+const_one)</f>
        <v>15000000</v>
      </c>
      <c r="AR100" s="5" t="n">
        <f aca="false">INDEX($AK$40:$AK$167,$B100-$I100*64+const_one)</f>
        <v>5000000</v>
      </c>
      <c r="AS100" s="5" t="n">
        <f aca="false">INDEX($AE$40:$AE$167,$B100+(const_one-$C100)*1+const_one)</f>
        <v>12824592.8521479</v>
      </c>
      <c r="AT100" s="5" t="n">
        <f aca="false">INDEX($AF$40:$AF$167,$B100+(const_one-$D100)*2+const_one)</f>
        <v>136250716.417575</v>
      </c>
      <c r="AU100" s="5" t="n">
        <f aca="false">INDEX($AG$40:$AG$167,$B100+(const_one-$E100)*4+const_one)</f>
        <v>26641820.715959</v>
      </c>
      <c r="AV100" s="5" t="n">
        <f aca="false">INDEX($AH$40:$AH$167,$B100+(const_one-$F100)*8+const_one)</f>
        <v>36881907.8525791</v>
      </c>
      <c r="AW100" s="5" t="n">
        <f aca="false">INDEX($AI$40:$AI$167,$B100+(const_one-$G100)*16+const_one)</f>
        <v>46102384.8157239</v>
      </c>
      <c r="AX100" s="5" t="n">
        <f aca="false">INDEX($AJ$40:$AJ$167,$B100+(const_one-$H100)*32+const_one)</f>
        <v>76837308.0262065</v>
      </c>
      <c r="AY100" s="5" t="n">
        <f aca="false">INDEX($AK$40:$AK$167,$B100+(const_one-$I100)*64+const_one)</f>
        <v>64414796.4232476</v>
      </c>
      <c r="AZ100" s="5" t="n">
        <f aca="false">--($C100=--(AS100&gt;AL100))</f>
        <v>1</v>
      </c>
      <c r="BA100" s="5" t="n">
        <f aca="false">--($D100=--(AT100&gt;AM100))</f>
        <v>1</v>
      </c>
      <c r="BB100" s="5" t="n">
        <f aca="false">--($E100=--(AU100&gt;AN100))</f>
        <v>0</v>
      </c>
      <c r="BC100" s="5" t="n">
        <f aca="false">--($F100=--(AV100&gt;AO100))</f>
        <v>0</v>
      </c>
      <c r="BD100" s="5" t="n">
        <f aca="false">--($G100=--(AW100&gt;AP100))</f>
        <v>1</v>
      </c>
      <c r="BE100" s="5" t="n">
        <f aca="false">--($H100=--(AX100&gt;AQ100))</f>
        <v>1</v>
      </c>
      <c r="BF100" s="5" t="n">
        <f aca="false">--($I100=--(AY100&gt;AR100))</f>
        <v>0</v>
      </c>
      <c r="BG100" s="5" t="n">
        <f aca="false">SUM(AZ100:BF100)</f>
        <v>4</v>
      </c>
      <c r="BH100" s="5" t="n">
        <f aca="false">SUM(AE100:AK100)+AB100+AC100+AD100</f>
        <v>700000000</v>
      </c>
    </row>
    <row r="101" customFormat="false" ht="15" hidden="true" customHeight="false" outlineLevel="0" collapsed="false">
      <c r="A101" s="5" t="n">
        <f aca="false">exit_value_1_usd</f>
        <v>700000000</v>
      </c>
      <c r="B101" s="2" t="n">
        <f aca="false">ROW()-ROW($B$40)</f>
        <v>61</v>
      </c>
      <c r="C101" s="2" t="n">
        <f aca="false">MOD(QUOTIENT($B101,1),2)</f>
        <v>1</v>
      </c>
      <c r="D101" s="2" t="n">
        <f aca="false">MOD(QUOTIENT($B101,2),2)</f>
        <v>0</v>
      </c>
      <c r="E101" s="2" t="n">
        <f aca="false">MOD(QUOTIENT($B101,4),2)</f>
        <v>1</v>
      </c>
      <c r="F101" s="2" t="n">
        <f aca="false">MOD(QUOTIENT($B101,8),2)</f>
        <v>1</v>
      </c>
      <c r="G101" s="2" t="n">
        <f aca="false">MOD(QUOTIENT($B101,16),2)</f>
        <v>1</v>
      </c>
      <c r="H101" s="2" t="n">
        <f aca="false">MOD(QUOTIENT($B101,32),2)</f>
        <v>1</v>
      </c>
      <c r="I101" s="2" t="n">
        <f aca="false">MOD(QUOTIENT($B101,64),2)</f>
        <v>0</v>
      </c>
      <c r="J101" s="5" t="n">
        <f aca="false">IF($C101=const_zero,MIN(class_series_f_invested_usd,MAX(const_zero,$A101)),const_zero)</f>
        <v>0</v>
      </c>
      <c r="K101" s="5" t="n">
        <f aca="false">IF($D101=const_zero,MIN(class_series_e_invested_usd,MAX(const_zero,$A101-SUM($J101:$J101))),const_zero)</f>
        <v>300000000</v>
      </c>
      <c r="L101" s="5" t="n">
        <f aca="false">IF($E101=const_zero,MIN(class_series_d_invested_usd,MAX(const_zero,$A101-SUM($J101:$K101))),const_zero)</f>
        <v>0</v>
      </c>
      <c r="M101" s="5" t="n">
        <f aca="false">IF($F101=const_zero,MIN(class_series_c_invested_usd,MAX(const_zero,$A101-SUM($J101:$L101))),const_zero)</f>
        <v>0</v>
      </c>
      <c r="N101" s="5" t="n">
        <f aca="false">IF($G101=const_zero,MIN(class_series_b_invested_usd,MAX(const_zero,$A101-SUM($J101:$M101))),const_zero)</f>
        <v>0</v>
      </c>
      <c r="O101" s="5" t="n">
        <f aca="false">IF($H101=const_zero,MIN(class_series_a_invested_usd,MAX(const_zero,$A101-SUM($J101:$N101))),const_zero)</f>
        <v>0</v>
      </c>
      <c r="P101" s="5" t="n">
        <f aca="false">IF($I101=const_zero,MIN(class_seed_invested_usd,MAX(const_zero,$A101-SUM($J101:$O101))),const_zero)</f>
        <v>5000000</v>
      </c>
      <c r="Q101" s="5" t="n">
        <f aca="false">MAX(const_zero,$A101-SUM($J101:$P101))</f>
        <v>395000000</v>
      </c>
      <c r="R101" s="9" t="n">
        <f aca="false">common_rsa_total+'Pro-Forma'!$B$10+'Pro-Forma'!$B$11+IF($C101=const_one,'Pro-Forma'!$B$5,const_zero)+IF($D101=const_one,'Pro-Forma'!$F$27,const_zero)+IF($E101=const_one,'Pro-Forma'!$F$26,const_zero)+IF($F101=const_one,'Pro-Forma'!$F$25,const_zero)+IF($G101=const_one,'Pro-Forma'!$F$24,const_zero)+IF($H101=const_one,'Pro-Forma'!$F$23,const_zero)+IF($I101=const_one,'Pro-Forma'!$F$22,const_zero)</f>
        <v>22211432.2584705</v>
      </c>
      <c r="S101" s="23" t="b">
        <f aca="false">IF($R101&gt;const_zero,--($Q101&gt;option_strike_usd*$R101),const_zero)</f>
        <v>1</v>
      </c>
      <c r="T101" s="7" t="n">
        <f aca="false">IF($R101&gt;const_zero,IF($S101=const_one,($Q101+option_strike_usd*pre_f_options_issued)/($R101+pre_f_options_issued),$Q101/$R101),const_zero)</f>
        <v>16.0856722444223</v>
      </c>
      <c r="U101" s="5" t="n">
        <f aca="false">IF($C101=const_one,'Pro-Forma'!$B$5*$T101,const_zero)</f>
        <v>12824592.8521479</v>
      </c>
      <c r="V101" s="5" t="n">
        <f aca="false">IF($D101=const_one,'Pro-Forma'!$F$27*$T101,const_zero)</f>
        <v>0</v>
      </c>
      <c r="W101" s="5" t="n">
        <f aca="false">IF($E101=const_one,'Pro-Forma'!$F$26*$T101,const_zero)</f>
        <v>27886947.5675418</v>
      </c>
      <c r="X101" s="5" t="n">
        <f aca="false">IF($F101=const_one,'Pro-Forma'!$F$25*$T101,const_zero)</f>
        <v>38605613.3866135</v>
      </c>
      <c r="Y101" s="5" t="n">
        <f aca="false">IF($G101=const_one,'Pro-Forma'!$F$24*$T101,const_zero)</f>
        <v>48257016.7332668</v>
      </c>
      <c r="Z101" s="5" t="n">
        <f aca="false">IF($H101=const_one,'Pro-Forma'!$F$23*$T101,const_zero)</f>
        <v>80428361.2221114</v>
      </c>
      <c r="AA101" s="5" t="n">
        <f aca="false">IF($I101=const_one,'Pro-Forma'!$F$22*$T101,const_zero)</f>
        <v>0</v>
      </c>
      <c r="AB101" s="5" t="n">
        <f aca="false">('Pro-Forma'!$B$10+'Pro-Forma'!$B$11)*$T101</f>
        <v>4512237.42746253</v>
      </c>
      <c r="AC101" s="5" t="n">
        <f aca="false">common_rsa_total*$T101</f>
        <v>144771050.1998</v>
      </c>
      <c r="AD101" s="5" t="n">
        <f aca="false">IF($S101=const_one,pre_f_options_issued*($T101-option_strike_usd),const_zero)</f>
        <v>37714180.6110557</v>
      </c>
      <c r="AE101" s="5" t="n">
        <f aca="false">J101+U101</f>
        <v>12824592.8521479</v>
      </c>
      <c r="AF101" s="5" t="n">
        <f aca="false">K101+V101</f>
        <v>300000000</v>
      </c>
      <c r="AG101" s="5" t="n">
        <f aca="false">L101+W101</f>
        <v>27886947.5675418</v>
      </c>
      <c r="AH101" s="5" t="n">
        <f aca="false">M101+X101</f>
        <v>38605613.3866135</v>
      </c>
      <c r="AI101" s="5" t="n">
        <f aca="false">N101+Y101</f>
        <v>48257016.7332668</v>
      </c>
      <c r="AJ101" s="5" t="n">
        <f aca="false">O101+Z101</f>
        <v>80428361.2221114</v>
      </c>
      <c r="AK101" s="5" t="n">
        <f aca="false">P101+AA101</f>
        <v>5000000</v>
      </c>
      <c r="AL101" s="5" t="n">
        <f aca="false">INDEX($AE$40:$AE$167,$B101-$C101*1+const_one)</f>
        <v>30000000</v>
      </c>
      <c r="AM101" s="5" t="n">
        <f aca="false">INDEX($AF$40:$AF$167,$B101-$D101*2+const_one)</f>
        <v>300000000</v>
      </c>
      <c r="AN101" s="5" t="n">
        <f aca="false">INDEX($AG$40:$AG$167,$B101-$E101*4+const_one)</f>
        <v>100000000</v>
      </c>
      <c r="AO101" s="5" t="n">
        <f aca="false">INDEX($AH$40:$AH$167,$B101-$F101*8+const_one)</f>
        <v>60000000</v>
      </c>
      <c r="AP101" s="5" t="n">
        <f aca="false">INDEX($AI$40:$AI$167,$B101-$G101*16+const_one)</f>
        <v>30000000</v>
      </c>
      <c r="AQ101" s="5" t="n">
        <f aca="false">INDEX($AJ$40:$AJ$167,$B101-$H101*32+const_one)</f>
        <v>15000000</v>
      </c>
      <c r="AR101" s="5" t="n">
        <f aca="false">INDEX($AK$40:$AK$167,$B101-$I101*64+const_one)</f>
        <v>5000000</v>
      </c>
      <c r="AS101" s="5" t="n">
        <f aca="false">INDEX($AE$40:$AE$167,$B101+(const_one-$C101)*1+const_one)</f>
        <v>12824592.8521479</v>
      </c>
      <c r="AT101" s="5" t="n">
        <f aca="false">INDEX($AF$40:$AF$167,$B101+(const_one-$D101)*2+const_one)</f>
        <v>138694284.821203</v>
      </c>
      <c r="AU101" s="5" t="n">
        <f aca="false">INDEX($AG$40:$AG$167,$B101+(const_one-$E101)*4+const_one)</f>
        <v>27886947.5675418</v>
      </c>
      <c r="AV101" s="5" t="n">
        <f aca="false">INDEX($AH$40:$AH$167,$B101+(const_one-$F101)*8+const_one)</f>
        <v>38605613.3866135</v>
      </c>
      <c r="AW101" s="5" t="n">
        <f aca="false">INDEX($AI$40:$AI$167,$B101+(const_one-$G101)*16+const_one)</f>
        <v>48257016.7332668</v>
      </c>
      <c r="AX101" s="5" t="n">
        <f aca="false">INDEX($AJ$40:$AJ$167,$B101+(const_one-$H101)*32+const_one)</f>
        <v>80428361.2221114</v>
      </c>
      <c r="AY101" s="5" t="n">
        <f aca="false">INDEX($AK$40:$AK$167,$B101+(const_one-$I101)*64+const_one)</f>
        <v>67734869.9481242</v>
      </c>
      <c r="AZ101" s="5" t="n">
        <f aca="false">--($C101=--(AS101&gt;AL101))</f>
        <v>0</v>
      </c>
      <c r="BA101" s="5" t="n">
        <f aca="false">--($D101=--(AT101&gt;AM101))</f>
        <v>1</v>
      </c>
      <c r="BB101" s="5" t="n">
        <f aca="false">--($E101=--(AU101&gt;AN101))</f>
        <v>0</v>
      </c>
      <c r="BC101" s="5" t="n">
        <f aca="false">--($F101=--(AV101&gt;AO101))</f>
        <v>0</v>
      </c>
      <c r="BD101" s="5" t="n">
        <f aca="false">--($G101=--(AW101&gt;AP101))</f>
        <v>1</v>
      </c>
      <c r="BE101" s="5" t="n">
        <f aca="false">--($H101=--(AX101&gt;AQ101))</f>
        <v>1</v>
      </c>
      <c r="BF101" s="5" t="n">
        <f aca="false">--($I101=--(AY101&gt;AR101))</f>
        <v>0</v>
      </c>
      <c r="BG101" s="5" t="n">
        <f aca="false">SUM(AZ101:BF101)</f>
        <v>3</v>
      </c>
      <c r="BH101" s="5" t="n">
        <f aca="false">SUM(AE101:AK101)+AB101+AC101+AD101</f>
        <v>700000000</v>
      </c>
    </row>
    <row r="102" customFormat="false" ht="15" hidden="true" customHeight="false" outlineLevel="0" collapsed="false">
      <c r="A102" s="5" t="n">
        <f aca="false">exit_value_1_usd</f>
        <v>700000000</v>
      </c>
      <c r="B102" s="2" t="n">
        <f aca="false">ROW()-ROW($B$40)</f>
        <v>62</v>
      </c>
      <c r="C102" s="2" t="n">
        <f aca="false">MOD(QUOTIENT($B102,1),2)</f>
        <v>0</v>
      </c>
      <c r="D102" s="2" t="n">
        <f aca="false">MOD(QUOTIENT($B102,2),2)</f>
        <v>1</v>
      </c>
      <c r="E102" s="2" t="n">
        <f aca="false">MOD(QUOTIENT($B102,4),2)</f>
        <v>1</v>
      </c>
      <c r="F102" s="2" t="n">
        <f aca="false">MOD(QUOTIENT($B102,8),2)</f>
        <v>1</v>
      </c>
      <c r="G102" s="2" t="n">
        <f aca="false">MOD(QUOTIENT($B102,16),2)</f>
        <v>1</v>
      </c>
      <c r="H102" s="2" t="n">
        <f aca="false">MOD(QUOTIENT($B102,32),2)</f>
        <v>1</v>
      </c>
      <c r="I102" s="2" t="n">
        <f aca="false">MOD(QUOTIENT($B102,64),2)</f>
        <v>0</v>
      </c>
      <c r="J102" s="5" t="n">
        <f aca="false">IF($C102=const_zero,MIN(class_series_f_invested_usd,MAX(const_zero,$A102)),const_zero)</f>
        <v>30000000</v>
      </c>
      <c r="K102" s="5" t="n">
        <f aca="false">IF($D102=const_zero,MIN(class_series_e_invested_usd,MAX(const_zero,$A102-SUM($J102:$J102))),const_zero)</f>
        <v>0</v>
      </c>
      <c r="L102" s="5" t="n">
        <f aca="false">IF($E102=const_zero,MIN(class_series_d_invested_usd,MAX(const_zero,$A102-SUM($J102:$K102))),const_zero)</f>
        <v>0</v>
      </c>
      <c r="M102" s="5" t="n">
        <f aca="false">IF($F102=const_zero,MIN(class_series_c_invested_usd,MAX(const_zero,$A102-SUM($J102:$L102))),const_zero)</f>
        <v>0</v>
      </c>
      <c r="N102" s="5" t="n">
        <f aca="false">IF($G102=const_zero,MIN(class_series_b_invested_usd,MAX(const_zero,$A102-SUM($J102:$M102))),const_zero)</f>
        <v>0</v>
      </c>
      <c r="O102" s="5" t="n">
        <f aca="false">IF($H102=const_zero,MIN(class_series_a_invested_usd,MAX(const_zero,$A102-SUM($J102:$N102))),const_zero)</f>
        <v>0</v>
      </c>
      <c r="P102" s="5" t="n">
        <f aca="false">IF($I102=const_zero,MIN(class_seed_invested_usd,MAX(const_zero,$A102-SUM($J102:$O102))),const_zero)</f>
        <v>5000000</v>
      </c>
      <c r="Q102" s="5" t="n">
        <f aca="false">MAX(const_zero,$A102-SUM($J102:$P102))</f>
        <v>665000000</v>
      </c>
      <c r="R102" s="9" t="n">
        <f aca="false">common_rsa_total+'Pro-Forma'!$B$10+'Pro-Forma'!$B$11+IF($C102=const_one,'Pro-Forma'!$B$5,const_zero)+IF($D102=const_one,'Pro-Forma'!$F$27,const_zero)+IF($E102=const_one,'Pro-Forma'!$F$26,const_zero)+IF($F102=const_one,'Pro-Forma'!$F$25,const_zero)+IF($G102=const_one,'Pro-Forma'!$F$24,const_zero)+IF($H102=const_one,'Pro-Forma'!$F$23,const_zero)+IF($I102=const_one,'Pro-Forma'!$F$22,const_zero)</f>
        <v>27547484.4666011</v>
      </c>
      <c r="S102" s="23" t="b">
        <f aca="false">IF($R102&gt;const_zero,--($Q102&gt;option_strike_usd*$R102),const_zero)</f>
        <v>1</v>
      </c>
      <c r="T102" s="7" t="n">
        <f aca="false">IF($R102&gt;const_zero,IF($S102=const_one,($Q102+option_strike_usd*pre_f_options_issued)/($R102+pre_f_options_issued),$Q102/$R102),const_zero)</f>
        <v>22.214838008884</v>
      </c>
      <c r="U102" s="5" t="n">
        <f aca="false">IF($C102=const_one,'Pro-Forma'!$B$5*$T102,const_zero)</f>
        <v>0</v>
      </c>
      <c r="V102" s="5" t="n">
        <f aca="false">IF($D102=const_one,'Pro-Forma'!$F$27*$T102,const_zero)</f>
        <v>136250716.417575</v>
      </c>
      <c r="W102" s="5" t="n">
        <f aca="false">IF($E102=const_one,'Pro-Forma'!$F$26*$T102,const_zero)</f>
        <v>38512784.1324752</v>
      </c>
      <c r="X102" s="5" t="n">
        <f aca="false">IF($F102=const_one,'Pro-Forma'!$F$25*$T102,const_zero)</f>
        <v>53315611.2213216</v>
      </c>
      <c r="Y102" s="5" t="n">
        <f aca="false">IF($G102=const_one,'Pro-Forma'!$F$24*$T102,const_zero)</f>
        <v>66644514.0266519</v>
      </c>
      <c r="Z102" s="5" t="n">
        <f aca="false">IF($H102=const_one,'Pro-Forma'!$F$23*$T102,const_zero)</f>
        <v>111074190.04442</v>
      </c>
      <c r="AA102" s="5" t="n">
        <f aca="false">IF($I102=const_one,'Pro-Forma'!$F$22*$T102,const_zero)</f>
        <v>0</v>
      </c>
      <c r="AB102" s="5" t="n">
        <f aca="false">('Pro-Forma'!$B$10+'Pro-Forma'!$B$11)*$T102</f>
        <v>6231547.05539032</v>
      </c>
      <c r="AC102" s="5" t="n">
        <f aca="false">common_rsa_total*$T102</f>
        <v>199933542.079956</v>
      </c>
      <c r="AD102" s="5" t="n">
        <f aca="false">IF($S102=const_one,pre_f_options_issued*($T102-option_strike_usd),const_zero)</f>
        <v>53037095.02221</v>
      </c>
      <c r="AE102" s="5" t="n">
        <f aca="false">J102+U102</f>
        <v>30000000</v>
      </c>
      <c r="AF102" s="5" t="n">
        <f aca="false">K102+V102</f>
        <v>136250716.417575</v>
      </c>
      <c r="AG102" s="5" t="n">
        <f aca="false">L102+W102</f>
        <v>38512784.1324752</v>
      </c>
      <c r="AH102" s="5" t="n">
        <f aca="false">M102+X102</f>
        <v>53315611.2213216</v>
      </c>
      <c r="AI102" s="5" t="n">
        <f aca="false">N102+Y102</f>
        <v>66644514.0266519</v>
      </c>
      <c r="AJ102" s="5" t="n">
        <f aca="false">O102+Z102</f>
        <v>111074190.04442</v>
      </c>
      <c r="AK102" s="5" t="n">
        <f aca="false">P102+AA102</f>
        <v>5000000</v>
      </c>
      <c r="AL102" s="5" t="n">
        <f aca="false">INDEX($AE$40:$AE$167,$B102-$C102*1+const_one)</f>
        <v>30000000</v>
      </c>
      <c r="AM102" s="5" t="n">
        <f aca="false">INDEX($AF$40:$AF$167,$B102-$D102*2+const_one)</f>
        <v>300000000</v>
      </c>
      <c r="AN102" s="5" t="n">
        <f aca="false">INDEX($AG$40:$AG$167,$B102-$E102*4+const_one)</f>
        <v>100000000</v>
      </c>
      <c r="AO102" s="5" t="n">
        <f aca="false">INDEX($AH$40:$AH$167,$B102-$F102*8+const_one)</f>
        <v>60000000</v>
      </c>
      <c r="AP102" s="5" t="n">
        <f aca="false">INDEX($AI$40:$AI$167,$B102-$G102*16+const_one)</f>
        <v>30000000</v>
      </c>
      <c r="AQ102" s="5" t="n">
        <f aca="false">INDEX($AJ$40:$AJ$167,$B102-$H102*32+const_one)</f>
        <v>15000000</v>
      </c>
      <c r="AR102" s="5" t="n">
        <f aca="false">INDEX($AK$40:$AK$167,$B102-$I102*64+const_one)</f>
        <v>5000000</v>
      </c>
      <c r="AS102" s="5" t="n">
        <f aca="false">INDEX($AE$40:$AE$167,$B102+(const_one-$C102)*1+const_one)</f>
        <v>18028819.5738903</v>
      </c>
      <c r="AT102" s="5" t="n">
        <f aca="false">INDEX($AF$40:$AF$167,$B102+(const_one-$D102)*2+const_one)</f>
        <v>136250716.417575</v>
      </c>
      <c r="AU102" s="5" t="n">
        <f aca="false">INDEX($AG$40:$AG$167,$B102+(const_one-$E102)*4+const_one)</f>
        <v>38512784.1324752</v>
      </c>
      <c r="AV102" s="5" t="n">
        <f aca="false">INDEX($AH$40:$AH$167,$B102+(const_one-$F102)*8+const_one)</f>
        <v>53315611.2213216</v>
      </c>
      <c r="AW102" s="5" t="n">
        <f aca="false">INDEX($AI$40:$AI$167,$B102+(const_one-$G102)*16+const_one)</f>
        <v>66644514.0266519</v>
      </c>
      <c r="AX102" s="5" t="n">
        <f aca="false">INDEX($AJ$40:$AJ$167,$B102+(const_one-$H102)*32+const_one)</f>
        <v>111074190.04442</v>
      </c>
      <c r="AY102" s="5" t="n">
        <f aca="false">INDEX($AK$40:$AK$167,$B102+(const_one-$I102)*64+const_one)</f>
        <v>95941265.148554</v>
      </c>
      <c r="AZ102" s="5" t="n">
        <f aca="false">--($C102=--(AS102&gt;AL102))</f>
        <v>1</v>
      </c>
      <c r="BA102" s="5" t="n">
        <f aca="false">--($D102=--(AT102&gt;AM102))</f>
        <v>0</v>
      </c>
      <c r="BB102" s="5" t="n">
        <f aca="false">--($E102=--(AU102&gt;AN102))</f>
        <v>0</v>
      </c>
      <c r="BC102" s="5" t="n">
        <f aca="false">--($F102=--(AV102&gt;AO102))</f>
        <v>0</v>
      </c>
      <c r="BD102" s="5" t="n">
        <f aca="false">--($G102=--(AW102&gt;AP102))</f>
        <v>1</v>
      </c>
      <c r="BE102" s="5" t="n">
        <f aca="false">--($H102=--(AX102&gt;AQ102))</f>
        <v>1</v>
      </c>
      <c r="BF102" s="5" t="n">
        <f aca="false">--($I102=--(AY102&gt;AR102))</f>
        <v>0</v>
      </c>
      <c r="BG102" s="5" t="n">
        <f aca="false">SUM(AZ102:BF102)</f>
        <v>3</v>
      </c>
      <c r="BH102" s="5" t="n">
        <f aca="false">SUM(AE102:AK102)+AB102+AC102+AD102</f>
        <v>700000000</v>
      </c>
    </row>
    <row r="103" customFormat="false" ht="15" hidden="true" customHeight="false" outlineLevel="0" collapsed="false">
      <c r="A103" s="5" t="n">
        <f aca="false">exit_value_1_usd</f>
        <v>700000000</v>
      </c>
      <c r="B103" s="2" t="n">
        <f aca="false">ROW()-ROW($B$40)</f>
        <v>63</v>
      </c>
      <c r="C103" s="2" t="n">
        <f aca="false">MOD(QUOTIENT($B103,1),2)</f>
        <v>1</v>
      </c>
      <c r="D103" s="2" t="n">
        <f aca="false">MOD(QUOTIENT($B103,2),2)</f>
        <v>1</v>
      </c>
      <c r="E103" s="2" t="n">
        <f aca="false">MOD(QUOTIENT($B103,4),2)</f>
        <v>1</v>
      </c>
      <c r="F103" s="2" t="n">
        <f aca="false">MOD(QUOTIENT($B103,8),2)</f>
        <v>1</v>
      </c>
      <c r="G103" s="2" t="n">
        <f aca="false">MOD(QUOTIENT($B103,16),2)</f>
        <v>1</v>
      </c>
      <c r="H103" s="2" t="n">
        <f aca="false">MOD(QUOTIENT($B103,32),2)</f>
        <v>1</v>
      </c>
      <c r="I103" s="2" t="n">
        <f aca="false">MOD(QUOTIENT($B103,64),2)</f>
        <v>0</v>
      </c>
      <c r="J103" s="5" t="n">
        <f aca="false">IF($C103=const_zero,MIN(class_series_f_invested_usd,MAX(const_zero,$A103)),const_zero)</f>
        <v>0</v>
      </c>
      <c r="K103" s="5" t="n">
        <f aca="false">IF($D103=const_zero,MIN(class_series_e_invested_usd,MAX(const_zero,$A103-SUM($J103:$J103))),const_zero)</f>
        <v>0</v>
      </c>
      <c r="L103" s="5" t="n">
        <f aca="false">IF($E103=const_zero,MIN(class_series_d_invested_usd,MAX(const_zero,$A103-SUM($J103:$K103))),const_zero)</f>
        <v>0</v>
      </c>
      <c r="M103" s="5" t="n">
        <f aca="false">IF($F103=const_zero,MIN(class_series_c_invested_usd,MAX(const_zero,$A103-SUM($J103:$L103))),const_zero)</f>
        <v>0</v>
      </c>
      <c r="N103" s="5" t="n">
        <f aca="false">IF($G103=const_zero,MIN(class_series_b_invested_usd,MAX(const_zero,$A103-SUM($J103:$M103))),const_zero)</f>
        <v>0</v>
      </c>
      <c r="O103" s="5" t="n">
        <f aca="false">IF($H103=const_zero,MIN(class_series_a_invested_usd,MAX(const_zero,$A103-SUM($J103:$N103))),const_zero)</f>
        <v>0</v>
      </c>
      <c r="P103" s="5" t="n">
        <f aca="false">IF($I103=const_zero,MIN(class_seed_invested_usd,MAX(const_zero,$A103-SUM($J103:$O103))),const_zero)</f>
        <v>5000000</v>
      </c>
      <c r="Q103" s="5" t="n">
        <f aca="false">MAX(const_zero,$A103-SUM($J103:$P103))</f>
        <v>695000000</v>
      </c>
      <c r="R103" s="9" t="n">
        <f aca="false">common_rsa_total+'Pro-Forma'!$B$10+'Pro-Forma'!$B$11+IF($C103=const_one,'Pro-Forma'!$B$5,const_zero)+IF($D103=const_one,'Pro-Forma'!$F$27,const_zero)+IF($E103=const_one,'Pro-Forma'!$F$26,const_zero)+IF($F103=const_one,'Pro-Forma'!$F$25,const_zero)+IF($G103=const_one,'Pro-Forma'!$F$24,const_zero)+IF($H103=const_one,'Pro-Forma'!$F$23,const_zero)+IF($I103=const_one,'Pro-Forma'!$F$22,const_zero)</f>
        <v>28344752.5358044</v>
      </c>
      <c r="S103" s="23" t="b">
        <f aca="false">IF($R103&gt;const_zero,--($Q103&gt;option_strike_usd*$R103),const_zero)</f>
        <v>1</v>
      </c>
      <c r="T103" s="7" t="n">
        <f aca="false">IF($R103&gt;const_zero,IF($S103=const_one,($Q103+option_strike_usd*pre_f_options_issued)/($R103+pre_f_options_issued),$Q103/$R103),const_zero)</f>
        <v>22.6132467488707</v>
      </c>
      <c r="U103" s="5" t="n">
        <f aca="false">IF($C103=const_one,'Pro-Forma'!$B$5*$T103,const_zero)</f>
        <v>18028819.5738903</v>
      </c>
      <c r="V103" s="5" t="n">
        <f aca="false">IF($D103=const_one,'Pro-Forma'!$F$27*$T103,const_zero)</f>
        <v>138694284.821203</v>
      </c>
      <c r="W103" s="5" t="n">
        <f aca="false">IF($E103=const_one,'Pro-Forma'!$F$26*$T103,const_zero)</f>
        <v>39203485.9865002</v>
      </c>
      <c r="X103" s="5" t="n">
        <f aca="false">IF($F103=const_one,'Pro-Forma'!$F$25*$T103,const_zero)</f>
        <v>54271792.1972897</v>
      </c>
      <c r="Y103" s="5" t="n">
        <f aca="false">IF($G103=const_one,'Pro-Forma'!$F$24*$T103,const_zero)</f>
        <v>67839740.2466122</v>
      </c>
      <c r="Z103" s="5" t="n">
        <f aca="false">IF($H103=const_one,'Pro-Forma'!$F$23*$T103,const_zero)</f>
        <v>113066233.744354</v>
      </c>
      <c r="AA103" s="5" t="n">
        <f aca="false">IF($I103=const_one,'Pro-Forma'!$F$22*$T103,const_zero)</f>
        <v>0</v>
      </c>
      <c r="AB103" s="5" t="n">
        <f aca="false">('Pro-Forma'!$B$10+'Pro-Forma'!$B$11)*$T103</f>
        <v>6343305.81813769</v>
      </c>
      <c r="AC103" s="5" t="n">
        <f aca="false">common_rsa_total*$T103</f>
        <v>203519220.739836</v>
      </c>
      <c r="AD103" s="5" t="n">
        <f aca="false">IF($S103=const_one,pre_f_options_issued*($T103-option_strike_usd),const_zero)</f>
        <v>54033116.8721768</v>
      </c>
      <c r="AE103" s="5" t="n">
        <f aca="false">J103+U103</f>
        <v>18028819.5738903</v>
      </c>
      <c r="AF103" s="5" t="n">
        <f aca="false">K103+V103</f>
        <v>138694284.821203</v>
      </c>
      <c r="AG103" s="5" t="n">
        <f aca="false">L103+W103</f>
        <v>39203485.9865002</v>
      </c>
      <c r="AH103" s="5" t="n">
        <f aca="false">M103+X103</f>
        <v>54271792.1972897</v>
      </c>
      <c r="AI103" s="5" t="n">
        <f aca="false">N103+Y103</f>
        <v>67839740.2466122</v>
      </c>
      <c r="AJ103" s="5" t="n">
        <f aca="false">O103+Z103</f>
        <v>113066233.744354</v>
      </c>
      <c r="AK103" s="5" t="n">
        <f aca="false">P103+AA103</f>
        <v>5000000</v>
      </c>
      <c r="AL103" s="5" t="n">
        <f aca="false">INDEX($AE$40:$AE$167,$B103-$C103*1+const_one)</f>
        <v>30000000</v>
      </c>
      <c r="AM103" s="5" t="n">
        <f aca="false">INDEX($AF$40:$AF$167,$B103-$D103*2+const_one)</f>
        <v>300000000</v>
      </c>
      <c r="AN103" s="5" t="n">
        <f aca="false">INDEX($AG$40:$AG$167,$B103-$E103*4+const_one)</f>
        <v>100000000</v>
      </c>
      <c r="AO103" s="5" t="n">
        <f aca="false">INDEX($AH$40:$AH$167,$B103-$F103*8+const_one)</f>
        <v>60000000</v>
      </c>
      <c r="AP103" s="5" t="n">
        <f aca="false">INDEX($AI$40:$AI$167,$B103-$G103*16+const_one)</f>
        <v>30000000</v>
      </c>
      <c r="AQ103" s="5" t="n">
        <f aca="false">INDEX($AJ$40:$AJ$167,$B103-$H103*32+const_one)</f>
        <v>15000000</v>
      </c>
      <c r="AR103" s="5" t="n">
        <f aca="false">INDEX($AK$40:$AK$167,$B103-$I103*64+const_one)</f>
        <v>5000000</v>
      </c>
      <c r="AS103" s="5" t="n">
        <f aca="false">INDEX($AE$40:$AE$167,$B103+(const_one-$C103)*1+const_one)</f>
        <v>18028819.5738903</v>
      </c>
      <c r="AT103" s="5" t="n">
        <f aca="false">INDEX($AF$40:$AF$167,$B103+(const_one-$D103)*2+const_one)</f>
        <v>138694284.821203</v>
      </c>
      <c r="AU103" s="5" t="n">
        <f aca="false">INDEX($AG$40:$AG$167,$B103+(const_one-$E103)*4+const_one)</f>
        <v>39203485.9865002</v>
      </c>
      <c r="AV103" s="5" t="n">
        <f aca="false">INDEX($AH$40:$AH$167,$B103+(const_one-$F103)*8+const_one)</f>
        <v>54271792.1972897</v>
      </c>
      <c r="AW103" s="5" t="n">
        <f aca="false">INDEX($AI$40:$AI$167,$B103+(const_one-$G103)*16+const_one)</f>
        <v>67839740.2466122</v>
      </c>
      <c r="AX103" s="5" t="n">
        <f aca="false">INDEX($AJ$40:$AJ$167,$B103+(const_one-$H103)*32+const_one)</f>
        <v>113066233.744354</v>
      </c>
      <c r="AY103" s="5" t="n">
        <f aca="false">INDEX($AK$40:$AK$167,$B103+(const_one-$I103)*64+const_one)</f>
        <v>97992028.1634378</v>
      </c>
      <c r="AZ103" s="5" t="n">
        <f aca="false">--($C103=--(AS103&gt;AL103))</f>
        <v>0</v>
      </c>
      <c r="BA103" s="5" t="n">
        <f aca="false">--($D103=--(AT103&gt;AM103))</f>
        <v>0</v>
      </c>
      <c r="BB103" s="5" t="n">
        <f aca="false">--($E103=--(AU103&gt;AN103))</f>
        <v>0</v>
      </c>
      <c r="BC103" s="5" t="n">
        <f aca="false">--($F103=--(AV103&gt;AO103))</f>
        <v>0</v>
      </c>
      <c r="BD103" s="5" t="n">
        <f aca="false">--($G103=--(AW103&gt;AP103))</f>
        <v>1</v>
      </c>
      <c r="BE103" s="5" t="n">
        <f aca="false">--($H103=--(AX103&gt;AQ103))</f>
        <v>1</v>
      </c>
      <c r="BF103" s="5" t="n">
        <f aca="false">--($I103=--(AY103&gt;AR103))</f>
        <v>0</v>
      </c>
      <c r="BG103" s="5" t="n">
        <f aca="false">SUM(AZ103:BF103)</f>
        <v>2</v>
      </c>
      <c r="BH103" s="5" t="n">
        <f aca="false">SUM(AE103:AK103)+AB103+AC103+AD103</f>
        <v>700000000</v>
      </c>
    </row>
    <row r="104" customFormat="false" ht="15" hidden="true" customHeight="false" outlineLevel="0" collapsed="false">
      <c r="A104" s="5" t="n">
        <f aca="false">exit_value_1_usd</f>
        <v>700000000</v>
      </c>
      <c r="B104" s="2" t="n">
        <f aca="false">ROW()-ROW($B$40)</f>
        <v>64</v>
      </c>
      <c r="C104" s="2" t="n">
        <f aca="false">MOD(QUOTIENT($B104,1),2)</f>
        <v>0</v>
      </c>
      <c r="D104" s="2" t="n">
        <f aca="false">MOD(QUOTIENT($B104,2),2)</f>
        <v>0</v>
      </c>
      <c r="E104" s="2" t="n">
        <f aca="false">MOD(QUOTIENT($B104,4),2)</f>
        <v>0</v>
      </c>
      <c r="F104" s="2" t="n">
        <f aca="false">MOD(QUOTIENT($B104,8),2)</f>
        <v>0</v>
      </c>
      <c r="G104" s="2" t="n">
        <f aca="false">MOD(QUOTIENT($B104,16),2)</f>
        <v>0</v>
      </c>
      <c r="H104" s="2" t="n">
        <f aca="false">MOD(QUOTIENT($B104,32),2)</f>
        <v>0</v>
      </c>
      <c r="I104" s="2" t="n">
        <f aca="false">MOD(QUOTIENT($B104,64),2)</f>
        <v>1</v>
      </c>
      <c r="J104" s="5" t="n">
        <f aca="false">IF($C104=const_zero,MIN(class_series_f_invested_usd,MAX(const_zero,$A104)),const_zero)</f>
        <v>30000000</v>
      </c>
      <c r="K104" s="5" t="n">
        <f aca="false">IF($D104=const_zero,MIN(class_series_e_invested_usd,MAX(const_zero,$A104-SUM($J104:$J104))),const_zero)</f>
        <v>300000000</v>
      </c>
      <c r="L104" s="5" t="n">
        <f aca="false">IF($E104=const_zero,MIN(class_series_d_invested_usd,MAX(const_zero,$A104-SUM($J104:$K104))),const_zero)</f>
        <v>100000000</v>
      </c>
      <c r="M104" s="5" t="n">
        <f aca="false">IF($F104=const_zero,MIN(class_series_c_invested_usd,MAX(const_zero,$A104-SUM($J104:$L104))),const_zero)</f>
        <v>60000000</v>
      </c>
      <c r="N104" s="5" t="n">
        <f aca="false">IF($G104=const_zero,MIN(class_series_b_invested_usd,MAX(const_zero,$A104-SUM($J104:$M104))),const_zero)</f>
        <v>30000000</v>
      </c>
      <c r="O104" s="5" t="n">
        <f aca="false">IF($H104=const_zero,MIN(class_series_a_invested_usd,MAX(const_zero,$A104-SUM($J104:$N104))),const_zero)</f>
        <v>15000000</v>
      </c>
      <c r="P104" s="5" t="n">
        <f aca="false">IF($I104=const_zero,MIN(class_seed_invested_usd,MAX(const_zero,$A104-SUM($J104:$O104))),const_zero)</f>
        <v>0</v>
      </c>
      <c r="Q104" s="5" t="n">
        <f aca="false">MAX(const_zero,$A104-SUM($J104:$P104))</f>
        <v>165000000</v>
      </c>
      <c r="R104" s="9" t="n">
        <f aca="false">common_rsa_total+'Pro-Forma'!$B$10+'Pro-Forma'!$B$11+IF($C104=const_one,'Pro-Forma'!$B$5,const_zero)+IF($D104=const_one,'Pro-Forma'!$F$27,const_zero)+IF($E104=const_one,'Pro-Forma'!$F$26,const_zero)+IF($F104=const_one,'Pro-Forma'!$F$25,const_zero)+IF($G104=const_one,'Pro-Forma'!$F$24,const_zero)+IF($H104=const_one,'Pro-Forma'!$F$23,const_zero)+IF($I104=const_one,'Pro-Forma'!$F$22,const_zero)</f>
        <v>14280512.8289884</v>
      </c>
      <c r="S104" s="23" t="b">
        <f aca="false">IF($R104&gt;const_zero,--($Q104&gt;option_strike_usd*$R104),const_zero)</f>
        <v>1</v>
      </c>
      <c r="T104" s="7" t="n">
        <f aca="false">IF($R104&gt;const_zero,IF($S104=const_one,($Q104+option_strike_usd*pre_f_options_issued)/($R104+pre_f_options_issued),$Q104/$R104),const_zero)</f>
        <v>9.98181650984131</v>
      </c>
      <c r="U104" s="5" t="n">
        <f aca="false">IF($C104=const_one,'Pro-Forma'!$B$5*$T104,const_zero)</f>
        <v>0</v>
      </c>
      <c r="V104" s="5" t="n">
        <f aca="false">IF($D104=const_one,'Pro-Forma'!$F$27*$T104,const_zero)</f>
        <v>0</v>
      </c>
      <c r="W104" s="5" t="n">
        <f aca="false">IF($E104=const_one,'Pro-Forma'!$F$26*$T104,const_zero)</f>
        <v>0</v>
      </c>
      <c r="X104" s="5" t="n">
        <f aca="false">IF($F104=const_one,'Pro-Forma'!$F$25*$T104,const_zero)</f>
        <v>0</v>
      </c>
      <c r="Y104" s="5" t="n">
        <f aca="false">IF($G104=const_one,'Pro-Forma'!$F$24*$T104,const_zero)</f>
        <v>0</v>
      </c>
      <c r="Z104" s="5" t="n">
        <f aca="false">IF($H104=const_one,'Pro-Forma'!$F$23*$T104,const_zero)</f>
        <v>0</v>
      </c>
      <c r="AA104" s="5" t="n">
        <f aca="false">IF($I104=const_one,'Pro-Forma'!$F$22*$T104,const_zero)</f>
        <v>49909082.5492066</v>
      </c>
      <c r="AB104" s="5" t="n">
        <f aca="false">('Pro-Forma'!$B$10+'Pro-Forma'!$B$11)*$T104</f>
        <v>2800027.58761836</v>
      </c>
      <c r="AC104" s="5" t="n">
        <f aca="false">common_rsa_total*$T104</f>
        <v>89836348.5885718</v>
      </c>
      <c r="AD104" s="5" t="n">
        <f aca="false">IF($S104=const_one,pre_f_options_issued*($T104-option_strike_usd),const_zero)</f>
        <v>22454541.2746033</v>
      </c>
      <c r="AE104" s="5" t="n">
        <f aca="false">J104+U104</f>
        <v>30000000</v>
      </c>
      <c r="AF104" s="5" t="n">
        <f aca="false">K104+V104</f>
        <v>300000000</v>
      </c>
      <c r="AG104" s="5" t="n">
        <f aca="false">L104+W104</f>
        <v>100000000</v>
      </c>
      <c r="AH104" s="5" t="n">
        <f aca="false">M104+X104</f>
        <v>60000000</v>
      </c>
      <c r="AI104" s="5" t="n">
        <f aca="false">N104+Y104</f>
        <v>30000000</v>
      </c>
      <c r="AJ104" s="5" t="n">
        <f aca="false">O104+Z104</f>
        <v>15000000</v>
      </c>
      <c r="AK104" s="5" t="n">
        <f aca="false">P104+AA104</f>
        <v>49909082.5492066</v>
      </c>
      <c r="AL104" s="5" t="n">
        <f aca="false">INDEX($AE$40:$AE$167,$B104-$C104*1+const_one)</f>
        <v>30000000</v>
      </c>
      <c r="AM104" s="5" t="n">
        <f aca="false">INDEX($AF$40:$AF$167,$B104-$D104*2+const_one)</f>
        <v>300000000</v>
      </c>
      <c r="AN104" s="5" t="n">
        <f aca="false">INDEX($AG$40:$AG$167,$B104-$E104*4+const_one)</f>
        <v>100000000</v>
      </c>
      <c r="AO104" s="5" t="n">
        <f aca="false">INDEX($AH$40:$AH$167,$B104-$F104*8+const_one)</f>
        <v>60000000</v>
      </c>
      <c r="AP104" s="5" t="n">
        <f aca="false">INDEX($AI$40:$AI$167,$B104-$G104*16+const_one)</f>
        <v>30000000</v>
      </c>
      <c r="AQ104" s="5" t="n">
        <f aca="false">INDEX($AJ$40:$AJ$167,$B104-$H104*32+const_one)</f>
        <v>15000000</v>
      </c>
      <c r="AR104" s="5" t="n">
        <f aca="false">INDEX($AK$40:$AK$167,$B104-$I104*64+const_one)</f>
        <v>5000000</v>
      </c>
      <c r="AS104" s="5" t="n">
        <f aca="false">INDEX($AE$40:$AE$167,$B104+(const_one-$C104)*1+const_one)</f>
        <v>8957925.04068892</v>
      </c>
      <c r="AT104" s="5" t="n">
        <f aca="false">INDEX($AF$40:$AF$167,$B104+(const_one-$D104)*2+const_one)</f>
        <v>125135206.159045</v>
      </c>
      <c r="AU104" s="5" t="n">
        <f aca="false">INDEX($AG$40:$AG$167,$B104+(const_one-$E104)*4+const_one)</f>
        <v>25048483.6438592</v>
      </c>
      <c r="AV104" s="5" t="n">
        <f aca="false">INDEX($AH$40:$AH$167,$B104+(const_one-$F104)*8+const_one)</f>
        <v>28466392.1589628</v>
      </c>
      <c r="AW104" s="5" t="n">
        <f aca="false">INDEX($AI$40:$AI$167,$B104+(const_one-$G104)*16+const_one)</f>
        <v>29953722.8949742</v>
      </c>
      <c r="AX104" s="5" t="n">
        <f aca="false">INDEX($AJ$40:$AJ$167,$B104+(const_one-$H104)*32+const_one)</f>
        <v>41895248.6180915</v>
      </c>
      <c r="AY104" s="5" t="n">
        <f aca="false">INDEX($AK$40:$AK$167,$B104+(const_one-$I104)*64+const_one)</f>
        <v>49909082.5492066</v>
      </c>
      <c r="AZ104" s="5" t="n">
        <f aca="false">--($C104=--(AS104&gt;AL104))</f>
        <v>1</v>
      </c>
      <c r="BA104" s="5" t="n">
        <f aca="false">--($D104=--(AT104&gt;AM104))</f>
        <v>1</v>
      </c>
      <c r="BB104" s="5" t="n">
        <f aca="false">--($E104=--(AU104&gt;AN104))</f>
        <v>1</v>
      </c>
      <c r="BC104" s="5" t="n">
        <f aca="false">--($F104=--(AV104&gt;AO104))</f>
        <v>1</v>
      </c>
      <c r="BD104" s="5" t="n">
        <f aca="false">--($G104=--(AW104&gt;AP104))</f>
        <v>1</v>
      </c>
      <c r="BE104" s="5" t="n">
        <f aca="false">--($H104=--(AX104&gt;AQ104))</f>
        <v>0</v>
      </c>
      <c r="BF104" s="5" t="n">
        <f aca="false">--($I104=--(AY104&gt;AR104))</f>
        <v>1</v>
      </c>
      <c r="BG104" s="5" t="n">
        <f aca="false">SUM(AZ104:BF104)</f>
        <v>6</v>
      </c>
      <c r="BH104" s="5" t="n">
        <f aca="false">SUM(AE104:AK104)+AB104+AC104+AD104</f>
        <v>700000000</v>
      </c>
    </row>
    <row r="105" customFormat="false" ht="15" hidden="true" customHeight="false" outlineLevel="0" collapsed="false">
      <c r="A105" s="5" t="n">
        <f aca="false">exit_value_1_usd</f>
        <v>700000000</v>
      </c>
      <c r="B105" s="2" t="n">
        <f aca="false">ROW()-ROW($B$40)</f>
        <v>65</v>
      </c>
      <c r="C105" s="2" t="n">
        <f aca="false">MOD(QUOTIENT($B105,1),2)</f>
        <v>1</v>
      </c>
      <c r="D105" s="2" t="n">
        <f aca="false">MOD(QUOTIENT($B105,2),2)</f>
        <v>0</v>
      </c>
      <c r="E105" s="2" t="n">
        <f aca="false">MOD(QUOTIENT($B105,4),2)</f>
        <v>0</v>
      </c>
      <c r="F105" s="2" t="n">
        <f aca="false">MOD(QUOTIENT($B105,8),2)</f>
        <v>0</v>
      </c>
      <c r="G105" s="2" t="n">
        <f aca="false">MOD(QUOTIENT($B105,16),2)</f>
        <v>0</v>
      </c>
      <c r="H105" s="2" t="n">
        <f aca="false">MOD(QUOTIENT($B105,32),2)</f>
        <v>0</v>
      </c>
      <c r="I105" s="2" t="n">
        <f aca="false">MOD(QUOTIENT($B105,64),2)</f>
        <v>1</v>
      </c>
      <c r="J105" s="5" t="n">
        <f aca="false">IF($C105=const_zero,MIN(class_series_f_invested_usd,MAX(const_zero,$A105)),const_zero)</f>
        <v>0</v>
      </c>
      <c r="K105" s="5" t="n">
        <f aca="false">IF($D105=const_zero,MIN(class_series_e_invested_usd,MAX(const_zero,$A105-SUM($J105:$J105))),const_zero)</f>
        <v>300000000</v>
      </c>
      <c r="L105" s="5" t="n">
        <f aca="false">IF($E105=const_zero,MIN(class_series_d_invested_usd,MAX(const_zero,$A105-SUM($J105:$K105))),const_zero)</f>
        <v>100000000</v>
      </c>
      <c r="M105" s="5" t="n">
        <f aca="false">IF($F105=const_zero,MIN(class_series_c_invested_usd,MAX(const_zero,$A105-SUM($J105:$L105))),const_zero)</f>
        <v>60000000</v>
      </c>
      <c r="N105" s="5" t="n">
        <f aca="false">IF($G105=const_zero,MIN(class_series_b_invested_usd,MAX(const_zero,$A105-SUM($J105:$M105))),const_zero)</f>
        <v>30000000</v>
      </c>
      <c r="O105" s="5" t="n">
        <f aca="false">IF($H105=const_zero,MIN(class_series_a_invested_usd,MAX(const_zero,$A105-SUM($J105:$N105))),const_zero)</f>
        <v>15000000</v>
      </c>
      <c r="P105" s="5" t="n">
        <f aca="false">IF($I105=const_zero,MIN(class_seed_invested_usd,MAX(const_zero,$A105-SUM($J105:$O105))),const_zero)</f>
        <v>0</v>
      </c>
      <c r="Q105" s="5" t="n">
        <f aca="false">MAX(const_zero,$A105-SUM($J105:$P105))</f>
        <v>195000000</v>
      </c>
      <c r="R105" s="9" t="n">
        <f aca="false">common_rsa_total+'Pro-Forma'!$B$10+'Pro-Forma'!$B$11+IF($C105=const_one,'Pro-Forma'!$B$5,const_zero)+IF($D105=const_one,'Pro-Forma'!$F$27,const_zero)+IF($E105=const_one,'Pro-Forma'!$F$26,const_zero)+IF($F105=const_one,'Pro-Forma'!$F$25,const_zero)+IF($G105=const_one,'Pro-Forma'!$F$24,const_zero)+IF($H105=const_one,'Pro-Forma'!$F$23,const_zero)+IF($I105=const_one,'Pro-Forma'!$F$22,const_zero)</f>
        <v>15077780.8981917</v>
      </c>
      <c r="S105" s="23" t="b">
        <f aca="false">IF($R105&gt;const_zero,--($Q105&gt;option_strike_usd*$R105),const_zero)</f>
        <v>1</v>
      </c>
      <c r="T105" s="7" t="n">
        <f aca="false">IF($R105&gt;const_zero,IF($S105=const_one,($Q105+option_strike_usd*pre_f_options_issued)/($R105+pre_f_options_issued),$Q105/$R105),const_zero)</f>
        <v>11.2357755022602</v>
      </c>
      <c r="U105" s="5" t="n">
        <f aca="false">IF($C105=const_one,'Pro-Forma'!$B$5*$T105,const_zero)</f>
        <v>8957925.04068892</v>
      </c>
      <c r="V105" s="5" t="n">
        <f aca="false">IF($D105=const_one,'Pro-Forma'!$F$27*$T105,const_zero)</f>
        <v>0</v>
      </c>
      <c r="W105" s="5" t="n">
        <f aca="false">IF($E105=const_one,'Pro-Forma'!$F$26*$T105,const_zero)</f>
        <v>0</v>
      </c>
      <c r="X105" s="5" t="n">
        <f aca="false">IF($F105=const_one,'Pro-Forma'!$F$25*$T105,const_zero)</f>
        <v>0</v>
      </c>
      <c r="Y105" s="5" t="n">
        <f aca="false">IF($G105=const_one,'Pro-Forma'!$F$24*$T105,const_zero)</f>
        <v>0</v>
      </c>
      <c r="Z105" s="5" t="n">
        <f aca="false">IF($H105=const_one,'Pro-Forma'!$F$23*$T105,const_zero)</f>
        <v>0</v>
      </c>
      <c r="AA105" s="5" t="n">
        <f aca="false">IF($I105=const_one,'Pro-Forma'!$F$22*$T105,const_zero)</f>
        <v>56178877.5113012</v>
      </c>
      <c r="AB105" s="5" t="n">
        <f aca="false">('Pro-Forma'!$B$10+'Pro-Forma'!$B$11)*$T105</f>
        <v>3151779.1720172</v>
      </c>
      <c r="AC105" s="5" t="n">
        <f aca="false">common_rsa_total*$T105</f>
        <v>101121979.520342</v>
      </c>
      <c r="AD105" s="5" t="n">
        <f aca="false">IF($S105=const_one,pre_f_options_issued*($T105-option_strike_usd),const_zero)</f>
        <v>25589438.7556506</v>
      </c>
      <c r="AE105" s="5" t="n">
        <f aca="false">J105+U105</f>
        <v>8957925.04068892</v>
      </c>
      <c r="AF105" s="5" t="n">
        <f aca="false">K105+V105</f>
        <v>300000000</v>
      </c>
      <c r="AG105" s="5" t="n">
        <f aca="false">L105+W105</f>
        <v>100000000</v>
      </c>
      <c r="AH105" s="5" t="n">
        <f aca="false">M105+X105</f>
        <v>60000000</v>
      </c>
      <c r="AI105" s="5" t="n">
        <f aca="false">N105+Y105</f>
        <v>30000000</v>
      </c>
      <c r="AJ105" s="5" t="n">
        <f aca="false">O105+Z105</f>
        <v>15000000</v>
      </c>
      <c r="AK105" s="5" t="n">
        <f aca="false">P105+AA105</f>
        <v>56178877.5113012</v>
      </c>
      <c r="AL105" s="5" t="n">
        <f aca="false">INDEX($AE$40:$AE$167,$B105-$C105*1+const_one)</f>
        <v>30000000</v>
      </c>
      <c r="AM105" s="5" t="n">
        <f aca="false">INDEX($AF$40:$AF$167,$B105-$D105*2+const_one)</f>
        <v>300000000</v>
      </c>
      <c r="AN105" s="5" t="n">
        <f aca="false">INDEX($AG$40:$AG$167,$B105-$E105*4+const_one)</f>
        <v>100000000</v>
      </c>
      <c r="AO105" s="5" t="n">
        <f aca="false">INDEX($AH$40:$AH$167,$B105-$F105*8+const_one)</f>
        <v>60000000</v>
      </c>
      <c r="AP105" s="5" t="n">
        <f aca="false">INDEX($AI$40:$AI$167,$B105-$G105*16+const_one)</f>
        <v>30000000</v>
      </c>
      <c r="AQ105" s="5" t="n">
        <f aca="false">INDEX($AJ$40:$AJ$167,$B105-$H105*32+const_one)</f>
        <v>15000000</v>
      </c>
      <c r="AR105" s="5" t="n">
        <f aca="false">INDEX($AK$40:$AK$167,$B105-$I105*64+const_one)</f>
        <v>5000000</v>
      </c>
      <c r="AS105" s="5" t="n">
        <f aca="false">INDEX($AE$40:$AE$167,$B105+(const_one-$C105)*1+const_one)</f>
        <v>8957925.04068892</v>
      </c>
      <c r="AT105" s="5" t="n">
        <f aca="false">INDEX($AF$40:$AF$167,$B105+(const_one-$D105)*2+const_one)</f>
        <v>128687690.014294</v>
      </c>
      <c r="AU105" s="5" t="n">
        <f aca="false">INDEX($AG$40:$AG$167,$B105+(const_one-$E105)*4+const_one)</f>
        <v>26707562.2760565</v>
      </c>
      <c r="AV105" s="5" t="n">
        <f aca="false">INDEX($AH$40:$AH$167,$B105+(const_one-$F105)*8+const_one)</f>
        <v>30934366.6921454</v>
      </c>
      <c r="AW105" s="5" t="n">
        <f aca="false">INDEX($AI$40:$AI$167,$B105+(const_one-$G105)*16+const_one)</f>
        <v>33166841.6228485</v>
      </c>
      <c r="AX105" s="5" t="n">
        <f aca="false">INDEX($AJ$40:$AJ$167,$B105+(const_one-$H105)*32+const_one)</f>
        <v>47059540.740122</v>
      </c>
      <c r="AY105" s="5" t="n">
        <f aca="false">INDEX($AK$40:$AK$167,$B105+(const_one-$I105)*64+const_one)</f>
        <v>56178877.5113012</v>
      </c>
      <c r="AZ105" s="5" t="n">
        <f aca="false">--($C105=--(AS105&gt;AL105))</f>
        <v>0</v>
      </c>
      <c r="BA105" s="5" t="n">
        <f aca="false">--($D105=--(AT105&gt;AM105))</f>
        <v>1</v>
      </c>
      <c r="BB105" s="5" t="n">
        <f aca="false">--($E105=--(AU105&gt;AN105))</f>
        <v>1</v>
      </c>
      <c r="BC105" s="5" t="n">
        <f aca="false">--($F105=--(AV105&gt;AO105))</f>
        <v>1</v>
      </c>
      <c r="BD105" s="5" t="n">
        <f aca="false">--($G105=--(AW105&gt;AP105))</f>
        <v>0</v>
      </c>
      <c r="BE105" s="5" t="n">
        <f aca="false">--($H105=--(AX105&gt;AQ105))</f>
        <v>0</v>
      </c>
      <c r="BF105" s="5" t="n">
        <f aca="false">--($I105=--(AY105&gt;AR105))</f>
        <v>1</v>
      </c>
      <c r="BG105" s="5" t="n">
        <f aca="false">SUM(AZ105:BF105)</f>
        <v>4</v>
      </c>
      <c r="BH105" s="5" t="n">
        <f aca="false">SUM(AE105:AK105)+AB105+AC105+AD105</f>
        <v>700000000</v>
      </c>
    </row>
    <row r="106" customFormat="false" ht="15" hidden="true" customHeight="false" outlineLevel="0" collapsed="false">
      <c r="A106" s="5" t="n">
        <f aca="false">exit_value_1_usd</f>
        <v>700000000</v>
      </c>
      <c r="B106" s="2" t="n">
        <f aca="false">ROW()-ROW($B$40)</f>
        <v>66</v>
      </c>
      <c r="C106" s="2" t="n">
        <f aca="false">MOD(QUOTIENT($B106,1),2)</f>
        <v>0</v>
      </c>
      <c r="D106" s="2" t="n">
        <f aca="false">MOD(QUOTIENT($B106,2),2)</f>
        <v>1</v>
      </c>
      <c r="E106" s="2" t="n">
        <f aca="false">MOD(QUOTIENT($B106,4),2)</f>
        <v>0</v>
      </c>
      <c r="F106" s="2" t="n">
        <f aca="false">MOD(QUOTIENT($B106,8),2)</f>
        <v>0</v>
      </c>
      <c r="G106" s="2" t="n">
        <f aca="false">MOD(QUOTIENT($B106,16),2)</f>
        <v>0</v>
      </c>
      <c r="H106" s="2" t="n">
        <f aca="false">MOD(QUOTIENT($B106,32),2)</f>
        <v>0</v>
      </c>
      <c r="I106" s="2" t="n">
        <f aca="false">MOD(QUOTIENT($B106,64),2)</f>
        <v>1</v>
      </c>
      <c r="J106" s="5" t="n">
        <f aca="false">IF($C106=const_zero,MIN(class_series_f_invested_usd,MAX(const_zero,$A106)),const_zero)</f>
        <v>30000000</v>
      </c>
      <c r="K106" s="5" t="n">
        <f aca="false">IF($D106=const_zero,MIN(class_series_e_invested_usd,MAX(const_zero,$A106-SUM($J106:$J106))),const_zero)</f>
        <v>0</v>
      </c>
      <c r="L106" s="5" t="n">
        <f aca="false">IF($E106=const_zero,MIN(class_series_d_invested_usd,MAX(const_zero,$A106-SUM($J106:$K106))),const_zero)</f>
        <v>100000000</v>
      </c>
      <c r="M106" s="5" t="n">
        <f aca="false">IF($F106=const_zero,MIN(class_series_c_invested_usd,MAX(const_zero,$A106-SUM($J106:$L106))),const_zero)</f>
        <v>60000000</v>
      </c>
      <c r="N106" s="5" t="n">
        <f aca="false">IF($G106=const_zero,MIN(class_series_b_invested_usd,MAX(const_zero,$A106-SUM($J106:$M106))),const_zero)</f>
        <v>30000000</v>
      </c>
      <c r="O106" s="5" t="n">
        <f aca="false">IF($H106=const_zero,MIN(class_series_a_invested_usd,MAX(const_zero,$A106-SUM($J106:$N106))),const_zero)</f>
        <v>15000000</v>
      </c>
      <c r="P106" s="5" t="n">
        <f aca="false">IF($I106=const_zero,MIN(class_seed_invested_usd,MAX(const_zero,$A106-SUM($J106:$O106))),const_zero)</f>
        <v>0</v>
      </c>
      <c r="Q106" s="5" t="n">
        <f aca="false">MAX(const_zero,$A106-SUM($J106:$P106))</f>
        <v>465000000</v>
      </c>
      <c r="R106" s="9" t="n">
        <f aca="false">common_rsa_total+'Pro-Forma'!$B$10+'Pro-Forma'!$B$11+IF($C106=const_one,'Pro-Forma'!$B$5,const_zero)+IF($D106=const_one,'Pro-Forma'!$F$27,const_zero)+IF($E106=const_one,'Pro-Forma'!$F$26,const_zero)+IF($F106=const_one,'Pro-Forma'!$F$25,const_zero)+IF($G106=const_one,'Pro-Forma'!$F$24,const_zero)+IF($H106=const_one,'Pro-Forma'!$F$23,const_zero)+IF($I106=const_one,'Pro-Forma'!$F$22,const_zero)</f>
        <v>20413833.1063222</v>
      </c>
      <c r="S106" s="23" t="b">
        <f aca="false">IF($R106&gt;const_zero,--($Q106&gt;option_strike_usd*$R106),const_zero)</f>
        <v>1</v>
      </c>
      <c r="T106" s="7" t="n">
        <f aca="false">IF($R106&gt;const_zero,IF($S106=const_one,($Q106+option_strike_usd*pre_f_options_issued)/($R106+pre_f_options_issued),$Q106/$R106),const_zero)</f>
        <v>20.4025226958213</v>
      </c>
      <c r="U106" s="5" t="n">
        <f aca="false">IF($C106=const_one,'Pro-Forma'!$B$5*$T106,const_zero)</f>
        <v>0</v>
      </c>
      <c r="V106" s="5" t="n">
        <f aca="false">IF($D106=const_one,'Pro-Forma'!$F$27*$T106,const_zero)</f>
        <v>125135206.159045</v>
      </c>
      <c r="W106" s="5" t="n">
        <f aca="false">IF($E106=const_one,'Pro-Forma'!$F$26*$T106,const_zero)</f>
        <v>0</v>
      </c>
      <c r="X106" s="5" t="n">
        <f aca="false">IF($F106=const_one,'Pro-Forma'!$F$25*$T106,const_zero)</f>
        <v>0</v>
      </c>
      <c r="Y106" s="5" t="n">
        <f aca="false">IF($G106=const_one,'Pro-Forma'!$F$24*$T106,const_zero)</f>
        <v>0</v>
      </c>
      <c r="Z106" s="5" t="n">
        <f aca="false">IF($H106=const_one,'Pro-Forma'!$F$23*$T106,const_zero)</f>
        <v>0</v>
      </c>
      <c r="AA106" s="5" t="n">
        <f aca="false">IF($I106=const_one,'Pro-Forma'!$F$22*$T106,const_zero)</f>
        <v>102012613.479106</v>
      </c>
      <c r="AB106" s="5" t="n">
        <f aca="false">('Pro-Forma'!$B$10+'Pro-Forma'!$B$11)*$T106</f>
        <v>5723169.35990416</v>
      </c>
      <c r="AC106" s="5" t="n">
        <f aca="false">common_rsa_total*$T106</f>
        <v>183622704.262391</v>
      </c>
      <c r="AD106" s="5" t="n">
        <f aca="false">IF($S106=const_one,pre_f_options_issued*($T106-option_strike_usd),const_zero)</f>
        <v>48506306.7395532</v>
      </c>
      <c r="AE106" s="5" t="n">
        <f aca="false">J106+U106</f>
        <v>30000000</v>
      </c>
      <c r="AF106" s="5" t="n">
        <f aca="false">K106+V106</f>
        <v>125135206.159045</v>
      </c>
      <c r="AG106" s="5" t="n">
        <f aca="false">L106+W106</f>
        <v>100000000</v>
      </c>
      <c r="AH106" s="5" t="n">
        <f aca="false">M106+X106</f>
        <v>60000000</v>
      </c>
      <c r="AI106" s="5" t="n">
        <f aca="false">N106+Y106</f>
        <v>30000000</v>
      </c>
      <c r="AJ106" s="5" t="n">
        <f aca="false">O106+Z106</f>
        <v>15000000</v>
      </c>
      <c r="AK106" s="5" t="n">
        <f aca="false">P106+AA106</f>
        <v>102012613.479106</v>
      </c>
      <c r="AL106" s="5" t="n">
        <f aca="false">INDEX($AE$40:$AE$167,$B106-$C106*1+const_one)</f>
        <v>30000000</v>
      </c>
      <c r="AM106" s="5" t="n">
        <f aca="false">INDEX($AF$40:$AF$167,$B106-$D106*2+const_one)</f>
        <v>300000000</v>
      </c>
      <c r="AN106" s="5" t="n">
        <f aca="false">INDEX($AG$40:$AG$167,$B106-$E106*4+const_one)</f>
        <v>100000000</v>
      </c>
      <c r="AO106" s="5" t="n">
        <f aca="false">INDEX($AH$40:$AH$167,$B106-$F106*8+const_one)</f>
        <v>60000000</v>
      </c>
      <c r="AP106" s="5" t="n">
        <f aca="false">INDEX($AI$40:$AI$167,$B106-$G106*16+const_one)</f>
        <v>30000000</v>
      </c>
      <c r="AQ106" s="5" t="n">
        <f aca="false">INDEX($AJ$40:$AJ$167,$B106-$H106*32+const_one)</f>
        <v>15000000</v>
      </c>
      <c r="AR106" s="5" t="n">
        <f aca="false">INDEX($AK$40:$AK$167,$B106-$I106*64+const_one)</f>
        <v>5000000</v>
      </c>
      <c r="AS106" s="5" t="n">
        <f aca="false">INDEX($AE$40:$AE$167,$B106+(const_one-$C106)*1+const_one)</f>
        <v>16728065.959166</v>
      </c>
      <c r="AT106" s="5" t="n">
        <f aca="false">INDEX($AF$40:$AF$167,$B106+(const_one-$D106)*2+const_one)</f>
        <v>125135206.159045</v>
      </c>
      <c r="AU106" s="5" t="n">
        <f aca="false">INDEX($AG$40:$AG$167,$B106+(const_one-$E106)*4+const_one)</f>
        <v>39916736.6670381</v>
      </c>
      <c r="AV106" s="5" t="n">
        <f aca="false">INDEX($AH$40:$AH$167,$B106+(const_one-$F106)*8+const_one)</f>
        <v>50012180.8768586</v>
      </c>
      <c r="AW106" s="5" t="n">
        <f aca="false">INDEX($AI$40:$AI$167,$B106+(const_one-$G106)*16+const_one)</f>
        <v>57594721.4708222</v>
      </c>
      <c r="AX106" s="5" t="n">
        <f aca="false">INDEX($AJ$40:$AJ$167,$B106+(const_one-$H106)*32+const_one)</f>
        <v>86426682.8138909</v>
      </c>
      <c r="AY106" s="5" t="n">
        <f aca="false">INDEX($AK$40:$AK$167,$B106+(const_one-$I106)*64+const_one)</f>
        <v>102012613.479106</v>
      </c>
      <c r="AZ106" s="5" t="n">
        <f aca="false">--($C106=--(AS106&gt;AL106))</f>
        <v>1</v>
      </c>
      <c r="BA106" s="5" t="n">
        <f aca="false">--($D106=--(AT106&gt;AM106))</f>
        <v>0</v>
      </c>
      <c r="BB106" s="5" t="n">
        <f aca="false">--($E106=--(AU106&gt;AN106))</f>
        <v>1</v>
      </c>
      <c r="BC106" s="5" t="n">
        <f aca="false">--($F106=--(AV106&gt;AO106))</f>
        <v>1</v>
      </c>
      <c r="BD106" s="5" t="n">
        <f aca="false">--($G106=--(AW106&gt;AP106))</f>
        <v>0</v>
      </c>
      <c r="BE106" s="5" t="n">
        <f aca="false">--($H106=--(AX106&gt;AQ106))</f>
        <v>0</v>
      </c>
      <c r="BF106" s="5" t="n">
        <f aca="false">--($I106=--(AY106&gt;AR106))</f>
        <v>1</v>
      </c>
      <c r="BG106" s="5" t="n">
        <f aca="false">SUM(AZ106:BF106)</f>
        <v>4</v>
      </c>
      <c r="BH106" s="5" t="n">
        <f aca="false">SUM(AE106:AK106)+AB106+AC106+AD106</f>
        <v>700000000</v>
      </c>
    </row>
    <row r="107" customFormat="false" ht="15" hidden="true" customHeight="false" outlineLevel="0" collapsed="false">
      <c r="A107" s="5" t="n">
        <f aca="false">exit_value_1_usd</f>
        <v>700000000</v>
      </c>
      <c r="B107" s="2" t="n">
        <f aca="false">ROW()-ROW($B$40)</f>
        <v>67</v>
      </c>
      <c r="C107" s="2" t="n">
        <f aca="false">MOD(QUOTIENT($B107,1),2)</f>
        <v>1</v>
      </c>
      <c r="D107" s="2" t="n">
        <f aca="false">MOD(QUOTIENT($B107,2),2)</f>
        <v>1</v>
      </c>
      <c r="E107" s="2" t="n">
        <f aca="false">MOD(QUOTIENT($B107,4),2)</f>
        <v>0</v>
      </c>
      <c r="F107" s="2" t="n">
        <f aca="false">MOD(QUOTIENT($B107,8),2)</f>
        <v>0</v>
      </c>
      <c r="G107" s="2" t="n">
        <f aca="false">MOD(QUOTIENT($B107,16),2)</f>
        <v>0</v>
      </c>
      <c r="H107" s="2" t="n">
        <f aca="false">MOD(QUOTIENT($B107,32),2)</f>
        <v>0</v>
      </c>
      <c r="I107" s="2" t="n">
        <f aca="false">MOD(QUOTIENT($B107,64),2)</f>
        <v>1</v>
      </c>
      <c r="J107" s="5" t="n">
        <f aca="false">IF($C107=const_zero,MIN(class_series_f_invested_usd,MAX(const_zero,$A107)),const_zero)</f>
        <v>0</v>
      </c>
      <c r="K107" s="5" t="n">
        <f aca="false">IF($D107=const_zero,MIN(class_series_e_invested_usd,MAX(const_zero,$A107-SUM($J107:$J107))),const_zero)</f>
        <v>0</v>
      </c>
      <c r="L107" s="5" t="n">
        <f aca="false">IF($E107=const_zero,MIN(class_series_d_invested_usd,MAX(const_zero,$A107-SUM($J107:$K107))),const_zero)</f>
        <v>100000000</v>
      </c>
      <c r="M107" s="5" t="n">
        <f aca="false">IF($F107=const_zero,MIN(class_series_c_invested_usd,MAX(const_zero,$A107-SUM($J107:$L107))),const_zero)</f>
        <v>60000000</v>
      </c>
      <c r="N107" s="5" t="n">
        <f aca="false">IF($G107=const_zero,MIN(class_series_b_invested_usd,MAX(const_zero,$A107-SUM($J107:$M107))),const_zero)</f>
        <v>30000000</v>
      </c>
      <c r="O107" s="5" t="n">
        <f aca="false">IF($H107=const_zero,MIN(class_series_a_invested_usd,MAX(const_zero,$A107-SUM($J107:$N107))),const_zero)</f>
        <v>15000000</v>
      </c>
      <c r="P107" s="5" t="n">
        <f aca="false">IF($I107=const_zero,MIN(class_seed_invested_usd,MAX(const_zero,$A107-SUM($J107:$O107))),const_zero)</f>
        <v>0</v>
      </c>
      <c r="Q107" s="5" t="n">
        <f aca="false">MAX(const_zero,$A107-SUM($J107:$P107))</f>
        <v>495000000</v>
      </c>
      <c r="R107" s="9" t="n">
        <f aca="false">common_rsa_total+'Pro-Forma'!$B$10+'Pro-Forma'!$B$11+IF($C107=const_one,'Pro-Forma'!$B$5,const_zero)+IF($D107=const_one,'Pro-Forma'!$F$27,const_zero)+IF($E107=const_one,'Pro-Forma'!$F$26,const_zero)+IF($F107=const_one,'Pro-Forma'!$F$25,const_zero)+IF($G107=const_one,'Pro-Forma'!$F$24,const_zero)+IF($H107=const_one,'Pro-Forma'!$F$23,const_zero)+IF($I107=const_one,'Pro-Forma'!$F$22,const_zero)</f>
        <v>21211101.1755256</v>
      </c>
      <c r="S107" s="23" t="b">
        <f aca="false">IF($R107&gt;const_zero,--($Q107&gt;option_strike_usd*$R107),const_zero)</f>
        <v>1</v>
      </c>
      <c r="T107" s="7" t="n">
        <f aca="false">IF($R107&gt;const_zero,IF($S107=const_one,($Q107+option_strike_usd*pre_f_options_issued)/($R107+pre_f_options_issued),$Q107/$R107),const_zero)</f>
        <v>20.9817332530096</v>
      </c>
      <c r="U107" s="5" t="n">
        <f aca="false">IF($C107=const_one,'Pro-Forma'!$B$5*$T107,const_zero)</f>
        <v>16728065.959166</v>
      </c>
      <c r="V107" s="5" t="n">
        <f aca="false">IF($D107=const_one,'Pro-Forma'!$F$27*$T107,const_zero)</f>
        <v>128687690.014294</v>
      </c>
      <c r="W107" s="5" t="n">
        <f aca="false">IF($E107=const_one,'Pro-Forma'!$F$26*$T107,const_zero)</f>
        <v>0</v>
      </c>
      <c r="X107" s="5" t="n">
        <f aca="false">IF($F107=const_one,'Pro-Forma'!$F$25*$T107,const_zero)</f>
        <v>0</v>
      </c>
      <c r="Y107" s="5" t="n">
        <f aca="false">IF($G107=const_one,'Pro-Forma'!$F$24*$T107,const_zero)</f>
        <v>0</v>
      </c>
      <c r="Z107" s="5" t="n">
        <f aca="false">IF($H107=const_one,'Pro-Forma'!$F$23*$T107,const_zero)</f>
        <v>0</v>
      </c>
      <c r="AA107" s="5" t="n">
        <f aca="false">IF($I107=const_one,'Pro-Forma'!$F$22*$T107,const_zero)</f>
        <v>104908666.265048</v>
      </c>
      <c r="AB107" s="5" t="n">
        <f aca="false">('Pro-Forma'!$B$10+'Pro-Forma'!$B$11)*$T107</f>
        <v>5885645.351881</v>
      </c>
      <c r="AC107" s="5" t="n">
        <f aca="false">common_rsa_total*$T107</f>
        <v>188835599.277087</v>
      </c>
      <c r="AD107" s="5" t="n">
        <f aca="false">IF($S107=const_one,pre_f_options_issued*($T107-option_strike_usd),const_zero)</f>
        <v>49954333.132524</v>
      </c>
      <c r="AE107" s="5" t="n">
        <f aca="false">J107+U107</f>
        <v>16728065.959166</v>
      </c>
      <c r="AF107" s="5" t="n">
        <f aca="false">K107+V107</f>
        <v>128687690.014294</v>
      </c>
      <c r="AG107" s="5" t="n">
        <f aca="false">L107+W107</f>
        <v>100000000</v>
      </c>
      <c r="AH107" s="5" t="n">
        <f aca="false">M107+X107</f>
        <v>60000000</v>
      </c>
      <c r="AI107" s="5" t="n">
        <f aca="false">N107+Y107</f>
        <v>30000000</v>
      </c>
      <c r="AJ107" s="5" t="n">
        <f aca="false">O107+Z107</f>
        <v>15000000</v>
      </c>
      <c r="AK107" s="5" t="n">
        <f aca="false">P107+AA107</f>
        <v>104908666.265048</v>
      </c>
      <c r="AL107" s="5" t="n">
        <f aca="false">INDEX($AE$40:$AE$167,$B107-$C107*1+const_one)</f>
        <v>30000000</v>
      </c>
      <c r="AM107" s="5" t="n">
        <f aca="false">INDEX($AF$40:$AF$167,$B107-$D107*2+const_one)</f>
        <v>300000000</v>
      </c>
      <c r="AN107" s="5" t="n">
        <f aca="false">INDEX($AG$40:$AG$167,$B107-$E107*4+const_one)</f>
        <v>100000000</v>
      </c>
      <c r="AO107" s="5" t="n">
        <f aca="false">INDEX($AH$40:$AH$167,$B107-$F107*8+const_one)</f>
        <v>60000000</v>
      </c>
      <c r="AP107" s="5" t="n">
        <f aca="false">INDEX($AI$40:$AI$167,$B107-$G107*16+const_one)</f>
        <v>30000000</v>
      </c>
      <c r="AQ107" s="5" t="n">
        <f aca="false">INDEX($AJ$40:$AJ$167,$B107-$H107*32+const_one)</f>
        <v>15000000</v>
      </c>
      <c r="AR107" s="5" t="n">
        <f aca="false">INDEX($AK$40:$AK$167,$B107-$I107*64+const_one)</f>
        <v>5000000</v>
      </c>
      <c r="AS107" s="5" t="n">
        <f aca="false">INDEX($AE$40:$AE$167,$B107+(const_one-$C107)*1+const_one)</f>
        <v>16728065.959166</v>
      </c>
      <c r="AT107" s="5" t="n">
        <f aca="false">INDEX($AF$40:$AF$167,$B107+(const_one-$D107)*2+const_one)</f>
        <v>128687690.014294</v>
      </c>
      <c r="AU107" s="5" t="n">
        <f aca="false">INDEX($AG$40:$AG$167,$B107+(const_one-$E107)*4+const_one)</f>
        <v>40710031.9136134</v>
      </c>
      <c r="AV107" s="5" t="n">
        <f aca="false">INDEX($AH$40:$AH$167,$B107+(const_one-$F107)*8+const_one)</f>
        <v>51242572.6898923</v>
      </c>
      <c r="AW107" s="5" t="n">
        <f aca="false">INDEX($AI$40:$AI$167,$B107+(const_one-$G107)*16+const_one)</f>
        <v>59245030.3565167</v>
      </c>
      <c r="AX107" s="5" t="n">
        <f aca="false">INDEX($AJ$40:$AJ$167,$B107+(const_one-$H107)*32+const_one)</f>
        <v>89251191.8764152</v>
      </c>
      <c r="AY107" s="5" t="n">
        <f aca="false">INDEX($AK$40:$AK$167,$B107+(const_one-$I107)*64+const_one)</f>
        <v>104908666.265048</v>
      </c>
      <c r="AZ107" s="5" t="n">
        <f aca="false">--($C107=--(AS107&gt;AL107))</f>
        <v>0</v>
      </c>
      <c r="BA107" s="5" t="n">
        <f aca="false">--($D107=--(AT107&gt;AM107))</f>
        <v>0</v>
      </c>
      <c r="BB107" s="5" t="n">
        <f aca="false">--($E107=--(AU107&gt;AN107))</f>
        <v>1</v>
      </c>
      <c r="BC107" s="5" t="n">
        <f aca="false">--($F107=--(AV107&gt;AO107))</f>
        <v>1</v>
      </c>
      <c r="BD107" s="5" t="n">
        <f aca="false">--($G107=--(AW107&gt;AP107))</f>
        <v>0</v>
      </c>
      <c r="BE107" s="5" t="n">
        <f aca="false">--($H107=--(AX107&gt;AQ107))</f>
        <v>0</v>
      </c>
      <c r="BF107" s="5" t="n">
        <f aca="false">--($I107=--(AY107&gt;AR107))</f>
        <v>1</v>
      </c>
      <c r="BG107" s="5" t="n">
        <f aca="false">SUM(AZ107:BF107)</f>
        <v>3</v>
      </c>
      <c r="BH107" s="5" t="n">
        <f aca="false">SUM(AE107:AK107)+AB107+AC107+AD107</f>
        <v>700000000</v>
      </c>
    </row>
    <row r="108" customFormat="false" ht="15" hidden="true" customHeight="false" outlineLevel="0" collapsed="false">
      <c r="A108" s="5" t="n">
        <f aca="false">exit_value_1_usd</f>
        <v>700000000</v>
      </c>
      <c r="B108" s="2" t="n">
        <f aca="false">ROW()-ROW($B$40)</f>
        <v>68</v>
      </c>
      <c r="C108" s="2" t="n">
        <f aca="false">MOD(QUOTIENT($B108,1),2)</f>
        <v>0</v>
      </c>
      <c r="D108" s="2" t="n">
        <f aca="false">MOD(QUOTIENT($B108,2),2)</f>
        <v>0</v>
      </c>
      <c r="E108" s="2" t="n">
        <f aca="false">MOD(QUOTIENT($B108,4),2)</f>
        <v>1</v>
      </c>
      <c r="F108" s="2" t="n">
        <f aca="false">MOD(QUOTIENT($B108,8),2)</f>
        <v>0</v>
      </c>
      <c r="G108" s="2" t="n">
        <f aca="false">MOD(QUOTIENT($B108,16),2)</f>
        <v>0</v>
      </c>
      <c r="H108" s="2" t="n">
        <f aca="false">MOD(QUOTIENT($B108,32),2)</f>
        <v>0</v>
      </c>
      <c r="I108" s="2" t="n">
        <f aca="false">MOD(QUOTIENT($B108,64),2)</f>
        <v>1</v>
      </c>
      <c r="J108" s="5" t="n">
        <f aca="false">IF($C108=const_zero,MIN(class_series_f_invested_usd,MAX(const_zero,$A108)),const_zero)</f>
        <v>30000000</v>
      </c>
      <c r="K108" s="5" t="n">
        <f aca="false">IF($D108=const_zero,MIN(class_series_e_invested_usd,MAX(const_zero,$A108-SUM($J108:$J108))),const_zero)</f>
        <v>300000000</v>
      </c>
      <c r="L108" s="5" t="n">
        <f aca="false">IF($E108=const_zero,MIN(class_series_d_invested_usd,MAX(const_zero,$A108-SUM($J108:$K108))),const_zero)</f>
        <v>0</v>
      </c>
      <c r="M108" s="5" t="n">
        <f aca="false">IF($F108=const_zero,MIN(class_series_c_invested_usd,MAX(const_zero,$A108-SUM($J108:$L108))),const_zero)</f>
        <v>60000000</v>
      </c>
      <c r="N108" s="5" t="n">
        <f aca="false">IF($G108=const_zero,MIN(class_series_b_invested_usd,MAX(const_zero,$A108-SUM($J108:$M108))),const_zero)</f>
        <v>30000000</v>
      </c>
      <c r="O108" s="5" t="n">
        <f aca="false">IF($H108=const_zero,MIN(class_series_a_invested_usd,MAX(const_zero,$A108-SUM($J108:$N108))),const_zero)</f>
        <v>15000000</v>
      </c>
      <c r="P108" s="5" t="n">
        <f aca="false">IF($I108=const_zero,MIN(class_seed_invested_usd,MAX(const_zero,$A108-SUM($J108:$O108))),const_zero)</f>
        <v>0</v>
      </c>
      <c r="Q108" s="5" t="n">
        <f aca="false">MAX(const_zero,$A108-SUM($J108:$P108))</f>
        <v>265000000</v>
      </c>
      <c r="R108" s="9" t="n">
        <f aca="false">common_rsa_total+'Pro-Forma'!$B$10+'Pro-Forma'!$B$11+IF($C108=const_one,'Pro-Forma'!$B$5,const_zero)+IF($D108=const_one,'Pro-Forma'!$F$27,const_zero)+IF($E108=const_one,'Pro-Forma'!$F$26,const_zero)+IF($F108=const_one,'Pro-Forma'!$F$25,const_zero)+IF($G108=const_one,'Pro-Forma'!$F$24,const_zero)+IF($H108=const_one,'Pro-Forma'!$F$23,const_zero)+IF($I108=const_one,'Pro-Forma'!$F$22,const_zero)</f>
        <v>16014164.1892672</v>
      </c>
      <c r="S108" s="23" t="b">
        <f aca="false">IF($R108&gt;const_zero,--($Q108&gt;option_strike_usd*$R108),const_zero)</f>
        <v>1</v>
      </c>
      <c r="T108" s="7" t="n">
        <f aca="false">IF($R108&gt;const_zero,IF($S108=const_one,($Q108+option_strike_usd*pre_f_options_issued)/($R108+pre_f_options_issued),$Q108/$R108),const_zero)</f>
        <v>14.4483973062674</v>
      </c>
      <c r="U108" s="5" t="n">
        <f aca="false">IF($C108=const_one,'Pro-Forma'!$B$5*$T108,const_zero)</f>
        <v>0</v>
      </c>
      <c r="V108" s="5" t="n">
        <f aca="false">IF($D108=const_one,'Pro-Forma'!$F$27*$T108,const_zero)</f>
        <v>0</v>
      </c>
      <c r="W108" s="5" t="n">
        <f aca="false">IF($E108=const_one,'Pro-Forma'!$F$26*$T108,const_zero)</f>
        <v>25048483.6438592</v>
      </c>
      <c r="X108" s="5" t="n">
        <f aca="false">IF($F108=const_one,'Pro-Forma'!$F$25*$T108,const_zero)</f>
        <v>0</v>
      </c>
      <c r="Y108" s="5" t="n">
        <f aca="false">IF($G108=const_one,'Pro-Forma'!$F$24*$T108,const_zero)</f>
        <v>0</v>
      </c>
      <c r="Z108" s="5" t="n">
        <f aca="false">IF($H108=const_one,'Pro-Forma'!$F$23*$T108,const_zero)</f>
        <v>0</v>
      </c>
      <c r="AA108" s="5" t="n">
        <f aca="false">IF($I108=const_one,'Pro-Forma'!$F$22*$T108,const_zero)</f>
        <v>72241986.5313369</v>
      </c>
      <c r="AB108" s="5" t="n">
        <f aca="false">('Pro-Forma'!$B$10+'Pro-Forma'!$B$11)*$T108</f>
        <v>4052960.80272895</v>
      </c>
      <c r="AC108" s="5" t="n">
        <f aca="false">common_rsa_total*$T108</f>
        <v>130035575.756406</v>
      </c>
      <c r="AD108" s="5" t="n">
        <f aca="false">IF($S108=const_one,pre_f_options_issued*($T108-option_strike_usd),const_zero)</f>
        <v>33620993.2656685</v>
      </c>
      <c r="AE108" s="5" t="n">
        <f aca="false">J108+U108</f>
        <v>30000000</v>
      </c>
      <c r="AF108" s="5" t="n">
        <f aca="false">K108+V108</f>
        <v>300000000</v>
      </c>
      <c r="AG108" s="5" t="n">
        <f aca="false">L108+W108</f>
        <v>25048483.6438592</v>
      </c>
      <c r="AH108" s="5" t="n">
        <f aca="false">M108+X108</f>
        <v>60000000</v>
      </c>
      <c r="AI108" s="5" t="n">
        <f aca="false">N108+Y108</f>
        <v>30000000</v>
      </c>
      <c r="AJ108" s="5" t="n">
        <f aca="false">O108+Z108</f>
        <v>15000000</v>
      </c>
      <c r="AK108" s="5" t="n">
        <f aca="false">P108+AA108</f>
        <v>72241986.5313369</v>
      </c>
      <c r="AL108" s="5" t="n">
        <f aca="false">INDEX($AE$40:$AE$167,$B108-$C108*1+const_one)</f>
        <v>30000000</v>
      </c>
      <c r="AM108" s="5" t="n">
        <f aca="false">INDEX($AF$40:$AF$167,$B108-$D108*2+const_one)</f>
        <v>300000000</v>
      </c>
      <c r="AN108" s="5" t="n">
        <f aca="false">INDEX($AG$40:$AG$167,$B108-$E108*4+const_one)</f>
        <v>100000000</v>
      </c>
      <c r="AO108" s="5" t="n">
        <f aca="false">INDEX($AH$40:$AH$167,$B108-$F108*8+const_one)</f>
        <v>60000000</v>
      </c>
      <c r="AP108" s="5" t="n">
        <f aca="false">INDEX($AI$40:$AI$167,$B108-$G108*16+const_one)</f>
        <v>30000000</v>
      </c>
      <c r="AQ108" s="5" t="n">
        <f aca="false">INDEX($AJ$40:$AJ$167,$B108-$H108*32+const_one)</f>
        <v>15000000</v>
      </c>
      <c r="AR108" s="5" t="n">
        <f aca="false">INDEX($AK$40:$AK$167,$B108-$I108*64+const_one)</f>
        <v>5000000</v>
      </c>
      <c r="AS108" s="5" t="n">
        <f aca="false">INDEX($AE$40:$AE$167,$B108+(const_one-$C108)*1+const_one)</f>
        <v>12282219.5378051</v>
      </c>
      <c r="AT108" s="5" t="n">
        <f aca="false">INDEX($AF$40:$AF$167,$B108+(const_one-$D108)*2+const_one)</f>
        <v>141217626.573758</v>
      </c>
      <c r="AU108" s="5" t="n">
        <f aca="false">INDEX($AG$40:$AG$167,$B108+(const_one-$E108)*4+const_one)</f>
        <v>25048483.6438592</v>
      </c>
      <c r="AV108" s="5" t="n">
        <f aca="false">INDEX($AH$40:$AH$167,$B108+(const_one-$F108)*8+const_one)</f>
        <v>37582185.5890068</v>
      </c>
      <c r="AW108" s="5" t="n">
        <f aca="false">INDEX($AI$40:$AI$167,$B108+(const_one-$G108)*16+const_one)</f>
        <v>41484298.0721158</v>
      </c>
      <c r="AX108" s="5" t="n">
        <f aca="false">INDEX($AJ$40:$AJ$167,$B108+(const_one-$H108)*32+const_one)</f>
        <v>60070176.7934717</v>
      </c>
      <c r="AY108" s="5" t="n">
        <f aca="false">INDEX($AK$40:$AK$167,$B108+(const_one-$I108)*64+const_one)</f>
        <v>72241986.5313369</v>
      </c>
      <c r="AZ108" s="5" t="n">
        <f aca="false">--($C108=--(AS108&gt;AL108))</f>
        <v>1</v>
      </c>
      <c r="BA108" s="5" t="n">
        <f aca="false">--($D108=--(AT108&gt;AM108))</f>
        <v>1</v>
      </c>
      <c r="BB108" s="5" t="n">
        <f aca="false">--($E108=--(AU108&gt;AN108))</f>
        <v>0</v>
      </c>
      <c r="BC108" s="5" t="n">
        <f aca="false">--($F108=--(AV108&gt;AO108))</f>
        <v>1</v>
      </c>
      <c r="BD108" s="5" t="n">
        <f aca="false">--($G108=--(AW108&gt;AP108))</f>
        <v>0</v>
      </c>
      <c r="BE108" s="5" t="n">
        <f aca="false">--($H108=--(AX108&gt;AQ108))</f>
        <v>0</v>
      </c>
      <c r="BF108" s="5" t="n">
        <f aca="false">--($I108=--(AY108&gt;AR108))</f>
        <v>1</v>
      </c>
      <c r="BG108" s="5" t="n">
        <f aca="false">SUM(AZ108:BF108)</f>
        <v>4</v>
      </c>
      <c r="BH108" s="5" t="n">
        <f aca="false">SUM(AE108:AK108)+AB108+AC108+AD108</f>
        <v>700000000</v>
      </c>
    </row>
    <row r="109" customFormat="false" ht="15" hidden="true" customHeight="false" outlineLevel="0" collapsed="false">
      <c r="A109" s="5" t="n">
        <f aca="false">exit_value_1_usd</f>
        <v>700000000</v>
      </c>
      <c r="B109" s="2" t="n">
        <f aca="false">ROW()-ROW($B$40)</f>
        <v>69</v>
      </c>
      <c r="C109" s="2" t="n">
        <f aca="false">MOD(QUOTIENT($B109,1),2)</f>
        <v>1</v>
      </c>
      <c r="D109" s="2" t="n">
        <f aca="false">MOD(QUOTIENT($B109,2),2)</f>
        <v>0</v>
      </c>
      <c r="E109" s="2" t="n">
        <f aca="false">MOD(QUOTIENT($B109,4),2)</f>
        <v>1</v>
      </c>
      <c r="F109" s="2" t="n">
        <f aca="false">MOD(QUOTIENT($B109,8),2)</f>
        <v>0</v>
      </c>
      <c r="G109" s="2" t="n">
        <f aca="false">MOD(QUOTIENT($B109,16),2)</f>
        <v>0</v>
      </c>
      <c r="H109" s="2" t="n">
        <f aca="false">MOD(QUOTIENT($B109,32),2)</f>
        <v>0</v>
      </c>
      <c r="I109" s="2" t="n">
        <f aca="false">MOD(QUOTIENT($B109,64),2)</f>
        <v>1</v>
      </c>
      <c r="J109" s="5" t="n">
        <f aca="false">IF($C109=const_zero,MIN(class_series_f_invested_usd,MAX(const_zero,$A109)),const_zero)</f>
        <v>0</v>
      </c>
      <c r="K109" s="5" t="n">
        <f aca="false">IF($D109=const_zero,MIN(class_series_e_invested_usd,MAX(const_zero,$A109-SUM($J109:$J109))),const_zero)</f>
        <v>300000000</v>
      </c>
      <c r="L109" s="5" t="n">
        <f aca="false">IF($E109=const_zero,MIN(class_series_d_invested_usd,MAX(const_zero,$A109-SUM($J109:$K109))),const_zero)</f>
        <v>0</v>
      </c>
      <c r="M109" s="5" t="n">
        <f aca="false">IF($F109=const_zero,MIN(class_series_c_invested_usd,MAX(const_zero,$A109-SUM($J109:$L109))),const_zero)</f>
        <v>60000000</v>
      </c>
      <c r="N109" s="5" t="n">
        <f aca="false">IF($G109=const_zero,MIN(class_series_b_invested_usd,MAX(const_zero,$A109-SUM($J109:$M109))),const_zero)</f>
        <v>30000000</v>
      </c>
      <c r="O109" s="5" t="n">
        <f aca="false">IF($H109=const_zero,MIN(class_series_a_invested_usd,MAX(const_zero,$A109-SUM($J109:$N109))),const_zero)</f>
        <v>15000000</v>
      </c>
      <c r="P109" s="5" t="n">
        <f aca="false">IF($I109=const_zero,MIN(class_seed_invested_usd,MAX(const_zero,$A109-SUM($J109:$O109))),const_zero)</f>
        <v>0</v>
      </c>
      <c r="Q109" s="5" t="n">
        <f aca="false">MAX(const_zero,$A109-SUM($J109:$P109))</f>
        <v>295000000</v>
      </c>
      <c r="R109" s="9" t="n">
        <f aca="false">common_rsa_total+'Pro-Forma'!$B$10+'Pro-Forma'!$B$11+IF($C109=const_one,'Pro-Forma'!$B$5,const_zero)+IF($D109=const_one,'Pro-Forma'!$F$27,const_zero)+IF($E109=const_one,'Pro-Forma'!$F$26,const_zero)+IF($F109=const_one,'Pro-Forma'!$F$25,const_zero)+IF($G109=const_one,'Pro-Forma'!$F$24,const_zero)+IF($H109=const_one,'Pro-Forma'!$F$23,const_zero)+IF($I109=const_one,'Pro-Forma'!$F$22,const_zero)</f>
        <v>16811432.2584705</v>
      </c>
      <c r="S109" s="23" t="b">
        <f aca="false">IF($R109&gt;const_zero,--($Q109&gt;option_strike_usd*$R109),const_zero)</f>
        <v>1</v>
      </c>
      <c r="T109" s="7" t="n">
        <f aca="false">IF($R109&gt;const_zero,IF($S109=const_one,($Q109+option_strike_usd*pre_f_options_issued)/($R109+pre_f_options_issued),$Q109/$R109),const_zero)</f>
        <v>15.4053824707646</v>
      </c>
      <c r="U109" s="5" t="n">
        <f aca="false">IF($C109=const_one,'Pro-Forma'!$B$5*$T109,const_zero)</f>
        <v>12282219.5378051</v>
      </c>
      <c r="V109" s="5" t="n">
        <f aca="false">IF($D109=const_one,'Pro-Forma'!$F$27*$T109,const_zero)</f>
        <v>0</v>
      </c>
      <c r="W109" s="5" t="n">
        <f aca="false">IF($E109=const_one,'Pro-Forma'!$F$26*$T109,const_zero)</f>
        <v>26707562.2760565</v>
      </c>
      <c r="X109" s="5" t="n">
        <f aca="false">IF($F109=const_one,'Pro-Forma'!$F$25*$T109,const_zero)</f>
        <v>0</v>
      </c>
      <c r="Y109" s="5" t="n">
        <f aca="false">IF($G109=const_one,'Pro-Forma'!$F$24*$T109,const_zero)</f>
        <v>0</v>
      </c>
      <c r="Z109" s="5" t="n">
        <f aca="false">IF($H109=const_one,'Pro-Forma'!$F$23*$T109,const_zero)</f>
        <v>0</v>
      </c>
      <c r="AA109" s="5" t="n">
        <f aca="false">IF($I109=const_one,'Pro-Forma'!$F$22*$T109,const_zero)</f>
        <v>77026912.3538232</v>
      </c>
      <c r="AB109" s="5" t="n">
        <f aca="false">('Pro-Forma'!$B$10+'Pro-Forma'!$B$11)*$T109</f>
        <v>4321407.41852197</v>
      </c>
      <c r="AC109" s="5" t="n">
        <f aca="false">common_rsa_total*$T109</f>
        <v>138648442.236882</v>
      </c>
      <c r="AD109" s="5" t="n">
        <f aca="false">IF($S109=const_one,pre_f_options_issued*($T109-option_strike_usd),const_zero)</f>
        <v>36013456.1769116</v>
      </c>
      <c r="AE109" s="5" t="n">
        <f aca="false">J109+U109</f>
        <v>12282219.5378051</v>
      </c>
      <c r="AF109" s="5" t="n">
        <f aca="false">K109+V109</f>
        <v>300000000</v>
      </c>
      <c r="AG109" s="5" t="n">
        <f aca="false">L109+W109</f>
        <v>26707562.2760565</v>
      </c>
      <c r="AH109" s="5" t="n">
        <f aca="false">M109+X109</f>
        <v>60000000</v>
      </c>
      <c r="AI109" s="5" t="n">
        <f aca="false">N109+Y109</f>
        <v>30000000</v>
      </c>
      <c r="AJ109" s="5" t="n">
        <f aca="false">O109+Z109</f>
        <v>15000000</v>
      </c>
      <c r="AK109" s="5" t="n">
        <f aca="false">P109+AA109</f>
        <v>77026912.3538232</v>
      </c>
      <c r="AL109" s="5" t="n">
        <f aca="false">INDEX($AE$40:$AE$167,$B109-$C109*1+const_one)</f>
        <v>30000000</v>
      </c>
      <c r="AM109" s="5" t="n">
        <f aca="false">INDEX($AF$40:$AF$167,$B109-$D109*2+const_one)</f>
        <v>300000000</v>
      </c>
      <c r="AN109" s="5" t="n">
        <f aca="false">INDEX($AG$40:$AG$167,$B109-$E109*4+const_one)</f>
        <v>100000000</v>
      </c>
      <c r="AO109" s="5" t="n">
        <f aca="false">INDEX($AH$40:$AH$167,$B109-$F109*8+const_one)</f>
        <v>60000000</v>
      </c>
      <c r="AP109" s="5" t="n">
        <f aca="false">INDEX($AI$40:$AI$167,$B109-$G109*16+const_one)</f>
        <v>30000000</v>
      </c>
      <c r="AQ109" s="5" t="n">
        <f aca="false">INDEX($AJ$40:$AJ$167,$B109-$H109*32+const_one)</f>
        <v>15000000</v>
      </c>
      <c r="AR109" s="5" t="n">
        <f aca="false">INDEX($AK$40:$AK$167,$B109-$I109*64+const_one)</f>
        <v>5000000</v>
      </c>
      <c r="AS109" s="5" t="n">
        <f aca="false">INDEX($AE$40:$AE$167,$B109+(const_one-$C109)*1+const_one)</f>
        <v>12282219.5378051</v>
      </c>
      <c r="AT109" s="5" t="n">
        <f aca="false">INDEX($AF$40:$AF$167,$B109+(const_one-$D109)*2+const_one)</f>
        <v>144024150.384261</v>
      </c>
      <c r="AU109" s="5" t="n">
        <f aca="false">INDEX($AG$40:$AG$167,$B109+(const_one-$E109)*4+const_one)</f>
        <v>26707562.2760565</v>
      </c>
      <c r="AV109" s="5" t="n">
        <f aca="false">INDEX($AH$40:$AH$167,$B109+(const_one-$F109)*8+const_one)</f>
        <v>39518350.9676226</v>
      </c>
      <c r="AW109" s="5" t="n">
        <f aca="false">INDEX($AI$40:$AI$167,$B109+(const_one-$G109)*16+const_one)</f>
        <v>44035720.7290893</v>
      </c>
      <c r="AX109" s="5" t="n">
        <f aca="false">INDEX($AJ$40:$AJ$167,$B109+(const_one-$H109)*32+const_one)</f>
        <v>64270174.7633811</v>
      </c>
      <c r="AY109" s="5" t="n">
        <f aca="false">INDEX($AK$40:$AK$167,$B109+(const_one-$I109)*64+const_one)</f>
        <v>77026912.3538232</v>
      </c>
      <c r="AZ109" s="5" t="n">
        <f aca="false">--($C109=--(AS109&gt;AL109))</f>
        <v>0</v>
      </c>
      <c r="BA109" s="5" t="n">
        <f aca="false">--($D109=--(AT109&gt;AM109))</f>
        <v>1</v>
      </c>
      <c r="BB109" s="5" t="n">
        <f aca="false">--($E109=--(AU109&gt;AN109))</f>
        <v>0</v>
      </c>
      <c r="BC109" s="5" t="n">
        <f aca="false">--($F109=--(AV109&gt;AO109))</f>
        <v>1</v>
      </c>
      <c r="BD109" s="5" t="n">
        <f aca="false">--($G109=--(AW109&gt;AP109))</f>
        <v>0</v>
      </c>
      <c r="BE109" s="5" t="n">
        <f aca="false">--($H109=--(AX109&gt;AQ109))</f>
        <v>0</v>
      </c>
      <c r="BF109" s="5" t="n">
        <f aca="false">--($I109=--(AY109&gt;AR109))</f>
        <v>1</v>
      </c>
      <c r="BG109" s="5" t="n">
        <f aca="false">SUM(AZ109:BF109)</f>
        <v>3</v>
      </c>
      <c r="BH109" s="5" t="n">
        <f aca="false">SUM(AE109:AK109)+AB109+AC109+AD109</f>
        <v>700000000</v>
      </c>
    </row>
    <row r="110" customFormat="false" ht="15" hidden="true" customHeight="false" outlineLevel="0" collapsed="false">
      <c r="A110" s="5" t="n">
        <f aca="false">exit_value_1_usd</f>
        <v>700000000</v>
      </c>
      <c r="B110" s="2" t="n">
        <f aca="false">ROW()-ROW($B$40)</f>
        <v>70</v>
      </c>
      <c r="C110" s="2" t="n">
        <f aca="false">MOD(QUOTIENT($B110,1),2)</f>
        <v>0</v>
      </c>
      <c r="D110" s="2" t="n">
        <f aca="false">MOD(QUOTIENT($B110,2),2)</f>
        <v>1</v>
      </c>
      <c r="E110" s="2" t="n">
        <f aca="false">MOD(QUOTIENT($B110,4),2)</f>
        <v>1</v>
      </c>
      <c r="F110" s="2" t="n">
        <f aca="false">MOD(QUOTIENT($B110,8),2)</f>
        <v>0</v>
      </c>
      <c r="G110" s="2" t="n">
        <f aca="false">MOD(QUOTIENT($B110,16),2)</f>
        <v>0</v>
      </c>
      <c r="H110" s="2" t="n">
        <f aca="false">MOD(QUOTIENT($B110,32),2)</f>
        <v>0</v>
      </c>
      <c r="I110" s="2" t="n">
        <f aca="false">MOD(QUOTIENT($B110,64),2)</f>
        <v>1</v>
      </c>
      <c r="J110" s="5" t="n">
        <f aca="false">IF($C110=const_zero,MIN(class_series_f_invested_usd,MAX(const_zero,$A110)),const_zero)</f>
        <v>30000000</v>
      </c>
      <c r="K110" s="5" t="n">
        <f aca="false">IF($D110=const_zero,MIN(class_series_e_invested_usd,MAX(const_zero,$A110-SUM($J110:$J110))),const_zero)</f>
        <v>0</v>
      </c>
      <c r="L110" s="5" t="n">
        <f aca="false">IF($E110=const_zero,MIN(class_series_d_invested_usd,MAX(const_zero,$A110-SUM($J110:$K110))),const_zero)</f>
        <v>0</v>
      </c>
      <c r="M110" s="5" t="n">
        <f aca="false">IF($F110=const_zero,MIN(class_series_c_invested_usd,MAX(const_zero,$A110-SUM($J110:$L110))),const_zero)</f>
        <v>60000000</v>
      </c>
      <c r="N110" s="5" t="n">
        <f aca="false">IF($G110=const_zero,MIN(class_series_b_invested_usd,MAX(const_zero,$A110-SUM($J110:$M110))),const_zero)</f>
        <v>30000000</v>
      </c>
      <c r="O110" s="5" t="n">
        <f aca="false">IF($H110=const_zero,MIN(class_series_a_invested_usd,MAX(const_zero,$A110-SUM($J110:$N110))),const_zero)</f>
        <v>15000000</v>
      </c>
      <c r="P110" s="5" t="n">
        <f aca="false">IF($I110=const_zero,MIN(class_seed_invested_usd,MAX(const_zero,$A110-SUM($J110:$O110))),const_zero)</f>
        <v>0</v>
      </c>
      <c r="Q110" s="5" t="n">
        <f aca="false">MAX(const_zero,$A110-SUM($J110:$P110))</f>
        <v>565000000</v>
      </c>
      <c r="R110" s="9" t="n">
        <f aca="false">common_rsa_total+'Pro-Forma'!$B$10+'Pro-Forma'!$B$11+IF($C110=const_one,'Pro-Forma'!$B$5,const_zero)+IF($D110=const_one,'Pro-Forma'!$F$27,const_zero)+IF($E110=const_one,'Pro-Forma'!$F$26,const_zero)+IF($F110=const_one,'Pro-Forma'!$F$25,const_zero)+IF($G110=const_one,'Pro-Forma'!$F$24,const_zero)+IF($H110=const_one,'Pro-Forma'!$F$23,const_zero)+IF($I110=const_one,'Pro-Forma'!$F$22,const_zero)</f>
        <v>22147484.4666011</v>
      </c>
      <c r="S110" s="23" t="b">
        <f aca="false">IF($R110&gt;const_zero,--($Q110&gt;option_strike_usd*$R110),const_zero)</f>
        <v>1</v>
      </c>
      <c r="T110" s="7" t="n">
        <f aca="false">IF($R110&gt;const_zero,IF($S110=const_one,($Q110+option_strike_usd*pre_f_options_issued)/($R110+pre_f_options_issued),$Q110/$R110),const_zero)</f>
        <v>23.0246620408261</v>
      </c>
      <c r="U110" s="5" t="n">
        <f aca="false">IF($C110=const_one,'Pro-Forma'!$B$5*$T110,const_zero)</f>
        <v>0</v>
      </c>
      <c r="V110" s="5" t="n">
        <f aca="false">IF($D110=const_one,'Pro-Forma'!$F$27*$T110,const_zero)</f>
        <v>141217626.573758</v>
      </c>
      <c r="W110" s="5" t="n">
        <f aca="false">IF($E110=const_one,'Pro-Forma'!$F$26*$T110,const_zero)</f>
        <v>39916736.6670381</v>
      </c>
      <c r="X110" s="5" t="n">
        <f aca="false">IF($F110=const_one,'Pro-Forma'!$F$25*$T110,const_zero)</f>
        <v>0</v>
      </c>
      <c r="Y110" s="5" t="n">
        <f aca="false">IF($G110=const_one,'Pro-Forma'!$F$24*$T110,const_zero)</f>
        <v>0</v>
      </c>
      <c r="Z110" s="5" t="n">
        <f aca="false">IF($H110=const_one,'Pro-Forma'!$F$23*$T110,const_zero)</f>
        <v>0</v>
      </c>
      <c r="AA110" s="5" t="n">
        <f aca="false">IF($I110=const_one,'Pro-Forma'!$F$22*$T110,const_zero)</f>
        <v>115123310.20413</v>
      </c>
      <c r="AB110" s="5" t="n">
        <f aca="false">('Pro-Forma'!$B$10+'Pro-Forma'!$B$11)*$T110</f>
        <v>6458713.08557317</v>
      </c>
      <c r="AC110" s="5" t="n">
        <f aca="false">common_rsa_total*$T110</f>
        <v>207221958.367435</v>
      </c>
      <c r="AD110" s="5" t="n">
        <f aca="false">IF($S110=const_one,pre_f_options_issued*($T110-option_strike_usd),const_zero)</f>
        <v>55061655.1020652</v>
      </c>
      <c r="AE110" s="5" t="n">
        <f aca="false">J110+U110</f>
        <v>30000000</v>
      </c>
      <c r="AF110" s="5" t="n">
        <f aca="false">K110+V110</f>
        <v>141217626.573758</v>
      </c>
      <c r="AG110" s="5" t="n">
        <f aca="false">L110+W110</f>
        <v>39916736.6670381</v>
      </c>
      <c r="AH110" s="5" t="n">
        <f aca="false">M110+X110</f>
        <v>60000000</v>
      </c>
      <c r="AI110" s="5" t="n">
        <f aca="false">N110+Y110</f>
        <v>30000000</v>
      </c>
      <c r="AJ110" s="5" t="n">
        <f aca="false">O110+Z110</f>
        <v>15000000</v>
      </c>
      <c r="AK110" s="5" t="n">
        <f aca="false">P110+AA110</f>
        <v>115123310.20413</v>
      </c>
      <c r="AL110" s="5" t="n">
        <f aca="false">INDEX($AE$40:$AE$167,$B110-$C110*1+const_one)</f>
        <v>30000000</v>
      </c>
      <c r="AM110" s="5" t="n">
        <f aca="false">INDEX($AF$40:$AF$167,$B110-$D110*2+const_one)</f>
        <v>300000000</v>
      </c>
      <c r="AN110" s="5" t="n">
        <f aca="false">INDEX($AG$40:$AG$167,$B110-$E110*4+const_one)</f>
        <v>100000000</v>
      </c>
      <c r="AO110" s="5" t="n">
        <f aca="false">INDEX($AH$40:$AH$167,$B110-$F110*8+const_one)</f>
        <v>60000000</v>
      </c>
      <c r="AP110" s="5" t="n">
        <f aca="false">INDEX($AI$40:$AI$167,$B110-$G110*16+const_one)</f>
        <v>30000000</v>
      </c>
      <c r="AQ110" s="5" t="n">
        <f aca="false">INDEX($AJ$40:$AJ$167,$B110-$H110*32+const_one)</f>
        <v>15000000</v>
      </c>
      <c r="AR110" s="5" t="n">
        <f aca="false">INDEX($AK$40:$AK$167,$B110-$I110*64+const_one)</f>
        <v>5000000</v>
      </c>
      <c r="AS110" s="5" t="n">
        <f aca="false">INDEX($AE$40:$AE$167,$B110+(const_one-$C110)*1+const_one)</f>
        <v>18721646.8573889</v>
      </c>
      <c r="AT110" s="5" t="n">
        <f aca="false">INDEX($AF$40:$AF$167,$B110+(const_one-$D110)*2+const_one)</f>
        <v>141217626.573758</v>
      </c>
      <c r="AU110" s="5" t="n">
        <f aca="false">INDEX($AG$40:$AG$167,$B110+(const_one-$E110)*4+const_one)</f>
        <v>39916736.6670381</v>
      </c>
      <c r="AV110" s="5" t="n">
        <f aca="false">INDEX($AH$40:$AH$167,$B110+(const_one-$F110)*8+const_one)</f>
        <v>55679854.5114112</v>
      </c>
      <c r="AW110" s="5" t="n">
        <f aca="false">INDEX($AI$40:$AI$167,$B110+(const_one-$G110)*16+const_one)</f>
        <v>64834108.2229521</v>
      </c>
      <c r="AX110" s="5" t="n">
        <f aca="false">INDEX($AJ$40:$AJ$167,$B110+(const_one-$H110)*32+const_one)</f>
        <v>98237676.9024379</v>
      </c>
      <c r="AY110" s="5" t="n">
        <f aca="false">INDEX($AK$40:$AK$167,$B110+(const_one-$I110)*64+const_one)</f>
        <v>115123310.20413</v>
      </c>
      <c r="AZ110" s="5" t="n">
        <f aca="false">--($C110=--(AS110&gt;AL110))</f>
        <v>1</v>
      </c>
      <c r="BA110" s="5" t="n">
        <f aca="false">--($D110=--(AT110&gt;AM110))</f>
        <v>0</v>
      </c>
      <c r="BB110" s="5" t="n">
        <f aca="false">--($E110=--(AU110&gt;AN110))</f>
        <v>0</v>
      </c>
      <c r="BC110" s="5" t="n">
        <f aca="false">--($F110=--(AV110&gt;AO110))</f>
        <v>1</v>
      </c>
      <c r="BD110" s="5" t="n">
        <f aca="false">--($G110=--(AW110&gt;AP110))</f>
        <v>0</v>
      </c>
      <c r="BE110" s="5" t="n">
        <f aca="false">--($H110=--(AX110&gt;AQ110))</f>
        <v>0</v>
      </c>
      <c r="BF110" s="5" t="n">
        <f aca="false">--($I110=--(AY110&gt;AR110))</f>
        <v>1</v>
      </c>
      <c r="BG110" s="5" t="n">
        <f aca="false">SUM(AZ110:BF110)</f>
        <v>3</v>
      </c>
      <c r="BH110" s="5" t="n">
        <f aca="false">SUM(AE110:AK110)+AB110+AC110+AD110</f>
        <v>700000000</v>
      </c>
    </row>
    <row r="111" customFormat="false" ht="15" hidden="true" customHeight="false" outlineLevel="0" collapsed="false">
      <c r="A111" s="5" t="n">
        <f aca="false">exit_value_1_usd</f>
        <v>700000000</v>
      </c>
      <c r="B111" s="2" t="n">
        <f aca="false">ROW()-ROW($B$40)</f>
        <v>71</v>
      </c>
      <c r="C111" s="2" t="n">
        <f aca="false">MOD(QUOTIENT($B111,1),2)</f>
        <v>1</v>
      </c>
      <c r="D111" s="2" t="n">
        <f aca="false">MOD(QUOTIENT($B111,2),2)</f>
        <v>1</v>
      </c>
      <c r="E111" s="2" t="n">
        <f aca="false">MOD(QUOTIENT($B111,4),2)</f>
        <v>1</v>
      </c>
      <c r="F111" s="2" t="n">
        <f aca="false">MOD(QUOTIENT($B111,8),2)</f>
        <v>0</v>
      </c>
      <c r="G111" s="2" t="n">
        <f aca="false">MOD(QUOTIENT($B111,16),2)</f>
        <v>0</v>
      </c>
      <c r="H111" s="2" t="n">
        <f aca="false">MOD(QUOTIENT($B111,32),2)</f>
        <v>0</v>
      </c>
      <c r="I111" s="2" t="n">
        <f aca="false">MOD(QUOTIENT($B111,64),2)</f>
        <v>1</v>
      </c>
      <c r="J111" s="5" t="n">
        <f aca="false">IF($C111=const_zero,MIN(class_series_f_invested_usd,MAX(const_zero,$A111)),const_zero)</f>
        <v>0</v>
      </c>
      <c r="K111" s="5" t="n">
        <f aca="false">IF($D111=const_zero,MIN(class_series_e_invested_usd,MAX(const_zero,$A111-SUM($J111:$J111))),const_zero)</f>
        <v>0</v>
      </c>
      <c r="L111" s="5" t="n">
        <f aca="false">IF($E111=const_zero,MIN(class_series_d_invested_usd,MAX(const_zero,$A111-SUM($J111:$K111))),const_zero)</f>
        <v>0</v>
      </c>
      <c r="M111" s="5" t="n">
        <f aca="false">IF($F111=const_zero,MIN(class_series_c_invested_usd,MAX(const_zero,$A111-SUM($J111:$L111))),const_zero)</f>
        <v>60000000</v>
      </c>
      <c r="N111" s="5" t="n">
        <f aca="false">IF($G111=const_zero,MIN(class_series_b_invested_usd,MAX(const_zero,$A111-SUM($J111:$M111))),const_zero)</f>
        <v>30000000</v>
      </c>
      <c r="O111" s="5" t="n">
        <f aca="false">IF($H111=const_zero,MIN(class_series_a_invested_usd,MAX(const_zero,$A111-SUM($J111:$N111))),const_zero)</f>
        <v>15000000</v>
      </c>
      <c r="P111" s="5" t="n">
        <f aca="false">IF($I111=const_zero,MIN(class_seed_invested_usd,MAX(const_zero,$A111-SUM($J111:$O111))),const_zero)</f>
        <v>0</v>
      </c>
      <c r="Q111" s="5" t="n">
        <f aca="false">MAX(const_zero,$A111-SUM($J111:$P111))</f>
        <v>595000000</v>
      </c>
      <c r="R111" s="9" t="n">
        <f aca="false">common_rsa_total+'Pro-Forma'!$B$10+'Pro-Forma'!$B$11+IF($C111=const_one,'Pro-Forma'!$B$5,const_zero)+IF($D111=const_one,'Pro-Forma'!$F$27,const_zero)+IF($E111=const_one,'Pro-Forma'!$F$26,const_zero)+IF($F111=const_one,'Pro-Forma'!$F$25,const_zero)+IF($G111=const_one,'Pro-Forma'!$F$24,const_zero)+IF($H111=const_one,'Pro-Forma'!$F$23,const_zero)+IF($I111=const_one,'Pro-Forma'!$F$22,const_zero)</f>
        <v>22944752.5358044</v>
      </c>
      <c r="S111" s="23" t="b">
        <f aca="false">IF($R111&gt;const_zero,--($Q111&gt;option_strike_usd*$R111),const_zero)</f>
        <v>1</v>
      </c>
      <c r="T111" s="7" t="n">
        <f aca="false">IF($R111&gt;const_zero,IF($S111=const_one,($Q111+option_strike_usd*pre_f_options_issued)/($R111+pre_f_options_issued),$Q111/$R111),const_zero)</f>
        <v>23.4822484187745</v>
      </c>
      <c r="U111" s="5" t="n">
        <f aca="false">IF($C111=const_one,'Pro-Forma'!$B$5*$T111,const_zero)</f>
        <v>18721646.8573889</v>
      </c>
      <c r="V111" s="5" t="n">
        <f aca="false">IF($D111=const_one,'Pro-Forma'!$F$27*$T111,const_zero)</f>
        <v>144024150.384261</v>
      </c>
      <c r="W111" s="5" t="n">
        <f aca="false">IF($E111=const_one,'Pro-Forma'!$F$26*$T111,const_zero)</f>
        <v>40710031.9136134</v>
      </c>
      <c r="X111" s="5" t="n">
        <f aca="false">IF($F111=const_one,'Pro-Forma'!$F$25*$T111,const_zero)</f>
        <v>0</v>
      </c>
      <c r="Y111" s="5" t="n">
        <f aca="false">IF($G111=const_one,'Pro-Forma'!$F$24*$T111,const_zero)</f>
        <v>0</v>
      </c>
      <c r="Z111" s="5" t="n">
        <f aca="false">IF($H111=const_one,'Pro-Forma'!$F$23*$T111,const_zero)</f>
        <v>0</v>
      </c>
      <c r="AA111" s="5" t="n">
        <f aca="false">IF($I111=const_one,'Pro-Forma'!$F$22*$T111,const_zero)</f>
        <v>117411242.093872</v>
      </c>
      <c r="AB111" s="5" t="n">
        <f aca="false">('Pro-Forma'!$B$10+'Pro-Forma'!$B$11)*$T111</f>
        <v>6587071.93495801</v>
      </c>
      <c r="AC111" s="5" t="n">
        <f aca="false">common_rsa_total*$T111</f>
        <v>211340235.76897</v>
      </c>
      <c r="AD111" s="5" t="n">
        <f aca="false">IF($S111=const_one,pre_f_options_issued*($T111-option_strike_usd),const_zero)</f>
        <v>56205621.0469362</v>
      </c>
      <c r="AE111" s="5" t="n">
        <f aca="false">J111+U111</f>
        <v>18721646.8573889</v>
      </c>
      <c r="AF111" s="5" t="n">
        <f aca="false">K111+V111</f>
        <v>144024150.384261</v>
      </c>
      <c r="AG111" s="5" t="n">
        <f aca="false">L111+W111</f>
        <v>40710031.9136134</v>
      </c>
      <c r="AH111" s="5" t="n">
        <f aca="false">M111+X111</f>
        <v>60000000</v>
      </c>
      <c r="AI111" s="5" t="n">
        <f aca="false">N111+Y111</f>
        <v>30000000</v>
      </c>
      <c r="AJ111" s="5" t="n">
        <f aca="false">O111+Z111</f>
        <v>15000000</v>
      </c>
      <c r="AK111" s="5" t="n">
        <f aca="false">P111+AA111</f>
        <v>117411242.093872</v>
      </c>
      <c r="AL111" s="5" t="n">
        <f aca="false">INDEX($AE$40:$AE$167,$B111-$C111*1+const_one)</f>
        <v>30000000</v>
      </c>
      <c r="AM111" s="5" t="n">
        <f aca="false">INDEX($AF$40:$AF$167,$B111-$D111*2+const_one)</f>
        <v>300000000</v>
      </c>
      <c r="AN111" s="5" t="n">
        <f aca="false">INDEX($AG$40:$AG$167,$B111-$E111*4+const_one)</f>
        <v>100000000</v>
      </c>
      <c r="AO111" s="5" t="n">
        <f aca="false">INDEX($AH$40:$AH$167,$B111-$F111*8+const_one)</f>
        <v>60000000</v>
      </c>
      <c r="AP111" s="5" t="n">
        <f aca="false">INDEX($AI$40:$AI$167,$B111-$G111*16+const_one)</f>
        <v>30000000</v>
      </c>
      <c r="AQ111" s="5" t="n">
        <f aca="false">INDEX($AJ$40:$AJ$167,$B111-$H111*32+const_one)</f>
        <v>15000000</v>
      </c>
      <c r="AR111" s="5" t="n">
        <f aca="false">INDEX($AK$40:$AK$167,$B111-$I111*64+const_one)</f>
        <v>5000000</v>
      </c>
      <c r="AS111" s="5" t="n">
        <f aca="false">INDEX($AE$40:$AE$167,$B111+(const_one-$C111)*1+const_one)</f>
        <v>18721646.8573889</v>
      </c>
      <c r="AT111" s="5" t="n">
        <f aca="false">INDEX($AF$40:$AF$167,$B111+(const_one-$D111)*2+const_one)</f>
        <v>144024150.384261</v>
      </c>
      <c r="AU111" s="5" t="n">
        <f aca="false">INDEX($AG$40:$AG$167,$B111+(const_one-$E111)*4+const_one)</f>
        <v>40710031.9136134</v>
      </c>
      <c r="AV111" s="5" t="n">
        <f aca="false">INDEX($AH$40:$AH$167,$B111+(const_one-$F111)*8+const_one)</f>
        <v>56671360.1771435</v>
      </c>
      <c r="AW111" s="5" t="n">
        <f aca="false">INDEX($AI$40:$AI$167,$B111+(const_one-$G111)*16+const_one)</f>
        <v>66180923.7971198</v>
      </c>
      <c r="AX111" s="5" t="n">
        <f aca="false">INDEX($AJ$40:$AJ$167,$B111+(const_one-$H111)*32+const_one)</f>
        <v>100592047.723113</v>
      </c>
      <c r="AY111" s="5" t="n">
        <f aca="false">INDEX($AK$40:$AK$167,$B111+(const_one-$I111)*64+const_one)</f>
        <v>117411242.093872</v>
      </c>
      <c r="AZ111" s="5" t="n">
        <f aca="false">--($C111=--(AS111&gt;AL111))</f>
        <v>0</v>
      </c>
      <c r="BA111" s="5" t="n">
        <f aca="false">--($D111=--(AT111&gt;AM111))</f>
        <v>0</v>
      </c>
      <c r="BB111" s="5" t="n">
        <f aca="false">--($E111=--(AU111&gt;AN111))</f>
        <v>0</v>
      </c>
      <c r="BC111" s="5" t="n">
        <f aca="false">--($F111=--(AV111&gt;AO111))</f>
        <v>1</v>
      </c>
      <c r="BD111" s="5" t="n">
        <f aca="false">--($G111=--(AW111&gt;AP111))</f>
        <v>0</v>
      </c>
      <c r="BE111" s="5" t="n">
        <f aca="false">--($H111=--(AX111&gt;AQ111))</f>
        <v>0</v>
      </c>
      <c r="BF111" s="5" t="n">
        <f aca="false">--($I111=--(AY111&gt;AR111))</f>
        <v>1</v>
      </c>
      <c r="BG111" s="5" t="n">
        <f aca="false">SUM(AZ111:BF111)</f>
        <v>2</v>
      </c>
      <c r="BH111" s="5" t="n">
        <f aca="false">SUM(AE111:AK111)+AB111+AC111+AD111</f>
        <v>700000000</v>
      </c>
    </row>
    <row r="112" customFormat="false" ht="15" hidden="true" customHeight="false" outlineLevel="0" collapsed="false">
      <c r="A112" s="5" t="n">
        <f aca="false">exit_value_1_usd</f>
        <v>700000000</v>
      </c>
      <c r="B112" s="2" t="n">
        <f aca="false">ROW()-ROW($B$40)</f>
        <v>72</v>
      </c>
      <c r="C112" s="2" t="n">
        <f aca="false">MOD(QUOTIENT($B112,1),2)</f>
        <v>0</v>
      </c>
      <c r="D112" s="2" t="n">
        <f aca="false">MOD(QUOTIENT($B112,2),2)</f>
        <v>0</v>
      </c>
      <c r="E112" s="2" t="n">
        <f aca="false">MOD(QUOTIENT($B112,4),2)</f>
        <v>0</v>
      </c>
      <c r="F112" s="2" t="n">
        <f aca="false">MOD(QUOTIENT($B112,8),2)</f>
        <v>1</v>
      </c>
      <c r="G112" s="2" t="n">
        <f aca="false">MOD(QUOTIENT($B112,16),2)</f>
        <v>0</v>
      </c>
      <c r="H112" s="2" t="n">
        <f aca="false">MOD(QUOTIENT($B112,32),2)</f>
        <v>0</v>
      </c>
      <c r="I112" s="2" t="n">
        <f aca="false">MOD(QUOTIENT($B112,64),2)</f>
        <v>1</v>
      </c>
      <c r="J112" s="5" t="n">
        <f aca="false">IF($C112=const_zero,MIN(class_series_f_invested_usd,MAX(const_zero,$A112)),const_zero)</f>
        <v>30000000</v>
      </c>
      <c r="K112" s="5" t="n">
        <f aca="false">IF($D112=const_zero,MIN(class_series_e_invested_usd,MAX(const_zero,$A112-SUM($J112:$J112))),const_zero)</f>
        <v>300000000</v>
      </c>
      <c r="L112" s="5" t="n">
        <f aca="false">IF($E112=const_zero,MIN(class_series_d_invested_usd,MAX(const_zero,$A112-SUM($J112:$K112))),const_zero)</f>
        <v>100000000</v>
      </c>
      <c r="M112" s="5" t="n">
        <f aca="false">IF($F112=const_zero,MIN(class_series_c_invested_usd,MAX(const_zero,$A112-SUM($J112:$L112))),const_zero)</f>
        <v>0</v>
      </c>
      <c r="N112" s="5" t="n">
        <f aca="false">IF($G112=const_zero,MIN(class_series_b_invested_usd,MAX(const_zero,$A112-SUM($J112:$M112))),const_zero)</f>
        <v>30000000</v>
      </c>
      <c r="O112" s="5" t="n">
        <f aca="false">IF($H112=const_zero,MIN(class_series_a_invested_usd,MAX(const_zero,$A112-SUM($J112:$N112))),const_zero)</f>
        <v>15000000</v>
      </c>
      <c r="P112" s="5" t="n">
        <f aca="false">IF($I112=const_zero,MIN(class_seed_invested_usd,MAX(const_zero,$A112-SUM($J112:$O112))),const_zero)</f>
        <v>0</v>
      </c>
      <c r="Q112" s="5" t="n">
        <f aca="false">MAX(const_zero,$A112-SUM($J112:$P112))</f>
        <v>225000000</v>
      </c>
      <c r="R112" s="9" t="n">
        <f aca="false">common_rsa_total+'Pro-Forma'!$B$10+'Pro-Forma'!$B$11+IF($C112=const_one,'Pro-Forma'!$B$5,const_zero)+IF($D112=const_one,'Pro-Forma'!$F$27,const_zero)+IF($E112=const_one,'Pro-Forma'!$F$26,const_zero)+IF($F112=const_one,'Pro-Forma'!$F$25,const_zero)+IF($G112=const_one,'Pro-Forma'!$F$24,const_zero)+IF($H112=const_one,'Pro-Forma'!$F$23,const_zero)+IF($I112=const_one,'Pro-Forma'!$F$22,const_zero)</f>
        <v>16680512.8289884</v>
      </c>
      <c r="S112" s="23" t="b">
        <f aca="false">IF($R112&gt;const_zero,--($Q112&gt;option_strike_usd*$R112),const_zero)</f>
        <v>1</v>
      </c>
      <c r="T112" s="7" t="n">
        <f aca="false">IF($R112&gt;const_zero,IF($S112=const_one,($Q112+option_strike_usd*pre_f_options_issued)/($R112+pre_f_options_issued),$Q112/$R112),const_zero)</f>
        <v>11.8609967329012</v>
      </c>
      <c r="U112" s="5" t="n">
        <f aca="false">IF($C112=const_one,'Pro-Forma'!$B$5*$T112,const_zero)</f>
        <v>0</v>
      </c>
      <c r="V112" s="5" t="n">
        <f aca="false">IF($D112=const_one,'Pro-Forma'!$F$27*$T112,const_zero)</f>
        <v>0</v>
      </c>
      <c r="W112" s="5" t="n">
        <f aca="false">IF($E112=const_one,'Pro-Forma'!$F$26*$T112,const_zero)</f>
        <v>0</v>
      </c>
      <c r="X112" s="5" t="n">
        <f aca="false">IF($F112=const_one,'Pro-Forma'!$F$25*$T112,const_zero)</f>
        <v>28466392.1589628</v>
      </c>
      <c r="Y112" s="5" t="n">
        <f aca="false">IF($G112=const_one,'Pro-Forma'!$F$24*$T112,const_zero)</f>
        <v>0</v>
      </c>
      <c r="Z112" s="5" t="n">
        <f aca="false">IF($H112=const_one,'Pro-Forma'!$F$23*$T112,const_zero)</f>
        <v>0</v>
      </c>
      <c r="AA112" s="5" t="n">
        <f aca="false">IF($I112=const_one,'Pro-Forma'!$F$22*$T112,const_zero)</f>
        <v>59304983.6645059</v>
      </c>
      <c r="AB112" s="5" t="n">
        <f aca="false">('Pro-Forma'!$B$10+'Pro-Forma'!$B$11)*$T112</f>
        <v>3327161.74816787</v>
      </c>
      <c r="AC112" s="5" t="n">
        <f aca="false">common_rsa_total*$T112</f>
        <v>106748970.596111</v>
      </c>
      <c r="AD112" s="5" t="n">
        <f aca="false">IF($S112=const_one,pre_f_options_issued*($T112-option_strike_usd),const_zero)</f>
        <v>27152491.8322529</v>
      </c>
      <c r="AE112" s="5" t="n">
        <f aca="false">J112+U112</f>
        <v>30000000</v>
      </c>
      <c r="AF112" s="5" t="n">
        <f aca="false">K112+V112</f>
        <v>300000000</v>
      </c>
      <c r="AG112" s="5" t="n">
        <f aca="false">L112+W112</f>
        <v>100000000</v>
      </c>
      <c r="AH112" s="5" t="n">
        <f aca="false">M112+X112</f>
        <v>28466392.1589628</v>
      </c>
      <c r="AI112" s="5" t="n">
        <f aca="false">N112+Y112</f>
        <v>30000000</v>
      </c>
      <c r="AJ112" s="5" t="n">
        <f aca="false">O112+Z112</f>
        <v>15000000</v>
      </c>
      <c r="AK112" s="5" t="n">
        <f aca="false">P112+AA112</f>
        <v>59304983.6645059</v>
      </c>
      <c r="AL112" s="5" t="n">
        <f aca="false">INDEX($AE$40:$AE$167,$B112-$C112*1+const_one)</f>
        <v>30000000</v>
      </c>
      <c r="AM112" s="5" t="n">
        <f aca="false">INDEX($AF$40:$AF$167,$B112-$D112*2+const_one)</f>
        <v>300000000</v>
      </c>
      <c r="AN112" s="5" t="n">
        <f aca="false">INDEX($AG$40:$AG$167,$B112-$E112*4+const_one)</f>
        <v>100000000</v>
      </c>
      <c r="AO112" s="5" t="n">
        <f aca="false">INDEX($AH$40:$AH$167,$B112-$F112*8+const_one)</f>
        <v>60000000</v>
      </c>
      <c r="AP112" s="5" t="n">
        <f aca="false">INDEX($AI$40:$AI$167,$B112-$G112*16+const_one)</f>
        <v>30000000</v>
      </c>
      <c r="AQ112" s="5" t="n">
        <f aca="false">INDEX($AJ$40:$AJ$167,$B112-$H112*32+const_one)</f>
        <v>15000000</v>
      </c>
      <c r="AR112" s="5" t="n">
        <f aca="false">INDEX($AK$40:$AK$167,$B112-$I112*64+const_one)</f>
        <v>5000000</v>
      </c>
      <c r="AS112" s="5" t="n">
        <f aca="false">INDEX($AE$40:$AE$167,$B112+(const_one-$C112)*1+const_one)</f>
        <v>10276242.8352809</v>
      </c>
      <c r="AT112" s="5" t="n">
        <f aca="false">INDEX($AF$40:$AF$167,$B112+(const_one-$D112)*2+const_one)</f>
        <v>127808634.619053</v>
      </c>
      <c r="AU112" s="5" t="n">
        <f aca="false">INDEX($AG$40:$AG$167,$B112+(const_one-$E112)*4+const_one)</f>
        <v>27147669.6535969</v>
      </c>
      <c r="AV112" s="5" t="n">
        <f aca="false">INDEX($AH$40:$AH$167,$B112+(const_one-$F112)*8+const_one)</f>
        <v>28466392.1589628</v>
      </c>
      <c r="AW112" s="5" t="n">
        <f aca="false">INDEX($AI$40:$AI$167,$B112+(const_one-$G112)*16+const_one)</f>
        <v>34827869.2181723</v>
      </c>
      <c r="AX112" s="5" t="n">
        <f aca="false">INDEX($AJ$40:$AJ$167,$B112+(const_one-$H112)*32+const_one)</f>
        <v>50143684.2375988</v>
      </c>
      <c r="AY112" s="5" t="n">
        <f aca="false">INDEX($AK$40:$AK$167,$B112+(const_one-$I112)*64+const_one)</f>
        <v>59304983.6645059</v>
      </c>
      <c r="AZ112" s="5" t="n">
        <f aca="false">--($C112=--(AS112&gt;AL112))</f>
        <v>1</v>
      </c>
      <c r="BA112" s="5" t="n">
        <f aca="false">--($D112=--(AT112&gt;AM112))</f>
        <v>1</v>
      </c>
      <c r="BB112" s="5" t="n">
        <f aca="false">--($E112=--(AU112&gt;AN112))</f>
        <v>1</v>
      </c>
      <c r="BC112" s="5" t="n">
        <f aca="false">--($F112=--(AV112&gt;AO112))</f>
        <v>0</v>
      </c>
      <c r="BD112" s="5" t="n">
        <f aca="false">--($G112=--(AW112&gt;AP112))</f>
        <v>0</v>
      </c>
      <c r="BE112" s="5" t="n">
        <f aca="false">--($H112=--(AX112&gt;AQ112))</f>
        <v>0</v>
      </c>
      <c r="BF112" s="5" t="n">
        <f aca="false">--($I112=--(AY112&gt;AR112))</f>
        <v>1</v>
      </c>
      <c r="BG112" s="5" t="n">
        <f aca="false">SUM(AZ112:BF112)</f>
        <v>4</v>
      </c>
      <c r="BH112" s="5" t="n">
        <f aca="false">SUM(AE112:AK112)+AB112+AC112+AD112</f>
        <v>700000000</v>
      </c>
    </row>
    <row r="113" customFormat="false" ht="15" hidden="true" customHeight="false" outlineLevel="0" collapsed="false">
      <c r="A113" s="5" t="n">
        <f aca="false">exit_value_1_usd</f>
        <v>700000000</v>
      </c>
      <c r="B113" s="2" t="n">
        <f aca="false">ROW()-ROW($B$40)</f>
        <v>73</v>
      </c>
      <c r="C113" s="2" t="n">
        <f aca="false">MOD(QUOTIENT($B113,1),2)</f>
        <v>1</v>
      </c>
      <c r="D113" s="2" t="n">
        <f aca="false">MOD(QUOTIENT($B113,2),2)</f>
        <v>0</v>
      </c>
      <c r="E113" s="2" t="n">
        <f aca="false">MOD(QUOTIENT($B113,4),2)</f>
        <v>0</v>
      </c>
      <c r="F113" s="2" t="n">
        <f aca="false">MOD(QUOTIENT($B113,8),2)</f>
        <v>1</v>
      </c>
      <c r="G113" s="2" t="n">
        <f aca="false">MOD(QUOTIENT($B113,16),2)</f>
        <v>0</v>
      </c>
      <c r="H113" s="2" t="n">
        <f aca="false">MOD(QUOTIENT($B113,32),2)</f>
        <v>0</v>
      </c>
      <c r="I113" s="2" t="n">
        <f aca="false">MOD(QUOTIENT($B113,64),2)</f>
        <v>1</v>
      </c>
      <c r="J113" s="5" t="n">
        <f aca="false">IF($C113=const_zero,MIN(class_series_f_invested_usd,MAX(const_zero,$A113)),const_zero)</f>
        <v>0</v>
      </c>
      <c r="K113" s="5" t="n">
        <f aca="false">IF($D113=const_zero,MIN(class_series_e_invested_usd,MAX(const_zero,$A113-SUM($J113:$J113))),const_zero)</f>
        <v>300000000</v>
      </c>
      <c r="L113" s="5" t="n">
        <f aca="false">IF($E113=const_zero,MIN(class_series_d_invested_usd,MAX(const_zero,$A113-SUM($J113:$K113))),const_zero)</f>
        <v>100000000</v>
      </c>
      <c r="M113" s="5" t="n">
        <f aca="false">IF($F113=const_zero,MIN(class_series_c_invested_usd,MAX(const_zero,$A113-SUM($J113:$L113))),const_zero)</f>
        <v>0</v>
      </c>
      <c r="N113" s="5" t="n">
        <f aca="false">IF($G113=const_zero,MIN(class_series_b_invested_usd,MAX(const_zero,$A113-SUM($J113:$M113))),const_zero)</f>
        <v>30000000</v>
      </c>
      <c r="O113" s="5" t="n">
        <f aca="false">IF($H113=const_zero,MIN(class_series_a_invested_usd,MAX(const_zero,$A113-SUM($J113:$N113))),const_zero)</f>
        <v>15000000</v>
      </c>
      <c r="P113" s="5" t="n">
        <f aca="false">IF($I113=const_zero,MIN(class_seed_invested_usd,MAX(const_zero,$A113-SUM($J113:$O113))),const_zero)</f>
        <v>0</v>
      </c>
      <c r="Q113" s="5" t="n">
        <f aca="false">MAX(const_zero,$A113-SUM($J113:$P113))</f>
        <v>255000000</v>
      </c>
      <c r="R113" s="9" t="n">
        <f aca="false">common_rsa_total+'Pro-Forma'!$B$10+'Pro-Forma'!$B$11+IF($C113=const_one,'Pro-Forma'!$B$5,const_zero)+IF($D113=const_one,'Pro-Forma'!$F$27,const_zero)+IF($E113=const_one,'Pro-Forma'!$F$26,const_zero)+IF($F113=const_one,'Pro-Forma'!$F$25,const_zero)+IF($G113=const_one,'Pro-Forma'!$F$24,const_zero)+IF($H113=const_one,'Pro-Forma'!$F$23,const_zero)+IF($I113=const_one,'Pro-Forma'!$F$22,const_zero)</f>
        <v>17477780.8981917</v>
      </c>
      <c r="S113" s="23" t="b">
        <f aca="false">IF($R113&gt;const_zero,--($Q113&gt;option_strike_usd*$R113),const_zero)</f>
        <v>1</v>
      </c>
      <c r="T113" s="7" t="n">
        <f aca="false">IF($R113&gt;const_zero,IF($S113=const_one,($Q113+option_strike_usd*pre_f_options_issued)/($R113+pre_f_options_issued),$Q113/$R113),const_zero)</f>
        <v>12.8893194550606</v>
      </c>
      <c r="U113" s="5" t="n">
        <f aca="false">IF($C113=const_one,'Pro-Forma'!$B$5*$T113,const_zero)</f>
        <v>10276242.8352809</v>
      </c>
      <c r="V113" s="5" t="n">
        <f aca="false">IF($D113=const_one,'Pro-Forma'!$F$27*$T113,const_zero)</f>
        <v>0</v>
      </c>
      <c r="W113" s="5" t="n">
        <f aca="false">IF($E113=const_one,'Pro-Forma'!$F$26*$T113,const_zero)</f>
        <v>0</v>
      </c>
      <c r="X113" s="5" t="n">
        <f aca="false">IF($F113=const_one,'Pro-Forma'!$F$25*$T113,const_zero)</f>
        <v>30934366.6921454</v>
      </c>
      <c r="Y113" s="5" t="n">
        <f aca="false">IF($G113=const_one,'Pro-Forma'!$F$24*$T113,const_zero)</f>
        <v>0</v>
      </c>
      <c r="Z113" s="5" t="n">
        <f aca="false">IF($H113=const_one,'Pro-Forma'!$F$23*$T113,const_zero)</f>
        <v>0</v>
      </c>
      <c r="AA113" s="5" t="n">
        <f aca="false">IF($I113=const_one,'Pro-Forma'!$F$22*$T113,const_zero)</f>
        <v>64446597.275303</v>
      </c>
      <c r="AB113" s="5" t="n">
        <f aca="false">('Pro-Forma'!$B$10+'Pro-Forma'!$B$11)*$T113</f>
        <v>3615619.46407383</v>
      </c>
      <c r="AC113" s="5" t="n">
        <f aca="false">common_rsa_total*$T113</f>
        <v>116003875.095545</v>
      </c>
      <c r="AD113" s="5" t="n">
        <f aca="false">IF($S113=const_one,pre_f_options_issued*($T113-option_strike_usd),const_zero)</f>
        <v>29723298.6376515</v>
      </c>
      <c r="AE113" s="5" t="n">
        <f aca="false">J113+U113</f>
        <v>10276242.8352809</v>
      </c>
      <c r="AF113" s="5" t="n">
        <f aca="false">K113+V113</f>
        <v>300000000</v>
      </c>
      <c r="AG113" s="5" t="n">
        <f aca="false">L113+W113</f>
        <v>100000000</v>
      </c>
      <c r="AH113" s="5" t="n">
        <f aca="false">M113+X113</f>
        <v>30934366.6921454</v>
      </c>
      <c r="AI113" s="5" t="n">
        <f aca="false">N113+Y113</f>
        <v>30000000</v>
      </c>
      <c r="AJ113" s="5" t="n">
        <f aca="false">O113+Z113</f>
        <v>15000000</v>
      </c>
      <c r="AK113" s="5" t="n">
        <f aca="false">P113+AA113</f>
        <v>64446597.275303</v>
      </c>
      <c r="AL113" s="5" t="n">
        <f aca="false">INDEX($AE$40:$AE$167,$B113-$C113*1+const_one)</f>
        <v>30000000</v>
      </c>
      <c r="AM113" s="5" t="n">
        <f aca="false">INDEX($AF$40:$AF$167,$B113-$D113*2+const_one)</f>
        <v>300000000</v>
      </c>
      <c r="AN113" s="5" t="n">
        <f aca="false">INDEX($AG$40:$AG$167,$B113-$E113*4+const_one)</f>
        <v>100000000</v>
      </c>
      <c r="AO113" s="5" t="n">
        <f aca="false">INDEX($AH$40:$AH$167,$B113-$F113*8+const_one)</f>
        <v>60000000</v>
      </c>
      <c r="AP113" s="5" t="n">
        <f aca="false">INDEX($AI$40:$AI$167,$B113-$G113*16+const_one)</f>
        <v>30000000</v>
      </c>
      <c r="AQ113" s="5" t="n">
        <f aca="false">INDEX($AJ$40:$AJ$167,$B113-$H113*32+const_one)</f>
        <v>15000000</v>
      </c>
      <c r="AR113" s="5" t="n">
        <f aca="false">INDEX($AK$40:$AK$167,$B113-$I113*64+const_one)</f>
        <v>5000000</v>
      </c>
      <c r="AS113" s="5" t="n">
        <f aca="false">INDEX($AE$40:$AE$167,$B113+(const_one-$C113)*1+const_one)</f>
        <v>10276242.8352809</v>
      </c>
      <c r="AT113" s="5" t="n">
        <f aca="false">INDEX($AF$40:$AF$167,$B113+(const_one-$D113)*2+const_one)</f>
        <v>130952962.55903</v>
      </c>
      <c r="AU113" s="5" t="n">
        <f aca="false">INDEX($AG$40:$AG$167,$B113+(const_one-$E113)*4+const_one)</f>
        <v>28546267.879581</v>
      </c>
      <c r="AV113" s="5" t="n">
        <f aca="false">INDEX($AH$40:$AH$167,$B113+(const_one-$F113)*8+const_one)</f>
        <v>30934366.6921454</v>
      </c>
      <c r="AW113" s="5" t="n">
        <f aca="false">INDEX($AI$40:$AI$167,$B113+(const_one-$G113)*16+const_one)</f>
        <v>37536261.8270887</v>
      </c>
      <c r="AX113" s="5" t="n">
        <f aca="false">INDEX($AJ$40:$AJ$167,$B113+(const_one-$H113)*32+const_one)</f>
        <v>54548480.7298731</v>
      </c>
      <c r="AY113" s="5" t="n">
        <f aca="false">INDEX($AK$40:$AK$167,$B113+(const_one-$I113)*64+const_one)</f>
        <v>64446597.275303</v>
      </c>
      <c r="AZ113" s="5" t="n">
        <f aca="false">--($C113=--(AS113&gt;AL113))</f>
        <v>0</v>
      </c>
      <c r="BA113" s="5" t="n">
        <f aca="false">--($D113=--(AT113&gt;AM113))</f>
        <v>1</v>
      </c>
      <c r="BB113" s="5" t="n">
        <f aca="false">--($E113=--(AU113&gt;AN113))</f>
        <v>1</v>
      </c>
      <c r="BC113" s="5" t="n">
        <f aca="false">--($F113=--(AV113&gt;AO113))</f>
        <v>0</v>
      </c>
      <c r="BD113" s="5" t="n">
        <f aca="false">--($G113=--(AW113&gt;AP113))</f>
        <v>0</v>
      </c>
      <c r="BE113" s="5" t="n">
        <f aca="false">--($H113=--(AX113&gt;AQ113))</f>
        <v>0</v>
      </c>
      <c r="BF113" s="5" t="n">
        <f aca="false">--($I113=--(AY113&gt;AR113))</f>
        <v>1</v>
      </c>
      <c r="BG113" s="5" t="n">
        <f aca="false">SUM(AZ113:BF113)</f>
        <v>3</v>
      </c>
      <c r="BH113" s="5" t="n">
        <f aca="false">SUM(AE113:AK113)+AB113+AC113+AD113</f>
        <v>700000000</v>
      </c>
    </row>
    <row r="114" customFormat="false" ht="15" hidden="true" customHeight="false" outlineLevel="0" collapsed="false">
      <c r="A114" s="5" t="n">
        <f aca="false">exit_value_1_usd</f>
        <v>700000000</v>
      </c>
      <c r="B114" s="2" t="n">
        <f aca="false">ROW()-ROW($B$40)</f>
        <v>74</v>
      </c>
      <c r="C114" s="2" t="n">
        <f aca="false">MOD(QUOTIENT($B114,1),2)</f>
        <v>0</v>
      </c>
      <c r="D114" s="2" t="n">
        <f aca="false">MOD(QUOTIENT($B114,2),2)</f>
        <v>1</v>
      </c>
      <c r="E114" s="2" t="n">
        <f aca="false">MOD(QUOTIENT($B114,4),2)</f>
        <v>0</v>
      </c>
      <c r="F114" s="2" t="n">
        <f aca="false">MOD(QUOTIENT($B114,8),2)</f>
        <v>1</v>
      </c>
      <c r="G114" s="2" t="n">
        <f aca="false">MOD(QUOTIENT($B114,16),2)</f>
        <v>0</v>
      </c>
      <c r="H114" s="2" t="n">
        <f aca="false">MOD(QUOTIENT($B114,32),2)</f>
        <v>0</v>
      </c>
      <c r="I114" s="2" t="n">
        <f aca="false">MOD(QUOTIENT($B114,64),2)</f>
        <v>1</v>
      </c>
      <c r="J114" s="5" t="n">
        <f aca="false">IF($C114=const_zero,MIN(class_series_f_invested_usd,MAX(const_zero,$A114)),const_zero)</f>
        <v>30000000</v>
      </c>
      <c r="K114" s="5" t="n">
        <f aca="false">IF($D114=const_zero,MIN(class_series_e_invested_usd,MAX(const_zero,$A114-SUM($J114:$J114))),const_zero)</f>
        <v>0</v>
      </c>
      <c r="L114" s="5" t="n">
        <f aca="false">IF($E114=const_zero,MIN(class_series_d_invested_usd,MAX(const_zero,$A114-SUM($J114:$K114))),const_zero)</f>
        <v>100000000</v>
      </c>
      <c r="M114" s="5" t="n">
        <f aca="false">IF($F114=const_zero,MIN(class_series_c_invested_usd,MAX(const_zero,$A114-SUM($J114:$L114))),const_zero)</f>
        <v>0</v>
      </c>
      <c r="N114" s="5" t="n">
        <f aca="false">IF($G114=const_zero,MIN(class_series_b_invested_usd,MAX(const_zero,$A114-SUM($J114:$M114))),const_zero)</f>
        <v>30000000</v>
      </c>
      <c r="O114" s="5" t="n">
        <f aca="false">IF($H114=const_zero,MIN(class_series_a_invested_usd,MAX(const_zero,$A114-SUM($J114:$N114))),const_zero)</f>
        <v>15000000</v>
      </c>
      <c r="P114" s="5" t="n">
        <f aca="false">IF($I114=const_zero,MIN(class_seed_invested_usd,MAX(const_zero,$A114-SUM($J114:$O114))),const_zero)</f>
        <v>0</v>
      </c>
      <c r="Q114" s="5" t="n">
        <f aca="false">MAX(const_zero,$A114-SUM($J114:$P114))</f>
        <v>525000000</v>
      </c>
      <c r="R114" s="9" t="n">
        <f aca="false">common_rsa_total+'Pro-Forma'!$B$10+'Pro-Forma'!$B$11+IF($C114=const_one,'Pro-Forma'!$B$5,const_zero)+IF($D114=const_one,'Pro-Forma'!$F$27,const_zero)+IF($E114=const_one,'Pro-Forma'!$F$26,const_zero)+IF($F114=const_one,'Pro-Forma'!$F$25,const_zero)+IF($G114=const_one,'Pro-Forma'!$F$24,const_zero)+IF($H114=const_one,'Pro-Forma'!$F$23,const_zero)+IF($I114=const_one,'Pro-Forma'!$F$22,const_zero)</f>
        <v>22813833.1063222</v>
      </c>
      <c r="S114" s="23" t="b">
        <f aca="false">IF($R114&gt;const_zero,--($Q114&gt;option_strike_usd*$R114),const_zero)</f>
        <v>1</v>
      </c>
      <c r="T114" s="7" t="n">
        <f aca="false">IF($R114&gt;const_zero,IF($S114=const_one,($Q114+option_strike_usd*pre_f_options_issued)/($R114+pre_f_options_issued),$Q114/$R114),const_zero)</f>
        <v>20.8384086986911</v>
      </c>
      <c r="U114" s="5" t="n">
        <f aca="false">IF($C114=const_one,'Pro-Forma'!$B$5*$T114,const_zero)</f>
        <v>0</v>
      </c>
      <c r="V114" s="5" t="n">
        <f aca="false">IF($D114=const_one,'Pro-Forma'!$F$27*$T114,const_zero)</f>
        <v>127808634.619053</v>
      </c>
      <c r="W114" s="5" t="n">
        <f aca="false">IF($E114=const_one,'Pro-Forma'!$F$26*$T114,const_zero)</f>
        <v>0</v>
      </c>
      <c r="X114" s="5" t="n">
        <f aca="false">IF($F114=const_one,'Pro-Forma'!$F$25*$T114,const_zero)</f>
        <v>50012180.8768586</v>
      </c>
      <c r="Y114" s="5" t="n">
        <f aca="false">IF($G114=const_one,'Pro-Forma'!$F$24*$T114,const_zero)</f>
        <v>0</v>
      </c>
      <c r="Z114" s="5" t="n">
        <f aca="false">IF($H114=const_one,'Pro-Forma'!$F$23*$T114,const_zero)</f>
        <v>0</v>
      </c>
      <c r="AA114" s="5" t="n">
        <f aca="false">IF($I114=const_one,'Pro-Forma'!$F$22*$T114,const_zero)</f>
        <v>104192043.493455</v>
      </c>
      <c r="AB114" s="5" t="n">
        <f aca="false">('Pro-Forma'!$B$10+'Pro-Forma'!$B$11)*$T114</f>
        <v>5845440.97568561</v>
      </c>
      <c r="AC114" s="5" t="n">
        <f aca="false">common_rsa_total*$T114</f>
        <v>187545678.28822</v>
      </c>
      <c r="AD114" s="5" t="n">
        <f aca="false">IF($S114=const_one,pre_f_options_issued*($T114-option_strike_usd),const_zero)</f>
        <v>49596021.7467277</v>
      </c>
      <c r="AE114" s="5" t="n">
        <f aca="false">J114+U114</f>
        <v>30000000</v>
      </c>
      <c r="AF114" s="5" t="n">
        <f aca="false">K114+V114</f>
        <v>127808634.619053</v>
      </c>
      <c r="AG114" s="5" t="n">
        <f aca="false">L114+W114</f>
        <v>100000000</v>
      </c>
      <c r="AH114" s="5" t="n">
        <f aca="false">M114+X114</f>
        <v>50012180.8768586</v>
      </c>
      <c r="AI114" s="5" t="n">
        <f aca="false">N114+Y114</f>
        <v>30000000</v>
      </c>
      <c r="AJ114" s="5" t="n">
        <f aca="false">O114+Z114</f>
        <v>15000000</v>
      </c>
      <c r="AK114" s="5" t="n">
        <f aca="false">P114+AA114</f>
        <v>104192043.493455</v>
      </c>
      <c r="AL114" s="5" t="n">
        <f aca="false">INDEX($AE$40:$AE$167,$B114-$C114*1+const_one)</f>
        <v>30000000</v>
      </c>
      <c r="AM114" s="5" t="n">
        <f aca="false">INDEX($AF$40:$AF$167,$B114-$D114*2+const_one)</f>
        <v>300000000</v>
      </c>
      <c r="AN114" s="5" t="n">
        <f aca="false">INDEX($AG$40:$AG$167,$B114-$E114*4+const_one)</f>
        <v>100000000</v>
      </c>
      <c r="AO114" s="5" t="n">
        <f aca="false">INDEX($AH$40:$AH$167,$B114-$F114*8+const_one)</f>
        <v>60000000</v>
      </c>
      <c r="AP114" s="5" t="n">
        <f aca="false">INDEX($AI$40:$AI$167,$B114-$G114*16+const_one)</f>
        <v>30000000</v>
      </c>
      <c r="AQ114" s="5" t="n">
        <f aca="false">INDEX($AJ$40:$AJ$167,$B114-$H114*32+const_one)</f>
        <v>15000000</v>
      </c>
      <c r="AR114" s="5" t="n">
        <f aca="false">INDEX($AK$40:$AK$167,$B114-$I114*64+const_one)</f>
        <v>5000000</v>
      </c>
      <c r="AS114" s="5" t="n">
        <f aca="false">INDEX($AE$40:$AE$167,$B114+(const_one-$C114)*1+const_one)</f>
        <v>17022527.9122837</v>
      </c>
      <c r="AT114" s="5" t="n">
        <f aca="false">INDEX($AF$40:$AF$167,$B114+(const_one-$D114)*2+const_one)</f>
        <v>127808634.619053</v>
      </c>
      <c r="AU114" s="5" t="n">
        <f aca="false">INDEX($AG$40:$AG$167,$B114+(const_one-$E114)*4+const_one)</f>
        <v>40220606.4640977</v>
      </c>
      <c r="AV114" s="5" t="n">
        <f aca="false">INDEX($AH$40:$AH$167,$B114+(const_one-$F114)*8+const_one)</f>
        <v>50012180.8768586</v>
      </c>
      <c r="AW114" s="5" t="n">
        <f aca="false">INDEX($AI$40:$AI$167,$B114+(const_one-$G114)*16+const_one)</f>
        <v>59070066.3424673</v>
      </c>
      <c r="AX114" s="5" t="n">
        <f aca="false">INDEX($AJ$40:$AJ$167,$B114+(const_one-$H114)*32+const_one)</f>
        <v>89480600.8361339</v>
      </c>
      <c r="AY114" s="5" t="n">
        <f aca="false">INDEX($AK$40:$AK$167,$B114+(const_one-$I114)*64+const_one)</f>
        <v>104192043.493455</v>
      </c>
      <c r="AZ114" s="5" t="n">
        <f aca="false">--($C114=--(AS114&gt;AL114))</f>
        <v>1</v>
      </c>
      <c r="BA114" s="5" t="n">
        <f aca="false">--($D114=--(AT114&gt;AM114))</f>
        <v>0</v>
      </c>
      <c r="BB114" s="5" t="n">
        <f aca="false">--($E114=--(AU114&gt;AN114))</f>
        <v>1</v>
      </c>
      <c r="BC114" s="5" t="n">
        <f aca="false">--($F114=--(AV114&gt;AO114))</f>
        <v>0</v>
      </c>
      <c r="BD114" s="5" t="n">
        <f aca="false">--($G114=--(AW114&gt;AP114))</f>
        <v>0</v>
      </c>
      <c r="BE114" s="5" t="n">
        <f aca="false">--($H114=--(AX114&gt;AQ114))</f>
        <v>0</v>
      </c>
      <c r="BF114" s="5" t="n">
        <f aca="false">--($I114=--(AY114&gt;AR114))</f>
        <v>1</v>
      </c>
      <c r="BG114" s="5" t="n">
        <f aca="false">SUM(AZ114:BF114)</f>
        <v>3</v>
      </c>
      <c r="BH114" s="5" t="n">
        <f aca="false">SUM(AE114:AK114)+AB114+AC114+AD114</f>
        <v>700000000</v>
      </c>
    </row>
    <row r="115" customFormat="false" ht="15" hidden="true" customHeight="false" outlineLevel="0" collapsed="false">
      <c r="A115" s="5" t="n">
        <f aca="false">exit_value_1_usd</f>
        <v>700000000</v>
      </c>
      <c r="B115" s="2" t="n">
        <f aca="false">ROW()-ROW($B$40)</f>
        <v>75</v>
      </c>
      <c r="C115" s="2" t="n">
        <f aca="false">MOD(QUOTIENT($B115,1),2)</f>
        <v>1</v>
      </c>
      <c r="D115" s="2" t="n">
        <f aca="false">MOD(QUOTIENT($B115,2),2)</f>
        <v>1</v>
      </c>
      <c r="E115" s="2" t="n">
        <f aca="false">MOD(QUOTIENT($B115,4),2)</f>
        <v>0</v>
      </c>
      <c r="F115" s="2" t="n">
        <f aca="false">MOD(QUOTIENT($B115,8),2)</f>
        <v>1</v>
      </c>
      <c r="G115" s="2" t="n">
        <f aca="false">MOD(QUOTIENT($B115,16),2)</f>
        <v>0</v>
      </c>
      <c r="H115" s="2" t="n">
        <f aca="false">MOD(QUOTIENT($B115,32),2)</f>
        <v>0</v>
      </c>
      <c r="I115" s="2" t="n">
        <f aca="false">MOD(QUOTIENT($B115,64),2)</f>
        <v>1</v>
      </c>
      <c r="J115" s="5" t="n">
        <f aca="false">IF($C115=const_zero,MIN(class_series_f_invested_usd,MAX(const_zero,$A115)),const_zero)</f>
        <v>0</v>
      </c>
      <c r="K115" s="5" t="n">
        <f aca="false">IF($D115=const_zero,MIN(class_series_e_invested_usd,MAX(const_zero,$A115-SUM($J115:$J115))),const_zero)</f>
        <v>0</v>
      </c>
      <c r="L115" s="5" t="n">
        <f aca="false">IF($E115=const_zero,MIN(class_series_d_invested_usd,MAX(const_zero,$A115-SUM($J115:$K115))),const_zero)</f>
        <v>100000000</v>
      </c>
      <c r="M115" s="5" t="n">
        <f aca="false">IF($F115=const_zero,MIN(class_series_c_invested_usd,MAX(const_zero,$A115-SUM($J115:$L115))),const_zero)</f>
        <v>0</v>
      </c>
      <c r="N115" s="5" t="n">
        <f aca="false">IF($G115=const_zero,MIN(class_series_b_invested_usd,MAX(const_zero,$A115-SUM($J115:$M115))),const_zero)</f>
        <v>30000000</v>
      </c>
      <c r="O115" s="5" t="n">
        <f aca="false">IF($H115=const_zero,MIN(class_series_a_invested_usd,MAX(const_zero,$A115-SUM($J115:$N115))),const_zero)</f>
        <v>15000000</v>
      </c>
      <c r="P115" s="5" t="n">
        <f aca="false">IF($I115=const_zero,MIN(class_seed_invested_usd,MAX(const_zero,$A115-SUM($J115:$O115))),const_zero)</f>
        <v>0</v>
      </c>
      <c r="Q115" s="5" t="n">
        <f aca="false">MAX(const_zero,$A115-SUM($J115:$P115))</f>
        <v>555000000</v>
      </c>
      <c r="R115" s="9" t="n">
        <f aca="false">common_rsa_total+'Pro-Forma'!$B$10+'Pro-Forma'!$B$11+IF($C115=const_one,'Pro-Forma'!$B$5,const_zero)+IF($D115=const_one,'Pro-Forma'!$F$27,const_zero)+IF($E115=const_one,'Pro-Forma'!$F$26,const_zero)+IF($F115=const_one,'Pro-Forma'!$F$25,const_zero)+IF($G115=const_one,'Pro-Forma'!$F$24,const_zero)+IF($H115=const_one,'Pro-Forma'!$F$23,const_zero)+IF($I115=const_one,'Pro-Forma'!$F$22,const_zero)</f>
        <v>23611101.1755256</v>
      </c>
      <c r="S115" s="23" t="b">
        <f aca="false">IF($R115&gt;const_zero,--($Q115&gt;option_strike_usd*$R115),const_zero)</f>
        <v>1</v>
      </c>
      <c r="T115" s="7" t="n">
        <f aca="false">IF($R115&gt;const_zero,IF($S115=const_one,($Q115+option_strike_usd*pre_f_options_issued)/($R115+pre_f_options_issued),$Q115/$R115),const_zero)</f>
        <v>21.3510719541218</v>
      </c>
      <c r="U115" s="5" t="n">
        <f aca="false">IF($C115=const_one,'Pro-Forma'!$B$5*$T115,const_zero)</f>
        <v>17022527.9122837</v>
      </c>
      <c r="V115" s="5" t="n">
        <f aca="false">IF($D115=const_one,'Pro-Forma'!$F$27*$T115,const_zero)</f>
        <v>130952962.55903</v>
      </c>
      <c r="W115" s="5" t="n">
        <f aca="false">IF($E115=const_one,'Pro-Forma'!$F$26*$T115,const_zero)</f>
        <v>0</v>
      </c>
      <c r="X115" s="5" t="n">
        <f aca="false">IF($F115=const_one,'Pro-Forma'!$F$25*$T115,const_zero)</f>
        <v>51242572.6898923</v>
      </c>
      <c r="Y115" s="5" t="n">
        <f aca="false">IF($G115=const_one,'Pro-Forma'!$F$24*$T115,const_zero)</f>
        <v>0</v>
      </c>
      <c r="Z115" s="5" t="n">
        <f aca="false">IF($H115=const_one,'Pro-Forma'!$F$23*$T115,const_zero)</f>
        <v>0</v>
      </c>
      <c r="AA115" s="5" t="n">
        <f aca="false">IF($I115=const_one,'Pro-Forma'!$F$22*$T115,const_zero)</f>
        <v>106755359.770609</v>
      </c>
      <c r="AB115" s="5" t="n">
        <f aca="false">('Pro-Forma'!$B$10+'Pro-Forma'!$B$11)*$T115</f>
        <v>5989249.59578486</v>
      </c>
      <c r="AC115" s="5" t="n">
        <f aca="false">common_rsa_total*$T115</f>
        <v>192159647.587096</v>
      </c>
      <c r="AD115" s="5" t="n">
        <f aca="false">IF($S115=const_one,pre_f_options_issued*($T115-option_strike_usd),const_zero)</f>
        <v>50877679.8853045</v>
      </c>
      <c r="AE115" s="5" t="n">
        <f aca="false">J115+U115</f>
        <v>17022527.9122837</v>
      </c>
      <c r="AF115" s="5" t="n">
        <f aca="false">K115+V115</f>
        <v>130952962.55903</v>
      </c>
      <c r="AG115" s="5" t="n">
        <f aca="false">L115+W115</f>
        <v>100000000</v>
      </c>
      <c r="AH115" s="5" t="n">
        <f aca="false">M115+X115</f>
        <v>51242572.6898923</v>
      </c>
      <c r="AI115" s="5" t="n">
        <f aca="false">N115+Y115</f>
        <v>30000000</v>
      </c>
      <c r="AJ115" s="5" t="n">
        <f aca="false">O115+Z115</f>
        <v>15000000</v>
      </c>
      <c r="AK115" s="5" t="n">
        <f aca="false">P115+AA115</f>
        <v>106755359.770609</v>
      </c>
      <c r="AL115" s="5" t="n">
        <f aca="false">INDEX($AE$40:$AE$167,$B115-$C115*1+const_one)</f>
        <v>30000000</v>
      </c>
      <c r="AM115" s="5" t="n">
        <f aca="false">INDEX($AF$40:$AF$167,$B115-$D115*2+const_one)</f>
        <v>300000000</v>
      </c>
      <c r="AN115" s="5" t="n">
        <f aca="false">INDEX($AG$40:$AG$167,$B115-$E115*4+const_one)</f>
        <v>100000000</v>
      </c>
      <c r="AO115" s="5" t="n">
        <f aca="false">INDEX($AH$40:$AH$167,$B115-$F115*8+const_one)</f>
        <v>60000000</v>
      </c>
      <c r="AP115" s="5" t="n">
        <f aca="false">INDEX($AI$40:$AI$167,$B115-$G115*16+const_one)</f>
        <v>30000000</v>
      </c>
      <c r="AQ115" s="5" t="n">
        <f aca="false">INDEX($AJ$40:$AJ$167,$B115-$H115*32+const_one)</f>
        <v>15000000</v>
      </c>
      <c r="AR115" s="5" t="n">
        <f aca="false">INDEX($AK$40:$AK$167,$B115-$I115*64+const_one)</f>
        <v>5000000</v>
      </c>
      <c r="AS115" s="5" t="n">
        <f aca="false">INDEX($AE$40:$AE$167,$B115+(const_one-$C115)*1+const_one)</f>
        <v>17022527.9122837</v>
      </c>
      <c r="AT115" s="5" t="n">
        <f aca="false">INDEX($AF$40:$AF$167,$B115+(const_one-$D115)*2+const_one)</f>
        <v>130952962.55903</v>
      </c>
      <c r="AU115" s="5" t="n">
        <f aca="false">INDEX($AG$40:$AG$167,$B115+(const_one-$E115)*4+const_one)</f>
        <v>40936825.2749815</v>
      </c>
      <c r="AV115" s="5" t="n">
        <f aca="false">INDEX($AH$40:$AH$167,$B115+(const_one-$F115)*8+const_one)</f>
        <v>51242572.6898923</v>
      </c>
      <c r="AW115" s="5" t="n">
        <f aca="false">INDEX($AI$40:$AI$167,$B115+(const_one-$G115)*16+const_one)</f>
        <v>60543913.7933325</v>
      </c>
      <c r="AX115" s="5" t="n">
        <f aca="false">INDEX($AJ$40:$AJ$167,$B115+(const_one-$H115)*32+const_one)</f>
        <v>92008957.9552352</v>
      </c>
      <c r="AY115" s="5" t="n">
        <f aca="false">INDEX($AK$40:$AK$167,$B115+(const_one-$I115)*64+const_one)</f>
        <v>106755359.770609</v>
      </c>
      <c r="AZ115" s="5" t="n">
        <f aca="false">--($C115=--(AS115&gt;AL115))</f>
        <v>0</v>
      </c>
      <c r="BA115" s="5" t="n">
        <f aca="false">--($D115=--(AT115&gt;AM115))</f>
        <v>0</v>
      </c>
      <c r="BB115" s="5" t="n">
        <f aca="false">--($E115=--(AU115&gt;AN115))</f>
        <v>1</v>
      </c>
      <c r="BC115" s="5" t="n">
        <f aca="false">--($F115=--(AV115&gt;AO115))</f>
        <v>0</v>
      </c>
      <c r="BD115" s="5" t="n">
        <f aca="false">--($G115=--(AW115&gt;AP115))</f>
        <v>0</v>
      </c>
      <c r="BE115" s="5" t="n">
        <f aca="false">--($H115=--(AX115&gt;AQ115))</f>
        <v>0</v>
      </c>
      <c r="BF115" s="5" t="n">
        <f aca="false">--($I115=--(AY115&gt;AR115))</f>
        <v>1</v>
      </c>
      <c r="BG115" s="5" t="n">
        <f aca="false">SUM(AZ115:BF115)</f>
        <v>2</v>
      </c>
      <c r="BH115" s="5" t="n">
        <f aca="false">SUM(AE115:AK115)+AB115+AC115+AD115</f>
        <v>700000000</v>
      </c>
    </row>
    <row r="116" customFormat="false" ht="15" hidden="true" customHeight="false" outlineLevel="0" collapsed="false">
      <c r="A116" s="5" t="n">
        <f aca="false">exit_value_1_usd</f>
        <v>700000000</v>
      </c>
      <c r="B116" s="2" t="n">
        <f aca="false">ROW()-ROW($B$40)</f>
        <v>76</v>
      </c>
      <c r="C116" s="2" t="n">
        <f aca="false">MOD(QUOTIENT($B116,1),2)</f>
        <v>0</v>
      </c>
      <c r="D116" s="2" t="n">
        <f aca="false">MOD(QUOTIENT($B116,2),2)</f>
        <v>0</v>
      </c>
      <c r="E116" s="2" t="n">
        <f aca="false">MOD(QUOTIENT($B116,4),2)</f>
        <v>1</v>
      </c>
      <c r="F116" s="2" t="n">
        <f aca="false">MOD(QUOTIENT($B116,8),2)</f>
        <v>1</v>
      </c>
      <c r="G116" s="2" t="n">
        <f aca="false">MOD(QUOTIENT($B116,16),2)</f>
        <v>0</v>
      </c>
      <c r="H116" s="2" t="n">
        <f aca="false">MOD(QUOTIENT($B116,32),2)</f>
        <v>0</v>
      </c>
      <c r="I116" s="2" t="n">
        <f aca="false">MOD(QUOTIENT($B116,64),2)</f>
        <v>1</v>
      </c>
      <c r="J116" s="5" t="n">
        <f aca="false">IF($C116=const_zero,MIN(class_series_f_invested_usd,MAX(const_zero,$A116)),const_zero)</f>
        <v>30000000</v>
      </c>
      <c r="K116" s="5" t="n">
        <f aca="false">IF($D116=const_zero,MIN(class_series_e_invested_usd,MAX(const_zero,$A116-SUM($J116:$J116))),const_zero)</f>
        <v>300000000</v>
      </c>
      <c r="L116" s="5" t="n">
        <f aca="false">IF($E116=const_zero,MIN(class_series_d_invested_usd,MAX(const_zero,$A116-SUM($J116:$K116))),const_zero)</f>
        <v>0</v>
      </c>
      <c r="M116" s="5" t="n">
        <f aca="false">IF($F116=const_zero,MIN(class_series_c_invested_usd,MAX(const_zero,$A116-SUM($J116:$L116))),const_zero)</f>
        <v>0</v>
      </c>
      <c r="N116" s="5" t="n">
        <f aca="false">IF($G116=const_zero,MIN(class_series_b_invested_usd,MAX(const_zero,$A116-SUM($J116:$M116))),const_zero)</f>
        <v>30000000</v>
      </c>
      <c r="O116" s="5" t="n">
        <f aca="false">IF($H116=const_zero,MIN(class_series_a_invested_usd,MAX(const_zero,$A116-SUM($J116:$N116))),const_zero)</f>
        <v>15000000</v>
      </c>
      <c r="P116" s="5" t="n">
        <f aca="false">IF($I116=const_zero,MIN(class_seed_invested_usd,MAX(const_zero,$A116-SUM($J116:$O116))),const_zero)</f>
        <v>0</v>
      </c>
      <c r="Q116" s="5" t="n">
        <f aca="false">MAX(const_zero,$A116-SUM($J116:$P116))</f>
        <v>325000000</v>
      </c>
      <c r="R116" s="9" t="n">
        <f aca="false">common_rsa_total+'Pro-Forma'!$B$10+'Pro-Forma'!$B$11+IF($C116=const_one,'Pro-Forma'!$B$5,const_zero)+IF($D116=const_one,'Pro-Forma'!$F$27,const_zero)+IF($E116=const_one,'Pro-Forma'!$F$26,const_zero)+IF($F116=const_one,'Pro-Forma'!$F$25,const_zero)+IF($G116=const_one,'Pro-Forma'!$F$24,const_zero)+IF($H116=const_one,'Pro-Forma'!$F$23,const_zero)+IF($I116=const_one,'Pro-Forma'!$F$22,const_zero)</f>
        <v>18414164.1892672</v>
      </c>
      <c r="S116" s="23" t="b">
        <f aca="false">IF($R116&gt;const_zero,--($Q116&gt;option_strike_usd*$R116),const_zero)</f>
        <v>1</v>
      </c>
      <c r="T116" s="7" t="n">
        <f aca="false">IF($R116&gt;const_zero,IF($S116=const_one,($Q116+option_strike_usd*pre_f_options_issued)/($R116+pre_f_options_issued),$Q116/$R116),const_zero)</f>
        <v>15.6592439954195</v>
      </c>
      <c r="U116" s="5" t="n">
        <f aca="false">IF($C116=const_one,'Pro-Forma'!$B$5*$T116,const_zero)</f>
        <v>0</v>
      </c>
      <c r="V116" s="5" t="n">
        <f aca="false">IF($D116=const_one,'Pro-Forma'!$F$27*$T116,const_zero)</f>
        <v>0</v>
      </c>
      <c r="W116" s="5" t="n">
        <f aca="false">IF($E116=const_one,'Pro-Forma'!$F$26*$T116,const_zero)</f>
        <v>27147669.6535969</v>
      </c>
      <c r="X116" s="5" t="n">
        <f aca="false">IF($F116=const_one,'Pro-Forma'!$F$25*$T116,const_zero)</f>
        <v>37582185.5890068</v>
      </c>
      <c r="Y116" s="5" t="n">
        <f aca="false">IF($G116=const_one,'Pro-Forma'!$F$24*$T116,const_zero)</f>
        <v>0</v>
      </c>
      <c r="Z116" s="5" t="n">
        <f aca="false">IF($H116=const_one,'Pro-Forma'!$F$23*$T116,const_zero)</f>
        <v>0</v>
      </c>
      <c r="AA116" s="5" t="n">
        <f aca="false">IF($I116=const_one,'Pro-Forma'!$F$22*$T116,const_zero)</f>
        <v>78296219.9770976</v>
      </c>
      <c r="AB116" s="5" t="n">
        <f aca="false">('Pro-Forma'!$B$10+'Pro-Forma'!$B$11)*$T116</f>
        <v>4392618.83297421</v>
      </c>
      <c r="AC116" s="5" t="n">
        <f aca="false">common_rsa_total*$T116</f>
        <v>140933195.958776</v>
      </c>
      <c r="AD116" s="5" t="n">
        <f aca="false">IF($S116=const_one,pre_f_options_issued*($T116-option_strike_usd),const_zero)</f>
        <v>36648109.9885488</v>
      </c>
      <c r="AE116" s="5" t="n">
        <f aca="false">J116+U116</f>
        <v>30000000</v>
      </c>
      <c r="AF116" s="5" t="n">
        <f aca="false">K116+V116</f>
        <v>300000000</v>
      </c>
      <c r="AG116" s="5" t="n">
        <f aca="false">L116+W116</f>
        <v>27147669.6535969</v>
      </c>
      <c r="AH116" s="5" t="n">
        <f aca="false">M116+X116</f>
        <v>37582185.5890068</v>
      </c>
      <c r="AI116" s="5" t="n">
        <f aca="false">N116+Y116</f>
        <v>30000000</v>
      </c>
      <c r="AJ116" s="5" t="n">
        <f aca="false">O116+Z116</f>
        <v>15000000</v>
      </c>
      <c r="AK116" s="5" t="n">
        <f aca="false">P116+AA116</f>
        <v>78296219.9770976</v>
      </c>
      <c r="AL116" s="5" t="n">
        <f aca="false">INDEX($AE$40:$AE$167,$B116-$C116*1+const_one)</f>
        <v>30000000</v>
      </c>
      <c r="AM116" s="5" t="n">
        <f aca="false">INDEX($AF$40:$AF$167,$B116-$D116*2+const_one)</f>
        <v>300000000</v>
      </c>
      <c r="AN116" s="5" t="n">
        <f aca="false">INDEX($AG$40:$AG$167,$B116-$E116*4+const_one)</f>
        <v>100000000</v>
      </c>
      <c r="AO116" s="5" t="n">
        <f aca="false">INDEX($AH$40:$AH$167,$B116-$F116*8+const_one)</f>
        <v>60000000</v>
      </c>
      <c r="AP116" s="5" t="n">
        <f aca="false">INDEX($AI$40:$AI$167,$B116-$G116*16+const_one)</f>
        <v>30000000</v>
      </c>
      <c r="AQ116" s="5" t="n">
        <f aca="false">INDEX($AJ$40:$AJ$167,$B116-$H116*32+const_one)</f>
        <v>15000000</v>
      </c>
      <c r="AR116" s="5" t="n">
        <f aca="false">INDEX($AK$40:$AK$167,$B116-$I116*64+const_one)</f>
        <v>5000000</v>
      </c>
      <c r="AS116" s="5" t="n">
        <f aca="false">INDEX($AE$40:$AE$167,$B116+(const_one-$C116)*1+const_one)</f>
        <v>13127799.7391898</v>
      </c>
      <c r="AT116" s="5" t="n">
        <f aca="false">INDEX($AF$40:$AF$167,$B116+(const_one-$D116)*2+const_one)</f>
        <v>142292658.630766</v>
      </c>
      <c r="AU116" s="5" t="n">
        <f aca="false">INDEX($AG$40:$AG$167,$B116+(const_one-$E116)*4+const_one)</f>
        <v>27147669.6535969</v>
      </c>
      <c r="AV116" s="5" t="n">
        <f aca="false">INDEX($AH$40:$AH$167,$B116+(const_one-$F116)*8+const_one)</f>
        <v>37582185.5890068</v>
      </c>
      <c r="AW116" s="5" t="n">
        <f aca="false">INDEX($AI$40:$AI$167,$B116+(const_one-$G116)*16+const_one)</f>
        <v>44847898.1540716</v>
      </c>
      <c r="AX116" s="5" t="n">
        <f aca="false">INDEX($AJ$40:$AJ$167,$B116+(const_one-$H116)*32+const_one)</f>
        <v>66083551.3540993</v>
      </c>
      <c r="AY116" s="5" t="n">
        <f aca="false">INDEX($AK$40:$AK$167,$B116+(const_one-$I116)*64+const_one)</f>
        <v>78296219.9770976</v>
      </c>
      <c r="AZ116" s="5" t="n">
        <f aca="false">--($C116=--(AS116&gt;AL116))</f>
        <v>1</v>
      </c>
      <c r="BA116" s="5" t="n">
        <f aca="false">--($D116=--(AT116&gt;AM116))</f>
        <v>1</v>
      </c>
      <c r="BB116" s="5" t="n">
        <f aca="false">--($E116=--(AU116&gt;AN116))</f>
        <v>0</v>
      </c>
      <c r="BC116" s="5" t="n">
        <f aca="false">--($F116=--(AV116&gt;AO116))</f>
        <v>0</v>
      </c>
      <c r="BD116" s="5" t="n">
        <f aca="false">--($G116=--(AW116&gt;AP116))</f>
        <v>0</v>
      </c>
      <c r="BE116" s="5" t="n">
        <f aca="false">--($H116=--(AX116&gt;AQ116))</f>
        <v>0</v>
      </c>
      <c r="BF116" s="5" t="n">
        <f aca="false">--($I116=--(AY116&gt;AR116))</f>
        <v>1</v>
      </c>
      <c r="BG116" s="5" t="n">
        <f aca="false">SUM(AZ116:BF116)</f>
        <v>3</v>
      </c>
      <c r="BH116" s="5" t="n">
        <f aca="false">SUM(AE116:AK116)+AB116+AC116+AD116</f>
        <v>700000000</v>
      </c>
    </row>
    <row r="117" customFormat="false" ht="15" hidden="true" customHeight="false" outlineLevel="0" collapsed="false">
      <c r="A117" s="5" t="n">
        <f aca="false">exit_value_1_usd</f>
        <v>700000000</v>
      </c>
      <c r="B117" s="2" t="n">
        <f aca="false">ROW()-ROW($B$40)</f>
        <v>77</v>
      </c>
      <c r="C117" s="2" t="n">
        <f aca="false">MOD(QUOTIENT($B117,1),2)</f>
        <v>1</v>
      </c>
      <c r="D117" s="2" t="n">
        <f aca="false">MOD(QUOTIENT($B117,2),2)</f>
        <v>0</v>
      </c>
      <c r="E117" s="2" t="n">
        <f aca="false">MOD(QUOTIENT($B117,4),2)</f>
        <v>1</v>
      </c>
      <c r="F117" s="2" t="n">
        <f aca="false">MOD(QUOTIENT($B117,8),2)</f>
        <v>1</v>
      </c>
      <c r="G117" s="2" t="n">
        <f aca="false">MOD(QUOTIENT($B117,16),2)</f>
        <v>0</v>
      </c>
      <c r="H117" s="2" t="n">
        <f aca="false">MOD(QUOTIENT($B117,32),2)</f>
        <v>0</v>
      </c>
      <c r="I117" s="2" t="n">
        <f aca="false">MOD(QUOTIENT($B117,64),2)</f>
        <v>1</v>
      </c>
      <c r="J117" s="5" t="n">
        <f aca="false">IF($C117=const_zero,MIN(class_series_f_invested_usd,MAX(const_zero,$A117)),const_zero)</f>
        <v>0</v>
      </c>
      <c r="K117" s="5" t="n">
        <f aca="false">IF($D117=const_zero,MIN(class_series_e_invested_usd,MAX(const_zero,$A117-SUM($J117:$J117))),const_zero)</f>
        <v>300000000</v>
      </c>
      <c r="L117" s="5" t="n">
        <f aca="false">IF($E117=const_zero,MIN(class_series_d_invested_usd,MAX(const_zero,$A117-SUM($J117:$K117))),const_zero)</f>
        <v>0</v>
      </c>
      <c r="M117" s="5" t="n">
        <f aca="false">IF($F117=const_zero,MIN(class_series_c_invested_usd,MAX(const_zero,$A117-SUM($J117:$L117))),const_zero)</f>
        <v>0</v>
      </c>
      <c r="N117" s="5" t="n">
        <f aca="false">IF($G117=const_zero,MIN(class_series_b_invested_usd,MAX(const_zero,$A117-SUM($J117:$M117))),const_zero)</f>
        <v>30000000</v>
      </c>
      <c r="O117" s="5" t="n">
        <f aca="false">IF($H117=const_zero,MIN(class_series_a_invested_usd,MAX(const_zero,$A117-SUM($J117:$N117))),const_zero)</f>
        <v>15000000</v>
      </c>
      <c r="P117" s="5" t="n">
        <f aca="false">IF($I117=const_zero,MIN(class_seed_invested_usd,MAX(const_zero,$A117-SUM($J117:$O117))),const_zero)</f>
        <v>0</v>
      </c>
      <c r="Q117" s="5" t="n">
        <f aca="false">MAX(const_zero,$A117-SUM($J117:$P117))</f>
        <v>355000000</v>
      </c>
      <c r="R117" s="9" t="n">
        <f aca="false">common_rsa_total+'Pro-Forma'!$B$10+'Pro-Forma'!$B$11+IF($C117=const_one,'Pro-Forma'!$B$5,const_zero)+IF($D117=const_one,'Pro-Forma'!$F$27,const_zero)+IF($E117=const_one,'Pro-Forma'!$F$26,const_zero)+IF($F117=const_one,'Pro-Forma'!$F$25,const_zero)+IF($G117=const_one,'Pro-Forma'!$F$24,const_zero)+IF($H117=const_one,'Pro-Forma'!$F$23,const_zero)+IF($I117=const_one,'Pro-Forma'!$F$22,const_zero)</f>
        <v>19211432.2584705</v>
      </c>
      <c r="S117" s="23" t="b">
        <f aca="false">IF($R117&gt;const_zero,--($Q117&gt;option_strike_usd*$R117),const_zero)</f>
        <v>1</v>
      </c>
      <c r="T117" s="7" t="n">
        <f aca="false">IF($R117&gt;const_zero,IF($S117=const_one,($Q117+option_strike_usd*pre_f_options_issued)/($R117+pre_f_options_issued),$Q117/$R117),const_zero)</f>
        <v>16.4659795698428</v>
      </c>
      <c r="U117" s="5" t="n">
        <f aca="false">IF($C117=const_one,'Pro-Forma'!$B$5*$T117,const_zero)</f>
        <v>13127799.7391898</v>
      </c>
      <c r="V117" s="5" t="n">
        <f aca="false">IF($D117=const_one,'Pro-Forma'!$F$27*$T117,const_zero)</f>
        <v>0</v>
      </c>
      <c r="W117" s="5" t="n">
        <f aca="false">IF($E117=const_one,'Pro-Forma'!$F$26*$T117,const_zero)</f>
        <v>28546267.879581</v>
      </c>
      <c r="X117" s="5" t="n">
        <f aca="false">IF($F117=const_one,'Pro-Forma'!$F$25*$T117,const_zero)</f>
        <v>39518350.9676226</v>
      </c>
      <c r="Y117" s="5" t="n">
        <f aca="false">IF($G117=const_one,'Pro-Forma'!$F$24*$T117,const_zero)</f>
        <v>0</v>
      </c>
      <c r="Z117" s="5" t="n">
        <f aca="false">IF($H117=const_one,'Pro-Forma'!$F$23*$T117,const_zero)</f>
        <v>0</v>
      </c>
      <c r="AA117" s="5" t="n">
        <f aca="false">IF($I117=const_one,'Pro-Forma'!$F$22*$T117,const_zero)</f>
        <v>82329897.8492138</v>
      </c>
      <c r="AB117" s="5" t="n">
        <f aca="false">('Pro-Forma'!$B$10+'Pro-Forma'!$B$11)*$T117</f>
        <v>4618918.51120123</v>
      </c>
      <c r="AC117" s="5" t="n">
        <f aca="false">common_rsa_total*$T117</f>
        <v>148193816.128585</v>
      </c>
      <c r="AD117" s="5" t="n">
        <f aca="false">IF($S117=const_one,pre_f_options_issued*($T117-option_strike_usd),const_zero)</f>
        <v>38664948.9246069</v>
      </c>
      <c r="AE117" s="5" t="n">
        <f aca="false">J117+U117</f>
        <v>13127799.7391898</v>
      </c>
      <c r="AF117" s="5" t="n">
        <f aca="false">K117+V117</f>
        <v>300000000</v>
      </c>
      <c r="AG117" s="5" t="n">
        <f aca="false">L117+W117</f>
        <v>28546267.879581</v>
      </c>
      <c r="AH117" s="5" t="n">
        <f aca="false">M117+X117</f>
        <v>39518350.9676226</v>
      </c>
      <c r="AI117" s="5" t="n">
        <f aca="false">N117+Y117</f>
        <v>30000000</v>
      </c>
      <c r="AJ117" s="5" t="n">
        <f aca="false">O117+Z117</f>
        <v>15000000</v>
      </c>
      <c r="AK117" s="5" t="n">
        <f aca="false">P117+AA117</f>
        <v>82329897.8492138</v>
      </c>
      <c r="AL117" s="5" t="n">
        <f aca="false">INDEX($AE$40:$AE$167,$B117-$C117*1+const_one)</f>
        <v>30000000</v>
      </c>
      <c r="AM117" s="5" t="n">
        <f aca="false">INDEX($AF$40:$AF$167,$B117-$D117*2+const_one)</f>
        <v>300000000</v>
      </c>
      <c r="AN117" s="5" t="n">
        <f aca="false">INDEX($AG$40:$AG$167,$B117-$E117*4+const_one)</f>
        <v>100000000</v>
      </c>
      <c r="AO117" s="5" t="n">
        <f aca="false">INDEX($AH$40:$AH$167,$B117-$F117*8+const_one)</f>
        <v>60000000</v>
      </c>
      <c r="AP117" s="5" t="n">
        <f aca="false">INDEX($AI$40:$AI$167,$B117-$G117*16+const_one)</f>
        <v>30000000</v>
      </c>
      <c r="AQ117" s="5" t="n">
        <f aca="false">INDEX($AJ$40:$AJ$167,$B117-$H117*32+const_one)</f>
        <v>15000000</v>
      </c>
      <c r="AR117" s="5" t="n">
        <f aca="false">INDEX($AK$40:$AK$167,$B117-$I117*64+const_one)</f>
        <v>5000000</v>
      </c>
      <c r="AS117" s="5" t="n">
        <f aca="false">INDEX($AE$40:$AE$167,$B117+(const_one-$C117)*1+const_one)</f>
        <v>13127799.7391898</v>
      </c>
      <c r="AT117" s="5" t="n">
        <f aca="false">INDEX($AF$40:$AF$167,$B117+(const_one-$D117)*2+const_one)</f>
        <v>144826501.049402</v>
      </c>
      <c r="AU117" s="5" t="n">
        <f aca="false">INDEX($AG$40:$AG$167,$B117+(const_one-$E117)*4+const_one)</f>
        <v>28546267.879581</v>
      </c>
      <c r="AV117" s="5" t="n">
        <f aca="false">INDEX($AH$40:$AH$167,$B117+(const_one-$F117)*8+const_one)</f>
        <v>39518350.9676226</v>
      </c>
      <c r="AW117" s="5" t="n">
        <f aca="false">INDEX($AI$40:$AI$167,$B117+(const_one-$G117)*16+const_one)</f>
        <v>47043003.7336878</v>
      </c>
      <c r="AX117" s="5" t="n">
        <f aca="false">INDEX($AJ$40:$AJ$167,$B117+(const_one-$H117)*32+const_one)</f>
        <v>69726699.1143607</v>
      </c>
      <c r="AY117" s="5" t="n">
        <f aca="false">INDEX($AK$40:$AK$167,$B117+(const_one-$I117)*64+const_one)</f>
        <v>82329897.8492138</v>
      </c>
      <c r="AZ117" s="5" t="n">
        <f aca="false">--($C117=--(AS117&gt;AL117))</f>
        <v>0</v>
      </c>
      <c r="BA117" s="5" t="n">
        <f aca="false">--($D117=--(AT117&gt;AM117))</f>
        <v>1</v>
      </c>
      <c r="BB117" s="5" t="n">
        <f aca="false">--($E117=--(AU117&gt;AN117))</f>
        <v>0</v>
      </c>
      <c r="BC117" s="5" t="n">
        <f aca="false">--($F117=--(AV117&gt;AO117))</f>
        <v>0</v>
      </c>
      <c r="BD117" s="5" t="n">
        <f aca="false">--($G117=--(AW117&gt;AP117))</f>
        <v>0</v>
      </c>
      <c r="BE117" s="5" t="n">
        <f aca="false">--($H117=--(AX117&gt;AQ117))</f>
        <v>0</v>
      </c>
      <c r="BF117" s="5" t="n">
        <f aca="false">--($I117=--(AY117&gt;AR117))</f>
        <v>1</v>
      </c>
      <c r="BG117" s="5" t="n">
        <f aca="false">SUM(AZ117:BF117)</f>
        <v>2</v>
      </c>
      <c r="BH117" s="5" t="n">
        <f aca="false">SUM(AE117:AK117)+AB117+AC117+AD117</f>
        <v>700000000</v>
      </c>
    </row>
    <row r="118" customFormat="false" ht="15" hidden="true" customHeight="false" outlineLevel="0" collapsed="false">
      <c r="A118" s="5" t="n">
        <f aca="false">exit_value_1_usd</f>
        <v>700000000</v>
      </c>
      <c r="B118" s="2" t="n">
        <f aca="false">ROW()-ROW($B$40)</f>
        <v>78</v>
      </c>
      <c r="C118" s="2" t="n">
        <f aca="false">MOD(QUOTIENT($B118,1),2)</f>
        <v>0</v>
      </c>
      <c r="D118" s="2" t="n">
        <f aca="false">MOD(QUOTIENT($B118,2),2)</f>
        <v>1</v>
      </c>
      <c r="E118" s="2" t="n">
        <f aca="false">MOD(QUOTIENT($B118,4),2)</f>
        <v>1</v>
      </c>
      <c r="F118" s="2" t="n">
        <f aca="false">MOD(QUOTIENT($B118,8),2)</f>
        <v>1</v>
      </c>
      <c r="G118" s="2" t="n">
        <f aca="false">MOD(QUOTIENT($B118,16),2)</f>
        <v>0</v>
      </c>
      <c r="H118" s="2" t="n">
        <f aca="false">MOD(QUOTIENT($B118,32),2)</f>
        <v>0</v>
      </c>
      <c r="I118" s="2" t="n">
        <f aca="false">MOD(QUOTIENT($B118,64),2)</f>
        <v>1</v>
      </c>
      <c r="J118" s="5" t="n">
        <f aca="false">IF($C118=const_zero,MIN(class_series_f_invested_usd,MAX(const_zero,$A118)),const_zero)</f>
        <v>30000000</v>
      </c>
      <c r="K118" s="5" t="n">
        <f aca="false">IF($D118=const_zero,MIN(class_series_e_invested_usd,MAX(const_zero,$A118-SUM($J118:$J118))),const_zero)</f>
        <v>0</v>
      </c>
      <c r="L118" s="5" t="n">
        <f aca="false">IF($E118=const_zero,MIN(class_series_d_invested_usd,MAX(const_zero,$A118-SUM($J118:$K118))),const_zero)</f>
        <v>0</v>
      </c>
      <c r="M118" s="5" t="n">
        <f aca="false">IF($F118=const_zero,MIN(class_series_c_invested_usd,MAX(const_zero,$A118-SUM($J118:$L118))),const_zero)</f>
        <v>0</v>
      </c>
      <c r="N118" s="5" t="n">
        <f aca="false">IF($G118=const_zero,MIN(class_series_b_invested_usd,MAX(const_zero,$A118-SUM($J118:$M118))),const_zero)</f>
        <v>30000000</v>
      </c>
      <c r="O118" s="5" t="n">
        <f aca="false">IF($H118=const_zero,MIN(class_series_a_invested_usd,MAX(const_zero,$A118-SUM($J118:$N118))),const_zero)</f>
        <v>15000000</v>
      </c>
      <c r="P118" s="5" t="n">
        <f aca="false">IF($I118=const_zero,MIN(class_seed_invested_usd,MAX(const_zero,$A118-SUM($J118:$O118))),const_zero)</f>
        <v>0</v>
      </c>
      <c r="Q118" s="5" t="n">
        <f aca="false">MAX(const_zero,$A118-SUM($J118:$P118))</f>
        <v>625000000</v>
      </c>
      <c r="R118" s="9" t="n">
        <f aca="false">common_rsa_total+'Pro-Forma'!$B$10+'Pro-Forma'!$B$11+IF($C118=const_one,'Pro-Forma'!$B$5,const_zero)+IF($D118=const_one,'Pro-Forma'!$F$27,const_zero)+IF($E118=const_one,'Pro-Forma'!$F$26,const_zero)+IF($F118=const_one,'Pro-Forma'!$F$25,const_zero)+IF($G118=const_one,'Pro-Forma'!$F$24,const_zero)+IF($H118=const_one,'Pro-Forma'!$F$23,const_zero)+IF($I118=const_one,'Pro-Forma'!$F$22,const_zero)</f>
        <v>24547484.4666011</v>
      </c>
      <c r="S118" s="23" t="b">
        <f aca="false">IF($R118&gt;const_zero,--($Q118&gt;option_strike_usd*$R118),const_zero)</f>
        <v>1</v>
      </c>
      <c r="T118" s="7" t="n">
        <f aca="false">IF($R118&gt;const_zero,IF($S118=const_one,($Q118+option_strike_usd*pre_f_options_issued)/($R118+pre_f_options_issued),$Q118/$R118),const_zero)</f>
        <v>23.1999393797547</v>
      </c>
      <c r="U118" s="5" t="n">
        <f aca="false">IF($C118=const_one,'Pro-Forma'!$B$5*$T118,const_zero)</f>
        <v>0</v>
      </c>
      <c r="V118" s="5" t="n">
        <f aca="false">IF($D118=const_one,'Pro-Forma'!$F$27*$T118,const_zero)</f>
        <v>142292658.630766</v>
      </c>
      <c r="W118" s="5" t="n">
        <f aca="false">IF($E118=const_one,'Pro-Forma'!$F$26*$T118,const_zero)</f>
        <v>40220606.4640977</v>
      </c>
      <c r="X118" s="5" t="n">
        <f aca="false">IF($F118=const_one,'Pro-Forma'!$F$25*$T118,const_zero)</f>
        <v>55679854.5114112</v>
      </c>
      <c r="Y118" s="5" t="n">
        <f aca="false">IF($G118=const_one,'Pro-Forma'!$F$24*$T118,const_zero)</f>
        <v>0</v>
      </c>
      <c r="Z118" s="5" t="n">
        <f aca="false">IF($H118=const_one,'Pro-Forma'!$F$23*$T118,const_zero)</f>
        <v>0</v>
      </c>
      <c r="AA118" s="5" t="n">
        <f aca="false">IF($I118=const_one,'Pro-Forma'!$F$22*$T118,const_zero)</f>
        <v>115999696.898773</v>
      </c>
      <c r="AB118" s="5" t="n">
        <f aca="false">('Pro-Forma'!$B$10+'Pro-Forma'!$B$11)*$T118</f>
        <v>6507880.62777357</v>
      </c>
      <c r="AC118" s="5" t="n">
        <f aca="false">common_rsa_total*$T118</f>
        <v>208799454.417792</v>
      </c>
      <c r="AD118" s="5" t="n">
        <f aca="false">IF($S118=const_one,pre_f_options_issued*($T118-option_strike_usd),const_zero)</f>
        <v>55499848.4493866</v>
      </c>
      <c r="AE118" s="5" t="n">
        <f aca="false">J118+U118</f>
        <v>30000000</v>
      </c>
      <c r="AF118" s="5" t="n">
        <f aca="false">K118+V118</f>
        <v>142292658.630766</v>
      </c>
      <c r="AG118" s="5" t="n">
        <f aca="false">L118+W118</f>
        <v>40220606.4640977</v>
      </c>
      <c r="AH118" s="5" t="n">
        <f aca="false">M118+X118</f>
        <v>55679854.5114112</v>
      </c>
      <c r="AI118" s="5" t="n">
        <f aca="false">N118+Y118</f>
        <v>30000000</v>
      </c>
      <c r="AJ118" s="5" t="n">
        <f aca="false">O118+Z118</f>
        <v>15000000</v>
      </c>
      <c r="AK118" s="5" t="n">
        <f aca="false">P118+AA118</f>
        <v>115999696.898773</v>
      </c>
      <c r="AL118" s="5" t="n">
        <f aca="false">INDEX($AE$40:$AE$167,$B118-$C118*1+const_one)</f>
        <v>30000000</v>
      </c>
      <c r="AM118" s="5" t="n">
        <f aca="false">INDEX($AF$40:$AF$167,$B118-$D118*2+const_one)</f>
        <v>300000000</v>
      </c>
      <c r="AN118" s="5" t="n">
        <f aca="false">INDEX($AG$40:$AG$167,$B118-$E118*4+const_one)</f>
        <v>100000000</v>
      </c>
      <c r="AO118" s="5" t="n">
        <f aca="false">INDEX($AH$40:$AH$167,$B118-$F118*8+const_one)</f>
        <v>60000000</v>
      </c>
      <c r="AP118" s="5" t="n">
        <f aca="false">INDEX($AI$40:$AI$167,$B118-$G118*16+const_one)</f>
        <v>30000000</v>
      </c>
      <c r="AQ118" s="5" t="n">
        <f aca="false">INDEX($AJ$40:$AJ$167,$B118-$H118*32+const_one)</f>
        <v>15000000</v>
      </c>
      <c r="AR118" s="5" t="n">
        <f aca="false">INDEX($AK$40:$AK$167,$B118-$I118*64+const_one)</f>
        <v>5000000</v>
      </c>
      <c r="AS118" s="5" t="n">
        <f aca="false">INDEX($AE$40:$AE$167,$B118+(const_one-$C118)*1+const_one)</f>
        <v>18825944.1281487</v>
      </c>
      <c r="AT118" s="5" t="n">
        <f aca="false">INDEX($AF$40:$AF$167,$B118+(const_one-$D118)*2+const_one)</f>
        <v>142292658.630766</v>
      </c>
      <c r="AU118" s="5" t="n">
        <f aca="false">INDEX($AG$40:$AG$167,$B118+(const_one-$E118)*4+const_one)</f>
        <v>40220606.4640977</v>
      </c>
      <c r="AV118" s="5" t="n">
        <f aca="false">INDEX($AH$40:$AH$167,$B118+(const_one-$F118)*8+const_one)</f>
        <v>55679854.5114112</v>
      </c>
      <c r="AW118" s="5" t="n">
        <f aca="false">INDEX($AI$40:$AI$167,$B118+(const_one-$G118)*16+const_one)</f>
        <v>65646094.3408594</v>
      </c>
      <c r="AX118" s="5" t="n">
        <f aca="false">INDEX($AJ$40:$AJ$167,$B118+(const_one-$H118)*32+const_one)</f>
        <v>100241877.122929</v>
      </c>
      <c r="AY118" s="5" t="n">
        <f aca="false">INDEX($AK$40:$AK$167,$B118+(const_one-$I118)*64+const_one)</f>
        <v>115999696.898773</v>
      </c>
      <c r="AZ118" s="5" t="n">
        <f aca="false">--($C118=--(AS118&gt;AL118))</f>
        <v>1</v>
      </c>
      <c r="BA118" s="5" t="n">
        <f aca="false">--($D118=--(AT118&gt;AM118))</f>
        <v>0</v>
      </c>
      <c r="BB118" s="5" t="n">
        <f aca="false">--($E118=--(AU118&gt;AN118))</f>
        <v>0</v>
      </c>
      <c r="BC118" s="5" t="n">
        <f aca="false">--($F118=--(AV118&gt;AO118))</f>
        <v>0</v>
      </c>
      <c r="BD118" s="5" t="n">
        <f aca="false">--($G118=--(AW118&gt;AP118))</f>
        <v>0</v>
      </c>
      <c r="BE118" s="5" t="n">
        <f aca="false">--($H118=--(AX118&gt;AQ118))</f>
        <v>0</v>
      </c>
      <c r="BF118" s="5" t="n">
        <f aca="false">--($I118=--(AY118&gt;AR118))</f>
        <v>1</v>
      </c>
      <c r="BG118" s="5" t="n">
        <f aca="false">SUM(AZ118:BF118)</f>
        <v>2</v>
      </c>
      <c r="BH118" s="5" t="n">
        <f aca="false">SUM(AE118:AK118)+AB118+AC118+AD118</f>
        <v>700000000</v>
      </c>
    </row>
    <row r="119" customFormat="false" ht="15" hidden="true" customHeight="false" outlineLevel="0" collapsed="false">
      <c r="A119" s="5" t="n">
        <f aca="false">exit_value_1_usd</f>
        <v>700000000</v>
      </c>
      <c r="B119" s="2" t="n">
        <f aca="false">ROW()-ROW($B$40)</f>
        <v>79</v>
      </c>
      <c r="C119" s="2" t="n">
        <f aca="false">MOD(QUOTIENT($B119,1),2)</f>
        <v>1</v>
      </c>
      <c r="D119" s="2" t="n">
        <f aca="false">MOD(QUOTIENT($B119,2),2)</f>
        <v>1</v>
      </c>
      <c r="E119" s="2" t="n">
        <f aca="false">MOD(QUOTIENT($B119,4),2)</f>
        <v>1</v>
      </c>
      <c r="F119" s="2" t="n">
        <f aca="false">MOD(QUOTIENT($B119,8),2)</f>
        <v>1</v>
      </c>
      <c r="G119" s="2" t="n">
        <f aca="false">MOD(QUOTIENT($B119,16),2)</f>
        <v>0</v>
      </c>
      <c r="H119" s="2" t="n">
        <f aca="false">MOD(QUOTIENT($B119,32),2)</f>
        <v>0</v>
      </c>
      <c r="I119" s="2" t="n">
        <f aca="false">MOD(QUOTIENT($B119,64),2)</f>
        <v>1</v>
      </c>
      <c r="J119" s="5" t="n">
        <f aca="false">IF($C119=const_zero,MIN(class_series_f_invested_usd,MAX(const_zero,$A119)),const_zero)</f>
        <v>0</v>
      </c>
      <c r="K119" s="5" t="n">
        <f aca="false">IF($D119=const_zero,MIN(class_series_e_invested_usd,MAX(const_zero,$A119-SUM($J119:$J119))),const_zero)</f>
        <v>0</v>
      </c>
      <c r="L119" s="5" t="n">
        <f aca="false">IF($E119=const_zero,MIN(class_series_d_invested_usd,MAX(const_zero,$A119-SUM($J119:$K119))),const_zero)</f>
        <v>0</v>
      </c>
      <c r="M119" s="5" t="n">
        <f aca="false">IF($F119=const_zero,MIN(class_series_c_invested_usd,MAX(const_zero,$A119-SUM($J119:$L119))),const_zero)</f>
        <v>0</v>
      </c>
      <c r="N119" s="5" t="n">
        <f aca="false">IF($G119=const_zero,MIN(class_series_b_invested_usd,MAX(const_zero,$A119-SUM($J119:$M119))),const_zero)</f>
        <v>30000000</v>
      </c>
      <c r="O119" s="5" t="n">
        <f aca="false">IF($H119=const_zero,MIN(class_series_a_invested_usd,MAX(const_zero,$A119-SUM($J119:$N119))),const_zero)</f>
        <v>15000000</v>
      </c>
      <c r="P119" s="5" t="n">
        <f aca="false">IF($I119=const_zero,MIN(class_seed_invested_usd,MAX(const_zero,$A119-SUM($J119:$O119))),const_zero)</f>
        <v>0</v>
      </c>
      <c r="Q119" s="5" t="n">
        <f aca="false">MAX(const_zero,$A119-SUM($J119:$P119))</f>
        <v>655000000</v>
      </c>
      <c r="R119" s="9" t="n">
        <f aca="false">common_rsa_total+'Pro-Forma'!$B$10+'Pro-Forma'!$B$11+IF($C119=const_one,'Pro-Forma'!$B$5,const_zero)+IF($D119=const_one,'Pro-Forma'!$F$27,const_zero)+IF($E119=const_one,'Pro-Forma'!$F$26,const_zero)+IF($F119=const_one,'Pro-Forma'!$F$25,const_zero)+IF($G119=const_one,'Pro-Forma'!$F$24,const_zero)+IF($H119=const_one,'Pro-Forma'!$F$23,const_zero)+IF($I119=const_one,'Pro-Forma'!$F$22,const_zero)</f>
        <v>25344752.5358044</v>
      </c>
      <c r="S119" s="23" t="b">
        <f aca="false">IF($R119&gt;const_zero,--($Q119&gt;option_strike_usd*$R119),const_zero)</f>
        <v>1</v>
      </c>
      <c r="T119" s="7" t="n">
        <f aca="false">IF($R119&gt;const_zero,IF($S119=const_one,($Q119+option_strike_usd*pre_f_options_issued)/($R119+pre_f_options_issued),$Q119/$R119),const_zero)</f>
        <v>23.6130667404765</v>
      </c>
      <c r="U119" s="5" t="n">
        <f aca="false">IF($C119=const_one,'Pro-Forma'!$B$5*$T119,const_zero)</f>
        <v>18825944.1281487</v>
      </c>
      <c r="V119" s="5" t="n">
        <f aca="false">IF($D119=const_one,'Pro-Forma'!$F$27*$T119,const_zero)</f>
        <v>144826501.049402</v>
      </c>
      <c r="W119" s="5" t="n">
        <f aca="false">IF($E119=const_one,'Pro-Forma'!$F$26*$T119,const_zero)</f>
        <v>40936825.2749815</v>
      </c>
      <c r="X119" s="5" t="n">
        <f aca="false">IF($F119=const_one,'Pro-Forma'!$F$25*$T119,const_zero)</f>
        <v>56671360.1771435</v>
      </c>
      <c r="Y119" s="5" t="n">
        <f aca="false">IF($G119=const_one,'Pro-Forma'!$F$24*$T119,const_zero)</f>
        <v>0</v>
      </c>
      <c r="Z119" s="5" t="n">
        <f aca="false">IF($H119=const_one,'Pro-Forma'!$F$23*$T119,const_zero)</f>
        <v>0</v>
      </c>
      <c r="AA119" s="5" t="n">
        <f aca="false">IF($I119=const_one,'Pro-Forma'!$F$22*$T119,const_zero)</f>
        <v>118065333.702382</v>
      </c>
      <c r="AB119" s="5" t="n">
        <f aca="false">('Pro-Forma'!$B$10+'Pro-Forma'!$B$11)*$T119</f>
        <v>6623768.15246215</v>
      </c>
      <c r="AC119" s="5" t="n">
        <f aca="false">common_rsa_total*$T119</f>
        <v>212517600.664288</v>
      </c>
      <c r="AD119" s="5" t="n">
        <f aca="false">IF($S119=const_one,pre_f_options_issued*($T119-option_strike_usd),const_zero)</f>
        <v>56532666.8511912</v>
      </c>
      <c r="AE119" s="5" t="n">
        <f aca="false">J119+U119</f>
        <v>18825944.1281487</v>
      </c>
      <c r="AF119" s="5" t="n">
        <f aca="false">K119+V119</f>
        <v>144826501.049402</v>
      </c>
      <c r="AG119" s="5" t="n">
        <f aca="false">L119+W119</f>
        <v>40936825.2749815</v>
      </c>
      <c r="AH119" s="5" t="n">
        <f aca="false">M119+X119</f>
        <v>56671360.1771435</v>
      </c>
      <c r="AI119" s="5" t="n">
        <f aca="false">N119+Y119</f>
        <v>30000000</v>
      </c>
      <c r="AJ119" s="5" t="n">
        <f aca="false">O119+Z119</f>
        <v>15000000</v>
      </c>
      <c r="AK119" s="5" t="n">
        <f aca="false">P119+AA119</f>
        <v>118065333.702382</v>
      </c>
      <c r="AL119" s="5" t="n">
        <f aca="false">INDEX($AE$40:$AE$167,$B119-$C119*1+const_one)</f>
        <v>30000000</v>
      </c>
      <c r="AM119" s="5" t="n">
        <f aca="false">INDEX($AF$40:$AF$167,$B119-$D119*2+const_one)</f>
        <v>300000000</v>
      </c>
      <c r="AN119" s="5" t="n">
        <f aca="false">INDEX($AG$40:$AG$167,$B119-$E119*4+const_one)</f>
        <v>100000000</v>
      </c>
      <c r="AO119" s="5" t="n">
        <f aca="false">INDEX($AH$40:$AH$167,$B119-$F119*8+const_one)</f>
        <v>60000000</v>
      </c>
      <c r="AP119" s="5" t="n">
        <f aca="false">INDEX($AI$40:$AI$167,$B119-$G119*16+const_one)</f>
        <v>30000000</v>
      </c>
      <c r="AQ119" s="5" t="n">
        <f aca="false">INDEX($AJ$40:$AJ$167,$B119-$H119*32+const_one)</f>
        <v>15000000</v>
      </c>
      <c r="AR119" s="5" t="n">
        <f aca="false">INDEX($AK$40:$AK$167,$B119-$I119*64+const_one)</f>
        <v>5000000</v>
      </c>
      <c r="AS119" s="5" t="n">
        <f aca="false">INDEX($AE$40:$AE$167,$B119+(const_one-$C119)*1+const_one)</f>
        <v>18825944.1281487</v>
      </c>
      <c r="AT119" s="5" t="n">
        <f aca="false">INDEX($AF$40:$AF$167,$B119+(const_one-$D119)*2+const_one)</f>
        <v>144826501.049402</v>
      </c>
      <c r="AU119" s="5" t="n">
        <f aca="false">INDEX($AG$40:$AG$167,$B119+(const_one-$E119)*4+const_one)</f>
        <v>40936825.2749815</v>
      </c>
      <c r="AV119" s="5" t="n">
        <f aca="false">INDEX($AH$40:$AH$167,$B119+(const_one-$F119)*8+const_one)</f>
        <v>56671360.1771435</v>
      </c>
      <c r="AW119" s="5" t="n">
        <f aca="false">INDEX($AI$40:$AI$167,$B119+(const_one-$G119)*16+const_one)</f>
        <v>66867127.4832199</v>
      </c>
      <c r="AX119" s="5" t="n">
        <f aca="false">INDEX($AJ$40:$AJ$167,$B119+(const_one-$H119)*32+const_one)</f>
        <v>102375562.01206</v>
      </c>
      <c r="AY119" s="5" t="n">
        <f aca="false">INDEX($AK$40:$AK$167,$B119+(const_one-$I119)*64+const_one)</f>
        <v>118065333.702382</v>
      </c>
      <c r="AZ119" s="5" t="n">
        <f aca="false">--($C119=--(AS119&gt;AL119))</f>
        <v>0</v>
      </c>
      <c r="BA119" s="5" t="n">
        <f aca="false">--($D119=--(AT119&gt;AM119))</f>
        <v>0</v>
      </c>
      <c r="BB119" s="5" t="n">
        <f aca="false">--($E119=--(AU119&gt;AN119))</f>
        <v>0</v>
      </c>
      <c r="BC119" s="5" t="n">
        <f aca="false">--($F119=--(AV119&gt;AO119))</f>
        <v>0</v>
      </c>
      <c r="BD119" s="5" t="n">
        <f aca="false">--($G119=--(AW119&gt;AP119))</f>
        <v>0</v>
      </c>
      <c r="BE119" s="5" t="n">
        <f aca="false">--($H119=--(AX119&gt;AQ119))</f>
        <v>0</v>
      </c>
      <c r="BF119" s="5" t="n">
        <f aca="false">--($I119=--(AY119&gt;AR119))</f>
        <v>1</v>
      </c>
      <c r="BG119" s="5" t="n">
        <f aca="false">SUM(AZ119:BF119)</f>
        <v>1</v>
      </c>
      <c r="BH119" s="5" t="n">
        <f aca="false">SUM(AE119:AK119)+AB119+AC119+AD119</f>
        <v>700000000</v>
      </c>
    </row>
    <row r="120" customFormat="false" ht="15" hidden="true" customHeight="false" outlineLevel="0" collapsed="false">
      <c r="A120" s="5" t="n">
        <f aca="false">exit_value_1_usd</f>
        <v>700000000</v>
      </c>
      <c r="B120" s="2" t="n">
        <f aca="false">ROW()-ROW($B$40)</f>
        <v>80</v>
      </c>
      <c r="C120" s="2" t="n">
        <f aca="false">MOD(QUOTIENT($B120,1),2)</f>
        <v>0</v>
      </c>
      <c r="D120" s="2" t="n">
        <f aca="false">MOD(QUOTIENT($B120,2),2)</f>
        <v>0</v>
      </c>
      <c r="E120" s="2" t="n">
        <f aca="false">MOD(QUOTIENT($B120,4),2)</f>
        <v>0</v>
      </c>
      <c r="F120" s="2" t="n">
        <f aca="false">MOD(QUOTIENT($B120,8),2)</f>
        <v>0</v>
      </c>
      <c r="G120" s="2" t="n">
        <f aca="false">MOD(QUOTIENT($B120,16),2)</f>
        <v>1</v>
      </c>
      <c r="H120" s="2" t="n">
        <f aca="false">MOD(QUOTIENT($B120,32),2)</f>
        <v>0</v>
      </c>
      <c r="I120" s="2" t="n">
        <f aca="false">MOD(QUOTIENT($B120,64),2)</f>
        <v>1</v>
      </c>
      <c r="J120" s="5" t="n">
        <f aca="false">IF($C120=const_zero,MIN(class_series_f_invested_usd,MAX(const_zero,$A120)),const_zero)</f>
        <v>30000000</v>
      </c>
      <c r="K120" s="5" t="n">
        <f aca="false">IF($D120=const_zero,MIN(class_series_e_invested_usd,MAX(const_zero,$A120-SUM($J120:$J120))),const_zero)</f>
        <v>300000000</v>
      </c>
      <c r="L120" s="5" t="n">
        <f aca="false">IF($E120=const_zero,MIN(class_series_d_invested_usd,MAX(const_zero,$A120-SUM($J120:$K120))),const_zero)</f>
        <v>100000000</v>
      </c>
      <c r="M120" s="5" t="n">
        <f aca="false">IF($F120=const_zero,MIN(class_series_c_invested_usd,MAX(const_zero,$A120-SUM($J120:$L120))),const_zero)</f>
        <v>60000000</v>
      </c>
      <c r="N120" s="5" t="n">
        <f aca="false">IF($G120=const_zero,MIN(class_series_b_invested_usd,MAX(const_zero,$A120-SUM($J120:$M120))),const_zero)</f>
        <v>0</v>
      </c>
      <c r="O120" s="5" t="n">
        <f aca="false">IF($H120=const_zero,MIN(class_series_a_invested_usd,MAX(const_zero,$A120-SUM($J120:$N120))),const_zero)</f>
        <v>15000000</v>
      </c>
      <c r="P120" s="5" t="n">
        <f aca="false">IF($I120=const_zero,MIN(class_seed_invested_usd,MAX(const_zero,$A120-SUM($J120:$O120))),const_zero)</f>
        <v>0</v>
      </c>
      <c r="Q120" s="5" t="n">
        <f aca="false">MAX(const_zero,$A120-SUM($J120:$P120))</f>
        <v>195000000</v>
      </c>
      <c r="R120" s="9" t="n">
        <f aca="false">common_rsa_total+'Pro-Forma'!$B$10+'Pro-Forma'!$B$11+IF($C120=const_one,'Pro-Forma'!$B$5,const_zero)+IF($D120=const_one,'Pro-Forma'!$F$27,const_zero)+IF($E120=const_one,'Pro-Forma'!$F$26,const_zero)+IF($F120=const_one,'Pro-Forma'!$F$25,const_zero)+IF($G120=const_one,'Pro-Forma'!$F$24,const_zero)+IF($H120=const_one,'Pro-Forma'!$F$23,const_zero)+IF($I120=const_one,'Pro-Forma'!$F$22,const_zero)</f>
        <v>17280512.8289884</v>
      </c>
      <c r="S120" s="23" t="b">
        <f aca="false">IF($R120&gt;const_zero,--($Q120&gt;option_strike_usd*$R120),const_zero)</f>
        <v>1</v>
      </c>
      <c r="T120" s="7" t="n">
        <f aca="false">IF($R120&gt;const_zero,IF($S120=const_one,($Q120+option_strike_usd*pre_f_options_issued)/($R120+pre_f_options_issued),$Q120/$R120),const_zero)</f>
        <v>9.98457429832474</v>
      </c>
      <c r="U120" s="5" t="n">
        <f aca="false">IF($C120=const_one,'Pro-Forma'!$B$5*$T120,const_zero)</f>
        <v>0</v>
      </c>
      <c r="V120" s="5" t="n">
        <f aca="false">IF($D120=const_one,'Pro-Forma'!$F$27*$T120,const_zero)</f>
        <v>0</v>
      </c>
      <c r="W120" s="5" t="n">
        <f aca="false">IF($E120=const_one,'Pro-Forma'!$F$26*$T120,const_zero)</f>
        <v>0</v>
      </c>
      <c r="X120" s="5" t="n">
        <f aca="false">IF($F120=const_one,'Pro-Forma'!$F$25*$T120,const_zero)</f>
        <v>0</v>
      </c>
      <c r="Y120" s="5" t="n">
        <f aca="false">IF($G120=const_one,'Pro-Forma'!$F$24*$T120,const_zero)</f>
        <v>29953722.8949742</v>
      </c>
      <c r="Z120" s="5" t="n">
        <f aca="false">IF($H120=const_one,'Pro-Forma'!$F$23*$T120,const_zero)</f>
        <v>0</v>
      </c>
      <c r="AA120" s="5" t="n">
        <f aca="false">IF($I120=const_one,'Pro-Forma'!$F$22*$T120,const_zero)</f>
        <v>49922871.4916237</v>
      </c>
      <c r="AB120" s="5" t="n">
        <f aca="false">('Pro-Forma'!$B$10+'Pro-Forma'!$B$11)*$T120</f>
        <v>2800801.1826676</v>
      </c>
      <c r="AC120" s="5" t="n">
        <f aca="false">common_rsa_total*$T120</f>
        <v>89861168.6849226</v>
      </c>
      <c r="AD120" s="5" t="n">
        <f aca="false">IF($S120=const_one,pre_f_options_issued*($T120-option_strike_usd),const_zero)</f>
        <v>22461435.7458118</v>
      </c>
      <c r="AE120" s="5" t="n">
        <f aca="false">J120+U120</f>
        <v>30000000</v>
      </c>
      <c r="AF120" s="5" t="n">
        <f aca="false">K120+V120</f>
        <v>300000000</v>
      </c>
      <c r="AG120" s="5" t="n">
        <f aca="false">L120+W120</f>
        <v>100000000</v>
      </c>
      <c r="AH120" s="5" t="n">
        <f aca="false">M120+X120</f>
        <v>60000000</v>
      </c>
      <c r="AI120" s="5" t="n">
        <f aca="false">N120+Y120</f>
        <v>29953722.8949742</v>
      </c>
      <c r="AJ120" s="5" t="n">
        <f aca="false">O120+Z120</f>
        <v>15000000</v>
      </c>
      <c r="AK120" s="5" t="n">
        <f aca="false">P120+AA120</f>
        <v>49922871.4916237</v>
      </c>
      <c r="AL120" s="5" t="n">
        <f aca="false">INDEX($AE$40:$AE$167,$B120-$C120*1+const_one)</f>
        <v>30000000</v>
      </c>
      <c r="AM120" s="5" t="n">
        <f aca="false">INDEX($AF$40:$AF$167,$B120-$D120*2+const_one)</f>
        <v>300000000</v>
      </c>
      <c r="AN120" s="5" t="n">
        <f aca="false">INDEX($AG$40:$AG$167,$B120-$E120*4+const_one)</f>
        <v>100000000</v>
      </c>
      <c r="AO120" s="5" t="n">
        <f aca="false">INDEX($AH$40:$AH$167,$B120-$F120*8+const_one)</f>
        <v>60000000</v>
      </c>
      <c r="AP120" s="5" t="n">
        <f aca="false">INDEX($AI$40:$AI$167,$B120-$G120*16+const_one)</f>
        <v>30000000</v>
      </c>
      <c r="AQ120" s="5" t="n">
        <f aca="false">INDEX($AJ$40:$AJ$167,$B120-$H120*32+const_one)</f>
        <v>15000000</v>
      </c>
      <c r="AR120" s="5" t="n">
        <f aca="false">INDEX($AK$40:$AK$167,$B120-$I120*64+const_one)</f>
        <v>5000000</v>
      </c>
      <c r="AS120" s="5" t="n">
        <f aca="false">INDEX($AE$40:$AE$167,$B120+(const_one-$C120)*1+const_one)</f>
        <v>8814287.92740684</v>
      </c>
      <c r="AT120" s="5" t="n">
        <f aca="false">INDEX($AF$40:$AF$167,$B120+(const_one-$D120)*2+const_one)</f>
        <v>117748957.68813</v>
      </c>
      <c r="AU120" s="5" t="n">
        <f aca="false">INDEX($AG$40:$AG$167,$B120+(const_one-$E120)*4+const_one)</f>
        <v>23973103.2609785</v>
      </c>
      <c r="AV120" s="5" t="n">
        <f aca="false">INDEX($AH$40:$AH$167,$B120+(const_one-$F120)*8+const_one)</f>
        <v>27862295.3745379</v>
      </c>
      <c r="AW120" s="5" t="n">
        <f aca="false">INDEX($AI$40:$AI$167,$B120+(const_one-$G120)*16+const_one)</f>
        <v>29953722.8949742</v>
      </c>
      <c r="AX120" s="5" t="n">
        <f aca="false">INDEX($AJ$40:$AJ$167,$B120+(const_one-$H120)*32+const_one)</f>
        <v>42876433.0799919</v>
      </c>
      <c r="AY120" s="5" t="n">
        <f aca="false">INDEX($AK$40:$AK$167,$B120+(const_one-$I120)*64+const_one)</f>
        <v>49922871.4916237</v>
      </c>
      <c r="AZ120" s="5" t="n">
        <f aca="false">--($C120=--(AS120&gt;AL120))</f>
        <v>1</v>
      </c>
      <c r="BA120" s="5" t="n">
        <f aca="false">--($D120=--(AT120&gt;AM120))</f>
        <v>1</v>
      </c>
      <c r="BB120" s="5" t="n">
        <f aca="false">--($E120=--(AU120&gt;AN120))</f>
        <v>1</v>
      </c>
      <c r="BC120" s="5" t="n">
        <f aca="false">--($F120=--(AV120&gt;AO120))</f>
        <v>1</v>
      </c>
      <c r="BD120" s="5" t="n">
        <f aca="false">--($G120=--(AW120&gt;AP120))</f>
        <v>0</v>
      </c>
      <c r="BE120" s="5" t="n">
        <f aca="false">--($H120=--(AX120&gt;AQ120))</f>
        <v>0</v>
      </c>
      <c r="BF120" s="5" t="n">
        <f aca="false">--($I120=--(AY120&gt;AR120))</f>
        <v>1</v>
      </c>
      <c r="BG120" s="5" t="n">
        <f aca="false">SUM(AZ120:BF120)</f>
        <v>5</v>
      </c>
      <c r="BH120" s="5" t="n">
        <f aca="false">SUM(AE120:AK120)+AB120+AC120+AD120</f>
        <v>700000000</v>
      </c>
    </row>
    <row r="121" customFormat="false" ht="15" hidden="true" customHeight="false" outlineLevel="0" collapsed="false">
      <c r="A121" s="5" t="n">
        <f aca="false">exit_value_1_usd</f>
        <v>700000000</v>
      </c>
      <c r="B121" s="2" t="n">
        <f aca="false">ROW()-ROW($B$40)</f>
        <v>81</v>
      </c>
      <c r="C121" s="2" t="n">
        <f aca="false">MOD(QUOTIENT($B121,1),2)</f>
        <v>1</v>
      </c>
      <c r="D121" s="2" t="n">
        <f aca="false">MOD(QUOTIENT($B121,2),2)</f>
        <v>0</v>
      </c>
      <c r="E121" s="2" t="n">
        <f aca="false">MOD(QUOTIENT($B121,4),2)</f>
        <v>0</v>
      </c>
      <c r="F121" s="2" t="n">
        <f aca="false">MOD(QUOTIENT($B121,8),2)</f>
        <v>0</v>
      </c>
      <c r="G121" s="2" t="n">
        <f aca="false">MOD(QUOTIENT($B121,16),2)</f>
        <v>1</v>
      </c>
      <c r="H121" s="2" t="n">
        <f aca="false">MOD(QUOTIENT($B121,32),2)</f>
        <v>0</v>
      </c>
      <c r="I121" s="2" t="n">
        <f aca="false">MOD(QUOTIENT($B121,64),2)</f>
        <v>1</v>
      </c>
      <c r="J121" s="5" t="n">
        <f aca="false">IF($C121=const_zero,MIN(class_series_f_invested_usd,MAX(const_zero,$A121)),const_zero)</f>
        <v>0</v>
      </c>
      <c r="K121" s="5" t="n">
        <f aca="false">IF($D121=const_zero,MIN(class_series_e_invested_usd,MAX(const_zero,$A121-SUM($J121:$J121))),const_zero)</f>
        <v>300000000</v>
      </c>
      <c r="L121" s="5" t="n">
        <f aca="false">IF($E121=const_zero,MIN(class_series_d_invested_usd,MAX(const_zero,$A121-SUM($J121:$K121))),const_zero)</f>
        <v>100000000</v>
      </c>
      <c r="M121" s="5" t="n">
        <f aca="false">IF($F121=const_zero,MIN(class_series_c_invested_usd,MAX(const_zero,$A121-SUM($J121:$L121))),const_zero)</f>
        <v>60000000</v>
      </c>
      <c r="N121" s="5" t="n">
        <f aca="false">IF($G121=const_zero,MIN(class_series_b_invested_usd,MAX(const_zero,$A121-SUM($J121:$M121))),const_zero)</f>
        <v>0</v>
      </c>
      <c r="O121" s="5" t="n">
        <f aca="false">IF($H121=const_zero,MIN(class_series_a_invested_usd,MAX(const_zero,$A121-SUM($J121:$N121))),const_zero)</f>
        <v>15000000</v>
      </c>
      <c r="P121" s="5" t="n">
        <f aca="false">IF($I121=const_zero,MIN(class_seed_invested_usd,MAX(const_zero,$A121-SUM($J121:$O121))),const_zero)</f>
        <v>0</v>
      </c>
      <c r="Q121" s="5" t="n">
        <f aca="false">MAX(const_zero,$A121-SUM($J121:$P121))</f>
        <v>225000000</v>
      </c>
      <c r="R121" s="9" t="n">
        <f aca="false">common_rsa_total+'Pro-Forma'!$B$10+'Pro-Forma'!$B$11+IF($C121=const_one,'Pro-Forma'!$B$5,const_zero)+IF($D121=const_one,'Pro-Forma'!$F$27,const_zero)+IF($E121=const_one,'Pro-Forma'!$F$26,const_zero)+IF($F121=const_one,'Pro-Forma'!$F$25,const_zero)+IF($G121=const_one,'Pro-Forma'!$F$24,const_zero)+IF($H121=const_one,'Pro-Forma'!$F$23,const_zero)+IF($I121=const_one,'Pro-Forma'!$F$22,const_zero)</f>
        <v>18077780.8981917</v>
      </c>
      <c r="S121" s="23" t="b">
        <f aca="false">IF($R121&gt;const_zero,--($Q121&gt;option_strike_usd*$R121),const_zero)</f>
        <v>1</v>
      </c>
      <c r="T121" s="7" t="n">
        <f aca="false">IF($R121&gt;const_zero,IF($S121=const_one,($Q121+option_strike_usd*pre_f_options_issued)/($R121+pre_f_options_issued),$Q121/$R121),const_zero)</f>
        <v>11.0556138742828</v>
      </c>
      <c r="U121" s="5" t="n">
        <f aca="false">IF($C121=const_one,'Pro-Forma'!$B$5*$T121,const_zero)</f>
        <v>8814287.92740684</v>
      </c>
      <c r="V121" s="5" t="n">
        <f aca="false">IF($D121=const_one,'Pro-Forma'!$F$27*$T121,const_zero)</f>
        <v>0</v>
      </c>
      <c r="W121" s="5" t="n">
        <f aca="false">IF($E121=const_one,'Pro-Forma'!$F$26*$T121,const_zero)</f>
        <v>0</v>
      </c>
      <c r="X121" s="5" t="n">
        <f aca="false">IF($F121=const_one,'Pro-Forma'!$F$25*$T121,const_zero)</f>
        <v>0</v>
      </c>
      <c r="Y121" s="5" t="n">
        <f aca="false">IF($G121=const_one,'Pro-Forma'!$F$24*$T121,const_zero)</f>
        <v>33166841.6228485</v>
      </c>
      <c r="Z121" s="5" t="n">
        <f aca="false">IF($H121=const_one,'Pro-Forma'!$F$23*$T121,const_zero)</f>
        <v>0</v>
      </c>
      <c r="AA121" s="5" t="n">
        <f aca="false">IF($I121=const_one,'Pro-Forma'!$F$22*$T121,const_zero)</f>
        <v>55278069.3714141</v>
      </c>
      <c r="AB121" s="5" t="n">
        <f aca="false">('Pro-Forma'!$B$10+'Pro-Forma'!$B$11)*$T121</f>
        <v>3101241.5240781</v>
      </c>
      <c r="AC121" s="5" t="n">
        <f aca="false">common_rsa_total*$T121</f>
        <v>99500524.8685454</v>
      </c>
      <c r="AD121" s="5" t="n">
        <f aca="false">IF($S121=const_one,pre_f_options_issued*($T121-option_strike_usd),const_zero)</f>
        <v>25139034.6857071</v>
      </c>
      <c r="AE121" s="5" t="n">
        <f aca="false">J121+U121</f>
        <v>8814287.92740684</v>
      </c>
      <c r="AF121" s="5" t="n">
        <f aca="false">K121+V121</f>
        <v>300000000</v>
      </c>
      <c r="AG121" s="5" t="n">
        <f aca="false">L121+W121</f>
        <v>100000000</v>
      </c>
      <c r="AH121" s="5" t="n">
        <f aca="false">M121+X121</f>
        <v>60000000</v>
      </c>
      <c r="AI121" s="5" t="n">
        <f aca="false">N121+Y121</f>
        <v>33166841.6228485</v>
      </c>
      <c r="AJ121" s="5" t="n">
        <f aca="false">O121+Z121</f>
        <v>15000000</v>
      </c>
      <c r="AK121" s="5" t="n">
        <f aca="false">P121+AA121</f>
        <v>55278069.3714141</v>
      </c>
      <c r="AL121" s="5" t="n">
        <f aca="false">INDEX($AE$40:$AE$167,$B121-$C121*1+const_one)</f>
        <v>30000000</v>
      </c>
      <c r="AM121" s="5" t="n">
        <f aca="false">INDEX($AF$40:$AF$167,$B121-$D121*2+const_one)</f>
        <v>300000000</v>
      </c>
      <c r="AN121" s="5" t="n">
        <f aca="false">INDEX($AG$40:$AG$167,$B121-$E121*4+const_one)</f>
        <v>100000000</v>
      </c>
      <c r="AO121" s="5" t="n">
        <f aca="false">INDEX($AH$40:$AH$167,$B121-$F121*8+const_one)</f>
        <v>60000000</v>
      </c>
      <c r="AP121" s="5" t="n">
        <f aca="false">INDEX($AI$40:$AI$167,$B121-$G121*16+const_one)</f>
        <v>30000000</v>
      </c>
      <c r="AQ121" s="5" t="n">
        <f aca="false">INDEX($AJ$40:$AJ$167,$B121-$H121*32+const_one)</f>
        <v>15000000</v>
      </c>
      <c r="AR121" s="5" t="n">
        <f aca="false">INDEX($AK$40:$AK$167,$B121-$I121*64+const_one)</f>
        <v>5000000</v>
      </c>
      <c r="AS121" s="5" t="n">
        <f aca="false">INDEX($AE$40:$AE$167,$B121+(const_one-$C121)*1+const_one)</f>
        <v>8814287.92740684</v>
      </c>
      <c r="AT121" s="5" t="n">
        <f aca="false">INDEX($AF$40:$AF$167,$B121+(const_one-$D121)*2+const_one)</f>
        <v>121122915.338962</v>
      </c>
      <c r="AU121" s="5" t="n">
        <f aca="false">INDEX($AG$40:$AG$167,$B121+(const_one-$E121)*4+const_one)</f>
        <v>25447529.0476145</v>
      </c>
      <c r="AV121" s="5" t="n">
        <f aca="false">INDEX($AH$40:$AH$167,$B121+(const_one-$F121)*8+const_one)</f>
        <v>30029009.4616709</v>
      </c>
      <c r="AW121" s="5" t="n">
        <f aca="false">INDEX($AI$40:$AI$167,$B121+(const_one-$G121)*16+const_one)</f>
        <v>33166841.6228485</v>
      </c>
      <c r="AX121" s="5" t="n">
        <f aca="false">INDEX($AJ$40:$AJ$167,$B121+(const_one-$H121)*32+const_one)</f>
        <v>47404425.1464255</v>
      </c>
      <c r="AY121" s="5" t="n">
        <f aca="false">INDEX($AK$40:$AK$167,$B121+(const_one-$I121)*64+const_one)</f>
        <v>55278069.3714141</v>
      </c>
      <c r="AZ121" s="5" t="n">
        <f aca="false">--($C121=--(AS121&gt;AL121))</f>
        <v>0</v>
      </c>
      <c r="BA121" s="5" t="n">
        <f aca="false">--($D121=--(AT121&gt;AM121))</f>
        <v>1</v>
      </c>
      <c r="BB121" s="5" t="n">
        <f aca="false">--($E121=--(AU121&gt;AN121))</f>
        <v>1</v>
      </c>
      <c r="BC121" s="5" t="n">
        <f aca="false">--($F121=--(AV121&gt;AO121))</f>
        <v>1</v>
      </c>
      <c r="BD121" s="5" t="n">
        <f aca="false">--($G121=--(AW121&gt;AP121))</f>
        <v>1</v>
      </c>
      <c r="BE121" s="5" t="n">
        <f aca="false">--($H121=--(AX121&gt;AQ121))</f>
        <v>0</v>
      </c>
      <c r="BF121" s="5" t="n">
        <f aca="false">--($I121=--(AY121&gt;AR121))</f>
        <v>1</v>
      </c>
      <c r="BG121" s="5" t="n">
        <f aca="false">SUM(AZ121:BF121)</f>
        <v>5</v>
      </c>
      <c r="BH121" s="5" t="n">
        <f aca="false">SUM(AE121:AK121)+AB121+AC121+AD121</f>
        <v>700000000</v>
      </c>
    </row>
    <row r="122" customFormat="false" ht="15" hidden="true" customHeight="false" outlineLevel="0" collapsed="false">
      <c r="A122" s="5" t="n">
        <f aca="false">exit_value_1_usd</f>
        <v>700000000</v>
      </c>
      <c r="B122" s="2" t="n">
        <f aca="false">ROW()-ROW($B$40)</f>
        <v>82</v>
      </c>
      <c r="C122" s="2" t="n">
        <f aca="false">MOD(QUOTIENT($B122,1),2)</f>
        <v>0</v>
      </c>
      <c r="D122" s="2" t="n">
        <f aca="false">MOD(QUOTIENT($B122,2),2)</f>
        <v>1</v>
      </c>
      <c r="E122" s="2" t="n">
        <f aca="false">MOD(QUOTIENT($B122,4),2)</f>
        <v>0</v>
      </c>
      <c r="F122" s="2" t="n">
        <f aca="false">MOD(QUOTIENT($B122,8),2)</f>
        <v>0</v>
      </c>
      <c r="G122" s="2" t="n">
        <f aca="false">MOD(QUOTIENT($B122,16),2)</f>
        <v>1</v>
      </c>
      <c r="H122" s="2" t="n">
        <f aca="false">MOD(QUOTIENT($B122,32),2)</f>
        <v>0</v>
      </c>
      <c r="I122" s="2" t="n">
        <f aca="false">MOD(QUOTIENT($B122,64),2)</f>
        <v>1</v>
      </c>
      <c r="J122" s="5" t="n">
        <f aca="false">IF($C122=const_zero,MIN(class_series_f_invested_usd,MAX(const_zero,$A122)),const_zero)</f>
        <v>30000000</v>
      </c>
      <c r="K122" s="5" t="n">
        <f aca="false">IF($D122=const_zero,MIN(class_series_e_invested_usd,MAX(const_zero,$A122-SUM($J122:$J122))),const_zero)</f>
        <v>0</v>
      </c>
      <c r="L122" s="5" t="n">
        <f aca="false">IF($E122=const_zero,MIN(class_series_d_invested_usd,MAX(const_zero,$A122-SUM($J122:$K122))),const_zero)</f>
        <v>100000000</v>
      </c>
      <c r="M122" s="5" t="n">
        <f aca="false">IF($F122=const_zero,MIN(class_series_c_invested_usd,MAX(const_zero,$A122-SUM($J122:$L122))),const_zero)</f>
        <v>60000000</v>
      </c>
      <c r="N122" s="5" t="n">
        <f aca="false">IF($G122=const_zero,MIN(class_series_b_invested_usd,MAX(const_zero,$A122-SUM($J122:$M122))),const_zero)</f>
        <v>0</v>
      </c>
      <c r="O122" s="5" t="n">
        <f aca="false">IF($H122=const_zero,MIN(class_series_a_invested_usd,MAX(const_zero,$A122-SUM($J122:$N122))),const_zero)</f>
        <v>15000000</v>
      </c>
      <c r="P122" s="5" t="n">
        <f aca="false">IF($I122=const_zero,MIN(class_seed_invested_usd,MAX(const_zero,$A122-SUM($J122:$O122))),const_zero)</f>
        <v>0</v>
      </c>
      <c r="Q122" s="5" t="n">
        <f aca="false">MAX(const_zero,$A122-SUM($J122:$P122))</f>
        <v>495000000</v>
      </c>
      <c r="R122" s="9" t="n">
        <f aca="false">common_rsa_total+'Pro-Forma'!$B$10+'Pro-Forma'!$B$11+IF($C122=const_one,'Pro-Forma'!$B$5,const_zero)+IF($D122=const_one,'Pro-Forma'!$F$27,const_zero)+IF($E122=const_one,'Pro-Forma'!$F$26,const_zero)+IF($F122=const_one,'Pro-Forma'!$F$25,const_zero)+IF($G122=const_one,'Pro-Forma'!$F$24,const_zero)+IF($H122=const_one,'Pro-Forma'!$F$23,const_zero)+IF($I122=const_one,'Pro-Forma'!$F$22,const_zero)</f>
        <v>23413833.1063222</v>
      </c>
      <c r="S122" s="23" t="b">
        <f aca="false">IF($R122&gt;const_zero,--($Q122&gt;option_strike_usd*$R122),const_zero)</f>
        <v>1</v>
      </c>
      <c r="T122" s="7" t="n">
        <f aca="false">IF($R122&gt;const_zero,IF($S122=const_one,($Q122+option_strike_usd*pre_f_options_issued)/($R122+pre_f_options_issued),$Q122/$R122),const_zero)</f>
        <v>19.1982404902741</v>
      </c>
      <c r="U122" s="5" t="n">
        <f aca="false">IF($C122=const_one,'Pro-Forma'!$B$5*$T122,const_zero)</f>
        <v>0</v>
      </c>
      <c r="V122" s="5" t="n">
        <f aca="false">IF($D122=const_one,'Pro-Forma'!$F$27*$T122,const_zero)</f>
        <v>117748957.68813</v>
      </c>
      <c r="W122" s="5" t="n">
        <f aca="false">IF($E122=const_one,'Pro-Forma'!$F$26*$T122,const_zero)</f>
        <v>0</v>
      </c>
      <c r="X122" s="5" t="n">
        <f aca="false">IF($F122=const_one,'Pro-Forma'!$F$25*$T122,const_zero)</f>
        <v>0</v>
      </c>
      <c r="Y122" s="5" t="n">
        <f aca="false">IF($G122=const_one,'Pro-Forma'!$F$24*$T122,const_zero)</f>
        <v>57594721.4708222</v>
      </c>
      <c r="Z122" s="5" t="n">
        <f aca="false">IF($H122=const_one,'Pro-Forma'!$F$23*$T122,const_zero)</f>
        <v>0</v>
      </c>
      <c r="AA122" s="5" t="n">
        <f aca="false">IF($I122=const_one,'Pro-Forma'!$F$22*$T122,const_zero)</f>
        <v>95991202.4513703</v>
      </c>
      <c r="AB122" s="5" t="n">
        <f aca="false">('Pro-Forma'!$B$10+'Pro-Forma'!$B$11)*$T122</f>
        <v>5385352.75152577</v>
      </c>
      <c r="AC122" s="5" t="n">
        <f aca="false">common_rsa_total*$T122</f>
        <v>172784164.412467</v>
      </c>
      <c r="AD122" s="5" t="n">
        <f aca="false">IF($S122=const_one,pre_f_options_issued*($T122-option_strike_usd),const_zero)</f>
        <v>45495601.2256852</v>
      </c>
      <c r="AE122" s="5" t="n">
        <f aca="false">J122+U122</f>
        <v>30000000</v>
      </c>
      <c r="AF122" s="5" t="n">
        <f aca="false">K122+V122</f>
        <v>117748957.68813</v>
      </c>
      <c r="AG122" s="5" t="n">
        <f aca="false">L122+W122</f>
        <v>100000000</v>
      </c>
      <c r="AH122" s="5" t="n">
        <f aca="false">M122+X122</f>
        <v>60000000</v>
      </c>
      <c r="AI122" s="5" t="n">
        <f aca="false">N122+Y122</f>
        <v>57594721.4708222</v>
      </c>
      <c r="AJ122" s="5" t="n">
        <f aca="false">O122+Z122</f>
        <v>15000000</v>
      </c>
      <c r="AK122" s="5" t="n">
        <f aca="false">P122+AA122</f>
        <v>95991202.4513703</v>
      </c>
      <c r="AL122" s="5" t="n">
        <f aca="false">INDEX($AE$40:$AE$167,$B122-$C122*1+const_one)</f>
        <v>30000000</v>
      </c>
      <c r="AM122" s="5" t="n">
        <f aca="false">INDEX($AF$40:$AF$167,$B122-$D122*2+const_one)</f>
        <v>300000000</v>
      </c>
      <c r="AN122" s="5" t="n">
        <f aca="false">INDEX($AG$40:$AG$167,$B122-$E122*4+const_one)</f>
        <v>100000000</v>
      </c>
      <c r="AO122" s="5" t="n">
        <f aca="false">INDEX($AH$40:$AH$167,$B122-$F122*8+const_one)</f>
        <v>60000000</v>
      </c>
      <c r="AP122" s="5" t="n">
        <f aca="false">INDEX($AI$40:$AI$167,$B122-$G122*16+const_one)</f>
        <v>30000000</v>
      </c>
      <c r="AQ122" s="5" t="n">
        <f aca="false">INDEX($AJ$40:$AJ$167,$B122-$H122*32+const_one)</f>
        <v>15000000</v>
      </c>
      <c r="AR122" s="5" t="n">
        <f aca="false">INDEX($AK$40:$AK$167,$B122-$I122*64+const_one)</f>
        <v>5000000</v>
      </c>
      <c r="AS122" s="5" t="n">
        <f aca="false">INDEX($AE$40:$AE$167,$B122+(const_one-$C122)*1+const_one)</f>
        <v>15744723.6540773</v>
      </c>
      <c r="AT122" s="5" t="n">
        <f aca="false">INDEX($AF$40:$AF$167,$B122+(const_one-$D122)*2+const_one)</f>
        <v>117748957.68813</v>
      </c>
      <c r="AU122" s="5" t="n">
        <f aca="false">INDEX($AG$40:$AG$167,$B122+(const_one-$E122)*4+const_one)</f>
        <v>37466579.9710616</v>
      </c>
      <c r="AV122" s="5" t="n">
        <f aca="false">INDEX($AH$40:$AH$167,$B122+(const_one-$F122)*8+const_one)</f>
        <v>47256053.0739738</v>
      </c>
      <c r="AW122" s="5" t="n">
        <f aca="false">INDEX($AI$40:$AI$167,$B122+(const_one-$G122)*16+const_one)</f>
        <v>57594721.4708222</v>
      </c>
      <c r="AX122" s="5" t="n">
        <f aca="false">INDEX($AJ$40:$AJ$167,$B122+(const_one-$H122)*32+const_one)</f>
        <v>82891694.18709</v>
      </c>
      <c r="AY122" s="5" t="n">
        <f aca="false">INDEX($AK$40:$AK$167,$B122+(const_one-$I122)*64+const_one)</f>
        <v>95991202.4513703</v>
      </c>
      <c r="AZ122" s="5" t="n">
        <f aca="false">--($C122=--(AS122&gt;AL122))</f>
        <v>1</v>
      </c>
      <c r="BA122" s="5" t="n">
        <f aca="false">--($D122=--(AT122&gt;AM122))</f>
        <v>0</v>
      </c>
      <c r="BB122" s="5" t="n">
        <f aca="false">--($E122=--(AU122&gt;AN122))</f>
        <v>1</v>
      </c>
      <c r="BC122" s="5" t="n">
        <f aca="false">--($F122=--(AV122&gt;AO122))</f>
        <v>1</v>
      </c>
      <c r="BD122" s="5" t="n">
        <f aca="false">--($G122=--(AW122&gt;AP122))</f>
        <v>1</v>
      </c>
      <c r="BE122" s="5" t="n">
        <f aca="false">--($H122=--(AX122&gt;AQ122))</f>
        <v>0</v>
      </c>
      <c r="BF122" s="5" t="n">
        <f aca="false">--($I122=--(AY122&gt;AR122))</f>
        <v>1</v>
      </c>
      <c r="BG122" s="5" t="n">
        <f aca="false">SUM(AZ122:BF122)</f>
        <v>5</v>
      </c>
      <c r="BH122" s="5" t="n">
        <f aca="false">SUM(AE122:AK122)+AB122+AC122+AD122</f>
        <v>700000000</v>
      </c>
    </row>
    <row r="123" customFormat="false" ht="15" hidden="true" customHeight="false" outlineLevel="0" collapsed="false">
      <c r="A123" s="5" t="n">
        <f aca="false">exit_value_1_usd</f>
        <v>700000000</v>
      </c>
      <c r="B123" s="2" t="n">
        <f aca="false">ROW()-ROW($B$40)</f>
        <v>83</v>
      </c>
      <c r="C123" s="2" t="n">
        <f aca="false">MOD(QUOTIENT($B123,1),2)</f>
        <v>1</v>
      </c>
      <c r="D123" s="2" t="n">
        <f aca="false">MOD(QUOTIENT($B123,2),2)</f>
        <v>1</v>
      </c>
      <c r="E123" s="2" t="n">
        <f aca="false">MOD(QUOTIENT($B123,4),2)</f>
        <v>0</v>
      </c>
      <c r="F123" s="2" t="n">
        <f aca="false">MOD(QUOTIENT($B123,8),2)</f>
        <v>0</v>
      </c>
      <c r="G123" s="2" t="n">
        <f aca="false">MOD(QUOTIENT($B123,16),2)</f>
        <v>1</v>
      </c>
      <c r="H123" s="2" t="n">
        <f aca="false">MOD(QUOTIENT($B123,32),2)</f>
        <v>0</v>
      </c>
      <c r="I123" s="2" t="n">
        <f aca="false">MOD(QUOTIENT($B123,64),2)</f>
        <v>1</v>
      </c>
      <c r="J123" s="5" t="n">
        <f aca="false">IF($C123=const_zero,MIN(class_series_f_invested_usd,MAX(const_zero,$A123)),const_zero)</f>
        <v>0</v>
      </c>
      <c r="K123" s="5" t="n">
        <f aca="false">IF($D123=const_zero,MIN(class_series_e_invested_usd,MAX(const_zero,$A123-SUM($J123:$J123))),const_zero)</f>
        <v>0</v>
      </c>
      <c r="L123" s="5" t="n">
        <f aca="false">IF($E123=const_zero,MIN(class_series_d_invested_usd,MAX(const_zero,$A123-SUM($J123:$K123))),const_zero)</f>
        <v>100000000</v>
      </c>
      <c r="M123" s="5" t="n">
        <f aca="false">IF($F123=const_zero,MIN(class_series_c_invested_usd,MAX(const_zero,$A123-SUM($J123:$L123))),const_zero)</f>
        <v>60000000</v>
      </c>
      <c r="N123" s="5" t="n">
        <f aca="false">IF($G123=const_zero,MIN(class_series_b_invested_usd,MAX(const_zero,$A123-SUM($J123:$M123))),const_zero)</f>
        <v>0</v>
      </c>
      <c r="O123" s="5" t="n">
        <f aca="false">IF($H123=const_zero,MIN(class_series_a_invested_usd,MAX(const_zero,$A123-SUM($J123:$N123))),const_zero)</f>
        <v>15000000</v>
      </c>
      <c r="P123" s="5" t="n">
        <f aca="false">IF($I123=const_zero,MIN(class_seed_invested_usd,MAX(const_zero,$A123-SUM($J123:$O123))),const_zero)</f>
        <v>0</v>
      </c>
      <c r="Q123" s="5" t="n">
        <f aca="false">MAX(const_zero,$A123-SUM($J123:$P123))</f>
        <v>525000000</v>
      </c>
      <c r="R123" s="9" t="n">
        <f aca="false">common_rsa_total+'Pro-Forma'!$B$10+'Pro-Forma'!$B$11+IF($C123=const_one,'Pro-Forma'!$B$5,const_zero)+IF($D123=const_one,'Pro-Forma'!$F$27,const_zero)+IF($E123=const_one,'Pro-Forma'!$F$26,const_zero)+IF($F123=const_one,'Pro-Forma'!$F$25,const_zero)+IF($G123=const_one,'Pro-Forma'!$F$24,const_zero)+IF($H123=const_one,'Pro-Forma'!$F$23,const_zero)+IF($I123=const_one,'Pro-Forma'!$F$22,const_zero)</f>
        <v>24211101.1755256</v>
      </c>
      <c r="S123" s="23" t="b">
        <f aca="false">IF($R123&gt;const_zero,--($Q123&gt;option_strike_usd*$R123),const_zero)</f>
        <v>1</v>
      </c>
      <c r="T123" s="7" t="n">
        <f aca="false">IF($R123&gt;const_zero,IF($S123=const_one,($Q123+option_strike_usd*pre_f_options_issued)/($R123+pre_f_options_issued),$Q123/$R123),const_zero)</f>
        <v>19.7483434521722</v>
      </c>
      <c r="U123" s="5" t="n">
        <f aca="false">IF($C123=const_one,'Pro-Forma'!$B$5*$T123,const_zero)</f>
        <v>15744723.6540773</v>
      </c>
      <c r="V123" s="5" t="n">
        <f aca="false">IF($D123=const_one,'Pro-Forma'!$F$27*$T123,const_zero)</f>
        <v>121122915.338962</v>
      </c>
      <c r="W123" s="5" t="n">
        <f aca="false">IF($E123=const_one,'Pro-Forma'!$F$26*$T123,const_zero)</f>
        <v>0</v>
      </c>
      <c r="X123" s="5" t="n">
        <f aca="false">IF($F123=const_one,'Pro-Forma'!$F$25*$T123,const_zero)</f>
        <v>0</v>
      </c>
      <c r="Y123" s="5" t="n">
        <f aca="false">IF($G123=const_one,'Pro-Forma'!$F$24*$T123,const_zero)</f>
        <v>59245030.3565167</v>
      </c>
      <c r="Z123" s="5" t="n">
        <f aca="false">IF($H123=const_one,'Pro-Forma'!$F$23*$T123,const_zero)</f>
        <v>0</v>
      </c>
      <c r="AA123" s="5" t="n">
        <f aca="false">IF($I123=const_one,'Pro-Forma'!$F$22*$T123,const_zero)</f>
        <v>98741717.2608611</v>
      </c>
      <c r="AB123" s="5" t="n">
        <f aca="false">('Pro-Forma'!$B$10+'Pro-Forma'!$B$11)*$T123</f>
        <v>5539663.68960271</v>
      </c>
      <c r="AC123" s="5" t="n">
        <f aca="false">common_rsa_total*$T123</f>
        <v>177735091.06955</v>
      </c>
      <c r="AD123" s="5" t="n">
        <f aca="false">IF($S123=const_one,pre_f_options_issued*($T123-option_strike_usd),const_zero)</f>
        <v>46870858.6304306</v>
      </c>
      <c r="AE123" s="5" t="n">
        <f aca="false">J123+U123</f>
        <v>15744723.6540773</v>
      </c>
      <c r="AF123" s="5" t="n">
        <f aca="false">K123+V123</f>
        <v>121122915.338962</v>
      </c>
      <c r="AG123" s="5" t="n">
        <f aca="false">L123+W123</f>
        <v>100000000</v>
      </c>
      <c r="AH123" s="5" t="n">
        <f aca="false">M123+X123</f>
        <v>60000000</v>
      </c>
      <c r="AI123" s="5" t="n">
        <f aca="false">N123+Y123</f>
        <v>59245030.3565167</v>
      </c>
      <c r="AJ123" s="5" t="n">
        <f aca="false">O123+Z123</f>
        <v>15000000</v>
      </c>
      <c r="AK123" s="5" t="n">
        <f aca="false">P123+AA123</f>
        <v>98741717.2608611</v>
      </c>
      <c r="AL123" s="5" t="n">
        <f aca="false">INDEX($AE$40:$AE$167,$B123-$C123*1+const_one)</f>
        <v>30000000</v>
      </c>
      <c r="AM123" s="5" t="n">
        <f aca="false">INDEX($AF$40:$AF$167,$B123-$D123*2+const_one)</f>
        <v>300000000</v>
      </c>
      <c r="AN123" s="5" t="n">
        <f aca="false">INDEX($AG$40:$AG$167,$B123-$E123*4+const_one)</f>
        <v>100000000</v>
      </c>
      <c r="AO123" s="5" t="n">
        <f aca="false">INDEX($AH$40:$AH$167,$B123-$F123*8+const_one)</f>
        <v>60000000</v>
      </c>
      <c r="AP123" s="5" t="n">
        <f aca="false">INDEX($AI$40:$AI$167,$B123-$G123*16+const_one)</f>
        <v>30000000</v>
      </c>
      <c r="AQ123" s="5" t="n">
        <f aca="false">INDEX($AJ$40:$AJ$167,$B123-$H123*32+const_one)</f>
        <v>15000000</v>
      </c>
      <c r="AR123" s="5" t="n">
        <f aca="false">INDEX($AK$40:$AK$167,$B123-$I123*64+const_one)</f>
        <v>5000000</v>
      </c>
      <c r="AS123" s="5" t="n">
        <f aca="false">INDEX($AE$40:$AE$167,$B123+(const_one-$C123)*1+const_one)</f>
        <v>15744723.6540773</v>
      </c>
      <c r="AT123" s="5" t="n">
        <f aca="false">INDEX($AF$40:$AF$167,$B123+(const_one-$D123)*2+const_one)</f>
        <v>121122915.338962</v>
      </c>
      <c r="AU123" s="5" t="n">
        <f aca="false">INDEX($AG$40:$AG$167,$B123+(const_one-$E123)*4+const_one)</f>
        <v>38244882.8551284</v>
      </c>
      <c r="AV123" s="5" t="n">
        <f aca="false">INDEX($AH$40:$AH$167,$B123+(const_one-$F123)*8+const_one)</f>
        <v>48435131.034666</v>
      </c>
      <c r="AW123" s="5" t="n">
        <f aca="false">INDEX($AI$40:$AI$167,$B123+(const_one-$G123)*16+const_one)</f>
        <v>59245030.3565167</v>
      </c>
      <c r="AX123" s="5" t="n">
        <f aca="false">INDEX($AJ$40:$AJ$167,$B123+(const_one-$H123)*32+const_one)</f>
        <v>85537868.4261363</v>
      </c>
      <c r="AY123" s="5" t="n">
        <f aca="false">INDEX($AK$40:$AK$167,$B123+(const_one-$I123)*64+const_one)</f>
        <v>98741717.2608611</v>
      </c>
      <c r="AZ123" s="5" t="n">
        <f aca="false">--($C123=--(AS123&gt;AL123))</f>
        <v>0</v>
      </c>
      <c r="BA123" s="5" t="n">
        <f aca="false">--($D123=--(AT123&gt;AM123))</f>
        <v>0</v>
      </c>
      <c r="BB123" s="5" t="n">
        <f aca="false">--($E123=--(AU123&gt;AN123))</f>
        <v>1</v>
      </c>
      <c r="BC123" s="5" t="n">
        <f aca="false">--($F123=--(AV123&gt;AO123))</f>
        <v>1</v>
      </c>
      <c r="BD123" s="5" t="n">
        <f aca="false">--($G123=--(AW123&gt;AP123))</f>
        <v>1</v>
      </c>
      <c r="BE123" s="5" t="n">
        <f aca="false">--($H123=--(AX123&gt;AQ123))</f>
        <v>0</v>
      </c>
      <c r="BF123" s="5" t="n">
        <f aca="false">--($I123=--(AY123&gt;AR123))</f>
        <v>1</v>
      </c>
      <c r="BG123" s="5" t="n">
        <f aca="false">SUM(AZ123:BF123)</f>
        <v>4</v>
      </c>
      <c r="BH123" s="5" t="n">
        <f aca="false">SUM(AE123:AK123)+AB123+AC123+AD123</f>
        <v>700000000</v>
      </c>
    </row>
    <row r="124" customFormat="false" ht="15" hidden="true" customHeight="false" outlineLevel="0" collapsed="false">
      <c r="A124" s="5" t="n">
        <f aca="false">exit_value_1_usd</f>
        <v>700000000</v>
      </c>
      <c r="B124" s="2" t="n">
        <f aca="false">ROW()-ROW($B$40)</f>
        <v>84</v>
      </c>
      <c r="C124" s="2" t="n">
        <f aca="false">MOD(QUOTIENT($B124,1),2)</f>
        <v>0</v>
      </c>
      <c r="D124" s="2" t="n">
        <f aca="false">MOD(QUOTIENT($B124,2),2)</f>
        <v>0</v>
      </c>
      <c r="E124" s="2" t="n">
        <f aca="false">MOD(QUOTIENT($B124,4),2)</f>
        <v>1</v>
      </c>
      <c r="F124" s="2" t="n">
        <f aca="false">MOD(QUOTIENT($B124,8),2)</f>
        <v>0</v>
      </c>
      <c r="G124" s="2" t="n">
        <f aca="false">MOD(QUOTIENT($B124,16),2)</f>
        <v>1</v>
      </c>
      <c r="H124" s="2" t="n">
        <f aca="false">MOD(QUOTIENT($B124,32),2)</f>
        <v>0</v>
      </c>
      <c r="I124" s="2" t="n">
        <f aca="false">MOD(QUOTIENT($B124,64),2)</f>
        <v>1</v>
      </c>
      <c r="J124" s="5" t="n">
        <f aca="false">IF($C124=const_zero,MIN(class_series_f_invested_usd,MAX(const_zero,$A124)),const_zero)</f>
        <v>30000000</v>
      </c>
      <c r="K124" s="5" t="n">
        <f aca="false">IF($D124=const_zero,MIN(class_series_e_invested_usd,MAX(const_zero,$A124-SUM($J124:$J124))),const_zero)</f>
        <v>300000000</v>
      </c>
      <c r="L124" s="5" t="n">
        <f aca="false">IF($E124=const_zero,MIN(class_series_d_invested_usd,MAX(const_zero,$A124-SUM($J124:$K124))),const_zero)</f>
        <v>0</v>
      </c>
      <c r="M124" s="5" t="n">
        <f aca="false">IF($F124=const_zero,MIN(class_series_c_invested_usd,MAX(const_zero,$A124-SUM($J124:$L124))),const_zero)</f>
        <v>60000000</v>
      </c>
      <c r="N124" s="5" t="n">
        <f aca="false">IF($G124=const_zero,MIN(class_series_b_invested_usd,MAX(const_zero,$A124-SUM($J124:$M124))),const_zero)</f>
        <v>0</v>
      </c>
      <c r="O124" s="5" t="n">
        <f aca="false">IF($H124=const_zero,MIN(class_series_a_invested_usd,MAX(const_zero,$A124-SUM($J124:$N124))),const_zero)</f>
        <v>15000000</v>
      </c>
      <c r="P124" s="5" t="n">
        <f aca="false">IF($I124=const_zero,MIN(class_seed_invested_usd,MAX(const_zero,$A124-SUM($J124:$O124))),const_zero)</f>
        <v>0</v>
      </c>
      <c r="Q124" s="5" t="n">
        <f aca="false">MAX(const_zero,$A124-SUM($J124:$P124))</f>
        <v>295000000</v>
      </c>
      <c r="R124" s="9" t="n">
        <f aca="false">common_rsa_total+'Pro-Forma'!$B$10+'Pro-Forma'!$B$11+IF($C124=const_one,'Pro-Forma'!$B$5,const_zero)+IF($D124=const_one,'Pro-Forma'!$F$27,const_zero)+IF($E124=const_one,'Pro-Forma'!$F$26,const_zero)+IF($F124=const_one,'Pro-Forma'!$F$25,const_zero)+IF($G124=const_one,'Pro-Forma'!$F$24,const_zero)+IF($H124=const_one,'Pro-Forma'!$F$23,const_zero)+IF($I124=const_one,'Pro-Forma'!$F$22,const_zero)</f>
        <v>19014164.1892672</v>
      </c>
      <c r="S124" s="23" t="b">
        <f aca="false">IF($R124&gt;const_zero,--($Q124&gt;option_strike_usd*$R124),const_zero)</f>
        <v>1</v>
      </c>
      <c r="T124" s="7" t="n">
        <f aca="false">IF($R124&gt;const_zero,IF($S124=const_one,($Q124+option_strike_usd*pre_f_options_issued)/($R124+pre_f_options_issued),$Q124/$R124),const_zero)</f>
        <v>13.8280993573719</v>
      </c>
      <c r="U124" s="5" t="n">
        <f aca="false">IF($C124=const_one,'Pro-Forma'!$B$5*$T124,const_zero)</f>
        <v>0</v>
      </c>
      <c r="V124" s="5" t="n">
        <f aca="false">IF($D124=const_one,'Pro-Forma'!$F$27*$T124,const_zero)</f>
        <v>0</v>
      </c>
      <c r="W124" s="5" t="n">
        <f aca="false">IF($E124=const_one,'Pro-Forma'!$F$26*$T124,const_zero)</f>
        <v>23973103.2609785</v>
      </c>
      <c r="X124" s="5" t="n">
        <f aca="false">IF($F124=const_one,'Pro-Forma'!$F$25*$T124,const_zero)</f>
        <v>0</v>
      </c>
      <c r="Y124" s="5" t="n">
        <f aca="false">IF($G124=const_one,'Pro-Forma'!$F$24*$T124,const_zero)</f>
        <v>41484298.0721158</v>
      </c>
      <c r="Z124" s="5" t="n">
        <f aca="false">IF($H124=const_one,'Pro-Forma'!$F$23*$T124,const_zero)</f>
        <v>0</v>
      </c>
      <c r="AA124" s="5" t="n">
        <f aca="false">IF($I124=const_one,'Pro-Forma'!$F$22*$T124,const_zero)</f>
        <v>69140496.7868597</v>
      </c>
      <c r="AB124" s="5" t="n">
        <f aca="false">('Pro-Forma'!$B$10+'Pro-Forma'!$B$11)*$T124</f>
        <v>3878959.27026861</v>
      </c>
      <c r="AC124" s="5" t="n">
        <f aca="false">common_rsa_total*$T124</f>
        <v>124452894.216347</v>
      </c>
      <c r="AD124" s="5" t="n">
        <f aca="false">IF($S124=const_one,pre_f_options_issued*($T124-option_strike_usd),const_zero)</f>
        <v>32070248.3934299</v>
      </c>
      <c r="AE124" s="5" t="n">
        <f aca="false">J124+U124</f>
        <v>30000000</v>
      </c>
      <c r="AF124" s="5" t="n">
        <f aca="false">K124+V124</f>
        <v>300000000</v>
      </c>
      <c r="AG124" s="5" t="n">
        <f aca="false">L124+W124</f>
        <v>23973103.2609785</v>
      </c>
      <c r="AH124" s="5" t="n">
        <f aca="false">M124+X124</f>
        <v>60000000</v>
      </c>
      <c r="AI124" s="5" t="n">
        <f aca="false">N124+Y124</f>
        <v>41484298.0721158</v>
      </c>
      <c r="AJ124" s="5" t="n">
        <f aca="false">O124+Z124</f>
        <v>15000000</v>
      </c>
      <c r="AK124" s="5" t="n">
        <f aca="false">P124+AA124</f>
        <v>69140496.7868597</v>
      </c>
      <c r="AL124" s="5" t="n">
        <f aca="false">INDEX($AE$40:$AE$167,$B124-$C124*1+const_one)</f>
        <v>30000000</v>
      </c>
      <c r="AM124" s="5" t="n">
        <f aca="false">INDEX($AF$40:$AF$167,$B124-$D124*2+const_one)</f>
        <v>300000000</v>
      </c>
      <c r="AN124" s="5" t="n">
        <f aca="false">INDEX($AG$40:$AG$167,$B124-$E124*4+const_one)</f>
        <v>100000000</v>
      </c>
      <c r="AO124" s="5" t="n">
        <f aca="false">INDEX($AH$40:$AH$167,$B124-$F124*8+const_one)</f>
        <v>60000000</v>
      </c>
      <c r="AP124" s="5" t="n">
        <f aca="false">INDEX($AI$40:$AI$167,$B124-$G124*16+const_one)</f>
        <v>30000000</v>
      </c>
      <c r="AQ124" s="5" t="n">
        <f aca="false">INDEX($AJ$40:$AJ$167,$B124-$H124*32+const_one)</f>
        <v>15000000</v>
      </c>
      <c r="AR124" s="5" t="n">
        <f aca="false">INDEX($AK$40:$AK$167,$B124-$I124*64+const_one)</f>
        <v>5000000</v>
      </c>
      <c r="AS124" s="5" t="n">
        <f aca="false">INDEX($AE$40:$AE$167,$B124+(const_one-$C124)*1+const_one)</f>
        <v>11702758.0138858</v>
      </c>
      <c r="AT124" s="5" t="n">
        <f aca="false">INDEX($AF$40:$AF$167,$B124+(const_one-$D124)*2+const_one)</f>
        <v>132549450.208897</v>
      </c>
      <c r="AU124" s="5" t="n">
        <f aca="false">INDEX($AG$40:$AG$167,$B124+(const_one-$E124)*4+const_one)</f>
        <v>23973103.2609785</v>
      </c>
      <c r="AV124" s="5" t="n">
        <f aca="false">INDEX($AH$40:$AH$167,$B124+(const_one-$F124)*8+const_one)</f>
        <v>35878318.5232573</v>
      </c>
      <c r="AW124" s="5" t="n">
        <f aca="false">INDEX($AI$40:$AI$167,$B124+(const_one-$G124)*16+const_one)</f>
        <v>41484298.0721158</v>
      </c>
      <c r="AX124" s="5" t="n">
        <f aca="false">INDEX($AJ$40:$AJ$167,$B124+(const_one-$H124)*32+const_one)</f>
        <v>58930765.7916855</v>
      </c>
      <c r="AY124" s="5" t="n">
        <f aca="false">INDEX($AK$40:$AK$167,$B124+(const_one-$I124)*64+const_one)</f>
        <v>69140496.7868597</v>
      </c>
      <c r="AZ124" s="5" t="n">
        <f aca="false">--($C124=--(AS124&gt;AL124))</f>
        <v>1</v>
      </c>
      <c r="BA124" s="5" t="n">
        <f aca="false">--($D124=--(AT124&gt;AM124))</f>
        <v>1</v>
      </c>
      <c r="BB124" s="5" t="n">
        <f aca="false">--($E124=--(AU124&gt;AN124))</f>
        <v>0</v>
      </c>
      <c r="BC124" s="5" t="n">
        <f aca="false">--($F124=--(AV124&gt;AO124))</f>
        <v>1</v>
      </c>
      <c r="BD124" s="5" t="n">
        <f aca="false">--($G124=--(AW124&gt;AP124))</f>
        <v>1</v>
      </c>
      <c r="BE124" s="5" t="n">
        <f aca="false">--($H124=--(AX124&gt;AQ124))</f>
        <v>0</v>
      </c>
      <c r="BF124" s="5" t="n">
        <f aca="false">--($I124=--(AY124&gt;AR124))</f>
        <v>1</v>
      </c>
      <c r="BG124" s="5" t="n">
        <f aca="false">SUM(AZ124:BF124)</f>
        <v>5</v>
      </c>
      <c r="BH124" s="5" t="n">
        <f aca="false">SUM(AE124:AK124)+AB124+AC124+AD124</f>
        <v>700000000</v>
      </c>
    </row>
    <row r="125" customFormat="false" ht="15" hidden="true" customHeight="false" outlineLevel="0" collapsed="false">
      <c r="A125" s="5" t="n">
        <f aca="false">exit_value_1_usd</f>
        <v>700000000</v>
      </c>
      <c r="B125" s="2" t="n">
        <f aca="false">ROW()-ROW($B$40)</f>
        <v>85</v>
      </c>
      <c r="C125" s="2" t="n">
        <f aca="false">MOD(QUOTIENT($B125,1),2)</f>
        <v>1</v>
      </c>
      <c r="D125" s="2" t="n">
        <f aca="false">MOD(QUOTIENT($B125,2),2)</f>
        <v>0</v>
      </c>
      <c r="E125" s="2" t="n">
        <f aca="false">MOD(QUOTIENT($B125,4),2)</f>
        <v>1</v>
      </c>
      <c r="F125" s="2" t="n">
        <f aca="false">MOD(QUOTIENT($B125,8),2)</f>
        <v>0</v>
      </c>
      <c r="G125" s="2" t="n">
        <f aca="false">MOD(QUOTIENT($B125,16),2)</f>
        <v>1</v>
      </c>
      <c r="H125" s="2" t="n">
        <f aca="false">MOD(QUOTIENT($B125,32),2)</f>
        <v>0</v>
      </c>
      <c r="I125" s="2" t="n">
        <f aca="false">MOD(QUOTIENT($B125,64),2)</f>
        <v>1</v>
      </c>
      <c r="J125" s="5" t="n">
        <f aca="false">IF($C125=const_zero,MIN(class_series_f_invested_usd,MAX(const_zero,$A125)),const_zero)</f>
        <v>0</v>
      </c>
      <c r="K125" s="5" t="n">
        <f aca="false">IF($D125=const_zero,MIN(class_series_e_invested_usd,MAX(const_zero,$A125-SUM($J125:$J125))),const_zero)</f>
        <v>300000000</v>
      </c>
      <c r="L125" s="5" t="n">
        <f aca="false">IF($E125=const_zero,MIN(class_series_d_invested_usd,MAX(const_zero,$A125-SUM($J125:$K125))),const_zero)</f>
        <v>0</v>
      </c>
      <c r="M125" s="5" t="n">
        <f aca="false">IF($F125=const_zero,MIN(class_series_c_invested_usd,MAX(const_zero,$A125-SUM($J125:$L125))),const_zero)</f>
        <v>60000000</v>
      </c>
      <c r="N125" s="5" t="n">
        <f aca="false">IF($G125=const_zero,MIN(class_series_b_invested_usd,MAX(const_zero,$A125-SUM($J125:$M125))),const_zero)</f>
        <v>0</v>
      </c>
      <c r="O125" s="5" t="n">
        <f aca="false">IF($H125=const_zero,MIN(class_series_a_invested_usd,MAX(const_zero,$A125-SUM($J125:$N125))),const_zero)</f>
        <v>15000000</v>
      </c>
      <c r="P125" s="5" t="n">
        <f aca="false">IF($I125=const_zero,MIN(class_seed_invested_usd,MAX(const_zero,$A125-SUM($J125:$O125))),const_zero)</f>
        <v>0</v>
      </c>
      <c r="Q125" s="5" t="n">
        <f aca="false">MAX(const_zero,$A125-SUM($J125:$P125))</f>
        <v>325000000</v>
      </c>
      <c r="R125" s="9" t="n">
        <f aca="false">common_rsa_total+'Pro-Forma'!$B$10+'Pro-Forma'!$B$11+IF($C125=const_one,'Pro-Forma'!$B$5,const_zero)+IF($D125=const_one,'Pro-Forma'!$F$27,const_zero)+IF($E125=const_one,'Pro-Forma'!$F$26,const_zero)+IF($F125=const_one,'Pro-Forma'!$F$25,const_zero)+IF($G125=const_one,'Pro-Forma'!$F$24,const_zero)+IF($H125=const_one,'Pro-Forma'!$F$23,const_zero)+IF($I125=const_one,'Pro-Forma'!$F$22,const_zero)</f>
        <v>19811432.2584705</v>
      </c>
      <c r="S125" s="23" t="b">
        <f aca="false">IF($R125&gt;const_zero,--($Q125&gt;option_strike_usd*$R125),const_zero)</f>
        <v>1</v>
      </c>
      <c r="T125" s="7" t="n">
        <f aca="false">IF($R125&gt;const_zero,IF($S125=const_one,($Q125+option_strike_usd*pre_f_options_issued)/($R125+pre_f_options_issued),$Q125/$R125),const_zero)</f>
        <v>14.6785735763631</v>
      </c>
      <c r="U125" s="5" t="n">
        <f aca="false">IF($C125=const_one,'Pro-Forma'!$B$5*$T125,const_zero)</f>
        <v>11702758.0138858</v>
      </c>
      <c r="V125" s="5" t="n">
        <f aca="false">IF($D125=const_one,'Pro-Forma'!$F$27*$T125,const_zero)</f>
        <v>0</v>
      </c>
      <c r="W125" s="5" t="n">
        <f aca="false">IF($E125=const_one,'Pro-Forma'!$F$26*$T125,const_zero)</f>
        <v>25447529.0476145</v>
      </c>
      <c r="X125" s="5" t="n">
        <f aca="false">IF($F125=const_one,'Pro-Forma'!$F$25*$T125,const_zero)</f>
        <v>0</v>
      </c>
      <c r="Y125" s="5" t="n">
        <f aca="false">IF($G125=const_one,'Pro-Forma'!$F$24*$T125,const_zero)</f>
        <v>44035720.7290893</v>
      </c>
      <c r="Z125" s="5" t="n">
        <f aca="false">IF($H125=const_one,'Pro-Forma'!$F$23*$T125,const_zero)</f>
        <v>0</v>
      </c>
      <c r="AA125" s="5" t="n">
        <f aca="false">IF($I125=const_one,'Pro-Forma'!$F$22*$T125,const_zero)</f>
        <v>73392867.8818154</v>
      </c>
      <c r="AB125" s="5" t="n">
        <f aca="false">('Pro-Forma'!$B$10+'Pro-Forma'!$B$11)*$T125</f>
        <v>4117528.19941949</v>
      </c>
      <c r="AC125" s="5" t="n">
        <f aca="false">common_rsa_total*$T125</f>
        <v>132107162.187268</v>
      </c>
      <c r="AD125" s="5" t="n">
        <f aca="false">IF($S125=const_one,pre_f_options_issued*($T125-option_strike_usd),const_zero)</f>
        <v>34196433.9409077</v>
      </c>
      <c r="AE125" s="5" t="n">
        <f aca="false">J125+U125</f>
        <v>11702758.0138858</v>
      </c>
      <c r="AF125" s="5" t="n">
        <f aca="false">K125+V125</f>
        <v>300000000</v>
      </c>
      <c r="AG125" s="5" t="n">
        <f aca="false">L125+W125</f>
        <v>25447529.0476145</v>
      </c>
      <c r="AH125" s="5" t="n">
        <f aca="false">M125+X125</f>
        <v>60000000</v>
      </c>
      <c r="AI125" s="5" t="n">
        <f aca="false">N125+Y125</f>
        <v>44035720.7290893</v>
      </c>
      <c r="AJ125" s="5" t="n">
        <f aca="false">O125+Z125</f>
        <v>15000000</v>
      </c>
      <c r="AK125" s="5" t="n">
        <f aca="false">P125+AA125</f>
        <v>73392867.8818154</v>
      </c>
      <c r="AL125" s="5" t="n">
        <f aca="false">INDEX($AE$40:$AE$167,$B125-$C125*1+const_one)</f>
        <v>30000000</v>
      </c>
      <c r="AM125" s="5" t="n">
        <f aca="false">INDEX($AF$40:$AF$167,$B125-$D125*2+const_one)</f>
        <v>300000000</v>
      </c>
      <c r="AN125" s="5" t="n">
        <f aca="false">INDEX($AG$40:$AG$167,$B125-$E125*4+const_one)</f>
        <v>100000000</v>
      </c>
      <c r="AO125" s="5" t="n">
        <f aca="false">INDEX($AH$40:$AH$167,$B125-$F125*8+const_one)</f>
        <v>60000000</v>
      </c>
      <c r="AP125" s="5" t="n">
        <f aca="false">INDEX($AI$40:$AI$167,$B125-$G125*16+const_one)</f>
        <v>30000000</v>
      </c>
      <c r="AQ125" s="5" t="n">
        <f aca="false">INDEX($AJ$40:$AJ$167,$B125-$H125*32+const_one)</f>
        <v>15000000</v>
      </c>
      <c r="AR125" s="5" t="n">
        <f aca="false">INDEX($AK$40:$AK$167,$B125-$I125*64+const_one)</f>
        <v>5000000</v>
      </c>
      <c r="AS125" s="5" t="n">
        <f aca="false">INDEX($AE$40:$AE$167,$B125+(const_one-$C125)*1+const_one)</f>
        <v>11702758.0138858</v>
      </c>
      <c r="AT125" s="5" t="n">
        <f aca="false">INDEX($AF$40:$AF$167,$B125+(const_one-$D125)*2+const_one)</f>
        <v>135302933.965854</v>
      </c>
      <c r="AU125" s="5" t="n">
        <f aca="false">INDEX($AG$40:$AG$167,$B125+(const_one-$E125)*4+const_one)</f>
        <v>25447529.0476145</v>
      </c>
      <c r="AV125" s="5" t="n">
        <f aca="false">INDEX($AH$40:$AH$167,$B125+(const_one-$F125)*8+const_one)</f>
        <v>37634402.9869502</v>
      </c>
      <c r="AW125" s="5" t="n">
        <f aca="false">INDEX($AI$40:$AI$167,$B125+(const_one-$G125)*16+const_one)</f>
        <v>44035720.7290893</v>
      </c>
      <c r="AX125" s="5" t="n">
        <f aca="false">INDEX($AJ$40:$AJ$167,$B125+(const_one-$H125)*32+const_one)</f>
        <v>62702680.1008899</v>
      </c>
      <c r="AY125" s="5" t="n">
        <f aca="false">INDEX($AK$40:$AK$167,$B125+(const_one-$I125)*64+const_one)</f>
        <v>73392867.8818154</v>
      </c>
      <c r="AZ125" s="5" t="n">
        <f aca="false">--($C125=--(AS125&gt;AL125))</f>
        <v>0</v>
      </c>
      <c r="BA125" s="5" t="n">
        <f aca="false">--($D125=--(AT125&gt;AM125))</f>
        <v>1</v>
      </c>
      <c r="BB125" s="5" t="n">
        <f aca="false">--($E125=--(AU125&gt;AN125))</f>
        <v>0</v>
      </c>
      <c r="BC125" s="5" t="n">
        <f aca="false">--($F125=--(AV125&gt;AO125))</f>
        <v>1</v>
      </c>
      <c r="BD125" s="5" t="n">
        <f aca="false">--($G125=--(AW125&gt;AP125))</f>
        <v>1</v>
      </c>
      <c r="BE125" s="5" t="n">
        <f aca="false">--($H125=--(AX125&gt;AQ125))</f>
        <v>0</v>
      </c>
      <c r="BF125" s="5" t="n">
        <f aca="false">--($I125=--(AY125&gt;AR125))</f>
        <v>1</v>
      </c>
      <c r="BG125" s="5" t="n">
        <f aca="false">SUM(AZ125:BF125)</f>
        <v>4</v>
      </c>
      <c r="BH125" s="5" t="n">
        <f aca="false">SUM(AE125:AK125)+AB125+AC125+AD125</f>
        <v>700000000</v>
      </c>
    </row>
    <row r="126" customFormat="false" ht="15" hidden="true" customHeight="false" outlineLevel="0" collapsed="false">
      <c r="A126" s="5" t="n">
        <f aca="false">exit_value_1_usd</f>
        <v>700000000</v>
      </c>
      <c r="B126" s="2" t="n">
        <f aca="false">ROW()-ROW($B$40)</f>
        <v>86</v>
      </c>
      <c r="C126" s="2" t="n">
        <f aca="false">MOD(QUOTIENT($B126,1),2)</f>
        <v>0</v>
      </c>
      <c r="D126" s="2" t="n">
        <f aca="false">MOD(QUOTIENT($B126,2),2)</f>
        <v>1</v>
      </c>
      <c r="E126" s="2" t="n">
        <f aca="false">MOD(QUOTIENT($B126,4),2)</f>
        <v>1</v>
      </c>
      <c r="F126" s="2" t="n">
        <f aca="false">MOD(QUOTIENT($B126,8),2)</f>
        <v>0</v>
      </c>
      <c r="G126" s="2" t="n">
        <f aca="false">MOD(QUOTIENT($B126,16),2)</f>
        <v>1</v>
      </c>
      <c r="H126" s="2" t="n">
        <f aca="false">MOD(QUOTIENT($B126,32),2)</f>
        <v>0</v>
      </c>
      <c r="I126" s="2" t="n">
        <f aca="false">MOD(QUOTIENT($B126,64),2)</f>
        <v>1</v>
      </c>
      <c r="J126" s="5" t="n">
        <f aca="false">IF($C126=const_zero,MIN(class_series_f_invested_usd,MAX(const_zero,$A126)),const_zero)</f>
        <v>30000000</v>
      </c>
      <c r="K126" s="5" t="n">
        <f aca="false">IF($D126=const_zero,MIN(class_series_e_invested_usd,MAX(const_zero,$A126-SUM($J126:$J126))),const_zero)</f>
        <v>0</v>
      </c>
      <c r="L126" s="5" t="n">
        <f aca="false">IF($E126=const_zero,MIN(class_series_d_invested_usd,MAX(const_zero,$A126-SUM($J126:$K126))),const_zero)</f>
        <v>0</v>
      </c>
      <c r="M126" s="5" t="n">
        <f aca="false">IF($F126=const_zero,MIN(class_series_c_invested_usd,MAX(const_zero,$A126-SUM($J126:$L126))),const_zero)</f>
        <v>60000000</v>
      </c>
      <c r="N126" s="5" t="n">
        <f aca="false">IF($G126=const_zero,MIN(class_series_b_invested_usd,MAX(const_zero,$A126-SUM($J126:$M126))),const_zero)</f>
        <v>0</v>
      </c>
      <c r="O126" s="5" t="n">
        <f aca="false">IF($H126=const_zero,MIN(class_series_a_invested_usd,MAX(const_zero,$A126-SUM($J126:$N126))),const_zero)</f>
        <v>15000000</v>
      </c>
      <c r="P126" s="5" t="n">
        <f aca="false">IF($I126=const_zero,MIN(class_seed_invested_usd,MAX(const_zero,$A126-SUM($J126:$O126))),const_zero)</f>
        <v>0</v>
      </c>
      <c r="Q126" s="5" t="n">
        <f aca="false">MAX(const_zero,$A126-SUM($J126:$P126))</f>
        <v>595000000</v>
      </c>
      <c r="R126" s="9" t="n">
        <f aca="false">common_rsa_total+'Pro-Forma'!$B$10+'Pro-Forma'!$B$11+IF($C126=const_one,'Pro-Forma'!$B$5,const_zero)+IF($D126=const_one,'Pro-Forma'!$F$27,const_zero)+IF($E126=const_one,'Pro-Forma'!$F$26,const_zero)+IF($F126=const_one,'Pro-Forma'!$F$25,const_zero)+IF($G126=const_one,'Pro-Forma'!$F$24,const_zero)+IF($H126=const_one,'Pro-Forma'!$F$23,const_zero)+IF($I126=const_one,'Pro-Forma'!$F$22,const_zero)</f>
        <v>25147484.4666011</v>
      </c>
      <c r="S126" s="23" t="b">
        <f aca="false">IF($R126&gt;const_zero,--($Q126&gt;option_strike_usd*$R126),const_zero)</f>
        <v>1</v>
      </c>
      <c r="T126" s="7" t="n">
        <f aca="false">IF($R126&gt;const_zero,IF($S126=const_one,($Q126+option_strike_usd*pre_f_options_issued)/($R126+pre_f_options_issued),$Q126/$R126),const_zero)</f>
        <v>21.6113694076507</v>
      </c>
      <c r="U126" s="5" t="n">
        <f aca="false">IF($C126=const_one,'Pro-Forma'!$B$5*$T126,const_zero)</f>
        <v>0</v>
      </c>
      <c r="V126" s="5" t="n">
        <f aca="false">IF($D126=const_one,'Pro-Forma'!$F$27*$T126,const_zero)</f>
        <v>132549450.208897</v>
      </c>
      <c r="W126" s="5" t="n">
        <f aca="false">IF($E126=const_one,'Pro-Forma'!$F$26*$T126,const_zero)</f>
        <v>37466579.9710616</v>
      </c>
      <c r="X126" s="5" t="n">
        <f aca="false">IF($F126=const_one,'Pro-Forma'!$F$25*$T126,const_zero)</f>
        <v>0</v>
      </c>
      <c r="Y126" s="5" t="n">
        <f aca="false">IF($G126=const_one,'Pro-Forma'!$F$24*$T126,const_zero)</f>
        <v>64834108.2229521</v>
      </c>
      <c r="Z126" s="5" t="n">
        <f aca="false">IF($H126=const_one,'Pro-Forma'!$F$23*$T126,const_zero)</f>
        <v>0</v>
      </c>
      <c r="AA126" s="5" t="n">
        <f aca="false">IF($I126=const_one,'Pro-Forma'!$F$22*$T126,const_zero)</f>
        <v>108056847.038254</v>
      </c>
      <c r="AB126" s="5" t="n">
        <f aca="false">('Pro-Forma'!$B$10+'Pro-Forma'!$B$11)*$T126</f>
        <v>6062266.37085273</v>
      </c>
      <c r="AC126" s="5" t="n">
        <f aca="false">common_rsa_total*$T126</f>
        <v>194502324.668856</v>
      </c>
      <c r="AD126" s="5" t="n">
        <f aca="false">IF($S126=const_one,pre_f_options_issued*($T126-option_strike_usd),const_zero)</f>
        <v>51528423.5191268</v>
      </c>
      <c r="AE126" s="5" t="n">
        <f aca="false">J126+U126</f>
        <v>30000000</v>
      </c>
      <c r="AF126" s="5" t="n">
        <f aca="false">K126+V126</f>
        <v>132549450.208897</v>
      </c>
      <c r="AG126" s="5" t="n">
        <f aca="false">L126+W126</f>
        <v>37466579.9710616</v>
      </c>
      <c r="AH126" s="5" t="n">
        <f aca="false">M126+X126</f>
        <v>60000000</v>
      </c>
      <c r="AI126" s="5" t="n">
        <f aca="false">N126+Y126</f>
        <v>64834108.2229521</v>
      </c>
      <c r="AJ126" s="5" t="n">
        <f aca="false">O126+Z126</f>
        <v>15000000</v>
      </c>
      <c r="AK126" s="5" t="n">
        <f aca="false">P126+AA126</f>
        <v>108056847.038254</v>
      </c>
      <c r="AL126" s="5" t="n">
        <f aca="false">INDEX($AE$40:$AE$167,$B126-$C126*1+const_one)</f>
        <v>30000000</v>
      </c>
      <c r="AM126" s="5" t="n">
        <f aca="false">INDEX($AF$40:$AF$167,$B126-$D126*2+const_one)</f>
        <v>300000000</v>
      </c>
      <c r="AN126" s="5" t="n">
        <f aca="false">INDEX($AG$40:$AG$167,$B126-$E126*4+const_one)</f>
        <v>100000000</v>
      </c>
      <c r="AO126" s="5" t="n">
        <f aca="false">INDEX($AH$40:$AH$167,$B126-$F126*8+const_one)</f>
        <v>60000000</v>
      </c>
      <c r="AP126" s="5" t="n">
        <f aca="false">INDEX($AI$40:$AI$167,$B126-$G126*16+const_one)</f>
        <v>30000000</v>
      </c>
      <c r="AQ126" s="5" t="n">
        <f aca="false">INDEX($AJ$40:$AJ$167,$B126-$H126*32+const_one)</f>
        <v>15000000</v>
      </c>
      <c r="AR126" s="5" t="n">
        <f aca="false">INDEX($AK$40:$AK$167,$B126-$I126*64+const_one)</f>
        <v>5000000</v>
      </c>
      <c r="AS126" s="5" t="n">
        <f aca="false">INDEX($AE$40:$AE$167,$B126+(const_one-$C126)*1+const_one)</f>
        <v>17587979.1112738</v>
      </c>
      <c r="AT126" s="5" t="n">
        <f aca="false">INDEX($AF$40:$AF$167,$B126+(const_one-$D126)*2+const_one)</f>
        <v>132549450.208897</v>
      </c>
      <c r="AU126" s="5" t="n">
        <f aca="false">INDEX($AG$40:$AG$167,$B126+(const_one-$E126)*4+const_one)</f>
        <v>37466579.9710616</v>
      </c>
      <c r="AV126" s="5" t="n">
        <f aca="false">INDEX($AH$40:$AH$167,$B126+(const_one-$F126)*8+const_one)</f>
        <v>52516875.4726875</v>
      </c>
      <c r="AW126" s="5" t="n">
        <f aca="false">INDEX($AI$40:$AI$167,$B126+(const_one-$G126)*16+const_one)</f>
        <v>64834108.2229521</v>
      </c>
      <c r="AX126" s="5" t="n">
        <f aca="false">INDEX($AJ$40:$AJ$167,$B126+(const_one-$H126)*32+const_one)</f>
        <v>93805083.3022983</v>
      </c>
      <c r="AY126" s="5" t="n">
        <f aca="false">INDEX($AK$40:$AK$167,$B126+(const_one-$I126)*64+const_one)</f>
        <v>108056847.038254</v>
      </c>
      <c r="AZ126" s="5" t="n">
        <f aca="false">--($C126=--(AS126&gt;AL126))</f>
        <v>1</v>
      </c>
      <c r="BA126" s="5" t="n">
        <f aca="false">--($D126=--(AT126&gt;AM126))</f>
        <v>0</v>
      </c>
      <c r="BB126" s="5" t="n">
        <f aca="false">--($E126=--(AU126&gt;AN126))</f>
        <v>0</v>
      </c>
      <c r="BC126" s="5" t="n">
        <f aca="false">--($F126=--(AV126&gt;AO126))</f>
        <v>1</v>
      </c>
      <c r="BD126" s="5" t="n">
        <f aca="false">--($G126=--(AW126&gt;AP126))</f>
        <v>1</v>
      </c>
      <c r="BE126" s="5" t="n">
        <f aca="false">--($H126=--(AX126&gt;AQ126))</f>
        <v>0</v>
      </c>
      <c r="BF126" s="5" t="n">
        <f aca="false">--($I126=--(AY126&gt;AR126))</f>
        <v>1</v>
      </c>
      <c r="BG126" s="5" t="n">
        <f aca="false">SUM(AZ126:BF126)</f>
        <v>4</v>
      </c>
      <c r="BH126" s="5" t="n">
        <f aca="false">SUM(AE126:AK126)+AB126+AC126+AD126</f>
        <v>700000000</v>
      </c>
    </row>
    <row r="127" customFormat="false" ht="15" hidden="true" customHeight="false" outlineLevel="0" collapsed="false">
      <c r="A127" s="5" t="n">
        <f aca="false">exit_value_1_usd</f>
        <v>700000000</v>
      </c>
      <c r="B127" s="2" t="n">
        <f aca="false">ROW()-ROW($B$40)</f>
        <v>87</v>
      </c>
      <c r="C127" s="2" t="n">
        <f aca="false">MOD(QUOTIENT($B127,1),2)</f>
        <v>1</v>
      </c>
      <c r="D127" s="2" t="n">
        <f aca="false">MOD(QUOTIENT($B127,2),2)</f>
        <v>1</v>
      </c>
      <c r="E127" s="2" t="n">
        <f aca="false">MOD(QUOTIENT($B127,4),2)</f>
        <v>1</v>
      </c>
      <c r="F127" s="2" t="n">
        <f aca="false">MOD(QUOTIENT($B127,8),2)</f>
        <v>0</v>
      </c>
      <c r="G127" s="2" t="n">
        <f aca="false">MOD(QUOTIENT($B127,16),2)</f>
        <v>1</v>
      </c>
      <c r="H127" s="2" t="n">
        <f aca="false">MOD(QUOTIENT($B127,32),2)</f>
        <v>0</v>
      </c>
      <c r="I127" s="2" t="n">
        <f aca="false">MOD(QUOTIENT($B127,64),2)</f>
        <v>1</v>
      </c>
      <c r="J127" s="5" t="n">
        <f aca="false">IF($C127=const_zero,MIN(class_series_f_invested_usd,MAX(const_zero,$A127)),const_zero)</f>
        <v>0</v>
      </c>
      <c r="K127" s="5" t="n">
        <f aca="false">IF($D127=const_zero,MIN(class_series_e_invested_usd,MAX(const_zero,$A127-SUM($J127:$J127))),const_zero)</f>
        <v>0</v>
      </c>
      <c r="L127" s="5" t="n">
        <f aca="false">IF($E127=const_zero,MIN(class_series_d_invested_usd,MAX(const_zero,$A127-SUM($J127:$K127))),const_zero)</f>
        <v>0</v>
      </c>
      <c r="M127" s="5" t="n">
        <f aca="false">IF($F127=const_zero,MIN(class_series_c_invested_usd,MAX(const_zero,$A127-SUM($J127:$L127))),const_zero)</f>
        <v>60000000</v>
      </c>
      <c r="N127" s="5" t="n">
        <f aca="false">IF($G127=const_zero,MIN(class_series_b_invested_usd,MAX(const_zero,$A127-SUM($J127:$M127))),const_zero)</f>
        <v>0</v>
      </c>
      <c r="O127" s="5" t="n">
        <f aca="false">IF($H127=const_zero,MIN(class_series_a_invested_usd,MAX(const_zero,$A127-SUM($J127:$N127))),const_zero)</f>
        <v>15000000</v>
      </c>
      <c r="P127" s="5" t="n">
        <f aca="false">IF($I127=const_zero,MIN(class_seed_invested_usd,MAX(const_zero,$A127-SUM($J127:$O127))),const_zero)</f>
        <v>0</v>
      </c>
      <c r="Q127" s="5" t="n">
        <f aca="false">MAX(const_zero,$A127-SUM($J127:$P127))</f>
        <v>625000000</v>
      </c>
      <c r="R127" s="9" t="n">
        <f aca="false">common_rsa_total+'Pro-Forma'!$B$10+'Pro-Forma'!$B$11+IF($C127=const_one,'Pro-Forma'!$B$5,const_zero)+IF($D127=const_one,'Pro-Forma'!$F$27,const_zero)+IF($E127=const_one,'Pro-Forma'!$F$26,const_zero)+IF($F127=const_one,'Pro-Forma'!$F$25,const_zero)+IF($G127=const_one,'Pro-Forma'!$F$24,const_zero)+IF($H127=const_one,'Pro-Forma'!$F$23,const_zero)+IF($I127=const_one,'Pro-Forma'!$F$22,const_zero)</f>
        <v>25944752.5358044</v>
      </c>
      <c r="S127" s="23" t="b">
        <f aca="false">IF($R127&gt;const_zero,--($Q127&gt;option_strike_usd*$R127),const_zero)</f>
        <v>1</v>
      </c>
      <c r="T127" s="7" t="n">
        <f aca="false">IF($R127&gt;const_zero,IF($S127=const_one,($Q127+option_strike_usd*pre_f_options_issued)/($R127+pre_f_options_issued),$Q127/$R127),const_zero)</f>
        <v>22.0603079323733</v>
      </c>
      <c r="U127" s="5" t="n">
        <f aca="false">IF($C127=const_one,'Pro-Forma'!$B$5*$T127,const_zero)</f>
        <v>17587979.1112738</v>
      </c>
      <c r="V127" s="5" t="n">
        <f aca="false">IF($D127=const_one,'Pro-Forma'!$F$27*$T127,const_zero)</f>
        <v>135302933.965854</v>
      </c>
      <c r="W127" s="5" t="n">
        <f aca="false">IF($E127=const_one,'Pro-Forma'!$F$26*$T127,const_zero)</f>
        <v>38244882.8551284</v>
      </c>
      <c r="X127" s="5" t="n">
        <f aca="false">IF($F127=const_one,'Pro-Forma'!$F$25*$T127,const_zero)</f>
        <v>0</v>
      </c>
      <c r="Y127" s="5" t="n">
        <f aca="false">IF($G127=const_one,'Pro-Forma'!$F$24*$T127,const_zero)</f>
        <v>66180923.7971198</v>
      </c>
      <c r="Z127" s="5" t="n">
        <f aca="false">IF($H127=const_one,'Pro-Forma'!$F$23*$T127,const_zero)</f>
        <v>0</v>
      </c>
      <c r="AA127" s="5" t="n">
        <f aca="false">IF($I127=const_one,'Pro-Forma'!$F$22*$T127,const_zero)</f>
        <v>110301539.661866</v>
      </c>
      <c r="AB127" s="5" t="n">
        <f aca="false">('Pro-Forma'!$B$10+'Pro-Forma'!$B$11)*$T127</f>
        <v>6188199.38646452</v>
      </c>
      <c r="AC127" s="5" t="n">
        <f aca="false">common_rsa_total*$T127</f>
        <v>198542771.39136</v>
      </c>
      <c r="AD127" s="5" t="n">
        <f aca="false">IF($S127=const_one,pre_f_options_issued*($T127-option_strike_usd),const_zero)</f>
        <v>52650769.8309332</v>
      </c>
      <c r="AE127" s="5" t="n">
        <f aca="false">J127+U127</f>
        <v>17587979.1112738</v>
      </c>
      <c r="AF127" s="5" t="n">
        <f aca="false">K127+V127</f>
        <v>135302933.965854</v>
      </c>
      <c r="AG127" s="5" t="n">
        <f aca="false">L127+W127</f>
        <v>38244882.8551284</v>
      </c>
      <c r="AH127" s="5" t="n">
        <f aca="false">M127+X127</f>
        <v>60000000</v>
      </c>
      <c r="AI127" s="5" t="n">
        <f aca="false">N127+Y127</f>
        <v>66180923.7971198</v>
      </c>
      <c r="AJ127" s="5" t="n">
        <f aca="false">O127+Z127</f>
        <v>15000000</v>
      </c>
      <c r="AK127" s="5" t="n">
        <f aca="false">P127+AA127</f>
        <v>110301539.661866</v>
      </c>
      <c r="AL127" s="5" t="n">
        <f aca="false">INDEX($AE$40:$AE$167,$B127-$C127*1+const_one)</f>
        <v>30000000</v>
      </c>
      <c r="AM127" s="5" t="n">
        <f aca="false">INDEX($AF$40:$AF$167,$B127-$D127*2+const_one)</f>
        <v>300000000</v>
      </c>
      <c r="AN127" s="5" t="n">
        <f aca="false">INDEX($AG$40:$AG$167,$B127-$E127*4+const_one)</f>
        <v>100000000</v>
      </c>
      <c r="AO127" s="5" t="n">
        <f aca="false">INDEX($AH$40:$AH$167,$B127-$F127*8+const_one)</f>
        <v>60000000</v>
      </c>
      <c r="AP127" s="5" t="n">
        <f aca="false">INDEX($AI$40:$AI$167,$B127-$G127*16+const_one)</f>
        <v>30000000</v>
      </c>
      <c r="AQ127" s="5" t="n">
        <f aca="false">INDEX($AJ$40:$AJ$167,$B127-$H127*32+const_one)</f>
        <v>15000000</v>
      </c>
      <c r="AR127" s="5" t="n">
        <f aca="false">INDEX($AK$40:$AK$167,$B127-$I127*64+const_one)</f>
        <v>5000000</v>
      </c>
      <c r="AS127" s="5" t="n">
        <f aca="false">INDEX($AE$40:$AE$167,$B127+(const_one-$C127)*1+const_one)</f>
        <v>17587979.1112738</v>
      </c>
      <c r="AT127" s="5" t="n">
        <f aca="false">INDEX($AF$40:$AF$167,$B127+(const_one-$D127)*2+const_one)</f>
        <v>135302933.965854</v>
      </c>
      <c r="AU127" s="5" t="n">
        <f aca="false">INDEX($AG$40:$AG$167,$B127+(const_one-$E127)*4+const_one)</f>
        <v>38244882.8551284</v>
      </c>
      <c r="AV127" s="5" t="n">
        <f aca="false">INDEX($AH$40:$AH$167,$B127+(const_one-$F127)*8+const_one)</f>
        <v>53493701.9865759</v>
      </c>
      <c r="AW127" s="5" t="n">
        <f aca="false">INDEX($AI$40:$AI$167,$B127+(const_one-$G127)*16+const_one)</f>
        <v>66180923.7971198</v>
      </c>
      <c r="AX127" s="5" t="n">
        <f aca="false">INDEX($AJ$40:$AJ$167,$B127+(const_one-$H127)*32+const_one)</f>
        <v>96053932.4236545</v>
      </c>
      <c r="AY127" s="5" t="n">
        <f aca="false">INDEX($AK$40:$AK$167,$B127+(const_one-$I127)*64+const_one)</f>
        <v>110301539.661866</v>
      </c>
      <c r="AZ127" s="5" t="n">
        <f aca="false">--($C127=--(AS127&gt;AL127))</f>
        <v>0</v>
      </c>
      <c r="BA127" s="5" t="n">
        <f aca="false">--($D127=--(AT127&gt;AM127))</f>
        <v>0</v>
      </c>
      <c r="BB127" s="5" t="n">
        <f aca="false">--($E127=--(AU127&gt;AN127))</f>
        <v>0</v>
      </c>
      <c r="BC127" s="5" t="n">
        <f aca="false">--($F127=--(AV127&gt;AO127))</f>
        <v>1</v>
      </c>
      <c r="BD127" s="5" t="n">
        <f aca="false">--($G127=--(AW127&gt;AP127))</f>
        <v>1</v>
      </c>
      <c r="BE127" s="5" t="n">
        <f aca="false">--($H127=--(AX127&gt;AQ127))</f>
        <v>0</v>
      </c>
      <c r="BF127" s="5" t="n">
        <f aca="false">--($I127=--(AY127&gt;AR127))</f>
        <v>1</v>
      </c>
      <c r="BG127" s="5" t="n">
        <f aca="false">SUM(AZ127:BF127)</f>
        <v>3</v>
      </c>
      <c r="BH127" s="5" t="n">
        <f aca="false">SUM(AE127:AK127)+AB127+AC127+AD127</f>
        <v>700000000</v>
      </c>
    </row>
    <row r="128" customFormat="false" ht="15" hidden="true" customHeight="false" outlineLevel="0" collapsed="false">
      <c r="A128" s="5" t="n">
        <f aca="false">exit_value_1_usd</f>
        <v>700000000</v>
      </c>
      <c r="B128" s="2" t="n">
        <f aca="false">ROW()-ROW($B$40)</f>
        <v>88</v>
      </c>
      <c r="C128" s="2" t="n">
        <f aca="false">MOD(QUOTIENT($B128,1),2)</f>
        <v>0</v>
      </c>
      <c r="D128" s="2" t="n">
        <f aca="false">MOD(QUOTIENT($B128,2),2)</f>
        <v>0</v>
      </c>
      <c r="E128" s="2" t="n">
        <f aca="false">MOD(QUOTIENT($B128,4),2)</f>
        <v>0</v>
      </c>
      <c r="F128" s="2" t="n">
        <f aca="false">MOD(QUOTIENT($B128,8),2)</f>
        <v>1</v>
      </c>
      <c r="G128" s="2" t="n">
        <f aca="false">MOD(QUOTIENT($B128,16),2)</f>
        <v>1</v>
      </c>
      <c r="H128" s="2" t="n">
        <f aca="false">MOD(QUOTIENT($B128,32),2)</f>
        <v>0</v>
      </c>
      <c r="I128" s="2" t="n">
        <f aca="false">MOD(QUOTIENT($B128,64),2)</f>
        <v>1</v>
      </c>
      <c r="J128" s="5" t="n">
        <f aca="false">IF($C128=const_zero,MIN(class_series_f_invested_usd,MAX(const_zero,$A128)),const_zero)</f>
        <v>30000000</v>
      </c>
      <c r="K128" s="5" t="n">
        <f aca="false">IF($D128=const_zero,MIN(class_series_e_invested_usd,MAX(const_zero,$A128-SUM($J128:$J128))),const_zero)</f>
        <v>300000000</v>
      </c>
      <c r="L128" s="5" t="n">
        <f aca="false">IF($E128=const_zero,MIN(class_series_d_invested_usd,MAX(const_zero,$A128-SUM($J128:$K128))),const_zero)</f>
        <v>100000000</v>
      </c>
      <c r="M128" s="5" t="n">
        <f aca="false">IF($F128=const_zero,MIN(class_series_c_invested_usd,MAX(const_zero,$A128-SUM($J128:$L128))),const_zero)</f>
        <v>0</v>
      </c>
      <c r="N128" s="5" t="n">
        <f aca="false">IF($G128=const_zero,MIN(class_series_b_invested_usd,MAX(const_zero,$A128-SUM($J128:$M128))),const_zero)</f>
        <v>0</v>
      </c>
      <c r="O128" s="5" t="n">
        <f aca="false">IF($H128=const_zero,MIN(class_series_a_invested_usd,MAX(const_zero,$A128-SUM($J128:$N128))),const_zero)</f>
        <v>15000000</v>
      </c>
      <c r="P128" s="5" t="n">
        <f aca="false">IF($I128=const_zero,MIN(class_seed_invested_usd,MAX(const_zero,$A128-SUM($J128:$O128))),const_zero)</f>
        <v>0</v>
      </c>
      <c r="Q128" s="5" t="n">
        <f aca="false">MAX(const_zero,$A128-SUM($J128:$P128))</f>
        <v>255000000</v>
      </c>
      <c r="R128" s="9" t="n">
        <f aca="false">common_rsa_total+'Pro-Forma'!$B$10+'Pro-Forma'!$B$11+IF($C128=const_one,'Pro-Forma'!$B$5,const_zero)+IF($D128=const_one,'Pro-Forma'!$F$27,const_zero)+IF($E128=const_one,'Pro-Forma'!$F$26,const_zero)+IF($F128=const_one,'Pro-Forma'!$F$25,const_zero)+IF($G128=const_one,'Pro-Forma'!$F$24,const_zero)+IF($H128=const_one,'Pro-Forma'!$F$23,const_zero)+IF($I128=const_one,'Pro-Forma'!$F$22,const_zero)</f>
        <v>19680512.8289884</v>
      </c>
      <c r="S128" s="23" t="b">
        <f aca="false">IF($R128&gt;const_zero,--($Q128&gt;option_strike_usd*$R128),const_zero)</f>
        <v>1</v>
      </c>
      <c r="T128" s="7" t="n">
        <f aca="false">IF($R128&gt;const_zero,IF($S128=const_one,($Q128+option_strike_usd*pre_f_options_issued)/($R128+pre_f_options_issued),$Q128/$R128),const_zero)</f>
        <v>11.6092897393908</v>
      </c>
      <c r="U128" s="5" t="n">
        <f aca="false">IF($C128=const_one,'Pro-Forma'!$B$5*$T128,const_zero)</f>
        <v>0</v>
      </c>
      <c r="V128" s="5" t="n">
        <f aca="false">IF($D128=const_one,'Pro-Forma'!$F$27*$T128,const_zero)</f>
        <v>0</v>
      </c>
      <c r="W128" s="5" t="n">
        <f aca="false">IF($E128=const_one,'Pro-Forma'!$F$26*$T128,const_zero)</f>
        <v>0</v>
      </c>
      <c r="X128" s="5" t="n">
        <f aca="false">IF($F128=const_one,'Pro-Forma'!$F$25*$T128,const_zero)</f>
        <v>27862295.3745379</v>
      </c>
      <c r="Y128" s="5" t="n">
        <f aca="false">IF($G128=const_one,'Pro-Forma'!$F$24*$T128,const_zero)</f>
        <v>34827869.2181723</v>
      </c>
      <c r="Z128" s="5" t="n">
        <f aca="false">IF($H128=const_one,'Pro-Forma'!$F$23*$T128,const_zero)</f>
        <v>0</v>
      </c>
      <c r="AA128" s="5" t="n">
        <f aca="false">IF($I128=const_one,'Pro-Forma'!$F$22*$T128,const_zero)</f>
        <v>58046448.6969539</v>
      </c>
      <c r="AB128" s="5" t="n">
        <f aca="false">('Pro-Forma'!$B$10+'Pro-Forma'!$B$11)*$T128</f>
        <v>3256554.70734211</v>
      </c>
      <c r="AC128" s="5" t="n">
        <f aca="false">common_rsa_total*$T128</f>
        <v>104483607.654517</v>
      </c>
      <c r="AD128" s="5" t="n">
        <f aca="false">IF($S128=const_one,pre_f_options_issued*($T128-option_strike_usd),const_zero)</f>
        <v>26523224.3484769</v>
      </c>
      <c r="AE128" s="5" t="n">
        <f aca="false">J128+U128</f>
        <v>30000000</v>
      </c>
      <c r="AF128" s="5" t="n">
        <f aca="false">K128+V128</f>
        <v>300000000</v>
      </c>
      <c r="AG128" s="5" t="n">
        <f aca="false">L128+W128</f>
        <v>100000000</v>
      </c>
      <c r="AH128" s="5" t="n">
        <f aca="false">M128+X128</f>
        <v>27862295.3745379</v>
      </c>
      <c r="AI128" s="5" t="n">
        <f aca="false">N128+Y128</f>
        <v>34827869.2181723</v>
      </c>
      <c r="AJ128" s="5" t="n">
        <f aca="false">O128+Z128</f>
        <v>15000000</v>
      </c>
      <c r="AK128" s="5" t="n">
        <f aca="false">P128+AA128</f>
        <v>58046448.6969539</v>
      </c>
      <c r="AL128" s="5" t="n">
        <f aca="false">INDEX($AE$40:$AE$167,$B128-$C128*1+const_one)</f>
        <v>30000000</v>
      </c>
      <c r="AM128" s="5" t="n">
        <f aca="false">INDEX($AF$40:$AF$167,$B128-$D128*2+const_one)</f>
        <v>300000000</v>
      </c>
      <c r="AN128" s="5" t="n">
        <f aca="false">INDEX($AG$40:$AG$167,$B128-$E128*4+const_one)</f>
        <v>100000000</v>
      </c>
      <c r="AO128" s="5" t="n">
        <f aca="false">INDEX($AH$40:$AH$167,$B128-$F128*8+const_one)</f>
        <v>60000000</v>
      </c>
      <c r="AP128" s="5" t="n">
        <f aca="false">INDEX($AI$40:$AI$167,$B128-$G128*16+const_one)</f>
        <v>30000000</v>
      </c>
      <c r="AQ128" s="5" t="n">
        <f aca="false">INDEX($AJ$40:$AJ$167,$B128-$H128*32+const_one)</f>
        <v>15000000</v>
      </c>
      <c r="AR128" s="5" t="n">
        <f aca="false">INDEX($AK$40:$AK$167,$B128-$I128*64+const_one)</f>
        <v>5000000</v>
      </c>
      <c r="AS128" s="5" t="n">
        <f aca="false">INDEX($AE$40:$AE$167,$B128+(const_one-$C128)*1+const_one)</f>
        <v>9975487.66399769</v>
      </c>
      <c r="AT128" s="5" t="n">
        <f aca="false">INDEX($AF$40:$AF$167,$B128+(const_one-$D128)*2+const_one)</f>
        <v>120765211.893904</v>
      </c>
      <c r="AU128" s="5" t="n">
        <f aca="false">INDEX($AG$40:$AG$167,$B128+(const_one-$E128)*4+const_one)</f>
        <v>25916873.213484</v>
      </c>
      <c r="AV128" s="5" t="n">
        <f aca="false">INDEX($AH$40:$AH$167,$B128+(const_one-$F128)*8+const_one)</f>
        <v>27862295.3745379</v>
      </c>
      <c r="AW128" s="5" t="n">
        <f aca="false">INDEX($AI$40:$AI$167,$B128+(const_one-$G128)*16+const_one)</f>
        <v>34827869.2181723</v>
      </c>
      <c r="AX128" s="5" t="n">
        <f aca="false">INDEX($AJ$40:$AJ$167,$B128+(const_one-$H128)*32+const_one)</f>
        <v>50127825.3494495</v>
      </c>
      <c r="AY128" s="5" t="n">
        <f aca="false">INDEX($AK$40:$AK$167,$B128+(const_one-$I128)*64+const_one)</f>
        <v>58046448.6969539</v>
      </c>
      <c r="AZ128" s="5" t="n">
        <f aca="false">--($C128=--(AS128&gt;AL128))</f>
        <v>1</v>
      </c>
      <c r="BA128" s="5" t="n">
        <f aca="false">--($D128=--(AT128&gt;AM128))</f>
        <v>1</v>
      </c>
      <c r="BB128" s="5" t="n">
        <f aca="false">--($E128=--(AU128&gt;AN128))</f>
        <v>1</v>
      </c>
      <c r="BC128" s="5" t="n">
        <f aca="false">--($F128=--(AV128&gt;AO128))</f>
        <v>0</v>
      </c>
      <c r="BD128" s="5" t="n">
        <f aca="false">--($G128=--(AW128&gt;AP128))</f>
        <v>1</v>
      </c>
      <c r="BE128" s="5" t="n">
        <f aca="false">--($H128=--(AX128&gt;AQ128))</f>
        <v>0</v>
      </c>
      <c r="BF128" s="5" t="n">
        <f aca="false">--($I128=--(AY128&gt;AR128))</f>
        <v>1</v>
      </c>
      <c r="BG128" s="5" t="n">
        <f aca="false">SUM(AZ128:BF128)</f>
        <v>5</v>
      </c>
      <c r="BH128" s="5" t="n">
        <f aca="false">SUM(AE128:AK128)+AB128+AC128+AD128</f>
        <v>700000000</v>
      </c>
    </row>
    <row r="129" customFormat="false" ht="15" hidden="true" customHeight="false" outlineLevel="0" collapsed="false">
      <c r="A129" s="5" t="n">
        <f aca="false">exit_value_1_usd</f>
        <v>700000000</v>
      </c>
      <c r="B129" s="2" t="n">
        <f aca="false">ROW()-ROW($B$40)</f>
        <v>89</v>
      </c>
      <c r="C129" s="2" t="n">
        <f aca="false">MOD(QUOTIENT($B129,1),2)</f>
        <v>1</v>
      </c>
      <c r="D129" s="2" t="n">
        <f aca="false">MOD(QUOTIENT($B129,2),2)</f>
        <v>0</v>
      </c>
      <c r="E129" s="2" t="n">
        <f aca="false">MOD(QUOTIENT($B129,4),2)</f>
        <v>0</v>
      </c>
      <c r="F129" s="2" t="n">
        <f aca="false">MOD(QUOTIENT($B129,8),2)</f>
        <v>1</v>
      </c>
      <c r="G129" s="2" t="n">
        <f aca="false">MOD(QUOTIENT($B129,16),2)</f>
        <v>1</v>
      </c>
      <c r="H129" s="2" t="n">
        <f aca="false">MOD(QUOTIENT($B129,32),2)</f>
        <v>0</v>
      </c>
      <c r="I129" s="2" t="n">
        <f aca="false">MOD(QUOTIENT($B129,64),2)</f>
        <v>1</v>
      </c>
      <c r="J129" s="5" t="n">
        <f aca="false">IF($C129=const_zero,MIN(class_series_f_invested_usd,MAX(const_zero,$A129)),const_zero)</f>
        <v>0</v>
      </c>
      <c r="K129" s="5" t="n">
        <f aca="false">IF($D129=const_zero,MIN(class_series_e_invested_usd,MAX(const_zero,$A129-SUM($J129:$J129))),const_zero)</f>
        <v>300000000</v>
      </c>
      <c r="L129" s="5" t="n">
        <f aca="false">IF($E129=const_zero,MIN(class_series_d_invested_usd,MAX(const_zero,$A129-SUM($J129:$K129))),const_zero)</f>
        <v>100000000</v>
      </c>
      <c r="M129" s="5" t="n">
        <f aca="false">IF($F129=const_zero,MIN(class_series_c_invested_usd,MAX(const_zero,$A129-SUM($J129:$L129))),const_zero)</f>
        <v>0</v>
      </c>
      <c r="N129" s="5" t="n">
        <f aca="false">IF($G129=const_zero,MIN(class_series_b_invested_usd,MAX(const_zero,$A129-SUM($J129:$M129))),const_zero)</f>
        <v>0</v>
      </c>
      <c r="O129" s="5" t="n">
        <f aca="false">IF($H129=const_zero,MIN(class_series_a_invested_usd,MAX(const_zero,$A129-SUM($J129:$N129))),const_zero)</f>
        <v>15000000</v>
      </c>
      <c r="P129" s="5" t="n">
        <f aca="false">IF($I129=const_zero,MIN(class_seed_invested_usd,MAX(const_zero,$A129-SUM($J129:$O129))),const_zero)</f>
        <v>0</v>
      </c>
      <c r="Q129" s="5" t="n">
        <f aca="false">MAX(const_zero,$A129-SUM($J129:$P129))</f>
        <v>285000000</v>
      </c>
      <c r="R129" s="9" t="n">
        <f aca="false">common_rsa_total+'Pro-Forma'!$B$10+'Pro-Forma'!$B$11+IF($C129=const_one,'Pro-Forma'!$B$5,const_zero)+IF($D129=const_one,'Pro-Forma'!$F$27,const_zero)+IF($E129=const_one,'Pro-Forma'!$F$26,const_zero)+IF($F129=const_one,'Pro-Forma'!$F$25,const_zero)+IF($G129=const_one,'Pro-Forma'!$F$24,const_zero)+IF($H129=const_one,'Pro-Forma'!$F$23,const_zero)+IF($I129=const_one,'Pro-Forma'!$F$22,const_zero)</f>
        <v>20477780.8981917</v>
      </c>
      <c r="S129" s="23" t="b">
        <f aca="false">IF($R129&gt;const_zero,--($Q129&gt;option_strike_usd*$R129),const_zero)</f>
        <v>1</v>
      </c>
      <c r="T129" s="7" t="n">
        <f aca="false">IF($R129&gt;const_zero,IF($S129=const_one,($Q129+option_strike_usd*pre_f_options_issued)/($R129+pre_f_options_issued),$Q129/$R129),const_zero)</f>
        <v>12.5120872756962</v>
      </c>
      <c r="U129" s="5" t="n">
        <f aca="false">IF($C129=const_one,'Pro-Forma'!$B$5*$T129,const_zero)</f>
        <v>9975487.66399769</v>
      </c>
      <c r="V129" s="5" t="n">
        <f aca="false">IF($D129=const_one,'Pro-Forma'!$F$27*$T129,const_zero)</f>
        <v>0</v>
      </c>
      <c r="W129" s="5" t="n">
        <f aca="false">IF($E129=const_one,'Pro-Forma'!$F$26*$T129,const_zero)</f>
        <v>0</v>
      </c>
      <c r="X129" s="5" t="n">
        <f aca="false">IF($F129=const_one,'Pro-Forma'!$F$25*$T129,const_zero)</f>
        <v>30029009.4616709</v>
      </c>
      <c r="Y129" s="5" t="n">
        <f aca="false">IF($G129=const_one,'Pro-Forma'!$F$24*$T129,const_zero)</f>
        <v>37536261.8270887</v>
      </c>
      <c r="Z129" s="5" t="n">
        <f aca="false">IF($H129=const_one,'Pro-Forma'!$F$23*$T129,const_zero)</f>
        <v>0</v>
      </c>
      <c r="AA129" s="5" t="n">
        <f aca="false">IF($I129=const_one,'Pro-Forma'!$F$22*$T129,const_zero)</f>
        <v>62560436.3784811</v>
      </c>
      <c r="AB129" s="5" t="n">
        <f aca="false">('Pro-Forma'!$B$10+'Pro-Forma'!$B$11)*$T129</f>
        <v>3509800.99825489</v>
      </c>
      <c r="AC129" s="5" t="n">
        <f aca="false">common_rsa_total*$T129</f>
        <v>112608785.481266</v>
      </c>
      <c r="AD129" s="5" t="n">
        <f aca="false">IF($S129=const_one,pre_f_options_issued*($T129-option_strike_usd),const_zero)</f>
        <v>28780218.1892406</v>
      </c>
      <c r="AE129" s="5" t="n">
        <f aca="false">J129+U129</f>
        <v>9975487.66399769</v>
      </c>
      <c r="AF129" s="5" t="n">
        <f aca="false">K129+V129</f>
        <v>300000000</v>
      </c>
      <c r="AG129" s="5" t="n">
        <f aca="false">L129+W129</f>
        <v>100000000</v>
      </c>
      <c r="AH129" s="5" t="n">
        <f aca="false">M129+X129</f>
        <v>30029009.4616709</v>
      </c>
      <c r="AI129" s="5" t="n">
        <f aca="false">N129+Y129</f>
        <v>37536261.8270887</v>
      </c>
      <c r="AJ129" s="5" t="n">
        <f aca="false">O129+Z129</f>
        <v>15000000</v>
      </c>
      <c r="AK129" s="5" t="n">
        <f aca="false">P129+AA129</f>
        <v>62560436.3784811</v>
      </c>
      <c r="AL129" s="5" t="n">
        <f aca="false">INDEX($AE$40:$AE$167,$B129-$C129*1+const_one)</f>
        <v>30000000</v>
      </c>
      <c r="AM129" s="5" t="n">
        <f aca="false">INDEX($AF$40:$AF$167,$B129-$D129*2+const_one)</f>
        <v>300000000</v>
      </c>
      <c r="AN129" s="5" t="n">
        <f aca="false">INDEX($AG$40:$AG$167,$B129-$E129*4+const_one)</f>
        <v>100000000</v>
      </c>
      <c r="AO129" s="5" t="n">
        <f aca="false">INDEX($AH$40:$AH$167,$B129-$F129*8+const_one)</f>
        <v>60000000</v>
      </c>
      <c r="AP129" s="5" t="n">
        <f aca="false">INDEX($AI$40:$AI$167,$B129-$G129*16+const_one)</f>
        <v>30000000</v>
      </c>
      <c r="AQ129" s="5" t="n">
        <f aca="false">INDEX($AJ$40:$AJ$167,$B129-$H129*32+const_one)</f>
        <v>15000000</v>
      </c>
      <c r="AR129" s="5" t="n">
        <f aca="false">INDEX($AK$40:$AK$167,$B129-$I129*64+const_one)</f>
        <v>5000000</v>
      </c>
      <c r="AS129" s="5" t="n">
        <f aca="false">INDEX($AE$40:$AE$167,$B129+(const_one-$C129)*1+const_one)</f>
        <v>9975487.66399769</v>
      </c>
      <c r="AT129" s="5" t="n">
        <f aca="false">INDEX($AF$40:$AF$167,$B129+(const_one-$D129)*2+const_one)</f>
        <v>123778404.7126</v>
      </c>
      <c r="AU129" s="5" t="n">
        <f aca="false">INDEX($AG$40:$AG$167,$B129+(const_one-$E129)*4+const_one)</f>
        <v>27185389.1381697</v>
      </c>
      <c r="AV129" s="5" t="n">
        <f aca="false">INDEX($AH$40:$AH$167,$B129+(const_one-$F129)*8+const_one)</f>
        <v>30029009.4616709</v>
      </c>
      <c r="AW129" s="5" t="n">
        <f aca="false">INDEX($AI$40:$AI$167,$B129+(const_one-$G129)*16+const_one)</f>
        <v>37536261.8270887</v>
      </c>
      <c r="AX129" s="5" t="n">
        <f aca="false">INDEX($AJ$40:$AJ$167,$B129+(const_one-$H129)*32+const_one)</f>
        <v>54060756.4804312</v>
      </c>
      <c r="AY129" s="5" t="n">
        <f aca="false">INDEX($AK$40:$AK$167,$B129+(const_one-$I129)*64+const_one)</f>
        <v>62560436.3784811</v>
      </c>
      <c r="AZ129" s="5" t="n">
        <f aca="false">--($C129=--(AS129&gt;AL129))</f>
        <v>0</v>
      </c>
      <c r="BA129" s="5" t="n">
        <f aca="false">--($D129=--(AT129&gt;AM129))</f>
        <v>1</v>
      </c>
      <c r="BB129" s="5" t="n">
        <f aca="false">--($E129=--(AU129&gt;AN129))</f>
        <v>1</v>
      </c>
      <c r="BC129" s="5" t="n">
        <f aca="false">--($F129=--(AV129&gt;AO129))</f>
        <v>0</v>
      </c>
      <c r="BD129" s="5" t="n">
        <f aca="false">--($G129=--(AW129&gt;AP129))</f>
        <v>1</v>
      </c>
      <c r="BE129" s="5" t="n">
        <f aca="false">--($H129=--(AX129&gt;AQ129))</f>
        <v>0</v>
      </c>
      <c r="BF129" s="5" t="n">
        <f aca="false">--($I129=--(AY129&gt;AR129))</f>
        <v>1</v>
      </c>
      <c r="BG129" s="5" t="n">
        <f aca="false">SUM(AZ129:BF129)</f>
        <v>4</v>
      </c>
      <c r="BH129" s="5" t="n">
        <f aca="false">SUM(AE129:AK129)+AB129+AC129+AD129</f>
        <v>700000000</v>
      </c>
    </row>
    <row r="130" customFormat="false" ht="15" hidden="true" customHeight="false" outlineLevel="0" collapsed="false">
      <c r="A130" s="5" t="n">
        <f aca="false">exit_value_1_usd</f>
        <v>700000000</v>
      </c>
      <c r="B130" s="2" t="n">
        <f aca="false">ROW()-ROW($B$40)</f>
        <v>90</v>
      </c>
      <c r="C130" s="2" t="n">
        <f aca="false">MOD(QUOTIENT($B130,1),2)</f>
        <v>0</v>
      </c>
      <c r="D130" s="2" t="n">
        <f aca="false">MOD(QUOTIENT($B130,2),2)</f>
        <v>1</v>
      </c>
      <c r="E130" s="2" t="n">
        <f aca="false">MOD(QUOTIENT($B130,4),2)</f>
        <v>0</v>
      </c>
      <c r="F130" s="2" t="n">
        <f aca="false">MOD(QUOTIENT($B130,8),2)</f>
        <v>1</v>
      </c>
      <c r="G130" s="2" t="n">
        <f aca="false">MOD(QUOTIENT($B130,16),2)</f>
        <v>1</v>
      </c>
      <c r="H130" s="2" t="n">
        <f aca="false">MOD(QUOTIENT($B130,32),2)</f>
        <v>0</v>
      </c>
      <c r="I130" s="2" t="n">
        <f aca="false">MOD(QUOTIENT($B130,64),2)</f>
        <v>1</v>
      </c>
      <c r="J130" s="5" t="n">
        <f aca="false">IF($C130=const_zero,MIN(class_series_f_invested_usd,MAX(const_zero,$A130)),const_zero)</f>
        <v>30000000</v>
      </c>
      <c r="K130" s="5" t="n">
        <f aca="false">IF($D130=const_zero,MIN(class_series_e_invested_usd,MAX(const_zero,$A130-SUM($J130:$J130))),const_zero)</f>
        <v>0</v>
      </c>
      <c r="L130" s="5" t="n">
        <f aca="false">IF($E130=const_zero,MIN(class_series_d_invested_usd,MAX(const_zero,$A130-SUM($J130:$K130))),const_zero)</f>
        <v>100000000</v>
      </c>
      <c r="M130" s="5" t="n">
        <f aca="false">IF($F130=const_zero,MIN(class_series_c_invested_usd,MAX(const_zero,$A130-SUM($J130:$L130))),const_zero)</f>
        <v>0</v>
      </c>
      <c r="N130" s="5" t="n">
        <f aca="false">IF($G130=const_zero,MIN(class_series_b_invested_usd,MAX(const_zero,$A130-SUM($J130:$M130))),const_zero)</f>
        <v>0</v>
      </c>
      <c r="O130" s="5" t="n">
        <f aca="false">IF($H130=const_zero,MIN(class_series_a_invested_usd,MAX(const_zero,$A130-SUM($J130:$N130))),const_zero)</f>
        <v>15000000</v>
      </c>
      <c r="P130" s="5" t="n">
        <f aca="false">IF($I130=const_zero,MIN(class_seed_invested_usd,MAX(const_zero,$A130-SUM($J130:$O130))),const_zero)</f>
        <v>0</v>
      </c>
      <c r="Q130" s="5" t="n">
        <f aca="false">MAX(const_zero,$A130-SUM($J130:$P130))</f>
        <v>555000000</v>
      </c>
      <c r="R130" s="9" t="n">
        <f aca="false">common_rsa_total+'Pro-Forma'!$B$10+'Pro-Forma'!$B$11+IF($C130=const_one,'Pro-Forma'!$B$5,const_zero)+IF($D130=const_one,'Pro-Forma'!$F$27,const_zero)+IF($E130=const_one,'Pro-Forma'!$F$26,const_zero)+IF($F130=const_one,'Pro-Forma'!$F$25,const_zero)+IF($G130=const_one,'Pro-Forma'!$F$24,const_zero)+IF($H130=const_one,'Pro-Forma'!$F$23,const_zero)+IF($I130=const_one,'Pro-Forma'!$F$22,const_zero)</f>
        <v>25813833.1063222</v>
      </c>
      <c r="S130" s="23" t="b">
        <f aca="false">IF($R130&gt;const_zero,--($Q130&gt;option_strike_usd*$R130),const_zero)</f>
        <v>1</v>
      </c>
      <c r="T130" s="7" t="n">
        <f aca="false">IF($R130&gt;const_zero,IF($S130=const_one,($Q130+option_strike_usd*pre_f_options_issued)/($R130+pre_f_options_issued),$Q130/$R130),const_zero)</f>
        <v>19.6900221141558</v>
      </c>
      <c r="U130" s="5" t="n">
        <f aca="false">IF($C130=const_one,'Pro-Forma'!$B$5*$T130,const_zero)</f>
        <v>0</v>
      </c>
      <c r="V130" s="5" t="n">
        <f aca="false">IF($D130=const_one,'Pro-Forma'!$F$27*$T130,const_zero)</f>
        <v>120765211.893904</v>
      </c>
      <c r="W130" s="5" t="n">
        <f aca="false">IF($E130=const_one,'Pro-Forma'!$F$26*$T130,const_zero)</f>
        <v>0</v>
      </c>
      <c r="X130" s="5" t="n">
        <f aca="false">IF($F130=const_one,'Pro-Forma'!$F$25*$T130,const_zero)</f>
        <v>47256053.0739738</v>
      </c>
      <c r="Y130" s="5" t="n">
        <f aca="false">IF($G130=const_one,'Pro-Forma'!$F$24*$T130,const_zero)</f>
        <v>59070066.3424673</v>
      </c>
      <c r="Z130" s="5" t="n">
        <f aca="false">IF($H130=const_one,'Pro-Forma'!$F$23*$T130,const_zero)</f>
        <v>0</v>
      </c>
      <c r="AA130" s="5" t="n">
        <f aca="false">IF($I130=const_one,'Pro-Forma'!$F$22*$T130,const_zero)</f>
        <v>98450110.5707787</v>
      </c>
      <c r="AB130" s="5" t="n">
        <f aca="false">('Pro-Forma'!$B$10+'Pro-Forma'!$B$11)*$T130</f>
        <v>5523303.80608532</v>
      </c>
      <c r="AC130" s="5" t="n">
        <f aca="false">common_rsa_total*$T130</f>
        <v>177210199.027402</v>
      </c>
      <c r="AD130" s="5" t="n">
        <f aca="false">IF($S130=const_one,pre_f_options_issued*($T130-option_strike_usd),const_zero)</f>
        <v>46725055.2853894</v>
      </c>
      <c r="AE130" s="5" t="n">
        <f aca="false">J130+U130</f>
        <v>30000000</v>
      </c>
      <c r="AF130" s="5" t="n">
        <f aca="false">K130+V130</f>
        <v>120765211.893904</v>
      </c>
      <c r="AG130" s="5" t="n">
        <f aca="false">L130+W130</f>
        <v>100000000</v>
      </c>
      <c r="AH130" s="5" t="n">
        <f aca="false">M130+X130</f>
        <v>47256053.0739738</v>
      </c>
      <c r="AI130" s="5" t="n">
        <f aca="false">N130+Y130</f>
        <v>59070066.3424673</v>
      </c>
      <c r="AJ130" s="5" t="n">
        <f aca="false">O130+Z130</f>
        <v>15000000</v>
      </c>
      <c r="AK130" s="5" t="n">
        <f aca="false">P130+AA130</f>
        <v>98450110.5707787</v>
      </c>
      <c r="AL130" s="5" t="n">
        <f aca="false">INDEX($AE$40:$AE$167,$B130-$C130*1+const_one)</f>
        <v>30000000</v>
      </c>
      <c r="AM130" s="5" t="n">
        <f aca="false">INDEX($AF$40:$AF$167,$B130-$D130*2+const_one)</f>
        <v>300000000</v>
      </c>
      <c r="AN130" s="5" t="n">
        <f aca="false">INDEX($AG$40:$AG$167,$B130-$E130*4+const_one)</f>
        <v>100000000</v>
      </c>
      <c r="AO130" s="5" t="n">
        <f aca="false">INDEX($AH$40:$AH$167,$B130-$F130*8+const_one)</f>
        <v>60000000</v>
      </c>
      <c r="AP130" s="5" t="n">
        <f aca="false">INDEX($AI$40:$AI$167,$B130-$G130*16+const_one)</f>
        <v>30000000</v>
      </c>
      <c r="AQ130" s="5" t="n">
        <f aca="false">INDEX($AJ$40:$AJ$167,$B130-$H130*32+const_one)</f>
        <v>15000000</v>
      </c>
      <c r="AR130" s="5" t="n">
        <f aca="false">INDEX($AK$40:$AK$167,$B130-$I130*64+const_one)</f>
        <v>5000000</v>
      </c>
      <c r="AS130" s="5" t="n">
        <f aca="false">INDEX($AE$40:$AE$167,$B130+(const_one-$C130)*1+const_one)</f>
        <v>16089909.750674</v>
      </c>
      <c r="AT130" s="5" t="n">
        <f aca="false">INDEX($AF$40:$AF$167,$B130+(const_one-$D130)*2+const_one)</f>
        <v>120765211.893904</v>
      </c>
      <c r="AU130" s="5" t="n">
        <f aca="false">INDEX($AG$40:$AG$167,$B130+(const_one-$E130)*4+const_one)</f>
        <v>37935813.5836741</v>
      </c>
      <c r="AV130" s="5" t="n">
        <f aca="false">INDEX($AH$40:$AH$167,$B130+(const_one-$F130)*8+const_one)</f>
        <v>47256053.0739738</v>
      </c>
      <c r="AW130" s="5" t="n">
        <f aca="false">INDEX($AI$40:$AI$167,$B130+(const_one-$G130)*16+const_one)</f>
        <v>59070066.3424673</v>
      </c>
      <c r="AX130" s="5" t="n">
        <f aca="false">INDEX($AJ$40:$AJ$167,$B130+(const_one-$H130)*32+const_one)</f>
        <v>85925266.8662965</v>
      </c>
      <c r="AY130" s="5" t="n">
        <f aca="false">INDEX($AK$40:$AK$167,$B130+(const_one-$I130)*64+const_one)</f>
        <v>98450110.5707787</v>
      </c>
      <c r="AZ130" s="5" t="n">
        <f aca="false">--($C130=--(AS130&gt;AL130))</f>
        <v>1</v>
      </c>
      <c r="BA130" s="5" t="n">
        <f aca="false">--($D130=--(AT130&gt;AM130))</f>
        <v>0</v>
      </c>
      <c r="BB130" s="5" t="n">
        <f aca="false">--($E130=--(AU130&gt;AN130))</f>
        <v>1</v>
      </c>
      <c r="BC130" s="5" t="n">
        <f aca="false">--($F130=--(AV130&gt;AO130))</f>
        <v>0</v>
      </c>
      <c r="BD130" s="5" t="n">
        <f aca="false">--($G130=--(AW130&gt;AP130))</f>
        <v>1</v>
      </c>
      <c r="BE130" s="5" t="n">
        <f aca="false">--($H130=--(AX130&gt;AQ130))</f>
        <v>0</v>
      </c>
      <c r="BF130" s="5" t="n">
        <f aca="false">--($I130=--(AY130&gt;AR130))</f>
        <v>1</v>
      </c>
      <c r="BG130" s="5" t="n">
        <f aca="false">SUM(AZ130:BF130)</f>
        <v>4</v>
      </c>
      <c r="BH130" s="5" t="n">
        <f aca="false">SUM(AE130:AK130)+AB130+AC130+AD130</f>
        <v>700000000</v>
      </c>
    </row>
    <row r="131" customFormat="false" ht="15" hidden="true" customHeight="false" outlineLevel="0" collapsed="false">
      <c r="A131" s="5" t="n">
        <f aca="false">exit_value_1_usd</f>
        <v>700000000</v>
      </c>
      <c r="B131" s="2" t="n">
        <f aca="false">ROW()-ROW($B$40)</f>
        <v>91</v>
      </c>
      <c r="C131" s="2" t="n">
        <f aca="false">MOD(QUOTIENT($B131,1),2)</f>
        <v>1</v>
      </c>
      <c r="D131" s="2" t="n">
        <f aca="false">MOD(QUOTIENT($B131,2),2)</f>
        <v>1</v>
      </c>
      <c r="E131" s="2" t="n">
        <f aca="false">MOD(QUOTIENT($B131,4),2)</f>
        <v>0</v>
      </c>
      <c r="F131" s="2" t="n">
        <f aca="false">MOD(QUOTIENT($B131,8),2)</f>
        <v>1</v>
      </c>
      <c r="G131" s="2" t="n">
        <f aca="false">MOD(QUOTIENT($B131,16),2)</f>
        <v>1</v>
      </c>
      <c r="H131" s="2" t="n">
        <f aca="false">MOD(QUOTIENT($B131,32),2)</f>
        <v>0</v>
      </c>
      <c r="I131" s="2" t="n">
        <f aca="false">MOD(QUOTIENT($B131,64),2)</f>
        <v>1</v>
      </c>
      <c r="J131" s="5" t="n">
        <f aca="false">IF($C131=const_zero,MIN(class_series_f_invested_usd,MAX(const_zero,$A131)),const_zero)</f>
        <v>0</v>
      </c>
      <c r="K131" s="5" t="n">
        <f aca="false">IF($D131=const_zero,MIN(class_series_e_invested_usd,MAX(const_zero,$A131-SUM($J131:$J131))),const_zero)</f>
        <v>0</v>
      </c>
      <c r="L131" s="5" t="n">
        <f aca="false">IF($E131=const_zero,MIN(class_series_d_invested_usd,MAX(const_zero,$A131-SUM($J131:$K131))),const_zero)</f>
        <v>100000000</v>
      </c>
      <c r="M131" s="5" t="n">
        <f aca="false">IF($F131=const_zero,MIN(class_series_c_invested_usd,MAX(const_zero,$A131-SUM($J131:$L131))),const_zero)</f>
        <v>0</v>
      </c>
      <c r="N131" s="5" t="n">
        <f aca="false">IF($G131=const_zero,MIN(class_series_b_invested_usd,MAX(const_zero,$A131-SUM($J131:$M131))),const_zero)</f>
        <v>0</v>
      </c>
      <c r="O131" s="5" t="n">
        <f aca="false">IF($H131=const_zero,MIN(class_series_a_invested_usd,MAX(const_zero,$A131-SUM($J131:$N131))),const_zero)</f>
        <v>15000000</v>
      </c>
      <c r="P131" s="5" t="n">
        <f aca="false">IF($I131=const_zero,MIN(class_seed_invested_usd,MAX(const_zero,$A131-SUM($J131:$O131))),const_zero)</f>
        <v>0</v>
      </c>
      <c r="Q131" s="5" t="n">
        <f aca="false">MAX(const_zero,$A131-SUM($J131:$P131))</f>
        <v>585000000</v>
      </c>
      <c r="R131" s="9" t="n">
        <f aca="false">common_rsa_total+'Pro-Forma'!$B$10+'Pro-Forma'!$B$11+IF($C131=const_one,'Pro-Forma'!$B$5,const_zero)+IF($D131=const_one,'Pro-Forma'!$F$27,const_zero)+IF($E131=const_one,'Pro-Forma'!$F$26,const_zero)+IF($F131=const_one,'Pro-Forma'!$F$25,const_zero)+IF($G131=const_one,'Pro-Forma'!$F$24,const_zero)+IF($H131=const_one,'Pro-Forma'!$F$23,const_zero)+IF($I131=const_one,'Pro-Forma'!$F$22,const_zero)</f>
        <v>26611101.1755256</v>
      </c>
      <c r="S131" s="23" t="b">
        <f aca="false">IF($R131&gt;const_zero,--($Q131&gt;option_strike_usd*$R131),const_zero)</f>
        <v>1</v>
      </c>
      <c r="T131" s="7" t="n">
        <f aca="false">IF($R131&gt;const_zero,IF($S131=const_one,($Q131+option_strike_usd*pre_f_options_issued)/($R131+pre_f_options_issued),$Q131/$R131),const_zero)</f>
        <v>20.1813045977775</v>
      </c>
      <c r="U131" s="5" t="n">
        <f aca="false">IF($C131=const_one,'Pro-Forma'!$B$5*$T131,const_zero)</f>
        <v>16089909.750674</v>
      </c>
      <c r="V131" s="5" t="n">
        <f aca="false">IF($D131=const_one,'Pro-Forma'!$F$27*$T131,const_zero)</f>
        <v>123778404.7126</v>
      </c>
      <c r="W131" s="5" t="n">
        <f aca="false">IF($E131=const_one,'Pro-Forma'!$F$26*$T131,const_zero)</f>
        <v>0</v>
      </c>
      <c r="X131" s="5" t="n">
        <f aca="false">IF($F131=const_one,'Pro-Forma'!$F$25*$T131,const_zero)</f>
        <v>48435131.034666</v>
      </c>
      <c r="Y131" s="5" t="n">
        <f aca="false">IF($G131=const_one,'Pro-Forma'!$F$24*$T131,const_zero)</f>
        <v>60543913.7933325</v>
      </c>
      <c r="Z131" s="5" t="n">
        <f aca="false">IF($H131=const_one,'Pro-Forma'!$F$23*$T131,const_zero)</f>
        <v>0</v>
      </c>
      <c r="AA131" s="5" t="n">
        <f aca="false">IF($I131=const_one,'Pro-Forma'!$F$22*$T131,const_zero)</f>
        <v>100906522.988888</v>
      </c>
      <c r="AB131" s="5" t="n">
        <f aca="false">('Pro-Forma'!$B$10+'Pro-Forma'!$B$11)*$T131</f>
        <v>5661114.84539849</v>
      </c>
      <c r="AC131" s="5" t="n">
        <f aca="false">common_rsa_total*$T131</f>
        <v>181631741.379998</v>
      </c>
      <c r="AD131" s="5" t="n">
        <f aca="false">IF($S131=const_one,pre_f_options_issued*($T131-option_strike_usd),const_zero)</f>
        <v>47953261.4944438</v>
      </c>
      <c r="AE131" s="5" t="n">
        <f aca="false">J131+U131</f>
        <v>16089909.750674</v>
      </c>
      <c r="AF131" s="5" t="n">
        <f aca="false">K131+V131</f>
        <v>123778404.7126</v>
      </c>
      <c r="AG131" s="5" t="n">
        <f aca="false">L131+W131</f>
        <v>100000000</v>
      </c>
      <c r="AH131" s="5" t="n">
        <f aca="false">M131+X131</f>
        <v>48435131.034666</v>
      </c>
      <c r="AI131" s="5" t="n">
        <f aca="false">N131+Y131</f>
        <v>60543913.7933325</v>
      </c>
      <c r="AJ131" s="5" t="n">
        <f aca="false">O131+Z131</f>
        <v>15000000</v>
      </c>
      <c r="AK131" s="5" t="n">
        <f aca="false">P131+AA131</f>
        <v>100906522.988888</v>
      </c>
      <c r="AL131" s="5" t="n">
        <f aca="false">INDEX($AE$40:$AE$167,$B131-$C131*1+const_one)</f>
        <v>30000000</v>
      </c>
      <c r="AM131" s="5" t="n">
        <f aca="false">INDEX($AF$40:$AF$167,$B131-$D131*2+const_one)</f>
        <v>300000000</v>
      </c>
      <c r="AN131" s="5" t="n">
        <f aca="false">INDEX($AG$40:$AG$167,$B131-$E131*4+const_one)</f>
        <v>100000000</v>
      </c>
      <c r="AO131" s="5" t="n">
        <f aca="false">INDEX($AH$40:$AH$167,$B131-$F131*8+const_one)</f>
        <v>60000000</v>
      </c>
      <c r="AP131" s="5" t="n">
        <f aca="false">INDEX($AI$40:$AI$167,$B131-$G131*16+const_one)</f>
        <v>30000000</v>
      </c>
      <c r="AQ131" s="5" t="n">
        <f aca="false">INDEX($AJ$40:$AJ$167,$B131-$H131*32+const_one)</f>
        <v>15000000</v>
      </c>
      <c r="AR131" s="5" t="n">
        <f aca="false">INDEX($AK$40:$AK$167,$B131-$I131*64+const_one)</f>
        <v>5000000</v>
      </c>
      <c r="AS131" s="5" t="n">
        <f aca="false">INDEX($AE$40:$AE$167,$B131+(const_one-$C131)*1+const_one)</f>
        <v>16089909.750674</v>
      </c>
      <c r="AT131" s="5" t="n">
        <f aca="false">INDEX($AF$40:$AF$167,$B131+(const_one-$D131)*2+const_one)</f>
        <v>123778404.7126</v>
      </c>
      <c r="AU131" s="5" t="n">
        <f aca="false">INDEX($AG$40:$AG$167,$B131+(const_one-$E131)*4+const_one)</f>
        <v>38641428.8397403</v>
      </c>
      <c r="AV131" s="5" t="n">
        <f aca="false">INDEX($AH$40:$AH$167,$B131+(const_one-$F131)*8+const_one)</f>
        <v>48435131.034666</v>
      </c>
      <c r="AW131" s="5" t="n">
        <f aca="false">INDEX($AI$40:$AI$167,$B131+(const_one-$G131)*16+const_one)</f>
        <v>60543913.7933325</v>
      </c>
      <c r="AX131" s="5" t="n">
        <f aca="false">INDEX($AJ$40:$AJ$167,$B131+(const_one-$H131)*32+const_one)</f>
        <v>88314357.9709894</v>
      </c>
      <c r="AY131" s="5" t="n">
        <f aca="false">INDEX($AK$40:$AK$167,$B131+(const_one-$I131)*64+const_one)</f>
        <v>100906522.988888</v>
      </c>
      <c r="AZ131" s="5" t="n">
        <f aca="false">--($C131=--(AS131&gt;AL131))</f>
        <v>0</v>
      </c>
      <c r="BA131" s="5" t="n">
        <f aca="false">--($D131=--(AT131&gt;AM131))</f>
        <v>0</v>
      </c>
      <c r="BB131" s="5" t="n">
        <f aca="false">--($E131=--(AU131&gt;AN131))</f>
        <v>1</v>
      </c>
      <c r="BC131" s="5" t="n">
        <f aca="false">--($F131=--(AV131&gt;AO131))</f>
        <v>0</v>
      </c>
      <c r="BD131" s="5" t="n">
        <f aca="false">--($G131=--(AW131&gt;AP131))</f>
        <v>1</v>
      </c>
      <c r="BE131" s="5" t="n">
        <f aca="false">--($H131=--(AX131&gt;AQ131))</f>
        <v>0</v>
      </c>
      <c r="BF131" s="5" t="n">
        <f aca="false">--($I131=--(AY131&gt;AR131))</f>
        <v>1</v>
      </c>
      <c r="BG131" s="5" t="n">
        <f aca="false">SUM(AZ131:BF131)</f>
        <v>3</v>
      </c>
      <c r="BH131" s="5" t="n">
        <f aca="false">SUM(AE131:AK131)+AB131+AC131+AD131</f>
        <v>700000000</v>
      </c>
    </row>
    <row r="132" customFormat="false" ht="15" hidden="true" customHeight="false" outlineLevel="0" collapsed="false">
      <c r="A132" s="5" t="n">
        <f aca="false">exit_value_1_usd</f>
        <v>700000000</v>
      </c>
      <c r="B132" s="2" t="n">
        <f aca="false">ROW()-ROW($B$40)</f>
        <v>92</v>
      </c>
      <c r="C132" s="2" t="n">
        <f aca="false">MOD(QUOTIENT($B132,1),2)</f>
        <v>0</v>
      </c>
      <c r="D132" s="2" t="n">
        <f aca="false">MOD(QUOTIENT($B132,2),2)</f>
        <v>0</v>
      </c>
      <c r="E132" s="2" t="n">
        <f aca="false">MOD(QUOTIENT($B132,4),2)</f>
        <v>1</v>
      </c>
      <c r="F132" s="2" t="n">
        <f aca="false">MOD(QUOTIENT($B132,8),2)</f>
        <v>1</v>
      </c>
      <c r="G132" s="2" t="n">
        <f aca="false">MOD(QUOTIENT($B132,16),2)</f>
        <v>1</v>
      </c>
      <c r="H132" s="2" t="n">
        <f aca="false">MOD(QUOTIENT($B132,32),2)</f>
        <v>0</v>
      </c>
      <c r="I132" s="2" t="n">
        <f aca="false">MOD(QUOTIENT($B132,64),2)</f>
        <v>1</v>
      </c>
      <c r="J132" s="5" t="n">
        <f aca="false">IF($C132=const_zero,MIN(class_series_f_invested_usd,MAX(const_zero,$A132)),const_zero)</f>
        <v>30000000</v>
      </c>
      <c r="K132" s="5" t="n">
        <f aca="false">IF($D132=const_zero,MIN(class_series_e_invested_usd,MAX(const_zero,$A132-SUM($J132:$J132))),const_zero)</f>
        <v>300000000</v>
      </c>
      <c r="L132" s="5" t="n">
        <f aca="false">IF($E132=const_zero,MIN(class_series_d_invested_usd,MAX(const_zero,$A132-SUM($J132:$K132))),const_zero)</f>
        <v>0</v>
      </c>
      <c r="M132" s="5" t="n">
        <f aca="false">IF($F132=const_zero,MIN(class_series_c_invested_usd,MAX(const_zero,$A132-SUM($J132:$L132))),const_zero)</f>
        <v>0</v>
      </c>
      <c r="N132" s="5" t="n">
        <f aca="false">IF($G132=const_zero,MIN(class_series_b_invested_usd,MAX(const_zero,$A132-SUM($J132:$M132))),const_zero)</f>
        <v>0</v>
      </c>
      <c r="O132" s="5" t="n">
        <f aca="false">IF($H132=const_zero,MIN(class_series_a_invested_usd,MAX(const_zero,$A132-SUM($J132:$N132))),const_zero)</f>
        <v>15000000</v>
      </c>
      <c r="P132" s="5" t="n">
        <f aca="false">IF($I132=const_zero,MIN(class_seed_invested_usd,MAX(const_zero,$A132-SUM($J132:$O132))),const_zero)</f>
        <v>0</v>
      </c>
      <c r="Q132" s="5" t="n">
        <f aca="false">MAX(const_zero,$A132-SUM($J132:$P132))</f>
        <v>355000000</v>
      </c>
      <c r="R132" s="9" t="n">
        <f aca="false">common_rsa_total+'Pro-Forma'!$B$10+'Pro-Forma'!$B$11+IF($C132=const_one,'Pro-Forma'!$B$5,const_zero)+IF($D132=const_one,'Pro-Forma'!$F$27,const_zero)+IF($E132=const_one,'Pro-Forma'!$F$26,const_zero)+IF($F132=const_one,'Pro-Forma'!$F$25,const_zero)+IF($G132=const_one,'Pro-Forma'!$F$24,const_zero)+IF($H132=const_one,'Pro-Forma'!$F$23,const_zero)+IF($I132=const_one,'Pro-Forma'!$F$22,const_zero)</f>
        <v>21414164.1892672</v>
      </c>
      <c r="S132" s="23" t="b">
        <f aca="false">IF($R132&gt;const_zero,--($Q132&gt;option_strike_usd*$R132),const_zero)</f>
        <v>1</v>
      </c>
      <c r="T132" s="7" t="n">
        <f aca="false">IF($R132&gt;const_zero,IF($S132=const_one,($Q132+option_strike_usd*pre_f_options_issued)/($R132+pre_f_options_issued),$Q132/$R132),const_zero)</f>
        <v>14.9492993846905</v>
      </c>
      <c r="U132" s="5" t="n">
        <f aca="false">IF($C132=const_one,'Pro-Forma'!$B$5*$T132,const_zero)</f>
        <v>0</v>
      </c>
      <c r="V132" s="5" t="n">
        <f aca="false">IF($D132=const_one,'Pro-Forma'!$F$27*$T132,const_zero)</f>
        <v>0</v>
      </c>
      <c r="W132" s="5" t="n">
        <f aca="false">IF($E132=const_one,'Pro-Forma'!$F$26*$T132,const_zero)</f>
        <v>25916873.213484</v>
      </c>
      <c r="X132" s="5" t="n">
        <f aca="false">IF($F132=const_one,'Pro-Forma'!$F$25*$T132,const_zero)</f>
        <v>35878318.5232573</v>
      </c>
      <c r="Y132" s="5" t="n">
        <f aca="false">IF($G132=const_one,'Pro-Forma'!$F$24*$T132,const_zero)</f>
        <v>44847898.1540716</v>
      </c>
      <c r="Z132" s="5" t="n">
        <f aca="false">IF($H132=const_one,'Pro-Forma'!$F$23*$T132,const_zero)</f>
        <v>0</v>
      </c>
      <c r="AA132" s="5" t="n">
        <f aca="false">IF($I132=const_one,'Pro-Forma'!$F$22*$T132,const_zero)</f>
        <v>74746496.9234526</v>
      </c>
      <c r="AB132" s="5" t="n">
        <f aca="false">('Pro-Forma'!$B$10+'Pro-Forma'!$B$11)*$T132</f>
        <v>4193470.26179358</v>
      </c>
      <c r="AC132" s="5" t="n">
        <f aca="false">common_rsa_total*$T132</f>
        <v>134543694.462215</v>
      </c>
      <c r="AD132" s="5" t="n">
        <f aca="false">IF($S132=const_one,pre_f_options_issued*($T132-option_strike_usd),const_zero)</f>
        <v>34873248.4617263</v>
      </c>
      <c r="AE132" s="5" t="n">
        <f aca="false">J132+U132</f>
        <v>30000000</v>
      </c>
      <c r="AF132" s="5" t="n">
        <f aca="false">K132+V132</f>
        <v>300000000</v>
      </c>
      <c r="AG132" s="5" t="n">
        <f aca="false">L132+W132</f>
        <v>25916873.213484</v>
      </c>
      <c r="AH132" s="5" t="n">
        <f aca="false">M132+X132</f>
        <v>35878318.5232573</v>
      </c>
      <c r="AI132" s="5" t="n">
        <f aca="false">N132+Y132</f>
        <v>44847898.1540716</v>
      </c>
      <c r="AJ132" s="5" t="n">
        <f aca="false">O132+Z132</f>
        <v>15000000</v>
      </c>
      <c r="AK132" s="5" t="n">
        <f aca="false">P132+AA132</f>
        <v>74746496.9234526</v>
      </c>
      <c r="AL132" s="5" t="n">
        <f aca="false">INDEX($AE$40:$AE$167,$B132-$C132*1+const_one)</f>
        <v>30000000</v>
      </c>
      <c r="AM132" s="5" t="n">
        <f aca="false">INDEX($AF$40:$AF$167,$B132-$D132*2+const_one)</f>
        <v>300000000</v>
      </c>
      <c r="AN132" s="5" t="n">
        <f aca="false">INDEX($AG$40:$AG$167,$B132-$E132*4+const_one)</f>
        <v>100000000</v>
      </c>
      <c r="AO132" s="5" t="n">
        <f aca="false">INDEX($AH$40:$AH$167,$B132-$F132*8+const_one)</f>
        <v>60000000</v>
      </c>
      <c r="AP132" s="5" t="n">
        <f aca="false">INDEX($AI$40:$AI$167,$B132-$G132*16+const_one)</f>
        <v>30000000</v>
      </c>
      <c r="AQ132" s="5" t="n">
        <f aca="false">INDEX($AJ$40:$AJ$167,$B132-$H132*32+const_one)</f>
        <v>15000000</v>
      </c>
      <c r="AR132" s="5" t="n">
        <f aca="false">INDEX($AK$40:$AK$167,$B132-$I132*64+const_one)</f>
        <v>5000000</v>
      </c>
      <c r="AS132" s="5" t="n">
        <f aca="false">INDEX($AE$40:$AE$167,$B132+(const_one-$C132)*1+const_one)</f>
        <v>12501961.5854272</v>
      </c>
      <c r="AT132" s="5" t="n">
        <f aca="false">INDEX($AF$40:$AF$167,$B132+(const_one-$D132)*2+const_one)</f>
        <v>134209507.182855</v>
      </c>
      <c r="AU132" s="5" t="n">
        <f aca="false">INDEX($AG$40:$AG$167,$B132+(const_one-$E132)*4+const_one)</f>
        <v>25916873.213484</v>
      </c>
      <c r="AV132" s="5" t="n">
        <f aca="false">INDEX($AH$40:$AH$167,$B132+(const_one-$F132)*8+const_one)</f>
        <v>35878318.5232573</v>
      </c>
      <c r="AW132" s="5" t="n">
        <f aca="false">INDEX($AI$40:$AI$167,$B132+(const_one-$G132)*16+const_one)</f>
        <v>44847898.1540716</v>
      </c>
      <c r="AX132" s="5" t="n">
        <f aca="false">INDEX($AJ$40:$AJ$167,$B132+(const_one-$H132)*32+const_one)</f>
        <v>64414796.4232476</v>
      </c>
      <c r="AY132" s="5" t="n">
        <f aca="false">INDEX($AK$40:$AK$167,$B132+(const_one-$I132)*64+const_one)</f>
        <v>74746496.9234526</v>
      </c>
      <c r="AZ132" s="5" t="n">
        <f aca="false">--($C132=--(AS132&gt;AL132))</f>
        <v>1</v>
      </c>
      <c r="BA132" s="5" t="n">
        <f aca="false">--($D132=--(AT132&gt;AM132))</f>
        <v>1</v>
      </c>
      <c r="BB132" s="5" t="n">
        <f aca="false">--($E132=--(AU132&gt;AN132))</f>
        <v>0</v>
      </c>
      <c r="BC132" s="5" t="n">
        <f aca="false">--($F132=--(AV132&gt;AO132))</f>
        <v>0</v>
      </c>
      <c r="BD132" s="5" t="n">
        <f aca="false">--($G132=--(AW132&gt;AP132))</f>
        <v>1</v>
      </c>
      <c r="BE132" s="5" t="n">
        <f aca="false">--($H132=--(AX132&gt;AQ132))</f>
        <v>0</v>
      </c>
      <c r="BF132" s="5" t="n">
        <f aca="false">--($I132=--(AY132&gt;AR132))</f>
        <v>1</v>
      </c>
      <c r="BG132" s="5" t="n">
        <f aca="false">SUM(AZ132:BF132)</f>
        <v>4</v>
      </c>
      <c r="BH132" s="5" t="n">
        <f aca="false">SUM(AE132:AK132)+AB132+AC132+AD132</f>
        <v>700000000</v>
      </c>
    </row>
    <row r="133" customFormat="false" ht="15" hidden="true" customHeight="false" outlineLevel="0" collapsed="false">
      <c r="A133" s="5" t="n">
        <f aca="false">exit_value_1_usd</f>
        <v>700000000</v>
      </c>
      <c r="B133" s="2" t="n">
        <f aca="false">ROW()-ROW($B$40)</f>
        <v>93</v>
      </c>
      <c r="C133" s="2" t="n">
        <f aca="false">MOD(QUOTIENT($B133,1),2)</f>
        <v>1</v>
      </c>
      <c r="D133" s="2" t="n">
        <f aca="false">MOD(QUOTIENT($B133,2),2)</f>
        <v>0</v>
      </c>
      <c r="E133" s="2" t="n">
        <f aca="false">MOD(QUOTIENT($B133,4),2)</f>
        <v>1</v>
      </c>
      <c r="F133" s="2" t="n">
        <f aca="false">MOD(QUOTIENT($B133,8),2)</f>
        <v>1</v>
      </c>
      <c r="G133" s="2" t="n">
        <f aca="false">MOD(QUOTIENT($B133,16),2)</f>
        <v>1</v>
      </c>
      <c r="H133" s="2" t="n">
        <f aca="false">MOD(QUOTIENT($B133,32),2)</f>
        <v>0</v>
      </c>
      <c r="I133" s="2" t="n">
        <f aca="false">MOD(QUOTIENT($B133,64),2)</f>
        <v>1</v>
      </c>
      <c r="J133" s="5" t="n">
        <f aca="false">IF($C133=const_zero,MIN(class_series_f_invested_usd,MAX(const_zero,$A133)),const_zero)</f>
        <v>0</v>
      </c>
      <c r="K133" s="5" t="n">
        <f aca="false">IF($D133=const_zero,MIN(class_series_e_invested_usd,MAX(const_zero,$A133-SUM($J133:$J133))),const_zero)</f>
        <v>300000000</v>
      </c>
      <c r="L133" s="5" t="n">
        <f aca="false">IF($E133=const_zero,MIN(class_series_d_invested_usd,MAX(const_zero,$A133-SUM($J133:$K133))),const_zero)</f>
        <v>0</v>
      </c>
      <c r="M133" s="5" t="n">
        <f aca="false">IF($F133=const_zero,MIN(class_series_c_invested_usd,MAX(const_zero,$A133-SUM($J133:$L133))),const_zero)</f>
        <v>0</v>
      </c>
      <c r="N133" s="5" t="n">
        <f aca="false">IF($G133=const_zero,MIN(class_series_b_invested_usd,MAX(const_zero,$A133-SUM($J133:$M133))),const_zero)</f>
        <v>0</v>
      </c>
      <c r="O133" s="5" t="n">
        <f aca="false">IF($H133=const_zero,MIN(class_series_a_invested_usd,MAX(const_zero,$A133-SUM($J133:$N133))),const_zero)</f>
        <v>15000000</v>
      </c>
      <c r="P133" s="5" t="n">
        <f aca="false">IF($I133=const_zero,MIN(class_seed_invested_usd,MAX(const_zero,$A133-SUM($J133:$O133))),const_zero)</f>
        <v>0</v>
      </c>
      <c r="Q133" s="5" t="n">
        <f aca="false">MAX(const_zero,$A133-SUM($J133:$P133))</f>
        <v>385000000</v>
      </c>
      <c r="R133" s="9" t="n">
        <f aca="false">common_rsa_total+'Pro-Forma'!$B$10+'Pro-Forma'!$B$11+IF($C133=const_one,'Pro-Forma'!$B$5,const_zero)+IF($D133=const_one,'Pro-Forma'!$F$27,const_zero)+IF($E133=const_one,'Pro-Forma'!$F$26,const_zero)+IF($F133=const_one,'Pro-Forma'!$F$25,const_zero)+IF($G133=const_one,'Pro-Forma'!$F$24,const_zero)+IF($H133=const_one,'Pro-Forma'!$F$23,const_zero)+IF($I133=const_one,'Pro-Forma'!$F$22,const_zero)</f>
        <v>22211432.2584705</v>
      </c>
      <c r="S133" s="23" t="b">
        <f aca="false">IF($R133&gt;const_zero,--($Q133&gt;option_strike_usd*$R133),const_zero)</f>
        <v>1</v>
      </c>
      <c r="T133" s="7" t="n">
        <f aca="false">IF($R133&gt;const_zero,IF($S133=const_one,($Q133+option_strike_usd*pre_f_options_issued)/($R133+pre_f_options_issued),$Q133/$R133),const_zero)</f>
        <v>15.6810012445626</v>
      </c>
      <c r="U133" s="5" t="n">
        <f aca="false">IF($C133=const_one,'Pro-Forma'!$B$5*$T133,const_zero)</f>
        <v>12501961.5854272</v>
      </c>
      <c r="V133" s="5" t="n">
        <f aca="false">IF($D133=const_one,'Pro-Forma'!$F$27*$T133,const_zero)</f>
        <v>0</v>
      </c>
      <c r="W133" s="5" t="n">
        <f aca="false">IF($E133=const_one,'Pro-Forma'!$F$26*$T133,const_zero)</f>
        <v>27185389.1381697</v>
      </c>
      <c r="X133" s="5" t="n">
        <f aca="false">IF($F133=const_one,'Pro-Forma'!$F$25*$T133,const_zero)</f>
        <v>37634402.9869502</v>
      </c>
      <c r="Y133" s="5" t="n">
        <f aca="false">IF($G133=const_one,'Pro-Forma'!$F$24*$T133,const_zero)</f>
        <v>47043003.7336878</v>
      </c>
      <c r="Z133" s="5" t="n">
        <f aca="false">IF($H133=const_one,'Pro-Forma'!$F$23*$T133,const_zero)</f>
        <v>0</v>
      </c>
      <c r="AA133" s="5" t="n">
        <f aca="false">IF($I133=const_one,'Pro-Forma'!$F$22*$T133,const_zero)</f>
        <v>78405006.222813</v>
      </c>
      <c r="AB133" s="5" t="n">
        <f aca="false">('Pro-Forma'!$B$10+'Pro-Forma'!$B$11)*$T133</f>
        <v>4398722.02048234</v>
      </c>
      <c r="AC133" s="5" t="n">
        <f aca="false">common_rsa_total*$T133</f>
        <v>141129011.201063</v>
      </c>
      <c r="AD133" s="5" t="n">
        <f aca="false">IF($S133=const_one,pre_f_options_issued*($T133-option_strike_usd),const_zero)</f>
        <v>36702503.1114065</v>
      </c>
      <c r="AE133" s="5" t="n">
        <f aca="false">J133+U133</f>
        <v>12501961.5854272</v>
      </c>
      <c r="AF133" s="5" t="n">
        <f aca="false">K133+V133</f>
        <v>300000000</v>
      </c>
      <c r="AG133" s="5" t="n">
        <f aca="false">L133+W133</f>
        <v>27185389.1381697</v>
      </c>
      <c r="AH133" s="5" t="n">
        <f aca="false">M133+X133</f>
        <v>37634402.9869502</v>
      </c>
      <c r="AI133" s="5" t="n">
        <f aca="false">N133+Y133</f>
        <v>47043003.7336878</v>
      </c>
      <c r="AJ133" s="5" t="n">
        <f aca="false">O133+Z133</f>
        <v>15000000</v>
      </c>
      <c r="AK133" s="5" t="n">
        <f aca="false">P133+AA133</f>
        <v>78405006.222813</v>
      </c>
      <c r="AL133" s="5" t="n">
        <f aca="false">INDEX($AE$40:$AE$167,$B133-$C133*1+const_one)</f>
        <v>30000000</v>
      </c>
      <c r="AM133" s="5" t="n">
        <f aca="false">INDEX($AF$40:$AF$167,$B133-$D133*2+const_one)</f>
        <v>300000000</v>
      </c>
      <c r="AN133" s="5" t="n">
        <f aca="false">INDEX($AG$40:$AG$167,$B133-$E133*4+const_one)</f>
        <v>100000000</v>
      </c>
      <c r="AO133" s="5" t="n">
        <f aca="false">INDEX($AH$40:$AH$167,$B133-$F133*8+const_one)</f>
        <v>60000000</v>
      </c>
      <c r="AP133" s="5" t="n">
        <f aca="false">INDEX($AI$40:$AI$167,$B133-$G133*16+const_one)</f>
        <v>30000000</v>
      </c>
      <c r="AQ133" s="5" t="n">
        <f aca="false">INDEX($AJ$40:$AJ$167,$B133-$H133*32+const_one)</f>
        <v>15000000</v>
      </c>
      <c r="AR133" s="5" t="n">
        <f aca="false">INDEX($AK$40:$AK$167,$B133-$I133*64+const_one)</f>
        <v>5000000</v>
      </c>
      <c r="AS133" s="5" t="n">
        <f aca="false">INDEX($AE$40:$AE$167,$B133+(const_one-$C133)*1+const_one)</f>
        <v>12501961.5854272</v>
      </c>
      <c r="AT133" s="5" t="n">
        <f aca="false">INDEX($AF$40:$AF$167,$B133+(const_one-$D133)*2+const_one)</f>
        <v>136705836.2933</v>
      </c>
      <c r="AU133" s="5" t="n">
        <f aca="false">INDEX($AG$40:$AG$167,$B133+(const_one-$E133)*4+const_one)</f>
        <v>27185389.1381697</v>
      </c>
      <c r="AV133" s="5" t="n">
        <f aca="false">INDEX($AH$40:$AH$167,$B133+(const_one-$F133)*8+const_one)</f>
        <v>37634402.9869502</v>
      </c>
      <c r="AW133" s="5" t="n">
        <f aca="false">INDEX($AI$40:$AI$167,$B133+(const_one-$G133)*16+const_one)</f>
        <v>47043003.7336878</v>
      </c>
      <c r="AX133" s="5" t="n">
        <f aca="false">INDEX($AJ$40:$AJ$167,$B133+(const_one-$H133)*32+const_one)</f>
        <v>67734869.9481242</v>
      </c>
      <c r="AY133" s="5" t="n">
        <f aca="false">INDEX($AK$40:$AK$167,$B133+(const_one-$I133)*64+const_one)</f>
        <v>78405006.222813</v>
      </c>
      <c r="AZ133" s="5" t="n">
        <f aca="false">--($C133=--(AS133&gt;AL133))</f>
        <v>0</v>
      </c>
      <c r="BA133" s="5" t="n">
        <f aca="false">--($D133=--(AT133&gt;AM133))</f>
        <v>1</v>
      </c>
      <c r="BB133" s="5" t="n">
        <f aca="false">--($E133=--(AU133&gt;AN133))</f>
        <v>0</v>
      </c>
      <c r="BC133" s="5" t="n">
        <f aca="false">--($F133=--(AV133&gt;AO133))</f>
        <v>0</v>
      </c>
      <c r="BD133" s="5" t="n">
        <f aca="false">--($G133=--(AW133&gt;AP133))</f>
        <v>1</v>
      </c>
      <c r="BE133" s="5" t="n">
        <f aca="false">--($H133=--(AX133&gt;AQ133))</f>
        <v>0</v>
      </c>
      <c r="BF133" s="5" t="n">
        <f aca="false">--($I133=--(AY133&gt;AR133))</f>
        <v>1</v>
      </c>
      <c r="BG133" s="5" t="n">
        <f aca="false">SUM(AZ133:BF133)</f>
        <v>3</v>
      </c>
      <c r="BH133" s="5" t="n">
        <f aca="false">SUM(AE133:AK133)+AB133+AC133+AD133</f>
        <v>700000000</v>
      </c>
    </row>
    <row r="134" customFormat="false" ht="15" hidden="true" customHeight="false" outlineLevel="0" collapsed="false">
      <c r="A134" s="5" t="n">
        <f aca="false">exit_value_1_usd</f>
        <v>700000000</v>
      </c>
      <c r="B134" s="2" t="n">
        <f aca="false">ROW()-ROW($B$40)</f>
        <v>94</v>
      </c>
      <c r="C134" s="2" t="n">
        <f aca="false">MOD(QUOTIENT($B134,1),2)</f>
        <v>0</v>
      </c>
      <c r="D134" s="2" t="n">
        <f aca="false">MOD(QUOTIENT($B134,2),2)</f>
        <v>1</v>
      </c>
      <c r="E134" s="2" t="n">
        <f aca="false">MOD(QUOTIENT($B134,4),2)</f>
        <v>1</v>
      </c>
      <c r="F134" s="2" t="n">
        <f aca="false">MOD(QUOTIENT($B134,8),2)</f>
        <v>1</v>
      </c>
      <c r="G134" s="2" t="n">
        <f aca="false">MOD(QUOTIENT($B134,16),2)</f>
        <v>1</v>
      </c>
      <c r="H134" s="2" t="n">
        <f aca="false">MOD(QUOTIENT($B134,32),2)</f>
        <v>0</v>
      </c>
      <c r="I134" s="2" t="n">
        <f aca="false">MOD(QUOTIENT($B134,64),2)</f>
        <v>1</v>
      </c>
      <c r="J134" s="5" t="n">
        <f aca="false">IF($C134=const_zero,MIN(class_series_f_invested_usd,MAX(const_zero,$A134)),const_zero)</f>
        <v>30000000</v>
      </c>
      <c r="K134" s="5" t="n">
        <f aca="false">IF($D134=const_zero,MIN(class_series_e_invested_usd,MAX(const_zero,$A134-SUM($J134:$J134))),const_zero)</f>
        <v>0</v>
      </c>
      <c r="L134" s="5" t="n">
        <f aca="false">IF($E134=const_zero,MIN(class_series_d_invested_usd,MAX(const_zero,$A134-SUM($J134:$K134))),const_zero)</f>
        <v>0</v>
      </c>
      <c r="M134" s="5" t="n">
        <f aca="false">IF($F134=const_zero,MIN(class_series_c_invested_usd,MAX(const_zero,$A134-SUM($J134:$L134))),const_zero)</f>
        <v>0</v>
      </c>
      <c r="N134" s="5" t="n">
        <f aca="false">IF($G134=const_zero,MIN(class_series_b_invested_usd,MAX(const_zero,$A134-SUM($J134:$M134))),const_zero)</f>
        <v>0</v>
      </c>
      <c r="O134" s="5" t="n">
        <f aca="false">IF($H134=const_zero,MIN(class_series_a_invested_usd,MAX(const_zero,$A134-SUM($J134:$N134))),const_zero)</f>
        <v>15000000</v>
      </c>
      <c r="P134" s="5" t="n">
        <f aca="false">IF($I134=const_zero,MIN(class_seed_invested_usd,MAX(const_zero,$A134-SUM($J134:$O134))),const_zero)</f>
        <v>0</v>
      </c>
      <c r="Q134" s="5" t="n">
        <f aca="false">MAX(const_zero,$A134-SUM($J134:$P134))</f>
        <v>655000000</v>
      </c>
      <c r="R134" s="9" t="n">
        <f aca="false">common_rsa_total+'Pro-Forma'!$B$10+'Pro-Forma'!$B$11+IF($C134=const_one,'Pro-Forma'!$B$5,const_zero)+IF($D134=const_one,'Pro-Forma'!$F$27,const_zero)+IF($E134=const_one,'Pro-Forma'!$F$26,const_zero)+IF($F134=const_one,'Pro-Forma'!$F$25,const_zero)+IF($G134=const_one,'Pro-Forma'!$F$24,const_zero)+IF($H134=const_one,'Pro-Forma'!$F$23,const_zero)+IF($I134=const_one,'Pro-Forma'!$F$22,const_zero)</f>
        <v>27547484.4666011</v>
      </c>
      <c r="S134" s="23" t="b">
        <f aca="false">IF($R134&gt;const_zero,--($Q134&gt;option_strike_usd*$R134),const_zero)</f>
        <v>1</v>
      </c>
      <c r="T134" s="7" t="n">
        <f aca="false">IF($R134&gt;const_zero,IF($S134=const_one,($Q134+option_strike_usd*pre_f_options_issued)/($R134+pre_f_options_issued),$Q134/$R134),const_zero)</f>
        <v>21.8820314469531</v>
      </c>
      <c r="U134" s="5" t="n">
        <f aca="false">IF($C134=const_one,'Pro-Forma'!$B$5*$T134,const_zero)</f>
        <v>0</v>
      </c>
      <c r="V134" s="5" t="n">
        <f aca="false">IF($D134=const_one,'Pro-Forma'!$F$27*$T134,const_zero)</f>
        <v>134209507.182855</v>
      </c>
      <c r="W134" s="5" t="n">
        <f aca="false">IF($E134=const_one,'Pro-Forma'!$F$26*$T134,const_zero)</f>
        <v>37935813.5836741</v>
      </c>
      <c r="X134" s="5" t="n">
        <f aca="false">IF($F134=const_one,'Pro-Forma'!$F$25*$T134,const_zero)</f>
        <v>52516875.4726875</v>
      </c>
      <c r="Y134" s="5" t="n">
        <f aca="false">IF($G134=const_one,'Pro-Forma'!$F$24*$T134,const_zero)</f>
        <v>65646094.3408594</v>
      </c>
      <c r="Z134" s="5" t="n">
        <f aca="false">IF($H134=const_one,'Pro-Forma'!$F$23*$T134,const_zero)</f>
        <v>0</v>
      </c>
      <c r="AA134" s="5" t="n">
        <f aca="false">IF($I134=const_one,'Pro-Forma'!$F$22*$T134,const_zero)</f>
        <v>109410157.234766</v>
      </c>
      <c r="AB134" s="5" t="n">
        <f aca="false">('Pro-Forma'!$B$10+'Pro-Forma'!$B$11)*$T134</f>
        <v>6138190.54519721</v>
      </c>
      <c r="AC134" s="5" t="n">
        <f aca="false">common_rsa_total*$T134</f>
        <v>196938283.022578</v>
      </c>
      <c r="AD134" s="5" t="n">
        <f aca="false">IF($S134=const_one,pre_f_options_issued*($T134-option_strike_usd),const_zero)</f>
        <v>52205078.6173828</v>
      </c>
      <c r="AE134" s="5" t="n">
        <f aca="false">J134+U134</f>
        <v>30000000</v>
      </c>
      <c r="AF134" s="5" t="n">
        <f aca="false">K134+V134</f>
        <v>134209507.182855</v>
      </c>
      <c r="AG134" s="5" t="n">
        <f aca="false">L134+W134</f>
        <v>37935813.5836741</v>
      </c>
      <c r="AH134" s="5" t="n">
        <f aca="false">M134+X134</f>
        <v>52516875.4726875</v>
      </c>
      <c r="AI134" s="5" t="n">
        <f aca="false">N134+Y134</f>
        <v>65646094.3408594</v>
      </c>
      <c r="AJ134" s="5" t="n">
        <f aca="false">O134+Z134</f>
        <v>15000000</v>
      </c>
      <c r="AK134" s="5" t="n">
        <f aca="false">P134+AA134</f>
        <v>109410157.234766</v>
      </c>
      <c r="AL134" s="5" t="n">
        <f aca="false">INDEX($AE$40:$AE$167,$B134-$C134*1+const_one)</f>
        <v>30000000</v>
      </c>
      <c r="AM134" s="5" t="n">
        <f aca="false">INDEX($AF$40:$AF$167,$B134-$D134*2+const_one)</f>
        <v>300000000</v>
      </c>
      <c r="AN134" s="5" t="n">
        <f aca="false">INDEX($AG$40:$AG$167,$B134-$E134*4+const_one)</f>
        <v>100000000</v>
      </c>
      <c r="AO134" s="5" t="n">
        <f aca="false">INDEX($AH$40:$AH$167,$B134-$F134*8+const_one)</f>
        <v>60000000</v>
      </c>
      <c r="AP134" s="5" t="n">
        <f aca="false">INDEX($AI$40:$AI$167,$B134-$G134*16+const_one)</f>
        <v>30000000</v>
      </c>
      <c r="AQ134" s="5" t="n">
        <f aca="false">INDEX($AJ$40:$AJ$167,$B134-$H134*32+const_one)</f>
        <v>15000000</v>
      </c>
      <c r="AR134" s="5" t="n">
        <f aca="false">INDEX($AK$40:$AK$167,$B134-$I134*64+const_one)</f>
        <v>5000000</v>
      </c>
      <c r="AS134" s="5" t="n">
        <f aca="false">INDEX($AE$40:$AE$167,$B134+(const_one-$C134)*1+const_one)</f>
        <v>17770341.8739062</v>
      </c>
      <c r="AT134" s="5" t="n">
        <f aca="false">INDEX($AF$40:$AF$167,$B134+(const_one-$D134)*2+const_one)</f>
        <v>134209507.182855</v>
      </c>
      <c r="AU134" s="5" t="n">
        <f aca="false">INDEX($AG$40:$AG$167,$B134+(const_one-$E134)*4+const_one)</f>
        <v>37935813.5836741</v>
      </c>
      <c r="AV134" s="5" t="n">
        <f aca="false">INDEX($AH$40:$AH$167,$B134+(const_one-$F134)*8+const_one)</f>
        <v>52516875.4726875</v>
      </c>
      <c r="AW134" s="5" t="n">
        <f aca="false">INDEX($AI$40:$AI$167,$B134+(const_one-$G134)*16+const_one)</f>
        <v>65646094.3408594</v>
      </c>
      <c r="AX134" s="5" t="n">
        <f aca="false">INDEX($AJ$40:$AJ$167,$B134+(const_one-$H134)*32+const_one)</f>
        <v>95941265.148554</v>
      </c>
      <c r="AY134" s="5" t="n">
        <f aca="false">INDEX($AK$40:$AK$167,$B134+(const_one-$I134)*64+const_one)</f>
        <v>109410157.234766</v>
      </c>
      <c r="AZ134" s="5" t="n">
        <f aca="false">--($C134=--(AS134&gt;AL134))</f>
        <v>1</v>
      </c>
      <c r="BA134" s="5" t="n">
        <f aca="false">--($D134=--(AT134&gt;AM134))</f>
        <v>0</v>
      </c>
      <c r="BB134" s="5" t="n">
        <f aca="false">--($E134=--(AU134&gt;AN134))</f>
        <v>0</v>
      </c>
      <c r="BC134" s="5" t="n">
        <f aca="false">--($F134=--(AV134&gt;AO134))</f>
        <v>0</v>
      </c>
      <c r="BD134" s="5" t="n">
        <f aca="false">--($G134=--(AW134&gt;AP134))</f>
        <v>1</v>
      </c>
      <c r="BE134" s="5" t="n">
        <f aca="false">--($H134=--(AX134&gt;AQ134))</f>
        <v>0</v>
      </c>
      <c r="BF134" s="5" t="n">
        <f aca="false">--($I134=--(AY134&gt;AR134))</f>
        <v>1</v>
      </c>
      <c r="BG134" s="5" t="n">
        <f aca="false">SUM(AZ134:BF134)</f>
        <v>3</v>
      </c>
      <c r="BH134" s="5" t="n">
        <f aca="false">SUM(AE134:AK134)+AB134+AC134+AD134</f>
        <v>700000000</v>
      </c>
    </row>
    <row r="135" customFormat="false" ht="15" hidden="true" customHeight="false" outlineLevel="0" collapsed="false">
      <c r="A135" s="5" t="n">
        <f aca="false">exit_value_1_usd</f>
        <v>700000000</v>
      </c>
      <c r="B135" s="2" t="n">
        <f aca="false">ROW()-ROW($B$40)</f>
        <v>95</v>
      </c>
      <c r="C135" s="2" t="n">
        <f aca="false">MOD(QUOTIENT($B135,1),2)</f>
        <v>1</v>
      </c>
      <c r="D135" s="2" t="n">
        <f aca="false">MOD(QUOTIENT($B135,2),2)</f>
        <v>1</v>
      </c>
      <c r="E135" s="2" t="n">
        <f aca="false">MOD(QUOTIENT($B135,4),2)</f>
        <v>1</v>
      </c>
      <c r="F135" s="2" t="n">
        <f aca="false">MOD(QUOTIENT($B135,8),2)</f>
        <v>1</v>
      </c>
      <c r="G135" s="2" t="n">
        <f aca="false">MOD(QUOTIENT($B135,16),2)</f>
        <v>1</v>
      </c>
      <c r="H135" s="2" t="n">
        <f aca="false">MOD(QUOTIENT($B135,32),2)</f>
        <v>0</v>
      </c>
      <c r="I135" s="2" t="n">
        <f aca="false">MOD(QUOTIENT($B135,64),2)</f>
        <v>1</v>
      </c>
      <c r="J135" s="5" t="n">
        <f aca="false">IF($C135=const_zero,MIN(class_series_f_invested_usd,MAX(const_zero,$A135)),const_zero)</f>
        <v>0</v>
      </c>
      <c r="K135" s="5" t="n">
        <f aca="false">IF($D135=const_zero,MIN(class_series_e_invested_usd,MAX(const_zero,$A135-SUM($J135:$J135))),const_zero)</f>
        <v>0</v>
      </c>
      <c r="L135" s="5" t="n">
        <f aca="false">IF($E135=const_zero,MIN(class_series_d_invested_usd,MAX(const_zero,$A135-SUM($J135:$K135))),const_zero)</f>
        <v>0</v>
      </c>
      <c r="M135" s="5" t="n">
        <f aca="false">IF($F135=const_zero,MIN(class_series_c_invested_usd,MAX(const_zero,$A135-SUM($J135:$L135))),const_zero)</f>
        <v>0</v>
      </c>
      <c r="N135" s="5" t="n">
        <f aca="false">IF($G135=const_zero,MIN(class_series_b_invested_usd,MAX(const_zero,$A135-SUM($J135:$M135))),const_zero)</f>
        <v>0</v>
      </c>
      <c r="O135" s="5" t="n">
        <f aca="false">IF($H135=const_zero,MIN(class_series_a_invested_usd,MAX(const_zero,$A135-SUM($J135:$N135))),const_zero)</f>
        <v>15000000</v>
      </c>
      <c r="P135" s="5" t="n">
        <f aca="false">IF($I135=const_zero,MIN(class_seed_invested_usd,MAX(const_zero,$A135-SUM($J135:$O135))),const_zero)</f>
        <v>0</v>
      </c>
      <c r="Q135" s="5" t="n">
        <f aca="false">MAX(const_zero,$A135-SUM($J135:$P135))</f>
        <v>685000000</v>
      </c>
      <c r="R135" s="9" t="n">
        <f aca="false">common_rsa_total+'Pro-Forma'!$B$10+'Pro-Forma'!$B$11+IF($C135=const_one,'Pro-Forma'!$B$5,const_zero)+IF($D135=const_one,'Pro-Forma'!$F$27,const_zero)+IF($E135=const_one,'Pro-Forma'!$F$26,const_zero)+IF($F135=const_one,'Pro-Forma'!$F$25,const_zero)+IF($G135=const_one,'Pro-Forma'!$F$24,const_zero)+IF($H135=const_one,'Pro-Forma'!$F$23,const_zero)+IF($I135=const_one,'Pro-Forma'!$F$22,const_zero)</f>
        <v>28344752.5358044</v>
      </c>
      <c r="S135" s="23" t="b">
        <f aca="false">IF($R135&gt;const_zero,--($Q135&gt;option_strike_usd*$R135),const_zero)</f>
        <v>1</v>
      </c>
      <c r="T135" s="7" t="n">
        <f aca="false">IF($R135&gt;const_zero,IF($S135=const_one,($Q135+option_strike_usd*pre_f_options_issued)/($R135+pre_f_options_issued),$Q135/$R135),const_zero)</f>
        <v>22.2890424944066</v>
      </c>
      <c r="U135" s="5" t="n">
        <f aca="false">IF($C135=const_one,'Pro-Forma'!$B$5*$T135,const_zero)</f>
        <v>17770341.8739062</v>
      </c>
      <c r="V135" s="5" t="n">
        <f aca="false">IF($D135=const_one,'Pro-Forma'!$F$27*$T135,const_zero)</f>
        <v>136705836.2933</v>
      </c>
      <c r="W135" s="5" t="n">
        <f aca="false">IF($E135=const_one,'Pro-Forma'!$F$26*$T135,const_zero)</f>
        <v>38641428.8397403</v>
      </c>
      <c r="X135" s="5" t="n">
        <f aca="false">IF($F135=const_one,'Pro-Forma'!$F$25*$T135,const_zero)</f>
        <v>53493701.9865759</v>
      </c>
      <c r="Y135" s="5" t="n">
        <f aca="false">IF($G135=const_one,'Pro-Forma'!$F$24*$T135,const_zero)</f>
        <v>66867127.4832199</v>
      </c>
      <c r="Z135" s="5" t="n">
        <f aca="false">IF($H135=const_one,'Pro-Forma'!$F$23*$T135,const_zero)</f>
        <v>0</v>
      </c>
      <c r="AA135" s="5" t="n">
        <f aca="false">IF($I135=const_one,'Pro-Forma'!$F$22*$T135,const_zero)</f>
        <v>111445212.472033</v>
      </c>
      <c r="AB135" s="5" t="n">
        <f aca="false">('Pro-Forma'!$B$10+'Pro-Forma'!$B$11)*$T135</f>
        <v>6252362.36554791</v>
      </c>
      <c r="AC135" s="5" t="n">
        <f aca="false">common_rsa_total*$T135</f>
        <v>200601382.44966</v>
      </c>
      <c r="AD135" s="5" t="n">
        <f aca="false">IF($S135=const_one,pre_f_options_issued*($T135-option_strike_usd),const_zero)</f>
        <v>53222606.2360166</v>
      </c>
      <c r="AE135" s="5" t="n">
        <f aca="false">J135+U135</f>
        <v>17770341.8739062</v>
      </c>
      <c r="AF135" s="5" t="n">
        <f aca="false">K135+V135</f>
        <v>136705836.2933</v>
      </c>
      <c r="AG135" s="5" t="n">
        <f aca="false">L135+W135</f>
        <v>38641428.8397403</v>
      </c>
      <c r="AH135" s="5" t="n">
        <f aca="false">M135+X135</f>
        <v>53493701.9865759</v>
      </c>
      <c r="AI135" s="5" t="n">
        <f aca="false">N135+Y135</f>
        <v>66867127.4832199</v>
      </c>
      <c r="AJ135" s="5" t="n">
        <f aca="false">O135+Z135</f>
        <v>15000000</v>
      </c>
      <c r="AK135" s="5" t="n">
        <f aca="false">P135+AA135</f>
        <v>111445212.472033</v>
      </c>
      <c r="AL135" s="5" t="n">
        <f aca="false">INDEX($AE$40:$AE$167,$B135-$C135*1+const_one)</f>
        <v>30000000</v>
      </c>
      <c r="AM135" s="5" t="n">
        <f aca="false">INDEX($AF$40:$AF$167,$B135-$D135*2+const_one)</f>
        <v>300000000</v>
      </c>
      <c r="AN135" s="5" t="n">
        <f aca="false">INDEX($AG$40:$AG$167,$B135-$E135*4+const_one)</f>
        <v>100000000</v>
      </c>
      <c r="AO135" s="5" t="n">
        <f aca="false">INDEX($AH$40:$AH$167,$B135-$F135*8+const_one)</f>
        <v>60000000</v>
      </c>
      <c r="AP135" s="5" t="n">
        <f aca="false">INDEX($AI$40:$AI$167,$B135-$G135*16+const_one)</f>
        <v>30000000</v>
      </c>
      <c r="AQ135" s="5" t="n">
        <f aca="false">INDEX($AJ$40:$AJ$167,$B135-$H135*32+const_one)</f>
        <v>15000000</v>
      </c>
      <c r="AR135" s="5" t="n">
        <f aca="false">INDEX($AK$40:$AK$167,$B135-$I135*64+const_one)</f>
        <v>5000000</v>
      </c>
      <c r="AS135" s="5" t="n">
        <f aca="false">INDEX($AE$40:$AE$167,$B135+(const_one-$C135)*1+const_one)</f>
        <v>17770341.8739062</v>
      </c>
      <c r="AT135" s="5" t="n">
        <f aca="false">INDEX($AF$40:$AF$167,$B135+(const_one-$D135)*2+const_one)</f>
        <v>136705836.2933</v>
      </c>
      <c r="AU135" s="5" t="n">
        <f aca="false">INDEX($AG$40:$AG$167,$B135+(const_one-$E135)*4+const_one)</f>
        <v>38641428.8397403</v>
      </c>
      <c r="AV135" s="5" t="n">
        <f aca="false">INDEX($AH$40:$AH$167,$B135+(const_one-$F135)*8+const_one)</f>
        <v>53493701.9865759</v>
      </c>
      <c r="AW135" s="5" t="n">
        <f aca="false">INDEX($AI$40:$AI$167,$B135+(const_one-$G135)*16+const_one)</f>
        <v>66867127.4832199</v>
      </c>
      <c r="AX135" s="5" t="n">
        <f aca="false">INDEX($AJ$40:$AJ$167,$B135+(const_one-$H135)*32+const_one)</f>
        <v>97992028.1634378</v>
      </c>
      <c r="AY135" s="5" t="n">
        <f aca="false">INDEX($AK$40:$AK$167,$B135+(const_one-$I135)*64+const_one)</f>
        <v>111445212.472033</v>
      </c>
      <c r="AZ135" s="5" t="n">
        <f aca="false">--($C135=--(AS135&gt;AL135))</f>
        <v>0</v>
      </c>
      <c r="BA135" s="5" t="n">
        <f aca="false">--($D135=--(AT135&gt;AM135))</f>
        <v>0</v>
      </c>
      <c r="BB135" s="5" t="n">
        <f aca="false">--($E135=--(AU135&gt;AN135))</f>
        <v>0</v>
      </c>
      <c r="BC135" s="5" t="n">
        <f aca="false">--($F135=--(AV135&gt;AO135))</f>
        <v>0</v>
      </c>
      <c r="BD135" s="5" t="n">
        <f aca="false">--($G135=--(AW135&gt;AP135))</f>
        <v>1</v>
      </c>
      <c r="BE135" s="5" t="n">
        <f aca="false">--($H135=--(AX135&gt;AQ135))</f>
        <v>0</v>
      </c>
      <c r="BF135" s="5" t="n">
        <f aca="false">--($I135=--(AY135&gt;AR135))</f>
        <v>1</v>
      </c>
      <c r="BG135" s="5" t="n">
        <f aca="false">SUM(AZ135:BF135)</f>
        <v>2</v>
      </c>
      <c r="BH135" s="5" t="n">
        <f aca="false">SUM(AE135:AK135)+AB135+AC135+AD135</f>
        <v>700000000</v>
      </c>
    </row>
    <row r="136" customFormat="false" ht="15" hidden="true" customHeight="false" outlineLevel="0" collapsed="false">
      <c r="A136" s="5" t="n">
        <f aca="false">exit_value_1_usd</f>
        <v>700000000</v>
      </c>
      <c r="B136" s="2" t="n">
        <f aca="false">ROW()-ROW($B$40)</f>
        <v>96</v>
      </c>
      <c r="C136" s="2" t="n">
        <f aca="false">MOD(QUOTIENT($B136,1),2)</f>
        <v>0</v>
      </c>
      <c r="D136" s="2" t="n">
        <f aca="false">MOD(QUOTIENT($B136,2),2)</f>
        <v>0</v>
      </c>
      <c r="E136" s="2" t="n">
        <f aca="false">MOD(QUOTIENT($B136,4),2)</f>
        <v>0</v>
      </c>
      <c r="F136" s="2" t="n">
        <f aca="false">MOD(QUOTIENT($B136,8),2)</f>
        <v>0</v>
      </c>
      <c r="G136" s="2" t="n">
        <f aca="false">MOD(QUOTIENT($B136,16),2)</f>
        <v>0</v>
      </c>
      <c r="H136" s="2" t="n">
        <f aca="false">MOD(QUOTIENT($B136,32),2)</f>
        <v>1</v>
      </c>
      <c r="I136" s="2" t="n">
        <f aca="false">MOD(QUOTIENT($B136,64),2)</f>
        <v>1</v>
      </c>
      <c r="J136" s="5" t="n">
        <f aca="false">IF($C136=const_zero,MIN(class_series_f_invested_usd,MAX(const_zero,$A136)),const_zero)</f>
        <v>30000000</v>
      </c>
      <c r="K136" s="5" t="n">
        <f aca="false">IF($D136=const_zero,MIN(class_series_e_invested_usd,MAX(const_zero,$A136-SUM($J136:$J136))),const_zero)</f>
        <v>300000000</v>
      </c>
      <c r="L136" s="5" t="n">
        <f aca="false">IF($E136=const_zero,MIN(class_series_d_invested_usd,MAX(const_zero,$A136-SUM($J136:$K136))),const_zero)</f>
        <v>100000000</v>
      </c>
      <c r="M136" s="5" t="n">
        <f aca="false">IF($F136=const_zero,MIN(class_series_c_invested_usd,MAX(const_zero,$A136-SUM($J136:$L136))),const_zero)</f>
        <v>60000000</v>
      </c>
      <c r="N136" s="5" t="n">
        <f aca="false">IF($G136=const_zero,MIN(class_series_b_invested_usd,MAX(const_zero,$A136-SUM($J136:$M136))),const_zero)</f>
        <v>30000000</v>
      </c>
      <c r="O136" s="5" t="n">
        <f aca="false">IF($H136=const_zero,MIN(class_series_a_invested_usd,MAX(const_zero,$A136-SUM($J136:$N136))),const_zero)</f>
        <v>0</v>
      </c>
      <c r="P136" s="5" t="n">
        <f aca="false">IF($I136=const_zero,MIN(class_seed_invested_usd,MAX(const_zero,$A136-SUM($J136:$O136))),const_zero)</f>
        <v>0</v>
      </c>
      <c r="Q136" s="5" t="n">
        <f aca="false">MAX(const_zero,$A136-SUM($J136:$P136))</f>
        <v>180000000</v>
      </c>
      <c r="R136" s="9" t="n">
        <f aca="false">common_rsa_total+'Pro-Forma'!$B$10+'Pro-Forma'!$B$11+IF($C136=const_one,'Pro-Forma'!$B$5,const_zero)+IF($D136=const_one,'Pro-Forma'!$F$27,const_zero)+IF($E136=const_one,'Pro-Forma'!$F$26,const_zero)+IF($F136=const_one,'Pro-Forma'!$F$25,const_zero)+IF($G136=const_one,'Pro-Forma'!$F$24,const_zero)+IF($H136=const_one,'Pro-Forma'!$F$23,const_zero)+IF($I136=const_one,'Pro-Forma'!$F$22,const_zero)</f>
        <v>19280512.8289884</v>
      </c>
      <c r="S136" s="23" t="b">
        <f aca="false">IF($R136&gt;const_zero,--($Q136&gt;option_strike_usd*$R136),const_zero)</f>
        <v>1</v>
      </c>
      <c r="T136" s="7" t="n">
        <f aca="false">IF($R136&gt;const_zero,IF($S136=const_one,($Q136+option_strike_usd*pre_f_options_issued)/($R136+pre_f_options_issued),$Q136/$R136),const_zero)</f>
        <v>8.37904972361831</v>
      </c>
      <c r="U136" s="5" t="n">
        <f aca="false">IF($C136=const_one,'Pro-Forma'!$B$5*$T136,const_zero)</f>
        <v>0</v>
      </c>
      <c r="V136" s="5" t="n">
        <f aca="false">IF($D136=const_one,'Pro-Forma'!$F$27*$T136,const_zero)</f>
        <v>0</v>
      </c>
      <c r="W136" s="5" t="n">
        <f aca="false">IF($E136=const_one,'Pro-Forma'!$F$26*$T136,const_zero)</f>
        <v>0</v>
      </c>
      <c r="X136" s="5" t="n">
        <f aca="false">IF($F136=const_one,'Pro-Forma'!$F$25*$T136,const_zero)</f>
        <v>0</v>
      </c>
      <c r="Y136" s="5" t="n">
        <f aca="false">IF($G136=const_one,'Pro-Forma'!$F$24*$T136,const_zero)</f>
        <v>0</v>
      </c>
      <c r="Z136" s="5" t="n">
        <f aca="false">IF($H136=const_one,'Pro-Forma'!$F$23*$T136,const_zero)</f>
        <v>41895248.6180915</v>
      </c>
      <c r="AA136" s="5" t="n">
        <f aca="false">IF($I136=const_one,'Pro-Forma'!$F$22*$T136,const_zero)</f>
        <v>41895248.6180915</v>
      </c>
      <c r="AB136" s="5" t="n">
        <f aca="false">('Pro-Forma'!$B$10+'Pro-Forma'!$B$11)*$T136</f>
        <v>2350430.94220636</v>
      </c>
      <c r="AC136" s="5" t="n">
        <f aca="false">common_rsa_total*$T136</f>
        <v>75411447.5125648</v>
      </c>
      <c r="AD136" s="5" t="n">
        <f aca="false">IF($S136=const_one,pre_f_options_issued*($T136-option_strike_usd),const_zero)</f>
        <v>18447624.3090458</v>
      </c>
      <c r="AE136" s="5" t="n">
        <f aca="false">J136+U136</f>
        <v>30000000</v>
      </c>
      <c r="AF136" s="5" t="n">
        <f aca="false">K136+V136</f>
        <v>300000000</v>
      </c>
      <c r="AG136" s="5" t="n">
        <f aca="false">L136+W136</f>
        <v>100000000</v>
      </c>
      <c r="AH136" s="5" t="n">
        <f aca="false">M136+X136</f>
        <v>60000000</v>
      </c>
      <c r="AI136" s="5" t="n">
        <f aca="false">N136+Y136</f>
        <v>30000000</v>
      </c>
      <c r="AJ136" s="5" t="n">
        <f aca="false">O136+Z136</f>
        <v>41895248.6180915</v>
      </c>
      <c r="AK136" s="5" t="n">
        <f aca="false">P136+AA136</f>
        <v>41895248.6180915</v>
      </c>
      <c r="AL136" s="5" t="n">
        <f aca="false">INDEX($AE$40:$AE$167,$B136-$C136*1+const_one)</f>
        <v>30000000</v>
      </c>
      <c r="AM136" s="5" t="n">
        <f aca="false">INDEX($AF$40:$AF$167,$B136-$D136*2+const_one)</f>
        <v>300000000</v>
      </c>
      <c r="AN136" s="5" t="n">
        <f aca="false">INDEX($AG$40:$AG$167,$B136-$E136*4+const_one)</f>
        <v>100000000</v>
      </c>
      <c r="AO136" s="5" t="n">
        <f aca="false">INDEX($AH$40:$AH$167,$B136-$F136*8+const_one)</f>
        <v>60000000</v>
      </c>
      <c r="AP136" s="5" t="n">
        <f aca="false">INDEX($AI$40:$AI$167,$B136-$G136*16+const_one)</f>
        <v>30000000</v>
      </c>
      <c r="AQ136" s="5" t="n">
        <f aca="false">INDEX($AJ$40:$AJ$167,$B136-$H136*32+const_one)</f>
        <v>15000000</v>
      </c>
      <c r="AR136" s="5" t="n">
        <f aca="false">INDEX($AK$40:$AK$167,$B136-$I136*64+const_one)</f>
        <v>5000000</v>
      </c>
      <c r="AS136" s="5" t="n">
        <f aca="false">INDEX($AE$40:$AE$167,$B136+(const_one-$C136)*1+const_one)</f>
        <v>7503813.83669436</v>
      </c>
      <c r="AT136" s="5" t="n">
        <f aca="false">INDEX($AF$40:$AF$167,$B136+(const_one-$D136)*2+const_one)</f>
        <v>106016505.241028</v>
      </c>
      <c r="AU136" s="5" t="n">
        <f aca="false">INDEX($AG$40:$AG$167,$B136+(const_one-$E136)*4+const_one)</f>
        <v>20828148.7420382</v>
      </c>
      <c r="AV136" s="5" t="n">
        <f aca="false">INDEX($AH$40:$AH$167,$B136+(const_one-$F136)*8+const_one)</f>
        <v>24068968.4340474</v>
      </c>
      <c r="AW136" s="5" t="n">
        <f aca="false">INDEX($AI$40:$AI$167,$B136+(const_one-$G136)*16+const_one)</f>
        <v>25725859.8479951</v>
      </c>
      <c r="AX136" s="5" t="n">
        <f aca="false">INDEX($AJ$40:$AJ$167,$B136+(const_one-$H136)*32+const_one)</f>
        <v>41895248.6180915</v>
      </c>
      <c r="AY136" s="5" t="n">
        <f aca="false">INDEX($AK$40:$AK$167,$B136+(const_one-$I136)*64+const_one)</f>
        <v>41895248.6180915</v>
      </c>
      <c r="AZ136" s="5" t="n">
        <f aca="false">--($C136=--(AS136&gt;AL136))</f>
        <v>1</v>
      </c>
      <c r="BA136" s="5" t="n">
        <f aca="false">--($D136=--(AT136&gt;AM136))</f>
        <v>1</v>
      </c>
      <c r="BB136" s="5" t="n">
        <f aca="false">--($E136=--(AU136&gt;AN136))</f>
        <v>1</v>
      </c>
      <c r="BC136" s="5" t="n">
        <f aca="false">--($F136=--(AV136&gt;AO136))</f>
        <v>1</v>
      </c>
      <c r="BD136" s="5" t="n">
        <f aca="false">--($G136=--(AW136&gt;AP136))</f>
        <v>1</v>
      </c>
      <c r="BE136" s="5" t="n">
        <f aca="false">--($H136=--(AX136&gt;AQ136))</f>
        <v>1</v>
      </c>
      <c r="BF136" s="5" t="n">
        <f aca="false">--($I136=--(AY136&gt;AR136))</f>
        <v>1</v>
      </c>
      <c r="BG136" s="5" t="n">
        <f aca="false">SUM(AZ136:BF136)</f>
        <v>7</v>
      </c>
      <c r="BH136" s="5" t="n">
        <f aca="false">SUM(AE136:AK136)+AB136+AC136+AD136</f>
        <v>700000000</v>
      </c>
    </row>
    <row r="137" customFormat="false" ht="15" hidden="true" customHeight="false" outlineLevel="0" collapsed="false">
      <c r="A137" s="5" t="n">
        <f aca="false">exit_value_1_usd</f>
        <v>700000000</v>
      </c>
      <c r="B137" s="2" t="n">
        <f aca="false">ROW()-ROW($B$40)</f>
        <v>97</v>
      </c>
      <c r="C137" s="2" t="n">
        <f aca="false">MOD(QUOTIENT($B137,1),2)</f>
        <v>1</v>
      </c>
      <c r="D137" s="2" t="n">
        <f aca="false">MOD(QUOTIENT($B137,2),2)</f>
        <v>0</v>
      </c>
      <c r="E137" s="2" t="n">
        <f aca="false">MOD(QUOTIENT($B137,4),2)</f>
        <v>0</v>
      </c>
      <c r="F137" s="2" t="n">
        <f aca="false">MOD(QUOTIENT($B137,8),2)</f>
        <v>0</v>
      </c>
      <c r="G137" s="2" t="n">
        <f aca="false">MOD(QUOTIENT($B137,16),2)</f>
        <v>0</v>
      </c>
      <c r="H137" s="2" t="n">
        <f aca="false">MOD(QUOTIENT($B137,32),2)</f>
        <v>1</v>
      </c>
      <c r="I137" s="2" t="n">
        <f aca="false">MOD(QUOTIENT($B137,64),2)</f>
        <v>1</v>
      </c>
      <c r="J137" s="5" t="n">
        <f aca="false">IF($C137=const_zero,MIN(class_series_f_invested_usd,MAX(const_zero,$A137)),const_zero)</f>
        <v>0</v>
      </c>
      <c r="K137" s="5" t="n">
        <f aca="false">IF($D137=const_zero,MIN(class_series_e_invested_usd,MAX(const_zero,$A137-SUM($J137:$J137))),const_zero)</f>
        <v>300000000</v>
      </c>
      <c r="L137" s="5" t="n">
        <f aca="false">IF($E137=const_zero,MIN(class_series_d_invested_usd,MAX(const_zero,$A137-SUM($J137:$K137))),const_zero)</f>
        <v>100000000</v>
      </c>
      <c r="M137" s="5" t="n">
        <f aca="false">IF($F137=const_zero,MIN(class_series_c_invested_usd,MAX(const_zero,$A137-SUM($J137:$L137))),const_zero)</f>
        <v>60000000</v>
      </c>
      <c r="N137" s="5" t="n">
        <f aca="false">IF($G137=const_zero,MIN(class_series_b_invested_usd,MAX(const_zero,$A137-SUM($J137:$M137))),const_zero)</f>
        <v>30000000</v>
      </c>
      <c r="O137" s="5" t="n">
        <f aca="false">IF($H137=const_zero,MIN(class_series_a_invested_usd,MAX(const_zero,$A137-SUM($J137:$N137))),const_zero)</f>
        <v>0</v>
      </c>
      <c r="P137" s="5" t="n">
        <f aca="false">IF($I137=const_zero,MIN(class_seed_invested_usd,MAX(const_zero,$A137-SUM($J137:$O137))),const_zero)</f>
        <v>0</v>
      </c>
      <c r="Q137" s="5" t="n">
        <f aca="false">MAX(const_zero,$A137-SUM($J137:$P137))</f>
        <v>210000000</v>
      </c>
      <c r="R137" s="9" t="n">
        <f aca="false">common_rsa_total+'Pro-Forma'!$B$10+'Pro-Forma'!$B$11+IF($C137=const_one,'Pro-Forma'!$B$5,const_zero)+IF($D137=const_one,'Pro-Forma'!$F$27,const_zero)+IF($E137=const_one,'Pro-Forma'!$F$26,const_zero)+IF($F137=const_one,'Pro-Forma'!$F$25,const_zero)+IF($G137=const_one,'Pro-Forma'!$F$24,const_zero)+IF($H137=const_one,'Pro-Forma'!$F$23,const_zero)+IF($I137=const_one,'Pro-Forma'!$F$22,const_zero)</f>
        <v>20077780.8981917</v>
      </c>
      <c r="S137" s="23" t="b">
        <f aca="false">IF($R137&gt;const_zero,--($Q137&gt;option_strike_usd*$R137),const_zero)</f>
        <v>1</v>
      </c>
      <c r="T137" s="7" t="n">
        <f aca="false">IF($R137&gt;const_zero,IF($S137=const_one,($Q137+option_strike_usd*pre_f_options_issued)/($R137+pre_f_options_issued),$Q137/$R137),const_zero)</f>
        <v>9.4119081480244</v>
      </c>
      <c r="U137" s="5" t="n">
        <f aca="false">IF($C137=const_one,'Pro-Forma'!$B$5*$T137,const_zero)</f>
        <v>7503813.83669436</v>
      </c>
      <c r="V137" s="5" t="n">
        <f aca="false">IF($D137=const_one,'Pro-Forma'!$F$27*$T137,const_zero)</f>
        <v>0</v>
      </c>
      <c r="W137" s="5" t="n">
        <f aca="false">IF($E137=const_one,'Pro-Forma'!$F$26*$T137,const_zero)</f>
        <v>0</v>
      </c>
      <c r="X137" s="5" t="n">
        <f aca="false">IF($F137=const_one,'Pro-Forma'!$F$25*$T137,const_zero)</f>
        <v>0</v>
      </c>
      <c r="Y137" s="5" t="n">
        <f aca="false">IF($G137=const_one,'Pro-Forma'!$F$24*$T137,const_zero)</f>
        <v>0</v>
      </c>
      <c r="Z137" s="5" t="n">
        <f aca="false">IF($H137=const_one,'Pro-Forma'!$F$23*$T137,const_zero)</f>
        <v>47059540.740122</v>
      </c>
      <c r="AA137" s="5" t="n">
        <f aca="false">IF($I137=const_one,'Pro-Forma'!$F$22*$T137,const_zero)</f>
        <v>47059540.740122</v>
      </c>
      <c r="AB137" s="5" t="n">
        <f aca="false">('Pro-Forma'!$B$10+'Pro-Forma'!$B$11)*$T137</f>
        <v>2640160.98078098</v>
      </c>
      <c r="AC137" s="5" t="n">
        <f aca="false">common_rsa_total*$T137</f>
        <v>84707173.3322196</v>
      </c>
      <c r="AD137" s="5" t="n">
        <f aca="false">IF($S137=const_one,pre_f_options_issued*($T137-option_strike_usd),const_zero)</f>
        <v>21029770.370061</v>
      </c>
      <c r="AE137" s="5" t="n">
        <f aca="false">J137+U137</f>
        <v>7503813.83669436</v>
      </c>
      <c r="AF137" s="5" t="n">
        <f aca="false">K137+V137</f>
        <v>300000000</v>
      </c>
      <c r="AG137" s="5" t="n">
        <f aca="false">L137+W137</f>
        <v>100000000</v>
      </c>
      <c r="AH137" s="5" t="n">
        <f aca="false">M137+X137</f>
        <v>60000000</v>
      </c>
      <c r="AI137" s="5" t="n">
        <f aca="false">N137+Y137</f>
        <v>30000000</v>
      </c>
      <c r="AJ137" s="5" t="n">
        <f aca="false">O137+Z137</f>
        <v>47059540.740122</v>
      </c>
      <c r="AK137" s="5" t="n">
        <f aca="false">P137+AA137</f>
        <v>47059540.740122</v>
      </c>
      <c r="AL137" s="5" t="n">
        <f aca="false">INDEX($AE$40:$AE$167,$B137-$C137*1+const_one)</f>
        <v>30000000</v>
      </c>
      <c r="AM137" s="5" t="n">
        <f aca="false">INDEX($AF$40:$AF$167,$B137-$D137*2+const_one)</f>
        <v>300000000</v>
      </c>
      <c r="AN137" s="5" t="n">
        <f aca="false">INDEX($AG$40:$AG$167,$B137-$E137*4+const_one)</f>
        <v>100000000</v>
      </c>
      <c r="AO137" s="5" t="n">
        <f aca="false">INDEX($AH$40:$AH$167,$B137-$F137*8+const_one)</f>
        <v>60000000</v>
      </c>
      <c r="AP137" s="5" t="n">
        <f aca="false">INDEX($AI$40:$AI$167,$B137-$G137*16+const_one)</f>
        <v>30000000</v>
      </c>
      <c r="AQ137" s="5" t="n">
        <f aca="false">INDEX($AJ$40:$AJ$167,$B137-$H137*32+const_one)</f>
        <v>15000000</v>
      </c>
      <c r="AR137" s="5" t="n">
        <f aca="false">INDEX($AK$40:$AK$167,$B137-$I137*64+const_one)</f>
        <v>5000000</v>
      </c>
      <c r="AS137" s="5" t="n">
        <f aca="false">INDEX($AE$40:$AE$167,$B137+(const_one-$C137)*1+const_one)</f>
        <v>7503813.83669436</v>
      </c>
      <c r="AT137" s="5" t="n">
        <f aca="false">INDEX($AF$40:$AF$167,$B137+(const_one-$D137)*2+const_one)</f>
        <v>109481228.982367</v>
      </c>
      <c r="AU137" s="5" t="n">
        <f aca="false">INDEX($AG$40:$AG$167,$B137+(const_one-$E137)*4+const_one)</f>
        <v>22284415.1807786</v>
      </c>
      <c r="AV137" s="5" t="n">
        <f aca="false">INDEX($AH$40:$AH$167,$B137+(const_one-$F137)*8+const_one)</f>
        <v>26183270.7503391</v>
      </c>
      <c r="AW137" s="5" t="n">
        <f aca="false">INDEX($AI$40:$AI$167,$B137+(const_one-$G137)*16+const_one)</f>
        <v>28442655.0878553</v>
      </c>
      <c r="AX137" s="5" t="n">
        <f aca="false">INDEX($AJ$40:$AJ$167,$B137+(const_one-$H137)*32+const_one)</f>
        <v>47059540.740122</v>
      </c>
      <c r="AY137" s="5" t="n">
        <f aca="false">INDEX($AK$40:$AK$167,$B137+(const_one-$I137)*64+const_one)</f>
        <v>47059540.740122</v>
      </c>
      <c r="AZ137" s="5" t="n">
        <f aca="false">--($C137=--(AS137&gt;AL137))</f>
        <v>0</v>
      </c>
      <c r="BA137" s="5" t="n">
        <f aca="false">--($D137=--(AT137&gt;AM137))</f>
        <v>1</v>
      </c>
      <c r="BB137" s="5" t="n">
        <f aca="false">--($E137=--(AU137&gt;AN137))</f>
        <v>1</v>
      </c>
      <c r="BC137" s="5" t="n">
        <f aca="false">--($F137=--(AV137&gt;AO137))</f>
        <v>1</v>
      </c>
      <c r="BD137" s="5" t="n">
        <f aca="false">--($G137=--(AW137&gt;AP137))</f>
        <v>1</v>
      </c>
      <c r="BE137" s="5" t="n">
        <f aca="false">--($H137=--(AX137&gt;AQ137))</f>
        <v>1</v>
      </c>
      <c r="BF137" s="5" t="n">
        <f aca="false">--($I137=--(AY137&gt;AR137))</f>
        <v>1</v>
      </c>
      <c r="BG137" s="5" t="n">
        <f aca="false">SUM(AZ137:BF137)</f>
        <v>6</v>
      </c>
      <c r="BH137" s="5" t="n">
        <f aca="false">SUM(AE137:AK137)+AB137+AC137+AD137</f>
        <v>700000000</v>
      </c>
    </row>
    <row r="138" customFormat="false" ht="15" hidden="true" customHeight="false" outlineLevel="0" collapsed="false">
      <c r="A138" s="5" t="n">
        <f aca="false">exit_value_1_usd</f>
        <v>700000000</v>
      </c>
      <c r="B138" s="2" t="n">
        <f aca="false">ROW()-ROW($B$40)</f>
        <v>98</v>
      </c>
      <c r="C138" s="2" t="n">
        <f aca="false">MOD(QUOTIENT($B138,1),2)</f>
        <v>0</v>
      </c>
      <c r="D138" s="2" t="n">
        <f aca="false">MOD(QUOTIENT($B138,2),2)</f>
        <v>1</v>
      </c>
      <c r="E138" s="2" t="n">
        <f aca="false">MOD(QUOTIENT($B138,4),2)</f>
        <v>0</v>
      </c>
      <c r="F138" s="2" t="n">
        <f aca="false">MOD(QUOTIENT($B138,8),2)</f>
        <v>0</v>
      </c>
      <c r="G138" s="2" t="n">
        <f aca="false">MOD(QUOTIENT($B138,16),2)</f>
        <v>0</v>
      </c>
      <c r="H138" s="2" t="n">
        <f aca="false">MOD(QUOTIENT($B138,32),2)</f>
        <v>1</v>
      </c>
      <c r="I138" s="2" t="n">
        <f aca="false">MOD(QUOTIENT($B138,64),2)</f>
        <v>1</v>
      </c>
      <c r="J138" s="5" t="n">
        <f aca="false">IF($C138=const_zero,MIN(class_series_f_invested_usd,MAX(const_zero,$A138)),const_zero)</f>
        <v>30000000</v>
      </c>
      <c r="K138" s="5" t="n">
        <f aca="false">IF($D138=const_zero,MIN(class_series_e_invested_usd,MAX(const_zero,$A138-SUM($J138:$J138))),const_zero)</f>
        <v>0</v>
      </c>
      <c r="L138" s="5" t="n">
        <f aca="false">IF($E138=const_zero,MIN(class_series_d_invested_usd,MAX(const_zero,$A138-SUM($J138:$K138))),const_zero)</f>
        <v>100000000</v>
      </c>
      <c r="M138" s="5" t="n">
        <f aca="false">IF($F138=const_zero,MIN(class_series_c_invested_usd,MAX(const_zero,$A138-SUM($J138:$L138))),const_zero)</f>
        <v>60000000</v>
      </c>
      <c r="N138" s="5" t="n">
        <f aca="false">IF($G138=const_zero,MIN(class_series_b_invested_usd,MAX(const_zero,$A138-SUM($J138:$M138))),const_zero)</f>
        <v>30000000</v>
      </c>
      <c r="O138" s="5" t="n">
        <f aca="false">IF($H138=const_zero,MIN(class_series_a_invested_usd,MAX(const_zero,$A138-SUM($J138:$N138))),const_zero)</f>
        <v>0</v>
      </c>
      <c r="P138" s="5" t="n">
        <f aca="false">IF($I138=const_zero,MIN(class_seed_invested_usd,MAX(const_zero,$A138-SUM($J138:$O138))),const_zero)</f>
        <v>0</v>
      </c>
      <c r="Q138" s="5" t="n">
        <f aca="false">MAX(const_zero,$A138-SUM($J138:$P138))</f>
        <v>480000000</v>
      </c>
      <c r="R138" s="9" t="n">
        <f aca="false">common_rsa_total+'Pro-Forma'!$B$10+'Pro-Forma'!$B$11+IF($C138=const_one,'Pro-Forma'!$B$5,const_zero)+IF($D138=const_one,'Pro-Forma'!$F$27,const_zero)+IF($E138=const_one,'Pro-Forma'!$F$26,const_zero)+IF($F138=const_one,'Pro-Forma'!$F$25,const_zero)+IF($G138=const_one,'Pro-Forma'!$F$24,const_zero)+IF($H138=const_one,'Pro-Forma'!$F$23,const_zero)+IF($I138=const_one,'Pro-Forma'!$F$22,const_zero)</f>
        <v>25413833.1063222</v>
      </c>
      <c r="S138" s="23" t="b">
        <f aca="false">IF($R138&gt;const_zero,--($Q138&gt;option_strike_usd*$R138),const_zero)</f>
        <v>1</v>
      </c>
      <c r="T138" s="7" t="n">
        <f aca="false">IF($R138&gt;const_zero,IF($S138=const_one,($Q138+option_strike_usd*pre_f_options_issued)/($R138+pre_f_options_issued),$Q138/$R138),const_zero)</f>
        <v>17.2853365627782</v>
      </c>
      <c r="U138" s="5" t="n">
        <f aca="false">IF($C138=const_one,'Pro-Forma'!$B$5*$T138,const_zero)</f>
        <v>0</v>
      </c>
      <c r="V138" s="5" t="n">
        <f aca="false">IF($D138=const_one,'Pro-Forma'!$F$27*$T138,const_zero)</f>
        <v>106016505.241028</v>
      </c>
      <c r="W138" s="5" t="n">
        <f aca="false">IF($E138=const_one,'Pro-Forma'!$F$26*$T138,const_zero)</f>
        <v>0</v>
      </c>
      <c r="X138" s="5" t="n">
        <f aca="false">IF($F138=const_one,'Pro-Forma'!$F$25*$T138,const_zero)</f>
        <v>0</v>
      </c>
      <c r="Y138" s="5" t="n">
        <f aca="false">IF($G138=const_one,'Pro-Forma'!$F$24*$T138,const_zero)</f>
        <v>0</v>
      </c>
      <c r="Z138" s="5" t="n">
        <f aca="false">IF($H138=const_one,'Pro-Forma'!$F$23*$T138,const_zero)</f>
        <v>86426682.8138909</v>
      </c>
      <c r="AA138" s="5" t="n">
        <f aca="false">IF($I138=const_one,'Pro-Forma'!$F$22*$T138,const_zero)</f>
        <v>86426682.8138909</v>
      </c>
      <c r="AB138" s="5" t="n">
        <f aca="false">('Pro-Forma'!$B$10+'Pro-Forma'!$B$11)*$T138</f>
        <v>4848758.65924095</v>
      </c>
      <c r="AC138" s="5" t="n">
        <f aca="false">common_rsa_total*$T138</f>
        <v>155568029.065004</v>
      </c>
      <c r="AD138" s="5" t="n">
        <f aca="false">IF($S138=const_one,pre_f_options_issued*($T138-option_strike_usd),const_zero)</f>
        <v>40713341.4069455</v>
      </c>
      <c r="AE138" s="5" t="n">
        <f aca="false">J138+U138</f>
        <v>30000000</v>
      </c>
      <c r="AF138" s="5" t="n">
        <f aca="false">K138+V138</f>
        <v>106016505.241028</v>
      </c>
      <c r="AG138" s="5" t="n">
        <f aca="false">L138+W138</f>
        <v>100000000</v>
      </c>
      <c r="AH138" s="5" t="n">
        <f aca="false">M138+X138</f>
        <v>60000000</v>
      </c>
      <c r="AI138" s="5" t="n">
        <f aca="false">N138+Y138</f>
        <v>30000000</v>
      </c>
      <c r="AJ138" s="5" t="n">
        <f aca="false">O138+Z138</f>
        <v>86426682.8138909</v>
      </c>
      <c r="AK138" s="5" t="n">
        <f aca="false">P138+AA138</f>
        <v>86426682.8138909</v>
      </c>
      <c r="AL138" s="5" t="n">
        <f aca="false">INDEX($AE$40:$AE$167,$B138-$C138*1+const_one)</f>
        <v>30000000</v>
      </c>
      <c r="AM138" s="5" t="n">
        <f aca="false">INDEX($AF$40:$AF$167,$B138-$D138*2+const_one)</f>
        <v>300000000</v>
      </c>
      <c r="AN138" s="5" t="n">
        <f aca="false">INDEX($AG$40:$AG$167,$B138-$E138*4+const_one)</f>
        <v>100000000</v>
      </c>
      <c r="AO138" s="5" t="n">
        <f aca="false">INDEX($AH$40:$AH$167,$B138-$F138*8+const_one)</f>
        <v>60000000</v>
      </c>
      <c r="AP138" s="5" t="n">
        <f aca="false">INDEX($AI$40:$AI$167,$B138-$G138*16+const_one)</f>
        <v>30000000</v>
      </c>
      <c r="AQ138" s="5" t="n">
        <f aca="false">INDEX($AJ$40:$AJ$167,$B138-$H138*32+const_one)</f>
        <v>15000000</v>
      </c>
      <c r="AR138" s="5" t="n">
        <f aca="false">INDEX($AK$40:$AK$167,$B138-$I138*64+const_one)</f>
        <v>5000000</v>
      </c>
      <c r="AS138" s="5" t="n">
        <f aca="false">INDEX($AE$40:$AE$167,$B138+(const_one-$C138)*1+const_one)</f>
        <v>14231425.0842808</v>
      </c>
      <c r="AT138" s="5" t="n">
        <f aca="false">INDEX($AF$40:$AF$167,$B138+(const_one-$D138)*2+const_one)</f>
        <v>106016505.241028</v>
      </c>
      <c r="AU138" s="5" t="n">
        <f aca="false">INDEX($AG$40:$AG$167,$B138+(const_one-$E138)*4+const_one)</f>
        <v>34061976.4385084</v>
      </c>
      <c r="AV138" s="5" t="n">
        <f aca="false">INDEX($AH$40:$AH$167,$B138+(const_one-$F138)*8+const_one)</f>
        <v>42950688.4013443</v>
      </c>
      <c r="AW138" s="5" t="n">
        <f aca="false">INDEX($AI$40:$AI$167,$B138+(const_one-$G138)*16+const_one)</f>
        <v>49735016.512254</v>
      </c>
      <c r="AX138" s="5" t="n">
        <f aca="false">INDEX($AJ$40:$AJ$167,$B138+(const_one-$H138)*32+const_one)</f>
        <v>86426682.8138909</v>
      </c>
      <c r="AY138" s="5" t="n">
        <f aca="false">INDEX($AK$40:$AK$167,$B138+(const_one-$I138)*64+const_one)</f>
        <v>86426682.8138909</v>
      </c>
      <c r="AZ138" s="5" t="n">
        <f aca="false">--($C138=--(AS138&gt;AL138))</f>
        <v>1</v>
      </c>
      <c r="BA138" s="5" t="n">
        <f aca="false">--($D138=--(AT138&gt;AM138))</f>
        <v>0</v>
      </c>
      <c r="BB138" s="5" t="n">
        <f aca="false">--($E138=--(AU138&gt;AN138))</f>
        <v>1</v>
      </c>
      <c r="BC138" s="5" t="n">
        <f aca="false">--($F138=--(AV138&gt;AO138))</f>
        <v>1</v>
      </c>
      <c r="BD138" s="5" t="n">
        <f aca="false">--($G138=--(AW138&gt;AP138))</f>
        <v>0</v>
      </c>
      <c r="BE138" s="5" t="n">
        <f aca="false">--($H138=--(AX138&gt;AQ138))</f>
        <v>1</v>
      </c>
      <c r="BF138" s="5" t="n">
        <f aca="false">--($I138=--(AY138&gt;AR138))</f>
        <v>1</v>
      </c>
      <c r="BG138" s="5" t="n">
        <f aca="false">SUM(AZ138:BF138)</f>
        <v>5</v>
      </c>
      <c r="BH138" s="5" t="n">
        <f aca="false">SUM(AE138:AK138)+AB138+AC138+AD138</f>
        <v>700000000</v>
      </c>
    </row>
    <row r="139" customFormat="false" ht="15" hidden="true" customHeight="false" outlineLevel="0" collapsed="false">
      <c r="A139" s="5" t="n">
        <f aca="false">exit_value_1_usd</f>
        <v>700000000</v>
      </c>
      <c r="B139" s="2" t="n">
        <f aca="false">ROW()-ROW($B$40)</f>
        <v>99</v>
      </c>
      <c r="C139" s="2" t="n">
        <f aca="false">MOD(QUOTIENT($B139,1),2)</f>
        <v>1</v>
      </c>
      <c r="D139" s="2" t="n">
        <f aca="false">MOD(QUOTIENT($B139,2),2)</f>
        <v>1</v>
      </c>
      <c r="E139" s="2" t="n">
        <f aca="false">MOD(QUOTIENT($B139,4),2)</f>
        <v>0</v>
      </c>
      <c r="F139" s="2" t="n">
        <f aca="false">MOD(QUOTIENT($B139,8),2)</f>
        <v>0</v>
      </c>
      <c r="G139" s="2" t="n">
        <f aca="false">MOD(QUOTIENT($B139,16),2)</f>
        <v>0</v>
      </c>
      <c r="H139" s="2" t="n">
        <f aca="false">MOD(QUOTIENT($B139,32),2)</f>
        <v>1</v>
      </c>
      <c r="I139" s="2" t="n">
        <f aca="false">MOD(QUOTIENT($B139,64),2)</f>
        <v>1</v>
      </c>
      <c r="J139" s="5" t="n">
        <f aca="false">IF($C139=const_zero,MIN(class_series_f_invested_usd,MAX(const_zero,$A139)),const_zero)</f>
        <v>0</v>
      </c>
      <c r="K139" s="5" t="n">
        <f aca="false">IF($D139=const_zero,MIN(class_series_e_invested_usd,MAX(const_zero,$A139-SUM($J139:$J139))),const_zero)</f>
        <v>0</v>
      </c>
      <c r="L139" s="5" t="n">
        <f aca="false">IF($E139=const_zero,MIN(class_series_d_invested_usd,MAX(const_zero,$A139-SUM($J139:$K139))),const_zero)</f>
        <v>100000000</v>
      </c>
      <c r="M139" s="5" t="n">
        <f aca="false">IF($F139=const_zero,MIN(class_series_c_invested_usd,MAX(const_zero,$A139-SUM($J139:$L139))),const_zero)</f>
        <v>60000000</v>
      </c>
      <c r="N139" s="5" t="n">
        <f aca="false">IF($G139=const_zero,MIN(class_series_b_invested_usd,MAX(const_zero,$A139-SUM($J139:$M139))),const_zero)</f>
        <v>30000000</v>
      </c>
      <c r="O139" s="5" t="n">
        <f aca="false">IF($H139=const_zero,MIN(class_series_a_invested_usd,MAX(const_zero,$A139-SUM($J139:$N139))),const_zero)</f>
        <v>0</v>
      </c>
      <c r="P139" s="5" t="n">
        <f aca="false">IF($I139=const_zero,MIN(class_seed_invested_usd,MAX(const_zero,$A139-SUM($J139:$O139))),const_zero)</f>
        <v>0</v>
      </c>
      <c r="Q139" s="5" t="n">
        <f aca="false">MAX(const_zero,$A139-SUM($J139:$P139))</f>
        <v>510000000</v>
      </c>
      <c r="R139" s="9" t="n">
        <f aca="false">common_rsa_total+'Pro-Forma'!$B$10+'Pro-Forma'!$B$11+IF($C139=const_one,'Pro-Forma'!$B$5,const_zero)+IF($D139=const_one,'Pro-Forma'!$F$27,const_zero)+IF($E139=const_one,'Pro-Forma'!$F$26,const_zero)+IF($F139=const_one,'Pro-Forma'!$F$25,const_zero)+IF($G139=const_one,'Pro-Forma'!$F$24,const_zero)+IF($H139=const_one,'Pro-Forma'!$F$23,const_zero)+IF($I139=const_one,'Pro-Forma'!$F$22,const_zero)</f>
        <v>26211101.1755256</v>
      </c>
      <c r="S139" s="23" t="b">
        <f aca="false">IF($R139&gt;const_zero,--($Q139&gt;option_strike_usd*$R139),const_zero)</f>
        <v>1</v>
      </c>
      <c r="T139" s="7" t="n">
        <f aca="false">IF($R139&gt;const_zero,IF($S139=const_one,($Q139+option_strike_usd*pre_f_options_issued)/($R139+pre_f_options_issued),$Q139/$R139),const_zero)</f>
        <v>17.850238375283</v>
      </c>
      <c r="U139" s="5" t="n">
        <f aca="false">IF($C139=const_one,'Pro-Forma'!$B$5*$T139,const_zero)</f>
        <v>14231425.0842808</v>
      </c>
      <c r="V139" s="5" t="n">
        <f aca="false">IF($D139=const_one,'Pro-Forma'!$F$27*$T139,const_zero)</f>
        <v>109481228.982367</v>
      </c>
      <c r="W139" s="5" t="n">
        <f aca="false">IF($E139=const_one,'Pro-Forma'!$F$26*$T139,const_zero)</f>
        <v>0</v>
      </c>
      <c r="X139" s="5" t="n">
        <f aca="false">IF($F139=const_one,'Pro-Forma'!$F$25*$T139,const_zero)</f>
        <v>0</v>
      </c>
      <c r="Y139" s="5" t="n">
        <f aca="false">IF($G139=const_one,'Pro-Forma'!$F$24*$T139,const_zero)</f>
        <v>0</v>
      </c>
      <c r="Z139" s="5" t="n">
        <f aca="false">IF($H139=const_one,'Pro-Forma'!$F$23*$T139,const_zero)</f>
        <v>89251191.8764152</v>
      </c>
      <c r="AA139" s="5" t="n">
        <f aca="false">IF($I139=const_one,'Pro-Forma'!$F$22*$T139,const_zero)</f>
        <v>89251191.8764152</v>
      </c>
      <c r="AB139" s="5" t="n">
        <f aca="false">('Pro-Forma'!$B$10+'Pro-Forma'!$B$11)*$T139</f>
        <v>5007220.86476734</v>
      </c>
      <c r="AC139" s="5" t="n">
        <f aca="false">common_rsa_total*$T139</f>
        <v>160652145.377547</v>
      </c>
      <c r="AD139" s="5" t="n">
        <f aca="false">IF($S139=const_one,pre_f_options_issued*($T139-option_strike_usd),const_zero)</f>
        <v>42125595.9382076</v>
      </c>
      <c r="AE139" s="5" t="n">
        <f aca="false">J139+U139</f>
        <v>14231425.0842808</v>
      </c>
      <c r="AF139" s="5" t="n">
        <f aca="false">K139+V139</f>
        <v>109481228.982367</v>
      </c>
      <c r="AG139" s="5" t="n">
        <f aca="false">L139+W139</f>
        <v>100000000</v>
      </c>
      <c r="AH139" s="5" t="n">
        <f aca="false">M139+X139</f>
        <v>60000000</v>
      </c>
      <c r="AI139" s="5" t="n">
        <f aca="false">N139+Y139</f>
        <v>30000000</v>
      </c>
      <c r="AJ139" s="5" t="n">
        <f aca="false">O139+Z139</f>
        <v>89251191.8764152</v>
      </c>
      <c r="AK139" s="5" t="n">
        <f aca="false">P139+AA139</f>
        <v>89251191.8764152</v>
      </c>
      <c r="AL139" s="5" t="n">
        <f aca="false">INDEX($AE$40:$AE$167,$B139-$C139*1+const_one)</f>
        <v>30000000</v>
      </c>
      <c r="AM139" s="5" t="n">
        <f aca="false">INDEX($AF$40:$AF$167,$B139-$D139*2+const_one)</f>
        <v>300000000</v>
      </c>
      <c r="AN139" s="5" t="n">
        <f aca="false">INDEX($AG$40:$AG$167,$B139-$E139*4+const_one)</f>
        <v>100000000</v>
      </c>
      <c r="AO139" s="5" t="n">
        <f aca="false">INDEX($AH$40:$AH$167,$B139-$F139*8+const_one)</f>
        <v>60000000</v>
      </c>
      <c r="AP139" s="5" t="n">
        <f aca="false">INDEX($AI$40:$AI$167,$B139-$G139*16+const_one)</f>
        <v>30000000</v>
      </c>
      <c r="AQ139" s="5" t="n">
        <f aca="false">INDEX($AJ$40:$AJ$167,$B139-$H139*32+const_one)</f>
        <v>15000000</v>
      </c>
      <c r="AR139" s="5" t="n">
        <f aca="false">INDEX($AK$40:$AK$167,$B139-$I139*64+const_one)</f>
        <v>5000000</v>
      </c>
      <c r="AS139" s="5" t="n">
        <f aca="false">INDEX($AE$40:$AE$167,$B139+(const_one-$C139)*1+const_one)</f>
        <v>14231425.0842808</v>
      </c>
      <c r="AT139" s="5" t="n">
        <f aca="false">INDEX($AF$40:$AF$167,$B139+(const_one-$D139)*2+const_one)</f>
        <v>109481228.982367</v>
      </c>
      <c r="AU139" s="5" t="n">
        <f aca="false">INDEX($AG$40:$AG$167,$B139+(const_one-$E139)*4+const_one)</f>
        <v>34878308.0736813</v>
      </c>
      <c r="AV139" s="5" t="n">
        <f aca="false">INDEX($AH$40:$AH$167,$B139+(const_one-$F139)*8+const_one)</f>
        <v>44164299.8185129</v>
      </c>
      <c r="AW139" s="5" t="n">
        <f aca="false">INDEX($AI$40:$AI$167,$B139+(const_one-$G139)*16+const_one)</f>
        <v>51322721.0556818</v>
      </c>
      <c r="AX139" s="5" t="n">
        <f aca="false">INDEX($AJ$40:$AJ$167,$B139+(const_one-$H139)*32+const_one)</f>
        <v>89251191.8764152</v>
      </c>
      <c r="AY139" s="5" t="n">
        <f aca="false">INDEX($AK$40:$AK$167,$B139+(const_one-$I139)*64+const_one)</f>
        <v>89251191.8764152</v>
      </c>
      <c r="AZ139" s="5" t="n">
        <f aca="false">--($C139=--(AS139&gt;AL139))</f>
        <v>0</v>
      </c>
      <c r="BA139" s="5" t="n">
        <f aca="false">--($D139=--(AT139&gt;AM139))</f>
        <v>0</v>
      </c>
      <c r="BB139" s="5" t="n">
        <f aca="false">--($E139=--(AU139&gt;AN139))</f>
        <v>1</v>
      </c>
      <c r="BC139" s="5" t="n">
        <f aca="false">--($F139=--(AV139&gt;AO139))</f>
        <v>1</v>
      </c>
      <c r="BD139" s="5" t="n">
        <f aca="false">--($G139=--(AW139&gt;AP139))</f>
        <v>0</v>
      </c>
      <c r="BE139" s="5" t="n">
        <f aca="false">--($H139=--(AX139&gt;AQ139))</f>
        <v>1</v>
      </c>
      <c r="BF139" s="5" t="n">
        <f aca="false">--($I139=--(AY139&gt;AR139))</f>
        <v>1</v>
      </c>
      <c r="BG139" s="5" t="n">
        <f aca="false">SUM(AZ139:BF139)</f>
        <v>4</v>
      </c>
      <c r="BH139" s="5" t="n">
        <f aca="false">SUM(AE139:AK139)+AB139+AC139+AD139</f>
        <v>700000000</v>
      </c>
    </row>
    <row r="140" customFormat="false" ht="15" hidden="true" customHeight="false" outlineLevel="0" collapsed="false">
      <c r="A140" s="5" t="n">
        <f aca="false">exit_value_1_usd</f>
        <v>700000000</v>
      </c>
      <c r="B140" s="2" t="n">
        <f aca="false">ROW()-ROW($B$40)</f>
        <v>100</v>
      </c>
      <c r="C140" s="2" t="n">
        <f aca="false">MOD(QUOTIENT($B140,1),2)</f>
        <v>0</v>
      </c>
      <c r="D140" s="2" t="n">
        <f aca="false">MOD(QUOTIENT($B140,2),2)</f>
        <v>0</v>
      </c>
      <c r="E140" s="2" t="n">
        <f aca="false">MOD(QUOTIENT($B140,4),2)</f>
        <v>1</v>
      </c>
      <c r="F140" s="2" t="n">
        <f aca="false">MOD(QUOTIENT($B140,8),2)</f>
        <v>0</v>
      </c>
      <c r="G140" s="2" t="n">
        <f aca="false">MOD(QUOTIENT($B140,16),2)</f>
        <v>0</v>
      </c>
      <c r="H140" s="2" t="n">
        <f aca="false">MOD(QUOTIENT($B140,32),2)</f>
        <v>1</v>
      </c>
      <c r="I140" s="2" t="n">
        <f aca="false">MOD(QUOTIENT($B140,64),2)</f>
        <v>1</v>
      </c>
      <c r="J140" s="5" t="n">
        <f aca="false">IF($C140=const_zero,MIN(class_series_f_invested_usd,MAX(const_zero,$A140)),const_zero)</f>
        <v>30000000</v>
      </c>
      <c r="K140" s="5" t="n">
        <f aca="false">IF($D140=const_zero,MIN(class_series_e_invested_usd,MAX(const_zero,$A140-SUM($J140:$J140))),const_zero)</f>
        <v>300000000</v>
      </c>
      <c r="L140" s="5" t="n">
        <f aca="false">IF($E140=const_zero,MIN(class_series_d_invested_usd,MAX(const_zero,$A140-SUM($J140:$K140))),const_zero)</f>
        <v>0</v>
      </c>
      <c r="M140" s="5" t="n">
        <f aca="false">IF($F140=const_zero,MIN(class_series_c_invested_usd,MAX(const_zero,$A140-SUM($J140:$L140))),const_zero)</f>
        <v>60000000</v>
      </c>
      <c r="N140" s="5" t="n">
        <f aca="false">IF($G140=const_zero,MIN(class_series_b_invested_usd,MAX(const_zero,$A140-SUM($J140:$M140))),const_zero)</f>
        <v>30000000</v>
      </c>
      <c r="O140" s="5" t="n">
        <f aca="false">IF($H140=const_zero,MIN(class_series_a_invested_usd,MAX(const_zero,$A140-SUM($J140:$N140))),const_zero)</f>
        <v>0</v>
      </c>
      <c r="P140" s="5" t="n">
        <f aca="false">IF($I140=const_zero,MIN(class_seed_invested_usd,MAX(const_zero,$A140-SUM($J140:$O140))),const_zero)</f>
        <v>0</v>
      </c>
      <c r="Q140" s="5" t="n">
        <f aca="false">MAX(const_zero,$A140-SUM($J140:$P140))</f>
        <v>280000000</v>
      </c>
      <c r="R140" s="9" t="n">
        <f aca="false">common_rsa_total+'Pro-Forma'!$B$10+'Pro-Forma'!$B$11+IF($C140=const_one,'Pro-Forma'!$B$5,const_zero)+IF($D140=const_one,'Pro-Forma'!$F$27,const_zero)+IF($E140=const_one,'Pro-Forma'!$F$26,const_zero)+IF($F140=const_one,'Pro-Forma'!$F$25,const_zero)+IF($G140=const_one,'Pro-Forma'!$F$24,const_zero)+IF($H140=const_one,'Pro-Forma'!$F$23,const_zero)+IF($I140=const_one,'Pro-Forma'!$F$22,const_zero)</f>
        <v>21014164.1892672</v>
      </c>
      <c r="S140" s="23" t="b">
        <f aca="false">IF($R140&gt;const_zero,--($Q140&gt;option_strike_usd*$R140),const_zero)</f>
        <v>1</v>
      </c>
      <c r="T140" s="7" t="n">
        <f aca="false">IF($R140&gt;const_zero,IF($S140=const_one,($Q140+option_strike_usd*pre_f_options_issued)/($R140+pre_f_options_issued),$Q140/$R140),const_zero)</f>
        <v>12.0140353586943</v>
      </c>
      <c r="U140" s="5" t="n">
        <f aca="false">IF($C140=const_one,'Pro-Forma'!$B$5*$T140,const_zero)</f>
        <v>0</v>
      </c>
      <c r="V140" s="5" t="n">
        <f aca="false">IF($D140=const_one,'Pro-Forma'!$F$27*$T140,const_zero)</f>
        <v>0</v>
      </c>
      <c r="W140" s="5" t="n">
        <f aca="false">IF($E140=const_one,'Pro-Forma'!$F$26*$T140,const_zero)</f>
        <v>20828148.7420382</v>
      </c>
      <c r="X140" s="5" t="n">
        <f aca="false">IF($F140=const_one,'Pro-Forma'!$F$25*$T140,const_zero)</f>
        <v>0</v>
      </c>
      <c r="Y140" s="5" t="n">
        <f aca="false">IF($G140=const_one,'Pro-Forma'!$F$24*$T140,const_zero)</f>
        <v>0</v>
      </c>
      <c r="Z140" s="5" t="n">
        <f aca="false">IF($H140=const_one,'Pro-Forma'!$F$23*$T140,const_zero)</f>
        <v>60070176.7934717</v>
      </c>
      <c r="AA140" s="5" t="n">
        <f aca="false">IF($I140=const_one,'Pro-Forma'!$F$22*$T140,const_zero)</f>
        <v>60070176.7934717</v>
      </c>
      <c r="AB140" s="5" t="n">
        <f aca="false">('Pro-Forma'!$B$10+'Pro-Forma'!$B$11)*$T140</f>
        <v>3370091.04603361</v>
      </c>
      <c r="AC140" s="5" t="n">
        <f aca="false">common_rsa_total*$T140</f>
        <v>108126318.228249</v>
      </c>
      <c r="AD140" s="5" t="n">
        <f aca="false">IF($S140=const_one,pre_f_options_issued*($T140-option_strike_usd),const_zero)</f>
        <v>27535088.3967358</v>
      </c>
      <c r="AE140" s="5" t="n">
        <f aca="false">J140+U140</f>
        <v>30000000</v>
      </c>
      <c r="AF140" s="5" t="n">
        <f aca="false">K140+V140</f>
        <v>300000000</v>
      </c>
      <c r="AG140" s="5" t="n">
        <f aca="false">L140+W140</f>
        <v>20828148.7420382</v>
      </c>
      <c r="AH140" s="5" t="n">
        <f aca="false">M140+X140</f>
        <v>60000000</v>
      </c>
      <c r="AI140" s="5" t="n">
        <f aca="false">N140+Y140</f>
        <v>30000000</v>
      </c>
      <c r="AJ140" s="5" t="n">
        <f aca="false">O140+Z140</f>
        <v>60070176.7934717</v>
      </c>
      <c r="AK140" s="5" t="n">
        <f aca="false">P140+AA140</f>
        <v>60070176.7934717</v>
      </c>
      <c r="AL140" s="5" t="n">
        <f aca="false">INDEX($AE$40:$AE$167,$B140-$C140*1+const_one)</f>
        <v>30000000</v>
      </c>
      <c r="AM140" s="5" t="n">
        <f aca="false">INDEX($AF$40:$AF$167,$B140-$D140*2+const_one)</f>
        <v>300000000</v>
      </c>
      <c r="AN140" s="5" t="n">
        <f aca="false">INDEX($AG$40:$AG$167,$B140-$E140*4+const_one)</f>
        <v>100000000</v>
      </c>
      <c r="AO140" s="5" t="n">
        <f aca="false">INDEX($AH$40:$AH$167,$B140-$F140*8+const_one)</f>
        <v>60000000</v>
      </c>
      <c r="AP140" s="5" t="n">
        <f aca="false">INDEX($AI$40:$AI$167,$B140-$G140*16+const_one)</f>
        <v>30000000</v>
      </c>
      <c r="AQ140" s="5" t="n">
        <f aca="false">INDEX($AJ$40:$AJ$167,$B140-$H140*32+const_one)</f>
        <v>15000000</v>
      </c>
      <c r="AR140" s="5" t="n">
        <f aca="false">INDEX($AK$40:$AK$167,$B140-$I140*64+const_one)</f>
        <v>5000000</v>
      </c>
      <c r="AS140" s="5" t="n">
        <f aca="false">INDEX($AE$40:$AE$167,$B140+(const_one-$C140)*1+const_one)</f>
        <v>10248111.6281921</v>
      </c>
      <c r="AT140" s="5" t="n">
        <f aca="false">INDEX($AF$40:$AF$167,$B140+(const_one-$D140)*2+const_one)</f>
        <v>120504627.148779</v>
      </c>
      <c r="AU140" s="5" t="n">
        <f aca="false">INDEX($AG$40:$AG$167,$B140+(const_one-$E140)*4+const_one)</f>
        <v>20828148.7420382</v>
      </c>
      <c r="AV140" s="5" t="n">
        <f aca="false">INDEX($AH$40:$AH$167,$B140+(const_one-$F140)*8+const_one)</f>
        <v>31720104.6499677</v>
      </c>
      <c r="AW140" s="5" t="n">
        <f aca="false">INDEX($AI$40:$AI$167,$B140+(const_one-$G140)*16+const_one)</f>
        <v>35358459.4750113</v>
      </c>
      <c r="AX140" s="5" t="n">
        <f aca="false">INDEX($AJ$40:$AJ$167,$B140+(const_one-$H140)*32+const_one)</f>
        <v>60070176.7934717</v>
      </c>
      <c r="AY140" s="5" t="n">
        <f aca="false">INDEX($AK$40:$AK$167,$B140+(const_one-$I140)*64+const_one)</f>
        <v>60070176.7934717</v>
      </c>
      <c r="AZ140" s="5" t="n">
        <f aca="false">--($C140=--(AS140&gt;AL140))</f>
        <v>1</v>
      </c>
      <c r="BA140" s="5" t="n">
        <f aca="false">--($D140=--(AT140&gt;AM140))</f>
        <v>1</v>
      </c>
      <c r="BB140" s="5" t="n">
        <f aca="false">--($E140=--(AU140&gt;AN140))</f>
        <v>0</v>
      </c>
      <c r="BC140" s="5" t="n">
        <f aca="false">--($F140=--(AV140&gt;AO140))</f>
        <v>1</v>
      </c>
      <c r="BD140" s="5" t="n">
        <f aca="false">--($G140=--(AW140&gt;AP140))</f>
        <v>0</v>
      </c>
      <c r="BE140" s="5" t="n">
        <f aca="false">--($H140=--(AX140&gt;AQ140))</f>
        <v>1</v>
      </c>
      <c r="BF140" s="5" t="n">
        <f aca="false">--($I140=--(AY140&gt;AR140))</f>
        <v>1</v>
      </c>
      <c r="BG140" s="5" t="n">
        <f aca="false">SUM(AZ140:BF140)</f>
        <v>5</v>
      </c>
      <c r="BH140" s="5" t="n">
        <f aca="false">SUM(AE140:AK140)+AB140+AC140+AD140</f>
        <v>700000000</v>
      </c>
    </row>
    <row r="141" customFormat="false" ht="15" hidden="true" customHeight="false" outlineLevel="0" collapsed="false">
      <c r="A141" s="5" t="n">
        <f aca="false">exit_value_1_usd</f>
        <v>700000000</v>
      </c>
      <c r="B141" s="2" t="n">
        <f aca="false">ROW()-ROW($B$40)</f>
        <v>101</v>
      </c>
      <c r="C141" s="2" t="n">
        <f aca="false">MOD(QUOTIENT($B141,1),2)</f>
        <v>1</v>
      </c>
      <c r="D141" s="2" t="n">
        <f aca="false">MOD(QUOTIENT($B141,2),2)</f>
        <v>0</v>
      </c>
      <c r="E141" s="2" t="n">
        <f aca="false">MOD(QUOTIENT($B141,4),2)</f>
        <v>1</v>
      </c>
      <c r="F141" s="2" t="n">
        <f aca="false">MOD(QUOTIENT($B141,8),2)</f>
        <v>0</v>
      </c>
      <c r="G141" s="2" t="n">
        <f aca="false">MOD(QUOTIENT($B141,16),2)</f>
        <v>0</v>
      </c>
      <c r="H141" s="2" t="n">
        <f aca="false">MOD(QUOTIENT($B141,32),2)</f>
        <v>1</v>
      </c>
      <c r="I141" s="2" t="n">
        <f aca="false">MOD(QUOTIENT($B141,64),2)</f>
        <v>1</v>
      </c>
      <c r="J141" s="5" t="n">
        <f aca="false">IF($C141=const_zero,MIN(class_series_f_invested_usd,MAX(const_zero,$A141)),const_zero)</f>
        <v>0</v>
      </c>
      <c r="K141" s="5" t="n">
        <f aca="false">IF($D141=const_zero,MIN(class_series_e_invested_usd,MAX(const_zero,$A141-SUM($J141:$J141))),const_zero)</f>
        <v>300000000</v>
      </c>
      <c r="L141" s="5" t="n">
        <f aca="false">IF($E141=const_zero,MIN(class_series_d_invested_usd,MAX(const_zero,$A141-SUM($J141:$K141))),const_zero)</f>
        <v>0</v>
      </c>
      <c r="M141" s="5" t="n">
        <f aca="false">IF($F141=const_zero,MIN(class_series_c_invested_usd,MAX(const_zero,$A141-SUM($J141:$L141))),const_zero)</f>
        <v>60000000</v>
      </c>
      <c r="N141" s="5" t="n">
        <f aca="false">IF($G141=const_zero,MIN(class_series_b_invested_usd,MAX(const_zero,$A141-SUM($J141:$M141))),const_zero)</f>
        <v>30000000</v>
      </c>
      <c r="O141" s="5" t="n">
        <f aca="false">IF($H141=const_zero,MIN(class_series_a_invested_usd,MAX(const_zero,$A141-SUM($J141:$N141))),const_zero)</f>
        <v>0</v>
      </c>
      <c r="P141" s="5" t="n">
        <f aca="false">IF($I141=const_zero,MIN(class_seed_invested_usd,MAX(const_zero,$A141-SUM($J141:$O141))),const_zero)</f>
        <v>0</v>
      </c>
      <c r="Q141" s="5" t="n">
        <f aca="false">MAX(const_zero,$A141-SUM($J141:$P141))</f>
        <v>310000000</v>
      </c>
      <c r="R141" s="9" t="n">
        <f aca="false">common_rsa_total+'Pro-Forma'!$B$10+'Pro-Forma'!$B$11+IF($C141=const_one,'Pro-Forma'!$B$5,const_zero)+IF($D141=const_one,'Pro-Forma'!$F$27,const_zero)+IF($E141=const_one,'Pro-Forma'!$F$26,const_zero)+IF($F141=const_one,'Pro-Forma'!$F$25,const_zero)+IF($G141=const_one,'Pro-Forma'!$F$24,const_zero)+IF($H141=const_one,'Pro-Forma'!$F$23,const_zero)+IF($I141=const_one,'Pro-Forma'!$F$22,const_zero)</f>
        <v>21811432.2584705</v>
      </c>
      <c r="S141" s="23" t="b">
        <f aca="false">IF($R141&gt;const_zero,--($Q141&gt;option_strike_usd*$R141),const_zero)</f>
        <v>1</v>
      </c>
      <c r="T141" s="7" t="n">
        <f aca="false">IF($R141&gt;const_zero,IF($S141=const_one,($Q141+option_strike_usd*pre_f_options_issued)/($R141+pre_f_options_issued),$Q141/$R141),const_zero)</f>
        <v>12.8540349526762</v>
      </c>
      <c r="U141" s="5" t="n">
        <f aca="false">IF($C141=const_one,'Pro-Forma'!$B$5*$T141,const_zero)</f>
        <v>10248111.6281921</v>
      </c>
      <c r="V141" s="5" t="n">
        <f aca="false">IF($D141=const_one,'Pro-Forma'!$F$27*$T141,const_zero)</f>
        <v>0</v>
      </c>
      <c r="W141" s="5" t="n">
        <f aca="false">IF($E141=const_one,'Pro-Forma'!$F$26*$T141,const_zero)</f>
        <v>22284415.1807786</v>
      </c>
      <c r="X141" s="5" t="n">
        <f aca="false">IF($F141=const_one,'Pro-Forma'!$F$25*$T141,const_zero)</f>
        <v>0</v>
      </c>
      <c r="Y141" s="5" t="n">
        <f aca="false">IF($G141=const_one,'Pro-Forma'!$F$24*$T141,const_zero)</f>
        <v>0</v>
      </c>
      <c r="Z141" s="5" t="n">
        <f aca="false">IF($H141=const_one,'Pro-Forma'!$F$23*$T141,const_zero)</f>
        <v>64270174.7633811</v>
      </c>
      <c r="AA141" s="5" t="n">
        <f aca="false">IF($I141=const_one,'Pro-Forma'!$F$22*$T141,const_zero)</f>
        <v>64270174.7633811</v>
      </c>
      <c r="AB141" s="5" t="n">
        <f aca="false">('Pro-Forma'!$B$10+'Pro-Forma'!$B$11)*$T141</f>
        <v>3605721.70849054</v>
      </c>
      <c r="AC141" s="5" t="n">
        <f aca="false">common_rsa_total*$T141</f>
        <v>115686314.574086</v>
      </c>
      <c r="AD141" s="5" t="n">
        <f aca="false">IF($S141=const_one,pre_f_options_issued*($T141-option_strike_usd),const_zero)</f>
        <v>29635087.3816906</v>
      </c>
      <c r="AE141" s="5" t="n">
        <f aca="false">J141+U141</f>
        <v>10248111.6281921</v>
      </c>
      <c r="AF141" s="5" t="n">
        <f aca="false">K141+V141</f>
        <v>300000000</v>
      </c>
      <c r="AG141" s="5" t="n">
        <f aca="false">L141+W141</f>
        <v>22284415.1807786</v>
      </c>
      <c r="AH141" s="5" t="n">
        <f aca="false">M141+X141</f>
        <v>60000000</v>
      </c>
      <c r="AI141" s="5" t="n">
        <f aca="false">N141+Y141</f>
        <v>30000000</v>
      </c>
      <c r="AJ141" s="5" t="n">
        <f aca="false">O141+Z141</f>
        <v>64270174.7633811</v>
      </c>
      <c r="AK141" s="5" t="n">
        <f aca="false">P141+AA141</f>
        <v>64270174.7633811</v>
      </c>
      <c r="AL141" s="5" t="n">
        <f aca="false">INDEX($AE$40:$AE$167,$B141-$C141*1+const_one)</f>
        <v>30000000</v>
      </c>
      <c r="AM141" s="5" t="n">
        <f aca="false">INDEX($AF$40:$AF$167,$B141-$D141*2+const_one)</f>
        <v>300000000</v>
      </c>
      <c r="AN141" s="5" t="n">
        <f aca="false">INDEX($AG$40:$AG$167,$B141-$E141*4+const_one)</f>
        <v>100000000</v>
      </c>
      <c r="AO141" s="5" t="n">
        <f aca="false">INDEX($AH$40:$AH$167,$B141-$F141*8+const_one)</f>
        <v>60000000</v>
      </c>
      <c r="AP141" s="5" t="n">
        <f aca="false">INDEX($AI$40:$AI$167,$B141-$G141*16+const_one)</f>
        <v>30000000</v>
      </c>
      <c r="AQ141" s="5" t="n">
        <f aca="false">INDEX($AJ$40:$AJ$167,$B141-$H141*32+const_one)</f>
        <v>15000000</v>
      </c>
      <c r="AR141" s="5" t="n">
        <f aca="false">INDEX($AK$40:$AK$167,$B141-$I141*64+const_one)</f>
        <v>5000000</v>
      </c>
      <c r="AS141" s="5" t="n">
        <f aca="false">INDEX($AE$40:$AE$167,$B141+(const_one-$C141)*1+const_one)</f>
        <v>10248111.6281921</v>
      </c>
      <c r="AT141" s="5" t="n">
        <f aca="false">INDEX($AF$40:$AF$167,$B141+(const_one-$D141)*2+const_one)</f>
        <v>123392649.207741</v>
      </c>
      <c r="AU141" s="5" t="n">
        <f aca="false">INDEX($AG$40:$AG$167,$B141+(const_one-$E141)*4+const_one)</f>
        <v>22284415.1807786</v>
      </c>
      <c r="AV141" s="5" t="n">
        <f aca="false">INDEX($AH$40:$AH$167,$B141+(const_one-$F141)*8+const_one)</f>
        <v>33468815.5748931</v>
      </c>
      <c r="AW141" s="5" t="n">
        <f aca="false">INDEX($AI$40:$AI$167,$B141+(const_one-$G141)*16+const_one)</f>
        <v>37621608.0605339</v>
      </c>
      <c r="AX141" s="5" t="n">
        <f aca="false">INDEX($AJ$40:$AJ$167,$B141+(const_one-$H141)*32+const_one)</f>
        <v>64270174.7633811</v>
      </c>
      <c r="AY141" s="5" t="n">
        <f aca="false">INDEX($AK$40:$AK$167,$B141+(const_one-$I141)*64+const_one)</f>
        <v>64270174.7633811</v>
      </c>
      <c r="AZ141" s="5" t="n">
        <f aca="false">--($C141=--(AS141&gt;AL141))</f>
        <v>0</v>
      </c>
      <c r="BA141" s="5" t="n">
        <f aca="false">--($D141=--(AT141&gt;AM141))</f>
        <v>1</v>
      </c>
      <c r="BB141" s="5" t="n">
        <f aca="false">--($E141=--(AU141&gt;AN141))</f>
        <v>0</v>
      </c>
      <c r="BC141" s="5" t="n">
        <f aca="false">--($F141=--(AV141&gt;AO141))</f>
        <v>1</v>
      </c>
      <c r="BD141" s="5" t="n">
        <f aca="false">--($G141=--(AW141&gt;AP141))</f>
        <v>0</v>
      </c>
      <c r="BE141" s="5" t="n">
        <f aca="false">--($H141=--(AX141&gt;AQ141))</f>
        <v>1</v>
      </c>
      <c r="BF141" s="5" t="n">
        <f aca="false">--($I141=--(AY141&gt;AR141))</f>
        <v>1</v>
      </c>
      <c r="BG141" s="5" t="n">
        <f aca="false">SUM(AZ141:BF141)</f>
        <v>4</v>
      </c>
      <c r="BH141" s="5" t="n">
        <f aca="false">SUM(AE141:AK141)+AB141+AC141+AD141</f>
        <v>700000000</v>
      </c>
    </row>
    <row r="142" customFormat="false" ht="15" hidden="true" customHeight="false" outlineLevel="0" collapsed="false">
      <c r="A142" s="5" t="n">
        <f aca="false">exit_value_1_usd</f>
        <v>700000000</v>
      </c>
      <c r="B142" s="2" t="n">
        <f aca="false">ROW()-ROW($B$40)</f>
        <v>102</v>
      </c>
      <c r="C142" s="2" t="n">
        <f aca="false">MOD(QUOTIENT($B142,1),2)</f>
        <v>0</v>
      </c>
      <c r="D142" s="2" t="n">
        <f aca="false">MOD(QUOTIENT($B142,2),2)</f>
        <v>1</v>
      </c>
      <c r="E142" s="2" t="n">
        <f aca="false">MOD(QUOTIENT($B142,4),2)</f>
        <v>1</v>
      </c>
      <c r="F142" s="2" t="n">
        <f aca="false">MOD(QUOTIENT($B142,8),2)</f>
        <v>0</v>
      </c>
      <c r="G142" s="2" t="n">
        <f aca="false">MOD(QUOTIENT($B142,16),2)</f>
        <v>0</v>
      </c>
      <c r="H142" s="2" t="n">
        <f aca="false">MOD(QUOTIENT($B142,32),2)</f>
        <v>1</v>
      </c>
      <c r="I142" s="2" t="n">
        <f aca="false">MOD(QUOTIENT($B142,64),2)</f>
        <v>1</v>
      </c>
      <c r="J142" s="5" t="n">
        <f aca="false">IF($C142=const_zero,MIN(class_series_f_invested_usd,MAX(const_zero,$A142)),const_zero)</f>
        <v>30000000</v>
      </c>
      <c r="K142" s="5" t="n">
        <f aca="false">IF($D142=const_zero,MIN(class_series_e_invested_usd,MAX(const_zero,$A142-SUM($J142:$J142))),const_zero)</f>
        <v>0</v>
      </c>
      <c r="L142" s="5" t="n">
        <f aca="false">IF($E142=const_zero,MIN(class_series_d_invested_usd,MAX(const_zero,$A142-SUM($J142:$K142))),const_zero)</f>
        <v>0</v>
      </c>
      <c r="M142" s="5" t="n">
        <f aca="false">IF($F142=const_zero,MIN(class_series_c_invested_usd,MAX(const_zero,$A142-SUM($J142:$L142))),const_zero)</f>
        <v>60000000</v>
      </c>
      <c r="N142" s="5" t="n">
        <f aca="false">IF($G142=const_zero,MIN(class_series_b_invested_usd,MAX(const_zero,$A142-SUM($J142:$M142))),const_zero)</f>
        <v>30000000</v>
      </c>
      <c r="O142" s="5" t="n">
        <f aca="false">IF($H142=const_zero,MIN(class_series_a_invested_usd,MAX(const_zero,$A142-SUM($J142:$N142))),const_zero)</f>
        <v>0</v>
      </c>
      <c r="P142" s="5" t="n">
        <f aca="false">IF($I142=const_zero,MIN(class_seed_invested_usd,MAX(const_zero,$A142-SUM($J142:$O142))),const_zero)</f>
        <v>0</v>
      </c>
      <c r="Q142" s="5" t="n">
        <f aca="false">MAX(const_zero,$A142-SUM($J142:$P142))</f>
        <v>580000000</v>
      </c>
      <c r="R142" s="9" t="n">
        <f aca="false">common_rsa_total+'Pro-Forma'!$B$10+'Pro-Forma'!$B$11+IF($C142=const_one,'Pro-Forma'!$B$5,const_zero)+IF($D142=const_one,'Pro-Forma'!$F$27,const_zero)+IF($E142=const_one,'Pro-Forma'!$F$26,const_zero)+IF($F142=const_one,'Pro-Forma'!$F$25,const_zero)+IF($G142=const_one,'Pro-Forma'!$F$24,const_zero)+IF($H142=const_one,'Pro-Forma'!$F$23,const_zero)+IF($I142=const_one,'Pro-Forma'!$F$22,const_zero)</f>
        <v>27147484.4666011</v>
      </c>
      <c r="S142" s="23" t="b">
        <f aca="false">IF($R142&gt;const_zero,--($Q142&gt;option_strike_usd*$R142),const_zero)</f>
        <v>1</v>
      </c>
      <c r="T142" s="7" t="n">
        <f aca="false">IF($R142&gt;const_zero,IF($S142=const_one,($Q142+option_strike_usd*pre_f_options_issued)/($R142+pre_f_options_issued),$Q142/$R142),const_zero)</f>
        <v>19.6475353804876</v>
      </c>
      <c r="U142" s="5" t="n">
        <f aca="false">IF($C142=const_one,'Pro-Forma'!$B$5*$T142,const_zero)</f>
        <v>0</v>
      </c>
      <c r="V142" s="5" t="n">
        <f aca="false">IF($D142=const_one,'Pro-Forma'!$F$27*$T142,const_zero)</f>
        <v>120504627.148779</v>
      </c>
      <c r="W142" s="5" t="n">
        <f aca="false">IF($E142=const_one,'Pro-Forma'!$F$26*$T142,const_zero)</f>
        <v>34061976.4385084</v>
      </c>
      <c r="X142" s="5" t="n">
        <f aca="false">IF($F142=const_one,'Pro-Forma'!$F$25*$T142,const_zero)</f>
        <v>0</v>
      </c>
      <c r="Y142" s="5" t="n">
        <f aca="false">IF($G142=const_one,'Pro-Forma'!$F$24*$T142,const_zero)</f>
        <v>0</v>
      </c>
      <c r="Z142" s="5" t="n">
        <f aca="false">IF($H142=const_one,'Pro-Forma'!$F$23*$T142,const_zero)</f>
        <v>98237676.9024379</v>
      </c>
      <c r="AA142" s="5" t="n">
        <f aca="false">IF($I142=const_one,'Pro-Forma'!$F$22*$T142,const_zero)</f>
        <v>98237676.9024379</v>
      </c>
      <c r="AB142" s="5" t="n">
        <f aca="false">('Pro-Forma'!$B$10+'Pro-Forma'!$B$11)*$T142</f>
        <v>5511385.73222958</v>
      </c>
      <c r="AC142" s="5" t="n">
        <f aca="false">common_rsa_total*$T142</f>
        <v>176827818.424388</v>
      </c>
      <c r="AD142" s="5" t="n">
        <f aca="false">IF($S142=const_one,pre_f_options_issued*($T142-option_strike_usd),const_zero)</f>
        <v>46618838.4512189</v>
      </c>
      <c r="AE142" s="5" t="n">
        <f aca="false">J142+U142</f>
        <v>30000000</v>
      </c>
      <c r="AF142" s="5" t="n">
        <f aca="false">K142+V142</f>
        <v>120504627.148779</v>
      </c>
      <c r="AG142" s="5" t="n">
        <f aca="false">L142+W142</f>
        <v>34061976.4385084</v>
      </c>
      <c r="AH142" s="5" t="n">
        <f aca="false">M142+X142</f>
        <v>60000000</v>
      </c>
      <c r="AI142" s="5" t="n">
        <f aca="false">N142+Y142</f>
        <v>30000000</v>
      </c>
      <c r="AJ142" s="5" t="n">
        <f aca="false">O142+Z142</f>
        <v>98237676.9024379</v>
      </c>
      <c r="AK142" s="5" t="n">
        <f aca="false">P142+AA142</f>
        <v>98237676.9024379</v>
      </c>
      <c r="AL142" s="5" t="n">
        <f aca="false">INDEX($AE$40:$AE$167,$B142-$C142*1+const_one)</f>
        <v>30000000</v>
      </c>
      <c r="AM142" s="5" t="n">
        <f aca="false">INDEX($AF$40:$AF$167,$B142-$D142*2+const_one)</f>
        <v>300000000</v>
      </c>
      <c r="AN142" s="5" t="n">
        <f aca="false">INDEX($AG$40:$AG$167,$B142-$E142*4+const_one)</f>
        <v>100000000</v>
      </c>
      <c r="AO142" s="5" t="n">
        <f aca="false">INDEX($AH$40:$AH$167,$B142-$F142*8+const_one)</f>
        <v>60000000</v>
      </c>
      <c r="AP142" s="5" t="n">
        <f aca="false">INDEX($AI$40:$AI$167,$B142-$G142*16+const_one)</f>
        <v>30000000</v>
      </c>
      <c r="AQ142" s="5" t="n">
        <f aca="false">INDEX($AJ$40:$AJ$167,$B142-$H142*32+const_one)</f>
        <v>15000000</v>
      </c>
      <c r="AR142" s="5" t="n">
        <f aca="false">INDEX($AK$40:$AK$167,$B142-$I142*64+const_one)</f>
        <v>5000000</v>
      </c>
      <c r="AS142" s="5" t="n">
        <f aca="false">INDEX($AE$40:$AE$167,$B142+(const_one-$C142)*1+const_one)</f>
        <v>16039765.5330828</v>
      </c>
      <c r="AT142" s="5" t="n">
        <f aca="false">INDEX($AF$40:$AF$167,$B142+(const_one-$D142)*2+const_one)</f>
        <v>120504627.148779</v>
      </c>
      <c r="AU142" s="5" t="n">
        <f aca="false">INDEX($AG$40:$AG$167,$B142+(const_one-$E142)*4+const_one)</f>
        <v>34061976.4385084</v>
      </c>
      <c r="AV142" s="5" t="n">
        <f aca="false">INDEX($AH$40:$AH$167,$B142+(const_one-$F142)*8+const_one)</f>
        <v>48116101.019006</v>
      </c>
      <c r="AW142" s="5" t="n">
        <f aca="false">INDEX($AI$40:$AI$167,$B142+(const_one-$G142)*16+const_one)</f>
        <v>56283049.981379</v>
      </c>
      <c r="AX142" s="5" t="n">
        <f aca="false">INDEX($AJ$40:$AJ$167,$B142+(const_one-$H142)*32+const_one)</f>
        <v>98237676.9024379</v>
      </c>
      <c r="AY142" s="5" t="n">
        <f aca="false">INDEX($AK$40:$AK$167,$B142+(const_one-$I142)*64+const_one)</f>
        <v>98237676.9024379</v>
      </c>
      <c r="AZ142" s="5" t="n">
        <f aca="false">--($C142=--(AS142&gt;AL142))</f>
        <v>1</v>
      </c>
      <c r="BA142" s="5" t="n">
        <f aca="false">--($D142=--(AT142&gt;AM142))</f>
        <v>0</v>
      </c>
      <c r="BB142" s="5" t="n">
        <f aca="false">--($E142=--(AU142&gt;AN142))</f>
        <v>0</v>
      </c>
      <c r="BC142" s="5" t="n">
        <f aca="false">--($F142=--(AV142&gt;AO142))</f>
        <v>1</v>
      </c>
      <c r="BD142" s="5" t="n">
        <f aca="false">--($G142=--(AW142&gt;AP142))</f>
        <v>0</v>
      </c>
      <c r="BE142" s="5" t="n">
        <f aca="false">--($H142=--(AX142&gt;AQ142))</f>
        <v>1</v>
      </c>
      <c r="BF142" s="5" t="n">
        <f aca="false">--($I142=--(AY142&gt;AR142))</f>
        <v>1</v>
      </c>
      <c r="BG142" s="5" t="n">
        <f aca="false">SUM(AZ142:BF142)</f>
        <v>4</v>
      </c>
      <c r="BH142" s="5" t="n">
        <f aca="false">SUM(AE142:AK142)+AB142+AC142+AD142</f>
        <v>700000000</v>
      </c>
    </row>
    <row r="143" customFormat="false" ht="15" hidden="true" customHeight="false" outlineLevel="0" collapsed="false">
      <c r="A143" s="5" t="n">
        <f aca="false">exit_value_1_usd</f>
        <v>700000000</v>
      </c>
      <c r="B143" s="2" t="n">
        <f aca="false">ROW()-ROW($B$40)</f>
        <v>103</v>
      </c>
      <c r="C143" s="2" t="n">
        <f aca="false">MOD(QUOTIENT($B143,1),2)</f>
        <v>1</v>
      </c>
      <c r="D143" s="2" t="n">
        <f aca="false">MOD(QUOTIENT($B143,2),2)</f>
        <v>1</v>
      </c>
      <c r="E143" s="2" t="n">
        <f aca="false">MOD(QUOTIENT($B143,4),2)</f>
        <v>1</v>
      </c>
      <c r="F143" s="2" t="n">
        <f aca="false">MOD(QUOTIENT($B143,8),2)</f>
        <v>0</v>
      </c>
      <c r="G143" s="2" t="n">
        <f aca="false">MOD(QUOTIENT($B143,16),2)</f>
        <v>0</v>
      </c>
      <c r="H143" s="2" t="n">
        <f aca="false">MOD(QUOTIENT($B143,32),2)</f>
        <v>1</v>
      </c>
      <c r="I143" s="2" t="n">
        <f aca="false">MOD(QUOTIENT($B143,64),2)</f>
        <v>1</v>
      </c>
      <c r="J143" s="5" t="n">
        <f aca="false">IF($C143=const_zero,MIN(class_series_f_invested_usd,MAX(const_zero,$A143)),const_zero)</f>
        <v>0</v>
      </c>
      <c r="K143" s="5" t="n">
        <f aca="false">IF($D143=const_zero,MIN(class_series_e_invested_usd,MAX(const_zero,$A143-SUM($J143:$J143))),const_zero)</f>
        <v>0</v>
      </c>
      <c r="L143" s="5" t="n">
        <f aca="false">IF($E143=const_zero,MIN(class_series_d_invested_usd,MAX(const_zero,$A143-SUM($J143:$K143))),const_zero)</f>
        <v>0</v>
      </c>
      <c r="M143" s="5" t="n">
        <f aca="false">IF($F143=const_zero,MIN(class_series_c_invested_usd,MAX(const_zero,$A143-SUM($J143:$L143))),const_zero)</f>
        <v>60000000</v>
      </c>
      <c r="N143" s="5" t="n">
        <f aca="false">IF($G143=const_zero,MIN(class_series_b_invested_usd,MAX(const_zero,$A143-SUM($J143:$M143))),const_zero)</f>
        <v>30000000</v>
      </c>
      <c r="O143" s="5" t="n">
        <f aca="false">IF($H143=const_zero,MIN(class_series_a_invested_usd,MAX(const_zero,$A143-SUM($J143:$N143))),const_zero)</f>
        <v>0</v>
      </c>
      <c r="P143" s="5" t="n">
        <f aca="false">IF($I143=const_zero,MIN(class_seed_invested_usd,MAX(const_zero,$A143-SUM($J143:$O143))),const_zero)</f>
        <v>0</v>
      </c>
      <c r="Q143" s="5" t="n">
        <f aca="false">MAX(const_zero,$A143-SUM($J143:$P143))</f>
        <v>610000000</v>
      </c>
      <c r="R143" s="9" t="n">
        <f aca="false">common_rsa_total+'Pro-Forma'!$B$10+'Pro-Forma'!$B$11+IF($C143=const_one,'Pro-Forma'!$B$5,const_zero)+IF($D143=const_one,'Pro-Forma'!$F$27,const_zero)+IF($E143=const_one,'Pro-Forma'!$F$26,const_zero)+IF($F143=const_one,'Pro-Forma'!$F$25,const_zero)+IF($G143=const_one,'Pro-Forma'!$F$24,const_zero)+IF($H143=const_one,'Pro-Forma'!$F$23,const_zero)+IF($I143=const_one,'Pro-Forma'!$F$22,const_zero)</f>
        <v>27944752.5358044</v>
      </c>
      <c r="S143" s="23" t="b">
        <f aca="false">IF($R143&gt;const_zero,--($Q143&gt;option_strike_usd*$R143),const_zero)</f>
        <v>1</v>
      </c>
      <c r="T143" s="7" t="n">
        <f aca="false">IF($R143&gt;const_zero,IF($S143=const_one,($Q143+option_strike_usd*pre_f_options_issued)/($R143+pre_f_options_issued),$Q143/$R143),const_zero)</f>
        <v>20.1184095446226</v>
      </c>
      <c r="U143" s="5" t="n">
        <f aca="false">IF($C143=const_one,'Pro-Forma'!$B$5*$T143,const_zero)</f>
        <v>16039765.5330828</v>
      </c>
      <c r="V143" s="5" t="n">
        <f aca="false">IF($D143=const_one,'Pro-Forma'!$F$27*$T143,const_zero)</f>
        <v>123392649.207741</v>
      </c>
      <c r="W143" s="5" t="n">
        <f aca="false">IF($E143=const_one,'Pro-Forma'!$F$26*$T143,const_zero)</f>
        <v>34878308.0736813</v>
      </c>
      <c r="X143" s="5" t="n">
        <f aca="false">IF($F143=const_one,'Pro-Forma'!$F$25*$T143,const_zero)</f>
        <v>0</v>
      </c>
      <c r="Y143" s="5" t="n">
        <f aca="false">IF($G143=const_one,'Pro-Forma'!$F$24*$T143,const_zero)</f>
        <v>0</v>
      </c>
      <c r="Z143" s="5" t="n">
        <f aca="false">IF($H143=const_one,'Pro-Forma'!$F$23*$T143,const_zero)</f>
        <v>100592047.723113</v>
      </c>
      <c r="AA143" s="5" t="n">
        <f aca="false">IF($I143=const_one,'Pro-Forma'!$F$22*$T143,const_zero)</f>
        <v>100592047.723113</v>
      </c>
      <c r="AB143" s="5" t="n">
        <f aca="false">('Pro-Forma'!$B$10+'Pro-Forma'!$B$11)*$T143</f>
        <v>5643471.97610863</v>
      </c>
      <c r="AC143" s="5" t="n">
        <f aca="false">common_rsa_total*$T143</f>
        <v>181065685.901603</v>
      </c>
      <c r="AD143" s="5" t="n">
        <f aca="false">IF($S143=const_one,pre_f_options_issued*($T143-option_strike_usd),const_zero)</f>
        <v>47796023.8615565</v>
      </c>
      <c r="AE143" s="5" t="n">
        <f aca="false">J143+U143</f>
        <v>16039765.5330828</v>
      </c>
      <c r="AF143" s="5" t="n">
        <f aca="false">K143+V143</f>
        <v>123392649.207741</v>
      </c>
      <c r="AG143" s="5" t="n">
        <f aca="false">L143+W143</f>
        <v>34878308.0736813</v>
      </c>
      <c r="AH143" s="5" t="n">
        <f aca="false">M143+X143</f>
        <v>60000000</v>
      </c>
      <c r="AI143" s="5" t="n">
        <f aca="false">N143+Y143</f>
        <v>30000000</v>
      </c>
      <c r="AJ143" s="5" t="n">
        <f aca="false">O143+Z143</f>
        <v>100592047.723113</v>
      </c>
      <c r="AK143" s="5" t="n">
        <f aca="false">P143+AA143</f>
        <v>100592047.723113</v>
      </c>
      <c r="AL143" s="5" t="n">
        <f aca="false">INDEX($AE$40:$AE$167,$B143-$C143*1+const_one)</f>
        <v>30000000</v>
      </c>
      <c r="AM143" s="5" t="n">
        <f aca="false">INDEX($AF$40:$AF$167,$B143-$D143*2+const_one)</f>
        <v>300000000</v>
      </c>
      <c r="AN143" s="5" t="n">
        <f aca="false">INDEX($AG$40:$AG$167,$B143-$E143*4+const_one)</f>
        <v>100000000</v>
      </c>
      <c r="AO143" s="5" t="n">
        <f aca="false">INDEX($AH$40:$AH$167,$B143-$F143*8+const_one)</f>
        <v>60000000</v>
      </c>
      <c r="AP143" s="5" t="n">
        <f aca="false">INDEX($AI$40:$AI$167,$B143-$G143*16+const_one)</f>
        <v>30000000</v>
      </c>
      <c r="AQ143" s="5" t="n">
        <f aca="false">INDEX($AJ$40:$AJ$167,$B143-$H143*32+const_one)</f>
        <v>15000000</v>
      </c>
      <c r="AR143" s="5" t="n">
        <f aca="false">INDEX($AK$40:$AK$167,$B143-$I143*64+const_one)</f>
        <v>5000000</v>
      </c>
      <c r="AS143" s="5" t="n">
        <f aca="false">INDEX($AE$40:$AE$167,$B143+(const_one-$C143)*1+const_one)</f>
        <v>16039765.5330828</v>
      </c>
      <c r="AT143" s="5" t="n">
        <f aca="false">INDEX($AF$40:$AF$167,$B143+(const_one-$D143)*2+const_one)</f>
        <v>123392649.207741</v>
      </c>
      <c r="AU143" s="5" t="n">
        <f aca="false">INDEX($AG$40:$AG$167,$B143+(const_one-$E143)*4+const_one)</f>
        <v>34878308.0736813</v>
      </c>
      <c r="AV143" s="5" t="n">
        <f aca="false">INDEX($AH$40:$AH$167,$B143+(const_one-$F143)*8+const_one)</f>
        <v>49140269.7657887</v>
      </c>
      <c r="AW143" s="5" t="n">
        <f aca="false">INDEX($AI$40:$AI$167,$B143+(const_one-$G143)*16+const_one)</f>
        <v>57632359.4541927</v>
      </c>
      <c r="AX143" s="5" t="n">
        <f aca="false">INDEX($AJ$40:$AJ$167,$B143+(const_one-$H143)*32+const_one)</f>
        <v>100592047.723113</v>
      </c>
      <c r="AY143" s="5" t="n">
        <f aca="false">INDEX($AK$40:$AK$167,$B143+(const_one-$I143)*64+const_one)</f>
        <v>100592047.723113</v>
      </c>
      <c r="AZ143" s="5" t="n">
        <f aca="false">--($C143=--(AS143&gt;AL143))</f>
        <v>0</v>
      </c>
      <c r="BA143" s="5" t="n">
        <f aca="false">--($D143=--(AT143&gt;AM143))</f>
        <v>0</v>
      </c>
      <c r="BB143" s="5" t="n">
        <f aca="false">--($E143=--(AU143&gt;AN143))</f>
        <v>0</v>
      </c>
      <c r="BC143" s="5" t="n">
        <f aca="false">--($F143=--(AV143&gt;AO143))</f>
        <v>1</v>
      </c>
      <c r="BD143" s="5" t="n">
        <f aca="false">--($G143=--(AW143&gt;AP143))</f>
        <v>0</v>
      </c>
      <c r="BE143" s="5" t="n">
        <f aca="false">--($H143=--(AX143&gt;AQ143))</f>
        <v>1</v>
      </c>
      <c r="BF143" s="5" t="n">
        <f aca="false">--($I143=--(AY143&gt;AR143))</f>
        <v>1</v>
      </c>
      <c r="BG143" s="5" t="n">
        <f aca="false">SUM(AZ143:BF143)</f>
        <v>3</v>
      </c>
      <c r="BH143" s="5" t="n">
        <f aca="false">SUM(AE143:AK143)+AB143+AC143+AD143</f>
        <v>700000000</v>
      </c>
    </row>
    <row r="144" customFormat="false" ht="15" hidden="true" customHeight="false" outlineLevel="0" collapsed="false">
      <c r="A144" s="5" t="n">
        <f aca="false">exit_value_1_usd</f>
        <v>700000000</v>
      </c>
      <c r="B144" s="2" t="n">
        <f aca="false">ROW()-ROW($B$40)</f>
        <v>104</v>
      </c>
      <c r="C144" s="2" t="n">
        <f aca="false">MOD(QUOTIENT($B144,1),2)</f>
        <v>0</v>
      </c>
      <c r="D144" s="2" t="n">
        <f aca="false">MOD(QUOTIENT($B144,2),2)</f>
        <v>0</v>
      </c>
      <c r="E144" s="2" t="n">
        <f aca="false">MOD(QUOTIENT($B144,4),2)</f>
        <v>0</v>
      </c>
      <c r="F144" s="2" t="n">
        <f aca="false">MOD(QUOTIENT($B144,8),2)</f>
        <v>1</v>
      </c>
      <c r="G144" s="2" t="n">
        <f aca="false">MOD(QUOTIENT($B144,16),2)</f>
        <v>0</v>
      </c>
      <c r="H144" s="2" t="n">
        <f aca="false">MOD(QUOTIENT($B144,32),2)</f>
        <v>1</v>
      </c>
      <c r="I144" s="2" t="n">
        <f aca="false">MOD(QUOTIENT($B144,64),2)</f>
        <v>1</v>
      </c>
      <c r="J144" s="5" t="n">
        <f aca="false">IF($C144=const_zero,MIN(class_series_f_invested_usd,MAX(const_zero,$A144)),const_zero)</f>
        <v>30000000</v>
      </c>
      <c r="K144" s="5" t="n">
        <f aca="false">IF($D144=const_zero,MIN(class_series_e_invested_usd,MAX(const_zero,$A144-SUM($J144:$J144))),const_zero)</f>
        <v>300000000</v>
      </c>
      <c r="L144" s="5" t="n">
        <f aca="false">IF($E144=const_zero,MIN(class_series_d_invested_usd,MAX(const_zero,$A144-SUM($J144:$K144))),const_zero)</f>
        <v>100000000</v>
      </c>
      <c r="M144" s="5" t="n">
        <f aca="false">IF($F144=const_zero,MIN(class_series_c_invested_usd,MAX(const_zero,$A144-SUM($J144:$L144))),const_zero)</f>
        <v>0</v>
      </c>
      <c r="N144" s="5" t="n">
        <f aca="false">IF($G144=const_zero,MIN(class_series_b_invested_usd,MAX(const_zero,$A144-SUM($J144:$M144))),const_zero)</f>
        <v>30000000</v>
      </c>
      <c r="O144" s="5" t="n">
        <f aca="false">IF($H144=const_zero,MIN(class_series_a_invested_usd,MAX(const_zero,$A144-SUM($J144:$N144))),const_zero)</f>
        <v>0</v>
      </c>
      <c r="P144" s="5" t="n">
        <f aca="false">IF($I144=const_zero,MIN(class_seed_invested_usd,MAX(const_zero,$A144-SUM($J144:$O144))),const_zero)</f>
        <v>0</v>
      </c>
      <c r="Q144" s="5" t="n">
        <f aca="false">MAX(const_zero,$A144-SUM($J144:$P144))</f>
        <v>240000000</v>
      </c>
      <c r="R144" s="9" t="n">
        <f aca="false">common_rsa_total+'Pro-Forma'!$B$10+'Pro-Forma'!$B$11+IF($C144=const_one,'Pro-Forma'!$B$5,const_zero)+IF($D144=const_one,'Pro-Forma'!$F$27,const_zero)+IF($E144=const_one,'Pro-Forma'!$F$26,const_zero)+IF($F144=const_one,'Pro-Forma'!$F$25,const_zero)+IF($G144=const_one,'Pro-Forma'!$F$24,const_zero)+IF($H144=const_one,'Pro-Forma'!$F$23,const_zero)+IF($I144=const_one,'Pro-Forma'!$F$22,const_zero)</f>
        <v>21680512.8289884</v>
      </c>
      <c r="S144" s="23" t="b">
        <f aca="false">IF($R144&gt;const_zero,--($Q144&gt;option_strike_usd*$R144),const_zero)</f>
        <v>1</v>
      </c>
      <c r="T144" s="7" t="n">
        <f aca="false">IF($R144&gt;const_zero,IF($S144=const_one,($Q144+option_strike_usd*pre_f_options_issued)/($R144+pre_f_options_issued),$Q144/$R144),const_zero)</f>
        <v>10.0287368475198</v>
      </c>
      <c r="U144" s="5" t="n">
        <f aca="false">IF($C144=const_one,'Pro-Forma'!$B$5*$T144,const_zero)</f>
        <v>0</v>
      </c>
      <c r="V144" s="5" t="n">
        <f aca="false">IF($D144=const_one,'Pro-Forma'!$F$27*$T144,const_zero)</f>
        <v>0</v>
      </c>
      <c r="W144" s="5" t="n">
        <f aca="false">IF($E144=const_one,'Pro-Forma'!$F$26*$T144,const_zero)</f>
        <v>0</v>
      </c>
      <c r="X144" s="5" t="n">
        <f aca="false">IF($F144=const_one,'Pro-Forma'!$F$25*$T144,const_zero)</f>
        <v>24068968.4340474</v>
      </c>
      <c r="Y144" s="5" t="n">
        <f aca="false">IF($G144=const_one,'Pro-Forma'!$F$24*$T144,const_zero)</f>
        <v>0</v>
      </c>
      <c r="Z144" s="5" t="n">
        <f aca="false">IF($H144=const_one,'Pro-Forma'!$F$23*$T144,const_zero)</f>
        <v>50143684.2375988</v>
      </c>
      <c r="AA144" s="5" t="n">
        <f aca="false">IF($I144=const_one,'Pro-Forma'!$F$22*$T144,const_zero)</f>
        <v>50143684.2375988</v>
      </c>
      <c r="AB144" s="5" t="n">
        <f aca="false">('Pro-Forma'!$B$10+'Pro-Forma'!$B$11)*$T144</f>
        <v>2813189.34427764</v>
      </c>
      <c r="AC144" s="5" t="n">
        <f aca="false">common_rsa_total*$T144</f>
        <v>90258631.6276779</v>
      </c>
      <c r="AD144" s="5" t="n">
        <f aca="false">IF($S144=const_one,pre_f_options_issued*($T144-option_strike_usd),const_zero)</f>
        <v>22571842.1187994</v>
      </c>
      <c r="AE144" s="5" t="n">
        <f aca="false">J144+U144</f>
        <v>30000000</v>
      </c>
      <c r="AF144" s="5" t="n">
        <f aca="false">K144+V144</f>
        <v>300000000</v>
      </c>
      <c r="AG144" s="5" t="n">
        <f aca="false">L144+W144</f>
        <v>100000000</v>
      </c>
      <c r="AH144" s="5" t="n">
        <f aca="false">M144+X144</f>
        <v>24068968.4340474</v>
      </c>
      <c r="AI144" s="5" t="n">
        <f aca="false">N144+Y144</f>
        <v>30000000</v>
      </c>
      <c r="AJ144" s="5" t="n">
        <f aca="false">O144+Z144</f>
        <v>50143684.2375988</v>
      </c>
      <c r="AK144" s="5" t="n">
        <f aca="false">P144+AA144</f>
        <v>50143684.2375988</v>
      </c>
      <c r="AL144" s="5" t="n">
        <f aca="false">INDEX($AE$40:$AE$167,$B144-$C144*1+const_one)</f>
        <v>30000000</v>
      </c>
      <c r="AM144" s="5" t="n">
        <f aca="false">INDEX($AF$40:$AF$167,$B144-$D144*2+const_one)</f>
        <v>300000000</v>
      </c>
      <c r="AN144" s="5" t="n">
        <f aca="false">INDEX($AG$40:$AG$167,$B144-$E144*4+const_one)</f>
        <v>100000000</v>
      </c>
      <c r="AO144" s="5" t="n">
        <f aca="false">INDEX($AH$40:$AH$167,$B144-$F144*8+const_one)</f>
        <v>60000000</v>
      </c>
      <c r="AP144" s="5" t="n">
        <f aca="false">INDEX($AI$40:$AI$167,$B144-$G144*16+const_one)</f>
        <v>30000000</v>
      </c>
      <c r="AQ144" s="5" t="n">
        <f aca="false">INDEX($AJ$40:$AJ$167,$B144-$H144*32+const_one)</f>
        <v>15000000</v>
      </c>
      <c r="AR144" s="5" t="n">
        <f aca="false">INDEX($AK$40:$AK$167,$B144-$I144*64+const_one)</f>
        <v>5000000</v>
      </c>
      <c r="AS144" s="5" t="n">
        <f aca="false">INDEX($AE$40:$AE$167,$B144+(const_one-$C144)*1+const_one)</f>
        <v>8697952.38189602</v>
      </c>
      <c r="AT144" s="5" t="n">
        <f aca="false">INDEX($AF$40:$AF$167,$B144+(const_one-$D144)*2+const_one)</f>
        <v>109762636.707256</v>
      </c>
      <c r="AU144" s="5" t="n">
        <f aca="false">INDEX($AG$40:$AG$167,$B144+(const_one-$E144)*4+const_one)</f>
        <v>22913167.7394178</v>
      </c>
      <c r="AV144" s="5" t="n">
        <f aca="false">INDEX($AH$40:$AH$167,$B144+(const_one-$F144)*8+const_one)</f>
        <v>24068968.4340474</v>
      </c>
      <c r="AW144" s="5" t="n">
        <f aca="false">INDEX($AI$40:$AI$167,$B144+(const_one-$G144)*16+const_one)</f>
        <v>30076695.2096697</v>
      </c>
      <c r="AX144" s="5" t="n">
        <f aca="false">INDEX($AJ$40:$AJ$167,$B144+(const_one-$H144)*32+const_one)</f>
        <v>50143684.2375988</v>
      </c>
      <c r="AY144" s="5" t="n">
        <f aca="false">INDEX($AK$40:$AK$167,$B144+(const_one-$I144)*64+const_one)</f>
        <v>50143684.2375988</v>
      </c>
      <c r="AZ144" s="5" t="n">
        <f aca="false">--($C144=--(AS144&gt;AL144))</f>
        <v>1</v>
      </c>
      <c r="BA144" s="5" t="n">
        <f aca="false">--($D144=--(AT144&gt;AM144))</f>
        <v>1</v>
      </c>
      <c r="BB144" s="5" t="n">
        <f aca="false">--($E144=--(AU144&gt;AN144))</f>
        <v>1</v>
      </c>
      <c r="BC144" s="5" t="n">
        <f aca="false">--($F144=--(AV144&gt;AO144))</f>
        <v>0</v>
      </c>
      <c r="BD144" s="5" t="n">
        <f aca="false">--($G144=--(AW144&gt;AP144))</f>
        <v>0</v>
      </c>
      <c r="BE144" s="5" t="n">
        <f aca="false">--($H144=--(AX144&gt;AQ144))</f>
        <v>1</v>
      </c>
      <c r="BF144" s="5" t="n">
        <f aca="false">--($I144=--(AY144&gt;AR144))</f>
        <v>1</v>
      </c>
      <c r="BG144" s="5" t="n">
        <f aca="false">SUM(AZ144:BF144)</f>
        <v>5</v>
      </c>
      <c r="BH144" s="5" t="n">
        <f aca="false">SUM(AE144:AK144)+AB144+AC144+AD144</f>
        <v>700000000</v>
      </c>
    </row>
    <row r="145" customFormat="false" ht="15" hidden="true" customHeight="false" outlineLevel="0" collapsed="false">
      <c r="A145" s="5" t="n">
        <f aca="false">exit_value_1_usd</f>
        <v>700000000</v>
      </c>
      <c r="B145" s="2" t="n">
        <f aca="false">ROW()-ROW($B$40)</f>
        <v>105</v>
      </c>
      <c r="C145" s="2" t="n">
        <f aca="false">MOD(QUOTIENT($B145,1),2)</f>
        <v>1</v>
      </c>
      <c r="D145" s="2" t="n">
        <f aca="false">MOD(QUOTIENT($B145,2),2)</f>
        <v>0</v>
      </c>
      <c r="E145" s="2" t="n">
        <f aca="false">MOD(QUOTIENT($B145,4),2)</f>
        <v>0</v>
      </c>
      <c r="F145" s="2" t="n">
        <f aca="false">MOD(QUOTIENT($B145,8),2)</f>
        <v>1</v>
      </c>
      <c r="G145" s="2" t="n">
        <f aca="false">MOD(QUOTIENT($B145,16),2)</f>
        <v>0</v>
      </c>
      <c r="H145" s="2" t="n">
        <f aca="false">MOD(QUOTIENT($B145,32),2)</f>
        <v>1</v>
      </c>
      <c r="I145" s="2" t="n">
        <f aca="false">MOD(QUOTIENT($B145,64),2)</f>
        <v>1</v>
      </c>
      <c r="J145" s="5" t="n">
        <f aca="false">IF($C145=const_zero,MIN(class_series_f_invested_usd,MAX(const_zero,$A145)),const_zero)</f>
        <v>0</v>
      </c>
      <c r="K145" s="5" t="n">
        <f aca="false">IF($D145=const_zero,MIN(class_series_e_invested_usd,MAX(const_zero,$A145-SUM($J145:$J145))),const_zero)</f>
        <v>300000000</v>
      </c>
      <c r="L145" s="5" t="n">
        <f aca="false">IF($E145=const_zero,MIN(class_series_d_invested_usd,MAX(const_zero,$A145-SUM($J145:$K145))),const_zero)</f>
        <v>100000000</v>
      </c>
      <c r="M145" s="5" t="n">
        <f aca="false">IF($F145=const_zero,MIN(class_series_c_invested_usd,MAX(const_zero,$A145-SUM($J145:$L145))),const_zero)</f>
        <v>0</v>
      </c>
      <c r="N145" s="5" t="n">
        <f aca="false">IF($G145=const_zero,MIN(class_series_b_invested_usd,MAX(const_zero,$A145-SUM($J145:$M145))),const_zero)</f>
        <v>30000000</v>
      </c>
      <c r="O145" s="5" t="n">
        <f aca="false">IF($H145=const_zero,MIN(class_series_a_invested_usd,MAX(const_zero,$A145-SUM($J145:$N145))),const_zero)</f>
        <v>0</v>
      </c>
      <c r="P145" s="5" t="n">
        <f aca="false">IF($I145=const_zero,MIN(class_seed_invested_usd,MAX(const_zero,$A145-SUM($J145:$O145))),const_zero)</f>
        <v>0</v>
      </c>
      <c r="Q145" s="5" t="n">
        <f aca="false">MAX(const_zero,$A145-SUM($J145:$P145))</f>
        <v>270000000</v>
      </c>
      <c r="R145" s="9" t="n">
        <f aca="false">common_rsa_total+'Pro-Forma'!$B$10+'Pro-Forma'!$B$11+IF($C145=const_one,'Pro-Forma'!$B$5,const_zero)+IF($D145=const_one,'Pro-Forma'!$F$27,const_zero)+IF($E145=const_one,'Pro-Forma'!$F$26,const_zero)+IF($F145=const_one,'Pro-Forma'!$F$25,const_zero)+IF($G145=const_one,'Pro-Forma'!$F$24,const_zero)+IF($H145=const_one,'Pro-Forma'!$F$23,const_zero)+IF($I145=const_one,'Pro-Forma'!$F$22,const_zero)</f>
        <v>22477780.8981917</v>
      </c>
      <c r="S145" s="23" t="b">
        <f aca="false">IF($R145&gt;const_zero,--($Q145&gt;option_strike_usd*$R145),const_zero)</f>
        <v>1</v>
      </c>
      <c r="T145" s="7" t="n">
        <f aca="false">IF($R145&gt;const_zero,IF($S145=const_one,($Q145+option_strike_usd*pre_f_options_issued)/($R145+pre_f_options_issued),$Q145/$R145),const_zero)</f>
        <v>10.9096961459746</v>
      </c>
      <c r="U145" s="5" t="n">
        <f aca="false">IF($C145=const_one,'Pro-Forma'!$B$5*$T145,const_zero)</f>
        <v>8697952.38189602</v>
      </c>
      <c r="V145" s="5" t="n">
        <f aca="false">IF($D145=const_one,'Pro-Forma'!$F$27*$T145,const_zero)</f>
        <v>0</v>
      </c>
      <c r="W145" s="5" t="n">
        <f aca="false">IF($E145=const_one,'Pro-Forma'!$F$26*$T145,const_zero)</f>
        <v>0</v>
      </c>
      <c r="X145" s="5" t="n">
        <f aca="false">IF($F145=const_one,'Pro-Forma'!$F$25*$T145,const_zero)</f>
        <v>26183270.7503391</v>
      </c>
      <c r="Y145" s="5" t="n">
        <f aca="false">IF($G145=const_one,'Pro-Forma'!$F$24*$T145,const_zero)</f>
        <v>0</v>
      </c>
      <c r="Z145" s="5" t="n">
        <f aca="false">IF($H145=const_one,'Pro-Forma'!$F$23*$T145,const_zero)</f>
        <v>54548480.7298731</v>
      </c>
      <c r="AA145" s="5" t="n">
        <f aca="false">IF($I145=const_one,'Pro-Forma'!$F$22*$T145,const_zero)</f>
        <v>54548480.7298731</v>
      </c>
      <c r="AB145" s="5" t="n">
        <f aca="false">('Pro-Forma'!$B$10+'Pro-Forma'!$B$11)*$T145</f>
        <v>3060309.72931081</v>
      </c>
      <c r="AC145" s="5" t="n">
        <f aca="false">common_rsa_total*$T145</f>
        <v>98187265.3137715</v>
      </c>
      <c r="AD145" s="5" t="n">
        <f aca="false">IF($S145=const_one,pre_f_options_issued*($T145-option_strike_usd),const_zero)</f>
        <v>24774240.3649365</v>
      </c>
      <c r="AE145" s="5" t="n">
        <f aca="false">J145+U145</f>
        <v>8697952.38189602</v>
      </c>
      <c r="AF145" s="5" t="n">
        <f aca="false">K145+V145</f>
        <v>300000000</v>
      </c>
      <c r="AG145" s="5" t="n">
        <f aca="false">L145+W145</f>
        <v>100000000</v>
      </c>
      <c r="AH145" s="5" t="n">
        <f aca="false">M145+X145</f>
        <v>26183270.7503391</v>
      </c>
      <c r="AI145" s="5" t="n">
        <f aca="false">N145+Y145</f>
        <v>30000000</v>
      </c>
      <c r="AJ145" s="5" t="n">
        <f aca="false">O145+Z145</f>
        <v>54548480.7298731</v>
      </c>
      <c r="AK145" s="5" t="n">
        <f aca="false">P145+AA145</f>
        <v>54548480.7298731</v>
      </c>
      <c r="AL145" s="5" t="n">
        <f aca="false">INDEX($AE$40:$AE$167,$B145-$C145*1+const_one)</f>
        <v>30000000</v>
      </c>
      <c r="AM145" s="5" t="n">
        <f aca="false">INDEX($AF$40:$AF$167,$B145-$D145*2+const_one)</f>
        <v>300000000</v>
      </c>
      <c r="AN145" s="5" t="n">
        <f aca="false">INDEX($AG$40:$AG$167,$B145-$E145*4+const_one)</f>
        <v>100000000</v>
      </c>
      <c r="AO145" s="5" t="n">
        <f aca="false">INDEX($AH$40:$AH$167,$B145-$F145*8+const_one)</f>
        <v>60000000</v>
      </c>
      <c r="AP145" s="5" t="n">
        <f aca="false">INDEX($AI$40:$AI$167,$B145-$G145*16+const_one)</f>
        <v>30000000</v>
      </c>
      <c r="AQ145" s="5" t="n">
        <f aca="false">INDEX($AJ$40:$AJ$167,$B145-$H145*32+const_one)</f>
        <v>15000000</v>
      </c>
      <c r="AR145" s="5" t="n">
        <f aca="false">INDEX($AK$40:$AK$167,$B145-$I145*64+const_one)</f>
        <v>5000000</v>
      </c>
      <c r="AS145" s="5" t="n">
        <f aca="false">INDEX($AE$40:$AE$167,$B145+(const_one-$C145)*1+const_one)</f>
        <v>8697952.38189602</v>
      </c>
      <c r="AT145" s="5" t="n">
        <f aca="false">INDEX($AF$40:$AF$167,$B145+(const_one-$D145)*2+const_one)</f>
        <v>112864081.504641</v>
      </c>
      <c r="AU145" s="5" t="n">
        <f aca="false">INDEX($AG$40:$AG$167,$B145+(const_one-$E145)*4+const_one)</f>
        <v>24176357.3534726</v>
      </c>
      <c r="AV145" s="5" t="n">
        <f aca="false">INDEX($AH$40:$AH$167,$B145+(const_one-$F145)*8+const_one)</f>
        <v>26183270.7503391</v>
      </c>
      <c r="AW145" s="5" t="n">
        <f aca="false">INDEX($AI$40:$AI$167,$B145+(const_one-$G145)*16+const_one)</f>
        <v>32436453.8882587</v>
      </c>
      <c r="AX145" s="5" t="n">
        <f aca="false">INDEX($AJ$40:$AJ$167,$B145+(const_one-$H145)*32+const_one)</f>
        <v>54548480.7298731</v>
      </c>
      <c r="AY145" s="5" t="n">
        <f aca="false">INDEX($AK$40:$AK$167,$B145+(const_one-$I145)*64+const_one)</f>
        <v>54548480.7298731</v>
      </c>
      <c r="AZ145" s="5" t="n">
        <f aca="false">--($C145=--(AS145&gt;AL145))</f>
        <v>0</v>
      </c>
      <c r="BA145" s="5" t="n">
        <f aca="false">--($D145=--(AT145&gt;AM145))</f>
        <v>1</v>
      </c>
      <c r="BB145" s="5" t="n">
        <f aca="false">--($E145=--(AU145&gt;AN145))</f>
        <v>1</v>
      </c>
      <c r="BC145" s="5" t="n">
        <f aca="false">--($F145=--(AV145&gt;AO145))</f>
        <v>0</v>
      </c>
      <c r="BD145" s="5" t="n">
        <f aca="false">--($G145=--(AW145&gt;AP145))</f>
        <v>0</v>
      </c>
      <c r="BE145" s="5" t="n">
        <f aca="false">--($H145=--(AX145&gt;AQ145))</f>
        <v>1</v>
      </c>
      <c r="BF145" s="5" t="n">
        <f aca="false">--($I145=--(AY145&gt;AR145))</f>
        <v>1</v>
      </c>
      <c r="BG145" s="5" t="n">
        <f aca="false">SUM(AZ145:BF145)</f>
        <v>4</v>
      </c>
      <c r="BH145" s="5" t="n">
        <f aca="false">SUM(AE145:AK145)+AB145+AC145+AD145</f>
        <v>700000000</v>
      </c>
    </row>
    <row r="146" customFormat="false" ht="15" hidden="true" customHeight="false" outlineLevel="0" collapsed="false">
      <c r="A146" s="5" t="n">
        <f aca="false">exit_value_1_usd</f>
        <v>700000000</v>
      </c>
      <c r="B146" s="2" t="n">
        <f aca="false">ROW()-ROW($B$40)</f>
        <v>106</v>
      </c>
      <c r="C146" s="2" t="n">
        <f aca="false">MOD(QUOTIENT($B146,1),2)</f>
        <v>0</v>
      </c>
      <c r="D146" s="2" t="n">
        <f aca="false">MOD(QUOTIENT($B146,2),2)</f>
        <v>1</v>
      </c>
      <c r="E146" s="2" t="n">
        <f aca="false">MOD(QUOTIENT($B146,4),2)</f>
        <v>0</v>
      </c>
      <c r="F146" s="2" t="n">
        <f aca="false">MOD(QUOTIENT($B146,8),2)</f>
        <v>1</v>
      </c>
      <c r="G146" s="2" t="n">
        <f aca="false">MOD(QUOTIENT($B146,16),2)</f>
        <v>0</v>
      </c>
      <c r="H146" s="2" t="n">
        <f aca="false">MOD(QUOTIENT($B146,32),2)</f>
        <v>1</v>
      </c>
      <c r="I146" s="2" t="n">
        <f aca="false">MOD(QUOTIENT($B146,64),2)</f>
        <v>1</v>
      </c>
      <c r="J146" s="5" t="n">
        <f aca="false">IF($C146=const_zero,MIN(class_series_f_invested_usd,MAX(const_zero,$A146)),const_zero)</f>
        <v>30000000</v>
      </c>
      <c r="K146" s="5" t="n">
        <f aca="false">IF($D146=const_zero,MIN(class_series_e_invested_usd,MAX(const_zero,$A146-SUM($J146:$J146))),const_zero)</f>
        <v>0</v>
      </c>
      <c r="L146" s="5" t="n">
        <f aca="false">IF($E146=const_zero,MIN(class_series_d_invested_usd,MAX(const_zero,$A146-SUM($J146:$K146))),const_zero)</f>
        <v>100000000</v>
      </c>
      <c r="M146" s="5" t="n">
        <f aca="false">IF($F146=const_zero,MIN(class_series_c_invested_usd,MAX(const_zero,$A146-SUM($J146:$L146))),const_zero)</f>
        <v>0</v>
      </c>
      <c r="N146" s="5" t="n">
        <f aca="false">IF($G146=const_zero,MIN(class_series_b_invested_usd,MAX(const_zero,$A146-SUM($J146:$M146))),const_zero)</f>
        <v>30000000</v>
      </c>
      <c r="O146" s="5" t="n">
        <f aca="false">IF($H146=const_zero,MIN(class_series_a_invested_usd,MAX(const_zero,$A146-SUM($J146:$N146))),const_zero)</f>
        <v>0</v>
      </c>
      <c r="P146" s="5" t="n">
        <f aca="false">IF($I146=const_zero,MIN(class_seed_invested_usd,MAX(const_zero,$A146-SUM($J146:$O146))),const_zero)</f>
        <v>0</v>
      </c>
      <c r="Q146" s="5" t="n">
        <f aca="false">MAX(const_zero,$A146-SUM($J146:$P146))</f>
        <v>540000000</v>
      </c>
      <c r="R146" s="9" t="n">
        <f aca="false">common_rsa_total+'Pro-Forma'!$B$10+'Pro-Forma'!$B$11+IF($C146=const_one,'Pro-Forma'!$B$5,const_zero)+IF($D146=const_one,'Pro-Forma'!$F$27,const_zero)+IF($E146=const_one,'Pro-Forma'!$F$26,const_zero)+IF($F146=const_one,'Pro-Forma'!$F$25,const_zero)+IF($G146=const_one,'Pro-Forma'!$F$24,const_zero)+IF($H146=const_one,'Pro-Forma'!$F$23,const_zero)+IF($I146=const_one,'Pro-Forma'!$F$22,const_zero)</f>
        <v>27813833.1063222</v>
      </c>
      <c r="S146" s="23" t="b">
        <f aca="false">IF($R146&gt;const_zero,--($Q146&gt;option_strike_usd*$R146),const_zero)</f>
        <v>1</v>
      </c>
      <c r="T146" s="7" t="n">
        <f aca="false">IF($R146&gt;const_zero,IF($S146=const_one,($Q146+option_strike_usd*pre_f_options_issued)/($R146+pre_f_options_issued),$Q146/$R146),const_zero)</f>
        <v>17.8961201672268</v>
      </c>
      <c r="U146" s="5" t="n">
        <f aca="false">IF($C146=const_one,'Pro-Forma'!$B$5*$T146,const_zero)</f>
        <v>0</v>
      </c>
      <c r="V146" s="5" t="n">
        <f aca="false">IF($D146=const_one,'Pro-Forma'!$F$27*$T146,const_zero)</f>
        <v>109762636.707256</v>
      </c>
      <c r="W146" s="5" t="n">
        <f aca="false">IF($E146=const_one,'Pro-Forma'!$F$26*$T146,const_zero)</f>
        <v>0</v>
      </c>
      <c r="X146" s="5" t="n">
        <f aca="false">IF($F146=const_one,'Pro-Forma'!$F$25*$T146,const_zero)</f>
        <v>42950688.4013443</v>
      </c>
      <c r="Y146" s="5" t="n">
        <f aca="false">IF($G146=const_one,'Pro-Forma'!$F$24*$T146,const_zero)</f>
        <v>0</v>
      </c>
      <c r="Z146" s="5" t="n">
        <f aca="false">IF($H146=const_one,'Pro-Forma'!$F$23*$T146,const_zero)</f>
        <v>89480600.8361339</v>
      </c>
      <c r="AA146" s="5" t="n">
        <f aca="false">IF($I146=const_one,'Pro-Forma'!$F$22*$T146,const_zero)</f>
        <v>89480600.8361339</v>
      </c>
      <c r="AB146" s="5" t="n">
        <f aca="false">('Pro-Forma'!$B$10+'Pro-Forma'!$B$11)*$T146</f>
        <v>5020091.29602453</v>
      </c>
      <c r="AC146" s="5" t="n">
        <f aca="false">common_rsa_total*$T146</f>
        <v>161065081.505041</v>
      </c>
      <c r="AD146" s="5" t="n">
        <f aca="false">IF($S146=const_one,pre_f_options_issued*($T146-option_strike_usd),const_zero)</f>
        <v>42240300.4180669</v>
      </c>
      <c r="AE146" s="5" t="n">
        <f aca="false">J146+U146</f>
        <v>30000000</v>
      </c>
      <c r="AF146" s="5" t="n">
        <f aca="false">K146+V146</f>
        <v>109762636.707256</v>
      </c>
      <c r="AG146" s="5" t="n">
        <f aca="false">L146+W146</f>
        <v>100000000</v>
      </c>
      <c r="AH146" s="5" t="n">
        <f aca="false">M146+X146</f>
        <v>42950688.4013443</v>
      </c>
      <c r="AI146" s="5" t="n">
        <f aca="false">N146+Y146</f>
        <v>30000000</v>
      </c>
      <c r="AJ146" s="5" t="n">
        <f aca="false">O146+Z146</f>
        <v>89480600.8361339</v>
      </c>
      <c r="AK146" s="5" t="n">
        <f aca="false">P146+AA146</f>
        <v>89480600.8361339</v>
      </c>
      <c r="AL146" s="5" t="n">
        <f aca="false">INDEX($AE$40:$AE$167,$B146-$C146*1+const_one)</f>
        <v>30000000</v>
      </c>
      <c r="AM146" s="5" t="n">
        <f aca="false">INDEX($AF$40:$AF$167,$B146-$D146*2+const_one)</f>
        <v>300000000</v>
      </c>
      <c r="AN146" s="5" t="n">
        <f aca="false">INDEX($AG$40:$AG$167,$B146-$E146*4+const_one)</f>
        <v>100000000</v>
      </c>
      <c r="AO146" s="5" t="n">
        <f aca="false">INDEX($AH$40:$AH$167,$B146-$F146*8+const_one)</f>
        <v>60000000</v>
      </c>
      <c r="AP146" s="5" t="n">
        <f aca="false">INDEX($AI$40:$AI$167,$B146-$G146*16+const_one)</f>
        <v>30000000</v>
      </c>
      <c r="AQ146" s="5" t="n">
        <f aca="false">INDEX($AJ$40:$AJ$167,$B146-$H146*32+const_one)</f>
        <v>15000000</v>
      </c>
      <c r="AR146" s="5" t="n">
        <f aca="false">INDEX($AK$40:$AK$167,$B146-$I146*64+const_one)</f>
        <v>5000000</v>
      </c>
      <c r="AS146" s="5" t="n">
        <f aca="false">INDEX($AE$40:$AE$167,$B146+(const_one-$C146)*1+const_one)</f>
        <v>14671160.8516759</v>
      </c>
      <c r="AT146" s="5" t="n">
        <f aca="false">INDEX($AF$40:$AF$167,$B146+(const_one-$D146)*2+const_one)</f>
        <v>109762636.707256</v>
      </c>
      <c r="AU146" s="5" t="n">
        <f aca="false">INDEX($AG$40:$AG$167,$B146+(const_one-$E146)*4+const_one)</f>
        <v>34756893.3262135</v>
      </c>
      <c r="AV146" s="5" t="n">
        <f aca="false">INDEX($AH$40:$AH$167,$B146+(const_one-$F146)*8+const_one)</f>
        <v>42950688.4013443</v>
      </c>
      <c r="AW146" s="5" t="n">
        <f aca="false">INDEX($AI$40:$AI$167,$B146+(const_one-$G146)*16+const_one)</f>
        <v>51555160.1197779</v>
      </c>
      <c r="AX146" s="5" t="n">
        <f aca="false">INDEX($AJ$40:$AJ$167,$B146+(const_one-$H146)*32+const_one)</f>
        <v>89480600.8361339</v>
      </c>
      <c r="AY146" s="5" t="n">
        <f aca="false">INDEX($AK$40:$AK$167,$B146+(const_one-$I146)*64+const_one)</f>
        <v>89480600.8361339</v>
      </c>
      <c r="AZ146" s="5" t="n">
        <f aca="false">--($C146=--(AS146&gt;AL146))</f>
        <v>1</v>
      </c>
      <c r="BA146" s="5" t="n">
        <f aca="false">--($D146=--(AT146&gt;AM146))</f>
        <v>0</v>
      </c>
      <c r="BB146" s="5" t="n">
        <f aca="false">--($E146=--(AU146&gt;AN146))</f>
        <v>1</v>
      </c>
      <c r="BC146" s="5" t="n">
        <f aca="false">--($F146=--(AV146&gt;AO146))</f>
        <v>0</v>
      </c>
      <c r="BD146" s="5" t="n">
        <f aca="false">--($G146=--(AW146&gt;AP146))</f>
        <v>0</v>
      </c>
      <c r="BE146" s="5" t="n">
        <f aca="false">--($H146=--(AX146&gt;AQ146))</f>
        <v>1</v>
      </c>
      <c r="BF146" s="5" t="n">
        <f aca="false">--($I146=--(AY146&gt;AR146))</f>
        <v>1</v>
      </c>
      <c r="BG146" s="5" t="n">
        <f aca="false">SUM(AZ146:BF146)</f>
        <v>4</v>
      </c>
      <c r="BH146" s="5" t="n">
        <f aca="false">SUM(AE146:AK146)+AB146+AC146+AD146</f>
        <v>700000000</v>
      </c>
    </row>
    <row r="147" customFormat="false" ht="15" hidden="true" customHeight="false" outlineLevel="0" collapsed="false">
      <c r="A147" s="5" t="n">
        <f aca="false">exit_value_1_usd</f>
        <v>700000000</v>
      </c>
      <c r="B147" s="2" t="n">
        <f aca="false">ROW()-ROW($B$40)</f>
        <v>107</v>
      </c>
      <c r="C147" s="2" t="n">
        <f aca="false">MOD(QUOTIENT($B147,1),2)</f>
        <v>1</v>
      </c>
      <c r="D147" s="2" t="n">
        <f aca="false">MOD(QUOTIENT($B147,2),2)</f>
        <v>1</v>
      </c>
      <c r="E147" s="2" t="n">
        <f aca="false">MOD(QUOTIENT($B147,4),2)</f>
        <v>0</v>
      </c>
      <c r="F147" s="2" t="n">
        <f aca="false">MOD(QUOTIENT($B147,8),2)</f>
        <v>1</v>
      </c>
      <c r="G147" s="2" t="n">
        <f aca="false">MOD(QUOTIENT($B147,16),2)</f>
        <v>0</v>
      </c>
      <c r="H147" s="2" t="n">
        <f aca="false">MOD(QUOTIENT($B147,32),2)</f>
        <v>1</v>
      </c>
      <c r="I147" s="2" t="n">
        <f aca="false">MOD(QUOTIENT($B147,64),2)</f>
        <v>1</v>
      </c>
      <c r="J147" s="5" t="n">
        <f aca="false">IF($C147=const_zero,MIN(class_series_f_invested_usd,MAX(const_zero,$A147)),const_zero)</f>
        <v>0</v>
      </c>
      <c r="K147" s="5" t="n">
        <f aca="false">IF($D147=const_zero,MIN(class_series_e_invested_usd,MAX(const_zero,$A147-SUM($J147:$J147))),const_zero)</f>
        <v>0</v>
      </c>
      <c r="L147" s="5" t="n">
        <f aca="false">IF($E147=const_zero,MIN(class_series_d_invested_usd,MAX(const_zero,$A147-SUM($J147:$K147))),const_zero)</f>
        <v>100000000</v>
      </c>
      <c r="M147" s="5" t="n">
        <f aca="false">IF($F147=const_zero,MIN(class_series_c_invested_usd,MAX(const_zero,$A147-SUM($J147:$L147))),const_zero)</f>
        <v>0</v>
      </c>
      <c r="N147" s="5" t="n">
        <f aca="false">IF($G147=const_zero,MIN(class_series_b_invested_usd,MAX(const_zero,$A147-SUM($J147:$M147))),const_zero)</f>
        <v>30000000</v>
      </c>
      <c r="O147" s="5" t="n">
        <f aca="false">IF($H147=const_zero,MIN(class_series_a_invested_usd,MAX(const_zero,$A147-SUM($J147:$N147))),const_zero)</f>
        <v>0</v>
      </c>
      <c r="P147" s="5" t="n">
        <f aca="false">IF($I147=const_zero,MIN(class_seed_invested_usd,MAX(const_zero,$A147-SUM($J147:$O147))),const_zero)</f>
        <v>0</v>
      </c>
      <c r="Q147" s="5" t="n">
        <f aca="false">MAX(const_zero,$A147-SUM($J147:$P147))</f>
        <v>570000000</v>
      </c>
      <c r="R147" s="9" t="n">
        <f aca="false">common_rsa_total+'Pro-Forma'!$B$10+'Pro-Forma'!$B$11+IF($C147=const_one,'Pro-Forma'!$B$5,const_zero)+IF($D147=const_one,'Pro-Forma'!$F$27,const_zero)+IF($E147=const_one,'Pro-Forma'!$F$26,const_zero)+IF($F147=const_one,'Pro-Forma'!$F$25,const_zero)+IF($G147=const_one,'Pro-Forma'!$F$24,const_zero)+IF($H147=const_one,'Pro-Forma'!$F$23,const_zero)+IF($I147=const_one,'Pro-Forma'!$F$22,const_zero)</f>
        <v>28611101.1755256</v>
      </c>
      <c r="S147" s="23" t="b">
        <f aca="false">IF($R147&gt;const_zero,--($Q147&gt;option_strike_usd*$R147),const_zero)</f>
        <v>1</v>
      </c>
      <c r="T147" s="7" t="n">
        <f aca="false">IF($R147&gt;const_zero,IF($S147=const_one,($Q147+option_strike_usd*pre_f_options_issued)/($R147+pre_f_options_issued),$Q147/$R147),const_zero)</f>
        <v>18.401791591047</v>
      </c>
      <c r="U147" s="5" t="n">
        <f aca="false">IF($C147=const_one,'Pro-Forma'!$B$5*$T147,const_zero)</f>
        <v>14671160.8516759</v>
      </c>
      <c r="V147" s="5" t="n">
        <f aca="false">IF($D147=const_one,'Pro-Forma'!$F$27*$T147,const_zero)</f>
        <v>112864081.504641</v>
      </c>
      <c r="W147" s="5" t="n">
        <f aca="false">IF($E147=const_one,'Pro-Forma'!$F$26*$T147,const_zero)</f>
        <v>0</v>
      </c>
      <c r="X147" s="5" t="n">
        <f aca="false">IF($F147=const_one,'Pro-Forma'!$F$25*$T147,const_zero)</f>
        <v>44164299.8185129</v>
      </c>
      <c r="Y147" s="5" t="n">
        <f aca="false">IF($G147=const_one,'Pro-Forma'!$F$24*$T147,const_zero)</f>
        <v>0</v>
      </c>
      <c r="Z147" s="5" t="n">
        <f aca="false">IF($H147=const_one,'Pro-Forma'!$F$23*$T147,const_zero)</f>
        <v>92008957.9552352</v>
      </c>
      <c r="AA147" s="5" t="n">
        <f aca="false">IF($I147=const_one,'Pro-Forma'!$F$22*$T147,const_zero)</f>
        <v>92008957.9552352</v>
      </c>
      <c r="AB147" s="5" t="n">
        <f aca="false">('Pro-Forma'!$B$10+'Pro-Forma'!$B$11)*$T147</f>
        <v>5161938.61765893</v>
      </c>
      <c r="AC147" s="5" t="n">
        <f aca="false">common_rsa_total*$T147</f>
        <v>165616124.319423</v>
      </c>
      <c r="AD147" s="5" t="n">
        <f aca="false">IF($S147=const_one,pre_f_options_issued*($T147-option_strike_usd),const_zero)</f>
        <v>43504478.9776176</v>
      </c>
      <c r="AE147" s="5" t="n">
        <f aca="false">J147+U147</f>
        <v>14671160.8516759</v>
      </c>
      <c r="AF147" s="5" t="n">
        <f aca="false">K147+V147</f>
        <v>112864081.504641</v>
      </c>
      <c r="AG147" s="5" t="n">
        <f aca="false">L147+W147</f>
        <v>100000000</v>
      </c>
      <c r="AH147" s="5" t="n">
        <f aca="false">M147+X147</f>
        <v>44164299.8185129</v>
      </c>
      <c r="AI147" s="5" t="n">
        <f aca="false">N147+Y147</f>
        <v>30000000</v>
      </c>
      <c r="AJ147" s="5" t="n">
        <f aca="false">O147+Z147</f>
        <v>92008957.9552352</v>
      </c>
      <c r="AK147" s="5" t="n">
        <f aca="false">P147+AA147</f>
        <v>92008957.9552352</v>
      </c>
      <c r="AL147" s="5" t="n">
        <f aca="false">INDEX($AE$40:$AE$167,$B147-$C147*1+const_one)</f>
        <v>30000000</v>
      </c>
      <c r="AM147" s="5" t="n">
        <f aca="false">INDEX($AF$40:$AF$167,$B147-$D147*2+const_one)</f>
        <v>300000000</v>
      </c>
      <c r="AN147" s="5" t="n">
        <f aca="false">INDEX($AG$40:$AG$167,$B147-$E147*4+const_one)</f>
        <v>100000000</v>
      </c>
      <c r="AO147" s="5" t="n">
        <f aca="false">INDEX($AH$40:$AH$167,$B147-$F147*8+const_one)</f>
        <v>60000000</v>
      </c>
      <c r="AP147" s="5" t="n">
        <f aca="false">INDEX($AI$40:$AI$167,$B147-$G147*16+const_one)</f>
        <v>30000000</v>
      </c>
      <c r="AQ147" s="5" t="n">
        <f aca="false">INDEX($AJ$40:$AJ$167,$B147-$H147*32+const_one)</f>
        <v>15000000</v>
      </c>
      <c r="AR147" s="5" t="n">
        <f aca="false">INDEX($AK$40:$AK$167,$B147-$I147*64+const_one)</f>
        <v>5000000</v>
      </c>
      <c r="AS147" s="5" t="n">
        <f aca="false">INDEX($AE$40:$AE$167,$B147+(const_one-$C147)*1+const_one)</f>
        <v>14671160.8516759</v>
      </c>
      <c r="AT147" s="5" t="n">
        <f aca="false">INDEX($AF$40:$AF$167,$B147+(const_one-$D147)*2+const_one)</f>
        <v>112864081.504641</v>
      </c>
      <c r="AU147" s="5" t="n">
        <f aca="false">INDEX($AG$40:$AG$167,$B147+(const_one-$E147)*4+const_one)</f>
        <v>35496706.4683031</v>
      </c>
      <c r="AV147" s="5" t="n">
        <f aca="false">INDEX($AH$40:$AH$167,$B147+(const_one-$F147)*8+const_one)</f>
        <v>44164299.8185129</v>
      </c>
      <c r="AW147" s="5" t="n">
        <f aca="false">INDEX($AI$40:$AI$167,$B147+(const_one-$G147)*16+const_one)</f>
        <v>52988614.7825936</v>
      </c>
      <c r="AX147" s="5" t="n">
        <f aca="false">INDEX($AJ$40:$AJ$167,$B147+(const_one-$H147)*32+const_one)</f>
        <v>92008957.9552352</v>
      </c>
      <c r="AY147" s="5" t="n">
        <f aca="false">INDEX($AK$40:$AK$167,$B147+(const_one-$I147)*64+const_one)</f>
        <v>92008957.9552352</v>
      </c>
      <c r="AZ147" s="5" t="n">
        <f aca="false">--($C147=--(AS147&gt;AL147))</f>
        <v>0</v>
      </c>
      <c r="BA147" s="5" t="n">
        <f aca="false">--($D147=--(AT147&gt;AM147))</f>
        <v>0</v>
      </c>
      <c r="BB147" s="5" t="n">
        <f aca="false">--($E147=--(AU147&gt;AN147))</f>
        <v>1</v>
      </c>
      <c r="BC147" s="5" t="n">
        <f aca="false">--($F147=--(AV147&gt;AO147))</f>
        <v>0</v>
      </c>
      <c r="BD147" s="5" t="n">
        <f aca="false">--($G147=--(AW147&gt;AP147))</f>
        <v>0</v>
      </c>
      <c r="BE147" s="5" t="n">
        <f aca="false">--($H147=--(AX147&gt;AQ147))</f>
        <v>1</v>
      </c>
      <c r="BF147" s="5" t="n">
        <f aca="false">--($I147=--(AY147&gt;AR147))</f>
        <v>1</v>
      </c>
      <c r="BG147" s="5" t="n">
        <f aca="false">SUM(AZ147:BF147)</f>
        <v>3</v>
      </c>
      <c r="BH147" s="5" t="n">
        <f aca="false">SUM(AE147:AK147)+AB147+AC147+AD147</f>
        <v>700000000</v>
      </c>
    </row>
    <row r="148" customFormat="false" ht="15" hidden="true" customHeight="false" outlineLevel="0" collapsed="false">
      <c r="A148" s="5" t="n">
        <f aca="false">exit_value_1_usd</f>
        <v>700000000</v>
      </c>
      <c r="B148" s="2" t="n">
        <f aca="false">ROW()-ROW($B$40)</f>
        <v>108</v>
      </c>
      <c r="C148" s="2" t="n">
        <f aca="false">MOD(QUOTIENT($B148,1),2)</f>
        <v>0</v>
      </c>
      <c r="D148" s="2" t="n">
        <f aca="false">MOD(QUOTIENT($B148,2),2)</f>
        <v>0</v>
      </c>
      <c r="E148" s="2" t="n">
        <f aca="false">MOD(QUOTIENT($B148,4),2)</f>
        <v>1</v>
      </c>
      <c r="F148" s="2" t="n">
        <f aca="false">MOD(QUOTIENT($B148,8),2)</f>
        <v>1</v>
      </c>
      <c r="G148" s="2" t="n">
        <f aca="false">MOD(QUOTIENT($B148,16),2)</f>
        <v>0</v>
      </c>
      <c r="H148" s="2" t="n">
        <f aca="false">MOD(QUOTIENT($B148,32),2)</f>
        <v>1</v>
      </c>
      <c r="I148" s="2" t="n">
        <f aca="false">MOD(QUOTIENT($B148,64),2)</f>
        <v>1</v>
      </c>
      <c r="J148" s="5" t="n">
        <f aca="false">IF($C148=const_zero,MIN(class_series_f_invested_usd,MAX(const_zero,$A148)),const_zero)</f>
        <v>30000000</v>
      </c>
      <c r="K148" s="5" t="n">
        <f aca="false">IF($D148=const_zero,MIN(class_series_e_invested_usd,MAX(const_zero,$A148-SUM($J148:$J148))),const_zero)</f>
        <v>300000000</v>
      </c>
      <c r="L148" s="5" t="n">
        <f aca="false">IF($E148=const_zero,MIN(class_series_d_invested_usd,MAX(const_zero,$A148-SUM($J148:$K148))),const_zero)</f>
        <v>0</v>
      </c>
      <c r="M148" s="5" t="n">
        <f aca="false">IF($F148=const_zero,MIN(class_series_c_invested_usd,MAX(const_zero,$A148-SUM($J148:$L148))),const_zero)</f>
        <v>0</v>
      </c>
      <c r="N148" s="5" t="n">
        <f aca="false">IF($G148=const_zero,MIN(class_series_b_invested_usd,MAX(const_zero,$A148-SUM($J148:$M148))),const_zero)</f>
        <v>30000000</v>
      </c>
      <c r="O148" s="5" t="n">
        <f aca="false">IF($H148=const_zero,MIN(class_series_a_invested_usd,MAX(const_zero,$A148-SUM($J148:$N148))),const_zero)</f>
        <v>0</v>
      </c>
      <c r="P148" s="5" t="n">
        <f aca="false">IF($I148=const_zero,MIN(class_seed_invested_usd,MAX(const_zero,$A148-SUM($J148:$O148))),const_zero)</f>
        <v>0</v>
      </c>
      <c r="Q148" s="5" t="n">
        <f aca="false">MAX(const_zero,$A148-SUM($J148:$P148))</f>
        <v>340000000</v>
      </c>
      <c r="R148" s="9" t="n">
        <f aca="false">common_rsa_total+'Pro-Forma'!$B$10+'Pro-Forma'!$B$11+IF($C148=const_one,'Pro-Forma'!$B$5,const_zero)+IF($D148=const_one,'Pro-Forma'!$F$27,const_zero)+IF($E148=const_one,'Pro-Forma'!$F$26,const_zero)+IF($F148=const_one,'Pro-Forma'!$F$25,const_zero)+IF($G148=const_one,'Pro-Forma'!$F$24,const_zero)+IF($H148=const_one,'Pro-Forma'!$F$23,const_zero)+IF($I148=const_one,'Pro-Forma'!$F$22,const_zero)</f>
        <v>23414164.1892672</v>
      </c>
      <c r="S148" s="23" t="b">
        <f aca="false">IF($R148&gt;const_zero,--($Q148&gt;option_strike_usd*$R148),const_zero)</f>
        <v>1</v>
      </c>
      <c r="T148" s="7" t="n">
        <f aca="false">IF($R148&gt;const_zero,IF($S148=const_one,($Q148+option_strike_usd*pre_f_options_issued)/($R148+pre_f_options_issued),$Q148/$R148),const_zero)</f>
        <v>13.2167102708199</v>
      </c>
      <c r="U148" s="5" t="n">
        <f aca="false">IF($C148=const_one,'Pro-Forma'!$B$5*$T148,const_zero)</f>
        <v>0</v>
      </c>
      <c r="V148" s="5" t="n">
        <f aca="false">IF($D148=const_one,'Pro-Forma'!$F$27*$T148,const_zero)</f>
        <v>0</v>
      </c>
      <c r="W148" s="5" t="n">
        <f aca="false">IF($E148=const_one,'Pro-Forma'!$F$26*$T148,const_zero)</f>
        <v>22913167.7394178</v>
      </c>
      <c r="X148" s="5" t="n">
        <f aca="false">IF($F148=const_one,'Pro-Forma'!$F$25*$T148,const_zero)</f>
        <v>31720104.6499677</v>
      </c>
      <c r="Y148" s="5" t="n">
        <f aca="false">IF($G148=const_one,'Pro-Forma'!$F$24*$T148,const_zero)</f>
        <v>0</v>
      </c>
      <c r="Z148" s="5" t="n">
        <f aca="false">IF($H148=const_one,'Pro-Forma'!$F$23*$T148,const_zero)</f>
        <v>66083551.3540993</v>
      </c>
      <c r="AA148" s="5" t="n">
        <f aca="false">IF($I148=const_one,'Pro-Forma'!$F$22*$T148,const_zero)</f>
        <v>66083551.3540993</v>
      </c>
      <c r="AB148" s="5" t="n">
        <f aca="false">('Pro-Forma'!$B$10+'Pro-Forma'!$B$11)*$T148</f>
        <v>3707456.78798727</v>
      </c>
      <c r="AC148" s="5" t="n">
        <f aca="false">common_rsa_total*$T148</f>
        <v>118950392.437379</v>
      </c>
      <c r="AD148" s="5" t="n">
        <f aca="false">IF($S148=const_one,pre_f_options_issued*($T148-option_strike_usd),const_zero)</f>
        <v>30541775.6770497</v>
      </c>
      <c r="AE148" s="5" t="n">
        <f aca="false">J148+U148</f>
        <v>30000000</v>
      </c>
      <c r="AF148" s="5" t="n">
        <f aca="false">K148+V148</f>
        <v>300000000</v>
      </c>
      <c r="AG148" s="5" t="n">
        <f aca="false">L148+W148</f>
        <v>22913167.7394178</v>
      </c>
      <c r="AH148" s="5" t="n">
        <f aca="false">M148+X148</f>
        <v>31720104.6499677</v>
      </c>
      <c r="AI148" s="5" t="n">
        <f aca="false">N148+Y148</f>
        <v>30000000</v>
      </c>
      <c r="AJ148" s="5" t="n">
        <f aca="false">O148+Z148</f>
        <v>66083551.3540993</v>
      </c>
      <c r="AK148" s="5" t="n">
        <f aca="false">P148+AA148</f>
        <v>66083551.3540993</v>
      </c>
      <c r="AL148" s="5" t="n">
        <f aca="false">INDEX($AE$40:$AE$167,$B148-$C148*1+const_one)</f>
        <v>30000000</v>
      </c>
      <c r="AM148" s="5" t="n">
        <f aca="false">INDEX($AF$40:$AF$167,$B148-$D148*2+const_one)</f>
        <v>300000000</v>
      </c>
      <c r="AN148" s="5" t="n">
        <f aca="false">INDEX($AG$40:$AG$167,$B148-$E148*4+const_one)</f>
        <v>100000000</v>
      </c>
      <c r="AO148" s="5" t="n">
        <f aca="false">INDEX($AH$40:$AH$167,$B148-$F148*8+const_one)</f>
        <v>60000000</v>
      </c>
      <c r="AP148" s="5" t="n">
        <f aca="false">INDEX($AI$40:$AI$167,$B148-$G148*16+const_one)</f>
        <v>30000000</v>
      </c>
      <c r="AQ148" s="5" t="n">
        <f aca="false">INDEX($AJ$40:$AJ$167,$B148-$H148*32+const_one)</f>
        <v>15000000</v>
      </c>
      <c r="AR148" s="5" t="n">
        <f aca="false">INDEX($AK$40:$AK$167,$B148-$I148*64+const_one)</f>
        <v>5000000</v>
      </c>
      <c r="AS148" s="5" t="n">
        <f aca="false">INDEX($AE$40:$AE$167,$B148+(const_one-$C148)*1+const_one)</f>
        <v>11118174.1549654</v>
      </c>
      <c r="AT148" s="5" t="n">
        <f aca="false">INDEX($AF$40:$AF$167,$B148+(const_one-$D148)*2+const_one)</f>
        <v>122963107.519214</v>
      </c>
      <c r="AU148" s="5" t="n">
        <f aca="false">INDEX($AG$40:$AG$167,$B148+(const_one-$E148)*4+const_one)</f>
        <v>22913167.7394178</v>
      </c>
      <c r="AV148" s="5" t="n">
        <f aca="false">INDEX($AH$40:$AH$167,$B148+(const_one-$F148)*8+const_one)</f>
        <v>31720104.6499677</v>
      </c>
      <c r="AW148" s="5" t="n">
        <f aca="false">INDEX($AI$40:$AI$167,$B148+(const_one-$G148)*16+const_one)</f>
        <v>38648877.8539485</v>
      </c>
      <c r="AX148" s="5" t="n">
        <f aca="false">INDEX($AJ$40:$AJ$167,$B148+(const_one-$H148)*32+const_one)</f>
        <v>66083551.3540993</v>
      </c>
      <c r="AY148" s="5" t="n">
        <f aca="false">INDEX($AK$40:$AK$167,$B148+(const_one-$I148)*64+const_one)</f>
        <v>66083551.3540993</v>
      </c>
      <c r="AZ148" s="5" t="n">
        <f aca="false">--($C148=--(AS148&gt;AL148))</f>
        <v>1</v>
      </c>
      <c r="BA148" s="5" t="n">
        <f aca="false">--($D148=--(AT148&gt;AM148))</f>
        <v>1</v>
      </c>
      <c r="BB148" s="5" t="n">
        <f aca="false">--($E148=--(AU148&gt;AN148))</f>
        <v>0</v>
      </c>
      <c r="BC148" s="5" t="n">
        <f aca="false">--($F148=--(AV148&gt;AO148))</f>
        <v>0</v>
      </c>
      <c r="BD148" s="5" t="n">
        <f aca="false">--($G148=--(AW148&gt;AP148))</f>
        <v>0</v>
      </c>
      <c r="BE148" s="5" t="n">
        <f aca="false">--($H148=--(AX148&gt;AQ148))</f>
        <v>1</v>
      </c>
      <c r="BF148" s="5" t="n">
        <f aca="false">--($I148=--(AY148&gt;AR148))</f>
        <v>1</v>
      </c>
      <c r="BG148" s="5" t="n">
        <f aca="false">SUM(AZ148:BF148)</f>
        <v>4</v>
      </c>
      <c r="BH148" s="5" t="n">
        <f aca="false">SUM(AE148:AK148)+AB148+AC148+AD148</f>
        <v>700000000</v>
      </c>
    </row>
    <row r="149" customFormat="false" ht="15" hidden="true" customHeight="false" outlineLevel="0" collapsed="false">
      <c r="A149" s="5" t="n">
        <f aca="false">exit_value_1_usd</f>
        <v>700000000</v>
      </c>
      <c r="B149" s="2" t="n">
        <f aca="false">ROW()-ROW($B$40)</f>
        <v>109</v>
      </c>
      <c r="C149" s="2" t="n">
        <f aca="false">MOD(QUOTIENT($B149,1),2)</f>
        <v>1</v>
      </c>
      <c r="D149" s="2" t="n">
        <f aca="false">MOD(QUOTIENT($B149,2),2)</f>
        <v>0</v>
      </c>
      <c r="E149" s="2" t="n">
        <f aca="false">MOD(QUOTIENT($B149,4),2)</f>
        <v>1</v>
      </c>
      <c r="F149" s="2" t="n">
        <f aca="false">MOD(QUOTIENT($B149,8),2)</f>
        <v>1</v>
      </c>
      <c r="G149" s="2" t="n">
        <f aca="false">MOD(QUOTIENT($B149,16),2)</f>
        <v>0</v>
      </c>
      <c r="H149" s="2" t="n">
        <f aca="false">MOD(QUOTIENT($B149,32),2)</f>
        <v>1</v>
      </c>
      <c r="I149" s="2" t="n">
        <f aca="false">MOD(QUOTIENT($B149,64),2)</f>
        <v>1</v>
      </c>
      <c r="J149" s="5" t="n">
        <f aca="false">IF($C149=const_zero,MIN(class_series_f_invested_usd,MAX(const_zero,$A149)),const_zero)</f>
        <v>0</v>
      </c>
      <c r="K149" s="5" t="n">
        <f aca="false">IF($D149=const_zero,MIN(class_series_e_invested_usd,MAX(const_zero,$A149-SUM($J149:$J149))),const_zero)</f>
        <v>300000000</v>
      </c>
      <c r="L149" s="5" t="n">
        <f aca="false">IF($E149=const_zero,MIN(class_series_d_invested_usd,MAX(const_zero,$A149-SUM($J149:$K149))),const_zero)</f>
        <v>0</v>
      </c>
      <c r="M149" s="5" t="n">
        <f aca="false">IF($F149=const_zero,MIN(class_series_c_invested_usd,MAX(const_zero,$A149-SUM($J149:$L149))),const_zero)</f>
        <v>0</v>
      </c>
      <c r="N149" s="5" t="n">
        <f aca="false">IF($G149=const_zero,MIN(class_series_b_invested_usd,MAX(const_zero,$A149-SUM($J149:$M149))),const_zero)</f>
        <v>30000000</v>
      </c>
      <c r="O149" s="5" t="n">
        <f aca="false">IF($H149=const_zero,MIN(class_series_a_invested_usd,MAX(const_zero,$A149-SUM($J149:$N149))),const_zero)</f>
        <v>0</v>
      </c>
      <c r="P149" s="5" t="n">
        <f aca="false">IF($I149=const_zero,MIN(class_seed_invested_usd,MAX(const_zero,$A149-SUM($J149:$O149))),const_zero)</f>
        <v>0</v>
      </c>
      <c r="Q149" s="5" t="n">
        <f aca="false">MAX(const_zero,$A149-SUM($J149:$P149))</f>
        <v>370000000</v>
      </c>
      <c r="R149" s="9" t="n">
        <f aca="false">common_rsa_total+'Pro-Forma'!$B$10+'Pro-Forma'!$B$11+IF($C149=const_one,'Pro-Forma'!$B$5,const_zero)+IF($D149=const_one,'Pro-Forma'!$F$27,const_zero)+IF($E149=const_one,'Pro-Forma'!$F$26,const_zero)+IF($F149=const_one,'Pro-Forma'!$F$25,const_zero)+IF($G149=const_one,'Pro-Forma'!$F$24,const_zero)+IF($H149=const_one,'Pro-Forma'!$F$23,const_zero)+IF($I149=const_one,'Pro-Forma'!$F$22,const_zero)</f>
        <v>24211432.2584705</v>
      </c>
      <c r="S149" s="23" t="b">
        <f aca="false">IF($R149&gt;const_zero,--($Q149&gt;option_strike_usd*$R149),const_zero)</f>
        <v>1</v>
      </c>
      <c r="T149" s="7" t="n">
        <f aca="false">IF($R149&gt;const_zero,IF($S149=const_one,($Q149+option_strike_usd*pre_f_options_issued)/($R149+pre_f_options_issued),$Q149/$R149),const_zero)</f>
        <v>13.9453398228721</v>
      </c>
      <c r="U149" s="5" t="n">
        <f aca="false">IF($C149=const_one,'Pro-Forma'!$B$5*$T149,const_zero)</f>
        <v>11118174.1549654</v>
      </c>
      <c r="V149" s="5" t="n">
        <f aca="false">IF($D149=const_one,'Pro-Forma'!$F$27*$T149,const_zero)</f>
        <v>0</v>
      </c>
      <c r="W149" s="5" t="n">
        <f aca="false">IF($E149=const_one,'Pro-Forma'!$F$26*$T149,const_zero)</f>
        <v>24176357.3534726</v>
      </c>
      <c r="X149" s="5" t="n">
        <f aca="false">IF($F149=const_one,'Pro-Forma'!$F$25*$T149,const_zero)</f>
        <v>33468815.5748931</v>
      </c>
      <c r="Y149" s="5" t="n">
        <f aca="false">IF($G149=const_one,'Pro-Forma'!$F$24*$T149,const_zero)</f>
        <v>0</v>
      </c>
      <c r="Z149" s="5" t="n">
        <f aca="false">IF($H149=const_one,'Pro-Forma'!$F$23*$T149,const_zero)</f>
        <v>69726699.1143607</v>
      </c>
      <c r="AA149" s="5" t="n">
        <f aca="false">IF($I149=const_one,'Pro-Forma'!$F$22*$T149,const_zero)</f>
        <v>69726699.1143607</v>
      </c>
      <c r="AB149" s="5" t="n">
        <f aca="false">('Pro-Forma'!$B$10+'Pro-Forma'!$B$11)*$T149</f>
        <v>3911846.72491798</v>
      </c>
      <c r="AC149" s="5" t="n">
        <f aca="false">common_rsa_total*$T149</f>
        <v>125508058.405849</v>
      </c>
      <c r="AD149" s="5" t="n">
        <f aca="false">IF($S149=const_one,pre_f_options_issued*($T149-option_strike_usd),const_zero)</f>
        <v>32363349.5571803</v>
      </c>
      <c r="AE149" s="5" t="n">
        <f aca="false">J149+U149</f>
        <v>11118174.1549654</v>
      </c>
      <c r="AF149" s="5" t="n">
        <f aca="false">K149+V149</f>
        <v>300000000</v>
      </c>
      <c r="AG149" s="5" t="n">
        <f aca="false">L149+W149</f>
        <v>24176357.3534726</v>
      </c>
      <c r="AH149" s="5" t="n">
        <f aca="false">M149+X149</f>
        <v>33468815.5748931</v>
      </c>
      <c r="AI149" s="5" t="n">
        <f aca="false">N149+Y149</f>
        <v>30000000</v>
      </c>
      <c r="AJ149" s="5" t="n">
        <f aca="false">O149+Z149</f>
        <v>69726699.1143607</v>
      </c>
      <c r="AK149" s="5" t="n">
        <f aca="false">P149+AA149</f>
        <v>69726699.1143607</v>
      </c>
      <c r="AL149" s="5" t="n">
        <f aca="false">INDEX($AE$40:$AE$167,$B149-$C149*1+const_one)</f>
        <v>30000000</v>
      </c>
      <c r="AM149" s="5" t="n">
        <f aca="false">INDEX($AF$40:$AF$167,$B149-$D149*2+const_one)</f>
        <v>300000000</v>
      </c>
      <c r="AN149" s="5" t="n">
        <f aca="false">INDEX($AG$40:$AG$167,$B149-$E149*4+const_one)</f>
        <v>100000000</v>
      </c>
      <c r="AO149" s="5" t="n">
        <f aca="false">INDEX($AH$40:$AH$167,$B149-$F149*8+const_one)</f>
        <v>60000000</v>
      </c>
      <c r="AP149" s="5" t="n">
        <f aca="false">INDEX($AI$40:$AI$167,$B149-$G149*16+const_one)</f>
        <v>30000000</v>
      </c>
      <c r="AQ149" s="5" t="n">
        <f aca="false">INDEX($AJ$40:$AJ$167,$B149-$H149*32+const_one)</f>
        <v>15000000</v>
      </c>
      <c r="AR149" s="5" t="n">
        <f aca="false">INDEX($AK$40:$AK$167,$B149-$I149*64+const_one)</f>
        <v>5000000</v>
      </c>
      <c r="AS149" s="5" t="n">
        <f aca="false">INDEX($AE$40:$AE$167,$B149+(const_one-$C149)*1+const_one)</f>
        <v>11118174.1549654</v>
      </c>
      <c r="AT149" s="5" t="n">
        <f aca="false">INDEX($AF$40:$AF$167,$B149+(const_one-$D149)*2+const_one)</f>
        <v>125580422.078404</v>
      </c>
      <c r="AU149" s="5" t="n">
        <f aca="false">INDEX($AG$40:$AG$167,$B149+(const_one-$E149)*4+const_one)</f>
        <v>24176357.3534726</v>
      </c>
      <c r="AV149" s="5" t="n">
        <f aca="false">INDEX($AH$40:$AH$167,$B149+(const_one-$F149)*8+const_one)</f>
        <v>33468815.5748931</v>
      </c>
      <c r="AW149" s="5" t="n">
        <f aca="false">INDEX($AI$40:$AI$167,$B149+(const_one-$G149)*16+const_one)</f>
        <v>40640921.9688745</v>
      </c>
      <c r="AX149" s="5" t="n">
        <f aca="false">INDEX($AJ$40:$AJ$167,$B149+(const_one-$H149)*32+const_one)</f>
        <v>69726699.1143607</v>
      </c>
      <c r="AY149" s="5" t="n">
        <f aca="false">INDEX($AK$40:$AK$167,$B149+(const_one-$I149)*64+const_one)</f>
        <v>69726699.1143607</v>
      </c>
      <c r="AZ149" s="5" t="n">
        <f aca="false">--($C149=--(AS149&gt;AL149))</f>
        <v>0</v>
      </c>
      <c r="BA149" s="5" t="n">
        <f aca="false">--($D149=--(AT149&gt;AM149))</f>
        <v>1</v>
      </c>
      <c r="BB149" s="5" t="n">
        <f aca="false">--($E149=--(AU149&gt;AN149))</f>
        <v>0</v>
      </c>
      <c r="BC149" s="5" t="n">
        <f aca="false">--($F149=--(AV149&gt;AO149))</f>
        <v>0</v>
      </c>
      <c r="BD149" s="5" t="n">
        <f aca="false">--($G149=--(AW149&gt;AP149))</f>
        <v>0</v>
      </c>
      <c r="BE149" s="5" t="n">
        <f aca="false">--($H149=--(AX149&gt;AQ149))</f>
        <v>1</v>
      </c>
      <c r="BF149" s="5" t="n">
        <f aca="false">--($I149=--(AY149&gt;AR149))</f>
        <v>1</v>
      </c>
      <c r="BG149" s="5" t="n">
        <f aca="false">SUM(AZ149:BF149)</f>
        <v>3</v>
      </c>
      <c r="BH149" s="5" t="n">
        <f aca="false">SUM(AE149:AK149)+AB149+AC149+AD149</f>
        <v>700000000</v>
      </c>
    </row>
    <row r="150" customFormat="false" ht="15" hidden="true" customHeight="false" outlineLevel="0" collapsed="false">
      <c r="A150" s="5" t="n">
        <f aca="false">exit_value_1_usd</f>
        <v>700000000</v>
      </c>
      <c r="B150" s="2" t="n">
        <f aca="false">ROW()-ROW($B$40)</f>
        <v>110</v>
      </c>
      <c r="C150" s="2" t="n">
        <f aca="false">MOD(QUOTIENT($B150,1),2)</f>
        <v>0</v>
      </c>
      <c r="D150" s="2" t="n">
        <f aca="false">MOD(QUOTIENT($B150,2),2)</f>
        <v>1</v>
      </c>
      <c r="E150" s="2" t="n">
        <f aca="false">MOD(QUOTIENT($B150,4),2)</f>
        <v>1</v>
      </c>
      <c r="F150" s="2" t="n">
        <f aca="false">MOD(QUOTIENT($B150,8),2)</f>
        <v>1</v>
      </c>
      <c r="G150" s="2" t="n">
        <f aca="false">MOD(QUOTIENT($B150,16),2)</f>
        <v>0</v>
      </c>
      <c r="H150" s="2" t="n">
        <f aca="false">MOD(QUOTIENT($B150,32),2)</f>
        <v>1</v>
      </c>
      <c r="I150" s="2" t="n">
        <f aca="false">MOD(QUOTIENT($B150,64),2)</f>
        <v>1</v>
      </c>
      <c r="J150" s="5" t="n">
        <f aca="false">IF($C150=const_zero,MIN(class_series_f_invested_usd,MAX(const_zero,$A150)),const_zero)</f>
        <v>30000000</v>
      </c>
      <c r="K150" s="5" t="n">
        <f aca="false">IF($D150=const_zero,MIN(class_series_e_invested_usd,MAX(const_zero,$A150-SUM($J150:$J150))),const_zero)</f>
        <v>0</v>
      </c>
      <c r="L150" s="5" t="n">
        <f aca="false">IF($E150=const_zero,MIN(class_series_d_invested_usd,MAX(const_zero,$A150-SUM($J150:$K150))),const_zero)</f>
        <v>0</v>
      </c>
      <c r="M150" s="5" t="n">
        <f aca="false">IF($F150=const_zero,MIN(class_series_c_invested_usd,MAX(const_zero,$A150-SUM($J150:$L150))),const_zero)</f>
        <v>0</v>
      </c>
      <c r="N150" s="5" t="n">
        <f aca="false">IF($G150=const_zero,MIN(class_series_b_invested_usd,MAX(const_zero,$A150-SUM($J150:$M150))),const_zero)</f>
        <v>30000000</v>
      </c>
      <c r="O150" s="5" t="n">
        <f aca="false">IF($H150=const_zero,MIN(class_series_a_invested_usd,MAX(const_zero,$A150-SUM($J150:$N150))),const_zero)</f>
        <v>0</v>
      </c>
      <c r="P150" s="5" t="n">
        <f aca="false">IF($I150=const_zero,MIN(class_seed_invested_usd,MAX(const_zero,$A150-SUM($J150:$O150))),const_zero)</f>
        <v>0</v>
      </c>
      <c r="Q150" s="5" t="n">
        <f aca="false">MAX(const_zero,$A150-SUM($J150:$P150))</f>
        <v>640000000</v>
      </c>
      <c r="R150" s="9" t="n">
        <f aca="false">common_rsa_total+'Pro-Forma'!$B$10+'Pro-Forma'!$B$11+IF($C150=const_one,'Pro-Forma'!$B$5,const_zero)+IF($D150=const_one,'Pro-Forma'!$F$27,const_zero)+IF($E150=const_one,'Pro-Forma'!$F$26,const_zero)+IF($F150=const_one,'Pro-Forma'!$F$25,const_zero)+IF($G150=const_one,'Pro-Forma'!$F$24,const_zero)+IF($H150=const_one,'Pro-Forma'!$F$23,const_zero)+IF($I150=const_one,'Pro-Forma'!$F$22,const_zero)</f>
        <v>29547484.4666011</v>
      </c>
      <c r="S150" s="23" t="b">
        <f aca="false">IF($R150&gt;const_zero,--($Q150&gt;option_strike_usd*$R150),const_zero)</f>
        <v>1</v>
      </c>
      <c r="T150" s="7" t="n">
        <f aca="false">IF($R150&gt;const_zero,IF($S150=const_one,($Q150+option_strike_usd*pre_f_options_issued)/($R150+pre_f_options_issued),$Q150/$R150),const_zero)</f>
        <v>20.0483754245858</v>
      </c>
      <c r="U150" s="5" t="n">
        <f aca="false">IF($C150=const_one,'Pro-Forma'!$B$5*$T150,const_zero)</f>
        <v>0</v>
      </c>
      <c r="V150" s="5" t="n">
        <f aca="false">IF($D150=const_one,'Pro-Forma'!$F$27*$T150,const_zero)</f>
        <v>122963107.519214</v>
      </c>
      <c r="W150" s="5" t="n">
        <f aca="false">IF($E150=const_one,'Pro-Forma'!$F$26*$T150,const_zero)</f>
        <v>34756893.3262135</v>
      </c>
      <c r="X150" s="5" t="n">
        <f aca="false">IF($F150=const_one,'Pro-Forma'!$F$25*$T150,const_zero)</f>
        <v>48116101.019006</v>
      </c>
      <c r="Y150" s="5" t="n">
        <f aca="false">IF($G150=const_one,'Pro-Forma'!$F$24*$T150,const_zero)</f>
        <v>0</v>
      </c>
      <c r="Z150" s="5" t="n">
        <f aca="false">IF($H150=const_one,'Pro-Forma'!$F$23*$T150,const_zero)</f>
        <v>100241877.122929</v>
      </c>
      <c r="AA150" s="5" t="n">
        <f aca="false">IF($I150=const_one,'Pro-Forma'!$F$22*$T150,const_zero)</f>
        <v>100241877.122929</v>
      </c>
      <c r="AB150" s="5" t="n">
        <f aca="false">('Pro-Forma'!$B$10+'Pro-Forma'!$B$11)*$T150</f>
        <v>5623826.5069714</v>
      </c>
      <c r="AC150" s="5" t="n">
        <f aca="false">common_rsa_total*$T150</f>
        <v>180435378.821272</v>
      </c>
      <c r="AD150" s="5" t="n">
        <f aca="false">IF($S150=const_one,pre_f_options_issued*($T150-option_strike_usd),const_zero)</f>
        <v>47620938.5614645</v>
      </c>
      <c r="AE150" s="5" t="n">
        <f aca="false">J150+U150</f>
        <v>30000000</v>
      </c>
      <c r="AF150" s="5" t="n">
        <f aca="false">K150+V150</f>
        <v>122963107.519214</v>
      </c>
      <c r="AG150" s="5" t="n">
        <f aca="false">L150+W150</f>
        <v>34756893.3262135</v>
      </c>
      <c r="AH150" s="5" t="n">
        <f aca="false">M150+X150</f>
        <v>48116101.019006</v>
      </c>
      <c r="AI150" s="5" t="n">
        <f aca="false">N150+Y150</f>
        <v>30000000</v>
      </c>
      <c r="AJ150" s="5" t="n">
        <f aca="false">O150+Z150</f>
        <v>100241877.122929</v>
      </c>
      <c r="AK150" s="5" t="n">
        <f aca="false">P150+AA150</f>
        <v>100241877.122929</v>
      </c>
      <c r="AL150" s="5" t="n">
        <f aca="false">INDEX($AE$40:$AE$167,$B150-$C150*1+const_one)</f>
        <v>30000000</v>
      </c>
      <c r="AM150" s="5" t="n">
        <f aca="false">INDEX($AF$40:$AF$167,$B150-$D150*2+const_one)</f>
        <v>300000000</v>
      </c>
      <c r="AN150" s="5" t="n">
        <f aca="false">INDEX($AG$40:$AG$167,$B150-$E150*4+const_one)</f>
        <v>100000000</v>
      </c>
      <c r="AO150" s="5" t="n">
        <f aca="false">INDEX($AH$40:$AH$167,$B150-$F150*8+const_one)</f>
        <v>60000000</v>
      </c>
      <c r="AP150" s="5" t="n">
        <f aca="false">INDEX($AI$40:$AI$167,$B150-$G150*16+const_one)</f>
        <v>30000000</v>
      </c>
      <c r="AQ150" s="5" t="n">
        <f aca="false">INDEX($AJ$40:$AJ$167,$B150-$H150*32+const_one)</f>
        <v>15000000</v>
      </c>
      <c r="AR150" s="5" t="n">
        <f aca="false">INDEX($AK$40:$AK$167,$B150-$I150*64+const_one)</f>
        <v>5000000</v>
      </c>
      <c r="AS150" s="5" t="n">
        <f aca="false">INDEX($AE$40:$AE$167,$B150+(const_one-$C150)*1+const_one)</f>
        <v>16324153.3317918</v>
      </c>
      <c r="AT150" s="5" t="n">
        <f aca="false">INDEX($AF$40:$AF$167,$B150+(const_one-$D150)*2+const_one)</f>
        <v>122963107.519214</v>
      </c>
      <c r="AU150" s="5" t="n">
        <f aca="false">INDEX($AG$40:$AG$167,$B150+(const_one-$E150)*4+const_one)</f>
        <v>34756893.3262135</v>
      </c>
      <c r="AV150" s="5" t="n">
        <f aca="false">INDEX($AH$40:$AH$167,$B150+(const_one-$F150)*8+const_one)</f>
        <v>48116101.019006</v>
      </c>
      <c r="AW150" s="5" t="n">
        <f aca="false">INDEX($AI$40:$AI$167,$B150+(const_one-$G150)*16+const_one)</f>
        <v>57564759.0891324</v>
      </c>
      <c r="AX150" s="5" t="n">
        <f aca="false">INDEX($AJ$40:$AJ$167,$B150+(const_one-$H150)*32+const_one)</f>
        <v>100241877.122929</v>
      </c>
      <c r="AY150" s="5" t="n">
        <f aca="false">INDEX($AK$40:$AK$167,$B150+(const_one-$I150)*64+const_one)</f>
        <v>100241877.122929</v>
      </c>
      <c r="AZ150" s="5" t="n">
        <f aca="false">--($C150=--(AS150&gt;AL150))</f>
        <v>1</v>
      </c>
      <c r="BA150" s="5" t="n">
        <f aca="false">--($D150=--(AT150&gt;AM150))</f>
        <v>0</v>
      </c>
      <c r="BB150" s="5" t="n">
        <f aca="false">--($E150=--(AU150&gt;AN150))</f>
        <v>0</v>
      </c>
      <c r="BC150" s="5" t="n">
        <f aca="false">--($F150=--(AV150&gt;AO150))</f>
        <v>0</v>
      </c>
      <c r="BD150" s="5" t="n">
        <f aca="false">--($G150=--(AW150&gt;AP150))</f>
        <v>0</v>
      </c>
      <c r="BE150" s="5" t="n">
        <f aca="false">--($H150=--(AX150&gt;AQ150))</f>
        <v>1</v>
      </c>
      <c r="BF150" s="5" t="n">
        <f aca="false">--($I150=--(AY150&gt;AR150))</f>
        <v>1</v>
      </c>
      <c r="BG150" s="5" t="n">
        <f aca="false">SUM(AZ150:BF150)</f>
        <v>3</v>
      </c>
      <c r="BH150" s="5" t="n">
        <f aca="false">SUM(AE150:AK150)+AB150+AC150+AD150</f>
        <v>700000000</v>
      </c>
    </row>
    <row r="151" customFormat="false" ht="15" hidden="true" customHeight="false" outlineLevel="0" collapsed="false">
      <c r="A151" s="5" t="n">
        <f aca="false">exit_value_1_usd</f>
        <v>700000000</v>
      </c>
      <c r="B151" s="2" t="n">
        <f aca="false">ROW()-ROW($B$40)</f>
        <v>111</v>
      </c>
      <c r="C151" s="2" t="n">
        <f aca="false">MOD(QUOTIENT($B151,1),2)</f>
        <v>1</v>
      </c>
      <c r="D151" s="2" t="n">
        <f aca="false">MOD(QUOTIENT($B151,2),2)</f>
        <v>1</v>
      </c>
      <c r="E151" s="2" t="n">
        <f aca="false">MOD(QUOTIENT($B151,4),2)</f>
        <v>1</v>
      </c>
      <c r="F151" s="2" t="n">
        <f aca="false">MOD(QUOTIENT($B151,8),2)</f>
        <v>1</v>
      </c>
      <c r="G151" s="2" t="n">
        <f aca="false">MOD(QUOTIENT($B151,16),2)</f>
        <v>0</v>
      </c>
      <c r="H151" s="2" t="n">
        <f aca="false">MOD(QUOTIENT($B151,32),2)</f>
        <v>1</v>
      </c>
      <c r="I151" s="2" t="n">
        <f aca="false">MOD(QUOTIENT($B151,64),2)</f>
        <v>1</v>
      </c>
      <c r="J151" s="5" t="n">
        <f aca="false">IF($C151=const_zero,MIN(class_series_f_invested_usd,MAX(const_zero,$A151)),const_zero)</f>
        <v>0</v>
      </c>
      <c r="K151" s="5" t="n">
        <f aca="false">IF($D151=const_zero,MIN(class_series_e_invested_usd,MAX(const_zero,$A151-SUM($J151:$J151))),const_zero)</f>
        <v>0</v>
      </c>
      <c r="L151" s="5" t="n">
        <f aca="false">IF($E151=const_zero,MIN(class_series_d_invested_usd,MAX(const_zero,$A151-SUM($J151:$K151))),const_zero)</f>
        <v>0</v>
      </c>
      <c r="M151" s="5" t="n">
        <f aca="false">IF($F151=const_zero,MIN(class_series_c_invested_usd,MAX(const_zero,$A151-SUM($J151:$L151))),const_zero)</f>
        <v>0</v>
      </c>
      <c r="N151" s="5" t="n">
        <f aca="false">IF($G151=const_zero,MIN(class_series_b_invested_usd,MAX(const_zero,$A151-SUM($J151:$M151))),const_zero)</f>
        <v>30000000</v>
      </c>
      <c r="O151" s="5" t="n">
        <f aca="false">IF($H151=const_zero,MIN(class_series_a_invested_usd,MAX(const_zero,$A151-SUM($J151:$N151))),const_zero)</f>
        <v>0</v>
      </c>
      <c r="P151" s="5" t="n">
        <f aca="false">IF($I151=const_zero,MIN(class_seed_invested_usd,MAX(const_zero,$A151-SUM($J151:$O151))),const_zero)</f>
        <v>0</v>
      </c>
      <c r="Q151" s="5" t="n">
        <f aca="false">MAX(const_zero,$A151-SUM($J151:$P151))</f>
        <v>670000000</v>
      </c>
      <c r="R151" s="9" t="n">
        <f aca="false">common_rsa_total+'Pro-Forma'!$B$10+'Pro-Forma'!$B$11+IF($C151=const_one,'Pro-Forma'!$B$5,const_zero)+IF($D151=const_one,'Pro-Forma'!$F$27,const_zero)+IF($E151=const_one,'Pro-Forma'!$F$26,const_zero)+IF($F151=const_one,'Pro-Forma'!$F$25,const_zero)+IF($G151=const_one,'Pro-Forma'!$F$24,const_zero)+IF($H151=const_one,'Pro-Forma'!$F$23,const_zero)+IF($I151=const_one,'Pro-Forma'!$F$22,const_zero)</f>
        <v>30344752.5358044</v>
      </c>
      <c r="S151" s="23" t="b">
        <f aca="false">IF($R151&gt;const_zero,--($Q151&gt;option_strike_usd*$R151),const_zero)</f>
        <v>1</v>
      </c>
      <c r="T151" s="7" t="n">
        <f aca="false">IF($R151&gt;const_zero,IF($S151=const_one,($Q151+option_strike_usd*pre_f_options_issued)/($R151+pre_f_options_issued),$Q151/$R151),const_zero)</f>
        <v>20.475112402412</v>
      </c>
      <c r="U151" s="5" t="n">
        <f aca="false">IF($C151=const_one,'Pro-Forma'!$B$5*$T151,const_zero)</f>
        <v>16324153.3317918</v>
      </c>
      <c r="V151" s="5" t="n">
        <f aca="false">IF($D151=const_one,'Pro-Forma'!$F$27*$T151,const_zero)</f>
        <v>125580422.078404</v>
      </c>
      <c r="W151" s="5" t="n">
        <f aca="false">IF($E151=const_one,'Pro-Forma'!$F$26*$T151,const_zero)</f>
        <v>35496706.4683031</v>
      </c>
      <c r="X151" s="5" t="n">
        <f aca="false">IF($F151=const_one,'Pro-Forma'!$F$25*$T151,const_zero)</f>
        <v>49140269.7657887</v>
      </c>
      <c r="Y151" s="5" t="n">
        <f aca="false">IF($G151=const_one,'Pro-Forma'!$F$24*$T151,const_zero)</f>
        <v>0</v>
      </c>
      <c r="Z151" s="5" t="n">
        <f aca="false">IF($H151=const_one,'Pro-Forma'!$F$23*$T151,const_zero)</f>
        <v>102375562.01206</v>
      </c>
      <c r="AA151" s="5" t="n">
        <f aca="false">IF($I151=const_one,'Pro-Forma'!$F$22*$T151,const_zero)</f>
        <v>102375562.01206</v>
      </c>
      <c r="AB151" s="5" t="n">
        <f aca="false">('Pro-Forma'!$B$10+'Pro-Forma'!$B$11)*$T151</f>
        <v>5743531.70385536</v>
      </c>
      <c r="AC151" s="5" t="n">
        <f aca="false">common_rsa_total*$T151</f>
        <v>184276011.621708</v>
      </c>
      <c r="AD151" s="5" t="n">
        <f aca="false">IF($S151=const_one,pre_f_options_issued*($T151-option_strike_usd),const_zero)</f>
        <v>48687781.0060299</v>
      </c>
      <c r="AE151" s="5" t="n">
        <f aca="false">J151+U151</f>
        <v>16324153.3317918</v>
      </c>
      <c r="AF151" s="5" t="n">
        <f aca="false">K151+V151</f>
        <v>125580422.078404</v>
      </c>
      <c r="AG151" s="5" t="n">
        <f aca="false">L151+W151</f>
        <v>35496706.4683031</v>
      </c>
      <c r="AH151" s="5" t="n">
        <f aca="false">M151+X151</f>
        <v>49140269.7657887</v>
      </c>
      <c r="AI151" s="5" t="n">
        <f aca="false">N151+Y151</f>
        <v>30000000</v>
      </c>
      <c r="AJ151" s="5" t="n">
        <f aca="false">O151+Z151</f>
        <v>102375562.01206</v>
      </c>
      <c r="AK151" s="5" t="n">
        <f aca="false">P151+AA151</f>
        <v>102375562.01206</v>
      </c>
      <c r="AL151" s="5" t="n">
        <f aca="false">INDEX($AE$40:$AE$167,$B151-$C151*1+const_one)</f>
        <v>30000000</v>
      </c>
      <c r="AM151" s="5" t="n">
        <f aca="false">INDEX($AF$40:$AF$167,$B151-$D151*2+const_one)</f>
        <v>300000000</v>
      </c>
      <c r="AN151" s="5" t="n">
        <f aca="false">INDEX($AG$40:$AG$167,$B151-$E151*4+const_one)</f>
        <v>100000000</v>
      </c>
      <c r="AO151" s="5" t="n">
        <f aca="false">INDEX($AH$40:$AH$167,$B151-$F151*8+const_one)</f>
        <v>60000000</v>
      </c>
      <c r="AP151" s="5" t="n">
        <f aca="false">INDEX($AI$40:$AI$167,$B151-$G151*16+const_one)</f>
        <v>30000000</v>
      </c>
      <c r="AQ151" s="5" t="n">
        <f aca="false">INDEX($AJ$40:$AJ$167,$B151-$H151*32+const_one)</f>
        <v>15000000</v>
      </c>
      <c r="AR151" s="5" t="n">
        <f aca="false">INDEX($AK$40:$AK$167,$B151-$I151*64+const_one)</f>
        <v>5000000</v>
      </c>
      <c r="AS151" s="5" t="n">
        <f aca="false">INDEX($AE$40:$AE$167,$B151+(const_one-$C151)*1+const_one)</f>
        <v>16324153.3317918</v>
      </c>
      <c r="AT151" s="5" t="n">
        <f aca="false">INDEX($AF$40:$AF$167,$B151+(const_one-$D151)*2+const_one)</f>
        <v>125580422.078404</v>
      </c>
      <c r="AU151" s="5" t="n">
        <f aca="false">INDEX($AG$40:$AG$167,$B151+(const_one-$E151)*4+const_one)</f>
        <v>35496706.4683031</v>
      </c>
      <c r="AV151" s="5" t="n">
        <f aca="false">INDEX($AH$40:$AH$167,$B151+(const_one-$F151)*8+const_one)</f>
        <v>49140269.7657887</v>
      </c>
      <c r="AW151" s="5" t="n">
        <f aca="false">INDEX($AI$40:$AI$167,$B151+(const_one-$G151)*16+const_one)</f>
        <v>58795216.8980627</v>
      </c>
      <c r="AX151" s="5" t="n">
        <f aca="false">INDEX($AJ$40:$AJ$167,$B151+(const_one-$H151)*32+const_one)</f>
        <v>102375562.01206</v>
      </c>
      <c r="AY151" s="5" t="n">
        <f aca="false">INDEX($AK$40:$AK$167,$B151+(const_one-$I151)*64+const_one)</f>
        <v>102375562.01206</v>
      </c>
      <c r="AZ151" s="5" t="n">
        <f aca="false">--($C151=--(AS151&gt;AL151))</f>
        <v>0</v>
      </c>
      <c r="BA151" s="5" t="n">
        <f aca="false">--($D151=--(AT151&gt;AM151))</f>
        <v>0</v>
      </c>
      <c r="BB151" s="5" t="n">
        <f aca="false">--($E151=--(AU151&gt;AN151))</f>
        <v>0</v>
      </c>
      <c r="BC151" s="5" t="n">
        <f aca="false">--($F151=--(AV151&gt;AO151))</f>
        <v>0</v>
      </c>
      <c r="BD151" s="5" t="n">
        <f aca="false">--($G151=--(AW151&gt;AP151))</f>
        <v>0</v>
      </c>
      <c r="BE151" s="5" t="n">
        <f aca="false">--($H151=--(AX151&gt;AQ151))</f>
        <v>1</v>
      </c>
      <c r="BF151" s="5" t="n">
        <f aca="false">--($I151=--(AY151&gt;AR151))</f>
        <v>1</v>
      </c>
      <c r="BG151" s="5" t="n">
        <f aca="false">SUM(AZ151:BF151)</f>
        <v>2</v>
      </c>
      <c r="BH151" s="5" t="n">
        <f aca="false">SUM(AE151:AK151)+AB151+AC151+AD151</f>
        <v>700000000</v>
      </c>
    </row>
    <row r="152" customFormat="false" ht="15" hidden="true" customHeight="false" outlineLevel="0" collapsed="false">
      <c r="A152" s="5" t="n">
        <f aca="false">exit_value_1_usd</f>
        <v>700000000</v>
      </c>
      <c r="B152" s="2" t="n">
        <f aca="false">ROW()-ROW($B$40)</f>
        <v>112</v>
      </c>
      <c r="C152" s="2" t="n">
        <f aca="false">MOD(QUOTIENT($B152,1),2)</f>
        <v>0</v>
      </c>
      <c r="D152" s="2" t="n">
        <f aca="false">MOD(QUOTIENT($B152,2),2)</f>
        <v>0</v>
      </c>
      <c r="E152" s="2" t="n">
        <f aca="false">MOD(QUOTIENT($B152,4),2)</f>
        <v>0</v>
      </c>
      <c r="F152" s="2" t="n">
        <f aca="false">MOD(QUOTIENT($B152,8),2)</f>
        <v>0</v>
      </c>
      <c r="G152" s="2" t="n">
        <f aca="false">MOD(QUOTIENT($B152,16),2)</f>
        <v>1</v>
      </c>
      <c r="H152" s="2" t="n">
        <f aca="false">MOD(QUOTIENT($B152,32),2)</f>
        <v>1</v>
      </c>
      <c r="I152" s="2" t="n">
        <f aca="false">MOD(QUOTIENT($B152,64),2)</f>
        <v>1</v>
      </c>
      <c r="J152" s="5" t="n">
        <f aca="false">IF($C152=const_zero,MIN(class_series_f_invested_usd,MAX(const_zero,$A152)),const_zero)</f>
        <v>30000000</v>
      </c>
      <c r="K152" s="5" t="n">
        <f aca="false">IF($D152=const_zero,MIN(class_series_e_invested_usd,MAX(const_zero,$A152-SUM($J152:$J152))),const_zero)</f>
        <v>300000000</v>
      </c>
      <c r="L152" s="5" t="n">
        <f aca="false">IF($E152=const_zero,MIN(class_series_d_invested_usd,MAX(const_zero,$A152-SUM($J152:$K152))),const_zero)</f>
        <v>100000000</v>
      </c>
      <c r="M152" s="5" t="n">
        <f aca="false">IF($F152=const_zero,MIN(class_series_c_invested_usd,MAX(const_zero,$A152-SUM($J152:$L152))),const_zero)</f>
        <v>60000000</v>
      </c>
      <c r="N152" s="5" t="n">
        <f aca="false">IF($G152=const_zero,MIN(class_series_b_invested_usd,MAX(const_zero,$A152-SUM($J152:$M152))),const_zero)</f>
        <v>0</v>
      </c>
      <c r="O152" s="5" t="n">
        <f aca="false">IF($H152=const_zero,MIN(class_series_a_invested_usd,MAX(const_zero,$A152-SUM($J152:$N152))),const_zero)</f>
        <v>0</v>
      </c>
      <c r="P152" s="5" t="n">
        <f aca="false">IF($I152=const_zero,MIN(class_seed_invested_usd,MAX(const_zero,$A152-SUM($J152:$O152))),const_zero)</f>
        <v>0</v>
      </c>
      <c r="Q152" s="5" t="n">
        <f aca="false">MAX(const_zero,$A152-SUM($J152:$P152))</f>
        <v>210000000</v>
      </c>
      <c r="R152" s="9" t="n">
        <f aca="false">common_rsa_total+'Pro-Forma'!$B$10+'Pro-Forma'!$B$11+IF($C152=const_one,'Pro-Forma'!$B$5,const_zero)+IF($D152=const_one,'Pro-Forma'!$F$27,const_zero)+IF($E152=const_one,'Pro-Forma'!$F$26,const_zero)+IF($F152=const_one,'Pro-Forma'!$F$25,const_zero)+IF($G152=const_one,'Pro-Forma'!$F$24,const_zero)+IF($H152=const_one,'Pro-Forma'!$F$23,const_zero)+IF($I152=const_one,'Pro-Forma'!$F$22,const_zero)</f>
        <v>22280512.8289884</v>
      </c>
      <c r="S152" s="23" t="b">
        <f aca="false">IF($R152&gt;const_zero,--($Q152&gt;option_strike_usd*$R152),const_zero)</f>
        <v>1</v>
      </c>
      <c r="T152" s="7" t="n">
        <f aca="false">IF($R152&gt;const_zero,IF($S152=const_one,($Q152+option_strike_usd*pre_f_options_issued)/($R152+pre_f_options_issued),$Q152/$R152),const_zero)</f>
        <v>8.57528661599838</v>
      </c>
      <c r="U152" s="5" t="n">
        <f aca="false">IF($C152=const_one,'Pro-Forma'!$B$5*$T152,const_zero)</f>
        <v>0</v>
      </c>
      <c r="V152" s="5" t="n">
        <f aca="false">IF($D152=const_one,'Pro-Forma'!$F$27*$T152,const_zero)</f>
        <v>0</v>
      </c>
      <c r="W152" s="5" t="n">
        <f aca="false">IF($E152=const_one,'Pro-Forma'!$F$26*$T152,const_zero)</f>
        <v>0</v>
      </c>
      <c r="X152" s="5" t="n">
        <f aca="false">IF($F152=const_one,'Pro-Forma'!$F$25*$T152,const_zero)</f>
        <v>0</v>
      </c>
      <c r="Y152" s="5" t="n">
        <f aca="false">IF($G152=const_one,'Pro-Forma'!$F$24*$T152,const_zero)</f>
        <v>25725859.8479951</v>
      </c>
      <c r="Z152" s="5" t="n">
        <f aca="false">IF($H152=const_one,'Pro-Forma'!$F$23*$T152,const_zero)</f>
        <v>42876433.0799919</v>
      </c>
      <c r="AA152" s="5" t="n">
        <f aca="false">IF($I152=const_one,'Pro-Forma'!$F$22*$T152,const_zero)</f>
        <v>42876433.0799919</v>
      </c>
      <c r="AB152" s="5" t="n">
        <f aca="false">('Pro-Forma'!$B$10+'Pro-Forma'!$B$11)*$T152</f>
        <v>2405477.90803978</v>
      </c>
      <c r="AC152" s="5" t="n">
        <f aca="false">common_rsa_total*$T152</f>
        <v>77177579.5439854</v>
      </c>
      <c r="AD152" s="5" t="n">
        <f aca="false">IF($S152=const_one,pre_f_options_issued*($T152-option_strike_usd),const_zero)</f>
        <v>18938216.5399959</v>
      </c>
      <c r="AE152" s="5" t="n">
        <f aca="false">J152+U152</f>
        <v>30000000</v>
      </c>
      <c r="AF152" s="5" t="n">
        <f aca="false">K152+V152</f>
        <v>300000000</v>
      </c>
      <c r="AG152" s="5" t="n">
        <f aca="false">L152+W152</f>
        <v>100000000</v>
      </c>
      <c r="AH152" s="5" t="n">
        <f aca="false">M152+X152</f>
        <v>60000000</v>
      </c>
      <c r="AI152" s="5" t="n">
        <f aca="false">N152+Y152</f>
        <v>25725859.8479951</v>
      </c>
      <c r="AJ152" s="5" t="n">
        <f aca="false">O152+Z152</f>
        <v>42876433.0799919</v>
      </c>
      <c r="AK152" s="5" t="n">
        <f aca="false">P152+AA152</f>
        <v>42876433.0799919</v>
      </c>
      <c r="AL152" s="5" t="n">
        <f aca="false">INDEX($AE$40:$AE$167,$B152-$C152*1+const_one)</f>
        <v>30000000</v>
      </c>
      <c r="AM152" s="5" t="n">
        <f aca="false">INDEX($AF$40:$AF$167,$B152-$D152*2+const_one)</f>
        <v>300000000</v>
      </c>
      <c r="AN152" s="5" t="n">
        <f aca="false">INDEX($AG$40:$AG$167,$B152-$E152*4+const_one)</f>
        <v>100000000</v>
      </c>
      <c r="AO152" s="5" t="n">
        <f aca="false">INDEX($AH$40:$AH$167,$B152-$F152*8+const_one)</f>
        <v>60000000</v>
      </c>
      <c r="AP152" s="5" t="n">
        <f aca="false">INDEX($AI$40:$AI$167,$B152-$G152*16+const_one)</f>
        <v>30000000</v>
      </c>
      <c r="AQ152" s="5" t="n">
        <f aca="false">INDEX($AJ$40:$AJ$167,$B152-$H152*32+const_one)</f>
        <v>15000000</v>
      </c>
      <c r="AR152" s="5" t="n">
        <f aca="false">INDEX($AK$40:$AK$167,$B152-$I152*64+const_one)</f>
        <v>5000000</v>
      </c>
      <c r="AS152" s="5" t="n">
        <f aca="false">INDEX($AE$40:$AE$167,$B152+(const_one-$C152)*1+const_one)</f>
        <v>7558806.90163674</v>
      </c>
      <c r="AT152" s="5" t="n">
        <f aca="false">INDEX($AF$40:$AF$167,$B152+(const_one-$D152)*2+const_one)</f>
        <v>101680261.756047</v>
      </c>
      <c r="AU152" s="5" t="n">
        <f aca="false">INDEX($AG$40:$AG$167,$B152+(const_one-$E152)*4+const_one)</f>
        <v>20433080.4554056</v>
      </c>
      <c r="AV152" s="5" t="n">
        <f aca="false">INDEX($AH$40:$AH$167,$B152+(const_one-$F152)*8+const_one)</f>
        <v>24061356.1677358</v>
      </c>
      <c r="AW152" s="5" t="n">
        <f aca="false">INDEX($AI$40:$AI$167,$B152+(const_one-$G152)*16+const_one)</f>
        <v>25725859.8479951</v>
      </c>
      <c r="AX152" s="5" t="n">
        <f aca="false">INDEX($AJ$40:$AJ$167,$B152+(const_one-$H152)*32+const_one)</f>
        <v>42876433.0799919</v>
      </c>
      <c r="AY152" s="5" t="n">
        <f aca="false">INDEX($AK$40:$AK$167,$B152+(const_one-$I152)*64+const_one)</f>
        <v>42876433.0799919</v>
      </c>
      <c r="AZ152" s="5" t="n">
        <f aca="false">--($C152=--(AS152&gt;AL152))</f>
        <v>1</v>
      </c>
      <c r="BA152" s="5" t="n">
        <f aca="false">--($D152=--(AT152&gt;AM152))</f>
        <v>1</v>
      </c>
      <c r="BB152" s="5" t="n">
        <f aca="false">--($E152=--(AU152&gt;AN152))</f>
        <v>1</v>
      </c>
      <c r="BC152" s="5" t="n">
        <f aca="false">--($F152=--(AV152&gt;AO152))</f>
        <v>1</v>
      </c>
      <c r="BD152" s="5" t="n">
        <f aca="false">--($G152=--(AW152&gt;AP152))</f>
        <v>0</v>
      </c>
      <c r="BE152" s="5" t="n">
        <f aca="false">--($H152=--(AX152&gt;AQ152))</f>
        <v>1</v>
      </c>
      <c r="BF152" s="5" t="n">
        <f aca="false">--($I152=--(AY152&gt;AR152))</f>
        <v>1</v>
      </c>
      <c r="BG152" s="5" t="n">
        <f aca="false">SUM(AZ152:BF152)</f>
        <v>6</v>
      </c>
      <c r="BH152" s="5" t="n">
        <f aca="false">SUM(AE152:AK152)+AB152+AC152+AD152</f>
        <v>700000000</v>
      </c>
    </row>
    <row r="153" customFormat="false" ht="15" hidden="true" customHeight="false" outlineLevel="0" collapsed="false">
      <c r="A153" s="5" t="n">
        <f aca="false">exit_value_1_usd</f>
        <v>700000000</v>
      </c>
      <c r="B153" s="2" t="n">
        <f aca="false">ROW()-ROW($B$40)</f>
        <v>113</v>
      </c>
      <c r="C153" s="2" t="n">
        <f aca="false">MOD(QUOTIENT($B153,1),2)</f>
        <v>1</v>
      </c>
      <c r="D153" s="2" t="n">
        <f aca="false">MOD(QUOTIENT($B153,2),2)</f>
        <v>0</v>
      </c>
      <c r="E153" s="2" t="n">
        <f aca="false">MOD(QUOTIENT($B153,4),2)</f>
        <v>0</v>
      </c>
      <c r="F153" s="2" t="n">
        <f aca="false">MOD(QUOTIENT($B153,8),2)</f>
        <v>0</v>
      </c>
      <c r="G153" s="2" t="n">
        <f aca="false">MOD(QUOTIENT($B153,16),2)</f>
        <v>1</v>
      </c>
      <c r="H153" s="2" t="n">
        <f aca="false">MOD(QUOTIENT($B153,32),2)</f>
        <v>1</v>
      </c>
      <c r="I153" s="2" t="n">
        <f aca="false">MOD(QUOTIENT($B153,64),2)</f>
        <v>1</v>
      </c>
      <c r="J153" s="5" t="n">
        <f aca="false">IF($C153=const_zero,MIN(class_series_f_invested_usd,MAX(const_zero,$A153)),const_zero)</f>
        <v>0</v>
      </c>
      <c r="K153" s="5" t="n">
        <f aca="false">IF($D153=const_zero,MIN(class_series_e_invested_usd,MAX(const_zero,$A153-SUM($J153:$J153))),const_zero)</f>
        <v>300000000</v>
      </c>
      <c r="L153" s="5" t="n">
        <f aca="false">IF($E153=const_zero,MIN(class_series_d_invested_usd,MAX(const_zero,$A153-SUM($J153:$K153))),const_zero)</f>
        <v>100000000</v>
      </c>
      <c r="M153" s="5" t="n">
        <f aca="false">IF($F153=const_zero,MIN(class_series_c_invested_usd,MAX(const_zero,$A153-SUM($J153:$L153))),const_zero)</f>
        <v>60000000</v>
      </c>
      <c r="N153" s="5" t="n">
        <f aca="false">IF($G153=const_zero,MIN(class_series_b_invested_usd,MAX(const_zero,$A153-SUM($J153:$M153))),const_zero)</f>
        <v>0</v>
      </c>
      <c r="O153" s="5" t="n">
        <f aca="false">IF($H153=const_zero,MIN(class_series_a_invested_usd,MAX(const_zero,$A153-SUM($J153:$N153))),const_zero)</f>
        <v>0</v>
      </c>
      <c r="P153" s="5" t="n">
        <f aca="false">IF($I153=const_zero,MIN(class_seed_invested_usd,MAX(const_zero,$A153-SUM($J153:$O153))),const_zero)</f>
        <v>0</v>
      </c>
      <c r="Q153" s="5" t="n">
        <f aca="false">MAX(const_zero,$A153-SUM($J153:$P153))</f>
        <v>240000000</v>
      </c>
      <c r="R153" s="9" t="n">
        <f aca="false">common_rsa_total+'Pro-Forma'!$B$10+'Pro-Forma'!$B$11+IF($C153=const_one,'Pro-Forma'!$B$5,const_zero)+IF($D153=const_one,'Pro-Forma'!$F$27,const_zero)+IF($E153=const_one,'Pro-Forma'!$F$26,const_zero)+IF($F153=const_one,'Pro-Forma'!$F$25,const_zero)+IF($G153=const_one,'Pro-Forma'!$F$24,const_zero)+IF($H153=const_one,'Pro-Forma'!$F$23,const_zero)+IF($I153=const_one,'Pro-Forma'!$F$22,const_zero)</f>
        <v>23077780.8981917</v>
      </c>
      <c r="S153" s="23" t="b">
        <f aca="false">IF($R153&gt;const_zero,--($Q153&gt;option_strike_usd*$R153),const_zero)</f>
        <v>1</v>
      </c>
      <c r="T153" s="7" t="n">
        <f aca="false">IF($R153&gt;const_zero,IF($S153=const_one,($Q153+option_strike_usd*pre_f_options_issued)/($R153+pre_f_options_issued),$Q153/$R153),const_zero)</f>
        <v>9.4808850292851</v>
      </c>
      <c r="U153" s="5" t="n">
        <f aca="false">IF($C153=const_one,'Pro-Forma'!$B$5*$T153,const_zero)</f>
        <v>7558806.90163674</v>
      </c>
      <c r="V153" s="5" t="n">
        <f aca="false">IF($D153=const_one,'Pro-Forma'!$F$27*$T153,const_zero)</f>
        <v>0</v>
      </c>
      <c r="W153" s="5" t="n">
        <f aca="false">IF($E153=const_one,'Pro-Forma'!$F$26*$T153,const_zero)</f>
        <v>0</v>
      </c>
      <c r="X153" s="5" t="n">
        <f aca="false">IF($F153=const_one,'Pro-Forma'!$F$25*$T153,const_zero)</f>
        <v>0</v>
      </c>
      <c r="Y153" s="5" t="n">
        <f aca="false">IF($G153=const_one,'Pro-Forma'!$F$24*$T153,const_zero)</f>
        <v>28442655.0878553</v>
      </c>
      <c r="Z153" s="5" t="n">
        <f aca="false">IF($H153=const_one,'Pro-Forma'!$F$23*$T153,const_zero)</f>
        <v>47404425.1464255</v>
      </c>
      <c r="AA153" s="5" t="n">
        <f aca="false">IF($I153=const_one,'Pro-Forma'!$F$22*$T153,const_zero)</f>
        <v>47404425.1464255</v>
      </c>
      <c r="AB153" s="5" t="n">
        <f aca="false">('Pro-Forma'!$B$10+'Pro-Forma'!$B$11)*$T153</f>
        <v>2659509.88087821</v>
      </c>
      <c r="AC153" s="5" t="n">
        <f aca="false">common_rsa_total*$T153</f>
        <v>85327965.2635659</v>
      </c>
      <c r="AD153" s="5" t="n">
        <f aca="false">IF($S153=const_one,pre_f_options_issued*($T153-option_strike_usd),const_zero)</f>
        <v>21202212.5732128</v>
      </c>
      <c r="AE153" s="5" t="n">
        <f aca="false">J153+U153</f>
        <v>7558806.90163674</v>
      </c>
      <c r="AF153" s="5" t="n">
        <f aca="false">K153+V153</f>
        <v>300000000</v>
      </c>
      <c r="AG153" s="5" t="n">
        <f aca="false">L153+W153</f>
        <v>100000000</v>
      </c>
      <c r="AH153" s="5" t="n">
        <f aca="false">M153+X153</f>
        <v>60000000</v>
      </c>
      <c r="AI153" s="5" t="n">
        <f aca="false">N153+Y153</f>
        <v>28442655.0878553</v>
      </c>
      <c r="AJ153" s="5" t="n">
        <f aca="false">O153+Z153</f>
        <v>47404425.1464255</v>
      </c>
      <c r="AK153" s="5" t="n">
        <f aca="false">P153+AA153</f>
        <v>47404425.1464255</v>
      </c>
      <c r="AL153" s="5" t="n">
        <f aca="false">INDEX($AE$40:$AE$167,$B153-$C153*1+const_one)</f>
        <v>30000000</v>
      </c>
      <c r="AM153" s="5" t="n">
        <f aca="false">INDEX($AF$40:$AF$167,$B153-$D153*2+const_one)</f>
        <v>300000000</v>
      </c>
      <c r="AN153" s="5" t="n">
        <f aca="false">INDEX($AG$40:$AG$167,$B153-$E153*4+const_one)</f>
        <v>100000000</v>
      </c>
      <c r="AO153" s="5" t="n">
        <f aca="false">INDEX($AH$40:$AH$167,$B153-$F153*8+const_one)</f>
        <v>60000000</v>
      </c>
      <c r="AP153" s="5" t="n">
        <f aca="false">INDEX($AI$40:$AI$167,$B153-$G153*16+const_one)</f>
        <v>30000000</v>
      </c>
      <c r="AQ153" s="5" t="n">
        <f aca="false">INDEX($AJ$40:$AJ$167,$B153-$H153*32+const_one)</f>
        <v>15000000</v>
      </c>
      <c r="AR153" s="5" t="n">
        <f aca="false">INDEX($AK$40:$AK$167,$B153-$I153*64+const_one)</f>
        <v>5000000</v>
      </c>
      <c r="AS153" s="5" t="n">
        <f aca="false">INDEX($AE$40:$AE$167,$B153+(const_one-$C153)*1+const_one)</f>
        <v>7558806.90163674</v>
      </c>
      <c r="AT153" s="5" t="n">
        <f aca="false">INDEX($AF$40:$AF$167,$B153+(const_one-$D153)*2+const_one)</f>
        <v>104926228.579588</v>
      </c>
      <c r="AU153" s="5" t="n">
        <f aca="false">INDEX($AG$40:$AG$167,$B153+(const_one-$E153)*4+const_one)</f>
        <v>21740917.330007</v>
      </c>
      <c r="AV153" s="5" t="n">
        <f aca="false">INDEX($AH$40:$AH$167,$B153+(const_one-$F153)*8+const_one)</f>
        <v>25949163.110607</v>
      </c>
      <c r="AW153" s="5" t="n">
        <f aca="false">INDEX($AI$40:$AI$167,$B153+(const_one-$G153)*16+const_one)</f>
        <v>28442655.0878553</v>
      </c>
      <c r="AX153" s="5" t="n">
        <f aca="false">INDEX($AJ$40:$AJ$167,$B153+(const_one-$H153)*32+const_one)</f>
        <v>47404425.1464255</v>
      </c>
      <c r="AY153" s="5" t="n">
        <f aca="false">INDEX($AK$40:$AK$167,$B153+(const_one-$I153)*64+const_one)</f>
        <v>47404425.1464255</v>
      </c>
      <c r="AZ153" s="5" t="n">
        <f aca="false">--($C153=--(AS153&gt;AL153))</f>
        <v>0</v>
      </c>
      <c r="BA153" s="5" t="n">
        <f aca="false">--($D153=--(AT153&gt;AM153))</f>
        <v>1</v>
      </c>
      <c r="BB153" s="5" t="n">
        <f aca="false">--($E153=--(AU153&gt;AN153))</f>
        <v>1</v>
      </c>
      <c r="BC153" s="5" t="n">
        <f aca="false">--($F153=--(AV153&gt;AO153))</f>
        <v>1</v>
      </c>
      <c r="BD153" s="5" t="n">
        <f aca="false">--($G153=--(AW153&gt;AP153))</f>
        <v>0</v>
      </c>
      <c r="BE153" s="5" t="n">
        <f aca="false">--($H153=--(AX153&gt;AQ153))</f>
        <v>1</v>
      </c>
      <c r="BF153" s="5" t="n">
        <f aca="false">--($I153=--(AY153&gt;AR153))</f>
        <v>1</v>
      </c>
      <c r="BG153" s="5" t="n">
        <f aca="false">SUM(AZ153:BF153)</f>
        <v>5</v>
      </c>
      <c r="BH153" s="5" t="n">
        <f aca="false">SUM(AE153:AK153)+AB153+AC153+AD153</f>
        <v>700000000</v>
      </c>
    </row>
    <row r="154" customFormat="false" ht="15" hidden="true" customHeight="false" outlineLevel="0" collapsed="false">
      <c r="A154" s="5" t="n">
        <f aca="false">exit_value_1_usd</f>
        <v>700000000</v>
      </c>
      <c r="B154" s="2" t="n">
        <f aca="false">ROW()-ROW($B$40)</f>
        <v>114</v>
      </c>
      <c r="C154" s="2" t="n">
        <f aca="false">MOD(QUOTIENT($B154,1),2)</f>
        <v>0</v>
      </c>
      <c r="D154" s="2" t="n">
        <f aca="false">MOD(QUOTIENT($B154,2),2)</f>
        <v>1</v>
      </c>
      <c r="E154" s="2" t="n">
        <f aca="false">MOD(QUOTIENT($B154,4),2)</f>
        <v>0</v>
      </c>
      <c r="F154" s="2" t="n">
        <f aca="false">MOD(QUOTIENT($B154,8),2)</f>
        <v>0</v>
      </c>
      <c r="G154" s="2" t="n">
        <f aca="false">MOD(QUOTIENT($B154,16),2)</f>
        <v>1</v>
      </c>
      <c r="H154" s="2" t="n">
        <f aca="false">MOD(QUOTIENT($B154,32),2)</f>
        <v>1</v>
      </c>
      <c r="I154" s="2" t="n">
        <f aca="false">MOD(QUOTIENT($B154,64),2)</f>
        <v>1</v>
      </c>
      <c r="J154" s="5" t="n">
        <f aca="false">IF($C154=const_zero,MIN(class_series_f_invested_usd,MAX(const_zero,$A154)),const_zero)</f>
        <v>30000000</v>
      </c>
      <c r="K154" s="5" t="n">
        <f aca="false">IF($D154=const_zero,MIN(class_series_e_invested_usd,MAX(const_zero,$A154-SUM($J154:$J154))),const_zero)</f>
        <v>0</v>
      </c>
      <c r="L154" s="5" t="n">
        <f aca="false">IF($E154=const_zero,MIN(class_series_d_invested_usd,MAX(const_zero,$A154-SUM($J154:$K154))),const_zero)</f>
        <v>100000000</v>
      </c>
      <c r="M154" s="5" t="n">
        <f aca="false">IF($F154=const_zero,MIN(class_series_c_invested_usd,MAX(const_zero,$A154-SUM($J154:$L154))),const_zero)</f>
        <v>60000000</v>
      </c>
      <c r="N154" s="5" t="n">
        <f aca="false">IF($G154=const_zero,MIN(class_series_b_invested_usd,MAX(const_zero,$A154-SUM($J154:$M154))),const_zero)</f>
        <v>0</v>
      </c>
      <c r="O154" s="5" t="n">
        <f aca="false">IF($H154=const_zero,MIN(class_series_a_invested_usd,MAX(const_zero,$A154-SUM($J154:$N154))),const_zero)</f>
        <v>0</v>
      </c>
      <c r="P154" s="5" t="n">
        <f aca="false">IF($I154=const_zero,MIN(class_seed_invested_usd,MAX(const_zero,$A154-SUM($J154:$O154))),const_zero)</f>
        <v>0</v>
      </c>
      <c r="Q154" s="5" t="n">
        <f aca="false">MAX(const_zero,$A154-SUM($J154:$P154))</f>
        <v>510000000</v>
      </c>
      <c r="R154" s="9" t="n">
        <f aca="false">common_rsa_total+'Pro-Forma'!$B$10+'Pro-Forma'!$B$11+IF($C154=const_one,'Pro-Forma'!$B$5,const_zero)+IF($D154=const_one,'Pro-Forma'!$F$27,const_zero)+IF($E154=const_one,'Pro-Forma'!$F$26,const_zero)+IF($F154=const_one,'Pro-Forma'!$F$25,const_zero)+IF($G154=const_one,'Pro-Forma'!$F$24,const_zero)+IF($H154=const_one,'Pro-Forma'!$F$23,const_zero)+IF($I154=const_one,'Pro-Forma'!$F$22,const_zero)</f>
        <v>28413833.1063222</v>
      </c>
      <c r="S154" s="23" t="b">
        <f aca="false">IF($R154&gt;const_zero,--($Q154&gt;option_strike_usd*$R154),const_zero)</f>
        <v>1</v>
      </c>
      <c r="T154" s="7" t="n">
        <f aca="false">IF($R154&gt;const_zero,IF($S154=const_one,($Q154+option_strike_usd*pre_f_options_issued)/($R154+pre_f_options_issued),$Q154/$R154),const_zero)</f>
        <v>16.578338837418</v>
      </c>
      <c r="U154" s="5" t="n">
        <f aca="false">IF($C154=const_one,'Pro-Forma'!$B$5*$T154,const_zero)</f>
        <v>0</v>
      </c>
      <c r="V154" s="5" t="n">
        <f aca="false">IF($D154=const_one,'Pro-Forma'!$F$27*$T154,const_zero)</f>
        <v>101680261.756047</v>
      </c>
      <c r="W154" s="5" t="n">
        <f aca="false">IF($E154=const_one,'Pro-Forma'!$F$26*$T154,const_zero)</f>
        <v>0</v>
      </c>
      <c r="X154" s="5" t="n">
        <f aca="false">IF($F154=const_one,'Pro-Forma'!$F$25*$T154,const_zero)</f>
        <v>0</v>
      </c>
      <c r="Y154" s="5" t="n">
        <f aca="false">IF($G154=const_one,'Pro-Forma'!$F$24*$T154,const_zero)</f>
        <v>49735016.512254</v>
      </c>
      <c r="Z154" s="5" t="n">
        <f aca="false">IF($H154=const_one,'Pro-Forma'!$F$23*$T154,const_zero)</f>
        <v>82891694.18709</v>
      </c>
      <c r="AA154" s="5" t="n">
        <f aca="false">IF($I154=const_one,'Pro-Forma'!$F$22*$T154,const_zero)</f>
        <v>82891694.18709</v>
      </c>
      <c r="AB154" s="5" t="n">
        <f aca="false">('Pro-Forma'!$B$10+'Pro-Forma'!$B$11)*$T154</f>
        <v>4650436.72721182</v>
      </c>
      <c r="AC154" s="5" t="n">
        <f aca="false">common_rsa_total*$T154</f>
        <v>149205049.536762</v>
      </c>
      <c r="AD154" s="5" t="n">
        <f aca="false">IF($S154=const_one,pre_f_options_issued*($T154-option_strike_usd),const_zero)</f>
        <v>38945847.093545</v>
      </c>
      <c r="AE154" s="5" t="n">
        <f aca="false">J154+U154</f>
        <v>30000000</v>
      </c>
      <c r="AF154" s="5" t="n">
        <f aca="false">K154+V154</f>
        <v>101680261.756047</v>
      </c>
      <c r="AG154" s="5" t="n">
        <f aca="false">L154+W154</f>
        <v>100000000</v>
      </c>
      <c r="AH154" s="5" t="n">
        <f aca="false">M154+X154</f>
        <v>60000000</v>
      </c>
      <c r="AI154" s="5" t="n">
        <f aca="false">N154+Y154</f>
        <v>49735016.512254</v>
      </c>
      <c r="AJ154" s="5" t="n">
        <f aca="false">O154+Z154</f>
        <v>82891694.18709</v>
      </c>
      <c r="AK154" s="5" t="n">
        <f aca="false">P154+AA154</f>
        <v>82891694.18709</v>
      </c>
      <c r="AL154" s="5" t="n">
        <f aca="false">INDEX($AE$40:$AE$167,$B154-$C154*1+const_one)</f>
        <v>30000000</v>
      </c>
      <c r="AM154" s="5" t="n">
        <f aca="false">INDEX($AF$40:$AF$167,$B154-$D154*2+const_one)</f>
        <v>300000000</v>
      </c>
      <c r="AN154" s="5" t="n">
        <f aca="false">INDEX($AG$40:$AG$167,$B154-$E154*4+const_one)</f>
        <v>100000000</v>
      </c>
      <c r="AO154" s="5" t="n">
        <f aca="false">INDEX($AH$40:$AH$167,$B154-$F154*8+const_one)</f>
        <v>60000000</v>
      </c>
      <c r="AP154" s="5" t="n">
        <f aca="false">INDEX($AI$40:$AI$167,$B154-$G154*16+const_one)</f>
        <v>30000000</v>
      </c>
      <c r="AQ154" s="5" t="n">
        <f aca="false">INDEX($AJ$40:$AJ$167,$B154-$H154*32+const_one)</f>
        <v>15000000</v>
      </c>
      <c r="AR154" s="5" t="n">
        <f aca="false">INDEX($AK$40:$AK$167,$B154-$I154*64+const_one)</f>
        <v>5000000</v>
      </c>
      <c r="AS154" s="5" t="n">
        <f aca="false">INDEX($AE$40:$AE$167,$B154+(const_one-$C154)*1+const_one)</f>
        <v>13639322.2407746</v>
      </c>
      <c r="AT154" s="5" t="n">
        <f aca="false">INDEX($AF$40:$AF$167,$B154+(const_one-$D154)*2+const_one)</f>
        <v>101680261.756047</v>
      </c>
      <c r="AU154" s="5" t="n">
        <f aca="false">INDEX($AG$40:$AG$167,$B154+(const_one-$E154)*4+const_one)</f>
        <v>32525062.0536194</v>
      </c>
      <c r="AV154" s="5" t="n">
        <f aca="false">INDEX($AH$40:$AH$167,$B154+(const_one-$F154)*8+const_one)</f>
        <v>41244128.0958223</v>
      </c>
      <c r="AW154" s="5" t="n">
        <f aca="false">INDEX($AI$40:$AI$167,$B154+(const_one-$G154)*16+const_one)</f>
        <v>49735016.512254</v>
      </c>
      <c r="AX154" s="5" t="n">
        <f aca="false">INDEX($AJ$40:$AJ$167,$B154+(const_one-$H154)*32+const_one)</f>
        <v>82891694.18709</v>
      </c>
      <c r="AY154" s="5" t="n">
        <f aca="false">INDEX($AK$40:$AK$167,$B154+(const_one-$I154)*64+const_one)</f>
        <v>82891694.18709</v>
      </c>
      <c r="AZ154" s="5" t="n">
        <f aca="false">--($C154=--(AS154&gt;AL154))</f>
        <v>1</v>
      </c>
      <c r="BA154" s="5" t="n">
        <f aca="false">--($D154=--(AT154&gt;AM154))</f>
        <v>0</v>
      </c>
      <c r="BB154" s="5" t="n">
        <f aca="false">--($E154=--(AU154&gt;AN154))</f>
        <v>1</v>
      </c>
      <c r="BC154" s="5" t="n">
        <f aca="false">--($F154=--(AV154&gt;AO154))</f>
        <v>1</v>
      </c>
      <c r="BD154" s="5" t="n">
        <f aca="false">--($G154=--(AW154&gt;AP154))</f>
        <v>1</v>
      </c>
      <c r="BE154" s="5" t="n">
        <f aca="false">--($H154=--(AX154&gt;AQ154))</f>
        <v>1</v>
      </c>
      <c r="BF154" s="5" t="n">
        <f aca="false">--($I154=--(AY154&gt;AR154))</f>
        <v>1</v>
      </c>
      <c r="BG154" s="5" t="n">
        <f aca="false">SUM(AZ154:BF154)</f>
        <v>6</v>
      </c>
      <c r="BH154" s="5" t="n">
        <f aca="false">SUM(AE154:AK154)+AB154+AC154+AD154</f>
        <v>700000000</v>
      </c>
    </row>
    <row r="155" customFormat="false" ht="15" hidden="true" customHeight="false" outlineLevel="0" collapsed="false">
      <c r="A155" s="5" t="n">
        <f aca="false">exit_value_1_usd</f>
        <v>700000000</v>
      </c>
      <c r="B155" s="2" t="n">
        <f aca="false">ROW()-ROW($B$40)</f>
        <v>115</v>
      </c>
      <c r="C155" s="2" t="n">
        <f aca="false">MOD(QUOTIENT($B155,1),2)</f>
        <v>1</v>
      </c>
      <c r="D155" s="2" t="n">
        <f aca="false">MOD(QUOTIENT($B155,2),2)</f>
        <v>1</v>
      </c>
      <c r="E155" s="2" t="n">
        <f aca="false">MOD(QUOTIENT($B155,4),2)</f>
        <v>0</v>
      </c>
      <c r="F155" s="2" t="n">
        <f aca="false">MOD(QUOTIENT($B155,8),2)</f>
        <v>0</v>
      </c>
      <c r="G155" s="2" t="n">
        <f aca="false">MOD(QUOTIENT($B155,16),2)</f>
        <v>1</v>
      </c>
      <c r="H155" s="2" t="n">
        <f aca="false">MOD(QUOTIENT($B155,32),2)</f>
        <v>1</v>
      </c>
      <c r="I155" s="2" t="n">
        <f aca="false">MOD(QUOTIENT($B155,64),2)</f>
        <v>1</v>
      </c>
      <c r="J155" s="5" t="n">
        <f aca="false">IF($C155=const_zero,MIN(class_series_f_invested_usd,MAX(const_zero,$A155)),const_zero)</f>
        <v>0</v>
      </c>
      <c r="K155" s="5" t="n">
        <f aca="false">IF($D155=const_zero,MIN(class_series_e_invested_usd,MAX(const_zero,$A155-SUM($J155:$J155))),const_zero)</f>
        <v>0</v>
      </c>
      <c r="L155" s="5" t="n">
        <f aca="false">IF($E155=const_zero,MIN(class_series_d_invested_usd,MAX(const_zero,$A155-SUM($J155:$K155))),const_zero)</f>
        <v>100000000</v>
      </c>
      <c r="M155" s="5" t="n">
        <f aca="false">IF($F155=const_zero,MIN(class_series_c_invested_usd,MAX(const_zero,$A155-SUM($J155:$L155))),const_zero)</f>
        <v>60000000</v>
      </c>
      <c r="N155" s="5" t="n">
        <f aca="false">IF($G155=const_zero,MIN(class_series_b_invested_usd,MAX(const_zero,$A155-SUM($J155:$M155))),const_zero)</f>
        <v>0</v>
      </c>
      <c r="O155" s="5" t="n">
        <f aca="false">IF($H155=const_zero,MIN(class_series_a_invested_usd,MAX(const_zero,$A155-SUM($J155:$N155))),const_zero)</f>
        <v>0</v>
      </c>
      <c r="P155" s="5" t="n">
        <f aca="false">IF($I155=const_zero,MIN(class_seed_invested_usd,MAX(const_zero,$A155-SUM($J155:$O155))),const_zero)</f>
        <v>0</v>
      </c>
      <c r="Q155" s="5" t="n">
        <f aca="false">MAX(const_zero,$A155-SUM($J155:$P155))</f>
        <v>540000000</v>
      </c>
      <c r="R155" s="9" t="n">
        <f aca="false">common_rsa_total+'Pro-Forma'!$B$10+'Pro-Forma'!$B$11+IF($C155=const_one,'Pro-Forma'!$B$5,const_zero)+IF($D155=const_one,'Pro-Forma'!$F$27,const_zero)+IF($E155=const_one,'Pro-Forma'!$F$26,const_zero)+IF($F155=const_one,'Pro-Forma'!$F$25,const_zero)+IF($G155=const_one,'Pro-Forma'!$F$24,const_zero)+IF($H155=const_one,'Pro-Forma'!$F$23,const_zero)+IF($I155=const_one,'Pro-Forma'!$F$22,const_zero)</f>
        <v>29211101.1755256</v>
      </c>
      <c r="S155" s="23" t="b">
        <f aca="false">IF($R155&gt;const_zero,--($Q155&gt;option_strike_usd*$R155),const_zero)</f>
        <v>1</v>
      </c>
      <c r="T155" s="7" t="n">
        <f aca="false">IF($R155&gt;const_zero,IF($S155=const_one,($Q155+option_strike_usd*pre_f_options_issued)/($R155+pre_f_options_issued),$Q155/$R155),const_zero)</f>
        <v>17.1075736852273</v>
      </c>
      <c r="U155" s="5" t="n">
        <f aca="false">IF($C155=const_one,'Pro-Forma'!$B$5*$T155,const_zero)</f>
        <v>13639322.2407746</v>
      </c>
      <c r="V155" s="5" t="n">
        <f aca="false">IF($D155=const_one,'Pro-Forma'!$F$27*$T155,const_zero)</f>
        <v>104926228.579588</v>
      </c>
      <c r="W155" s="5" t="n">
        <f aca="false">IF($E155=const_one,'Pro-Forma'!$F$26*$T155,const_zero)</f>
        <v>0</v>
      </c>
      <c r="X155" s="5" t="n">
        <f aca="false">IF($F155=const_one,'Pro-Forma'!$F$25*$T155,const_zero)</f>
        <v>0</v>
      </c>
      <c r="Y155" s="5" t="n">
        <f aca="false">IF($G155=const_one,'Pro-Forma'!$F$24*$T155,const_zero)</f>
        <v>51322721.0556818</v>
      </c>
      <c r="Z155" s="5" t="n">
        <f aca="false">IF($H155=const_one,'Pro-Forma'!$F$23*$T155,const_zero)</f>
        <v>85537868.4261363</v>
      </c>
      <c r="AA155" s="5" t="n">
        <f aca="false">IF($I155=const_one,'Pro-Forma'!$F$22*$T155,const_zero)</f>
        <v>85537868.4261363</v>
      </c>
      <c r="AB155" s="5" t="n">
        <f aca="false">('Pro-Forma'!$B$10+'Pro-Forma'!$B$11)*$T155</f>
        <v>4798893.89157002</v>
      </c>
      <c r="AC155" s="5" t="n">
        <f aca="false">common_rsa_total*$T155</f>
        <v>153968163.167045</v>
      </c>
      <c r="AD155" s="5" t="n">
        <f aca="false">IF($S155=const_one,pre_f_options_issued*($T155-option_strike_usd),const_zero)</f>
        <v>40268934.2130681</v>
      </c>
      <c r="AE155" s="5" t="n">
        <f aca="false">J155+U155</f>
        <v>13639322.2407746</v>
      </c>
      <c r="AF155" s="5" t="n">
        <f aca="false">K155+V155</f>
        <v>104926228.579588</v>
      </c>
      <c r="AG155" s="5" t="n">
        <f aca="false">L155+W155</f>
        <v>100000000</v>
      </c>
      <c r="AH155" s="5" t="n">
        <f aca="false">M155+X155</f>
        <v>60000000</v>
      </c>
      <c r="AI155" s="5" t="n">
        <f aca="false">N155+Y155</f>
        <v>51322721.0556818</v>
      </c>
      <c r="AJ155" s="5" t="n">
        <f aca="false">O155+Z155</f>
        <v>85537868.4261363</v>
      </c>
      <c r="AK155" s="5" t="n">
        <f aca="false">P155+AA155</f>
        <v>85537868.4261363</v>
      </c>
      <c r="AL155" s="5" t="n">
        <f aca="false">INDEX($AE$40:$AE$167,$B155-$C155*1+const_one)</f>
        <v>30000000</v>
      </c>
      <c r="AM155" s="5" t="n">
        <f aca="false">INDEX($AF$40:$AF$167,$B155-$D155*2+const_one)</f>
        <v>300000000</v>
      </c>
      <c r="AN155" s="5" t="n">
        <f aca="false">INDEX($AG$40:$AG$167,$B155-$E155*4+const_one)</f>
        <v>100000000</v>
      </c>
      <c r="AO155" s="5" t="n">
        <f aca="false">INDEX($AH$40:$AH$167,$B155-$F155*8+const_one)</f>
        <v>60000000</v>
      </c>
      <c r="AP155" s="5" t="n">
        <f aca="false">INDEX($AI$40:$AI$167,$B155-$G155*16+const_one)</f>
        <v>30000000</v>
      </c>
      <c r="AQ155" s="5" t="n">
        <f aca="false">INDEX($AJ$40:$AJ$167,$B155-$H155*32+const_one)</f>
        <v>15000000</v>
      </c>
      <c r="AR155" s="5" t="n">
        <f aca="false">INDEX($AK$40:$AK$167,$B155-$I155*64+const_one)</f>
        <v>5000000</v>
      </c>
      <c r="AS155" s="5" t="n">
        <f aca="false">INDEX($AE$40:$AE$167,$B155+(const_one-$C155)*1+const_one)</f>
        <v>13639322.2407746</v>
      </c>
      <c r="AT155" s="5" t="n">
        <f aca="false">INDEX($AF$40:$AF$167,$B155+(const_one-$D155)*2+const_one)</f>
        <v>104926228.579588</v>
      </c>
      <c r="AU155" s="5" t="n">
        <f aca="false">INDEX($AG$40:$AG$167,$B155+(const_one-$E155)*4+const_one)</f>
        <v>33304806.1212796</v>
      </c>
      <c r="AV155" s="5" t="n">
        <f aca="false">INDEX($AH$40:$AH$167,$B155+(const_one-$F155)*8+const_one)</f>
        <v>42390891.8260749</v>
      </c>
      <c r="AW155" s="5" t="n">
        <f aca="false">INDEX($AI$40:$AI$167,$B155+(const_one-$G155)*16+const_one)</f>
        <v>51322721.0556818</v>
      </c>
      <c r="AX155" s="5" t="n">
        <f aca="false">INDEX($AJ$40:$AJ$167,$B155+(const_one-$H155)*32+const_one)</f>
        <v>85537868.4261363</v>
      </c>
      <c r="AY155" s="5" t="n">
        <f aca="false">INDEX($AK$40:$AK$167,$B155+(const_one-$I155)*64+const_one)</f>
        <v>85537868.4261363</v>
      </c>
      <c r="AZ155" s="5" t="n">
        <f aca="false">--($C155=--(AS155&gt;AL155))</f>
        <v>0</v>
      </c>
      <c r="BA155" s="5" t="n">
        <f aca="false">--($D155=--(AT155&gt;AM155))</f>
        <v>0</v>
      </c>
      <c r="BB155" s="5" t="n">
        <f aca="false">--($E155=--(AU155&gt;AN155))</f>
        <v>1</v>
      </c>
      <c r="BC155" s="5" t="n">
        <f aca="false">--($F155=--(AV155&gt;AO155))</f>
        <v>1</v>
      </c>
      <c r="BD155" s="5" t="n">
        <f aca="false">--($G155=--(AW155&gt;AP155))</f>
        <v>1</v>
      </c>
      <c r="BE155" s="5" t="n">
        <f aca="false">--($H155=--(AX155&gt;AQ155))</f>
        <v>1</v>
      </c>
      <c r="BF155" s="5" t="n">
        <f aca="false">--($I155=--(AY155&gt;AR155))</f>
        <v>1</v>
      </c>
      <c r="BG155" s="5" t="n">
        <f aca="false">SUM(AZ155:BF155)</f>
        <v>5</v>
      </c>
      <c r="BH155" s="5" t="n">
        <f aca="false">SUM(AE155:AK155)+AB155+AC155+AD155</f>
        <v>700000000</v>
      </c>
    </row>
    <row r="156" customFormat="false" ht="15" hidden="true" customHeight="false" outlineLevel="0" collapsed="false">
      <c r="A156" s="5" t="n">
        <f aca="false">exit_value_1_usd</f>
        <v>700000000</v>
      </c>
      <c r="B156" s="2" t="n">
        <f aca="false">ROW()-ROW($B$40)</f>
        <v>116</v>
      </c>
      <c r="C156" s="2" t="n">
        <f aca="false">MOD(QUOTIENT($B156,1),2)</f>
        <v>0</v>
      </c>
      <c r="D156" s="2" t="n">
        <f aca="false">MOD(QUOTIENT($B156,2),2)</f>
        <v>0</v>
      </c>
      <c r="E156" s="2" t="n">
        <f aca="false">MOD(QUOTIENT($B156,4),2)</f>
        <v>1</v>
      </c>
      <c r="F156" s="2" t="n">
        <f aca="false">MOD(QUOTIENT($B156,8),2)</f>
        <v>0</v>
      </c>
      <c r="G156" s="2" t="n">
        <f aca="false">MOD(QUOTIENT($B156,16),2)</f>
        <v>1</v>
      </c>
      <c r="H156" s="2" t="n">
        <f aca="false">MOD(QUOTIENT($B156,32),2)</f>
        <v>1</v>
      </c>
      <c r="I156" s="2" t="n">
        <f aca="false">MOD(QUOTIENT($B156,64),2)</f>
        <v>1</v>
      </c>
      <c r="J156" s="5" t="n">
        <f aca="false">IF($C156=const_zero,MIN(class_series_f_invested_usd,MAX(const_zero,$A156)),const_zero)</f>
        <v>30000000</v>
      </c>
      <c r="K156" s="5" t="n">
        <f aca="false">IF($D156=const_zero,MIN(class_series_e_invested_usd,MAX(const_zero,$A156-SUM($J156:$J156))),const_zero)</f>
        <v>300000000</v>
      </c>
      <c r="L156" s="5" t="n">
        <f aca="false">IF($E156=const_zero,MIN(class_series_d_invested_usd,MAX(const_zero,$A156-SUM($J156:$K156))),const_zero)</f>
        <v>0</v>
      </c>
      <c r="M156" s="5" t="n">
        <f aca="false">IF($F156=const_zero,MIN(class_series_c_invested_usd,MAX(const_zero,$A156-SUM($J156:$L156))),const_zero)</f>
        <v>60000000</v>
      </c>
      <c r="N156" s="5" t="n">
        <f aca="false">IF($G156=const_zero,MIN(class_series_b_invested_usd,MAX(const_zero,$A156-SUM($J156:$M156))),const_zero)</f>
        <v>0</v>
      </c>
      <c r="O156" s="5" t="n">
        <f aca="false">IF($H156=const_zero,MIN(class_series_a_invested_usd,MAX(const_zero,$A156-SUM($J156:$N156))),const_zero)</f>
        <v>0</v>
      </c>
      <c r="P156" s="5" t="n">
        <f aca="false">IF($I156=const_zero,MIN(class_seed_invested_usd,MAX(const_zero,$A156-SUM($J156:$O156))),const_zero)</f>
        <v>0</v>
      </c>
      <c r="Q156" s="5" t="n">
        <f aca="false">MAX(const_zero,$A156-SUM($J156:$P156))</f>
        <v>310000000</v>
      </c>
      <c r="R156" s="9" t="n">
        <f aca="false">common_rsa_total+'Pro-Forma'!$B$10+'Pro-Forma'!$B$11+IF($C156=const_one,'Pro-Forma'!$B$5,const_zero)+IF($D156=const_one,'Pro-Forma'!$F$27,const_zero)+IF($E156=const_one,'Pro-Forma'!$F$26,const_zero)+IF($F156=const_one,'Pro-Forma'!$F$25,const_zero)+IF($G156=const_one,'Pro-Forma'!$F$24,const_zero)+IF($H156=const_one,'Pro-Forma'!$F$23,const_zero)+IF($I156=const_one,'Pro-Forma'!$F$22,const_zero)</f>
        <v>24014164.1892672</v>
      </c>
      <c r="S156" s="23" t="b">
        <f aca="false">IF($R156&gt;const_zero,--($Q156&gt;option_strike_usd*$R156),const_zero)</f>
        <v>1</v>
      </c>
      <c r="T156" s="7" t="n">
        <f aca="false">IF($R156&gt;const_zero,IF($S156=const_one,($Q156+option_strike_usd*pre_f_options_issued)/($R156+pre_f_options_issued),$Q156/$R156),const_zero)</f>
        <v>11.7861531583371</v>
      </c>
      <c r="U156" s="5" t="n">
        <f aca="false">IF($C156=const_one,'Pro-Forma'!$B$5*$T156,const_zero)</f>
        <v>0</v>
      </c>
      <c r="V156" s="5" t="n">
        <f aca="false">IF($D156=const_one,'Pro-Forma'!$F$27*$T156,const_zero)</f>
        <v>0</v>
      </c>
      <c r="W156" s="5" t="n">
        <f aca="false">IF($E156=const_one,'Pro-Forma'!$F$26*$T156,const_zero)</f>
        <v>20433080.4554056</v>
      </c>
      <c r="X156" s="5" t="n">
        <f aca="false">IF($F156=const_one,'Pro-Forma'!$F$25*$T156,const_zero)</f>
        <v>0</v>
      </c>
      <c r="Y156" s="5" t="n">
        <f aca="false">IF($G156=const_one,'Pro-Forma'!$F$24*$T156,const_zero)</f>
        <v>35358459.4750113</v>
      </c>
      <c r="Z156" s="5" t="n">
        <f aca="false">IF($H156=const_one,'Pro-Forma'!$F$23*$T156,const_zero)</f>
        <v>58930765.7916855</v>
      </c>
      <c r="AA156" s="5" t="n">
        <f aca="false">IF($I156=const_one,'Pro-Forma'!$F$22*$T156,const_zero)</f>
        <v>58930765.7916855</v>
      </c>
      <c r="AB156" s="5" t="n">
        <f aca="false">('Pro-Forma'!$B$10+'Pro-Forma'!$B$11)*$T156</f>
        <v>3306167.16533531</v>
      </c>
      <c r="AC156" s="5" t="n">
        <f aca="false">common_rsa_total*$T156</f>
        <v>106075378.425034</v>
      </c>
      <c r="AD156" s="5" t="n">
        <f aca="false">IF($S156=const_one,pre_f_options_issued*($T156-option_strike_usd),const_zero)</f>
        <v>26965382.8958428</v>
      </c>
      <c r="AE156" s="5" t="n">
        <f aca="false">J156+U156</f>
        <v>30000000</v>
      </c>
      <c r="AF156" s="5" t="n">
        <f aca="false">K156+V156</f>
        <v>300000000</v>
      </c>
      <c r="AG156" s="5" t="n">
        <f aca="false">L156+W156</f>
        <v>20433080.4554056</v>
      </c>
      <c r="AH156" s="5" t="n">
        <f aca="false">M156+X156</f>
        <v>60000000</v>
      </c>
      <c r="AI156" s="5" t="n">
        <f aca="false">N156+Y156</f>
        <v>35358459.4750113</v>
      </c>
      <c r="AJ156" s="5" t="n">
        <f aca="false">O156+Z156</f>
        <v>58930765.7916855</v>
      </c>
      <c r="AK156" s="5" t="n">
        <f aca="false">P156+AA156</f>
        <v>58930765.7916855</v>
      </c>
      <c r="AL156" s="5" t="n">
        <f aca="false">INDEX($AE$40:$AE$167,$B156-$C156*1+const_one)</f>
        <v>30000000</v>
      </c>
      <c r="AM156" s="5" t="n">
        <f aca="false">INDEX($AF$40:$AF$167,$B156-$D156*2+const_one)</f>
        <v>300000000</v>
      </c>
      <c r="AN156" s="5" t="n">
        <f aca="false">INDEX($AG$40:$AG$167,$B156-$E156*4+const_one)</f>
        <v>100000000</v>
      </c>
      <c r="AO156" s="5" t="n">
        <f aca="false">INDEX($AH$40:$AH$167,$B156-$F156*8+const_one)</f>
        <v>60000000</v>
      </c>
      <c r="AP156" s="5" t="n">
        <f aca="false">INDEX($AI$40:$AI$167,$B156-$G156*16+const_one)</f>
        <v>30000000</v>
      </c>
      <c r="AQ156" s="5" t="n">
        <f aca="false">INDEX($AJ$40:$AJ$167,$B156-$H156*32+const_one)</f>
        <v>15000000</v>
      </c>
      <c r="AR156" s="5" t="n">
        <f aca="false">INDEX($AK$40:$AK$167,$B156-$I156*64+const_one)</f>
        <v>5000000</v>
      </c>
      <c r="AS156" s="5" t="n">
        <f aca="false">INDEX($AE$40:$AE$167,$B156+(const_one-$C156)*1+const_one)</f>
        <v>9998168.93958191</v>
      </c>
      <c r="AT156" s="5" t="n">
        <f aca="false">INDEX($AF$40:$AF$167,$B156+(const_one-$D156)*2+const_one)</f>
        <v>115067323.906996</v>
      </c>
      <c r="AU156" s="5" t="n">
        <f aca="false">INDEX($AG$40:$AG$167,$B156+(const_one-$E156)*4+const_one)</f>
        <v>20433080.4554056</v>
      </c>
      <c r="AV156" s="5" t="n">
        <f aca="false">INDEX($AH$40:$AH$167,$B156+(const_one-$F156)*8+const_one)</f>
        <v>30919102.2831588</v>
      </c>
      <c r="AW156" s="5" t="n">
        <f aca="false">INDEX($AI$40:$AI$167,$B156+(const_one-$G156)*16+const_one)</f>
        <v>35358459.4750113</v>
      </c>
      <c r="AX156" s="5" t="n">
        <f aca="false">INDEX($AJ$40:$AJ$167,$B156+(const_one-$H156)*32+const_one)</f>
        <v>58930765.7916855</v>
      </c>
      <c r="AY156" s="5" t="n">
        <f aca="false">INDEX($AK$40:$AK$167,$B156+(const_one-$I156)*64+const_one)</f>
        <v>58930765.7916855</v>
      </c>
      <c r="AZ156" s="5" t="n">
        <f aca="false">--($C156=--(AS156&gt;AL156))</f>
        <v>1</v>
      </c>
      <c r="BA156" s="5" t="n">
        <f aca="false">--($D156=--(AT156&gt;AM156))</f>
        <v>1</v>
      </c>
      <c r="BB156" s="5" t="n">
        <f aca="false">--($E156=--(AU156&gt;AN156))</f>
        <v>0</v>
      </c>
      <c r="BC156" s="5" t="n">
        <f aca="false">--($F156=--(AV156&gt;AO156))</f>
        <v>1</v>
      </c>
      <c r="BD156" s="5" t="n">
        <f aca="false">--($G156=--(AW156&gt;AP156))</f>
        <v>1</v>
      </c>
      <c r="BE156" s="5" t="n">
        <f aca="false">--($H156=--(AX156&gt;AQ156))</f>
        <v>1</v>
      </c>
      <c r="BF156" s="5" t="n">
        <f aca="false">--($I156=--(AY156&gt;AR156))</f>
        <v>1</v>
      </c>
      <c r="BG156" s="5" t="n">
        <f aca="false">SUM(AZ156:BF156)</f>
        <v>6</v>
      </c>
      <c r="BH156" s="5" t="n">
        <f aca="false">SUM(AE156:AK156)+AB156+AC156+AD156</f>
        <v>700000000</v>
      </c>
    </row>
    <row r="157" customFormat="false" ht="15" hidden="true" customHeight="false" outlineLevel="0" collapsed="false">
      <c r="A157" s="5" t="n">
        <f aca="false">exit_value_1_usd</f>
        <v>700000000</v>
      </c>
      <c r="B157" s="2" t="n">
        <f aca="false">ROW()-ROW($B$40)</f>
        <v>117</v>
      </c>
      <c r="C157" s="2" t="n">
        <f aca="false">MOD(QUOTIENT($B157,1),2)</f>
        <v>1</v>
      </c>
      <c r="D157" s="2" t="n">
        <f aca="false">MOD(QUOTIENT($B157,2),2)</f>
        <v>0</v>
      </c>
      <c r="E157" s="2" t="n">
        <f aca="false">MOD(QUOTIENT($B157,4),2)</f>
        <v>1</v>
      </c>
      <c r="F157" s="2" t="n">
        <f aca="false">MOD(QUOTIENT($B157,8),2)</f>
        <v>0</v>
      </c>
      <c r="G157" s="2" t="n">
        <f aca="false">MOD(QUOTIENT($B157,16),2)</f>
        <v>1</v>
      </c>
      <c r="H157" s="2" t="n">
        <f aca="false">MOD(QUOTIENT($B157,32),2)</f>
        <v>1</v>
      </c>
      <c r="I157" s="2" t="n">
        <f aca="false">MOD(QUOTIENT($B157,64),2)</f>
        <v>1</v>
      </c>
      <c r="J157" s="5" t="n">
        <f aca="false">IF($C157=const_zero,MIN(class_series_f_invested_usd,MAX(const_zero,$A157)),const_zero)</f>
        <v>0</v>
      </c>
      <c r="K157" s="5" t="n">
        <f aca="false">IF($D157=const_zero,MIN(class_series_e_invested_usd,MAX(const_zero,$A157-SUM($J157:$J157))),const_zero)</f>
        <v>300000000</v>
      </c>
      <c r="L157" s="5" t="n">
        <f aca="false">IF($E157=const_zero,MIN(class_series_d_invested_usd,MAX(const_zero,$A157-SUM($J157:$K157))),const_zero)</f>
        <v>0</v>
      </c>
      <c r="M157" s="5" t="n">
        <f aca="false">IF($F157=const_zero,MIN(class_series_c_invested_usd,MAX(const_zero,$A157-SUM($J157:$L157))),const_zero)</f>
        <v>60000000</v>
      </c>
      <c r="N157" s="5" t="n">
        <f aca="false">IF($G157=const_zero,MIN(class_series_b_invested_usd,MAX(const_zero,$A157-SUM($J157:$M157))),const_zero)</f>
        <v>0</v>
      </c>
      <c r="O157" s="5" t="n">
        <f aca="false">IF($H157=const_zero,MIN(class_series_a_invested_usd,MAX(const_zero,$A157-SUM($J157:$N157))),const_zero)</f>
        <v>0</v>
      </c>
      <c r="P157" s="5" t="n">
        <f aca="false">IF($I157=const_zero,MIN(class_seed_invested_usd,MAX(const_zero,$A157-SUM($J157:$O157))),const_zero)</f>
        <v>0</v>
      </c>
      <c r="Q157" s="5" t="n">
        <f aca="false">MAX(const_zero,$A157-SUM($J157:$P157))</f>
        <v>340000000</v>
      </c>
      <c r="R157" s="9" t="n">
        <f aca="false">common_rsa_total+'Pro-Forma'!$B$10+'Pro-Forma'!$B$11+IF($C157=const_one,'Pro-Forma'!$B$5,const_zero)+IF($D157=const_one,'Pro-Forma'!$F$27,const_zero)+IF($E157=const_one,'Pro-Forma'!$F$26,const_zero)+IF($F157=const_one,'Pro-Forma'!$F$25,const_zero)+IF($G157=const_one,'Pro-Forma'!$F$24,const_zero)+IF($H157=const_one,'Pro-Forma'!$F$23,const_zero)+IF($I157=const_one,'Pro-Forma'!$F$22,const_zero)</f>
        <v>24811432.2584705</v>
      </c>
      <c r="S157" s="23" t="b">
        <f aca="false">IF($R157&gt;const_zero,--($Q157&gt;option_strike_usd*$R157),const_zero)</f>
        <v>1</v>
      </c>
      <c r="T157" s="7" t="n">
        <f aca="false">IF($R157&gt;const_zero,IF($S157=const_one,($Q157+option_strike_usd*pre_f_options_issued)/($R157+pre_f_options_issued),$Q157/$R157),const_zero)</f>
        <v>12.540536020178</v>
      </c>
      <c r="U157" s="5" t="n">
        <f aca="false">IF($C157=const_one,'Pro-Forma'!$B$5*$T157,const_zero)</f>
        <v>9998168.93958191</v>
      </c>
      <c r="V157" s="5" t="n">
        <f aca="false">IF($D157=const_one,'Pro-Forma'!$F$27*$T157,const_zero)</f>
        <v>0</v>
      </c>
      <c r="W157" s="5" t="n">
        <f aca="false">IF($E157=const_one,'Pro-Forma'!$F$26*$T157,const_zero)</f>
        <v>21740917.330007</v>
      </c>
      <c r="X157" s="5" t="n">
        <f aca="false">IF($F157=const_one,'Pro-Forma'!$F$25*$T157,const_zero)</f>
        <v>0</v>
      </c>
      <c r="Y157" s="5" t="n">
        <f aca="false">IF($G157=const_one,'Pro-Forma'!$F$24*$T157,const_zero)</f>
        <v>37621608.0605339</v>
      </c>
      <c r="Z157" s="5" t="n">
        <f aca="false">IF($H157=const_one,'Pro-Forma'!$F$23*$T157,const_zero)</f>
        <v>62702680.1008899</v>
      </c>
      <c r="AA157" s="5" t="n">
        <f aca="false">IF($I157=const_one,'Pro-Forma'!$F$22*$T157,const_zero)</f>
        <v>62702680.1008899</v>
      </c>
      <c r="AB157" s="5" t="n">
        <f aca="false">('Pro-Forma'!$B$10+'Pro-Forma'!$B$11)*$T157</f>
        <v>3517781.23605063</v>
      </c>
      <c r="AC157" s="5" t="n">
        <f aca="false">common_rsa_total*$T157</f>
        <v>112864824.181602</v>
      </c>
      <c r="AD157" s="5" t="n">
        <f aca="false">IF($S157=const_one,pre_f_options_issued*($T157-option_strike_usd),const_zero)</f>
        <v>28851340.0504449</v>
      </c>
      <c r="AE157" s="5" t="n">
        <f aca="false">J157+U157</f>
        <v>9998168.93958191</v>
      </c>
      <c r="AF157" s="5" t="n">
        <f aca="false">K157+V157</f>
        <v>300000000</v>
      </c>
      <c r="AG157" s="5" t="n">
        <f aca="false">L157+W157</f>
        <v>21740917.330007</v>
      </c>
      <c r="AH157" s="5" t="n">
        <f aca="false">M157+X157</f>
        <v>60000000</v>
      </c>
      <c r="AI157" s="5" t="n">
        <f aca="false">N157+Y157</f>
        <v>37621608.0605339</v>
      </c>
      <c r="AJ157" s="5" t="n">
        <f aca="false">O157+Z157</f>
        <v>62702680.1008899</v>
      </c>
      <c r="AK157" s="5" t="n">
        <f aca="false">P157+AA157</f>
        <v>62702680.1008899</v>
      </c>
      <c r="AL157" s="5" t="n">
        <f aca="false">INDEX($AE$40:$AE$167,$B157-$C157*1+const_one)</f>
        <v>30000000</v>
      </c>
      <c r="AM157" s="5" t="n">
        <f aca="false">INDEX($AF$40:$AF$167,$B157-$D157*2+const_one)</f>
        <v>300000000</v>
      </c>
      <c r="AN157" s="5" t="n">
        <f aca="false">INDEX($AG$40:$AG$167,$B157-$E157*4+const_one)</f>
        <v>100000000</v>
      </c>
      <c r="AO157" s="5" t="n">
        <f aca="false">INDEX($AH$40:$AH$167,$B157-$F157*8+const_one)</f>
        <v>60000000</v>
      </c>
      <c r="AP157" s="5" t="n">
        <f aca="false">INDEX($AI$40:$AI$167,$B157-$G157*16+const_one)</f>
        <v>30000000</v>
      </c>
      <c r="AQ157" s="5" t="n">
        <f aca="false">INDEX($AJ$40:$AJ$167,$B157-$H157*32+const_one)</f>
        <v>15000000</v>
      </c>
      <c r="AR157" s="5" t="n">
        <f aca="false">INDEX($AK$40:$AK$167,$B157-$I157*64+const_one)</f>
        <v>5000000</v>
      </c>
      <c r="AS157" s="5" t="n">
        <f aca="false">INDEX($AE$40:$AE$167,$B157+(const_one-$C157)*1+const_one)</f>
        <v>9998168.93958191</v>
      </c>
      <c r="AT157" s="5" t="n">
        <f aca="false">INDEX($AF$40:$AF$167,$B157+(const_one-$D157)*2+const_one)</f>
        <v>117825906.290332</v>
      </c>
      <c r="AU157" s="5" t="n">
        <f aca="false">INDEX($AG$40:$AG$167,$B157+(const_one-$E157)*4+const_one)</f>
        <v>21740917.330007</v>
      </c>
      <c r="AV157" s="5" t="n">
        <f aca="false">INDEX($AH$40:$AH$167,$B157+(const_one-$F157)*8+const_one)</f>
        <v>32512737.5750996</v>
      </c>
      <c r="AW157" s="5" t="n">
        <f aca="false">INDEX($AI$40:$AI$167,$B157+(const_one-$G157)*16+const_one)</f>
        <v>37621608.0605339</v>
      </c>
      <c r="AX157" s="5" t="n">
        <f aca="false">INDEX($AJ$40:$AJ$167,$B157+(const_one-$H157)*32+const_one)</f>
        <v>62702680.1008899</v>
      </c>
      <c r="AY157" s="5" t="n">
        <f aca="false">INDEX($AK$40:$AK$167,$B157+(const_one-$I157)*64+const_one)</f>
        <v>62702680.1008899</v>
      </c>
      <c r="AZ157" s="5" t="n">
        <f aca="false">--($C157=--(AS157&gt;AL157))</f>
        <v>0</v>
      </c>
      <c r="BA157" s="5" t="n">
        <f aca="false">--($D157=--(AT157&gt;AM157))</f>
        <v>1</v>
      </c>
      <c r="BB157" s="5" t="n">
        <f aca="false">--($E157=--(AU157&gt;AN157))</f>
        <v>0</v>
      </c>
      <c r="BC157" s="5" t="n">
        <f aca="false">--($F157=--(AV157&gt;AO157))</f>
        <v>1</v>
      </c>
      <c r="BD157" s="5" t="n">
        <f aca="false">--($G157=--(AW157&gt;AP157))</f>
        <v>1</v>
      </c>
      <c r="BE157" s="5" t="n">
        <f aca="false">--($H157=--(AX157&gt;AQ157))</f>
        <v>1</v>
      </c>
      <c r="BF157" s="5" t="n">
        <f aca="false">--($I157=--(AY157&gt;AR157))</f>
        <v>1</v>
      </c>
      <c r="BG157" s="5" t="n">
        <f aca="false">SUM(AZ157:BF157)</f>
        <v>5</v>
      </c>
      <c r="BH157" s="5" t="n">
        <f aca="false">SUM(AE157:AK157)+AB157+AC157+AD157</f>
        <v>700000000</v>
      </c>
    </row>
    <row r="158" customFormat="false" ht="15" hidden="true" customHeight="false" outlineLevel="0" collapsed="false">
      <c r="A158" s="5" t="n">
        <f aca="false">exit_value_1_usd</f>
        <v>700000000</v>
      </c>
      <c r="B158" s="2" t="n">
        <f aca="false">ROW()-ROW($B$40)</f>
        <v>118</v>
      </c>
      <c r="C158" s="2" t="n">
        <f aca="false">MOD(QUOTIENT($B158,1),2)</f>
        <v>0</v>
      </c>
      <c r="D158" s="2" t="n">
        <f aca="false">MOD(QUOTIENT($B158,2),2)</f>
        <v>1</v>
      </c>
      <c r="E158" s="2" t="n">
        <f aca="false">MOD(QUOTIENT($B158,4),2)</f>
        <v>1</v>
      </c>
      <c r="F158" s="2" t="n">
        <f aca="false">MOD(QUOTIENT($B158,8),2)</f>
        <v>0</v>
      </c>
      <c r="G158" s="2" t="n">
        <f aca="false">MOD(QUOTIENT($B158,16),2)</f>
        <v>1</v>
      </c>
      <c r="H158" s="2" t="n">
        <f aca="false">MOD(QUOTIENT($B158,32),2)</f>
        <v>1</v>
      </c>
      <c r="I158" s="2" t="n">
        <f aca="false">MOD(QUOTIENT($B158,64),2)</f>
        <v>1</v>
      </c>
      <c r="J158" s="5" t="n">
        <f aca="false">IF($C158=const_zero,MIN(class_series_f_invested_usd,MAX(const_zero,$A158)),const_zero)</f>
        <v>30000000</v>
      </c>
      <c r="K158" s="5" t="n">
        <f aca="false">IF($D158=const_zero,MIN(class_series_e_invested_usd,MAX(const_zero,$A158-SUM($J158:$J158))),const_zero)</f>
        <v>0</v>
      </c>
      <c r="L158" s="5" t="n">
        <f aca="false">IF($E158=const_zero,MIN(class_series_d_invested_usd,MAX(const_zero,$A158-SUM($J158:$K158))),const_zero)</f>
        <v>0</v>
      </c>
      <c r="M158" s="5" t="n">
        <f aca="false">IF($F158=const_zero,MIN(class_series_c_invested_usd,MAX(const_zero,$A158-SUM($J158:$L158))),const_zero)</f>
        <v>60000000</v>
      </c>
      <c r="N158" s="5" t="n">
        <f aca="false">IF($G158=const_zero,MIN(class_series_b_invested_usd,MAX(const_zero,$A158-SUM($J158:$M158))),const_zero)</f>
        <v>0</v>
      </c>
      <c r="O158" s="5" t="n">
        <f aca="false">IF($H158=const_zero,MIN(class_series_a_invested_usd,MAX(const_zero,$A158-SUM($J158:$N158))),const_zero)</f>
        <v>0</v>
      </c>
      <c r="P158" s="5" t="n">
        <f aca="false">IF($I158=const_zero,MIN(class_seed_invested_usd,MAX(const_zero,$A158-SUM($J158:$O158))),const_zero)</f>
        <v>0</v>
      </c>
      <c r="Q158" s="5" t="n">
        <f aca="false">MAX(const_zero,$A158-SUM($J158:$P158))</f>
        <v>610000000</v>
      </c>
      <c r="R158" s="9" t="n">
        <f aca="false">common_rsa_total+'Pro-Forma'!$B$10+'Pro-Forma'!$B$11+IF($C158=const_one,'Pro-Forma'!$B$5,const_zero)+IF($D158=const_one,'Pro-Forma'!$F$27,const_zero)+IF($E158=const_one,'Pro-Forma'!$F$26,const_zero)+IF($F158=const_one,'Pro-Forma'!$F$25,const_zero)+IF($G158=const_one,'Pro-Forma'!$F$24,const_zero)+IF($H158=const_one,'Pro-Forma'!$F$23,const_zero)+IF($I158=const_one,'Pro-Forma'!$F$22,const_zero)</f>
        <v>30147484.4666011</v>
      </c>
      <c r="S158" s="23" t="b">
        <f aca="false">IF($R158&gt;const_zero,--($Q158&gt;option_strike_usd*$R158),const_zero)</f>
        <v>1</v>
      </c>
      <c r="T158" s="7" t="n">
        <f aca="false">IF($R158&gt;const_zero,IF($S158=const_one,($Q158+option_strike_usd*pre_f_options_issued)/($R158+pre_f_options_issued),$Q158/$R158),const_zero)</f>
        <v>18.7610166604597</v>
      </c>
      <c r="U158" s="5" t="n">
        <f aca="false">IF($C158=const_one,'Pro-Forma'!$B$5*$T158,const_zero)</f>
        <v>0</v>
      </c>
      <c r="V158" s="5" t="n">
        <f aca="false">IF($D158=const_one,'Pro-Forma'!$F$27*$T158,const_zero)</f>
        <v>115067323.906996</v>
      </c>
      <c r="W158" s="5" t="n">
        <f aca="false">IF($E158=const_one,'Pro-Forma'!$F$26*$T158,const_zero)</f>
        <v>32525062.0536194</v>
      </c>
      <c r="X158" s="5" t="n">
        <f aca="false">IF($F158=const_one,'Pro-Forma'!$F$25*$T158,const_zero)</f>
        <v>0</v>
      </c>
      <c r="Y158" s="5" t="n">
        <f aca="false">IF($G158=const_one,'Pro-Forma'!$F$24*$T158,const_zero)</f>
        <v>56283049.981379</v>
      </c>
      <c r="Z158" s="5" t="n">
        <f aca="false">IF($H158=const_one,'Pro-Forma'!$F$23*$T158,const_zero)</f>
        <v>93805083.3022983</v>
      </c>
      <c r="AA158" s="5" t="n">
        <f aca="false">IF($I158=const_one,'Pro-Forma'!$F$22*$T158,const_zero)</f>
        <v>93805083.3022983</v>
      </c>
      <c r="AB158" s="5" t="n">
        <f aca="false">('Pro-Forma'!$B$10+'Pro-Forma'!$B$11)*$T158</f>
        <v>5262705.8581234</v>
      </c>
      <c r="AC158" s="5" t="n">
        <f aca="false">common_rsa_total*$T158</f>
        <v>168849149.944137</v>
      </c>
      <c r="AD158" s="5" t="n">
        <f aca="false">IF($S158=const_one,pre_f_options_issued*($T158-option_strike_usd),const_zero)</f>
        <v>44402541.6511491</v>
      </c>
      <c r="AE158" s="5" t="n">
        <f aca="false">J158+U158</f>
        <v>30000000</v>
      </c>
      <c r="AF158" s="5" t="n">
        <f aca="false">K158+V158</f>
        <v>115067323.906996</v>
      </c>
      <c r="AG158" s="5" t="n">
        <f aca="false">L158+W158</f>
        <v>32525062.0536194</v>
      </c>
      <c r="AH158" s="5" t="n">
        <f aca="false">M158+X158</f>
        <v>60000000</v>
      </c>
      <c r="AI158" s="5" t="n">
        <f aca="false">N158+Y158</f>
        <v>56283049.981379</v>
      </c>
      <c r="AJ158" s="5" t="n">
        <f aca="false">O158+Z158</f>
        <v>93805083.3022983</v>
      </c>
      <c r="AK158" s="5" t="n">
        <f aca="false">P158+AA158</f>
        <v>93805083.3022983</v>
      </c>
      <c r="AL158" s="5" t="n">
        <f aca="false">INDEX($AE$40:$AE$167,$B158-$C158*1+const_one)</f>
        <v>30000000</v>
      </c>
      <c r="AM158" s="5" t="n">
        <f aca="false">INDEX($AF$40:$AF$167,$B158-$D158*2+const_one)</f>
        <v>300000000</v>
      </c>
      <c r="AN158" s="5" t="n">
        <f aca="false">INDEX($AG$40:$AG$167,$B158-$E158*4+const_one)</f>
        <v>100000000</v>
      </c>
      <c r="AO158" s="5" t="n">
        <f aca="false">INDEX($AH$40:$AH$167,$B158-$F158*8+const_one)</f>
        <v>60000000</v>
      </c>
      <c r="AP158" s="5" t="n">
        <f aca="false">INDEX($AI$40:$AI$167,$B158-$G158*16+const_one)</f>
        <v>30000000</v>
      </c>
      <c r="AQ158" s="5" t="n">
        <f aca="false">INDEX($AJ$40:$AJ$167,$B158-$H158*32+const_one)</f>
        <v>15000000</v>
      </c>
      <c r="AR158" s="5" t="n">
        <f aca="false">INDEX($AK$40:$AK$167,$B158-$I158*64+const_one)</f>
        <v>5000000</v>
      </c>
      <c r="AS158" s="5" t="n">
        <f aca="false">INDEX($AE$40:$AE$167,$B158+(const_one-$C158)*1+const_one)</f>
        <v>15316146.6485585</v>
      </c>
      <c r="AT158" s="5" t="n">
        <f aca="false">INDEX($AF$40:$AF$167,$B158+(const_one-$D158)*2+const_one)</f>
        <v>115067323.906996</v>
      </c>
      <c r="AU158" s="5" t="n">
        <f aca="false">INDEX($AG$40:$AG$167,$B158+(const_one-$E158)*4+const_one)</f>
        <v>32525062.0536194</v>
      </c>
      <c r="AV158" s="5" t="n">
        <f aca="false">INDEX($AH$40:$AH$167,$B158+(const_one-$F158)*8+const_one)</f>
        <v>46051807.2713059</v>
      </c>
      <c r="AW158" s="5" t="n">
        <f aca="false">INDEX($AI$40:$AI$167,$B158+(const_one-$G158)*16+const_one)</f>
        <v>56283049.981379</v>
      </c>
      <c r="AX158" s="5" t="n">
        <f aca="false">INDEX($AJ$40:$AJ$167,$B158+(const_one-$H158)*32+const_one)</f>
        <v>93805083.3022983</v>
      </c>
      <c r="AY158" s="5" t="n">
        <f aca="false">INDEX($AK$40:$AK$167,$B158+(const_one-$I158)*64+const_one)</f>
        <v>93805083.3022983</v>
      </c>
      <c r="AZ158" s="5" t="n">
        <f aca="false">--($C158=--(AS158&gt;AL158))</f>
        <v>1</v>
      </c>
      <c r="BA158" s="5" t="n">
        <f aca="false">--($D158=--(AT158&gt;AM158))</f>
        <v>0</v>
      </c>
      <c r="BB158" s="5" t="n">
        <f aca="false">--($E158=--(AU158&gt;AN158))</f>
        <v>0</v>
      </c>
      <c r="BC158" s="5" t="n">
        <f aca="false">--($F158=--(AV158&gt;AO158))</f>
        <v>1</v>
      </c>
      <c r="BD158" s="5" t="n">
        <f aca="false">--($G158=--(AW158&gt;AP158))</f>
        <v>1</v>
      </c>
      <c r="BE158" s="5" t="n">
        <f aca="false">--($H158=--(AX158&gt;AQ158))</f>
        <v>1</v>
      </c>
      <c r="BF158" s="5" t="n">
        <f aca="false">--($I158=--(AY158&gt;AR158))</f>
        <v>1</v>
      </c>
      <c r="BG158" s="5" t="n">
        <f aca="false">SUM(AZ158:BF158)</f>
        <v>5</v>
      </c>
      <c r="BH158" s="5" t="n">
        <f aca="false">SUM(AE158:AK158)+AB158+AC158+AD158</f>
        <v>700000000</v>
      </c>
    </row>
    <row r="159" customFormat="false" ht="15" hidden="true" customHeight="false" outlineLevel="0" collapsed="false">
      <c r="A159" s="5" t="n">
        <f aca="false">exit_value_1_usd</f>
        <v>700000000</v>
      </c>
      <c r="B159" s="2" t="n">
        <f aca="false">ROW()-ROW($B$40)</f>
        <v>119</v>
      </c>
      <c r="C159" s="2" t="n">
        <f aca="false">MOD(QUOTIENT($B159,1),2)</f>
        <v>1</v>
      </c>
      <c r="D159" s="2" t="n">
        <f aca="false">MOD(QUOTIENT($B159,2),2)</f>
        <v>1</v>
      </c>
      <c r="E159" s="2" t="n">
        <f aca="false">MOD(QUOTIENT($B159,4),2)</f>
        <v>1</v>
      </c>
      <c r="F159" s="2" t="n">
        <f aca="false">MOD(QUOTIENT($B159,8),2)</f>
        <v>0</v>
      </c>
      <c r="G159" s="2" t="n">
        <f aca="false">MOD(QUOTIENT($B159,16),2)</f>
        <v>1</v>
      </c>
      <c r="H159" s="2" t="n">
        <f aca="false">MOD(QUOTIENT($B159,32),2)</f>
        <v>1</v>
      </c>
      <c r="I159" s="2" t="n">
        <f aca="false">MOD(QUOTIENT($B159,64),2)</f>
        <v>1</v>
      </c>
      <c r="J159" s="5" t="n">
        <f aca="false">IF($C159=const_zero,MIN(class_series_f_invested_usd,MAX(const_zero,$A159)),const_zero)</f>
        <v>0</v>
      </c>
      <c r="K159" s="5" t="n">
        <f aca="false">IF($D159=const_zero,MIN(class_series_e_invested_usd,MAX(const_zero,$A159-SUM($J159:$J159))),const_zero)</f>
        <v>0</v>
      </c>
      <c r="L159" s="5" t="n">
        <f aca="false">IF($E159=const_zero,MIN(class_series_d_invested_usd,MAX(const_zero,$A159-SUM($J159:$K159))),const_zero)</f>
        <v>0</v>
      </c>
      <c r="M159" s="5" t="n">
        <f aca="false">IF($F159=const_zero,MIN(class_series_c_invested_usd,MAX(const_zero,$A159-SUM($J159:$L159))),const_zero)</f>
        <v>60000000</v>
      </c>
      <c r="N159" s="5" t="n">
        <f aca="false">IF($G159=const_zero,MIN(class_series_b_invested_usd,MAX(const_zero,$A159-SUM($J159:$M159))),const_zero)</f>
        <v>0</v>
      </c>
      <c r="O159" s="5" t="n">
        <f aca="false">IF($H159=const_zero,MIN(class_series_a_invested_usd,MAX(const_zero,$A159-SUM($J159:$N159))),const_zero)</f>
        <v>0</v>
      </c>
      <c r="P159" s="5" t="n">
        <f aca="false">IF($I159=const_zero,MIN(class_seed_invested_usd,MAX(const_zero,$A159-SUM($J159:$O159))),const_zero)</f>
        <v>0</v>
      </c>
      <c r="Q159" s="5" t="n">
        <f aca="false">MAX(const_zero,$A159-SUM($J159:$P159))</f>
        <v>640000000</v>
      </c>
      <c r="R159" s="9" t="n">
        <f aca="false">common_rsa_total+'Pro-Forma'!$B$10+'Pro-Forma'!$B$11+IF($C159=const_one,'Pro-Forma'!$B$5,const_zero)+IF($D159=const_one,'Pro-Forma'!$F$27,const_zero)+IF($E159=const_one,'Pro-Forma'!$F$26,const_zero)+IF($F159=const_one,'Pro-Forma'!$F$25,const_zero)+IF($G159=const_one,'Pro-Forma'!$F$24,const_zero)+IF($H159=const_one,'Pro-Forma'!$F$23,const_zero)+IF($I159=const_one,'Pro-Forma'!$F$22,const_zero)</f>
        <v>30944752.5358044</v>
      </c>
      <c r="S159" s="23" t="b">
        <f aca="false">IF($R159&gt;const_zero,--($Q159&gt;option_strike_usd*$R159),const_zero)</f>
        <v>1</v>
      </c>
      <c r="T159" s="7" t="n">
        <f aca="false">IF($R159&gt;const_zero,IF($S159=const_one,($Q159+option_strike_usd*pre_f_options_issued)/($R159+pre_f_options_issued),$Q159/$R159),const_zero)</f>
        <v>19.2107864847309</v>
      </c>
      <c r="U159" s="5" t="n">
        <f aca="false">IF($C159=const_one,'Pro-Forma'!$B$5*$T159,const_zero)</f>
        <v>15316146.6485585</v>
      </c>
      <c r="V159" s="5" t="n">
        <f aca="false">IF($D159=const_one,'Pro-Forma'!$F$27*$T159,const_zero)</f>
        <v>117825906.290332</v>
      </c>
      <c r="W159" s="5" t="n">
        <f aca="false">IF($E159=const_one,'Pro-Forma'!$F$26*$T159,const_zero)</f>
        <v>33304806.1212796</v>
      </c>
      <c r="X159" s="5" t="n">
        <f aca="false">IF($F159=const_one,'Pro-Forma'!$F$25*$T159,const_zero)</f>
        <v>0</v>
      </c>
      <c r="Y159" s="5" t="n">
        <f aca="false">IF($G159=const_one,'Pro-Forma'!$F$24*$T159,const_zero)</f>
        <v>57632359.4541927</v>
      </c>
      <c r="Z159" s="5" t="n">
        <f aca="false">IF($H159=const_one,'Pro-Forma'!$F$23*$T159,const_zero)</f>
        <v>96053932.4236545</v>
      </c>
      <c r="AA159" s="5" t="n">
        <f aca="false">IF($I159=const_one,'Pro-Forma'!$F$22*$T159,const_zero)</f>
        <v>96053932.4236545</v>
      </c>
      <c r="AB159" s="5" t="n">
        <f aca="false">('Pro-Forma'!$B$10+'Pro-Forma'!$B$11)*$T159</f>
        <v>5388872.06392333</v>
      </c>
      <c r="AC159" s="5" t="n">
        <f aca="false">common_rsa_total*$T159</f>
        <v>172897078.362578</v>
      </c>
      <c r="AD159" s="5" t="n">
        <f aca="false">IF($S159=const_one,pre_f_options_issued*($T159-option_strike_usd),const_zero)</f>
        <v>45526966.2118273</v>
      </c>
      <c r="AE159" s="5" t="n">
        <f aca="false">J159+U159</f>
        <v>15316146.6485585</v>
      </c>
      <c r="AF159" s="5" t="n">
        <f aca="false">K159+V159</f>
        <v>117825906.290332</v>
      </c>
      <c r="AG159" s="5" t="n">
        <f aca="false">L159+W159</f>
        <v>33304806.1212796</v>
      </c>
      <c r="AH159" s="5" t="n">
        <f aca="false">M159+X159</f>
        <v>60000000</v>
      </c>
      <c r="AI159" s="5" t="n">
        <f aca="false">N159+Y159</f>
        <v>57632359.4541927</v>
      </c>
      <c r="AJ159" s="5" t="n">
        <f aca="false">O159+Z159</f>
        <v>96053932.4236545</v>
      </c>
      <c r="AK159" s="5" t="n">
        <f aca="false">P159+AA159</f>
        <v>96053932.4236545</v>
      </c>
      <c r="AL159" s="5" t="n">
        <f aca="false">INDEX($AE$40:$AE$167,$B159-$C159*1+const_one)</f>
        <v>30000000</v>
      </c>
      <c r="AM159" s="5" t="n">
        <f aca="false">INDEX($AF$40:$AF$167,$B159-$D159*2+const_one)</f>
        <v>300000000</v>
      </c>
      <c r="AN159" s="5" t="n">
        <f aca="false">INDEX($AG$40:$AG$167,$B159-$E159*4+const_one)</f>
        <v>100000000</v>
      </c>
      <c r="AO159" s="5" t="n">
        <f aca="false">INDEX($AH$40:$AH$167,$B159-$F159*8+const_one)</f>
        <v>60000000</v>
      </c>
      <c r="AP159" s="5" t="n">
        <f aca="false">INDEX($AI$40:$AI$167,$B159-$G159*16+const_one)</f>
        <v>30000000</v>
      </c>
      <c r="AQ159" s="5" t="n">
        <f aca="false">INDEX($AJ$40:$AJ$167,$B159-$H159*32+const_one)</f>
        <v>15000000</v>
      </c>
      <c r="AR159" s="5" t="n">
        <f aca="false">INDEX($AK$40:$AK$167,$B159-$I159*64+const_one)</f>
        <v>5000000</v>
      </c>
      <c r="AS159" s="5" t="n">
        <f aca="false">INDEX($AE$40:$AE$167,$B159+(const_one-$C159)*1+const_one)</f>
        <v>15316146.6485585</v>
      </c>
      <c r="AT159" s="5" t="n">
        <f aca="false">INDEX($AF$40:$AF$167,$B159+(const_one-$D159)*2+const_one)</f>
        <v>117825906.290332</v>
      </c>
      <c r="AU159" s="5" t="n">
        <f aca="false">INDEX($AG$40:$AG$167,$B159+(const_one-$E159)*4+const_one)</f>
        <v>33304806.1212796</v>
      </c>
      <c r="AV159" s="5" t="n">
        <f aca="false">INDEX($AH$40:$AH$167,$B159+(const_one-$F159)*8+const_one)</f>
        <v>47036173.5184501</v>
      </c>
      <c r="AW159" s="5" t="n">
        <f aca="false">INDEX($AI$40:$AI$167,$B159+(const_one-$G159)*16+const_one)</f>
        <v>57632359.4541927</v>
      </c>
      <c r="AX159" s="5" t="n">
        <f aca="false">INDEX($AJ$40:$AJ$167,$B159+(const_one-$H159)*32+const_one)</f>
        <v>96053932.4236545</v>
      </c>
      <c r="AY159" s="5" t="n">
        <f aca="false">INDEX($AK$40:$AK$167,$B159+(const_one-$I159)*64+const_one)</f>
        <v>96053932.4236545</v>
      </c>
      <c r="AZ159" s="5" t="n">
        <f aca="false">--($C159=--(AS159&gt;AL159))</f>
        <v>0</v>
      </c>
      <c r="BA159" s="5" t="n">
        <f aca="false">--($D159=--(AT159&gt;AM159))</f>
        <v>0</v>
      </c>
      <c r="BB159" s="5" t="n">
        <f aca="false">--($E159=--(AU159&gt;AN159))</f>
        <v>0</v>
      </c>
      <c r="BC159" s="5" t="n">
        <f aca="false">--($F159=--(AV159&gt;AO159))</f>
        <v>1</v>
      </c>
      <c r="BD159" s="5" t="n">
        <f aca="false">--($G159=--(AW159&gt;AP159))</f>
        <v>1</v>
      </c>
      <c r="BE159" s="5" t="n">
        <f aca="false">--($H159=--(AX159&gt;AQ159))</f>
        <v>1</v>
      </c>
      <c r="BF159" s="5" t="n">
        <f aca="false">--($I159=--(AY159&gt;AR159))</f>
        <v>1</v>
      </c>
      <c r="BG159" s="5" t="n">
        <f aca="false">SUM(AZ159:BF159)</f>
        <v>4</v>
      </c>
      <c r="BH159" s="5" t="n">
        <f aca="false">SUM(AE159:AK159)+AB159+AC159+AD159</f>
        <v>700000000</v>
      </c>
    </row>
    <row r="160" customFormat="false" ht="15" hidden="true" customHeight="false" outlineLevel="0" collapsed="false">
      <c r="A160" s="5" t="n">
        <f aca="false">exit_value_1_usd</f>
        <v>700000000</v>
      </c>
      <c r="B160" s="2" t="n">
        <f aca="false">ROW()-ROW($B$40)</f>
        <v>120</v>
      </c>
      <c r="C160" s="2" t="n">
        <f aca="false">MOD(QUOTIENT($B160,1),2)</f>
        <v>0</v>
      </c>
      <c r="D160" s="2" t="n">
        <f aca="false">MOD(QUOTIENT($B160,2),2)</f>
        <v>0</v>
      </c>
      <c r="E160" s="2" t="n">
        <f aca="false">MOD(QUOTIENT($B160,4),2)</f>
        <v>0</v>
      </c>
      <c r="F160" s="2" t="n">
        <f aca="false">MOD(QUOTIENT($B160,8),2)</f>
        <v>1</v>
      </c>
      <c r="G160" s="2" t="n">
        <f aca="false">MOD(QUOTIENT($B160,16),2)</f>
        <v>1</v>
      </c>
      <c r="H160" s="2" t="n">
        <f aca="false">MOD(QUOTIENT($B160,32),2)</f>
        <v>1</v>
      </c>
      <c r="I160" s="2" t="n">
        <f aca="false">MOD(QUOTIENT($B160,64),2)</f>
        <v>1</v>
      </c>
      <c r="J160" s="5" t="n">
        <f aca="false">IF($C160=const_zero,MIN(class_series_f_invested_usd,MAX(const_zero,$A160)),const_zero)</f>
        <v>30000000</v>
      </c>
      <c r="K160" s="5" t="n">
        <f aca="false">IF($D160=const_zero,MIN(class_series_e_invested_usd,MAX(const_zero,$A160-SUM($J160:$J160))),const_zero)</f>
        <v>300000000</v>
      </c>
      <c r="L160" s="5" t="n">
        <f aca="false">IF($E160=const_zero,MIN(class_series_d_invested_usd,MAX(const_zero,$A160-SUM($J160:$K160))),const_zero)</f>
        <v>100000000</v>
      </c>
      <c r="M160" s="5" t="n">
        <f aca="false">IF($F160=const_zero,MIN(class_series_c_invested_usd,MAX(const_zero,$A160-SUM($J160:$L160))),const_zero)</f>
        <v>0</v>
      </c>
      <c r="N160" s="5" t="n">
        <f aca="false">IF($G160=const_zero,MIN(class_series_b_invested_usd,MAX(const_zero,$A160-SUM($J160:$M160))),const_zero)</f>
        <v>0</v>
      </c>
      <c r="O160" s="5" t="n">
        <f aca="false">IF($H160=const_zero,MIN(class_series_a_invested_usd,MAX(const_zero,$A160-SUM($J160:$N160))),const_zero)</f>
        <v>0</v>
      </c>
      <c r="P160" s="5" t="n">
        <f aca="false">IF($I160=const_zero,MIN(class_seed_invested_usd,MAX(const_zero,$A160-SUM($J160:$O160))),const_zero)</f>
        <v>0</v>
      </c>
      <c r="Q160" s="5" t="n">
        <f aca="false">MAX(const_zero,$A160-SUM($J160:$P160))</f>
        <v>270000000</v>
      </c>
      <c r="R160" s="9" t="n">
        <f aca="false">common_rsa_total+'Pro-Forma'!$B$10+'Pro-Forma'!$B$11+IF($C160=const_one,'Pro-Forma'!$B$5,const_zero)+IF($D160=const_one,'Pro-Forma'!$F$27,const_zero)+IF($E160=const_one,'Pro-Forma'!$F$26,const_zero)+IF($F160=const_one,'Pro-Forma'!$F$25,const_zero)+IF($G160=const_one,'Pro-Forma'!$F$24,const_zero)+IF($H160=const_one,'Pro-Forma'!$F$23,const_zero)+IF($I160=const_one,'Pro-Forma'!$F$22,const_zero)</f>
        <v>24680512.8289884</v>
      </c>
      <c r="S160" s="23" t="b">
        <f aca="false">IF($R160&gt;const_zero,--($Q160&gt;option_strike_usd*$R160),const_zero)</f>
        <v>1</v>
      </c>
      <c r="T160" s="7" t="n">
        <f aca="false">IF($R160&gt;const_zero,IF($S160=const_one,($Q160+option_strike_usd*pre_f_options_issued)/($R160+pre_f_options_issued),$Q160/$R160),const_zero)</f>
        <v>10.0255650698899</v>
      </c>
      <c r="U160" s="5" t="n">
        <f aca="false">IF($C160=const_one,'Pro-Forma'!$B$5*$T160,const_zero)</f>
        <v>0</v>
      </c>
      <c r="V160" s="5" t="n">
        <f aca="false">IF($D160=const_one,'Pro-Forma'!$F$27*$T160,const_zero)</f>
        <v>0</v>
      </c>
      <c r="W160" s="5" t="n">
        <f aca="false">IF($E160=const_one,'Pro-Forma'!$F$26*$T160,const_zero)</f>
        <v>0</v>
      </c>
      <c r="X160" s="5" t="n">
        <f aca="false">IF($F160=const_one,'Pro-Forma'!$F$25*$T160,const_zero)</f>
        <v>24061356.1677358</v>
      </c>
      <c r="Y160" s="5" t="n">
        <f aca="false">IF($G160=const_one,'Pro-Forma'!$F$24*$T160,const_zero)</f>
        <v>30076695.2096697</v>
      </c>
      <c r="Z160" s="5" t="n">
        <f aca="false">IF($H160=const_one,'Pro-Forma'!$F$23*$T160,const_zero)</f>
        <v>50127825.3494495</v>
      </c>
      <c r="AA160" s="5" t="n">
        <f aca="false">IF($I160=const_one,'Pro-Forma'!$F$22*$T160,const_zero)</f>
        <v>50127825.3494495</v>
      </c>
      <c r="AB160" s="5" t="n">
        <f aca="false">('Pro-Forma'!$B$10+'Pro-Forma'!$B$11)*$T160</f>
        <v>2812299.61996176</v>
      </c>
      <c r="AC160" s="5" t="n">
        <f aca="false">common_rsa_total*$T160</f>
        <v>90230085.6290091</v>
      </c>
      <c r="AD160" s="5" t="n">
        <f aca="false">IF($S160=const_one,pre_f_options_issued*($T160-option_strike_usd),const_zero)</f>
        <v>22563912.6747247</v>
      </c>
      <c r="AE160" s="5" t="n">
        <f aca="false">J160+U160</f>
        <v>30000000</v>
      </c>
      <c r="AF160" s="5" t="n">
        <f aca="false">K160+V160</f>
        <v>300000000</v>
      </c>
      <c r="AG160" s="5" t="n">
        <f aca="false">L160+W160</f>
        <v>100000000</v>
      </c>
      <c r="AH160" s="5" t="n">
        <f aca="false">M160+X160</f>
        <v>24061356.1677358</v>
      </c>
      <c r="AI160" s="5" t="n">
        <f aca="false">N160+Y160</f>
        <v>30076695.2096697</v>
      </c>
      <c r="AJ160" s="5" t="n">
        <f aca="false">O160+Z160</f>
        <v>50127825.3494495</v>
      </c>
      <c r="AK160" s="5" t="n">
        <f aca="false">P160+AA160</f>
        <v>50127825.3494495</v>
      </c>
      <c r="AL160" s="5" t="n">
        <f aca="false">INDEX($AE$40:$AE$167,$B160-$C160*1+const_one)</f>
        <v>30000000</v>
      </c>
      <c r="AM160" s="5" t="n">
        <f aca="false">INDEX($AF$40:$AF$167,$B160-$D160*2+const_one)</f>
        <v>300000000</v>
      </c>
      <c r="AN160" s="5" t="n">
        <f aca="false">INDEX($AG$40:$AG$167,$B160-$E160*4+const_one)</f>
        <v>100000000</v>
      </c>
      <c r="AO160" s="5" t="n">
        <f aca="false">INDEX($AH$40:$AH$167,$B160-$F160*8+const_one)</f>
        <v>60000000</v>
      </c>
      <c r="AP160" s="5" t="n">
        <f aca="false">INDEX($AI$40:$AI$167,$B160-$G160*16+const_one)</f>
        <v>30000000</v>
      </c>
      <c r="AQ160" s="5" t="n">
        <f aca="false">INDEX($AJ$40:$AJ$167,$B160-$H160*32+const_one)</f>
        <v>15000000</v>
      </c>
      <c r="AR160" s="5" t="n">
        <f aca="false">INDEX($AK$40:$AK$167,$B160-$I160*64+const_one)</f>
        <v>5000000</v>
      </c>
      <c r="AS160" s="5" t="n">
        <f aca="false">INDEX($AE$40:$AE$167,$B160+(const_one-$C160)*1+const_one)</f>
        <v>8620182.98776479</v>
      </c>
      <c r="AT160" s="5" t="n">
        <f aca="false">INDEX($AF$40:$AF$167,$B160+(const_one-$D160)*2+const_one)</f>
        <v>105401436.321276</v>
      </c>
      <c r="AU160" s="5" t="n">
        <f aca="false">INDEX($AG$40:$AG$167,$B160+(const_one-$E160)*4+const_one)</f>
        <v>22334559.8882492</v>
      </c>
      <c r="AV160" s="5" t="n">
        <f aca="false">INDEX($AH$40:$AH$167,$B160+(const_one-$F160)*8+const_one)</f>
        <v>24061356.1677358</v>
      </c>
      <c r="AW160" s="5" t="n">
        <f aca="false">INDEX($AI$40:$AI$167,$B160+(const_one-$G160)*16+const_one)</f>
        <v>30076695.2096697</v>
      </c>
      <c r="AX160" s="5" t="n">
        <f aca="false">INDEX($AJ$40:$AJ$167,$B160+(const_one-$H160)*32+const_one)</f>
        <v>50127825.3494495</v>
      </c>
      <c r="AY160" s="5" t="n">
        <f aca="false">INDEX($AK$40:$AK$167,$B160+(const_one-$I160)*64+const_one)</f>
        <v>50127825.3494495</v>
      </c>
      <c r="AZ160" s="5" t="n">
        <f aca="false">--($C160=--(AS160&gt;AL160))</f>
        <v>1</v>
      </c>
      <c r="BA160" s="5" t="n">
        <f aca="false">--($D160=--(AT160&gt;AM160))</f>
        <v>1</v>
      </c>
      <c r="BB160" s="5" t="n">
        <f aca="false">--($E160=--(AU160&gt;AN160))</f>
        <v>1</v>
      </c>
      <c r="BC160" s="5" t="n">
        <f aca="false">--($F160=--(AV160&gt;AO160))</f>
        <v>0</v>
      </c>
      <c r="BD160" s="5" t="n">
        <f aca="false">--($G160=--(AW160&gt;AP160))</f>
        <v>1</v>
      </c>
      <c r="BE160" s="5" t="n">
        <f aca="false">--($H160=--(AX160&gt;AQ160))</f>
        <v>1</v>
      </c>
      <c r="BF160" s="5" t="n">
        <f aca="false">--($I160=--(AY160&gt;AR160))</f>
        <v>1</v>
      </c>
      <c r="BG160" s="5" t="n">
        <f aca="false">SUM(AZ160:BF160)</f>
        <v>6</v>
      </c>
      <c r="BH160" s="5" t="n">
        <f aca="false">SUM(AE160:AK160)+AB160+AC160+AD160</f>
        <v>700000000</v>
      </c>
    </row>
    <row r="161" customFormat="false" ht="15" hidden="true" customHeight="false" outlineLevel="0" collapsed="false">
      <c r="A161" s="5" t="n">
        <f aca="false">exit_value_1_usd</f>
        <v>700000000</v>
      </c>
      <c r="B161" s="2" t="n">
        <f aca="false">ROW()-ROW($B$40)</f>
        <v>121</v>
      </c>
      <c r="C161" s="2" t="n">
        <f aca="false">MOD(QUOTIENT($B161,1),2)</f>
        <v>1</v>
      </c>
      <c r="D161" s="2" t="n">
        <f aca="false">MOD(QUOTIENT($B161,2),2)</f>
        <v>0</v>
      </c>
      <c r="E161" s="2" t="n">
        <f aca="false">MOD(QUOTIENT($B161,4),2)</f>
        <v>0</v>
      </c>
      <c r="F161" s="2" t="n">
        <f aca="false">MOD(QUOTIENT($B161,8),2)</f>
        <v>1</v>
      </c>
      <c r="G161" s="2" t="n">
        <f aca="false">MOD(QUOTIENT($B161,16),2)</f>
        <v>1</v>
      </c>
      <c r="H161" s="2" t="n">
        <f aca="false">MOD(QUOTIENT($B161,32),2)</f>
        <v>1</v>
      </c>
      <c r="I161" s="2" t="n">
        <f aca="false">MOD(QUOTIENT($B161,64),2)</f>
        <v>1</v>
      </c>
      <c r="J161" s="5" t="n">
        <f aca="false">IF($C161=const_zero,MIN(class_series_f_invested_usd,MAX(const_zero,$A161)),const_zero)</f>
        <v>0</v>
      </c>
      <c r="K161" s="5" t="n">
        <f aca="false">IF($D161=const_zero,MIN(class_series_e_invested_usd,MAX(const_zero,$A161-SUM($J161:$J161))),const_zero)</f>
        <v>300000000</v>
      </c>
      <c r="L161" s="5" t="n">
        <f aca="false">IF($E161=const_zero,MIN(class_series_d_invested_usd,MAX(const_zero,$A161-SUM($J161:$K161))),const_zero)</f>
        <v>100000000</v>
      </c>
      <c r="M161" s="5" t="n">
        <f aca="false">IF($F161=const_zero,MIN(class_series_c_invested_usd,MAX(const_zero,$A161-SUM($J161:$L161))),const_zero)</f>
        <v>0</v>
      </c>
      <c r="N161" s="5" t="n">
        <f aca="false">IF($G161=const_zero,MIN(class_series_b_invested_usd,MAX(const_zero,$A161-SUM($J161:$M161))),const_zero)</f>
        <v>0</v>
      </c>
      <c r="O161" s="5" t="n">
        <f aca="false">IF($H161=const_zero,MIN(class_series_a_invested_usd,MAX(const_zero,$A161-SUM($J161:$N161))),const_zero)</f>
        <v>0</v>
      </c>
      <c r="P161" s="5" t="n">
        <f aca="false">IF($I161=const_zero,MIN(class_seed_invested_usd,MAX(const_zero,$A161-SUM($J161:$O161))),const_zero)</f>
        <v>0</v>
      </c>
      <c r="Q161" s="5" t="n">
        <f aca="false">MAX(const_zero,$A161-SUM($J161:$P161))</f>
        <v>300000000</v>
      </c>
      <c r="R161" s="9" t="n">
        <f aca="false">common_rsa_total+'Pro-Forma'!$B$10+'Pro-Forma'!$B$11+IF($C161=const_one,'Pro-Forma'!$B$5,const_zero)+IF($D161=const_one,'Pro-Forma'!$F$27,const_zero)+IF($E161=const_one,'Pro-Forma'!$F$26,const_zero)+IF($F161=const_one,'Pro-Forma'!$F$25,const_zero)+IF($G161=const_one,'Pro-Forma'!$F$24,const_zero)+IF($H161=const_one,'Pro-Forma'!$F$23,const_zero)+IF($I161=const_one,'Pro-Forma'!$F$22,const_zero)</f>
        <v>25477780.8981917</v>
      </c>
      <c r="S161" s="23" t="b">
        <f aca="false">IF($R161&gt;const_zero,--($Q161&gt;option_strike_usd*$R161),const_zero)</f>
        <v>1</v>
      </c>
      <c r="T161" s="7" t="n">
        <f aca="false">IF($R161&gt;const_zero,IF($S161=const_one,($Q161+option_strike_usd*pre_f_options_issued)/($R161+pre_f_options_issued),$Q161/$R161),const_zero)</f>
        <v>10.8121512960862</v>
      </c>
      <c r="U161" s="5" t="n">
        <f aca="false">IF($C161=const_one,'Pro-Forma'!$B$5*$T161,const_zero)</f>
        <v>8620182.98776479</v>
      </c>
      <c r="V161" s="5" t="n">
        <f aca="false">IF($D161=const_one,'Pro-Forma'!$F$27*$T161,const_zero)</f>
        <v>0</v>
      </c>
      <c r="W161" s="5" t="n">
        <f aca="false">IF($E161=const_one,'Pro-Forma'!$F$26*$T161,const_zero)</f>
        <v>0</v>
      </c>
      <c r="X161" s="5" t="n">
        <f aca="false">IF($F161=const_one,'Pro-Forma'!$F$25*$T161,const_zero)</f>
        <v>25949163.110607</v>
      </c>
      <c r="Y161" s="5" t="n">
        <f aca="false">IF($G161=const_one,'Pro-Forma'!$F$24*$T161,const_zero)</f>
        <v>32436453.8882587</v>
      </c>
      <c r="Z161" s="5" t="n">
        <f aca="false">IF($H161=const_one,'Pro-Forma'!$F$23*$T161,const_zero)</f>
        <v>54060756.4804312</v>
      </c>
      <c r="AA161" s="5" t="n">
        <f aca="false">IF($I161=const_one,'Pro-Forma'!$F$22*$T161,const_zero)</f>
        <v>54060756.4804312</v>
      </c>
      <c r="AB161" s="5" t="n">
        <f aca="false">('Pro-Forma'!$B$10+'Pro-Forma'!$B$11)*$T161</f>
        <v>3032947.14751538</v>
      </c>
      <c r="AC161" s="5" t="n">
        <f aca="false">common_rsa_total*$T161</f>
        <v>97309361.6647762</v>
      </c>
      <c r="AD161" s="5" t="n">
        <f aca="false">IF($S161=const_one,pre_f_options_issued*($T161-option_strike_usd),const_zero)</f>
        <v>24530378.2402156</v>
      </c>
      <c r="AE161" s="5" t="n">
        <f aca="false">J161+U161</f>
        <v>8620182.98776479</v>
      </c>
      <c r="AF161" s="5" t="n">
        <f aca="false">K161+V161</f>
        <v>300000000</v>
      </c>
      <c r="AG161" s="5" t="n">
        <f aca="false">L161+W161</f>
        <v>100000000</v>
      </c>
      <c r="AH161" s="5" t="n">
        <f aca="false">M161+X161</f>
        <v>25949163.110607</v>
      </c>
      <c r="AI161" s="5" t="n">
        <f aca="false">N161+Y161</f>
        <v>32436453.8882587</v>
      </c>
      <c r="AJ161" s="5" t="n">
        <f aca="false">O161+Z161</f>
        <v>54060756.4804312</v>
      </c>
      <c r="AK161" s="5" t="n">
        <f aca="false">P161+AA161</f>
        <v>54060756.4804312</v>
      </c>
      <c r="AL161" s="5" t="n">
        <f aca="false">INDEX($AE$40:$AE$167,$B161-$C161*1+const_one)</f>
        <v>30000000</v>
      </c>
      <c r="AM161" s="5" t="n">
        <f aca="false">INDEX($AF$40:$AF$167,$B161-$D161*2+const_one)</f>
        <v>300000000</v>
      </c>
      <c r="AN161" s="5" t="n">
        <f aca="false">INDEX($AG$40:$AG$167,$B161-$E161*4+const_one)</f>
        <v>100000000</v>
      </c>
      <c r="AO161" s="5" t="n">
        <f aca="false">INDEX($AH$40:$AH$167,$B161-$F161*8+const_one)</f>
        <v>60000000</v>
      </c>
      <c r="AP161" s="5" t="n">
        <f aca="false">INDEX($AI$40:$AI$167,$B161-$G161*16+const_one)</f>
        <v>30000000</v>
      </c>
      <c r="AQ161" s="5" t="n">
        <f aca="false">INDEX($AJ$40:$AJ$167,$B161-$H161*32+const_one)</f>
        <v>15000000</v>
      </c>
      <c r="AR161" s="5" t="n">
        <f aca="false">INDEX($AK$40:$AK$167,$B161-$I161*64+const_one)</f>
        <v>5000000</v>
      </c>
      <c r="AS161" s="5" t="n">
        <f aca="false">INDEX($AE$40:$AE$167,$B161+(const_one-$C161)*1+const_one)</f>
        <v>8620182.98776479</v>
      </c>
      <c r="AT161" s="5" t="n">
        <f aca="false">INDEX($AF$40:$AF$167,$B161+(const_one-$D161)*2+const_one)</f>
        <v>108332048.504638</v>
      </c>
      <c r="AU161" s="5" t="n">
        <f aca="false">INDEX($AG$40:$AG$167,$B161+(const_one-$E161)*4+const_one)</f>
        <v>23485729.8847748</v>
      </c>
      <c r="AV161" s="5" t="n">
        <f aca="false">INDEX($AH$40:$AH$167,$B161+(const_one-$F161)*8+const_one)</f>
        <v>25949163.110607</v>
      </c>
      <c r="AW161" s="5" t="n">
        <f aca="false">INDEX($AI$40:$AI$167,$B161+(const_one-$G161)*16+const_one)</f>
        <v>32436453.8882587</v>
      </c>
      <c r="AX161" s="5" t="n">
        <f aca="false">INDEX($AJ$40:$AJ$167,$B161+(const_one-$H161)*32+const_one)</f>
        <v>54060756.4804312</v>
      </c>
      <c r="AY161" s="5" t="n">
        <f aca="false">INDEX($AK$40:$AK$167,$B161+(const_one-$I161)*64+const_one)</f>
        <v>54060756.4804312</v>
      </c>
      <c r="AZ161" s="5" t="n">
        <f aca="false">--($C161=--(AS161&gt;AL161))</f>
        <v>0</v>
      </c>
      <c r="BA161" s="5" t="n">
        <f aca="false">--($D161=--(AT161&gt;AM161))</f>
        <v>1</v>
      </c>
      <c r="BB161" s="5" t="n">
        <f aca="false">--($E161=--(AU161&gt;AN161))</f>
        <v>1</v>
      </c>
      <c r="BC161" s="5" t="n">
        <f aca="false">--($F161=--(AV161&gt;AO161))</f>
        <v>0</v>
      </c>
      <c r="BD161" s="5" t="n">
        <f aca="false">--($G161=--(AW161&gt;AP161))</f>
        <v>1</v>
      </c>
      <c r="BE161" s="5" t="n">
        <f aca="false">--($H161=--(AX161&gt;AQ161))</f>
        <v>1</v>
      </c>
      <c r="BF161" s="5" t="n">
        <f aca="false">--($I161=--(AY161&gt;AR161))</f>
        <v>1</v>
      </c>
      <c r="BG161" s="5" t="n">
        <f aca="false">SUM(AZ161:BF161)</f>
        <v>5</v>
      </c>
      <c r="BH161" s="5" t="n">
        <f aca="false">SUM(AE161:AK161)+AB161+AC161+AD161</f>
        <v>700000000</v>
      </c>
    </row>
    <row r="162" customFormat="false" ht="15" hidden="true" customHeight="false" outlineLevel="0" collapsed="false">
      <c r="A162" s="5" t="n">
        <f aca="false">exit_value_1_usd</f>
        <v>700000000</v>
      </c>
      <c r="B162" s="2" t="n">
        <f aca="false">ROW()-ROW($B$40)</f>
        <v>122</v>
      </c>
      <c r="C162" s="2" t="n">
        <f aca="false">MOD(QUOTIENT($B162,1),2)</f>
        <v>0</v>
      </c>
      <c r="D162" s="2" t="n">
        <f aca="false">MOD(QUOTIENT($B162,2),2)</f>
        <v>1</v>
      </c>
      <c r="E162" s="2" t="n">
        <f aca="false">MOD(QUOTIENT($B162,4),2)</f>
        <v>0</v>
      </c>
      <c r="F162" s="2" t="n">
        <f aca="false">MOD(QUOTIENT($B162,8),2)</f>
        <v>1</v>
      </c>
      <c r="G162" s="2" t="n">
        <f aca="false">MOD(QUOTIENT($B162,16),2)</f>
        <v>1</v>
      </c>
      <c r="H162" s="2" t="n">
        <f aca="false">MOD(QUOTIENT($B162,32),2)</f>
        <v>1</v>
      </c>
      <c r="I162" s="2" t="n">
        <f aca="false">MOD(QUOTIENT($B162,64),2)</f>
        <v>1</v>
      </c>
      <c r="J162" s="5" t="n">
        <f aca="false">IF($C162=const_zero,MIN(class_series_f_invested_usd,MAX(const_zero,$A162)),const_zero)</f>
        <v>30000000</v>
      </c>
      <c r="K162" s="5" t="n">
        <f aca="false">IF($D162=const_zero,MIN(class_series_e_invested_usd,MAX(const_zero,$A162-SUM($J162:$J162))),const_zero)</f>
        <v>0</v>
      </c>
      <c r="L162" s="5" t="n">
        <f aca="false">IF($E162=const_zero,MIN(class_series_d_invested_usd,MAX(const_zero,$A162-SUM($J162:$K162))),const_zero)</f>
        <v>100000000</v>
      </c>
      <c r="M162" s="5" t="n">
        <f aca="false">IF($F162=const_zero,MIN(class_series_c_invested_usd,MAX(const_zero,$A162-SUM($J162:$L162))),const_zero)</f>
        <v>0</v>
      </c>
      <c r="N162" s="5" t="n">
        <f aca="false">IF($G162=const_zero,MIN(class_series_b_invested_usd,MAX(const_zero,$A162-SUM($J162:$M162))),const_zero)</f>
        <v>0</v>
      </c>
      <c r="O162" s="5" t="n">
        <f aca="false">IF($H162=const_zero,MIN(class_series_a_invested_usd,MAX(const_zero,$A162-SUM($J162:$N162))),const_zero)</f>
        <v>0</v>
      </c>
      <c r="P162" s="5" t="n">
        <f aca="false">IF($I162=const_zero,MIN(class_seed_invested_usd,MAX(const_zero,$A162-SUM($J162:$O162))),const_zero)</f>
        <v>0</v>
      </c>
      <c r="Q162" s="5" t="n">
        <f aca="false">MAX(const_zero,$A162-SUM($J162:$P162))</f>
        <v>570000000</v>
      </c>
      <c r="R162" s="9" t="n">
        <f aca="false">common_rsa_total+'Pro-Forma'!$B$10+'Pro-Forma'!$B$11+IF($C162=const_one,'Pro-Forma'!$B$5,const_zero)+IF($D162=const_one,'Pro-Forma'!$F$27,const_zero)+IF($E162=const_one,'Pro-Forma'!$F$26,const_zero)+IF($F162=const_one,'Pro-Forma'!$F$25,const_zero)+IF($G162=const_one,'Pro-Forma'!$F$24,const_zero)+IF($H162=const_one,'Pro-Forma'!$F$23,const_zero)+IF($I162=const_one,'Pro-Forma'!$F$22,const_zero)</f>
        <v>30813833.1063222</v>
      </c>
      <c r="S162" s="23" t="b">
        <f aca="false">IF($R162&gt;const_zero,--($Q162&gt;option_strike_usd*$R162),const_zero)</f>
        <v>1</v>
      </c>
      <c r="T162" s="7" t="n">
        <f aca="false">IF($R162&gt;const_zero,IF($S162=const_one,($Q162+option_strike_usd*pre_f_options_issued)/($R162+pre_f_options_issued),$Q162/$R162),const_zero)</f>
        <v>17.1850533732593</v>
      </c>
      <c r="U162" s="5" t="n">
        <f aca="false">IF($C162=const_one,'Pro-Forma'!$B$5*$T162,const_zero)</f>
        <v>0</v>
      </c>
      <c r="V162" s="5" t="n">
        <f aca="false">IF($D162=const_one,'Pro-Forma'!$F$27*$T162,const_zero)</f>
        <v>105401436.321276</v>
      </c>
      <c r="W162" s="5" t="n">
        <f aca="false">IF($E162=const_one,'Pro-Forma'!$F$26*$T162,const_zero)</f>
        <v>0</v>
      </c>
      <c r="X162" s="5" t="n">
        <f aca="false">IF($F162=const_one,'Pro-Forma'!$F$25*$T162,const_zero)</f>
        <v>41244128.0958223</v>
      </c>
      <c r="Y162" s="5" t="n">
        <f aca="false">IF($G162=const_one,'Pro-Forma'!$F$24*$T162,const_zero)</f>
        <v>51555160.1197779</v>
      </c>
      <c r="Z162" s="5" t="n">
        <f aca="false">IF($H162=const_one,'Pro-Forma'!$F$23*$T162,const_zero)</f>
        <v>85925266.8662965</v>
      </c>
      <c r="AA162" s="5" t="n">
        <f aca="false">IF($I162=const_one,'Pro-Forma'!$F$22*$T162,const_zero)</f>
        <v>85925266.8662965</v>
      </c>
      <c r="AB162" s="5" t="n">
        <f aca="false">('Pro-Forma'!$B$10+'Pro-Forma'!$B$11)*$T162</f>
        <v>4820627.93804903</v>
      </c>
      <c r="AC162" s="5" t="n">
        <f aca="false">common_rsa_total*$T162</f>
        <v>154665480.359334</v>
      </c>
      <c r="AD162" s="5" t="n">
        <f aca="false">IF($S162=const_one,pre_f_options_issued*($T162-option_strike_usd),const_zero)</f>
        <v>40462633.4331482</v>
      </c>
      <c r="AE162" s="5" t="n">
        <f aca="false">J162+U162</f>
        <v>30000000</v>
      </c>
      <c r="AF162" s="5" t="n">
        <f aca="false">K162+V162</f>
        <v>105401436.321276</v>
      </c>
      <c r="AG162" s="5" t="n">
        <f aca="false">L162+W162</f>
        <v>100000000</v>
      </c>
      <c r="AH162" s="5" t="n">
        <f aca="false">M162+X162</f>
        <v>41244128.0958223</v>
      </c>
      <c r="AI162" s="5" t="n">
        <f aca="false">N162+Y162</f>
        <v>51555160.1197779</v>
      </c>
      <c r="AJ162" s="5" t="n">
        <f aca="false">O162+Z162</f>
        <v>85925266.8662965</v>
      </c>
      <c r="AK162" s="5" t="n">
        <f aca="false">P162+AA162</f>
        <v>85925266.8662965</v>
      </c>
      <c r="AL162" s="5" t="n">
        <f aca="false">INDEX($AE$40:$AE$167,$B162-$C162*1+const_one)</f>
        <v>30000000</v>
      </c>
      <c r="AM162" s="5" t="n">
        <f aca="false">INDEX($AF$40:$AF$167,$B162-$D162*2+const_one)</f>
        <v>300000000</v>
      </c>
      <c r="AN162" s="5" t="n">
        <f aca="false">INDEX($AG$40:$AG$167,$B162-$E162*4+const_one)</f>
        <v>100000000</v>
      </c>
      <c r="AO162" s="5" t="n">
        <f aca="false">INDEX($AH$40:$AH$167,$B162-$F162*8+const_one)</f>
        <v>60000000</v>
      </c>
      <c r="AP162" s="5" t="n">
        <f aca="false">INDEX($AI$40:$AI$167,$B162-$G162*16+const_one)</f>
        <v>30000000</v>
      </c>
      <c r="AQ162" s="5" t="n">
        <f aca="false">INDEX($AJ$40:$AJ$167,$B162-$H162*32+const_one)</f>
        <v>15000000</v>
      </c>
      <c r="AR162" s="5" t="n">
        <f aca="false">INDEX($AK$40:$AK$167,$B162-$I162*64+const_one)</f>
        <v>5000000</v>
      </c>
      <c r="AS162" s="5" t="n">
        <f aca="false">INDEX($AE$40:$AE$167,$B162+(const_one-$C162)*1+const_one)</f>
        <v>14082043.5324922</v>
      </c>
      <c r="AT162" s="5" t="n">
        <f aca="false">INDEX($AF$40:$AF$167,$B162+(const_one-$D162)*2+const_one)</f>
        <v>105401436.321276</v>
      </c>
      <c r="AU162" s="5" t="n">
        <f aca="false">INDEX($AG$40:$AG$167,$B162+(const_one-$E162)*4+const_one)</f>
        <v>33265740.9663322</v>
      </c>
      <c r="AV162" s="5" t="n">
        <f aca="false">INDEX($AH$40:$AH$167,$B162+(const_one-$F162)*8+const_one)</f>
        <v>41244128.0958223</v>
      </c>
      <c r="AW162" s="5" t="n">
        <f aca="false">INDEX($AI$40:$AI$167,$B162+(const_one-$G162)*16+const_one)</f>
        <v>51555160.1197779</v>
      </c>
      <c r="AX162" s="5" t="n">
        <f aca="false">INDEX($AJ$40:$AJ$167,$B162+(const_one-$H162)*32+const_one)</f>
        <v>85925266.8662965</v>
      </c>
      <c r="AY162" s="5" t="n">
        <f aca="false">INDEX($AK$40:$AK$167,$B162+(const_one-$I162)*64+const_one)</f>
        <v>85925266.8662965</v>
      </c>
      <c r="AZ162" s="5" t="n">
        <f aca="false">--($C162=--(AS162&gt;AL162))</f>
        <v>1</v>
      </c>
      <c r="BA162" s="5" t="n">
        <f aca="false">--($D162=--(AT162&gt;AM162))</f>
        <v>0</v>
      </c>
      <c r="BB162" s="5" t="n">
        <f aca="false">--($E162=--(AU162&gt;AN162))</f>
        <v>1</v>
      </c>
      <c r="BC162" s="5" t="n">
        <f aca="false">--($F162=--(AV162&gt;AO162))</f>
        <v>0</v>
      </c>
      <c r="BD162" s="5" t="n">
        <f aca="false">--($G162=--(AW162&gt;AP162))</f>
        <v>1</v>
      </c>
      <c r="BE162" s="5" t="n">
        <f aca="false">--($H162=--(AX162&gt;AQ162))</f>
        <v>1</v>
      </c>
      <c r="BF162" s="5" t="n">
        <f aca="false">--($I162=--(AY162&gt;AR162))</f>
        <v>1</v>
      </c>
      <c r="BG162" s="5" t="n">
        <f aca="false">SUM(AZ162:BF162)</f>
        <v>5</v>
      </c>
      <c r="BH162" s="5" t="n">
        <f aca="false">SUM(AE162:AK162)+AB162+AC162+AD162</f>
        <v>700000000</v>
      </c>
    </row>
    <row r="163" customFormat="false" ht="15" hidden="true" customHeight="false" outlineLevel="0" collapsed="false">
      <c r="A163" s="5" t="n">
        <f aca="false">exit_value_1_usd</f>
        <v>700000000</v>
      </c>
      <c r="B163" s="2" t="n">
        <f aca="false">ROW()-ROW($B$40)</f>
        <v>123</v>
      </c>
      <c r="C163" s="2" t="n">
        <f aca="false">MOD(QUOTIENT($B163,1),2)</f>
        <v>1</v>
      </c>
      <c r="D163" s="2" t="n">
        <f aca="false">MOD(QUOTIENT($B163,2),2)</f>
        <v>1</v>
      </c>
      <c r="E163" s="2" t="n">
        <f aca="false">MOD(QUOTIENT($B163,4),2)</f>
        <v>0</v>
      </c>
      <c r="F163" s="2" t="n">
        <f aca="false">MOD(QUOTIENT($B163,8),2)</f>
        <v>1</v>
      </c>
      <c r="G163" s="2" t="n">
        <f aca="false">MOD(QUOTIENT($B163,16),2)</f>
        <v>1</v>
      </c>
      <c r="H163" s="2" t="n">
        <f aca="false">MOD(QUOTIENT($B163,32),2)</f>
        <v>1</v>
      </c>
      <c r="I163" s="2" t="n">
        <f aca="false">MOD(QUOTIENT($B163,64),2)</f>
        <v>1</v>
      </c>
      <c r="J163" s="5" t="n">
        <f aca="false">IF($C163=const_zero,MIN(class_series_f_invested_usd,MAX(const_zero,$A163)),const_zero)</f>
        <v>0</v>
      </c>
      <c r="K163" s="5" t="n">
        <f aca="false">IF($D163=const_zero,MIN(class_series_e_invested_usd,MAX(const_zero,$A163-SUM($J163:$J163))),const_zero)</f>
        <v>0</v>
      </c>
      <c r="L163" s="5" t="n">
        <f aca="false">IF($E163=const_zero,MIN(class_series_d_invested_usd,MAX(const_zero,$A163-SUM($J163:$K163))),const_zero)</f>
        <v>100000000</v>
      </c>
      <c r="M163" s="5" t="n">
        <f aca="false">IF($F163=const_zero,MIN(class_series_c_invested_usd,MAX(const_zero,$A163-SUM($J163:$L163))),const_zero)</f>
        <v>0</v>
      </c>
      <c r="N163" s="5" t="n">
        <f aca="false">IF($G163=const_zero,MIN(class_series_b_invested_usd,MAX(const_zero,$A163-SUM($J163:$M163))),const_zero)</f>
        <v>0</v>
      </c>
      <c r="O163" s="5" t="n">
        <f aca="false">IF($H163=const_zero,MIN(class_series_a_invested_usd,MAX(const_zero,$A163-SUM($J163:$N163))),const_zero)</f>
        <v>0</v>
      </c>
      <c r="P163" s="5" t="n">
        <f aca="false">IF($I163=const_zero,MIN(class_seed_invested_usd,MAX(const_zero,$A163-SUM($J163:$O163))),const_zero)</f>
        <v>0</v>
      </c>
      <c r="Q163" s="5" t="n">
        <f aca="false">MAX(const_zero,$A163-SUM($J163:$P163))</f>
        <v>600000000</v>
      </c>
      <c r="R163" s="9" t="n">
        <f aca="false">common_rsa_total+'Pro-Forma'!$B$10+'Pro-Forma'!$B$11+IF($C163=const_one,'Pro-Forma'!$B$5,const_zero)+IF($D163=const_one,'Pro-Forma'!$F$27,const_zero)+IF($E163=const_one,'Pro-Forma'!$F$26,const_zero)+IF($F163=const_one,'Pro-Forma'!$F$25,const_zero)+IF($G163=const_one,'Pro-Forma'!$F$24,const_zero)+IF($H163=const_one,'Pro-Forma'!$F$23,const_zero)+IF($I163=const_one,'Pro-Forma'!$F$22,const_zero)</f>
        <v>31611101.1755256</v>
      </c>
      <c r="S163" s="23" t="b">
        <f aca="false">IF($R163&gt;const_zero,--($Q163&gt;option_strike_usd*$R163),const_zero)</f>
        <v>1</v>
      </c>
      <c r="T163" s="7" t="n">
        <f aca="false">IF($R163&gt;const_zero,IF($S163=const_one,($Q163+option_strike_usd*pre_f_options_issued)/($R163+pre_f_options_issued),$Q163/$R163),const_zero)</f>
        <v>17.6628715941979</v>
      </c>
      <c r="U163" s="5" t="n">
        <f aca="false">IF($C163=const_one,'Pro-Forma'!$B$5*$T163,const_zero)</f>
        <v>14082043.5324922</v>
      </c>
      <c r="V163" s="5" t="n">
        <f aca="false">IF($D163=const_one,'Pro-Forma'!$F$27*$T163,const_zero)</f>
        <v>108332048.504638</v>
      </c>
      <c r="W163" s="5" t="n">
        <f aca="false">IF($E163=const_one,'Pro-Forma'!$F$26*$T163,const_zero)</f>
        <v>0</v>
      </c>
      <c r="X163" s="5" t="n">
        <f aca="false">IF($F163=const_one,'Pro-Forma'!$F$25*$T163,const_zero)</f>
        <v>42390891.8260749</v>
      </c>
      <c r="Y163" s="5" t="n">
        <f aca="false">IF($G163=const_one,'Pro-Forma'!$F$24*$T163,const_zero)</f>
        <v>52988614.7825936</v>
      </c>
      <c r="Z163" s="5" t="n">
        <f aca="false">IF($H163=const_one,'Pro-Forma'!$F$23*$T163,const_zero)</f>
        <v>88314357.9709894</v>
      </c>
      <c r="AA163" s="5" t="n">
        <f aca="false">IF($I163=const_one,'Pro-Forma'!$F$22*$T163,const_zero)</f>
        <v>88314357.9709894</v>
      </c>
      <c r="AB163" s="5" t="n">
        <f aca="false">('Pro-Forma'!$B$10+'Pro-Forma'!$B$11)*$T163</f>
        <v>4954662.0789467</v>
      </c>
      <c r="AC163" s="5" t="n">
        <f aca="false">common_rsa_total*$T163</f>
        <v>158965844.347781</v>
      </c>
      <c r="AD163" s="5" t="n">
        <f aca="false">IF($S163=const_one,pre_f_options_issued*($T163-option_strike_usd),const_zero)</f>
        <v>41657178.9854947</v>
      </c>
      <c r="AE163" s="5" t="n">
        <f aca="false">J163+U163</f>
        <v>14082043.5324922</v>
      </c>
      <c r="AF163" s="5" t="n">
        <f aca="false">K163+V163</f>
        <v>108332048.504638</v>
      </c>
      <c r="AG163" s="5" t="n">
        <f aca="false">L163+W163</f>
        <v>100000000</v>
      </c>
      <c r="AH163" s="5" t="n">
        <f aca="false">M163+X163</f>
        <v>42390891.8260749</v>
      </c>
      <c r="AI163" s="5" t="n">
        <f aca="false">N163+Y163</f>
        <v>52988614.7825936</v>
      </c>
      <c r="AJ163" s="5" t="n">
        <f aca="false">O163+Z163</f>
        <v>88314357.9709894</v>
      </c>
      <c r="AK163" s="5" t="n">
        <f aca="false">P163+AA163</f>
        <v>88314357.9709894</v>
      </c>
      <c r="AL163" s="5" t="n">
        <f aca="false">INDEX($AE$40:$AE$167,$B163-$C163*1+const_one)</f>
        <v>30000000</v>
      </c>
      <c r="AM163" s="5" t="n">
        <f aca="false">INDEX($AF$40:$AF$167,$B163-$D163*2+const_one)</f>
        <v>300000000</v>
      </c>
      <c r="AN163" s="5" t="n">
        <f aca="false">INDEX($AG$40:$AG$167,$B163-$E163*4+const_one)</f>
        <v>100000000</v>
      </c>
      <c r="AO163" s="5" t="n">
        <f aca="false">INDEX($AH$40:$AH$167,$B163-$F163*8+const_one)</f>
        <v>60000000</v>
      </c>
      <c r="AP163" s="5" t="n">
        <f aca="false">INDEX($AI$40:$AI$167,$B163-$G163*16+const_one)</f>
        <v>30000000</v>
      </c>
      <c r="AQ163" s="5" t="n">
        <f aca="false">INDEX($AJ$40:$AJ$167,$B163-$H163*32+const_one)</f>
        <v>15000000</v>
      </c>
      <c r="AR163" s="5" t="n">
        <f aca="false">INDEX($AK$40:$AK$167,$B163-$I163*64+const_one)</f>
        <v>5000000</v>
      </c>
      <c r="AS163" s="5" t="n">
        <f aca="false">INDEX($AE$40:$AE$167,$B163+(const_one-$C163)*1+const_one)</f>
        <v>14082043.5324922</v>
      </c>
      <c r="AT163" s="5" t="n">
        <f aca="false">INDEX($AF$40:$AF$167,$B163+(const_one-$D163)*2+const_one)</f>
        <v>108332048.504638</v>
      </c>
      <c r="AU163" s="5" t="n">
        <f aca="false">INDEX($AG$40:$AG$167,$B163+(const_one-$E163)*4+const_one)</f>
        <v>33976802.5844048</v>
      </c>
      <c r="AV163" s="5" t="n">
        <f aca="false">INDEX($AH$40:$AH$167,$B163+(const_one-$F163)*8+const_one)</f>
        <v>42390891.8260749</v>
      </c>
      <c r="AW163" s="5" t="n">
        <f aca="false">INDEX($AI$40:$AI$167,$B163+(const_one-$G163)*16+const_one)</f>
        <v>52988614.7825936</v>
      </c>
      <c r="AX163" s="5" t="n">
        <f aca="false">INDEX($AJ$40:$AJ$167,$B163+(const_one-$H163)*32+const_one)</f>
        <v>88314357.9709894</v>
      </c>
      <c r="AY163" s="5" t="n">
        <f aca="false">INDEX($AK$40:$AK$167,$B163+(const_one-$I163)*64+const_one)</f>
        <v>88314357.9709894</v>
      </c>
      <c r="AZ163" s="5" t="n">
        <f aca="false">--($C163=--(AS163&gt;AL163))</f>
        <v>0</v>
      </c>
      <c r="BA163" s="5" t="n">
        <f aca="false">--($D163=--(AT163&gt;AM163))</f>
        <v>0</v>
      </c>
      <c r="BB163" s="5" t="n">
        <f aca="false">--($E163=--(AU163&gt;AN163))</f>
        <v>1</v>
      </c>
      <c r="BC163" s="5" t="n">
        <f aca="false">--($F163=--(AV163&gt;AO163))</f>
        <v>0</v>
      </c>
      <c r="BD163" s="5" t="n">
        <f aca="false">--($G163=--(AW163&gt;AP163))</f>
        <v>1</v>
      </c>
      <c r="BE163" s="5" t="n">
        <f aca="false">--($H163=--(AX163&gt;AQ163))</f>
        <v>1</v>
      </c>
      <c r="BF163" s="5" t="n">
        <f aca="false">--($I163=--(AY163&gt;AR163))</f>
        <v>1</v>
      </c>
      <c r="BG163" s="5" t="n">
        <f aca="false">SUM(AZ163:BF163)</f>
        <v>4</v>
      </c>
      <c r="BH163" s="5" t="n">
        <f aca="false">SUM(AE163:AK163)+AB163+AC163+AD163</f>
        <v>700000000</v>
      </c>
    </row>
    <row r="164" customFormat="false" ht="15" hidden="true" customHeight="false" outlineLevel="0" collapsed="false">
      <c r="A164" s="5" t="n">
        <f aca="false">exit_value_1_usd</f>
        <v>700000000</v>
      </c>
      <c r="B164" s="2" t="n">
        <f aca="false">ROW()-ROW($B$40)</f>
        <v>124</v>
      </c>
      <c r="C164" s="2" t="n">
        <f aca="false">MOD(QUOTIENT($B164,1),2)</f>
        <v>0</v>
      </c>
      <c r="D164" s="2" t="n">
        <f aca="false">MOD(QUOTIENT($B164,2),2)</f>
        <v>0</v>
      </c>
      <c r="E164" s="2" t="n">
        <f aca="false">MOD(QUOTIENT($B164,4),2)</f>
        <v>1</v>
      </c>
      <c r="F164" s="2" t="n">
        <f aca="false">MOD(QUOTIENT($B164,8),2)</f>
        <v>1</v>
      </c>
      <c r="G164" s="2" t="n">
        <f aca="false">MOD(QUOTIENT($B164,16),2)</f>
        <v>1</v>
      </c>
      <c r="H164" s="2" t="n">
        <f aca="false">MOD(QUOTIENT($B164,32),2)</f>
        <v>1</v>
      </c>
      <c r="I164" s="2" t="n">
        <f aca="false">MOD(QUOTIENT($B164,64),2)</f>
        <v>1</v>
      </c>
      <c r="J164" s="5" t="n">
        <f aca="false">IF($C164=const_zero,MIN(class_series_f_invested_usd,MAX(const_zero,$A164)),const_zero)</f>
        <v>30000000</v>
      </c>
      <c r="K164" s="5" t="n">
        <f aca="false">IF($D164=const_zero,MIN(class_series_e_invested_usd,MAX(const_zero,$A164-SUM($J164:$J164))),const_zero)</f>
        <v>300000000</v>
      </c>
      <c r="L164" s="5" t="n">
        <f aca="false">IF($E164=const_zero,MIN(class_series_d_invested_usd,MAX(const_zero,$A164-SUM($J164:$K164))),const_zero)</f>
        <v>0</v>
      </c>
      <c r="M164" s="5" t="n">
        <f aca="false">IF($F164=const_zero,MIN(class_series_c_invested_usd,MAX(const_zero,$A164-SUM($J164:$L164))),const_zero)</f>
        <v>0</v>
      </c>
      <c r="N164" s="5" t="n">
        <f aca="false">IF($G164=const_zero,MIN(class_series_b_invested_usd,MAX(const_zero,$A164-SUM($J164:$M164))),const_zero)</f>
        <v>0</v>
      </c>
      <c r="O164" s="5" t="n">
        <f aca="false">IF($H164=const_zero,MIN(class_series_a_invested_usd,MAX(const_zero,$A164-SUM($J164:$N164))),const_zero)</f>
        <v>0</v>
      </c>
      <c r="P164" s="5" t="n">
        <f aca="false">IF($I164=const_zero,MIN(class_seed_invested_usd,MAX(const_zero,$A164-SUM($J164:$O164))),const_zero)</f>
        <v>0</v>
      </c>
      <c r="Q164" s="5" t="n">
        <f aca="false">MAX(const_zero,$A164-SUM($J164:$P164))</f>
        <v>370000000</v>
      </c>
      <c r="R164" s="9" t="n">
        <f aca="false">common_rsa_total+'Pro-Forma'!$B$10+'Pro-Forma'!$B$11+IF($C164=const_one,'Pro-Forma'!$B$5,const_zero)+IF($D164=const_one,'Pro-Forma'!$F$27,const_zero)+IF($E164=const_one,'Pro-Forma'!$F$26,const_zero)+IF($F164=const_one,'Pro-Forma'!$F$25,const_zero)+IF($G164=const_one,'Pro-Forma'!$F$24,const_zero)+IF($H164=const_one,'Pro-Forma'!$F$23,const_zero)+IF($I164=const_one,'Pro-Forma'!$F$22,const_zero)</f>
        <v>26414164.1892672</v>
      </c>
      <c r="S164" s="23" t="b">
        <f aca="false">IF($R164&gt;const_zero,--($Q164&gt;option_strike_usd*$R164),const_zero)</f>
        <v>1</v>
      </c>
      <c r="T164" s="7" t="n">
        <f aca="false">IF($R164&gt;const_zero,IF($S164=const_one,($Q164+option_strike_usd*pre_f_options_issued)/($R164+pre_f_options_issued),$Q164/$R164),const_zero)</f>
        <v>12.8829592846495</v>
      </c>
      <c r="U164" s="5" t="n">
        <f aca="false">IF($C164=const_one,'Pro-Forma'!$B$5*$T164,const_zero)</f>
        <v>0</v>
      </c>
      <c r="V164" s="5" t="n">
        <f aca="false">IF($D164=const_one,'Pro-Forma'!$F$27*$T164,const_zero)</f>
        <v>0</v>
      </c>
      <c r="W164" s="5" t="n">
        <f aca="false">IF($E164=const_one,'Pro-Forma'!$F$26*$T164,const_zero)</f>
        <v>22334559.8882492</v>
      </c>
      <c r="X164" s="5" t="n">
        <f aca="false">IF($F164=const_one,'Pro-Forma'!$F$25*$T164,const_zero)</f>
        <v>30919102.2831588</v>
      </c>
      <c r="Y164" s="5" t="n">
        <f aca="false">IF($G164=const_one,'Pro-Forma'!$F$24*$T164,const_zero)</f>
        <v>38648877.8539485</v>
      </c>
      <c r="Z164" s="5" t="n">
        <f aca="false">IF($H164=const_one,'Pro-Forma'!$F$23*$T164,const_zero)</f>
        <v>64414796.4232476</v>
      </c>
      <c r="AA164" s="5" t="n">
        <f aca="false">IF($I164=const_one,'Pro-Forma'!$F$22*$T164,const_zero)</f>
        <v>64414796.4232476</v>
      </c>
      <c r="AB164" s="5" t="n">
        <f aca="false">('Pro-Forma'!$B$10+'Pro-Forma'!$B$11)*$T164</f>
        <v>3613835.35467897</v>
      </c>
      <c r="AC164" s="5" t="n">
        <f aca="false">common_rsa_total*$T164</f>
        <v>115946633.561846</v>
      </c>
      <c r="AD164" s="5" t="n">
        <f aca="false">IF($S164=const_one,pre_f_options_issued*($T164-option_strike_usd),const_zero)</f>
        <v>29707398.2116238</v>
      </c>
      <c r="AE164" s="5" t="n">
        <f aca="false">J164+U164</f>
        <v>30000000</v>
      </c>
      <c r="AF164" s="5" t="n">
        <f aca="false">K164+V164</f>
        <v>300000000</v>
      </c>
      <c r="AG164" s="5" t="n">
        <f aca="false">L164+W164</f>
        <v>22334559.8882492</v>
      </c>
      <c r="AH164" s="5" t="n">
        <f aca="false">M164+X164</f>
        <v>30919102.2831588</v>
      </c>
      <c r="AI164" s="5" t="n">
        <f aca="false">N164+Y164</f>
        <v>38648877.8539485</v>
      </c>
      <c r="AJ164" s="5" t="n">
        <f aca="false">O164+Z164</f>
        <v>64414796.4232476</v>
      </c>
      <c r="AK164" s="5" t="n">
        <f aca="false">P164+AA164</f>
        <v>64414796.4232476</v>
      </c>
      <c r="AL164" s="5" t="n">
        <f aca="false">INDEX($AE$40:$AE$167,$B164-$C164*1+const_one)</f>
        <v>30000000</v>
      </c>
      <c r="AM164" s="5" t="n">
        <f aca="false">INDEX($AF$40:$AF$167,$B164-$D164*2+const_one)</f>
        <v>300000000</v>
      </c>
      <c r="AN164" s="5" t="n">
        <f aca="false">INDEX($AG$40:$AG$167,$B164-$E164*4+const_one)</f>
        <v>100000000</v>
      </c>
      <c r="AO164" s="5" t="n">
        <f aca="false">INDEX($AH$40:$AH$167,$B164-$F164*8+const_one)</f>
        <v>60000000</v>
      </c>
      <c r="AP164" s="5" t="n">
        <f aca="false">INDEX($AI$40:$AI$167,$B164-$G164*16+const_one)</f>
        <v>30000000</v>
      </c>
      <c r="AQ164" s="5" t="n">
        <f aca="false">INDEX($AJ$40:$AJ$167,$B164-$H164*32+const_one)</f>
        <v>15000000</v>
      </c>
      <c r="AR164" s="5" t="n">
        <f aca="false">INDEX($AK$40:$AK$167,$B164-$I164*64+const_one)</f>
        <v>5000000</v>
      </c>
      <c r="AS164" s="5" t="n">
        <f aca="false">INDEX($AE$40:$AE$167,$B164+(const_one-$C164)*1+const_one)</f>
        <v>10800569.7962557</v>
      </c>
      <c r="AT164" s="5" t="n">
        <f aca="false">INDEX($AF$40:$AF$167,$B164+(const_one-$D164)*2+const_one)</f>
        <v>117687701.393738</v>
      </c>
      <c r="AU164" s="5" t="n">
        <f aca="false">INDEX($AG$40:$AG$167,$B164+(const_one-$E164)*4+const_one)</f>
        <v>22334559.8882492</v>
      </c>
      <c r="AV164" s="5" t="n">
        <f aca="false">INDEX($AH$40:$AH$167,$B164+(const_one-$F164)*8+const_one)</f>
        <v>30919102.2831588</v>
      </c>
      <c r="AW164" s="5" t="n">
        <f aca="false">INDEX($AI$40:$AI$167,$B164+(const_one-$G164)*16+const_one)</f>
        <v>38648877.8539485</v>
      </c>
      <c r="AX164" s="5" t="n">
        <f aca="false">INDEX($AJ$40:$AJ$167,$B164+(const_one-$H164)*32+const_one)</f>
        <v>64414796.4232476</v>
      </c>
      <c r="AY164" s="5" t="n">
        <f aca="false">INDEX($AK$40:$AK$167,$B164+(const_one-$I164)*64+const_one)</f>
        <v>64414796.4232476</v>
      </c>
      <c r="AZ164" s="5" t="n">
        <f aca="false">--($C164=--(AS164&gt;AL164))</f>
        <v>1</v>
      </c>
      <c r="BA164" s="5" t="n">
        <f aca="false">--($D164=--(AT164&gt;AM164))</f>
        <v>1</v>
      </c>
      <c r="BB164" s="5" t="n">
        <f aca="false">--($E164=--(AU164&gt;AN164))</f>
        <v>0</v>
      </c>
      <c r="BC164" s="5" t="n">
        <f aca="false">--($F164=--(AV164&gt;AO164))</f>
        <v>0</v>
      </c>
      <c r="BD164" s="5" t="n">
        <f aca="false">--($G164=--(AW164&gt;AP164))</f>
        <v>1</v>
      </c>
      <c r="BE164" s="5" t="n">
        <f aca="false">--($H164=--(AX164&gt;AQ164))</f>
        <v>1</v>
      </c>
      <c r="BF164" s="5" t="n">
        <f aca="false">--($I164=--(AY164&gt;AR164))</f>
        <v>1</v>
      </c>
      <c r="BG164" s="5" t="n">
        <f aca="false">SUM(AZ164:BF164)</f>
        <v>5</v>
      </c>
      <c r="BH164" s="5" t="n">
        <f aca="false">SUM(AE164:AK164)+AB164+AC164+AD164</f>
        <v>700000000</v>
      </c>
    </row>
    <row r="165" customFormat="false" ht="15" hidden="true" customHeight="false" outlineLevel="0" collapsed="false">
      <c r="A165" s="5" t="n">
        <f aca="false">exit_value_1_usd</f>
        <v>700000000</v>
      </c>
      <c r="B165" s="2" t="n">
        <f aca="false">ROW()-ROW($B$40)</f>
        <v>125</v>
      </c>
      <c r="C165" s="2" t="n">
        <f aca="false">MOD(QUOTIENT($B165,1),2)</f>
        <v>1</v>
      </c>
      <c r="D165" s="2" t="n">
        <f aca="false">MOD(QUOTIENT($B165,2),2)</f>
        <v>0</v>
      </c>
      <c r="E165" s="2" t="n">
        <f aca="false">MOD(QUOTIENT($B165,4),2)</f>
        <v>1</v>
      </c>
      <c r="F165" s="2" t="n">
        <f aca="false">MOD(QUOTIENT($B165,8),2)</f>
        <v>1</v>
      </c>
      <c r="G165" s="2" t="n">
        <f aca="false">MOD(QUOTIENT($B165,16),2)</f>
        <v>1</v>
      </c>
      <c r="H165" s="2" t="n">
        <f aca="false">MOD(QUOTIENT($B165,32),2)</f>
        <v>1</v>
      </c>
      <c r="I165" s="2" t="n">
        <f aca="false">MOD(QUOTIENT($B165,64),2)</f>
        <v>1</v>
      </c>
      <c r="J165" s="5" t="n">
        <f aca="false">IF($C165=const_zero,MIN(class_series_f_invested_usd,MAX(const_zero,$A165)),const_zero)</f>
        <v>0</v>
      </c>
      <c r="K165" s="5" t="n">
        <f aca="false">IF($D165=const_zero,MIN(class_series_e_invested_usd,MAX(const_zero,$A165-SUM($J165:$J165))),const_zero)</f>
        <v>300000000</v>
      </c>
      <c r="L165" s="5" t="n">
        <f aca="false">IF($E165=const_zero,MIN(class_series_d_invested_usd,MAX(const_zero,$A165-SUM($J165:$K165))),const_zero)</f>
        <v>0</v>
      </c>
      <c r="M165" s="5" t="n">
        <f aca="false">IF($F165=const_zero,MIN(class_series_c_invested_usd,MAX(const_zero,$A165-SUM($J165:$L165))),const_zero)</f>
        <v>0</v>
      </c>
      <c r="N165" s="5" t="n">
        <f aca="false">IF($G165=const_zero,MIN(class_series_b_invested_usd,MAX(const_zero,$A165-SUM($J165:$M165))),const_zero)</f>
        <v>0</v>
      </c>
      <c r="O165" s="5" t="n">
        <f aca="false">IF($H165=const_zero,MIN(class_series_a_invested_usd,MAX(const_zero,$A165-SUM($J165:$N165))),const_zero)</f>
        <v>0</v>
      </c>
      <c r="P165" s="5" t="n">
        <f aca="false">IF($I165=const_zero,MIN(class_seed_invested_usd,MAX(const_zero,$A165-SUM($J165:$O165))),const_zero)</f>
        <v>0</v>
      </c>
      <c r="Q165" s="5" t="n">
        <f aca="false">MAX(const_zero,$A165-SUM($J165:$P165))</f>
        <v>400000000</v>
      </c>
      <c r="R165" s="9" t="n">
        <f aca="false">common_rsa_total+'Pro-Forma'!$B$10+'Pro-Forma'!$B$11+IF($C165=const_one,'Pro-Forma'!$B$5,const_zero)+IF($D165=const_one,'Pro-Forma'!$F$27,const_zero)+IF($E165=const_one,'Pro-Forma'!$F$26,const_zero)+IF($F165=const_one,'Pro-Forma'!$F$25,const_zero)+IF($G165=const_one,'Pro-Forma'!$F$24,const_zero)+IF($H165=const_one,'Pro-Forma'!$F$23,const_zero)+IF($I165=const_one,'Pro-Forma'!$F$22,const_zero)</f>
        <v>27211432.2584705</v>
      </c>
      <c r="S165" s="23" t="b">
        <f aca="false">IF($R165&gt;const_zero,--($Q165&gt;option_strike_usd*$R165),const_zero)</f>
        <v>1</v>
      </c>
      <c r="T165" s="7" t="n">
        <f aca="false">IF($R165&gt;const_zero,IF($S165=const_one,($Q165+option_strike_usd*pre_f_options_issued)/($R165+pre_f_options_issued),$Q165/$R165),const_zero)</f>
        <v>13.5469739896248</v>
      </c>
      <c r="U165" s="5" t="n">
        <f aca="false">IF($C165=const_one,'Pro-Forma'!$B$5*$T165,const_zero)</f>
        <v>10800569.7962557</v>
      </c>
      <c r="V165" s="5" t="n">
        <f aca="false">IF($D165=const_one,'Pro-Forma'!$F$27*$T165,const_zero)</f>
        <v>0</v>
      </c>
      <c r="W165" s="5" t="n">
        <f aca="false">IF($E165=const_one,'Pro-Forma'!$F$26*$T165,const_zero)</f>
        <v>23485729.8847748</v>
      </c>
      <c r="X165" s="5" t="n">
        <f aca="false">IF($F165=const_one,'Pro-Forma'!$F$25*$T165,const_zero)</f>
        <v>32512737.5750996</v>
      </c>
      <c r="Y165" s="5" t="n">
        <f aca="false">IF($G165=const_one,'Pro-Forma'!$F$24*$T165,const_zero)</f>
        <v>40640921.9688745</v>
      </c>
      <c r="Z165" s="5" t="n">
        <f aca="false">IF($H165=const_one,'Pro-Forma'!$F$23*$T165,const_zero)</f>
        <v>67734869.9481242</v>
      </c>
      <c r="AA165" s="5" t="n">
        <f aca="false">IF($I165=const_one,'Pro-Forma'!$F$22*$T165,const_zero)</f>
        <v>67734869.9481242</v>
      </c>
      <c r="AB165" s="5" t="n">
        <f aca="false">('Pro-Forma'!$B$10+'Pro-Forma'!$B$11)*$T165</f>
        <v>3800099.99806147</v>
      </c>
      <c r="AC165" s="5" t="n">
        <f aca="false">common_rsa_total*$T165</f>
        <v>121922765.906624</v>
      </c>
      <c r="AD165" s="5" t="n">
        <f aca="false">IF($S165=const_one,pre_f_options_issued*($T165-option_strike_usd),const_zero)</f>
        <v>31367434.9740621</v>
      </c>
      <c r="AE165" s="5" t="n">
        <f aca="false">J165+U165</f>
        <v>10800569.7962557</v>
      </c>
      <c r="AF165" s="5" t="n">
        <f aca="false">K165+V165</f>
        <v>300000000</v>
      </c>
      <c r="AG165" s="5" t="n">
        <f aca="false">L165+W165</f>
        <v>23485729.8847748</v>
      </c>
      <c r="AH165" s="5" t="n">
        <f aca="false">M165+X165</f>
        <v>32512737.5750996</v>
      </c>
      <c r="AI165" s="5" t="n">
        <f aca="false">N165+Y165</f>
        <v>40640921.9688745</v>
      </c>
      <c r="AJ165" s="5" t="n">
        <f aca="false">O165+Z165</f>
        <v>67734869.9481242</v>
      </c>
      <c r="AK165" s="5" t="n">
        <f aca="false">P165+AA165</f>
        <v>67734869.9481242</v>
      </c>
      <c r="AL165" s="5" t="n">
        <f aca="false">INDEX($AE$40:$AE$167,$B165-$C165*1+const_one)</f>
        <v>30000000</v>
      </c>
      <c r="AM165" s="5" t="n">
        <f aca="false">INDEX($AF$40:$AF$167,$B165-$D165*2+const_one)</f>
        <v>300000000</v>
      </c>
      <c r="AN165" s="5" t="n">
        <f aca="false">INDEX($AG$40:$AG$167,$B165-$E165*4+const_one)</f>
        <v>100000000</v>
      </c>
      <c r="AO165" s="5" t="n">
        <f aca="false">INDEX($AH$40:$AH$167,$B165-$F165*8+const_one)</f>
        <v>60000000</v>
      </c>
      <c r="AP165" s="5" t="n">
        <f aca="false">INDEX($AI$40:$AI$167,$B165-$G165*16+const_one)</f>
        <v>30000000</v>
      </c>
      <c r="AQ165" s="5" t="n">
        <f aca="false">INDEX($AJ$40:$AJ$167,$B165-$H165*32+const_one)</f>
        <v>15000000</v>
      </c>
      <c r="AR165" s="5" t="n">
        <f aca="false">INDEX($AK$40:$AK$167,$B165-$I165*64+const_one)</f>
        <v>5000000</v>
      </c>
      <c r="AS165" s="5" t="n">
        <f aca="false">INDEX($AE$40:$AE$167,$B165+(const_one-$C165)*1+const_one)</f>
        <v>10800569.7962557</v>
      </c>
      <c r="AT165" s="5" t="n">
        <f aca="false">INDEX($AF$40:$AF$167,$B165+(const_one-$D165)*2+const_one)</f>
        <v>120203298.670377</v>
      </c>
      <c r="AU165" s="5" t="n">
        <f aca="false">INDEX($AG$40:$AG$167,$B165+(const_one-$E165)*4+const_one)</f>
        <v>23485729.8847748</v>
      </c>
      <c r="AV165" s="5" t="n">
        <f aca="false">INDEX($AH$40:$AH$167,$B165+(const_one-$F165)*8+const_one)</f>
        <v>32512737.5750996</v>
      </c>
      <c r="AW165" s="5" t="n">
        <f aca="false">INDEX($AI$40:$AI$167,$B165+(const_one-$G165)*16+const_one)</f>
        <v>40640921.9688745</v>
      </c>
      <c r="AX165" s="5" t="n">
        <f aca="false">INDEX($AJ$40:$AJ$167,$B165+(const_one-$H165)*32+const_one)</f>
        <v>67734869.9481242</v>
      </c>
      <c r="AY165" s="5" t="n">
        <f aca="false">INDEX($AK$40:$AK$167,$B165+(const_one-$I165)*64+const_one)</f>
        <v>67734869.9481242</v>
      </c>
      <c r="AZ165" s="5" t="n">
        <f aca="false">--($C165=--(AS165&gt;AL165))</f>
        <v>0</v>
      </c>
      <c r="BA165" s="5" t="n">
        <f aca="false">--($D165=--(AT165&gt;AM165))</f>
        <v>1</v>
      </c>
      <c r="BB165" s="5" t="n">
        <f aca="false">--($E165=--(AU165&gt;AN165))</f>
        <v>0</v>
      </c>
      <c r="BC165" s="5" t="n">
        <f aca="false">--($F165=--(AV165&gt;AO165))</f>
        <v>0</v>
      </c>
      <c r="BD165" s="5" t="n">
        <f aca="false">--($G165=--(AW165&gt;AP165))</f>
        <v>1</v>
      </c>
      <c r="BE165" s="5" t="n">
        <f aca="false">--($H165=--(AX165&gt;AQ165))</f>
        <v>1</v>
      </c>
      <c r="BF165" s="5" t="n">
        <f aca="false">--($I165=--(AY165&gt;AR165))</f>
        <v>1</v>
      </c>
      <c r="BG165" s="5" t="n">
        <f aca="false">SUM(AZ165:BF165)</f>
        <v>4</v>
      </c>
      <c r="BH165" s="5" t="n">
        <f aca="false">SUM(AE165:AK165)+AB165+AC165+AD165</f>
        <v>700000000</v>
      </c>
    </row>
    <row r="166" customFormat="false" ht="15" hidden="true" customHeight="false" outlineLevel="0" collapsed="false">
      <c r="A166" s="5" t="n">
        <f aca="false">exit_value_1_usd</f>
        <v>700000000</v>
      </c>
      <c r="B166" s="2" t="n">
        <f aca="false">ROW()-ROW($B$40)</f>
        <v>126</v>
      </c>
      <c r="C166" s="2" t="n">
        <f aca="false">MOD(QUOTIENT($B166,1),2)</f>
        <v>0</v>
      </c>
      <c r="D166" s="2" t="n">
        <f aca="false">MOD(QUOTIENT($B166,2),2)</f>
        <v>1</v>
      </c>
      <c r="E166" s="2" t="n">
        <f aca="false">MOD(QUOTIENT($B166,4),2)</f>
        <v>1</v>
      </c>
      <c r="F166" s="2" t="n">
        <f aca="false">MOD(QUOTIENT($B166,8),2)</f>
        <v>1</v>
      </c>
      <c r="G166" s="2" t="n">
        <f aca="false">MOD(QUOTIENT($B166,16),2)</f>
        <v>1</v>
      </c>
      <c r="H166" s="2" t="n">
        <f aca="false">MOD(QUOTIENT($B166,32),2)</f>
        <v>1</v>
      </c>
      <c r="I166" s="2" t="n">
        <f aca="false">MOD(QUOTIENT($B166,64),2)</f>
        <v>1</v>
      </c>
      <c r="J166" s="5" t="n">
        <f aca="false">IF($C166=const_zero,MIN(class_series_f_invested_usd,MAX(const_zero,$A166)),const_zero)</f>
        <v>30000000</v>
      </c>
      <c r="K166" s="5" t="n">
        <f aca="false">IF($D166=const_zero,MIN(class_series_e_invested_usd,MAX(const_zero,$A166-SUM($J166:$J166))),const_zero)</f>
        <v>0</v>
      </c>
      <c r="L166" s="5" t="n">
        <f aca="false">IF($E166=const_zero,MIN(class_series_d_invested_usd,MAX(const_zero,$A166-SUM($J166:$K166))),const_zero)</f>
        <v>0</v>
      </c>
      <c r="M166" s="5" t="n">
        <f aca="false">IF($F166=const_zero,MIN(class_series_c_invested_usd,MAX(const_zero,$A166-SUM($J166:$L166))),const_zero)</f>
        <v>0</v>
      </c>
      <c r="N166" s="5" t="n">
        <f aca="false">IF($G166=const_zero,MIN(class_series_b_invested_usd,MAX(const_zero,$A166-SUM($J166:$M166))),const_zero)</f>
        <v>0</v>
      </c>
      <c r="O166" s="5" t="n">
        <f aca="false">IF($H166=const_zero,MIN(class_series_a_invested_usd,MAX(const_zero,$A166-SUM($J166:$N166))),const_zero)</f>
        <v>0</v>
      </c>
      <c r="P166" s="5" t="n">
        <f aca="false">IF($I166=const_zero,MIN(class_seed_invested_usd,MAX(const_zero,$A166-SUM($J166:$O166))),const_zero)</f>
        <v>0</v>
      </c>
      <c r="Q166" s="5" t="n">
        <f aca="false">MAX(const_zero,$A166-SUM($J166:$P166))</f>
        <v>670000000</v>
      </c>
      <c r="R166" s="9" t="n">
        <f aca="false">common_rsa_total+'Pro-Forma'!$B$10+'Pro-Forma'!$B$11+IF($C166=const_one,'Pro-Forma'!$B$5,const_zero)+IF($D166=const_one,'Pro-Forma'!$F$27,const_zero)+IF($E166=const_one,'Pro-Forma'!$F$26,const_zero)+IF($F166=const_one,'Pro-Forma'!$F$25,const_zero)+IF($G166=const_one,'Pro-Forma'!$F$24,const_zero)+IF($H166=const_one,'Pro-Forma'!$F$23,const_zero)+IF($I166=const_one,'Pro-Forma'!$F$22,const_zero)</f>
        <v>32547484.4666011</v>
      </c>
      <c r="S166" s="23" t="b">
        <f aca="false">IF($R166&gt;const_zero,--($Q166&gt;option_strike_usd*$R166),const_zero)</f>
        <v>1</v>
      </c>
      <c r="T166" s="7" t="n">
        <f aca="false">IF($R166&gt;const_zero,IF($S166=const_one,($Q166+option_strike_usd*pre_f_options_issued)/($R166+pre_f_options_issued),$Q166/$R166),const_zero)</f>
        <v>19.1882530297108</v>
      </c>
      <c r="U166" s="5" t="n">
        <f aca="false">IF($C166=const_one,'Pro-Forma'!$B$5*$T166,const_zero)</f>
        <v>0</v>
      </c>
      <c r="V166" s="5" t="n">
        <f aca="false">IF($D166=const_one,'Pro-Forma'!$F$27*$T166,const_zero)</f>
        <v>117687701.393738</v>
      </c>
      <c r="W166" s="5" t="n">
        <f aca="false">IF($E166=const_one,'Pro-Forma'!$F$26*$T166,const_zero)</f>
        <v>33265740.9663322</v>
      </c>
      <c r="X166" s="5" t="n">
        <f aca="false">IF($F166=const_one,'Pro-Forma'!$F$25*$T166,const_zero)</f>
        <v>46051807.2713059</v>
      </c>
      <c r="Y166" s="5" t="n">
        <f aca="false">IF($G166=const_one,'Pro-Forma'!$F$24*$T166,const_zero)</f>
        <v>57564759.0891324</v>
      </c>
      <c r="Z166" s="5" t="n">
        <f aca="false">IF($H166=const_one,'Pro-Forma'!$F$23*$T166,const_zero)</f>
        <v>95941265.148554</v>
      </c>
      <c r="AA166" s="5" t="n">
        <f aca="false">IF($I166=const_one,'Pro-Forma'!$F$22*$T166,const_zero)</f>
        <v>95941265.148554</v>
      </c>
      <c r="AB166" s="5" t="n">
        <f aca="false">('Pro-Forma'!$B$10+'Pro-Forma'!$B$11)*$T166</f>
        <v>5382551.14070876</v>
      </c>
      <c r="AC166" s="5" t="n">
        <f aca="false">common_rsa_total*$T166</f>
        <v>172694277.267397</v>
      </c>
      <c r="AD166" s="5" t="n">
        <f aca="false">IF($S166=const_one,pre_f_options_issued*($T166-option_strike_usd),const_zero)</f>
        <v>45470632.574277</v>
      </c>
      <c r="AE166" s="5" t="n">
        <f aca="false">J166+U166</f>
        <v>30000000</v>
      </c>
      <c r="AF166" s="5" t="n">
        <f aca="false">K166+V166</f>
        <v>117687701.393738</v>
      </c>
      <c r="AG166" s="5" t="n">
        <f aca="false">L166+W166</f>
        <v>33265740.9663322</v>
      </c>
      <c r="AH166" s="5" t="n">
        <f aca="false">M166+X166</f>
        <v>46051807.2713059</v>
      </c>
      <c r="AI166" s="5" t="n">
        <f aca="false">N166+Y166</f>
        <v>57564759.0891324</v>
      </c>
      <c r="AJ166" s="5" t="n">
        <f aca="false">O166+Z166</f>
        <v>95941265.148554</v>
      </c>
      <c r="AK166" s="5" t="n">
        <f aca="false">P166+AA166</f>
        <v>95941265.148554</v>
      </c>
      <c r="AL166" s="5" t="n">
        <f aca="false">INDEX($AE$40:$AE$167,$B166-$C166*1+const_one)</f>
        <v>30000000</v>
      </c>
      <c r="AM166" s="5" t="n">
        <f aca="false">INDEX($AF$40:$AF$167,$B166-$D166*2+const_one)</f>
        <v>300000000</v>
      </c>
      <c r="AN166" s="5" t="n">
        <f aca="false">INDEX($AG$40:$AG$167,$B166-$E166*4+const_one)</f>
        <v>100000000</v>
      </c>
      <c r="AO166" s="5" t="n">
        <f aca="false">INDEX($AH$40:$AH$167,$B166-$F166*8+const_one)</f>
        <v>60000000</v>
      </c>
      <c r="AP166" s="5" t="n">
        <f aca="false">INDEX($AI$40:$AI$167,$B166-$G166*16+const_one)</f>
        <v>30000000</v>
      </c>
      <c r="AQ166" s="5" t="n">
        <f aca="false">INDEX($AJ$40:$AJ$167,$B166-$H166*32+const_one)</f>
        <v>15000000</v>
      </c>
      <c r="AR166" s="5" t="n">
        <f aca="false">INDEX($AK$40:$AK$167,$B166-$I166*64+const_one)</f>
        <v>5000000</v>
      </c>
      <c r="AS166" s="5" t="n">
        <f aca="false">INDEX($AE$40:$AE$167,$B166+(const_one-$C166)*1+const_one)</f>
        <v>15625183.0182362</v>
      </c>
      <c r="AT166" s="5" t="n">
        <f aca="false">INDEX($AF$40:$AF$167,$B166+(const_one-$D166)*2+const_one)</f>
        <v>117687701.393738</v>
      </c>
      <c r="AU166" s="5" t="n">
        <f aca="false">INDEX($AG$40:$AG$167,$B166+(const_one-$E166)*4+const_one)</f>
        <v>33265740.9663322</v>
      </c>
      <c r="AV166" s="5" t="n">
        <f aca="false">INDEX($AH$40:$AH$167,$B166+(const_one-$F166)*8+const_one)</f>
        <v>46051807.2713059</v>
      </c>
      <c r="AW166" s="5" t="n">
        <f aca="false">INDEX($AI$40:$AI$167,$B166+(const_one-$G166)*16+const_one)</f>
        <v>57564759.0891324</v>
      </c>
      <c r="AX166" s="5" t="n">
        <f aca="false">INDEX($AJ$40:$AJ$167,$B166+(const_one-$H166)*32+const_one)</f>
        <v>95941265.148554</v>
      </c>
      <c r="AY166" s="5" t="n">
        <f aca="false">INDEX($AK$40:$AK$167,$B166+(const_one-$I166)*64+const_one)</f>
        <v>95941265.148554</v>
      </c>
      <c r="AZ166" s="5" t="n">
        <f aca="false">--($C166=--(AS166&gt;AL166))</f>
        <v>1</v>
      </c>
      <c r="BA166" s="5" t="n">
        <f aca="false">--($D166=--(AT166&gt;AM166))</f>
        <v>0</v>
      </c>
      <c r="BB166" s="5" t="n">
        <f aca="false">--($E166=--(AU166&gt;AN166))</f>
        <v>0</v>
      </c>
      <c r="BC166" s="5" t="n">
        <f aca="false">--($F166=--(AV166&gt;AO166))</f>
        <v>0</v>
      </c>
      <c r="BD166" s="5" t="n">
        <f aca="false">--($G166=--(AW166&gt;AP166))</f>
        <v>1</v>
      </c>
      <c r="BE166" s="5" t="n">
        <f aca="false">--($H166=--(AX166&gt;AQ166))</f>
        <v>1</v>
      </c>
      <c r="BF166" s="5" t="n">
        <f aca="false">--($I166=--(AY166&gt;AR166))</f>
        <v>1</v>
      </c>
      <c r="BG166" s="5" t="n">
        <f aca="false">SUM(AZ166:BF166)</f>
        <v>4</v>
      </c>
      <c r="BH166" s="5" t="n">
        <f aca="false">SUM(AE166:AK166)+AB166+AC166+AD166</f>
        <v>700000000</v>
      </c>
    </row>
    <row r="167" customFormat="false" ht="15" hidden="true" customHeight="false" outlineLevel="0" collapsed="false">
      <c r="A167" s="5" t="n">
        <f aca="false">exit_value_1_usd</f>
        <v>700000000</v>
      </c>
      <c r="B167" s="2" t="n">
        <f aca="false">ROW()-ROW($B$40)</f>
        <v>127</v>
      </c>
      <c r="C167" s="2" t="n">
        <f aca="false">MOD(QUOTIENT($B167,1),2)</f>
        <v>1</v>
      </c>
      <c r="D167" s="2" t="n">
        <f aca="false">MOD(QUOTIENT($B167,2),2)</f>
        <v>1</v>
      </c>
      <c r="E167" s="2" t="n">
        <f aca="false">MOD(QUOTIENT($B167,4),2)</f>
        <v>1</v>
      </c>
      <c r="F167" s="2" t="n">
        <f aca="false">MOD(QUOTIENT($B167,8),2)</f>
        <v>1</v>
      </c>
      <c r="G167" s="2" t="n">
        <f aca="false">MOD(QUOTIENT($B167,16),2)</f>
        <v>1</v>
      </c>
      <c r="H167" s="2" t="n">
        <f aca="false">MOD(QUOTIENT($B167,32),2)</f>
        <v>1</v>
      </c>
      <c r="I167" s="2" t="n">
        <f aca="false">MOD(QUOTIENT($B167,64),2)</f>
        <v>1</v>
      </c>
      <c r="J167" s="5" t="n">
        <f aca="false">IF($C167=const_zero,MIN(class_series_f_invested_usd,MAX(const_zero,$A167)),const_zero)</f>
        <v>0</v>
      </c>
      <c r="K167" s="5" t="n">
        <f aca="false">IF($D167=const_zero,MIN(class_series_e_invested_usd,MAX(const_zero,$A167-SUM($J167:$J167))),const_zero)</f>
        <v>0</v>
      </c>
      <c r="L167" s="5" t="n">
        <f aca="false">IF($E167=const_zero,MIN(class_series_d_invested_usd,MAX(const_zero,$A167-SUM($J167:$K167))),const_zero)</f>
        <v>0</v>
      </c>
      <c r="M167" s="5" t="n">
        <f aca="false">IF($F167=const_zero,MIN(class_series_c_invested_usd,MAX(const_zero,$A167-SUM($J167:$L167))),const_zero)</f>
        <v>0</v>
      </c>
      <c r="N167" s="5" t="n">
        <f aca="false">IF($G167=const_zero,MIN(class_series_b_invested_usd,MAX(const_zero,$A167-SUM($J167:$M167))),const_zero)</f>
        <v>0</v>
      </c>
      <c r="O167" s="5" t="n">
        <f aca="false">IF($H167=const_zero,MIN(class_series_a_invested_usd,MAX(const_zero,$A167-SUM($J167:$N167))),const_zero)</f>
        <v>0</v>
      </c>
      <c r="P167" s="5" t="n">
        <f aca="false">IF($I167=const_zero,MIN(class_seed_invested_usd,MAX(const_zero,$A167-SUM($J167:$O167))),const_zero)</f>
        <v>0</v>
      </c>
      <c r="Q167" s="5" t="n">
        <f aca="false">MAX(const_zero,$A167-SUM($J167:$P167))</f>
        <v>700000000</v>
      </c>
      <c r="R167" s="9" t="n">
        <f aca="false">common_rsa_total+'Pro-Forma'!$B$10+'Pro-Forma'!$B$11+IF($C167=const_one,'Pro-Forma'!$B$5,const_zero)+IF($D167=const_one,'Pro-Forma'!$F$27,const_zero)+IF($E167=const_one,'Pro-Forma'!$F$26,const_zero)+IF($F167=const_one,'Pro-Forma'!$F$25,const_zero)+IF($G167=const_one,'Pro-Forma'!$F$24,const_zero)+IF($H167=const_one,'Pro-Forma'!$F$23,const_zero)+IF($I167=const_one,'Pro-Forma'!$F$22,const_zero)</f>
        <v>33344752.5358044</v>
      </c>
      <c r="S167" s="23" t="b">
        <f aca="false">IF($R167&gt;const_zero,--($Q167&gt;option_strike_usd*$R167),const_zero)</f>
        <v>1</v>
      </c>
      <c r="T167" s="7" t="n">
        <f aca="false">IF($R167&gt;const_zero,IF($S167=const_one,($Q167+option_strike_usd*pre_f_options_issued)/($R167+pre_f_options_issued),$Q167/$R167),const_zero)</f>
        <v>19.5984056326876</v>
      </c>
      <c r="U167" s="5" t="n">
        <f aca="false">IF($C167=const_one,'Pro-Forma'!$B$5*$T167,const_zero)</f>
        <v>15625183.0182362</v>
      </c>
      <c r="V167" s="5" t="n">
        <f aca="false">IF($D167=const_one,'Pro-Forma'!$F$27*$T167,const_zero)</f>
        <v>120203298.670377</v>
      </c>
      <c r="W167" s="5" t="n">
        <f aca="false">IF($E167=const_one,'Pro-Forma'!$F$26*$T167,const_zero)</f>
        <v>33976802.5844048</v>
      </c>
      <c r="X167" s="5" t="n">
        <f aca="false">IF($F167=const_one,'Pro-Forma'!$F$25*$T167,const_zero)</f>
        <v>47036173.5184501</v>
      </c>
      <c r="Y167" s="5" t="n">
        <f aca="false">IF($G167=const_one,'Pro-Forma'!$F$24*$T167,const_zero)</f>
        <v>58795216.8980627</v>
      </c>
      <c r="Z167" s="5" t="n">
        <f aca="false">IF($H167=const_one,'Pro-Forma'!$F$23*$T167,const_zero)</f>
        <v>97992028.1634378</v>
      </c>
      <c r="AA167" s="5" t="n">
        <f aca="false">IF($I167=const_one,'Pro-Forma'!$F$22*$T167,const_zero)</f>
        <v>97992028.1634378</v>
      </c>
      <c r="AB167" s="5" t="n">
        <f aca="false">('Pro-Forma'!$B$10+'Pro-Forma'!$B$11)*$T167</f>
        <v>5497604.20768671</v>
      </c>
      <c r="AC167" s="5" t="n">
        <f aca="false">common_rsa_total*$T167</f>
        <v>176385650.694188</v>
      </c>
      <c r="AD167" s="5" t="n">
        <f aca="false">IF($S167=const_one,pre_f_options_issued*($T167-option_strike_usd),const_zero)</f>
        <v>46496014.0817189</v>
      </c>
      <c r="AE167" s="5" t="n">
        <f aca="false">J167+U167</f>
        <v>15625183.0182362</v>
      </c>
      <c r="AF167" s="5" t="n">
        <f aca="false">K167+V167</f>
        <v>120203298.670377</v>
      </c>
      <c r="AG167" s="5" t="n">
        <f aca="false">L167+W167</f>
        <v>33976802.5844048</v>
      </c>
      <c r="AH167" s="5" t="n">
        <f aca="false">M167+X167</f>
        <v>47036173.5184501</v>
      </c>
      <c r="AI167" s="5" t="n">
        <f aca="false">N167+Y167</f>
        <v>58795216.8980627</v>
      </c>
      <c r="AJ167" s="5" t="n">
        <f aca="false">O167+Z167</f>
        <v>97992028.1634378</v>
      </c>
      <c r="AK167" s="5" t="n">
        <f aca="false">P167+AA167</f>
        <v>97992028.1634378</v>
      </c>
      <c r="AL167" s="5" t="n">
        <f aca="false">INDEX($AE$40:$AE$167,$B167-$C167*1+const_one)</f>
        <v>30000000</v>
      </c>
      <c r="AM167" s="5" t="n">
        <f aca="false">INDEX($AF$40:$AF$167,$B167-$D167*2+const_one)</f>
        <v>300000000</v>
      </c>
      <c r="AN167" s="5" t="n">
        <f aca="false">INDEX($AG$40:$AG$167,$B167-$E167*4+const_one)</f>
        <v>100000000</v>
      </c>
      <c r="AO167" s="5" t="n">
        <f aca="false">INDEX($AH$40:$AH$167,$B167-$F167*8+const_one)</f>
        <v>60000000</v>
      </c>
      <c r="AP167" s="5" t="n">
        <f aca="false">INDEX($AI$40:$AI$167,$B167-$G167*16+const_one)</f>
        <v>30000000</v>
      </c>
      <c r="AQ167" s="5" t="n">
        <f aca="false">INDEX($AJ$40:$AJ$167,$B167-$H167*32+const_one)</f>
        <v>15000000</v>
      </c>
      <c r="AR167" s="5" t="n">
        <f aca="false">INDEX($AK$40:$AK$167,$B167-$I167*64+const_one)</f>
        <v>5000000</v>
      </c>
      <c r="AS167" s="5" t="n">
        <f aca="false">INDEX($AE$40:$AE$167,$B167+(const_one-$C167)*1+const_one)</f>
        <v>15625183.0182362</v>
      </c>
      <c r="AT167" s="5" t="n">
        <f aca="false">INDEX($AF$40:$AF$167,$B167+(const_one-$D167)*2+const_one)</f>
        <v>120203298.670377</v>
      </c>
      <c r="AU167" s="5" t="n">
        <f aca="false">INDEX($AG$40:$AG$167,$B167+(const_one-$E167)*4+const_one)</f>
        <v>33976802.5844048</v>
      </c>
      <c r="AV167" s="5" t="n">
        <f aca="false">INDEX($AH$40:$AH$167,$B167+(const_one-$F167)*8+const_one)</f>
        <v>47036173.5184501</v>
      </c>
      <c r="AW167" s="5" t="n">
        <f aca="false">INDEX($AI$40:$AI$167,$B167+(const_one-$G167)*16+const_one)</f>
        <v>58795216.8980627</v>
      </c>
      <c r="AX167" s="5" t="n">
        <f aca="false">INDEX($AJ$40:$AJ$167,$B167+(const_one-$H167)*32+const_one)</f>
        <v>97992028.1634378</v>
      </c>
      <c r="AY167" s="5" t="n">
        <f aca="false">INDEX($AK$40:$AK$167,$B167+(const_one-$I167)*64+const_one)</f>
        <v>97992028.1634378</v>
      </c>
      <c r="AZ167" s="5" t="n">
        <f aca="false">--($C167=--(AS167&gt;AL167))</f>
        <v>0</v>
      </c>
      <c r="BA167" s="5" t="n">
        <f aca="false">--($D167=--(AT167&gt;AM167))</f>
        <v>0</v>
      </c>
      <c r="BB167" s="5" t="n">
        <f aca="false">--($E167=--(AU167&gt;AN167))</f>
        <v>0</v>
      </c>
      <c r="BC167" s="5" t="n">
        <f aca="false">--($F167=--(AV167&gt;AO167))</f>
        <v>0</v>
      </c>
      <c r="BD167" s="5" t="n">
        <f aca="false">--($G167=--(AW167&gt;AP167))</f>
        <v>1</v>
      </c>
      <c r="BE167" s="5" t="n">
        <f aca="false">--($H167=--(AX167&gt;AQ167))</f>
        <v>1</v>
      </c>
      <c r="BF167" s="5" t="n">
        <f aca="false">--($I167=--(AY167&gt;AR167))</f>
        <v>1</v>
      </c>
      <c r="BG167" s="5" t="n">
        <f aca="false">SUM(AZ167:BF167)</f>
        <v>3</v>
      </c>
      <c r="BH167" s="5" t="n">
        <f aca="false">SUM(AE167:AK167)+AB167+AC167+AD167</f>
        <v>700000000</v>
      </c>
    </row>
    <row r="168" customFormat="false" ht="15" hidden="tru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customFormat="false" ht="15" hidden="tru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customFormat="false" ht="15" hidden="tru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customFormat="false" ht="15" hidden="tru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customFormat="false" ht="15" hidden="tru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customFormat="false" ht="15" hidden="tru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customFormat="false" ht="15" hidden="tru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customFormat="false" ht="15" hidden="true" customHeight="false" outlineLevel="0" collapsed="false">
      <c r="A175" s="5" t="n">
        <f aca="false">exit_value_2_usd</f>
        <v>1200000000</v>
      </c>
      <c r="B175" s="2" t="n">
        <f aca="false">ROW()-ROW($B$175)</f>
        <v>0</v>
      </c>
      <c r="C175" s="2" t="n">
        <f aca="false">MOD(QUOTIENT($B175,1),2)</f>
        <v>0</v>
      </c>
      <c r="D175" s="2" t="n">
        <f aca="false">MOD(QUOTIENT($B175,2),2)</f>
        <v>0</v>
      </c>
      <c r="E175" s="2" t="n">
        <f aca="false">MOD(QUOTIENT($B175,4),2)</f>
        <v>0</v>
      </c>
      <c r="F175" s="2" t="n">
        <f aca="false">MOD(QUOTIENT($B175,8),2)</f>
        <v>0</v>
      </c>
      <c r="G175" s="2" t="n">
        <f aca="false">MOD(QUOTIENT($B175,16),2)</f>
        <v>0</v>
      </c>
      <c r="H175" s="2" t="n">
        <f aca="false">MOD(QUOTIENT($B175,32),2)</f>
        <v>0</v>
      </c>
      <c r="I175" s="2" t="n">
        <f aca="false">MOD(QUOTIENT($B175,64),2)</f>
        <v>0</v>
      </c>
      <c r="J175" s="5" t="n">
        <f aca="false">IF($C175=const_zero,MIN(class_series_f_invested_usd,MAX(const_zero,$A175)),const_zero)</f>
        <v>30000000</v>
      </c>
      <c r="K175" s="5" t="n">
        <f aca="false">IF($D175=const_zero,MIN(class_series_e_invested_usd,MAX(const_zero,$A175-SUM($J175:$J175))),const_zero)</f>
        <v>300000000</v>
      </c>
      <c r="L175" s="5" t="n">
        <f aca="false">IF($E175=const_zero,MIN(class_series_d_invested_usd,MAX(const_zero,$A175-SUM($J175:$K175))),const_zero)</f>
        <v>100000000</v>
      </c>
      <c r="M175" s="5" t="n">
        <f aca="false">IF($F175=const_zero,MIN(class_series_c_invested_usd,MAX(const_zero,$A175-SUM($J175:$L175))),const_zero)</f>
        <v>60000000</v>
      </c>
      <c r="N175" s="5" t="n">
        <f aca="false">IF($G175=const_zero,MIN(class_series_b_invested_usd,MAX(const_zero,$A175-SUM($J175:$M175))),const_zero)</f>
        <v>30000000</v>
      </c>
      <c r="O175" s="5" t="n">
        <f aca="false">IF($H175=const_zero,MIN(class_series_a_invested_usd,MAX(const_zero,$A175-SUM($J175:$N175))),const_zero)</f>
        <v>15000000</v>
      </c>
      <c r="P175" s="5" t="n">
        <f aca="false">IF($I175=const_zero,MIN(class_seed_invested_usd,MAX(const_zero,$A175-SUM($J175:$O175))),const_zero)</f>
        <v>5000000</v>
      </c>
      <c r="Q175" s="5" t="n">
        <f aca="false">MAX(const_zero,$A175-SUM($J175:$P175))</f>
        <v>660000000</v>
      </c>
      <c r="R175" s="9" t="n">
        <f aca="false">common_rsa_total+'Pro-Forma'!$B$10+'Pro-Forma'!$B$11+IF($C175=const_one,'Pro-Forma'!$B$5,const_zero)+IF($D175=const_one,'Pro-Forma'!$F$27,const_zero)+IF($E175=const_one,'Pro-Forma'!$F$26,const_zero)+IF($F175=const_one,'Pro-Forma'!$F$25,const_zero)+IF($G175=const_one,'Pro-Forma'!$F$24,const_zero)+IF($H175=const_one,'Pro-Forma'!$F$23,const_zero)+IF($I175=const_one,'Pro-Forma'!$F$22,const_zero)</f>
        <v>9280512.82898837</v>
      </c>
      <c r="S175" s="23" t="b">
        <f aca="false">IF($R175&gt;const_zero,--($Q175&gt;option_strike_usd*$R175),const_zero)</f>
        <v>1</v>
      </c>
      <c r="T175" s="7" t="n">
        <f aca="false">IF($R175&gt;const_zero,IF($S175=const_one,($Q175+option_strike_usd*pre_f_options_issued)/($R175+pre_f_options_issued),$Q175/$R175),const_zero)</f>
        <v>56.2369405829077</v>
      </c>
      <c r="U175" s="5" t="n">
        <f aca="false">IF($C175=const_one,'Pro-Forma'!$B$5*$T175,const_zero)</f>
        <v>0</v>
      </c>
      <c r="V175" s="5" t="n">
        <f aca="false">IF($D175=const_one,'Pro-Forma'!$F$27*$T175,const_zero)</f>
        <v>0</v>
      </c>
      <c r="W175" s="5" t="n">
        <f aca="false">IF($E175=const_one,'Pro-Forma'!$F$26*$T175,const_zero)</f>
        <v>0</v>
      </c>
      <c r="X175" s="5" t="n">
        <f aca="false">IF($F175=const_one,'Pro-Forma'!$F$25*$T175,const_zero)</f>
        <v>0</v>
      </c>
      <c r="Y175" s="5" t="n">
        <f aca="false">IF($G175=const_one,'Pro-Forma'!$F$24*$T175,const_zero)</f>
        <v>0</v>
      </c>
      <c r="Z175" s="5" t="n">
        <f aca="false">IF($H175=const_one,'Pro-Forma'!$F$23*$T175,const_zero)</f>
        <v>0</v>
      </c>
      <c r="AA175" s="5" t="n">
        <f aca="false">IF($I175=const_one,'Pro-Forma'!$F$22*$T175,const_zero)</f>
        <v>0</v>
      </c>
      <c r="AB175" s="5" t="n">
        <f aca="false">('Pro-Forma'!$B$10+'Pro-Forma'!$B$11)*$T175</f>
        <v>15775183.2965621</v>
      </c>
      <c r="AC175" s="5" t="n">
        <f aca="false">common_rsa_total*$T175</f>
        <v>506132465.246169</v>
      </c>
      <c r="AD175" s="5" t="n">
        <f aca="false">IF($S175=const_one,pre_f_options_issued*($T175-option_strike_usd),const_zero)</f>
        <v>138092351.457269</v>
      </c>
      <c r="AE175" s="5" t="n">
        <f aca="false">J175+U175</f>
        <v>30000000</v>
      </c>
      <c r="AF175" s="5" t="n">
        <f aca="false">K175+V175</f>
        <v>300000000</v>
      </c>
      <c r="AG175" s="5" t="n">
        <f aca="false">L175+W175</f>
        <v>100000000</v>
      </c>
      <c r="AH175" s="5" t="n">
        <f aca="false">M175+X175</f>
        <v>60000000</v>
      </c>
      <c r="AI175" s="5" t="n">
        <f aca="false">N175+Y175</f>
        <v>30000000</v>
      </c>
      <c r="AJ175" s="5" t="n">
        <f aca="false">O175+Z175</f>
        <v>15000000</v>
      </c>
      <c r="AK175" s="5" t="n">
        <f aca="false">P175+AA175</f>
        <v>5000000</v>
      </c>
      <c r="AL175" s="5" t="n">
        <f aca="false">INDEX($AE$175:$AE$302,$B175-$C175*1+const_one)</f>
        <v>30000000</v>
      </c>
      <c r="AM175" s="5" t="n">
        <f aca="false">INDEX($AF$175:$AF$302,$B175-$D175*2+const_one)</f>
        <v>300000000</v>
      </c>
      <c r="AN175" s="5" t="n">
        <f aca="false">INDEX($AG$175:$AG$302,$B175-$E175*4+const_one)</f>
        <v>100000000</v>
      </c>
      <c r="AO175" s="5" t="n">
        <f aca="false">INDEX($AH$175:$AH$302,$B175-$F175*8+const_one)</f>
        <v>60000000</v>
      </c>
      <c r="AP175" s="5" t="n">
        <f aca="false">INDEX($AI$175:$AI$302,$B175-$G175*16+const_one)</f>
        <v>30000000</v>
      </c>
      <c r="AQ175" s="5" t="n">
        <f aca="false">INDEX($AJ$175:$AJ$302,$B175-$H175*32+const_one)</f>
        <v>15000000</v>
      </c>
      <c r="AR175" s="5" t="n">
        <f aca="false">INDEX($AK$175:$AK$302,$B175-$I175*64+const_one)</f>
        <v>5000000</v>
      </c>
      <c r="AS175" s="5" t="n">
        <f aca="false">INDEX($AE$175:$AE$302,$B175+(const_one-$C175)*1+const_one)</f>
        <v>43895512.4431109</v>
      </c>
      <c r="AT175" s="5" t="n">
        <f aca="false">INDEX($AF$175:$AF$302,$B175+(const_one-$D175)*2+const_one)</f>
        <v>329539788.156809</v>
      </c>
      <c r="AU175" s="5" t="n">
        <f aca="false">INDEX($AG$175:$AG$302,$B175+(const_one-$E175)*4+const_one)</f>
        <v>97816568.1354118</v>
      </c>
      <c r="AV175" s="5" t="n">
        <f aca="false">INDEX($AH$175:$AH$302,$B175+(const_one-$F175)*8+const_one)</f>
        <v>122280485.967707</v>
      </c>
      <c r="AW175" s="5" t="n">
        <f aca="false">INDEX($AI$175:$AI$302,$B175+(const_one-$G175)*16+const_one)</f>
        <v>140556692.723509</v>
      </c>
      <c r="AX175" s="5" t="n">
        <f aca="false">INDEX($AJ$175:$AJ$302,$B175+(const_one-$H175)*32+const_one)</f>
        <v>201871065.236343</v>
      </c>
      <c r="AY175" s="5" t="n">
        <f aca="false">INDEX($AK$175:$AK$302,$B175+(const_one-$I175)*64+const_one)</f>
        <v>198891418.516987</v>
      </c>
      <c r="AZ175" s="5" t="n">
        <f aca="false">--($C175=--(AS175&gt;AL175))</f>
        <v>0</v>
      </c>
      <c r="BA175" s="5" t="n">
        <f aca="false">--($D175=--(AT175&gt;AM175))</f>
        <v>0</v>
      </c>
      <c r="BB175" s="5" t="n">
        <f aca="false">--($E175=--(AU175&gt;AN175))</f>
        <v>1</v>
      </c>
      <c r="BC175" s="5" t="n">
        <f aca="false">--($F175=--(AV175&gt;AO175))</f>
        <v>0</v>
      </c>
      <c r="BD175" s="5" t="n">
        <f aca="false">--($G175=--(AW175&gt;AP175))</f>
        <v>0</v>
      </c>
      <c r="BE175" s="5" t="n">
        <f aca="false">--($H175=--(AX175&gt;AQ175))</f>
        <v>0</v>
      </c>
      <c r="BF175" s="5" t="n">
        <f aca="false">--($I175=--(AY175&gt;AR175))</f>
        <v>0</v>
      </c>
      <c r="BG175" s="5" t="n">
        <f aca="false">SUM(AZ175:BF175)</f>
        <v>1</v>
      </c>
      <c r="BH175" s="5" t="n">
        <f aca="false">SUM(AE175:AK175)+AB175+AC175+AD175</f>
        <v>1200000000</v>
      </c>
    </row>
    <row r="176" customFormat="false" ht="15" hidden="true" customHeight="false" outlineLevel="0" collapsed="false">
      <c r="A176" s="5" t="n">
        <f aca="false">exit_value_2_usd</f>
        <v>1200000000</v>
      </c>
      <c r="B176" s="2" t="n">
        <f aca="false">ROW()-ROW($B$175)</f>
        <v>1</v>
      </c>
      <c r="C176" s="2" t="n">
        <f aca="false">MOD(QUOTIENT($B176,1),2)</f>
        <v>1</v>
      </c>
      <c r="D176" s="2" t="n">
        <f aca="false">MOD(QUOTIENT($B176,2),2)</f>
        <v>0</v>
      </c>
      <c r="E176" s="2" t="n">
        <f aca="false">MOD(QUOTIENT($B176,4),2)</f>
        <v>0</v>
      </c>
      <c r="F176" s="2" t="n">
        <f aca="false">MOD(QUOTIENT($B176,8),2)</f>
        <v>0</v>
      </c>
      <c r="G176" s="2" t="n">
        <f aca="false">MOD(QUOTIENT($B176,16),2)</f>
        <v>0</v>
      </c>
      <c r="H176" s="2" t="n">
        <f aca="false">MOD(QUOTIENT($B176,32),2)</f>
        <v>0</v>
      </c>
      <c r="I176" s="2" t="n">
        <f aca="false">MOD(QUOTIENT($B176,64),2)</f>
        <v>0</v>
      </c>
      <c r="J176" s="5" t="n">
        <f aca="false">IF($C176=const_zero,MIN(class_series_f_invested_usd,MAX(const_zero,$A176)),const_zero)</f>
        <v>0</v>
      </c>
      <c r="K176" s="5" t="n">
        <f aca="false">IF($D176=const_zero,MIN(class_series_e_invested_usd,MAX(const_zero,$A176-SUM($J176:$J176))),const_zero)</f>
        <v>300000000</v>
      </c>
      <c r="L176" s="5" t="n">
        <f aca="false">IF($E176=const_zero,MIN(class_series_d_invested_usd,MAX(const_zero,$A176-SUM($J176:$K176))),const_zero)</f>
        <v>100000000</v>
      </c>
      <c r="M176" s="5" t="n">
        <f aca="false">IF($F176=const_zero,MIN(class_series_c_invested_usd,MAX(const_zero,$A176-SUM($J176:$L176))),const_zero)</f>
        <v>60000000</v>
      </c>
      <c r="N176" s="5" t="n">
        <f aca="false">IF($G176=const_zero,MIN(class_series_b_invested_usd,MAX(const_zero,$A176-SUM($J176:$M176))),const_zero)</f>
        <v>30000000</v>
      </c>
      <c r="O176" s="5" t="n">
        <f aca="false">IF($H176=const_zero,MIN(class_series_a_invested_usd,MAX(const_zero,$A176-SUM($J176:$N176))),const_zero)</f>
        <v>15000000</v>
      </c>
      <c r="P176" s="5" t="n">
        <f aca="false">IF($I176=const_zero,MIN(class_seed_invested_usd,MAX(const_zero,$A176-SUM($J176:$O176))),const_zero)</f>
        <v>5000000</v>
      </c>
      <c r="Q176" s="5" t="n">
        <f aca="false">MAX(const_zero,$A176-SUM($J176:$P176))</f>
        <v>690000000</v>
      </c>
      <c r="R176" s="9" t="n">
        <f aca="false">common_rsa_total+'Pro-Forma'!$B$10+'Pro-Forma'!$B$11+IF($C176=const_one,'Pro-Forma'!$B$5,const_zero)+IF($D176=const_one,'Pro-Forma'!$F$27,const_zero)+IF($E176=const_one,'Pro-Forma'!$F$26,const_zero)+IF($F176=const_one,'Pro-Forma'!$F$25,const_zero)+IF($G176=const_one,'Pro-Forma'!$F$24,const_zero)+IF($H176=const_one,'Pro-Forma'!$F$23,const_zero)+IF($I176=const_one,'Pro-Forma'!$F$22,const_zero)</f>
        <v>10077780.8981917</v>
      </c>
      <c r="S176" s="23" t="b">
        <f aca="false">IF($R176&gt;const_zero,--($Q176&gt;option_strike_usd*$R176),const_zero)</f>
        <v>1</v>
      </c>
      <c r="T176" s="7" t="n">
        <f aca="false">IF($R176&gt;const_zero,IF($S176=const_one,($Q176+option_strike_usd*pre_f_options_issued)/($R176+pre_f_options_issued),$Q176/$R176),const_zero)</f>
        <v>55.0574068355382</v>
      </c>
      <c r="U176" s="5" t="n">
        <f aca="false">IF($C176=const_one,'Pro-Forma'!$B$5*$T176,const_zero)</f>
        <v>43895512.4431109</v>
      </c>
      <c r="V176" s="5" t="n">
        <f aca="false">IF($D176=const_one,'Pro-Forma'!$F$27*$T176,const_zero)</f>
        <v>0</v>
      </c>
      <c r="W176" s="5" t="n">
        <f aca="false">IF($E176=const_one,'Pro-Forma'!$F$26*$T176,const_zero)</f>
        <v>0</v>
      </c>
      <c r="X176" s="5" t="n">
        <f aca="false">IF($F176=const_one,'Pro-Forma'!$F$25*$T176,const_zero)</f>
        <v>0</v>
      </c>
      <c r="Y176" s="5" t="n">
        <f aca="false">IF($G176=const_one,'Pro-Forma'!$F$24*$T176,const_zero)</f>
        <v>0</v>
      </c>
      <c r="Z176" s="5" t="n">
        <f aca="false">IF($H176=const_one,'Pro-Forma'!$F$23*$T176,const_zero)</f>
        <v>0</v>
      </c>
      <c r="AA176" s="5" t="n">
        <f aca="false">IF($I176=const_one,'Pro-Forma'!$F$22*$T176,const_zero)</f>
        <v>0</v>
      </c>
      <c r="AB176" s="5" t="n">
        <f aca="false">('Pro-Forma'!$B$10+'Pro-Forma'!$B$11)*$T176</f>
        <v>15444308.9482002</v>
      </c>
      <c r="AC176" s="5" t="n">
        <f aca="false">common_rsa_total*$T176</f>
        <v>495516661.519843</v>
      </c>
      <c r="AD176" s="5" t="n">
        <f aca="false">IF($S176=const_one,pre_f_options_issued*($T176-option_strike_usd),const_zero)</f>
        <v>135143517.088845</v>
      </c>
      <c r="AE176" s="5" t="n">
        <f aca="false">J176+U176</f>
        <v>43895512.4431109</v>
      </c>
      <c r="AF176" s="5" t="n">
        <f aca="false">K176+V176</f>
        <v>300000000</v>
      </c>
      <c r="AG176" s="5" t="n">
        <f aca="false">L176+W176</f>
        <v>100000000</v>
      </c>
      <c r="AH176" s="5" t="n">
        <f aca="false">M176+X176</f>
        <v>60000000</v>
      </c>
      <c r="AI176" s="5" t="n">
        <f aca="false">N176+Y176</f>
        <v>30000000</v>
      </c>
      <c r="AJ176" s="5" t="n">
        <f aca="false">O176+Z176</f>
        <v>15000000</v>
      </c>
      <c r="AK176" s="5" t="n">
        <f aca="false">P176+AA176</f>
        <v>5000000</v>
      </c>
      <c r="AL176" s="5" t="n">
        <f aca="false">INDEX($AE$175:$AE$302,$B176-$C176*1+const_one)</f>
        <v>30000000</v>
      </c>
      <c r="AM176" s="5" t="n">
        <f aca="false">INDEX($AF$175:$AF$302,$B176-$D176*2+const_one)</f>
        <v>300000000</v>
      </c>
      <c r="AN176" s="5" t="n">
        <f aca="false">INDEX($AG$175:$AG$302,$B176-$E176*4+const_one)</f>
        <v>100000000</v>
      </c>
      <c r="AO176" s="5" t="n">
        <f aca="false">INDEX($AH$175:$AH$302,$B176-$F176*8+const_one)</f>
        <v>60000000</v>
      </c>
      <c r="AP176" s="5" t="n">
        <f aca="false">INDEX($AI$175:$AI$302,$B176-$G176*16+const_one)</f>
        <v>30000000</v>
      </c>
      <c r="AQ176" s="5" t="n">
        <f aca="false">INDEX($AJ$175:$AJ$302,$B176-$H176*32+const_one)</f>
        <v>15000000</v>
      </c>
      <c r="AR176" s="5" t="n">
        <f aca="false">INDEX($AK$175:$AK$302,$B176-$I176*64+const_one)</f>
        <v>5000000</v>
      </c>
      <c r="AS176" s="5" t="n">
        <f aca="false">INDEX($AE$175:$AE$302,$B176+(const_one-$C176)*1+const_one)</f>
        <v>43895512.4431109</v>
      </c>
      <c r="AT176" s="5" t="n">
        <f aca="false">INDEX($AF$175:$AF$302,$B176+(const_one-$D176)*2+const_one)</f>
        <v>325332021.78481</v>
      </c>
      <c r="AU176" s="5" t="n">
        <f aca="false">INDEX($AG$175:$AG$302,$B176+(const_one-$E176)*4+const_one)</f>
        <v>96001481.7669825</v>
      </c>
      <c r="AV176" s="5" t="n">
        <f aca="false">INDEX($AH$175:$AH$302,$B176+(const_one-$F176)*8+const_one)</f>
        <v>120578609.893943</v>
      </c>
      <c r="AW176" s="5" t="n">
        <f aca="false">INDEX($AI$175:$AI$302,$B176+(const_one-$G176)*16+const_one)</f>
        <v>139140485.680577</v>
      </c>
      <c r="AX176" s="5" t="n">
        <f aca="false">INDEX($AJ$175:$AJ$302,$B176+(const_one-$H176)*32+const_one)</f>
        <v>201248383.99618</v>
      </c>
      <c r="AY176" s="5" t="n">
        <f aca="false">INDEX($AK$175:$AK$302,$B176+(const_one-$I176)*64+const_one)</f>
        <v>198403883.869026</v>
      </c>
      <c r="AZ176" s="5" t="n">
        <f aca="false">--($C176=--(AS176&gt;AL176))</f>
        <v>1</v>
      </c>
      <c r="BA176" s="5" t="n">
        <f aca="false">--($D176=--(AT176&gt;AM176))</f>
        <v>0</v>
      </c>
      <c r="BB176" s="5" t="n">
        <f aca="false">--($E176=--(AU176&gt;AN176))</f>
        <v>1</v>
      </c>
      <c r="BC176" s="5" t="n">
        <f aca="false">--($F176=--(AV176&gt;AO176))</f>
        <v>0</v>
      </c>
      <c r="BD176" s="5" t="n">
        <f aca="false">--($G176=--(AW176&gt;AP176))</f>
        <v>0</v>
      </c>
      <c r="BE176" s="5" t="n">
        <f aca="false">--($H176=--(AX176&gt;AQ176))</f>
        <v>0</v>
      </c>
      <c r="BF176" s="5" t="n">
        <f aca="false">--($I176=--(AY176&gt;AR176))</f>
        <v>0</v>
      </c>
      <c r="BG176" s="5" t="n">
        <f aca="false">SUM(AZ176:BF176)</f>
        <v>2</v>
      </c>
      <c r="BH176" s="5" t="n">
        <f aca="false">SUM(AE176:AK176)+AB176+AC176+AD176</f>
        <v>1200000000</v>
      </c>
    </row>
    <row r="177" customFormat="false" ht="15" hidden="true" customHeight="false" outlineLevel="0" collapsed="false">
      <c r="A177" s="5" t="n">
        <f aca="false">exit_value_2_usd</f>
        <v>1200000000</v>
      </c>
      <c r="B177" s="2" t="n">
        <f aca="false">ROW()-ROW($B$175)</f>
        <v>2</v>
      </c>
      <c r="C177" s="2" t="n">
        <f aca="false">MOD(QUOTIENT($B177,1),2)</f>
        <v>0</v>
      </c>
      <c r="D177" s="2" t="n">
        <f aca="false">MOD(QUOTIENT($B177,2),2)</f>
        <v>1</v>
      </c>
      <c r="E177" s="2" t="n">
        <f aca="false">MOD(QUOTIENT($B177,4),2)</f>
        <v>0</v>
      </c>
      <c r="F177" s="2" t="n">
        <f aca="false">MOD(QUOTIENT($B177,8),2)</f>
        <v>0</v>
      </c>
      <c r="G177" s="2" t="n">
        <f aca="false">MOD(QUOTIENT($B177,16),2)</f>
        <v>0</v>
      </c>
      <c r="H177" s="2" t="n">
        <f aca="false">MOD(QUOTIENT($B177,32),2)</f>
        <v>0</v>
      </c>
      <c r="I177" s="2" t="n">
        <f aca="false">MOD(QUOTIENT($B177,64),2)</f>
        <v>0</v>
      </c>
      <c r="J177" s="5" t="n">
        <f aca="false">IF($C177=const_zero,MIN(class_series_f_invested_usd,MAX(const_zero,$A177)),const_zero)</f>
        <v>30000000</v>
      </c>
      <c r="K177" s="5" t="n">
        <f aca="false">IF($D177=const_zero,MIN(class_series_e_invested_usd,MAX(const_zero,$A177-SUM($J177:$J177))),const_zero)</f>
        <v>0</v>
      </c>
      <c r="L177" s="5" t="n">
        <f aca="false">IF($E177=const_zero,MIN(class_series_d_invested_usd,MAX(const_zero,$A177-SUM($J177:$K177))),const_zero)</f>
        <v>100000000</v>
      </c>
      <c r="M177" s="5" t="n">
        <f aca="false">IF($F177=const_zero,MIN(class_series_c_invested_usd,MAX(const_zero,$A177-SUM($J177:$L177))),const_zero)</f>
        <v>60000000</v>
      </c>
      <c r="N177" s="5" t="n">
        <f aca="false">IF($G177=const_zero,MIN(class_series_b_invested_usd,MAX(const_zero,$A177-SUM($J177:$M177))),const_zero)</f>
        <v>30000000</v>
      </c>
      <c r="O177" s="5" t="n">
        <f aca="false">IF($H177=const_zero,MIN(class_series_a_invested_usd,MAX(const_zero,$A177-SUM($J177:$N177))),const_zero)</f>
        <v>15000000</v>
      </c>
      <c r="P177" s="5" t="n">
        <f aca="false">IF($I177=const_zero,MIN(class_seed_invested_usd,MAX(const_zero,$A177-SUM($J177:$O177))),const_zero)</f>
        <v>5000000</v>
      </c>
      <c r="Q177" s="5" t="n">
        <f aca="false">MAX(const_zero,$A177-SUM($J177:$P177))</f>
        <v>960000000</v>
      </c>
      <c r="R177" s="9" t="n">
        <f aca="false">common_rsa_total+'Pro-Forma'!$B$10+'Pro-Forma'!$B$11+IF($C177=const_one,'Pro-Forma'!$B$5,const_zero)+IF($D177=const_one,'Pro-Forma'!$F$27,const_zero)+IF($E177=const_one,'Pro-Forma'!$F$26,const_zero)+IF($F177=const_one,'Pro-Forma'!$F$25,const_zero)+IF($G177=const_one,'Pro-Forma'!$F$24,const_zero)+IF($H177=const_one,'Pro-Forma'!$F$23,const_zero)+IF($I177=const_one,'Pro-Forma'!$F$22,const_zero)</f>
        <v>15413833.1063222</v>
      </c>
      <c r="S177" s="23" t="b">
        <f aca="false">IF($R177&gt;const_zero,--($Q177&gt;option_strike_usd*$R177),const_zero)</f>
        <v>1</v>
      </c>
      <c r="T177" s="7" t="n">
        <f aca="false">IF($R177&gt;const_zero,IF($S177=const_one,($Q177+option_strike_usd*pre_f_options_issued)/($R177+pre_f_options_issued),$Q177/$R177),const_zero)</f>
        <v>53.7294276600305</v>
      </c>
      <c r="U177" s="5" t="n">
        <f aca="false">IF($C177=const_one,'Pro-Forma'!$B$5*$T177,const_zero)</f>
        <v>0</v>
      </c>
      <c r="V177" s="5" t="n">
        <f aca="false">IF($D177=const_one,'Pro-Forma'!$F$27*$T177,const_zero)</f>
        <v>329539788.156809</v>
      </c>
      <c r="W177" s="5" t="n">
        <f aca="false">IF($E177=const_one,'Pro-Forma'!$F$26*$T177,const_zero)</f>
        <v>0</v>
      </c>
      <c r="X177" s="5" t="n">
        <f aca="false">IF($F177=const_one,'Pro-Forma'!$F$25*$T177,const_zero)</f>
        <v>0</v>
      </c>
      <c r="Y177" s="5" t="n">
        <f aca="false">IF($G177=const_one,'Pro-Forma'!$F$24*$T177,const_zero)</f>
        <v>0</v>
      </c>
      <c r="Z177" s="5" t="n">
        <f aca="false">IF($H177=const_one,'Pro-Forma'!$F$23*$T177,const_zero)</f>
        <v>0</v>
      </c>
      <c r="AA177" s="5" t="n">
        <f aca="false">IF($I177=const_one,'Pro-Forma'!$F$22*$T177,const_zero)</f>
        <v>0</v>
      </c>
      <c r="AB177" s="5" t="n">
        <f aca="false">('Pro-Forma'!$B$10+'Pro-Forma'!$B$11)*$T177</f>
        <v>15071793.7528409</v>
      </c>
      <c r="AC177" s="5" t="n">
        <f aca="false">common_rsa_total*$T177</f>
        <v>483564848.940275</v>
      </c>
      <c r="AD177" s="5" t="n">
        <f aca="false">IF($S177=const_one,pre_f_options_issued*($T177-option_strike_usd),const_zero)</f>
        <v>131823569.150076</v>
      </c>
      <c r="AE177" s="5" t="n">
        <f aca="false">J177+U177</f>
        <v>30000000</v>
      </c>
      <c r="AF177" s="5" t="n">
        <f aca="false">K177+V177</f>
        <v>329539788.156809</v>
      </c>
      <c r="AG177" s="5" t="n">
        <f aca="false">L177+W177</f>
        <v>100000000</v>
      </c>
      <c r="AH177" s="5" t="n">
        <f aca="false">M177+X177</f>
        <v>60000000</v>
      </c>
      <c r="AI177" s="5" t="n">
        <f aca="false">N177+Y177</f>
        <v>30000000</v>
      </c>
      <c r="AJ177" s="5" t="n">
        <f aca="false">O177+Z177</f>
        <v>15000000</v>
      </c>
      <c r="AK177" s="5" t="n">
        <f aca="false">P177+AA177</f>
        <v>5000000</v>
      </c>
      <c r="AL177" s="5" t="n">
        <f aca="false">INDEX($AE$175:$AE$302,$B177-$C177*1+const_one)</f>
        <v>30000000</v>
      </c>
      <c r="AM177" s="5" t="n">
        <f aca="false">INDEX($AF$175:$AF$302,$B177-$D177*2+const_one)</f>
        <v>300000000</v>
      </c>
      <c r="AN177" s="5" t="n">
        <f aca="false">INDEX($AG$175:$AG$302,$B177-$E177*4+const_one)</f>
        <v>100000000</v>
      </c>
      <c r="AO177" s="5" t="n">
        <f aca="false">INDEX($AH$175:$AH$302,$B177-$F177*8+const_one)</f>
        <v>60000000</v>
      </c>
      <c r="AP177" s="5" t="n">
        <f aca="false">INDEX($AI$175:$AI$302,$B177-$G177*16+const_one)</f>
        <v>30000000</v>
      </c>
      <c r="AQ177" s="5" t="n">
        <f aca="false">INDEX($AJ$175:$AJ$302,$B177-$H177*32+const_one)</f>
        <v>15000000</v>
      </c>
      <c r="AR177" s="5" t="n">
        <f aca="false">INDEX($AK$175:$AK$302,$B177-$I177*64+const_one)</f>
        <v>5000000</v>
      </c>
      <c r="AS177" s="5" t="n">
        <f aca="false">INDEX($AE$175:$AE$302,$B177+(const_one-$C177)*1+const_one)</f>
        <v>42289791.0316101</v>
      </c>
      <c r="AT177" s="5" t="n">
        <f aca="false">INDEX($AF$175:$AF$302,$B177+(const_one-$D177)*2+const_one)</f>
        <v>329539788.156809</v>
      </c>
      <c r="AU177" s="5" t="n">
        <f aca="false">INDEX($AG$175:$AG$302,$B177+(const_one-$E177)*4+const_one)</f>
        <v>93752692.5356516</v>
      </c>
      <c r="AV177" s="5" t="n">
        <f aca="false">INDEX($AH$175:$AH$302,$B177+(const_one-$F177)*8+const_one)</f>
        <v>120804379.319049</v>
      </c>
      <c r="AW177" s="5" t="n">
        <f aca="false">INDEX($AI$175:$AI$302,$B177+(const_one-$G177)*16+const_one)</f>
        <v>142369884.318332</v>
      </c>
      <c r="AX177" s="5" t="n">
        <f aca="false">INDEX($AJ$175:$AJ$302,$B177+(const_one-$H177)*32+const_one)</f>
        <v>213299100.910859</v>
      </c>
      <c r="AY177" s="5" t="n">
        <f aca="false">INDEX($AK$175:$AK$302,$B177+(const_one-$I177)*64+const_one)</f>
        <v>211117012.922001</v>
      </c>
      <c r="AZ177" s="5" t="n">
        <f aca="false">--($C177=--(AS177&gt;AL177))</f>
        <v>0</v>
      </c>
      <c r="BA177" s="5" t="n">
        <f aca="false">--($D177=--(AT177&gt;AM177))</f>
        <v>1</v>
      </c>
      <c r="BB177" s="5" t="n">
        <f aca="false">--($E177=--(AU177&gt;AN177))</f>
        <v>1</v>
      </c>
      <c r="BC177" s="5" t="n">
        <f aca="false">--($F177=--(AV177&gt;AO177))</f>
        <v>0</v>
      </c>
      <c r="BD177" s="5" t="n">
        <f aca="false">--($G177=--(AW177&gt;AP177))</f>
        <v>0</v>
      </c>
      <c r="BE177" s="5" t="n">
        <f aca="false">--($H177=--(AX177&gt;AQ177))</f>
        <v>0</v>
      </c>
      <c r="BF177" s="5" t="n">
        <f aca="false">--($I177=--(AY177&gt;AR177))</f>
        <v>0</v>
      </c>
      <c r="BG177" s="5" t="n">
        <f aca="false">SUM(AZ177:BF177)</f>
        <v>2</v>
      </c>
      <c r="BH177" s="5" t="n">
        <f aca="false">SUM(AE177:AK177)+AB177+AC177+AD177</f>
        <v>1200000000</v>
      </c>
    </row>
    <row r="178" customFormat="false" ht="15" hidden="true" customHeight="false" outlineLevel="0" collapsed="false">
      <c r="A178" s="5" t="n">
        <f aca="false">exit_value_2_usd</f>
        <v>1200000000</v>
      </c>
      <c r="B178" s="2" t="n">
        <f aca="false">ROW()-ROW($B$175)</f>
        <v>3</v>
      </c>
      <c r="C178" s="2" t="n">
        <f aca="false">MOD(QUOTIENT($B178,1),2)</f>
        <v>1</v>
      </c>
      <c r="D178" s="2" t="n">
        <f aca="false">MOD(QUOTIENT($B178,2),2)</f>
        <v>1</v>
      </c>
      <c r="E178" s="2" t="n">
        <f aca="false">MOD(QUOTIENT($B178,4),2)</f>
        <v>0</v>
      </c>
      <c r="F178" s="2" t="n">
        <f aca="false">MOD(QUOTIENT($B178,8),2)</f>
        <v>0</v>
      </c>
      <c r="G178" s="2" t="n">
        <f aca="false">MOD(QUOTIENT($B178,16),2)</f>
        <v>0</v>
      </c>
      <c r="H178" s="2" t="n">
        <f aca="false">MOD(QUOTIENT($B178,32),2)</f>
        <v>0</v>
      </c>
      <c r="I178" s="2" t="n">
        <f aca="false">MOD(QUOTIENT($B178,64),2)</f>
        <v>0</v>
      </c>
      <c r="J178" s="5" t="n">
        <f aca="false">IF($C178=const_zero,MIN(class_series_f_invested_usd,MAX(const_zero,$A178)),const_zero)</f>
        <v>0</v>
      </c>
      <c r="K178" s="5" t="n">
        <f aca="false">IF($D178=const_zero,MIN(class_series_e_invested_usd,MAX(const_zero,$A178-SUM($J178:$J178))),const_zero)</f>
        <v>0</v>
      </c>
      <c r="L178" s="5" t="n">
        <f aca="false">IF($E178=const_zero,MIN(class_series_d_invested_usd,MAX(const_zero,$A178-SUM($J178:$K178))),const_zero)</f>
        <v>100000000</v>
      </c>
      <c r="M178" s="5" t="n">
        <f aca="false">IF($F178=const_zero,MIN(class_series_c_invested_usd,MAX(const_zero,$A178-SUM($J178:$L178))),const_zero)</f>
        <v>60000000</v>
      </c>
      <c r="N178" s="5" t="n">
        <f aca="false">IF($G178=const_zero,MIN(class_series_b_invested_usd,MAX(const_zero,$A178-SUM($J178:$M178))),const_zero)</f>
        <v>30000000</v>
      </c>
      <c r="O178" s="5" t="n">
        <f aca="false">IF($H178=const_zero,MIN(class_series_a_invested_usd,MAX(const_zero,$A178-SUM($J178:$N178))),const_zero)</f>
        <v>15000000</v>
      </c>
      <c r="P178" s="5" t="n">
        <f aca="false">IF($I178=const_zero,MIN(class_seed_invested_usd,MAX(const_zero,$A178-SUM($J178:$O178))),const_zero)</f>
        <v>5000000</v>
      </c>
      <c r="Q178" s="5" t="n">
        <f aca="false">MAX(const_zero,$A178-SUM($J178:$P178))</f>
        <v>990000000</v>
      </c>
      <c r="R178" s="9" t="n">
        <f aca="false">common_rsa_total+'Pro-Forma'!$B$10+'Pro-Forma'!$B$11+IF($C178=const_one,'Pro-Forma'!$B$5,const_zero)+IF($D178=const_one,'Pro-Forma'!$F$27,const_zero)+IF($E178=const_one,'Pro-Forma'!$F$26,const_zero)+IF($F178=const_one,'Pro-Forma'!$F$25,const_zero)+IF($G178=const_one,'Pro-Forma'!$F$24,const_zero)+IF($H178=const_one,'Pro-Forma'!$F$23,const_zero)+IF($I178=const_one,'Pro-Forma'!$F$22,const_zero)</f>
        <v>16211101.1755256</v>
      </c>
      <c r="S178" s="23" t="b">
        <f aca="false">IF($R178&gt;const_zero,--($Q178&gt;option_strike_usd*$R178),const_zero)</f>
        <v>1</v>
      </c>
      <c r="T178" s="7" t="n">
        <f aca="false">IF($R178&gt;const_zero,IF($S178=const_one,($Q178+option_strike_usd*pre_f_options_issued)/($R178+pre_f_options_issued),$Q178/$R178),const_zero)</f>
        <v>53.0433773346385</v>
      </c>
      <c r="U178" s="5" t="n">
        <f aca="false">IF($C178=const_one,'Pro-Forma'!$B$5*$T178,const_zero)</f>
        <v>42289791.0316101</v>
      </c>
      <c r="V178" s="5" t="n">
        <f aca="false">IF($D178=const_one,'Pro-Forma'!$F$27*$T178,const_zero)</f>
        <v>325332021.78481</v>
      </c>
      <c r="W178" s="5" t="n">
        <f aca="false">IF($E178=const_one,'Pro-Forma'!$F$26*$T178,const_zero)</f>
        <v>0</v>
      </c>
      <c r="X178" s="5" t="n">
        <f aca="false">IF($F178=const_one,'Pro-Forma'!$F$25*$T178,const_zero)</f>
        <v>0</v>
      </c>
      <c r="Y178" s="5" t="n">
        <f aca="false">IF($G178=const_one,'Pro-Forma'!$F$24*$T178,const_zero)</f>
        <v>0</v>
      </c>
      <c r="Z178" s="5" t="n">
        <f aca="false">IF($H178=const_one,'Pro-Forma'!$F$23*$T178,const_zero)</f>
        <v>0</v>
      </c>
      <c r="AA178" s="5" t="n">
        <f aca="false">IF($I178=const_one,'Pro-Forma'!$F$22*$T178,const_zero)</f>
        <v>0</v>
      </c>
      <c r="AB178" s="5" t="n">
        <f aca="false">('Pro-Forma'!$B$10+'Pro-Forma'!$B$11)*$T178</f>
        <v>14879347.8352368</v>
      </c>
      <c r="AC178" s="5" t="n">
        <f aca="false">common_rsa_total*$T178</f>
        <v>477390396.011747</v>
      </c>
      <c r="AD178" s="5" t="n">
        <f aca="false">IF($S178=const_one,pre_f_options_issued*($T178-option_strike_usd),const_zero)</f>
        <v>130108443.336596</v>
      </c>
      <c r="AE178" s="5" t="n">
        <f aca="false">J178+U178</f>
        <v>42289791.0316101</v>
      </c>
      <c r="AF178" s="5" t="n">
        <f aca="false">K178+V178</f>
        <v>325332021.78481</v>
      </c>
      <c r="AG178" s="5" t="n">
        <f aca="false">L178+W178</f>
        <v>100000000</v>
      </c>
      <c r="AH178" s="5" t="n">
        <f aca="false">M178+X178</f>
        <v>60000000</v>
      </c>
      <c r="AI178" s="5" t="n">
        <f aca="false">N178+Y178</f>
        <v>30000000</v>
      </c>
      <c r="AJ178" s="5" t="n">
        <f aca="false">O178+Z178</f>
        <v>15000000</v>
      </c>
      <c r="AK178" s="5" t="n">
        <f aca="false">P178+AA178</f>
        <v>5000000</v>
      </c>
      <c r="AL178" s="5" t="n">
        <f aca="false">INDEX($AE$175:$AE$302,$B178-$C178*1+const_one)</f>
        <v>30000000</v>
      </c>
      <c r="AM178" s="5" t="n">
        <f aca="false">INDEX($AF$175:$AF$302,$B178-$D178*2+const_one)</f>
        <v>300000000</v>
      </c>
      <c r="AN178" s="5" t="n">
        <f aca="false">INDEX($AG$175:$AG$302,$B178-$E178*4+const_one)</f>
        <v>100000000</v>
      </c>
      <c r="AO178" s="5" t="n">
        <f aca="false">INDEX($AH$175:$AH$302,$B178-$F178*8+const_one)</f>
        <v>60000000</v>
      </c>
      <c r="AP178" s="5" t="n">
        <f aca="false">INDEX($AI$175:$AI$302,$B178-$G178*16+const_one)</f>
        <v>30000000</v>
      </c>
      <c r="AQ178" s="5" t="n">
        <f aca="false">INDEX($AJ$175:$AJ$302,$B178-$H178*32+const_one)</f>
        <v>15000000</v>
      </c>
      <c r="AR178" s="5" t="n">
        <f aca="false">INDEX($AK$175:$AK$302,$B178-$I178*64+const_one)</f>
        <v>5000000</v>
      </c>
      <c r="AS178" s="5" t="n">
        <f aca="false">INDEX($AE$175:$AE$302,$B178+(const_one-$C178)*1+const_one)</f>
        <v>42289791.0316101</v>
      </c>
      <c r="AT178" s="5" t="n">
        <f aca="false">INDEX($AF$175:$AF$302,$B178+(const_one-$D178)*2+const_one)</f>
        <v>325332021.78481</v>
      </c>
      <c r="AU178" s="5" t="n">
        <f aca="false">INDEX($AG$175:$AG$302,$B178+(const_one-$E178)*4+const_one)</f>
        <v>92640598.5001612</v>
      </c>
      <c r="AV178" s="5" t="n">
        <f aca="false">INDEX($AH$175:$AH$302,$B178+(const_one-$F178)*8+const_one)</f>
        <v>119652687.891451</v>
      </c>
      <c r="AW178" s="5" t="n">
        <f aca="false">INDEX($AI$175:$AI$302,$B178+(const_one-$G178)*16+const_one)</f>
        <v>141287168.034477</v>
      </c>
      <c r="AX178" s="5" t="n">
        <f aca="false">INDEX($AJ$175:$AJ$302,$B178+(const_one-$H178)*32+const_one)</f>
        <v>212453228.667409</v>
      </c>
      <c r="AY178" s="5" t="n">
        <f aca="false">INDEX($AK$175:$AK$302,$B178+(const_one-$I178)*64+const_one)</f>
        <v>210344511.757559</v>
      </c>
      <c r="AZ178" s="5" t="n">
        <f aca="false">--($C178=--(AS178&gt;AL178))</f>
        <v>1</v>
      </c>
      <c r="BA178" s="5" t="n">
        <f aca="false">--($D178=--(AT178&gt;AM178))</f>
        <v>1</v>
      </c>
      <c r="BB178" s="5" t="n">
        <f aca="false">--($E178=--(AU178&gt;AN178))</f>
        <v>1</v>
      </c>
      <c r="BC178" s="5" t="n">
        <f aca="false">--($F178=--(AV178&gt;AO178))</f>
        <v>0</v>
      </c>
      <c r="BD178" s="5" t="n">
        <f aca="false">--($G178=--(AW178&gt;AP178))</f>
        <v>0</v>
      </c>
      <c r="BE178" s="5" t="n">
        <f aca="false">--($H178=--(AX178&gt;AQ178))</f>
        <v>0</v>
      </c>
      <c r="BF178" s="5" t="n">
        <f aca="false">--($I178=--(AY178&gt;AR178))</f>
        <v>0</v>
      </c>
      <c r="BG178" s="5" t="n">
        <f aca="false">SUM(AZ178:BF178)</f>
        <v>3</v>
      </c>
      <c r="BH178" s="5" t="n">
        <f aca="false">SUM(AE178:AK178)+AB178+AC178+AD178</f>
        <v>1200000000</v>
      </c>
    </row>
    <row r="179" customFormat="false" ht="15" hidden="true" customHeight="false" outlineLevel="0" collapsed="false">
      <c r="A179" s="5" t="n">
        <f aca="false">exit_value_2_usd</f>
        <v>1200000000</v>
      </c>
      <c r="B179" s="2" t="n">
        <f aca="false">ROW()-ROW($B$175)</f>
        <v>4</v>
      </c>
      <c r="C179" s="2" t="n">
        <f aca="false">MOD(QUOTIENT($B179,1),2)</f>
        <v>0</v>
      </c>
      <c r="D179" s="2" t="n">
        <f aca="false">MOD(QUOTIENT($B179,2),2)</f>
        <v>0</v>
      </c>
      <c r="E179" s="2" t="n">
        <f aca="false">MOD(QUOTIENT($B179,4),2)</f>
        <v>1</v>
      </c>
      <c r="F179" s="2" t="n">
        <f aca="false">MOD(QUOTIENT($B179,8),2)</f>
        <v>0</v>
      </c>
      <c r="G179" s="2" t="n">
        <f aca="false">MOD(QUOTIENT($B179,16),2)</f>
        <v>0</v>
      </c>
      <c r="H179" s="2" t="n">
        <f aca="false">MOD(QUOTIENT($B179,32),2)</f>
        <v>0</v>
      </c>
      <c r="I179" s="2" t="n">
        <f aca="false">MOD(QUOTIENT($B179,64),2)</f>
        <v>0</v>
      </c>
      <c r="J179" s="5" t="n">
        <f aca="false">IF($C179=const_zero,MIN(class_series_f_invested_usd,MAX(const_zero,$A179)),const_zero)</f>
        <v>30000000</v>
      </c>
      <c r="K179" s="5" t="n">
        <f aca="false">IF($D179=const_zero,MIN(class_series_e_invested_usd,MAX(const_zero,$A179-SUM($J179:$J179))),const_zero)</f>
        <v>300000000</v>
      </c>
      <c r="L179" s="5" t="n">
        <f aca="false">IF($E179=const_zero,MIN(class_series_d_invested_usd,MAX(const_zero,$A179-SUM($J179:$K179))),const_zero)</f>
        <v>0</v>
      </c>
      <c r="M179" s="5" t="n">
        <f aca="false">IF($F179=const_zero,MIN(class_series_c_invested_usd,MAX(const_zero,$A179-SUM($J179:$L179))),const_zero)</f>
        <v>60000000</v>
      </c>
      <c r="N179" s="5" t="n">
        <f aca="false">IF($G179=const_zero,MIN(class_series_b_invested_usd,MAX(const_zero,$A179-SUM($J179:$M179))),const_zero)</f>
        <v>30000000</v>
      </c>
      <c r="O179" s="5" t="n">
        <f aca="false">IF($H179=const_zero,MIN(class_series_a_invested_usd,MAX(const_zero,$A179-SUM($J179:$N179))),const_zero)</f>
        <v>15000000</v>
      </c>
      <c r="P179" s="5" t="n">
        <f aca="false">IF($I179=const_zero,MIN(class_seed_invested_usd,MAX(const_zero,$A179-SUM($J179:$O179))),const_zero)</f>
        <v>5000000</v>
      </c>
      <c r="Q179" s="5" t="n">
        <f aca="false">MAX(const_zero,$A179-SUM($J179:$P179))</f>
        <v>760000000</v>
      </c>
      <c r="R179" s="9" t="n">
        <f aca="false">common_rsa_total+'Pro-Forma'!$B$10+'Pro-Forma'!$B$11+IF($C179=const_one,'Pro-Forma'!$B$5,const_zero)+IF($D179=const_one,'Pro-Forma'!$F$27,const_zero)+IF($E179=const_one,'Pro-Forma'!$F$26,const_zero)+IF($F179=const_one,'Pro-Forma'!$F$25,const_zero)+IF($G179=const_one,'Pro-Forma'!$F$24,const_zero)+IF($H179=const_one,'Pro-Forma'!$F$23,const_zero)+IF($I179=const_one,'Pro-Forma'!$F$22,const_zero)</f>
        <v>11014164.1892672</v>
      </c>
      <c r="S179" s="23" t="b">
        <f aca="false">IF($R179&gt;const_zero,--($Q179&gt;option_strike_usd*$R179),const_zero)</f>
        <v>1</v>
      </c>
      <c r="T179" s="7" t="n">
        <f aca="false">IF($R179&gt;const_zero,IF($S179=const_one,($Q179+option_strike_usd*pre_f_options_issued)/($R179+pre_f_options_issued),$Q179/$R179),const_zero)</f>
        <v>56.4222832667351</v>
      </c>
      <c r="U179" s="5" t="n">
        <f aca="false">IF($C179=const_one,'Pro-Forma'!$B$5*$T179,const_zero)</f>
        <v>0</v>
      </c>
      <c r="V179" s="5" t="n">
        <f aca="false">IF($D179=const_one,'Pro-Forma'!$F$27*$T179,const_zero)</f>
        <v>0</v>
      </c>
      <c r="W179" s="5" t="n">
        <f aca="false">IF($E179=const_one,'Pro-Forma'!$F$26*$T179,const_zero)</f>
        <v>97816568.1354118</v>
      </c>
      <c r="X179" s="5" t="n">
        <f aca="false">IF($F179=const_one,'Pro-Forma'!$F$25*$T179,const_zero)</f>
        <v>0</v>
      </c>
      <c r="Y179" s="5" t="n">
        <f aca="false">IF($G179=const_one,'Pro-Forma'!$F$24*$T179,const_zero)</f>
        <v>0</v>
      </c>
      <c r="Z179" s="5" t="n">
        <f aca="false">IF($H179=const_one,'Pro-Forma'!$F$23*$T179,const_zero)</f>
        <v>0</v>
      </c>
      <c r="AA179" s="5" t="n">
        <f aca="false">IF($I179=const_one,'Pro-Forma'!$F$22*$T179,const_zero)</f>
        <v>0</v>
      </c>
      <c r="AB179" s="5" t="n">
        <f aca="false">('Pro-Forma'!$B$10+'Pro-Forma'!$B$11)*$T179</f>
        <v>15827174.2971348</v>
      </c>
      <c r="AC179" s="5" t="n">
        <f aca="false">common_rsa_total*$T179</f>
        <v>507800549.400616</v>
      </c>
      <c r="AD179" s="5" t="n">
        <f aca="false">IF($S179=const_one,pre_f_options_issued*($T179-option_strike_usd),const_zero)</f>
        <v>138555708.166838</v>
      </c>
      <c r="AE179" s="5" t="n">
        <f aca="false">J179+U179</f>
        <v>30000000</v>
      </c>
      <c r="AF179" s="5" t="n">
        <f aca="false">K179+V179</f>
        <v>300000000</v>
      </c>
      <c r="AG179" s="5" t="n">
        <f aca="false">L179+W179</f>
        <v>97816568.1354118</v>
      </c>
      <c r="AH179" s="5" t="n">
        <f aca="false">M179+X179</f>
        <v>60000000</v>
      </c>
      <c r="AI179" s="5" t="n">
        <f aca="false">N179+Y179</f>
        <v>30000000</v>
      </c>
      <c r="AJ179" s="5" t="n">
        <f aca="false">O179+Z179</f>
        <v>15000000</v>
      </c>
      <c r="AK179" s="5" t="n">
        <f aca="false">P179+AA179</f>
        <v>5000000</v>
      </c>
      <c r="AL179" s="5" t="n">
        <f aca="false">INDEX($AE$175:$AE$302,$B179-$C179*1+const_one)</f>
        <v>30000000</v>
      </c>
      <c r="AM179" s="5" t="n">
        <f aca="false">INDEX($AF$175:$AF$302,$B179-$D179*2+const_one)</f>
        <v>300000000</v>
      </c>
      <c r="AN179" s="5" t="n">
        <f aca="false">INDEX($AG$175:$AG$302,$B179-$E179*4+const_one)</f>
        <v>100000000</v>
      </c>
      <c r="AO179" s="5" t="n">
        <f aca="false">INDEX($AH$175:$AH$302,$B179-$F179*8+const_one)</f>
        <v>60000000</v>
      </c>
      <c r="AP179" s="5" t="n">
        <f aca="false">INDEX($AI$175:$AI$302,$B179-$G179*16+const_one)</f>
        <v>30000000</v>
      </c>
      <c r="AQ179" s="5" t="n">
        <f aca="false">INDEX($AJ$175:$AJ$302,$B179-$H179*32+const_one)</f>
        <v>15000000</v>
      </c>
      <c r="AR179" s="5" t="n">
        <f aca="false">INDEX($AK$175:$AK$302,$B179-$I179*64+const_one)</f>
        <v>5000000</v>
      </c>
      <c r="AS179" s="5" t="n">
        <f aca="false">INDEX($AE$175:$AE$302,$B179+(const_one-$C179)*1+const_one)</f>
        <v>44148966.6046292</v>
      </c>
      <c r="AT179" s="5" t="n">
        <f aca="false">INDEX($AF$175:$AF$302,$B179+(const_one-$D179)*2+const_one)</f>
        <v>331678735.043408</v>
      </c>
      <c r="AU179" s="5" t="n">
        <f aca="false">INDEX($AG$175:$AG$302,$B179+(const_one-$E179)*4+const_one)</f>
        <v>97816568.1354118</v>
      </c>
      <c r="AV179" s="5" t="n">
        <f aca="false">INDEX($AH$175:$AH$302,$B179+(const_one-$F179)*8+const_one)</f>
        <v>124040444.507372</v>
      </c>
      <c r="AW179" s="5" t="n">
        <f aca="false">INDEX($AI$175:$AI$302,$B179+(const_one-$G179)*16+const_one)</f>
        <v>143967322.399833</v>
      </c>
      <c r="AX179" s="5" t="n">
        <f aca="false">INDEX($AJ$175:$AJ$302,$B179+(const_one-$H179)*32+const_one)</f>
        <v>209974372.067718</v>
      </c>
      <c r="AY179" s="5" t="n">
        <f aca="false">INDEX($AK$175:$AK$302,$B179+(const_one-$I179)*64+const_one)</f>
        <v>207273737.0572</v>
      </c>
      <c r="AZ179" s="5" t="n">
        <f aca="false">--($C179=--(AS179&gt;AL179))</f>
        <v>0</v>
      </c>
      <c r="BA179" s="5" t="n">
        <f aca="false">--($D179=--(AT179&gt;AM179))</f>
        <v>0</v>
      </c>
      <c r="BB179" s="5" t="n">
        <f aca="false">--($E179=--(AU179&gt;AN179))</f>
        <v>0</v>
      </c>
      <c r="BC179" s="5" t="n">
        <f aca="false">--($F179=--(AV179&gt;AO179))</f>
        <v>0</v>
      </c>
      <c r="BD179" s="5" t="n">
        <f aca="false">--($G179=--(AW179&gt;AP179))</f>
        <v>0</v>
      </c>
      <c r="BE179" s="5" t="n">
        <f aca="false">--($H179=--(AX179&gt;AQ179))</f>
        <v>0</v>
      </c>
      <c r="BF179" s="5" t="n">
        <f aca="false">--($I179=--(AY179&gt;AR179))</f>
        <v>0</v>
      </c>
      <c r="BG179" s="5" t="n">
        <f aca="false">SUM(AZ179:BF179)</f>
        <v>0</v>
      </c>
      <c r="BH179" s="5" t="n">
        <f aca="false">SUM(AE179:AK179)+AB179+AC179+AD179</f>
        <v>1200000000</v>
      </c>
    </row>
    <row r="180" customFormat="false" ht="15" hidden="true" customHeight="false" outlineLevel="0" collapsed="false">
      <c r="A180" s="5" t="n">
        <f aca="false">exit_value_2_usd</f>
        <v>1200000000</v>
      </c>
      <c r="B180" s="2" t="n">
        <f aca="false">ROW()-ROW($B$175)</f>
        <v>5</v>
      </c>
      <c r="C180" s="2" t="n">
        <f aca="false">MOD(QUOTIENT($B180,1),2)</f>
        <v>1</v>
      </c>
      <c r="D180" s="2" t="n">
        <f aca="false">MOD(QUOTIENT($B180,2),2)</f>
        <v>0</v>
      </c>
      <c r="E180" s="2" t="n">
        <f aca="false">MOD(QUOTIENT($B180,4),2)</f>
        <v>1</v>
      </c>
      <c r="F180" s="2" t="n">
        <f aca="false">MOD(QUOTIENT($B180,8),2)</f>
        <v>0</v>
      </c>
      <c r="G180" s="2" t="n">
        <f aca="false">MOD(QUOTIENT($B180,16),2)</f>
        <v>0</v>
      </c>
      <c r="H180" s="2" t="n">
        <f aca="false">MOD(QUOTIENT($B180,32),2)</f>
        <v>0</v>
      </c>
      <c r="I180" s="2" t="n">
        <f aca="false">MOD(QUOTIENT($B180,64),2)</f>
        <v>0</v>
      </c>
      <c r="J180" s="5" t="n">
        <f aca="false">IF($C180=const_zero,MIN(class_series_f_invested_usd,MAX(const_zero,$A180)),const_zero)</f>
        <v>0</v>
      </c>
      <c r="K180" s="5" t="n">
        <f aca="false">IF($D180=const_zero,MIN(class_series_e_invested_usd,MAX(const_zero,$A180-SUM($J180:$J180))),const_zero)</f>
        <v>300000000</v>
      </c>
      <c r="L180" s="5" t="n">
        <f aca="false">IF($E180=const_zero,MIN(class_series_d_invested_usd,MAX(const_zero,$A180-SUM($J180:$K180))),const_zero)</f>
        <v>0</v>
      </c>
      <c r="M180" s="5" t="n">
        <f aca="false">IF($F180=const_zero,MIN(class_series_c_invested_usd,MAX(const_zero,$A180-SUM($J180:$L180))),const_zero)</f>
        <v>60000000</v>
      </c>
      <c r="N180" s="5" t="n">
        <f aca="false">IF($G180=const_zero,MIN(class_series_b_invested_usd,MAX(const_zero,$A180-SUM($J180:$M180))),const_zero)</f>
        <v>30000000</v>
      </c>
      <c r="O180" s="5" t="n">
        <f aca="false">IF($H180=const_zero,MIN(class_series_a_invested_usd,MAX(const_zero,$A180-SUM($J180:$N180))),const_zero)</f>
        <v>15000000</v>
      </c>
      <c r="P180" s="5" t="n">
        <f aca="false">IF($I180=const_zero,MIN(class_seed_invested_usd,MAX(const_zero,$A180-SUM($J180:$O180))),const_zero)</f>
        <v>5000000</v>
      </c>
      <c r="Q180" s="5" t="n">
        <f aca="false">MAX(const_zero,$A180-SUM($J180:$P180))</f>
        <v>790000000</v>
      </c>
      <c r="R180" s="9" t="n">
        <f aca="false">common_rsa_total+'Pro-Forma'!$B$10+'Pro-Forma'!$B$11+IF($C180=const_one,'Pro-Forma'!$B$5,const_zero)+IF($D180=const_one,'Pro-Forma'!$F$27,const_zero)+IF($E180=const_one,'Pro-Forma'!$F$26,const_zero)+IF($F180=const_one,'Pro-Forma'!$F$25,const_zero)+IF($G180=const_one,'Pro-Forma'!$F$24,const_zero)+IF($H180=const_one,'Pro-Forma'!$F$23,const_zero)+IF($I180=const_one,'Pro-Forma'!$F$22,const_zero)</f>
        <v>11811432.2584705</v>
      </c>
      <c r="S180" s="23" t="b">
        <f aca="false">IF($R180&gt;const_zero,--($Q180&gt;option_strike_usd*$R180),const_zero)</f>
        <v>1</v>
      </c>
      <c r="T180" s="7" t="n">
        <f aca="false">IF($R180&gt;const_zero,IF($S180=const_one,($Q180+option_strike_usd*pre_f_options_issued)/($R180+pre_f_options_issued),$Q180/$R180),const_zero)</f>
        <v>55.3753101497541</v>
      </c>
      <c r="U180" s="5" t="n">
        <f aca="false">IF($C180=const_one,'Pro-Forma'!$B$5*$T180,const_zero)</f>
        <v>44148966.6046292</v>
      </c>
      <c r="V180" s="5" t="n">
        <f aca="false">IF($D180=const_one,'Pro-Forma'!$F$27*$T180,const_zero)</f>
        <v>0</v>
      </c>
      <c r="W180" s="5" t="n">
        <f aca="false">IF($E180=const_one,'Pro-Forma'!$F$26*$T180,const_zero)</f>
        <v>96001481.7669825</v>
      </c>
      <c r="X180" s="5" t="n">
        <f aca="false">IF($F180=const_one,'Pro-Forma'!$F$25*$T180,const_zero)</f>
        <v>0</v>
      </c>
      <c r="Y180" s="5" t="n">
        <f aca="false">IF($G180=const_one,'Pro-Forma'!$F$24*$T180,const_zero)</f>
        <v>0</v>
      </c>
      <c r="Z180" s="5" t="n">
        <f aca="false">IF($H180=const_one,'Pro-Forma'!$F$23*$T180,const_zero)</f>
        <v>0</v>
      </c>
      <c r="AA180" s="5" t="n">
        <f aca="false">IF($I180=const_one,'Pro-Forma'!$F$22*$T180,const_zero)</f>
        <v>0</v>
      </c>
      <c r="AB180" s="5" t="n">
        <f aca="false">('Pro-Forma'!$B$10+'Pro-Forma'!$B$11)*$T180</f>
        <v>15533484.9062157</v>
      </c>
      <c r="AC180" s="5" t="n">
        <f aca="false">common_rsa_total*$T180</f>
        <v>498377791.347787</v>
      </c>
      <c r="AD180" s="5" t="n">
        <f aca="false">IF($S180=const_one,pre_f_options_issued*($T180-option_strike_usd),const_zero)</f>
        <v>135938275.374385</v>
      </c>
      <c r="AE180" s="5" t="n">
        <f aca="false">J180+U180</f>
        <v>44148966.6046292</v>
      </c>
      <c r="AF180" s="5" t="n">
        <f aca="false">K180+V180</f>
        <v>300000000</v>
      </c>
      <c r="AG180" s="5" t="n">
        <f aca="false">L180+W180</f>
        <v>96001481.7669825</v>
      </c>
      <c r="AH180" s="5" t="n">
        <f aca="false">M180+X180</f>
        <v>60000000</v>
      </c>
      <c r="AI180" s="5" t="n">
        <f aca="false">N180+Y180</f>
        <v>30000000</v>
      </c>
      <c r="AJ180" s="5" t="n">
        <f aca="false">O180+Z180</f>
        <v>15000000</v>
      </c>
      <c r="AK180" s="5" t="n">
        <f aca="false">P180+AA180</f>
        <v>5000000</v>
      </c>
      <c r="AL180" s="5" t="n">
        <f aca="false">INDEX($AE$175:$AE$302,$B180-$C180*1+const_one)</f>
        <v>30000000</v>
      </c>
      <c r="AM180" s="5" t="n">
        <f aca="false">INDEX($AF$175:$AF$302,$B180-$D180*2+const_one)</f>
        <v>300000000</v>
      </c>
      <c r="AN180" s="5" t="n">
        <f aca="false">INDEX($AG$175:$AG$302,$B180-$E180*4+const_one)</f>
        <v>100000000</v>
      </c>
      <c r="AO180" s="5" t="n">
        <f aca="false">INDEX($AH$175:$AH$302,$B180-$F180*8+const_one)</f>
        <v>60000000</v>
      </c>
      <c r="AP180" s="5" t="n">
        <f aca="false">INDEX($AI$175:$AI$302,$B180-$G180*16+const_one)</f>
        <v>30000000</v>
      </c>
      <c r="AQ180" s="5" t="n">
        <f aca="false">INDEX($AJ$175:$AJ$302,$B180-$H180*32+const_one)</f>
        <v>15000000</v>
      </c>
      <c r="AR180" s="5" t="n">
        <f aca="false">INDEX($AK$175:$AK$302,$B180-$I180*64+const_one)</f>
        <v>5000000</v>
      </c>
      <c r="AS180" s="5" t="n">
        <f aca="false">INDEX($AE$175:$AE$302,$B180+(const_one-$C180)*1+const_one)</f>
        <v>44148966.6046292</v>
      </c>
      <c r="AT180" s="5" t="n">
        <f aca="false">INDEX($AF$175:$AF$302,$B180+(const_one-$D180)*2+const_one)</f>
        <v>327744363.315358</v>
      </c>
      <c r="AU180" s="5" t="n">
        <f aca="false">INDEX($AG$175:$AG$302,$B180+(const_one-$E180)*4+const_one)</f>
        <v>96001481.7669825</v>
      </c>
      <c r="AV180" s="5" t="n">
        <f aca="false">INDEX($AH$175:$AH$302,$B180+(const_one-$F180)*8+const_one)</f>
        <v>122431157.805935</v>
      </c>
      <c r="AW180" s="5" t="n">
        <f aca="false">INDEX($AI$175:$AI$302,$B180+(const_one-$G180)*16+const_one)</f>
        <v>142535866.654976</v>
      </c>
      <c r="AX180" s="5" t="n">
        <f aca="false">INDEX($AJ$175:$AJ$302,$B180+(const_one-$H180)*32+const_one)</f>
        <v>209073047.81752</v>
      </c>
      <c r="AY180" s="5" t="n">
        <f aca="false">INDEX($AK$175:$AK$302,$B180+(const_one-$I180)*64+const_one)</f>
        <v>206483907.906467</v>
      </c>
      <c r="AZ180" s="5" t="n">
        <f aca="false">--($C180=--(AS180&gt;AL180))</f>
        <v>1</v>
      </c>
      <c r="BA180" s="5" t="n">
        <f aca="false">--($D180=--(AT180&gt;AM180))</f>
        <v>0</v>
      </c>
      <c r="BB180" s="5" t="n">
        <f aca="false">--($E180=--(AU180&gt;AN180))</f>
        <v>0</v>
      </c>
      <c r="BC180" s="5" t="n">
        <f aca="false">--($F180=--(AV180&gt;AO180))</f>
        <v>0</v>
      </c>
      <c r="BD180" s="5" t="n">
        <f aca="false">--($G180=--(AW180&gt;AP180))</f>
        <v>0</v>
      </c>
      <c r="BE180" s="5" t="n">
        <f aca="false">--($H180=--(AX180&gt;AQ180))</f>
        <v>0</v>
      </c>
      <c r="BF180" s="5" t="n">
        <f aca="false">--($I180=--(AY180&gt;AR180))</f>
        <v>0</v>
      </c>
      <c r="BG180" s="5" t="n">
        <f aca="false">SUM(AZ180:BF180)</f>
        <v>1</v>
      </c>
      <c r="BH180" s="5" t="n">
        <f aca="false">SUM(AE180:AK180)+AB180+AC180+AD180</f>
        <v>1200000000</v>
      </c>
    </row>
    <row r="181" customFormat="false" ht="15" hidden="true" customHeight="false" outlineLevel="0" collapsed="false">
      <c r="A181" s="5" t="n">
        <f aca="false">exit_value_2_usd</f>
        <v>1200000000</v>
      </c>
      <c r="B181" s="2" t="n">
        <f aca="false">ROW()-ROW($B$175)</f>
        <v>6</v>
      </c>
      <c r="C181" s="2" t="n">
        <f aca="false">MOD(QUOTIENT($B181,1),2)</f>
        <v>0</v>
      </c>
      <c r="D181" s="2" t="n">
        <f aca="false">MOD(QUOTIENT($B181,2),2)</f>
        <v>1</v>
      </c>
      <c r="E181" s="2" t="n">
        <f aca="false">MOD(QUOTIENT($B181,4),2)</f>
        <v>1</v>
      </c>
      <c r="F181" s="2" t="n">
        <f aca="false">MOD(QUOTIENT($B181,8),2)</f>
        <v>0</v>
      </c>
      <c r="G181" s="2" t="n">
        <f aca="false">MOD(QUOTIENT($B181,16),2)</f>
        <v>0</v>
      </c>
      <c r="H181" s="2" t="n">
        <f aca="false">MOD(QUOTIENT($B181,32),2)</f>
        <v>0</v>
      </c>
      <c r="I181" s="2" t="n">
        <f aca="false">MOD(QUOTIENT($B181,64),2)</f>
        <v>0</v>
      </c>
      <c r="J181" s="5" t="n">
        <f aca="false">IF($C181=const_zero,MIN(class_series_f_invested_usd,MAX(const_zero,$A181)),const_zero)</f>
        <v>30000000</v>
      </c>
      <c r="K181" s="5" t="n">
        <f aca="false">IF($D181=const_zero,MIN(class_series_e_invested_usd,MAX(const_zero,$A181-SUM($J181:$J181))),const_zero)</f>
        <v>0</v>
      </c>
      <c r="L181" s="5" t="n">
        <f aca="false">IF($E181=const_zero,MIN(class_series_d_invested_usd,MAX(const_zero,$A181-SUM($J181:$K181))),const_zero)</f>
        <v>0</v>
      </c>
      <c r="M181" s="5" t="n">
        <f aca="false">IF($F181=const_zero,MIN(class_series_c_invested_usd,MAX(const_zero,$A181-SUM($J181:$L181))),const_zero)</f>
        <v>60000000</v>
      </c>
      <c r="N181" s="5" t="n">
        <f aca="false">IF($G181=const_zero,MIN(class_series_b_invested_usd,MAX(const_zero,$A181-SUM($J181:$M181))),const_zero)</f>
        <v>30000000</v>
      </c>
      <c r="O181" s="5" t="n">
        <f aca="false">IF($H181=const_zero,MIN(class_series_a_invested_usd,MAX(const_zero,$A181-SUM($J181:$N181))),const_zero)</f>
        <v>15000000</v>
      </c>
      <c r="P181" s="5" t="n">
        <f aca="false">IF($I181=const_zero,MIN(class_seed_invested_usd,MAX(const_zero,$A181-SUM($J181:$O181))),const_zero)</f>
        <v>5000000</v>
      </c>
      <c r="Q181" s="5" t="n">
        <f aca="false">MAX(const_zero,$A181-SUM($J181:$P181))</f>
        <v>1060000000</v>
      </c>
      <c r="R181" s="9" t="n">
        <f aca="false">common_rsa_total+'Pro-Forma'!$B$10+'Pro-Forma'!$B$11+IF($C181=const_one,'Pro-Forma'!$B$5,const_zero)+IF($D181=const_one,'Pro-Forma'!$F$27,const_zero)+IF($E181=const_one,'Pro-Forma'!$F$26,const_zero)+IF($F181=const_one,'Pro-Forma'!$F$25,const_zero)+IF($G181=const_one,'Pro-Forma'!$F$24,const_zero)+IF($H181=const_one,'Pro-Forma'!$F$23,const_zero)+IF($I181=const_one,'Pro-Forma'!$F$22,const_zero)</f>
        <v>17147484.4666011</v>
      </c>
      <c r="S181" s="23" t="b">
        <f aca="false">IF($R181&gt;const_zero,--($Q181&gt;option_strike_usd*$R181),const_zero)</f>
        <v>1</v>
      </c>
      <c r="T181" s="7" t="n">
        <f aca="false">IF($R181&gt;const_zero,IF($S181=const_one,($Q181+option_strike_usd*pre_f_options_issued)/($R181+pre_f_options_issued),$Q181/$R181),const_zero)</f>
        <v>54.0781697426026</v>
      </c>
      <c r="U181" s="5" t="n">
        <f aca="false">IF($C181=const_one,'Pro-Forma'!$B$5*$T181,const_zero)</f>
        <v>0</v>
      </c>
      <c r="V181" s="5" t="n">
        <f aca="false">IF($D181=const_one,'Pro-Forma'!$F$27*$T181,const_zero)</f>
        <v>331678735.043408</v>
      </c>
      <c r="W181" s="5" t="n">
        <f aca="false">IF($E181=const_one,'Pro-Forma'!$F$26*$T181,const_zero)</f>
        <v>93752692.5356516</v>
      </c>
      <c r="X181" s="5" t="n">
        <f aca="false">IF($F181=const_one,'Pro-Forma'!$F$25*$T181,const_zero)</f>
        <v>0</v>
      </c>
      <c r="Y181" s="5" t="n">
        <f aca="false">IF($G181=const_one,'Pro-Forma'!$F$24*$T181,const_zero)</f>
        <v>0</v>
      </c>
      <c r="Z181" s="5" t="n">
        <f aca="false">IF($H181=const_one,'Pro-Forma'!$F$23*$T181,const_zero)</f>
        <v>0</v>
      </c>
      <c r="AA181" s="5" t="n">
        <f aca="false">IF($I181=const_one,'Pro-Forma'!$F$22*$T181,const_zero)</f>
        <v>0</v>
      </c>
      <c r="AB181" s="5" t="n">
        <f aca="false">('Pro-Forma'!$B$10+'Pro-Forma'!$B$11)*$T181</f>
        <v>15169620.3810105</v>
      </c>
      <c r="AC181" s="5" t="n">
        <f aca="false">common_rsa_total*$T181</f>
        <v>486703527.683424</v>
      </c>
      <c r="AD181" s="5" t="n">
        <f aca="false">IF($S181=const_one,pre_f_options_issued*($T181-option_strike_usd),const_zero)</f>
        <v>132695424.356507</v>
      </c>
      <c r="AE181" s="5" t="n">
        <f aca="false">J181+U181</f>
        <v>30000000</v>
      </c>
      <c r="AF181" s="5" t="n">
        <f aca="false">K181+V181</f>
        <v>331678735.043408</v>
      </c>
      <c r="AG181" s="5" t="n">
        <f aca="false">L181+W181</f>
        <v>93752692.5356516</v>
      </c>
      <c r="AH181" s="5" t="n">
        <f aca="false">M181+X181</f>
        <v>60000000</v>
      </c>
      <c r="AI181" s="5" t="n">
        <f aca="false">N181+Y181</f>
        <v>30000000</v>
      </c>
      <c r="AJ181" s="5" t="n">
        <f aca="false">O181+Z181</f>
        <v>15000000</v>
      </c>
      <c r="AK181" s="5" t="n">
        <f aca="false">P181+AA181</f>
        <v>5000000</v>
      </c>
      <c r="AL181" s="5" t="n">
        <f aca="false">INDEX($AE$175:$AE$302,$B181-$C181*1+const_one)</f>
        <v>30000000</v>
      </c>
      <c r="AM181" s="5" t="n">
        <f aca="false">INDEX($AF$175:$AF$302,$B181-$D181*2+const_one)</f>
        <v>300000000</v>
      </c>
      <c r="AN181" s="5" t="n">
        <f aca="false">INDEX($AG$175:$AG$302,$B181-$E181*4+const_one)</f>
        <v>100000000</v>
      </c>
      <c r="AO181" s="5" t="n">
        <f aca="false">INDEX($AH$175:$AH$302,$B181-$F181*8+const_one)</f>
        <v>60000000</v>
      </c>
      <c r="AP181" s="5" t="n">
        <f aca="false">INDEX($AI$175:$AI$302,$B181-$G181*16+const_one)</f>
        <v>30000000</v>
      </c>
      <c r="AQ181" s="5" t="n">
        <f aca="false">INDEX($AJ$175:$AJ$302,$B181-$H181*32+const_one)</f>
        <v>15000000</v>
      </c>
      <c r="AR181" s="5" t="n">
        <f aca="false">INDEX($AK$175:$AK$302,$B181-$I181*64+const_one)</f>
        <v>5000000</v>
      </c>
      <c r="AS181" s="5" t="n">
        <f aca="false">INDEX($AE$175:$AE$302,$B181+(const_one-$C181)*1+const_one)</f>
        <v>42603370.4286337</v>
      </c>
      <c r="AT181" s="5" t="n">
        <f aca="false">INDEX($AF$175:$AF$302,$B181+(const_one-$D181)*2+const_one)</f>
        <v>331678735.043408</v>
      </c>
      <c r="AU181" s="5" t="n">
        <f aca="false">INDEX($AG$175:$AG$302,$B181+(const_one-$E181)*4+const_one)</f>
        <v>93752692.5356516</v>
      </c>
      <c r="AV181" s="5" t="n">
        <f aca="false">INDEX($AH$175:$AH$302,$B181+(const_one-$F181)*8+const_one)</f>
        <v>122190810.660556</v>
      </c>
      <c r="AW181" s="5" t="n">
        <f aca="false">INDEX($AI$175:$AI$302,$B181+(const_one-$G181)*16+const_one)</f>
        <v>144718059.298525</v>
      </c>
      <c r="AX181" s="5" t="n">
        <f aca="false">INDEX($AJ$175:$AJ$302,$B181+(const_one-$H181)*32+const_one)</f>
        <v>218582144.043966</v>
      </c>
      <c r="AY181" s="5" t="n">
        <f aca="false">INDEX($AK$175:$AK$302,$B181+(const_one-$I181)*64+const_one)</f>
        <v>216553539.458871</v>
      </c>
      <c r="AZ181" s="5" t="n">
        <f aca="false">--($C181=--(AS181&gt;AL181))</f>
        <v>0</v>
      </c>
      <c r="BA181" s="5" t="n">
        <f aca="false">--($D181=--(AT181&gt;AM181))</f>
        <v>1</v>
      </c>
      <c r="BB181" s="5" t="n">
        <f aca="false">--($E181=--(AU181&gt;AN181))</f>
        <v>0</v>
      </c>
      <c r="BC181" s="5" t="n">
        <f aca="false">--($F181=--(AV181&gt;AO181))</f>
        <v>0</v>
      </c>
      <c r="BD181" s="5" t="n">
        <f aca="false">--($G181=--(AW181&gt;AP181))</f>
        <v>0</v>
      </c>
      <c r="BE181" s="5" t="n">
        <f aca="false">--($H181=--(AX181&gt;AQ181))</f>
        <v>0</v>
      </c>
      <c r="BF181" s="5" t="n">
        <f aca="false">--($I181=--(AY181&gt;AR181))</f>
        <v>0</v>
      </c>
      <c r="BG181" s="5" t="n">
        <f aca="false">SUM(AZ181:BF181)</f>
        <v>1</v>
      </c>
      <c r="BH181" s="5" t="n">
        <f aca="false">SUM(AE181:AK181)+AB181+AC181+AD181</f>
        <v>1200000000</v>
      </c>
    </row>
    <row r="182" customFormat="false" ht="15" hidden="true" customHeight="false" outlineLevel="0" collapsed="false">
      <c r="A182" s="5" t="n">
        <f aca="false">exit_value_2_usd</f>
        <v>1200000000</v>
      </c>
      <c r="B182" s="2" t="n">
        <f aca="false">ROW()-ROW($B$175)</f>
        <v>7</v>
      </c>
      <c r="C182" s="2" t="n">
        <f aca="false">MOD(QUOTIENT($B182,1),2)</f>
        <v>1</v>
      </c>
      <c r="D182" s="2" t="n">
        <f aca="false">MOD(QUOTIENT($B182,2),2)</f>
        <v>1</v>
      </c>
      <c r="E182" s="2" t="n">
        <f aca="false">MOD(QUOTIENT($B182,4),2)</f>
        <v>1</v>
      </c>
      <c r="F182" s="2" t="n">
        <f aca="false">MOD(QUOTIENT($B182,8),2)</f>
        <v>0</v>
      </c>
      <c r="G182" s="2" t="n">
        <f aca="false">MOD(QUOTIENT($B182,16),2)</f>
        <v>0</v>
      </c>
      <c r="H182" s="2" t="n">
        <f aca="false">MOD(QUOTIENT($B182,32),2)</f>
        <v>0</v>
      </c>
      <c r="I182" s="2" t="n">
        <f aca="false">MOD(QUOTIENT($B182,64),2)</f>
        <v>0</v>
      </c>
      <c r="J182" s="5" t="n">
        <f aca="false">IF($C182=const_zero,MIN(class_series_f_invested_usd,MAX(const_zero,$A182)),const_zero)</f>
        <v>0</v>
      </c>
      <c r="K182" s="5" t="n">
        <f aca="false">IF($D182=const_zero,MIN(class_series_e_invested_usd,MAX(const_zero,$A182-SUM($J182:$J182))),const_zero)</f>
        <v>0</v>
      </c>
      <c r="L182" s="5" t="n">
        <f aca="false">IF($E182=const_zero,MIN(class_series_d_invested_usd,MAX(const_zero,$A182-SUM($J182:$K182))),const_zero)</f>
        <v>0</v>
      </c>
      <c r="M182" s="5" t="n">
        <f aca="false">IF($F182=const_zero,MIN(class_series_c_invested_usd,MAX(const_zero,$A182-SUM($J182:$L182))),const_zero)</f>
        <v>60000000</v>
      </c>
      <c r="N182" s="5" t="n">
        <f aca="false">IF($G182=const_zero,MIN(class_series_b_invested_usd,MAX(const_zero,$A182-SUM($J182:$M182))),const_zero)</f>
        <v>30000000</v>
      </c>
      <c r="O182" s="5" t="n">
        <f aca="false">IF($H182=const_zero,MIN(class_series_a_invested_usd,MAX(const_zero,$A182-SUM($J182:$N182))),const_zero)</f>
        <v>15000000</v>
      </c>
      <c r="P182" s="5" t="n">
        <f aca="false">IF($I182=const_zero,MIN(class_seed_invested_usd,MAX(const_zero,$A182-SUM($J182:$O182))),const_zero)</f>
        <v>5000000</v>
      </c>
      <c r="Q182" s="5" t="n">
        <f aca="false">MAX(const_zero,$A182-SUM($J182:$P182))</f>
        <v>1090000000</v>
      </c>
      <c r="R182" s="9" t="n">
        <f aca="false">common_rsa_total+'Pro-Forma'!$B$10+'Pro-Forma'!$B$11+IF($C182=const_one,'Pro-Forma'!$B$5,const_zero)+IF($D182=const_one,'Pro-Forma'!$F$27,const_zero)+IF($E182=const_one,'Pro-Forma'!$F$26,const_zero)+IF($F182=const_one,'Pro-Forma'!$F$25,const_zero)+IF($G182=const_one,'Pro-Forma'!$F$24,const_zero)+IF($H182=const_one,'Pro-Forma'!$F$23,const_zero)+IF($I182=const_one,'Pro-Forma'!$F$22,const_zero)</f>
        <v>17944752.5358044</v>
      </c>
      <c r="S182" s="23" t="b">
        <f aca="false">IF($R182&gt;const_zero,--($Q182&gt;option_strike_usd*$R182),const_zero)</f>
        <v>1</v>
      </c>
      <c r="T182" s="7" t="n">
        <f aca="false">IF($R182&gt;const_zero,IF($S182=const_one,($Q182+option_strike_usd*pre_f_options_issued)/($R182+pre_f_options_issued),$Q182/$R182),const_zero)</f>
        <v>53.4366947257852</v>
      </c>
      <c r="U182" s="5" t="n">
        <f aca="false">IF($C182=const_one,'Pro-Forma'!$B$5*$T182,const_zero)</f>
        <v>42603370.4286337</v>
      </c>
      <c r="V182" s="5" t="n">
        <f aca="false">IF($D182=const_one,'Pro-Forma'!$F$27*$T182,const_zero)</f>
        <v>327744363.315358</v>
      </c>
      <c r="W182" s="5" t="n">
        <f aca="false">IF($E182=const_one,'Pro-Forma'!$F$26*$T182,const_zero)</f>
        <v>92640598.5001612</v>
      </c>
      <c r="X182" s="5" t="n">
        <f aca="false">IF($F182=const_one,'Pro-Forma'!$F$25*$T182,const_zero)</f>
        <v>0</v>
      </c>
      <c r="Y182" s="5" t="n">
        <f aca="false">IF($G182=const_one,'Pro-Forma'!$F$24*$T182,const_zero)</f>
        <v>0</v>
      </c>
      <c r="Z182" s="5" t="n">
        <f aca="false">IF($H182=const_one,'Pro-Forma'!$F$23*$T182,const_zero)</f>
        <v>0</v>
      </c>
      <c r="AA182" s="5" t="n">
        <f aca="false">IF($I182=const_one,'Pro-Forma'!$F$22*$T182,const_zero)</f>
        <v>0</v>
      </c>
      <c r="AB182" s="5" t="n">
        <f aca="false">('Pro-Forma'!$B$10+'Pro-Forma'!$B$11)*$T182</f>
        <v>14989678.4093177</v>
      </c>
      <c r="AC182" s="5" t="n">
        <f aca="false">common_rsa_total*$T182</f>
        <v>480930252.532066</v>
      </c>
      <c r="AD182" s="5" t="n">
        <f aca="false">IF($S182=const_one,pre_f_options_issued*($T182-option_strike_usd),const_zero)</f>
        <v>131091736.814463</v>
      </c>
      <c r="AE182" s="5" t="n">
        <f aca="false">J182+U182</f>
        <v>42603370.4286337</v>
      </c>
      <c r="AF182" s="5" t="n">
        <f aca="false">K182+V182</f>
        <v>327744363.315358</v>
      </c>
      <c r="AG182" s="5" t="n">
        <f aca="false">L182+W182</f>
        <v>92640598.5001612</v>
      </c>
      <c r="AH182" s="5" t="n">
        <f aca="false">M182+X182</f>
        <v>60000000</v>
      </c>
      <c r="AI182" s="5" t="n">
        <f aca="false">N182+Y182</f>
        <v>30000000</v>
      </c>
      <c r="AJ182" s="5" t="n">
        <f aca="false">O182+Z182</f>
        <v>15000000</v>
      </c>
      <c r="AK182" s="5" t="n">
        <f aca="false">P182+AA182</f>
        <v>5000000</v>
      </c>
      <c r="AL182" s="5" t="n">
        <f aca="false">INDEX($AE$175:$AE$302,$B182-$C182*1+const_one)</f>
        <v>30000000</v>
      </c>
      <c r="AM182" s="5" t="n">
        <f aca="false">INDEX($AF$175:$AF$302,$B182-$D182*2+const_one)</f>
        <v>300000000</v>
      </c>
      <c r="AN182" s="5" t="n">
        <f aca="false">INDEX($AG$175:$AG$302,$B182-$E182*4+const_one)</f>
        <v>100000000</v>
      </c>
      <c r="AO182" s="5" t="n">
        <f aca="false">INDEX($AH$175:$AH$302,$B182-$F182*8+const_one)</f>
        <v>60000000</v>
      </c>
      <c r="AP182" s="5" t="n">
        <f aca="false">INDEX($AI$175:$AI$302,$B182-$G182*16+const_one)</f>
        <v>30000000</v>
      </c>
      <c r="AQ182" s="5" t="n">
        <f aca="false">INDEX($AJ$175:$AJ$302,$B182-$H182*32+const_one)</f>
        <v>15000000</v>
      </c>
      <c r="AR182" s="5" t="n">
        <f aca="false">INDEX($AK$175:$AK$302,$B182-$I182*64+const_one)</f>
        <v>5000000</v>
      </c>
      <c r="AS182" s="5" t="n">
        <f aca="false">INDEX($AE$175:$AE$302,$B182+(const_one-$C182)*1+const_one)</f>
        <v>42603370.4286337</v>
      </c>
      <c r="AT182" s="5" t="n">
        <f aca="false">INDEX($AF$175:$AF$302,$B182+(const_one-$D182)*2+const_one)</f>
        <v>327744363.315358</v>
      </c>
      <c r="AU182" s="5" t="n">
        <f aca="false">INDEX($AG$175:$AG$302,$B182+(const_one-$E182)*4+const_one)</f>
        <v>92640598.5001612</v>
      </c>
      <c r="AV182" s="5" t="n">
        <f aca="false">INDEX($AH$175:$AH$302,$B182+(const_one-$F182)*8+const_one)</f>
        <v>121078133.617988</v>
      </c>
      <c r="AW182" s="5" t="n">
        <f aca="false">INDEX($AI$175:$AI$302,$B182+(const_one-$G182)*16+const_one)</f>
        <v>143635553.194994</v>
      </c>
      <c r="AX182" s="5" t="n">
        <f aca="false">INDEX($AJ$175:$AJ$302,$B182+(const_one-$H182)*32+const_one)</f>
        <v>217628369.236759</v>
      </c>
      <c r="AY182" s="5" t="n">
        <f aca="false">INDEX($AK$175:$AK$302,$B182+(const_one-$I182)*64+const_one)</f>
        <v>215663327.528075</v>
      </c>
      <c r="AZ182" s="5" t="n">
        <f aca="false">--($C182=--(AS182&gt;AL182))</f>
        <v>1</v>
      </c>
      <c r="BA182" s="5" t="n">
        <f aca="false">--($D182=--(AT182&gt;AM182))</f>
        <v>1</v>
      </c>
      <c r="BB182" s="5" t="n">
        <f aca="false">--($E182=--(AU182&gt;AN182))</f>
        <v>0</v>
      </c>
      <c r="BC182" s="5" t="n">
        <f aca="false">--($F182=--(AV182&gt;AO182))</f>
        <v>0</v>
      </c>
      <c r="BD182" s="5" t="n">
        <f aca="false">--($G182=--(AW182&gt;AP182))</f>
        <v>0</v>
      </c>
      <c r="BE182" s="5" t="n">
        <f aca="false">--($H182=--(AX182&gt;AQ182))</f>
        <v>0</v>
      </c>
      <c r="BF182" s="5" t="n">
        <f aca="false">--($I182=--(AY182&gt;AR182))</f>
        <v>0</v>
      </c>
      <c r="BG182" s="5" t="n">
        <f aca="false">SUM(AZ182:BF182)</f>
        <v>2</v>
      </c>
      <c r="BH182" s="5" t="n">
        <f aca="false">SUM(AE182:AK182)+AB182+AC182+AD182</f>
        <v>1200000000</v>
      </c>
    </row>
    <row r="183" customFormat="false" ht="15" hidden="true" customHeight="false" outlineLevel="0" collapsed="false">
      <c r="A183" s="5" t="n">
        <f aca="false">exit_value_2_usd</f>
        <v>1200000000</v>
      </c>
      <c r="B183" s="2" t="n">
        <f aca="false">ROW()-ROW($B$175)</f>
        <v>8</v>
      </c>
      <c r="C183" s="2" t="n">
        <f aca="false">MOD(QUOTIENT($B183,1),2)</f>
        <v>0</v>
      </c>
      <c r="D183" s="2" t="n">
        <f aca="false">MOD(QUOTIENT($B183,2),2)</f>
        <v>0</v>
      </c>
      <c r="E183" s="2" t="n">
        <f aca="false">MOD(QUOTIENT($B183,4),2)</f>
        <v>0</v>
      </c>
      <c r="F183" s="2" t="n">
        <f aca="false">MOD(QUOTIENT($B183,8),2)</f>
        <v>1</v>
      </c>
      <c r="G183" s="2" t="n">
        <f aca="false">MOD(QUOTIENT($B183,16),2)</f>
        <v>0</v>
      </c>
      <c r="H183" s="2" t="n">
        <f aca="false">MOD(QUOTIENT($B183,32),2)</f>
        <v>0</v>
      </c>
      <c r="I183" s="2" t="n">
        <f aca="false">MOD(QUOTIENT($B183,64),2)</f>
        <v>0</v>
      </c>
      <c r="J183" s="5" t="n">
        <f aca="false">IF($C183=const_zero,MIN(class_series_f_invested_usd,MAX(const_zero,$A183)),const_zero)</f>
        <v>30000000</v>
      </c>
      <c r="K183" s="5" t="n">
        <f aca="false">IF($D183=const_zero,MIN(class_series_e_invested_usd,MAX(const_zero,$A183-SUM($J183:$J183))),const_zero)</f>
        <v>300000000</v>
      </c>
      <c r="L183" s="5" t="n">
        <f aca="false">IF($E183=const_zero,MIN(class_series_d_invested_usd,MAX(const_zero,$A183-SUM($J183:$K183))),const_zero)</f>
        <v>100000000</v>
      </c>
      <c r="M183" s="5" t="n">
        <f aca="false">IF($F183=const_zero,MIN(class_series_c_invested_usd,MAX(const_zero,$A183-SUM($J183:$L183))),const_zero)</f>
        <v>0</v>
      </c>
      <c r="N183" s="5" t="n">
        <f aca="false">IF($G183=const_zero,MIN(class_series_b_invested_usd,MAX(const_zero,$A183-SUM($J183:$M183))),const_zero)</f>
        <v>30000000</v>
      </c>
      <c r="O183" s="5" t="n">
        <f aca="false">IF($H183=const_zero,MIN(class_series_a_invested_usd,MAX(const_zero,$A183-SUM($J183:$N183))),const_zero)</f>
        <v>15000000</v>
      </c>
      <c r="P183" s="5" t="n">
        <f aca="false">IF($I183=const_zero,MIN(class_seed_invested_usd,MAX(const_zero,$A183-SUM($J183:$O183))),const_zero)</f>
        <v>5000000</v>
      </c>
      <c r="Q183" s="5" t="n">
        <f aca="false">MAX(const_zero,$A183-SUM($J183:$P183))</f>
        <v>720000000</v>
      </c>
      <c r="R183" s="9" t="n">
        <f aca="false">common_rsa_total+'Pro-Forma'!$B$10+'Pro-Forma'!$B$11+IF($C183=const_one,'Pro-Forma'!$B$5,const_zero)+IF($D183=const_one,'Pro-Forma'!$F$27,const_zero)+IF($E183=const_one,'Pro-Forma'!$F$26,const_zero)+IF($F183=const_one,'Pro-Forma'!$F$25,const_zero)+IF($G183=const_one,'Pro-Forma'!$F$24,const_zero)+IF($H183=const_one,'Pro-Forma'!$F$23,const_zero)+IF($I183=const_one,'Pro-Forma'!$F$22,const_zero)</f>
        <v>11680512.8289884</v>
      </c>
      <c r="S183" s="23" t="b">
        <f aca="false">IF($R183&gt;const_zero,--($Q183&gt;option_strike_usd*$R183),const_zero)</f>
        <v>1</v>
      </c>
      <c r="T183" s="7" t="n">
        <f aca="false">IF($R183&gt;const_zero,IF($S183=const_one,($Q183+option_strike_usd*pre_f_options_issued)/($R183+pre_f_options_issued),$Q183/$R183),const_zero)</f>
        <v>50.9502024865446</v>
      </c>
      <c r="U183" s="5" t="n">
        <f aca="false">IF($C183=const_one,'Pro-Forma'!$B$5*$T183,const_zero)</f>
        <v>0</v>
      </c>
      <c r="V183" s="5" t="n">
        <f aca="false">IF($D183=const_one,'Pro-Forma'!$F$27*$T183,const_zero)</f>
        <v>0</v>
      </c>
      <c r="W183" s="5" t="n">
        <f aca="false">IF($E183=const_one,'Pro-Forma'!$F$26*$T183,const_zero)</f>
        <v>0</v>
      </c>
      <c r="X183" s="5" t="n">
        <f aca="false">IF($F183=const_one,'Pro-Forma'!$F$25*$T183,const_zero)</f>
        <v>122280485.967707</v>
      </c>
      <c r="Y183" s="5" t="n">
        <f aca="false">IF($G183=const_one,'Pro-Forma'!$F$24*$T183,const_zero)</f>
        <v>0</v>
      </c>
      <c r="Z183" s="5" t="n">
        <f aca="false">IF($H183=const_one,'Pro-Forma'!$F$23*$T183,const_zero)</f>
        <v>0</v>
      </c>
      <c r="AA183" s="5" t="n">
        <f aca="false">IF($I183=const_one,'Pro-Forma'!$F$22*$T183,const_zero)</f>
        <v>0</v>
      </c>
      <c r="AB183" s="5" t="n">
        <f aca="false">('Pro-Forma'!$B$10+'Pro-Forma'!$B$11)*$T183</f>
        <v>14292185.4370307</v>
      </c>
      <c r="AC183" s="5" t="n">
        <f aca="false">common_rsa_total*$T183</f>
        <v>458551822.378901</v>
      </c>
      <c r="AD183" s="5" t="n">
        <f aca="false">IF($S183=const_one,pre_f_options_issued*($T183-option_strike_usd),const_zero)</f>
        <v>124875506.216361</v>
      </c>
      <c r="AE183" s="5" t="n">
        <f aca="false">J183+U183</f>
        <v>30000000</v>
      </c>
      <c r="AF183" s="5" t="n">
        <f aca="false">K183+V183</f>
        <v>300000000</v>
      </c>
      <c r="AG183" s="5" t="n">
        <f aca="false">L183+W183</f>
        <v>100000000</v>
      </c>
      <c r="AH183" s="5" t="n">
        <f aca="false">M183+X183</f>
        <v>122280485.967707</v>
      </c>
      <c r="AI183" s="5" t="n">
        <f aca="false">N183+Y183</f>
        <v>30000000</v>
      </c>
      <c r="AJ183" s="5" t="n">
        <f aca="false">O183+Z183</f>
        <v>15000000</v>
      </c>
      <c r="AK183" s="5" t="n">
        <f aca="false">P183+AA183</f>
        <v>5000000</v>
      </c>
      <c r="AL183" s="5" t="n">
        <f aca="false">INDEX($AE$175:$AE$302,$B183-$C183*1+const_one)</f>
        <v>30000000</v>
      </c>
      <c r="AM183" s="5" t="n">
        <f aca="false">INDEX($AF$175:$AF$302,$B183-$D183*2+const_one)</f>
        <v>300000000</v>
      </c>
      <c r="AN183" s="5" t="n">
        <f aca="false">INDEX($AG$175:$AG$302,$B183-$E183*4+const_one)</f>
        <v>100000000</v>
      </c>
      <c r="AO183" s="5" t="n">
        <f aca="false">INDEX($AH$175:$AH$302,$B183-$F183*8+const_one)</f>
        <v>60000000</v>
      </c>
      <c r="AP183" s="5" t="n">
        <f aca="false">INDEX($AI$175:$AI$302,$B183-$G183*16+const_one)</f>
        <v>30000000</v>
      </c>
      <c r="AQ183" s="5" t="n">
        <f aca="false">INDEX($AJ$175:$AJ$302,$B183-$H183*32+const_one)</f>
        <v>15000000</v>
      </c>
      <c r="AR183" s="5" t="n">
        <f aca="false">INDEX($AK$175:$AK$302,$B183-$I183*64+const_one)</f>
        <v>5000000</v>
      </c>
      <c r="AS183" s="5" t="n">
        <f aca="false">INDEX($AE$175:$AE$302,$B183+(const_one-$C183)*1+const_one)</f>
        <v>40055614.790568</v>
      </c>
      <c r="AT183" s="5" t="n">
        <f aca="false">INDEX($AF$175:$AF$302,$B183+(const_one-$D183)*2+const_one)</f>
        <v>308721645.528439</v>
      </c>
      <c r="AU183" s="5" t="n">
        <f aca="false">INDEX($AG$175:$AG$302,$B183+(const_one-$E183)*4+const_one)</f>
        <v>89601202.2290808</v>
      </c>
      <c r="AV183" s="5" t="n">
        <f aca="false">INDEX($AH$175:$AH$302,$B183+(const_one-$F183)*8+const_one)</f>
        <v>122280485.967707</v>
      </c>
      <c r="AW183" s="5" t="n">
        <f aca="false">INDEX($AI$175:$AI$302,$B183+(const_one-$G183)*16+const_one)</f>
        <v>131398871.64433</v>
      </c>
      <c r="AX183" s="5" t="n">
        <f aca="false">INDEX($AJ$175:$AJ$302,$B183+(const_one-$H183)*32+const_one)</f>
        <v>192252419.57175</v>
      </c>
      <c r="AY183" s="5" t="n">
        <f aca="false">INDEX($AK$175:$AK$302,$B183+(const_one-$I183)*64+const_one)</f>
        <v>189645607.10298</v>
      </c>
      <c r="AZ183" s="5" t="n">
        <f aca="false">--($C183=--(AS183&gt;AL183))</f>
        <v>0</v>
      </c>
      <c r="BA183" s="5" t="n">
        <f aca="false">--($D183=--(AT183&gt;AM183))</f>
        <v>0</v>
      </c>
      <c r="BB183" s="5" t="n">
        <f aca="false">--($E183=--(AU183&gt;AN183))</f>
        <v>1</v>
      </c>
      <c r="BC183" s="5" t="n">
        <f aca="false">--($F183=--(AV183&gt;AO183))</f>
        <v>1</v>
      </c>
      <c r="BD183" s="5" t="n">
        <f aca="false">--($G183=--(AW183&gt;AP183))</f>
        <v>0</v>
      </c>
      <c r="BE183" s="5" t="n">
        <f aca="false">--($H183=--(AX183&gt;AQ183))</f>
        <v>0</v>
      </c>
      <c r="BF183" s="5" t="n">
        <f aca="false">--($I183=--(AY183&gt;AR183))</f>
        <v>0</v>
      </c>
      <c r="BG183" s="5" t="n">
        <f aca="false">SUM(AZ183:BF183)</f>
        <v>2</v>
      </c>
      <c r="BH183" s="5" t="n">
        <f aca="false">SUM(AE183:AK183)+AB183+AC183+AD183</f>
        <v>1200000000</v>
      </c>
    </row>
    <row r="184" customFormat="false" ht="15" hidden="true" customHeight="false" outlineLevel="0" collapsed="false">
      <c r="A184" s="5" t="n">
        <f aca="false">exit_value_2_usd</f>
        <v>1200000000</v>
      </c>
      <c r="B184" s="2" t="n">
        <f aca="false">ROW()-ROW($B$175)</f>
        <v>9</v>
      </c>
      <c r="C184" s="2" t="n">
        <f aca="false">MOD(QUOTIENT($B184,1),2)</f>
        <v>1</v>
      </c>
      <c r="D184" s="2" t="n">
        <f aca="false">MOD(QUOTIENT($B184,2),2)</f>
        <v>0</v>
      </c>
      <c r="E184" s="2" t="n">
        <f aca="false">MOD(QUOTIENT($B184,4),2)</f>
        <v>0</v>
      </c>
      <c r="F184" s="2" t="n">
        <f aca="false">MOD(QUOTIENT($B184,8),2)</f>
        <v>1</v>
      </c>
      <c r="G184" s="2" t="n">
        <f aca="false">MOD(QUOTIENT($B184,16),2)</f>
        <v>0</v>
      </c>
      <c r="H184" s="2" t="n">
        <f aca="false">MOD(QUOTIENT($B184,32),2)</f>
        <v>0</v>
      </c>
      <c r="I184" s="2" t="n">
        <f aca="false">MOD(QUOTIENT($B184,64),2)</f>
        <v>0</v>
      </c>
      <c r="J184" s="5" t="n">
        <f aca="false">IF($C184=const_zero,MIN(class_series_f_invested_usd,MAX(const_zero,$A184)),const_zero)</f>
        <v>0</v>
      </c>
      <c r="K184" s="5" t="n">
        <f aca="false">IF($D184=const_zero,MIN(class_series_e_invested_usd,MAX(const_zero,$A184-SUM($J184:$J184))),const_zero)</f>
        <v>300000000</v>
      </c>
      <c r="L184" s="5" t="n">
        <f aca="false">IF($E184=const_zero,MIN(class_series_d_invested_usd,MAX(const_zero,$A184-SUM($J184:$K184))),const_zero)</f>
        <v>100000000</v>
      </c>
      <c r="M184" s="5" t="n">
        <f aca="false">IF($F184=const_zero,MIN(class_series_c_invested_usd,MAX(const_zero,$A184-SUM($J184:$L184))),const_zero)</f>
        <v>0</v>
      </c>
      <c r="N184" s="5" t="n">
        <f aca="false">IF($G184=const_zero,MIN(class_series_b_invested_usd,MAX(const_zero,$A184-SUM($J184:$M184))),const_zero)</f>
        <v>30000000</v>
      </c>
      <c r="O184" s="5" t="n">
        <f aca="false">IF($H184=const_zero,MIN(class_series_a_invested_usd,MAX(const_zero,$A184-SUM($J184:$N184))),const_zero)</f>
        <v>15000000</v>
      </c>
      <c r="P184" s="5" t="n">
        <f aca="false">IF($I184=const_zero,MIN(class_seed_invested_usd,MAX(const_zero,$A184-SUM($J184:$O184))),const_zero)</f>
        <v>5000000</v>
      </c>
      <c r="Q184" s="5" t="n">
        <f aca="false">MAX(const_zero,$A184-SUM($J184:$P184))</f>
        <v>750000000</v>
      </c>
      <c r="R184" s="9" t="n">
        <f aca="false">common_rsa_total+'Pro-Forma'!$B$10+'Pro-Forma'!$B$11+IF($C184=const_one,'Pro-Forma'!$B$5,const_zero)+IF($D184=const_one,'Pro-Forma'!$F$27,const_zero)+IF($E184=const_one,'Pro-Forma'!$F$26,const_zero)+IF($F184=const_one,'Pro-Forma'!$F$25,const_zero)+IF($G184=const_one,'Pro-Forma'!$F$24,const_zero)+IF($H184=const_one,'Pro-Forma'!$F$23,const_zero)+IF($I184=const_one,'Pro-Forma'!$F$22,const_zero)</f>
        <v>12477780.8981917</v>
      </c>
      <c r="S184" s="23" t="b">
        <f aca="false">IF($R184&gt;const_zero,--($Q184&gt;option_strike_usd*$R184),const_zero)</f>
        <v>1</v>
      </c>
      <c r="T184" s="7" t="n">
        <f aca="false">IF($R184&gt;const_zero,IF($S184=const_one,($Q184+option_strike_usd*pre_f_options_issued)/($R184+pre_f_options_issued),$Q184/$R184),const_zero)</f>
        <v>50.2410874558094</v>
      </c>
      <c r="U184" s="5" t="n">
        <f aca="false">IF($C184=const_one,'Pro-Forma'!$B$5*$T184,const_zero)</f>
        <v>40055614.790568</v>
      </c>
      <c r="V184" s="5" t="n">
        <f aca="false">IF($D184=const_one,'Pro-Forma'!$F$27*$T184,const_zero)</f>
        <v>0</v>
      </c>
      <c r="W184" s="5" t="n">
        <f aca="false">IF($E184=const_one,'Pro-Forma'!$F$26*$T184,const_zero)</f>
        <v>0</v>
      </c>
      <c r="X184" s="5" t="n">
        <f aca="false">IF($F184=const_one,'Pro-Forma'!$F$25*$T184,const_zero)</f>
        <v>120578609.893943</v>
      </c>
      <c r="Y184" s="5" t="n">
        <f aca="false">IF($G184=const_one,'Pro-Forma'!$F$24*$T184,const_zero)</f>
        <v>0</v>
      </c>
      <c r="Z184" s="5" t="n">
        <f aca="false">IF($H184=const_one,'Pro-Forma'!$F$23*$T184,const_zero)</f>
        <v>0</v>
      </c>
      <c r="AA184" s="5" t="n">
        <f aca="false">IF($I184=const_one,'Pro-Forma'!$F$22*$T184,const_zero)</f>
        <v>0</v>
      </c>
      <c r="AB184" s="5" t="n">
        <f aca="false">('Pro-Forma'!$B$10+'Pro-Forma'!$B$11)*$T184</f>
        <v>14093269.573681</v>
      </c>
      <c r="AC184" s="5" t="n">
        <f aca="false">common_rsa_total*$T184</f>
        <v>452169787.102285</v>
      </c>
      <c r="AD184" s="5" t="n">
        <f aca="false">IF($S184=const_one,pre_f_options_issued*($T184-option_strike_usd),const_zero)</f>
        <v>123102718.639524</v>
      </c>
      <c r="AE184" s="5" t="n">
        <f aca="false">J184+U184</f>
        <v>40055614.790568</v>
      </c>
      <c r="AF184" s="5" t="n">
        <f aca="false">K184+V184</f>
        <v>300000000</v>
      </c>
      <c r="AG184" s="5" t="n">
        <f aca="false">L184+W184</f>
        <v>100000000</v>
      </c>
      <c r="AH184" s="5" t="n">
        <f aca="false">M184+X184</f>
        <v>120578609.893943</v>
      </c>
      <c r="AI184" s="5" t="n">
        <f aca="false">N184+Y184</f>
        <v>30000000</v>
      </c>
      <c r="AJ184" s="5" t="n">
        <f aca="false">O184+Z184</f>
        <v>15000000</v>
      </c>
      <c r="AK184" s="5" t="n">
        <f aca="false">P184+AA184</f>
        <v>5000000</v>
      </c>
      <c r="AL184" s="5" t="n">
        <f aca="false">INDEX($AE$175:$AE$302,$B184-$C184*1+const_one)</f>
        <v>30000000</v>
      </c>
      <c r="AM184" s="5" t="n">
        <f aca="false">INDEX($AF$175:$AF$302,$B184-$D184*2+const_one)</f>
        <v>300000000</v>
      </c>
      <c r="AN184" s="5" t="n">
        <f aca="false">INDEX($AG$175:$AG$302,$B184-$E184*4+const_one)</f>
        <v>100000000</v>
      </c>
      <c r="AO184" s="5" t="n">
        <f aca="false">INDEX($AH$175:$AH$302,$B184-$F184*8+const_one)</f>
        <v>60000000</v>
      </c>
      <c r="AP184" s="5" t="n">
        <f aca="false">INDEX($AI$175:$AI$302,$B184-$G184*16+const_one)</f>
        <v>30000000</v>
      </c>
      <c r="AQ184" s="5" t="n">
        <f aca="false">INDEX($AJ$175:$AJ$302,$B184-$H184*32+const_one)</f>
        <v>15000000</v>
      </c>
      <c r="AR184" s="5" t="n">
        <f aca="false">INDEX($AK$175:$AK$302,$B184-$I184*64+const_one)</f>
        <v>5000000</v>
      </c>
      <c r="AS184" s="5" t="n">
        <f aca="false">INDEX($AE$175:$AE$302,$B184+(const_one-$C184)*1+const_one)</f>
        <v>40055614.790568</v>
      </c>
      <c r="AT184" s="5" t="n">
        <f aca="false">INDEX($AF$175:$AF$302,$B184+(const_one-$D184)*2+const_one)</f>
        <v>305778440.367557</v>
      </c>
      <c r="AU184" s="5" t="n">
        <f aca="false">INDEX($AG$175:$AG$302,$B184+(const_one-$E184)*4+const_one)</f>
        <v>88438726.3628208</v>
      </c>
      <c r="AV184" s="5" t="n">
        <f aca="false">INDEX($AH$175:$AH$302,$B184+(const_one-$F184)*8+const_one)</f>
        <v>120578609.893943</v>
      </c>
      <c r="AW184" s="5" t="n">
        <f aca="false">INDEX($AI$175:$AI$302,$B184+(const_one-$G184)*16+const_one)</f>
        <v>130577851.25394</v>
      </c>
      <c r="AX184" s="5" t="n">
        <f aca="false">INDEX($AJ$175:$AJ$302,$B184+(const_one-$H184)*32+const_one)</f>
        <v>192088401.587554</v>
      </c>
      <c r="AY184" s="5" t="n">
        <f aca="false">INDEX($AK$175:$AK$302,$B184+(const_one-$I184)*64+const_one)</f>
        <v>189585621.110843</v>
      </c>
      <c r="AZ184" s="5" t="n">
        <f aca="false">--($C184=--(AS184&gt;AL184))</f>
        <v>1</v>
      </c>
      <c r="BA184" s="5" t="n">
        <f aca="false">--($D184=--(AT184&gt;AM184))</f>
        <v>0</v>
      </c>
      <c r="BB184" s="5" t="n">
        <f aca="false">--($E184=--(AU184&gt;AN184))</f>
        <v>1</v>
      </c>
      <c r="BC184" s="5" t="n">
        <f aca="false">--($F184=--(AV184&gt;AO184))</f>
        <v>1</v>
      </c>
      <c r="BD184" s="5" t="n">
        <f aca="false">--($G184=--(AW184&gt;AP184))</f>
        <v>0</v>
      </c>
      <c r="BE184" s="5" t="n">
        <f aca="false">--($H184=--(AX184&gt;AQ184))</f>
        <v>0</v>
      </c>
      <c r="BF184" s="5" t="n">
        <f aca="false">--($I184=--(AY184&gt;AR184))</f>
        <v>0</v>
      </c>
      <c r="BG184" s="5" t="n">
        <f aca="false">SUM(AZ184:BF184)</f>
        <v>3</v>
      </c>
      <c r="BH184" s="5" t="n">
        <f aca="false">SUM(AE184:AK184)+AB184+AC184+AD184</f>
        <v>1200000000</v>
      </c>
    </row>
    <row r="185" customFormat="false" ht="15" hidden="true" customHeight="false" outlineLevel="0" collapsed="false">
      <c r="A185" s="5" t="n">
        <f aca="false">exit_value_2_usd</f>
        <v>1200000000</v>
      </c>
      <c r="B185" s="2" t="n">
        <f aca="false">ROW()-ROW($B$175)</f>
        <v>10</v>
      </c>
      <c r="C185" s="2" t="n">
        <f aca="false">MOD(QUOTIENT($B185,1),2)</f>
        <v>0</v>
      </c>
      <c r="D185" s="2" t="n">
        <f aca="false">MOD(QUOTIENT($B185,2),2)</f>
        <v>1</v>
      </c>
      <c r="E185" s="2" t="n">
        <f aca="false">MOD(QUOTIENT($B185,4),2)</f>
        <v>0</v>
      </c>
      <c r="F185" s="2" t="n">
        <f aca="false">MOD(QUOTIENT($B185,8),2)</f>
        <v>1</v>
      </c>
      <c r="G185" s="2" t="n">
        <f aca="false">MOD(QUOTIENT($B185,16),2)</f>
        <v>0</v>
      </c>
      <c r="H185" s="2" t="n">
        <f aca="false">MOD(QUOTIENT($B185,32),2)</f>
        <v>0</v>
      </c>
      <c r="I185" s="2" t="n">
        <f aca="false">MOD(QUOTIENT($B185,64),2)</f>
        <v>0</v>
      </c>
      <c r="J185" s="5" t="n">
        <f aca="false">IF($C185=const_zero,MIN(class_series_f_invested_usd,MAX(const_zero,$A185)),const_zero)</f>
        <v>30000000</v>
      </c>
      <c r="K185" s="5" t="n">
        <f aca="false">IF($D185=const_zero,MIN(class_series_e_invested_usd,MAX(const_zero,$A185-SUM($J185:$J185))),const_zero)</f>
        <v>0</v>
      </c>
      <c r="L185" s="5" t="n">
        <f aca="false">IF($E185=const_zero,MIN(class_series_d_invested_usd,MAX(const_zero,$A185-SUM($J185:$K185))),const_zero)</f>
        <v>100000000</v>
      </c>
      <c r="M185" s="5" t="n">
        <f aca="false">IF($F185=const_zero,MIN(class_series_c_invested_usd,MAX(const_zero,$A185-SUM($J185:$L185))),const_zero)</f>
        <v>0</v>
      </c>
      <c r="N185" s="5" t="n">
        <f aca="false">IF($G185=const_zero,MIN(class_series_b_invested_usd,MAX(const_zero,$A185-SUM($J185:$M185))),const_zero)</f>
        <v>30000000</v>
      </c>
      <c r="O185" s="5" t="n">
        <f aca="false">IF($H185=const_zero,MIN(class_series_a_invested_usd,MAX(const_zero,$A185-SUM($J185:$N185))),const_zero)</f>
        <v>15000000</v>
      </c>
      <c r="P185" s="5" t="n">
        <f aca="false">IF($I185=const_zero,MIN(class_seed_invested_usd,MAX(const_zero,$A185-SUM($J185:$O185))),const_zero)</f>
        <v>5000000</v>
      </c>
      <c r="Q185" s="5" t="n">
        <f aca="false">MAX(const_zero,$A185-SUM($J185:$P185))</f>
        <v>1020000000</v>
      </c>
      <c r="R185" s="9" t="n">
        <f aca="false">common_rsa_total+'Pro-Forma'!$B$10+'Pro-Forma'!$B$11+IF($C185=const_one,'Pro-Forma'!$B$5,const_zero)+IF($D185=const_one,'Pro-Forma'!$F$27,const_zero)+IF($E185=const_one,'Pro-Forma'!$F$26,const_zero)+IF($F185=const_one,'Pro-Forma'!$F$25,const_zero)+IF($G185=const_one,'Pro-Forma'!$F$24,const_zero)+IF($H185=const_one,'Pro-Forma'!$F$23,const_zero)+IF($I185=const_one,'Pro-Forma'!$F$22,const_zero)</f>
        <v>17813833.1063222</v>
      </c>
      <c r="S185" s="23" t="b">
        <f aca="false">IF($R185&gt;const_zero,--($Q185&gt;option_strike_usd*$R185),const_zero)</f>
        <v>1</v>
      </c>
      <c r="T185" s="7" t="n">
        <f aca="false">IF($R185&gt;const_zero,IF($S185=const_one,($Q185+option_strike_usd*pre_f_options_issued)/($R185+pre_f_options_issued),$Q185/$R185),const_zero)</f>
        <v>50.3351580496036</v>
      </c>
      <c r="U185" s="5" t="n">
        <f aca="false">IF($C185=const_one,'Pro-Forma'!$B$5*$T185,const_zero)</f>
        <v>0</v>
      </c>
      <c r="V185" s="5" t="n">
        <f aca="false">IF($D185=const_one,'Pro-Forma'!$F$27*$T185,const_zero)</f>
        <v>308721645.528439</v>
      </c>
      <c r="W185" s="5" t="n">
        <f aca="false">IF($E185=const_one,'Pro-Forma'!$F$26*$T185,const_zero)</f>
        <v>0</v>
      </c>
      <c r="X185" s="5" t="n">
        <f aca="false">IF($F185=const_one,'Pro-Forma'!$F$25*$T185,const_zero)</f>
        <v>120804379.319049</v>
      </c>
      <c r="Y185" s="5" t="n">
        <f aca="false">IF($G185=const_one,'Pro-Forma'!$F$24*$T185,const_zero)</f>
        <v>0</v>
      </c>
      <c r="Z185" s="5" t="n">
        <f aca="false">IF($H185=const_one,'Pro-Forma'!$F$23*$T185,const_zero)</f>
        <v>0</v>
      </c>
      <c r="AA185" s="5" t="n">
        <f aca="false">IF($I185=const_one,'Pro-Forma'!$F$22*$T185,const_zero)</f>
        <v>0</v>
      </c>
      <c r="AB185" s="5" t="n">
        <f aca="false">('Pro-Forma'!$B$10+'Pro-Forma'!$B$11)*$T185</f>
        <v>14119657.5820708</v>
      </c>
      <c r="AC185" s="5" t="n">
        <f aca="false">common_rsa_total*$T185</f>
        <v>453016422.446433</v>
      </c>
      <c r="AD185" s="5" t="n">
        <f aca="false">IF($S185=const_one,pre_f_options_issued*($T185-option_strike_usd),const_zero)</f>
        <v>123337895.124009</v>
      </c>
      <c r="AE185" s="5" t="n">
        <f aca="false">J185+U185</f>
        <v>30000000</v>
      </c>
      <c r="AF185" s="5" t="n">
        <f aca="false">K185+V185</f>
        <v>308721645.528439</v>
      </c>
      <c r="AG185" s="5" t="n">
        <f aca="false">L185+W185</f>
        <v>100000000</v>
      </c>
      <c r="AH185" s="5" t="n">
        <f aca="false">M185+X185</f>
        <v>120804379.319049</v>
      </c>
      <c r="AI185" s="5" t="n">
        <f aca="false">N185+Y185</f>
        <v>30000000</v>
      </c>
      <c r="AJ185" s="5" t="n">
        <f aca="false">O185+Z185</f>
        <v>15000000</v>
      </c>
      <c r="AK185" s="5" t="n">
        <f aca="false">P185+AA185</f>
        <v>5000000</v>
      </c>
      <c r="AL185" s="5" t="n">
        <f aca="false">INDEX($AE$175:$AE$302,$B185-$C185*1+const_one)</f>
        <v>30000000</v>
      </c>
      <c r="AM185" s="5" t="n">
        <f aca="false">INDEX($AF$175:$AF$302,$B185-$D185*2+const_one)</f>
        <v>300000000</v>
      </c>
      <c r="AN185" s="5" t="n">
        <f aca="false">INDEX($AG$175:$AG$302,$B185-$E185*4+const_one)</f>
        <v>100000000</v>
      </c>
      <c r="AO185" s="5" t="n">
        <f aca="false">INDEX($AH$175:$AH$302,$B185-$F185*8+const_one)</f>
        <v>60000000</v>
      </c>
      <c r="AP185" s="5" t="n">
        <f aca="false">INDEX($AI$175:$AI$302,$B185-$G185*16+const_one)</f>
        <v>30000000</v>
      </c>
      <c r="AQ185" s="5" t="n">
        <f aca="false">INDEX($AJ$175:$AJ$302,$B185-$H185*32+const_one)</f>
        <v>15000000</v>
      </c>
      <c r="AR185" s="5" t="n">
        <f aca="false">INDEX($AK$175:$AK$302,$B185-$I185*64+const_one)</f>
        <v>5000000</v>
      </c>
      <c r="AS185" s="5" t="n">
        <f aca="false">INDEX($AE$175:$AE$302,$B185+(const_one-$C185)*1+const_one)</f>
        <v>39748028.1042516</v>
      </c>
      <c r="AT185" s="5" t="n">
        <f aca="false">INDEX($AF$175:$AF$302,$B185+(const_one-$D185)*2+const_one)</f>
        <v>308721645.528439</v>
      </c>
      <c r="AU185" s="5" t="n">
        <f aca="false">INDEX($AG$175:$AG$302,$B185+(const_one-$E185)*4+const_one)</f>
        <v>88265110.464685</v>
      </c>
      <c r="AV185" s="5" t="n">
        <f aca="false">INDEX($AH$175:$AH$302,$B185+(const_one-$F185)*8+const_one)</f>
        <v>120804379.319049</v>
      </c>
      <c r="AW185" s="5" t="n">
        <f aca="false">INDEX($AI$175:$AI$302,$B185+(const_one-$G185)*16+const_one)</f>
        <v>135434614.531222</v>
      </c>
      <c r="AX185" s="5" t="n">
        <f aca="false">INDEX($AJ$175:$AJ$302,$B185+(const_one-$H185)*32+const_one)</f>
        <v>204927478.908929</v>
      </c>
      <c r="AY185" s="5" t="n">
        <f aca="false">INDEX($AK$175:$AK$302,$B185+(const_one-$I185)*64+const_one)</f>
        <v>202952274.292939</v>
      </c>
      <c r="AZ185" s="5" t="n">
        <f aca="false">--($C185=--(AS185&gt;AL185))</f>
        <v>0</v>
      </c>
      <c r="BA185" s="5" t="n">
        <f aca="false">--($D185=--(AT185&gt;AM185))</f>
        <v>1</v>
      </c>
      <c r="BB185" s="5" t="n">
        <f aca="false">--($E185=--(AU185&gt;AN185))</f>
        <v>1</v>
      </c>
      <c r="BC185" s="5" t="n">
        <f aca="false">--($F185=--(AV185&gt;AO185))</f>
        <v>1</v>
      </c>
      <c r="BD185" s="5" t="n">
        <f aca="false">--($G185=--(AW185&gt;AP185))</f>
        <v>0</v>
      </c>
      <c r="BE185" s="5" t="n">
        <f aca="false">--($H185=--(AX185&gt;AQ185))</f>
        <v>0</v>
      </c>
      <c r="BF185" s="5" t="n">
        <f aca="false">--($I185=--(AY185&gt;AR185))</f>
        <v>0</v>
      </c>
      <c r="BG185" s="5" t="n">
        <f aca="false">SUM(AZ185:BF185)</f>
        <v>3</v>
      </c>
      <c r="BH185" s="5" t="n">
        <f aca="false">SUM(AE185:AK185)+AB185+AC185+AD185</f>
        <v>1200000000</v>
      </c>
    </row>
    <row r="186" customFormat="false" ht="15" hidden="true" customHeight="false" outlineLevel="0" collapsed="false">
      <c r="A186" s="5" t="n">
        <f aca="false">exit_value_2_usd</f>
        <v>1200000000</v>
      </c>
      <c r="B186" s="2" t="n">
        <f aca="false">ROW()-ROW($B$175)</f>
        <v>11</v>
      </c>
      <c r="C186" s="2" t="n">
        <f aca="false">MOD(QUOTIENT($B186,1),2)</f>
        <v>1</v>
      </c>
      <c r="D186" s="2" t="n">
        <f aca="false">MOD(QUOTIENT($B186,2),2)</f>
        <v>1</v>
      </c>
      <c r="E186" s="2" t="n">
        <f aca="false">MOD(QUOTIENT($B186,4),2)</f>
        <v>0</v>
      </c>
      <c r="F186" s="2" t="n">
        <f aca="false">MOD(QUOTIENT($B186,8),2)</f>
        <v>1</v>
      </c>
      <c r="G186" s="2" t="n">
        <f aca="false">MOD(QUOTIENT($B186,16),2)</f>
        <v>0</v>
      </c>
      <c r="H186" s="2" t="n">
        <f aca="false">MOD(QUOTIENT($B186,32),2)</f>
        <v>0</v>
      </c>
      <c r="I186" s="2" t="n">
        <f aca="false">MOD(QUOTIENT($B186,64),2)</f>
        <v>0</v>
      </c>
      <c r="J186" s="5" t="n">
        <f aca="false">IF($C186=const_zero,MIN(class_series_f_invested_usd,MAX(const_zero,$A186)),const_zero)</f>
        <v>0</v>
      </c>
      <c r="K186" s="5" t="n">
        <f aca="false">IF($D186=const_zero,MIN(class_series_e_invested_usd,MAX(const_zero,$A186-SUM($J186:$J186))),const_zero)</f>
        <v>0</v>
      </c>
      <c r="L186" s="5" t="n">
        <f aca="false">IF($E186=const_zero,MIN(class_series_d_invested_usd,MAX(const_zero,$A186-SUM($J186:$K186))),const_zero)</f>
        <v>100000000</v>
      </c>
      <c r="M186" s="5" t="n">
        <f aca="false">IF($F186=const_zero,MIN(class_series_c_invested_usd,MAX(const_zero,$A186-SUM($J186:$L186))),const_zero)</f>
        <v>0</v>
      </c>
      <c r="N186" s="5" t="n">
        <f aca="false">IF($G186=const_zero,MIN(class_series_b_invested_usd,MAX(const_zero,$A186-SUM($J186:$M186))),const_zero)</f>
        <v>30000000</v>
      </c>
      <c r="O186" s="5" t="n">
        <f aca="false">IF($H186=const_zero,MIN(class_series_a_invested_usd,MAX(const_zero,$A186-SUM($J186:$N186))),const_zero)</f>
        <v>15000000</v>
      </c>
      <c r="P186" s="5" t="n">
        <f aca="false">IF($I186=const_zero,MIN(class_seed_invested_usd,MAX(const_zero,$A186-SUM($J186:$O186))),const_zero)</f>
        <v>5000000</v>
      </c>
      <c r="Q186" s="5" t="n">
        <f aca="false">MAX(const_zero,$A186-SUM($J186:$P186))</f>
        <v>1050000000</v>
      </c>
      <c r="R186" s="9" t="n">
        <f aca="false">common_rsa_total+'Pro-Forma'!$B$10+'Pro-Forma'!$B$11+IF($C186=const_one,'Pro-Forma'!$B$5,const_zero)+IF($D186=const_one,'Pro-Forma'!$F$27,const_zero)+IF($E186=const_one,'Pro-Forma'!$F$26,const_zero)+IF($F186=const_one,'Pro-Forma'!$F$25,const_zero)+IF($G186=const_one,'Pro-Forma'!$F$24,const_zero)+IF($H186=const_one,'Pro-Forma'!$F$23,const_zero)+IF($I186=const_one,'Pro-Forma'!$F$22,const_zero)</f>
        <v>18611101.1755256</v>
      </c>
      <c r="S186" s="23" t="b">
        <f aca="false">IF($R186&gt;const_zero,--($Q186&gt;option_strike_usd*$R186),const_zero)</f>
        <v>1</v>
      </c>
      <c r="T186" s="7" t="n">
        <f aca="false">IF($R186&gt;const_zero,IF($S186=const_one,($Q186+option_strike_usd*pre_f_options_issued)/($R186+pre_f_options_issued),$Q186/$R186),const_zero)</f>
        <v>49.8552866214379</v>
      </c>
      <c r="U186" s="5" t="n">
        <f aca="false">IF($C186=const_one,'Pro-Forma'!$B$5*$T186,const_zero)</f>
        <v>39748028.1042516</v>
      </c>
      <c r="V186" s="5" t="n">
        <f aca="false">IF($D186=const_one,'Pro-Forma'!$F$27*$T186,const_zero)</f>
        <v>305778440.367557</v>
      </c>
      <c r="W186" s="5" t="n">
        <f aca="false">IF($E186=const_one,'Pro-Forma'!$F$26*$T186,const_zero)</f>
        <v>0</v>
      </c>
      <c r="X186" s="5" t="n">
        <f aca="false">IF($F186=const_one,'Pro-Forma'!$F$25*$T186,const_zero)</f>
        <v>119652687.891451</v>
      </c>
      <c r="Y186" s="5" t="n">
        <f aca="false">IF($G186=const_one,'Pro-Forma'!$F$24*$T186,const_zero)</f>
        <v>0</v>
      </c>
      <c r="Z186" s="5" t="n">
        <f aca="false">IF($H186=const_one,'Pro-Forma'!$F$23*$T186,const_zero)</f>
        <v>0</v>
      </c>
      <c r="AA186" s="5" t="n">
        <f aca="false">IF($I186=const_one,'Pro-Forma'!$F$22*$T186,const_zero)</f>
        <v>0</v>
      </c>
      <c r="AB186" s="5" t="n">
        <f aca="false">('Pro-Forma'!$B$10+'Pro-Forma'!$B$11)*$T186</f>
        <v>13985047.4902054</v>
      </c>
      <c r="AC186" s="5" t="n">
        <f aca="false">common_rsa_total*$T186</f>
        <v>448697579.592941</v>
      </c>
      <c r="AD186" s="5" t="n">
        <f aca="false">IF($S186=const_one,pre_f_options_issued*($T186-option_strike_usd),const_zero)</f>
        <v>122138216.553595</v>
      </c>
      <c r="AE186" s="5" t="n">
        <f aca="false">J186+U186</f>
        <v>39748028.1042516</v>
      </c>
      <c r="AF186" s="5" t="n">
        <f aca="false">K186+V186</f>
        <v>305778440.367557</v>
      </c>
      <c r="AG186" s="5" t="n">
        <f aca="false">L186+W186</f>
        <v>100000000</v>
      </c>
      <c r="AH186" s="5" t="n">
        <f aca="false">M186+X186</f>
        <v>119652687.891451</v>
      </c>
      <c r="AI186" s="5" t="n">
        <f aca="false">N186+Y186</f>
        <v>30000000</v>
      </c>
      <c r="AJ186" s="5" t="n">
        <f aca="false">O186+Z186</f>
        <v>15000000</v>
      </c>
      <c r="AK186" s="5" t="n">
        <f aca="false">P186+AA186</f>
        <v>5000000</v>
      </c>
      <c r="AL186" s="5" t="n">
        <f aca="false">INDEX($AE$175:$AE$302,$B186-$C186*1+const_one)</f>
        <v>30000000</v>
      </c>
      <c r="AM186" s="5" t="n">
        <f aca="false">INDEX($AF$175:$AF$302,$B186-$D186*2+const_one)</f>
        <v>300000000</v>
      </c>
      <c r="AN186" s="5" t="n">
        <f aca="false">INDEX($AG$175:$AG$302,$B186-$E186*4+const_one)</f>
        <v>100000000</v>
      </c>
      <c r="AO186" s="5" t="n">
        <f aca="false">INDEX($AH$175:$AH$302,$B186-$F186*8+const_one)</f>
        <v>60000000</v>
      </c>
      <c r="AP186" s="5" t="n">
        <f aca="false">INDEX($AI$175:$AI$302,$B186-$G186*16+const_one)</f>
        <v>30000000</v>
      </c>
      <c r="AQ186" s="5" t="n">
        <f aca="false">INDEX($AJ$175:$AJ$302,$B186-$H186*32+const_one)</f>
        <v>15000000</v>
      </c>
      <c r="AR186" s="5" t="n">
        <f aca="false">INDEX($AK$175:$AK$302,$B186-$I186*64+const_one)</f>
        <v>5000000</v>
      </c>
      <c r="AS186" s="5" t="n">
        <f aca="false">INDEX($AE$175:$AE$302,$B186+(const_one-$C186)*1+const_one)</f>
        <v>39748028.1042516</v>
      </c>
      <c r="AT186" s="5" t="n">
        <f aca="false">INDEX($AF$175:$AF$302,$B186+(const_one-$D186)*2+const_one)</f>
        <v>305778440.367557</v>
      </c>
      <c r="AU186" s="5" t="n">
        <f aca="false">INDEX($AG$175:$AG$302,$B186+(const_one-$E186)*4+const_one)</f>
        <v>87461362.9361856</v>
      </c>
      <c r="AV186" s="5" t="n">
        <f aca="false">INDEX($AH$175:$AH$302,$B186+(const_one-$F186)*8+const_one)</f>
        <v>119652687.891451</v>
      </c>
      <c r="AW186" s="5" t="n">
        <f aca="false">INDEX($AI$175:$AI$302,$B186+(const_one-$G186)*16+const_one)</f>
        <v>134688995.594131</v>
      </c>
      <c r="AX186" s="5" t="n">
        <f aca="false">INDEX($AJ$175:$AJ$302,$B186+(const_one-$H186)*32+const_one)</f>
        <v>204414971.399327</v>
      </c>
      <c r="AY186" s="5" t="n">
        <f aca="false">INDEX($AK$175:$AK$302,$B186+(const_one-$I186)*64+const_one)</f>
        <v>202500077.053666</v>
      </c>
      <c r="AZ186" s="5" t="n">
        <f aca="false">--($C186=--(AS186&gt;AL186))</f>
        <v>1</v>
      </c>
      <c r="BA186" s="5" t="n">
        <f aca="false">--($D186=--(AT186&gt;AM186))</f>
        <v>1</v>
      </c>
      <c r="BB186" s="5" t="n">
        <f aca="false">--($E186=--(AU186&gt;AN186))</f>
        <v>1</v>
      </c>
      <c r="BC186" s="5" t="n">
        <f aca="false">--($F186=--(AV186&gt;AO186))</f>
        <v>1</v>
      </c>
      <c r="BD186" s="5" t="n">
        <f aca="false">--($G186=--(AW186&gt;AP186))</f>
        <v>0</v>
      </c>
      <c r="BE186" s="5" t="n">
        <f aca="false">--($H186=--(AX186&gt;AQ186))</f>
        <v>0</v>
      </c>
      <c r="BF186" s="5" t="n">
        <f aca="false">--($I186=--(AY186&gt;AR186))</f>
        <v>0</v>
      </c>
      <c r="BG186" s="5" t="n">
        <f aca="false">SUM(AZ186:BF186)</f>
        <v>4</v>
      </c>
      <c r="BH186" s="5" t="n">
        <f aca="false">SUM(AE186:AK186)+AB186+AC186+AD186</f>
        <v>1200000000</v>
      </c>
    </row>
    <row r="187" customFormat="false" ht="15" hidden="true" customHeight="false" outlineLevel="0" collapsed="false">
      <c r="A187" s="5" t="n">
        <f aca="false">exit_value_2_usd</f>
        <v>1200000000</v>
      </c>
      <c r="B187" s="2" t="n">
        <f aca="false">ROW()-ROW($B$175)</f>
        <v>12</v>
      </c>
      <c r="C187" s="2" t="n">
        <f aca="false">MOD(QUOTIENT($B187,1),2)</f>
        <v>0</v>
      </c>
      <c r="D187" s="2" t="n">
        <f aca="false">MOD(QUOTIENT($B187,2),2)</f>
        <v>0</v>
      </c>
      <c r="E187" s="2" t="n">
        <f aca="false">MOD(QUOTIENT($B187,4),2)</f>
        <v>1</v>
      </c>
      <c r="F187" s="2" t="n">
        <f aca="false">MOD(QUOTIENT($B187,8),2)</f>
        <v>1</v>
      </c>
      <c r="G187" s="2" t="n">
        <f aca="false">MOD(QUOTIENT($B187,16),2)</f>
        <v>0</v>
      </c>
      <c r="H187" s="2" t="n">
        <f aca="false">MOD(QUOTIENT($B187,32),2)</f>
        <v>0</v>
      </c>
      <c r="I187" s="2" t="n">
        <f aca="false">MOD(QUOTIENT($B187,64),2)</f>
        <v>0</v>
      </c>
      <c r="J187" s="5" t="n">
        <f aca="false">IF($C187=const_zero,MIN(class_series_f_invested_usd,MAX(const_zero,$A187)),const_zero)</f>
        <v>30000000</v>
      </c>
      <c r="K187" s="5" t="n">
        <f aca="false">IF($D187=const_zero,MIN(class_series_e_invested_usd,MAX(const_zero,$A187-SUM($J187:$J187))),const_zero)</f>
        <v>300000000</v>
      </c>
      <c r="L187" s="5" t="n">
        <f aca="false">IF($E187=const_zero,MIN(class_series_d_invested_usd,MAX(const_zero,$A187-SUM($J187:$K187))),const_zero)</f>
        <v>0</v>
      </c>
      <c r="M187" s="5" t="n">
        <f aca="false">IF($F187=const_zero,MIN(class_series_c_invested_usd,MAX(const_zero,$A187-SUM($J187:$L187))),const_zero)</f>
        <v>0</v>
      </c>
      <c r="N187" s="5" t="n">
        <f aca="false">IF($G187=const_zero,MIN(class_series_b_invested_usd,MAX(const_zero,$A187-SUM($J187:$M187))),const_zero)</f>
        <v>30000000</v>
      </c>
      <c r="O187" s="5" t="n">
        <f aca="false">IF($H187=const_zero,MIN(class_series_a_invested_usd,MAX(const_zero,$A187-SUM($J187:$N187))),const_zero)</f>
        <v>15000000</v>
      </c>
      <c r="P187" s="5" t="n">
        <f aca="false">IF($I187=const_zero,MIN(class_seed_invested_usd,MAX(const_zero,$A187-SUM($J187:$O187))),const_zero)</f>
        <v>5000000</v>
      </c>
      <c r="Q187" s="5" t="n">
        <f aca="false">MAX(const_zero,$A187-SUM($J187:$P187))</f>
        <v>820000000</v>
      </c>
      <c r="R187" s="9" t="n">
        <f aca="false">common_rsa_total+'Pro-Forma'!$B$10+'Pro-Forma'!$B$11+IF($C187=const_one,'Pro-Forma'!$B$5,const_zero)+IF($D187=const_one,'Pro-Forma'!$F$27,const_zero)+IF($E187=const_one,'Pro-Forma'!$F$26,const_zero)+IF($F187=const_one,'Pro-Forma'!$F$25,const_zero)+IF($G187=const_one,'Pro-Forma'!$F$24,const_zero)+IF($H187=const_one,'Pro-Forma'!$F$23,const_zero)+IF($I187=const_one,'Pro-Forma'!$F$22,const_zero)</f>
        <v>13414164.1892672</v>
      </c>
      <c r="S187" s="23" t="b">
        <f aca="false">IF($R187&gt;const_zero,--($Q187&gt;option_strike_usd*$R187),const_zero)</f>
        <v>1</v>
      </c>
      <c r="T187" s="7" t="n">
        <f aca="false">IF($R187&gt;const_zero,IF($S187=const_one,($Q187+option_strike_usd*pre_f_options_issued)/($R187+pre_f_options_issued),$Q187/$R187),const_zero)</f>
        <v>51.6835185447383</v>
      </c>
      <c r="U187" s="5" t="n">
        <f aca="false">IF($C187=const_one,'Pro-Forma'!$B$5*$T187,const_zero)</f>
        <v>0</v>
      </c>
      <c r="V187" s="5" t="n">
        <f aca="false">IF($D187=const_one,'Pro-Forma'!$F$27*$T187,const_zero)</f>
        <v>0</v>
      </c>
      <c r="W187" s="5" t="n">
        <f aca="false">IF($E187=const_one,'Pro-Forma'!$F$26*$T187,const_zero)</f>
        <v>89601202.2290808</v>
      </c>
      <c r="X187" s="5" t="n">
        <f aca="false">IF($F187=const_one,'Pro-Forma'!$F$25*$T187,const_zero)</f>
        <v>124040444.507372</v>
      </c>
      <c r="Y187" s="5" t="n">
        <f aca="false">IF($G187=const_one,'Pro-Forma'!$F$24*$T187,const_zero)</f>
        <v>0</v>
      </c>
      <c r="Z187" s="5" t="n">
        <f aca="false">IF($H187=const_one,'Pro-Forma'!$F$23*$T187,const_zero)</f>
        <v>0</v>
      </c>
      <c r="AA187" s="5" t="n">
        <f aca="false">IF($I187=const_one,'Pro-Forma'!$F$22*$T187,const_zero)</f>
        <v>0</v>
      </c>
      <c r="AB187" s="5" t="n">
        <f aca="false">('Pro-Forma'!$B$10+'Pro-Forma'!$B$11)*$T187</f>
        <v>14497889.9990572</v>
      </c>
      <c r="AC187" s="5" t="n">
        <f aca="false">common_rsa_total*$T187</f>
        <v>465151666.902645</v>
      </c>
      <c r="AD187" s="5" t="n">
        <f aca="false">IF($S187=const_one,pre_f_options_issued*($T187-option_strike_usd),const_zero)</f>
        <v>126708796.361846</v>
      </c>
      <c r="AE187" s="5" t="n">
        <f aca="false">J187+U187</f>
        <v>30000000</v>
      </c>
      <c r="AF187" s="5" t="n">
        <f aca="false">K187+V187</f>
        <v>300000000</v>
      </c>
      <c r="AG187" s="5" t="n">
        <f aca="false">L187+W187</f>
        <v>89601202.2290808</v>
      </c>
      <c r="AH187" s="5" t="n">
        <f aca="false">M187+X187</f>
        <v>124040444.507372</v>
      </c>
      <c r="AI187" s="5" t="n">
        <f aca="false">N187+Y187</f>
        <v>30000000</v>
      </c>
      <c r="AJ187" s="5" t="n">
        <f aca="false">O187+Z187</f>
        <v>15000000</v>
      </c>
      <c r="AK187" s="5" t="n">
        <f aca="false">P187+AA187</f>
        <v>5000000</v>
      </c>
      <c r="AL187" s="5" t="n">
        <f aca="false">INDEX($AE$175:$AE$302,$B187-$C187*1+const_one)</f>
        <v>30000000</v>
      </c>
      <c r="AM187" s="5" t="n">
        <f aca="false">INDEX($AF$175:$AF$302,$B187-$D187*2+const_one)</f>
        <v>300000000</v>
      </c>
      <c r="AN187" s="5" t="n">
        <f aca="false">INDEX($AG$175:$AG$302,$B187-$E187*4+const_one)</f>
        <v>100000000</v>
      </c>
      <c r="AO187" s="5" t="n">
        <f aca="false">INDEX($AH$175:$AH$302,$B187-$F187*8+const_one)</f>
        <v>60000000</v>
      </c>
      <c r="AP187" s="5" t="n">
        <f aca="false">INDEX($AI$175:$AI$302,$B187-$G187*16+const_one)</f>
        <v>30000000</v>
      </c>
      <c r="AQ187" s="5" t="n">
        <f aca="false">INDEX($AJ$175:$AJ$302,$B187-$H187*32+const_one)</f>
        <v>15000000</v>
      </c>
      <c r="AR187" s="5" t="n">
        <f aca="false">INDEX($AK$175:$AK$302,$B187-$I187*64+const_one)</f>
        <v>5000000</v>
      </c>
      <c r="AS187" s="5" t="n">
        <f aca="false">INDEX($AE$175:$AE$302,$B187+(const_one-$C187)*1+const_one)</f>
        <v>40671021.9976102</v>
      </c>
      <c r="AT187" s="5" t="n">
        <f aca="false">INDEX($AF$175:$AF$302,$B187+(const_one-$D187)*2+const_one)</f>
        <v>312264740.303439</v>
      </c>
      <c r="AU187" s="5" t="n">
        <f aca="false">INDEX($AG$175:$AG$302,$B187+(const_one-$E187)*4+const_one)</f>
        <v>89601202.2290808</v>
      </c>
      <c r="AV187" s="5" t="n">
        <f aca="false">INDEX($AH$175:$AH$302,$B187+(const_one-$F187)*8+const_one)</f>
        <v>124040444.507372</v>
      </c>
      <c r="AW187" s="5" t="n">
        <f aca="false">INDEX($AI$175:$AI$302,$B187+(const_one-$G187)*16+const_one)</f>
        <v>135216125.566429</v>
      </c>
      <c r="AX187" s="5" t="n">
        <f aca="false">INDEX($AJ$175:$AJ$302,$B187+(const_one-$H187)*32+const_one)</f>
        <v>200223157.9567</v>
      </c>
      <c r="AY187" s="5" t="n">
        <f aca="false">INDEX($AK$175:$AK$302,$B187+(const_one-$I187)*64+const_one)</f>
        <v>197832433.68259</v>
      </c>
      <c r="AZ187" s="5" t="n">
        <f aca="false">--($C187=--(AS187&gt;AL187))</f>
        <v>0</v>
      </c>
      <c r="BA187" s="5" t="n">
        <f aca="false">--($D187=--(AT187&gt;AM187))</f>
        <v>0</v>
      </c>
      <c r="BB187" s="5" t="n">
        <f aca="false">--($E187=--(AU187&gt;AN187))</f>
        <v>0</v>
      </c>
      <c r="BC187" s="5" t="n">
        <f aca="false">--($F187=--(AV187&gt;AO187))</f>
        <v>1</v>
      </c>
      <c r="BD187" s="5" t="n">
        <f aca="false">--($G187=--(AW187&gt;AP187))</f>
        <v>0</v>
      </c>
      <c r="BE187" s="5" t="n">
        <f aca="false">--($H187=--(AX187&gt;AQ187))</f>
        <v>0</v>
      </c>
      <c r="BF187" s="5" t="n">
        <f aca="false">--($I187=--(AY187&gt;AR187))</f>
        <v>0</v>
      </c>
      <c r="BG187" s="5" t="n">
        <f aca="false">SUM(AZ187:BF187)</f>
        <v>1</v>
      </c>
      <c r="BH187" s="5" t="n">
        <f aca="false">SUM(AE187:AK187)+AB187+AC187+AD187</f>
        <v>1200000000</v>
      </c>
    </row>
    <row r="188" customFormat="false" ht="15" hidden="true" customHeight="false" outlineLevel="0" collapsed="false">
      <c r="A188" s="5" t="n">
        <f aca="false">exit_value_2_usd</f>
        <v>1200000000</v>
      </c>
      <c r="B188" s="2" t="n">
        <f aca="false">ROW()-ROW($B$175)</f>
        <v>13</v>
      </c>
      <c r="C188" s="2" t="n">
        <f aca="false">MOD(QUOTIENT($B188,1),2)</f>
        <v>1</v>
      </c>
      <c r="D188" s="2" t="n">
        <f aca="false">MOD(QUOTIENT($B188,2),2)</f>
        <v>0</v>
      </c>
      <c r="E188" s="2" t="n">
        <f aca="false">MOD(QUOTIENT($B188,4),2)</f>
        <v>1</v>
      </c>
      <c r="F188" s="2" t="n">
        <f aca="false">MOD(QUOTIENT($B188,8),2)</f>
        <v>1</v>
      </c>
      <c r="G188" s="2" t="n">
        <f aca="false">MOD(QUOTIENT($B188,16),2)</f>
        <v>0</v>
      </c>
      <c r="H188" s="2" t="n">
        <f aca="false">MOD(QUOTIENT($B188,32),2)</f>
        <v>0</v>
      </c>
      <c r="I188" s="2" t="n">
        <f aca="false">MOD(QUOTIENT($B188,64),2)</f>
        <v>0</v>
      </c>
      <c r="J188" s="5" t="n">
        <f aca="false">IF($C188=const_zero,MIN(class_series_f_invested_usd,MAX(const_zero,$A188)),const_zero)</f>
        <v>0</v>
      </c>
      <c r="K188" s="5" t="n">
        <f aca="false">IF($D188=const_zero,MIN(class_series_e_invested_usd,MAX(const_zero,$A188-SUM($J188:$J188))),const_zero)</f>
        <v>300000000</v>
      </c>
      <c r="L188" s="5" t="n">
        <f aca="false">IF($E188=const_zero,MIN(class_series_d_invested_usd,MAX(const_zero,$A188-SUM($J188:$K188))),const_zero)</f>
        <v>0</v>
      </c>
      <c r="M188" s="5" t="n">
        <f aca="false">IF($F188=const_zero,MIN(class_series_c_invested_usd,MAX(const_zero,$A188-SUM($J188:$L188))),const_zero)</f>
        <v>0</v>
      </c>
      <c r="N188" s="5" t="n">
        <f aca="false">IF($G188=const_zero,MIN(class_series_b_invested_usd,MAX(const_zero,$A188-SUM($J188:$M188))),const_zero)</f>
        <v>30000000</v>
      </c>
      <c r="O188" s="5" t="n">
        <f aca="false">IF($H188=const_zero,MIN(class_series_a_invested_usd,MAX(const_zero,$A188-SUM($J188:$N188))),const_zero)</f>
        <v>15000000</v>
      </c>
      <c r="P188" s="5" t="n">
        <f aca="false">IF($I188=const_zero,MIN(class_seed_invested_usd,MAX(const_zero,$A188-SUM($J188:$O188))),const_zero)</f>
        <v>5000000</v>
      </c>
      <c r="Q188" s="5" t="n">
        <f aca="false">MAX(const_zero,$A188-SUM($J188:$P188))</f>
        <v>850000000</v>
      </c>
      <c r="R188" s="9" t="n">
        <f aca="false">common_rsa_total+'Pro-Forma'!$B$10+'Pro-Forma'!$B$11+IF($C188=const_one,'Pro-Forma'!$B$5,const_zero)+IF($D188=const_one,'Pro-Forma'!$F$27,const_zero)+IF($E188=const_one,'Pro-Forma'!$F$26,const_zero)+IF($F188=const_one,'Pro-Forma'!$F$25,const_zero)+IF($G188=const_one,'Pro-Forma'!$F$24,const_zero)+IF($H188=const_one,'Pro-Forma'!$F$23,const_zero)+IF($I188=const_one,'Pro-Forma'!$F$22,const_zero)</f>
        <v>14211432.2584705</v>
      </c>
      <c r="S188" s="23" t="b">
        <f aca="false">IF($R188&gt;const_zero,--($Q188&gt;option_strike_usd*$R188),const_zero)</f>
        <v>1</v>
      </c>
      <c r="T188" s="7" t="n">
        <f aca="false">IF($R188&gt;const_zero,IF($S188=const_one,($Q188+option_strike_usd*pre_f_options_issued)/($R188+pre_f_options_issued),$Q188/$R188),const_zero)</f>
        <v>51.0129824191397</v>
      </c>
      <c r="U188" s="5" t="n">
        <f aca="false">IF($C188=const_one,'Pro-Forma'!$B$5*$T188,const_zero)</f>
        <v>40671021.9976102</v>
      </c>
      <c r="V188" s="5" t="n">
        <f aca="false">IF($D188=const_one,'Pro-Forma'!$F$27*$T188,const_zero)</f>
        <v>0</v>
      </c>
      <c r="W188" s="5" t="n">
        <f aca="false">IF($E188=const_one,'Pro-Forma'!$F$26*$T188,const_zero)</f>
        <v>88438726.3628208</v>
      </c>
      <c r="X188" s="5" t="n">
        <f aca="false">IF($F188=const_one,'Pro-Forma'!$F$25*$T188,const_zero)</f>
        <v>122431157.805935</v>
      </c>
      <c r="Y188" s="5" t="n">
        <f aca="false">IF($G188=const_one,'Pro-Forma'!$F$24*$T188,const_zero)</f>
        <v>0</v>
      </c>
      <c r="Z188" s="5" t="n">
        <f aca="false">IF($H188=const_one,'Pro-Forma'!$F$23*$T188,const_zero)</f>
        <v>0</v>
      </c>
      <c r="AA188" s="5" t="n">
        <f aca="false">IF($I188=const_one,'Pro-Forma'!$F$22*$T188,const_zero)</f>
        <v>0</v>
      </c>
      <c r="AB188" s="5" t="n">
        <f aca="false">('Pro-Forma'!$B$10+'Pro-Forma'!$B$11)*$T188</f>
        <v>14309796.0135267</v>
      </c>
      <c r="AC188" s="5" t="n">
        <f aca="false">common_rsa_total*$T188</f>
        <v>459116841.772258</v>
      </c>
      <c r="AD188" s="5" t="n">
        <f aca="false">IF($S188=const_one,pre_f_options_issued*($T188-option_strike_usd),const_zero)</f>
        <v>125032456.047849</v>
      </c>
      <c r="AE188" s="5" t="n">
        <f aca="false">J188+U188</f>
        <v>40671021.9976102</v>
      </c>
      <c r="AF188" s="5" t="n">
        <f aca="false">K188+V188</f>
        <v>300000000</v>
      </c>
      <c r="AG188" s="5" t="n">
        <f aca="false">L188+W188</f>
        <v>88438726.3628208</v>
      </c>
      <c r="AH188" s="5" t="n">
        <f aca="false">M188+X188</f>
        <v>122431157.805935</v>
      </c>
      <c r="AI188" s="5" t="n">
        <f aca="false">N188+Y188</f>
        <v>30000000</v>
      </c>
      <c r="AJ188" s="5" t="n">
        <f aca="false">O188+Z188</f>
        <v>15000000</v>
      </c>
      <c r="AK188" s="5" t="n">
        <f aca="false">P188+AA188</f>
        <v>5000000</v>
      </c>
      <c r="AL188" s="5" t="n">
        <f aca="false">INDEX($AE$175:$AE$302,$B188-$C188*1+const_one)</f>
        <v>30000000</v>
      </c>
      <c r="AM188" s="5" t="n">
        <f aca="false">INDEX($AF$175:$AF$302,$B188-$D188*2+const_one)</f>
        <v>300000000</v>
      </c>
      <c r="AN188" s="5" t="n">
        <f aca="false">INDEX($AG$175:$AG$302,$B188-$E188*4+const_one)</f>
        <v>100000000</v>
      </c>
      <c r="AO188" s="5" t="n">
        <f aca="false">INDEX($AH$175:$AH$302,$B188-$F188*8+const_one)</f>
        <v>60000000</v>
      </c>
      <c r="AP188" s="5" t="n">
        <f aca="false">INDEX($AI$175:$AI$302,$B188-$G188*16+const_one)</f>
        <v>30000000</v>
      </c>
      <c r="AQ188" s="5" t="n">
        <f aca="false">INDEX($AJ$175:$AJ$302,$B188-$H188*32+const_one)</f>
        <v>15000000</v>
      </c>
      <c r="AR188" s="5" t="n">
        <f aca="false">INDEX($AK$175:$AK$302,$B188-$I188*64+const_one)</f>
        <v>5000000</v>
      </c>
      <c r="AS188" s="5" t="n">
        <f aca="false">INDEX($AE$175:$AE$302,$B188+(const_one-$C188)*1+const_one)</f>
        <v>40671021.9976102</v>
      </c>
      <c r="AT188" s="5" t="n">
        <f aca="false">INDEX($AF$175:$AF$302,$B188+(const_one-$D188)*2+const_one)</f>
        <v>309421238.358728</v>
      </c>
      <c r="AU188" s="5" t="n">
        <f aca="false">INDEX($AG$175:$AG$302,$B188+(const_one-$E188)*4+const_one)</f>
        <v>88438726.3628208</v>
      </c>
      <c r="AV188" s="5" t="n">
        <f aca="false">INDEX($AH$175:$AH$302,$B188+(const_one-$F188)*8+const_one)</f>
        <v>122431157.805935</v>
      </c>
      <c r="AW188" s="5" t="n">
        <f aca="false">INDEX($AI$175:$AI$302,$B188+(const_one-$G188)*16+const_one)</f>
        <v>134312918.781551</v>
      </c>
      <c r="AX188" s="5" t="n">
        <f aca="false">INDEX($AJ$175:$AJ$302,$B188+(const_one-$H188)*32+const_one)</f>
        <v>199779542.333407</v>
      </c>
      <c r="AY188" s="5" t="n">
        <f aca="false">INDEX($AK$175:$AK$302,$B188+(const_one-$I188)*64+const_one)</f>
        <v>197476608.127834</v>
      </c>
      <c r="AZ188" s="5" t="n">
        <f aca="false">--($C188=--(AS188&gt;AL188))</f>
        <v>1</v>
      </c>
      <c r="BA188" s="5" t="n">
        <f aca="false">--($D188=--(AT188&gt;AM188))</f>
        <v>0</v>
      </c>
      <c r="BB188" s="5" t="n">
        <f aca="false">--($E188=--(AU188&gt;AN188))</f>
        <v>0</v>
      </c>
      <c r="BC188" s="5" t="n">
        <f aca="false">--($F188=--(AV188&gt;AO188))</f>
        <v>1</v>
      </c>
      <c r="BD188" s="5" t="n">
        <f aca="false">--($G188=--(AW188&gt;AP188))</f>
        <v>0</v>
      </c>
      <c r="BE188" s="5" t="n">
        <f aca="false">--($H188=--(AX188&gt;AQ188))</f>
        <v>0</v>
      </c>
      <c r="BF188" s="5" t="n">
        <f aca="false">--($I188=--(AY188&gt;AR188))</f>
        <v>0</v>
      </c>
      <c r="BG188" s="5" t="n">
        <f aca="false">SUM(AZ188:BF188)</f>
        <v>2</v>
      </c>
      <c r="BH188" s="5" t="n">
        <f aca="false">SUM(AE188:AK188)+AB188+AC188+AD188</f>
        <v>1200000000</v>
      </c>
    </row>
    <row r="189" customFormat="false" ht="15" hidden="true" customHeight="false" outlineLevel="0" collapsed="false">
      <c r="A189" s="5" t="n">
        <f aca="false">exit_value_2_usd</f>
        <v>1200000000</v>
      </c>
      <c r="B189" s="2" t="n">
        <f aca="false">ROW()-ROW($B$175)</f>
        <v>14</v>
      </c>
      <c r="C189" s="2" t="n">
        <f aca="false">MOD(QUOTIENT($B189,1),2)</f>
        <v>0</v>
      </c>
      <c r="D189" s="2" t="n">
        <f aca="false">MOD(QUOTIENT($B189,2),2)</f>
        <v>1</v>
      </c>
      <c r="E189" s="2" t="n">
        <f aca="false">MOD(QUOTIENT($B189,4),2)</f>
        <v>1</v>
      </c>
      <c r="F189" s="2" t="n">
        <f aca="false">MOD(QUOTIENT($B189,8),2)</f>
        <v>1</v>
      </c>
      <c r="G189" s="2" t="n">
        <f aca="false">MOD(QUOTIENT($B189,16),2)</f>
        <v>0</v>
      </c>
      <c r="H189" s="2" t="n">
        <f aca="false">MOD(QUOTIENT($B189,32),2)</f>
        <v>0</v>
      </c>
      <c r="I189" s="2" t="n">
        <f aca="false">MOD(QUOTIENT($B189,64),2)</f>
        <v>0</v>
      </c>
      <c r="J189" s="5" t="n">
        <f aca="false">IF($C189=const_zero,MIN(class_series_f_invested_usd,MAX(const_zero,$A189)),const_zero)</f>
        <v>30000000</v>
      </c>
      <c r="K189" s="5" t="n">
        <f aca="false">IF($D189=const_zero,MIN(class_series_e_invested_usd,MAX(const_zero,$A189-SUM($J189:$J189))),const_zero)</f>
        <v>0</v>
      </c>
      <c r="L189" s="5" t="n">
        <f aca="false">IF($E189=const_zero,MIN(class_series_d_invested_usd,MAX(const_zero,$A189-SUM($J189:$K189))),const_zero)</f>
        <v>0</v>
      </c>
      <c r="M189" s="5" t="n">
        <f aca="false">IF($F189=const_zero,MIN(class_series_c_invested_usd,MAX(const_zero,$A189-SUM($J189:$L189))),const_zero)</f>
        <v>0</v>
      </c>
      <c r="N189" s="5" t="n">
        <f aca="false">IF($G189=const_zero,MIN(class_series_b_invested_usd,MAX(const_zero,$A189-SUM($J189:$M189))),const_zero)</f>
        <v>30000000</v>
      </c>
      <c r="O189" s="5" t="n">
        <f aca="false">IF($H189=const_zero,MIN(class_series_a_invested_usd,MAX(const_zero,$A189-SUM($J189:$N189))),const_zero)</f>
        <v>15000000</v>
      </c>
      <c r="P189" s="5" t="n">
        <f aca="false">IF($I189=const_zero,MIN(class_seed_invested_usd,MAX(const_zero,$A189-SUM($J189:$O189))),const_zero)</f>
        <v>5000000</v>
      </c>
      <c r="Q189" s="5" t="n">
        <f aca="false">MAX(const_zero,$A189-SUM($J189:$P189))</f>
        <v>1120000000</v>
      </c>
      <c r="R189" s="9" t="n">
        <f aca="false">common_rsa_total+'Pro-Forma'!$B$10+'Pro-Forma'!$B$11+IF($C189=const_one,'Pro-Forma'!$B$5,const_zero)+IF($D189=const_one,'Pro-Forma'!$F$27,const_zero)+IF($E189=const_one,'Pro-Forma'!$F$26,const_zero)+IF($F189=const_one,'Pro-Forma'!$F$25,const_zero)+IF($G189=const_one,'Pro-Forma'!$F$24,const_zero)+IF($H189=const_one,'Pro-Forma'!$F$23,const_zero)+IF($I189=const_one,'Pro-Forma'!$F$22,const_zero)</f>
        <v>19547484.4666011</v>
      </c>
      <c r="S189" s="23" t="b">
        <f aca="false">IF($R189&gt;const_zero,--($Q189&gt;option_strike_usd*$R189),const_zero)</f>
        <v>1</v>
      </c>
      <c r="T189" s="7" t="n">
        <f aca="false">IF($R189&gt;const_zero,IF($S189=const_one,($Q189+option_strike_usd*pre_f_options_issued)/($R189+pre_f_options_issued),$Q189/$R189),const_zero)</f>
        <v>50.9128377752317</v>
      </c>
      <c r="U189" s="5" t="n">
        <f aca="false">IF($C189=const_one,'Pro-Forma'!$B$5*$T189,const_zero)</f>
        <v>0</v>
      </c>
      <c r="V189" s="5" t="n">
        <f aca="false">IF($D189=const_one,'Pro-Forma'!$F$27*$T189,const_zero)</f>
        <v>312264740.303439</v>
      </c>
      <c r="W189" s="5" t="n">
        <f aca="false">IF($E189=const_one,'Pro-Forma'!$F$26*$T189,const_zero)</f>
        <v>88265110.464685</v>
      </c>
      <c r="X189" s="5" t="n">
        <f aca="false">IF($F189=const_one,'Pro-Forma'!$F$25*$T189,const_zero)</f>
        <v>122190810.660556</v>
      </c>
      <c r="Y189" s="5" t="n">
        <f aca="false">IF($G189=const_one,'Pro-Forma'!$F$24*$T189,const_zero)</f>
        <v>0</v>
      </c>
      <c r="Z189" s="5" t="n">
        <f aca="false">IF($H189=const_one,'Pro-Forma'!$F$23*$T189,const_zero)</f>
        <v>0</v>
      </c>
      <c r="AA189" s="5" t="n">
        <f aca="false">IF($I189=const_one,'Pro-Forma'!$F$22*$T189,const_zero)</f>
        <v>0</v>
      </c>
      <c r="AB189" s="5" t="n">
        <f aca="false">('Pro-Forma'!$B$10+'Pro-Forma'!$B$11)*$T189</f>
        <v>14281704.156156</v>
      </c>
      <c r="AC189" s="5" t="n">
        <f aca="false">common_rsa_total*$T189</f>
        <v>458215539.977085</v>
      </c>
      <c r="AD189" s="5" t="n">
        <f aca="false">IF($S189=const_one,pre_f_options_issued*($T189-option_strike_usd),const_zero)</f>
        <v>124782094.438079</v>
      </c>
      <c r="AE189" s="5" t="n">
        <f aca="false">J189+U189</f>
        <v>30000000</v>
      </c>
      <c r="AF189" s="5" t="n">
        <f aca="false">K189+V189</f>
        <v>312264740.303439</v>
      </c>
      <c r="AG189" s="5" t="n">
        <f aca="false">L189+W189</f>
        <v>88265110.464685</v>
      </c>
      <c r="AH189" s="5" t="n">
        <f aca="false">M189+X189</f>
        <v>122190810.660556</v>
      </c>
      <c r="AI189" s="5" t="n">
        <f aca="false">N189+Y189</f>
        <v>30000000</v>
      </c>
      <c r="AJ189" s="5" t="n">
        <f aca="false">O189+Z189</f>
        <v>15000000</v>
      </c>
      <c r="AK189" s="5" t="n">
        <f aca="false">P189+AA189</f>
        <v>5000000</v>
      </c>
      <c r="AL189" s="5" t="n">
        <f aca="false">INDEX($AE$175:$AE$302,$B189-$C189*1+const_one)</f>
        <v>30000000</v>
      </c>
      <c r="AM189" s="5" t="n">
        <f aca="false">INDEX($AF$175:$AF$302,$B189-$D189*2+const_one)</f>
        <v>300000000</v>
      </c>
      <c r="AN189" s="5" t="n">
        <f aca="false">INDEX($AG$175:$AG$302,$B189-$E189*4+const_one)</f>
        <v>100000000</v>
      </c>
      <c r="AO189" s="5" t="n">
        <f aca="false">INDEX($AH$175:$AH$302,$B189-$F189*8+const_one)</f>
        <v>60000000</v>
      </c>
      <c r="AP189" s="5" t="n">
        <f aca="false">INDEX($AI$175:$AI$302,$B189-$G189*16+const_one)</f>
        <v>30000000</v>
      </c>
      <c r="AQ189" s="5" t="n">
        <f aca="false">INDEX($AJ$175:$AJ$302,$B189-$H189*32+const_one)</f>
        <v>15000000</v>
      </c>
      <c r="AR189" s="5" t="n">
        <f aca="false">INDEX($AK$175:$AK$302,$B189-$I189*64+const_one)</f>
        <v>5000000</v>
      </c>
      <c r="AS189" s="5" t="n">
        <f aca="false">INDEX($AE$175:$AE$302,$B189+(const_one-$C189)*1+const_one)</f>
        <v>40221554.088481</v>
      </c>
      <c r="AT189" s="5" t="n">
        <f aca="false">INDEX($AF$175:$AF$302,$B189+(const_one-$D189)*2+const_one)</f>
        <v>312264740.303439</v>
      </c>
      <c r="AU189" s="5" t="n">
        <f aca="false">INDEX($AG$175:$AG$302,$B189+(const_one-$E189)*4+const_one)</f>
        <v>88265110.464685</v>
      </c>
      <c r="AV189" s="5" t="n">
        <f aca="false">INDEX($AH$175:$AH$302,$B189+(const_one-$F189)*8+const_one)</f>
        <v>122190810.660556</v>
      </c>
      <c r="AW189" s="5" t="n">
        <f aca="false">INDEX($AI$175:$AI$302,$B189+(const_one-$G189)*16+const_one)</f>
        <v>138037813.921407</v>
      </c>
      <c r="AX189" s="5" t="n">
        <f aca="false">INDEX($AJ$175:$AJ$302,$B189+(const_one-$H189)*32+const_one)</f>
        <v>210278335.015705</v>
      </c>
      <c r="AY189" s="5" t="n">
        <f aca="false">INDEX($AK$175:$AK$302,$B189+(const_one-$I189)*64+const_one)</f>
        <v>208429734.268314</v>
      </c>
      <c r="AZ189" s="5" t="n">
        <f aca="false">--($C189=--(AS189&gt;AL189))</f>
        <v>0</v>
      </c>
      <c r="BA189" s="5" t="n">
        <f aca="false">--($D189=--(AT189&gt;AM189))</f>
        <v>1</v>
      </c>
      <c r="BB189" s="5" t="n">
        <f aca="false">--($E189=--(AU189&gt;AN189))</f>
        <v>0</v>
      </c>
      <c r="BC189" s="5" t="n">
        <f aca="false">--($F189=--(AV189&gt;AO189))</f>
        <v>1</v>
      </c>
      <c r="BD189" s="5" t="n">
        <f aca="false">--($G189=--(AW189&gt;AP189))</f>
        <v>0</v>
      </c>
      <c r="BE189" s="5" t="n">
        <f aca="false">--($H189=--(AX189&gt;AQ189))</f>
        <v>0</v>
      </c>
      <c r="BF189" s="5" t="n">
        <f aca="false">--($I189=--(AY189&gt;AR189))</f>
        <v>0</v>
      </c>
      <c r="BG189" s="5" t="n">
        <f aca="false">SUM(AZ189:BF189)</f>
        <v>2</v>
      </c>
      <c r="BH189" s="5" t="n">
        <f aca="false">SUM(AE189:AK189)+AB189+AC189+AD189</f>
        <v>1200000000</v>
      </c>
    </row>
    <row r="190" customFormat="false" ht="15" hidden="true" customHeight="false" outlineLevel="0" collapsed="false">
      <c r="A190" s="5" t="n">
        <f aca="false">exit_value_2_usd</f>
        <v>1200000000</v>
      </c>
      <c r="B190" s="2" t="n">
        <f aca="false">ROW()-ROW($B$175)</f>
        <v>15</v>
      </c>
      <c r="C190" s="2" t="n">
        <f aca="false">MOD(QUOTIENT($B190,1),2)</f>
        <v>1</v>
      </c>
      <c r="D190" s="2" t="n">
        <f aca="false">MOD(QUOTIENT($B190,2),2)</f>
        <v>1</v>
      </c>
      <c r="E190" s="2" t="n">
        <f aca="false">MOD(QUOTIENT($B190,4),2)</f>
        <v>1</v>
      </c>
      <c r="F190" s="2" t="n">
        <f aca="false">MOD(QUOTIENT($B190,8),2)</f>
        <v>1</v>
      </c>
      <c r="G190" s="2" t="n">
        <f aca="false">MOD(QUOTIENT($B190,16),2)</f>
        <v>0</v>
      </c>
      <c r="H190" s="2" t="n">
        <f aca="false">MOD(QUOTIENT($B190,32),2)</f>
        <v>0</v>
      </c>
      <c r="I190" s="2" t="n">
        <f aca="false">MOD(QUOTIENT($B190,64),2)</f>
        <v>0</v>
      </c>
      <c r="J190" s="5" t="n">
        <f aca="false">IF($C190=const_zero,MIN(class_series_f_invested_usd,MAX(const_zero,$A190)),const_zero)</f>
        <v>0</v>
      </c>
      <c r="K190" s="5" t="n">
        <f aca="false">IF($D190=const_zero,MIN(class_series_e_invested_usd,MAX(const_zero,$A190-SUM($J190:$J190))),const_zero)</f>
        <v>0</v>
      </c>
      <c r="L190" s="5" t="n">
        <f aca="false">IF($E190=const_zero,MIN(class_series_d_invested_usd,MAX(const_zero,$A190-SUM($J190:$K190))),const_zero)</f>
        <v>0</v>
      </c>
      <c r="M190" s="5" t="n">
        <f aca="false">IF($F190=const_zero,MIN(class_series_c_invested_usd,MAX(const_zero,$A190-SUM($J190:$L190))),const_zero)</f>
        <v>0</v>
      </c>
      <c r="N190" s="5" t="n">
        <f aca="false">IF($G190=const_zero,MIN(class_series_b_invested_usd,MAX(const_zero,$A190-SUM($J190:$M190))),const_zero)</f>
        <v>30000000</v>
      </c>
      <c r="O190" s="5" t="n">
        <f aca="false">IF($H190=const_zero,MIN(class_series_a_invested_usd,MAX(const_zero,$A190-SUM($J190:$N190))),const_zero)</f>
        <v>15000000</v>
      </c>
      <c r="P190" s="5" t="n">
        <f aca="false">IF($I190=const_zero,MIN(class_seed_invested_usd,MAX(const_zero,$A190-SUM($J190:$O190))),const_zero)</f>
        <v>5000000</v>
      </c>
      <c r="Q190" s="5" t="n">
        <f aca="false">MAX(const_zero,$A190-SUM($J190:$P190))</f>
        <v>1150000000</v>
      </c>
      <c r="R190" s="9" t="n">
        <f aca="false">common_rsa_total+'Pro-Forma'!$B$10+'Pro-Forma'!$B$11+IF($C190=const_one,'Pro-Forma'!$B$5,const_zero)+IF($D190=const_one,'Pro-Forma'!$F$27,const_zero)+IF($E190=const_one,'Pro-Forma'!$F$26,const_zero)+IF($F190=const_one,'Pro-Forma'!$F$25,const_zero)+IF($G190=const_one,'Pro-Forma'!$F$24,const_zero)+IF($H190=const_one,'Pro-Forma'!$F$23,const_zero)+IF($I190=const_one,'Pro-Forma'!$F$22,const_zero)</f>
        <v>20344752.5358044</v>
      </c>
      <c r="S190" s="23" t="b">
        <f aca="false">IF($R190&gt;const_zero,--($Q190&gt;option_strike_usd*$R190),const_zero)</f>
        <v>1</v>
      </c>
      <c r="T190" s="7" t="n">
        <f aca="false">IF($R190&gt;const_zero,IF($S190=const_one,($Q190+option_strike_usd*pre_f_options_issued)/($R190+pre_f_options_issued),$Q190/$R190),const_zero)</f>
        <v>50.4492223408285</v>
      </c>
      <c r="U190" s="5" t="n">
        <f aca="false">IF($C190=const_one,'Pro-Forma'!$B$5*$T190,const_zero)</f>
        <v>40221554.088481</v>
      </c>
      <c r="V190" s="5" t="n">
        <f aca="false">IF($D190=const_one,'Pro-Forma'!$F$27*$T190,const_zero)</f>
        <v>309421238.358728</v>
      </c>
      <c r="W190" s="5" t="n">
        <f aca="false">IF($E190=const_one,'Pro-Forma'!$F$26*$T190,const_zero)</f>
        <v>87461362.9361856</v>
      </c>
      <c r="X190" s="5" t="n">
        <f aca="false">IF($F190=const_one,'Pro-Forma'!$F$25*$T190,const_zero)</f>
        <v>121078133.617988</v>
      </c>
      <c r="Y190" s="5" t="n">
        <f aca="false">IF($G190=const_one,'Pro-Forma'!$F$24*$T190,const_zero)</f>
        <v>0</v>
      </c>
      <c r="Z190" s="5" t="n">
        <f aca="false">IF($H190=const_one,'Pro-Forma'!$F$23*$T190,const_zero)</f>
        <v>0</v>
      </c>
      <c r="AA190" s="5" t="n">
        <f aca="false">IF($I190=const_one,'Pro-Forma'!$F$22*$T190,const_zero)</f>
        <v>0</v>
      </c>
      <c r="AB190" s="5" t="n">
        <f aca="false">('Pro-Forma'!$B$10+'Pro-Forma'!$B$11)*$T190</f>
        <v>14151654.0790889</v>
      </c>
      <c r="AC190" s="5" t="n">
        <f aca="false">common_rsa_total*$T190</f>
        <v>454043001.067456</v>
      </c>
      <c r="AD190" s="5" t="n">
        <f aca="false">IF($S190=const_one,pre_f_options_issued*($T190-option_strike_usd),const_zero)</f>
        <v>123623055.852071</v>
      </c>
      <c r="AE190" s="5" t="n">
        <f aca="false">J190+U190</f>
        <v>40221554.088481</v>
      </c>
      <c r="AF190" s="5" t="n">
        <f aca="false">K190+V190</f>
        <v>309421238.358728</v>
      </c>
      <c r="AG190" s="5" t="n">
        <f aca="false">L190+W190</f>
        <v>87461362.9361856</v>
      </c>
      <c r="AH190" s="5" t="n">
        <f aca="false">M190+X190</f>
        <v>121078133.617988</v>
      </c>
      <c r="AI190" s="5" t="n">
        <f aca="false">N190+Y190</f>
        <v>30000000</v>
      </c>
      <c r="AJ190" s="5" t="n">
        <f aca="false">O190+Z190</f>
        <v>15000000</v>
      </c>
      <c r="AK190" s="5" t="n">
        <f aca="false">P190+AA190</f>
        <v>5000000</v>
      </c>
      <c r="AL190" s="5" t="n">
        <f aca="false">INDEX($AE$175:$AE$302,$B190-$C190*1+const_one)</f>
        <v>30000000</v>
      </c>
      <c r="AM190" s="5" t="n">
        <f aca="false">INDEX($AF$175:$AF$302,$B190-$D190*2+const_one)</f>
        <v>300000000</v>
      </c>
      <c r="AN190" s="5" t="n">
        <f aca="false">INDEX($AG$175:$AG$302,$B190-$E190*4+const_one)</f>
        <v>100000000</v>
      </c>
      <c r="AO190" s="5" t="n">
        <f aca="false">INDEX($AH$175:$AH$302,$B190-$F190*8+const_one)</f>
        <v>60000000</v>
      </c>
      <c r="AP190" s="5" t="n">
        <f aca="false">INDEX($AI$175:$AI$302,$B190-$G190*16+const_one)</f>
        <v>30000000</v>
      </c>
      <c r="AQ190" s="5" t="n">
        <f aca="false">INDEX($AJ$175:$AJ$302,$B190-$H190*32+const_one)</f>
        <v>15000000</v>
      </c>
      <c r="AR190" s="5" t="n">
        <f aca="false">INDEX($AK$175:$AK$302,$B190-$I190*64+const_one)</f>
        <v>5000000</v>
      </c>
      <c r="AS190" s="5" t="n">
        <f aca="false">INDEX($AE$175:$AE$302,$B190+(const_one-$C190)*1+const_one)</f>
        <v>40221554.088481</v>
      </c>
      <c r="AT190" s="5" t="n">
        <f aca="false">INDEX($AF$175:$AF$302,$B190+(const_one-$D190)*2+const_one)</f>
        <v>309421238.358728</v>
      </c>
      <c r="AU190" s="5" t="n">
        <f aca="false">INDEX($AG$175:$AG$302,$B190+(const_one-$E190)*4+const_one)</f>
        <v>87461362.9361856</v>
      </c>
      <c r="AV190" s="5" t="n">
        <f aca="false">INDEX($AH$175:$AH$302,$B190+(const_one-$F190)*8+const_one)</f>
        <v>121078133.617988</v>
      </c>
      <c r="AW190" s="5" t="n">
        <f aca="false">INDEX($AI$175:$AI$302,$B190+(const_one-$G190)*16+const_one)</f>
        <v>137261906.264547</v>
      </c>
      <c r="AX190" s="5" t="n">
        <f aca="false">INDEX($AJ$175:$AJ$302,$B190+(const_one-$H190)*32+const_one)</f>
        <v>209644527.904991</v>
      </c>
      <c r="AY190" s="5" t="n">
        <f aca="false">INDEX($AK$175:$AK$302,$B190+(const_one-$I190)*64+const_one)</f>
        <v>207848857.43043</v>
      </c>
      <c r="AZ190" s="5" t="n">
        <f aca="false">--($C190=--(AS190&gt;AL190))</f>
        <v>1</v>
      </c>
      <c r="BA190" s="5" t="n">
        <f aca="false">--($D190=--(AT190&gt;AM190))</f>
        <v>1</v>
      </c>
      <c r="BB190" s="5" t="n">
        <f aca="false">--($E190=--(AU190&gt;AN190))</f>
        <v>0</v>
      </c>
      <c r="BC190" s="5" t="n">
        <f aca="false">--($F190=--(AV190&gt;AO190))</f>
        <v>1</v>
      </c>
      <c r="BD190" s="5" t="n">
        <f aca="false">--($G190=--(AW190&gt;AP190))</f>
        <v>0</v>
      </c>
      <c r="BE190" s="5" t="n">
        <f aca="false">--($H190=--(AX190&gt;AQ190))</f>
        <v>0</v>
      </c>
      <c r="BF190" s="5" t="n">
        <f aca="false">--($I190=--(AY190&gt;AR190))</f>
        <v>0</v>
      </c>
      <c r="BG190" s="5" t="n">
        <f aca="false">SUM(AZ190:BF190)</f>
        <v>3</v>
      </c>
      <c r="BH190" s="5" t="n">
        <f aca="false">SUM(AE190:AK190)+AB190+AC190+AD190</f>
        <v>1200000000</v>
      </c>
    </row>
    <row r="191" customFormat="false" ht="15" hidden="true" customHeight="false" outlineLevel="0" collapsed="false">
      <c r="A191" s="5" t="n">
        <f aca="false">exit_value_2_usd</f>
        <v>1200000000</v>
      </c>
      <c r="B191" s="2" t="n">
        <f aca="false">ROW()-ROW($B$175)</f>
        <v>16</v>
      </c>
      <c r="C191" s="2" t="n">
        <f aca="false">MOD(QUOTIENT($B191,1),2)</f>
        <v>0</v>
      </c>
      <c r="D191" s="2" t="n">
        <f aca="false">MOD(QUOTIENT($B191,2),2)</f>
        <v>0</v>
      </c>
      <c r="E191" s="2" t="n">
        <f aca="false">MOD(QUOTIENT($B191,4),2)</f>
        <v>0</v>
      </c>
      <c r="F191" s="2" t="n">
        <f aca="false">MOD(QUOTIENT($B191,8),2)</f>
        <v>0</v>
      </c>
      <c r="G191" s="2" t="n">
        <f aca="false">MOD(QUOTIENT($B191,16),2)</f>
        <v>1</v>
      </c>
      <c r="H191" s="2" t="n">
        <f aca="false">MOD(QUOTIENT($B191,32),2)</f>
        <v>0</v>
      </c>
      <c r="I191" s="2" t="n">
        <f aca="false">MOD(QUOTIENT($B191,64),2)</f>
        <v>0</v>
      </c>
      <c r="J191" s="5" t="n">
        <f aca="false">IF($C191=const_zero,MIN(class_series_f_invested_usd,MAX(const_zero,$A191)),const_zero)</f>
        <v>30000000</v>
      </c>
      <c r="K191" s="5" t="n">
        <f aca="false">IF($D191=const_zero,MIN(class_series_e_invested_usd,MAX(const_zero,$A191-SUM($J191:$J191))),const_zero)</f>
        <v>300000000</v>
      </c>
      <c r="L191" s="5" t="n">
        <f aca="false">IF($E191=const_zero,MIN(class_series_d_invested_usd,MAX(const_zero,$A191-SUM($J191:$K191))),const_zero)</f>
        <v>100000000</v>
      </c>
      <c r="M191" s="5" t="n">
        <f aca="false">IF($F191=const_zero,MIN(class_series_c_invested_usd,MAX(const_zero,$A191-SUM($J191:$L191))),const_zero)</f>
        <v>60000000</v>
      </c>
      <c r="N191" s="5" t="n">
        <f aca="false">IF($G191=const_zero,MIN(class_series_b_invested_usd,MAX(const_zero,$A191-SUM($J191:$M191))),const_zero)</f>
        <v>0</v>
      </c>
      <c r="O191" s="5" t="n">
        <f aca="false">IF($H191=const_zero,MIN(class_series_a_invested_usd,MAX(const_zero,$A191-SUM($J191:$N191))),const_zero)</f>
        <v>15000000</v>
      </c>
      <c r="P191" s="5" t="n">
        <f aca="false">IF($I191=const_zero,MIN(class_seed_invested_usd,MAX(const_zero,$A191-SUM($J191:$O191))),const_zero)</f>
        <v>5000000</v>
      </c>
      <c r="Q191" s="5" t="n">
        <f aca="false">MAX(const_zero,$A191-SUM($J191:$P191))</f>
        <v>690000000</v>
      </c>
      <c r="R191" s="9" t="n">
        <f aca="false">common_rsa_total+'Pro-Forma'!$B$10+'Pro-Forma'!$B$11+IF($C191=const_one,'Pro-Forma'!$B$5,const_zero)+IF($D191=const_one,'Pro-Forma'!$F$27,const_zero)+IF($E191=const_one,'Pro-Forma'!$F$26,const_zero)+IF($F191=const_one,'Pro-Forma'!$F$25,const_zero)+IF($G191=const_one,'Pro-Forma'!$F$24,const_zero)+IF($H191=const_one,'Pro-Forma'!$F$23,const_zero)+IF($I191=const_one,'Pro-Forma'!$F$22,const_zero)</f>
        <v>12280512.8289884</v>
      </c>
      <c r="S191" s="23" t="b">
        <f aca="false">IF($R191&gt;const_zero,--($Q191&gt;option_strike_usd*$R191),const_zero)</f>
        <v>1</v>
      </c>
      <c r="T191" s="7" t="n">
        <f aca="false">IF($R191&gt;const_zero,IF($S191=const_one,($Q191+option_strike_usd*pre_f_options_issued)/($R191+pre_f_options_issued),$Q191/$R191),const_zero)</f>
        <v>46.8522309078363</v>
      </c>
      <c r="U191" s="5" t="n">
        <f aca="false">IF($C191=const_one,'Pro-Forma'!$B$5*$T191,const_zero)</f>
        <v>0</v>
      </c>
      <c r="V191" s="5" t="n">
        <f aca="false">IF($D191=const_one,'Pro-Forma'!$F$27*$T191,const_zero)</f>
        <v>0</v>
      </c>
      <c r="W191" s="5" t="n">
        <f aca="false">IF($E191=const_one,'Pro-Forma'!$F$26*$T191,const_zero)</f>
        <v>0</v>
      </c>
      <c r="X191" s="5" t="n">
        <f aca="false">IF($F191=const_one,'Pro-Forma'!$F$25*$T191,const_zero)</f>
        <v>0</v>
      </c>
      <c r="Y191" s="5" t="n">
        <f aca="false">IF($G191=const_one,'Pro-Forma'!$F$24*$T191,const_zero)</f>
        <v>140556692.723509</v>
      </c>
      <c r="Z191" s="5" t="n">
        <f aca="false">IF($H191=const_one,'Pro-Forma'!$F$23*$T191,const_zero)</f>
        <v>0</v>
      </c>
      <c r="AA191" s="5" t="n">
        <f aca="false">IF($I191=const_one,'Pro-Forma'!$F$22*$T191,const_zero)</f>
        <v>0</v>
      </c>
      <c r="AB191" s="5" t="n">
        <f aca="false">('Pro-Forma'!$B$10+'Pro-Forma'!$B$11)*$T191</f>
        <v>13142651.8363733</v>
      </c>
      <c r="AC191" s="5" t="n">
        <f aca="false">common_rsa_total*$T191</f>
        <v>421670078.170527</v>
      </c>
      <c r="AD191" s="5" t="n">
        <f aca="false">IF($S191=const_one,pre_f_options_issued*($T191-option_strike_usd),const_zero)</f>
        <v>114630577.269591</v>
      </c>
      <c r="AE191" s="5" t="n">
        <f aca="false">J191+U191</f>
        <v>30000000</v>
      </c>
      <c r="AF191" s="5" t="n">
        <f aca="false">K191+V191</f>
        <v>300000000</v>
      </c>
      <c r="AG191" s="5" t="n">
        <f aca="false">L191+W191</f>
        <v>100000000</v>
      </c>
      <c r="AH191" s="5" t="n">
        <f aca="false">M191+X191</f>
        <v>60000000</v>
      </c>
      <c r="AI191" s="5" t="n">
        <f aca="false">N191+Y191</f>
        <v>140556692.723509</v>
      </c>
      <c r="AJ191" s="5" t="n">
        <f aca="false">O191+Z191</f>
        <v>15000000</v>
      </c>
      <c r="AK191" s="5" t="n">
        <f aca="false">P191+AA191</f>
        <v>5000000</v>
      </c>
      <c r="AL191" s="5" t="n">
        <f aca="false">INDEX($AE$175:$AE$302,$B191-$C191*1+const_one)</f>
        <v>30000000</v>
      </c>
      <c r="AM191" s="5" t="n">
        <f aca="false">INDEX($AF$175:$AF$302,$B191-$D191*2+const_one)</f>
        <v>300000000</v>
      </c>
      <c r="AN191" s="5" t="n">
        <f aca="false">INDEX($AG$175:$AG$302,$B191-$E191*4+const_one)</f>
        <v>100000000</v>
      </c>
      <c r="AO191" s="5" t="n">
        <f aca="false">INDEX($AH$175:$AH$302,$B191-$F191*8+const_one)</f>
        <v>60000000</v>
      </c>
      <c r="AP191" s="5" t="n">
        <f aca="false">INDEX($AI$175:$AI$302,$B191-$G191*16+const_one)</f>
        <v>30000000</v>
      </c>
      <c r="AQ191" s="5" t="n">
        <f aca="false">INDEX($AJ$175:$AJ$302,$B191-$H191*32+const_one)</f>
        <v>15000000</v>
      </c>
      <c r="AR191" s="5" t="n">
        <f aca="false">INDEX($AK$175:$AK$302,$B191-$I191*64+const_one)</f>
        <v>5000000</v>
      </c>
      <c r="AS191" s="5" t="n">
        <f aca="false">INDEX($AE$175:$AE$302,$B191+(const_one-$C191)*1+const_one)</f>
        <v>36977422.1221883</v>
      </c>
      <c r="AT191" s="5" t="n">
        <f aca="false">INDEX($AF$175:$AF$302,$B191+(const_one-$D191)*2+const_one)</f>
        <v>291066699.457101</v>
      </c>
      <c r="AU191" s="5" t="n">
        <f aca="false">INDEX($AG$175:$AG$302,$B191+(const_one-$E191)*4+const_one)</f>
        <v>83196381.4380562</v>
      </c>
      <c r="AV191" s="5" t="n">
        <f aca="false">INDEX($AH$175:$AH$302,$B191+(const_one-$F191)*8+const_one)</f>
        <v>105119097.315464</v>
      </c>
      <c r="AW191" s="5" t="n">
        <f aca="false">INDEX($AI$175:$AI$302,$B191+(const_one-$G191)*16+const_one)</f>
        <v>140556692.723509</v>
      </c>
      <c r="AX191" s="5" t="n">
        <f aca="false">INDEX($AJ$175:$AJ$302,$B191+(const_one-$H191)*32+const_one)</f>
        <v>178837628.254804</v>
      </c>
      <c r="AY191" s="5" t="n">
        <f aca="false">INDEX($AK$175:$AK$302,$B191+(const_one-$I191)*64+const_one)</f>
        <v>176309887.926114</v>
      </c>
      <c r="AZ191" s="5" t="n">
        <f aca="false">--($C191=--(AS191&gt;AL191))</f>
        <v>0</v>
      </c>
      <c r="BA191" s="5" t="n">
        <f aca="false">--($D191=--(AT191&gt;AM191))</f>
        <v>1</v>
      </c>
      <c r="BB191" s="5" t="n">
        <f aca="false">--($E191=--(AU191&gt;AN191))</f>
        <v>1</v>
      </c>
      <c r="BC191" s="5" t="n">
        <f aca="false">--($F191=--(AV191&gt;AO191))</f>
        <v>0</v>
      </c>
      <c r="BD191" s="5" t="n">
        <f aca="false">--($G191=--(AW191&gt;AP191))</f>
        <v>1</v>
      </c>
      <c r="BE191" s="5" t="n">
        <f aca="false">--($H191=--(AX191&gt;AQ191))</f>
        <v>0</v>
      </c>
      <c r="BF191" s="5" t="n">
        <f aca="false">--($I191=--(AY191&gt;AR191))</f>
        <v>0</v>
      </c>
      <c r="BG191" s="5" t="n">
        <f aca="false">SUM(AZ191:BF191)</f>
        <v>3</v>
      </c>
      <c r="BH191" s="5" t="n">
        <f aca="false">SUM(AE191:AK191)+AB191+AC191+AD191</f>
        <v>1200000000</v>
      </c>
    </row>
    <row r="192" customFormat="false" ht="15" hidden="true" customHeight="false" outlineLevel="0" collapsed="false">
      <c r="A192" s="5" t="n">
        <f aca="false">exit_value_2_usd</f>
        <v>1200000000</v>
      </c>
      <c r="B192" s="2" t="n">
        <f aca="false">ROW()-ROW($B$175)</f>
        <v>17</v>
      </c>
      <c r="C192" s="2" t="n">
        <f aca="false">MOD(QUOTIENT($B192,1),2)</f>
        <v>1</v>
      </c>
      <c r="D192" s="2" t="n">
        <f aca="false">MOD(QUOTIENT($B192,2),2)</f>
        <v>0</v>
      </c>
      <c r="E192" s="2" t="n">
        <f aca="false">MOD(QUOTIENT($B192,4),2)</f>
        <v>0</v>
      </c>
      <c r="F192" s="2" t="n">
        <f aca="false">MOD(QUOTIENT($B192,8),2)</f>
        <v>0</v>
      </c>
      <c r="G192" s="2" t="n">
        <f aca="false">MOD(QUOTIENT($B192,16),2)</f>
        <v>1</v>
      </c>
      <c r="H192" s="2" t="n">
        <f aca="false">MOD(QUOTIENT($B192,32),2)</f>
        <v>0</v>
      </c>
      <c r="I192" s="2" t="n">
        <f aca="false">MOD(QUOTIENT($B192,64),2)</f>
        <v>0</v>
      </c>
      <c r="J192" s="5" t="n">
        <f aca="false">IF($C192=const_zero,MIN(class_series_f_invested_usd,MAX(const_zero,$A192)),const_zero)</f>
        <v>0</v>
      </c>
      <c r="K192" s="5" t="n">
        <f aca="false">IF($D192=const_zero,MIN(class_series_e_invested_usd,MAX(const_zero,$A192-SUM($J192:$J192))),const_zero)</f>
        <v>300000000</v>
      </c>
      <c r="L192" s="5" t="n">
        <f aca="false">IF($E192=const_zero,MIN(class_series_d_invested_usd,MAX(const_zero,$A192-SUM($J192:$K192))),const_zero)</f>
        <v>100000000</v>
      </c>
      <c r="M192" s="5" t="n">
        <f aca="false">IF($F192=const_zero,MIN(class_series_c_invested_usd,MAX(const_zero,$A192-SUM($J192:$L192))),const_zero)</f>
        <v>60000000</v>
      </c>
      <c r="N192" s="5" t="n">
        <f aca="false">IF($G192=const_zero,MIN(class_series_b_invested_usd,MAX(const_zero,$A192-SUM($J192:$M192))),const_zero)</f>
        <v>0</v>
      </c>
      <c r="O192" s="5" t="n">
        <f aca="false">IF($H192=const_zero,MIN(class_series_a_invested_usd,MAX(const_zero,$A192-SUM($J192:$N192))),const_zero)</f>
        <v>15000000</v>
      </c>
      <c r="P192" s="5" t="n">
        <f aca="false">IF($I192=const_zero,MIN(class_seed_invested_usd,MAX(const_zero,$A192-SUM($J192:$O192))),const_zero)</f>
        <v>5000000</v>
      </c>
      <c r="Q192" s="5" t="n">
        <f aca="false">MAX(const_zero,$A192-SUM($J192:$P192))</f>
        <v>720000000</v>
      </c>
      <c r="R192" s="9" t="n">
        <f aca="false">common_rsa_total+'Pro-Forma'!$B$10+'Pro-Forma'!$B$11+IF($C192=const_one,'Pro-Forma'!$B$5,const_zero)+IF($D192=const_one,'Pro-Forma'!$F$27,const_zero)+IF($E192=const_one,'Pro-Forma'!$F$26,const_zero)+IF($F192=const_one,'Pro-Forma'!$F$25,const_zero)+IF($G192=const_one,'Pro-Forma'!$F$24,const_zero)+IF($H192=const_one,'Pro-Forma'!$F$23,const_zero)+IF($I192=const_one,'Pro-Forma'!$F$22,const_zero)</f>
        <v>13077780.8981917</v>
      </c>
      <c r="S192" s="23" t="b">
        <f aca="false">IF($R192&gt;const_zero,--($Q192&gt;option_strike_usd*$R192),const_zero)</f>
        <v>1</v>
      </c>
      <c r="T192" s="7" t="n">
        <f aca="false">IF($R192&gt;const_zero,IF($S192=const_one,($Q192+option_strike_usd*pre_f_options_issued)/($R192+pre_f_options_issued),$Q192/$R192),const_zero)</f>
        <v>46.3801618935255</v>
      </c>
      <c r="U192" s="5" t="n">
        <f aca="false">IF($C192=const_one,'Pro-Forma'!$B$5*$T192,const_zero)</f>
        <v>36977422.1221883</v>
      </c>
      <c r="V192" s="5" t="n">
        <f aca="false">IF($D192=const_one,'Pro-Forma'!$F$27*$T192,const_zero)</f>
        <v>0</v>
      </c>
      <c r="W192" s="5" t="n">
        <f aca="false">IF($E192=const_one,'Pro-Forma'!$F$26*$T192,const_zero)</f>
        <v>0</v>
      </c>
      <c r="X192" s="5" t="n">
        <f aca="false">IF($F192=const_one,'Pro-Forma'!$F$25*$T192,const_zero)</f>
        <v>0</v>
      </c>
      <c r="Y192" s="5" t="n">
        <f aca="false">IF($G192=const_one,'Pro-Forma'!$F$24*$T192,const_zero)</f>
        <v>139140485.680577</v>
      </c>
      <c r="Z192" s="5" t="n">
        <f aca="false">IF($H192=const_one,'Pro-Forma'!$F$23*$T192,const_zero)</f>
        <v>0</v>
      </c>
      <c r="AA192" s="5" t="n">
        <f aca="false">IF($I192=const_one,'Pro-Forma'!$F$22*$T192,const_zero)</f>
        <v>0</v>
      </c>
      <c r="AB192" s="5" t="n">
        <f aca="false">('Pro-Forma'!$B$10+'Pro-Forma'!$B$11)*$T192</f>
        <v>13010230.4216913</v>
      </c>
      <c r="AC192" s="5" t="n">
        <f aca="false">common_rsa_total*$T192</f>
        <v>417421457.04173</v>
      </c>
      <c r="AD192" s="5" t="n">
        <f aca="false">IF($S192=const_one,pre_f_options_issued*($T192-option_strike_usd),const_zero)</f>
        <v>113450404.733814</v>
      </c>
      <c r="AE192" s="5" t="n">
        <f aca="false">J192+U192</f>
        <v>36977422.1221883</v>
      </c>
      <c r="AF192" s="5" t="n">
        <f aca="false">K192+V192</f>
        <v>300000000</v>
      </c>
      <c r="AG192" s="5" t="n">
        <f aca="false">L192+W192</f>
        <v>100000000</v>
      </c>
      <c r="AH192" s="5" t="n">
        <f aca="false">M192+X192</f>
        <v>60000000</v>
      </c>
      <c r="AI192" s="5" t="n">
        <f aca="false">N192+Y192</f>
        <v>139140485.680577</v>
      </c>
      <c r="AJ192" s="5" t="n">
        <f aca="false">O192+Z192</f>
        <v>15000000</v>
      </c>
      <c r="AK192" s="5" t="n">
        <f aca="false">P192+AA192</f>
        <v>5000000</v>
      </c>
      <c r="AL192" s="5" t="n">
        <f aca="false">INDEX($AE$175:$AE$302,$B192-$C192*1+const_one)</f>
        <v>30000000</v>
      </c>
      <c r="AM192" s="5" t="n">
        <f aca="false">INDEX($AF$175:$AF$302,$B192-$D192*2+const_one)</f>
        <v>300000000</v>
      </c>
      <c r="AN192" s="5" t="n">
        <f aca="false">INDEX($AG$175:$AG$302,$B192-$E192*4+const_one)</f>
        <v>100000000</v>
      </c>
      <c r="AO192" s="5" t="n">
        <f aca="false">INDEX($AH$175:$AH$302,$B192-$F192*8+const_one)</f>
        <v>60000000</v>
      </c>
      <c r="AP192" s="5" t="n">
        <f aca="false">INDEX($AI$175:$AI$302,$B192-$G192*16+const_one)</f>
        <v>30000000</v>
      </c>
      <c r="AQ192" s="5" t="n">
        <f aca="false">INDEX($AJ$175:$AJ$302,$B192-$H192*32+const_one)</f>
        <v>15000000</v>
      </c>
      <c r="AR192" s="5" t="n">
        <f aca="false">INDEX($AK$175:$AK$302,$B192-$I192*64+const_one)</f>
        <v>5000000</v>
      </c>
      <c r="AS192" s="5" t="n">
        <f aca="false">INDEX($AE$175:$AE$302,$B192+(const_one-$C192)*1+const_one)</f>
        <v>36977422.1221883</v>
      </c>
      <c r="AT192" s="5" t="n">
        <f aca="false">INDEX($AF$175:$AF$302,$B192+(const_one-$D192)*2+const_one)</f>
        <v>288853150.877644</v>
      </c>
      <c r="AU192" s="5" t="n">
        <f aca="false">INDEX($AG$175:$AG$302,$B192+(const_one-$E192)*4+const_one)</f>
        <v>82369166.3716396</v>
      </c>
      <c r="AV192" s="5" t="n">
        <f aca="false">INDEX($AH$175:$AH$302,$B192+(const_one-$F192)*8+const_one)</f>
        <v>104462281.003152</v>
      </c>
      <c r="AW192" s="5" t="n">
        <f aca="false">INDEX($AI$175:$AI$302,$B192+(const_one-$G192)*16+const_one)</f>
        <v>139140485.680577</v>
      </c>
      <c r="AX192" s="5" t="n">
        <f aca="false">INDEX($AJ$175:$AJ$302,$B192+(const_one-$H192)*32+const_one)</f>
        <v>179198136.973266</v>
      </c>
      <c r="AY192" s="5" t="n">
        <f aca="false">INDEX($AK$175:$AK$302,$B192+(const_one-$I192)*64+const_one)</f>
        <v>176768331.72617</v>
      </c>
      <c r="AZ192" s="5" t="n">
        <f aca="false">--($C192=--(AS192&gt;AL192))</f>
        <v>1</v>
      </c>
      <c r="BA192" s="5" t="n">
        <f aca="false">--($D192=--(AT192&gt;AM192))</f>
        <v>1</v>
      </c>
      <c r="BB192" s="5" t="n">
        <f aca="false">--($E192=--(AU192&gt;AN192))</f>
        <v>1</v>
      </c>
      <c r="BC192" s="5" t="n">
        <f aca="false">--($F192=--(AV192&gt;AO192))</f>
        <v>0</v>
      </c>
      <c r="BD192" s="5" t="n">
        <f aca="false">--($G192=--(AW192&gt;AP192))</f>
        <v>1</v>
      </c>
      <c r="BE192" s="5" t="n">
        <f aca="false">--($H192=--(AX192&gt;AQ192))</f>
        <v>0</v>
      </c>
      <c r="BF192" s="5" t="n">
        <f aca="false">--($I192=--(AY192&gt;AR192))</f>
        <v>0</v>
      </c>
      <c r="BG192" s="5" t="n">
        <f aca="false">SUM(AZ192:BF192)</f>
        <v>4</v>
      </c>
      <c r="BH192" s="5" t="n">
        <f aca="false">SUM(AE192:AK192)+AB192+AC192+AD192</f>
        <v>1200000000</v>
      </c>
    </row>
    <row r="193" customFormat="false" ht="15" hidden="true" customHeight="false" outlineLevel="0" collapsed="false">
      <c r="A193" s="5" t="n">
        <f aca="false">exit_value_2_usd</f>
        <v>1200000000</v>
      </c>
      <c r="B193" s="2" t="n">
        <f aca="false">ROW()-ROW($B$175)</f>
        <v>18</v>
      </c>
      <c r="C193" s="2" t="n">
        <f aca="false">MOD(QUOTIENT($B193,1),2)</f>
        <v>0</v>
      </c>
      <c r="D193" s="2" t="n">
        <f aca="false">MOD(QUOTIENT($B193,2),2)</f>
        <v>1</v>
      </c>
      <c r="E193" s="2" t="n">
        <f aca="false">MOD(QUOTIENT($B193,4),2)</f>
        <v>0</v>
      </c>
      <c r="F193" s="2" t="n">
        <f aca="false">MOD(QUOTIENT($B193,8),2)</f>
        <v>0</v>
      </c>
      <c r="G193" s="2" t="n">
        <f aca="false">MOD(QUOTIENT($B193,16),2)</f>
        <v>1</v>
      </c>
      <c r="H193" s="2" t="n">
        <f aca="false">MOD(QUOTIENT($B193,32),2)</f>
        <v>0</v>
      </c>
      <c r="I193" s="2" t="n">
        <f aca="false">MOD(QUOTIENT($B193,64),2)</f>
        <v>0</v>
      </c>
      <c r="J193" s="5" t="n">
        <f aca="false">IF($C193=const_zero,MIN(class_series_f_invested_usd,MAX(const_zero,$A193)),const_zero)</f>
        <v>30000000</v>
      </c>
      <c r="K193" s="5" t="n">
        <f aca="false">IF($D193=const_zero,MIN(class_series_e_invested_usd,MAX(const_zero,$A193-SUM($J193:$J193))),const_zero)</f>
        <v>0</v>
      </c>
      <c r="L193" s="5" t="n">
        <f aca="false">IF($E193=const_zero,MIN(class_series_d_invested_usd,MAX(const_zero,$A193-SUM($J193:$K193))),const_zero)</f>
        <v>100000000</v>
      </c>
      <c r="M193" s="5" t="n">
        <f aca="false">IF($F193=const_zero,MIN(class_series_c_invested_usd,MAX(const_zero,$A193-SUM($J193:$L193))),const_zero)</f>
        <v>60000000</v>
      </c>
      <c r="N193" s="5" t="n">
        <f aca="false">IF($G193=const_zero,MIN(class_series_b_invested_usd,MAX(const_zero,$A193-SUM($J193:$M193))),const_zero)</f>
        <v>0</v>
      </c>
      <c r="O193" s="5" t="n">
        <f aca="false">IF($H193=const_zero,MIN(class_series_a_invested_usd,MAX(const_zero,$A193-SUM($J193:$N193))),const_zero)</f>
        <v>15000000</v>
      </c>
      <c r="P193" s="5" t="n">
        <f aca="false">IF($I193=const_zero,MIN(class_seed_invested_usd,MAX(const_zero,$A193-SUM($J193:$O193))),const_zero)</f>
        <v>5000000</v>
      </c>
      <c r="Q193" s="5" t="n">
        <f aca="false">MAX(const_zero,$A193-SUM($J193:$P193))</f>
        <v>990000000</v>
      </c>
      <c r="R193" s="9" t="n">
        <f aca="false">common_rsa_total+'Pro-Forma'!$B$10+'Pro-Forma'!$B$11+IF($C193=const_one,'Pro-Forma'!$B$5,const_zero)+IF($D193=const_one,'Pro-Forma'!$F$27,const_zero)+IF($E193=const_one,'Pro-Forma'!$F$26,const_zero)+IF($F193=const_one,'Pro-Forma'!$F$25,const_zero)+IF($G193=const_one,'Pro-Forma'!$F$24,const_zero)+IF($H193=const_one,'Pro-Forma'!$F$23,const_zero)+IF($I193=const_one,'Pro-Forma'!$F$22,const_zero)</f>
        <v>18413833.1063222</v>
      </c>
      <c r="S193" s="23" t="b">
        <f aca="false">IF($R193&gt;const_zero,--($Q193&gt;option_strike_usd*$R193),const_zero)</f>
        <v>1</v>
      </c>
      <c r="T193" s="7" t="n">
        <f aca="false">IF($R193&gt;const_zero,IF($S193=const_one,($Q193+option_strike_usd*pre_f_options_issued)/($R193+pre_f_options_issued),$Q193/$R193),const_zero)</f>
        <v>47.4566281061107</v>
      </c>
      <c r="U193" s="5" t="n">
        <f aca="false">IF($C193=const_one,'Pro-Forma'!$B$5*$T193,const_zero)</f>
        <v>0</v>
      </c>
      <c r="V193" s="5" t="n">
        <f aca="false">IF($D193=const_one,'Pro-Forma'!$F$27*$T193,const_zero)</f>
        <v>291066699.457101</v>
      </c>
      <c r="W193" s="5" t="n">
        <f aca="false">IF($E193=const_one,'Pro-Forma'!$F$26*$T193,const_zero)</f>
        <v>0</v>
      </c>
      <c r="X193" s="5" t="n">
        <f aca="false">IF($F193=const_one,'Pro-Forma'!$F$25*$T193,const_zero)</f>
        <v>0</v>
      </c>
      <c r="Y193" s="5" t="n">
        <f aca="false">IF($G193=const_one,'Pro-Forma'!$F$24*$T193,const_zero)</f>
        <v>142369884.318332</v>
      </c>
      <c r="Z193" s="5" t="n">
        <f aca="false">IF($H193=const_one,'Pro-Forma'!$F$23*$T193,const_zero)</f>
        <v>0</v>
      </c>
      <c r="AA193" s="5" t="n">
        <f aca="false">IF($I193=const_one,'Pro-Forma'!$F$22*$T193,const_zero)</f>
        <v>0</v>
      </c>
      <c r="AB193" s="5" t="n">
        <f aca="false">('Pro-Forma'!$B$10+'Pro-Forma'!$B$11)*$T193</f>
        <v>13312193.0042939</v>
      </c>
      <c r="AC193" s="5" t="n">
        <f aca="false">common_rsa_total*$T193</f>
        <v>427109652.954996</v>
      </c>
      <c r="AD193" s="5" t="n">
        <f aca="false">IF($S193=const_one,pre_f_options_issued*($T193-option_strike_usd),const_zero)</f>
        <v>116141570.265277</v>
      </c>
      <c r="AE193" s="5" t="n">
        <f aca="false">J193+U193</f>
        <v>30000000</v>
      </c>
      <c r="AF193" s="5" t="n">
        <f aca="false">K193+V193</f>
        <v>291066699.457101</v>
      </c>
      <c r="AG193" s="5" t="n">
        <f aca="false">L193+W193</f>
        <v>100000000</v>
      </c>
      <c r="AH193" s="5" t="n">
        <f aca="false">M193+X193</f>
        <v>60000000</v>
      </c>
      <c r="AI193" s="5" t="n">
        <f aca="false">N193+Y193</f>
        <v>142369884.318332</v>
      </c>
      <c r="AJ193" s="5" t="n">
        <f aca="false">O193+Z193</f>
        <v>15000000</v>
      </c>
      <c r="AK193" s="5" t="n">
        <f aca="false">P193+AA193</f>
        <v>5000000</v>
      </c>
      <c r="AL193" s="5" t="n">
        <f aca="false">INDEX($AE$175:$AE$302,$B193-$C193*1+const_one)</f>
        <v>30000000</v>
      </c>
      <c r="AM193" s="5" t="n">
        <f aca="false">INDEX($AF$175:$AF$302,$B193-$D193*2+const_one)</f>
        <v>300000000</v>
      </c>
      <c r="AN193" s="5" t="n">
        <f aca="false">INDEX($AG$175:$AG$302,$B193-$E193*4+const_one)</f>
        <v>100000000</v>
      </c>
      <c r="AO193" s="5" t="n">
        <f aca="false">INDEX($AH$175:$AH$302,$B193-$F193*8+const_one)</f>
        <v>60000000</v>
      </c>
      <c r="AP193" s="5" t="n">
        <f aca="false">INDEX($AI$175:$AI$302,$B193-$G193*16+const_one)</f>
        <v>30000000</v>
      </c>
      <c r="AQ193" s="5" t="n">
        <f aca="false">INDEX($AJ$175:$AJ$302,$B193-$H193*32+const_one)</f>
        <v>15000000</v>
      </c>
      <c r="AR193" s="5" t="n">
        <f aca="false">INDEX($AK$175:$AK$302,$B193-$I193*64+const_one)</f>
        <v>5000000</v>
      </c>
      <c r="AS193" s="5" t="n">
        <f aca="false">INDEX($AE$175:$AE$302,$B193+(const_one-$C193)*1+const_one)</f>
        <v>37547915.8873505</v>
      </c>
      <c r="AT193" s="5" t="n">
        <f aca="false">INDEX($AF$175:$AF$302,$B193+(const_one-$D193)*2+const_one)</f>
        <v>291066699.457101</v>
      </c>
      <c r="AU193" s="5" t="n">
        <f aca="false">INDEX($AG$175:$AG$302,$B193+(const_one-$E193)*4+const_one)</f>
        <v>83630220.1199328</v>
      </c>
      <c r="AV193" s="5" t="n">
        <f aca="false">INDEX($AH$175:$AH$302,$B193+(const_one-$F193)*8+const_one)</f>
        <v>108347691.624978</v>
      </c>
      <c r="AW193" s="5" t="n">
        <f aca="false">INDEX($AI$175:$AI$302,$B193+(const_one-$G193)*16+const_one)</f>
        <v>142369884.318332</v>
      </c>
      <c r="AX193" s="5" t="n">
        <f aca="false">INDEX($AJ$175:$AJ$302,$B193+(const_one-$H193)*32+const_one)</f>
        <v>194394244.160313</v>
      </c>
      <c r="AY193" s="5" t="n">
        <f aca="false">INDEX($AK$175:$AK$302,$B193+(const_one-$I193)*64+const_one)</f>
        <v>192464772.754255</v>
      </c>
      <c r="AZ193" s="5" t="n">
        <f aca="false">--($C193=--(AS193&gt;AL193))</f>
        <v>0</v>
      </c>
      <c r="BA193" s="5" t="n">
        <f aca="false">--($D193=--(AT193&gt;AM193))</f>
        <v>0</v>
      </c>
      <c r="BB193" s="5" t="n">
        <f aca="false">--($E193=--(AU193&gt;AN193))</f>
        <v>1</v>
      </c>
      <c r="BC193" s="5" t="n">
        <f aca="false">--($F193=--(AV193&gt;AO193))</f>
        <v>0</v>
      </c>
      <c r="BD193" s="5" t="n">
        <f aca="false">--($G193=--(AW193&gt;AP193))</f>
        <v>1</v>
      </c>
      <c r="BE193" s="5" t="n">
        <f aca="false">--($H193=--(AX193&gt;AQ193))</f>
        <v>0</v>
      </c>
      <c r="BF193" s="5" t="n">
        <f aca="false">--($I193=--(AY193&gt;AR193))</f>
        <v>0</v>
      </c>
      <c r="BG193" s="5" t="n">
        <f aca="false">SUM(AZ193:BF193)</f>
        <v>2</v>
      </c>
      <c r="BH193" s="5" t="n">
        <f aca="false">SUM(AE193:AK193)+AB193+AC193+AD193</f>
        <v>1200000000</v>
      </c>
    </row>
    <row r="194" customFormat="false" ht="15" hidden="true" customHeight="false" outlineLevel="0" collapsed="false">
      <c r="A194" s="5" t="n">
        <f aca="false">exit_value_2_usd</f>
        <v>1200000000</v>
      </c>
      <c r="B194" s="2" t="n">
        <f aca="false">ROW()-ROW($B$175)</f>
        <v>19</v>
      </c>
      <c r="C194" s="2" t="n">
        <f aca="false">MOD(QUOTIENT($B194,1),2)</f>
        <v>1</v>
      </c>
      <c r="D194" s="2" t="n">
        <f aca="false">MOD(QUOTIENT($B194,2),2)</f>
        <v>1</v>
      </c>
      <c r="E194" s="2" t="n">
        <f aca="false">MOD(QUOTIENT($B194,4),2)</f>
        <v>0</v>
      </c>
      <c r="F194" s="2" t="n">
        <f aca="false">MOD(QUOTIENT($B194,8),2)</f>
        <v>0</v>
      </c>
      <c r="G194" s="2" t="n">
        <f aca="false">MOD(QUOTIENT($B194,16),2)</f>
        <v>1</v>
      </c>
      <c r="H194" s="2" t="n">
        <f aca="false">MOD(QUOTIENT($B194,32),2)</f>
        <v>0</v>
      </c>
      <c r="I194" s="2" t="n">
        <f aca="false">MOD(QUOTIENT($B194,64),2)</f>
        <v>0</v>
      </c>
      <c r="J194" s="5" t="n">
        <f aca="false">IF($C194=const_zero,MIN(class_series_f_invested_usd,MAX(const_zero,$A194)),const_zero)</f>
        <v>0</v>
      </c>
      <c r="K194" s="5" t="n">
        <f aca="false">IF($D194=const_zero,MIN(class_series_e_invested_usd,MAX(const_zero,$A194-SUM($J194:$J194))),const_zero)</f>
        <v>0</v>
      </c>
      <c r="L194" s="5" t="n">
        <f aca="false">IF($E194=const_zero,MIN(class_series_d_invested_usd,MAX(const_zero,$A194-SUM($J194:$K194))),const_zero)</f>
        <v>100000000</v>
      </c>
      <c r="M194" s="5" t="n">
        <f aca="false">IF($F194=const_zero,MIN(class_series_c_invested_usd,MAX(const_zero,$A194-SUM($J194:$L194))),const_zero)</f>
        <v>60000000</v>
      </c>
      <c r="N194" s="5" t="n">
        <f aca="false">IF($G194=const_zero,MIN(class_series_b_invested_usd,MAX(const_zero,$A194-SUM($J194:$M194))),const_zero)</f>
        <v>0</v>
      </c>
      <c r="O194" s="5" t="n">
        <f aca="false">IF($H194=const_zero,MIN(class_series_a_invested_usd,MAX(const_zero,$A194-SUM($J194:$N194))),const_zero)</f>
        <v>15000000</v>
      </c>
      <c r="P194" s="5" t="n">
        <f aca="false">IF($I194=const_zero,MIN(class_seed_invested_usd,MAX(const_zero,$A194-SUM($J194:$O194))),const_zero)</f>
        <v>5000000</v>
      </c>
      <c r="Q194" s="5" t="n">
        <f aca="false">MAX(const_zero,$A194-SUM($J194:$P194))</f>
        <v>1020000000</v>
      </c>
      <c r="R194" s="9" t="n">
        <f aca="false">common_rsa_total+'Pro-Forma'!$B$10+'Pro-Forma'!$B$11+IF($C194=const_one,'Pro-Forma'!$B$5,const_zero)+IF($D194=const_one,'Pro-Forma'!$F$27,const_zero)+IF($E194=const_one,'Pro-Forma'!$F$26,const_zero)+IF($F194=const_one,'Pro-Forma'!$F$25,const_zero)+IF($G194=const_one,'Pro-Forma'!$F$24,const_zero)+IF($H194=const_one,'Pro-Forma'!$F$23,const_zero)+IF($I194=const_one,'Pro-Forma'!$F$22,const_zero)</f>
        <v>19211101.1755256</v>
      </c>
      <c r="S194" s="23" t="b">
        <f aca="false">IF($R194&gt;const_zero,--($Q194&gt;option_strike_usd*$R194),const_zero)</f>
        <v>1</v>
      </c>
      <c r="T194" s="7" t="n">
        <f aca="false">IF($R194&gt;const_zero,IF($S194=const_one,($Q194+option_strike_usd*pre_f_options_issued)/($R194+pre_f_options_issued),$Q194/$R194),const_zero)</f>
        <v>47.0957226781588</v>
      </c>
      <c r="U194" s="5" t="n">
        <f aca="false">IF($C194=const_one,'Pro-Forma'!$B$5*$T194,const_zero)</f>
        <v>37547915.8873505</v>
      </c>
      <c r="V194" s="5" t="n">
        <f aca="false">IF($D194=const_one,'Pro-Forma'!$F$27*$T194,const_zero)</f>
        <v>288853150.877644</v>
      </c>
      <c r="W194" s="5" t="n">
        <f aca="false">IF($E194=const_one,'Pro-Forma'!$F$26*$T194,const_zero)</f>
        <v>0</v>
      </c>
      <c r="X194" s="5" t="n">
        <f aca="false">IF($F194=const_one,'Pro-Forma'!$F$25*$T194,const_zero)</f>
        <v>0</v>
      </c>
      <c r="Y194" s="5" t="n">
        <f aca="false">IF($G194=const_one,'Pro-Forma'!$F$24*$T194,const_zero)</f>
        <v>141287168.034477</v>
      </c>
      <c r="Z194" s="5" t="n">
        <f aca="false">IF($H194=const_one,'Pro-Forma'!$F$23*$T194,const_zero)</f>
        <v>0</v>
      </c>
      <c r="AA194" s="5" t="n">
        <f aca="false">IF($I194=const_one,'Pro-Forma'!$F$22*$T194,const_zero)</f>
        <v>0</v>
      </c>
      <c r="AB194" s="5" t="n">
        <f aca="false">('Pro-Forma'!$B$10+'Pro-Forma'!$B$11)*$T194</f>
        <v>13210954.4017019</v>
      </c>
      <c r="AC194" s="5" t="n">
        <f aca="false">common_rsa_total*$T194</f>
        <v>423861504.10343</v>
      </c>
      <c r="AD194" s="5" t="n">
        <f aca="false">IF($S194=const_one,pre_f_options_issued*($T194-option_strike_usd),const_zero)</f>
        <v>115239306.695397</v>
      </c>
      <c r="AE194" s="5" t="n">
        <f aca="false">J194+U194</f>
        <v>37547915.8873505</v>
      </c>
      <c r="AF194" s="5" t="n">
        <f aca="false">K194+V194</f>
        <v>288853150.877644</v>
      </c>
      <c r="AG194" s="5" t="n">
        <f aca="false">L194+W194</f>
        <v>100000000</v>
      </c>
      <c r="AH194" s="5" t="n">
        <f aca="false">M194+X194</f>
        <v>60000000</v>
      </c>
      <c r="AI194" s="5" t="n">
        <f aca="false">N194+Y194</f>
        <v>141287168.034477</v>
      </c>
      <c r="AJ194" s="5" t="n">
        <f aca="false">O194+Z194</f>
        <v>15000000</v>
      </c>
      <c r="AK194" s="5" t="n">
        <f aca="false">P194+AA194</f>
        <v>5000000</v>
      </c>
      <c r="AL194" s="5" t="n">
        <f aca="false">INDEX($AE$175:$AE$302,$B194-$C194*1+const_one)</f>
        <v>30000000</v>
      </c>
      <c r="AM194" s="5" t="n">
        <f aca="false">INDEX($AF$175:$AF$302,$B194-$D194*2+const_one)</f>
        <v>300000000</v>
      </c>
      <c r="AN194" s="5" t="n">
        <f aca="false">INDEX($AG$175:$AG$302,$B194-$E194*4+const_one)</f>
        <v>100000000</v>
      </c>
      <c r="AO194" s="5" t="n">
        <f aca="false">INDEX($AH$175:$AH$302,$B194-$F194*8+const_one)</f>
        <v>60000000</v>
      </c>
      <c r="AP194" s="5" t="n">
        <f aca="false">INDEX($AI$175:$AI$302,$B194-$G194*16+const_one)</f>
        <v>30000000</v>
      </c>
      <c r="AQ194" s="5" t="n">
        <f aca="false">INDEX($AJ$175:$AJ$302,$B194-$H194*32+const_one)</f>
        <v>15000000</v>
      </c>
      <c r="AR194" s="5" t="n">
        <f aca="false">INDEX($AK$175:$AK$302,$B194-$I194*64+const_one)</f>
        <v>5000000</v>
      </c>
      <c r="AS194" s="5" t="n">
        <f aca="false">INDEX($AE$175:$AE$302,$B194+(const_one-$C194)*1+const_one)</f>
        <v>37547915.8873505</v>
      </c>
      <c r="AT194" s="5" t="n">
        <f aca="false">INDEX($AF$175:$AF$302,$B194+(const_one-$D194)*2+const_one)</f>
        <v>288853150.877644</v>
      </c>
      <c r="AU194" s="5" t="n">
        <f aca="false">INDEX($AG$175:$AG$302,$B194+(const_one-$E194)*4+const_one)</f>
        <v>83004657.3936338</v>
      </c>
      <c r="AV194" s="5" t="n">
        <f aca="false">INDEX($AH$175:$AH$302,$B194+(const_one-$F194)*8+const_one)</f>
        <v>107751196.475305</v>
      </c>
      <c r="AW194" s="5" t="n">
        <f aca="false">INDEX($AI$175:$AI$302,$B194+(const_one-$G194)*16+const_one)</f>
        <v>141287168.034477</v>
      </c>
      <c r="AX194" s="5" t="n">
        <f aca="false">INDEX($AJ$175:$AJ$302,$B194+(const_one-$H194)*32+const_one)</f>
        <v>194207642.953826</v>
      </c>
      <c r="AY194" s="5" t="n">
        <f aca="false">INDEX($AK$175:$AK$302,$B194+(const_one-$I194)*64+const_one)</f>
        <v>192335762.057886</v>
      </c>
      <c r="AZ194" s="5" t="n">
        <f aca="false">--($C194=--(AS194&gt;AL194))</f>
        <v>1</v>
      </c>
      <c r="BA194" s="5" t="n">
        <f aca="false">--($D194=--(AT194&gt;AM194))</f>
        <v>0</v>
      </c>
      <c r="BB194" s="5" t="n">
        <f aca="false">--($E194=--(AU194&gt;AN194))</f>
        <v>1</v>
      </c>
      <c r="BC194" s="5" t="n">
        <f aca="false">--($F194=--(AV194&gt;AO194))</f>
        <v>0</v>
      </c>
      <c r="BD194" s="5" t="n">
        <f aca="false">--($G194=--(AW194&gt;AP194))</f>
        <v>1</v>
      </c>
      <c r="BE194" s="5" t="n">
        <f aca="false">--($H194=--(AX194&gt;AQ194))</f>
        <v>0</v>
      </c>
      <c r="BF194" s="5" t="n">
        <f aca="false">--($I194=--(AY194&gt;AR194))</f>
        <v>0</v>
      </c>
      <c r="BG194" s="5" t="n">
        <f aca="false">SUM(AZ194:BF194)</f>
        <v>3</v>
      </c>
      <c r="BH194" s="5" t="n">
        <f aca="false">SUM(AE194:AK194)+AB194+AC194+AD194</f>
        <v>1200000000</v>
      </c>
    </row>
    <row r="195" customFormat="false" ht="15" hidden="true" customHeight="false" outlineLevel="0" collapsed="false">
      <c r="A195" s="5" t="n">
        <f aca="false">exit_value_2_usd</f>
        <v>1200000000</v>
      </c>
      <c r="B195" s="2" t="n">
        <f aca="false">ROW()-ROW($B$175)</f>
        <v>20</v>
      </c>
      <c r="C195" s="2" t="n">
        <f aca="false">MOD(QUOTIENT($B195,1),2)</f>
        <v>0</v>
      </c>
      <c r="D195" s="2" t="n">
        <f aca="false">MOD(QUOTIENT($B195,2),2)</f>
        <v>0</v>
      </c>
      <c r="E195" s="2" t="n">
        <f aca="false">MOD(QUOTIENT($B195,4),2)</f>
        <v>1</v>
      </c>
      <c r="F195" s="2" t="n">
        <f aca="false">MOD(QUOTIENT($B195,8),2)</f>
        <v>0</v>
      </c>
      <c r="G195" s="2" t="n">
        <f aca="false">MOD(QUOTIENT($B195,16),2)</f>
        <v>1</v>
      </c>
      <c r="H195" s="2" t="n">
        <f aca="false">MOD(QUOTIENT($B195,32),2)</f>
        <v>0</v>
      </c>
      <c r="I195" s="2" t="n">
        <f aca="false">MOD(QUOTIENT($B195,64),2)</f>
        <v>0</v>
      </c>
      <c r="J195" s="5" t="n">
        <f aca="false">IF($C195=const_zero,MIN(class_series_f_invested_usd,MAX(const_zero,$A195)),const_zero)</f>
        <v>30000000</v>
      </c>
      <c r="K195" s="5" t="n">
        <f aca="false">IF($D195=const_zero,MIN(class_series_e_invested_usd,MAX(const_zero,$A195-SUM($J195:$J195))),const_zero)</f>
        <v>300000000</v>
      </c>
      <c r="L195" s="5" t="n">
        <f aca="false">IF($E195=const_zero,MIN(class_series_d_invested_usd,MAX(const_zero,$A195-SUM($J195:$K195))),const_zero)</f>
        <v>0</v>
      </c>
      <c r="M195" s="5" t="n">
        <f aca="false">IF($F195=const_zero,MIN(class_series_c_invested_usd,MAX(const_zero,$A195-SUM($J195:$L195))),const_zero)</f>
        <v>60000000</v>
      </c>
      <c r="N195" s="5" t="n">
        <f aca="false">IF($G195=const_zero,MIN(class_series_b_invested_usd,MAX(const_zero,$A195-SUM($J195:$M195))),const_zero)</f>
        <v>0</v>
      </c>
      <c r="O195" s="5" t="n">
        <f aca="false">IF($H195=const_zero,MIN(class_series_a_invested_usd,MAX(const_zero,$A195-SUM($J195:$N195))),const_zero)</f>
        <v>15000000</v>
      </c>
      <c r="P195" s="5" t="n">
        <f aca="false">IF($I195=const_zero,MIN(class_seed_invested_usd,MAX(const_zero,$A195-SUM($J195:$O195))),const_zero)</f>
        <v>5000000</v>
      </c>
      <c r="Q195" s="5" t="n">
        <f aca="false">MAX(const_zero,$A195-SUM($J195:$P195))</f>
        <v>790000000</v>
      </c>
      <c r="R195" s="9" t="n">
        <f aca="false">common_rsa_total+'Pro-Forma'!$B$10+'Pro-Forma'!$B$11+IF($C195=const_one,'Pro-Forma'!$B$5,const_zero)+IF($D195=const_one,'Pro-Forma'!$F$27,const_zero)+IF($E195=const_one,'Pro-Forma'!$F$26,const_zero)+IF($F195=const_one,'Pro-Forma'!$F$25,const_zero)+IF($G195=const_one,'Pro-Forma'!$F$24,const_zero)+IF($H195=const_one,'Pro-Forma'!$F$23,const_zero)+IF($I195=const_one,'Pro-Forma'!$F$22,const_zero)</f>
        <v>14014164.1892672</v>
      </c>
      <c r="S195" s="23" t="b">
        <f aca="false">IF($R195&gt;const_zero,--($Q195&gt;option_strike_usd*$R195),const_zero)</f>
        <v>1</v>
      </c>
      <c r="T195" s="7" t="n">
        <f aca="false">IF($R195&gt;const_zero,IF($S195=const_one,($Q195+option_strike_usd*pre_f_options_issued)/($R195+pre_f_options_issued),$Q195/$R195),const_zero)</f>
        <v>47.9891074666109</v>
      </c>
      <c r="U195" s="5" t="n">
        <f aca="false">IF($C195=const_one,'Pro-Forma'!$B$5*$T195,const_zero)</f>
        <v>0</v>
      </c>
      <c r="V195" s="5" t="n">
        <f aca="false">IF($D195=const_one,'Pro-Forma'!$F$27*$T195,const_zero)</f>
        <v>0</v>
      </c>
      <c r="W195" s="5" t="n">
        <f aca="false">IF($E195=const_one,'Pro-Forma'!$F$26*$T195,const_zero)</f>
        <v>83196381.4380562</v>
      </c>
      <c r="X195" s="5" t="n">
        <f aca="false">IF($F195=const_one,'Pro-Forma'!$F$25*$T195,const_zero)</f>
        <v>0</v>
      </c>
      <c r="Y195" s="5" t="n">
        <f aca="false">IF($G195=const_one,'Pro-Forma'!$F$24*$T195,const_zero)</f>
        <v>143967322.399833</v>
      </c>
      <c r="Z195" s="5" t="n">
        <f aca="false">IF($H195=const_one,'Pro-Forma'!$F$23*$T195,const_zero)</f>
        <v>0</v>
      </c>
      <c r="AA195" s="5" t="n">
        <f aca="false">IF($I195=const_one,'Pro-Forma'!$F$22*$T195,const_zero)</f>
        <v>0</v>
      </c>
      <c r="AB195" s="5" t="n">
        <f aca="false">('Pro-Forma'!$B$10+'Pro-Forma'!$B$11)*$T195</f>
        <v>13461560.2960857</v>
      </c>
      <c r="AC195" s="5" t="n">
        <f aca="false">common_rsa_total*$T195</f>
        <v>431901967.199498</v>
      </c>
      <c r="AD195" s="5" t="n">
        <f aca="false">IF($S195=const_one,pre_f_options_issued*($T195-option_strike_usd),const_zero)</f>
        <v>117472768.666527</v>
      </c>
      <c r="AE195" s="5" t="n">
        <f aca="false">J195+U195</f>
        <v>30000000</v>
      </c>
      <c r="AF195" s="5" t="n">
        <f aca="false">K195+V195</f>
        <v>300000000</v>
      </c>
      <c r="AG195" s="5" t="n">
        <f aca="false">L195+W195</f>
        <v>83196381.4380562</v>
      </c>
      <c r="AH195" s="5" t="n">
        <f aca="false">M195+X195</f>
        <v>60000000</v>
      </c>
      <c r="AI195" s="5" t="n">
        <f aca="false">N195+Y195</f>
        <v>143967322.399833</v>
      </c>
      <c r="AJ195" s="5" t="n">
        <f aca="false">O195+Z195</f>
        <v>15000000</v>
      </c>
      <c r="AK195" s="5" t="n">
        <f aca="false">P195+AA195</f>
        <v>5000000</v>
      </c>
      <c r="AL195" s="5" t="n">
        <f aca="false">INDEX($AE$175:$AE$302,$B195-$C195*1+const_one)</f>
        <v>30000000</v>
      </c>
      <c r="AM195" s="5" t="n">
        <f aca="false">INDEX($AF$175:$AF$302,$B195-$D195*2+const_one)</f>
        <v>300000000</v>
      </c>
      <c r="AN195" s="5" t="n">
        <f aca="false">INDEX($AG$175:$AG$302,$B195-$E195*4+const_one)</f>
        <v>100000000</v>
      </c>
      <c r="AO195" s="5" t="n">
        <f aca="false">INDEX($AH$175:$AH$302,$B195-$F195*8+const_one)</f>
        <v>60000000</v>
      </c>
      <c r="AP195" s="5" t="n">
        <f aca="false">INDEX($AI$175:$AI$302,$B195-$G195*16+const_one)</f>
        <v>30000000</v>
      </c>
      <c r="AQ195" s="5" t="n">
        <f aca="false">INDEX($AJ$175:$AJ$302,$B195-$H195*32+const_one)</f>
        <v>15000000</v>
      </c>
      <c r="AR195" s="5" t="n">
        <f aca="false">INDEX($AK$175:$AK$302,$B195-$I195*64+const_one)</f>
        <v>5000000</v>
      </c>
      <c r="AS195" s="5" t="n">
        <f aca="false">INDEX($AE$175:$AE$302,$B195+(const_one-$C195)*1+const_one)</f>
        <v>37879765.0667446</v>
      </c>
      <c r="AT195" s="5" t="n">
        <f aca="false">INDEX($AF$175:$AF$302,$B195+(const_one-$D195)*2+const_one)</f>
        <v>295867402.530684</v>
      </c>
      <c r="AU195" s="5" t="n">
        <f aca="false">INDEX($AG$175:$AG$302,$B195+(const_one-$E195)*4+const_one)</f>
        <v>83196381.4380562</v>
      </c>
      <c r="AV195" s="5" t="n">
        <f aca="false">INDEX($AH$175:$AH$302,$B195+(const_one-$F195)*8+const_one)</f>
        <v>108172900.453143</v>
      </c>
      <c r="AW195" s="5" t="n">
        <f aca="false">INDEX($AI$175:$AI$302,$B195+(const_one-$G195)*16+const_one)</f>
        <v>143967322.399833</v>
      </c>
      <c r="AX195" s="5" t="n">
        <f aca="false">INDEX($AJ$175:$AJ$302,$B195+(const_one-$H195)*32+const_one)</f>
        <v>187667062.707191</v>
      </c>
      <c r="AY195" s="5" t="n">
        <f aca="false">INDEX($AK$175:$AK$302,$B195+(const_one-$I195)*64+const_one)</f>
        <v>185343012.395027</v>
      </c>
      <c r="AZ195" s="5" t="n">
        <f aca="false">--($C195=--(AS195&gt;AL195))</f>
        <v>0</v>
      </c>
      <c r="BA195" s="5" t="n">
        <f aca="false">--($D195=--(AT195&gt;AM195))</f>
        <v>1</v>
      </c>
      <c r="BB195" s="5" t="n">
        <f aca="false">--($E195=--(AU195&gt;AN195))</f>
        <v>0</v>
      </c>
      <c r="BC195" s="5" t="n">
        <f aca="false">--($F195=--(AV195&gt;AO195))</f>
        <v>0</v>
      </c>
      <c r="BD195" s="5" t="n">
        <f aca="false">--($G195=--(AW195&gt;AP195))</f>
        <v>1</v>
      </c>
      <c r="BE195" s="5" t="n">
        <f aca="false">--($H195=--(AX195&gt;AQ195))</f>
        <v>0</v>
      </c>
      <c r="BF195" s="5" t="n">
        <f aca="false">--($I195=--(AY195&gt;AR195))</f>
        <v>0</v>
      </c>
      <c r="BG195" s="5" t="n">
        <f aca="false">SUM(AZ195:BF195)</f>
        <v>2</v>
      </c>
      <c r="BH195" s="5" t="n">
        <f aca="false">SUM(AE195:AK195)+AB195+AC195+AD195</f>
        <v>1200000000</v>
      </c>
    </row>
    <row r="196" customFormat="false" ht="15" hidden="true" customHeight="false" outlineLevel="0" collapsed="false">
      <c r="A196" s="5" t="n">
        <f aca="false">exit_value_2_usd</f>
        <v>1200000000</v>
      </c>
      <c r="B196" s="2" t="n">
        <f aca="false">ROW()-ROW($B$175)</f>
        <v>21</v>
      </c>
      <c r="C196" s="2" t="n">
        <f aca="false">MOD(QUOTIENT($B196,1),2)</f>
        <v>1</v>
      </c>
      <c r="D196" s="2" t="n">
        <f aca="false">MOD(QUOTIENT($B196,2),2)</f>
        <v>0</v>
      </c>
      <c r="E196" s="2" t="n">
        <f aca="false">MOD(QUOTIENT($B196,4),2)</f>
        <v>1</v>
      </c>
      <c r="F196" s="2" t="n">
        <f aca="false">MOD(QUOTIENT($B196,8),2)</f>
        <v>0</v>
      </c>
      <c r="G196" s="2" t="n">
        <f aca="false">MOD(QUOTIENT($B196,16),2)</f>
        <v>1</v>
      </c>
      <c r="H196" s="2" t="n">
        <f aca="false">MOD(QUOTIENT($B196,32),2)</f>
        <v>0</v>
      </c>
      <c r="I196" s="2" t="n">
        <f aca="false">MOD(QUOTIENT($B196,64),2)</f>
        <v>0</v>
      </c>
      <c r="J196" s="5" t="n">
        <f aca="false">IF($C196=const_zero,MIN(class_series_f_invested_usd,MAX(const_zero,$A196)),const_zero)</f>
        <v>0</v>
      </c>
      <c r="K196" s="5" t="n">
        <f aca="false">IF($D196=const_zero,MIN(class_series_e_invested_usd,MAX(const_zero,$A196-SUM($J196:$J196))),const_zero)</f>
        <v>300000000</v>
      </c>
      <c r="L196" s="5" t="n">
        <f aca="false">IF($E196=const_zero,MIN(class_series_d_invested_usd,MAX(const_zero,$A196-SUM($J196:$K196))),const_zero)</f>
        <v>0</v>
      </c>
      <c r="M196" s="5" t="n">
        <f aca="false">IF($F196=const_zero,MIN(class_series_c_invested_usd,MAX(const_zero,$A196-SUM($J196:$L196))),const_zero)</f>
        <v>60000000</v>
      </c>
      <c r="N196" s="5" t="n">
        <f aca="false">IF($G196=const_zero,MIN(class_series_b_invested_usd,MAX(const_zero,$A196-SUM($J196:$M196))),const_zero)</f>
        <v>0</v>
      </c>
      <c r="O196" s="5" t="n">
        <f aca="false">IF($H196=const_zero,MIN(class_series_a_invested_usd,MAX(const_zero,$A196-SUM($J196:$N196))),const_zero)</f>
        <v>15000000</v>
      </c>
      <c r="P196" s="5" t="n">
        <f aca="false">IF($I196=const_zero,MIN(class_seed_invested_usd,MAX(const_zero,$A196-SUM($J196:$O196))),const_zero)</f>
        <v>5000000</v>
      </c>
      <c r="Q196" s="5" t="n">
        <f aca="false">MAX(const_zero,$A196-SUM($J196:$P196))</f>
        <v>820000000</v>
      </c>
      <c r="R196" s="9" t="n">
        <f aca="false">common_rsa_total+'Pro-Forma'!$B$10+'Pro-Forma'!$B$11+IF($C196=const_one,'Pro-Forma'!$B$5,const_zero)+IF($D196=const_one,'Pro-Forma'!$F$27,const_zero)+IF($E196=const_one,'Pro-Forma'!$F$26,const_zero)+IF($F196=const_one,'Pro-Forma'!$F$25,const_zero)+IF($G196=const_one,'Pro-Forma'!$F$24,const_zero)+IF($H196=const_one,'Pro-Forma'!$F$23,const_zero)+IF($I196=const_one,'Pro-Forma'!$F$22,const_zero)</f>
        <v>14811432.2584705</v>
      </c>
      <c r="S196" s="23" t="b">
        <f aca="false">IF($R196&gt;const_zero,--($Q196&gt;option_strike_usd*$R196),const_zero)</f>
        <v>1</v>
      </c>
      <c r="T196" s="7" t="n">
        <f aca="false">IF($R196&gt;const_zero,IF($S196=const_one,($Q196+option_strike_usd*pre_f_options_issued)/($R196+pre_f_options_issued),$Q196/$R196),const_zero)</f>
        <v>47.5119555516587</v>
      </c>
      <c r="U196" s="5" t="n">
        <f aca="false">IF($C196=const_one,'Pro-Forma'!$B$5*$T196,const_zero)</f>
        <v>37879765.0667446</v>
      </c>
      <c r="V196" s="5" t="n">
        <f aca="false">IF($D196=const_one,'Pro-Forma'!$F$27*$T196,const_zero)</f>
        <v>0</v>
      </c>
      <c r="W196" s="5" t="n">
        <f aca="false">IF($E196=const_one,'Pro-Forma'!$F$26*$T196,const_zero)</f>
        <v>82369166.3716396</v>
      </c>
      <c r="X196" s="5" t="n">
        <f aca="false">IF($F196=const_one,'Pro-Forma'!$F$25*$T196,const_zero)</f>
        <v>0</v>
      </c>
      <c r="Y196" s="5" t="n">
        <f aca="false">IF($G196=const_one,'Pro-Forma'!$F$24*$T196,const_zero)</f>
        <v>142535866.654976</v>
      </c>
      <c r="Z196" s="5" t="n">
        <f aca="false">IF($H196=const_one,'Pro-Forma'!$F$23*$T196,const_zero)</f>
        <v>0</v>
      </c>
      <c r="AA196" s="5" t="n">
        <f aca="false">IF($I196=const_one,'Pro-Forma'!$F$22*$T196,const_zero)</f>
        <v>0</v>
      </c>
      <c r="AB196" s="5" t="n">
        <f aca="false">('Pro-Forma'!$B$10+'Pro-Forma'!$B$11)*$T196</f>
        <v>13327713.0625653</v>
      </c>
      <c r="AC196" s="5" t="n">
        <f aca="false">common_rsa_total*$T196</f>
        <v>427607599.964928</v>
      </c>
      <c r="AD196" s="5" t="n">
        <f aca="false">IF($S196=const_one,pre_f_options_issued*($T196-option_strike_usd),const_zero)</f>
        <v>116279888.879147</v>
      </c>
      <c r="AE196" s="5" t="n">
        <f aca="false">J196+U196</f>
        <v>37879765.0667446</v>
      </c>
      <c r="AF196" s="5" t="n">
        <f aca="false">K196+V196</f>
        <v>300000000</v>
      </c>
      <c r="AG196" s="5" t="n">
        <f aca="false">L196+W196</f>
        <v>82369166.3716396</v>
      </c>
      <c r="AH196" s="5" t="n">
        <f aca="false">M196+X196</f>
        <v>60000000</v>
      </c>
      <c r="AI196" s="5" t="n">
        <f aca="false">N196+Y196</f>
        <v>142535866.654976</v>
      </c>
      <c r="AJ196" s="5" t="n">
        <f aca="false">O196+Z196</f>
        <v>15000000</v>
      </c>
      <c r="AK196" s="5" t="n">
        <f aca="false">P196+AA196</f>
        <v>5000000</v>
      </c>
      <c r="AL196" s="5" t="n">
        <f aca="false">INDEX($AE$175:$AE$302,$B196-$C196*1+const_one)</f>
        <v>30000000</v>
      </c>
      <c r="AM196" s="5" t="n">
        <f aca="false">INDEX($AF$175:$AF$302,$B196-$D196*2+const_one)</f>
        <v>300000000</v>
      </c>
      <c r="AN196" s="5" t="n">
        <f aca="false">INDEX($AG$175:$AG$302,$B196-$E196*4+const_one)</f>
        <v>100000000</v>
      </c>
      <c r="AO196" s="5" t="n">
        <f aca="false">INDEX($AH$175:$AH$302,$B196-$F196*8+const_one)</f>
        <v>60000000</v>
      </c>
      <c r="AP196" s="5" t="n">
        <f aca="false">INDEX($AI$175:$AI$302,$B196-$G196*16+const_one)</f>
        <v>30000000</v>
      </c>
      <c r="AQ196" s="5" t="n">
        <f aca="false">INDEX($AJ$175:$AJ$302,$B196-$H196*32+const_one)</f>
        <v>15000000</v>
      </c>
      <c r="AR196" s="5" t="n">
        <f aca="false">INDEX($AK$175:$AK$302,$B196-$I196*64+const_one)</f>
        <v>5000000</v>
      </c>
      <c r="AS196" s="5" t="n">
        <f aca="false">INDEX($AE$175:$AE$302,$B196+(const_one-$C196)*1+const_one)</f>
        <v>37879765.0667446</v>
      </c>
      <c r="AT196" s="5" t="n">
        <f aca="false">INDEX($AF$175:$AF$302,$B196+(const_one-$D196)*2+const_one)</f>
        <v>293654283.652308</v>
      </c>
      <c r="AU196" s="5" t="n">
        <f aca="false">INDEX($AG$175:$AG$302,$B196+(const_one-$E196)*4+const_one)</f>
        <v>82369166.3716396</v>
      </c>
      <c r="AV196" s="5" t="n">
        <f aca="false">INDEX($AH$175:$AH$302,$B196+(const_one-$F196)*8+const_one)</f>
        <v>107450335.025241</v>
      </c>
      <c r="AW196" s="5" t="n">
        <f aca="false">INDEX($AI$175:$AI$302,$B196+(const_one-$G196)*16+const_one)</f>
        <v>142535866.654976</v>
      </c>
      <c r="AX196" s="5" t="n">
        <f aca="false">INDEX($AJ$175:$AJ$302,$B196+(const_one-$H196)*32+const_one)</f>
        <v>187684051.453498</v>
      </c>
      <c r="AY196" s="5" t="n">
        <f aca="false">INDEX($AK$175:$AK$302,$B196+(const_one-$I196)*64+const_one)</f>
        <v>185443047.854053</v>
      </c>
      <c r="AZ196" s="5" t="n">
        <f aca="false">--($C196=--(AS196&gt;AL196))</f>
        <v>1</v>
      </c>
      <c r="BA196" s="5" t="n">
        <f aca="false">--($D196=--(AT196&gt;AM196))</f>
        <v>1</v>
      </c>
      <c r="BB196" s="5" t="n">
        <f aca="false">--($E196=--(AU196&gt;AN196))</f>
        <v>0</v>
      </c>
      <c r="BC196" s="5" t="n">
        <f aca="false">--($F196=--(AV196&gt;AO196))</f>
        <v>0</v>
      </c>
      <c r="BD196" s="5" t="n">
        <f aca="false">--($G196=--(AW196&gt;AP196))</f>
        <v>1</v>
      </c>
      <c r="BE196" s="5" t="n">
        <f aca="false">--($H196=--(AX196&gt;AQ196))</f>
        <v>0</v>
      </c>
      <c r="BF196" s="5" t="n">
        <f aca="false">--($I196=--(AY196&gt;AR196))</f>
        <v>0</v>
      </c>
      <c r="BG196" s="5" t="n">
        <f aca="false">SUM(AZ196:BF196)</f>
        <v>3</v>
      </c>
      <c r="BH196" s="5" t="n">
        <f aca="false">SUM(AE196:AK196)+AB196+AC196+AD196</f>
        <v>1200000000</v>
      </c>
    </row>
    <row r="197" customFormat="false" ht="15" hidden="true" customHeight="false" outlineLevel="0" collapsed="false">
      <c r="A197" s="5" t="n">
        <f aca="false">exit_value_2_usd</f>
        <v>1200000000</v>
      </c>
      <c r="B197" s="2" t="n">
        <f aca="false">ROW()-ROW($B$175)</f>
        <v>22</v>
      </c>
      <c r="C197" s="2" t="n">
        <f aca="false">MOD(QUOTIENT($B197,1),2)</f>
        <v>0</v>
      </c>
      <c r="D197" s="2" t="n">
        <f aca="false">MOD(QUOTIENT($B197,2),2)</f>
        <v>1</v>
      </c>
      <c r="E197" s="2" t="n">
        <f aca="false">MOD(QUOTIENT($B197,4),2)</f>
        <v>1</v>
      </c>
      <c r="F197" s="2" t="n">
        <f aca="false">MOD(QUOTIENT($B197,8),2)</f>
        <v>0</v>
      </c>
      <c r="G197" s="2" t="n">
        <f aca="false">MOD(QUOTIENT($B197,16),2)</f>
        <v>1</v>
      </c>
      <c r="H197" s="2" t="n">
        <f aca="false">MOD(QUOTIENT($B197,32),2)</f>
        <v>0</v>
      </c>
      <c r="I197" s="2" t="n">
        <f aca="false">MOD(QUOTIENT($B197,64),2)</f>
        <v>0</v>
      </c>
      <c r="J197" s="5" t="n">
        <f aca="false">IF($C197=const_zero,MIN(class_series_f_invested_usd,MAX(const_zero,$A197)),const_zero)</f>
        <v>30000000</v>
      </c>
      <c r="K197" s="5" t="n">
        <f aca="false">IF($D197=const_zero,MIN(class_series_e_invested_usd,MAX(const_zero,$A197-SUM($J197:$J197))),const_zero)</f>
        <v>0</v>
      </c>
      <c r="L197" s="5" t="n">
        <f aca="false">IF($E197=const_zero,MIN(class_series_d_invested_usd,MAX(const_zero,$A197-SUM($J197:$K197))),const_zero)</f>
        <v>0</v>
      </c>
      <c r="M197" s="5" t="n">
        <f aca="false">IF($F197=const_zero,MIN(class_series_c_invested_usd,MAX(const_zero,$A197-SUM($J197:$L197))),const_zero)</f>
        <v>60000000</v>
      </c>
      <c r="N197" s="5" t="n">
        <f aca="false">IF($G197=const_zero,MIN(class_series_b_invested_usd,MAX(const_zero,$A197-SUM($J197:$M197))),const_zero)</f>
        <v>0</v>
      </c>
      <c r="O197" s="5" t="n">
        <f aca="false">IF($H197=const_zero,MIN(class_series_a_invested_usd,MAX(const_zero,$A197-SUM($J197:$N197))),const_zero)</f>
        <v>15000000</v>
      </c>
      <c r="P197" s="5" t="n">
        <f aca="false">IF($I197=const_zero,MIN(class_seed_invested_usd,MAX(const_zero,$A197-SUM($J197:$O197))),const_zero)</f>
        <v>5000000</v>
      </c>
      <c r="Q197" s="5" t="n">
        <f aca="false">MAX(const_zero,$A197-SUM($J197:$P197))</f>
        <v>1090000000</v>
      </c>
      <c r="R197" s="9" t="n">
        <f aca="false">common_rsa_total+'Pro-Forma'!$B$10+'Pro-Forma'!$B$11+IF($C197=const_one,'Pro-Forma'!$B$5,const_zero)+IF($D197=const_one,'Pro-Forma'!$F$27,const_zero)+IF($E197=const_one,'Pro-Forma'!$F$26,const_zero)+IF($F197=const_one,'Pro-Forma'!$F$25,const_zero)+IF($G197=const_one,'Pro-Forma'!$F$24,const_zero)+IF($H197=const_one,'Pro-Forma'!$F$23,const_zero)+IF($I197=const_one,'Pro-Forma'!$F$22,const_zero)</f>
        <v>20147484.4666011</v>
      </c>
      <c r="S197" s="23" t="b">
        <f aca="false">IF($R197&gt;const_zero,--($Q197&gt;option_strike_usd*$R197),const_zero)</f>
        <v>1</v>
      </c>
      <c r="T197" s="7" t="n">
        <f aca="false">IF($R197&gt;const_zero,IF($S197=const_one,($Q197+option_strike_usd*pre_f_options_issued)/($R197+pre_f_options_issued),$Q197/$R197),const_zero)</f>
        <v>48.2393530995084</v>
      </c>
      <c r="U197" s="5" t="n">
        <f aca="false">IF($C197=const_one,'Pro-Forma'!$B$5*$T197,const_zero)</f>
        <v>0</v>
      </c>
      <c r="V197" s="5" t="n">
        <f aca="false">IF($D197=const_one,'Pro-Forma'!$F$27*$T197,const_zero)</f>
        <v>295867402.530684</v>
      </c>
      <c r="W197" s="5" t="n">
        <f aca="false">IF($E197=const_one,'Pro-Forma'!$F$26*$T197,const_zero)</f>
        <v>83630220.1199328</v>
      </c>
      <c r="X197" s="5" t="n">
        <f aca="false">IF($F197=const_one,'Pro-Forma'!$F$25*$T197,const_zero)</f>
        <v>0</v>
      </c>
      <c r="Y197" s="5" t="n">
        <f aca="false">IF($G197=const_one,'Pro-Forma'!$F$24*$T197,const_zero)</f>
        <v>144718059.298525</v>
      </c>
      <c r="Z197" s="5" t="n">
        <f aca="false">IF($H197=const_one,'Pro-Forma'!$F$23*$T197,const_zero)</f>
        <v>0</v>
      </c>
      <c r="AA197" s="5" t="n">
        <f aca="false">IF($I197=const_one,'Pro-Forma'!$F$22*$T197,const_zero)</f>
        <v>0</v>
      </c>
      <c r="AB197" s="5" t="n">
        <f aca="false">('Pro-Forma'!$B$10+'Pro-Forma'!$B$11)*$T197</f>
        <v>13531757.4065118</v>
      </c>
      <c r="AC197" s="5" t="n">
        <f aca="false">common_rsa_total*$T197</f>
        <v>434154177.895576</v>
      </c>
      <c r="AD197" s="5" t="n">
        <f aca="false">IF($S197=const_one,pre_f_options_issued*($T197-option_strike_usd),const_zero)</f>
        <v>118098382.748771</v>
      </c>
      <c r="AE197" s="5" t="n">
        <f aca="false">J197+U197</f>
        <v>30000000</v>
      </c>
      <c r="AF197" s="5" t="n">
        <f aca="false">K197+V197</f>
        <v>295867402.530684</v>
      </c>
      <c r="AG197" s="5" t="n">
        <f aca="false">L197+W197</f>
        <v>83630220.1199328</v>
      </c>
      <c r="AH197" s="5" t="n">
        <f aca="false">M197+X197</f>
        <v>60000000</v>
      </c>
      <c r="AI197" s="5" t="n">
        <f aca="false">N197+Y197</f>
        <v>144718059.298525</v>
      </c>
      <c r="AJ197" s="5" t="n">
        <f aca="false">O197+Z197</f>
        <v>15000000</v>
      </c>
      <c r="AK197" s="5" t="n">
        <f aca="false">P197+AA197</f>
        <v>5000000</v>
      </c>
      <c r="AL197" s="5" t="n">
        <f aca="false">INDEX($AE$175:$AE$302,$B197-$C197*1+const_one)</f>
        <v>30000000</v>
      </c>
      <c r="AM197" s="5" t="n">
        <f aca="false">INDEX($AF$175:$AF$302,$B197-$D197*2+const_one)</f>
        <v>300000000</v>
      </c>
      <c r="AN197" s="5" t="n">
        <f aca="false">INDEX($AG$175:$AG$302,$B197-$E197*4+const_one)</f>
        <v>100000000</v>
      </c>
      <c r="AO197" s="5" t="n">
        <f aca="false">INDEX($AH$175:$AH$302,$B197-$F197*8+const_one)</f>
        <v>60000000</v>
      </c>
      <c r="AP197" s="5" t="n">
        <f aca="false">INDEX($AI$175:$AI$302,$B197-$G197*16+const_one)</f>
        <v>30000000</v>
      </c>
      <c r="AQ197" s="5" t="n">
        <f aca="false">INDEX($AJ$175:$AJ$302,$B197-$H197*32+const_one)</f>
        <v>15000000</v>
      </c>
      <c r="AR197" s="5" t="n">
        <f aca="false">INDEX($AK$175:$AK$302,$B197-$I197*64+const_one)</f>
        <v>5000000</v>
      </c>
      <c r="AS197" s="5" t="n">
        <f aca="false">INDEX($AE$175:$AE$302,$B197+(const_one-$C197)*1+const_one)</f>
        <v>38172013.388241</v>
      </c>
      <c r="AT197" s="5" t="n">
        <f aca="false">INDEX($AF$175:$AF$302,$B197+(const_one-$D197)*2+const_one)</f>
        <v>295867402.530684</v>
      </c>
      <c r="AU197" s="5" t="n">
        <f aca="false">INDEX($AG$175:$AG$302,$B197+(const_one-$E197)*4+const_one)</f>
        <v>83630220.1199328</v>
      </c>
      <c r="AV197" s="5" t="n">
        <f aca="false">INDEX($AH$175:$AH$302,$B197+(const_one-$F197)*8+const_one)</f>
        <v>110430251.137125</v>
      </c>
      <c r="AW197" s="5" t="n">
        <f aca="false">INDEX($AI$175:$AI$302,$B197+(const_one-$G197)*16+const_one)</f>
        <v>144718059.298525</v>
      </c>
      <c r="AX197" s="5" t="n">
        <f aca="false">INDEX($AJ$175:$AJ$302,$B197+(const_one-$H197)*32+const_one)</f>
        <v>200289469.614838</v>
      </c>
      <c r="AY197" s="5" t="n">
        <f aca="false">INDEX($AK$175:$AK$302,$B197+(const_one-$I197)*64+const_one)</f>
        <v>198480986.819219</v>
      </c>
      <c r="AZ197" s="5" t="n">
        <f aca="false">--($C197=--(AS197&gt;AL197))</f>
        <v>0</v>
      </c>
      <c r="BA197" s="5" t="n">
        <f aca="false">--($D197=--(AT197&gt;AM197))</f>
        <v>0</v>
      </c>
      <c r="BB197" s="5" t="n">
        <f aca="false">--($E197=--(AU197&gt;AN197))</f>
        <v>0</v>
      </c>
      <c r="BC197" s="5" t="n">
        <f aca="false">--($F197=--(AV197&gt;AO197))</f>
        <v>0</v>
      </c>
      <c r="BD197" s="5" t="n">
        <f aca="false">--($G197=--(AW197&gt;AP197))</f>
        <v>1</v>
      </c>
      <c r="BE197" s="5" t="n">
        <f aca="false">--($H197=--(AX197&gt;AQ197))</f>
        <v>0</v>
      </c>
      <c r="BF197" s="5" t="n">
        <f aca="false">--($I197=--(AY197&gt;AR197))</f>
        <v>0</v>
      </c>
      <c r="BG197" s="5" t="n">
        <f aca="false">SUM(AZ197:BF197)</f>
        <v>1</v>
      </c>
      <c r="BH197" s="5" t="n">
        <f aca="false">SUM(AE197:AK197)+AB197+AC197+AD197</f>
        <v>1200000000</v>
      </c>
    </row>
    <row r="198" customFormat="false" ht="15" hidden="true" customHeight="false" outlineLevel="0" collapsed="false">
      <c r="A198" s="5" t="n">
        <f aca="false">exit_value_2_usd</f>
        <v>1200000000</v>
      </c>
      <c r="B198" s="2" t="n">
        <f aca="false">ROW()-ROW($B$175)</f>
        <v>23</v>
      </c>
      <c r="C198" s="2" t="n">
        <f aca="false">MOD(QUOTIENT($B198,1),2)</f>
        <v>1</v>
      </c>
      <c r="D198" s="2" t="n">
        <f aca="false">MOD(QUOTIENT($B198,2),2)</f>
        <v>1</v>
      </c>
      <c r="E198" s="2" t="n">
        <f aca="false">MOD(QUOTIENT($B198,4),2)</f>
        <v>1</v>
      </c>
      <c r="F198" s="2" t="n">
        <f aca="false">MOD(QUOTIENT($B198,8),2)</f>
        <v>0</v>
      </c>
      <c r="G198" s="2" t="n">
        <f aca="false">MOD(QUOTIENT($B198,16),2)</f>
        <v>1</v>
      </c>
      <c r="H198" s="2" t="n">
        <f aca="false">MOD(QUOTIENT($B198,32),2)</f>
        <v>0</v>
      </c>
      <c r="I198" s="2" t="n">
        <f aca="false">MOD(QUOTIENT($B198,64),2)</f>
        <v>0</v>
      </c>
      <c r="J198" s="5" t="n">
        <f aca="false">IF($C198=const_zero,MIN(class_series_f_invested_usd,MAX(const_zero,$A198)),const_zero)</f>
        <v>0</v>
      </c>
      <c r="K198" s="5" t="n">
        <f aca="false">IF($D198=const_zero,MIN(class_series_e_invested_usd,MAX(const_zero,$A198-SUM($J198:$J198))),const_zero)</f>
        <v>0</v>
      </c>
      <c r="L198" s="5" t="n">
        <f aca="false">IF($E198=const_zero,MIN(class_series_d_invested_usd,MAX(const_zero,$A198-SUM($J198:$K198))),const_zero)</f>
        <v>0</v>
      </c>
      <c r="M198" s="5" t="n">
        <f aca="false">IF($F198=const_zero,MIN(class_series_c_invested_usd,MAX(const_zero,$A198-SUM($J198:$L198))),const_zero)</f>
        <v>60000000</v>
      </c>
      <c r="N198" s="5" t="n">
        <f aca="false">IF($G198=const_zero,MIN(class_series_b_invested_usd,MAX(const_zero,$A198-SUM($J198:$M198))),const_zero)</f>
        <v>0</v>
      </c>
      <c r="O198" s="5" t="n">
        <f aca="false">IF($H198=const_zero,MIN(class_series_a_invested_usd,MAX(const_zero,$A198-SUM($J198:$N198))),const_zero)</f>
        <v>15000000</v>
      </c>
      <c r="P198" s="5" t="n">
        <f aca="false">IF($I198=const_zero,MIN(class_seed_invested_usd,MAX(const_zero,$A198-SUM($J198:$O198))),const_zero)</f>
        <v>5000000</v>
      </c>
      <c r="Q198" s="5" t="n">
        <f aca="false">MAX(const_zero,$A198-SUM($J198:$P198))</f>
        <v>1120000000</v>
      </c>
      <c r="R198" s="9" t="n">
        <f aca="false">common_rsa_total+'Pro-Forma'!$B$10+'Pro-Forma'!$B$11+IF($C198=const_one,'Pro-Forma'!$B$5,const_zero)+IF($D198=const_one,'Pro-Forma'!$F$27,const_zero)+IF($E198=const_one,'Pro-Forma'!$F$26,const_zero)+IF($F198=const_one,'Pro-Forma'!$F$25,const_zero)+IF($G198=const_one,'Pro-Forma'!$F$24,const_zero)+IF($H198=const_one,'Pro-Forma'!$F$23,const_zero)+IF($I198=const_one,'Pro-Forma'!$F$22,const_zero)</f>
        <v>20944752.5358044</v>
      </c>
      <c r="S198" s="23" t="b">
        <f aca="false">IF($R198&gt;const_zero,--($Q198&gt;option_strike_usd*$R198),const_zero)</f>
        <v>1</v>
      </c>
      <c r="T198" s="7" t="n">
        <f aca="false">IF($R198&gt;const_zero,IF($S198=const_one,($Q198+option_strike_usd*pre_f_options_issued)/($R198+pre_f_options_issued),$Q198/$R198),const_zero)</f>
        <v>47.8785177316647</v>
      </c>
      <c r="U198" s="5" t="n">
        <f aca="false">IF($C198=const_one,'Pro-Forma'!$B$5*$T198,const_zero)</f>
        <v>38172013.388241</v>
      </c>
      <c r="V198" s="5" t="n">
        <f aca="false">IF($D198=const_one,'Pro-Forma'!$F$27*$T198,const_zero)</f>
        <v>293654283.652308</v>
      </c>
      <c r="W198" s="5" t="n">
        <f aca="false">IF($E198=const_one,'Pro-Forma'!$F$26*$T198,const_zero)</f>
        <v>83004657.3936338</v>
      </c>
      <c r="X198" s="5" t="n">
        <f aca="false">IF($F198=const_one,'Pro-Forma'!$F$25*$T198,const_zero)</f>
        <v>0</v>
      </c>
      <c r="Y198" s="5" t="n">
        <f aca="false">IF($G198=const_one,'Pro-Forma'!$F$24*$T198,const_zero)</f>
        <v>143635553.194994</v>
      </c>
      <c r="Z198" s="5" t="n">
        <f aca="false">IF($H198=const_one,'Pro-Forma'!$F$23*$T198,const_zero)</f>
        <v>0</v>
      </c>
      <c r="AA198" s="5" t="n">
        <f aca="false">IF($I198=const_one,'Pro-Forma'!$F$22*$T198,const_zero)</f>
        <v>0</v>
      </c>
      <c r="AB198" s="5" t="n">
        <f aca="false">('Pro-Forma'!$B$10+'Pro-Forma'!$B$11)*$T198</f>
        <v>13430538.4566789</v>
      </c>
      <c r="AC198" s="5" t="n">
        <f aca="false">common_rsa_total*$T198</f>
        <v>430906659.584982</v>
      </c>
      <c r="AD198" s="5" t="n">
        <f aca="false">IF($S198=const_one,pre_f_options_issued*($T198-option_strike_usd),const_zero)</f>
        <v>117196294.329162</v>
      </c>
      <c r="AE198" s="5" t="n">
        <f aca="false">J198+U198</f>
        <v>38172013.388241</v>
      </c>
      <c r="AF198" s="5" t="n">
        <f aca="false">K198+V198</f>
        <v>293654283.652308</v>
      </c>
      <c r="AG198" s="5" t="n">
        <f aca="false">L198+W198</f>
        <v>83004657.3936338</v>
      </c>
      <c r="AH198" s="5" t="n">
        <f aca="false">M198+X198</f>
        <v>60000000</v>
      </c>
      <c r="AI198" s="5" t="n">
        <f aca="false">N198+Y198</f>
        <v>143635553.194994</v>
      </c>
      <c r="AJ198" s="5" t="n">
        <f aca="false">O198+Z198</f>
        <v>15000000</v>
      </c>
      <c r="AK198" s="5" t="n">
        <f aca="false">P198+AA198</f>
        <v>5000000</v>
      </c>
      <c r="AL198" s="5" t="n">
        <f aca="false">INDEX($AE$175:$AE$302,$B198-$C198*1+const_one)</f>
        <v>30000000</v>
      </c>
      <c r="AM198" s="5" t="n">
        <f aca="false">INDEX($AF$175:$AF$302,$B198-$D198*2+const_one)</f>
        <v>300000000</v>
      </c>
      <c r="AN198" s="5" t="n">
        <f aca="false">INDEX($AG$175:$AG$302,$B198-$E198*4+const_one)</f>
        <v>100000000</v>
      </c>
      <c r="AO198" s="5" t="n">
        <f aca="false">INDEX($AH$175:$AH$302,$B198-$F198*8+const_one)</f>
        <v>60000000</v>
      </c>
      <c r="AP198" s="5" t="n">
        <f aca="false">INDEX($AI$175:$AI$302,$B198-$G198*16+const_one)</f>
        <v>30000000</v>
      </c>
      <c r="AQ198" s="5" t="n">
        <f aca="false">INDEX($AJ$175:$AJ$302,$B198-$H198*32+const_one)</f>
        <v>15000000</v>
      </c>
      <c r="AR198" s="5" t="n">
        <f aca="false">INDEX($AK$175:$AK$302,$B198-$I198*64+const_one)</f>
        <v>5000000</v>
      </c>
      <c r="AS198" s="5" t="n">
        <f aca="false">INDEX($AE$175:$AE$302,$B198+(const_one-$C198)*1+const_one)</f>
        <v>38172013.388241</v>
      </c>
      <c r="AT198" s="5" t="n">
        <f aca="false">INDEX($AF$175:$AF$302,$B198+(const_one-$D198)*2+const_one)</f>
        <v>293654283.652308</v>
      </c>
      <c r="AU198" s="5" t="n">
        <f aca="false">INDEX($AG$175:$AG$302,$B198+(const_one-$E198)*4+const_one)</f>
        <v>83004657.3936338</v>
      </c>
      <c r="AV198" s="5" t="n">
        <f aca="false">INDEX($AH$175:$AH$302,$B198+(const_one-$F198)*8+const_one)</f>
        <v>109809525.011638</v>
      </c>
      <c r="AW198" s="5" t="n">
        <f aca="false">INDEX($AI$175:$AI$302,$B198+(const_one-$G198)*16+const_one)</f>
        <v>143635553.194994</v>
      </c>
      <c r="AX198" s="5" t="n">
        <f aca="false">INDEX($AJ$175:$AJ$302,$B198+(const_one-$H198)*32+const_one)</f>
        <v>199949006.159957</v>
      </c>
      <c r="AY198" s="5" t="n">
        <f aca="false">INDEX($AK$175:$AK$302,$B198+(const_one-$I198)*64+const_one)</f>
        <v>198191212.69921</v>
      </c>
      <c r="AZ198" s="5" t="n">
        <f aca="false">--($C198=--(AS198&gt;AL198))</f>
        <v>1</v>
      </c>
      <c r="BA198" s="5" t="n">
        <f aca="false">--($D198=--(AT198&gt;AM198))</f>
        <v>0</v>
      </c>
      <c r="BB198" s="5" t="n">
        <f aca="false">--($E198=--(AU198&gt;AN198))</f>
        <v>0</v>
      </c>
      <c r="BC198" s="5" t="n">
        <f aca="false">--($F198=--(AV198&gt;AO198))</f>
        <v>0</v>
      </c>
      <c r="BD198" s="5" t="n">
        <f aca="false">--($G198=--(AW198&gt;AP198))</f>
        <v>1</v>
      </c>
      <c r="BE198" s="5" t="n">
        <f aca="false">--($H198=--(AX198&gt;AQ198))</f>
        <v>0</v>
      </c>
      <c r="BF198" s="5" t="n">
        <f aca="false">--($I198=--(AY198&gt;AR198))</f>
        <v>0</v>
      </c>
      <c r="BG198" s="5" t="n">
        <f aca="false">SUM(AZ198:BF198)</f>
        <v>2</v>
      </c>
      <c r="BH198" s="5" t="n">
        <f aca="false">SUM(AE198:AK198)+AB198+AC198+AD198</f>
        <v>1200000000</v>
      </c>
    </row>
    <row r="199" customFormat="false" ht="15" hidden="true" customHeight="false" outlineLevel="0" collapsed="false">
      <c r="A199" s="5" t="n">
        <f aca="false">exit_value_2_usd</f>
        <v>1200000000</v>
      </c>
      <c r="B199" s="2" t="n">
        <f aca="false">ROW()-ROW($B$175)</f>
        <v>24</v>
      </c>
      <c r="C199" s="2" t="n">
        <f aca="false">MOD(QUOTIENT($B199,1),2)</f>
        <v>0</v>
      </c>
      <c r="D199" s="2" t="n">
        <f aca="false">MOD(QUOTIENT($B199,2),2)</f>
        <v>0</v>
      </c>
      <c r="E199" s="2" t="n">
        <f aca="false">MOD(QUOTIENT($B199,4),2)</f>
        <v>0</v>
      </c>
      <c r="F199" s="2" t="n">
        <f aca="false">MOD(QUOTIENT($B199,8),2)</f>
        <v>1</v>
      </c>
      <c r="G199" s="2" t="n">
        <f aca="false">MOD(QUOTIENT($B199,16),2)</f>
        <v>1</v>
      </c>
      <c r="H199" s="2" t="n">
        <f aca="false">MOD(QUOTIENT($B199,32),2)</f>
        <v>0</v>
      </c>
      <c r="I199" s="2" t="n">
        <f aca="false">MOD(QUOTIENT($B199,64),2)</f>
        <v>0</v>
      </c>
      <c r="J199" s="5" t="n">
        <f aca="false">IF($C199=const_zero,MIN(class_series_f_invested_usd,MAX(const_zero,$A199)),const_zero)</f>
        <v>30000000</v>
      </c>
      <c r="K199" s="5" t="n">
        <f aca="false">IF($D199=const_zero,MIN(class_series_e_invested_usd,MAX(const_zero,$A199-SUM($J199:$J199))),const_zero)</f>
        <v>300000000</v>
      </c>
      <c r="L199" s="5" t="n">
        <f aca="false">IF($E199=const_zero,MIN(class_series_d_invested_usd,MAX(const_zero,$A199-SUM($J199:$K199))),const_zero)</f>
        <v>100000000</v>
      </c>
      <c r="M199" s="5" t="n">
        <f aca="false">IF($F199=const_zero,MIN(class_series_c_invested_usd,MAX(const_zero,$A199-SUM($J199:$L199))),const_zero)</f>
        <v>0</v>
      </c>
      <c r="N199" s="5" t="n">
        <f aca="false">IF($G199=const_zero,MIN(class_series_b_invested_usd,MAX(const_zero,$A199-SUM($J199:$M199))),const_zero)</f>
        <v>0</v>
      </c>
      <c r="O199" s="5" t="n">
        <f aca="false">IF($H199=const_zero,MIN(class_series_a_invested_usd,MAX(const_zero,$A199-SUM($J199:$N199))),const_zero)</f>
        <v>15000000</v>
      </c>
      <c r="P199" s="5" t="n">
        <f aca="false">IF($I199=const_zero,MIN(class_seed_invested_usd,MAX(const_zero,$A199-SUM($J199:$O199))),const_zero)</f>
        <v>5000000</v>
      </c>
      <c r="Q199" s="5" t="n">
        <f aca="false">MAX(const_zero,$A199-SUM($J199:$P199))</f>
        <v>750000000</v>
      </c>
      <c r="R199" s="9" t="n">
        <f aca="false">common_rsa_total+'Pro-Forma'!$B$10+'Pro-Forma'!$B$11+IF($C199=const_one,'Pro-Forma'!$B$5,const_zero)+IF($D199=const_one,'Pro-Forma'!$F$27,const_zero)+IF($E199=const_one,'Pro-Forma'!$F$26,const_zero)+IF($F199=const_one,'Pro-Forma'!$F$25,const_zero)+IF($G199=const_one,'Pro-Forma'!$F$24,const_zero)+IF($H199=const_one,'Pro-Forma'!$F$23,const_zero)+IF($I199=const_one,'Pro-Forma'!$F$22,const_zero)</f>
        <v>14680512.8289884</v>
      </c>
      <c r="S199" s="23" t="b">
        <f aca="false">IF($R199&gt;const_zero,--($Q199&gt;option_strike_usd*$R199),const_zero)</f>
        <v>1</v>
      </c>
      <c r="T199" s="7" t="n">
        <f aca="false">IF($R199&gt;const_zero,IF($S199=const_one,($Q199+option_strike_usd*pre_f_options_issued)/($R199+pre_f_options_issued),$Q199/$R199),const_zero)</f>
        <v>43.7996238814432</v>
      </c>
      <c r="U199" s="5" t="n">
        <f aca="false">IF($C199=const_one,'Pro-Forma'!$B$5*$T199,const_zero)</f>
        <v>0</v>
      </c>
      <c r="V199" s="5" t="n">
        <f aca="false">IF($D199=const_one,'Pro-Forma'!$F$27*$T199,const_zero)</f>
        <v>0</v>
      </c>
      <c r="W199" s="5" t="n">
        <f aca="false">IF($E199=const_one,'Pro-Forma'!$F$26*$T199,const_zero)</f>
        <v>0</v>
      </c>
      <c r="X199" s="5" t="n">
        <f aca="false">IF($F199=const_one,'Pro-Forma'!$F$25*$T199,const_zero)</f>
        <v>105119097.315464</v>
      </c>
      <c r="Y199" s="5" t="n">
        <f aca="false">IF($G199=const_one,'Pro-Forma'!$F$24*$T199,const_zero)</f>
        <v>131398871.64433</v>
      </c>
      <c r="Z199" s="5" t="n">
        <f aca="false">IF($H199=const_one,'Pro-Forma'!$F$23*$T199,const_zero)</f>
        <v>0</v>
      </c>
      <c r="AA199" s="5" t="n">
        <f aca="false">IF($I199=const_one,'Pro-Forma'!$F$22*$T199,const_zero)</f>
        <v>0</v>
      </c>
      <c r="AB199" s="5" t="n">
        <f aca="false">('Pro-Forma'!$B$10+'Pro-Forma'!$B$11)*$T199</f>
        <v>12286356.40361</v>
      </c>
      <c r="AC199" s="5" t="n">
        <f aca="false">common_rsa_total*$T199</f>
        <v>394196614.932989</v>
      </c>
      <c r="AD199" s="5" t="n">
        <f aca="false">IF($S199=const_one,pre_f_options_issued*($T199-option_strike_usd),const_zero)</f>
        <v>106999059.703608</v>
      </c>
      <c r="AE199" s="5" t="n">
        <f aca="false">J199+U199</f>
        <v>30000000</v>
      </c>
      <c r="AF199" s="5" t="n">
        <f aca="false">K199+V199</f>
        <v>300000000</v>
      </c>
      <c r="AG199" s="5" t="n">
        <f aca="false">L199+W199</f>
        <v>100000000</v>
      </c>
      <c r="AH199" s="5" t="n">
        <f aca="false">M199+X199</f>
        <v>105119097.315464</v>
      </c>
      <c r="AI199" s="5" t="n">
        <f aca="false">N199+Y199</f>
        <v>131398871.64433</v>
      </c>
      <c r="AJ199" s="5" t="n">
        <f aca="false">O199+Z199</f>
        <v>15000000</v>
      </c>
      <c r="AK199" s="5" t="n">
        <f aca="false">P199+AA199</f>
        <v>5000000</v>
      </c>
      <c r="AL199" s="5" t="n">
        <f aca="false">INDEX($AE$175:$AE$302,$B199-$C199*1+const_one)</f>
        <v>30000000</v>
      </c>
      <c r="AM199" s="5" t="n">
        <f aca="false">INDEX($AF$175:$AF$302,$B199-$D199*2+const_one)</f>
        <v>300000000</v>
      </c>
      <c r="AN199" s="5" t="n">
        <f aca="false">INDEX($AG$175:$AG$302,$B199-$E199*4+const_one)</f>
        <v>100000000</v>
      </c>
      <c r="AO199" s="5" t="n">
        <f aca="false">INDEX($AH$175:$AH$302,$B199-$F199*8+const_one)</f>
        <v>60000000</v>
      </c>
      <c r="AP199" s="5" t="n">
        <f aca="false">INDEX($AI$175:$AI$302,$B199-$G199*16+const_one)</f>
        <v>30000000</v>
      </c>
      <c r="AQ199" s="5" t="n">
        <f aca="false">INDEX($AJ$175:$AJ$302,$B199-$H199*32+const_one)</f>
        <v>15000000</v>
      </c>
      <c r="AR199" s="5" t="n">
        <f aca="false">INDEX($AK$175:$AK$302,$B199-$I199*64+const_one)</f>
        <v>5000000</v>
      </c>
      <c r="AS199" s="5" t="n">
        <f aca="false">INDEX($AE$175:$AE$302,$B199+(const_one-$C199)*1+const_one)</f>
        <v>34701850.4499822</v>
      </c>
      <c r="AT199" s="5" t="n">
        <f aca="false">INDEX($AF$175:$AF$302,$B199+(const_one-$D199)*2+const_one)</f>
        <v>276887955.852414</v>
      </c>
      <c r="AU199" s="5" t="n">
        <f aca="false">INDEX($AG$175:$AG$302,$B199+(const_one-$E199)*4+const_one)</f>
        <v>78139206.67329</v>
      </c>
      <c r="AV199" s="5" t="n">
        <f aca="false">INDEX($AH$175:$AH$302,$B199+(const_one-$F199)*8+const_one)</f>
        <v>105119097.315464</v>
      </c>
      <c r="AW199" s="5" t="n">
        <f aca="false">INDEX($AI$175:$AI$302,$B199+(const_one-$G199)*16+const_one)</f>
        <v>131398871.64433</v>
      </c>
      <c r="AX199" s="5" t="n">
        <f aca="false">INDEX($AJ$175:$AJ$302,$B199+(const_one-$H199)*32+const_one)</f>
        <v>173012230.582183</v>
      </c>
      <c r="AY199" s="5" t="n">
        <f aca="false">INDEX($AK$175:$AK$302,$B199+(const_one-$I199)*64+const_one)</f>
        <v>170757999.564825</v>
      </c>
      <c r="AZ199" s="5" t="n">
        <f aca="false">--($C199=--(AS199&gt;AL199))</f>
        <v>0</v>
      </c>
      <c r="BA199" s="5" t="n">
        <f aca="false">--($D199=--(AT199&gt;AM199))</f>
        <v>1</v>
      </c>
      <c r="BB199" s="5" t="n">
        <f aca="false">--($E199=--(AU199&gt;AN199))</f>
        <v>1</v>
      </c>
      <c r="BC199" s="5" t="n">
        <f aca="false">--($F199=--(AV199&gt;AO199))</f>
        <v>1</v>
      </c>
      <c r="BD199" s="5" t="n">
        <f aca="false">--($G199=--(AW199&gt;AP199))</f>
        <v>1</v>
      </c>
      <c r="BE199" s="5" t="n">
        <f aca="false">--($H199=--(AX199&gt;AQ199))</f>
        <v>0</v>
      </c>
      <c r="BF199" s="5" t="n">
        <f aca="false">--($I199=--(AY199&gt;AR199))</f>
        <v>0</v>
      </c>
      <c r="BG199" s="5" t="n">
        <f aca="false">SUM(AZ199:BF199)</f>
        <v>4</v>
      </c>
      <c r="BH199" s="5" t="n">
        <f aca="false">SUM(AE199:AK199)+AB199+AC199+AD199</f>
        <v>1200000000</v>
      </c>
    </row>
    <row r="200" customFormat="false" ht="15" hidden="true" customHeight="false" outlineLevel="0" collapsed="false">
      <c r="A200" s="5" t="n">
        <f aca="false">exit_value_2_usd</f>
        <v>1200000000</v>
      </c>
      <c r="B200" s="2" t="n">
        <f aca="false">ROW()-ROW($B$175)</f>
        <v>25</v>
      </c>
      <c r="C200" s="2" t="n">
        <f aca="false">MOD(QUOTIENT($B200,1),2)</f>
        <v>1</v>
      </c>
      <c r="D200" s="2" t="n">
        <f aca="false">MOD(QUOTIENT($B200,2),2)</f>
        <v>0</v>
      </c>
      <c r="E200" s="2" t="n">
        <f aca="false">MOD(QUOTIENT($B200,4),2)</f>
        <v>0</v>
      </c>
      <c r="F200" s="2" t="n">
        <f aca="false">MOD(QUOTIENT($B200,8),2)</f>
        <v>1</v>
      </c>
      <c r="G200" s="2" t="n">
        <f aca="false">MOD(QUOTIENT($B200,16),2)</f>
        <v>1</v>
      </c>
      <c r="H200" s="2" t="n">
        <f aca="false">MOD(QUOTIENT($B200,32),2)</f>
        <v>0</v>
      </c>
      <c r="I200" s="2" t="n">
        <f aca="false">MOD(QUOTIENT($B200,64),2)</f>
        <v>0</v>
      </c>
      <c r="J200" s="5" t="n">
        <f aca="false">IF($C200=const_zero,MIN(class_series_f_invested_usd,MAX(const_zero,$A200)),const_zero)</f>
        <v>0</v>
      </c>
      <c r="K200" s="5" t="n">
        <f aca="false">IF($D200=const_zero,MIN(class_series_e_invested_usd,MAX(const_zero,$A200-SUM($J200:$J200))),const_zero)</f>
        <v>300000000</v>
      </c>
      <c r="L200" s="5" t="n">
        <f aca="false">IF($E200=const_zero,MIN(class_series_d_invested_usd,MAX(const_zero,$A200-SUM($J200:$K200))),const_zero)</f>
        <v>100000000</v>
      </c>
      <c r="M200" s="5" t="n">
        <f aca="false">IF($F200=const_zero,MIN(class_series_c_invested_usd,MAX(const_zero,$A200-SUM($J200:$L200))),const_zero)</f>
        <v>0</v>
      </c>
      <c r="N200" s="5" t="n">
        <f aca="false">IF($G200=const_zero,MIN(class_series_b_invested_usd,MAX(const_zero,$A200-SUM($J200:$M200))),const_zero)</f>
        <v>0</v>
      </c>
      <c r="O200" s="5" t="n">
        <f aca="false">IF($H200=const_zero,MIN(class_series_a_invested_usd,MAX(const_zero,$A200-SUM($J200:$N200))),const_zero)</f>
        <v>15000000</v>
      </c>
      <c r="P200" s="5" t="n">
        <f aca="false">IF($I200=const_zero,MIN(class_seed_invested_usd,MAX(const_zero,$A200-SUM($J200:$O200))),const_zero)</f>
        <v>5000000</v>
      </c>
      <c r="Q200" s="5" t="n">
        <f aca="false">MAX(const_zero,$A200-SUM($J200:$P200))</f>
        <v>780000000</v>
      </c>
      <c r="R200" s="9" t="n">
        <f aca="false">common_rsa_total+'Pro-Forma'!$B$10+'Pro-Forma'!$B$11+IF($C200=const_one,'Pro-Forma'!$B$5,const_zero)+IF($D200=const_one,'Pro-Forma'!$F$27,const_zero)+IF($E200=const_one,'Pro-Forma'!$F$26,const_zero)+IF($F200=const_one,'Pro-Forma'!$F$25,const_zero)+IF($G200=const_one,'Pro-Forma'!$F$24,const_zero)+IF($H200=const_one,'Pro-Forma'!$F$23,const_zero)+IF($I200=const_one,'Pro-Forma'!$F$22,const_zero)</f>
        <v>15477780.8981917</v>
      </c>
      <c r="S200" s="23" t="b">
        <f aca="false">IF($R200&gt;const_zero,--($Q200&gt;option_strike_usd*$R200),const_zero)</f>
        <v>1</v>
      </c>
      <c r="T200" s="7" t="n">
        <f aca="false">IF($R200&gt;const_zero,IF($S200=const_one,($Q200+option_strike_usd*pre_f_options_issued)/($R200+pre_f_options_issued),$Q200/$R200),const_zero)</f>
        <v>43.5259504179801</v>
      </c>
      <c r="U200" s="5" t="n">
        <f aca="false">IF($C200=const_one,'Pro-Forma'!$B$5*$T200,const_zero)</f>
        <v>34701850.4499822</v>
      </c>
      <c r="V200" s="5" t="n">
        <f aca="false">IF($D200=const_one,'Pro-Forma'!$F$27*$T200,const_zero)</f>
        <v>0</v>
      </c>
      <c r="W200" s="5" t="n">
        <f aca="false">IF($E200=const_one,'Pro-Forma'!$F$26*$T200,const_zero)</f>
        <v>0</v>
      </c>
      <c r="X200" s="5" t="n">
        <f aca="false">IF($F200=const_one,'Pro-Forma'!$F$25*$T200,const_zero)</f>
        <v>104462281.003152</v>
      </c>
      <c r="Y200" s="5" t="n">
        <f aca="false">IF($G200=const_one,'Pro-Forma'!$F$24*$T200,const_zero)</f>
        <v>130577851.25394</v>
      </c>
      <c r="Z200" s="5" t="n">
        <f aca="false">IF($H200=const_one,'Pro-Forma'!$F$23*$T200,const_zero)</f>
        <v>0</v>
      </c>
      <c r="AA200" s="5" t="n">
        <f aca="false">IF($I200=const_one,'Pro-Forma'!$F$22*$T200,const_zero)</f>
        <v>0</v>
      </c>
      <c r="AB200" s="5" t="n">
        <f aca="false">('Pro-Forma'!$B$10+'Pro-Forma'!$B$11)*$T200</f>
        <v>12209587.4861549</v>
      </c>
      <c r="AC200" s="5" t="n">
        <f aca="false">common_rsa_total*$T200</f>
        <v>391733553.76182</v>
      </c>
      <c r="AD200" s="5" t="n">
        <f aca="false">IF($S200=const_one,pre_f_options_issued*($T200-option_strike_usd),const_zero)</f>
        <v>106314876.04495</v>
      </c>
      <c r="AE200" s="5" t="n">
        <f aca="false">J200+U200</f>
        <v>34701850.4499822</v>
      </c>
      <c r="AF200" s="5" t="n">
        <f aca="false">K200+V200</f>
        <v>300000000</v>
      </c>
      <c r="AG200" s="5" t="n">
        <f aca="false">L200+W200</f>
        <v>100000000</v>
      </c>
      <c r="AH200" s="5" t="n">
        <f aca="false">M200+X200</f>
        <v>104462281.003152</v>
      </c>
      <c r="AI200" s="5" t="n">
        <f aca="false">N200+Y200</f>
        <v>130577851.25394</v>
      </c>
      <c r="AJ200" s="5" t="n">
        <f aca="false">O200+Z200</f>
        <v>15000000</v>
      </c>
      <c r="AK200" s="5" t="n">
        <f aca="false">P200+AA200</f>
        <v>5000000</v>
      </c>
      <c r="AL200" s="5" t="n">
        <f aca="false">INDEX($AE$175:$AE$302,$B200-$C200*1+const_one)</f>
        <v>30000000</v>
      </c>
      <c r="AM200" s="5" t="n">
        <f aca="false">INDEX($AF$175:$AF$302,$B200-$D200*2+const_one)</f>
        <v>300000000</v>
      </c>
      <c r="AN200" s="5" t="n">
        <f aca="false">INDEX($AG$175:$AG$302,$B200-$E200*4+const_one)</f>
        <v>100000000</v>
      </c>
      <c r="AO200" s="5" t="n">
        <f aca="false">INDEX($AH$175:$AH$302,$B200-$F200*8+const_one)</f>
        <v>60000000</v>
      </c>
      <c r="AP200" s="5" t="n">
        <f aca="false">INDEX($AI$175:$AI$302,$B200-$G200*16+const_one)</f>
        <v>30000000</v>
      </c>
      <c r="AQ200" s="5" t="n">
        <f aca="false">INDEX($AJ$175:$AJ$302,$B200-$H200*32+const_one)</f>
        <v>15000000</v>
      </c>
      <c r="AR200" s="5" t="n">
        <f aca="false">INDEX($AK$175:$AK$302,$B200-$I200*64+const_one)</f>
        <v>5000000</v>
      </c>
      <c r="AS200" s="5" t="n">
        <f aca="false">INDEX($AE$175:$AE$302,$B200+(const_one-$C200)*1+const_one)</f>
        <v>34701850.4499822</v>
      </c>
      <c r="AT200" s="5" t="n">
        <f aca="false">INDEX($AF$175:$AF$302,$B200+(const_one-$D200)*2+const_one)</f>
        <v>275363582.603738</v>
      </c>
      <c r="AU200" s="5" t="n">
        <f aca="false">INDEX($AG$175:$AG$302,$B200+(const_one-$E200)*4+const_one)</f>
        <v>77617258.1162182</v>
      </c>
      <c r="AV200" s="5" t="n">
        <f aca="false">INDEX($AH$175:$AH$302,$B200+(const_one-$F200)*8+const_one)</f>
        <v>104462281.003152</v>
      </c>
      <c r="AW200" s="5" t="n">
        <f aca="false">INDEX($AI$175:$AI$302,$B200+(const_one-$G200)*16+const_one)</f>
        <v>130577851.25394</v>
      </c>
      <c r="AX200" s="5" t="n">
        <f aca="false">INDEX($AJ$175:$AJ$302,$B200+(const_one-$H200)*32+const_one)</f>
        <v>173537210.475961</v>
      </c>
      <c r="AY200" s="5" t="n">
        <f aca="false">INDEX($AK$175:$AK$302,$B200+(const_one-$I200)*64+const_one)</f>
        <v>171361195.297579</v>
      </c>
      <c r="AZ200" s="5" t="n">
        <f aca="false">--($C200=--(AS200&gt;AL200))</f>
        <v>1</v>
      </c>
      <c r="BA200" s="5" t="n">
        <f aca="false">--($D200=--(AT200&gt;AM200))</f>
        <v>1</v>
      </c>
      <c r="BB200" s="5" t="n">
        <f aca="false">--($E200=--(AU200&gt;AN200))</f>
        <v>1</v>
      </c>
      <c r="BC200" s="5" t="n">
        <f aca="false">--($F200=--(AV200&gt;AO200))</f>
        <v>1</v>
      </c>
      <c r="BD200" s="5" t="n">
        <f aca="false">--($G200=--(AW200&gt;AP200))</f>
        <v>1</v>
      </c>
      <c r="BE200" s="5" t="n">
        <f aca="false">--($H200=--(AX200&gt;AQ200))</f>
        <v>0</v>
      </c>
      <c r="BF200" s="5" t="n">
        <f aca="false">--($I200=--(AY200&gt;AR200))</f>
        <v>0</v>
      </c>
      <c r="BG200" s="5" t="n">
        <f aca="false">SUM(AZ200:BF200)</f>
        <v>5</v>
      </c>
      <c r="BH200" s="5" t="n">
        <f aca="false">SUM(AE200:AK200)+AB200+AC200+AD200</f>
        <v>1200000000</v>
      </c>
    </row>
    <row r="201" customFormat="false" ht="15" hidden="true" customHeight="false" outlineLevel="0" collapsed="false">
      <c r="A201" s="5" t="n">
        <f aca="false">exit_value_2_usd</f>
        <v>1200000000</v>
      </c>
      <c r="B201" s="2" t="n">
        <f aca="false">ROW()-ROW($B$175)</f>
        <v>26</v>
      </c>
      <c r="C201" s="2" t="n">
        <f aca="false">MOD(QUOTIENT($B201,1),2)</f>
        <v>0</v>
      </c>
      <c r="D201" s="2" t="n">
        <f aca="false">MOD(QUOTIENT($B201,2),2)</f>
        <v>1</v>
      </c>
      <c r="E201" s="2" t="n">
        <f aca="false">MOD(QUOTIENT($B201,4),2)</f>
        <v>0</v>
      </c>
      <c r="F201" s="2" t="n">
        <f aca="false">MOD(QUOTIENT($B201,8),2)</f>
        <v>1</v>
      </c>
      <c r="G201" s="2" t="n">
        <f aca="false">MOD(QUOTIENT($B201,16),2)</f>
        <v>1</v>
      </c>
      <c r="H201" s="2" t="n">
        <f aca="false">MOD(QUOTIENT($B201,32),2)</f>
        <v>0</v>
      </c>
      <c r="I201" s="2" t="n">
        <f aca="false">MOD(QUOTIENT($B201,64),2)</f>
        <v>0</v>
      </c>
      <c r="J201" s="5" t="n">
        <f aca="false">IF($C201=const_zero,MIN(class_series_f_invested_usd,MAX(const_zero,$A201)),const_zero)</f>
        <v>30000000</v>
      </c>
      <c r="K201" s="5" t="n">
        <f aca="false">IF($D201=const_zero,MIN(class_series_e_invested_usd,MAX(const_zero,$A201-SUM($J201:$J201))),const_zero)</f>
        <v>0</v>
      </c>
      <c r="L201" s="5" t="n">
        <f aca="false">IF($E201=const_zero,MIN(class_series_d_invested_usd,MAX(const_zero,$A201-SUM($J201:$K201))),const_zero)</f>
        <v>100000000</v>
      </c>
      <c r="M201" s="5" t="n">
        <f aca="false">IF($F201=const_zero,MIN(class_series_c_invested_usd,MAX(const_zero,$A201-SUM($J201:$L201))),const_zero)</f>
        <v>0</v>
      </c>
      <c r="N201" s="5" t="n">
        <f aca="false">IF($G201=const_zero,MIN(class_series_b_invested_usd,MAX(const_zero,$A201-SUM($J201:$M201))),const_zero)</f>
        <v>0</v>
      </c>
      <c r="O201" s="5" t="n">
        <f aca="false">IF($H201=const_zero,MIN(class_series_a_invested_usd,MAX(const_zero,$A201-SUM($J201:$N201))),const_zero)</f>
        <v>15000000</v>
      </c>
      <c r="P201" s="5" t="n">
        <f aca="false">IF($I201=const_zero,MIN(class_seed_invested_usd,MAX(const_zero,$A201-SUM($J201:$O201))),const_zero)</f>
        <v>5000000</v>
      </c>
      <c r="Q201" s="5" t="n">
        <f aca="false">MAX(const_zero,$A201-SUM($J201:$P201))</f>
        <v>1050000000</v>
      </c>
      <c r="R201" s="9" t="n">
        <f aca="false">common_rsa_total+'Pro-Forma'!$B$10+'Pro-Forma'!$B$11+IF($C201=const_one,'Pro-Forma'!$B$5,const_zero)+IF($D201=const_one,'Pro-Forma'!$F$27,const_zero)+IF($E201=const_one,'Pro-Forma'!$F$26,const_zero)+IF($F201=const_one,'Pro-Forma'!$F$25,const_zero)+IF($G201=const_one,'Pro-Forma'!$F$24,const_zero)+IF($H201=const_one,'Pro-Forma'!$F$23,const_zero)+IF($I201=const_one,'Pro-Forma'!$F$22,const_zero)</f>
        <v>20813833.1063222</v>
      </c>
      <c r="S201" s="23" t="b">
        <f aca="false">IF($R201&gt;const_zero,--($Q201&gt;option_strike_usd*$R201),const_zero)</f>
        <v>1</v>
      </c>
      <c r="T201" s="7" t="n">
        <f aca="false">IF($R201&gt;const_zero,IF($S201=const_one,($Q201+option_strike_usd*pre_f_options_issued)/($R201+pre_f_options_issued),$Q201/$R201),const_zero)</f>
        <v>45.1448715104074</v>
      </c>
      <c r="U201" s="5" t="n">
        <f aca="false">IF($C201=const_one,'Pro-Forma'!$B$5*$T201,const_zero)</f>
        <v>0</v>
      </c>
      <c r="V201" s="5" t="n">
        <f aca="false">IF($D201=const_one,'Pro-Forma'!$F$27*$T201,const_zero)</f>
        <v>276887955.852414</v>
      </c>
      <c r="W201" s="5" t="n">
        <f aca="false">IF($E201=const_one,'Pro-Forma'!$F$26*$T201,const_zero)</f>
        <v>0</v>
      </c>
      <c r="X201" s="5" t="n">
        <f aca="false">IF($F201=const_one,'Pro-Forma'!$F$25*$T201,const_zero)</f>
        <v>108347691.624978</v>
      </c>
      <c r="Y201" s="5" t="n">
        <f aca="false">IF($G201=const_one,'Pro-Forma'!$F$24*$T201,const_zero)</f>
        <v>135434614.531222</v>
      </c>
      <c r="Z201" s="5" t="n">
        <f aca="false">IF($H201=const_one,'Pro-Forma'!$F$23*$T201,const_zero)</f>
        <v>0</v>
      </c>
      <c r="AA201" s="5" t="n">
        <f aca="false">IF($I201=const_one,'Pro-Forma'!$F$22*$T201,const_zero)</f>
        <v>0</v>
      </c>
      <c r="AB201" s="5" t="n">
        <f aca="false">('Pro-Forma'!$B$10+'Pro-Forma'!$B$11)*$T201</f>
        <v>12663715.6217007</v>
      </c>
      <c r="AC201" s="5" t="n">
        <f aca="false">common_rsa_total*$T201</f>
        <v>406303843.593667</v>
      </c>
      <c r="AD201" s="5" t="n">
        <f aca="false">IF($S201=const_one,pre_f_options_issued*($T201-option_strike_usd),const_zero)</f>
        <v>110362178.776019</v>
      </c>
      <c r="AE201" s="5" t="n">
        <f aca="false">J201+U201</f>
        <v>30000000</v>
      </c>
      <c r="AF201" s="5" t="n">
        <f aca="false">K201+V201</f>
        <v>276887955.852414</v>
      </c>
      <c r="AG201" s="5" t="n">
        <f aca="false">L201+W201</f>
        <v>100000000</v>
      </c>
      <c r="AH201" s="5" t="n">
        <f aca="false">M201+X201</f>
        <v>108347691.624978</v>
      </c>
      <c r="AI201" s="5" t="n">
        <f aca="false">N201+Y201</f>
        <v>135434614.531222</v>
      </c>
      <c r="AJ201" s="5" t="n">
        <f aca="false">O201+Z201</f>
        <v>15000000</v>
      </c>
      <c r="AK201" s="5" t="n">
        <f aca="false">P201+AA201</f>
        <v>5000000</v>
      </c>
      <c r="AL201" s="5" t="n">
        <f aca="false">INDEX($AE$175:$AE$302,$B201-$C201*1+const_one)</f>
        <v>30000000</v>
      </c>
      <c r="AM201" s="5" t="n">
        <f aca="false">INDEX($AF$175:$AF$302,$B201-$D201*2+const_one)</f>
        <v>300000000</v>
      </c>
      <c r="AN201" s="5" t="n">
        <f aca="false">INDEX($AG$175:$AG$302,$B201-$E201*4+const_one)</f>
        <v>100000000</v>
      </c>
      <c r="AO201" s="5" t="n">
        <f aca="false">INDEX($AH$175:$AH$302,$B201-$F201*8+const_one)</f>
        <v>60000000</v>
      </c>
      <c r="AP201" s="5" t="n">
        <f aca="false">INDEX($AI$175:$AI$302,$B201-$G201*16+const_one)</f>
        <v>30000000</v>
      </c>
      <c r="AQ201" s="5" t="n">
        <f aca="false">INDEX($AJ$175:$AJ$302,$B201-$H201*32+const_one)</f>
        <v>15000000</v>
      </c>
      <c r="AR201" s="5" t="n">
        <f aca="false">INDEX($AK$175:$AK$302,$B201-$I201*64+const_one)</f>
        <v>5000000</v>
      </c>
      <c r="AS201" s="5" t="n">
        <f aca="false">INDEX($AE$175:$AE$302,$B201+(const_one-$C201)*1+const_one)</f>
        <v>35794411.8200888</v>
      </c>
      <c r="AT201" s="5" t="n">
        <f aca="false">INDEX($AF$175:$AF$302,$B201+(const_one-$D201)*2+const_one)</f>
        <v>276887955.852414</v>
      </c>
      <c r="AU201" s="5" t="n">
        <f aca="false">INDEX($AG$175:$AG$302,$B201+(const_one-$E201)*4+const_one)</f>
        <v>79769814.6249202</v>
      </c>
      <c r="AV201" s="5" t="n">
        <f aca="false">INDEX($AH$175:$AH$302,$B201+(const_one-$F201)*8+const_one)</f>
        <v>108347691.624978</v>
      </c>
      <c r="AW201" s="5" t="n">
        <f aca="false">INDEX($AI$175:$AI$302,$B201+(const_one-$G201)*16+const_one)</f>
        <v>135434614.531222</v>
      </c>
      <c r="AX201" s="5" t="n">
        <f aca="false">INDEX($AJ$175:$AJ$302,$B201+(const_one-$H201)*32+const_one)</f>
        <v>188512095.128801</v>
      </c>
      <c r="AY201" s="5" t="n">
        <f aca="false">INDEX($AK$175:$AK$302,$B201+(const_one-$I201)*64+const_one)</f>
        <v>186746173.862957</v>
      </c>
      <c r="AZ201" s="5" t="n">
        <f aca="false">--($C201=--(AS201&gt;AL201))</f>
        <v>0</v>
      </c>
      <c r="BA201" s="5" t="n">
        <f aca="false">--($D201=--(AT201&gt;AM201))</f>
        <v>0</v>
      </c>
      <c r="BB201" s="5" t="n">
        <f aca="false">--($E201=--(AU201&gt;AN201))</f>
        <v>1</v>
      </c>
      <c r="BC201" s="5" t="n">
        <f aca="false">--($F201=--(AV201&gt;AO201))</f>
        <v>1</v>
      </c>
      <c r="BD201" s="5" t="n">
        <f aca="false">--($G201=--(AW201&gt;AP201))</f>
        <v>1</v>
      </c>
      <c r="BE201" s="5" t="n">
        <f aca="false">--($H201=--(AX201&gt;AQ201))</f>
        <v>0</v>
      </c>
      <c r="BF201" s="5" t="n">
        <f aca="false">--($I201=--(AY201&gt;AR201))</f>
        <v>0</v>
      </c>
      <c r="BG201" s="5" t="n">
        <f aca="false">SUM(AZ201:BF201)</f>
        <v>3</v>
      </c>
      <c r="BH201" s="5" t="n">
        <f aca="false">SUM(AE201:AK201)+AB201+AC201+AD201</f>
        <v>1200000000</v>
      </c>
    </row>
    <row r="202" customFormat="false" ht="15" hidden="true" customHeight="false" outlineLevel="0" collapsed="false">
      <c r="A202" s="5" t="n">
        <f aca="false">exit_value_2_usd</f>
        <v>1200000000</v>
      </c>
      <c r="B202" s="2" t="n">
        <f aca="false">ROW()-ROW($B$175)</f>
        <v>27</v>
      </c>
      <c r="C202" s="2" t="n">
        <f aca="false">MOD(QUOTIENT($B202,1),2)</f>
        <v>1</v>
      </c>
      <c r="D202" s="2" t="n">
        <f aca="false">MOD(QUOTIENT($B202,2),2)</f>
        <v>1</v>
      </c>
      <c r="E202" s="2" t="n">
        <f aca="false">MOD(QUOTIENT($B202,4),2)</f>
        <v>0</v>
      </c>
      <c r="F202" s="2" t="n">
        <f aca="false">MOD(QUOTIENT($B202,8),2)</f>
        <v>1</v>
      </c>
      <c r="G202" s="2" t="n">
        <f aca="false">MOD(QUOTIENT($B202,16),2)</f>
        <v>1</v>
      </c>
      <c r="H202" s="2" t="n">
        <f aca="false">MOD(QUOTIENT($B202,32),2)</f>
        <v>0</v>
      </c>
      <c r="I202" s="2" t="n">
        <f aca="false">MOD(QUOTIENT($B202,64),2)</f>
        <v>0</v>
      </c>
      <c r="J202" s="5" t="n">
        <f aca="false">IF($C202=const_zero,MIN(class_series_f_invested_usd,MAX(const_zero,$A202)),const_zero)</f>
        <v>0</v>
      </c>
      <c r="K202" s="5" t="n">
        <f aca="false">IF($D202=const_zero,MIN(class_series_e_invested_usd,MAX(const_zero,$A202-SUM($J202:$J202))),const_zero)</f>
        <v>0</v>
      </c>
      <c r="L202" s="5" t="n">
        <f aca="false">IF($E202=const_zero,MIN(class_series_d_invested_usd,MAX(const_zero,$A202-SUM($J202:$K202))),const_zero)</f>
        <v>100000000</v>
      </c>
      <c r="M202" s="5" t="n">
        <f aca="false">IF($F202=const_zero,MIN(class_series_c_invested_usd,MAX(const_zero,$A202-SUM($J202:$L202))),const_zero)</f>
        <v>0</v>
      </c>
      <c r="N202" s="5" t="n">
        <f aca="false">IF($G202=const_zero,MIN(class_series_b_invested_usd,MAX(const_zero,$A202-SUM($J202:$M202))),const_zero)</f>
        <v>0</v>
      </c>
      <c r="O202" s="5" t="n">
        <f aca="false">IF($H202=const_zero,MIN(class_series_a_invested_usd,MAX(const_zero,$A202-SUM($J202:$N202))),const_zero)</f>
        <v>15000000</v>
      </c>
      <c r="P202" s="5" t="n">
        <f aca="false">IF($I202=const_zero,MIN(class_seed_invested_usd,MAX(const_zero,$A202-SUM($J202:$O202))),const_zero)</f>
        <v>5000000</v>
      </c>
      <c r="Q202" s="5" t="n">
        <f aca="false">MAX(const_zero,$A202-SUM($J202:$P202))</f>
        <v>1080000000</v>
      </c>
      <c r="R202" s="9" t="n">
        <f aca="false">common_rsa_total+'Pro-Forma'!$B$10+'Pro-Forma'!$B$11+IF($C202=const_one,'Pro-Forma'!$B$5,const_zero)+IF($D202=const_one,'Pro-Forma'!$F$27,const_zero)+IF($E202=const_one,'Pro-Forma'!$F$26,const_zero)+IF($F202=const_one,'Pro-Forma'!$F$25,const_zero)+IF($G202=const_one,'Pro-Forma'!$F$24,const_zero)+IF($H202=const_one,'Pro-Forma'!$F$23,const_zero)+IF($I202=const_one,'Pro-Forma'!$F$22,const_zero)</f>
        <v>21611101.1755256</v>
      </c>
      <c r="S202" s="23" t="b">
        <f aca="false">IF($R202&gt;const_zero,--($Q202&gt;option_strike_usd*$R202),const_zero)</f>
        <v>1</v>
      </c>
      <c r="T202" s="7" t="n">
        <f aca="false">IF($R202&gt;const_zero,IF($S202=const_one,($Q202+option_strike_usd*pre_f_options_issued)/($R202+pre_f_options_issued),$Q202/$R202),const_zero)</f>
        <v>44.8963318647102</v>
      </c>
      <c r="U202" s="5" t="n">
        <f aca="false">IF($C202=const_one,'Pro-Forma'!$B$5*$T202,const_zero)</f>
        <v>35794411.8200888</v>
      </c>
      <c r="V202" s="5" t="n">
        <f aca="false">IF($D202=const_one,'Pro-Forma'!$F$27*$T202,const_zero)</f>
        <v>275363582.603738</v>
      </c>
      <c r="W202" s="5" t="n">
        <f aca="false">IF($E202=const_one,'Pro-Forma'!$F$26*$T202,const_zero)</f>
        <v>0</v>
      </c>
      <c r="X202" s="5" t="n">
        <f aca="false">IF($F202=const_one,'Pro-Forma'!$F$25*$T202,const_zero)</f>
        <v>107751196.475305</v>
      </c>
      <c r="Y202" s="5" t="n">
        <f aca="false">IF($G202=const_one,'Pro-Forma'!$F$24*$T202,const_zero)</f>
        <v>134688995.594131</v>
      </c>
      <c r="Z202" s="5" t="n">
        <f aca="false">IF($H202=const_one,'Pro-Forma'!$F$23*$T202,const_zero)</f>
        <v>0</v>
      </c>
      <c r="AA202" s="5" t="n">
        <f aca="false">IF($I202=const_one,'Pro-Forma'!$F$22*$T202,const_zero)</f>
        <v>0</v>
      </c>
      <c r="AB202" s="5" t="n">
        <f aca="false">('Pro-Forma'!$B$10+'Pro-Forma'!$B$11)*$T202</f>
        <v>12593997.0625704</v>
      </c>
      <c r="AC202" s="5" t="n">
        <f aca="false">common_rsa_total*$T202</f>
        <v>404066986.782392</v>
      </c>
      <c r="AD202" s="5" t="n">
        <f aca="false">IF($S202=const_one,pre_f_options_issued*($T202-option_strike_usd),const_zero)</f>
        <v>109740829.661776</v>
      </c>
      <c r="AE202" s="5" t="n">
        <f aca="false">J202+U202</f>
        <v>35794411.8200888</v>
      </c>
      <c r="AF202" s="5" t="n">
        <f aca="false">K202+V202</f>
        <v>275363582.603738</v>
      </c>
      <c r="AG202" s="5" t="n">
        <f aca="false">L202+W202</f>
        <v>100000000</v>
      </c>
      <c r="AH202" s="5" t="n">
        <f aca="false">M202+X202</f>
        <v>107751196.475305</v>
      </c>
      <c r="AI202" s="5" t="n">
        <f aca="false">N202+Y202</f>
        <v>134688995.594131</v>
      </c>
      <c r="AJ202" s="5" t="n">
        <f aca="false">O202+Z202</f>
        <v>15000000</v>
      </c>
      <c r="AK202" s="5" t="n">
        <f aca="false">P202+AA202</f>
        <v>5000000</v>
      </c>
      <c r="AL202" s="5" t="n">
        <f aca="false">INDEX($AE$175:$AE$302,$B202-$C202*1+const_one)</f>
        <v>30000000</v>
      </c>
      <c r="AM202" s="5" t="n">
        <f aca="false">INDEX($AF$175:$AF$302,$B202-$D202*2+const_one)</f>
        <v>300000000</v>
      </c>
      <c r="AN202" s="5" t="n">
        <f aca="false">INDEX($AG$175:$AG$302,$B202-$E202*4+const_one)</f>
        <v>100000000</v>
      </c>
      <c r="AO202" s="5" t="n">
        <f aca="false">INDEX($AH$175:$AH$302,$B202-$F202*8+const_one)</f>
        <v>60000000</v>
      </c>
      <c r="AP202" s="5" t="n">
        <f aca="false">INDEX($AI$175:$AI$302,$B202-$G202*16+const_one)</f>
        <v>30000000</v>
      </c>
      <c r="AQ202" s="5" t="n">
        <f aca="false">INDEX($AJ$175:$AJ$302,$B202-$H202*32+const_one)</f>
        <v>15000000</v>
      </c>
      <c r="AR202" s="5" t="n">
        <f aca="false">INDEX($AK$175:$AK$302,$B202-$I202*64+const_one)</f>
        <v>5000000</v>
      </c>
      <c r="AS202" s="5" t="n">
        <f aca="false">INDEX($AE$175:$AE$302,$B202+(const_one-$C202)*1+const_one)</f>
        <v>35794411.8200888</v>
      </c>
      <c r="AT202" s="5" t="n">
        <f aca="false">INDEX($AF$175:$AF$302,$B202+(const_one-$D202)*2+const_one)</f>
        <v>275363582.603738</v>
      </c>
      <c r="AU202" s="5" t="n">
        <f aca="false">INDEX($AG$175:$AG$302,$B202+(const_one-$E202)*4+const_one)</f>
        <v>79321430.1699985</v>
      </c>
      <c r="AV202" s="5" t="n">
        <f aca="false">INDEX($AH$175:$AH$302,$B202+(const_one-$F202)*8+const_one)</f>
        <v>107751196.475305</v>
      </c>
      <c r="AW202" s="5" t="n">
        <f aca="false">INDEX($AI$175:$AI$302,$B202+(const_one-$G202)*16+const_one)</f>
        <v>134688995.594131</v>
      </c>
      <c r="AX202" s="5" t="n">
        <f aca="false">INDEX($AJ$175:$AJ$302,$B202+(const_one-$H202)*32+const_one)</f>
        <v>188501972.732432</v>
      </c>
      <c r="AY202" s="5" t="n">
        <f aca="false">INDEX($AK$175:$AK$302,$B202+(const_one-$I202)*64+const_one)</f>
        <v>186784414.894324</v>
      </c>
      <c r="AZ202" s="5" t="n">
        <f aca="false">--($C202=--(AS202&gt;AL202))</f>
        <v>1</v>
      </c>
      <c r="BA202" s="5" t="n">
        <f aca="false">--($D202=--(AT202&gt;AM202))</f>
        <v>0</v>
      </c>
      <c r="BB202" s="5" t="n">
        <f aca="false">--($E202=--(AU202&gt;AN202))</f>
        <v>1</v>
      </c>
      <c r="BC202" s="5" t="n">
        <f aca="false">--($F202=--(AV202&gt;AO202))</f>
        <v>1</v>
      </c>
      <c r="BD202" s="5" t="n">
        <f aca="false">--($G202=--(AW202&gt;AP202))</f>
        <v>1</v>
      </c>
      <c r="BE202" s="5" t="n">
        <f aca="false">--($H202=--(AX202&gt;AQ202))</f>
        <v>0</v>
      </c>
      <c r="BF202" s="5" t="n">
        <f aca="false">--($I202=--(AY202&gt;AR202))</f>
        <v>0</v>
      </c>
      <c r="BG202" s="5" t="n">
        <f aca="false">SUM(AZ202:BF202)</f>
        <v>4</v>
      </c>
      <c r="BH202" s="5" t="n">
        <f aca="false">SUM(AE202:AK202)+AB202+AC202+AD202</f>
        <v>1200000000</v>
      </c>
    </row>
    <row r="203" customFormat="false" ht="15" hidden="true" customHeight="false" outlineLevel="0" collapsed="false">
      <c r="A203" s="5" t="n">
        <f aca="false">exit_value_2_usd</f>
        <v>1200000000</v>
      </c>
      <c r="B203" s="2" t="n">
        <f aca="false">ROW()-ROW($B$175)</f>
        <v>28</v>
      </c>
      <c r="C203" s="2" t="n">
        <f aca="false">MOD(QUOTIENT($B203,1),2)</f>
        <v>0</v>
      </c>
      <c r="D203" s="2" t="n">
        <f aca="false">MOD(QUOTIENT($B203,2),2)</f>
        <v>0</v>
      </c>
      <c r="E203" s="2" t="n">
        <f aca="false">MOD(QUOTIENT($B203,4),2)</f>
        <v>1</v>
      </c>
      <c r="F203" s="2" t="n">
        <f aca="false">MOD(QUOTIENT($B203,8),2)</f>
        <v>1</v>
      </c>
      <c r="G203" s="2" t="n">
        <f aca="false">MOD(QUOTIENT($B203,16),2)</f>
        <v>1</v>
      </c>
      <c r="H203" s="2" t="n">
        <f aca="false">MOD(QUOTIENT($B203,32),2)</f>
        <v>0</v>
      </c>
      <c r="I203" s="2" t="n">
        <f aca="false">MOD(QUOTIENT($B203,64),2)</f>
        <v>0</v>
      </c>
      <c r="J203" s="5" t="n">
        <f aca="false">IF($C203=const_zero,MIN(class_series_f_invested_usd,MAX(const_zero,$A203)),const_zero)</f>
        <v>30000000</v>
      </c>
      <c r="K203" s="5" t="n">
        <f aca="false">IF($D203=const_zero,MIN(class_series_e_invested_usd,MAX(const_zero,$A203-SUM($J203:$J203))),const_zero)</f>
        <v>300000000</v>
      </c>
      <c r="L203" s="5" t="n">
        <f aca="false">IF($E203=const_zero,MIN(class_series_d_invested_usd,MAX(const_zero,$A203-SUM($J203:$K203))),const_zero)</f>
        <v>0</v>
      </c>
      <c r="M203" s="5" t="n">
        <f aca="false">IF($F203=const_zero,MIN(class_series_c_invested_usd,MAX(const_zero,$A203-SUM($J203:$L203))),const_zero)</f>
        <v>0</v>
      </c>
      <c r="N203" s="5" t="n">
        <f aca="false">IF($G203=const_zero,MIN(class_series_b_invested_usd,MAX(const_zero,$A203-SUM($J203:$M203))),const_zero)</f>
        <v>0</v>
      </c>
      <c r="O203" s="5" t="n">
        <f aca="false">IF($H203=const_zero,MIN(class_series_a_invested_usd,MAX(const_zero,$A203-SUM($J203:$N203))),const_zero)</f>
        <v>15000000</v>
      </c>
      <c r="P203" s="5" t="n">
        <f aca="false">IF($I203=const_zero,MIN(class_seed_invested_usd,MAX(const_zero,$A203-SUM($J203:$O203))),const_zero)</f>
        <v>5000000</v>
      </c>
      <c r="Q203" s="5" t="n">
        <f aca="false">MAX(const_zero,$A203-SUM($J203:$P203))</f>
        <v>850000000</v>
      </c>
      <c r="R203" s="9" t="n">
        <f aca="false">common_rsa_total+'Pro-Forma'!$B$10+'Pro-Forma'!$B$11+IF($C203=const_one,'Pro-Forma'!$B$5,const_zero)+IF($D203=const_one,'Pro-Forma'!$F$27,const_zero)+IF($E203=const_one,'Pro-Forma'!$F$26,const_zero)+IF($F203=const_one,'Pro-Forma'!$F$25,const_zero)+IF($G203=const_one,'Pro-Forma'!$F$24,const_zero)+IF($H203=const_one,'Pro-Forma'!$F$23,const_zero)+IF($I203=const_one,'Pro-Forma'!$F$22,const_zero)</f>
        <v>16414164.1892672</v>
      </c>
      <c r="S203" s="23" t="b">
        <f aca="false">IF($R203&gt;const_zero,--($Q203&gt;option_strike_usd*$R203),const_zero)</f>
        <v>1</v>
      </c>
      <c r="T203" s="7" t="n">
        <f aca="false">IF($R203&gt;const_zero,IF($S203=const_one,($Q203+option_strike_usd*pre_f_options_issued)/($R203+pre_f_options_issued),$Q203/$R203),const_zero)</f>
        <v>45.0720418554762</v>
      </c>
      <c r="U203" s="5" t="n">
        <f aca="false">IF($C203=const_one,'Pro-Forma'!$B$5*$T203,const_zero)</f>
        <v>0</v>
      </c>
      <c r="V203" s="5" t="n">
        <f aca="false">IF($D203=const_one,'Pro-Forma'!$F$27*$T203,const_zero)</f>
        <v>0</v>
      </c>
      <c r="W203" s="5" t="n">
        <f aca="false">IF($E203=const_one,'Pro-Forma'!$F$26*$T203,const_zero)</f>
        <v>78139206.67329</v>
      </c>
      <c r="X203" s="5" t="n">
        <f aca="false">IF($F203=const_one,'Pro-Forma'!$F$25*$T203,const_zero)</f>
        <v>108172900.453143</v>
      </c>
      <c r="Y203" s="5" t="n">
        <f aca="false">IF($G203=const_one,'Pro-Forma'!$F$24*$T203,const_zero)</f>
        <v>135216125.566429</v>
      </c>
      <c r="Z203" s="5" t="n">
        <f aca="false">IF($H203=const_one,'Pro-Forma'!$F$23*$T203,const_zero)</f>
        <v>0</v>
      </c>
      <c r="AA203" s="5" t="n">
        <f aca="false">IF($I203=const_one,'Pro-Forma'!$F$22*$T203,const_zero)</f>
        <v>0</v>
      </c>
      <c r="AB203" s="5" t="n">
        <f aca="false">('Pro-Forma'!$B$10+'Pro-Forma'!$B$11)*$T203</f>
        <v>12643285.9691617</v>
      </c>
      <c r="AC203" s="5" t="n">
        <f aca="false">common_rsa_total*$T203</f>
        <v>405648376.699286</v>
      </c>
      <c r="AD203" s="5" t="n">
        <f aca="false">IF($S203=const_one,pre_f_options_issued*($T203-option_strike_usd),const_zero)</f>
        <v>110180104.638691</v>
      </c>
      <c r="AE203" s="5" t="n">
        <f aca="false">J203+U203</f>
        <v>30000000</v>
      </c>
      <c r="AF203" s="5" t="n">
        <f aca="false">K203+V203</f>
        <v>300000000</v>
      </c>
      <c r="AG203" s="5" t="n">
        <f aca="false">L203+W203</f>
        <v>78139206.67329</v>
      </c>
      <c r="AH203" s="5" t="n">
        <f aca="false">M203+X203</f>
        <v>108172900.453143</v>
      </c>
      <c r="AI203" s="5" t="n">
        <f aca="false">N203+Y203</f>
        <v>135216125.566429</v>
      </c>
      <c r="AJ203" s="5" t="n">
        <f aca="false">O203+Z203</f>
        <v>15000000</v>
      </c>
      <c r="AK203" s="5" t="n">
        <f aca="false">P203+AA203</f>
        <v>5000000</v>
      </c>
      <c r="AL203" s="5" t="n">
        <f aca="false">INDEX($AE$175:$AE$302,$B203-$C203*1+const_one)</f>
        <v>30000000</v>
      </c>
      <c r="AM203" s="5" t="n">
        <f aca="false">INDEX($AF$175:$AF$302,$B203-$D203*2+const_one)</f>
        <v>300000000</v>
      </c>
      <c r="AN203" s="5" t="n">
        <f aca="false">INDEX($AG$175:$AG$302,$B203-$E203*4+const_one)</f>
        <v>100000000</v>
      </c>
      <c r="AO203" s="5" t="n">
        <f aca="false">INDEX($AH$175:$AH$302,$B203-$F203*8+const_one)</f>
        <v>60000000</v>
      </c>
      <c r="AP203" s="5" t="n">
        <f aca="false">INDEX($AI$175:$AI$302,$B203-$G203*16+const_one)</f>
        <v>30000000</v>
      </c>
      <c r="AQ203" s="5" t="n">
        <f aca="false">INDEX($AJ$175:$AJ$302,$B203-$H203*32+const_one)</f>
        <v>15000000</v>
      </c>
      <c r="AR203" s="5" t="n">
        <f aca="false">INDEX($AK$175:$AK$302,$B203-$I203*64+const_one)</f>
        <v>5000000</v>
      </c>
      <c r="AS203" s="5" t="n">
        <f aca="false">INDEX($AE$175:$AE$302,$B203+(const_one-$C203)*1+const_one)</f>
        <v>35694467.1420097</v>
      </c>
      <c r="AT203" s="5" t="n">
        <f aca="false">INDEX($AF$175:$AF$302,$B203+(const_one-$D203)*2+const_one)</f>
        <v>282210041.054335</v>
      </c>
      <c r="AU203" s="5" t="n">
        <f aca="false">INDEX($AG$175:$AG$302,$B203+(const_one-$E203)*4+const_one)</f>
        <v>78139206.67329</v>
      </c>
      <c r="AV203" s="5" t="n">
        <f aca="false">INDEX($AH$175:$AH$302,$B203+(const_one-$F203)*8+const_one)</f>
        <v>108172900.453143</v>
      </c>
      <c r="AW203" s="5" t="n">
        <f aca="false">INDEX($AI$175:$AI$302,$B203+(const_one-$G203)*16+const_one)</f>
        <v>135216125.566429</v>
      </c>
      <c r="AX203" s="5" t="n">
        <f aca="false">INDEX($AJ$175:$AJ$302,$B203+(const_one-$H203)*32+const_one)</f>
        <v>181377863.163903</v>
      </c>
      <c r="AY203" s="5" t="n">
        <f aca="false">INDEX($AK$175:$AK$302,$B203+(const_one-$I203)*64+const_one)</f>
        <v>179287052.061149</v>
      </c>
      <c r="AZ203" s="5" t="n">
        <f aca="false">--($C203=--(AS203&gt;AL203))</f>
        <v>0</v>
      </c>
      <c r="BA203" s="5" t="n">
        <f aca="false">--($D203=--(AT203&gt;AM203))</f>
        <v>1</v>
      </c>
      <c r="BB203" s="5" t="n">
        <f aca="false">--($E203=--(AU203&gt;AN203))</f>
        <v>0</v>
      </c>
      <c r="BC203" s="5" t="n">
        <f aca="false">--($F203=--(AV203&gt;AO203))</f>
        <v>1</v>
      </c>
      <c r="BD203" s="5" t="n">
        <f aca="false">--($G203=--(AW203&gt;AP203))</f>
        <v>1</v>
      </c>
      <c r="BE203" s="5" t="n">
        <f aca="false">--($H203=--(AX203&gt;AQ203))</f>
        <v>0</v>
      </c>
      <c r="BF203" s="5" t="n">
        <f aca="false">--($I203=--(AY203&gt;AR203))</f>
        <v>0</v>
      </c>
      <c r="BG203" s="5" t="n">
        <f aca="false">SUM(AZ203:BF203)</f>
        <v>3</v>
      </c>
      <c r="BH203" s="5" t="n">
        <f aca="false">SUM(AE203:AK203)+AB203+AC203+AD203</f>
        <v>1200000000</v>
      </c>
    </row>
    <row r="204" customFormat="false" ht="15" hidden="true" customHeight="false" outlineLevel="0" collapsed="false">
      <c r="A204" s="5" t="n">
        <f aca="false">exit_value_2_usd</f>
        <v>1200000000</v>
      </c>
      <c r="B204" s="2" t="n">
        <f aca="false">ROW()-ROW($B$175)</f>
        <v>29</v>
      </c>
      <c r="C204" s="2" t="n">
        <f aca="false">MOD(QUOTIENT($B204,1),2)</f>
        <v>1</v>
      </c>
      <c r="D204" s="2" t="n">
        <f aca="false">MOD(QUOTIENT($B204,2),2)</f>
        <v>0</v>
      </c>
      <c r="E204" s="2" t="n">
        <f aca="false">MOD(QUOTIENT($B204,4),2)</f>
        <v>1</v>
      </c>
      <c r="F204" s="2" t="n">
        <f aca="false">MOD(QUOTIENT($B204,8),2)</f>
        <v>1</v>
      </c>
      <c r="G204" s="2" t="n">
        <f aca="false">MOD(QUOTIENT($B204,16),2)</f>
        <v>1</v>
      </c>
      <c r="H204" s="2" t="n">
        <f aca="false">MOD(QUOTIENT($B204,32),2)</f>
        <v>0</v>
      </c>
      <c r="I204" s="2" t="n">
        <f aca="false">MOD(QUOTIENT($B204,64),2)</f>
        <v>0</v>
      </c>
      <c r="J204" s="5" t="n">
        <f aca="false">IF($C204=const_zero,MIN(class_series_f_invested_usd,MAX(const_zero,$A204)),const_zero)</f>
        <v>0</v>
      </c>
      <c r="K204" s="5" t="n">
        <f aca="false">IF($D204=const_zero,MIN(class_series_e_invested_usd,MAX(const_zero,$A204-SUM($J204:$J204))),const_zero)</f>
        <v>300000000</v>
      </c>
      <c r="L204" s="5" t="n">
        <f aca="false">IF($E204=const_zero,MIN(class_series_d_invested_usd,MAX(const_zero,$A204-SUM($J204:$K204))),const_zero)</f>
        <v>0</v>
      </c>
      <c r="M204" s="5" t="n">
        <f aca="false">IF($F204=const_zero,MIN(class_series_c_invested_usd,MAX(const_zero,$A204-SUM($J204:$L204))),const_zero)</f>
        <v>0</v>
      </c>
      <c r="N204" s="5" t="n">
        <f aca="false">IF($G204=const_zero,MIN(class_series_b_invested_usd,MAX(const_zero,$A204-SUM($J204:$M204))),const_zero)</f>
        <v>0</v>
      </c>
      <c r="O204" s="5" t="n">
        <f aca="false">IF($H204=const_zero,MIN(class_series_a_invested_usd,MAX(const_zero,$A204-SUM($J204:$N204))),const_zero)</f>
        <v>15000000</v>
      </c>
      <c r="P204" s="5" t="n">
        <f aca="false">IF($I204=const_zero,MIN(class_seed_invested_usd,MAX(const_zero,$A204-SUM($J204:$O204))),const_zero)</f>
        <v>5000000</v>
      </c>
      <c r="Q204" s="5" t="n">
        <f aca="false">MAX(const_zero,$A204-SUM($J204:$P204))</f>
        <v>880000000</v>
      </c>
      <c r="R204" s="9" t="n">
        <f aca="false">common_rsa_total+'Pro-Forma'!$B$10+'Pro-Forma'!$B$11+IF($C204=const_one,'Pro-Forma'!$B$5,const_zero)+IF($D204=const_one,'Pro-Forma'!$F$27,const_zero)+IF($E204=const_one,'Pro-Forma'!$F$26,const_zero)+IF($F204=const_one,'Pro-Forma'!$F$25,const_zero)+IF($G204=const_one,'Pro-Forma'!$F$24,const_zero)+IF($H204=const_one,'Pro-Forma'!$F$23,const_zero)+IF($I204=const_one,'Pro-Forma'!$F$22,const_zero)</f>
        <v>17211432.2584705</v>
      </c>
      <c r="S204" s="23" t="b">
        <f aca="false">IF($R204&gt;const_zero,--($Q204&gt;option_strike_usd*$R204),const_zero)</f>
        <v>1</v>
      </c>
      <c r="T204" s="7" t="n">
        <f aca="false">IF($R204&gt;const_zero,IF($S204=const_one,($Q204+option_strike_usd*pre_f_options_issued)/($R204+pre_f_options_issued),$Q204/$R204),const_zero)</f>
        <v>44.7709729271838</v>
      </c>
      <c r="U204" s="5" t="n">
        <f aca="false">IF($C204=const_one,'Pro-Forma'!$B$5*$T204,const_zero)</f>
        <v>35694467.1420097</v>
      </c>
      <c r="V204" s="5" t="n">
        <f aca="false">IF($D204=const_one,'Pro-Forma'!$F$27*$T204,const_zero)</f>
        <v>0</v>
      </c>
      <c r="W204" s="5" t="n">
        <f aca="false">IF($E204=const_one,'Pro-Forma'!$F$26*$T204,const_zero)</f>
        <v>77617258.1162182</v>
      </c>
      <c r="X204" s="5" t="n">
        <f aca="false">IF($F204=const_one,'Pro-Forma'!$F$25*$T204,const_zero)</f>
        <v>107450335.025241</v>
      </c>
      <c r="Y204" s="5" t="n">
        <f aca="false">IF($G204=const_one,'Pro-Forma'!$F$24*$T204,const_zero)</f>
        <v>134312918.781551</v>
      </c>
      <c r="Z204" s="5" t="n">
        <f aca="false">IF($H204=const_one,'Pro-Forma'!$F$23*$T204,const_zero)</f>
        <v>0</v>
      </c>
      <c r="AA204" s="5" t="n">
        <f aca="false">IF($I204=const_one,'Pro-Forma'!$F$22*$T204,const_zero)</f>
        <v>0</v>
      </c>
      <c r="AB204" s="5" t="n">
        <f aca="false">('Pro-Forma'!$B$10+'Pro-Forma'!$B$11)*$T204</f>
        <v>12558832.2723659</v>
      </c>
      <c r="AC204" s="5" t="n">
        <f aca="false">common_rsa_total*$T204</f>
        <v>402938756.344654</v>
      </c>
      <c r="AD204" s="5" t="n">
        <f aca="false">IF($S204=const_one,pre_f_options_issued*($T204-option_strike_usd),const_zero)</f>
        <v>109427432.31796</v>
      </c>
      <c r="AE204" s="5" t="n">
        <f aca="false">J204+U204</f>
        <v>35694467.1420097</v>
      </c>
      <c r="AF204" s="5" t="n">
        <f aca="false">K204+V204</f>
        <v>300000000</v>
      </c>
      <c r="AG204" s="5" t="n">
        <f aca="false">L204+W204</f>
        <v>77617258.1162182</v>
      </c>
      <c r="AH204" s="5" t="n">
        <f aca="false">M204+X204</f>
        <v>107450335.025241</v>
      </c>
      <c r="AI204" s="5" t="n">
        <f aca="false">N204+Y204</f>
        <v>134312918.781551</v>
      </c>
      <c r="AJ204" s="5" t="n">
        <f aca="false">O204+Z204</f>
        <v>15000000</v>
      </c>
      <c r="AK204" s="5" t="n">
        <f aca="false">P204+AA204</f>
        <v>5000000</v>
      </c>
      <c r="AL204" s="5" t="n">
        <f aca="false">INDEX($AE$175:$AE$302,$B204-$C204*1+const_one)</f>
        <v>30000000</v>
      </c>
      <c r="AM204" s="5" t="n">
        <f aca="false">INDEX($AF$175:$AF$302,$B204-$D204*2+const_one)</f>
        <v>300000000</v>
      </c>
      <c r="AN204" s="5" t="n">
        <f aca="false">INDEX($AG$175:$AG$302,$B204-$E204*4+const_one)</f>
        <v>100000000</v>
      </c>
      <c r="AO204" s="5" t="n">
        <f aca="false">INDEX($AH$175:$AH$302,$B204-$F204*8+const_one)</f>
        <v>60000000</v>
      </c>
      <c r="AP204" s="5" t="n">
        <f aca="false">INDEX($AI$175:$AI$302,$B204-$G204*16+const_one)</f>
        <v>30000000</v>
      </c>
      <c r="AQ204" s="5" t="n">
        <f aca="false">INDEX($AJ$175:$AJ$302,$B204-$H204*32+const_one)</f>
        <v>15000000</v>
      </c>
      <c r="AR204" s="5" t="n">
        <f aca="false">INDEX($AK$175:$AK$302,$B204-$I204*64+const_one)</f>
        <v>5000000</v>
      </c>
      <c r="AS204" s="5" t="n">
        <f aca="false">INDEX($AE$175:$AE$302,$B204+(const_one-$C204)*1+const_one)</f>
        <v>35694467.1420097</v>
      </c>
      <c r="AT204" s="5" t="n">
        <f aca="false">INDEX($AF$175:$AF$302,$B204+(const_one-$D204)*2+const_one)</f>
        <v>280623744.332616</v>
      </c>
      <c r="AU204" s="5" t="n">
        <f aca="false">INDEX($AG$175:$AG$302,$B204+(const_one-$E204)*4+const_one)</f>
        <v>77617258.1162182</v>
      </c>
      <c r="AV204" s="5" t="n">
        <f aca="false">INDEX($AH$175:$AH$302,$B204+(const_one-$F204)*8+const_one)</f>
        <v>107450335.025241</v>
      </c>
      <c r="AW204" s="5" t="n">
        <f aca="false">INDEX($AI$175:$AI$302,$B204+(const_one-$G204)*16+const_one)</f>
        <v>134312918.781551</v>
      </c>
      <c r="AX204" s="5" t="n">
        <f aca="false">INDEX($AJ$175:$AJ$302,$B204+(const_one-$H204)*32+const_one)</f>
        <v>181596111.187031</v>
      </c>
      <c r="AY204" s="5" t="n">
        <f aca="false">INDEX($AK$175:$AK$302,$B204+(const_one-$I204)*64+const_one)</f>
        <v>179572756.187733</v>
      </c>
      <c r="AZ204" s="5" t="n">
        <f aca="false">--($C204=--(AS204&gt;AL204))</f>
        <v>1</v>
      </c>
      <c r="BA204" s="5" t="n">
        <f aca="false">--($D204=--(AT204&gt;AM204))</f>
        <v>1</v>
      </c>
      <c r="BB204" s="5" t="n">
        <f aca="false">--($E204=--(AU204&gt;AN204))</f>
        <v>0</v>
      </c>
      <c r="BC204" s="5" t="n">
        <f aca="false">--($F204=--(AV204&gt;AO204))</f>
        <v>1</v>
      </c>
      <c r="BD204" s="5" t="n">
        <f aca="false">--($G204=--(AW204&gt;AP204))</f>
        <v>1</v>
      </c>
      <c r="BE204" s="5" t="n">
        <f aca="false">--($H204=--(AX204&gt;AQ204))</f>
        <v>0</v>
      </c>
      <c r="BF204" s="5" t="n">
        <f aca="false">--($I204=--(AY204&gt;AR204))</f>
        <v>0</v>
      </c>
      <c r="BG204" s="5" t="n">
        <f aca="false">SUM(AZ204:BF204)</f>
        <v>4</v>
      </c>
      <c r="BH204" s="5" t="n">
        <f aca="false">SUM(AE204:AK204)+AB204+AC204+AD204</f>
        <v>1200000000</v>
      </c>
    </row>
    <row r="205" customFormat="false" ht="15" hidden="true" customHeight="false" outlineLevel="0" collapsed="false">
      <c r="A205" s="5" t="n">
        <f aca="false">exit_value_2_usd</f>
        <v>1200000000</v>
      </c>
      <c r="B205" s="2" t="n">
        <f aca="false">ROW()-ROW($B$175)</f>
        <v>30</v>
      </c>
      <c r="C205" s="2" t="n">
        <f aca="false">MOD(QUOTIENT($B205,1),2)</f>
        <v>0</v>
      </c>
      <c r="D205" s="2" t="n">
        <f aca="false">MOD(QUOTIENT($B205,2),2)</f>
        <v>1</v>
      </c>
      <c r="E205" s="2" t="n">
        <f aca="false">MOD(QUOTIENT($B205,4),2)</f>
        <v>1</v>
      </c>
      <c r="F205" s="2" t="n">
        <f aca="false">MOD(QUOTIENT($B205,8),2)</f>
        <v>1</v>
      </c>
      <c r="G205" s="2" t="n">
        <f aca="false">MOD(QUOTIENT($B205,16),2)</f>
        <v>1</v>
      </c>
      <c r="H205" s="2" t="n">
        <f aca="false">MOD(QUOTIENT($B205,32),2)</f>
        <v>0</v>
      </c>
      <c r="I205" s="2" t="n">
        <f aca="false">MOD(QUOTIENT($B205,64),2)</f>
        <v>0</v>
      </c>
      <c r="J205" s="5" t="n">
        <f aca="false">IF($C205=const_zero,MIN(class_series_f_invested_usd,MAX(const_zero,$A205)),const_zero)</f>
        <v>30000000</v>
      </c>
      <c r="K205" s="5" t="n">
        <f aca="false">IF($D205=const_zero,MIN(class_series_e_invested_usd,MAX(const_zero,$A205-SUM($J205:$J205))),const_zero)</f>
        <v>0</v>
      </c>
      <c r="L205" s="5" t="n">
        <f aca="false">IF($E205=const_zero,MIN(class_series_d_invested_usd,MAX(const_zero,$A205-SUM($J205:$K205))),const_zero)</f>
        <v>0</v>
      </c>
      <c r="M205" s="5" t="n">
        <f aca="false">IF($F205=const_zero,MIN(class_series_c_invested_usd,MAX(const_zero,$A205-SUM($J205:$L205))),const_zero)</f>
        <v>0</v>
      </c>
      <c r="N205" s="5" t="n">
        <f aca="false">IF($G205=const_zero,MIN(class_series_b_invested_usd,MAX(const_zero,$A205-SUM($J205:$M205))),const_zero)</f>
        <v>0</v>
      </c>
      <c r="O205" s="5" t="n">
        <f aca="false">IF($H205=const_zero,MIN(class_series_a_invested_usd,MAX(const_zero,$A205-SUM($J205:$N205))),const_zero)</f>
        <v>15000000</v>
      </c>
      <c r="P205" s="5" t="n">
        <f aca="false">IF($I205=const_zero,MIN(class_seed_invested_usd,MAX(const_zero,$A205-SUM($J205:$O205))),const_zero)</f>
        <v>5000000</v>
      </c>
      <c r="Q205" s="5" t="n">
        <f aca="false">MAX(const_zero,$A205-SUM($J205:$P205))</f>
        <v>1150000000</v>
      </c>
      <c r="R205" s="9" t="n">
        <f aca="false">common_rsa_total+'Pro-Forma'!$B$10+'Pro-Forma'!$B$11+IF($C205=const_one,'Pro-Forma'!$B$5,const_zero)+IF($D205=const_one,'Pro-Forma'!$F$27,const_zero)+IF($E205=const_one,'Pro-Forma'!$F$26,const_zero)+IF($F205=const_one,'Pro-Forma'!$F$25,const_zero)+IF($G205=const_one,'Pro-Forma'!$F$24,const_zero)+IF($H205=const_one,'Pro-Forma'!$F$23,const_zero)+IF($I205=const_one,'Pro-Forma'!$F$22,const_zero)</f>
        <v>22547484.4666011</v>
      </c>
      <c r="S205" s="23" t="b">
        <f aca="false">IF($R205&gt;const_zero,--($Q205&gt;option_strike_usd*$R205),const_zero)</f>
        <v>1</v>
      </c>
      <c r="T205" s="7" t="n">
        <f aca="false">IF($R205&gt;const_zero,IF($S205=const_one,($Q205+option_strike_usd*pre_f_options_issued)/($R205+pre_f_options_issued),$Q205/$R205),const_zero)</f>
        <v>46.0126046404689</v>
      </c>
      <c r="U205" s="5" t="n">
        <f aca="false">IF($C205=const_one,'Pro-Forma'!$B$5*$T205,const_zero)</f>
        <v>0</v>
      </c>
      <c r="V205" s="5" t="n">
        <f aca="false">IF($D205=const_one,'Pro-Forma'!$F$27*$T205,const_zero)</f>
        <v>282210041.054335</v>
      </c>
      <c r="W205" s="5" t="n">
        <f aca="false">IF($E205=const_one,'Pro-Forma'!$F$26*$T205,const_zero)</f>
        <v>79769814.6249202</v>
      </c>
      <c r="X205" s="5" t="n">
        <f aca="false">IF($F205=const_one,'Pro-Forma'!$F$25*$T205,const_zero)</f>
        <v>110430251.137125</v>
      </c>
      <c r="Y205" s="5" t="n">
        <f aca="false">IF($G205=const_one,'Pro-Forma'!$F$24*$T205,const_zero)</f>
        <v>138037813.921407</v>
      </c>
      <c r="Z205" s="5" t="n">
        <f aca="false">IF($H205=const_one,'Pro-Forma'!$F$23*$T205,const_zero)</f>
        <v>0</v>
      </c>
      <c r="AA205" s="5" t="n">
        <f aca="false">IF($I205=const_one,'Pro-Forma'!$F$22*$T205,const_zero)</f>
        <v>0</v>
      </c>
      <c r="AB205" s="5" t="n">
        <f aca="false">('Pro-Forma'!$B$10+'Pro-Forma'!$B$11)*$T205</f>
        <v>12907125.8968211</v>
      </c>
      <c r="AC205" s="5" t="n">
        <f aca="false">common_rsa_total*$T205</f>
        <v>414113441.76422</v>
      </c>
      <c r="AD205" s="5" t="n">
        <f aca="false">IF($S205=const_one,pre_f_options_issued*($T205-option_strike_usd),const_zero)</f>
        <v>112531511.601172</v>
      </c>
      <c r="AE205" s="5" t="n">
        <f aca="false">J205+U205</f>
        <v>30000000</v>
      </c>
      <c r="AF205" s="5" t="n">
        <f aca="false">K205+V205</f>
        <v>282210041.054335</v>
      </c>
      <c r="AG205" s="5" t="n">
        <f aca="false">L205+W205</f>
        <v>79769814.6249202</v>
      </c>
      <c r="AH205" s="5" t="n">
        <f aca="false">M205+X205</f>
        <v>110430251.137125</v>
      </c>
      <c r="AI205" s="5" t="n">
        <f aca="false">N205+Y205</f>
        <v>138037813.921407</v>
      </c>
      <c r="AJ205" s="5" t="n">
        <f aca="false">O205+Z205</f>
        <v>15000000</v>
      </c>
      <c r="AK205" s="5" t="n">
        <f aca="false">P205+AA205</f>
        <v>5000000</v>
      </c>
      <c r="AL205" s="5" t="n">
        <f aca="false">INDEX($AE$175:$AE$302,$B205-$C205*1+const_one)</f>
        <v>30000000</v>
      </c>
      <c r="AM205" s="5" t="n">
        <f aca="false">INDEX($AF$175:$AF$302,$B205-$D205*2+const_one)</f>
        <v>300000000</v>
      </c>
      <c r="AN205" s="5" t="n">
        <f aca="false">INDEX($AG$175:$AG$302,$B205-$E205*4+const_one)</f>
        <v>100000000</v>
      </c>
      <c r="AO205" s="5" t="n">
        <f aca="false">INDEX($AH$175:$AH$302,$B205-$F205*8+const_one)</f>
        <v>60000000</v>
      </c>
      <c r="AP205" s="5" t="n">
        <f aca="false">INDEX($AI$175:$AI$302,$B205-$G205*16+const_one)</f>
        <v>30000000</v>
      </c>
      <c r="AQ205" s="5" t="n">
        <f aca="false">INDEX($AJ$175:$AJ$302,$B205-$H205*32+const_one)</f>
        <v>15000000</v>
      </c>
      <c r="AR205" s="5" t="n">
        <f aca="false">INDEX($AK$175:$AK$302,$B205-$I205*64+const_one)</f>
        <v>5000000</v>
      </c>
      <c r="AS205" s="5" t="n">
        <f aca="false">INDEX($AE$175:$AE$302,$B205+(const_one-$C205)*1+const_one)</f>
        <v>36478178.3275673</v>
      </c>
      <c r="AT205" s="5" t="n">
        <f aca="false">INDEX($AF$175:$AF$302,$B205+(const_one-$D205)*2+const_one)</f>
        <v>282210041.054335</v>
      </c>
      <c r="AU205" s="5" t="n">
        <f aca="false">INDEX($AG$175:$AG$302,$B205+(const_one-$E205)*4+const_one)</f>
        <v>79769814.6249202</v>
      </c>
      <c r="AV205" s="5" t="n">
        <f aca="false">INDEX($AH$175:$AH$302,$B205+(const_one-$F205)*8+const_one)</f>
        <v>110430251.137125</v>
      </c>
      <c r="AW205" s="5" t="n">
        <f aca="false">INDEX($AI$175:$AI$302,$B205+(const_one-$G205)*16+const_one)</f>
        <v>138037813.921407</v>
      </c>
      <c r="AX205" s="5" t="n">
        <f aca="false">INDEX($AJ$175:$AJ$302,$B205+(const_one-$H205)*32+const_one)</f>
        <v>194275830.527131</v>
      </c>
      <c r="AY205" s="5" t="n">
        <f aca="false">INDEX($AK$175:$AK$302,$B205+(const_one-$I205)*64+const_one)</f>
        <v>192611797.717477</v>
      </c>
      <c r="AZ205" s="5" t="n">
        <f aca="false">--($C205=--(AS205&gt;AL205))</f>
        <v>0</v>
      </c>
      <c r="BA205" s="5" t="n">
        <f aca="false">--($D205=--(AT205&gt;AM205))</f>
        <v>0</v>
      </c>
      <c r="BB205" s="5" t="n">
        <f aca="false">--($E205=--(AU205&gt;AN205))</f>
        <v>0</v>
      </c>
      <c r="BC205" s="5" t="n">
        <f aca="false">--($F205=--(AV205&gt;AO205))</f>
        <v>1</v>
      </c>
      <c r="BD205" s="5" t="n">
        <f aca="false">--($G205=--(AW205&gt;AP205))</f>
        <v>1</v>
      </c>
      <c r="BE205" s="5" t="n">
        <f aca="false">--($H205=--(AX205&gt;AQ205))</f>
        <v>0</v>
      </c>
      <c r="BF205" s="5" t="n">
        <f aca="false">--($I205=--(AY205&gt;AR205))</f>
        <v>0</v>
      </c>
      <c r="BG205" s="5" t="n">
        <f aca="false">SUM(AZ205:BF205)</f>
        <v>2</v>
      </c>
      <c r="BH205" s="5" t="n">
        <f aca="false">SUM(AE205:AK205)+AB205+AC205+AD205</f>
        <v>1200000000</v>
      </c>
    </row>
    <row r="206" customFormat="false" ht="15" hidden="true" customHeight="false" outlineLevel="0" collapsed="false">
      <c r="A206" s="5" t="n">
        <f aca="false">exit_value_2_usd</f>
        <v>1200000000</v>
      </c>
      <c r="B206" s="2" t="n">
        <f aca="false">ROW()-ROW($B$175)</f>
        <v>31</v>
      </c>
      <c r="C206" s="2" t="n">
        <f aca="false">MOD(QUOTIENT($B206,1),2)</f>
        <v>1</v>
      </c>
      <c r="D206" s="2" t="n">
        <f aca="false">MOD(QUOTIENT($B206,2),2)</f>
        <v>1</v>
      </c>
      <c r="E206" s="2" t="n">
        <f aca="false">MOD(QUOTIENT($B206,4),2)</f>
        <v>1</v>
      </c>
      <c r="F206" s="2" t="n">
        <f aca="false">MOD(QUOTIENT($B206,8),2)</f>
        <v>1</v>
      </c>
      <c r="G206" s="2" t="n">
        <f aca="false">MOD(QUOTIENT($B206,16),2)</f>
        <v>1</v>
      </c>
      <c r="H206" s="2" t="n">
        <f aca="false">MOD(QUOTIENT($B206,32),2)</f>
        <v>0</v>
      </c>
      <c r="I206" s="2" t="n">
        <f aca="false">MOD(QUOTIENT($B206,64),2)</f>
        <v>0</v>
      </c>
      <c r="J206" s="5" t="n">
        <f aca="false">IF($C206=const_zero,MIN(class_series_f_invested_usd,MAX(const_zero,$A206)),const_zero)</f>
        <v>0</v>
      </c>
      <c r="K206" s="5" t="n">
        <f aca="false">IF($D206=const_zero,MIN(class_series_e_invested_usd,MAX(const_zero,$A206-SUM($J206:$J206))),const_zero)</f>
        <v>0</v>
      </c>
      <c r="L206" s="5" t="n">
        <f aca="false">IF($E206=const_zero,MIN(class_series_d_invested_usd,MAX(const_zero,$A206-SUM($J206:$K206))),const_zero)</f>
        <v>0</v>
      </c>
      <c r="M206" s="5" t="n">
        <f aca="false">IF($F206=const_zero,MIN(class_series_c_invested_usd,MAX(const_zero,$A206-SUM($J206:$L206))),const_zero)</f>
        <v>0</v>
      </c>
      <c r="N206" s="5" t="n">
        <f aca="false">IF($G206=const_zero,MIN(class_series_b_invested_usd,MAX(const_zero,$A206-SUM($J206:$M206))),const_zero)</f>
        <v>0</v>
      </c>
      <c r="O206" s="5" t="n">
        <f aca="false">IF($H206=const_zero,MIN(class_series_a_invested_usd,MAX(const_zero,$A206-SUM($J206:$N206))),const_zero)</f>
        <v>15000000</v>
      </c>
      <c r="P206" s="5" t="n">
        <f aca="false">IF($I206=const_zero,MIN(class_seed_invested_usd,MAX(const_zero,$A206-SUM($J206:$O206))),const_zero)</f>
        <v>5000000</v>
      </c>
      <c r="Q206" s="5" t="n">
        <f aca="false">MAX(const_zero,$A206-SUM($J206:$P206))</f>
        <v>1180000000</v>
      </c>
      <c r="R206" s="9" t="n">
        <f aca="false">common_rsa_total+'Pro-Forma'!$B$10+'Pro-Forma'!$B$11+IF($C206=const_one,'Pro-Forma'!$B$5,const_zero)+IF($D206=const_one,'Pro-Forma'!$F$27,const_zero)+IF($E206=const_one,'Pro-Forma'!$F$26,const_zero)+IF($F206=const_one,'Pro-Forma'!$F$25,const_zero)+IF($G206=const_one,'Pro-Forma'!$F$24,const_zero)+IF($H206=const_one,'Pro-Forma'!$F$23,const_zero)+IF($I206=const_one,'Pro-Forma'!$F$22,const_zero)</f>
        <v>23344752.5358044</v>
      </c>
      <c r="S206" s="23" t="b">
        <f aca="false">IF($R206&gt;const_zero,--($Q206&gt;option_strike_usd*$R206),const_zero)</f>
        <v>1</v>
      </c>
      <c r="T206" s="7" t="n">
        <f aca="false">IF($R206&gt;const_zero,IF($S206=const_one,($Q206+option_strike_usd*pre_f_options_issued)/($R206+pre_f_options_issued),$Q206/$R206),const_zero)</f>
        <v>45.7539687548491</v>
      </c>
      <c r="U206" s="5" t="n">
        <f aca="false">IF($C206=const_one,'Pro-Forma'!$B$5*$T206,const_zero)</f>
        <v>36478178.3275673</v>
      </c>
      <c r="V206" s="5" t="n">
        <f aca="false">IF($D206=const_one,'Pro-Forma'!$F$27*$T206,const_zero)</f>
        <v>280623744.332616</v>
      </c>
      <c r="W206" s="5" t="n">
        <f aca="false">IF($E206=const_one,'Pro-Forma'!$F$26*$T206,const_zero)</f>
        <v>79321430.1699985</v>
      </c>
      <c r="X206" s="5" t="n">
        <f aca="false">IF($F206=const_one,'Pro-Forma'!$F$25*$T206,const_zero)</f>
        <v>109809525.011638</v>
      </c>
      <c r="Y206" s="5" t="n">
        <f aca="false">IF($G206=const_one,'Pro-Forma'!$F$24*$T206,const_zero)</f>
        <v>137261906.264547</v>
      </c>
      <c r="Z206" s="5" t="n">
        <f aca="false">IF($H206=const_one,'Pro-Forma'!$F$23*$T206,const_zero)</f>
        <v>0</v>
      </c>
      <c r="AA206" s="5" t="n">
        <f aca="false">IF($I206=const_one,'Pro-Forma'!$F$22*$T206,const_zero)</f>
        <v>0</v>
      </c>
      <c r="AB206" s="5" t="n">
        <f aca="false">('Pro-Forma'!$B$10+'Pro-Forma'!$B$11)*$T206</f>
        <v>12834575.212868</v>
      </c>
      <c r="AC206" s="5" t="n">
        <f aca="false">common_rsa_total*$T206</f>
        <v>411785718.793642</v>
      </c>
      <c r="AD206" s="5" t="n">
        <f aca="false">IF($S206=const_one,pre_f_options_issued*($T206-option_strike_usd),const_zero)</f>
        <v>111884921.887123</v>
      </c>
      <c r="AE206" s="5" t="n">
        <f aca="false">J206+U206</f>
        <v>36478178.3275673</v>
      </c>
      <c r="AF206" s="5" t="n">
        <f aca="false">K206+V206</f>
        <v>280623744.332616</v>
      </c>
      <c r="AG206" s="5" t="n">
        <f aca="false">L206+W206</f>
        <v>79321430.1699985</v>
      </c>
      <c r="AH206" s="5" t="n">
        <f aca="false">M206+X206</f>
        <v>109809525.011638</v>
      </c>
      <c r="AI206" s="5" t="n">
        <f aca="false">N206+Y206</f>
        <v>137261906.264547</v>
      </c>
      <c r="AJ206" s="5" t="n">
        <f aca="false">O206+Z206</f>
        <v>15000000</v>
      </c>
      <c r="AK206" s="5" t="n">
        <f aca="false">P206+AA206</f>
        <v>5000000</v>
      </c>
      <c r="AL206" s="5" t="n">
        <f aca="false">INDEX($AE$175:$AE$302,$B206-$C206*1+const_one)</f>
        <v>30000000</v>
      </c>
      <c r="AM206" s="5" t="n">
        <f aca="false">INDEX($AF$175:$AF$302,$B206-$D206*2+const_one)</f>
        <v>300000000</v>
      </c>
      <c r="AN206" s="5" t="n">
        <f aca="false">INDEX($AG$175:$AG$302,$B206-$E206*4+const_one)</f>
        <v>100000000</v>
      </c>
      <c r="AO206" s="5" t="n">
        <f aca="false">INDEX($AH$175:$AH$302,$B206-$F206*8+const_one)</f>
        <v>60000000</v>
      </c>
      <c r="AP206" s="5" t="n">
        <f aca="false">INDEX($AI$175:$AI$302,$B206-$G206*16+const_one)</f>
        <v>30000000</v>
      </c>
      <c r="AQ206" s="5" t="n">
        <f aca="false">INDEX($AJ$175:$AJ$302,$B206-$H206*32+const_one)</f>
        <v>15000000</v>
      </c>
      <c r="AR206" s="5" t="n">
        <f aca="false">INDEX($AK$175:$AK$302,$B206-$I206*64+const_one)</f>
        <v>5000000</v>
      </c>
      <c r="AS206" s="5" t="n">
        <f aca="false">INDEX($AE$175:$AE$302,$B206+(const_one-$C206)*1+const_one)</f>
        <v>36478178.3275673</v>
      </c>
      <c r="AT206" s="5" t="n">
        <f aca="false">INDEX($AF$175:$AF$302,$B206+(const_one-$D206)*2+const_one)</f>
        <v>280623744.332616</v>
      </c>
      <c r="AU206" s="5" t="n">
        <f aca="false">INDEX($AG$175:$AG$302,$B206+(const_one-$E206)*4+const_one)</f>
        <v>79321430.1699985</v>
      </c>
      <c r="AV206" s="5" t="n">
        <f aca="false">INDEX($AH$175:$AH$302,$B206+(const_one-$F206)*8+const_one)</f>
        <v>109809525.011638</v>
      </c>
      <c r="AW206" s="5" t="n">
        <f aca="false">INDEX($AI$175:$AI$302,$B206+(const_one-$G206)*16+const_one)</f>
        <v>137261906.264547</v>
      </c>
      <c r="AX206" s="5" t="n">
        <f aca="false">INDEX($AJ$175:$AJ$302,$B206+(const_one-$H206)*32+const_one)</f>
        <v>194117297.360378</v>
      </c>
      <c r="AY206" s="5" t="n">
        <f aca="false">INDEX($AK$175:$AK$302,$B206+(const_one-$I206)*64+const_one)</f>
        <v>192496276.088057</v>
      </c>
      <c r="AZ206" s="5" t="n">
        <f aca="false">--($C206=--(AS206&gt;AL206))</f>
        <v>1</v>
      </c>
      <c r="BA206" s="5" t="n">
        <f aca="false">--($D206=--(AT206&gt;AM206))</f>
        <v>0</v>
      </c>
      <c r="BB206" s="5" t="n">
        <f aca="false">--($E206=--(AU206&gt;AN206))</f>
        <v>0</v>
      </c>
      <c r="BC206" s="5" t="n">
        <f aca="false">--($F206=--(AV206&gt;AO206))</f>
        <v>1</v>
      </c>
      <c r="BD206" s="5" t="n">
        <f aca="false">--($G206=--(AW206&gt;AP206))</f>
        <v>1</v>
      </c>
      <c r="BE206" s="5" t="n">
        <f aca="false">--($H206=--(AX206&gt;AQ206))</f>
        <v>0</v>
      </c>
      <c r="BF206" s="5" t="n">
        <f aca="false">--($I206=--(AY206&gt;AR206))</f>
        <v>0</v>
      </c>
      <c r="BG206" s="5" t="n">
        <f aca="false">SUM(AZ206:BF206)</f>
        <v>3</v>
      </c>
      <c r="BH206" s="5" t="n">
        <f aca="false">SUM(AE206:AK206)+AB206+AC206+AD206</f>
        <v>1200000000</v>
      </c>
    </row>
    <row r="207" customFormat="false" ht="15" hidden="true" customHeight="false" outlineLevel="0" collapsed="false">
      <c r="A207" s="5" t="n">
        <f aca="false">exit_value_2_usd</f>
        <v>1200000000</v>
      </c>
      <c r="B207" s="2" t="n">
        <f aca="false">ROW()-ROW($B$175)</f>
        <v>32</v>
      </c>
      <c r="C207" s="2" t="n">
        <f aca="false">MOD(QUOTIENT($B207,1),2)</f>
        <v>0</v>
      </c>
      <c r="D207" s="2" t="n">
        <f aca="false">MOD(QUOTIENT($B207,2),2)</f>
        <v>0</v>
      </c>
      <c r="E207" s="2" t="n">
        <f aca="false">MOD(QUOTIENT($B207,4),2)</f>
        <v>0</v>
      </c>
      <c r="F207" s="2" t="n">
        <f aca="false">MOD(QUOTIENT($B207,8),2)</f>
        <v>0</v>
      </c>
      <c r="G207" s="2" t="n">
        <f aca="false">MOD(QUOTIENT($B207,16),2)</f>
        <v>0</v>
      </c>
      <c r="H207" s="2" t="n">
        <f aca="false">MOD(QUOTIENT($B207,32),2)</f>
        <v>1</v>
      </c>
      <c r="I207" s="2" t="n">
        <f aca="false">MOD(QUOTIENT($B207,64),2)</f>
        <v>0</v>
      </c>
      <c r="J207" s="5" t="n">
        <f aca="false">IF($C207=const_zero,MIN(class_series_f_invested_usd,MAX(const_zero,$A207)),const_zero)</f>
        <v>30000000</v>
      </c>
      <c r="K207" s="5" t="n">
        <f aca="false">IF($D207=const_zero,MIN(class_series_e_invested_usd,MAX(const_zero,$A207-SUM($J207:$J207))),const_zero)</f>
        <v>300000000</v>
      </c>
      <c r="L207" s="5" t="n">
        <f aca="false">IF($E207=const_zero,MIN(class_series_d_invested_usd,MAX(const_zero,$A207-SUM($J207:$K207))),const_zero)</f>
        <v>100000000</v>
      </c>
      <c r="M207" s="5" t="n">
        <f aca="false">IF($F207=const_zero,MIN(class_series_c_invested_usd,MAX(const_zero,$A207-SUM($J207:$L207))),const_zero)</f>
        <v>60000000</v>
      </c>
      <c r="N207" s="5" t="n">
        <f aca="false">IF($G207=const_zero,MIN(class_series_b_invested_usd,MAX(const_zero,$A207-SUM($J207:$M207))),const_zero)</f>
        <v>30000000</v>
      </c>
      <c r="O207" s="5" t="n">
        <f aca="false">IF($H207=const_zero,MIN(class_series_a_invested_usd,MAX(const_zero,$A207-SUM($J207:$N207))),const_zero)</f>
        <v>0</v>
      </c>
      <c r="P207" s="5" t="n">
        <f aca="false">IF($I207=const_zero,MIN(class_seed_invested_usd,MAX(const_zero,$A207-SUM($J207:$O207))),const_zero)</f>
        <v>5000000</v>
      </c>
      <c r="Q207" s="5" t="n">
        <f aca="false">MAX(const_zero,$A207-SUM($J207:$P207))</f>
        <v>675000000</v>
      </c>
      <c r="R207" s="9" t="n">
        <f aca="false">common_rsa_total+'Pro-Forma'!$B$10+'Pro-Forma'!$B$11+IF($C207=const_one,'Pro-Forma'!$B$5,const_zero)+IF($D207=const_one,'Pro-Forma'!$F$27,const_zero)+IF($E207=const_one,'Pro-Forma'!$F$26,const_zero)+IF($F207=const_one,'Pro-Forma'!$F$25,const_zero)+IF($G207=const_one,'Pro-Forma'!$F$24,const_zero)+IF($H207=const_one,'Pro-Forma'!$F$23,const_zero)+IF($I207=const_one,'Pro-Forma'!$F$22,const_zero)</f>
        <v>14280512.8289884</v>
      </c>
      <c r="S207" s="23" t="b">
        <f aca="false">IF($R207&gt;const_zero,--($Q207&gt;option_strike_usd*$R207),const_zero)</f>
        <v>1</v>
      </c>
      <c r="T207" s="7" t="n">
        <f aca="false">IF($R207&gt;const_zero,IF($S207=const_one,($Q207+option_strike_usd*pre_f_options_issued)/($R207+pre_f_options_issued),$Q207/$R207),const_zero)</f>
        <v>40.3742130472686</v>
      </c>
      <c r="U207" s="5" t="n">
        <f aca="false">IF($C207=const_one,'Pro-Forma'!$B$5*$T207,const_zero)</f>
        <v>0</v>
      </c>
      <c r="V207" s="5" t="n">
        <f aca="false">IF($D207=const_one,'Pro-Forma'!$F$27*$T207,const_zero)</f>
        <v>0</v>
      </c>
      <c r="W207" s="5" t="n">
        <f aca="false">IF($E207=const_one,'Pro-Forma'!$F$26*$T207,const_zero)</f>
        <v>0</v>
      </c>
      <c r="X207" s="5" t="n">
        <f aca="false">IF($F207=const_one,'Pro-Forma'!$F$25*$T207,const_zero)</f>
        <v>0</v>
      </c>
      <c r="Y207" s="5" t="n">
        <f aca="false">IF($G207=const_one,'Pro-Forma'!$F$24*$T207,const_zero)</f>
        <v>0</v>
      </c>
      <c r="Z207" s="5" t="n">
        <f aca="false">IF($H207=const_one,'Pro-Forma'!$F$23*$T207,const_zero)</f>
        <v>201871065.236343</v>
      </c>
      <c r="AA207" s="5" t="n">
        <f aca="false">IF($I207=const_one,'Pro-Forma'!$F$22*$T207,const_zero)</f>
        <v>0</v>
      </c>
      <c r="AB207" s="5" t="n">
        <f aca="false">('Pro-Forma'!$B$10+'Pro-Forma'!$B$11)*$T207</f>
        <v>11325484.7200683</v>
      </c>
      <c r="AC207" s="5" t="n">
        <f aca="false">common_rsa_total*$T207</f>
        <v>363367917.425417</v>
      </c>
      <c r="AD207" s="5" t="n">
        <f aca="false">IF($S207=const_one,pre_f_options_issued*($T207-option_strike_usd),const_zero)</f>
        <v>98435532.6181715</v>
      </c>
      <c r="AE207" s="5" t="n">
        <f aca="false">J207+U207</f>
        <v>30000000</v>
      </c>
      <c r="AF207" s="5" t="n">
        <f aca="false">K207+V207</f>
        <v>300000000</v>
      </c>
      <c r="AG207" s="5" t="n">
        <f aca="false">L207+W207</f>
        <v>100000000</v>
      </c>
      <c r="AH207" s="5" t="n">
        <f aca="false">M207+X207</f>
        <v>60000000</v>
      </c>
      <c r="AI207" s="5" t="n">
        <f aca="false">N207+Y207</f>
        <v>30000000</v>
      </c>
      <c r="AJ207" s="5" t="n">
        <f aca="false">O207+Z207</f>
        <v>201871065.236343</v>
      </c>
      <c r="AK207" s="5" t="n">
        <f aca="false">P207+AA207</f>
        <v>5000000</v>
      </c>
      <c r="AL207" s="5" t="n">
        <f aca="false">INDEX($AE$175:$AE$302,$B207-$C207*1+const_one)</f>
        <v>30000000</v>
      </c>
      <c r="AM207" s="5" t="n">
        <f aca="false">INDEX($AF$175:$AF$302,$B207-$D207*2+const_one)</f>
        <v>300000000</v>
      </c>
      <c r="AN207" s="5" t="n">
        <f aca="false">INDEX($AG$175:$AG$302,$B207-$E207*4+const_one)</f>
        <v>100000000</v>
      </c>
      <c r="AO207" s="5" t="n">
        <f aca="false">INDEX($AH$175:$AH$302,$B207-$F207*8+const_one)</f>
        <v>60000000</v>
      </c>
      <c r="AP207" s="5" t="n">
        <f aca="false">INDEX($AI$175:$AI$302,$B207-$G207*16+const_one)</f>
        <v>30000000</v>
      </c>
      <c r="AQ207" s="5" t="n">
        <f aca="false">INDEX($AJ$175:$AJ$302,$B207-$H207*32+const_one)</f>
        <v>15000000</v>
      </c>
      <c r="AR207" s="5" t="n">
        <f aca="false">INDEX($AK$175:$AK$302,$B207-$I207*64+const_one)</f>
        <v>5000000</v>
      </c>
      <c r="AS207" s="5" t="n">
        <f aca="false">INDEX($AE$175:$AE$302,$B207+(const_one-$C207)*1+const_one)</f>
        <v>32089782.1077844</v>
      </c>
      <c r="AT207" s="5" t="n">
        <f aca="false">INDEX($AF$175:$AF$302,$B207+(const_one-$D207)*2+const_one)</f>
        <v>261646340.150731</v>
      </c>
      <c r="AU207" s="5" t="n">
        <f aca="false">INDEX($AG$175:$AG$302,$B207+(const_one-$E207)*4+const_one)</f>
        <v>72804471.1517777</v>
      </c>
      <c r="AV207" s="5" t="n">
        <f aca="false">INDEX($AH$175:$AH$302,$B207+(const_one-$F207)*8+const_one)</f>
        <v>92281161.3944399</v>
      </c>
      <c r="AW207" s="5" t="n">
        <f aca="false">INDEX($AI$175:$AI$302,$B207+(const_one-$G207)*16+const_one)</f>
        <v>107302576.952882</v>
      </c>
      <c r="AX207" s="5" t="n">
        <f aca="false">INDEX($AJ$175:$AJ$302,$B207+(const_one-$H207)*32+const_one)</f>
        <v>201871065.236343</v>
      </c>
      <c r="AY207" s="5" t="n">
        <f aca="false">INDEX($AK$175:$AK$302,$B207+(const_one-$I207)*64+const_one)</f>
        <v>156676751.681356</v>
      </c>
      <c r="AZ207" s="5" t="n">
        <f aca="false">--($C207=--(AS207&gt;AL207))</f>
        <v>0</v>
      </c>
      <c r="BA207" s="5" t="n">
        <f aca="false">--($D207=--(AT207&gt;AM207))</f>
        <v>1</v>
      </c>
      <c r="BB207" s="5" t="n">
        <f aca="false">--($E207=--(AU207&gt;AN207))</f>
        <v>1</v>
      </c>
      <c r="BC207" s="5" t="n">
        <f aca="false">--($F207=--(AV207&gt;AO207))</f>
        <v>0</v>
      </c>
      <c r="BD207" s="5" t="n">
        <f aca="false">--($G207=--(AW207&gt;AP207))</f>
        <v>0</v>
      </c>
      <c r="BE207" s="5" t="n">
        <f aca="false">--($H207=--(AX207&gt;AQ207))</f>
        <v>1</v>
      </c>
      <c r="BF207" s="5" t="n">
        <f aca="false">--($I207=--(AY207&gt;AR207))</f>
        <v>0</v>
      </c>
      <c r="BG207" s="5" t="n">
        <f aca="false">SUM(AZ207:BF207)</f>
        <v>3</v>
      </c>
      <c r="BH207" s="5" t="n">
        <f aca="false">SUM(AE207:AK207)+AB207+AC207+AD207</f>
        <v>1200000000</v>
      </c>
    </row>
    <row r="208" customFormat="false" ht="15" hidden="true" customHeight="false" outlineLevel="0" collapsed="false">
      <c r="A208" s="5" t="n">
        <f aca="false">exit_value_2_usd</f>
        <v>1200000000</v>
      </c>
      <c r="B208" s="2" t="n">
        <f aca="false">ROW()-ROW($B$175)</f>
        <v>33</v>
      </c>
      <c r="C208" s="2" t="n">
        <f aca="false">MOD(QUOTIENT($B208,1),2)</f>
        <v>1</v>
      </c>
      <c r="D208" s="2" t="n">
        <f aca="false">MOD(QUOTIENT($B208,2),2)</f>
        <v>0</v>
      </c>
      <c r="E208" s="2" t="n">
        <f aca="false">MOD(QUOTIENT($B208,4),2)</f>
        <v>0</v>
      </c>
      <c r="F208" s="2" t="n">
        <f aca="false">MOD(QUOTIENT($B208,8),2)</f>
        <v>0</v>
      </c>
      <c r="G208" s="2" t="n">
        <f aca="false">MOD(QUOTIENT($B208,16),2)</f>
        <v>0</v>
      </c>
      <c r="H208" s="2" t="n">
        <f aca="false">MOD(QUOTIENT($B208,32),2)</f>
        <v>1</v>
      </c>
      <c r="I208" s="2" t="n">
        <f aca="false">MOD(QUOTIENT($B208,64),2)</f>
        <v>0</v>
      </c>
      <c r="J208" s="5" t="n">
        <f aca="false">IF($C208=const_zero,MIN(class_series_f_invested_usd,MAX(const_zero,$A208)),const_zero)</f>
        <v>0</v>
      </c>
      <c r="K208" s="5" t="n">
        <f aca="false">IF($D208=const_zero,MIN(class_series_e_invested_usd,MAX(const_zero,$A208-SUM($J208:$J208))),const_zero)</f>
        <v>300000000</v>
      </c>
      <c r="L208" s="5" t="n">
        <f aca="false">IF($E208=const_zero,MIN(class_series_d_invested_usd,MAX(const_zero,$A208-SUM($J208:$K208))),const_zero)</f>
        <v>100000000</v>
      </c>
      <c r="M208" s="5" t="n">
        <f aca="false">IF($F208=const_zero,MIN(class_series_c_invested_usd,MAX(const_zero,$A208-SUM($J208:$L208))),const_zero)</f>
        <v>60000000</v>
      </c>
      <c r="N208" s="5" t="n">
        <f aca="false">IF($G208=const_zero,MIN(class_series_b_invested_usd,MAX(const_zero,$A208-SUM($J208:$M208))),const_zero)</f>
        <v>30000000</v>
      </c>
      <c r="O208" s="5" t="n">
        <f aca="false">IF($H208=const_zero,MIN(class_series_a_invested_usd,MAX(const_zero,$A208-SUM($J208:$N208))),const_zero)</f>
        <v>0</v>
      </c>
      <c r="P208" s="5" t="n">
        <f aca="false">IF($I208=const_zero,MIN(class_seed_invested_usd,MAX(const_zero,$A208-SUM($J208:$O208))),const_zero)</f>
        <v>5000000</v>
      </c>
      <c r="Q208" s="5" t="n">
        <f aca="false">MAX(const_zero,$A208-SUM($J208:$P208))</f>
        <v>705000000</v>
      </c>
      <c r="R208" s="9" t="n">
        <f aca="false">common_rsa_total+'Pro-Forma'!$B$10+'Pro-Forma'!$B$11+IF($C208=const_one,'Pro-Forma'!$B$5,const_zero)+IF($D208=const_one,'Pro-Forma'!$F$27,const_zero)+IF($E208=const_one,'Pro-Forma'!$F$26,const_zero)+IF($F208=const_one,'Pro-Forma'!$F$25,const_zero)+IF($G208=const_one,'Pro-Forma'!$F$24,const_zero)+IF($H208=const_one,'Pro-Forma'!$F$23,const_zero)+IF($I208=const_one,'Pro-Forma'!$F$22,const_zero)</f>
        <v>15077780.8981917</v>
      </c>
      <c r="S208" s="23" t="b">
        <f aca="false">IF($R208&gt;const_zero,--($Q208&gt;option_strike_usd*$R208),const_zero)</f>
        <v>1</v>
      </c>
      <c r="T208" s="7" t="n">
        <f aca="false">IF($R208&gt;const_zero,IF($S208=const_one,($Q208+option_strike_usd*pre_f_options_issued)/($R208+pre_f_options_issued),$Q208/$R208),const_zero)</f>
        <v>40.249676799236</v>
      </c>
      <c r="U208" s="5" t="n">
        <f aca="false">IF($C208=const_one,'Pro-Forma'!$B$5*$T208,const_zero)</f>
        <v>32089782.1077844</v>
      </c>
      <c r="V208" s="5" t="n">
        <f aca="false">IF($D208=const_one,'Pro-Forma'!$F$27*$T208,const_zero)</f>
        <v>0</v>
      </c>
      <c r="W208" s="5" t="n">
        <f aca="false">IF($E208=const_one,'Pro-Forma'!$F$26*$T208,const_zero)</f>
        <v>0</v>
      </c>
      <c r="X208" s="5" t="n">
        <f aca="false">IF($F208=const_one,'Pro-Forma'!$F$25*$T208,const_zero)</f>
        <v>0</v>
      </c>
      <c r="Y208" s="5" t="n">
        <f aca="false">IF($G208=const_one,'Pro-Forma'!$F$24*$T208,const_zero)</f>
        <v>0</v>
      </c>
      <c r="Z208" s="5" t="n">
        <f aca="false">IF($H208=const_one,'Pro-Forma'!$F$23*$T208,const_zero)</f>
        <v>201248383.99618</v>
      </c>
      <c r="AA208" s="5" t="n">
        <f aca="false">IF($I208=const_one,'Pro-Forma'!$F$22*$T208,const_zero)</f>
        <v>0</v>
      </c>
      <c r="AB208" s="5" t="n">
        <f aca="false">('Pro-Forma'!$B$10+'Pro-Forma'!$B$11)*$T208</f>
        <v>11290550.7048211</v>
      </c>
      <c r="AC208" s="5" t="n">
        <f aca="false">common_rsa_total*$T208</f>
        <v>362247091.193124</v>
      </c>
      <c r="AD208" s="5" t="n">
        <f aca="false">IF($S208=const_one,pre_f_options_issued*($T208-option_strike_usd),const_zero)</f>
        <v>98124191.9980901</v>
      </c>
      <c r="AE208" s="5" t="n">
        <f aca="false">J208+U208</f>
        <v>32089782.1077844</v>
      </c>
      <c r="AF208" s="5" t="n">
        <f aca="false">K208+V208</f>
        <v>300000000</v>
      </c>
      <c r="AG208" s="5" t="n">
        <f aca="false">L208+W208</f>
        <v>100000000</v>
      </c>
      <c r="AH208" s="5" t="n">
        <f aca="false">M208+X208</f>
        <v>60000000</v>
      </c>
      <c r="AI208" s="5" t="n">
        <f aca="false">N208+Y208</f>
        <v>30000000</v>
      </c>
      <c r="AJ208" s="5" t="n">
        <f aca="false">O208+Z208</f>
        <v>201248383.99618</v>
      </c>
      <c r="AK208" s="5" t="n">
        <f aca="false">P208+AA208</f>
        <v>5000000</v>
      </c>
      <c r="AL208" s="5" t="n">
        <f aca="false">INDEX($AE$175:$AE$302,$B208-$C208*1+const_one)</f>
        <v>30000000</v>
      </c>
      <c r="AM208" s="5" t="n">
        <f aca="false">INDEX($AF$175:$AF$302,$B208-$D208*2+const_one)</f>
        <v>300000000</v>
      </c>
      <c r="AN208" s="5" t="n">
        <f aca="false">INDEX($AG$175:$AG$302,$B208-$E208*4+const_one)</f>
        <v>100000000</v>
      </c>
      <c r="AO208" s="5" t="n">
        <f aca="false">INDEX($AH$175:$AH$302,$B208-$F208*8+const_one)</f>
        <v>60000000</v>
      </c>
      <c r="AP208" s="5" t="n">
        <f aca="false">INDEX($AI$175:$AI$302,$B208-$G208*16+const_one)</f>
        <v>30000000</v>
      </c>
      <c r="AQ208" s="5" t="n">
        <f aca="false">INDEX($AJ$175:$AJ$302,$B208-$H208*32+const_one)</f>
        <v>15000000</v>
      </c>
      <c r="AR208" s="5" t="n">
        <f aca="false">INDEX($AK$175:$AK$302,$B208-$I208*64+const_one)</f>
        <v>5000000</v>
      </c>
      <c r="AS208" s="5" t="n">
        <f aca="false">INDEX($AE$175:$AE$302,$B208+(const_one-$C208)*1+const_one)</f>
        <v>32089782.1077844</v>
      </c>
      <c r="AT208" s="5" t="n">
        <f aca="false">INDEX($AF$175:$AF$302,$B208+(const_one-$D208)*2+const_one)</f>
        <v>260608739.074174</v>
      </c>
      <c r="AU208" s="5" t="n">
        <f aca="false">INDEX($AG$175:$AG$302,$B208+(const_one-$E208)*4+const_one)</f>
        <v>72491954.7492962</v>
      </c>
      <c r="AV208" s="5" t="n">
        <f aca="false">INDEX($AH$175:$AH$302,$B208+(const_one-$F208)*8+const_one)</f>
        <v>92202432.7620257</v>
      </c>
      <c r="AW208" s="5" t="n">
        <f aca="false">INDEX($AI$175:$AI$302,$B208+(const_one-$G208)*16+const_one)</f>
        <v>107518882.183959</v>
      </c>
      <c r="AX208" s="5" t="n">
        <f aca="false">INDEX($AJ$175:$AJ$302,$B208+(const_one-$H208)*32+const_one)</f>
        <v>201248383.99618</v>
      </c>
      <c r="AY208" s="5" t="n">
        <f aca="false">INDEX($AK$175:$AK$302,$B208+(const_one-$I208)*64+const_one)</f>
        <v>157787871.89335</v>
      </c>
      <c r="AZ208" s="5" t="n">
        <f aca="false">--($C208=--(AS208&gt;AL208))</f>
        <v>1</v>
      </c>
      <c r="BA208" s="5" t="n">
        <f aca="false">--($D208=--(AT208&gt;AM208))</f>
        <v>1</v>
      </c>
      <c r="BB208" s="5" t="n">
        <f aca="false">--($E208=--(AU208&gt;AN208))</f>
        <v>1</v>
      </c>
      <c r="BC208" s="5" t="n">
        <f aca="false">--($F208=--(AV208&gt;AO208))</f>
        <v>0</v>
      </c>
      <c r="BD208" s="5" t="n">
        <f aca="false">--($G208=--(AW208&gt;AP208))</f>
        <v>0</v>
      </c>
      <c r="BE208" s="5" t="n">
        <f aca="false">--($H208=--(AX208&gt;AQ208))</f>
        <v>1</v>
      </c>
      <c r="BF208" s="5" t="n">
        <f aca="false">--($I208=--(AY208&gt;AR208))</f>
        <v>0</v>
      </c>
      <c r="BG208" s="5" t="n">
        <f aca="false">SUM(AZ208:BF208)</f>
        <v>4</v>
      </c>
      <c r="BH208" s="5" t="n">
        <f aca="false">SUM(AE208:AK208)+AB208+AC208+AD208</f>
        <v>1200000000</v>
      </c>
    </row>
    <row r="209" customFormat="false" ht="15" hidden="true" customHeight="false" outlineLevel="0" collapsed="false">
      <c r="A209" s="5" t="n">
        <f aca="false">exit_value_2_usd</f>
        <v>1200000000</v>
      </c>
      <c r="B209" s="2" t="n">
        <f aca="false">ROW()-ROW($B$175)</f>
        <v>34</v>
      </c>
      <c r="C209" s="2" t="n">
        <f aca="false">MOD(QUOTIENT($B209,1),2)</f>
        <v>0</v>
      </c>
      <c r="D209" s="2" t="n">
        <f aca="false">MOD(QUOTIENT($B209,2),2)</f>
        <v>1</v>
      </c>
      <c r="E209" s="2" t="n">
        <f aca="false">MOD(QUOTIENT($B209,4),2)</f>
        <v>0</v>
      </c>
      <c r="F209" s="2" t="n">
        <f aca="false">MOD(QUOTIENT($B209,8),2)</f>
        <v>0</v>
      </c>
      <c r="G209" s="2" t="n">
        <f aca="false">MOD(QUOTIENT($B209,16),2)</f>
        <v>0</v>
      </c>
      <c r="H209" s="2" t="n">
        <f aca="false">MOD(QUOTIENT($B209,32),2)</f>
        <v>1</v>
      </c>
      <c r="I209" s="2" t="n">
        <f aca="false">MOD(QUOTIENT($B209,64),2)</f>
        <v>0</v>
      </c>
      <c r="J209" s="5" t="n">
        <f aca="false">IF($C209=const_zero,MIN(class_series_f_invested_usd,MAX(const_zero,$A209)),const_zero)</f>
        <v>30000000</v>
      </c>
      <c r="K209" s="5" t="n">
        <f aca="false">IF($D209=const_zero,MIN(class_series_e_invested_usd,MAX(const_zero,$A209-SUM($J209:$J209))),const_zero)</f>
        <v>0</v>
      </c>
      <c r="L209" s="5" t="n">
        <f aca="false">IF($E209=const_zero,MIN(class_series_d_invested_usd,MAX(const_zero,$A209-SUM($J209:$K209))),const_zero)</f>
        <v>100000000</v>
      </c>
      <c r="M209" s="5" t="n">
        <f aca="false">IF($F209=const_zero,MIN(class_series_c_invested_usd,MAX(const_zero,$A209-SUM($J209:$L209))),const_zero)</f>
        <v>60000000</v>
      </c>
      <c r="N209" s="5" t="n">
        <f aca="false">IF($G209=const_zero,MIN(class_series_b_invested_usd,MAX(const_zero,$A209-SUM($J209:$M209))),const_zero)</f>
        <v>30000000</v>
      </c>
      <c r="O209" s="5" t="n">
        <f aca="false">IF($H209=const_zero,MIN(class_series_a_invested_usd,MAX(const_zero,$A209-SUM($J209:$N209))),const_zero)</f>
        <v>0</v>
      </c>
      <c r="P209" s="5" t="n">
        <f aca="false">IF($I209=const_zero,MIN(class_seed_invested_usd,MAX(const_zero,$A209-SUM($J209:$O209))),const_zero)</f>
        <v>5000000</v>
      </c>
      <c r="Q209" s="5" t="n">
        <f aca="false">MAX(const_zero,$A209-SUM($J209:$P209))</f>
        <v>975000000</v>
      </c>
      <c r="R209" s="9" t="n">
        <f aca="false">common_rsa_total+'Pro-Forma'!$B$10+'Pro-Forma'!$B$11+IF($C209=const_one,'Pro-Forma'!$B$5,const_zero)+IF($D209=const_one,'Pro-Forma'!$F$27,const_zero)+IF($E209=const_one,'Pro-Forma'!$F$26,const_zero)+IF($F209=const_one,'Pro-Forma'!$F$25,const_zero)+IF($G209=const_one,'Pro-Forma'!$F$24,const_zero)+IF($H209=const_one,'Pro-Forma'!$F$23,const_zero)+IF($I209=const_one,'Pro-Forma'!$F$22,const_zero)</f>
        <v>20413833.1063222</v>
      </c>
      <c r="S209" s="23" t="b">
        <f aca="false">IF($R209&gt;const_zero,--($Q209&gt;option_strike_usd*$R209),const_zero)</f>
        <v>1</v>
      </c>
      <c r="T209" s="7" t="n">
        <f aca="false">IF($R209&gt;const_zero,IF($S209=const_one,($Q209+option_strike_usd*pre_f_options_issued)/($R209+pre_f_options_issued),$Q209/$R209),const_zero)</f>
        <v>42.6598201821717</v>
      </c>
      <c r="U209" s="5" t="n">
        <f aca="false">IF($C209=const_one,'Pro-Forma'!$B$5*$T209,const_zero)</f>
        <v>0</v>
      </c>
      <c r="V209" s="5" t="n">
        <f aca="false">IF($D209=const_one,'Pro-Forma'!$F$27*$T209,const_zero)</f>
        <v>261646340.150731</v>
      </c>
      <c r="W209" s="5" t="n">
        <f aca="false">IF($E209=const_one,'Pro-Forma'!$F$26*$T209,const_zero)</f>
        <v>0</v>
      </c>
      <c r="X209" s="5" t="n">
        <f aca="false">IF($F209=const_one,'Pro-Forma'!$F$25*$T209,const_zero)</f>
        <v>0</v>
      </c>
      <c r="Y209" s="5" t="n">
        <f aca="false">IF($G209=const_one,'Pro-Forma'!$F$24*$T209,const_zero)</f>
        <v>0</v>
      </c>
      <c r="Z209" s="5" t="n">
        <f aca="false">IF($H209=const_one,'Pro-Forma'!$F$23*$T209,const_zero)</f>
        <v>213299100.910859</v>
      </c>
      <c r="AA209" s="5" t="n">
        <f aca="false">IF($I209=const_one,'Pro-Forma'!$F$22*$T209,const_zero)</f>
        <v>0</v>
      </c>
      <c r="AB209" s="5" t="n">
        <f aca="false">('Pro-Forma'!$B$10+'Pro-Forma'!$B$11)*$T209</f>
        <v>11966626.843436</v>
      </c>
      <c r="AC209" s="5" t="n">
        <f aca="false">common_rsa_total*$T209</f>
        <v>383938381.639546</v>
      </c>
      <c r="AD209" s="5" t="n">
        <f aca="false">IF($S209=const_one,pre_f_options_issued*($T209-option_strike_usd),const_zero)</f>
        <v>104149550.455429</v>
      </c>
      <c r="AE209" s="5" t="n">
        <f aca="false">J209+U209</f>
        <v>30000000</v>
      </c>
      <c r="AF209" s="5" t="n">
        <f aca="false">K209+V209</f>
        <v>261646340.150731</v>
      </c>
      <c r="AG209" s="5" t="n">
        <f aca="false">L209+W209</f>
        <v>100000000</v>
      </c>
      <c r="AH209" s="5" t="n">
        <f aca="false">M209+X209</f>
        <v>60000000</v>
      </c>
      <c r="AI209" s="5" t="n">
        <f aca="false">N209+Y209</f>
        <v>30000000</v>
      </c>
      <c r="AJ209" s="5" t="n">
        <f aca="false">O209+Z209</f>
        <v>213299100.910859</v>
      </c>
      <c r="AK209" s="5" t="n">
        <f aca="false">P209+AA209</f>
        <v>5000000</v>
      </c>
      <c r="AL209" s="5" t="n">
        <f aca="false">INDEX($AE$175:$AE$302,$B209-$C209*1+const_one)</f>
        <v>30000000</v>
      </c>
      <c r="AM209" s="5" t="n">
        <f aca="false">INDEX($AF$175:$AF$302,$B209-$D209*2+const_one)</f>
        <v>300000000</v>
      </c>
      <c r="AN209" s="5" t="n">
        <f aca="false">INDEX($AG$175:$AG$302,$B209-$E209*4+const_one)</f>
        <v>100000000</v>
      </c>
      <c r="AO209" s="5" t="n">
        <f aca="false">INDEX($AH$175:$AH$302,$B209-$F209*8+const_one)</f>
        <v>60000000</v>
      </c>
      <c r="AP209" s="5" t="n">
        <f aca="false">INDEX($AI$175:$AI$302,$B209-$G209*16+const_one)</f>
        <v>30000000</v>
      </c>
      <c r="AQ209" s="5" t="n">
        <f aca="false">INDEX($AJ$175:$AJ$302,$B209-$H209*32+const_one)</f>
        <v>15000000</v>
      </c>
      <c r="AR209" s="5" t="n">
        <f aca="false">INDEX($AK$175:$AK$302,$B209-$I209*64+const_one)</f>
        <v>5000000</v>
      </c>
      <c r="AS209" s="5" t="n">
        <f aca="false">INDEX($AE$175:$AE$302,$B209+(const_one-$C209)*1+const_one)</f>
        <v>33876435.0831351</v>
      </c>
      <c r="AT209" s="5" t="n">
        <f aca="false">INDEX($AF$175:$AF$302,$B209+(const_one-$D209)*2+const_one)</f>
        <v>261646340.150731</v>
      </c>
      <c r="AU209" s="5" t="n">
        <f aca="false">INDEX($AG$175:$AG$302,$B209+(const_one-$E209)*4+const_one)</f>
        <v>75789046.2708962</v>
      </c>
      <c r="AV209" s="5" t="n">
        <f aca="false">INDEX($AH$175:$AH$302,$B209+(const_one-$F209)*8+const_one)</f>
        <v>98365189.8762859</v>
      </c>
      <c r="AW209" s="5" t="n">
        <f aca="false">INDEX($AI$175:$AI$302,$B209+(const_one-$G209)*16+const_one)</f>
        <v>116636546.496188</v>
      </c>
      <c r="AX209" s="5" t="n">
        <f aca="false">INDEX($AJ$175:$AJ$302,$B209+(const_one-$H209)*32+const_one)</f>
        <v>213299100.910859</v>
      </c>
      <c r="AY209" s="5" t="n">
        <f aca="false">INDEX($AK$175:$AK$302,$B209+(const_one-$I209)*64+const_one)</f>
        <v>175988012.154711</v>
      </c>
      <c r="AZ209" s="5" t="n">
        <f aca="false">--($C209=--(AS209&gt;AL209))</f>
        <v>0</v>
      </c>
      <c r="BA209" s="5" t="n">
        <f aca="false">--($D209=--(AT209&gt;AM209))</f>
        <v>0</v>
      </c>
      <c r="BB209" s="5" t="n">
        <f aca="false">--($E209=--(AU209&gt;AN209))</f>
        <v>1</v>
      </c>
      <c r="BC209" s="5" t="n">
        <f aca="false">--($F209=--(AV209&gt;AO209))</f>
        <v>0</v>
      </c>
      <c r="BD209" s="5" t="n">
        <f aca="false">--($G209=--(AW209&gt;AP209))</f>
        <v>0</v>
      </c>
      <c r="BE209" s="5" t="n">
        <f aca="false">--($H209=--(AX209&gt;AQ209))</f>
        <v>1</v>
      </c>
      <c r="BF209" s="5" t="n">
        <f aca="false">--($I209=--(AY209&gt;AR209))</f>
        <v>0</v>
      </c>
      <c r="BG209" s="5" t="n">
        <f aca="false">SUM(AZ209:BF209)</f>
        <v>2</v>
      </c>
      <c r="BH209" s="5" t="n">
        <f aca="false">SUM(AE209:AK209)+AB209+AC209+AD209</f>
        <v>1200000000</v>
      </c>
    </row>
    <row r="210" customFormat="false" ht="15" hidden="true" customHeight="false" outlineLevel="0" collapsed="false">
      <c r="A210" s="5" t="n">
        <f aca="false">exit_value_2_usd</f>
        <v>1200000000</v>
      </c>
      <c r="B210" s="2" t="n">
        <f aca="false">ROW()-ROW($B$175)</f>
        <v>35</v>
      </c>
      <c r="C210" s="2" t="n">
        <f aca="false">MOD(QUOTIENT($B210,1),2)</f>
        <v>1</v>
      </c>
      <c r="D210" s="2" t="n">
        <f aca="false">MOD(QUOTIENT($B210,2),2)</f>
        <v>1</v>
      </c>
      <c r="E210" s="2" t="n">
        <f aca="false">MOD(QUOTIENT($B210,4),2)</f>
        <v>0</v>
      </c>
      <c r="F210" s="2" t="n">
        <f aca="false">MOD(QUOTIENT($B210,8),2)</f>
        <v>0</v>
      </c>
      <c r="G210" s="2" t="n">
        <f aca="false">MOD(QUOTIENT($B210,16),2)</f>
        <v>0</v>
      </c>
      <c r="H210" s="2" t="n">
        <f aca="false">MOD(QUOTIENT($B210,32),2)</f>
        <v>1</v>
      </c>
      <c r="I210" s="2" t="n">
        <f aca="false">MOD(QUOTIENT($B210,64),2)</f>
        <v>0</v>
      </c>
      <c r="J210" s="5" t="n">
        <f aca="false">IF($C210=const_zero,MIN(class_series_f_invested_usd,MAX(const_zero,$A210)),const_zero)</f>
        <v>0</v>
      </c>
      <c r="K210" s="5" t="n">
        <f aca="false">IF($D210=const_zero,MIN(class_series_e_invested_usd,MAX(const_zero,$A210-SUM($J210:$J210))),const_zero)</f>
        <v>0</v>
      </c>
      <c r="L210" s="5" t="n">
        <f aca="false">IF($E210=const_zero,MIN(class_series_d_invested_usd,MAX(const_zero,$A210-SUM($J210:$K210))),const_zero)</f>
        <v>100000000</v>
      </c>
      <c r="M210" s="5" t="n">
        <f aca="false">IF($F210=const_zero,MIN(class_series_c_invested_usd,MAX(const_zero,$A210-SUM($J210:$L210))),const_zero)</f>
        <v>60000000</v>
      </c>
      <c r="N210" s="5" t="n">
        <f aca="false">IF($G210=const_zero,MIN(class_series_b_invested_usd,MAX(const_zero,$A210-SUM($J210:$M210))),const_zero)</f>
        <v>30000000</v>
      </c>
      <c r="O210" s="5" t="n">
        <f aca="false">IF($H210=const_zero,MIN(class_series_a_invested_usd,MAX(const_zero,$A210-SUM($J210:$N210))),const_zero)</f>
        <v>0</v>
      </c>
      <c r="P210" s="5" t="n">
        <f aca="false">IF($I210=const_zero,MIN(class_seed_invested_usd,MAX(const_zero,$A210-SUM($J210:$O210))),const_zero)</f>
        <v>5000000</v>
      </c>
      <c r="Q210" s="5" t="n">
        <f aca="false">MAX(const_zero,$A210-SUM($J210:$P210))</f>
        <v>1005000000</v>
      </c>
      <c r="R210" s="9" t="n">
        <f aca="false">common_rsa_total+'Pro-Forma'!$B$10+'Pro-Forma'!$B$11+IF($C210=const_one,'Pro-Forma'!$B$5,const_zero)+IF($D210=const_one,'Pro-Forma'!$F$27,const_zero)+IF($E210=const_one,'Pro-Forma'!$F$26,const_zero)+IF($F210=const_one,'Pro-Forma'!$F$25,const_zero)+IF($G210=const_one,'Pro-Forma'!$F$24,const_zero)+IF($H210=const_one,'Pro-Forma'!$F$23,const_zero)+IF($I210=const_one,'Pro-Forma'!$F$22,const_zero)</f>
        <v>21211101.1755256</v>
      </c>
      <c r="S210" s="23" t="b">
        <f aca="false">IF($R210&gt;const_zero,--($Q210&gt;option_strike_usd*$R210),const_zero)</f>
        <v>1</v>
      </c>
      <c r="T210" s="7" t="n">
        <f aca="false">IF($R210&gt;const_zero,IF($S210=const_one,($Q210+option_strike_usd*pre_f_options_issued)/($R210+pre_f_options_issued),$Q210/$R210),const_zero)</f>
        <v>42.4906457334818</v>
      </c>
      <c r="U210" s="5" t="n">
        <f aca="false">IF($C210=const_one,'Pro-Forma'!$B$5*$T210,const_zero)</f>
        <v>33876435.0831351</v>
      </c>
      <c r="V210" s="5" t="n">
        <f aca="false">IF($D210=const_one,'Pro-Forma'!$F$27*$T210,const_zero)</f>
        <v>260608739.074174</v>
      </c>
      <c r="W210" s="5" t="n">
        <f aca="false">IF($E210=const_one,'Pro-Forma'!$F$26*$T210,const_zero)</f>
        <v>0</v>
      </c>
      <c r="X210" s="5" t="n">
        <f aca="false">IF($F210=const_one,'Pro-Forma'!$F$25*$T210,const_zero)</f>
        <v>0</v>
      </c>
      <c r="Y210" s="5" t="n">
        <f aca="false">IF($G210=const_one,'Pro-Forma'!$F$24*$T210,const_zero)</f>
        <v>0</v>
      </c>
      <c r="Z210" s="5" t="n">
        <f aca="false">IF($H210=const_one,'Pro-Forma'!$F$23*$T210,const_zero)</f>
        <v>212453228.667409</v>
      </c>
      <c r="AA210" s="5" t="n">
        <f aca="false">IF($I210=const_one,'Pro-Forma'!$F$22*$T210,const_zero)</f>
        <v>0</v>
      </c>
      <c r="AB210" s="5" t="n">
        <f aca="false">('Pro-Forma'!$B$10+'Pro-Forma'!$B$11)*$T210</f>
        <v>11919171.2402414</v>
      </c>
      <c r="AC210" s="5" t="n">
        <f aca="false">common_rsa_total*$T210</f>
        <v>382415811.601336</v>
      </c>
      <c r="AD210" s="5" t="n">
        <f aca="false">IF($S210=const_one,pre_f_options_issued*($T210-option_strike_usd),const_zero)</f>
        <v>103726614.333704</v>
      </c>
      <c r="AE210" s="5" t="n">
        <f aca="false">J210+U210</f>
        <v>33876435.0831351</v>
      </c>
      <c r="AF210" s="5" t="n">
        <f aca="false">K210+V210</f>
        <v>260608739.074174</v>
      </c>
      <c r="AG210" s="5" t="n">
        <f aca="false">L210+W210</f>
        <v>100000000</v>
      </c>
      <c r="AH210" s="5" t="n">
        <f aca="false">M210+X210</f>
        <v>60000000</v>
      </c>
      <c r="AI210" s="5" t="n">
        <f aca="false">N210+Y210</f>
        <v>30000000</v>
      </c>
      <c r="AJ210" s="5" t="n">
        <f aca="false">O210+Z210</f>
        <v>212453228.667409</v>
      </c>
      <c r="AK210" s="5" t="n">
        <f aca="false">P210+AA210</f>
        <v>5000000</v>
      </c>
      <c r="AL210" s="5" t="n">
        <f aca="false">INDEX($AE$175:$AE$302,$B210-$C210*1+const_one)</f>
        <v>30000000</v>
      </c>
      <c r="AM210" s="5" t="n">
        <f aca="false">INDEX($AF$175:$AF$302,$B210-$D210*2+const_one)</f>
        <v>300000000</v>
      </c>
      <c r="AN210" s="5" t="n">
        <f aca="false">INDEX($AG$175:$AG$302,$B210-$E210*4+const_one)</f>
        <v>100000000</v>
      </c>
      <c r="AO210" s="5" t="n">
        <f aca="false">INDEX($AH$175:$AH$302,$B210-$F210*8+const_one)</f>
        <v>60000000</v>
      </c>
      <c r="AP210" s="5" t="n">
        <f aca="false">INDEX($AI$175:$AI$302,$B210-$G210*16+const_one)</f>
        <v>30000000</v>
      </c>
      <c r="AQ210" s="5" t="n">
        <f aca="false">INDEX($AJ$175:$AJ$302,$B210-$H210*32+const_one)</f>
        <v>15000000</v>
      </c>
      <c r="AR210" s="5" t="n">
        <f aca="false">INDEX($AK$175:$AK$302,$B210-$I210*64+const_one)</f>
        <v>5000000</v>
      </c>
      <c r="AS210" s="5" t="n">
        <f aca="false">INDEX($AE$175:$AE$302,$B210+(const_one-$C210)*1+const_one)</f>
        <v>33876435.0831351</v>
      </c>
      <c r="AT210" s="5" t="n">
        <f aca="false">INDEX($AF$175:$AF$302,$B210+(const_one-$D210)*2+const_one)</f>
        <v>260608739.074174</v>
      </c>
      <c r="AU210" s="5" t="n">
        <f aca="false">INDEX($AG$175:$AG$302,$B210+(const_one-$E210)*4+const_one)</f>
        <v>75458343.6725135</v>
      </c>
      <c r="AV210" s="5" t="n">
        <f aca="false">INDEX($AH$175:$AH$302,$B210+(const_one-$F210)*8+const_one)</f>
        <v>98119186.2716772</v>
      </c>
      <c r="AW210" s="5" t="n">
        <f aca="false">INDEX($AI$175:$AI$302,$B210+(const_one-$G210)*16+const_one)</f>
        <v>116524585.772296</v>
      </c>
      <c r="AX210" s="5" t="n">
        <f aca="false">INDEX($AJ$175:$AJ$302,$B210+(const_one-$H210)*32+const_one)</f>
        <v>212453228.667409</v>
      </c>
      <c r="AY210" s="5" t="n">
        <f aca="false">INDEX($AK$175:$AK$302,$B210+(const_one-$I210)*64+const_one)</f>
        <v>176325525.414381</v>
      </c>
      <c r="AZ210" s="5" t="n">
        <f aca="false">--($C210=--(AS210&gt;AL210))</f>
        <v>1</v>
      </c>
      <c r="BA210" s="5" t="n">
        <f aca="false">--($D210=--(AT210&gt;AM210))</f>
        <v>0</v>
      </c>
      <c r="BB210" s="5" t="n">
        <f aca="false">--($E210=--(AU210&gt;AN210))</f>
        <v>1</v>
      </c>
      <c r="BC210" s="5" t="n">
        <f aca="false">--($F210=--(AV210&gt;AO210))</f>
        <v>0</v>
      </c>
      <c r="BD210" s="5" t="n">
        <f aca="false">--($G210=--(AW210&gt;AP210))</f>
        <v>0</v>
      </c>
      <c r="BE210" s="5" t="n">
        <f aca="false">--($H210=--(AX210&gt;AQ210))</f>
        <v>1</v>
      </c>
      <c r="BF210" s="5" t="n">
        <f aca="false">--($I210=--(AY210&gt;AR210))</f>
        <v>0</v>
      </c>
      <c r="BG210" s="5" t="n">
        <f aca="false">SUM(AZ210:BF210)</f>
        <v>3</v>
      </c>
      <c r="BH210" s="5" t="n">
        <f aca="false">SUM(AE210:AK210)+AB210+AC210+AD210</f>
        <v>1200000000</v>
      </c>
    </row>
    <row r="211" customFormat="false" ht="15" hidden="true" customHeight="false" outlineLevel="0" collapsed="false">
      <c r="A211" s="5" t="n">
        <f aca="false">exit_value_2_usd</f>
        <v>1200000000</v>
      </c>
      <c r="B211" s="2" t="n">
        <f aca="false">ROW()-ROW($B$175)</f>
        <v>36</v>
      </c>
      <c r="C211" s="2" t="n">
        <f aca="false">MOD(QUOTIENT($B211,1),2)</f>
        <v>0</v>
      </c>
      <c r="D211" s="2" t="n">
        <f aca="false">MOD(QUOTIENT($B211,2),2)</f>
        <v>0</v>
      </c>
      <c r="E211" s="2" t="n">
        <f aca="false">MOD(QUOTIENT($B211,4),2)</f>
        <v>1</v>
      </c>
      <c r="F211" s="2" t="n">
        <f aca="false">MOD(QUOTIENT($B211,8),2)</f>
        <v>0</v>
      </c>
      <c r="G211" s="2" t="n">
        <f aca="false">MOD(QUOTIENT($B211,16),2)</f>
        <v>0</v>
      </c>
      <c r="H211" s="2" t="n">
        <f aca="false">MOD(QUOTIENT($B211,32),2)</f>
        <v>1</v>
      </c>
      <c r="I211" s="2" t="n">
        <f aca="false">MOD(QUOTIENT($B211,64),2)</f>
        <v>0</v>
      </c>
      <c r="J211" s="5" t="n">
        <f aca="false">IF($C211=const_zero,MIN(class_series_f_invested_usd,MAX(const_zero,$A211)),const_zero)</f>
        <v>30000000</v>
      </c>
      <c r="K211" s="5" t="n">
        <f aca="false">IF($D211=const_zero,MIN(class_series_e_invested_usd,MAX(const_zero,$A211-SUM($J211:$J211))),const_zero)</f>
        <v>300000000</v>
      </c>
      <c r="L211" s="5" t="n">
        <f aca="false">IF($E211=const_zero,MIN(class_series_d_invested_usd,MAX(const_zero,$A211-SUM($J211:$K211))),const_zero)</f>
        <v>0</v>
      </c>
      <c r="M211" s="5" t="n">
        <f aca="false">IF($F211=const_zero,MIN(class_series_c_invested_usd,MAX(const_zero,$A211-SUM($J211:$L211))),const_zero)</f>
        <v>60000000</v>
      </c>
      <c r="N211" s="5" t="n">
        <f aca="false">IF($G211=const_zero,MIN(class_series_b_invested_usd,MAX(const_zero,$A211-SUM($J211:$M211))),const_zero)</f>
        <v>30000000</v>
      </c>
      <c r="O211" s="5" t="n">
        <f aca="false">IF($H211=const_zero,MIN(class_series_a_invested_usd,MAX(const_zero,$A211-SUM($J211:$N211))),const_zero)</f>
        <v>0</v>
      </c>
      <c r="P211" s="5" t="n">
        <f aca="false">IF($I211=const_zero,MIN(class_seed_invested_usd,MAX(const_zero,$A211-SUM($J211:$O211))),const_zero)</f>
        <v>5000000</v>
      </c>
      <c r="Q211" s="5" t="n">
        <f aca="false">MAX(const_zero,$A211-SUM($J211:$P211))</f>
        <v>775000000</v>
      </c>
      <c r="R211" s="9" t="n">
        <f aca="false">common_rsa_total+'Pro-Forma'!$B$10+'Pro-Forma'!$B$11+IF($C211=const_one,'Pro-Forma'!$B$5,const_zero)+IF($D211=const_one,'Pro-Forma'!$F$27,const_zero)+IF($E211=const_one,'Pro-Forma'!$F$26,const_zero)+IF($F211=const_one,'Pro-Forma'!$F$25,const_zero)+IF($G211=const_one,'Pro-Forma'!$F$24,const_zero)+IF($H211=const_one,'Pro-Forma'!$F$23,const_zero)+IF($I211=const_one,'Pro-Forma'!$F$22,const_zero)</f>
        <v>16014164.1892672</v>
      </c>
      <c r="S211" s="23" t="b">
        <f aca="false">IF($R211&gt;const_zero,--($Q211&gt;option_strike_usd*$R211),const_zero)</f>
        <v>1</v>
      </c>
      <c r="T211" s="7" t="n">
        <f aca="false">IF($R211&gt;const_zero,IF($S211=const_one,($Q211+option_strike_usd*pre_f_options_issued)/($R211+pre_f_options_issued),$Q211/$R211),const_zero)</f>
        <v>41.9948744135435</v>
      </c>
      <c r="U211" s="5" t="n">
        <f aca="false">IF($C211=const_one,'Pro-Forma'!$B$5*$T211,const_zero)</f>
        <v>0</v>
      </c>
      <c r="V211" s="5" t="n">
        <f aca="false">IF($D211=const_one,'Pro-Forma'!$F$27*$T211,const_zero)</f>
        <v>0</v>
      </c>
      <c r="W211" s="5" t="n">
        <f aca="false">IF($E211=const_one,'Pro-Forma'!$F$26*$T211,const_zero)</f>
        <v>72804471.1517777</v>
      </c>
      <c r="X211" s="5" t="n">
        <f aca="false">IF($F211=const_one,'Pro-Forma'!$F$25*$T211,const_zero)</f>
        <v>0</v>
      </c>
      <c r="Y211" s="5" t="n">
        <f aca="false">IF($G211=const_one,'Pro-Forma'!$F$24*$T211,const_zero)</f>
        <v>0</v>
      </c>
      <c r="Z211" s="5" t="n">
        <f aca="false">IF($H211=const_one,'Pro-Forma'!$F$23*$T211,const_zero)</f>
        <v>209974372.067718</v>
      </c>
      <c r="AA211" s="5" t="n">
        <f aca="false">IF($I211=const_one,'Pro-Forma'!$F$22*$T211,const_zero)</f>
        <v>0</v>
      </c>
      <c r="AB211" s="5" t="n">
        <f aca="false">('Pro-Forma'!$B$10+'Pro-Forma'!$B$11)*$T211</f>
        <v>11780101.0247542</v>
      </c>
      <c r="AC211" s="5" t="n">
        <f aca="false">common_rsa_total*$T211</f>
        <v>377953869.721892</v>
      </c>
      <c r="AD211" s="5" t="n">
        <f aca="false">IF($S211=const_one,pre_f_options_issued*($T211-option_strike_usd),const_zero)</f>
        <v>102487186.033859</v>
      </c>
      <c r="AE211" s="5" t="n">
        <f aca="false">J211+U211</f>
        <v>30000000</v>
      </c>
      <c r="AF211" s="5" t="n">
        <f aca="false">K211+V211</f>
        <v>300000000</v>
      </c>
      <c r="AG211" s="5" t="n">
        <f aca="false">L211+W211</f>
        <v>72804471.1517777</v>
      </c>
      <c r="AH211" s="5" t="n">
        <f aca="false">M211+X211</f>
        <v>60000000</v>
      </c>
      <c r="AI211" s="5" t="n">
        <f aca="false">N211+Y211</f>
        <v>30000000</v>
      </c>
      <c r="AJ211" s="5" t="n">
        <f aca="false">O211+Z211</f>
        <v>209974372.067718</v>
      </c>
      <c r="AK211" s="5" t="n">
        <f aca="false">P211+AA211</f>
        <v>5000000</v>
      </c>
      <c r="AL211" s="5" t="n">
        <f aca="false">INDEX($AE$175:$AE$302,$B211-$C211*1+const_one)</f>
        <v>30000000</v>
      </c>
      <c r="AM211" s="5" t="n">
        <f aca="false">INDEX($AF$175:$AF$302,$B211-$D211*2+const_one)</f>
        <v>300000000</v>
      </c>
      <c r="AN211" s="5" t="n">
        <f aca="false">INDEX($AG$175:$AG$302,$B211-$E211*4+const_one)</f>
        <v>100000000</v>
      </c>
      <c r="AO211" s="5" t="n">
        <f aca="false">INDEX($AH$175:$AH$302,$B211-$F211*8+const_one)</f>
        <v>60000000</v>
      </c>
      <c r="AP211" s="5" t="n">
        <f aca="false">INDEX($AI$175:$AI$302,$B211-$G211*16+const_one)</f>
        <v>30000000</v>
      </c>
      <c r="AQ211" s="5" t="n">
        <f aca="false">INDEX($AJ$175:$AJ$302,$B211-$H211*32+const_one)</f>
        <v>15000000</v>
      </c>
      <c r="AR211" s="5" t="n">
        <f aca="false">INDEX($AK$175:$AK$302,$B211-$I211*64+const_one)</f>
        <v>5000000</v>
      </c>
      <c r="AS211" s="5" t="n">
        <f aca="false">INDEX($AE$175:$AE$302,$B211+(const_one-$C211)*1+const_one)</f>
        <v>33337453.0311853</v>
      </c>
      <c r="AT211" s="5" t="n">
        <f aca="false">INDEX($AF$175:$AF$302,$B211+(const_one-$D211)*2+const_one)</f>
        <v>268126859.265594</v>
      </c>
      <c r="AU211" s="5" t="n">
        <f aca="false">INDEX($AG$175:$AG$302,$B211+(const_one-$E211)*4+const_one)</f>
        <v>72804471.1517777</v>
      </c>
      <c r="AV211" s="5" t="n">
        <f aca="false">INDEX($AH$175:$AH$302,$B211+(const_one-$F211)*8+const_one)</f>
        <v>96107115.819216</v>
      </c>
      <c r="AW211" s="5" t="n">
        <f aca="false">INDEX($AI$175:$AI$302,$B211+(const_one-$G211)*16+const_one)</f>
        <v>112600237.624314</v>
      </c>
      <c r="AX211" s="5" t="n">
        <f aca="false">INDEX($AJ$175:$AJ$302,$B211+(const_one-$H211)*32+const_one)</f>
        <v>209974372.067718</v>
      </c>
      <c r="AY211" s="5" t="n">
        <f aca="false">INDEX($AK$175:$AK$302,$B211+(const_one-$I211)*64+const_one)</f>
        <v>166389073.773068</v>
      </c>
      <c r="AZ211" s="5" t="n">
        <f aca="false">--($C211=--(AS211&gt;AL211))</f>
        <v>0</v>
      </c>
      <c r="BA211" s="5" t="n">
        <f aca="false">--($D211=--(AT211&gt;AM211))</f>
        <v>1</v>
      </c>
      <c r="BB211" s="5" t="n">
        <f aca="false">--($E211=--(AU211&gt;AN211))</f>
        <v>0</v>
      </c>
      <c r="BC211" s="5" t="n">
        <f aca="false">--($F211=--(AV211&gt;AO211))</f>
        <v>0</v>
      </c>
      <c r="BD211" s="5" t="n">
        <f aca="false">--($G211=--(AW211&gt;AP211))</f>
        <v>0</v>
      </c>
      <c r="BE211" s="5" t="n">
        <f aca="false">--($H211=--(AX211&gt;AQ211))</f>
        <v>1</v>
      </c>
      <c r="BF211" s="5" t="n">
        <f aca="false">--($I211=--(AY211&gt;AR211))</f>
        <v>0</v>
      </c>
      <c r="BG211" s="5" t="n">
        <f aca="false">SUM(AZ211:BF211)</f>
        <v>2</v>
      </c>
      <c r="BH211" s="5" t="n">
        <f aca="false">SUM(AE211:AK211)+AB211+AC211+AD211</f>
        <v>1200000000</v>
      </c>
    </row>
    <row r="212" customFormat="false" ht="15" hidden="true" customHeight="false" outlineLevel="0" collapsed="false">
      <c r="A212" s="5" t="n">
        <f aca="false">exit_value_2_usd</f>
        <v>1200000000</v>
      </c>
      <c r="B212" s="2" t="n">
        <f aca="false">ROW()-ROW($B$175)</f>
        <v>37</v>
      </c>
      <c r="C212" s="2" t="n">
        <f aca="false">MOD(QUOTIENT($B212,1),2)</f>
        <v>1</v>
      </c>
      <c r="D212" s="2" t="n">
        <f aca="false">MOD(QUOTIENT($B212,2),2)</f>
        <v>0</v>
      </c>
      <c r="E212" s="2" t="n">
        <f aca="false">MOD(QUOTIENT($B212,4),2)</f>
        <v>1</v>
      </c>
      <c r="F212" s="2" t="n">
        <f aca="false">MOD(QUOTIENT($B212,8),2)</f>
        <v>0</v>
      </c>
      <c r="G212" s="2" t="n">
        <f aca="false">MOD(QUOTIENT($B212,16),2)</f>
        <v>0</v>
      </c>
      <c r="H212" s="2" t="n">
        <f aca="false">MOD(QUOTIENT($B212,32),2)</f>
        <v>1</v>
      </c>
      <c r="I212" s="2" t="n">
        <f aca="false">MOD(QUOTIENT($B212,64),2)</f>
        <v>0</v>
      </c>
      <c r="J212" s="5" t="n">
        <f aca="false">IF($C212=const_zero,MIN(class_series_f_invested_usd,MAX(const_zero,$A212)),const_zero)</f>
        <v>0</v>
      </c>
      <c r="K212" s="5" t="n">
        <f aca="false">IF($D212=const_zero,MIN(class_series_e_invested_usd,MAX(const_zero,$A212-SUM($J212:$J212))),const_zero)</f>
        <v>300000000</v>
      </c>
      <c r="L212" s="5" t="n">
        <f aca="false">IF($E212=const_zero,MIN(class_series_d_invested_usd,MAX(const_zero,$A212-SUM($J212:$K212))),const_zero)</f>
        <v>0</v>
      </c>
      <c r="M212" s="5" t="n">
        <f aca="false">IF($F212=const_zero,MIN(class_series_c_invested_usd,MAX(const_zero,$A212-SUM($J212:$L212))),const_zero)</f>
        <v>60000000</v>
      </c>
      <c r="N212" s="5" t="n">
        <f aca="false">IF($G212=const_zero,MIN(class_series_b_invested_usd,MAX(const_zero,$A212-SUM($J212:$M212))),const_zero)</f>
        <v>30000000</v>
      </c>
      <c r="O212" s="5" t="n">
        <f aca="false">IF($H212=const_zero,MIN(class_series_a_invested_usd,MAX(const_zero,$A212-SUM($J212:$N212))),const_zero)</f>
        <v>0</v>
      </c>
      <c r="P212" s="5" t="n">
        <f aca="false">IF($I212=const_zero,MIN(class_seed_invested_usd,MAX(const_zero,$A212-SUM($J212:$O212))),const_zero)</f>
        <v>5000000</v>
      </c>
      <c r="Q212" s="5" t="n">
        <f aca="false">MAX(const_zero,$A212-SUM($J212:$P212))</f>
        <v>805000000</v>
      </c>
      <c r="R212" s="9" t="n">
        <f aca="false">common_rsa_total+'Pro-Forma'!$B$10+'Pro-Forma'!$B$11+IF($C212=const_one,'Pro-Forma'!$B$5,const_zero)+IF($D212=const_one,'Pro-Forma'!$F$27,const_zero)+IF($E212=const_one,'Pro-Forma'!$F$26,const_zero)+IF($F212=const_one,'Pro-Forma'!$F$25,const_zero)+IF($G212=const_one,'Pro-Forma'!$F$24,const_zero)+IF($H212=const_one,'Pro-Forma'!$F$23,const_zero)+IF($I212=const_one,'Pro-Forma'!$F$22,const_zero)</f>
        <v>16811432.2584705</v>
      </c>
      <c r="S212" s="23" t="b">
        <f aca="false">IF($R212&gt;const_zero,--($Q212&gt;option_strike_usd*$R212),const_zero)</f>
        <v>1</v>
      </c>
      <c r="T212" s="7" t="n">
        <f aca="false">IF($R212&gt;const_zero,IF($S212=const_one,($Q212+option_strike_usd*pre_f_options_issued)/($R212+pre_f_options_issued),$Q212/$R212),const_zero)</f>
        <v>41.814609563504</v>
      </c>
      <c r="U212" s="5" t="n">
        <f aca="false">IF($C212=const_one,'Pro-Forma'!$B$5*$T212,const_zero)</f>
        <v>33337453.0311853</v>
      </c>
      <c r="V212" s="5" t="n">
        <f aca="false">IF($D212=const_one,'Pro-Forma'!$F$27*$T212,const_zero)</f>
        <v>0</v>
      </c>
      <c r="W212" s="5" t="n">
        <f aca="false">IF($E212=const_one,'Pro-Forma'!$F$26*$T212,const_zero)</f>
        <v>72491954.7492962</v>
      </c>
      <c r="X212" s="5" t="n">
        <f aca="false">IF($F212=const_one,'Pro-Forma'!$F$25*$T212,const_zero)</f>
        <v>0</v>
      </c>
      <c r="Y212" s="5" t="n">
        <f aca="false">IF($G212=const_one,'Pro-Forma'!$F$24*$T212,const_zero)</f>
        <v>0</v>
      </c>
      <c r="Z212" s="5" t="n">
        <f aca="false">IF($H212=const_one,'Pro-Forma'!$F$23*$T212,const_zero)</f>
        <v>209073047.81752</v>
      </c>
      <c r="AA212" s="5" t="n">
        <f aca="false">IF($I212=const_one,'Pro-Forma'!$F$22*$T212,const_zero)</f>
        <v>0</v>
      </c>
      <c r="AB212" s="5" t="n">
        <f aca="false">('Pro-Forma'!$B$10+'Pro-Forma'!$B$11)*$T212</f>
        <v>11729534.4217025</v>
      </c>
      <c r="AC212" s="5" t="n">
        <f aca="false">common_rsa_total*$T212</f>
        <v>376331486.071536</v>
      </c>
      <c r="AD212" s="5" t="n">
        <f aca="false">IF($S212=const_one,pre_f_options_issued*($T212-option_strike_usd),const_zero)</f>
        <v>102036523.90876</v>
      </c>
      <c r="AE212" s="5" t="n">
        <f aca="false">J212+U212</f>
        <v>33337453.0311853</v>
      </c>
      <c r="AF212" s="5" t="n">
        <f aca="false">K212+V212</f>
        <v>300000000</v>
      </c>
      <c r="AG212" s="5" t="n">
        <f aca="false">L212+W212</f>
        <v>72491954.7492962</v>
      </c>
      <c r="AH212" s="5" t="n">
        <f aca="false">M212+X212</f>
        <v>60000000</v>
      </c>
      <c r="AI212" s="5" t="n">
        <f aca="false">N212+Y212</f>
        <v>30000000</v>
      </c>
      <c r="AJ212" s="5" t="n">
        <f aca="false">O212+Z212</f>
        <v>209073047.81752</v>
      </c>
      <c r="AK212" s="5" t="n">
        <f aca="false">P212+AA212</f>
        <v>5000000</v>
      </c>
      <c r="AL212" s="5" t="n">
        <f aca="false">INDEX($AE$175:$AE$302,$B212-$C212*1+const_one)</f>
        <v>30000000</v>
      </c>
      <c r="AM212" s="5" t="n">
        <f aca="false">INDEX($AF$175:$AF$302,$B212-$D212*2+const_one)</f>
        <v>300000000</v>
      </c>
      <c r="AN212" s="5" t="n">
        <f aca="false">INDEX($AG$175:$AG$302,$B212-$E212*4+const_one)</f>
        <v>100000000</v>
      </c>
      <c r="AO212" s="5" t="n">
        <f aca="false">INDEX($AH$175:$AH$302,$B212-$F212*8+const_one)</f>
        <v>60000000</v>
      </c>
      <c r="AP212" s="5" t="n">
        <f aca="false">INDEX($AI$175:$AI$302,$B212-$G212*16+const_one)</f>
        <v>30000000</v>
      </c>
      <c r="AQ212" s="5" t="n">
        <f aca="false">INDEX($AJ$175:$AJ$302,$B212-$H212*32+const_one)</f>
        <v>15000000</v>
      </c>
      <c r="AR212" s="5" t="n">
        <f aca="false">INDEX($AK$175:$AK$302,$B212-$I212*64+const_one)</f>
        <v>5000000</v>
      </c>
      <c r="AS212" s="5" t="n">
        <f aca="false">INDEX($AE$175:$AE$302,$B212+(const_one-$C212)*1+const_one)</f>
        <v>33337453.0311853</v>
      </c>
      <c r="AT212" s="5" t="n">
        <f aca="false">INDEX($AF$175:$AF$302,$B212+(const_one-$D212)*2+const_one)</f>
        <v>266956897.992584</v>
      </c>
      <c r="AU212" s="5" t="n">
        <f aca="false">INDEX($AG$175:$AG$302,$B212+(const_one-$E212)*4+const_one)</f>
        <v>72491954.7492962</v>
      </c>
      <c r="AV212" s="5" t="n">
        <f aca="false">INDEX($AH$175:$AH$302,$B212+(const_one-$F212)*8+const_one)</f>
        <v>95894180.3200353</v>
      </c>
      <c r="AW212" s="5" t="n">
        <f aca="false">INDEX($AI$175:$AI$302,$B212+(const_one-$G212)*16+const_one)</f>
        <v>112610430.872098</v>
      </c>
      <c r="AX212" s="5" t="n">
        <f aca="false">INDEX($AJ$175:$AJ$302,$B212+(const_one-$H212)*32+const_one)</f>
        <v>209073047.81752</v>
      </c>
      <c r="AY212" s="5" t="n">
        <f aca="false">INDEX($AK$175:$AK$302,$B212+(const_one-$I212)*64+const_one)</f>
        <v>167102454.384791</v>
      </c>
      <c r="AZ212" s="5" t="n">
        <f aca="false">--($C212=--(AS212&gt;AL212))</f>
        <v>1</v>
      </c>
      <c r="BA212" s="5" t="n">
        <f aca="false">--($D212=--(AT212&gt;AM212))</f>
        <v>1</v>
      </c>
      <c r="BB212" s="5" t="n">
        <f aca="false">--($E212=--(AU212&gt;AN212))</f>
        <v>0</v>
      </c>
      <c r="BC212" s="5" t="n">
        <f aca="false">--($F212=--(AV212&gt;AO212))</f>
        <v>0</v>
      </c>
      <c r="BD212" s="5" t="n">
        <f aca="false">--($G212=--(AW212&gt;AP212))</f>
        <v>0</v>
      </c>
      <c r="BE212" s="5" t="n">
        <f aca="false">--($H212=--(AX212&gt;AQ212))</f>
        <v>1</v>
      </c>
      <c r="BF212" s="5" t="n">
        <f aca="false">--($I212=--(AY212&gt;AR212))</f>
        <v>0</v>
      </c>
      <c r="BG212" s="5" t="n">
        <f aca="false">SUM(AZ212:BF212)</f>
        <v>3</v>
      </c>
      <c r="BH212" s="5" t="n">
        <f aca="false">SUM(AE212:AK212)+AB212+AC212+AD212</f>
        <v>1200000000</v>
      </c>
    </row>
    <row r="213" customFormat="false" ht="15" hidden="true" customHeight="false" outlineLevel="0" collapsed="false">
      <c r="A213" s="5" t="n">
        <f aca="false">exit_value_2_usd</f>
        <v>1200000000</v>
      </c>
      <c r="B213" s="2" t="n">
        <f aca="false">ROW()-ROW($B$175)</f>
        <v>38</v>
      </c>
      <c r="C213" s="2" t="n">
        <f aca="false">MOD(QUOTIENT($B213,1),2)</f>
        <v>0</v>
      </c>
      <c r="D213" s="2" t="n">
        <f aca="false">MOD(QUOTIENT($B213,2),2)</f>
        <v>1</v>
      </c>
      <c r="E213" s="2" t="n">
        <f aca="false">MOD(QUOTIENT($B213,4),2)</f>
        <v>1</v>
      </c>
      <c r="F213" s="2" t="n">
        <f aca="false">MOD(QUOTIENT($B213,8),2)</f>
        <v>0</v>
      </c>
      <c r="G213" s="2" t="n">
        <f aca="false">MOD(QUOTIENT($B213,16),2)</f>
        <v>0</v>
      </c>
      <c r="H213" s="2" t="n">
        <f aca="false">MOD(QUOTIENT($B213,32),2)</f>
        <v>1</v>
      </c>
      <c r="I213" s="2" t="n">
        <f aca="false">MOD(QUOTIENT($B213,64),2)</f>
        <v>0</v>
      </c>
      <c r="J213" s="5" t="n">
        <f aca="false">IF($C213=const_zero,MIN(class_series_f_invested_usd,MAX(const_zero,$A213)),const_zero)</f>
        <v>30000000</v>
      </c>
      <c r="K213" s="5" t="n">
        <f aca="false">IF($D213=const_zero,MIN(class_series_e_invested_usd,MAX(const_zero,$A213-SUM($J213:$J213))),const_zero)</f>
        <v>0</v>
      </c>
      <c r="L213" s="5" t="n">
        <f aca="false">IF($E213=const_zero,MIN(class_series_d_invested_usd,MAX(const_zero,$A213-SUM($J213:$K213))),const_zero)</f>
        <v>0</v>
      </c>
      <c r="M213" s="5" t="n">
        <f aca="false">IF($F213=const_zero,MIN(class_series_c_invested_usd,MAX(const_zero,$A213-SUM($J213:$L213))),const_zero)</f>
        <v>60000000</v>
      </c>
      <c r="N213" s="5" t="n">
        <f aca="false">IF($G213=const_zero,MIN(class_series_b_invested_usd,MAX(const_zero,$A213-SUM($J213:$M213))),const_zero)</f>
        <v>30000000</v>
      </c>
      <c r="O213" s="5" t="n">
        <f aca="false">IF($H213=const_zero,MIN(class_series_a_invested_usd,MAX(const_zero,$A213-SUM($J213:$N213))),const_zero)</f>
        <v>0</v>
      </c>
      <c r="P213" s="5" t="n">
        <f aca="false">IF($I213=const_zero,MIN(class_seed_invested_usd,MAX(const_zero,$A213-SUM($J213:$O213))),const_zero)</f>
        <v>5000000</v>
      </c>
      <c r="Q213" s="5" t="n">
        <f aca="false">MAX(const_zero,$A213-SUM($J213:$P213))</f>
        <v>1075000000</v>
      </c>
      <c r="R213" s="9" t="n">
        <f aca="false">common_rsa_total+'Pro-Forma'!$B$10+'Pro-Forma'!$B$11+IF($C213=const_one,'Pro-Forma'!$B$5,const_zero)+IF($D213=const_one,'Pro-Forma'!$F$27,const_zero)+IF($E213=const_one,'Pro-Forma'!$F$26,const_zero)+IF($F213=const_one,'Pro-Forma'!$F$25,const_zero)+IF($G213=const_one,'Pro-Forma'!$F$24,const_zero)+IF($H213=const_one,'Pro-Forma'!$F$23,const_zero)+IF($I213=const_one,'Pro-Forma'!$F$22,const_zero)</f>
        <v>22147484.4666011</v>
      </c>
      <c r="S213" s="23" t="b">
        <f aca="false">IF($R213&gt;const_zero,--($Q213&gt;option_strike_usd*$R213),const_zero)</f>
        <v>1</v>
      </c>
      <c r="T213" s="7" t="n">
        <f aca="false">IF($R213&gt;const_zero,IF($S213=const_one,($Q213+option_strike_usd*pre_f_options_issued)/($R213+pre_f_options_issued),$Q213/$R213),const_zero)</f>
        <v>43.7164288087932</v>
      </c>
      <c r="U213" s="5" t="n">
        <f aca="false">IF($C213=const_one,'Pro-Forma'!$B$5*$T213,const_zero)</f>
        <v>0</v>
      </c>
      <c r="V213" s="5" t="n">
        <f aca="false">IF($D213=const_one,'Pro-Forma'!$F$27*$T213,const_zero)</f>
        <v>268126859.265594</v>
      </c>
      <c r="W213" s="5" t="n">
        <f aca="false">IF($E213=const_one,'Pro-Forma'!$F$26*$T213,const_zero)</f>
        <v>75789046.2708962</v>
      </c>
      <c r="X213" s="5" t="n">
        <f aca="false">IF($F213=const_one,'Pro-Forma'!$F$25*$T213,const_zero)</f>
        <v>0</v>
      </c>
      <c r="Y213" s="5" t="n">
        <f aca="false">IF($G213=const_one,'Pro-Forma'!$F$24*$T213,const_zero)</f>
        <v>0</v>
      </c>
      <c r="Z213" s="5" t="n">
        <f aca="false">IF($H213=const_one,'Pro-Forma'!$F$23*$T213,const_zero)</f>
        <v>218582144.043966</v>
      </c>
      <c r="AA213" s="5" t="n">
        <f aca="false">IF($I213=const_one,'Pro-Forma'!$F$22*$T213,const_zero)</f>
        <v>0</v>
      </c>
      <c r="AB213" s="5" t="n">
        <f aca="false">('Pro-Forma'!$B$10+'Pro-Forma'!$B$11)*$T213</f>
        <v>12263019.1184231</v>
      </c>
      <c r="AC213" s="5" t="n">
        <f aca="false">common_rsa_total*$T213</f>
        <v>393447859.279138</v>
      </c>
      <c r="AD213" s="5" t="n">
        <f aca="false">IF($S213=const_one,pre_f_options_issued*($T213-option_strike_usd),const_zero)</f>
        <v>106791072.021983</v>
      </c>
      <c r="AE213" s="5" t="n">
        <f aca="false">J213+U213</f>
        <v>30000000</v>
      </c>
      <c r="AF213" s="5" t="n">
        <f aca="false">K213+V213</f>
        <v>268126859.265594</v>
      </c>
      <c r="AG213" s="5" t="n">
        <f aca="false">L213+W213</f>
        <v>75789046.2708962</v>
      </c>
      <c r="AH213" s="5" t="n">
        <f aca="false">M213+X213</f>
        <v>60000000</v>
      </c>
      <c r="AI213" s="5" t="n">
        <f aca="false">N213+Y213</f>
        <v>30000000</v>
      </c>
      <c r="AJ213" s="5" t="n">
        <f aca="false">O213+Z213</f>
        <v>218582144.043966</v>
      </c>
      <c r="AK213" s="5" t="n">
        <f aca="false">P213+AA213</f>
        <v>5000000</v>
      </c>
      <c r="AL213" s="5" t="n">
        <f aca="false">INDEX($AE$175:$AE$302,$B213-$C213*1+const_one)</f>
        <v>30000000</v>
      </c>
      <c r="AM213" s="5" t="n">
        <f aca="false">INDEX($AF$175:$AF$302,$B213-$D213*2+const_one)</f>
        <v>300000000</v>
      </c>
      <c r="AN213" s="5" t="n">
        <f aca="false">INDEX($AG$175:$AG$302,$B213-$E213*4+const_one)</f>
        <v>100000000</v>
      </c>
      <c r="AO213" s="5" t="n">
        <f aca="false">INDEX($AH$175:$AH$302,$B213-$F213*8+const_one)</f>
        <v>60000000</v>
      </c>
      <c r="AP213" s="5" t="n">
        <f aca="false">INDEX($AI$175:$AI$302,$B213-$G213*16+const_one)</f>
        <v>30000000</v>
      </c>
      <c r="AQ213" s="5" t="n">
        <f aca="false">INDEX($AJ$175:$AJ$302,$B213-$H213*32+const_one)</f>
        <v>15000000</v>
      </c>
      <c r="AR213" s="5" t="n">
        <f aca="false">INDEX($AK$175:$AK$302,$B213-$I213*64+const_one)</f>
        <v>5000000</v>
      </c>
      <c r="AS213" s="5" t="n">
        <f aca="false">INDEX($AE$175:$AE$302,$B213+(const_one-$C213)*1+const_one)</f>
        <v>34701629.9490514</v>
      </c>
      <c r="AT213" s="5" t="n">
        <f aca="false">INDEX($AF$175:$AF$302,$B213+(const_one-$D213)*2+const_one)</f>
        <v>268126859.265594</v>
      </c>
      <c r="AU213" s="5" t="n">
        <f aca="false">INDEX($AG$175:$AG$302,$B213+(const_one-$E213)*4+const_one)</f>
        <v>75789046.2708962</v>
      </c>
      <c r="AV213" s="5" t="n">
        <f aca="false">INDEX($AH$175:$AH$302,$B213+(const_one-$F213)*8+const_one)</f>
        <v>100933600.807538</v>
      </c>
      <c r="AW213" s="5" t="n">
        <f aca="false">INDEX($AI$175:$AI$302,$B213+(const_one-$G213)*16+const_one)</f>
        <v>120173681.768903</v>
      </c>
      <c r="AX213" s="5" t="n">
        <f aca="false">INDEX($AJ$175:$AJ$302,$B213+(const_one-$H213)*32+const_one)</f>
        <v>218582144.043966</v>
      </c>
      <c r="AY213" s="5" t="n">
        <f aca="false">INDEX($AK$175:$AK$302,$B213+(const_one-$I213)*64+const_one)</f>
        <v>182561863.084788</v>
      </c>
      <c r="AZ213" s="5" t="n">
        <f aca="false">--($C213=--(AS213&gt;AL213))</f>
        <v>0</v>
      </c>
      <c r="BA213" s="5" t="n">
        <f aca="false">--($D213=--(AT213&gt;AM213))</f>
        <v>0</v>
      </c>
      <c r="BB213" s="5" t="n">
        <f aca="false">--($E213=--(AU213&gt;AN213))</f>
        <v>0</v>
      </c>
      <c r="BC213" s="5" t="n">
        <f aca="false">--($F213=--(AV213&gt;AO213))</f>
        <v>0</v>
      </c>
      <c r="BD213" s="5" t="n">
        <f aca="false">--($G213=--(AW213&gt;AP213))</f>
        <v>0</v>
      </c>
      <c r="BE213" s="5" t="n">
        <f aca="false">--($H213=--(AX213&gt;AQ213))</f>
        <v>1</v>
      </c>
      <c r="BF213" s="5" t="n">
        <f aca="false">--($I213=--(AY213&gt;AR213))</f>
        <v>0</v>
      </c>
      <c r="BG213" s="5" t="n">
        <f aca="false">SUM(AZ213:BF213)</f>
        <v>1</v>
      </c>
      <c r="BH213" s="5" t="n">
        <f aca="false">SUM(AE213:AK213)+AB213+AC213+AD213</f>
        <v>1200000000</v>
      </c>
    </row>
    <row r="214" customFormat="false" ht="15" hidden="true" customHeight="false" outlineLevel="0" collapsed="false">
      <c r="A214" s="5" t="n">
        <f aca="false">exit_value_2_usd</f>
        <v>1200000000</v>
      </c>
      <c r="B214" s="2" t="n">
        <f aca="false">ROW()-ROW($B$175)</f>
        <v>39</v>
      </c>
      <c r="C214" s="2" t="n">
        <f aca="false">MOD(QUOTIENT($B214,1),2)</f>
        <v>1</v>
      </c>
      <c r="D214" s="2" t="n">
        <f aca="false">MOD(QUOTIENT($B214,2),2)</f>
        <v>1</v>
      </c>
      <c r="E214" s="2" t="n">
        <f aca="false">MOD(QUOTIENT($B214,4),2)</f>
        <v>1</v>
      </c>
      <c r="F214" s="2" t="n">
        <f aca="false">MOD(QUOTIENT($B214,8),2)</f>
        <v>0</v>
      </c>
      <c r="G214" s="2" t="n">
        <f aca="false">MOD(QUOTIENT($B214,16),2)</f>
        <v>0</v>
      </c>
      <c r="H214" s="2" t="n">
        <f aca="false">MOD(QUOTIENT($B214,32),2)</f>
        <v>1</v>
      </c>
      <c r="I214" s="2" t="n">
        <f aca="false">MOD(QUOTIENT($B214,64),2)</f>
        <v>0</v>
      </c>
      <c r="J214" s="5" t="n">
        <f aca="false">IF($C214=const_zero,MIN(class_series_f_invested_usd,MAX(const_zero,$A214)),const_zero)</f>
        <v>0</v>
      </c>
      <c r="K214" s="5" t="n">
        <f aca="false">IF($D214=const_zero,MIN(class_series_e_invested_usd,MAX(const_zero,$A214-SUM($J214:$J214))),const_zero)</f>
        <v>0</v>
      </c>
      <c r="L214" s="5" t="n">
        <f aca="false">IF($E214=const_zero,MIN(class_series_d_invested_usd,MAX(const_zero,$A214-SUM($J214:$K214))),const_zero)</f>
        <v>0</v>
      </c>
      <c r="M214" s="5" t="n">
        <f aca="false">IF($F214=const_zero,MIN(class_series_c_invested_usd,MAX(const_zero,$A214-SUM($J214:$L214))),const_zero)</f>
        <v>60000000</v>
      </c>
      <c r="N214" s="5" t="n">
        <f aca="false">IF($G214=const_zero,MIN(class_series_b_invested_usd,MAX(const_zero,$A214-SUM($J214:$M214))),const_zero)</f>
        <v>30000000</v>
      </c>
      <c r="O214" s="5" t="n">
        <f aca="false">IF($H214=const_zero,MIN(class_series_a_invested_usd,MAX(const_zero,$A214-SUM($J214:$N214))),const_zero)</f>
        <v>0</v>
      </c>
      <c r="P214" s="5" t="n">
        <f aca="false">IF($I214=const_zero,MIN(class_seed_invested_usd,MAX(const_zero,$A214-SUM($J214:$O214))),const_zero)</f>
        <v>5000000</v>
      </c>
      <c r="Q214" s="5" t="n">
        <f aca="false">MAX(const_zero,$A214-SUM($J214:$P214))</f>
        <v>1105000000</v>
      </c>
      <c r="R214" s="9" t="n">
        <f aca="false">common_rsa_total+'Pro-Forma'!$B$10+'Pro-Forma'!$B$11+IF($C214=const_one,'Pro-Forma'!$B$5,const_zero)+IF($D214=const_one,'Pro-Forma'!$F$27,const_zero)+IF($E214=const_one,'Pro-Forma'!$F$26,const_zero)+IF($F214=const_one,'Pro-Forma'!$F$25,const_zero)+IF($G214=const_one,'Pro-Forma'!$F$24,const_zero)+IF($H214=const_one,'Pro-Forma'!$F$23,const_zero)+IF($I214=const_one,'Pro-Forma'!$F$22,const_zero)</f>
        <v>22944752.5358044</v>
      </c>
      <c r="S214" s="23" t="b">
        <f aca="false">IF($R214&gt;const_zero,--($Q214&gt;option_strike_usd*$R214),const_zero)</f>
        <v>1</v>
      </c>
      <c r="T214" s="7" t="n">
        <f aca="false">IF($R214&gt;const_zero,IF($S214=const_one,($Q214+option_strike_usd*pre_f_options_issued)/($R214+pre_f_options_issued),$Q214/$R214),const_zero)</f>
        <v>43.5256738473519</v>
      </c>
      <c r="U214" s="5" t="n">
        <f aca="false">IF($C214=const_one,'Pro-Forma'!$B$5*$T214,const_zero)</f>
        <v>34701629.9490514</v>
      </c>
      <c r="V214" s="5" t="n">
        <f aca="false">IF($D214=const_one,'Pro-Forma'!$F$27*$T214,const_zero)</f>
        <v>266956897.992584</v>
      </c>
      <c r="W214" s="5" t="n">
        <f aca="false">IF($E214=const_one,'Pro-Forma'!$F$26*$T214,const_zero)</f>
        <v>75458343.6725135</v>
      </c>
      <c r="X214" s="5" t="n">
        <f aca="false">IF($F214=const_one,'Pro-Forma'!$F$25*$T214,const_zero)</f>
        <v>0</v>
      </c>
      <c r="Y214" s="5" t="n">
        <f aca="false">IF($G214=const_one,'Pro-Forma'!$F$24*$T214,const_zero)</f>
        <v>0</v>
      </c>
      <c r="Z214" s="5" t="n">
        <f aca="false">IF($H214=const_one,'Pro-Forma'!$F$23*$T214,const_zero)</f>
        <v>217628369.236759</v>
      </c>
      <c r="AA214" s="5" t="n">
        <f aca="false">IF($I214=const_one,'Pro-Forma'!$F$22*$T214,const_zero)</f>
        <v>0</v>
      </c>
      <c r="AB214" s="5" t="n">
        <f aca="false">('Pro-Forma'!$B$10+'Pro-Forma'!$B$11)*$T214</f>
        <v>12209509.9045456</v>
      </c>
      <c r="AC214" s="5" t="n">
        <f aca="false">common_rsa_total*$T214</f>
        <v>391731064.626167</v>
      </c>
      <c r="AD214" s="5" t="n">
        <f aca="false">IF($S214=const_one,pre_f_options_issued*($T214-option_strike_usd),const_zero)</f>
        <v>106314184.61838</v>
      </c>
      <c r="AE214" s="5" t="n">
        <f aca="false">J214+U214</f>
        <v>34701629.9490514</v>
      </c>
      <c r="AF214" s="5" t="n">
        <f aca="false">K214+V214</f>
        <v>266956897.992584</v>
      </c>
      <c r="AG214" s="5" t="n">
        <f aca="false">L214+W214</f>
        <v>75458343.6725135</v>
      </c>
      <c r="AH214" s="5" t="n">
        <f aca="false">M214+X214</f>
        <v>60000000</v>
      </c>
      <c r="AI214" s="5" t="n">
        <f aca="false">N214+Y214</f>
        <v>30000000</v>
      </c>
      <c r="AJ214" s="5" t="n">
        <f aca="false">O214+Z214</f>
        <v>217628369.236759</v>
      </c>
      <c r="AK214" s="5" t="n">
        <f aca="false">P214+AA214</f>
        <v>5000000</v>
      </c>
      <c r="AL214" s="5" t="n">
        <f aca="false">INDEX($AE$175:$AE$302,$B214-$C214*1+const_one)</f>
        <v>30000000</v>
      </c>
      <c r="AM214" s="5" t="n">
        <f aca="false">INDEX($AF$175:$AF$302,$B214-$D214*2+const_one)</f>
        <v>300000000</v>
      </c>
      <c r="AN214" s="5" t="n">
        <f aca="false">INDEX($AG$175:$AG$302,$B214-$E214*4+const_one)</f>
        <v>100000000</v>
      </c>
      <c r="AO214" s="5" t="n">
        <f aca="false">INDEX($AH$175:$AH$302,$B214-$F214*8+const_one)</f>
        <v>60000000</v>
      </c>
      <c r="AP214" s="5" t="n">
        <f aca="false">INDEX($AI$175:$AI$302,$B214-$G214*16+const_one)</f>
        <v>30000000</v>
      </c>
      <c r="AQ214" s="5" t="n">
        <f aca="false">INDEX($AJ$175:$AJ$302,$B214-$H214*32+const_one)</f>
        <v>15000000</v>
      </c>
      <c r="AR214" s="5" t="n">
        <f aca="false">INDEX($AK$175:$AK$302,$B214-$I214*64+const_one)</f>
        <v>5000000</v>
      </c>
      <c r="AS214" s="5" t="n">
        <f aca="false">INDEX($AE$175:$AE$302,$B214+(const_one-$C214)*1+const_one)</f>
        <v>34701629.9490514</v>
      </c>
      <c r="AT214" s="5" t="n">
        <f aca="false">INDEX($AF$175:$AF$302,$B214+(const_one-$D214)*2+const_one)</f>
        <v>266956897.992584</v>
      </c>
      <c r="AU214" s="5" t="n">
        <f aca="false">INDEX($AG$175:$AG$302,$B214+(const_one-$E214)*4+const_one)</f>
        <v>75458343.6725135</v>
      </c>
      <c r="AV214" s="5" t="n">
        <f aca="false">INDEX($AH$175:$AH$302,$B214+(const_one-$F214)*8+const_one)</f>
        <v>100629373.394396</v>
      </c>
      <c r="AW214" s="5" t="n">
        <f aca="false">INDEX($AI$175:$AI$302,$B214+(const_one-$G214)*16+const_one)</f>
        <v>119969403.695974</v>
      </c>
      <c r="AX214" s="5" t="n">
        <f aca="false">INDEX($AJ$175:$AJ$302,$B214+(const_one-$H214)*32+const_one)</f>
        <v>217628369.236759</v>
      </c>
      <c r="AY214" s="5" t="n">
        <f aca="false">INDEX($AK$175:$AK$302,$B214+(const_one-$I214)*64+const_one)</f>
        <v>182708005.048103</v>
      </c>
      <c r="AZ214" s="5" t="n">
        <f aca="false">--($C214=--(AS214&gt;AL214))</f>
        <v>1</v>
      </c>
      <c r="BA214" s="5" t="n">
        <f aca="false">--($D214=--(AT214&gt;AM214))</f>
        <v>0</v>
      </c>
      <c r="BB214" s="5" t="n">
        <f aca="false">--($E214=--(AU214&gt;AN214))</f>
        <v>0</v>
      </c>
      <c r="BC214" s="5" t="n">
        <f aca="false">--($F214=--(AV214&gt;AO214))</f>
        <v>0</v>
      </c>
      <c r="BD214" s="5" t="n">
        <f aca="false">--($G214=--(AW214&gt;AP214))</f>
        <v>0</v>
      </c>
      <c r="BE214" s="5" t="n">
        <f aca="false">--($H214=--(AX214&gt;AQ214))</f>
        <v>1</v>
      </c>
      <c r="BF214" s="5" t="n">
        <f aca="false">--($I214=--(AY214&gt;AR214))</f>
        <v>0</v>
      </c>
      <c r="BG214" s="5" t="n">
        <f aca="false">SUM(AZ214:BF214)</f>
        <v>2</v>
      </c>
      <c r="BH214" s="5" t="n">
        <f aca="false">SUM(AE214:AK214)+AB214+AC214+AD214</f>
        <v>1200000000</v>
      </c>
    </row>
    <row r="215" customFormat="false" ht="15" hidden="true" customHeight="false" outlineLevel="0" collapsed="false">
      <c r="A215" s="5" t="n">
        <f aca="false">exit_value_2_usd</f>
        <v>1200000000</v>
      </c>
      <c r="B215" s="2" t="n">
        <f aca="false">ROW()-ROW($B$175)</f>
        <v>40</v>
      </c>
      <c r="C215" s="2" t="n">
        <f aca="false">MOD(QUOTIENT($B215,1),2)</f>
        <v>0</v>
      </c>
      <c r="D215" s="2" t="n">
        <f aca="false">MOD(QUOTIENT($B215,2),2)</f>
        <v>0</v>
      </c>
      <c r="E215" s="2" t="n">
        <f aca="false">MOD(QUOTIENT($B215,4),2)</f>
        <v>0</v>
      </c>
      <c r="F215" s="2" t="n">
        <f aca="false">MOD(QUOTIENT($B215,8),2)</f>
        <v>1</v>
      </c>
      <c r="G215" s="2" t="n">
        <f aca="false">MOD(QUOTIENT($B215,16),2)</f>
        <v>0</v>
      </c>
      <c r="H215" s="2" t="n">
        <f aca="false">MOD(QUOTIENT($B215,32),2)</f>
        <v>1</v>
      </c>
      <c r="I215" s="2" t="n">
        <f aca="false">MOD(QUOTIENT($B215,64),2)</f>
        <v>0</v>
      </c>
      <c r="J215" s="5" t="n">
        <f aca="false">IF($C215=const_zero,MIN(class_series_f_invested_usd,MAX(const_zero,$A215)),const_zero)</f>
        <v>30000000</v>
      </c>
      <c r="K215" s="5" t="n">
        <f aca="false">IF($D215=const_zero,MIN(class_series_e_invested_usd,MAX(const_zero,$A215-SUM($J215:$J215))),const_zero)</f>
        <v>300000000</v>
      </c>
      <c r="L215" s="5" t="n">
        <f aca="false">IF($E215=const_zero,MIN(class_series_d_invested_usd,MAX(const_zero,$A215-SUM($J215:$K215))),const_zero)</f>
        <v>100000000</v>
      </c>
      <c r="M215" s="5" t="n">
        <f aca="false">IF($F215=const_zero,MIN(class_series_c_invested_usd,MAX(const_zero,$A215-SUM($J215:$L215))),const_zero)</f>
        <v>0</v>
      </c>
      <c r="N215" s="5" t="n">
        <f aca="false">IF($G215=const_zero,MIN(class_series_b_invested_usd,MAX(const_zero,$A215-SUM($J215:$M215))),const_zero)</f>
        <v>30000000</v>
      </c>
      <c r="O215" s="5" t="n">
        <f aca="false">IF($H215=const_zero,MIN(class_series_a_invested_usd,MAX(const_zero,$A215-SUM($J215:$N215))),const_zero)</f>
        <v>0</v>
      </c>
      <c r="P215" s="5" t="n">
        <f aca="false">IF($I215=const_zero,MIN(class_seed_invested_usd,MAX(const_zero,$A215-SUM($J215:$O215))),const_zero)</f>
        <v>5000000</v>
      </c>
      <c r="Q215" s="5" t="n">
        <f aca="false">MAX(const_zero,$A215-SUM($J215:$P215))</f>
        <v>735000000</v>
      </c>
      <c r="R215" s="9" t="n">
        <f aca="false">common_rsa_total+'Pro-Forma'!$B$10+'Pro-Forma'!$B$11+IF($C215=const_one,'Pro-Forma'!$B$5,const_zero)+IF($D215=const_one,'Pro-Forma'!$F$27,const_zero)+IF($E215=const_one,'Pro-Forma'!$F$26,const_zero)+IF($F215=const_one,'Pro-Forma'!$F$25,const_zero)+IF($G215=const_one,'Pro-Forma'!$F$24,const_zero)+IF($H215=const_one,'Pro-Forma'!$F$23,const_zero)+IF($I215=const_one,'Pro-Forma'!$F$22,const_zero)</f>
        <v>16680512.8289884</v>
      </c>
      <c r="S215" s="23" t="b">
        <f aca="false">IF($R215&gt;const_zero,--($Q215&gt;option_strike_usd*$R215),const_zero)</f>
        <v>1</v>
      </c>
      <c r="T215" s="7" t="n">
        <f aca="false">IF($R215&gt;const_zero,IF($S215=const_one,($Q215+option_strike_usd*pre_f_options_issued)/($R215+pre_f_options_issued),$Q215/$R215),const_zero)</f>
        <v>38.45048391435</v>
      </c>
      <c r="U215" s="5" t="n">
        <f aca="false">IF($C215=const_one,'Pro-Forma'!$B$5*$T215,const_zero)</f>
        <v>0</v>
      </c>
      <c r="V215" s="5" t="n">
        <f aca="false">IF($D215=const_one,'Pro-Forma'!$F$27*$T215,const_zero)</f>
        <v>0</v>
      </c>
      <c r="W215" s="5" t="n">
        <f aca="false">IF($E215=const_one,'Pro-Forma'!$F$26*$T215,const_zero)</f>
        <v>0</v>
      </c>
      <c r="X215" s="5" t="n">
        <f aca="false">IF($F215=const_one,'Pro-Forma'!$F$25*$T215,const_zero)</f>
        <v>92281161.3944399</v>
      </c>
      <c r="Y215" s="5" t="n">
        <f aca="false">IF($G215=const_one,'Pro-Forma'!$F$24*$T215,const_zero)</f>
        <v>0</v>
      </c>
      <c r="Z215" s="5" t="n">
        <f aca="false">IF($H215=const_one,'Pro-Forma'!$F$23*$T215,const_zero)</f>
        <v>192252419.57175</v>
      </c>
      <c r="AA215" s="5" t="n">
        <f aca="false">IF($I215=const_one,'Pro-Forma'!$F$22*$T215,const_zero)</f>
        <v>0</v>
      </c>
      <c r="AB215" s="5" t="n">
        <f aca="false">('Pro-Forma'!$B$10+'Pro-Forma'!$B$11)*$T215</f>
        <v>10785854.018786</v>
      </c>
      <c r="AC215" s="5" t="n">
        <f aca="false">common_rsa_total*$T215</f>
        <v>346054355.22915</v>
      </c>
      <c r="AD215" s="5" t="n">
        <f aca="false">IF($S215=const_one,pre_f_options_issued*($T215-option_strike_usd),const_zero)</f>
        <v>93626209.7858749</v>
      </c>
      <c r="AE215" s="5" t="n">
        <f aca="false">J215+U215</f>
        <v>30000000</v>
      </c>
      <c r="AF215" s="5" t="n">
        <f aca="false">K215+V215</f>
        <v>300000000</v>
      </c>
      <c r="AG215" s="5" t="n">
        <f aca="false">L215+W215</f>
        <v>100000000</v>
      </c>
      <c r="AH215" s="5" t="n">
        <f aca="false">M215+X215</f>
        <v>92281161.3944399</v>
      </c>
      <c r="AI215" s="5" t="n">
        <f aca="false">N215+Y215</f>
        <v>30000000</v>
      </c>
      <c r="AJ215" s="5" t="n">
        <f aca="false">O215+Z215</f>
        <v>192252419.57175</v>
      </c>
      <c r="AK215" s="5" t="n">
        <f aca="false">P215+AA215</f>
        <v>5000000</v>
      </c>
      <c r="AL215" s="5" t="n">
        <f aca="false">INDEX($AE$175:$AE$302,$B215-$C215*1+const_one)</f>
        <v>30000000</v>
      </c>
      <c r="AM215" s="5" t="n">
        <f aca="false">INDEX($AF$175:$AF$302,$B215-$D215*2+const_one)</f>
        <v>300000000</v>
      </c>
      <c r="AN215" s="5" t="n">
        <f aca="false">INDEX($AG$175:$AG$302,$B215-$E215*4+const_one)</f>
        <v>100000000</v>
      </c>
      <c r="AO215" s="5" t="n">
        <f aca="false">INDEX($AH$175:$AH$302,$B215-$F215*8+const_one)</f>
        <v>60000000</v>
      </c>
      <c r="AP215" s="5" t="n">
        <f aca="false">INDEX($AI$175:$AI$302,$B215-$G215*16+const_one)</f>
        <v>30000000</v>
      </c>
      <c r="AQ215" s="5" t="n">
        <f aca="false">INDEX($AJ$175:$AJ$302,$B215-$H215*32+const_one)</f>
        <v>15000000</v>
      </c>
      <c r="AR215" s="5" t="n">
        <f aca="false">INDEX($AK$175:$AK$302,$B215-$I215*64+const_one)</f>
        <v>5000000</v>
      </c>
      <c r="AS215" s="5" t="n">
        <f aca="false">INDEX($AE$175:$AE$302,$B215+(const_one-$C215)*1+const_one)</f>
        <v>30629189.8100119</v>
      </c>
      <c r="AT215" s="5" t="n">
        <f aca="false">INDEX($AF$175:$AF$302,$B215+(const_one-$D215)*2+const_one)</f>
        <v>251377172.355009</v>
      </c>
      <c r="AU215" s="5" t="n">
        <f aca="false">INDEX($AG$175:$AG$302,$B215+(const_one-$E215)*4+const_one)</f>
        <v>69423430.0301905</v>
      </c>
      <c r="AV215" s="5" t="n">
        <f aca="false">INDEX($AH$175:$AH$302,$B215+(const_one-$F215)*8+const_one)</f>
        <v>92281161.3944399</v>
      </c>
      <c r="AW215" s="5" t="n">
        <f aca="false">INDEX($AI$175:$AI$302,$B215+(const_one-$G215)*16+const_one)</f>
        <v>103807338.34931</v>
      </c>
      <c r="AX215" s="5" t="n">
        <f aca="false">INDEX($AJ$175:$AJ$302,$B215+(const_one-$H215)*32+const_one)</f>
        <v>192252419.57175</v>
      </c>
      <c r="AY215" s="5" t="n">
        <f aca="false">INDEX($AK$175:$AK$302,$B215+(const_one-$I215)*64+const_one)</f>
        <v>153532723.902751</v>
      </c>
      <c r="AZ215" s="5" t="n">
        <f aca="false">--($C215=--(AS215&gt;AL215))</f>
        <v>0</v>
      </c>
      <c r="BA215" s="5" t="n">
        <f aca="false">--($D215=--(AT215&gt;AM215))</f>
        <v>1</v>
      </c>
      <c r="BB215" s="5" t="n">
        <f aca="false">--($E215=--(AU215&gt;AN215))</f>
        <v>1</v>
      </c>
      <c r="BC215" s="5" t="n">
        <f aca="false">--($F215=--(AV215&gt;AO215))</f>
        <v>1</v>
      </c>
      <c r="BD215" s="5" t="n">
        <f aca="false">--($G215=--(AW215&gt;AP215))</f>
        <v>0</v>
      </c>
      <c r="BE215" s="5" t="n">
        <f aca="false">--($H215=--(AX215&gt;AQ215))</f>
        <v>1</v>
      </c>
      <c r="BF215" s="5" t="n">
        <f aca="false">--($I215=--(AY215&gt;AR215))</f>
        <v>0</v>
      </c>
      <c r="BG215" s="5" t="n">
        <f aca="false">SUM(AZ215:BF215)</f>
        <v>4</v>
      </c>
      <c r="BH215" s="5" t="n">
        <f aca="false">SUM(AE215:AK215)+AB215+AC215+AD215</f>
        <v>1200000000</v>
      </c>
    </row>
    <row r="216" customFormat="false" ht="15" hidden="true" customHeight="false" outlineLevel="0" collapsed="false">
      <c r="A216" s="5" t="n">
        <f aca="false">exit_value_2_usd</f>
        <v>1200000000</v>
      </c>
      <c r="B216" s="2" t="n">
        <f aca="false">ROW()-ROW($B$175)</f>
        <v>41</v>
      </c>
      <c r="C216" s="2" t="n">
        <f aca="false">MOD(QUOTIENT($B216,1),2)</f>
        <v>1</v>
      </c>
      <c r="D216" s="2" t="n">
        <f aca="false">MOD(QUOTIENT($B216,2),2)</f>
        <v>0</v>
      </c>
      <c r="E216" s="2" t="n">
        <f aca="false">MOD(QUOTIENT($B216,4),2)</f>
        <v>0</v>
      </c>
      <c r="F216" s="2" t="n">
        <f aca="false">MOD(QUOTIENT($B216,8),2)</f>
        <v>1</v>
      </c>
      <c r="G216" s="2" t="n">
        <f aca="false">MOD(QUOTIENT($B216,16),2)</f>
        <v>0</v>
      </c>
      <c r="H216" s="2" t="n">
        <f aca="false">MOD(QUOTIENT($B216,32),2)</f>
        <v>1</v>
      </c>
      <c r="I216" s="2" t="n">
        <f aca="false">MOD(QUOTIENT($B216,64),2)</f>
        <v>0</v>
      </c>
      <c r="J216" s="5" t="n">
        <f aca="false">IF($C216=const_zero,MIN(class_series_f_invested_usd,MAX(const_zero,$A216)),const_zero)</f>
        <v>0</v>
      </c>
      <c r="K216" s="5" t="n">
        <f aca="false">IF($D216=const_zero,MIN(class_series_e_invested_usd,MAX(const_zero,$A216-SUM($J216:$J216))),const_zero)</f>
        <v>300000000</v>
      </c>
      <c r="L216" s="5" t="n">
        <f aca="false">IF($E216=const_zero,MIN(class_series_d_invested_usd,MAX(const_zero,$A216-SUM($J216:$K216))),const_zero)</f>
        <v>100000000</v>
      </c>
      <c r="M216" s="5" t="n">
        <f aca="false">IF($F216=const_zero,MIN(class_series_c_invested_usd,MAX(const_zero,$A216-SUM($J216:$L216))),const_zero)</f>
        <v>0</v>
      </c>
      <c r="N216" s="5" t="n">
        <f aca="false">IF($G216=const_zero,MIN(class_series_b_invested_usd,MAX(const_zero,$A216-SUM($J216:$M216))),const_zero)</f>
        <v>30000000</v>
      </c>
      <c r="O216" s="5" t="n">
        <f aca="false">IF($H216=const_zero,MIN(class_series_a_invested_usd,MAX(const_zero,$A216-SUM($J216:$N216))),const_zero)</f>
        <v>0</v>
      </c>
      <c r="P216" s="5" t="n">
        <f aca="false">IF($I216=const_zero,MIN(class_seed_invested_usd,MAX(const_zero,$A216-SUM($J216:$O216))),const_zero)</f>
        <v>5000000</v>
      </c>
      <c r="Q216" s="5" t="n">
        <f aca="false">MAX(const_zero,$A216-SUM($J216:$P216))</f>
        <v>765000000</v>
      </c>
      <c r="R216" s="9" t="n">
        <f aca="false">common_rsa_total+'Pro-Forma'!$B$10+'Pro-Forma'!$B$11+IF($C216=const_one,'Pro-Forma'!$B$5,const_zero)+IF($D216=const_one,'Pro-Forma'!$F$27,const_zero)+IF($E216=const_one,'Pro-Forma'!$F$26,const_zero)+IF($F216=const_one,'Pro-Forma'!$F$25,const_zero)+IF($G216=const_one,'Pro-Forma'!$F$24,const_zero)+IF($H216=const_one,'Pro-Forma'!$F$23,const_zero)+IF($I216=const_one,'Pro-Forma'!$F$22,const_zero)</f>
        <v>17477780.8981917</v>
      </c>
      <c r="S216" s="23" t="b">
        <f aca="false">IF($R216&gt;const_zero,--($Q216&gt;option_strike_usd*$R216),const_zero)</f>
        <v>1</v>
      </c>
      <c r="T216" s="7" t="n">
        <f aca="false">IF($R216&gt;const_zero,IF($S216=const_one,($Q216+option_strike_usd*pre_f_options_issued)/($R216+pre_f_options_issued),$Q216/$R216),const_zero)</f>
        <v>38.4176803175107</v>
      </c>
      <c r="U216" s="5" t="n">
        <f aca="false">IF($C216=const_one,'Pro-Forma'!$B$5*$T216,const_zero)</f>
        <v>30629189.8100119</v>
      </c>
      <c r="V216" s="5" t="n">
        <f aca="false">IF($D216=const_one,'Pro-Forma'!$F$27*$T216,const_zero)</f>
        <v>0</v>
      </c>
      <c r="W216" s="5" t="n">
        <f aca="false">IF($E216=const_one,'Pro-Forma'!$F$26*$T216,const_zero)</f>
        <v>0</v>
      </c>
      <c r="X216" s="5" t="n">
        <f aca="false">IF($F216=const_one,'Pro-Forma'!$F$25*$T216,const_zero)</f>
        <v>92202432.7620257</v>
      </c>
      <c r="Y216" s="5" t="n">
        <f aca="false">IF($G216=const_one,'Pro-Forma'!$F$24*$T216,const_zero)</f>
        <v>0</v>
      </c>
      <c r="Z216" s="5" t="n">
        <f aca="false">IF($H216=const_one,'Pro-Forma'!$F$23*$T216,const_zero)</f>
        <v>192088401.587554</v>
      </c>
      <c r="AA216" s="5" t="n">
        <f aca="false">IF($I216=const_one,'Pro-Forma'!$F$22*$T216,const_zero)</f>
        <v>0</v>
      </c>
      <c r="AB216" s="5" t="n">
        <f aca="false">('Pro-Forma'!$B$10+'Pro-Forma'!$B$11)*$T216</f>
        <v>10776652.1890356</v>
      </c>
      <c r="AC216" s="5" t="n">
        <f aca="false">common_rsa_total*$T216</f>
        <v>345759122.857596</v>
      </c>
      <c r="AD216" s="5" t="n">
        <f aca="false">IF($S216=const_one,pre_f_options_issued*($T216-option_strike_usd),const_zero)</f>
        <v>93544200.7937768</v>
      </c>
      <c r="AE216" s="5" t="n">
        <f aca="false">J216+U216</f>
        <v>30629189.8100119</v>
      </c>
      <c r="AF216" s="5" t="n">
        <f aca="false">K216+V216</f>
        <v>300000000</v>
      </c>
      <c r="AG216" s="5" t="n">
        <f aca="false">L216+W216</f>
        <v>100000000</v>
      </c>
      <c r="AH216" s="5" t="n">
        <f aca="false">M216+X216</f>
        <v>92202432.7620257</v>
      </c>
      <c r="AI216" s="5" t="n">
        <f aca="false">N216+Y216</f>
        <v>30000000</v>
      </c>
      <c r="AJ216" s="5" t="n">
        <f aca="false">O216+Z216</f>
        <v>192088401.587554</v>
      </c>
      <c r="AK216" s="5" t="n">
        <f aca="false">P216+AA216</f>
        <v>5000000</v>
      </c>
      <c r="AL216" s="5" t="n">
        <f aca="false">INDEX($AE$175:$AE$302,$B216-$C216*1+const_one)</f>
        <v>30000000</v>
      </c>
      <c r="AM216" s="5" t="n">
        <f aca="false">INDEX($AF$175:$AF$302,$B216-$D216*2+const_one)</f>
        <v>300000000</v>
      </c>
      <c r="AN216" s="5" t="n">
        <f aca="false">INDEX($AG$175:$AG$302,$B216-$E216*4+const_one)</f>
        <v>100000000</v>
      </c>
      <c r="AO216" s="5" t="n">
        <f aca="false">INDEX($AH$175:$AH$302,$B216-$F216*8+const_one)</f>
        <v>60000000</v>
      </c>
      <c r="AP216" s="5" t="n">
        <f aca="false">INDEX($AI$175:$AI$302,$B216-$G216*16+const_one)</f>
        <v>30000000</v>
      </c>
      <c r="AQ216" s="5" t="n">
        <f aca="false">INDEX($AJ$175:$AJ$302,$B216-$H216*32+const_one)</f>
        <v>15000000</v>
      </c>
      <c r="AR216" s="5" t="n">
        <f aca="false">INDEX($AK$175:$AK$302,$B216-$I216*64+const_one)</f>
        <v>5000000</v>
      </c>
      <c r="AS216" s="5" t="n">
        <f aca="false">INDEX($AE$175:$AE$302,$B216+(const_one-$C216)*1+const_one)</f>
        <v>30629189.8100119</v>
      </c>
      <c r="AT216" s="5" t="n">
        <f aca="false">INDEX($AF$175:$AF$302,$B216+(const_one-$D216)*2+const_one)</f>
        <v>250748497.814824</v>
      </c>
      <c r="AU216" s="5" t="n">
        <f aca="false">INDEX($AG$175:$AG$302,$B216+(const_one-$E216)*4+const_one)</f>
        <v>69269615.0644379</v>
      </c>
      <c r="AV216" s="5" t="n">
        <f aca="false">INDEX($AH$175:$AH$302,$B216+(const_one-$F216)*8+const_one)</f>
        <v>92202432.7620257</v>
      </c>
      <c r="AW216" s="5" t="n">
        <f aca="false">INDEX($AI$175:$AI$302,$B216+(const_one-$G216)*16+const_one)</f>
        <v>104122326.285576</v>
      </c>
      <c r="AX216" s="5" t="n">
        <f aca="false">INDEX($AJ$175:$AJ$302,$B216+(const_one-$H216)*32+const_one)</f>
        <v>192088401.587554</v>
      </c>
      <c r="AY216" s="5" t="n">
        <f aca="false">INDEX($AK$175:$AK$302,$B216+(const_one-$I216)*64+const_one)</f>
        <v>154637436.19753</v>
      </c>
      <c r="AZ216" s="5" t="n">
        <f aca="false">--($C216=--(AS216&gt;AL216))</f>
        <v>1</v>
      </c>
      <c r="BA216" s="5" t="n">
        <f aca="false">--($D216=--(AT216&gt;AM216))</f>
        <v>1</v>
      </c>
      <c r="BB216" s="5" t="n">
        <f aca="false">--($E216=--(AU216&gt;AN216))</f>
        <v>1</v>
      </c>
      <c r="BC216" s="5" t="n">
        <f aca="false">--($F216=--(AV216&gt;AO216))</f>
        <v>1</v>
      </c>
      <c r="BD216" s="5" t="n">
        <f aca="false">--($G216=--(AW216&gt;AP216))</f>
        <v>0</v>
      </c>
      <c r="BE216" s="5" t="n">
        <f aca="false">--($H216=--(AX216&gt;AQ216))</f>
        <v>1</v>
      </c>
      <c r="BF216" s="5" t="n">
        <f aca="false">--($I216=--(AY216&gt;AR216))</f>
        <v>0</v>
      </c>
      <c r="BG216" s="5" t="n">
        <f aca="false">SUM(AZ216:BF216)</f>
        <v>5</v>
      </c>
      <c r="BH216" s="5" t="n">
        <f aca="false">SUM(AE216:AK216)+AB216+AC216+AD216</f>
        <v>1200000000</v>
      </c>
    </row>
    <row r="217" customFormat="false" ht="15" hidden="true" customHeight="false" outlineLevel="0" collapsed="false">
      <c r="A217" s="5" t="n">
        <f aca="false">exit_value_2_usd</f>
        <v>1200000000</v>
      </c>
      <c r="B217" s="2" t="n">
        <f aca="false">ROW()-ROW($B$175)</f>
        <v>42</v>
      </c>
      <c r="C217" s="2" t="n">
        <f aca="false">MOD(QUOTIENT($B217,1),2)</f>
        <v>0</v>
      </c>
      <c r="D217" s="2" t="n">
        <f aca="false">MOD(QUOTIENT($B217,2),2)</f>
        <v>1</v>
      </c>
      <c r="E217" s="2" t="n">
        <f aca="false">MOD(QUOTIENT($B217,4),2)</f>
        <v>0</v>
      </c>
      <c r="F217" s="2" t="n">
        <f aca="false">MOD(QUOTIENT($B217,8),2)</f>
        <v>1</v>
      </c>
      <c r="G217" s="2" t="n">
        <f aca="false">MOD(QUOTIENT($B217,16),2)</f>
        <v>0</v>
      </c>
      <c r="H217" s="2" t="n">
        <f aca="false">MOD(QUOTIENT($B217,32),2)</f>
        <v>1</v>
      </c>
      <c r="I217" s="2" t="n">
        <f aca="false">MOD(QUOTIENT($B217,64),2)</f>
        <v>0</v>
      </c>
      <c r="J217" s="5" t="n">
        <f aca="false">IF($C217=const_zero,MIN(class_series_f_invested_usd,MAX(const_zero,$A217)),const_zero)</f>
        <v>30000000</v>
      </c>
      <c r="K217" s="5" t="n">
        <f aca="false">IF($D217=const_zero,MIN(class_series_e_invested_usd,MAX(const_zero,$A217-SUM($J217:$J217))),const_zero)</f>
        <v>0</v>
      </c>
      <c r="L217" s="5" t="n">
        <f aca="false">IF($E217=const_zero,MIN(class_series_d_invested_usd,MAX(const_zero,$A217-SUM($J217:$K217))),const_zero)</f>
        <v>100000000</v>
      </c>
      <c r="M217" s="5" t="n">
        <f aca="false">IF($F217=const_zero,MIN(class_series_c_invested_usd,MAX(const_zero,$A217-SUM($J217:$L217))),const_zero)</f>
        <v>0</v>
      </c>
      <c r="N217" s="5" t="n">
        <f aca="false">IF($G217=const_zero,MIN(class_series_b_invested_usd,MAX(const_zero,$A217-SUM($J217:$M217))),const_zero)</f>
        <v>30000000</v>
      </c>
      <c r="O217" s="5" t="n">
        <f aca="false">IF($H217=const_zero,MIN(class_series_a_invested_usd,MAX(const_zero,$A217-SUM($J217:$N217))),const_zero)</f>
        <v>0</v>
      </c>
      <c r="P217" s="5" t="n">
        <f aca="false">IF($I217=const_zero,MIN(class_seed_invested_usd,MAX(const_zero,$A217-SUM($J217:$O217))),const_zero)</f>
        <v>5000000</v>
      </c>
      <c r="Q217" s="5" t="n">
        <f aca="false">MAX(const_zero,$A217-SUM($J217:$P217))</f>
        <v>1035000000</v>
      </c>
      <c r="R217" s="9" t="n">
        <f aca="false">common_rsa_total+'Pro-Forma'!$B$10+'Pro-Forma'!$B$11+IF($C217=const_one,'Pro-Forma'!$B$5,const_zero)+IF($D217=const_one,'Pro-Forma'!$F$27,const_zero)+IF($E217=const_one,'Pro-Forma'!$F$26,const_zero)+IF($F217=const_one,'Pro-Forma'!$F$25,const_zero)+IF($G217=const_one,'Pro-Forma'!$F$24,const_zero)+IF($H217=const_one,'Pro-Forma'!$F$23,const_zero)+IF($I217=const_one,'Pro-Forma'!$F$22,const_zero)</f>
        <v>22813833.1063222</v>
      </c>
      <c r="S217" s="23" t="b">
        <f aca="false">IF($R217&gt;const_zero,--($Q217&gt;option_strike_usd*$R217),const_zero)</f>
        <v>1</v>
      </c>
      <c r="T217" s="7" t="n">
        <f aca="false">IF($R217&gt;const_zero,IF($S217=const_one,($Q217+option_strike_usd*pre_f_options_issued)/($R217+pre_f_options_issued),$Q217/$R217),const_zero)</f>
        <v>40.9854957817858</v>
      </c>
      <c r="U217" s="5" t="n">
        <f aca="false">IF($C217=const_one,'Pro-Forma'!$B$5*$T217,const_zero)</f>
        <v>0</v>
      </c>
      <c r="V217" s="5" t="n">
        <f aca="false">IF($D217=const_one,'Pro-Forma'!$F$27*$T217,const_zero)</f>
        <v>251377172.355009</v>
      </c>
      <c r="W217" s="5" t="n">
        <f aca="false">IF($E217=const_one,'Pro-Forma'!$F$26*$T217,const_zero)</f>
        <v>0</v>
      </c>
      <c r="X217" s="5" t="n">
        <f aca="false">IF($F217=const_one,'Pro-Forma'!$F$25*$T217,const_zero)</f>
        <v>98365189.8762859</v>
      </c>
      <c r="Y217" s="5" t="n">
        <f aca="false">IF($G217=const_one,'Pro-Forma'!$F$24*$T217,const_zero)</f>
        <v>0</v>
      </c>
      <c r="Z217" s="5" t="n">
        <f aca="false">IF($H217=const_one,'Pro-Forma'!$F$23*$T217,const_zero)</f>
        <v>204927478.908929</v>
      </c>
      <c r="AA217" s="5" t="n">
        <f aca="false">IF($I217=const_one,'Pro-Forma'!$F$22*$T217,const_zero)</f>
        <v>0</v>
      </c>
      <c r="AB217" s="5" t="n">
        <f aca="false">('Pro-Forma'!$B$10+'Pro-Forma'!$B$11)*$T217</f>
        <v>11496957.3692395</v>
      </c>
      <c r="AC217" s="5" t="n">
        <f aca="false">common_rsa_total*$T217</f>
        <v>368869462.036072</v>
      </c>
      <c r="AD217" s="5" t="n">
        <f aca="false">IF($S217=const_one,pre_f_options_issued*($T217-option_strike_usd),const_zero)</f>
        <v>99963739.4544645</v>
      </c>
      <c r="AE217" s="5" t="n">
        <f aca="false">J217+U217</f>
        <v>30000000</v>
      </c>
      <c r="AF217" s="5" t="n">
        <f aca="false">K217+V217</f>
        <v>251377172.355009</v>
      </c>
      <c r="AG217" s="5" t="n">
        <f aca="false">L217+W217</f>
        <v>100000000</v>
      </c>
      <c r="AH217" s="5" t="n">
        <f aca="false">M217+X217</f>
        <v>98365189.8762859</v>
      </c>
      <c r="AI217" s="5" t="n">
        <f aca="false">N217+Y217</f>
        <v>30000000</v>
      </c>
      <c r="AJ217" s="5" t="n">
        <f aca="false">O217+Z217</f>
        <v>204927478.908929</v>
      </c>
      <c r="AK217" s="5" t="n">
        <f aca="false">P217+AA217</f>
        <v>5000000</v>
      </c>
      <c r="AL217" s="5" t="n">
        <f aca="false">INDEX($AE$175:$AE$302,$B217-$C217*1+const_one)</f>
        <v>30000000</v>
      </c>
      <c r="AM217" s="5" t="n">
        <f aca="false">INDEX($AF$175:$AF$302,$B217-$D217*2+const_one)</f>
        <v>300000000</v>
      </c>
      <c r="AN217" s="5" t="n">
        <f aca="false">INDEX($AG$175:$AG$302,$B217-$E217*4+const_one)</f>
        <v>100000000</v>
      </c>
      <c r="AO217" s="5" t="n">
        <f aca="false">INDEX($AH$175:$AH$302,$B217-$F217*8+const_one)</f>
        <v>60000000</v>
      </c>
      <c r="AP217" s="5" t="n">
        <f aca="false">INDEX($AI$175:$AI$302,$B217-$G217*16+const_one)</f>
        <v>30000000</v>
      </c>
      <c r="AQ217" s="5" t="n">
        <f aca="false">INDEX($AJ$175:$AJ$302,$B217-$H217*32+const_one)</f>
        <v>15000000</v>
      </c>
      <c r="AR217" s="5" t="n">
        <f aca="false">INDEX($AK$175:$AK$302,$B217-$I217*64+const_one)</f>
        <v>5000000</v>
      </c>
      <c r="AS217" s="5" t="n">
        <f aca="false">INDEX($AE$175:$AE$302,$B217+(const_one-$C217)*1+const_one)</f>
        <v>32594705.9127585</v>
      </c>
      <c r="AT217" s="5" t="n">
        <f aca="false">INDEX($AF$175:$AF$302,$B217+(const_one-$D217)*2+const_one)</f>
        <v>251377172.355009</v>
      </c>
      <c r="AU217" s="5" t="n">
        <f aca="false">INDEX($AG$175:$AG$302,$B217+(const_one-$E217)*4+const_one)</f>
        <v>72909864.3074281</v>
      </c>
      <c r="AV217" s="5" t="n">
        <f aca="false">INDEX($AH$175:$AH$302,$B217+(const_one-$F217)*8+const_one)</f>
        <v>98365189.8762859</v>
      </c>
      <c r="AW217" s="5" t="n">
        <f aca="false">INDEX($AI$175:$AI$302,$B217+(const_one-$G217)*16+const_one)</f>
        <v>113107257.07728</v>
      </c>
      <c r="AX217" s="5" t="n">
        <f aca="false">INDEX($AJ$175:$AJ$302,$B217+(const_one-$H217)*32+const_one)</f>
        <v>204927478.908929</v>
      </c>
      <c r="AY217" s="5" t="n">
        <f aca="false">INDEX($AK$175:$AK$302,$B217+(const_one-$I217)*64+const_one)</f>
        <v>171951200.685105</v>
      </c>
      <c r="AZ217" s="5" t="n">
        <f aca="false">--($C217=--(AS217&gt;AL217))</f>
        <v>0</v>
      </c>
      <c r="BA217" s="5" t="n">
        <f aca="false">--($D217=--(AT217&gt;AM217))</f>
        <v>0</v>
      </c>
      <c r="BB217" s="5" t="n">
        <f aca="false">--($E217=--(AU217&gt;AN217))</f>
        <v>1</v>
      </c>
      <c r="BC217" s="5" t="n">
        <f aca="false">--($F217=--(AV217&gt;AO217))</f>
        <v>1</v>
      </c>
      <c r="BD217" s="5" t="n">
        <f aca="false">--($G217=--(AW217&gt;AP217))</f>
        <v>0</v>
      </c>
      <c r="BE217" s="5" t="n">
        <f aca="false">--($H217=--(AX217&gt;AQ217))</f>
        <v>1</v>
      </c>
      <c r="BF217" s="5" t="n">
        <f aca="false">--($I217=--(AY217&gt;AR217))</f>
        <v>0</v>
      </c>
      <c r="BG217" s="5" t="n">
        <f aca="false">SUM(AZ217:BF217)</f>
        <v>3</v>
      </c>
      <c r="BH217" s="5" t="n">
        <f aca="false">SUM(AE217:AK217)+AB217+AC217+AD217</f>
        <v>1200000000</v>
      </c>
    </row>
    <row r="218" customFormat="false" ht="15" hidden="true" customHeight="false" outlineLevel="0" collapsed="false">
      <c r="A218" s="5" t="n">
        <f aca="false">exit_value_2_usd</f>
        <v>1200000000</v>
      </c>
      <c r="B218" s="2" t="n">
        <f aca="false">ROW()-ROW($B$175)</f>
        <v>43</v>
      </c>
      <c r="C218" s="2" t="n">
        <f aca="false">MOD(QUOTIENT($B218,1),2)</f>
        <v>1</v>
      </c>
      <c r="D218" s="2" t="n">
        <f aca="false">MOD(QUOTIENT($B218,2),2)</f>
        <v>1</v>
      </c>
      <c r="E218" s="2" t="n">
        <f aca="false">MOD(QUOTIENT($B218,4),2)</f>
        <v>0</v>
      </c>
      <c r="F218" s="2" t="n">
        <f aca="false">MOD(QUOTIENT($B218,8),2)</f>
        <v>1</v>
      </c>
      <c r="G218" s="2" t="n">
        <f aca="false">MOD(QUOTIENT($B218,16),2)</f>
        <v>0</v>
      </c>
      <c r="H218" s="2" t="n">
        <f aca="false">MOD(QUOTIENT($B218,32),2)</f>
        <v>1</v>
      </c>
      <c r="I218" s="2" t="n">
        <f aca="false">MOD(QUOTIENT($B218,64),2)</f>
        <v>0</v>
      </c>
      <c r="J218" s="5" t="n">
        <f aca="false">IF($C218=const_zero,MIN(class_series_f_invested_usd,MAX(const_zero,$A218)),const_zero)</f>
        <v>0</v>
      </c>
      <c r="K218" s="5" t="n">
        <f aca="false">IF($D218=const_zero,MIN(class_series_e_invested_usd,MAX(const_zero,$A218-SUM($J218:$J218))),const_zero)</f>
        <v>0</v>
      </c>
      <c r="L218" s="5" t="n">
        <f aca="false">IF($E218=const_zero,MIN(class_series_d_invested_usd,MAX(const_zero,$A218-SUM($J218:$K218))),const_zero)</f>
        <v>100000000</v>
      </c>
      <c r="M218" s="5" t="n">
        <f aca="false">IF($F218=const_zero,MIN(class_series_c_invested_usd,MAX(const_zero,$A218-SUM($J218:$L218))),const_zero)</f>
        <v>0</v>
      </c>
      <c r="N218" s="5" t="n">
        <f aca="false">IF($G218=const_zero,MIN(class_series_b_invested_usd,MAX(const_zero,$A218-SUM($J218:$M218))),const_zero)</f>
        <v>30000000</v>
      </c>
      <c r="O218" s="5" t="n">
        <f aca="false">IF($H218=const_zero,MIN(class_series_a_invested_usd,MAX(const_zero,$A218-SUM($J218:$N218))),const_zero)</f>
        <v>0</v>
      </c>
      <c r="P218" s="5" t="n">
        <f aca="false">IF($I218=const_zero,MIN(class_seed_invested_usd,MAX(const_zero,$A218-SUM($J218:$O218))),const_zero)</f>
        <v>5000000</v>
      </c>
      <c r="Q218" s="5" t="n">
        <f aca="false">MAX(const_zero,$A218-SUM($J218:$P218))</f>
        <v>1065000000</v>
      </c>
      <c r="R218" s="9" t="n">
        <f aca="false">common_rsa_total+'Pro-Forma'!$B$10+'Pro-Forma'!$B$11+IF($C218=const_one,'Pro-Forma'!$B$5,const_zero)+IF($D218=const_one,'Pro-Forma'!$F$27,const_zero)+IF($E218=const_one,'Pro-Forma'!$F$26,const_zero)+IF($F218=const_one,'Pro-Forma'!$F$25,const_zero)+IF($G218=const_one,'Pro-Forma'!$F$24,const_zero)+IF($H218=const_one,'Pro-Forma'!$F$23,const_zero)+IF($I218=const_one,'Pro-Forma'!$F$22,const_zero)</f>
        <v>23611101.1755256</v>
      </c>
      <c r="S218" s="23" t="b">
        <f aca="false">IF($R218&gt;const_zero,--($Q218&gt;option_strike_usd*$R218),const_zero)</f>
        <v>1</v>
      </c>
      <c r="T218" s="7" t="n">
        <f aca="false">IF($R218&gt;const_zero,IF($S218=const_one,($Q218+option_strike_usd*pre_f_options_issued)/($R218+pre_f_options_issued),$Q218/$R218),const_zero)</f>
        <v>40.8829942798655</v>
      </c>
      <c r="U218" s="5" t="n">
        <f aca="false">IF($C218=const_one,'Pro-Forma'!$B$5*$T218,const_zero)</f>
        <v>32594705.9127585</v>
      </c>
      <c r="V218" s="5" t="n">
        <f aca="false">IF($D218=const_one,'Pro-Forma'!$F$27*$T218,const_zero)</f>
        <v>250748497.814824</v>
      </c>
      <c r="W218" s="5" t="n">
        <f aca="false">IF($E218=const_one,'Pro-Forma'!$F$26*$T218,const_zero)</f>
        <v>0</v>
      </c>
      <c r="X218" s="5" t="n">
        <f aca="false">IF($F218=const_one,'Pro-Forma'!$F$25*$T218,const_zero)</f>
        <v>98119186.2716772</v>
      </c>
      <c r="Y218" s="5" t="n">
        <f aca="false">IF($G218=const_one,'Pro-Forma'!$F$24*$T218,const_zero)</f>
        <v>0</v>
      </c>
      <c r="Z218" s="5" t="n">
        <f aca="false">IF($H218=const_one,'Pro-Forma'!$F$23*$T218,const_zero)</f>
        <v>204414971.399327</v>
      </c>
      <c r="AA218" s="5" t="n">
        <f aca="false">IF($I218=const_one,'Pro-Forma'!$F$22*$T218,const_zero)</f>
        <v>0</v>
      </c>
      <c r="AB218" s="5" t="n">
        <f aca="false">('Pro-Forma'!$B$10+'Pro-Forma'!$B$11)*$T218</f>
        <v>11468204.3829602</v>
      </c>
      <c r="AC218" s="5" t="n">
        <f aca="false">common_rsa_total*$T218</f>
        <v>367946948.518789</v>
      </c>
      <c r="AD218" s="5" t="n">
        <f aca="false">IF($S218=const_one,pre_f_options_issued*($T218-option_strike_usd),const_zero)</f>
        <v>99707485.6996637</v>
      </c>
      <c r="AE218" s="5" t="n">
        <f aca="false">J218+U218</f>
        <v>32594705.9127585</v>
      </c>
      <c r="AF218" s="5" t="n">
        <f aca="false">K218+V218</f>
        <v>250748497.814824</v>
      </c>
      <c r="AG218" s="5" t="n">
        <f aca="false">L218+W218</f>
        <v>100000000</v>
      </c>
      <c r="AH218" s="5" t="n">
        <f aca="false">M218+X218</f>
        <v>98119186.2716772</v>
      </c>
      <c r="AI218" s="5" t="n">
        <f aca="false">N218+Y218</f>
        <v>30000000</v>
      </c>
      <c r="AJ218" s="5" t="n">
        <f aca="false">O218+Z218</f>
        <v>204414971.399327</v>
      </c>
      <c r="AK218" s="5" t="n">
        <f aca="false">P218+AA218</f>
        <v>5000000</v>
      </c>
      <c r="AL218" s="5" t="n">
        <f aca="false">INDEX($AE$175:$AE$302,$B218-$C218*1+const_one)</f>
        <v>30000000</v>
      </c>
      <c r="AM218" s="5" t="n">
        <f aca="false">INDEX($AF$175:$AF$302,$B218-$D218*2+const_one)</f>
        <v>300000000</v>
      </c>
      <c r="AN218" s="5" t="n">
        <f aca="false">INDEX($AG$175:$AG$302,$B218-$E218*4+const_one)</f>
        <v>100000000</v>
      </c>
      <c r="AO218" s="5" t="n">
        <f aca="false">INDEX($AH$175:$AH$302,$B218-$F218*8+const_one)</f>
        <v>60000000</v>
      </c>
      <c r="AP218" s="5" t="n">
        <f aca="false">INDEX($AI$175:$AI$302,$B218-$G218*16+const_one)</f>
        <v>30000000</v>
      </c>
      <c r="AQ218" s="5" t="n">
        <f aca="false">INDEX($AJ$175:$AJ$302,$B218-$H218*32+const_one)</f>
        <v>15000000</v>
      </c>
      <c r="AR218" s="5" t="n">
        <f aca="false">INDEX($AK$175:$AK$302,$B218-$I218*64+const_one)</f>
        <v>5000000</v>
      </c>
      <c r="AS218" s="5" t="n">
        <f aca="false">INDEX($AE$175:$AE$302,$B218+(const_one-$C218)*1+const_one)</f>
        <v>32594705.9127585</v>
      </c>
      <c r="AT218" s="5" t="n">
        <f aca="false">INDEX($AF$175:$AF$302,$B218+(const_one-$D218)*2+const_one)</f>
        <v>250748497.814824</v>
      </c>
      <c r="AU218" s="5" t="n">
        <f aca="false">INDEX($AG$175:$AG$302,$B218+(const_one-$E218)*4+const_one)</f>
        <v>72690104.1954994</v>
      </c>
      <c r="AV218" s="5" t="n">
        <f aca="false">INDEX($AH$175:$AH$302,$B218+(const_one-$F218)*8+const_one)</f>
        <v>98119186.2716772</v>
      </c>
      <c r="AW218" s="5" t="n">
        <f aca="false">INDEX($AI$175:$AI$302,$B218+(const_one-$G218)*16+const_one)</f>
        <v>113101183.639459</v>
      </c>
      <c r="AX218" s="5" t="n">
        <f aca="false">INDEX($AJ$175:$AJ$302,$B218+(const_one-$H218)*32+const_one)</f>
        <v>204414971.399327</v>
      </c>
      <c r="AY218" s="5" t="n">
        <f aca="false">INDEX($AK$175:$AK$302,$B218+(const_one-$I218)*64+const_one)</f>
        <v>172366126.475091</v>
      </c>
      <c r="AZ218" s="5" t="n">
        <f aca="false">--($C218=--(AS218&gt;AL218))</f>
        <v>1</v>
      </c>
      <c r="BA218" s="5" t="n">
        <f aca="false">--($D218=--(AT218&gt;AM218))</f>
        <v>0</v>
      </c>
      <c r="BB218" s="5" t="n">
        <f aca="false">--($E218=--(AU218&gt;AN218))</f>
        <v>1</v>
      </c>
      <c r="BC218" s="5" t="n">
        <f aca="false">--($F218=--(AV218&gt;AO218))</f>
        <v>1</v>
      </c>
      <c r="BD218" s="5" t="n">
        <f aca="false">--($G218=--(AW218&gt;AP218))</f>
        <v>0</v>
      </c>
      <c r="BE218" s="5" t="n">
        <f aca="false">--($H218=--(AX218&gt;AQ218))</f>
        <v>1</v>
      </c>
      <c r="BF218" s="5" t="n">
        <f aca="false">--($I218=--(AY218&gt;AR218))</f>
        <v>0</v>
      </c>
      <c r="BG218" s="5" t="n">
        <f aca="false">SUM(AZ218:BF218)</f>
        <v>4</v>
      </c>
      <c r="BH218" s="5" t="n">
        <f aca="false">SUM(AE218:AK218)+AB218+AC218+AD218</f>
        <v>1200000000</v>
      </c>
    </row>
    <row r="219" customFormat="false" ht="15" hidden="true" customHeight="false" outlineLevel="0" collapsed="false">
      <c r="A219" s="5" t="n">
        <f aca="false">exit_value_2_usd</f>
        <v>1200000000</v>
      </c>
      <c r="B219" s="2" t="n">
        <f aca="false">ROW()-ROW($B$175)</f>
        <v>44</v>
      </c>
      <c r="C219" s="2" t="n">
        <f aca="false">MOD(QUOTIENT($B219,1),2)</f>
        <v>0</v>
      </c>
      <c r="D219" s="2" t="n">
        <f aca="false">MOD(QUOTIENT($B219,2),2)</f>
        <v>0</v>
      </c>
      <c r="E219" s="2" t="n">
        <f aca="false">MOD(QUOTIENT($B219,4),2)</f>
        <v>1</v>
      </c>
      <c r="F219" s="2" t="n">
        <f aca="false">MOD(QUOTIENT($B219,8),2)</f>
        <v>1</v>
      </c>
      <c r="G219" s="2" t="n">
        <f aca="false">MOD(QUOTIENT($B219,16),2)</f>
        <v>0</v>
      </c>
      <c r="H219" s="2" t="n">
        <f aca="false">MOD(QUOTIENT($B219,32),2)</f>
        <v>1</v>
      </c>
      <c r="I219" s="2" t="n">
        <f aca="false">MOD(QUOTIENT($B219,64),2)</f>
        <v>0</v>
      </c>
      <c r="J219" s="5" t="n">
        <f aca="false">IF($C219=const_zero,MIN(class_series_f_invested_usd,MAX(const_zero,$A219)),const_zero)</f>
        <v>30000000</v>
      </c>
      <c r="K219" s="5" t="n">
        <f aca="false">IF($D219=const_zero,MIN(class_series_e_invested_usd,MAX(const_zero,$A219-SUM($J219:$J219))),const_zero)</f>
        <v>300000000</v>
      </c>
      <c r="L219" s="5" t="n">
        <f aca="false">IF($E219=const_zero,MIN(class_series_d_invested_usd,MAX(const_zero,$A219-SUM($J219:$K219))),const_zero)</f>
        <v>0</v>
      </c>
      <c r="M219" s="5" t="n">
        <f aca="false">IF($F219=const_zero,MIN(class_series_c_invested_usd,MAX(const_zero,$A219-SUM($J219:$L219))),const_zero)</f>
        <v>0</v>
      </c>
      <c r="N219" s="5" t="n">
        <f aca="false">IF($G219=const_zero,MIN(class_series_b_invested_usd,MAX(const_zero,$A219-SUM($J219:$M219))),const_zero)</f>
        <v>30000000</v>
      </c>
      <c r="O219" s="5" t="n">
        <f aca="false">IF($H219=const_zero,MIN(class_series_a_invested_usd,MAX(const_zero,$A219-SUM($J219:$N219))),const_zero)</f>
        <v>0</v>
      </c>
      <c r="P219" s="5" t="n">
        <f aca="false">IF($I219=const_zero,MIN(class_seed_invested_usd,MAX(const_zero,$A219-SUM($J219:$O219))),const_zero)</f>
        <v>5000000</v>
      </c>
      <c r="Q219" s="5" t="n">
        <f aca="false">MAX(const_zero,$A219-SUM($J219:$P219))</f>
        <v>835000000</v>
      </c>
      <c r="R219" s="9" t="n">
        <f aca="false">common_rsa_total+'Pro-Forma'!$B$10+'Pro-Forma'!$B$11+IF($C219=const_one,'Pro-Forma'!$B$5,const_zero)+IF($D219=const_one,'Pro-Forma'!$F$27,const_zero)+IF($E219=const_one,'Pro-Forma'!$F$26,const_zero)+IF($F219=const_one,'Pro-Forma'!$F$25,const_zero)+IF($G219=const_one,'Pro-Forma'!$F$24,const_zero)+IF($H219=const_one,'Pro-Forma'!$F$23,const_zero)+IF($I219=const_one,'Pro-Forma'!$F$22,const_zero)</f>
        <v>18414164.1892672</v>
      </c>
      <c r="S219" s="23" t="b">
        <f aca="false">IF($R219&gt;const_zero,--($Q219&gt;option_strike_usd*$R219),const_zero)</f>
        <v>1</v>
      </c>
      <c r="T219" s="7" t="n">
        <f aca="false">IF($R219&gt;const_zero,IF($S219=const_one,($Q219+option_strike_usd*pre_f_options_issued)/($R219+pre_f_options_issued),$Q219/$R219),const_zero)</f>
        <v>40.04463159134</v>
      </c>
      <c r="U219" s="5" t="n">
        <f aca="false">IF($C219=const_one,'Pro-Forma'!$B$5*$T219,const_zero)</f>
        <v>0</v>
      </c>
      <c r="V219" s="5" t="n">
        <f aca="false">IF($D219=const_one,'Pro-Forma'!$F$27*$T219,const_zero)</f>
        <v>0</v>
      </c>
      <c r="W219" s="5" t="n">
        <f aca="false">IF($E219=const_one,'Pro-Forma'!$F$26*$T219,const_zero)</f>
        <v>69423430.0301905</v>
      </c>
      <c r="X219" s="5" t="n">
        <f aca="false">IF($F219=const_one,'Pro-Forma'!$F$25*$T219,const_zero)</f>
        <v>96107115.819216</v>
      </c>
      <c r="Y219" s="5" t="n">
        <f aca="false">IF($G219=const_one,'Pro-Forma'!$F$24*$T219,const_zero)</f>
        <v>0</v>
      </c>
      <c r="Z219" s="5" t="n">
        <f aca="false">IF($H219=const_one,'Pro-Forma'!$F$23*$T219,const_zero)</f>
        <v>200223157.9567</v>
      </c>
      <c r="AA219" s="5" t="n">
        <f aca="false">IF($I219=const_one,'Pro-Forma'!$F$22*$T219,const_zero)</f>
        <v>0</v>
      </c>
      <c r="AB219" s="5" t="n">
        <f aca="false">('Pro-Forma'!$B$10+'Pro-Forma'!$B$11)*$T219</f>
        <v>11233032.8934837</v>
      </c>
      <c r="AC219" s="5" t="n">
        <f aca="false">common_rsa_total*$T219</f>
        <v>360401684.32206</v>
      </c>
      <c r="AD219" s="5" t="n">
        <f aca="false">IF($S219=const_one,pre_f_options_issued*($T219-option_strike_usd),const_zero)</f>
        <v>97611578.97835</v>
      </c>
      <c r="AE219" s="5" t="n">
        <f aca="false">J219+U219</f>
        <v>30000000</v>
      </c>
      <c r="AF219" s="5" t="n">
        <f aca="false">K219+V219</f>
        <v>300000000</v>
      </c>
      <c r="AG219" s="5" t="n">
        <f aca="false">L219+W219</f>
        <v>69423430.0301905</v>
      </c>
      <c r="AH219" s="5" t="n">
        <f aca="false">M219+X219</f>
        <v>96107115.819216</v>
      </c>
      <c r="AI219" s="5" t="n">
        <f aca="false">N219+Y219</f>
        <v>30000000</v>
      </c>
      <c r="AJ219" s="5" t="n">
        <f aca="false">O219+Z219</f>
        <v>200223157.9567</v>
      </c>
      <c r="AK219" s="5" t="n">
        <f aca="false">P219+AA219</f>
        <v>5000000</v>
      </c>
      <c r="AL219" s="5" t="n">
        <f aca="false">INDEX($AE$175:$AE$302,$B219-$C219*1+const_one)</f>
        <v>30000000</v>
      </c>
      <c r="AM219" s="5" t="n">
        <f aca="false">INDEX($AF$175:$AF$302,$B219-$D219*2+const_one)</f>
        <v>300000000</v>
      </c>
      <c r="AN219" s="5" t="n">
        <f aca="false">INDEX($AG$175:$AG$302,$B219-$E219*4+const_one)</f>
        <v>100000000</v>
      </c>
      <c r="AO219" s="5" t="n">
        <f aca="false">INDEX($AH$175:$AH$302,$B219-$F219*8+const_one)</f>
        <v>60000000</v>
      </c>
      <c r="AP219" s="5" t="n">
        <f aca="false">INDEX($AI$175:$AI$302,$B219-$G219*16+const_one)</f>
        <v>30000000</v>
      </c>
      <c r="AQ219" s="5" t="n">
        <f aca="false">INDEX($AJ$175:$AJ$302,$B219-$H219*32+const_one)</f>
        <v>15000000</v>
      </c>
      <c r="AR219" s="5" t="n">
        <f aca="false">INDEX($AK$175:$AK$302,$B219-$I219*64+const_one)</f>
        <v>5000000</v>
      </c>
      <c r="AS219" s="5" t="n">
        <f aca="false">INDEX($AE$175:$AE$302,$B219+(const_one-$C219)*1+const_one)</f>
        <v>31855569.9964954</v>
      </c>
      <c r="AT219" s="5" t="n">
        <f aca="false">INDEX($AF$175:$AF$302,$B219+(const_one-$D219)*2+const_one)</f>
        <v>257940875.207165</v>
      </c>
      <c r="AU219" s="5" t="n">
        <f aca="false">INDEX($AG$175:$AG$302,$B219+(const_one-$E219)*4+const_one)</f>
        <v>69423430.0301905</v>
      </c>
      <c r="AV219" s="5" t="n">
        <f aca="false">INDEX($AH$175:$AH$302,$B219+(const_one-$F219)*8+const_one)</f>
        <v>96107115.819216</v>
      </c>
      <c r="AW219" s="5" t="n">
        <f aca="false">INDEX($AI$175:$AI$302,$B219+(const_one-$G219)*16+const_one)</f>
        <v>108826717.898342</v>
      </c>
      <c r="AX219" s="5" t="n">
        <f aca="false">INDEX($AJ$175:$AJ$302,$B219+(const_one-$H219)*32+const_one)</f>
        <v>200223157.9567</v>
      </c>
      <c r="AY219" s="5" t="n">
        <f aca="false">INDEX($AK$175:$AK$302,$B219+(const_one-$I219)*64+const_one)</f>
        <v>162555889.09731</v>
      </c>
      <c r="AZ219" s="5" t="n">
        <f aca="false">--($C219=--(AS219&gt;AL219))</f>
        <v>0</v>
      </c>
      <c r="BA219" s="5" t="n">
        <f aca="false">--($D219=--(AT219&gt;AM219))</f>
        <v>1</v>
      </c>
      <c r="BB219" s="5" t="n">
        <f aca="false">--($E219=--(AU219&gt;AN219))</f>
        <v>0</v>
      </c>
      <c r="BC219" s="5" t="n">
        <f aca="false">--($F219=--(AV219&gt;AO219))</f>
        <v>1</v>
      </c>
      <c r="BD219" s="5" t="n">
        <f aca="false">--($G219=--(AW219&gt;AP219))</f>
        <v>0</v>
      </c>
      <c r="BE219" s="5" t="n">
        <f aca="false">--($H219=--(AX219&gt;AQ219))</f>
        <v>1</v>
      </c>
      <c r="BF219" s="5" t="n">
        <f aca="false">--($I219=--(AY219&gt;AR219))</f>
        <v>0</v>
      </c>
      <c r="BG219" s="5" t="n">
        <f aca="false">SUM(AZ219:BF219)</f>
        <v>3</v>
      </c>
      <c r="BH219" s="5" t="n">
        <f aca="false">SUM(AE219:AK219)+AB219+AC219+AD219</f>
        <v>1200000000</v>
      </c>
    </row>
    <row r="220" customFormat="false" ht="15" hidden="true" customHeight="false" outlineLevel="0" collapsed="false">
      <c r="A220" s="5" t="n">
        <f aca="false">exit_value_2_usd</f>
        <v>1200000000</v>
      </c>
      <c r="B220" s="2" t="n">
        <f aca="false">ROW()-ROW($B$175)</f>
        <v>45</v>
      </c>
      <c r="C220" s="2" t="n">
        <f aca="false">MOD(QUOTIENT($B220,1),2)</f>
        <v>1</v>
      </c>
      <c r="D220" s="2" t="n">
        <f aca="false">MOD(QUOTIENT($B220,2),2)</f>
        <v>0</v>
      </c>
      <c r="E220" s="2" t="n">
        <f aca="false">MOD(QUOTIENT($B220,4),2)</f>
        <v>1</v>
      </c>
      <c r="F220" s="2" t="n">
        <f aca="false">MOD(QUOTIENT($B220,8),2)</f>
        <v>1</v>
      </c>
      <c r="G220" s="2" t="n">
        <f aca="false">MOD(QUOTIENT($B220,16),2)</f>
        <v>0</v>
      </c>
      <c r="H220" s="2" t="n">
        <f aca="false">MOD(QUOTIENT($B220,32),2)</f>
        <v>1</v>
      </c>
      <c r="I220" s="2" t="n">
        <f aca="false">MOD(QUOTIENT($B220,64),2)</f>
        <v>0</v>
      </c>
      <c r="J220" s="5" t="n">
        <f aca="false">IF($C220=const_zero,MIN(class_series_f_invested_usd,MAX(const_zero,$A220)),const_zero)</f>
        <v>0</v>
      </c>
      <c r="K220" s="5" t="n">
        <f aca="false">IF($D220=const_zero,MIN(class_series_e_invested_usd,MAX(const_zero,$A220-SUM($J220:$J220))),const_zero)</f>
        <v>300000000</v>
      </c>
      <c r="L220" s="5" t="n">
        <f aca="false">IF($E220=const_zero,MIN(class_series_d_invested_usd,MAX(const_zero,$A220-SUM($J220:$K220))),const_zero)</f>
        <v>0</v>
      </c>
      <c r="M220" s="5" t="n">
        <f aca="false">IF($F220=const_zero,MIN(class_series_c_invested_usd,MAX(const_zero,$A220-SUM($J220:$L220))),const_zero)</f>
        <v>0</v>
      </c>
      <c r="N220" s="5" t="n">
        <f aca="false">IF($G220=const_zero,MIN(class_series_b_invested_usd,MAX(const_zero,$A220-SUM($J220:$M220))),const_zero)</f>
        <v>30000000</v>
      </c>
      <c r="O220" s="5" t="n">
        <f aca="false">IF($H220=const_zero,MIN(class_series_a_invested_usd,MAX(const_zero,$A220-SUM($J220:$N220))),const_zero)</f>
        <v>0</v>
      </c>
      <c r="P220" s="5" t="n">
        <f aca="false">IF($I220=const_zero,MIN(class_seed_invested_usd,MAX(const_zero,$A220-SUM($J220:$O220))),const_zero)</f>
        <v>5000000</v>
      </c>
      <c r="Q220" s="5" t="n">
        <f aca="false">MAX(const_zero,$A220-SUM($J220:$P220))</f>
        <v>865000000</v>
      </c>
      <c r="R220" s="9" t="n">
        <f aca="false">common_rsa_total+'Pro-Forma'!$B$10+'Pro-Forma'!$B$11+IF($C220=const_one,'Pro-Forma'!$B$5,const_zero)+IF($D220=const_one,'Pro-Forma'!$F$27,const_zero)+IF($E220=const_one,'Pro-Forma'!$F$26,const_zero)+IF($F220=const_one,'Pro-Forma'!$F$25,const_zero)+IF($G220=const_one,'Pro-Forma'!$F$24,const_zero)+IF($H220=const_one,'Pro-Forma'!$F$23,const_zero)+IF($I220=const_one,'Pro-Forma'!$F$22,const_zero)</f>
        <v>19211432.2584705</v>
      </c>
      <c r="S220" s="23" t="b">
        <f aca="false">IF($R220&gt;const_zero,--($Q220&gt;option_strike_usd*$R220),const_zero)</f>
        <v>1</v>
      </c>
      <c r="T220" s="7" t="n">
        <f aca="false">IF($R220&gt;const_zero,IF($S220=const_one,($Q220+option_strike_usd*pre_f_options_issued)/($R220+pre_f_options_issued),$Q220/$R220),const_zero)</f>
        <v>39.9559084666814</v>
      </c>
      <c r="U220" s="5" t="n">
        <f aca="false">IF($C220=const_one,'Pro-Forma'!$B$5*$T220,const_zero)</f>
        <v>31855569.9964954</v>
      </c>
      <c r="V220" s="5" t="n">
        <f aca="false">IF($D220=const_one,'Pro-Forma'!$F$27*$T220,const_zero)</f>
        <v>0</v>
      </c>
      <c r="W220" s="5" t="n">
        <f aca="false">IF($E220=const_one,'Pro-Forma'!$F$26*$T220,const_zero)</f>
        <v>69269615.0644379</v>
      </c>
      <c r="X220" s="5" t="n">
        <f aca="false">IF($F220=const_one,'Pro-Forma'!$F$25*$T220,const_zero)</f>
        <v>95894180.3200353</v>
      </c>
      <c r="Y220" s="5" t="n">
        <f aca="false">IF($G220=const_one,'Pro-Forma'!$F$24*$T220,const_zero)</f>
        <v>0</v>
      </c>
      <c r="Z220" s="5" t="n">
        <f aca="false">IF($H220=const_one,'Pro-Forma'!$F$23*$T220,const_zero)</f>
        <v>199779542.333407</v>
      </c>
      <c r="AA220" s="5" t="n">
        <f aca="false">IF($I220=const_one,'Pro-Forma'!$F$22*$T220,const_zero)</f>
        <v>0</v>
      </c>
      <c r="AB220" s="5" t="n">
        <f aca="false">('Pro-Forma'!$B$10+'Pro-Forma'!$B$11)*$T220</f>
        <v>11208144.918789</v>
      </c>
      <c r="AC220" s="5" t="n">
        <f aca="false">common_rsa_total*$T220</f>
        <v>359603176.200132</v>
      </c>
      <c r="AD220" s="5" t="n">
        <f aca="false">IF($S220=const_one,pre_f_options_issued*($T220-option_strike_usd),const_zero)</f>
        <v>97389771.1667034</v>
      </c>
      <c r="AE220" s="5" t="n">
        <f aca="false">J220+U220</f>
        <v>31855569.9964954</v>
      </c>
      <c r="AF220" s="5" t="n">
        <f aca="false">K220+V220</f>
        <v>300000000</v>
      </c>
      <c r="AG220" s="5" t="n">
        <f aca="false">L220+W220</f>
        <v>69269615.0644379</v>
      </c>
      <c r="AH220" s="5" t="n">
        <f aca="false">M220+X220</f>
        <v>95894180.3200353</v>
      </c>
      <c r="AI220" s="5" t="n">
        <f aca="false">N220+Y220</f>
        <v>30000000</v>
      </c>
      <c r="AJ220" s="5" t="n">
        <f aca="false">O220+Z220</f>
        <v>199779542.333407</v>
      </c>
      <c r="AK220" s="5" t="n">
        <f aca="false">P220+AA220</f>
        <v>5000000</v>
      </c>
      <c r="AL220" s="5" t="n">
        <f aca="false">INDEX($AE$175:$AE$302,$B220-$C220*1+const_one)</f>
        <v>30000000</v>
      </c>
      <c r="AM220" s="5" t="n">
        <f aca="false">INDEX($AF$175:$AF$302,$B220-$D220*2+const_one)</f>
        <v>300000000</v>
      </c>
      <c r="AN220" s="5" t="n">
        <f aca="false">INDEX($AG$175:$AG$302,$B220-$E220*4+const_one)</f>
        <v>100000000</v>
      </c>
      <c r="AO220" s="5" t="n">
        <f aca="false">INDEX($AH$175:$AH$302,$B220-$F220*8+const_one)</f>
        <v>60000000</v>
      </c>
      <c r="AP220" s="5" t="n">
        <f aca="false">INDEX($AI$175:$AI$302,$B220-$G220*16+const_one)</f>
        <v>30000000</v>
      </c>
      <c r="AQ220" s="5" t="n">
        <f aca="false">INDEX($AJ$175:$AJ$302,$B220-$H220*32+const_one)</f>
        <v>15000000</v>
      </c>
      <c r="AR220" s="5" t="n">
        <f aca="false">INDEX($AK$175:$AK$302,$B220-$I220*64+const_one)</f>
        <v>5000000</v>
      </c>
      <c r="AS220" s="5" t="n">
        <f aca="false">INDEX($AE$175:$AE$302,$B220+(const_one-$C220)*1+const_one)</f>
        <v>31855569.9964954</v>
      </c>
      <c r="AT220" s="5" t="n">
        <f aca="false">INDEX($AF$175:$AF$302,$B220+(const_one-$D220)*2+const_one)</f>
        <v>257163406.806353</v>
      </c>
      <c r="AU220" s="5" t="n">
        <f aca="false">INDEX($AG$175:$AG$302,$B220+(const_one-$E220)*4+const_one)</f>
        <v>69269615.0644379</v>
      </c>
      <c r="AV220" s="5" t="n">
        <f aca="false">INDEX($AH$175:$AH$302,$B220+(const_one-$F220)*8+const_one)</f>
        <v>95894180.3200353</v>
      </c>
      <c r="AW220" s="5" t="n">
        <f aca="false">INDEX($AI$175:$AI$302,$B220+(const_one-$G220)*16+const_one)</f>
        <v>108957666.712219</v>
      </c>
      <c r="AX220" s="5" t="n">
        <f aca="false">INDEX($AJ$175:$AJ$302,$B220+(const_one-$H220)*32+const_one)</f>
        <v>199779542.333407</v>
      </c>
      <c r="AY220" s="5" t="n">
        <f aca="false">INDEX($AK$175:$AK$302,$B220+(const_one-$I220)*64+const_one)</f>
        <v>163319583.831623</v>
      </c>
      <c r="AZ220" s="5" t="n">
        <f aca="false">--($C220=--(AS220&gt;AL220))</f>
        <v>1</v>
      </c>
      <c r="BA220" s="5" t="n">
        <f aca="false">--($D220=--(AT220&gt;AM220))</f>
        <v>1</v>
      </c>
      <c r="BB220" s="5" t="n">
        <f aca="false">--($E220=--(AU220&gt;AN220))</f>
        <v>0</v>
      </c>
      <c r="BC220" s="5" t="n">
        <f aca="false">--($F220=--(AV220&gt;AO220))</f>
        <v>1</v>
      </c>
      <c r="BD220" s="5" t="n">
        <f aca="false">--($G220=--(AW220&gt;AP220))</f>
        <v>0</v>
      </c>
      <c r="BE220" s="5" t="n">
        <f aca="false">--($H220=--(AX220&gt;AQ220))</f>
        <v>1</v>
      </c>
      <c r="BF220" s="5" t="n">
        <f aca="false">--($I220=--(AY220&gt;AR220))</f>
        <v>0</v>
      </c>
      <c r="BG220" s="5" t="n">
        <f aca="false">SUM(AZ220:BF220)</f>
        <v>4</v>
      </c>
      <c r="BH220" s="5" t="n">
        <f aca="false">SUM(AE220:AK220)+AB220+AC220+AD220</f>
        <v>1200000000</v>
      </c>
    </row>
    <row r="221" customFormat="false" ht="15" hidden="true" customHeight="false" outlineLevel="0" collapsed="false">
      <c r="A221" s="5" t="n">
        <f aca="false">exit_value_2_usd</f>
        <v>1200000000</v>
      </c>
      <c r="B221" s="2" t="n">
        <f aca="false">ROW()-ROW($B$175)</f>
        <v>46</v>
      </c>
      <c r="C221" s="2" t="n">
        <f aca="false">MOD(QUOTIENT($B221,1),2)</f>
        <v>0</v>
      </c>
      <c r="D221" s="2" t="n">
        <f aca="false">MOD(QUOTIENT($B221,2),2)</f>
        <v>1</v>
      </c>
      <c r="E221" s="2" t="n">
        <f aca="false">MOD(QUOTIENT($B221,4),2)</f>
        <v>1</v>
      </c>
      <c r="F221" s="2" t="n">
        <f aca="false">MOD(QUOTIENT($B221,8),2)</f>
        <v>1</v>
      </c>
      <c r="G221" s="2" t="n">
        <f aca="false">MOD(QUOTIENT($B221,16),2)</f>
        <v>0</v>
      </c>
      <c r="H221" s="2" t="n">
        <f aca="false">MOD(QUOTIENT($B221,32),2)</f>
        <v>1</v>
      </c>
      <c r="I221" s="2" t="n">
        <f aca="false">MOD(QUOTIENT($B221,64),2)</f>
        <v>0</v>
      </c>
      <c r="J221" s="5" t="n">
        <f aca="false">IF($C221=const_zero,MIN(class_series_f_invested_usd,MAX(const_zero,$A221)),const_zero)</f>
        <v>30000000</v>
      </c>
      <c r="K221" s="5" t="n">
        <f aca="false">IF($D221=const_zero,MIN(class_series_e_invested_usd,MAX(const_zero,$A221-SUM($J221:$J221))),const_zero)</f>
        <v>0</v>
      </c>
      <c r="L221" s="5" t="n">
        <f aca="false">IF($E221=const_zero,MIN(class_series_d_invested_usd,MAX(const_zero,$A221-SUM($J221:$K221))),const_zero)</f>
        <v>0</v>
      </c>
      <c r="M221" s="5" t="n">
        <f aca="false">IF($F221=const_zero,MIN(class_series_c_invested_usd,MAX(const_zero,$A221-SUM($J221:$L221))),const_zero)</f>
        <v>0</v>
      </c>
      <c r="N221" s="5" t="n">
        <f aca="false">IF($G221=const_zero,MIN(class_series_b_invested_usd,MAX(const_zero,$A221-SUM($J221:$M221))),const_zero)</f>
        <v>30000000</v>
      </c>
      <c r="O221" s="5" t="n">
        <f aca="false">IF($H221=const_zero,MIN(class_series_a_invested_usd,MAX(const_zero,$A221-SUM($J221:$N221))),const_zero)</f>
        <v>0</v>
      </c>
      <c r="P221" s="5" t="n">
        <f aca="false">IF($I221=const_zero,MIN(class_seed_invested_usd,MAX(const_zero,$A221-SUM($J221:$O221))),const_zero)</f>
        <v>5000000</v>
      </c>
      <c r="Q221" s="5" t="n">
        <f aca="false">MAX(const_zero,$A221-SUM($J221:$P221))</f>
        <v>1135000000</v>
      </c>
      <c r="R221" s="9" t="n">
        <f aca="false">common_rsa_total+'Pro-Forma'!$B$10+'Pro-Forma'!$B$11+IF($C221=const_one,'Pro-Forma'!$B$5,const_zero)+IF($D221=const_one,'Pro-Forma'!$F$27,const_zero)+IF($E221=const_one,'Pro-Forma'!$F$26,const_zero)+IF($F221=const_one,'Pro-Forma'!$F$25,const_zero)+IF($G221=const_one,'Pro-Forma'!$F$24,const_zero)+IF($H221=const_one,'Pro-Forma'!$F$23,const_zero)+IF($I221=const_one,'Pro-Forma'!$F$22,const_zero)</f>
        <v>24547484.4666011</v>
      </c>
      <c r="S221" s="23" t="b">
        <f aca="false">IF($R221&gt;const_zero,--($Q221&gt;option_strike_usd*$R221),const_zero)</f>
        <v>1</v>
      </c>
      <c r="T221" s="7" t="n">
        <f aca="false">IF($R221&gt;const_zero,IF($S221=const_one,($Q221+option_strike_usd*pre_f_options_issued)/($R221+pre_f_options_issued),$Q221/$R221),const_zero)</f>
        <v>42.0556670031409</v>
      </c>
      <c r="U221" s="5" t="n">
        <f aca="false">IF($C221=const_one,'Pro-Forma'!$B$5*$T221,const_zero)</f>
        <v>0</v>
      </c>
      <c r="V221" s="5" t="n">
        <f aca="false">IF($D221=const_one,'Pro-Forma'!$F$27*$T221,const_zero)</f>
        <v>257940875.207165</v>
      </c>
      <c r="W221" s="5" t="n">
        <f aca="false">IF($E221=const_one,'Pro-Forma'!$F$26*$T221,const_zero)</f>
        <v>72909864.3074281</v>
      </c>
      <c r="X221" s="5" t="n">
        <f aca="false">IF($F221=const_one,'Pro-Forma'!$F$25*$T221,const_zero)</f>
        <v>100933600.807538</v>
      </c>
      <c r="Y221" s="5" t="n">
        <f aca="false">IF($G221=const_one,'Pro-Forma'!$F$24*$T221,const_zero)</f>
        <v>0</v>
      </c>
      <c r="Z221" s="5" t="n">
        <f aca="false">IF($H221=const_one,'Pro-Forma'!$F$23*$T221,const_zero)</f>
        <v>210278335.015705</v>
      </c>
      <c r="AA221" s="5" t="n">
        <f aca="false">IF($I221=const_one,'Pro-Forma'!$F$22*$T221,const_zero)</f>
        <v>0</v>
      </c>
      <c r="AB221" s="5" t="n">
        <f aca="false">('Pro-Forma'!$B$10+'Pro-Forma'!$B$11)*$T221</f>
        <v>11797154.1260437</v>
      </c>
      <c r="AC221" s="5" t="n">
        <f aca="false">common_rsa_total*$T221</f>
        <v>378501003.028268</v>
      </c>
      <c r="AD221" s="5" t="n">
        <f aca="false">IF($S221=const_one,pre_f_options_issued*($T221-option_strike_usd),const_zero)</f>
        <v>102639167.507852</v>
      </c>
      <c r="AE221" s="5" t="n">
        <f aca="false">J221+U221</f>
        <v>30000000</v>
      </c>
      <c r="AF221" s="5" t="n">
        <f aca="false">K221+V221</f>
        <v>257940875.207165</v>
      </c>
      <c r="AG221" s="5" t="n">
        <f aca="false">L221+W221</f>
        <v>72909864.3074281</v>
      </c>
      <c r="AH221" s="5" t="n">
        <f aca="false">M221+X221</f>
        <v>100933600.807538</v>
      </c>
      <c r="AI221" s="5" t="n">
        <f aca="false">N221+Y221</f>
        <v>30000000</v>
      </c>
      <c r="AJ221" s="5" t="n">
        <f aca="false">O221+Z221</f>
        <v>210278335.015705</v>
      </c>
      <c r="AK221" s="5" t="n">
        <f aca="false">P221+AA221</f>
        <v>5000000</v>
      </c>
      <c r="AL221" s="5" t="n">
        <f aca="false">INDEX($AE$175:$AE$302,$B221-$C221*1+const_one)</f>
        <v>30000000</v>
      </c>
      <c r="AM221" s="5" t="n">
        <f aca="false">INDEX($AF$175:$AF$302,$B221-$D221*2+const_one)</f>
        <v>300000000</v>
      </c>
      <c r="AN221" s="5" t="n">
        <f aca="false">INDEX($AG$175:$AG$302,$B221-$E221*4+const_one)</f>
        <v>100000000</v>
      </c>
      <c r="AO221" s="5" t="n">
        <f aca="false">INDEX($AH$175:$AH$302,$B221-$F221*8+const_one)</f>
        <v>60000000</v>
      </c>
      <c r="AP221" s="5" t="n">
        <f aca="false">INDEX($AI$175:$AI$302,$B221-$G221*16+const_one)</f>
        <v>30000000</v>
      </c>
      <c r="AQ221" s="5" t="n">
        <f aca="false">INDEX($AJ$175:$AJ$302,$B221-$H221*32+const_one)</f>
        <v>15000000</v>
      </c>
      <c r="AR221" s="5" t="n">
        <f aca="false">INDEX($AK$175:$AK$302,$B221-$I221*64+const_one)</f>
        <v>5000000</v>
      </c>
      <c r="AS221" s="5" t="n">
        <f aca="false">INDEX($AE$175:$AE$302,$B221+(const_one-$C221)*1+const_one)</f>
        <v>33428577.5963705</v>
      </c>
      <c r="AT221" s="5" t="n">
        <f aca="false">INDEX($AF$175:$AF$302,$B221+(const_one-$D221)*2+const_one)</f>
        <v>257940875.207165</v>
      </c>
      <c r="AU221" s="5" t="n">
        <f aca="false">INDEX($AG$175:$AG$302,$B221+(const_one-$E221)*4+const_one)</f>
        <v>72909864.3074281</v>
      </c>
      <c r="AV221" s="5" t="n">
        <f aca="false">INDEX($AH$175:$AH$302,$B221+(const_one-$F221)*8+const_one)</f>
        <v>100933600.807538</v>
      </c>
      <c r="AW221" s="5" t="n">
        <f aca="false">INDEX($AI$175:$AI$302,$B221+(const_one-$G221)*16+const_one)</f>
        <v>116565498.316279</v>
      </c>
      <c r="AX221" s="5" t="n">
        <f aca="false">INDEX($AJ$175:$AJ$302,$B221+(const_one-$H221)*32+const_one)</f>
        <v>210278335.015705</v>
      </c>
      <c r="AY221" s="5" t="n">
        <f aca="false">INDEX($AK$175:$AK$302,$B221+(const_one-$I221)*64+const_one)</f>
        <v>178251120.02015</v>
      </c>
      <c r="AZ221" s="5" t="n">
        <f aca="false">--($C221=--(AS221&gt;AL221))</f>
        <v>0</v>
      </c>
      <c r="BA221" s="5" t="n">
        <f aca="false">--($D221=--(AT221&gt;AM221))</f>
        <v>0</v>
      </c>
      <c r="BB221" s="5" t="n">
        <f aca="false">--($E221=--(AU221&gt;AN221))</f>
        <v>0</v>
      </c>
      <c r="BC221" s="5" t="n">
        <f aca="false">--($F221=--(AV221&gt;AO221))</f>
        <v>1</v>
      </c>
      <c r="BD221" s="5" t="n">
        <f aca="false">--($G221=--(AW221&gt;AP221))</f>
        <v>0</v>
      </c>
      <c r="BE221" s="5" t="n">
        <f aca="false">--($H221=--(AX221&gt;AQ221))</f>
        <v>1</v>
      </c>
      <c r="BF221" s="5" t="n">
        <f aca="false">--($I221=--(AY221&gt;AR221))</f>
        <v>0</v>
      </c>
      <c r="BG221" s="5" t="n">
        <f aca="false">SUM(AZ221:BF221)</f>
        <v>2</v>
      </c>
      <c r="BH221" s="5" t="n">
        <f aca="false">SUM(AE221:AK221)+AB221+AC221+AD221</f>
        <v>1200000000</v>
      </c>
    </row>
    <row r="222" customFormat="false" ht="15" hidden="true" customHeight="false" outlineLevel="0" collapsed="false">
      <c r="A222" s="5" t="n">
        <f aca="false">exit_value_2_usd</f>
        <v>1200000000</v>
      </c>
      <c r="B222" s="2" t="n">
        <f aca="false">ROW()-ROW($B$175)</f>
        <v>47</v>
      </c>
      <c r="C222" s="2" t="n">
        <f aca="false">MOD(QUOTIENT($B222,1),2)</f>
        <v>1</v>
      </c>
      <c r="D222" s="2" t="n">
        <f aca="false">MOD(QUOTIENT($B222,2),2)</f>
        <v>1</v>
      </c>
      <c r="E222" s="2" t="n">
        <f aca="false">MOD(QUOTIENT($B222,4),2)</f>
        <v>1</v>
      </c>
      <c r="F222" s="2" t="n">
        <f aca="false">MOD(QUOTIENT($B222,8),2)</f>
        <v>1</v>
      </c>
      <c r="G222" s="2" t="n">
        <f aca="false">MOD(QUOTIENT($B222,16),2)</f>
        <v>0</v>
      </c>
      <c r="H222" s="2" t="n">
        <f aca="false">MOD(QUOTIENT($B222,32),2)</f>
        <v>1</v>
      </c>
      <c r="I222" s="2" t="n">
        <f aca="false">MOD(QUOTIENT($B222,64),2)</f>
        <v>0</v>
      </c>
      <c r="J222" s="5" t="n">
        <f aca="false">IF($C222=const_zero,MIN(class_series_f_invested_usd,MAX(const_zero,$A222)),const_zero)</f>
        <v>0</v>
      </c>
      <c r="K222" s="5" t="n">
        <f aca="false">IF($D222=const_zero,MIN(class_series_e_invested_usd,MAX(const_zero,$A222-SUM($J222:$J222))),const_zero)</f>
        <v>0</v>
      </c>
      <c r="L222" s="5" t="n">
        <f aca="false">IF($E222=const_zero,MIN(class_series_d_invested_usd,MAX(const_zero,$A222-SUM($J222:$K222))),const_zero)</f>
        <v>0</v>
      </c>
      <c r="M222" s="5" t="n">
        <f aca="false">IF($F222=const_zero,MIN(class_series_c_invested_usd,MAX(const_zero,$A222-SUM($J222:$L222))),const_zero)</f>
        <v>0</v>
      </c>
      <c r="N222" s="5" t="n">
        <f aca="false">IF($G222=const_zero,MIN(class_series_b_invested_usd,MAX(const_zero,$A222-SUM($J222:$M222))),const_zero)</f>
        <v>30000000</v>
      </c>
      <c r="O222" s="5" t="n">
        <f aca="false">IF($H222=const_zero,MIN(class_series_a_invested_usd,MAX(const_zero,$A222-SUM($J222:$N222))),const_zero)</f>
        <v>0</v>
      </c>
      <c r="P222" s="5" t="n">
        <f aca="false">IF($I222=const_zero,MIN(class_seed_invested_usd,MAX(const_zero,$A222-SUM($J222:$O222))),const_zero)</f>
        <v>5000000</v>
      </c>
      <c r="Q222" s="5" t="n">
        <f aca="false">MAX(const_zero,$A222-SUM($J222:$P222))</f>
        <v>1165000000</v>
      </c>
      <c r="R222" s="9" t="n">
        <f aca="false">common_rsa_total+'Pro-Forma'!$B$10+'Pro-Forma'!$B$11+IF($C222=const_one,'Pro-Forma'!$B$5,const_zero)+IF($D222=const_one,'Pro-Forma'!$F$27,const_zero)+IF($E222=const_one,'Pro-Forma'!$F$26,const_zero)+IF($F222=const_one,'Pro-Forma'!$F$25,const_zero)+IF($G222=const_one,'Pro-Forma'!$F$24,const_zero)+IF($H222=const_one,'Pro-Forma'!$F$23,const_zero)+IF($I222=const_one,'Pro-Forma'!$F$22,const_zero)</f>
        <v>25344752.5358044</v>
      </c>
      <c r="S222" s="23" t="b">
        <f aca="false">IF($R222&gt;const_zero,--($Q222&gt;option_strike_usd*$R222),const_zero)</f>
        <v>1</v>
      </c>
      <c r="T222" s="7" t="n">
        <f aca="false">IF($R222&gt;const_zero,IF($S222=const_one,($Q222+option_strike_usd*pre_f_options_issued)/($R222+pre_f_options_issued),$Q222/$R222),const_zero)</f>
        <v>41.9289055809981</v>
      </c>
      <c r="U222" s="5" t="n">
        <f aca="false">IF($C222=const_one,'Pro-Forma'!$B$5*$T222,const_zero)</f>
        <v>33428577.5963705</v>
      </c>
      <c r="V222" s="5" t="n">
        <f aca="false">IF($D222=const_one,'Pro-Forma'!$F$27*$T222,const_zero)</f>
        <v>257163406.806353</v>
      </c>
      <c r="W222" s="5" t="n">
        <f aca="false">IF($E222=const_one,'Pro-Forma'!$F$26*$T222,const_zero)</f>
        <v>72690104.1954994</v>
      </c>
      <c r="X222" s="5" t="n">
        <f aca="false">IF($F222=const_one,'Pro-Forma'!$F$25*$T222,const_zero)</f>
        <v>100629373.394396</v>
      </c>
      <c r="Y222" s="5" t="n">
        <f aca="false">IF($G222=const_one,'Pro-Forma'!$F$24*$T222,const_zero)</f>
        <v>0</v>
      </c>
      <c r="Z222" s="5" t="n">
        <f aca="false">IF($H222=const_one,'Pro-Forma'!$F$23*$T222,const_zero)</f>
        <v>209644527.904991</v>
      </c>
      <c r="AA222" s="5" t="n">
        <f aca="false">IF($I222=const_one,'Pro-Forma'!$F$22*$T222,const_zero)</f>
        <v>0</v>
      </c>
      <c r="AB222" s="5" t="n">
        <f aca="false">('Pro-Forma'!$B$10+'Pro-Forma'!$B$11)*$T222</f>
        <v>11761595.9209119</v>
      </c>
      <c r="AC222" s="5" t="n">
        <f aca="false">common_rsa_total*$T222</f>
        <v>377360150.228983</v>
      </c>
      <c r="AD222" s="5" t="n">
        <f aca="false">IF($S222=const_one,pre_f_options_issued*($T222-option_strike_usd),const_zero)</f>
        <v>102322263.952495</v>
      </c>
      <c r="AE222" s="5" t="n">
        <f aca="false">J222+U222</f>
        <v>33428577.5963705</v>
      </c>
      <c r="AF222" s="5" t="n">
        <f aca="false">K222+V222</f>
        <v>257163406.806353</v>
      </c>
      <c r="AG222" s="5" t="n">
        <f aca="false">L222+W222</f>
        <v>72690104.1954994</v>
      </c>
      <c r="AH222" s="5" t="n">
        <f aca="false">M222+X222</f>
        <v>100629373.394396</v>
      </c>
      <c r="AI222" s="5" t="n">
        <f aca="false">N222+Y222</f>
        <v>30000000</v>
      </c>
      <c r="AJ222" s="5" t="n">
        <f aca="false">O222+Z222</f>
        <v>209644527.904991</v>
      </c>
      <c r="AK222" s="5" t="n">
        <f aca="false">P222+AA222</f>
        <v>5000000</v>
      </c>
      <c r="AL222" s="5" t="n">
        <f aca="false">INDEX($AE$175:$AE$302,$B222-$C222*1+const_one)</f>
        <v>30000000</v>
      </c>
      <c r="AM222" s="5" t="n">
        <f aca="false">INDEX($AF$175:$AF$302,$B222-$D222*2+const_one)</f>
        <v>300000000</v>
      </c>
      <c r="AN222" s="5" t="n">
        <f aca="false">INDEX($AG$175:$AG$302,$B222-$E222*4+const_one)</f>
        <v>100000000</v>
      </c>
      <c r="AO222" s="5" t="n">
        <f aca="false">INDEX($AH$175:$AH$302,$B222-$F222*8+const_one)</f>
        <v>60000000</v>
      </c>
      <c r="AP222" s="5" t="n">
        <f aca="false">INDEX($AI$175:$AI$302,$B222-$G222*16+const_one)</f>
        <v>30000000</v>
      </c>
      <c r="AQ222" s="5" t="n">
        <f aca="false">INDEX($AJ$175:$AJ$302,$B222-$H222*32+const_one)</f>
        <v>15000000</v>
      </c>
      <c r="AR222" s="5" t="n">
        <f aca="false">INDEX($AK$175:$AK$302,$B222-$I222*64+const_one)</f>
        <v>5000000</v>
      </c>
      <c r="AS222" s="5" t="n">
        <f aca="false">INDEX($AE$175:$AE$302,$B222+(const_one-$C222)*1+const_one)</f>
        <v>33428577.5963705</v>
      </c>
      <c r="AT222" s="5" t="n">
        <f aca="false">INDEX($AF$175:$AF$302,$B222+(const_one-$D222)*2+const_one)</f>
        <v>257163406.806353</v>
      </c>
      <c r="AU222" s="5" t="n">
        <f aca="false">INDEX($AG$175:$AG$302,$B222+(const_one-$E222)*4+const_one)</f>
        <v>72690104.1954994</v>
      </c>
      <c r="AV222" s="5" t="n">
        <f aca="false">INDEX($AH$175:$AH$302,$B222+(const_one-$F222)*8+const_one)</f>
        <v>100629373.394396</v>
      </c>
      <c r="AW222" s="5" t="n">
        <f aca="false">INDEX($AI$175:$AI$302,$B222+(const_one-$G222)*16+const_one)</f>
        <v>116470378.416227</v>
      </c>
      <c r="AX222" s="5" t="n">
        <f aca="false">INDEX($AJ$175:$AJ$302,$B222+(const_one-$H222)*32+const_one)</f>
        <v>209644527.904991</v>
      </c>
      <c r="AY222" s="5" t="n">
        <f aca="false">INDEX($AK$175:$AK$302,$B222+(const_one-$I222)*64+const_one)</f>
        <v>178491221.50058</v>
      </c>
      <c r="AZ222" s="5" t="n">
        <f aca="false">--($C222=--(AS222&gt;AL222))</f>
        <v>1</v>
      </c>
      <c r="BA222" s="5" t="n">
        <f aca="false">--($D222=--(AT222&gt;AM222))</f>
        <v>0</v>
      </c>
      <c r="BB222" s="5" t="n">
        <f aca="false">--($E222=--(AU222&gt;AN222))</f>
        <v>0</v>
      </c>
      <c r="BC222" s="5" t="n">
        <f aca="false">--($F222=--(AV222&gt;AO222))</f>
        <v>1</v>
      </c>
      <c r="BD222" s="5" t="n">
        <f aca="false">--($G222=--(AW222&gt;AP222))</f>
        <v>0</v>
      </c>
      <c r="BE222" s="5" t="n">
        <f aca="false">--($H222=--(AX222&gt;AQ222))</f>
        <v>1</v>
      </c>
      <c r="BF222" s="5" t="n">
        <f aca="false">--($I222=--(AY222&gt;AR222))</f>
        <v>0</v>
      </c>
      <c r="BG222" s="5" t="n">
        <f aca="false">SUM(AZ222:BF222)</f>
        <v>3</v>
      </c>
      <c r="BH222" s="5" t="n">
        <f aca="false">SUM(AE222:AK222)+AB222+AC222+AD222</f>
        <v>1200000000</v>
      </c>
    </row>
    <row r="223" customFormat="false" ht="15" hidden="true" customHeight="false" outlineLevel="0" collapsed="false">
      <c r="A223" s="5" t="n">
        <f aca="false">exit_value_2_usd</f>
        <v>1200000000</v>
      </c>
      <c r="B223" s="2" t="n">
        <f aca="false">ROW()-ROW($B$175)</f>
        <v>48</v>
      </c>
      <c r="C223" s="2" t="n">
        <f aca="false">MOD(QUOTIENT($B223,1),2)</f>
        <v>0</v>
      </c>
      <c r="D223" s="2" t="n">
        <f aca="false">MOD(QUOTIENT($B223,2),2)</f>
        <v>0</v>
      </c>
      <c r="E223" s="2" t="n">
        <f aca="false">MOD(QUOTIENT($B223,4),2)</f>
        <v>0</v>
      </c>
      <c r="F223" s="2" t="n">
        <f aca="false">MOD(QUOTIENT($B223,8),2)</f>
        <v>0</v>
      </c>
      <c r="G223" s="2" t="n">
        <f aca="false">MOD(QUOTIENT($B223,16),2)</f>
        <v>1</v>
      </c>
      <c r="H223" s="2" t="n">
        <f aca="false">MOD(QUOTIENT($B223,32),2)</f>
        <v>1</v>
      </c>
      <c r="I223" s="2" t="n">
        <f aca="false">MOD(QUOTIENT($B223,64),2)</f>
        <v>0</v>
      </c>
      <c r="J223" s="5" t="n">
        <f aca="false">IF($C223=const_zero,MIN(class_series_f_invested_usd,MAX(const_zero,$A223)),const_zero)</f>
        <v>30000000</v>
      </c>
      <c r="K223" s="5" t="n">
        <f aca="false">IF($D223=const_zero,MIN(class_series_e_invested_usd,MAX(const_zero,$A223-SUM($J223:$J223))),const_zero)</f>
        <v>300000000</v>
      </c>
      <c r="L223" s="5" t="n">
        <f aca="false">IF($E223=const_zero,MIN(class_series_d_invested_usd,MAX(const_zero,$A223-SUM($J223:$K223))),const_zero)</f>
        <v>100000000</v>
      </c>
      <c r="M223" s="5" t="n">
        <f aca="false">IF($F223=const_zero,MIN(class_series_c_invested_usd,MAX(const_zero,$A223-SUM($J223:$L223))),const_zero)</f>
        <v>60000000</v>
      </c>
      <c r="N223" s="5" t="n">
        <f aca="false">IF($G223=const_zero,MIN(class_series_b_invested_usd,MAX(const_zero,$A223-SUM($J223:$M223))),const_zero)</f>
        <v>0</v>
      </c>
      <c r="O223" s="5" t="n">
        <f aca="false">IF($H223=const_zero,MIN(class_series_a_invested_usd,MAX(const_zero,$A223-SUM($J223:$N223))),const_zero)</f>
        <v>0</v>
      </c>
      <c r="P223" s="5" t="n">
        <f aca="false">IF($I223=const_zero,MIN(class_seed_invested_usd,MAX(const_zero,$A223-SUM($J223:$O223))),const_zero)</f>
        <v>5000000</v>
      </c>
      <c r="Q223" s="5" t="n">
        <f aca="false">MAX(const_zero,$A223-SUM($J223:$P223))</f>
        <v>705000000</v>
      </c>
      <c r="R223" s="9" t="n">
        <f aca="false">common_rsa_total+'Pro-Forma'!$B$10+'Pro-Forma'!$B$11+IF($C223=const_one,'Pro-Forma'!$B$5,const_zero)+IF($D223=const_one,'Pro-Forma'!$F$27,const_zero)+IF($E223=const_one,'Pro-Forma'!$F$26,const_zero)+IF($F223=const_one,'Pro-Forma'!$F$25,const_zero)+IF($G223=const_one,'Pro-Forma'!$F$24,const_zero)+IF($H223=const_one,'Pro-Forma'!$F$23,const_zero)+IF($I223=const_one,'Pro-Forma'!$F$22,const_zero)</f>
        <v>17280512.8289884</v>
      </c>
      <c r="S223" s="23" t="b">
        <f aca="false">IF($R223&gt;const_zero,--($Q223&gt;option_strike_usd*$R223),const_zero)</f>
        <v>1</v>
      </c>
      <c r="T223" s="7" t="n">
        <f aca="false">IF($R223&gt;const_zero,IF($S223=const_one,($Q223+option_strike_usd*pre_f_options_issued)/($R223+pre_f_options_issued),$Q223/$R223),const_zero)</f>
        <v>35.7675256509608</v>
      </c>
      <c r="U223" s="5" t="n">
        <f aca="false">IF($C223=const_one,'Pro-Forma'!$B$5*$T223,const_zero)</f>
        <v>0</v>
      </c>
      <c r="V223" s="5" t="n">
        <f aca="false">IF($D223=const_one,'Pro-Forma'!$F$27*$T223,const_zero)</f>
        <v>0</v>
      </c>
      <c r="W223" s="5" t="n">
        <f aca="false">IF($E223=const_one,'Pro-Forma'!$F$26*$T223,const_zero)</f>
        <v>0</v>
      </c>
      <c r="X223" s="5" t="n">
        <f aca="false">IF($F223=const_one,'Pro-Forma'!$F$25*$T223,const_zero)</f>
        <v>0</v>
      </c>
      <c r="Y223" s="5" t="n">
        <f aca="false">IF($G223=const_one,'Pro-Forma'!$F$24*$T223,const_zero)</f>
        <v>107302576.952882</v>
      </c>
      <c r="Z223" s="5" t="n">
        <f aca="false">IF($H223=const_one,'Pro-Forma'!$F$23*$T223,const_zero)</f>
        <v>178837628.254804</v>
      </c>
      <c r="AA223" s="5" t="n">
        <f aca="false">IF($I223=const_one,'Pro-Forma'!$F$22*$T223,const_zero)</f>
        <v>0</v>
      </c>
      <c r="AB223" s="5" t="n">
        <f aca="false">('Pro-Forma'!$B$10+'Pro-Forma'!$B$11)*$T223</f>
        <v>10033249.806265</v>
      </c>
      <c r="AC223" s="5" t="n">
        <f aca="false">common_rsa_total*$T223</f>
        <v>321907730.858647</v>
      </c>
      <c r="AD223" s="5" t="n">
        <f aca="false">IF($S223=const_one,pre_f_options_issued*($T223-option_strike_usd),const_zero)</f>
        <v>86918814.1274019</v>
      </c>
      <c r="AE223" s="5" t="n">
        <f aca="false">J223+U223</f>
        <v>30000000</v>
      </c>
      <c r="AF223" s="5" t="n">
        <f aca="false">K223+V223</f>
        <v>300000000</v>
      </c>
      <c r="AG223" s="5" t="n">
        <f aca="false">L223+W223</f>
        <v>100000000</v>
      </c>
      <c r="AH223" s="5" t="n">
        <f aca="false">M223+X223</f>
        <v>60000000</v>
      </c>
      <c r="AI223" s="5" t="n">
        <f aca="false">N223+Y223</f>
        <v>107302576.952882</v>
      </c>
      <c r="AJ223" s="5" t="n">
        <f aca="false">O223+Z223</f>
        <v>178837628.254804</v>
      </c>
      <c r="AK223" s="5" t="n">
        <f aca="false">P223+AA223</f>
        <v>5000000</v>
      </c>
      <c r="AL223" s="5" t="n">
        <f aca="false">INDEX($AE$175:$AE$302,$B223-$C223*1+const_one)</f>
        <v>30000000</v>
      </c>
      <c r="AM223" s="5" t="n">
        <f aca="false">INDEX($AF$175:$AF$302,$B223-$D223*2+const_one)</f>
        <v>300000000</v>
      </c>
      <c r="AN223" s="5" t="n">
        <f aca="false">INDEX($AG$175:$AG$302,$B223-$E223*4+const_one)</f>
        <v>100000000</v>
      </c>
      <c r="AO223" s="5" t="n">
        <f aca="false">INDEX($AH$175:$AH$302,$B223-$F223*8+const_one)</f>
        <v>60000000</v>
      </c>
      <c r="AP223" s="5" t="n">
        <f aca="false">INDEX($AI$175:$AI$302,$B223-$G223*16+const_one)</f>
        <v>30000000</v>
      </c>
      <c r="AQ223" s="5" t="n">
        <f aca="false">INDEX($AJ$175:$AJ$302,$B223-$H223*32+const_one)</f>
        <v>15000000</v>
      </c>
      <c r="AR223" s="5" t="n">
        <f aca="false">INDEX($AK$175:$AK$302,$B223-$I223*64+const_one)</f>
        <v>5000000</v>
      </c>
      <c r="AS223" s="5" t="n">
        <f aca="false">INDEX($AE$175:$AE$302,$B223+(const_one-$C223)*1+const_one)</f>
        <v>28573790.5339013</v>
      </c>
      <c r="AT223" s="5" t="n">
        <f aca="false">INDEX($AF$175:$AF$302,$B223+(const_one-$D223)*2+const_one)</f>
        <v>238456431.901088</v>
      </c>
      <c r="AU223" s="5" t="n">
        <f aca="false">INDEX($AG$175:$AG$302,$B223+(const_one-$E223)*4+const_one)</f>
        <v>65069851.7083701</v>
      </c>
      <c r="AV223" s="5" t="n">
        <f aca="false">INDEX($AH$175:$AH$302,$B223+(const_one-$F223)*8+const_one)</f>
        <v>83045870.6794478</v>
      </c>
      <c r="AW223" s="5" t="n">
        <f aca="false">INDEX($AI$175:$AI$302,$B223+(const_one-$G223)*16+const_one)</f>
        <v>107302576.952882</v>
      </c>
      <c r="AX223" s="5" t="n">
        <f aca="false">INDEX($AJ$175:$AJ$302,$B223+(const_one-$H223)*32+const_one)</f>
        <v>178837628.254804</v>
      </c>
      <c r="AY223" s="5" t="n">
        <f aca="false">INDEX($AK$175:$AK$302,$B223+(const_one-$I223)*64+const_one)</f>
        <v>143762157.97409</v>
      </c>
      <c r="AZ223" s="5" t="n">
        <f aca="false">--($C223=--(AS223&gt;AL223))</f>
        <v>1</v>
      </c>
      <c r="BA223" s="5" t="n">
        <f aca="false">--($D223=--(AT223&gt;AM223))</f>
        <v>1</v>
      </c>
      <c r="BB223" s="5" t="n">
        <f aca="false">--($E223=--(AU223&gt;AN223))</f>
        <v>1</v>
      </c>
      <c r="BC223" s="5" t="n">
        <f aca="false">--($F223=--(AV223&gt;AO223))</f>
        <v>0</v>
      </c>
      <c r="BD223" s="5" t="n">
        <f aca="false">--($G223=--(AW223&gt;AP223))</f>
        <v>1</v>
      </c>
      <c r="BE223" s="5" t="n">
        <f aca="false">--($H223=--(AX223&gt;AQ223))</f>
        <v>1</v>
      </c>
      <c r="BF223" s="5" t="n">
        <f aca="false">--($I223=--(AY223&gt;AR223))</f>
        <v>0</v>
      </c>
      <c r="BG223" s="5" t="n">
        <f aca="false">SUM(AZ223:BF223)</f>
        <v>5</v>
      </c>
      <c r="BH223" s="5" t="n">
        <f aca="false">SUM(AE223:AK223)+AB223+AC223+AD223</f>
        <v>1200000000</v>
      </c>
    </row>
    <row r="224" customFormat="false" ht="15" hidden="true" customHeight="false" outlineLevel="0" collapsed="false">
      <c r="A224" s="5" t="n">
        <f aca="false">exit_value_2_usd</f>
        <v>1200000000</v>
      </c>
      <c r="B224" s="2" t="n">
        <f aca="false">ROW()-ROW($B$175)</f>
        <v>49</v>
      </c>
      <c r="C224" s="2" t="n">
        <f aca="false">MOD(QUOTIENT($B224,1),2)</f>
        <v>1</v>
      </c>
      <c r="D224" s="2" t="n">
        <f aca="false">MOD(QUOTIENT($B224,2),2)</f>
        <v>0</v>
      </c>
      <c r="E224" s="2" t="n">
        <f aca="false">MOD(QUOTIENT($B224,4),2)</f>
        <v>0</v>
      </c>
      <c r="F224" s="2" t="n">
        <f aca="false">MOD(QUOTIENT($B224,8),2)</f>
        <v>0</v>
      </c>
      <c r="G224" s="2" t="n">
        <f aca="false">MOD(QUOTIENT($B224,16),2)</f>
        <v>1</v>
      </c>
      <c r="H224" s="2" t="n">
        <f aca="false">MOD(QUOTIENT($B224,32),2)</f>
        <v>1</v>
      </c>
      <c r="I224" s="2" t="n">
        <f aca="false">MOD(QUOTIENT($B224,64),2)</f>
        <v>0</v>
      </c>
      <c r="J224" s="5" t="n">
        <f aca="false">IF($C224=const_zero,MIN(class_series_f_invested_usd,MAX(const_zero,$A224)),const_zero)</f>
        <v>0</v>
      </c>
      <c r="K224" s="5" t="n">
        <f aca="false">IF($D224=const_zero,MIN(class_series_e_invested_usd,MAX(const_zero,$A224-SUM($J224:$J224))),const_zero)</f>
        <v>300000000</v>
      </c>
      <c r="L224" s="5" t="n">
        <f aca="false">IF($E224=const_zero,MIN(class_series_d_invested_usd,MAX(const_zero,$A224-SUM($J224:$K224))),const_zero)</f>
        <v>100000000</v>
      </c>
      <c r="M224" s="5" t="n">
        <f aca="false">IF($F224=const_zero,MIN(class_series_c_invested_usd,MAX(const_zero,$A224-SUM($J224:$L224))),const_zero)</f>
        <v>60000000</v>
      </c>
      <c r="N224" s="5" t="n">
        <f aca="false">IF($G224=const_zero,MIN(class_series_b_invested_usd,MAX(const_zero,$A224-SUM($J224:$M224))),const_zero)</f>
        <v>0</v>
      </c>
      <c r="O224" s="5" t="n">
        <f aca="false">IF($H224=const_zero,MIN(class_series_a_invested_usd,MAX(const_zero,$A224-SUM($J224:$N224))),const_zero)</f>
        <v>0</v>
      </c>
      <c r="P224" s="5" t="n">
        <f aca="false">IF($I224=const_zero,MIN(class_seed_invested_usd,MAX(const_zero,$A224-SUM($J224:$O224))),const_zero)</f>
        <v>5000000</v>
      </c>
      <c r="Q224" s="5" t="n">
        <f aca="false">MAX(const_zero,$A224-SUM($J224:$P224))</f>
        <v>735000000</v>
      </c>
      <c r="R224" s="9" t="n">
        <f aca="false">common_rsa_total+'Pro-Forma'!$B$10+'Pro-Forma'!$B$11+IF($C224=const_one,'Pro-Forma'!$B$5,const_zero)+IF($D224=const_one,'Pro-Forma'!$F$27,const_zero)+IF($E224=const_one,'Pro-Forma'!$F$26,const_zero)+IF($F224=const_one,'Pro-Forma'!$F$25,const_zero)+IF($G224=const_one,'Pro-Forma'!$F$24,const_zero)+IF($H224=const_one,'Pro-Forma'!$F$23,const_zero)+IF($I224=const_one,'Pro-Forma'!$F$22,const_zero)</f>
        <v>18077780.8981917</v>
      </c>
      <c r="S224" s="23" t="b">
        <f aca="false">IF($R224&gt;const_zero,--($Q224&gt;option_strike_usd*$R224),const_zero)</f>
        <v>1</v>
      </c>
      <c r="T224" s="7" t="n">
        <f aca="false">IF($R224&gt;const_zero,IF($S224=const_one,($Q224+option_strike_usd*pre_f_options_issued)/($R224+pre_f_options_issued),$Q224/$R224),const_zero)</f>
        <v>35.8396273946531</v>
      </c>
      <c r="U224" s="5" t="n">
        <f aca="false">IF($C224=const_one,'Pro-Forma'!$B$5*$T224,const_zero)</f>
        <v>28573790.5339013</v>
      </c>
      <c r="V224" s="5" t="n">
        <f aca="false">IF($D224=const_one,'Pro-Forma'!$F$27*$T224,const_zero)</f>
        <v>0</v>
      </c>
      <c r="W224" s="5" t="n">
        <f aca="false">IF($E224=const_one,'Pro-Forma'!$F$26*$T224,const_zero)</f>
        <v>0</v>
      </c>
      <c r="X224" s="5" t="n">
        <f aca="false">IF($F224=const_one,'Pro-Forma'!$F$25*$T224,const_zero)</f>
        <v>0</v>
      </c>
      <c r="Y224" s="5" t="n">
        <f aca="false">IF($G224=const_one,'Pro-Forma'!$F$24*$T224,const_zero)</f>
        <v>107518882.183959</v>
      </c>
      <c r="Z224" s="5" t="n">
        <f aca="false">IF($H224=const_one,'Pro-Forma'!$F$23*$T224,const_zero)</f>
        <v>179198136.973266</v>
      </c>
      <c r="AA224" s="5" t="n">
        <f aca="false">IF($I224=const_one,'Pro-Forma'!$F$22*$T224,const_zero)</f>
        <v>0</v>
      </c>
      <c r="AB224" s="5" t="n">
        <f aca="false">('Pro-Forma'!$B$10+'Pro-Forma'!$B$11)*$T224</f>
        <v>10053475.2703631</v>
      </c>
      <c r="AC224" s="5" t="n">
        <f aca="false">common_rsa_total*$T224</f>
        <v>322556646.551878</v>
      </c>
      <c r="AD224" s="5" t="n">
        <f aca="false">IF($S224=const_one,pre_f_options_issued*($T224-option_strike_usd),const_zero)</f>
        <v>87099068.4866328</v>
      </c>
      <c r="AE224" s="5" t="n">
        <f aca="false">J224+U224</f>
        <v>28573790.5339013</v>
      </c>
      <c r="AF224" s="5" t="n">
        <f aca="false">K224+V224</f>
        <v>300000000</v>
      </c>
      <c r="AG224" s="5" t="n">
        <f aca="false">L224+W224</f>
        <v>100000000</v>
      </c>
      <c r="AH224" s="5" t="n">
        <f aca="false">M224+X224</f>
        <v>60000000</v>
      </c>
      <c r="AI224" s="5" t="n">
        <f aca="false">N224+Y224</f>
        <v>107518882.183959</v>
      </c>
      <c r="AJ224" s="5" t="n">
        <f aca="false">O224+Z224</f>
        <v>179198136.973266</v>
      </c>
      <c r="AK224" s="5" t="n">
        <f aca="false">P224+AA224</f>
        <v>5000000</v>
      </c>
      <c r="AL224" s="5" t="n">
        <f aca="false">INDEX($AE$175:$AE$302,$B224-$C224*1+const_one)</f>
        <v>30000000</v>
      </c>
      <c r="AM224" s="5" t="n">
        <f aca="false">INDEX($AF$175:$AF$302,$B224-$D224*2+const_one)</f>
        <v>300000000</v>
      </c>
      <c r="AN224" s="5" t="n">
        <f aca="false">INDEX($AG$175:$AG$302,$B224-$E224*4+const_one)</f>
        <v>100000000</v>
      </c>
      <c r="AO224" s="5" t="n">
        <f aca="false">INDEX($AH$175:$AH$302,$B224-$F224*8+const_one)</f>
        <v>60000000</v>
      </c>
      <c r="AP224" s="5" t="n">
        <f aca="false">INDEX($AI$175:$AI$302,$B224-$G224*16+const_one)</f>
        <v>30000000</v>
      </c>
      <c r="AQ224" s="5" t="n">
        <f aca="false">INDEX($AJ$175:$AJ$302,$B224-$H224*32+const_one)</f>
        <v>15000000</v>
      </c>
      <c r="AR224" s="5" t="n">
        <f aca="false">INDEX($AK$175:$AK$302,$B224-$I224*64+const_one)</f>
        <v>5000000</v>
      </c>
      <c r="AS224" s="5" t="n">
        <f aca="false">INDEX($AE$175:$AE$302,$B224+(const_one-$C224)*1+const_one)</f>
        <v>28573790.5339013</v>
      </c>
      <c r="AT224" s="5" t="n">
        <f aca="false">INDEX($AF$175:$AF$302,$B224+(const_one-$D224)*2+const_one)</f>
        <v>238227534.908384</v>
      </c>
      <c r="AU224" s="5" t="n">
        <f aca="false">INDEX($AG$175:$AG$302,$B224+(const_one-$E224)*4+const_one)</f>
        <v>65075742.220999</v>
      </c>
      <c r="AV224" s="5" t="n">
        <f aca="false">INDEX($AH$175:$AH$302,$B224+(const_one-$F224)*8+const_one)</f>
        <v>83297861.0284611</v>
      </c>
      <c r="AW224" s="5" t="n">
        <f aca="false">INDEX($AI$175:$AI$302,$B224+(const_one-$G224)*16+const_one)</f>
        <v>107518882.183959</v>
      </c>
      <c r="AX224" s="5" t="n">
        <f aca="false">INDEX($AJ$175:$AJ$302,$B224+(const_one-$H224)*32+const_one)</f>
        <v>179198136.973266</v>
      </c>
      <c r="AY224" s="5" t="n">
        <f aca="false">INDEX($AK$175:$AK$302,$B224+(const_one-$I224)*64+const_one)</f>
        <v>145145507.922561</v>
      </c>
      <c r="AZ224" s="5" t="n">
        <f aca="false">--($C224=--(AS224&gt;AL224))</f>
        <v>0</v>
      </c>
      <c r="BA224" s="5" t="n">
        <f aca="false">--($D224=--(AT224&gt;AM224))</f>
        <v>1</v>
      </c>
      <c r="BB224" s="5" t="n">
        <f aca="false">--($E224=--(AU224&gt;AN224))</f>
        <v>1</v>
      </c>
      <c r="BC224" s="5" t="n">
        <f aca="false">--($F224=--(AV224&gt;AO224))</f>
        <v>0</v>
      </c>
      <c r="BD224" s="5" t="n">
        <f aca="false">--($G224=--(AW224&gt;AP224))</f>
        <v>1</v>
      </c>
      <c r="BE224" s="5" t="n">
        <f aca="false">--($H224=--(AX224&gt;AQ224))</f>
        <v>1</v>
      </c>
      <c r="BF224" s="5" t="n">
        <f aca="false">--($I224=--(AY224&gt;AR224))</f>
        <v>0</v>
      </c>
      <c r="BG224" s="5" t="n">
        <f aca="false">SUM(AZ224:BF224)</f>
        <v>4</v>
      </c>
      <c r="BH224" s="5" t="n">
        <f aca="false">SUM(AE224:AK224)+AB224+AC224+AD224</f>
        <v>1200000000</v>
      </c>
    </row>
    <row r="225" customFormat="false" ht="15" hidden="true" customHeight="false" outlineLevel="0" collapsed="false">
      <c r="A225" s="5" t="n">
        <f aca="false">exit_value_2_usd</f>
        <v>1200000000</v>
      </c>
      <c r="B225" s="2" t="n">
        <f aca="false">ROW()-ROW($B$175)</f>
        <v>50</v>
      </c>
      <c r="C225" s="2" t="n">
        <f aca="false">MOD(QUOTIENT($B225,1),2)</f>
        <v>0</v>
      </c>
      <c r="D225" s="2" t="n">
        <f aca="false">MOD(QUOTIENT($B225,2),2)</f>
        <v>1</v>
      </c>
      <c r="E225" s="2" t="n">
        <f aca="false">MOD(QUOTIENT($B225,4),2)</f>
        <v>0</v>
      </c>
      <c r="F225" s="2" t="n">
        <f aca="false">MOD(QUOTIENT($B225,8),2)</f>
        <v>0</v>
      </c>
      <c r="G225" s="2" t="n">
        <f aca="false">MOD(QUOTIENT($B225,16),2)</f>
        <v>1</v>
      </c>
      <c r="H225" s="2" t="n">
        <f aca="false">MOD(QUOTIENT($B225,32),2)</f>
        <v>1</v>
      </c>
      <c r="I225" s="2" t="n">
        <f aca="false">MOD(QUOTIENT($B225,64),2)</f>
        <v>0</v>
      </c>
      <c r="J225" s="5" t="n">
        <f aca="false">IF($C225=const_zero,MIN(class_series_f_invested_usd,MAX(const_zero,$A225)),const_zero)</f>
        <v>30000000</v>
      </c>
      <c r="K225" s="5" t="n">
        <f aca="false">IF($D225=const_zero,MIN(class_series_e_invested_usd,MAX(const_zero,$A225-SUM($J225:$J225))),const_zero)</f>
        <v>0</v>
      </c>
      <c r="L225" s="5" t="n">
        <f aca="false">IF($E225=const_zero,MIN(class_series_d_invested_usd,MAX(const_zero,$A225-SUM($J225:$K225))),const_zero)</f>
        <v>100000000</v>
      </c>
      <c r="M225" s="5" t="n">
        <f aca="false">IF($F225=const_zero,MIN(class_series_c_invested_usd,MAX(const_zero,$A225-SUM($J225:$L225))),const_zero)</f>
        <v>60000000</v>
      </c>
      <c r="N225" s="5" t="n">
        <f aca="false">IF($G225=const_zero,MIN(class_series_b_invested_usd,MAX(const_zero,$A225-SUM($J225:$M225))),const_zero)</f>
        <v>0</v>
      </c>
      <c r="O225" s="5" t="n">
        <f aca="false">IF($H225=const_zero,MIN(class_series_a_invested_usd,MAX(const_zero,$A225-SUM($J225:$N225))),const_zero)</f>
        <v>0</v>
      </c>
      <c r="P225" s="5" t="n">
        <f aca="false">IF($I225=const_zero,MIN(class_seed_invested_usd,MAX(const_zero,$A225-SUM($J225:$O225))),const_zero)</f>
        <v>5000000</v>
      </c>
      <c r="Q225" s="5" t="n">
        <f aca="false">MAX(const_zero,$A225-SUM($J225:$P225))</f>
        <v>1005000000</v>
      </c>
      <c r="R225" s="9" t="n">
        <f aca="false">common_rsa_total+'Pro-Forma'!$B$10+'Pro-Forma'!$B$11+IF($C225=const_one,'Pro-Forma'!$B$5,const_zero)+IF($D225=const_one,'Pro-Forma'!$F$27,const_zero)+IF($E225=const_one,'Pro-Forma'!$F$26,const_zero)+IF($F225=const_one,'Pro-Forma'!$F$25,const_zero)+IF($G225=const_one,'Pro-Forma'!$F$24,const_zero)+IF($H225=const_one,'Pro-Forma'!$F$23,const_zero)+IF($I225=const_one,'Pro-Forma'!$F$22,const_zero)</f>
        <v>23413833.1063222</v>
      </c>
      <c r="S225" s="23" t="b">
        <f aca="false">IF($R225&gt;const_zero,--($Q225&gt;option_strike_usd*$R225),const_zero)</f>
        <v>1</v>
      </c>
      <c r="T225" s="7" t="n">
        <f aca="false">IF($R225&gt;const_zero,IF($S225=const_one,($Q225+option_strike_usd*pre_f_options_issued)/($R225+pre_f_options_issued),$Q225/$R225),const_zero)</f>
        <v>38.8788488320625</v>
      </c>
      <c r="U225" s="5" t="n">
        <f aca="false">IF($C225=const_one,'Pro-Forma'!$B$5*$T225,const_zero)</f>
        <v>0</v>
      </c>
      <c r="V225" s="5" t="n">
        <f aca="false">IF($D225=const_one,'Pro-Forma'!$F$27*$T225,const_zero)</f>
        <v>238456431.901088</v>
      </c>
      <c r="W225" s="5" t="n">
        <f aca="false">IF($E225=const_one,'Pro-Forma'!$F$26*$T225,const_zero)</f>
        <v>0</v>
      </c>
      <c r="X225" s="5" t="n">
        <f aca="false">IF($F225=const_one,'Pro-Forma'!$F$25*$T225,const_zero)</f>
        <v>0</v>
      </c>
      <c r="Y225" s="5" t="n">
        <f aca="false">IF($G225=const_one,'Pro-Forma'!$F$24*$T225,const_zero)</f>
        <v>116636546.496188</v>
      </c>
      <c r="Z225" s="5" t="n">
        <f aca="false">IF($H225=const_one,'Pro-Forma'!$F$23*$T225,const_zero)</f>
        <v>194394244.160313</v>
      </c>
      <c r="AA225" s="5" t="n">
        <f aca="false">IF($I225=const_one,'Pro-Forma'!$F$22*$T225,const_zero)</f>
        <v>0</v>
      </c>
      <c r="AB225" s="5" t="n">
        <f aca="false">('Pro-Forma'!$B$10+'Pro-Forma'!$B$11)*$T225</f>
        <v>10906015.8736929</v>
      </c>
      <c r="AC225" s="5" t="n">
        <f aca="false">common_rsa_total*$T225</f>
        <v>349909639.488563</v>
      </c>
      <c r="AD225" s="5" t="n">
        <f aca="false">IF($S225=const_one,pre_f_options_issued*($T225-option_strike_usd),const_zero)</f>
        <v>94697122.0801564</v>
      </c>
      <c r="AE225" s="5" t="n">
        <f aca="false">J225+U225</f>
        <v>30000000</v>
      </c>
      <c r="AF225" s="5" t="n">
        <f aca="false">K225+V225</f>
        <v>238456431.901088</v>
      </c>
      <c r="AG225" s="5" t="n">
        <f aca="false">L225+W225</f>
        <v>100000000</v>
      </c>
      <c r="AH225" s="5" t="n">
        <f aca="false">M225+X225</f>
        <v>60000000</v>
      </c>
      <c r="AI225" s="5" t="n">
        <f aca="false">N225+Y225</f>
        <v>116636546.496188</v>
      </c>
      <c r="AJ225" s="5" t="n">
        <f aca="false">O225+Z225</f>
        <v>194394244.160313</v>
      </c>
      <c r="AK225" s="5" t="n">
        <f aca="false">P225+AA225</f>
        <v>5000000</v>
      </c>
      <c r="AL225" s="5" t="n">
        <f aca="false">INDEX($AE$175:$AE$302,$B225-$C225*1+const_one)</f>
        <v>30000000</v>
      </c>
      <c r="AM225" s="5" t="n">
        <f aca="false">INDEX($AF$175:$AF$302,$B225-$D225*2+const_one)</f>
        <v>300000000</v>
      </c>
      <c r="AN225" s="5" t="n">
        <f aca="false">INDEX($AG$175:$AG$302,$B225-$E225*4+const_one)</f>
        <v>100000000</v>
      </c>
      <c r="AO225" s="5" t="n">
        <f aca="false">INDEX($AH$175:$AH$302,$B225-$F225*8+const_one)</f>
        <v>60000000</v>
      </c>
      <c r="AP225" s="5" t="n">
        <f aca="false">INDEX($AI$175:$AI$302,$B225-$G225*16+const_one)</f>
        <v>30000000</v>
      </c>
      <c r="AQ225" s="5" t="n">
        <f aca="false">INDEX($AJ$175:$AJ$302,$B225-$H225*32+const_one)</f>
        <v>15000000</v>
      </c>
      <c r="AR225" s="5" t="n">
        <f aca="false">INDEX($AK$175:$AK$302,$B225-$I225*64+const_one)</f>
        <v>5000000</v>
      </c>
      <c r="AS225" s="5" t="n">
        <f aca="false">INDEX($AE$175:$AE$302,$B225+(const_one-$C225)*1+const_one)</f>
        <v>30967110.5044648</v>
      </c>
      <c r="AT225" s="5" t="n">
        <f aca="false">INDEX($AF$175:$AF$302,$B225+(const_one-$D225)*2+const_one)</f>
        <v>238456431.901088</v>
      </c>
      <c r="AU225" s="5" t="n">
        <f aca="false">INDEX($AG$175:$AG$302,$B225+(const_one-$E225)*4+const_one)</f>
        <v>69446422.2894573</v>
      </c>
      <c r="AV225" s="5" t="n">
        <f aca="false">INDEX($AH$175:$AH$302,$B225+(const_one-$F225)*8+const_one)</f>
        <v>90485805.6618243</v>
      </c>
      <c r="AW225" s="5" t="n">
        <f aca="false">INDEX($AI$175:$AI$302,$B225+(const_one-$G225)*16+const_one)</f>
        <v>116636546.496188</v>
      </c>
      <c r="AX225" s="5" t="n">
        <f aca="false">INDEX($AJ$175:$AJ$302,$B225+(const_one-$H225)*32+const_one)</f>
        <v>194394244.160313</v>
      </c>
      <c r="AY225" s="5" t="n">
        <f aca="false">INDEX($AK$175:$AK$302,$B225+(const_one-$I225)*64+const_one)</f>
        <v>163761639.73547</v>
      </c>
      <c r="AZ225" s="5" t="n">
        <f aca="false">--($C225=--(AS225&gt;AL225))</f>
        <v>0</v>
      </c>
      <c r="BA225" s="5" t="n">
        <f aca="false">--($D225=--(AT225&gt;AM225))</f>
        <v>0</v>
      </c>
      <c r="BB225" s="5" t="n">
        <f aca="false">--($E225=--(AU225&gt;AN225))</f>
        <v>1</v>
      </c>
      <c r="BC225" s="5" t="n">
        <f aca="false">--($F225=--(AV225&gt;AO225))</f>
        <v>0</v>
      </c>
      <c r="BD225" s="5" t="n">
        <f aca="false">--($G225=--(AW225&gt;AP225))</f>
        <v>1</v>
      </c>
      <c r="BE225" s="5" t="n">
        <f aca="false">--($H225=--(AX225&gt;AQ225))</f>
        <v>1</v>
      </c>
      <c r="BF225" s="5" t="n">
        <f aca="false">--($I225=--(AY225&gt;AR225))</f>
        <v>0</v>
      </c>
      <c r="BG225" s="5" t="n">
        <f aca="false">SUM(AZ225:BF225)</f>
        <v>3</v>
      </c>
      <c r="BH225" s="5" t="n">
        <f aca="false">SUM(AE225:AK225)+AB225+AC225+AD225</f>
        <v>1200000000</v>
      </c>
    </row>
    <row r="226" customFormat="false" ht="15" hidden="true" customHeight="false" outlineLevel="0" collapsed="false">
      <c r="A226" s="5" t="n">
        <f aca="false">exit_value_2_usd</f>
        <v>1200000000</v>
      </c>
      <c r="B226" s="2" t="n">
        <f aca="false">ROW()-ROW($B$175)</f>
        <v>51</v>
      </c>
      <c r="C226" s="2" t="n">
        <f aca="false">MOD(QUOTIENT($B226,1),2)</f>
        <v>1</v>
      </c>
      <c r="D226" s="2" t="n">
        <f aca="false">MOD(QUOTIENT($B226,2),2)</f>
        <v>1</v>
      </c>
      <c r="E226" s="2" t="n">
        <f aca="false">MOD(QUOTIENT($B226,4),2)</f>
        <v>0</v>
      </c>
      <c r="F226" s="2" t="n">
        <f aca="false">MOD(QUOTIENT($B226,8),2)</f>
        <v>0</v>
      </c>
      <c r="G226" s="2" t="n">
        <f aca="false">MOD(QUOTIENT($B226,16),2)</f>
        <v>1</v>
      </c>
      <c r="H226" s="2" t="n">
        <f aca="false">MOD(QUOTIENT($B226,32),2)</f>
        <v>1</v>
      </c>
      <c r="I226" s="2" t="n">
        <f aca="false">MOD(QUOTIENT($B226,64),2)</f>
        <v>0</v>
      </c>
      <c r="J226" s="5" t="n">
        <f aca="false">IF($C226=const_zero,MIN(class_series_f_invested_usd,MAX(const_zero,$A226)),const_zero)</f>
        <v>0</v>
      </c>
      <c r="K226" s="5" t="n">
        <f aca="false">IF($D226=const_zero,MIN(class_series_e_invested_usd,MAX(const_zero,$A226-SUM($J226:$J226))),const_zero)</f>
        <v>0</v>
      </c>
      <c r="L226" s="5" t="n">
        <f aca="false">IF($E226=const_zero,MIN(class_series_d_invested_usd,MAX(const_zero,$A226-SUM($J226:$K226))),const_zero)</f>
        <v>100000000</v>
      </c>
      <c r="M226" s="5" t="n">
        <f aca="false">IF($F226=const_zero,MIN(class_series_c_invested_usd,MAX(const_zero,$A226-SUM($J226:$L226))),const_zero)</f>
        <v>60000000</v>
      </c>
      <c r="N226" s="5" t="n">
        <f aca="false">IF($G226=const_zero,MIN(class_series_b_invested_usd,MAX(const_zero,$A226-SUM($J226:$M226))),const_zero)</f>
        <v>0</v>
      </c>
      <c r="O226" s="5" t="n">
        <f aca="false">IF($H226=const_zero,MIN(class_series_a_invested_usd,MAX(const_zero,$A226-SUM($J226:$N226))),const_zero)</f>
        <v>0</v>
      </c>
      <c r="P226" s="5" t="n">
        <f aca="false">IF($I226=const_zero,MIN(class_seed_invested_usd,MAX(const_zero,$A226-SUM($J226:$O226))),const_zero)</f>
        <v>5000000</v>
      </c>
      <c r="Q226" s="5" t="n">
        <f aca="false">MAX(const_zero,$A226-SUM($J226:$P226))</f>
        <v>1035000000</v>
      </c>
      <c r="R226" s="9" t="n">
        <f aca="false">common_rsa_total+'Pro-Forma'!$B$10+'Pro-Forma'!$B$11+IF($C226=const_one,'Pro-Forma'!$B$5,const_zero)+IF($D226=const_one,'Pro-Forma'!$F$27,const_zero)+IF($E226=const_one,'Pro-Forma'!$F$26,const_zero)+IF($F226=const_one,'Pro-Forma'!$F$25,const_zero)+IF($G226=const_one,'Pro-Forma'!$F$24,const_zero)+IF($H226=const_one,'Pro-Forma'!$F$23,const_zero)+IF($I226=const_one,'Pro-Forma'!$F$22,const_zero)</f>
        <v>24211101.1755256</v>
      </c>
      <c r="S226" s="23" t="b">
        <f aca="false">IF($R226&gt;const_zero,--($Q226&gt;option_strike_usd*$R226),const_zero)</f>
        <v>1</v>
      </c>
      <c r="T226" s="7" t="n">
        <f aca="false">IF($R226&gt;const_zero,IF($S226=const_one,($Q226+option_strike_usd*pre_f_options_issued)/($R226+pre_f_options_issued),$Q226/$R226),const_zero)</f>
        <v>38.8415285907653</v>
      </c>
      <c r="U226" s="5" t="n">
        <f aca="false">IF($C226=const_one,'Pro-Forma'!$B$5*$T226,const_zero)</f>
        <v>30967110.5044648</v>
      </c>
      <c r="V226" s="5" t="n">
        <f aca="false">IF($D226=const_one,'Pro-Forma'!$F$27*$T226,const_zero)</f>
        <v>238227534.908384</v>
      </c>
      <c r="W226" s="5" t="n">
        <f aca="false">IF($E226=const_one,'Pro-Forma'!$F$26*$T226,const_zero)</f>
        <v>0</v>
      </c>
      <c r="X226" s="5" t="n">
        <f aca="false">IF($F226=const_one,'Pro-Forma'!$F$25*$T226,const_zero)</f>
        <v>0</v>
      </c>
      <c r="Y226" s="5" t="n">
        <f aca="false">IF($G226=const_one,'Pro-Forma'!$F$24*$T226,const_zero)</f>
        <v>116524585.772296</v>
      </c>
      <c r="Z226" s="5" t="n">
        <f aca="false">IF($H226=const_one,'Pro-Forma'!$F$23*$T226,const_zero)</f>
        <v>194207642.953826</v>
      </c>
      <c r="AA226" s="5" t="n">
        <f aca="false">IF($I226=const_one,'Pro-Forma'!$F$22*$T226,const_zero)</f>
        <v>0</v>
      </c>
      <c r="AB226" s="5" t="n">
        <f aca="false">('Pro-Forma'!$B$10+'Pro-Forma'!$B$11)*$T226</f>
        <v>10895547.0672281</v>
      </c>
      <c r="AC226" s="5" t="n">
        <f aca="false">common_rsa_total*$T226</f>
        <v>349573757.316888</v>
      </c>
      <c r="AD226" s="5" t="n">
        <f aca="false">IF($S226=const_one,pre_f_options_issued*($T226-option_strike_usd),const_zero)</f>
        <v>94603821.4769132</v>
      </c>
      <c r="AE226" s="5" t="n">
        <f aca="false">J226+U226</f>
        <v>30967110.5044648</v>
      </c>
      <c r="AF226" s="5" t="n">
        <f aca="false">K226+V226</f>
        <v>238227534.908384</v>
      </c>
      <c r="AG226" s="5" t="n">
        <f aca="false">L226+W226</f>
        <v>100000000</v>
      </c>
      <c r="AH226" s="5" t="n">
        <f aca="false">M226+X226</f>
        <v>60000000</v>
      </c>
      <c r="AI226" s="5" t="n">
        <f aca="false">N226+Y226</f>
        <v>116524585.772296</v>
      </c>
      <c r="AJ226" s="5" t="n">
        <f aca="false">O226+Z226</f>
        <v>194207642.953826</v>
      </c>
      <c r="AK226" s="5" t="n">
        <f aca="false">P226+AA226</f>
        <v>5000000</v>
      </c>
      <c r="AL226" s="5" t="n">
        <f aca="false">INDEX($AE$175:$AE$302,$B226-$C226*1+const_one)</f>
        <v>30000000</v>
      </c>
      <c r="AM226" s="5" t="n">
        <f aca="false">INDEX($AF$175:$AF$302,$B226-$D226*2+const_one)</f>
        <v>300000000</v>
      </c>
      <c r="AN226" s="5" t="n">
        <f aca="false">INDEX($AG$175:$AG$302,$B226-$E226*4+const_one)</f>
        <v>100000000</v>
      </c>
      <c r="AO226" s="5" t="n">
        <f aca="false">INDEX($AH$175:$AH$302,$B226-$F226*8+const_one)</f>
        <v>60000000</v>
      </c>
      <c r="AP226" s="5" t="n">
        <f aca="false">INDEX($AI$175:$AI$302,$B226-$G226*16+const_one)</f>
        <v>30000000</v>
      </c>
      <c r="AQ226" s="5" t="n">
        <f aca="false">INDEX($AJ$175:$AJ$302,$B226-$H226*32+const_one)</f>
        <v>15000000</v>
      </c>
      <c r="AR226" s="5" t="n">
        <f aca="false">INDEX($AK$175:$AK$302,$B226-$I226*64+const_one)</f>
        <v>5000000</v>
      </c>
      <c r="AS226" s="5" t="n">
        <f aca="false">INDEX($AE$175:$AE$302,$B226+(const_one-$C226)*1+const_one)</f>
        <v>30967110.5044648</v>
      </c>
      <c r="AT226" s="5" t="n">
        <f aca="false">INDEX($AF$175:$AF$302,$B226+(const_one-$D226)*2+const_one)</f>
        <v>238227534.908384</v>
      </c>
      <c r="AU226" s="5" t="n">
        <f aca="false">INDEX($AG$175:$AG$302,$B226+(const_one-$E226)*4+const_one)</f>
        <v>69328373.3031213</v>
      </c>
      <c r="AV226" s="5" t="n">
        <f aca="false">INDEX($AH$175:$AH$302,$B226+(const_one-$F226)*8+const_one)</f>
        <v>90480946.9115676</v>
      </c>
      <c r="AW226" s="5" t="n">
        <f aca="false">INDEX($AI$175:$AI$302,$B226+(const_one-$G226)*16+const_one)</f>
        <v>116524585.772296</v>
      </c>
      <c r="AX226" s="5" t="n">
        <f aca="false">INDEX($AJ$175:$AJ$302,$B226+(const_one-$H226)*32+const_one)</f>
        <v>194207642.953826</v>
      </c>
      <c r="AY226" s="5" t="n">
        <f aca="false">INDEX($AK$175:$AK$302,$B226+(const_one-$I226)*64+const_one)</f>
        <v>164374613.519349</v>
      </c>
      <c r="AZ226" s="5" t="n">
        <f aca="false">--($C226=--(AS226&gt;AL226))</f>
        <v>1</v>
      </c>
      <c r="BA226" s="5" t="n">
        <f aca="false">--($D226=--(AT226&gt;AM226))</f>
        <v>0</v>
      </c>
      <c r="BB226" s="5" t="n">
        <f aca="false">--($E226=--(AU226&gt;AN226))</f>
        <v>1</v>
      </c>
      <c r="BC226" s="5" t="n">
        <f aca="false">--($F226=--(AV226&gt;AO226))</f>
        <v>0</v>
      </c>
      <c r="BD226" s="5" t="n">
        <f aca="false">--($G226=--(AW226&gt;AP226))</f>
        <v>1</v>
      </c>
      <c r="BE226" s="5" t="n">
        <f aca="false">--($H226=--(AX226&gt;AQ226))</f>
        <v>1</v>
      </c>
      <c r="BF226" s="5" t="n">
        <f aca="false">--($I226=--(AY226&gt;AR226))</f>
        <v>0</v>
      </c>
      <c r="BG226" s="5" t="n">
        <f aca="false">SUM(AZ226:BF226)</f>
        <v>4</v>
      </c>
      <c r="BH226" s="5" t="n">
        <f aca="false">SUM(AE226:AK226)+AB226+AC226+AD226</f>
        <v>1200000000</v>
      </c>
    </row>
    <row r="227" customFormat="false" ht="15" hidden="true" customHeight="false" outlineLevel="0" collapsed="false">
      <c r="A227" s="5" t="n">
        <f aca="false">exit_value_2_usd</f>
        <v>1200000000</v>
      </c>
      <c r="B227" s="2" t="n">
        <f aca="false">ROW()-ROW($B$175)</f>
        <v>52</v>
      </c>
      <c r="C227" s="2" t="n">
        <f aca="false">MOD(QUOTIENT($B227,1),2)</f>
        <v>0</v>
      </c>
      <c r="D227" s="2" t="n">
        <f aca="false">MOD(QUOTIENT($B227,2),2)</f>
        <v>0</v>
      </c>
      <c r="E227" s="2" t="n">
        <f aca="false">MOD(QUOTIENT($B227,4),2)</f>
        <v>1</v>
      </c>
      <c r="F227" s="2" t="n">
        <f aca="false">MOD(QUOTIENT($B227,8),2)</f>
        <v>0</v>
      </c>
      <c r="G227" s="2" t="n">
        <f aca="false">MOD(QUOTIENT($B227,16),2)</f>
        <v>1</v>
      </c>
      <c r="H227" s="2" t="n">
        <f aca="false">MOD(QUOTIENT($B227,32),2)</f>
        <v>1</v>
      </c>
      <c r="I227" s="2" t="n">
        <f aca="false">MOD(QUOTIENT($B227,64),2)</f>
        <v>0</v>
      </c>
      <c r="J227" s="5" t="n">
        <f aca="false">IF($C227=const_zero,MIN(class_series_f_invested_usd,MAX(const_zero,$A227)),const_zero)</f>
        <v>30000000</v>
      </c>
      <c r="K227" s="5" t="n">
        <f aca="false">IF($D227=const_zero,MIN(class_series_e_invested_usd,MAX(const_zero,$A227-SUM($J227:$J227))),const_zero)</f>
        <v>300000000</v>
      </c>
      <c r="L227" s="5" t="n">
        <f aca="false">IF($E227=const_zero,MIN(class_series_d_invested_usd,MAX(const_zero,$A227-SUM($J227:$K227))),const_zero)</f>
        <v>0</v>
      </c>
      <c r="M227" s="5" t="n">
        <f aca="false">IF($F227=const_zero,MIN(class_series_c_invested_usd,MAX(const_zero,$A227-SUM($J227:$L227))),const_zero)</f>
        <v>60000000</v>
      </c>
      <c r="N227" s="5" t="n">
        <f aca="false">IF($G227=const_zero,MIN(class_series_b_invested_usd,MAX(const_zero,$A227-SUM($J227:$M227))),const_zero)</f>
        <v>0</v>
      </c>
      <c r="O227" s="5" t="n">
        <f aca="false">IF($H227=const_zero,MIN(class_series_a_invested_usd,MAX(const_zero,$A227-SUM($J227:$N227))),const_zero)</f>
        <v>0</v>
      </c>
      <c r="P227" s="5" t="n">
        <f aca="false">IF($I227=const_zero,MIN(class_seed_invested_usd,MAX(const_zero,$A227-SUM($J227:$O227))),const_zero)</f>
        <v>5000000</v>
      </c>
      <c r="Q227" s="5" t="n">
        <f aca="false">MAX(const_zero,$A227-SUM($J227:$P227))</f>
        <v>805000000</v>
      </c>
      <c r="R227" s="9" t="n">
        <f aca="false">common_rsa_total+'Pro-Forma'!$B$10+'Pro-Forma'!$B$11+IF($C227=const_one,'Pro-Forma'!$B$5,const_zero)+IF($D227=const_one,'Pro-Forma'!$F$27,const_zero)+IF($E227=const_one,'Pro-Forma'!$F$26,const_zero)+IF($F227=const_one,'Pro-Forma'!$F$25,const_zero)+IF($G227=const_one,'Pro-Forma'!$F$24,const_zero)+IF($H227=const_one,'Pro-Forma'!$F$23,const_zero)+IF($I227=const_one,'Pro-Forma'!$F$22,const_zero)</f>
        <v>19014164.1892672</v>
      </c>
      <c r="S227" s="23" t="b">
        <f aca="false">IF($R227&gt;const_zero,--($Q227&gt;option_strike_usd*$R227),const_zero)</f>
        <v>1</v>
      </c>
      <c r="T227" s="7" t="n">
        <f aca="false">IF($R227&gt;const_zero,IF($S227=const_one,($Q227+option_strike_usd*pre_f_options_issued)/($R227+pre_f_options_issued),$Q227/$R227),const_zero)</f>
        <v>37.5334125414381</v>
      </c>
      <c r="U227" s="5" t="n">
        <f aca="false">IF($C227=const_one,'Pro-Forma'!$B$5*$T227,const_zero)</f>
        <v>0</v>
      </c>
      <c r="V227" s="5" t="n">
        <f aca="false">IF($D227=const_one,'Pro-Forma'!$F$27*$T227,const_zero)</f>
        <v>0</v>
      </c>
      <c r="W227" s="5" t="n">
        <f aca="false">IF($E227=const_one,'Pro-Forma'!$F$26*$T227,const_zero)</f>
        <v>65069851.7083701</v>
      </c>
      <c r="X227" s="5" t="n">
        <f aca="false">IF($F227=const_one,'Pro-Forma'!$F$25*$T227,const_zero)</f>
        <v>0</v>
      </c>
      <c r="Y227" s="5" t="n">
        <f aca="false">IF($G227=const_one,'Pro-Forma'!$F$24*$T227,const_zero)</f>
        <v>112600237.624314</v>
      </c>
      <c r="Z227" s="5" t="n">
        <f aca="false">IF($H227=const_one,'Pro-Forma'!$F$23*$T227,const_zero)</f>
        <v>187667062.707191</v>
      </c>
      <c r="AA227" s="5" t="n">
        <f aca="false">IF($I227=const_one,'Pro-Forma'!$F$22*$T227,const_zero)</f>
        <v>0</v>
      </c>
      <c r="AB227" s="5" t="n">
        <f aca="false">('Pro-Forma'!$B$10+'Pro-Forma'!$B$11)*$T227</f>
        <v>10528603.7335862</v>
      </c>
      <c r="AC227" s="5" t="n">
        <f aca="false">common_rsa_total*$T227</f>
        <v>337800712.872943</v>
      </c>
      <c r="AD227" s="5" t="n">
        <f aca="false">IF($S227=const_one,pre_f_options_issued*($T227-option_strike_usd),const_zero)</f>
        <v>91333531.3535953</v>
      </c>
      <c r="AE227" s="5" t="n">
        <f aca="false">J227+U227</f>
        <v>30000000</v>
      </c>
      <c r="AF227" s="5" t="n">
        <f aca="false">K227+V227</f>
        <v>300000000</v>
      </c>
      <c r="AG227" s="5" t="n">
        <f aca="false">L227+W227</f>
        <v>65069851.7083701</v>
      </c>
      <c r="AH227" s="5" t="n">
        <f aca="false">M227+X227</f>
        <v>60000000</v>
      </c>
      <c r="AI227" s="5" t="n">
        <f aca="false">N227+Y227</f>
        <v>112600237.624314</v>
      </c>
      <c r="AJ227" s="5" t="n">
        <f aca="false">O227+Z227</f>
        <v>187667062.707191</v>
      </c>
      <c r="AK227" s="5" t="n">
        <f aca="false">P227+AA227</f>
        <v>5000000</v>
      </c>
      <c r="AL227" s="5" t="n">
        <f aca="false">INDEX($AE$175:$AE$302,$B227-$C227*1+const_one)</f>
        <v>30000000</v>
      </c>
      <c r="AM227" s="5" t="n">
        <f aca="false">INDEX($AF$175:$AF$302,$B227-$D227*2+const_one)</f>
        <v>300000000</v>
      </c>
      <c r="AN227" s="5" t="n">
        <f aca="false">INDEX($AG$175:$AG$302,$B227-$E227*4+const_one)</f>
        <v>100000000</v>
      </c>
      <c r="AO227" s="5" t="n">
        <f aca="false">INDEX($AH$175:$AH$302,$B227-$F227*8+const_one)</f>
        <v>60000000</v>
      </c>
      <c r="AP227" s="5" t="n">
        <f aca="false">INDEX($AI$175:$AI$302,$B227-$G227*16+const_one)</f>
        <v>30000000</v>
      </c>
      <c r="AQ227" s="5" t="n">
        <f aca="false">INDEX($AJ$175:$AJ$302,$B227-$H227*32+const_one)</f>
        <v>15000000</v>
      </c>
      <c r="AR227" s="5" t="n">
        <f aca="false">INDEX($AK$175:$AK$302,$B227-$I227*64+const_one)</f>
        <v>5000000</v>
      </c>
      <c r="AS227" s="5" t="n">
        <f aca="false">INDEX($AE$175:$AE$302,$B227+(const_one-$C227)*1+const_one)</f>
        <v>29926900.2645171</v>
      </c>
      <c r="AT227" s="5" t="n">
        <f aca="false">INDEX($AF$175:$AF$302,$B227+(const_one-$D227)*2+const_one)</f>
        <v>245687893.065027</v>
      </c>
      <c r="AU227" s="5" t="n">
        <f aca="false">INDEX($AG$175:$AG$302,$B227+(const_one-$E227)*4+const_one)</f>
        <v>65069851.7083701</v>
      </c>
      <c r="AV227" s="5" t="n">
        <f aca="false">INDEX($AH$175:$AH$302,$B227+(const_one-$F227)*8+const_one)</f>
        <v>87061374.3186732</v>
      </c>
      <c r="AW227" s="5" t="n">
        <f aca="false">INDEX($AI$175:$AI$302,$B227+(const_one-$G227)*16+const_one)</f>
        <v>112600237.624314</v>
      </c>
      <c r="AX227" s="5" t="n">
        <f aca="false">INDEX($AJ$175:$AJ$302,$B227+(const_one-$H227)*32+const_one)</f>
        <v>187667062.707191</v>
      </c>
      <c r="AY227" s="5" t="n">
        <f aca="false">INDEX($AK$175:$AK$302,$B227+(const_one-$I227)*64+const_one)</f>
        <v>153219991.058382</v>
      </c>
      <c r="AZ227" s="5" t="n">
        <f aca="false">--($C227=--(AS227&gt;AL227))</f>
        <v>1</v>
      </c>
      <c r="BA227" s="5" t="n">
        <f aca="false">--($D227=--(AT227&gt;AM227))</f>
        <v>1</v>
      </c>
      <c r="BB227" s="5" t="n">
        <f aca="false">--($E227=--(AU227&gt;AN227))</f>
        <v>0</v>
      </c>
      <c r="BC227" s="5" t="n">
        <f aca="false">--($F227=--(AV227&gt;AO227))</f>
        <v>0</v>
      </c>
      <c r="BD227" s="5" t="n">
        <f aca="false">--($G227=--(AW227&gt;AP227))</f>
        <v>1</v>
      </c>
      <c r="BE227" s="5" t="n">
        <f aca="false">--($H227=--(AX227&gt;AQ227))</f>
        <v>1</v>
      </c>
      <c r="BF227" s="5" t="n">
        <f aca="false">--($I227=--(AY227&gt;AR227))</f>
        <v>0</v>
      </c>
      <c r="BG227" s="5" t="n">
        <f aca="false">SUM(AZ227:BF227)</f>
        <v>4</v>
      </c>
      <c r="BH227" s="5" t="n">
        <f aca="false">SUM(AE227:AK227)+AB227+AC227+AD227</f>
        <v>1200000000</v>
      </c>
    </row>
    <row r="228" customFormat="false" ht="15" hidden="true" customHeight="false" outlineLevel="0" collapsed="false">
      <c r="A228" s="5" t="n">
        <f aca="false">exit_value_2_usd</f>
        <v>1200000000</v>
      </c>
      <c r="B228" s="2" t="n">
        <f aca="false">ROW()-ROW($B$175)</f>
        <v>53</v>
      </c>
      <c r="C228" s="2" t="n">
        <f aca="false">MOD(QUOTIENT($B228,1),2)</f>
        <v>1</v>
      </c>
      <c r="D228" s="2" t="n">
        <f aca="false">MOD(QUOTIENT($B228,2),2)</f>
        <v>0</v>
      </c>
      <c r="E228" s="2" t="n">
        <f aca="false">MOD(QUOTIENT($B228,4),2)</f>
        <v>1</v>
      </c>
      <c r="F228" s="2" t="n">
        <f aca="false">MOD(QUOTIENT($B228,8),2)</f>
        <v>0</v>
      </c>
      <c r="G228" s="2" t="n">
        <f aca="false">MOD(QUOTIENT($B228,16),2)</f>
        <v>1</v>
      </c>
      <c r="H228" s="2" t="n">
        <f aca="false">MOD(QUOTIENT($B228,32),2)</f>
        <v>1</v>
      </c>
      <c r="I228" s="2" t="n">
        <f aca="false">MOD(QUOTIENT($B228,64),2)</f>
        <v>0</v>
      </c>
      <c r="J228" s="5" t="n">
        <f aca="false">IF($C228=const_zero,MIN(class_series_f_invested_usd,MAX(const_zero,$A228)),const_zero)</f>
        <v>0</v>
      </c>
      <c r="K228" s="5" t="n">
        <f aca="false">IF($D228=const_zero,MIN(class_series_e_invested_usd,MAX(const_zero,$A228-SUM($J228:$J228))),const_zero)</f>
        <v>300000000</v>
      </c>
      <c r="L228" s="5" t="n">
        <f aca="false">IF($E228=const_zero,MIN(class_series_d_invested_usd,MAX(const_zero,$A228-SUM($J228:$K228))),const_zero)</f>
        <v>0</v>
      </c>
      <c r="M228" s="5" t="n">
        <f aca="false">IF($F228=const_zero,MIN(class_series_c_invested_usd,MAX(const_zero,$A228-SUM($J228:$L228))),const_zero)</f>
        <v>60000000</v>
      </c>
      <c r="N228" s="5" t="n">
        <f aca="false">IF($G228=const_zero,MIN(class_series_b_invested_usd,MAX(const_zero,$A228-SUM($J228:$M228))),const_zero)</f>
        <v>0</v>
      </c>
      <c r="O228" s="5" t="n">
        <f aca="false">IF($H228=const_zero,MIN(class_series_a_invested_usd,MAX(const_zero,$A228-SUM($J228:$N228))),const_zero)</f>
        <v>0</v>
      </c>
      <c r="P228" s="5" t="n">
        <f aca="false">IF($I228=const_zero,MIN(class_seed_invested_usd,MAX(const_zero,$A228-SUM($J228:$O228))),const_zero)</f>
        <v>5000000</v>
      </c>
      <c r="Q228" s="5" t="n">
        <f aca="false">MAX(const_zero,$A228-SUM($J228:$P228))</f>
        <v>835000000</v>
      </c>
      <c r="R228" s="9" t="n">
        <f aca="false">common_rsa_total+'Pro-Forma'!$B$10+'Pro-Forma'!$B$11+IF($C228=const_one,'Pro-Forma'!$B$5,const_zero)+IF($D228=const_one,'Pro-Forma'!$F$27,const_zero)+IF($E228=const_one,'Pro-Forma'!$F$26,const_zero)+IF($F228=const_one,'Pro-Forma'!$F$25,const_zero)+IF($G228=const_one,'Pro-Forma'!$F$24,const_zero)+IF($H228=const_one,'Pro-Forma'!$F$23,const_zero)+IF($I228=const_one,'Pro-Forma'!$F$22,const_zero)</f>
        <v>19811432.2584705</v>
      </c>
      <c r="S228" s="23" t="b">
        <f aca="false">IF($R228&gt;const_zero,--($Q228&gt;option_strike_usd*$R228),const_zero)</f>
        <v>1</v>
      </c>
      <c r="T228" s="7" t="n">
        <f aca="false">IF($R228&gt;const_zero,IF($S228=const_one,($Q228+option_strike_usd*pre_f_options_issued)/($R228+pre_f_options_issued),$Q228/$R228),const_zero)</f>
        <v>37.5368102906995</v>
      </c>
      <c r="U228" s="5" t="n">
        <f aca="false">IF($C228=const_one,'Pro-Forma'!$B$5*$T228,const_zero)</f>
        <v>29926900.2645171</v>
      </c>
      <c r="V228" s="5" t="n">
        <f aca="false">IF($D228=const_one,'Pro-Forma'!$F$27*$T228,const_zero)</f>
        <v>0</v>
      </c>
      <c r="W228" s="5" t="n">
        <f aca="false">IF($E228=const_one,'Pro-Forma'!$F$26*$T228,const_zero)</f>
        <v>65075742.220999</v>
      </c>
      <c r="X228" s="5" t="n">
        <f aca="false">IF($F228=const_one,'Pro-Forma'!$F$25*$T228,const_zero)</f>
        <v>0</v>
      </c>
      <c r="Y228" s="5" t="n">
        <f aca="false">IF($G228=const_one,'Pro-Forma'!$F$24*$T228,const_zero)</f>
        <v>112610430.872098</v>
      </c>
      <c r="Z228" s="5" t="n">
        <f aca="false">IF($H228=const_one,'Pro-Forma'!$F$23*$T228,const_zero)</f>
        <v>187684051.453498</v>
      </c>
      <c r="AA228" s="5" t="n">
        <f aca="false">IF($I228=const_one,'Pro-Forma'!$F$22*$T228,const_zero)</f>
        <v>0</v>
      </c>
      <c r="AB228" s="5" t="n">
        <f aca="false">('Pro-Forma'!$B$10+'Pro-Forma'!$B$11)*$T228</f>
        <v>10529556.8458437</v>
      </c>
      <c r="AC228" s="5" t="n">
        <f aca="false">common_rsa_total*$T228</f>
        <v>337831292.616296</v>
      </c>
      <c r="AD228" s="5" t="n">
        <f aca="false">IF($S228=const_one,pre_f_options_issued*($T228-option_strike_usd),const_zero)</f>
        <v>91342025.7267488</v>
      </c>
      <c r="AE228" s="5" t="n">
        <f aca="false">J228+U228</f>
        <v>29926900.2645171</v>
      </c>
      <c r="AF228" s="5" t="n">
        <f aca="false">K228+V228</f>
        <v>300000000</v>
      </c>
      <c r="AG228" s="5" t="n">
        <f aca="false">L228+W228</f>
        <v>65075742.220999</v>
      </c>
      <c r="AH228" s="5" t="n">
        <f aca="false">M228+X228</f>
        <v>60000000</v>
      </c>
      <c r="AI228" s="5" t="n">
        <f aca="false">N228+Y228</f>
        <v>112610430.872098</v>
      </c>
      <c r="AJ228" s="5" t="n">
        <f aca="false">O228+Z228</f>
        <v>187684051.453498</v>
      </c>
      <c r="AK228" s="5" t="n">
        <f aca="false">P228+AA228</f>
        <v>5000000</v>
      </c>
      <c r="AL228" s="5" t="n">
        <f aca="false">INDEX($AE$175:$AE$302,$B228-$C228*1+const_one)</f>
        <v>30000000</v>
      </c>
      <c r="AM228" s="5" t="n">
        <f aca="false">INDEX($AF$175:$AF$302,$B228-$D228*2+const_one)</f>
        <v>300000000</v>
      </c>
      <c r="AN228" s="5" t="n">
        <f aca="false">INDEX($AG$175:$AG$302,$B228-$E228*4+const_one)</f>
        <v>100000000</v>
      </c>
      <c r="AO228" s="5" t="n">
        <f aca="false">INDEX($AH$175:$AH$302,$B228-$F228*8+const_one)</f>
        <v>60000000</v>
      </c>
      <c r="AP228" s="5" t="n">
        <f aca="false">INDEX($AI$175:$AI$302,$B228-$G228*16+const_one)</f>
        <v>30000000</v>
      </c>
      <c r="AQ228" s="5" t="n">
        <f aca="false">INDEX($AJ$175:$AJ$302,$B228-$H228*32+const_one)</f>
        <v>15000000</v>
      </c>
      <c r="AR228" s="5" t="n">
        <f aca="false">INDEX($AK$175:$AK$302,$B228-$I228*64+const_one)</f>
        <v>5000000</v>
      </c>
      <c r="AS228" s="5" t="n">
        <f aca="false">INDEX($AE$175:$AE$302,$B228+(const_one-$C228)*1+const_one)</f>
        <v>29926900.2645171</v>
      </c>
      <c r="AT228" s="5" t="n">
        <f aca="false">INDEX($AF$175:$AF$302,$B228+(const_one-$D228)*2+const_one)</f>
        <v>245270258.782724</v>
      </c>
      <c r="AU228" s="5" t="n">
        <f aca="false">INDEX($AG$175:$AG$302,$B228+(const_one-$E228)*4+const_one)</f>
        <v>65075742.220999</v>
      </c>
      <c r="AV228" s="5" t="n">
        <f aca="false">INDEX($AH$175:$AH$302,$B228+(const_one-$F228)*8+const_one)</f>
        <v>87166133.369775</v>
      </c>
      <c r="AW228" s="5" t="n">
        <f aca="false">INDEX($AI$175:$AI$302,$B228+(const_one-$G228)*16+const_one)</f>
        <v>112610430.872098</v>
      </c>
      <c r="AX228" s="5" t="n">
        <f aca="false">INDEX($AJ$175:$AJ$302,$B228+(const_one-$H228)*32+const_one)</f>
        <v>187684051.453498</v>
      </c>
      <c r="AY228" s="5" t="n">
        <f aca="false">INDEX($AK$175:$AK$302,$B228+(const_one-$I228)*64+const_one)</f>
        <v>154239439.372262</v>
      </c>
      <c r="AZ228" s="5" t="n">
        <f aca="false">--($C228=--(AS228&gt;AL228))</f>
        <v>0</v>
      </c>
      <c r="BA228" s="5" t="n">
        <f aca="false">--($D228=--(AT228&gt;AM228))</f>
        <v>1</v>
      </c>
      <c r="BB228" s="5" t="n">
        <f aca="false">--($E228=--(AU228&gt;AN228))</f>
        <v>0</v>
      </c>
      <c r="BC228" s="5" t="n">
        <f aca="false">--($F228=--(AV228&gt;AO228))</f>
        <v>0</v>
      </c>
      <c r="BD228" s="5" t="n">
        <f aca="false">--($G228=--(AW228&gt;AP228))</f>
        <v>1</v>
      </c>
      <c r="BE228" s="5" t="n">
        <f aca="false">--($H228=--(AX228&gt;AQ228))</f>
        <v>1</v>
      </c>
      <c r="BF228" s="5" t="n">
        <f aca="false">--($I228=--(AY228&gt;AR228))</f>
        <v>0</v>
      </c>
      <c r="BG228" s="5" t="n">
        <f aca="false">SUM(AZ228:BF228)</f>
        <v>3</v>
      </c>
      <c r="BH228" s="5" t="n">
        <f aca="false">SUM(AE228:AK228)+AB228+AC228+AD228</f>
        <v>1200000000</v>
      </c>
    </row>
    <row r="229" customFormat="false" ht="15" hidden="true" customHeight="false" outlineLevel="0" collapsed="false">
      <c r="A229" s="5" t="n">
        <f aca="false">exit_value_2_usd</f>
        <v>1200000000</v>
      </c>
      <c r="B229" s="2" t="n">
        <f aca="false">ROW()-ROW($B$175)</f>
        <v>54</v>
      </c>
      <c r="C229" s="2" t="n">
        <f aca="false">MOD(QUOTIENT($B229,1),2)</f>
        <v>0</v>
      </c>
      <c r="D229" s="2" t="n">
        <f aca="false">MOD(QUOTIENT($B229,2),2)</f>
        <v>1</v>
      </c>
      <c r="E229" s="2" t="n">
        <f aca="false">MOD(QUOTIENT($B229,4),2)</f>
        <v>1</v>
      </c>
      <c r="F229" s="2" t="n">
        <f aca="false">MOD(QUOTIENT($B229,8),2)</f>
        <v>0</v>
      </c>
      <c r="G229" s="2" t="n">
        <f aca="false">MOD(QUOTIENT($B229,16),2)</f>
        <v>1</v>
      </c>
      <c r="H229" s="2" t="n">
        <f aca="false">MOD(QUOTIENT($B229,32),2)</f>
        <v>1</v>
      </c>
      <c r="I229" s="2" t="n">
        <f aca="false">MOD(QUOTIENT($B229,64),2)</f>
        <v>0</v>
      </c>
      <c r="J229" s="5" t="n">
        <f aca="false">IF($C229=const_zero,MIN(class_series_f_invested_usd,MAX(const_zero,$A229)),const_zero)</f>
        <v>30000000</v>
      </c>
      <c r="K229" s="5" t="n">
        <f aca="false">IF($D229=const_zero,MIN(class_series_e_invested_usd,MAX(const_zero,$A229-SUM($J229:$J229))),const_zero)</f>
        <v>0</v>
      </c>
      <c r="L229" s="5" t="n">
        <f aca="false">IF($E229=const_zero,MIN(class_series_d_invested_usd,MAX(const_zero,$A229-SUM($J229:$K229))),const_zero)</f>
        <v>0</v>
      </c>
      <c r="M229" s="5" t="n">
        <f aca="false">IF($F229=const_zero,MIN(class_series_c_invested_usd,MAX(const_zero,$A229-SUM($J229:$L229))),const_zero)</f>
        <v>60000000</v>
      </c>
      <c r="N229" s="5" t="n">
        <f aca="false">IF($G229=const_zero,MIN(class_series_b_invested_usd,MAX(const_zero,$A229-SUM($J229:$M229))),const_zero)</f>
        <v>0</v>
      </c>
      <c r="O229" s="5" t="n">
        <f aca="false">IF($H229=const_zero,MIN(class_series_a_invested_usd,MAX(const_zero,$A229-SUM($J229:$N229))),const_zero)</f>
        <v>0</v>
      </c>
      <c r="P229" s="5" t="n">
        <f aca="false">IF($I229=const_zero,MIN(class_seed_invested_usd,MAX(const_zero,$A229-SUM($J229:$O229))),const_zero)</f>
        <v>5000000</v>
      </c>
      <c r="Q229" s="5" t="n">
        <f aca="false">MAX(const_zero,$A229-SUM($J229:$P229))</f>
        <v>1105000000</v>
      </c>
      <c r="R229" s="9" t="n">
        <f aca="false">common_rsa_total+'Pro-Forma'!$B$10+'Pro-Forma'!$B$11+IF($C229=const_one,'Pro-Forma'!$B$5,const_zero)+IF($D229=const_one,'Pro-Forma'!$F$27,const_zero)+IF($E229=const_one,'Pro-Forma'!$F$26,const_zero)+IF($F229=const_one,'Pro-Forma'!$F$25,const_zero)+IF($G229=const_one,'Pro-Forma'!$F$24,const_zero)+IF($H229=const_one,'Pro-Forma'!$F$23,const_zero)+IF($I229=const_one,'Pro-Forma'!$F$22,const_zero)</f>
        <v>25147484.4666011</v>
      </c>
      <c r="S229" s="23" t="b">
        <f aca="false">IF($R229&gt;const_zero,--($Q229&gt;option_strike_usd*$R229),const_zero)</f>
        <v>1</v>
      </c>
      <c r="T229" s="7" t="n">
        <f aca="false">IF($R229&gt;const_zero,IF($S229=const_one,($Q229+option_strike_usd*pre_f_options_issued)/($R229+pre_f_options_issued),$Q229/$R229),const_zero)</f>
        <v>40.0578939229676</v>
      </c>
      <c r="U229" s="5" t="n">
        <f aca="false">IF($C229=const_one,'Pro-Forma'!$B$5*$T229,const_zero)</f>
        <v>0</v>
      </c>
      <c r="V229" s="5" t="n">
        <f aca="false">IF($D229=const_one,'Pro-Forma'!$F$27*$T229,const_zero)</f>
        <v>245687893.065027</v>
      </c>
      <c r="W229" s="5" t="n">
        <f aca="false">IF($E229=const_one,'Pro-Forma'!$F$26*$T229,const_zero)</f>
        <v>69446422.2894573</v>
      </c>
      <c r="X229" s="5" t="n">
        <f aca="false">IF($F229=const_one,'Pro-Forma'!$F$25*$T229,const_zero)</f>
        <v>0</v>
      </c>
      <c r="Y229" s="5" t="n">
        <f aca="false">IF($G229=const_one,'Pro-Forma'!$F$24*$T229,const_zero)</f>
        <v>120173681.768903</v>
      </c>
      <c r="Z229" s="5" t="n">
        <f aca="false">IF($H229=const_one,'Pro-Forma'!$F$23*$T229,const_zero)</f>
        <v>200289469.614838</v>
      </c>
      <c r="AA229" s="5" t="n">
        <f aca="false">IF($I229=const_one,'Pro-Forma'!$F$22*$T229,const_zero)</f>
        <v>0</v>
      </c>
      <c r="AB229" s="5" t="n">
        <f aca="false">('Pro-Forma'!$B$10+'Pro-Forma'!$B$11)*$T229</f>
        <v>11236753.1476475</v>
      </c>
      <c r="AC229" s="5" t="n">
        <f aca="false">common_rsa_total*$T229</f>
        <v>360521045.306709</v>
      </c>
      <c r="AD229" s="5" t="n">
        <f aca="false">IF($S229=const_one,pre_f_options_issued*($T229-option_strike_usd),const_zero)</f>
        <v>97644734.8074191</v>
      </c>
      <c r="AE229" s="5" t="n">
        <f aca="false">J229+U229</f>
        <v>30000000</v>
      </c>
      <c r="AF229" s="5" t="n">
        <f aca="false">K229+V229</f>
        <v>245687893.065027</v>
      </c>
      <c r="AG229" s="5" t="n">
        <f aca="false">L229+W229</f>
        <v>69446422.2894573</v>
      </c>
      <c r="AH229" s="5" t="n">
        <f aca="false">M229+X229</f>
        <v>60000000</v>
      </c>
      <c r="AI229" s="5" t="n">
        <f aca="false">N229+Y229</f>
        <v>120173681.768903</v>
      </c>
      <c r="AJ229" s="5" t="n">
        <f aca="false">O229+Z229</f>
        <v>200289469.614838</v>
      </c>
      <c r="AK229" s="5" t="n">
        <f aca="false">P229+AA229</f>
        <v>5000000</v>
      </c>
      <c r="AL229" s="5" t="n">
        <f aca="false">INDEX($AE$175:$AE$302,$B229-$C229*1+const_one)</f>
        <v>30000000</v>
      </c>
      <c r="AM229" s="5" t="n">
        <f aca="false">INDEX($AF$175:$AF$302,$B229-$D229*2+const_one)</f>
        <v>300000000</v>
      </c>
      <c r="AN229" s="5" t="n">
        <f aca="false">INDEX($AG$175:$AG$302,$B229-$E229*4+const_one)</f>
        <v>100000000</v>
      </c>
      <c r="AO229" s="5" t="n">
        <f aca="false">INDEX($AH$175:$AH$302,$B229-$F229*8+const_one)</f>
        <v>60000000</v>
      </c>
      <c r="AP229" s="5" t="n">
        <f aca="false">INDEX($AI$175:$AI$302,$B229-$G229*16+const_one)</f>
        <v>30000000</v>
      </c>
      <c r="AQ229" s="5" t="n">
        <f aca="false">INDEX($AJ$175:$AJ$302,$B229-$H229*32+const_one)</f>
        <v>15000000</v>
      </c>
      <c r="AR229" s="5" t="n">
        <f aca="false">INDEX($AK$175:$AK$302,$B229-$I229*64+const_one)</f>
        <v>5000000</v>
      </c>
      <c r="AS229" s="5" t="n">
        <f aca="false">INDEX($AE$175:$AE$302,$B229+(const_one-$C229)*1+const_one)</f>
        <v>31882591.6160541</v>
      </c>
      <c r="AT229" s="5" t="n">
        <f aca="false">INDEX($AF$175:$AF$302,$B229+(const_one-$D229)*2+const_one)</f>
        <v>245687893.065027</v>
      </c>
      <c r="AU229" s="5" t="n">
        <f aca="false">INDEX($AG$175:$AG$302,$B229+(const_one-$E229)*4+const_one)</f>
        <v>69446422.2894573</v>
      </c>
      <c r="AV229" s="5" t="n">
        <f aca="false">INDEX($AH$175:$AH$302,$B229+(const_one-$F229)*8+const_one)</f>
        <v>93252398.6530231</v>
      </c>
      <c r="AW229" s="5" t="n">
        <f aca="false">INDEX($AI$175:$AI$302,$B229+(const_one-$G229)*16+const_one)</f>
        <v>120173681.768903</v>
      </c>
      <c r="AX229" s="5" t="n">
        <f aca="false">INDEX($AJ$175:$AJ$302,$B229+(const_one-$H229)*32+const_one)</f>
        <v>200289469.614838</v>
      </c>
      <c r="AY229" s="5" t="n">
        <f aca="false">INDEX($AK$175:$AK$302,$B229+(const_one-$I229)*64+const_one)</f>
        <v>170380661.508256</v>
      </c>
      <c r="AZ229" s="5" t="n">
        <f aca="false">--($C229=--(AS229&gt;AL229))</f>
        <v>0</v>
      </c>
      <c r="BA229" s="5" t="n">
        <f aca="false">--($D229=--(AT229&gt;AM229))</f>
        <v>0</v>
      </c>
      <c r="BB229" s="5" t="n">
        <f aca="false">--($E229=--(AU229&gt;AN229))</f>
        <v>0</v>
      </c>
      <c r="BC229" s="5" t="n">
        <f aca="false">--($F229=--(AV229&gt;AO229))</f>
        <v>0</v>
      </c>
      <c r="BD229" s="5" t="n">
        <f aca="false">--($G229=--(AW229&gt;AP229))</f>
        <v>1</v>
      </c>
      <c r="BE229" s="5" t="n">
        <f aca="false">--($H229=--(AX229&gt;AQ229))</f>
        <v>1</v>
      </c>
      <c r="BF229" s="5" t="n">
        <f aca="false">--($I229=--(AY229&gt;AR229))</f>
        <v>0</v>
      </c>
      <c r="BG229" s="5" t="n">
        <f aca="false">SUM(AZ229:BF229)</f>
        <v>2</v>
      </c>
      <c r="BH229" s="5" t="n">
        <f aca="false">SUM(AE229:AK229)+AB229+AC229+AD229</f>
        <v>1200000000</v>
      </c>
    </row>
    <row r="230" customFormat="false" ht="15" hidden="true" customHeight="false" outlineLevel="0" collapsed="false">
      <c r="A230" s="5" t="n">
        <f aca="false">exit_value_2_usd</f>
        <v>1200000000</v>
      </c>
      <c r="B230" s="2" t="n">
        <f aca="false">ROW()-ROW($B$175)</f>
        <v>55</v>
      </c>
      <c r="C230" s="2" t="n">
        <f aca="false">MOD(QUOTIENT($B230,1),2)</f>
        <v>1</v>
      </c>
      <c r="D230" s="2" t="n">
        <f aca="false">MOD(QUOTIENT($B230,2),2)</f>
        <v>1</v>
      </c>
      <c r="E230" s="2" t="n">
        <f aca="false">MOD(QUOTIENT($B230,4),2)</f>
        <v>1</v>
      </c>
      <c r="F230" s="2" t="n">
        <f aca="false">MOD(QUOTIENT($B230,8),2)</f>
        <v>0</v>
      </c>
      <c r="G230" s="2" t="n">
        <f aca="false">MOD(QUOTIENT($B230,16),2)</f>
        <v>1</v>
      </c>
      <c r="H230" s="2" t="n">
        <f aca="false">MOD(QUOTIENT($B230,32),2)</f>
        <v>1</v>
      </c>
      <c r="I230" s="2" t="n">
        <f aca="false">MOD(QUOTIENT($B230,64),2)</f>
        <v>0</v>
      </c>
      <c r="J230" s="5" t="n">
        <f aca="false">IF($C230=const_zero,MIN(class_series_f_invested_usd,MAX(const_zero,$A230)),const_zero)</f>
        <v>0</v>
      </c>
      <c r="K230" s="5" t="n">
        <f aca="false">IF($D230=const_zero,MIN(class_series_e_invested_usd,MAX(const_zero,$A230-SUM($J230:$J230))),const_zero)</f>
        <v>0</v>
      </c>
      <c r="L230" s="5" t="n">
        <f aca="false">IF($E230=const_zero,MIN(class_series_d_invested_usd,MAX(const_zero,$A230-SUM($J230:$K230))),const_zero)</f>
        <v>0</v>
      </c>
      <c r="M230" s="5" t="n">
        <f aca="false">IF($F230=const_zero,MIN(class_series_c_invested_usd,MAX(const_zero,$A230-SUM($J230:$L230))),const_zero)</f>
        <v>60000000</v>
      </c>
      <c r="N230" s="5" t="n">
        <f aca="false">IF($G230=const_zero,MIN(class_series_b_invested_usd,MAX(const_zero,$A230-SUM($J230:$M230))),const_zero)</f>
        <v>0</v>
      </c>
      <c r="O230" s="5" t="n">
        <f aca="false">IF($H230=const_zero,MIN(class_series_a_invested_usd,MAX(const_zero,$A230-SUM($J230:$N230))),const_zero)</f>
        <v>0</v>
      </c>
      <c r="P230" s="5" t="n">
        <f aca="false">IF($I230=const_zero,MIN(class_seed_invested_usd,MAX(const_zero,$A230-SUM($J230:$O230))),const_zero)</f>
        <v>5000000</v>
      </c>
      <c r="Q230" s="5" t="n">
        <f aca="false">MAX(const_zero,$A230-SUM($J230:$P230))</f>
        <v>1135000000</v>
      </c>
      <c r="R230" s="9" t="n">
        <f aca="false">common_rsa_total+'Pro-Forma'!$B$10+'Pro-Forma'!$B$11+IF($C230=const_one,'Pro-Forma'!$B$5,const_zero)+IF($D230=const_one,'Pro-Forma'!$F$27,const_zero)+IF($E230=const_one,'Pro-Forma'!$F$26,const_zero)+IF($F230=const_one,'Pro-Forma'!$F$25,const_zero)+IF($G230=const_one,'Pro-Forma'!$F$24,const_zero)+IF($H230=const_one,'Pro-Forma'!$F$23,const_zero)+IF($I230=const_one,'Pro-Forma'!$F$22,const_zero)</f>
        <v>25944752.5358044</v>
      </c>
      <c r="S230" s="23" t="b">
        <f aca="false">IF($R230&gt;const_zero,--($Q230&gt;option_strike_usd*$R230),const_zero)</f>
        <v>1</v>
      </c>
      <c r="T230" s="7" t="n">
        <f aca="false">IF($R230&gt;const_zero,IF($S230=const_one,($Q230+option_strike_usd*pre_f_options_issued)/($R230+pre_f_options_issued),$Q230/$R230),const_zero)</f>
        <v>39.9898012319914</v>
      </c>
      <c r="U230" s="5" t="n">
        <f aca="false">IF($C230=const_one,'Pro-Forma'!$B$5*$T230,const_zero)</f>
        <v>31882591.6160541</v>
      </c>
      <c r="V230" s="5" t="n">
        <f aca="false">IF($D230=const_one,'Pro-Forma'!$F$27*$T230,const_zero)</f>
        <v>245270258.782724</v>
      </c>
      <c r="W230" s="5" t="n">
        <f aca="false">IF($E230=const_one,'Pro-Forma'!$F$26*$T230,const_zero)</f>
        <v>69328373.3031213</v>
      </c>
      <c r="X230" s="5" t="n">
        <f aca="false">IF($F230=const_one,'Pro-Forma'!$F$25*$T230,const_zero)</f>
        <v>0</v>
      </c>
      <c r="Y230" s="5" t="n">
        <f aca="false">IF($G230=const_one,'Pro-Forma'!$F$24*$T230,const_zero)</f>
        <v>119969403.695974</v>
      </c>
      <c r="Z230" s="5" t="n">
        <f aca="false">IF($H230=const_one,'Pro-Forma'!$F$23*$T230,const_zero)</f>
        <v>199949006.159957</v>
      </c>
      <c r="AA230" s="5" t="n">
        <f aca="false">IF($I230=const_one,'Pro-Forma'!$F$22*$T230,const_zero)</f>
        <v>0</v>
      </c>
      <c r="AB230" s="5" t="n">
        <f aca="false">('Pro-Forma'!$B$10+'Pro-Forma'!$B$11)*$T230</f>
        <v>11217652.2742684</v>
      </c>
      <c r="AC230" s="5" t="n">
        <f aca="false">common_rsa_total*$T230</f>
        <v>359908211.087923</v>
      </c>
      <c r="AD230" s="5" t="n">
        <f aca="false">IF($S230=const_one,pre_f_options_issued*($T230-option_strike_usd),const_zero)</f>
        <v>97474503.0799785</v>
      </c>
      <c r="AE230" s="5" t="n">
        <f aca="false">J230+U230</f>
        <v>31882591.6160541</v>
      </c>
      <c r="AF230" s="5" t="n">
        <f aca="false">K230+V230</f>
        <v>245270258.782724</v>
      </c>
      <c r="AG230" s="5" t="n">
        <f aca="false">L230+W230</f>
        <v>69328373.3031213</v>
      </c>
      <c r="AH230" s="5" t="n">
        <f aca="false">M230+X230</f>
        <v>60000000</v>
      </c>
      <c r="AI230" s="5" t="n">
        <f aca="false">N230+Y230</f>
        <v>119969403.695974</v>
      </c>
      <c r="AJ230" s="5" t="n">
        <f aca="false">O230+Z230</f>
        <v>199949006.159957</v>
      </c>
      <c r="AK230" s="5" t="n">
        <f aca="false">P230+AA230</f>
        <v>5000000</v>
      </c>
      <c r="AL230" s="5" t="n">
        <f aca="false">INDEX($AE$175:$AE$302,$B230-$C230*1+const_one)</f>
        <v>30000000</v>
      </c>
      <c r="AM230" s="5" t="n">
        <f aca="false">INDEX($AF$175:$AF$302,$B230-$D230*2+const_one)</f>
        <v>300000000</v>
      </c>
      <c r="AN230" s="5" t="n">
        <f aca="false">INDEX($AG$175:$AG$302,$B230-$E230*4+const_one)</f>
        <v>100000000</v>
      </c>
      <c r="AO230" s="5" t="n">
        <f aca="false">INDEX($AH$175:$AH$302,$B230-$F230*8+const_one)</f>
        <v>60000000</v>
      </c>
      <c r="AP230" s="5" t="n">
        <f aca="false">INDEX($AI$175:$AI$302,$B230-$G230*16+const_one)</f>
        <v>30000000</v>
      </c>
      <c r="AQ230" s="5" t="n">
        <f aca="false">INDEX($AJ$175:$AJ$302,$B230-$H230*32+const_one)</f>
        <v>15000000</v>
      </c>
      <c r="AR230" s="5" t="n">
        <f aca="false">INDEX($AK$175:$AK$302,$B230-$I230*64+const_one)</f>
        <v>5000000</v>
      </c>
      <c r="AS230" s="5" t="n">
        <f aca="false">INDEX($AE$175:$AE$302,$B230+(const_one-$C230)*1+const_one)</f>
        <v>31882591.6160541</v>
      </c>
      <c r="AT230" s="5" t="n">
        <f aca="false">INDEX($AF$175:$AF$302,$B230+(const_one-$D230)*2+const_one)</f>
        <v>245270258.782724</v>
      </c>
      <c r="AU230" s="5" t="n">
        <f aca="false">INDEX($AG$175:$AG$302,$B230+(const_one-$E230)*4+const_one)</f>
        <v>69328373.3031213</v>
      </c>
      <c r="AV230" s="5" t="n">
        <f aca="false">INDEX($AH$175:$AH$302,$B230+(const_one-$F230)*8+const_one)</f>
        <v>93176302.7329813</v>
      </c>
      <c r="AW230" s="5" t="n">
        <f aca="false">INDEX($AI$175:$AI$302,$B230+(const_one-$G230)*16+const_one)</f>
        <v>119969403.695974</v>
      </c>
      <c r="AX230" s="5" t="n">
        <f aca="false">INDEX($AJ$175:$AJ$302,$B230+(const_one-$H230)*32+const_one)</f>
        <v>199949006.159957</v>
      </c>
      <c r="AY230" s="5" t="n">
        <f aca="false">INDEX($AK$175:$AK$302,$B230+(const_one-$I230)*64+const_one)</f>
        <v>170804074.387588</v>
      </c>
      <c r="AZ230" s="5" t="n">
        <f aca="false">--($C230=--(AS230&gt;AL230))</f>
        <v>1</v>
      </c>
      <c r="BA230" s="5" t="n">
        <f aca="false">--($D230=--(AT230&gt;AM230))</f>
        <v>0</v>
      </c>
      <c r="BB230" s="5" t="n">
        <f aca="false">--($E230=--(AU230&gt;AN230))</f>
        <v>0</v>
      </c>
      <c r="BC230" s="5" t="n">
        <f aca="false">--($F230=--(AV230&gt;AO230))</f>
        <v>0</v>
      </c>
      <c r="BD230" s="5" t="n">
        <f aca="false">--($G230=--(AW230&gt;AP230))</f>
        <v>1</v>
      </c>
      <c r="BE230" s="5" t="n">
        <f aca="false">--($H230=--(AX230&gt;AQ230))</f>
        <v>1</v>
      </c>
      <c r="BF230" s="5" t="n">
        <f aca="false">--($I230=--(AY230&gt;AR230))</f>
        <v>0</v>
      </c>
      <c r="BG230" s="5" t="n">
        <f aca="false">SUM(AZ230:BF230)</f>
        <v>3</v>
      </c>
      <c r="BH230" s="5" t="n">
        <f aca="false">SUM(AE230:AK230)+AB230+AC230+AD230</f>
        <v>1200000000</v>
      </c>
    </row>
    <row r="231" customFormat="false" ht="15" hidden="true" customHeight="false" outlineLevel="0" collapsed="false">
      <c r="A231" s="5" t="n">
        <f aca="false">exit_value_2_usd</f>
        <v>1200000000</v>
      </c>
      <c r="B231" s="2" t="n">
        <f aca="false">ROW()-ROW($B$175)</f>
        <v>56</v>
      </c>
      <c r="C231" s="2" t="n">
        <f aca="false">MOD(QUOTIENT($B231,1),2)</f>
        <v>0</v>
      </c>
      <c r="D231" s="2" t="n">
        <f aca="false">MOD(QUOTIENT($B231,2),2)</f>
        <v>0</v>
      </c>
      <c r="E231" s="2" t="n">
        <f aca="false">MOD(QUOTIENT($B231,4),2)</f>
        <v>0</v>
      </c>
      <c r="F231" s="2" t="n">
        <f aca="false">MOD(QUOTIENT($B231,8),2)</f>
        <v>1</v>
      </c>
      <c r="G231" s="2" t="n">
        <f aca="false">MOD(QUOTIENT($B231,16),2)</f>
        <v>1</v>
      </c>
      <c r="H231" s="2" t="n">
        <f aca="false">MOD(QUOTIENT($B231,32),2)</f>
        <v>1</v>
      </c>
      <c r="I231" s="2" t="n">
        <f aca="false">MOD(QUOTIENT($B231,64),2)</f>
        <v>0</v>
      </c>
      <c r="J231" s="5" t="n">
        <f aca="false">IF($C231=const_zero,MIN(class_series_f_invested_usd,MAX(const_zero,$A231)),const_zero)</f>
        <v>30000000</v>
      </c>
      <c r="K231" s="5" t="n">
        <f aca="false">IF($D231=const_zero,MIN(class_series_e_invested_usd,MAX(const_zero,$A231-SUM($J231:$J231))),const_zero)</f>
        <v>300000000</v>
      </c>
      <c r="L231" s="5" t="n">
        <f aca="false">IF($E231=const_zero,MIN(class_series_d_invested_usd,MAX(const_zero,$A231-SUM($J231:$K231))),const_zero)</f>
        <v>100000000</v>
      </c>
      <c r="M231" s="5" t="n">
        <f aca="false">IF($F231=const_zero,MIN(class_series_c_invested_usd,MAX(const_zero,$A231-SUM($J231:$L231))),const_zero)</f>
        <v>0</v>
      </c>
      <c r="N231" s="5" t="n">
        <f aca="false">IF($G231=const_zero,MIN(class_series_b_invested_usd,MAX(const_zero,$A231-SUM($J231:$M231))),const_zero)</f>
        <v>0</v>
      </c>
      <c r="O231" s="5" t="n">
        <f aca="false">IF($H231=const_zero,MIN(class_series_a_invested_usd,MAX(const_zero,$A231-SUM($J231:$N231))),const_zero)</f>
        <v>0</v>
      </c>
      <c r="P231" s="5" t="n">
        <f aca="false">IF($I231=const_zero,MIN(class_seed_invested_usd,MAX(const_zero,$A231-SUM($J231:$O231))),const_zero)</f>
        <v>5000000</v>
      </c>
      <c r="Q231" s="5" t="n">
        <f aca="false">MAX(const_zero,$A231-SUM($J231:$P231))</f>
        <v>765000000</v>
      </c>
      <c r="R231" s="9" t="n">
        <f aca="false">common_rsa_total+'Pro-Forma'!$B$10+'Pro-Forma'!$B$11+IF($C231=const_one,'Pro-Forma'!$B$5,const_zero)+IF($D231=const_one,'Pro-Forma'!$F$27,const_zero)+IF($E231=const_one,'Pro-Forma'!$F$26,const_zero)+IF($F231=const_one,'Pro-Forma'!$F$25,const_zero)+IF($G231=const_one,'Pro-Forma'!$F$24,const_zero)+IF($H231=const_one,'Pro-Forma'!$F$23,const_zero)+IF($I231=const_one,'Pro-Forma'!$F$22,const_zero)</f>
        <v>19680512.8289884</v>
      </c>
      <c r="S231" s="23" t="b">
        <f aca="false">IF($R231&gt;const_zero,--($Q231&gt;option_strike_usd*$R231),const_zero)</f>
        <v>1</v>
      </c>
      <c r="T231" s="7" t="n">
        <f aca="false">IF($R231&gt;const_zero,IF($S231=const_one,($Q231+option_strike_usd*pre_f_options_issued)/($R231+pre_f_options_issued),$Q231/$R231),const_zero)</f>
        <v>34.6024461164366</v>
      </c>
      <c r="U231" s="5" t="n">
        <f aca="false">IF($C231=const_one,'Pro-Forma'!$B$5*$T231,const_zero)</f>
        <v>0</v>
      </c>
      <c r="V231" s="5" t="n">
        <f aca="false">IF($D231=const_one,'Pro-Forma'!$F$27*$T231,const_zero)</f>
        <v>0</v>
      </c>
      <c r="W231" s="5" t="n">
        <f aca="false">IF($E231=const_one,'Pro-Forma'!$F$26*$T231,const_zero)</f>
        <v>0</v>
      </c>
      <c r="X231" s="5" t="n">
        <f aca="false">IF($F231=const_one,'Pro-Forma'!$F$25*$T231,const_zero)</f>
        <v>83045870.6794478</v>
      </c>
      <c r="Y231" s="5" t="n">
        <f aca="false">IF($G231=const_one,'Pro-Forma'!$F$24*$T231,const_zero)</f>
        <v>103807338.34931</v>
      </c>
      <c r="Z231" s="5" t="n">
        <f aca="false">IF($H231=const_one,'Pro-Forma'!$F$23*$T231,const_zero)</f>
        <v>173012230.582183</v>
      </c>
      <c r="AA231" s="5" t="n">
        <f aca="false">IF($I231=const_one,'Pro-Forma'!$F$22*$T231,const_zero)</f>
        <v>0</v>
      </c>
      <c r="AB231" s="5" t="n">
        <f aca="false">('Pro-Forma'!$B$10+'Pro-Forma'!$B$11)*$T231</f>
        <v>9706430.05003912</v>
      </c>
      <c r="AC231" s="5" t="n">
        <f aca="false">common_rsa_total*$T231</f>
        <v>311422015.047929</v>
      </c>
      <c r="AD231" s="5" t="n">
        <f aca="false">IF($S231=const_one,pre_f_options_issued*($T231-option_strike_usd),const_zero)</f>
        <v>84006115.2910914</v>
      </c>
      <c r="AE231" s="5" t="n">
        <f aca="false">J231+U231</f>
        <v>30000000</v>
      </c>
      <c r="AF231" s="5" t="n">
        <f aca="false">K231+V231</f>
        <v>300000000</v>
      </c>
      <c r="AG231" s="5" t="n">
        <f aca="false">L231+W231</f>
        <v>100000000</v>
      </c>
      <c r="AH231" s="5" t="n">
        <f aca="false">M231+X231</f>
        <v>83045870.6794478</v>
      </c>
      <c r="AI231" s="5" t="n">
        <f aca="false">N231+Y231</f>
        <v>103807338.34931</v>
      </c>
      <c r="AJ231" s="5" t="n">
        <f aca="false">O231+Z231</f>
        <v>173012230.582183</v>
      </c>
      <c r="AK231" s="5" t="n">
        <f aca="false">P231+AA231</f>
        <v>5000000</v>
      </c>
      <c r="AL231" s="5" t="n">
        <f aca="false">INDEX($AE$175:$AE$302,$B231-$C231*1+const_one)</f>
        <v>30000000</v>
      </c>
      <c r="AM231" s="5" t="n">
        <f aca="false">INDEX($AF$175:$AF$302,$B231-$D231*2+const_one)</f>
        <v>300000000</v>
      </c>
      <c r="AN231" s="5" t="n">
        <f aca="false">INDEX($AG$175:$AG$302,$B231-$E231*4+const_one)</f>
        <v>100000000</v>
      </c>
      <c r="AO231" s="5" t="n">
        <f aca="false">INDEX($AH$175:$AH$302,$B231-$F231*8+const_one)</f>
        <v>60000000</v>
      </c>
      <c r="AP231" s="5" t="n">
        <f aca="false">INDEX($AI$175:$AI$302,$B231-$G231*16+const_one)</f>
        <v>30000000</v>
      </c>
      <c r="AQ231" s="5" t="n">
        <f aca="false">INDEX($AJ$175:$AJ$302,$B231-$H231*32+const_one)</f>
        <v>15000000</v>
      </c>
      <c r="AR231" s="5" t="n">
        <f aca="false">INDEX($AK$175:$AK$302,$B231-$I231*64+const_one)</f>
        <v>5000000</v>
      </c>
      <c r="AS231" s="5" t="n">
        <f aca="false">INDEX($AE$175:$AE$302,$B231+(const_one-$C231)*1+const_one)</f>
        <v>27671135.3462197</v>
      </c>
      <c r="AT231" s="5" t="n">
        <f aca="false">INDEX($AF$175:$AF$302,$B231+(const_one-$D231)*2+const_one)</f>
        <v>231241011.115233</v>
      </c>
      <c r="AU231" s="5" t="n">
        <f aca="false">INDEX($AG$175:$AG$302,$B231+(const_one-$E231)*4+const_one)</f>
        <v>62889195.8397128</v>
      </c>
      <c r="AV231" s="5" t="n">
        <f aca="false">INDEX($AH$175:$AH$302,$B231+(const_one-$F231)*8+const_one)</f>
        <v>83045870.6794478</v>
      </c>
      <c r="AW231" s="5" t="n">
        <f aca="false">INDEX($AI$175:$AI$302,$B231+(const_one-$G231)*16+const_one)</f>
        <v>103807338.34931</v>
      </c>
      <c r="AX231" s="5" t="n">
        <f aca="false">INDEX($AJ$175:$AJ$302,$B231+(const_one-$H231)*32+const_one)</f>
        <v>173012230.582183</v>
      </c>
      <c r="AY231" s="5" t="n">
        <f aca="false">INDEX($AK$175:$AK$302,$B231+(const_one-$I231)*64+const_one)</f>
        <v>142105486.5411</v>
      </c>
      <c r="AZ231" s="5" t="n">
        <f aca="false">--($C231=--(AS231&gt;AL231))</f>
        <v>1</v>
      </c>
      <c r="BA231" s="5" t="n">
        <f aca="false">--($D231=--(AT231&gt;AM231))</f>
        <v>1</v>
      </c>
      <c r="BB231" s="5" t="n">
        <f aca="false">--($E231=--(AU231&gt;AN231))</f>
        <v>1</v>
      </c>
      <c r="BC231" s="5" t="n">
        <f aca="false">--($F231=--(AV231&gt;AO231))</f>
        <v>1</v>
      </c>
      <c r="BD231" s="5" t="n">
        <f aca="false">--($G231=--(AW231&gt;AP231))</f>
        <v>1</v>
      </c>
      <c r="BE231" s="5" t="n">
        <f aca="false">--($H231=--(AX231&gt;AQ231))</f>
        <v>1</v>
      </c>
      <c r="BF231" s="5" t="n">
        <f aca="false">--($I231=--(AY231&gt;AR231))</f>
        <v>0</v>
      </c>
      <c r="BG231" s="5" t="n">
        <f aca="false">SUM(AZ231:BF231)</f>
        <v>6</v>
      </c>
      <c r="BH231" s="5" t="n">
        <f aca="false">SUM(AE231:AK231)+AB231+AC231+AD231</f>
        <v>1200000000</v>
      </c>
    </row>
    <row r="232" customFormat="false" ht="15" hidden="true" customHeight="false" outlineLevel="0" collapsed="false">
      <c r="A232" s="5" t="n">
        <f aca="false">exit_value_2_usd</f>
        <v>1200000000</v>
      </c>
      <c r="B232" s="2" t="n">
        <f aca="false">ROW()-ROW($B$175)</f>
        <v>57</v>
      </c>
      <c r="C232" s="2" t="n">
        <f aca="false">MOD(QUOTIENT($B232,1),2)</f>
        <v>1</v>
      </c>
      <c r="D232" s="2" t="n">
        <f aca="false">MOD(QUOTIENT($B232,2),2)</f>
        <v>0</v>
      </c>
      <c r="E232" s="2" t="n">
        <f aca="false">MOD(QUOTIENT($B232,4),2)</f>
        <v>0</v>
      </c>
      <c r="F232" s="2" t="n">
        <f aca="false">MOD(QUOTIENT($B232,8),2)</f>
        <v>1</v>
      </c>
      <c r="G232" s="2" t="n">
        <f aca="false">MOD(QUOTIENT($B232,16),2)</f>
        <v>1</v>
      </c>
      <c r="H232" s="2" t="n">
        <f aca="false">MOD(QUOTIENT($B232,32),2)</f>
        <v>1</v>
      </c>
      <c r="I232" s="2" t="n">
        <f aca="false">MOD(QUOTIENT($B232,64),2)</f>
        <v>0</v>
      </c>
      <c r="J232" s="5" t="n">
        <f aca="false">IF($C232=const_zero,MIN(class_series_f_invested_usd,MAX(const_zero,$A232)),const_zero)</f>
        <v>0</v>
      </c>
      <c r="K232" s="5" t="n">
        <f aca="false">IF($D232=const_zero,MIN(class_series_e_invested_usd,MAX(const_zero,$A232-SUM($J232:$J232))),const_zero)</f>
        <v>300000000</v>
      </c>
      <c r="L232" s="5" t="n">
        <f aca="false">IF($E232=const_zero,MIN(class_series_d_invested_usd,MAX(const_zero,$A232-SUM($J232:$K232))),const_zero)</f>
        <v>100000000</v>
      </c>
      <c r="M232" s="5" t="n">
        <f aca="false">IF($F232=const_zero,MIN(class_series_c_invested_usd,MAX(const_zero,$A232-SUM($J232:$L232))),const_zero)</f>
        <v>0</v>
      </c>
      <c r="N232" s="5" t="n">
        <f aca="false">IF($G232=const_zero,MIN(class_series_b_invested_usd,MAX(const_zero,$A232-SUM($J232:$M232))),const_zero)</f>
        <v>0</v>
      </c>
      <c r="O232" s="5" t="n">
        <f aca="false">IF($H232=const_zero,MIN(class_series_a_invested_usd,MAX(const_zero,$A232-SUM($J232:$N232))),const_zero)</f>
        <v>0</v>
      </c>
      <c r="P232" s="5" t="n">
        <f aca="false">IF($I232=const_zero,MIN(class_seed_invested_usd,MAX(const_zero,$A232-SUM($J232:$O232))),const_zero)</f>
        <v>5000000</v>
      </c>
      <c r="Q232" s="5" t="n">
        <f aca="false">MAX(const_zero,$A232-SUM($J232:$P232))</f>
        <v>795000000</v>
      </c>
      <c r="R232" s="9" t="n">
        <f aca="false">common_rsa_total+'Pro-Forma'!$B$10+'Pro-Forma'!$B$11+IF($C232=const_one,'Pro-Forma'!$B$5,const_zero)+IF($D232=const_one,'Pro-Forma'!$F$27,const_zero)+IF($E232=const_one,'Pro-Forma'!$F$26,const_zero)+IF($F232=const_one,'Pro-Forma'!$F$25,const_zero)+IF($G232=const_one,'Pro-Forma'!$F$24,const_zero)+IF($H232=const_one,'Pro-Forma'!$F$23,const_zero)+IF($I232=const_one,'Pro-Forma'!$F$22,const_zero)</f>
        <v>20477780.8981917</v>
      </c>
      <c r="S232" s="23" t="b">
        <f aca="false">IF($R232&gt;const_zero,--($Q232&gt;option_strike_usd*$R232),const_zero)</f>
        <v>1</v>
      </c>
      <c r="T232" s="7" t="n">
        <f aca="false">IF($R232&gt;const_zero,IF($S232=const_one,($Q232+option_strike_usd*pre_f_options_issued)/($R232+pre_f_options_issued),$Q232/$R232),const_zero)</f>
        <v>34.7074420951921</v>
      </c>
      <c r="U232" s="5" t="n">
        <f aca="false">IF($C232=const_one,'Pro-Forma'!$B$5*$T232,const_zero)</f>
        <v>27671135.3462197</v>
      </c>
      <c r="V232" s="5" t="n">
        <f aca="false">IF($D232=const_one,'Pro-Forma'!$F$27*$T232,const_zero)</f>
        <v>0</v>
      </c>
      <c r="W232" s="5" t="n">
        <f aca="false">IF($E232=const_one,'Pro-Forma'!$F$26*$T232,const_zero)</f>
        <v>0</v>
      </c>
      <c r="X232" s="5" t="n">
        <f aca="false">IF($F232=const_one,'Pro-Forma'!$F$25*$T232,const_zero)</f>
        <v>83297861.0284611</v>
      </c>
      <c r="Y232" s="5" t="n">
        <f aca="false">IF($G232=const_one,'Pro-Forma'!$F$24*$T232,const_zero)</f>
        <v>104122326.285576</v>
      </c>
      <c r="Z232" s="5" t="n">
        <f aca="false">IF($H232=const_one,'Pro-Forma'!$F$23*$T232,const_zero)</f>
        <v>173537210.475961</v>
      </c>
      <c r="AA232" s="5" t="n">
        <f aca="false">IF($I232=const_one,'Pro-Forma'!$F$22*$T232,const_zero)</f>
        <v>0</v>
      </c>
      <c r="AB232" s="5" t="n">
        <f aca="false">('Pro-Forma'!$B$10+'Pro-Forma'!$B$11)*$T232</f>
        <v>9735882.76907225</v>
      </c>
      <c r="AC232" s="5" t="n">
        <f aca="false">common_rsa_total*$T232</f>
        <v>312366978.856729</v>
      </c>
      <c r="AD232" s="5" t="n">
        <f aca="false">IF($S232=const_one,pre_f_options_issued*($T232-option_strike_usd),const_zero)</f>
        <v>84268605.2379804</v>
      </c>
      <c r="AE232" s="5" t="n">
        <f aca="false">J232+U232</f>
        <v>27671135.3462197</v>
      </c>
      <c r="AF232" s="5" t="n">
        <f aca="false">K232+V232</f>
        <v>300000000</v>
      </c>
      <c r="AG232" s="5" t="n">
        <f aca="false">L232+W232</f>
        <v>100000000</v>
      </c>
      <c r="AH232" s="5" t="n">
        <f aca="false">M232+X232</f>
        <v>83297861.0284611</v>
      </c>
      <c r="AI232" s="5" t="n">
        <f aca="false">N232+Y232</f>
        <v>104122326.285576</v>
      </c>
      <c r="AJ232" s="5" t="n">
        <f aca="false">O232+Z232</f>
        <v>173537210.475961</v>
      </c>
      <c r="AK232" s="5" t="n">
        <f aca="false">P232+AA232</f>
        <v>5000000</v>
      </c>
      <c r="AL232" s="5" t="n">
        <f aca="false">INDEX($AE$175:$AE$302,$B232-$C232*1+const_one)</f>
        <v>30000000</v>
      </c>
      <c r="AM232" s="5" t="n">
        <f aca="false">INDEX($AF$175:$AF$302,$B232-$D232*2+const_one)</f>
        <v>300000000</v>
      </c>
      <c r="AN232" s="5" t="n">
        <f aca="false">INDEX($AG$175:$AG$302,$B232-$E232*4+const_one)</f>
        <v>100000000</v>
      </c>
      <c r="AO232" s="5" t="n">
        <f aca="false">INDEX($AH$175:$AH$302,$B232-$F232*8+const_one)</f>
        <v>60000000</v>
      </c>
      <c r="AP232" s="5" t="n">
        <f aca="false">INDEX($AI$175:$AI$302,$B232-$G232*16+const_one)</f>
        <v>30000000</v>
      </c>
      <c r="AQ232" s="5" t="n">
        <f aca="false">INDEX($AJ$175:$AJ$302,$B232-$H232*32+const_one)</f>
        <v>15000000</v>
      </c>
      <c r="AR232" s="5" t="n">
        <f aca="false">INDEX($AK$175:$AK$302,$B232-$I232*64+const_one)</f>
        <v>5000000</v>
      </c>
      <c r="AS232" s="5" t="n">
        <f aca="false">INDEX($AE$175:$AE$302,$B232+(const_one-$C232)*1+const_one)</f>
        <v>27671135.3462197</v>
      </c>
      <c r="AT232" s="5" t="n">
        <f aca="false">INDEX($AF$175:$AF$302,$B232+(const_one-$D232)*2+const_one)</f>
        <v>231228594.335453</v>
      </c>
      <c r="AU232" s="5" t="n">
        <f aca="false">INDEX($AG$175:$AG$302,$B232+(const_one-$E232)*4+const_one)</f>
        <v>62964869.0361479</v>
      </c>
      <c r="AV232" s="5" t="n">
        <f aca="false">INDEX($AH$175:$AH$302,$B232+(const_one-$F232)*8+const_one)</f>
        <v>83297861.0284611</v>
      </c>
      <c r="AW232" s="5" t="n">
        <f aca="false">INDEX($AI$175:$AI$302,$B232+(const_one-$G232)*16+const_one)</f>
        <v>104122326.285576</v>
      </c>
      <c r="AX232" s="5" t="n">
        <f aca="false">INDEX($AJ$175:$AJ$302,$B232+(const_one-$H232)*32+const_one)</f>
        <v>173537210.475961</v>
      </c>
      <c r="AY232" s="5" t="n">
        <f aca="false">INDEX($AK$175:$AK$302,$B232+(const_one-$I232)*64+const_one)</f>
        <v>143417378.762136</v>
      </c>
      <c r="AZ232" s="5" t="n">
        <f aca="false">--($C232=--(AS232&gt;AL232))</f>
        <v>0</v>
      </c>
      <c r="BA232" s="5" t="n">
        <f aca="false">--($D232=--(AT232&gt;AM232))</f>
        <v>1</v>
      </c>
      <c r="BB232" s="5" t="n">
        <f aca="false">--($E232=--(AU232&gt;AN232))</f>
        <v>1</v>
      </c>
      <c r="BC232" s="5" t="n">
        <f aca="false">--($F232=--(AV232&gt;AO232))</f>
        <v>1</v>
      </c>
      <c r="BD232" s="5" t="n">
        <f aca="false">--($G232=--(AW232&gt;AP232))</f>
        <v>1</v>
      </c>
      <c r="BE232" s="5" t="n">
        <f aca="false">--($H232=--(AX232&gt;AQ232))</f>
        <v>1</v>
      </c>
      <c r="BF232" s="5" t="n">
        <f aca="false">--($I232=--(AY232&gt;AR232))</f>
        <v>0</v>
      </c>
      <c r="BG232" s="5" t="n">
        <f aca="false">SUM(AZ232:BF232)</f>
        <v>5</v>
      </c>
      <c r="BH232" s="5" t="n">
        <f aca="false">SUM(AE232:AK232)+AB232+AC232+AD232</f>
        <v>1200000000</v>
      </c>
    </row>
    <row r="233" customFormat="false" ht="15" hidden="true" customHeight="false" outlineLevel="0" collapsed="false">
      <c r="A233" s="5" t="n">
        <f aca="false">exit_value_2_usd</f>
        <v>1200000000</v>
      </c>
      <c r="B233" s="2" t="n">
        <f aca="false">ROW()-ROW($B$175)</f>
        <v>58</v>
      </c>
      <c r="C233" s="2" t="n">
        <f aca="false">MOD(QUOTIENT($B233,1),2)</f>
        <v>0</v>
      </c>
      <c r="D233" s="2" t="n">
        <f aca="false">MOD(QUOTIENT($B233,2),2)</f>
        <v>1</v>
      </c>
      <c r="E233" s="2" t="n">
        <f aca="false">MOD(QUOTIENT($B233,4),2)</f>
        <v>0</v>
      </c>
      <c r="F233" s="2" t="n">
        <f aca="false">MOD(QUOTIENT($B233,8),2)</f>
        <v>1</v>
      </c>
      <c r="G233" s="2" t="n">
        <f aca="false">MOD(QUOTIENT($B233,16),2)</f>
        <v>1</v>
      </c>
      <c r="H233" s="2" t="n">
        <f aca="false">MOD(QUOTIENT($B233,32),2)</f>
        <v>1</v>
      </c>
      <c r="I233" s="2" t="n">
        <f aca="false">MOD(QUOTIENT($B233,64),2)</f>
        <v>0</v>
      </c>
      <c r="J233" s="5" t="n">
        <f aca="false">IF($C233=const_zero,MIN(class_series_f_invested_usd,MAX(const_zero,$A233)),const_zero)</f>
        <v>30000000</v>
      </c>
      <c r="K233" s="5" t="n">
        <f aca="false">IF($D233=const_zero,MIN(class_series_e_invested_usd,MAX(const_zero,$A233-SUM($J233:$J233))),const_zero)</f>
        <v>0</v>
      </c>
      <c r="L233" s="5" t="n">
        <f aca="false">IF($E233=const_zero,MIN(class_series_d_invested_usd,MAX(const_zero,$A233-SUM($J233:$K233))),const_zero)</f>
        <v>100000000</v>
      </c>
      <c r="M233" s="5" t="n">
        <f aca="false">IF($F233=const_zero,MIN(class_series_c_invested_usd,MAX(const_zero,$A233-SUM($J233:$L233))),const_zero)</f>
        <v>0</v>
      </c>
      <c r="N233" s="5" t="n">
        <f aca="false">IF($G233=const_zero,MIN(class_series_b_invested_usd,MAX(const_zero,$A233-SUM($J233:$M233))),const_zero)</f>
        <v>0</v>
      </c>
      <c r="O233" s="5" t="n">
        <f aca="false">IF($H233=const_zero,MIN(class_series_a_invested_usd,MAX(const_zero,$A233-SUM($J233:$N233))),const_zero)</f>
        <v>0</v>
      </c>
      <c r="P233" s="5" t="n">
        <f aca="false">IF($I233=const_zero,MIN(class_seed_invested_usd,MAX(const_zero,$A233-SUM($J233:$O233))),const_zero)</f>
        <v>5000000</v>
      </c>
      <c r="Q233" s="5" t="n">
        <f aca="false">MAX(const_zero,$A233-SUM($J233:$P233))</f>
        <v>1065000000</v>
      </c>
      <c r="R233" s="9" t="n">
        <f aca="false">common_rsa_total+'Pro-Forma'!$B$10+'Pro-Forma'!$B$11+IF($C233=const_one,'Pro-Forma'!$B$5,const_zero)+IF($D233=const_one,'Pro-Forma'!$F$27,const_zero)+IF($E233=const_one,'Pro-Forma'!$F$26,const_zero)+IF($F233=const_one,'Pro-Forma'!$F$25,const_zero)+IF($G233=const_one,'Pro-Forma'!$F$24,const_zero)+IF($H233=const_one,'Pro-Forma'!$F$23,const_zero)+IF($I233=const_one,'Pro-Forma'!$F$22,const_zero)</f>
        <v>25813833.1063222</v>
      </c>
      <c r="S233" s="23" t="b">
        <f aca="false">IF($R233&gt;const_zero,--($Q233&gt;option_strike_usd*$R233),const_zero)</f>
        <v>1</v>
      </c>
      <c r="T233" s="7" t="n">
        <f aca="false">IF($R233&gt;const_zero,IF($S233=const_one,($Q233+option_strike_usd*pre_f_options_issued)/($R233+pre_f_options_issued),$Q233/$R233),const_zero)</f>
        <v>37.7024190257601</v>
      </c>
      <c r="U233" s="5" t="n">
        <f aca="false">IF($C233=const_one,'Pro-Forma'!$B$5*$T233,const_zero)</f>
        <v>0</v>
      </c>
      <c r="V233" s="5" t="n">
        <f aca="false">IF($D233=const_one,'Pro-Forma'!$F$27*$T233,const_zero)</f>
        <v>231241011.115233</v>
      </c>
      <c r="W233" s="5" t="n">
        <f aca="false">IF($E233=const_one,'Pro-Forma'!$F$26*$T233,const_zero)</f>
        <v>0</v>
      </c>
      <c r="X233" s="5" t="n">
        <f aca="false">IF($F233=const_one,'Pro-Forma'!$F$25*$T233,const_zero)</f>
        <v>90485805.6618243</v>
      </c>
      <c r="Y233" s="5" t="n">
        <f aca="false">IF($G233=const_one,'Pro-Forma'!$F$24*$T233,const_zero)</f>
        <v>113107257.07728</v>
      </c>
      <c r="Z233" s="5" t="n">
        <f aca="false">IF($H233=const_one,'Pro-Forma'!$F$23*$T233,const_zero)</f>
        <v>188512095.128801</v>
      </c>
      <c r="AA233" s="5" t="n">
        <f aca="false">IF($I233=const_one,'Pro-Forma'!$F$22*$T233,const_zero)</f>
        <v>0</v>
      </c>
      <c r="AB233" s="5" t="n">
        <f aca="false">('Pro-Forma'!$B$10+'Pro-Forma'!$B$11)*$T233</f>
        <v>10576012.2206208</v>
      </c>
      <c r="AC233" s="5" t="n">
        <f aca="false">common_rsa_total*$T233</f>
        <v>339321771.231841</v>
      </c>
      <c r="AD233" s="5" t="n">
        <f aca="false">IF($S233=const_one,pre_f_options_issued*($T233-option_strike_usd),const_zero)</f>
        <v>91756047.5644003</v>
      </c>
      <c r="AE233" s="5" t="n">
        <f aca="false">J233+U233</f>
        <v>30000000</v>
      </c>
      <c r="AF233" s="5" t="n">
        <f aca="false">K233+V233</f>
        <v>231241011.115233</v>
      </c>
      <c r="AG233" s="5" t="n">
        <f aca="false">L233+W233</f>
        <v>100000000</v>
      </c>
      <c r="AH233" s="5" t="n">
        <f aca="false">M233+X233</f>
        <v>90485805.6618243</v>
      </c>
      <c r="AI233" s="5" t="n">
        <f aca="false">N233+Y233</f>
        <v>113107257.07728</v>
      </c>
      <c r="AJ233" s="5" t="n">
        <f aca="false">O233+Z233</f>
        <v>188512095.128801</v>
      </c>
      <c r="AK233" s="5" t="n">
        <f aca="false">P233+AA233</f>
        <v>5000000</v>
      </c>
      <c r="AL233" s="5" t="n">
        <f aca="false">INDEX($AE$175:$AE$302,$B233-$C233*1+const_one)</f>
        <v>30000000</v>
      </c>
      <c r="AM233" s="5" t="n">
        <f aca="false">INDEX($AF$175:$AF$302,$B233-$D233*2+const_one)</f>
        <v>300000000</v>
      </c>
      <c r="AN233" s="5" t="n">
        <f aca="false">INDEX($AG$175:$AG$302,$B233-$E233*4+const_one)</f>
        <v>100000000</v>
      </c>
      <c r="AO233" s="5" t="n">
        <f aca="false">INDEX($AH$175:$AH$302,$B233-$F233*8+const_one)</f>
        <v>60000000</v>
      </c>
      <c r="AP233" s="5" t="n">
        <f aca="false">INDEX($AI$175:$AI$302,$B233-$G233*16+const_one)</f>
        <v>30000000</v>
      </c>
      <c r="AQ233" s="5" t="n">
        <f aca="false">INDEX($AJ$175:$AJ$302,$B233-$H233*32+const_one)</f>
        <v>15000000</v>
      </c>
      <c r="AR233" s="5" t="n">
        <f aca="false">INDEX($AK$175:$AK$302,$B233-$I233*64+const_one)</f>
        <v>5000000</v>
      </c>
      <c r="AS233" s="5" t="n">
        <f aca="false">INDEX($AE$175:$AE$302,$B233+(const_one-$C233)*1+const_one)</f>
        <v>30057320.7682804</v>
      </c>
      <c r="AT233" s="5" t="n">
        <f aca="false">INDEX($AF$175:$AF$302,$B233+(const_one-$D233)*2+const_one)</f>
        <v>231241011.115233</v>
      </c>
      <c r="AU233" s="5" t="n">
        <f aca="false">INDEX($AG$175:$AG$302,$B233+(const_one-$E233)*4+const_one)</f>
        <v>67361311.5725315</v>
      </c>
      <c r="AV233" s="5" t="n">
        <f aca="false">INDEX($AH$175:$AH$302,$B233+(const_one-$F233)*8+const_one)</f>
        <v>90485805.6618243</v>
      </c>
      <c r="AW233" s="5" t="n">
        <f aca="false">INDEX($AI$175:$AI$302,$B233+(const_one-$G233)*16+const_one)</f>
        <v>113107257.07728</v>
      </c>
      <c r="AX233" s="5" t="n">
        <f aca="false">INDEX($AJ$175:$AJ$302,$B233+(const_one-$H233)*32+const_one)</f>
        <v>188512095.128801</v>
      </c>
      <c r="AY233" s="5" t="n">
        <f aca="false">INDEX($AK$175:$AK$302,$B233+(const_one-$I233)*64+const_one)</f>
        <v>160969168.059569</v>
      </c>
      <c r="AZ233" s="5" t="n">
        <f aca="false">--($C233=--(AS233&gt;AL233))</f>
        <v>0</v>
      </c>
      <c r="BA233" s="5" t="n">
        <f aca="false">--($D233=--(AT233&gt;AM233))</f>
        <v>0</v>
      </c>
      <c r="BB233" s="5" t="n">
        <f aca="false">--($E233=--(AU233&gt;AN233))</f>
        <v>1</v>
      </c>
      <c r="BC233" s="5" t="n">
        <f aca="false">--($F233=--(AV233&gt;AO233))</f>
        <v>1</v>
      </c>
      <c r="BD233" s="5" t="n">
        <f aca="false">--($G233=--(AW233&gt;AP233))</f>
        <v>1</v>
      </c>
      <c r="BE233" s="5" t="n">
        <f aca="false">--($H233=--(AX233&gt;AQ233))</f>
        <v>1</v>
      </c>
      <c r="BF233" s="5" t="n">
        <f aca="false">--($I233=--(AY233&gt;AR233))</f>
        <v>0</v>
      </c>
      <c r="BG233" s="5" t="n">
        <f aca="false">SUM(AZ233:BF233)</f>
        <v>4</v>
      </c>
      <c r="BH233" s="5" t="n">
        <f aca="false">SUM(AE233:AK233)+AB233+AC233+AD233</f>
        <v>1200000000</v>
      </c>
    </row>
    <row r="234" customFormat="false" ht="15" hidden="true" customHeight="false" outlineLevel="0" collapsed="false">
      <c r="A234" s="5" t="n">
        <f aca="false">exit_value_2_usd</f>
        <v>1200000000</v>
      </c>
      <c r="B234" s="2" t="n">
        <f aca="false">ROW()-ROW($B$175)</f>
        <v>59</v>
      </c>
      <c r="C234" s="2" t="n">
        <f aca="false">MOD(QUOTIENT($B234,1),2)</f>
        <v>1</v>
      </c>
      <c r="D234" s="2" t="n">
        <f aca="false">MOD(QUOTIENT($B234,2),2)</f>
        <v>1</v>
      </c>
      <c r="E234" s="2" t="n">
        <f aca="false">MOD(QUOTIENT($B234,4),2)</f>
        <v>0</v>
      </c>
      <c r="F234" s="2" t="n">
        <f aca="false">MOD(QUOTIENT($B234,8),2)</f>
        <v>1</v>
      </c>
      <c r="G234" s="2" t="n">
        <f aca="false">MOD(QUOTIENT($B234,16),2)</f>
        <v>1</v>
      </c>
      <c r="H234" s="2" t="n">
        <f aca="false">MOD(QUOTIENT($B234,32),2)</f>
        <v>1</v>
      </c>
      <c r="I234" s="2" t="n">
        <f aca="false">MOD(QUOTIENT($B234,64),2)</f>
        <v>0</v>
      </c>
      <c r="J234" s="5" t="n">
        <f aca="false">IF($C234=const_zero,MIN(class_series_f_invested_usd,MAX(const_zero,$A234)),const_zero)</f>
        <v>0</v>
      </c>
      <c r="K234" s="5" t="n">
        <f aca="false">IF($D234=const_zero,MIN(class_series_e_invested_usd,MAX(const_zero,$A234-SUM($J234:$J234))),const_zero)</f>
        <v>0</v>
      </c>
      <c r="L234" s="5" t="n">
        <f aca="false">IF($E234=const_zero,MIN(class_series_d_invested_usd,MAX(const_zero,$A234-SUM($J234:$K234))),const_zero)</f>
        <v>100000000</v>
      </c>
      <c r="M234" s="5" t="n">
        <f aca="false">IF($F234=const_zero,MIN(class_series_c_invested_usd,MAX(const_zero,$A234-SUM($J234:$L234))),const_zero)</f>
        <v>0</v>
      </c>
      <c r="N234" s="5" t="n">
        <f aca="false">IF($G234=const_zero,MIN(class_series_b_invested_usd,MAX(const_zero,$A234-SUM($J234:$M234))),const_zero)</f>
        <v>0</v>
      </c>
      <c r="O234" s="5" t="n">
        <f aca="false">IF($H234=const_zero,MIN(class_series_a_invested_usd,MAX(const_zero,$A234-SUM($J234:$N234))),const_zero)</f>
        <v>0</v>
      </c>
      <c r="P234" s="5" t="n">
        <f aca="false">IF($I234=const_zero,MIN(class_seed_invested_usd,MAX(const_zero,$A234-SUM($J234:$O234))),const_zero)</f>
        <v>5000000</v>
      </c>
      <c r="Q234" s="5" t="n">
        <f aca="false">MAX(const_zero,$A234-SUM($J234:$P234))</f>
        <v>1095000000</v>
      </c>
      <c r="R234" s="9" t="n">
        <f aca="false">common_rsa_total+'Pro-Forma'!$B$10+'Pro-Forma'!$B$11+IF($C234=const_one,'Pro-Forma'!$B$5,const_zero)+IF($D234=const_one,'Pro-Forma'!$F$27,const_zero)+IF($E234=const_one,'Pro-Forma'!$F$26,const_zero)+IF($F234=const_one,'Pro-Forma'!$F$25,const_zero)+IF($G234=const_one,'Pro-Forma'!$F$24,const_zero)+IF($H234=const_one,'Pro-Forma'!$F$23,const_zero)+IF($I234=const_one,'Pro-Forma'!$F$22,const_zero)</f>
        <v>26611101.1755256</v>
      </c>
      <c r="S234" s="23" t="b">
        <f aca="false">IF($R234&gt;const_zero,--($Q234&gt;option_strike_usd*$R234),const_zero)</f>
        <v>1</v>
      </c>
      <c r="T234" s="7" t="n">
        <f aca="false">IF($R234&gt;const_zero,IF($S234=const_one,($Q234+option_strike_usd*pre_f_options_issued)/($R234+pre_f_options_issued),$Q234/$R234),const_zero)</f>
        <v>37.7003945464865</v>
      </c>
      <c r="U234" s="5" t="n">
        <f aca="false">IF($C234=const_one,'Pro-Forma'!$B$5*$T234,const_zero)</f>
        <v>30057320.7682804</v>
      </c>
      <c r="V234" s="5" t="n">
        <f aca="false">IF($D234=const_one,'Pro-Forma'!$F$27*$T234,const_zero)</f>
        <v>231228594.335453</v>
      </c>
      <c r="W234" s="5" t="n">
        <f aca="false">IF($E234=const_one,'Pro-Forma'!$F$26*$T234,const_zero)</f>
        <v>0</v>
      </c>
      <c r="X234" s="5" t="n">
        <f aca="false">IF($F234=const_one,'Pro-Forma'!$F$25*$T234,const_zero)</f>
        <v>90480946.9115676</v>
      </c>
      <c r="Y234" s="5" t="n">
        <f aca="false">IF($G234=const_one,'Pro-Forma'!$F$24*$T234,const_zero)</f>
        <v>113101183.639459</v>
      </c>
      <c r="Z234" s="5" t="n">
        <f aca="false">IF($H234=const_one,'Pro-Forma'!$F$23*$T234,const_zero)</f>
        <v>188501972.732432</v>
      </c>
      <c r="AA234" s="5" t="n">
        <f aca="false">IF($I234=const_one,'Pro-Forma'!$F$22*$T234,const_zero)</f>
        <v>0</v>
      </c>
      <c r="AB234" s="5" t="n">
        <f aca="false">('Pro-Forma'!$B$10+'Pro-Forma'!$B$11)*$T234</f>
        <v>10575444.3282125</v>
      </c>
      <c r="AC234" s="5" t="n">
        <f aca="false">common_rsa_total*$T234</f>
        <v>339303550.918378</v>
      </c>
      <c r="AD234" s="5" t="n">
        <f aca="false">IF($S234=const_one,pre_f_options_issued*($T234-option_strike_usd),const_zero)</f>
        <v>91750986.3662162</v>
      </c>
      <c r="AE234" s="5" t="n">
        <f aca="false">J234+U234</f>
        <v>30057320.7682804</v>
      </c>
      <c r="AF234" s="5" t="n">
        <f aca="false">K234+V234</f>
        <v>231228594.335453</v>
      </c>
      <c r="AG234" s="5" t="n">
        <f aca="false">L234+W234</f>
        <v>100000000</v>
      </c>
      <c r="AH234" s="5" t="n">
        <f aca="false">M234+X234</f>
        <v>90480946.9115676</v>
      </c>
      <c r="AI234" s="5" t="n">
        <f aca="false">N234+Y234</f>
        <v>113101183.639459</v>
      </c>
      <c r="AJ234" s="5" t="n">
        <f aca="false">O234+Z234</f>
        <v>188501972.732432</v>
      </c>
      <c r="AK234" s="5" t="n">
        <f aca="false">P234+AA234</f>
        <v>5000000</v>
      </c>
      <c r="AL234" s="5" t="n">
        <f aca="false">INDEX($AE$175:$AE$302,$B234-$C234*1+const_one)</f>
        <v>30000000</v>
      </c>
      <c r="AM234" s="5" t="n">
        <f aca="false">INDEX($AF$175:$AF$302,$B234-$D234*2+const_one)</f>
        <v>300000000</v>
      </c>
      <c r="AN234" s="5" t="n">
        <f aca="false">INDEX($AG$175:$AG$302,$B234-$E234*4+const_one)</f>
        <v>100000000</v>
      </c>
      <c r="AO234" s="5" t="n">
        <f aca="false">INDEX($AH$175:$AH$302,$B234-$F234*8+const_one)</f>
        <v>60000000</v>
      </c>
      <c r="AP234" s="5" t="n">
        <f aca="false">INDEX($AI$175:$AI$302,$B234-$G234*16+const_one)</f>
        <v>30000000</v>
      </c>
      <c r="AQ234" s="5" t="n">
        <f aca="false">INDEX($AJ$175:$AJ$302,$B234-$H234*32+const_one)</f>
        <v>15000000</v>
      </c>
      <c r="AR234" s="5" t="n">
        <f aca="false">INDEX($AK$175:$AK$302,$B234-$I234*64+const_one)</f>
        <v>5000000</v>
      </c>
      <c r="AS234" s="5" t="n">
        <f aca="false">INDEX($AE$175:$AE$302,$B234+(const_one-$C234)*1+const_one)</f>
        <v>30057320.7682804</v>
      </c>
      <c r="AT234" s="5" t="n">
        <f aca="false">INDEX($AF$175:$AF$302,$B234+(const_one-$D234)*2+const_one)</f>
        <v>231228594.335453</v>
      </c>
      <c r="AU234" s="5" t="n">
        <f aca="false">INDEX($AG$175:$AG$302,$B234+(const_one-$E234)*4+const_one)</f>
        <v>67306343.3244932</v>
      </c>
      <c r="AV234" s="5" t="n">
        <f aca="false">INDEX($AH$175:$AH$302,$B234+(const_one-$F234)*8+const_one)</f>
        <v>90480946.9115676</v>
      </c>
      <c r="AW234" s="5" t="n">
        <f aca="false">INDEX($AI$175:$AI$302,$B234+(const_one-$G234)*16+const_one)</f>
        <v>113101183.639459</v>
      </c>
      <c r="AX234" s="5" t="n">
        <f aca="false">INDEX($AJ$175:$AJ$302,$B234+(const_one-$H234)*32+const_one)</f>
        <v>188501972.732432</v>
      </c>
      <c r="AY234" s="5" t="n">
        <f aca="false">INDEX($AK$175:$AK$302,$B234+(const_one-$I234)*64+const_one)</f>
        <v>161604281.598366</v>
      </c>
      <c r="AZ234" s="5" t="n">
        <f aca="false">--($C234=--(AS234&gt;AL234))</f>
        <v>1</v>
      </c>
      <c r="BA234" s="5" t="n">
        <f aca="false">--($D234=--(AT234&gt;AM234))</f>
        <v>0</v>
      </c>
      <c r="BB234" s="5" t="n">
        <f aca="false">--($E234=--(AU234&gt;AN234))</f>
        <v>1</v>
      </c>
      <c r="BC234" s="5" t="n">
        <f aca="false">--($F234=--(AV234&gt;AO234))</f>
        <v>1</v>
      </c>
      <c r="BD234" s="5" t="n">
        <f aca="false">--($G234=--(AW234&gt;AP234))</f>
        <v>1</v>
      </c>
      <c r="BE234" s="5" t="n">
        <f aca="false">--($H234=--(AX234&gt;AQ234))</f>
        <v>1</v>
      </c>
      <c r="BF234" s="5" t="n">
        <f aca="false">--($I234=--(AY234&gt;AR234))</f>
        <v>0</v>
      </c>
      <c r="BG234" s="5" t="n">
        <f aca="false">SUM(AZ234:BF234)</f>
        <v>5</v>
      </c>
      <c r="BH234" s="5" t="n">
        <f aca="false">SUM(AE234:AK234)+AB234+AC234+AD234</f>
        <v>1200000000</v>
      </c>
    </row>
    <row r="235" customFormat="false" ht="15" hidden="true" customHeight="false" outlineLevel="0" collapsed="false">
      <c r="A235" s="5" t="n">
        <f aca="false">exit_value_2_usd</f>
        <v>1200000000</v>
      </c>
      <c r="B235" s="2" t="n">
        <f aca="false">ROW()-ROW($B$175)</f>
        <v>60</v>
      </c>
      <c r="C235" s="2" t="n">
        <f aca="false">MOD(QUOTIENT($B235,1),2)</f>
        <v>0</v>
      </c>
      <c r="D235" s="2" t="n">
        <f aca="false">MOD(QUOTIENT($B235,2),2)</f>
        <v>0</v>
      </c>
      <c r="E235" s="2" t="n">
        <f aca="false">MOD(QUOTIENT($B235,4),2)</f>
        <v>1</v>
      </c>
      <c r="F235" s="2" t="n">
        <f aca="false">MOD(QUOTIENT($B235,8),2)</f>
        <v>1</v>
      </c>
      <c r="G235" s="2" t="n">
        <f aca="false">MOD(QUOTIENT($B235,16),2)</f>
        <v>1</v>
      </c>
      <c r="H235" s="2" t="n">
        <f aca="false">MOD(QUOTIENT($B235,32),2)</f>
        <v>1</v>
      </c>
      <c r="I235" s="2" t="n">
        <f aca="false">MOD(QUOTIENT($B235,64),2)</f>
        <v>0</v>
      </c>
      <c r="J235" s="5" t="n">
        <f aca="false">IF($C235=const_zero,MIN(class_series_f_invested_usd,MAX(const_zero,$A235)),const_zero)</f>
        <v>30000000</v>
      </c>
      <c r="K235" s="5" t="n">
        <f aca="false">IF($D235=const_zero,MIN(class_series_e_invested_usd,MAX(const_zero,$A235-SUM($J235:$J235))),const_zero)</f>
        <v>300000000</v>
      </c>
      <c r="L235" s="5" t="n">
        <f aca="false">IF($E235=const_zero,MIN(class_series_d_invested_usd,MAX(const_zero,$A235-SUM($J235:$K235))),const_zero)</f>
        <v>0</v>
      </c>
      <c r="M235" s="5" t="n">
        <f aca="false">IF($F235=const_zero,MIN(class_series_c_invested_usd,MAX(const_zero,$A235-SUM($J235:$L235))),const_zero)</f>
        <v>0</v>
      </c>
      <c r="N235" s="5" t="n">
        <f aca="false">IF($G235=const_zero,MIN(class_series_b_invested_usd,MAX(const_zero,$A235-SUM($J235:$M235))),const_zero)</f>
        <v>0</v>
      </c>
      <c r="O235" s="5" t="n">
        <f aca="false">IF($H235=const_zero,MIN(class_series_a_invested_usd,MAX(const_zero,$A235-SUM($J235:$N235))),const_zero)</f>
        <v>0</v>
      </c>
      <c r="P235" s="5" t="n">
        <f aca="false">IF($I235=const_zero,MIN(class_seed_invested_usd,MAX(const_zero,$A235-SUM($J235:$O235))),const_zero)</f>
        <v>5000000</v>
      </c>
      <c r="Q235" s="5" t="n">
        <f aca="false">MAX(const_zero,$A235-SUM($J235:$P235))</f>
        <v>865000000</v>
      </c>
      <c r="R235" s="9" t="n">
        <f aca="false">common_rsa_total+'Pro-Forma'!$B$10+'Pro-Forma'!$B$11+IF($C235=const_one,'Pro-Forma'!$B$5,const_zero)+IF($D235=const_one,'Pro-Forma'!$F$27,const_zero)+IF($E235=const_one,'Pro-Forma'!$F$26,const_zero)+IF($F235=const_one,'Pro-Forma'!$F$25,const_zero)+IF($G235=const_one,'Pro-Forma'!$F$24,const_zero)+IF($H235=const_one,'Pro-Forma'!$F$23,const_zero)+IF($I235=const_one,'Pro-Forma'!$F$22,const_zero)</f>
        <v>21414164.1892672</v>
      </c>
      <c r="S235" s="23" t="b">
        <f aca="false">IF($R235&gt;const_zero,--($Q235&gt;option_strike_usd*$R235),const_zero)</f>
        <v>1</v>
      </c>
      <c r="T235" s="7" t="n">
        <f aca="false">IF($R235&gt;const_zero,IF($S235=const_one,($Q235+option_strike_usd*pre_f_options_issued)/($R235+pre_f_options_issued),$Q235/$R235),const_zero)</f>
        <v>36.2755726327805</v>
      </c>
      <c r="U235" s="5" t="n">
        <f aca="false">IF($C235=const_one,'Pro-Forma'!$B$5*$T235,const_zero)</f>
        <v>0</v>
      </c>
      <c r="V235" s="5" t="n">
        <f aca="false">IF($D235=const_one,'Pro-Forma'!$F$27*$T235,const_zero)</f>
        <v>0</v>
      </c>
      <c r="W235" s="5" t="n">
        <f aca="false">IF($E235=const_one,'Pro-Forma'!$F$26*$T235,const_zero)</f>
        <v>62889195.8397128</v>
      </c>
      <c r="X235" s="5" t="n">
        <f aca="false">IF($F235=const_one,'Pro-Forma'!$F$25*$T235,const_zero)</f>
        <v>87061374.3186732</v>
      </c>
      <c r="Y235" s="5" t="n">
        <f aca="false">IF($G235=const_one,'Pro-Forma'!$F$24*$T235,const_zero)</f>
        <v>108826717.898342</v>
      </c>
      <c r="Z235" s="5" t="n">
        <f aca="false">IF($H235=const_one,'Pro-Forma'!$F$23*$T235,const_zero)</f>
        <v>181377863.163903</v>
      </c>
      <c r="AA235" s="5" t="n">
        <f aca="false">IF($I235=const_one,'Pro-Forma'!$F$22*$T235,const_zero)</f>
        <v>0</v>
      </c>
      <c r="AB235" s="5" t="n">
        <f aca="false">('Pro-Forma'!$B$10+'Pro-Forma'!$B$11)*$T235</f>
        <v>10175763.5023942</v>
      </c>
      <c r="AC235" s="5" t="n">
        <f aca="false">common_rsa_total*$T235</f>
        <v>326480153.695025</v>
      </c>
      <c r="AD235" s="5" t="n">
        <f aca="false">IF($S235=const_one,pre_f_options_issued*($T235-option_strike_usd),const_zero)</f>
        <v>88188931.5819513</v>
      </c>
      <c r="AE235" s="5" t="n">
        <f aca="false">J235+U235</f>
        <v>30000000</v>
      </c>
      <c r="AF235" s="5" t="n">
        <f aca="false">K235+V235</f>
        <v>300000000</v>
      </c>
      <c r="AG235" s="5" t="n">
        <f aca="false">L235+W235</f>
        <v>62889195.8397128</v>
      </c>
      <c r="AH235" s="5" t="n">
        <f aca="false">M235+X235</f>
        <v>87061374.3186732</v>
      </c>
      <c r="AI235" s="5" t="n">
        <f aca="false">N235+Y235</f>
        <v>108826717.898342</v>
      </c>
      <c r="AJ235" s="5" t="n">
        <f aca="false">O235+Z235</f>
        <v>181377863.163903</v>
      </c>
      <c r="AK235" s="5" t="n">
        <f aca="false">P235+AA235</f>
        <v>5000000</v>
      </c>
      <c r="AL235" s="5" t="n">
        <f aca="false">INDEX($AE$175:$AE$302,$B235-$C235*1+const_one)</f>
        <v>30000000</v>
      </c>
      <c r="AM235" s="5" t="n">
        <f aca="false">INDEX($AF$175:$AF$302,$B235-$D235*2+const_one)</f>
        <v>300000000</v>
      </c>
      <c r="AN235" s="5" t="n">
        <f aca="false">INDEX($AG$175:$AG$302,$B235-$E235*4+const_one)</f>
        <v>100000000</v>
      </c>
      <c r="AO235" s="5" t="n">
        <f aca="false">INDEX($AH$175:$AH$302,$B235-$F235*8+const_one)</f>
        <v>60000000</v>
      </c>
      <c r="AP235" s="5" t="n">
        <f aca="false">INDEX($AI$175:$AI$302,$B235-$G235*16+const_one)</f>
        <v>30000000</v>
      </c>
      <c r="AQ235" s="5" t="n">
        <f aca="false">INDEX($AJ$175:$AJ$302,$B235-$H235*32+const_one)</f>
        <v>15000000</v>
      </c>
      <c r="AR235" s="5" t="n">
        <f aca="false">INDEX($AK$175:$AK$302,$B235-$I235*64+const_one)</f>
        <v>5000000</v>
      </c>
      <c r="AS235" s="5" t="n">
        <f aca="false">INDEX($AE$175:$AE$302,$B235+(const_one-$C235)*1+const_one)</f>
        <v>28956156.188183</v>
      </c>
      <c r="AT235" s="5" t="n">
        <f aca="false">INDEX($AF$175:$AF$302,$B235+(const_one-$D235)*2+const_one)</f>
        <v>238311178.153587</v>
      </c>
      <c r="AU235" s="5" t="n">
        <f aca="false">INDEX($AG$175:$AG$302,$B235+(const_one-$E235)*4+const_one)</f>
        <v>62889195.8397128</v>
      </c>
      <c r="AV235" s="5" t="n">
        <f aca="false">INDEX($AH$175:$AH$302,$B235+(const_one-$F235)*8+const_one)</f>
        <v>87061374.3186732</v>
      </c>
      <c r="AW235" s="5" t="n">
        <f aca="false">INDEX($AI$175:$AI$302,$B235+(const_one-$G235)*16+const_one)</f>
        <v>108826717.898342</v>
      </c>
      <c r="AX235" s="5" t="n">
        <f aca="false">INDEX($AJ$175:$AJ$302,$B235+(const_one-$H235)*32+const_one)</f>
        <v>181377863.163903</v>
      </c>
      <c r="AY235" s="5" t="n">
        <f aca="false">INDEX($AK$175:$AK$302,$B235+(const_one-$I235)*64+const_one)</f>
        <v>150877610.414184</v>
      </c>
      <c r="AZ235" s="5" t="n">
        <f aca="false">--($C235=--(AS235&gt;AL235))</f>
        <v>1</v>
      </c>
      <c r="BA235" s="5" t="n">
        <f aca="false">--($D235=--(AT235&gt;AM235))</f>
        <v>1</v>
      </c>
      <c r="BB235" s="5" t="n">
        <f aca="false">--($E235=--(AU235&gt;AN235))</f>
        <v>0</v>
      </c>
      <c r="BC235" s="5" t="n">
        <f aca="false">--($F235=--(AV235&gt;AO235))</f>
        <v>1</v>
      </c>
      <c r="BD235" s="5" t="n">
        <f aca="false">--($G235=--(AW235&gt;AP235))</f>
        <v>1</v>
      </c>
      <c r="BE235" s="5" t="n">
        <f aca="false">--($H235=--(AX235&gt;AQ235))</f>
        <v>1</v>
      </c>
      <c r="BF235" s="5" t="n">
        <f aca="false">--($I235=--(AY235&gt;AR235))</f>
        <v>0</v>
      </c>
      <c r="BG235" s="5" t="n">
        <f aca="false">SUM(AZ235:BF235)</f>
        <v>5</v>
      </c>
      <c r="BH235" s="5" t="n">
        <f aca="false">SUM(AE235:AK235)+AB235+AC235+AD235</f>
        <v>1200000000</v>
      </c>
    </row>
    <row r="236" customFormat="false" ht="15" hidden="true" customHeight="false" outlineLevel="0" collapsed="false">
      <c r="A236" s="5" t="n">
        <f aca="false">exit_value_2_usd</f>
        <v>1200000000</v>
      </c>
      <c r="B236" s="2" t="n">
        <f aca="false">ROW()-ROW($B$175)</f>
        <v>61</v>
      </c>
      <c r="C236" s="2" t="n">
        <f aca="false">MOD(QUOTIENT($B236,1),2)</f>
        <v>1</v>
      </c>
      <c r="D236" s="2" t="n">
        <f aca="false">MOD(QUOTIENT($B236,2),2)</f>
        <v>0</v>
      </c>
      <c r="E236" s="2" t="n">
        <f aca="false">MOD(QUOTIENT($B236,4),2)</f>
        <v>1</v>
      </c>
      <c r="F236" s="2" t="n">
        <f aca="false">MOD(QUOTIENT($B236,8),2)</f>
        <v>1</v>
      </c>
      <c r="G236" s="2" t="n">
        <f aca="false">MOD(QUOTIENT($B236,16),2)</f>
        <v>1</v>
      </c>
      <c r="H236" s="2" t="n">
        <f aca="false">MOD(QUOTIENT($B236,32),2)</f>
        <v>1</v>
      </c>
      <c r="I236" s="2" t="n">
        <f aca="false">MOD(QUOTIENT($B236,64),2)</f>
        <v>0</v>
      </c>
      <c r="J236" s="5" t="n">
        <f aca="false">IF($C236=const_zero,MIN(class_series_f_invested_usd,MAX(const_zero,$A236)),const_zero)</f>
        <v>0</v>
      </c>
      <c r="K236" s="5" t="n">
        <f aca="false">IF($D236=const_zero,MIN(class_series_e_invested_usd,MAX(const_zero,$A236-SUM($J236:$J236))),const_zero)</f>
        <v>300000000</v>
      </c>
      <c r="L236" s="5" t="n">
        <f aca="false">IF($E236=const_zero,MIN(class_series_d_invested_usd,MAX(const_zero,$A236-SUM($J236:$K236))),const_zero)</f>
        <v>0</v>
      </c>
      <c r="M236" s="5" t="n">
        <f aca="false">IF($F236=const_zero,MIN(class_series_c_invested_usd,MAX(const_zero,$A236-SUM($J236:$L236))),const_zero)</f>
        <v>0</v>
      </c>
      <c r="N236" s="5" t="n">
        <f aca="false">IF($G236=const_zero,MIN(class_series_b_invested_usd,MAX(const_zero,$A236-SUM($J236:$M236))),const_zero)</f>
        <v>0</v>
      </c>
      <c r="O236" s="5" t="n">
        <f aca="false">IF($H236=const_zero,MIN(class_series_a_invested_usd,MAX(const_zero,$A236-SUM($J236:$N236))),const_zero)</f>
        <v>0</v>
      </c>
      <c r="P236" s="5" t="n">
        <f aca="false">IF($I236=const_zero,MIN(class_seed_invested_usd,MAX(const_zero,$A236-SUM($J236:$O236))),const_zero)</f>
        <v>5000000</v>
      </c>
      <c r="Q236" s="5" t="n">
        <f aca="false">MAX(const_zero,$A236-SUM($J236:$P236))</f>
        <v>895000000</v>
      </c>
      <c r="R236" s="9" t="n">
        <f aca="false">common_rsa_total+'Pro-Forma'!$B$10+'Pro-Forma'!$B$11+IF($C236=const_one,'Pro-Forma'!$B$5,const_zero)+IF($D236=const_one,'Pro-Forma'!$F$27,const_zero)+IF($E236=const_one,'Pro-Forma'!$F$26,const_zero)+IF($F236=const_one,'Pro-Forma'!$F$25,const_zero)+IF($G236=const_one,'Pro-Forma'!$F$24,const_zero)+IF($H236=const_one,'Pro-Forma'!$F$23,const_zero)+IF($I236=const_one,'Pro-Forma'!$F$22,const_zero)</f>
        <v>22211432.2584705</v>
      </c>
      <c r="S236" s="23" t="b">
        <f aca="false">IF($R236&gt;const_zero,--($Q236&gt;option_strike_usd*$R236),const_zero)</f>
        <v>1</v>
      </c>
      <c r="T236" s="7" t="n">
        <f aca="false">IF($R236&gt;const_zero,IF($S236=const_one,($Q236+option_strike_usd*pre_f_options_issued)/($R236+pre_f_options_issued),$Q236/$R236),const_zero)</f>
        <v>36.3192222374063</v>
      </c>
      <c r="U236" s="5" t="n">
        <f aca="false">IF($C236=const_one,'Pro-Forma'!$B$5*$T236,const_zero)</f>
        <v>28956156.188183</v>
      </c>
      <c r="V236" s="5" t="n">
        <f aca="false">IF($D236=const_one,'Pro-Forma'!$F$27*$T236,const_zero)</f>
        <v>0</v>
      </c>
      <c r="W236" s="5" t="n">
        <f aca="false">IF($E236=const_one,'Pro-Forma'!$F$26*$T236,const_zero)</f>
        <v>62964869.0361479</v>
      </c>
      <c r="X236" s="5" t="n">
        <f aca="false">IF($F236=const_one,'Pro-Forma'!$F$25*$T236,const_zero)</f>
        <v>87166133.369775</v>
      </c>
      <c r="Y236" s="5" t="n">
        <f aca="false">IF($G236=const_one,'Pro-Forma'!$F$24*$T236,const_zero)</f>
        <v>108957666.712219</v>
      </c>
      <c r="Z236" s="5" t="n">
        <f aca="false">IF($H236=const_one,'Pro-Forma'!$F$23*$T236,const_zero)</f>
        <v>181596111.187031</v>
      </c>
      <c r="AA236" s="5" t="n">
        <f aca="false">IF($I236=const_one,'Pro-Forma'!$F$22*$T236,const_zero)</f>
        <v>0</v>
      </c>
      <c r="AB236" s="5" t="n">
        <f aca="false">('Pro-Forma'!$B$10+'Pro-Forma'!$B$11)*$T236</f>
        <v>10188007.776472</v>
      </c>
      <c r="AC236" s="5" t="n">
        <f aca="false">common_rsa_total*$T236</f>
        <v>326873000.136656</v>
      </c>
      <c r="AD236" s="5" t="n">
        <f aca="false">IF($S236=const_one,pre_f_options_issued*($T236-option_strike_usd),const_zero)</f>
        <v>88298055.5935157</v>
      </c>
      <c r="AE236" s="5" t="n">
        <f aca="false">J236+U236</f>
        <v>28956156.188183</v>
      </c>
      <c r="AF236" s="5" t="n">
        <f aca="false">K236+V236</f>
        <v>300000000</v>
      </c>
      <c r="AG236" s="5" t="n">
        <f aca="false">L236+W236</f>
        <v>62964869.0361479</v>
      </c>
      <c r="AH236" s="5" t="n">
        <f aca="false">M236+X236</f>
        <v>87166133.369775</v>
      </c>
      <c r="AI236" s="5" t="n">
        <f aca="false">N236+Y236</f>
        <v>108957666.712219</v>
      </c>
      <c r="AJ236" s="5" t="n">
        <f aca="false">O236+Z236</f>
        <v>181596111.187031</v>
      </c>
      <c r="AK236" s="5" t="n">
        <f aca="false">P236+AA236</f>
        <v>5000000</v>
      </c>
      <c r="AL236" s="5" t="n">
        <f aca="false">INDEX($AE$175:$AE$302,$B236-$C236*1+const_one)</f>
        <v>30000000</v>
      </c>
      <c r="AM236" s="5" t="n">
        <f aca="false">INDEX($AF$175:$AF$302,$B236-$D236*2+const_one)</f>
        <v>300000000</v>
      </c>
      <c r="AN236" s="5" t="n">
        <f aca="false">INDEX($AG$175:$AG$302,$B236-$E236*4+const_one)</f>
        <v>100000000</v>
      </c>
      <c r="AO236" s="5" t="n">
        <f aca="false">INDEX($AH$175:$AH$302,$B236-$F236*8+const_one)</f>
        <v>60000000</v>
      </c>
      <c r="AP236" s="5" t="n">
        <f aca="false">INDEX($AI$175:$AI$302,$B236-$G236*16+const_one)</f>
        <v>30000000</v>
      </c>
      <c r="AQ236" s="5" t="n">
        <f aca="false">INDEX($AJ$175:$AJ$302,$B236-$H236*32+const_one)</f>
        <v>15000000</v>
      </c>
      <c r="AR236" s="5" t="n">
        <f aca="false">INDEX($AK$175:$AK$302,$B236-$I236*64+const_one)</f>
        <v>5000000</v>
      </c>
      <c r="AS236" s="5" t="n">
        <f aca="false">INDEX($AE$175:$AE$302,$B236+(const_one-$C236)*1+const_one)</f>
        <v>28956156.188183</v>
      </c>
      <c r="AT236" s="5" t="n">
        <f aca="false">INDEX($AF$175:$AF$302,$B236+(const_one-$D236)*2+const_one)</f>
        <v>238116711.216331</v>
      </c>
      <c r="AU236" s="5" t="n">
        <f aca="false">INDEX($AG$175:$AG$302,$B236+(const_one-$E236)*4+const_one)</f>
        <v>62964869.0361479</v>
      </c>
      <c r="AV236" s="5" t="n">
        <f aca="false">INDEX($AH$175:$AH$302,$B236+(const_one-$F236)*8+const_one)</f>
        <v>87166133.369775</v>
      </c>
      <c r="AW236" s="5" t="n">
        <f aca="false">INDEX($AI$175:$AI$302,$B236+(const_one-$G236)*16+const_one)</f>
        <v>108957666.712219</v>
      </c>
      <c r="AX236" s="5" t="n">
        <f aca="false">INDEX($AJ$175:$AJ$302,$B236+(const_one-$H236)*32+const_one)</f>
        <v>181596111.187031</v>
      </c>
      <c r="AY236" s="5" t="n">
        <f aca="false">INDEX($AK$175:$AK$302,$B236+(const_one-$I236)*64+const_one)</f>
        <v>151877565.535856</v>
      </c>
      <c r="AZ236" s="5" t="n">
        <f aca="false">--($C236=--(AS236&gt;AL236))</f>
        <v>0</v>
      </c>
      <c r="BA236" s="5" t="n">
        <f aca="false">--($D236=--(AT236&gt;AM236))</f>
        <v>1</v>
      </c>
      <c r="BB236" s="5" t="n">
        <f aca="false">--($E236=--(AU236&gt;AN236))</f>
        <v>0</v>
      </c>
      <c r="BC236" s="5" t="n">
        <f aca="false">--($F236=--(AV236&gt;AO236))</f>
        <v>1</v>
      </c>
      <c r="BD236" s="5" t="n">
        <f aca="false">--($G236=--(AW236&gt;AP236))</f>
        <v>1</v>
      </c>
      <c r="BE236" s="5" t="n">
        <f aca="false">--($H236=--(AX236&gt;AQ236))</f>
        <v>1</v>
      </c>
      <c r="BF236" s="5" t="n">
        <f aca="false">--($I236=--(AY236&gt;AR236))</f>
        <v>0</v>
      </c>
      <c r="BG236" s="5" t="n">
        <f aca="false">SUM(AZ236:BF236)</f>
        <v>4</v>
      </c>
      <c r="BH236" s="5" t="n">
        <f aca="false">SUM(AE236:AK236)+AB236+AC236+AD236</f>
        <v>1200000000</v>
      </c>
    </row>
    <row r="237" customFormat="false" ht="15" hidden="true" customHeight="false" outlineLevel="0" collapsed="false">
      <c r="A237" s="5" t="n">
        <f aca="false">exit_value_2_usd</f>
        <v>1200000000</v>
      </c>
      <c r="B237" s="2" t="n">
        <f aca="false">ROW()-ROW($B$175)</f>
        <v>62</v>
      </c>
      <c r="C237" s="2" t="n">
        <f aca="false">MOD(QUOTIENT($B237,1),2)</f>
        <v>0</v>
      </c>
      <c r="D237" s="2" t="n">
        <f aca="false">MOD(QUOTIENT($B237,2),2)</f>
        <v>1</v>
      </c>
      <c r="E237" s="2" t="n">
        <f aca="false">MOD(QUOTIENT($B237,4),2)</f>
        <v>1</v>
      </c>
      <c r="F237" s="2" t="n">
        <f aca="false">MOD(QUOTIENT($B237,8),2)</f>
        <v>1</v>
      </c>
      <c r="G237" s="2" t="n">
        <f aca="false">MOD(QUOTIENT($B237,16),2)</f>
        <v>1</v>
      </c>
      <c r="H237" s="2" t="n">
        <f aca="false">MOD(QUOTIENT($B237,32),2)</f>
        <v>1</v>
      </c>
      <c r="I237" s="2" t="n">
        <f aca="false">MOD(QUOTIENT($B237,64),2)</f>
        <v>0</v>
      </c>
      <c r="J237" s="5" t="n">
        <f aca="false">IF($C237=const_zero,MIN(class_series_f_invested_usd,MAX(const_zero,$A237)),const_zero)</f>
        <v>30000000</v>
      </c>
      <c r="K237" s="5" t="n">
        <f aca="false">IF($D237=const_zero,MIN(class_series_e_invested_usd,MAX(const_zero,$A237-SUM($J237:$J237))),const_zero)</f>
        <v>0</v>
      </c>
      <c r="L237" s="5" t="n">
        <f aca="false">IF($E237=const_zero,MIN(class_series_d_invested_usd,MAX(const_zero,$A237-SUM($J237:$K237))),const_zero)</f>
        <v>0</v>
      </c>
      <c r="M237" s="5" t="n">
        <f aca="false">IF($F237=const_zero,MIN(class_series_c_invested_usd,MAX(const_zero,$A237-SUM($J237:$L237))),const_zero)</f>
        <v>0</v>
      </c>
      <c r="N237" s="5" t="n">
        <f aca="false">IF($G237=const_zero,MIN(class_series_b_invested_usd,MAX(const_zero,$A237-SUM($J237:$M237))),const_zero)</f>
        <v>0</v>
      </c>
      <c r="O237" s="5" t="n">
        <f aca="false">IF($H237=const_zero,MIN(class_series_a_invested_usd,MAX(const_zero,$A237-SUM($J237:$N237))),const_zero)</f>
        <v>0</v>
      </c>
      <c r="P237" s="5" t="n">
        <f aca="false">IF($I237=const_zero,MIN(class_seed_invested_usd,MAX(const_zero,$A237-SUM($J237:$O237))),const_zero)</f>
        <v>5000000</v>
      </c>
      <c r="Q237" s="5" t="n">
        <f aca="false">MAX(const_zero,$A237-SUM($J237:$P237))</f>
        <v>1165000000</v>
      </c>
      <c r="R237" s="9" t="n">
        <f aca="false">common_rsa_total+'Pro-Forma'!$B$10+'Pro-Forma'!$B$11+IF($C237=const_one,'Pro-Forma'!$B$5,const_zero)+IF($D237=const_one,'Pro-Forma'!$F$27,const_zero)+IF($E237=const_one,'Pro-Forma'!$F$26,const_zero)+IF($F237=const_one,'Pro-Forma'!$F$25,const_zero)+IF($G237=const_one,'Pro-Forma'!$F$24,const_zero)+IF($H237=const_one,'Pro-Forma'!$F$23,const_zero)+IF($I237=const_one,'Pro-Forma'!$F$22,const_zero)</f>
        <v>27547484.4666011</v>
      </c>
      <c r="S237" s="23" t="b">
        <f aca="false">IF($R237&gt;const_zero,--($Q237&gt;option_strike_usd*$R237),const_zero)</f>
        <v>1</v>
      </c>
      <c r="T237" s="7" t="n">
        <f aca="false">IF($R237&gt;const_zero,IF($S237=const_one,($Q237+option_strike_usd*pre_f_options_issued)/($R237+pre_f_options_issued),$Q237/$R237),const_zero)</f>
        <v>38.8551661054263</v>
      </c>
      <c r="U237" s="5" t="n">
        <f aca="false">IF($C237=const_one,'Pro-Forma'!$B$5*$T237,const_zero)</f>
        <v>0</v>
      </c>
      <c r="V237" s="5" t="n">
        <f aca="false">IF($D237=const_one,'Pro-Forma'!$F$27*$T237,const_zero)</f>
        <v>238311178.153587</v>
      </c>
      <c r="W237" s="5" t="n">
        <f aca="false">IF($E237=const_one,'Pro-Forma'!$F$26*$T237,const_zero)</f>
        <v>67361311.5725315</v>
      </c>
      <c r="X237" s="5" t="n">
        <f aca="false">IF($F237=const_one,'Pro-Forma'!$F$25*$T237,const_zero)</f>
        <v>93252398.6530231</v>
      </c>
      <c r="Y237" s="5" t="n">
        <f aca="false">IF($G237=const_one,'Pro-Forma'!$F$24*$T237,const_zero)</f>
        <v>116565498.316279</v>
      </c>
      <c r="Z237" s="5" t="n">
        <f aca="false">IF($H237=const_one,'Pro-Forma'!$F$23*$T237,const_zero)</f>
        <v>194275830.527131</v>
      </c>
      <c r="AA237" s="5" t="n">
        <f aca="false">IF($I237=const_one,'Pro-Forma'!$F$22*$T237,const_zero)</f>
        <v>0</v>
      </c>
      <c r="AB237" s="5" t="n">
        <f aca="false">('Pro-Forma'!$B$10+'Pro-Forma'!$B$11)*$T237</f>
        <v>10899372.565046</v>
      </c>
      <c r="AC237" s="5" t="n">
        <f aca="false">common_rsa_total*$T237</f>
        <v>349696494.948837</v>
      </c>
      <c r="AD237" s="5" t="n">
        <f aca="false">IF($S237=const_one,pre_f_options_issued*($T237-option_strike_usd),const_zero)</f>
        <v>94637915.2635657</v>
      </c>
      <c r="AE237" s="5" t="n">
        <f aca="false">J237+U237</f>
        <v>30000000</v>
      </c>
      <c r="AF237" s="5" t="n">
        <f aca="false">K237+V237</f>
        <v>238311178.153587</v>
      </c>
      <c r="AG237" s="5" t="n">
        <f aca="false">L237+W237</f>
        <v>67361311.5725315</v>
      </c>
      <c r="AH237" s="5" t="n">
        <f aca="false">M237+X237</f>
        <v>93252398.6530231</v>
      </c>
      <c r="AI237" s="5" t="n">
        <f aca="false">N237+Y237</f>
        <v>116565498.316279</v>
      </c>
      <c r="AJ237" s="5" t="n">
        <f aca="false">O237+Z237</f>
        <v>194275830.527131</v>
      </c>
      <c r="AK237" s="5" t="n">
        <f aca="false">P237+AA237</f>
        <v>5000000</v>
      </c>
      <c r="AL237" s="5" t="n">
        <f aca="false">INDEX($AE$175:$AE$302,$B237-$C237*1+const_one)</f>
        <v>30000000</v>
      </c>
      <c r="AM237" s="5" t="n">
        <f aca="false">INDEX($AF$175:$AF$302,$B237-$D237*2+const_one)</f>
        <v>300000000</v>
      </c>
      <c r="AN237" s="5" t="n">
        <f aca="false">INDEX($AG$175:$AG$302,$B237-$E237*4+const_one)</f>
        <v>100000000</v>
      </c>
      <c r="AO237" s="5" t="n">
        <f aca="false">INDEX($AH$175:$AH$302,$B237-$F237*8+const_one)</f>
        <v>60000000</v>
      </c>
      <c r="AP237" s="5" t="n">
        <f aca="false">INDEX($AI$175:$AI$302,$B237-$G237*16+const_one)</f>
        <v>30000000</v>
      </c>
      <c r="AQ237" s="5" t="n">
        <f aca="false">INDEX($AJ$175:$AJ$302,$B237-$H237*32+const_one)</f>
        <v>15000000</v>
      </c>
      <c r="AR237" s="5" t="n">
        <f aca="false">INDEX($AK$175:$AK$302,$B237-$I237*64+const_one)</f>
        <v>5000000</v>
      </c>
      <c r="AS237" s="5" t="n">
        <f aca="false">INDEX($AE$175:$AE$302,$B237+(const_one-$C237)*1+const_one)</f>
        <v>30952704.5730948</v>
      </c>
      <c r="AT237" s="5" t="n">
        <f aca="false">INDEX($AF$175:$AF$302,$B237+(const_one-$D237)*2+const_one)</f>
        <v>238311178.153587</v>
      </c>
      <c r="AU237" s="5" t="n">
        <f aca="false">INDEX($AG$175:$AG$302,$B237+(const_one-$E237)*4+const_one)</f>
        <v>67361311.5725315</v>
      </c>
      <c r="AV237" s="5" t="n">
        <f aca="false">INDEX($AH$175:$AH$302,$B237+(const_one-$F237)*8+const_one)</f>
        <v>93252398.6530231</v>
      </c>
      <c r="AW237" s="5" t="n">
        <f aca="false">INDEX($AI$175:$AI$302,$B237+(const_one-$G237)*16+const_one)</f>
        <v>116565498.316279</v>
      </c>
      <c r="AX237" s="5" t="n">
        <f aca="false">INDEX($AJ$175:$AJ$302,$B237+(const_one-$H237)*32+const_one)</f>
        <v>194275830.527131</v>
      </c>
      <c r="AY237" s="5" t="n">
        <f aca="false">INDEX($AK$175:$AK$302,$B237+(const_one-$I237)*64+const_one)</f>
        <v>167273060.798037</v>
      </c>
      <c r="AZ237" s="5" t="n">
        <f aca="false">--($C237=--(AS237&gt;AL237))</f>
        <v>0</v>
      </c>
      <c r="BA237" s="5" t="n">
        <f aca="false">--($D237=--(AT237&gt;AM237))</f>
        <v>0</v>
      </c>
      <c r="BB237" s="5" t="n">
        <f aca="false">--($E237=--(AU237&gt;AN237))</f>
        <v>0</v>
      </c>
      <c r="BC237" s="5" t="n">
        <f aca="false">--($F237=--(AV237&gt;AO237))</f>
        <v>1</v>
      </c>
      <c r="BD237" s="5" t="n">
        <f aca="false">--($G237=--(AW237&gt;AP237))</f>
        <v>1</v>
      </c>
      <c r="BE237" s="5" t="n">
        <f aca="false">--($H237=--(AX237&gt;AQ237))</f>
        <v>1</v>
      </c>
      <c r="BF237" s="5" t="n">
        <f aca="false">--($I237=--(AY237&gt;AR237))</f>
        <v>0</v>
      </c>
      <c r="BG237" s="5" t="n">
        <f aca="false">SUM(AZ237:BF237)</f>
        <v>3</v>
      </c>
      <c r="BH237" s="5" t="n">
        <f aca="false">SUM(AE237:AK237)+AB237+AC237+AD237</f>
        <v>1200000000</v>
      </c>
    </row>
    <row r="238" customFormat="false" ht="15" hidden="true" customHeight="false" outlineLevel="0" collapsed="false">
      <c r="A238" s="5" t="n">
        <f aca="false">exit_value_2_usd</f>
        <v>1200000000</v>
      </c>
      <c r="B238" s="2" t="n">
        <f aca="false">ROW()-ROW($B$175)</f>
        <v>63</v>
      </c>
      <c r="C238" s="2" t="n">
        <f aca="false">MOD(QUOTIENT($B238,1),2)</f>
        <v>1</v>
      </c>
      <c r="D238" s="2" t="n">
        <f aca="false">MOD(QUOTIENT($B238,2),2)</f>
        <v>1</v>
      </c>
      <c r="E238" s="2" t="n">
        <f aca="false">MOD(QUOTIENT($B238,4),2)</f>
        <v>1</v>
      </c>
      <c r="F238" s="2" t="n">
        <f aca="false">MOD(QUOTIENT($B238,8),2)</f>
        <v>1</v>
      </c>
      <c r="G238" s="2" t="n">
        <f aca="false">MOD(QUOTIENT($B238,16),2)</f>
        <v>1</v>
      </c>
      <c r="H238" s="2" t="n">
        <f aca="false">MOD(QUOTIENT($B238,32),2)</f>
        <v>1</v>
      </c>
      <c r="I238" s="2" t="n">
        <f aca="false">MOD(QUOTIENT($B238,64),2)</f>
        <v>0</v>
      </c>
      <c r="J238" s="5" t="n">
        <f aca="false">IF($C238=const_zero,MIN(class_series_f_invested_usd,MAX(const_zero,$A238)),const_zero)</f>
        <v>0</v>
      </c>
      <c r="K238" s="5" t="n">
        <f aca="false">IF($D238=const_zero,MIN(class_series_e_invested_usd,MAX(const_zero,$A238-SUM($J238:$J238))),const_zero)</f>
        <v>0</v>
      </c>
      <c r="L238" s="5" t="n">
        <f aca="false">IF($E238=const_zero,MIN(class_series_d_invested_usd,MAX(const_zero,$A238-SUM($J238:$K238))),const_zero)</f>
        <v>0</v>
      </c>
      <c r="M238" s="5" t="n">
        <f aca="false">IF($F238=const_zero,MIN(class_series_c_invested_usd,MAX(const_zero,$A238-SUM($J238:$L238))),const_zero)</f>
        <v>0</v>
      </c>
      <c r="N238" s="5" t="n">
        <f aca="false">IF($G238=const_zero,MIN(class_series_b_invested_usd,MAX(const_zero,$A238-SUM($J238:$M238))),const_zero)</f>
        <v>0</v>
      </c>
      <c r="O238" s="5" t="n">
        <f aca="false">IF($H238=const_zero,MIN(class_series_a_invested_usd,MAX(const_zero,$A238-SUM($J238:$N238))),const_zero)</f>
        <v>0</v>
      </c>
      <c r="P238" s="5" t="n">
        <f aca="false">IF($I238=const_zero,MIN(class_seed_invested_usd,MAX(const_zero,$A238-SUM($J238:$O238))),const_zero)</f>
        <v>5000000</v>
      </c>
      <c r="Q238" s="5" t="n">
        <f aca="false">MAX(const_zero,$A238-SUM($J238:$P238))</f>
        <v>1195000000</v>
      </c>
      <c r="R238" s="9" t="n">
        <f aca="false">common_rsa_total+'Pro-Forma'!$B$10+'Pro-Forma'!$B$11+IF($C238=const_one,'Pro-Forma'!$B$5,const_zero)+IF($D238=const_one,'Pro-Forma'!$F$27,const_zero)+IF($E238=const_one,'Pro-Forma'!$F$26,const_zero)+IF($F238=const_one,'Pro-Forma'!$F$25,const_zero)+IF($G238=const_one,'Pro-Forma'!$F$24,const_zero)+IF($H238=const_one,'Pro-Forma'!$F$23,const_zero)+IF($I238=const_one,'Pro-Forma'!$F$22,const_zero)</f>
        <v>28344752.5358044</v>
      </c>
      <c r="S238" s="23" t="b">
        <f aca="false">IF($R238&gt;const_zero,--($Q238&gt;option_strike_usd*$R238),const_zero)</f>
        <v>1</v>
      </c>
      <c r="T238" s="7" t="n">
        <f aca="false">IF($R238&gt;const_zero,IF($S238=const_one,($Q238+option_strike_usd*pre_f_options_issued)/($R238+pre_f_options_issued),$Q238/$R238),const_zero)</f>
        <v>38.8234594720755</v>
      </c>
      <c r="U238" s="5" t="n">
        <f aca="false">IF($C238=const_one,'Pro-Forma'!$B$5*$T238,const_zero)</f>
        <v>30952704.5730948</v>
      </c>
      <c r="V238" s="5" t="n">
        <f aca="false">IF($D238=const_one,'Pro-Forma'!$F$27*$T238,const_zero)</f>
        <v>238116711.216331</v>
      </c>
      <c r="W238" s="5" t="n">
        <f aca="false">IF($E238=const_one,'Pro-Forma'!$F$26*$T238,const_zero)</f>
        <v>67306343.3244932</v>
      </c>
      <c r="X238" s="5" t="n">
        <f aca="false">IF($F238=const_one,'Pro-Forma'!$F$25*$T238,const_zero)</f>
        <v>93176302.7329813</v>
      </c>
      <c r="Y238" s="5" t="n">
        <f aca="false">IF($G238=const_one,'Pro-Forma'!$F$24*$T238,const_zero)</f>
        <v>116470378.416227</v>
      </c>
      <c r="Z238" s="5" t="n">
        <f aca="false">IF($H238=const_one,'Pro-Forma'!$F$23*$T238,const_zero)</f>
        <v>194117297.360378</v>
      </c>
      <c r="AA238" s="5" t="n">
        <f aca="false">IF($I238=const_one,'Pro-Forma'!$F$22*$T238,const_zero)</f>
        <v>0</v>
      </c>
      <c r="AB238" s="5" t="n">
        <f aca="false">('Pro-Forma'!$B$10+'Pro-Forma'!$B$11)*$T238</f>
        <v>10890478.4476271</v>
      </c>
      <c r="AC238" s="5" t="n">
        <f aca="false">common_rsa_total*$T238</f>
        <v>349411135.24868</v>
      </c>
      <c r="AD238" s="5" t="n">
        <f aca="false">IF($S238=const_one,pre_f_options_issued*($T238-option_strike_usd),const_zero)</f>
        <v>94558648.6801888</v>
      </c>
      <c r="AE238" s="5" t="n">
        <f aca="false">J238+U238</f>
        <v>30952704.5730948</v>
      </c>
      <c r="AF238" s="5" t="n">
        <f aca="false">K238+V238</f>
        <v>238116711.216331</v>
      </c>
      <c r="AG238" s="5" t="n">
        <f aca="false">L238+W238</f>
        <v>67306343.3244932</v>
      </c>
      <c r="AH238" s="5" t="n">
        <f aca="false">M238+X238</f>
        <v>93176302.7329813</v>
      </c>
      <c r="AI238" s="5" t="n">
        <f aca="false">N238+Y238</f>
        <v>116470378.416227</v>
      </c>
      <c r="AJ238" s="5" t="n">
        <f aca="false">O238+Z238</f>
        <v>194117297.360378</v>
      </c>
      <c r="AK238" s="5" t="n">
        <f aca="false">P238+AA238</f>
        <v>5000000</v>
      </c>
      <c r="AL238" s="5" t="n">
        <f aca="false">INDEX($AE$175:$AE$302,$B238-$C238*1+const_one)</f>
        <v>30000000</v>
      </c>
      <c r="AM238" s="5" t="n">
        <f aca="false">INDEX($AF$175:$AF$302,$B238-$D238*2+const_one)</f>
        <v>300000000</v>
      </c>
      <c r="AN238" s="5" t="n">
        <f aca="false">INDEX($AG$175:$AG$302,$B238-$E238*4+const_one)</f>
        <v>100000000</v>
      </c>
      <c r="AO238" s="5" t="n">
        <f aca="false">INDEX($AH$175:$AH$302,$B238-$F238*8+const_one)</f>
        <v>60000000</v>
      </c>
      <c r="AP238" s="5" t="n">
        <f aca="false">INDEX($AI$175:$AI$302,$B238-$G238*16+const_one)</f>
        <v>30000000</v>
      </c>
      <c r="AQ238" s="5" t="n">
        <f aca="false">INDEX($AJ$175:$AJ$302,$B238-$H238*32+const_one)</f>
        <v>15000000</v>
      </c>
      <c r="AR238" s="5" t="n">
        <f aca="false">INDEX($AK$175:$AK$302,$B238-$I238*64+const_one)</f>
        <v>5000000</v>
      </c>
      <c r="AS238" s="5" t="n">
        <f aca="false">INDEX($AE$175:$AE$302,$B238+(const_one-$C238)*1+const_one)</f>
        <v>30952704.5730948</v>
      </c>
      <c r="AT238" s="5" t="n">
        <f aca="false">INDEX($AF$175:$AF$302,$B238+(const_one-$D238)*2+const_one)</f>
        <v>238116711.216331</v>
      </c>
      <c r="AU238" s="5" t="n">
        <f aca="false">INDEX($AG$175:$AG$302,$B238+(const_one-$E238)*4+const_one)</f>
        <v>67306343.3244932</v>
      </c>
      <c r="AV238" s="5" t="n">
        <f aca="false">INDEX($AH$175:$AH$302,$B238+(const_one-$F238)*8+const_one)</f>
        <v>93176302.7329813</v>
      </c>
      <c r="AW238" s="5" t="n">
        <f aca="false">INDEX($AI$175:$AI$302,$B238+(const_one-$G238)*16+const_one)</f>
        <v>116470378.416227</v>
      </c>
      <c r="AX238" s="5" t="n">
        <f aca="false">INDEX($AJ$175:$AJ$302,$B238+(const_one-$H238)*32+const_one)</f>
        <v>194117297.360378</v>
      </c>
      <c r="AY238" s="5" t="n">
        <f aca="false">INDEX($AK$175:$AK$302,$B238+(const_one-$I238)*64+const_one)</f>
        <v>167737243.938127</v>
      </c>
      <c r="AZ238" s="5" t="n">
        <f aca="false">--($C238=--(AS238&gt;AL238))</f>
        <v>1</v>
      </c>
      <c r="BA238" s="5" t="n">
        <f aca="false">--($D238=--(AT238&gt;AM238))</f>
        <v>0</v>
      </c>
      <c r="BB238" s="5" t="n">
        <f aca="false">--($E238=--(AU238&gt;AN238))</f>
        <v>0</v>
      </c>
      <c r="BC238" s="5" t="n">
        <f aca="false">--($F238=--(AV238&gt;AO238))</f>
        <v>1</v>
      </c>
      <c r="BD238" s="5" t="n">
        <f aca="false">--($G238=--(AW238&gt;AP238))</f>
        <v>1</v>
      </c>
      <c r="BE238" s="5" t="n">
        <f aca="false">--($H238=--(AX238&gt;AQ238))</f>
        <v>1</v>
      </c>
      <c r="BF238" s="5" t="n">
        <f aca="false">--($I238=--(AY238&gt;AR238))</f>
        <v>0</v>
      </c>
      <c r="BG238" s="5" t="n">
        <f aca="false">SUM(AZ238:BF238)</f>
        <v>4</v>
      </c>
      <c r="BH238" s="5" t="n">
        <f aca="false">SUM(AE238:AK238)+AB238+AC238+AD238</f>
        <v>1200000000</v>
      </c>
    </row>
    <row r="239" customFormat="false" ht="15" hidden="true" customHeight="false" outlineLevel="0" collapsed="false">
      <c r="A239" s="5" t="n">
        <f aca="false">exit_value_2_usd</f>
        <v>1200000000</v>
      </c>
      <c r="B239" s="2" t="n">
        <f aca="false">ROW()-ROW($B$175)</f>
        <v>64</v>
      </c>
      <c r="C239" s="2" t="n">
        <f aca="false">MOD(QUOTIENT($B239,1),2)</f>
        <v>0</v>
      </c>
      <c r="D239" s="2" t="n">
        <f aca="false">MOD(QUOTIENT($B239,2),2)</f>
        <v>0</v>
      </c>
      <c r="E239" s="2" t="n">
        <f aca="false">MOD(QUOTIENT($B239,4),2)</f>
        <v>0</v>
      </c>
      <c r="F239" s="2" t="n">
        <f aca="false">MOD(QUOTIENT($B239,8),2)</f>
        <v>0</v>
      </c>
      <c r="G239" s="2" t="n">
        <f aca="false">MOD(QUOTIENT($B239,16),2)</f>
        <v>0</v>
      </c>
      <c r="H239" s="2" t="n">
        <f aca="false">MOD(QUOTIENT($B239,32),2)</f>
        <v>0</v>
      </c>
      <c r="I239" s="2" t="n">
        <f aca="false">MOD(QUOTIENT($B239,64),2)</f>
        <v>1</v>
      </c>
      <c r="J239" s="5" t="n">
        <f aca="false">IF($C239=const_zero,MIN(class_series_f_invested_usd,MAX(const_zero,$A239)),const_zero)</f>
        <v>30000000</v>
      </c>
      <c r="K239" s="5" t="n">
        <f aca="false">IF($D239=const_zero,MIN(class_series_e_invested_usd,MAX(const_zero,$A239-SUM($J239:$J239))),const_zero)</f>
        <v>300000000</v>
      </c>
      <c r="L239" s="5" t="n">
        <f aca="false">IF($E239=const_zero,MIN(class_series_d_invested_usd,MAX(const_zero,$A239-SUM($J239:$K239))),const_zero)</f>
        <v>100000000</v>
      </c>
      <c r="M239" s="5" t="n">
        <f aca="false">IF($F239=const_zero,MIN(class_series_c_invested_usd,MAX(const_zero,$A239-SUM($J239:$L239))),const_zero)</f>
        <v>60000000</v>
      </c>
      <c r="N239" s="5" t="n">
        <f aca="false">IF($G239=const_zero,MIN(class_series_b_invested_usd,MAX(const_zero,$A239-SUM($J239:$M239))),const_zero)</f>
        <v>30000000</v>
      </c>
      <c r="O239" s="5" t="n">
        <f aca="false">IF($H239=const_zero,MIN(class_series_a_invested_usd,MAX(const_zero,$A239-SUM($J239:$N239))),const_zero)</f>
        <v>15000000</v>
      </c>
      <c r="P239" s="5" t="n">
        <f aca="false">IF($I239=const_zero,MIN(class_seed_invested_usd,MAX(const_zero,$A239-SUM($J239:$O239))),const_zero)</f>
        <v>0</v>
      </c>
      <c r="Q239" s="5" t="n">
        <f aca="false">MAX(const_zero,$A239-SUM($J239:$P239))</f>
        <v>665000000</v>
      </c>
      <c r="R239" s="9" t="n">
        <f aca="false">common_rsa_total+'Pro-Forma'!$B$10+'Pro-Forma'!$B$11+IF($C239=const_one,'Pro-Forma'!$B$5,const_zero)+IF($D239=const_one,'Pro-Forma'!$F$27,const_zero)+IF($E239=const_one,'Pro-Forma'!$F$26,const_zero)+IF($F239=const_one,'Pro-Forma'!$F$25,const_zero)+IF($G239=const_one,'Pro-Forma'!$F$24,const_zero)+IF($H239=const_one,'Pro-Forma'!$F$23,const_zero)+IF($I239=const_one,'Pro-Forma'!$F$22,const_zero)</f>
        <v>14280512.8289884</v>
      </c>
      <c r="S239" s="23" t="b">
        <f aca="false">IF($R239&gt;const_zero,--($Q239&gt;option_strike_usd*$R239),const_zero)</f>
        <v>1</v>
      </c>
      <c r="T239" s="7" t="n">
        <f aca="false">IF($R239&gt;const_zero,IF($S239=const_one,($Q239+option_strike_usd*pre_f_options_issued)/($R239+pre_f_options_issued),$Q239/$R239),const_zero)</f>
        <v>39.7782837033975</v>
      </c>
      <c r="U239" s="5" t="n">
        <f aca="false">IF($C239=const_one,'Pro-Forma'!$B$5*$T239,const_zero)</f>
        <v>0</v>
      </c>
      <c r="V239" s="5" t="n">
        <f aca="false">IF($D239=const_one,'Pro-Forma'!$F$27*$T239,const_zero)</f>
        <v>0</v>
      </c>
      <c r="W239" s="5" t="n">
        <f aca="false">IF($E239=const_one,'Pro-Forma'!$F$26*$T239,const_zero)</f>
        <v>0</v>
      </c>
      <c r="X239" s="5" t="n">
        <f aca="false">IF($F239=const_one,'Pro-Forma'!$F$25*$T239,const_zero)</f>
        <v>0</v>
      </c>
      <c r="Y239" s="5" t="n">
        <f aca="false">IF($G239=const_one,'Pro-Forma'!$F$24*$T239,const_zero)</f>
        <v>0</v>
      </c>
      <c r="Z239" s="5" t="n">
        <f aca="false">IF($H239=const_one,'Pro-Forma'!$F$23*$T239,const_zero)</f>
        <v>0</v>
      </c>
      <c r="AA239" s="5" t="n">
        <f aca="false">IF($I239=const_one,'Pro-Forma'!$F$22*$T239,const_zero)</f>
        <v>198891418.516987</v>
      </c>
      <c r="AB239" s="5" t="n">
        <f aca="false">('Pro-Forma'!$B$10+'Pro-Forma'!$B$11)*$T239</f>
        <v>11158318.8939418</v>
      </c>
      <c r="AC239" s="5" t="n">
        <f aca="false">common_rsa_total*$T239</f>
        <v>358004553.330577</v>
      </c>
      <c r="AD239" s="5" t="n">
        <f aca="false">IF($S239=const_one,pre_f_options_issued*($T239-option_strike_usd),const_zero)</f>
        <v>96945709.2584937</v>
      </c>
      <c r="AE239" s="5" t="n">
        <f aca="false">J239+U239</f>
        <v>30000000</v>
      </c>
      <c r="AF239" s="5" t="n">
        <f aca="false">K239+V239</f>
        <v>300000000</v>
      </c>
      <c r="AG239" s="5" t="n">
        <f aca="false">L239+W239</f>
        <v>100000000</v>
      </c>
      <c r="AH239" s="5" t="n">
        <f aca="false">M239+X239</f>
        <v>60000000</v>
      </c>
      <c r="AI239" s="5" t="n">
        <f aca="false">N239+Y239</f>
        <v>30000000</v>
      </c>
      <c r="AJ239" s="5" t="n">
        <f aca="false">O239+Z239</f>
        <v>15000000</v>
      </c>
      <c r="AK239" s="5" t="n">
        <f aca="false">P239+AA239</f>
        <v>198891418.516987</v>
      </c>
      <c r="AL239" s="5" t="n">
        <f aca="false">INDEX($AE$175:$AE$302,$B239-$C239*1+const_one)</f>
        <v>30000000</v>
      </c>
      <c r="AM239" s="5" t="n">
        <f aca="false">INDEX($AF$175:$AF$302,$B239-$D239*2+const_one)</f>
        <v>300000000</v>
      </c>
      <c r="AN239" s="5" t="n">
        <f aca="false">INDEX($AG$175:$AG$302,$B239-$E239*4+const_one)</f>
        <v>100000000</v>
      </c>
      <c r="AO239" s="5" t="n">
        <f aca="false">INDEX($AH$175:$AH$302,$B239-$F239*8+const_one)</f>
        <v>60000000</v>
      </c>
      <c r="AP239" s="5" t="n">
        <f aca="false">INDEX($AI$175:$AI$302,$B239-$G239*16+const_one)</f>
        <v>30000000</v>
      </c>
      <c r="AQ239" s="5" t="n">
        <f aca="false">INDEX($AJ$175:$AJ$302,$B239-$H239*32+const_one)</f>
        <v>15000000</v>
      </c>
      <c r="AR239" s="5" t="n">
        <f aca="false">INDEX($AK$175:$AK$302,$B239-$I239*64+const_one)</f>
        <v>5000000</v>
      </c>
      <c r="AS239" s="5" t="n">
        <f aca="false">INDEX($AE$175:$AE$302,$B239+(const_one-$C239)*1+const_one)</f>
        <v>31636216.2829393</v>
      </c>
      <c r="AT239" s="5" t="n">
        <f aca="false">INDEX($AF$175:$AF$302,$B239+(const_one-$D239)*2+const_one)</f>
        <v>258969651.248933</v>
      </c>
      <c r="AU239" s="5" t="n">
        <f aca="false">INDEX($AG$175:$AG$302,$B239+(const_one-$E239)*4+const_one)</f>
        <v>71868079.2398577</v>
      </c>
      <c r="AV239" s="5" t="n">
        <f aca="false">INDEX($AH$175:$AH$302,$B239+(const_one-$F239)*8+const_one)</f>
        <v>91029891.4094305</v>
      </c>
      <c r="AW239" s="5" t="n">
        <f aca="false">INDEX($AI$175:$AI$302,$B239+(const_one-$G239)*16+const_one)</f>
        <v>105785932.755668</v>
      </c>
      <c r="AX239" s="5" t="n">
        <f aca="false">INDEX($AJ$175:$AJ$302,$B239+(const_one-$H239)*32+const_one)</f>
        <v>156676751.681356</v>
      </c>
      <c r="AY239" s="5" t="n">
        <f aca="false">INDEX($AK$175:$AK$302,$B239+(const_one-$I239)*64+const_one)</f>
        <v>198891418.516987</v>
      </c>
      <c r="AZ239" s="5" t="n">
        <f aca="false">--($C239=--(AS239&gt;AL239))</f>
        <v>0</v>
      </c>
      <c r="BA239" s="5" t="n">
        <f aca="false">--($D239=--(AT239&gt;AM239))</f>
        <v>1</v>
      </c>
      <c r="BB239" s="5" t="n">
        <f aca="false">--($E239=--(AU239&gt;AN239))</f>
        <v>1</v>
      </c>
      <c r="BC239" s="5" t="n">
        <f aca="false">--($F239=--(AV239&gt;AO239))</f>
        <v>0</v>
      </c>
      <c r="BD239" s="5" t="n">
        <f aca="false">--($G239=--(AW239&gt;AP239))</f>
        <v>0</v>
      </c>
      <c r="BE239" s="5" t="n">
        <f aca="false">--($H239=--(AX239&gt;AQ239))</f>
        <v>0</v>
      </c>
      <c r="BF239" s="5" t="n">
        <f aca="false">--($I239=--(AY239&gt;AR239))</f>
        <v>1</v>
      </c>
      <c r="BG239" s="5" t="n">
        <f aca="false">SUM(AZ239:BF239)</f>
        <v>3</v>
      </c>
      <c r="BH239" s="5" t="n">
        <f aca="false">SUM(AE239:AK239)+AB239+AC239+AD239</f>
        <v>1200000000</v>
      </c>
    </row>
    <row r="240" customFormat="false" ht="15" hidden="true" customHeight="false" outlineLevel="0" collapsed="false">
      <c r="A240" s="5" t="n">
        <f aca="false">exit_value_2_usd</f>
        <v>1200000000</v>
      </c>
      <c r="B240" s="2" t="n">
        <f aca="false">ROW()-ROW($B$175)</f>
        <v>65</v>
      </c>
      <c r="C240" s="2" t="n">
        <f aca="false">MOD(QUOTIENT($B240,1),2)</f>
        <v>1</v>
      </c>
      <c r="D240" s="2" t="n">
        <f aca="false">MOD(QUOTIENT($B240,2),2)</f>
        <v>0</v>
      </c>
      <c r="E240" s="2" t="n">
        <f aca="false">MOD(QUOTIENT($B240,4),2)</f>
        <v>0</v>
      </c>
      <c r="F240" s="2" t="n">
        <f aca="false">MOD(QUOTIENT($B240,8),2)</f>
        <v>0</v>
      </c>
      <c r="G240" s="2" t="n">
        <f aca="false">MOD(QUOTIENT($B240,16),2)</f>
        <v>0</v>
      </c>
      <c r="H240" s="2" t="n">
        <f aca="false">MOD(QUOTIENT($B240,32),2)</f>
        <v>0</v>
      </c>
      <c r="I240" s="2" t="n">
        <f aca="false">MOD(QUOTIENT($B240,64),2)</f>
        <v>1</v>
      </c>
      <c r="J240" s="5" t="n">
        <f aca="false">IF($C240=const_zero,MIN(class_series_f_invested_usd,MAX(const_zero,$A240)),const_zero)</f>
        <v>0</v>
      </c>
      <c r="K240" s="5" t="n">
        <f aca="false">IF($D240=const_zero,MIN(class_series_e_invested_usd,MAX(const_zero,$A240-SUM($J240:$J240))),const_zero)</f>
        <v>300000000</v>
      </c>
      <c r="L240" s="5" t="n">
        <f aca="false">IF($E240=const_zero,MIN(class_series_d_invested_usd,MAX(const_zero,$A240-SUM($J240:$K240))),const_zero)</f>
        <v>100000000</v>
      </c>
      <c r="M240" s="5" t="n">
        <f aca="false">IF($F240=const_zero,MIN(class_series_c_invested_usd,MAX(const_zero,$A240-SUM($J240:$L240))),const_zero)</f>
        <v>60000000</v>
      </c>
      <c r="N240" s="5" t="n">
        <f aca="false">IF($G240=const_zero,MIN(class_series_b_invested_usd,MAX(const_zero,$A240-SUM($J240:$M240))),const_zero)</f>
        <v>30000000</v>
      </c>
      <c r="O240" s="5" t="n">
        <f aca="false">IF($H240=const_zero,MIN(class_series_a_invested_usd,MAX(const_zero,$A240-SUM($J240:$N240))),const_zero)</f>
        <v>15000000</v>
      </c>
      <c r="P240" s="5" t="n">
        <f aca="false">IF($I240=const_zero,MIN(class_seed_invested_usd,MAX(const_zero,$A240-SUM($J240:$O240))),const_zero)</f>
        <v>0</v>
      </c>
      <c r="Q240" s="5" t="n">
        <f aca="false">MAX(const_zero,$A240-SUM($J240:$P240))</f>
        <v>695000000</v>
      </c>
      <c r="R240" s="9" t="n">
        <f aca="false">common_rsa_total+'Pro-Forma'!$B$10+'Pro-Forma'!$B$11+IF($C240=const_one,'Pro-Forma'!$B$5,const_zero)+IF($D240=const_one,'Pro-Forma'!$F$27,const_zero)+IF($E240=const_one,'Pro-Forma'!$F$26,const_zero)+IF($F240=const_one,'Pro-Forma'!$F$25,const_zero)+IF($G240=const_one,'Pro-Forma'!$F$24,const_zero)+IF($H240=const_one,'Pro-Forma'!$F$23,const_zero)+IF($I240=const_one,'Pro-Forma'!$F$22,const_zero)</f>
        <v>15077780.8981917</v>
      </c>
      <c r="S240" s="23" t="b">
        <f aca="false">IF($R240&gt;const_zero,--($Q240&gt;option_strike_usd*$R240),const_zero)</f>
        <v>1</v>
      </c>
      <c r="T240" s="7" t="n">
        <f aca="false">IF($R240&gt;const_zero,IF($S240=const_one,($Q240+option_strike_usd*pre_f_options_issued)/($R240+pre_f_options_issued),$Q240/$R240),const_zero)</f>
        <v>39.6807767738051</v>
      </c>
      <c r="U240" s="5" t="n">
        <f aca="false">IF($C240=const_one,'Pro-Forma'!$B$5*$T240,const_zero)</f>
        <v>31636216.2829393</v>
      </c>
      <c r="V240" s="5" t="n">
        <f aca="false">IF($D240=const_one,'Pro-Forma'!$F$27*$T240,const_zero)</f>
        <v>0</v>
      </c>
      <c r="W240" s="5" t="n">
        <f aca="false">IF($E240=const_one,'Pro-Forma'!$F$26*$T240,const_zero)</f>
        <v>0</v>
      </c>
      <c r="X240" s="5" t="n">
        <f aca="false">IF($F240=const_one,'Pro-Forma'!$F$25*$T240,const_zero)</f>
        <v>0</v>
      </c>
      <c r="Y240" s="5" t="n">
        <f aca="false">IF($G240=const_one,'Pro-Forma'!$F$24*$T240,const_zero)</f>
        <v>0</v>
      </c>
      <c r="Z240" s="5" t="n">
        <f aca="false">IF($H240=const_one,'Pro-Forma'!$F$23*$T240,const_zero)</f>
        <v>0</v>
      </c>
      <c r="AA240" s="5" t="n">
        <f aca="false">IF($I240=const_one,'Pro-Forma'!$F$22*$T240,const_zero)</f>
        <v>198403883.869026</v>
      </c>
      <c r="AB240" s="5" t="n">
        <f aca="false">('Pro-Forma'!$B$10+'Pro-Forma'!$B$11)*$T240</f>
        <v>11130966.9492759</v>
      </c>
      <c r="AC240" s="5" t="n">
        <f aca="false">common_rsa_total*$T240</f>
        <v>357126990.964246</v>
      </c>
      <c r="AD240" s="5" t="n">
        <f aca="false">IF($S240=const_one,pre_f_options_issued*($T240-option_strike_usd),const_zero)</f>
        <v>96701941.9345128</v>
      </c>
      <c r="AE240" s="5" t="n">
        <f aca="false">J240+U240</f>
        <v>31636216.2829393</v>
      </c>
      <c r="AF240" s="5" t="n">
        <f aca="false">K240+V240</f>
        <v>300000000</v>
      </c>
      <c r="AG240" s="5" t="n">
        <f aca="false">L240+W240</f>
        <v>100000000</v>
      </c>
      <c r="AH240" s="5" t="n">
        <f aca="false">M240+X240</f>
        <v>60000000</v>
      </c>
      <c r="AI240" s="5" t="n">
        <f aca="false">N240+Y240</f>
        <v>30000000</v>
      </c>
      <c r="AJ240" s="5" t="n">
        <f aca="false">O240+Z240</f>
        <v>15000000</v>
      </c>
      <c r="AK240" s="5" t="n">
        <f aca="false">P240+AA240</f>
        <v>198403883.869026</v>
      </c>
      <c r="AL240" s="5" t="n">
        <f aca="false">INDEX($AE$175:$AE$302,$B240-$C240*1+const_one)</f>
        <v>30000000</v>
      </c>
      <c r="AM240" s="5" t="n">
        <f aca="false">INDEX($AF$175:$AF$302,$B240-$D240*2+const_one)</f>
        <v>300000000</v>
      </c>
      <c r="AN240" s="5" t="n">
        <f aca="false">INDEX($AG$175:$AG$302,$B240-$E240*4+const_one)</f>
        <v>100000000</v>
      </c>
      <c r="AO240" s="5" t="n">
        <f aca="false">INDEX($AH$175:$AH$302,$B240-$F240*8+const_one)</f>
        <v>60000000</v>
      </c>
      <c r="AP240" s="5" t="n">
        <f aca="false">INDEX($AI$175:$AI$302,$B240-$G240*16+const_one)</f>
        <v>30000000</v>
      </c>
      <c r="AQ240" s="5" t="n">
        <f aca="false">INDEX($AJ$175:$AJ$302,$B240-$H240*32+const_one)</f>
        <v>15000000</v>
      </c>
      <c r="AR240" s="5" t="n">
        <f aca="false">INDEX($AK$175:$AK$302,$B240-$I240*64+const_one)</f>
        <v>5000000</v>
      </c>
      <c r="AS240" s="5" t="n">
        <f aca="false">INDEX($AE$175:$AE$302,$B240+(const_one-$C240)*1+const_one)</f>
        <v>31636216.2829393</v>
      </c>
      <c r="AT240" s="5" t="n">
        <f aca="false">INDEX($AF$175:$AF$302,$B240+(const_one-$D240)*2+const_one)</f>
        <v>258022051.837706</v>
      </c>
      <c r="AU240" s="5" t="n">
        <f aca="false">INDEX($AG$175:$AG$302,$B240+(const_one-$E240)*4+const_one)</f>
        <v>71594221.5635464</v>
      </c>
      <c r="AV240" s="5" t="n">
        <f aca="false">INDEX($AH$175:$AH$302,$B240+(const_one-$F240)*8+const_one)</f>
        <v>91001098.1332045</v>
      </c>
      <c r="AW240" s="5" t="n">
        <f aca="false">INDEX($AI$175:$AI$302,$B240+(const_one-$G240)*16+const_one)</f>
        <v>106060999.035702</v>
      </c>
      <c r="AX240" s="5" t="n">
        <f aca="false">INDEX($AJ$175:$AJ$302,$B240+(const_one-$H240)*32+const_one)</f>
        <v>157787871.89335</v>
      </c>
      <c r="AY240" s="5" t="n">
        <f aca="false">INDEX($AK$175:$AK$302,$B240+(const_one-$I240)*64+const_one)</f>
        <v>198403883.869026</v>
      </c>
      <c r="AZ240" s="5" t="n">
        <f aca="false">--($C240=--(AS240&gt;AL240))</f>
        <v>1</v>
      </c>
      <c r="BA240" s="5" t="n">
        <f aca="false">--($D240=--(AT240&gt;AM240))</f>
        <v>1</v>
      </c>
      <c r="BB240" s="5" t="n">
        <f aca="false">--($E240=--(AU240&gt;AN240))</f>
        <v>1</v>
      </c>
      <c r="BC240" s="5" t="n">
        <f aca="false">--($F240=--(AV240&gt;AO240))</f>
        <v>0</v>
      </c>
      <c r="BD240" s="5" t="n">
        <f aca="false">--($G240=--(AW240&gt;AP240))</f>
        <v>0</v>
      </c>
      <c r="BE240" s="5" t="n">
        <f aca="false">--($H240=--(AX240&gt;AQ240))</f>
        <v>0</v>
      </c>
      <c r="BF240" s="5" t="n">
        <f aca="false">--($I240=--(AY240&gt;AR240))</f>
        <v>1</v>
      </c>
      <c r="BG240" s="5" t="n">
        <f aca="false">SUM(AZ240:BF240)</f>
        <v>4</v>
      </c>
      <c r="BH240" s="5" t="n">
        <f aca="false">SUM(AE240:AK240)+AB240+AC240+AD240</f>
        <v>1200000000</v>
      </c>
    </row>
    <row r="241" customFormat="false" ht="15" hidden="true" customHeight="false" outlineLevel="0" collapsed="false">
      <c r="A241" s="5" t="n">
        <f aca="false">exit_value_2_usd</f>
        <v>1200000000</v>
      </c>
      <c r="B241" s="2" t="n">
        <f aca="false">ROW()-ROW($B$175)</f>
        <v>66</v>
      </c>
      <c r="C241" s="2" t="n">
        <f aca="false">MOD(QUOTIENT($B241,1),2)</f>
        <v>0</v>
      </c>
      <c r="D241" s="2" t="n">
        <f aca="false">MOD(QUOTIENT($B241,2),2)</f>
        <v>1</v>
      </c>
      <c r="E241" s="2" t="n">
        <f aca="false">MOD(QUOTIENT($B241,4),2)</f>
        <v>0</v>
      </c>
      <c r="F241" s="2" t="n">
        <f aca="false">MOD(QUOTIENT($B241,8),2)</f>
        <v>0</v>
      </c>
      <c r="G241" s="2" t="n">
        <f aca="false">MOD(QUOTIENT($B241,16),2)</f>
        <v>0</v>
      </c>
      <c r="H241" s="2" t="n">
        <f aca="false">MOD(QUOTIENT($B241,32),2)</f>
        <v>0</v>
      </c>
      <c r="I241" s="2" t="n">
        <f aca="false">MOD(QUOTIENT($B241,64),2)</f>
        <v>1</v>
      </c>
      <c r="J241" s="5" t="n">
        <f aca="false">IF($C241=const_zero,MIN(class_series_f_invested_usd,MAX(const_zero,$A241)),const_zero)</f>
        <v>30000000</v>
      </c>
      <c r="K241" s="5" t="n">
        <f aca="false">IF($D241=const_zero,MIN(class_series_e_invested_usd,MAX(const_zero,$A241-SUM($J241:$J241))),const_zero)</f>
        <v>0</v>
      </c>
      <c r="L241" s="5" t="n">
        <f aca="false">IF($E241=const_zero,MIN(class_series_d_invested_usd,MAX(const_zero,$A241-SUM($J241:$K241))),const_zero)</f>
        <v>100000000</v>
      </c>
      <c r="M241" s="5" t="n">
        <f aca="false">IF($F241=const_zero,MIN(class_series_c_invested_usd,MAX(const_zero,$A241-SUM($J241:$L241))),const_zero)</f>
        <v>60000000</v>
      </c>
      <c r="N241" s="5" t="n">
        <f aca="false">IF($G241=const_zero,MIN(class_series_b_invested_usd,MAX(const_zero,$A241-SUM($J241:$M241))),const_zero)</f>
        <v>30000000</v>
      </c>
      <c r="O241" s="5" t="n">
        <f aca="false">IF($H241=const_zero,MIN(class_series_a_invested_usd,MAX(const_zero,$A241-SUM($J241:$N241))),const_zero)</f>
        <v>15000000</v>
      </c>
      <c r="P241" s="5" t="n">
        <f aca="false">IF($I241=const_zero,MIN(class_seed_invested_usd,MAX(const_zero,$A241-SUM($J241:$O241))),const_zero)</f>
        <v>0</v>
      </c>
      <c r="Q241" s="5" t="n">
        <f aca="false">MAX(const_zero,$A241-SUM($J241:$P241))</f>
        <v>965000000</v>
      </c>
      <c r="R241" s="9" t="n">
        <f aca="false">common_rsa_total+'Pro-Forma'!$B$10+'Pro-Forma'!$B$11+IF($C241=const_one,'Pro-Forma'!$B$5,const_zero)+IF($D241=const_one,'Pro-Forma'!$F$27,const_zero)+IF($E241=const_one,'Pro-Forma'!$F$26,const_zero)+IF($F241=const_one,'Pro-Forma'!$F$25,const_zero)+IF($G241=const_one,'Pro-Forma'!$F$24,const_zero)+IF($H241=const_one,'Pro-Forma'!$F$23,const_zero)+IF($I241=const_one,'Pro-Forma'!$F$22,const_zero)</f>
        <v>20413833.1063222</v>
      </c>
      <c r="S241" s="23" t="b">
        <f aca="false">IF($R241&gt;const_zero,--($Q241&gt;option_strike_usd*$R241),const_zero)</f>
        <v>1</v>
      </c>
      <c r="T241" s="7" t="n">
        <f aca="false">IF($R241&gt;const_zero,IF($S241=const_one,($Q241+option_strike_usd*pre_f_options_issued)/($R241+pre_f_options_issued),$Q241/$R241),const_zero)</f>
        <v>42.2234025844002</v>
      </c>
      <c r="U241" s="5" t="n">
        <f aca="false">IF($C241=const_one,'Pro-Forma'!$B$5*$T241,const_zero)</f>
        <v>0</v>
      </c>
      <c r="V241" s="5" t="n">
        <f aca="false">IF($D241=const_one,'Pro-Forma'!$F$27*$T241,const_zero)</f>
        <v>258969651.248933</v>
      </c>
      <c r="W241" s="5" t="n">
        <f aca="false">IF($E241=const_one,'Pro-Forma'!$F$26*$T241,const_zero)</f>
        <v>0</v>
      </c>
      <c r="X241" s="5" t="n">
        <f aca="false">IF($F241=const_one,'Pro-Forma'!$F$25*$T241,const_zero)</f>
        <v>0</v>
      </c>
      <c r="Y241" s="5" t="n">
        <f aca="false">IF($G241=const_one,'Pro-Forma'!$F$24*$T241,const_zero)</f>
        <v>0</v>
      </c>
      <c r="Z241" s="5" t="n">
        <f aca="false">IF($H241=const_one,'Pro-Forma'!$F$23*$T241,const_zero)</f>
        <v>0</v>
      </c>
      <c r="AA241" s="5" t="n">
        <f aca="false">IF($I241=const_one,'Pro-Forma'!$F$22*$T241,const_zero)</f>
        <v>211117012.922001</v>
      </c>
      <c r="AB241" s="5" t="n">
        <f aca="false">('Pro-Forma'!$B$10+'Pro-Forma'!$B$11)*$T241</f>
        <v>11844206.1084648</v>
      </c>
      <c r="AC241" s="5" t="n">
        <f aca="false">common_rsa_total*$T241</f>
        <v>380010623.259601</v>
      </c>
      <c r="AD241" s="5" t="n">
        <f aca="false">IF($S241=const_one,pre_f_options_issued*($T241-option_strike_usd),const_zero)</f>
        <v>103058506.461</v>
      </c>
      <c r="AE241" s="5" t="n">
        <f aca="false">J241+U241</f>
        <v>30000000</v>
      </c>
      <c r="AF241" s="5" t="n">
        <f aca="false">K241+V241</f>
        <v>258969651.248933</v>
      </c>
      <c r="AG241" s="5" t="n">
        <f aca="false">L241+W241</f>
        <v>100000000</v>
      </c>
      <c r="AH241" s="5" t="n">
        <f aca="false">M241+X241</f>
        <v>60000000</v>
      </c>
      <c r="AI241" s="5" t="n">
        <f aca="false">N241+Y241</f>
        <v>30000000</v>
      </c>
      <c r="AJ241" s="5" t="n">
        <f aca="false">O241+Z241</f>
        <v>15000000</v>
      </c>
      <c r="AK241" s="5" t="n">
        <f aca="false">P241+AA241</f>
        <v>211117012.922001</v>
      </c>
      <c r="AL241" s="5" t="n">
        <f aca="false">INDEX($AE$175:$AE$302,$B241-$C241*1+const_one)</f>
        <v>30000000</v>
      </c>
      <c r="AM241" s="5" t="n">
        <f aca="false">INDEX($AF$175:$AF$302,$B241-$D241*2+const_one)</f>
        <v>300000000</v>
      </c>
      <c r="AN241" s="5" t="n">
        <f aca="false">INDEX($AG$175:$AG$302,$B241-$E241*4+const_one)</f>
        <v>100000000</v>
      </c>
      <c r="AO241" s="5" t="n">
        <f aca="false">INDEX($AH$175:$AH$302,$B241-$F241*8+const_one)</f>
        <v>60000000</v>
      </c>
      <c r="AP241" s="5" t="n">
        <f aca="false">INDEX($AI$175:$AI$302,$B241-$G241*16+const_one)</f>
        <v>30000000</v>
      </c>
      <c r="AQ241" s="5" t="n">
        <f aca="false">INDEX($AJ$175:$AJ$302,$B241-$H241*32+const_one)</f>
        <v>15000000</v>
      </c>
      <c r="AR241" s="5" t="n">
        <f aca="false">INDEX($AK$175:$AK$302,$B241-$I241*64+const_one)</f>
        <v>5000000</v>
      </c>
      <c r="AS241" s="5" t="n">
        <f aca="false">INDEX($AE$175:$AE$302,$B241+(const_one-$C241)*1+const_one)</f>
        <v>33540192.5512926</v>
      </c>
      <c r="AT241" s="5" t="n">
        <f aca="false">INDEX($AF$175:$AF$302,$B241+(const_one-$D241)*2+const_one)</f>
        <v>258969651.248933</v>
      </c>
      <c r="AU241" s="5" t="n">
        <f aca="false">INDEX($AG$175:$AG$302,$B241+(const_one-$E241)*4+const_one)</f>
        <v>75085667.6512127</v>
      </c>
      <c r="AV241" s="5" t="n">
        <f aca="false">INDEX($AH$175:$AH$302,$B241+(const_one-$F241)*8+const_one)</f>
        <v>97417091.6606109</v>
      </c>
      <c r="AW241" s="5" t="n">
        <f aca="false">INDEX($AI$175:$AI$302,$B241+(const_one-$G241)*16+const_one)</f>
        <v>115478863.652553</v>
      </c>
      <c r="AX241" s="5" t="n">
        <f aca="false">INDEX($AJ$175:$AJ$302,$B241+(const_one-$H241)*32+const_one)</f>
        <v>175988012.154711</v>
      </c>
      <c r="AY241" s="5" t="n">
        <f aca="false">INDEX($AK$175:$AK$302,$B241+(const_one-$I241)*64+const_one)</f>
        <v>211117012.922001</v>
      </c>
      <c r="AZ241" s="5" t="n">
        <f aca="false">--($C241=--(AS241&gt;AL241))</f>
        <v>0</v>
      </c>
      <c r="BA241" s="5" t="n">
        <f aca="false">--($D241=--(AT241&gt;AM241))</f>
        <v>0</v>
      </c>
      <c r="BB241" s="5" t="n">
        <f aca="false">--($E241=--(AU241&gt;AN241))</f>
        <v>1</v>
      </c>
      <c r="BC241" s="5" t="n">
        <f aca="false">--($F241=--(AV241&gt;AO241))</f>
        <v>0</v>
      </c>
      <c r="BD241" s="5" t="n">
        <f aca="false">--($G241=--(AW241&gt;AP241))</f>
        <v>0</v>
      </c>
      <c r="BE241" s="5" t="n">
        <f aca="false">--($H241=--(AX241&gt;AQ241))</f>
        <v>0</v>
      </c>
      <c r="BF241" s="5" t="n">
        <f aca="false">--($I241=--(AY241&gt;AR241))</f>
        <v>1</v>
      </c>
      <c r="BG241" s="5" t="n">
        <f aca="false">SUM(AZ241:BF241)</f>
        <v>2</v>
      </c>
      <c r="BH241" s="5" t="n">
        <f aca="false">SUM(AE241:AK241)+AB241+AC241+AD241</f>
        <v>1200000000</v>
      </c>
    </row>
    <row r="242" customFormat="false" ht="15" hidden="true" customHeight="false" outlineLevel="0" collapsed="false">
      <c r="A242" s="5" t="n">
        <f aca="false">exit_value_2_usd</f>
        <v>1200000000</v>
      </c>
      <c r="B242" s="2" t="n">
        <f aca="false">ROW()-ROW($B$175)</f>
        <v>67</v>
      </c>
      <c r="C242" s="2" t="n">
        <f aca="false">MOD(QUOTIENT($B242,1),2)</f>
        <v>1</v>
      </c>
      <c r="D242" s="2" t="n">
        <f aca="false">MOD(QUOTIENT($B242,2),2)</f>
        <v>1</v>
      </c>
      <c r="E242" s="2" t="n">
        <f aca="false">MOD(QUOTIENT($B242,4),2)</f>
        <v>0</v>
      </c>
      <c r="F242" s="2" t="n">
        <f aca="false">MOD(QUOTIENT($B242,8),2)</f>
        <v>0</v>
      </c>
      <c r="G242" s="2" t="n">
        <f aca="false">MOD(QUOTIENT($B242,16),2)</f>
        <v>0</v>
      </c>
      <c r="H242" s="2" t="n">
        <f aca="false">MOD(QUOTIENT($B242,32),2)</f>
        <v>0</v>
      </c>
      <c r="I242" s="2" t="n">
        <f aca="false">MOD(QUOTIENT($B242,64),2)</f>
        <v>1</v>
      </c>
      <c r="J242" s="5" t="n">
        <f aca="false">IF($C242=const_zero,MIN(class_series_f_invested_usd,MAX(const_zero,$A242)),const_zero)</f>
        <v>0</v>
      </c>
      <c r="K242" s="5" t="n">
        <f aca="false">IF($D242=const_zero,MIN(class_series_e_invested_usd,MAX(const_zero,$A242-SUM($J242:$J242))),const_zero)</f>
        <v>0</v>
      </c>
      <c r="L242" s="5" t="n">
        <f aca="false">IF($E242=const_zero,MIN(class_series_d_invested_usd,MAX(const_zero,$A242-SUM($J242:$K242))),const_zero)</f>
        <v>100000000</v>
      </c>
      <c r="M242" s="5" t="n">
        <f aca="false">IF($F242=const_zero,MIN(class_series_c_invested_usd,MAX(const_zero,$A242-SUM($J242:$L242))),const_zero)</f>
        <v>60000000</v>
      </c>
      <c r="N242" s="5" t="n">
        <f aca="false">IF($G242=const_zero,MIN(class_series_b_invested_usd,MAX(const_zero,$A242-SUM($J242:$M242))),const_zero)</f>
        <v>30000000</v>
      </c>
      <c r="O242" s="5" t="n">
        <f aca="false">IF($H242=const_zero,MIN(class_series_a_invested_usd,MAX(const_zero,$A242-SUM($J242:$N242))),const_zero)</f>
        <v>15000000</v>
      </c>
      <c r="P242" s="5" t="n">
        <f aca="false">IF($I242=const_zero,MIN(class_seed_invested_usd,MAX(const_zero,$A242-SUM($J242:$O242))),const_zero)</f>
        <v>0</v>
      </c>
      <c r="Q242" s="5" t="n">
        <f aca="false">MAX(const_zero,$A242-SUM($J242:$P242))</f>
        <v>995000000</v>
      </c>
      <c r="R242" s="9" t="n">
        <f aca="false">common_rsa_total+'Pro-Forma'!$B$10+'Pro-Forma'!$B$11+IF($C242=const_one,'Pro-Forma'!$B$5,const_zero)+IF($D242=const_one,'Pro-Forma'!$F$27,const_zero)+IF($E242=const_one,'Pro-Forma'!$F$26,const_zero)+IF($F242=const_one,'Pro-Forma'!$F$25,const_zero)+IF($G242=const_one,'Pro-Forma'!$F$24,const_zero)+IF($H242=const_one,'Pro-Forma'!$F$23,const_zero)+IF($I242=const_one,'Pro-Forma'!$F$22,const_zero)</f>
        <v>21211101.1755256</v>
      </c>
      <c r="S242" s="23" t="b">
        <f aca="false">IF($R242&gt;const_zero,--($Q242&gt;option_strike_usd*$R242),const_zero)</f>
        <v>1</v>
      </c>
      <c r="T242" s="7" t="n">
        <f aca="false">IF($R242&gt;const_zero,IF($S242=const_one,($Q242+option_strike_usd*pre_f_options_issued)/($R242+pre_f_options_issued),$Q242/$R242),const_zero)</f>
        <v>42.0689023515118</v>
      </c>
      <c r="U242" s="5" t="n">
        <f aca="false">IF($C242=const_one,'Pro-Forma'!$B$5*$T242,const_zero)</f>
        <v>33540192.5512926</v>
      </c>
      <c r="V242" s="5" t="n">
        <f aca="false">IF($D242=const_one,'Pro-Forma'!$F$27*$T242,const_zero)</f>
        <v>258022051.837706</v>
      </c>
      <c r="W242" s="5" t="n">
        <f aca="false">IF($E242=const_one,'Pro-Forma'!$F$26*$T242,const_zero)</f>
        <v>0</v>
      </c>
      <c r="X242" s="5" t="n">
        <f aca="false">IF($F242=const_one,'Pro-Forma'!$F$25*$T242,const_zero)</f>
        <v>0</v>
      </c>
      <c r="Y242" s="5" t="n">
        <f aca="false">IF($G242=const_one,'Pro-Forma'!$F$24*$T242,const_zero)</f>
        <v>0</v>
      </c>
      <c r="Z242" s="5" t="n">
        <f aca="false">IF($H242=const_one,'Pro-Forma'!$F$23*$T242,const_zero)</f>
        <v>0</v>
      </c>
      <c r="AA242" s="5" t="n">
        <f aca="false">IF($I242=const_one,'Pro-Forma'!$F$22*$T242,const_zero)</f>
        <v>210344511.757559</v>
      </c>
      <c r="AB242" s="5" t="n">
        <f aca="false">('Pro-Forma'!$B$10+'Pro-Forma'!$B$11)*$T242</f>
        <v>11800866.8110579</v>
      </c>
      <c r="AC242" s="5" t="n">
        <f aca="false">common_rsa_total*$T242</f>
        <v>378620121.163606</v>
      </c>
      <c r="AD242" s="5" t="n">
        <f aca="false">IF($S242=const_one,pre_f_options_issued*($T242-option_strike_usd),const_zero)</f>
        <v>102672255.878779</v>
      </c>
      <c r="AE242" s="5" t="n">
        <f aca="false">J242+U242</f>
        <v>33540192.5512926</v>
      </c>
      <c r="AF242" s="5" t="n">
        <f aca="false">K242+V242</f>
        <v>258022051.837706</v>
      </c>
      <c r="AG242" s="5" t="n">
        <f aca="false">L242+W242</f>
        <v>100000000</v>
      </c>
      <c r="AH242" s="5" t="n">
        <f aca="false">M242+X242</f>
        <v>60000000</v>
      </c>
      <c r="AI242" s="5" t="n">
        <f aca="false">N242+Y242</f>
        <v>30000000</v>
      </c>
      <c r="AJ242" s="5" t="n">
        <f aca="false">O242+Z242</f>
        <v>15000000</v>
      </c>
      <c r="AK242" s="5" t="n">
        <f aca="false">P242+AA242</f>
        <v>210344511.757559</v>
      </c>
      <c r="AL242" s="5" t="n">
        <f aca="false">INDEX($AE$175:$AE$302,$B242-$C242*1+const_one)</f>
        <v>30000000</v>
      </c>
      <c r="AM242" s="5" t="n">
        <f aca="false">INDEX($AF$175:$AF$302,$B242-$D242*2+const_one)</f>
        <v>300000000</v>
      </c>
      <c r="AN242" s="5" t="n">
        <f aca="false">INDEX($AG$175:$AG$302,$B242-$E242*4+const_one)</f>
        <v>100000000</v>
      </c>
      <c r="AO242" s="5" t="n">
        <f aca="false">INDEX($AH$175:$AH$302,$B242-$F242*8+const_one)</f>
        <v>60000000</v>
      </c>
      <c r="AP242" s="5" t="n">
        <f aca="false">INDEX($AI$175:$AI$302,$B242-$G242*16+const_one)</f>
        <v>30000000</v>
      </c>
      <c r="AQ242" s="5" t="n">
        <f aca="false">INDEX($AJ$175:$AJ$302,$B242-$H242*32+const_one)</f>
        <v>15000000</v>
      </c>
      <c r="AR242" s="5" t="n">
        <f aca="false">INDEX($AK$175:$AK$302,$B242-$I242*64+const_one)</f>
        <v>5000000</v>
      </c>
      <c r="AS242" s="5" t="n">
        <f aca="false">INDEX($AE$175:$AE$302,$B242+(const_one-$C242)*1+const_one)</f>
        <v>33540192.5512926</v>
      </c>
      <c r="AT242" s="5" t="n">
        <f aca="false">INDEX($AF$175:$AF$302,$B242+(const_one-$D242)*2+const_one)</f>
        <v>258022051.837706</v>
      </c>
      <c r="AU242" s="5" t="n">
        <f aca="false">INDEX($AG$175:$AG$302,$B242+(const_one-$E242)*4+const_one)</f>
        <v>74777004.2262606</v>
      </c>
      <c r="AV242" s="5" t="n">
        <f aca="false">INDEX($AH$175:$AH$302,$B242+(const_one-$F242)*8+const_one)</f>
        <v>97200036.9857598</v>
      </c>
      <c r="AW242" s="5" t="n">
        <f aca="false">INDEX($AI$175:$AI$302,$B242+(const_one-$G242)*16+const_one)</f>
        <v>115401457.234732</v>
      </c>
      <c r="AX242" s="5" t="n">
        <f aca="false">INDEX($AJ$175:$AJ$302,$B242+(const_one-$H242)*32+const_one)</f>
        <v>176325525.414381</v>
      </c>
      <c r="AY242" s="5" t="n">
        <f aca="false">INDEX($AK$175:$AK$302,$B242+(const_one-$I242)*64+const_one)</f>
        <v>210344511.757559</v>
      </c>
      <c r="AZ242" s="5" t="n">
        <f aca="false">--($C242=--(AS242&gt;AL242))</f>
        <v>1</v>
      </c>
      <c r="BA242" s="5" t="n">
        <f aca="false">--($D242=--(AT242&gt;AM242))</f>
        <v>0</v>
      </c>
      <c r="BB242" s="5" t="n">
        <f aca="false">--($E242=--(AU242&gt;AN242))</f>
        <v>1</v>
      </c>
      <c r="BC242" s="5" t="n">
        <f aca="false">--($F242=--(AV242&gt;AO242))</f>
        <v>0</v>
      </c>
      <c r="BD242" s="5" t="n">
        <f aca="false">--($G242=--(AW242&gt;AP242))</f>
        <v>0</v>
      </c>
      <c r="BE242" s="5" t="n">
        <f aca="false">--($H242=--(AX242&gt;AQ242))</f>
        <v>0</v>
      </c>
      <c r="BF242" s="5" t="n">
        <f aca="false">--($I242=--(AY242&gt;AR242))</f>
        <v>1</v>
      </c>
      <c r="BG242" s="5" t="n">
        <f aca="false">SUM(AZ242:BF242)</f>
        <v>3</v>
      </c>
      <c r="BH242" s="5" t="n">
        <f aca="false">SUM(AE242:AK242)+AB242+AC242+AD242</f>
        <v>1200000000</v>
      </c>
    </row>
    <row r="243" customFormat="false" ht="15" hidden="true" customHeight="false" outlineLevel="0" collapsed="false">
      <c r="A243" s="5" t="n">
        <f aca="false">exit_value_2_usd</f>
        <v>1200000000</v>
      </c>
      <c r="B243" s="2" t="n">
        <f aca="false">ROW()-ROW($B$175)</f>
        <v>68</v>
      </c>
      <c r="C243" s="2" t="n">
        <f aca="false">MOD(QUOTIENT($B243,1),2)</f>
        <v>0</v>
      </c>
      <c r="D243" s="2" t="n">
        <f aca="false">MOD(QUOTIENT($B243,2),2)</f>
        <v>0</v>
      </c>
      <c r="E243" s="2" t="n">
        <f aca="false">MOD(QUOTIENT($B243,4),2)</f>
        <v>1</v>
      </c>
      <c r="F243" s="2" t="n">
        <f aca="false">MOD(QUOTIENT($B243,8),2)</f>
        <v>0</v>
      </c>
      <c r="G243" s="2" t="n">
        <f aca="false">MOD(QUOTIENT($B243,16),2)</f>
        <v>0</v>
      </c>
      <c r="H243" s="2" t="n">
        <f aca="false">MOD(QUOTIENT($B243,32),2)</f>
        <v>0</v>
      </c>
      <c r="I243" s="2" t="n">
        <f aca="false">MOD(QUOTIENT($B243,64),2)</f>
        <v>1</v>
      </c>
      <c r="J243" s="5" t="n">
        <f aca="false">IF($C243=const_zero,MIN(class_series_f_invested_usd,MAX(const_zero,$A243)),const_zero)</f>
        <v>30000000</v>
      </c>
      <c r="K243" s="5" t="n">
        <f aca="false">IF($D243=const_zero,MIN(class_series_e_invested_usd,MAX(const_zero,$A243-SUM($J243:$J243))),const_zero)</f>
        <v>300000000</v>
      </c>
      <c r="L243" s="5" t="n">
        <f aca="false">IF($E243=const_zero,MIN(class_series_d_invested_usd,MAX(const_zero,$A243-SUM($J243:$K243))),const_zero)</f>
        <v>0</v>
      </c>
      <c r="M243" s="5" t="n">
        <f aca="false">IF($F243=const_zero,MIN(class_series_c_invested_usd,MAX(const_zero,$A243-SUM($J243:$L243))),const_zero)</f>
        <v>60000000</v>
      </c>
      <c r="N243" s="5" t="n">
        <f aca="false">IF($G243=const_zero,MIN(class_series_b_invested_usd,MAX(const_zero,$A243-SUM($J243:$M243))),const_zero)</f>
        <v>30000000</v>
      </c>
      <c r="O243" s="5" t="n">
        <f aca="false">IF($H243=const_zero,MIN(class_series_a_invested_usd,MAX(const_zero,$A243-SUM($J243:$N243))),const_zero)</f>
        <v>15000000</v>
      </c>
      <c r="P243" s="5" t="n">
        <f aca="false">IF($I243=const_zero,MIN(class_seed_invested_usd,MAX(const_zero,$A243-SUM($J243:$O243))),const_zero)</f>
        <v>0</v>
      </c>
      <c r="Q243" s="5" t="n">
        <f aca="false">MAX(const_zero,$A243-SUM($J243:$P243))</f>
        <v>765000000</v>
      </c>
      <c r="R243" s="9" t="n">
        <f aca="false">common_rsa_total+'Pro-Forma'!$B$10+'Pro-Forma'!$B$11+IF($C243=const_one,'Pro-Forma'!$B$5,const_zero)+IF($D243=const_one,'Pro-Forma'!$F$27,const_zero)+IF($E243=const_one,'Pro-Forma'!$F$26,const_zero)+IF($F243=const_one,'Pro-Forma'!$F$25,const_zero)+IF($G243=const_one,'Pro-Forma'!$F$24,const_zero)+IF($H243=const_one,'Pro-Forma'!$F$23,const_zero)+IF($I243=const_one,'Pro-Forma'!$F$22,const_zero)</f>
        <v>16014164.1892672</v>
      </c>
      <c r="S243" s="23" t="b">
        <f aca="false">IF($R243&gt;const_zero,--($Q243&gt;option_strike_usd*$R243),const_zero)</f>
        <v>1</v>
      </c>
      <c r="T243" s="7" t="n">
        <f aca="false">IF($R243&gt;const_zero,IF($S243=const_one,($Q243+option_strike_usd*pre_f_options_issued)/($R243+pre_f_options_issued),$Q243/$R243),const_zero)</f>
        <v>41.4547474114401</v>
      </c>
      <c r="U243" s="5" t="n">
        <f aca="false">IF($C243=const_one,'Pro-Forma'!$B$5*$T243,const_zero)</f>
        <v>0</v>
      </c>
      <c r="V243" s="5" t="n">
        <f aca="false">IF($D243=const_one,'Pro-Forma'!$F$27*$T243,const_zero)</f>
        <v>0</v>
      </c>
      <c r="W243" s="5" t="n">
        <f aca="false">IF($E243=const_one,'Pro-Forma'!$F$26*$T243,const_zero)</f>
        <v>71868079.2398577</v>
      </c>
      <c r="X243" s="5" t="n">
        <f aca="false">IF($F243=const_one,'Pro-Forma'!$F$25*$T243,const_zero)</f>
        <v>0</v>
      </c>
      <c r="Y243" s="5" t="n">
        <f aca="false">IF($G243=const_one,'Pro-Forma'!$F$24*$T243,const_zero)</f>
        <v>0</v>
      </c>
      <c r="Z243" s="5" t="n">
        <f aca="false">IF($H243=const_one,'Pro-Forma'!$F$23*$T243,const_zero)</f>
        <v>0</v>
      </c>
      <c r="AA243" s="5" t="n">
        <f aca="false">IF($I243=const_one,'Pro-Forma'!$F$22*$T243,const_zero)</f>
        <v>207273737.0572</v>
      </c>
      <c r="AB243" s="5" t="n">
        <f aca="false">('Pro-Forma'!$B$10+'Pro-Forma'!$B$11)*$T243</f>
        <v>11628588.4713812</v>
      </c>
      <c r="AC243" s="5" t="n">
        <f aca="false">common_rsa_total*$T243</f>
        <v>373092726.702961</v>
      </c>
      <c r="AD243" s="5" t="n">
        <f aca="false">IF($S243=const_one,pre_f_options_issued*($T243-option_strike_usd),const_zero)</f>
        <v>101136868.5286</v>
      </c>
      <c r="AE243" s="5" t="n">
        <f aca="false">J243+U243</f>
        <v>30000000</v>
      </c>
      <c r="AF243" s="5" t="n">
        <f aca="false">K243+V243</f>
        <v>300000000</v>
      </c>
      <c r="AG243" s="5" t="n">
        <f aca="false">L243+W243</f>
        <v>71868079.2398577</v>
      </c>
      <c r="AH243" s="5" t="n">
        <f aca="false">M243+X243</f>
        <v>60000000</v>
      </c>
      <c r="AI243" s="5" t="n">
        <f aca="false">N243+Y243</f>
        <v>30000000</v>
      </c>
      <c r="AJ243" s="5" t="n">
        <f aca="false">O243+Z243</f>
        <v>15000000</v>
      </c>
      <c r="AK243" s="5" t="n">
        <f aca="false">P243+AA243</f>
        <v>207273737.0572</v>
      </c>
      <c r="AL243" s="5" t="n">
        <f aca="false">INDEX($AE$175:$AE$302,$B243-$C243*1+const_one)</f>
        <v>30000000</v>
      </c>
      <c r="AM243" s="5" t="n">
        <f aca="false">INDEX($AF$175:$AF$302,$B243-$D243*2+const_one)</f>
        <v>300000000</v>
      </c>
      <c r="AN243" s="5" t="n">
        <f aca="false">INDEX($AG$175:$AG$302,$B243-$E243*4+const_one)</f>
        <v>100000000</v>
      </c>
      <c r="AO243" s="5" t="n">
        <f aca="false">INDEX($AH$175:$AH$302,$B243-$F243*8+const_one)</f>
        <v>60000000</v>
      </c>
      <c r="AP243" s="5" t="n">
        <f aca="false">INDEX($AI$175:$AI$302,$B243-$G243*16+const_one)</f>
        <v>30000000</v>
      </c>
      <c r="AQ243" s="5" t="n">
        <f aca="false">INDEX($AJ$175:$AJ$302,$B243-$H243*32+const_one)</f>
        <v>15000000</v>
      </c>
      <c r="AR243" s="5" t="n">
        <f aca="false">INDEX($AK$175:$AK$302,$B243-$I243*64+const_one)</f>
        <v>5000000</v>
      </c>
      <c r="AS243" s="5" t="n">
        <f aca="false">INDEX($AE$175:$AE$302,$B243+(const_one-$C243)*1+const_one)</f>
        <v>32924605.3156288</v>
      </c>
      <c r="AT243" s="5" t="n">
        <f aca="false">INDEX($AF$175:$AF$302,$B243+(const_one-$D243)*2+const_one)</f>
        <v>265638442.938303</v>
      </c>
      <c r="AU243" s="5" t="n">
        <f aca="false">INDEX($AG$175:$AG$302,$B243+(const_one-$E243)*4+const_one)</f>
        <v>71868079.2398577</v>
      </c>
      <c r="AV243" s="5" t="n">
        <f aca="false">INDEX($AH$175:$AH$302,$B243+(const_one-$F243)*8+const_one)</f>
        <v>94959568.1676432</v>
      </c>
      <c r="AW243" s="5" t="n">
        <f aca="false">INDEX($AI$175:$AI$302,$B243+(const_one-$G243)*16+const_one)</f>
        <v>111205807.437016</v>
      </c>
      <c r="AX243" s="5" t="n">
        <f aca="false">INDEX($AJ$175:$AJ$302,$B243+(const_one-$H243)*32+const_one)</f>
        <v>166389073.773068</v>
      </c>
      <c r="AY243" s="5" t="n">
        <f aca="false">INDEX($AK$175:$AK$302,$B243+(const_one-$I243)*64+const_one)</f>
        <v>207273737.0572</v>
      </c>
      <c r="AZ243" s="5" t="n">
        <f aca="false">--($C243=--(AS243&gt;AL243))</f>
        <v>0</v>
      </c>
      <c r="BA243" s="5" t="n">
        <f aca="false">--($D243=--(AT243&gt;AM243))</f>
        <v>1</v>
      </c>
      <c r="BB243" s="5" t="n">
        <f aca="false">--($E243=--(AU243&gt;AN243))</f>
        <v>0</v>
      </c>
      <c r="BC243" s="5" t="n">
        <f aca="false">--($F243=--(AV243&gt;AO243))</f>
        <v>0</v>
      </c>
      <c r="BD243" s="5" t="n">
        <f aca="false">--($G243=--(AW243&gt;AP243))</f>
        <v>0</v>
      </c>
      <c r="BE243" s="5" t="n">
        <f aca="false">--($H243=--(AX243&gt;AQ243))</f>
        <v>0</v>
      </c>
      <c r="BF243" s="5" t="n">
        <f aca="false">--($I243=--(AY243&gt;AR243))</f>
        <v>1</v>
      </c>
      <c r="BG243" s="5" t="n">
        <f aca="false">SUM(AZ243:BF243)</f>
        <v>2</v>
      </c>
      <c r="BH243" s="5" t="n">
        <f aca="false">SUM(AE243:AK243)+AB243+AC243+AD243</f>
        <v>1200000000</v>
      </c>
    </row>
    <row r="244" customFormat="false" ht="15" hidden="true" customHeight="false" outlineLevel="0" collapsed="false">
      <c r="A244" s="5" t="n">
        <f aca="false">exit_value_2_usd</f>
        <v>1200000000</v>
      </c>
      <c r="B244" s="2" t="n">
        <f aca="false">ROW()-ROW($B$175)</f>
        <v>69</v>
      </c>
      <c r="C244" s="2" t="n">
        <f aca="false">MOD(QUOTIENT($B244,1),2)</f>
        <v>1</v>
      </c>
      <c r="D244" s="2" t="n">
        <f aca="false">MOD(QUOTIENT($B244,2),2)</f>
        <v>0</v>
      </c>
      <c r="E244" s="2" t="n">
        <f aca="false">MOD(QUOTIENT($B244,4),2)</f>
        <v>1</v>
      </c>
      <c r="F244" s="2" t="n">
        <f aca="false">MOD(QUOTIENT($B244,8),2)</f>
        <v>0</v>
      </c>
      <c r="G244" s="2" t="n">
        <f aca="false">MOD(QUOTIENT($B244,16),2)</f>
        <v>0</v>
      </c>
      <c r="H244" s="2" t="n">
        <f aca="false">MOD(QUOTIENT($B244,32),2)</f>
        <v>0</v>
      </c>
      <c r="I244" s="2" t="n">
        <f aca="false">MOD(QUOTIENT($B244,64),2)</f>
        <v>1</v>
      </c>
      <c r="J244" s="5" t="n">
        <f aca="false">IF($C244=const_zero,MIN(class_series_f_invested_usd,MAX(const_zero,$A244)),const_zero)</f>
        <v>0</v>
      </c>
      <c r="K244" s="5" t="n">
        <f aca="false">IF($D244=const_zero,MIN(class_series_e_invested_usd,MAX(const_zero,$A244-SUM($J244:$J244))),const_zero)</f>
        <v>300000000</v>
      </c>
      <c r="L244" s="5" t="n">
        <f aca="false">IF($E244=const_zero,MIN(class_series_d_invested_usd,MAX(const_zero,$A244-SUM($J244:$K244))),const_zero)</f>
        <v>0</v>
      </c>
      <c r="M244" s="5" t="n">
        <f aca="false">IF($F244=const_zero,MIN(class_series_c_invested_usd,MAX(const_zero,$A244-SUM($J244:$L244))),const_zero)</f>
        <v>60000000</v>
      </c>
      <c r="N244" s="5" t="n">
        <f aca="false">IF($G244=const_zero,MIN(class_series_b_invested_usd,MAX(const_zero,$A244-SUM($J244:$M244))),const_zero)</f>
        <v>30000000</v>
      </c>
      <c r="O244" s="5" t="n">
        <f aca="false">IF($H244=const_zero,MIN(class_series_a_invested_usd,MAX(const_zero,$A244-SUM($J244:$N244))),const_zero)</f>
        <v>15000000</v>
      </c>
      <c r="P244" s="5" t="n">
        <f aca="false">IF($I244=const_zero,MIN(class_seed_invested_usd,MAX(const_zero,$A244-SUM($J244:$O244))),const_zero)</f>
        <v>0</v>
      </c>
      <c r="Q244" s="5" t="n">
        <f aca="false">MAX(const_zero,$A244-SUM($J244:$P244))</f>
        <v>795000000</v>
      </c>
      <c r="R244" s="9" t="n">
        <f aca="false">common_rsa_total+'Pro-Forma'!$B$10+'Pro-Forma'!$B$11+IF($C244=const_one,'Pro-Forma'!$B$5,const_zero)+IF($D244=const_one,'Pro-Forma'!$F$27,const_zero)+IF($E244=const_one,'Pro-Forma'!$F$26,const_zero)+IF($F244=const_one,'Pro-Forma'!$F$25,const_zero)+IF($G244=const_one,'Pro-Forma'!$F$24,const_zero)+IF($H244=const_one,'Pro-Forma'!$F$23,const_zero)+IF($I244=const_one,'Pro-Forma'!$F$22,const_zero)</f>
        <v>16811432.2584705</v>
      </c>
      <c r="S244" s="23" t="b">
        <f aca="false">IF($R244&gt;const_zero,--($Q244&gt;option_strike_usd*$R244),const_zero)</f>
        <v>1</v>
      </c>
      <c r="T244" s="7" t="n">
        <f aca="false">IF($R244&gt;const_zero,IF($S244=const_one,($Q244+option_strike_usd*pre_f_options_issued)/($R244+pre_f_options_issued),$Q244/$R244),const_zero)</f>
        <v>41.2967815812934</v>
      </c>
      <c r="U244" s="5" t="n">
        <f aca="false">IF($C244=const_one,'Pro-Forma'!$B$5*$T244,const_zero)</f>
        <v>32924605.3156288</v>
      </c>
      <c r="V244" s="5" t="n">
        <f aca="false">IF($D244=const_one,'Pro-Forma'!$F$27*$T244,const_zero)</f>
        <v>0</v>
      </c>
      <c r="W244" s="5" t="n">
        <f aca="false">IF($E244=const_one,'Pro-Forma'!$F$26*$T244,const_zero)</f>
        <v>71594221.5635464</v>
      </c>
      <c r="X244" s="5" t="n">
        <f aca="false">IF($F244=const_one,'Pro-Forma'!$F$25*$T244,const_zero)</f>
        <v>0</v>
      </c>
      <c r="Y244" s="5" t="n">
        <f aca="false">IF($G244=const_one,'Pro-Forma'!$F$24*$T244,const_zero)</f>
        <v>0</v>
      </c>
      <c r="Z244" s="5" t="n">
        <f aca="false">IF($H244=const_one,'Pro-Forma'!$F$23*$T244,const_zero)</f>
        <v>0</v>
      </c>
      <c r="AA244" s="5" t="n">
        <f aca="false">IF($I244=const_one,'Pro-Forma'!$F$22*$T244,const_zero)</f>
        <v>206483907.906467</v>
      </c>
      <c r="AB244" s="5" t="n">
        <f aca="false">('Pro-Forma'!$B$10+'Pro-Forma'!$B$11)*$T244</f>
        <v>11584277.0294833</v>
      </c>
      <c r="AC244" s="5" t="n">
        <f aca="false">common_rsa_total*$T244</f>
        <v>371671034.231641</v>
      </c>
      <c r="AD244" s="5" t="n">
        <f aca="false">IF($S244=const_one,pre_f_options_issued*($T244-option_strike_usd),const_zero)</f>
        <v>100741953.953234</v>
      </c>
      <c r="AE244" s="5" t="n">
        <f aca="false">J244+U244</f>
        <v>32924605.3156288</v>
      </c>
      <c r="AF244" s="5" t="n">
        <f aca="false">K244+V244</f>
        <v>300000000</v>
      </c>
      <c r="AG244" s="5" t="n">
        <f aca="false">L244+W244</f>
        <v>71594221.5635464</v>
      </c>
      <c r="AH244" s="5" t="n">
        <f aca="false">M244+X244</f>
        <v>60000000</v>
      </c>
      <c r="AI244" s="5" t="n">
        <f aca="false">N244+Y244</f>
        <v>30000000</v>
      </c>
      <c r="AJ244" s="5" t="n">
        <f aca="false">O244+Z244</f>
        <v>15000000</v>
      </c>
      <c r="AK244" s="5" t="n">
        <f aca="false">P244+AA244</f>
        <v>206483907.906467</v>
      </c>
      <c r="AL244" s="5" t="n">
        <f aca="false">INDEX($AE$175:$AE$302,$B244-$C244*1+const_one)</f>
        <v>30000000</v>
      </c>
      <c r="AM244" s="5" t="n">
        <f aca="false">INDEX($AF$175:$AF$302,$B244-$D244*2+const_one)</f>
        <v>300000000</v>
      </c>
      <c r="AN244" s="5" t="n">
        <f aca="false">INDEX($AG$175:$AG$302,$B244-$E244*4+const_one)</f>
        <v>100000000</v>
      </c>
      <c r="AO244" s="5" t="n">
        <f aca="false">INDEX($AH$175:$AH$302,$B244-$F244*8+const_one)</f>
        <v>60000000</v>
      </c>
      <c r="AP244" s="5" t="n">
        <f aca="false">INDEX($AI$175:$AI$302,$B244-$G244*16+const_one)</f>
        <v>30000000</v>
      </c>
      <c r="AQ244" s="5" t="n">
        <f aca="false">INDEX($AJ$175:$AJ$302,$B244-$H244*32+const_one)</f>
        <v>15000000</v>
      </c>
      <c r="AR244" s="5" t="n">
        <f aca="false">INDEX($AK$175:$AK$302,$B244-$I244*64+const_one)</f>
        <v>5000000</v>
      </c>
      <c r="AS244" s="5" t="n">
        <f aca="false">INDEX($AE$175:$AE$302,$B244+(const_one-$C244)*1+const_one)</f>
        <v>32924605.3156288</v>
      </c>
      <c r="AT244" s="5" t="n">
        <f aca="false">INDEX($AF$175:$AF$302,$B244+(const_one-$D244)*2+const_one)</f>
        <v>264546451.961048</v>
      </c>
      <c r="AU244" s="5" t="n">
        <f aca="false">INDEX($AG$175:$AG$302,$B244+(const_one-$E244)*4+const_one)</f>
        <v>71594221.5635464</v>
      </c>
      <c r="AV244" s="5" t="n">
        <f aca="false">INDEX($AH$175:$AH$302,$B244+(const_one-$F244)*8+const_one)</f>
        <v>94788771.9013605</v>
      </c>
      <c r="AW244" s="5" t="n">
        <f aca="false">INDEX($AI$175:$AI$302,$B244+(const_one-$G244)*16+const_one)</f>
        <v>111265828.712432</v>
      </c>
      <c r="AX244" s="5" t="n">
        <f aca="false">INDEX($AJ$175:$AJ$302,$B244+(const_one-$H244)*32+const_one)</f>
        <v>167102454.384791</v>
      </c>
      <c r="AY244" s="5" t="n">
        <f aca="false">INDEX($AK$175:$AK$302,$B244+(const_one-$I244)*64+const_one)</f>
        <v>206483907.906467</v>
      </c>
      <c r="AZ244" s="5" t="n">
        <f aca="false">--($C244=--(AS244&gt;AL244))</f>
        <v>1</v>
      </c>
      <c r="BA244" s="5" t="n">
        <f aca="false">--($D244=--(AT244&gt;AM244))</f>
        <v>1</v>
      </c>
      <c r="BB244" s="5" t="n">
        <f aca="false">--($E244=--(AU244&gt;AN244))</f>
        <v>0</v>
      </c>
      <c r="BC244" s="5" t="n">
        <f aca="false">--($F244=--(AV244&gt;AO244))</f>
        <v>0</v>
      </c>
      <c r="BD244" s="5" t="n">
        <f aca="false">--($G244=--(AW244&gt;AP244))</f>
        <v>0</v>
      </c>
      <c r="BE244" s="5" t="n">
        <f aca="false">--($H244=--(AX244&gt;AQ244))</f>
        <v>0</v>
      </c>
      <c r="BF244" s="5" t="n">
        <f aca="false">--($I244=--(AY244&gt;AR244))</f>
        <v>1</v>
      </c>
      <c r="BG244" s="5" t="n">
        <f aca="false">SUM(AZ244:BF244)</f>
        <v>3</v>
      </c>
      <c r="BH244" s="5" t="n">
        <f aca="false">SUM(AE244:AK244)+AB244+AC244+AD244</f>
        <v>1200000000</v>
      </c>
    </row>
    <row r="245" customFormat="false" ht="15" hidden="true" customHeight="false" outlineLevel="0" collapsed="false">
      <c r="A245" s="5" t="n">
        <f aca="false">exit_value_2_usd</f>
        <v>1200000000</v>
      </c>
      <c r="B245" s="2" t="n">
        <f aca="false">ROW()-ROW($B$175)</f>
        <v>70</v>
      </c>
      <c r="C245" s="2" t="n">
        <f aca="false">MOD(QUOTIENT($B245,1),2)</f>
        <v>0</v>
      </c>
      <c r="D245" s="2" t="n">
        <f aca="false">MOD(QUOTIENT($B245,2),2)</f>
        <v>1</v>
      </c>
      <c r="E245" s="2" t="n">
        <f aca="false">MOD(QUOTIENT($B245,4),2)</f>
        <v>1</v>
      </c>
      <c r="F245" s="2" t="n">
        <f aca="false">MOD(QUOTIENT($B245,8),2)</f>
        <v>0</v>
      </c>
      <c r="G245" s="2" t="n">
        <f aca="false">MOD(QUOTIENT($B245,16),2)</f>
        <v>0</v>
      </c>
      <c r="H245" s="2" t="n">
        <f aca="false">MOD(QUOTIENT($B245,32),2)</f>
        <v>0</v>
      </c>
      <c r="I245" s="2" t="n">
        <f aca="false">MOD(QUOTIENT($B245,64),2)</f>
        <v>1</v>
      </c>
      <c r="J245" s="5" t="n">
        <f aca="false">IF($C245=const_zero,MIN(class_series_f_invested_usd,MAX(const_zero,$A245)),const_zero)</f>
        <v>30000000</v>
      </c>
      <c r="K245" s="5" t="n">
        <f aca="false">IF($D245=const_zero,MIN(class_series_e_invested_usd,MAX(const_zero,$A245-SUM($J245:$J245))),const_zero)</f>
        <v>0</v>
      </c>
      <c r="L245" s="5" t="n">
        <f aca="false">IF($E245=const_zero,MIN(class_series_d_invested_usd,MAX(const_zero,$A245-SUM($J245:$K245))),const_zero)</f>
        <v>0</v>
      </c>
      <c r="M245" s="5" t="n">
        <f aca="false">IF($F245=const_zero,MIN(class_series_c_invested_usd,MAX(const_zero,$A245-SUM($J245:$L245))),const_zero)</f>
        <v>60000000</v>
      </c>
      <c r="N245" s="5" t="n">
        <f aca="false">IF($G245=const_zero,MIN(class_series_b_invested_usd,MAX(const_zero,$A245-SUM($J245:$M245))),const_zero)</f>
        <v>30000000</v>
      </c>
      <c r="O245" s="5" t="n">
        <f aca="false">IF($H245=const_zero,MIN(class_series_a_invested_usd,MAX(const_zero,$A245-SUM($J245:$N245))),const_zero)</f>
        <v>15000000</v>
      </c>
      <c r="P245" s="5" t="n">
        <f aca="false">IF($I245=const_zero,MIN(class_seed_invested_usd,MAX(const_zero,$A245-SUM($J245:$O245))),const_zero)</f>
        <v>0</v>
      </c>
      <c r="Q245" s="5" t="n">
        <f aca="false">MAX(const_zero,$A245-SUM($J245:$P245))</f>
        <v>1065000000</v>
      </c>
      <c r="R245" s="9" t="n">
        <f aca="false">common_rsa_total+'Pro-Forma'!$B$10+'Pro-Forma'!$B$11+IF($C245=const_one,'Pro-Forma'!$B$5,const_zero)+IF($D245=const_one,'Pro-Forma'!$F$27,const_zero)+IF($E245=const_one,'Pro-Forma'!$F$26,const_zero)+IF($F245=const_one,'Pro-Forma'!$F$25,const_zero)+IF($G245=const_one,'Pro-Forma'!$F$24,const_zero)+IF($H245=const_one,'Pro-Forma'!$F$23,const_zero)+IF($I245=const_one,'Pro-Forma'!$F$22,const_zero)</f>
        <v>22147484.4666011</v>
      </c>
      <c r="S245" s="23" t="b">
        <f aca="false">IF($R245&gt;const_zero,--($Q245&gt;option_strike_usd*$R245),const_zero)</f>
        <v>1</v>
      </c>
      <c r="T245" s="7" t="n">
        <f aca="false">IF($R245&gt;const_zero,IF($S245=const_one,($Q245+option_strike_usd*pre_f_options_issued)/($R245+pre_f_options_issued),$Q245/$R245),const_zero)</f>
        <v>43.3107078917742</v>
      </c>
      <c r="U245" s="5" t="n">
        <f aca="false">IF($C245=const_one,'Pro-Forma'!$B$5*$T245,const_zero)</f>
        <v>0</v>
      </c>
      <c r="V245" s="5" t="n">
        <f aca="false">IF($D245=const_one,'Pro-Forma'!$F$27*$T245,const_zero)</f>
        <v>265638442.938303</v>
      </c>
      <c r="W245" s="5" t="n">
        <f aca="false">IF($E245=const_one,'Pro-Forma'!$F$26*$T245,const_zero)</f>
        <v>75085667.6512127</v>
      </c>
      <c r="X245" s="5" t="n">
        <f aca="false">IF($F245=const_one,'Pro-Forma'!$F$25*$T245,const_zero)</f>
        <v>0</v>
      </c>
      <c r="Y245" s="5" t="n">
        <f aca="false">IF($G245=const_one,'Pro-Forma'!$F$24*$T245,const_zero)</f>
        <v>0</v>
      </c>
      <c r="Z245" s="5" t="n">
        <f aca="false">IF($H245=const_one,'Pro-Forma'!$F$23*$T245,const_zero)</f>
        <v>0</v>
      </c>
      <c r="AA245" s="5" t="n">
        <f aca="false">IF($I245=const_one,'Pro-Forma'!$F$22*$T245,const_zero)</f>
        <v>216553539.458871</v>
      </c>
      <c r="AB245" s="5" t="n">
        <f aca="false">('Pro-Forma'!$B$10+'Pro-Forma'!$B$11)*$T245</f>
        <v>12149209.1962103</v>
      </c>
      <c r="AC245" s="5" t="n">
        <f aca="false">common_rsa_total*$T245</f>
        <v>389796371.025968</v>
      </c>
      <c r="AD245" s="5" t="n">
        <f aca="false">IF($S245=const_one,pre_f_options_issued*($T245-option_strike_usd),const_zero)</f>
        <v>105776769.729435</v>
      </c>
      <c r="AE245" s="5" t="n">
        <f aca="false">J245+U245</f>
        <v>30000000</v>
      </c>
      <c r="AF245" s="5" t="n">
        <f aca="false">K245+V245</f>
        <v>265638442.938303</v>
      </c>
      <c r="AG245" s="5" t="n">
        <f aca="false">L245+W245</f>
        <v>75085667.6512127</v>
      </c>
      <c r="AH245" s="5" t="n">
        <f aca="false">M245+X245</f>
        <v>60000000</v>
      </c>
      <c r="AI245" s="5" t="n">
        <f aca="false">N245+Y245</f>
        <v>30000000</v>
      </c>
      <c r="AJ245" s="5" t="n">
        <f aca="false">O245+Z245</f>
        <v>15000000</v>
      </c>
      <c r="AK245" s="5" t="n">
        <f aca="false">P245+AA245</f>
        <v>216553539.458871</v>
      </c>
      <c r="AL245" s="5" t="n">
        <f aca="false">INDEX($AE$175:$AE$302,$B245-$C245*1+const_one)</f>
        <v>30000000</v>
      </c>
      <c r="AM245" s="5" t="n">
        <f aca="false">INDEX($AF$175:$AF$302,$B245-$D245*2+const_one)</f>
        <v>300000000</v>
      </c>
      <c r="AN245" s="5" t="n">
        <f aca="false">INDEX($AG$175:$AG$302,$B245-$E245*4+const_one)</f>
        <v>100000000</v>
      </c>
      <c r="AO245" s="5" t="n">
        <f aca="false">INDEX($AH$175:$AH$302,$B245-$F245*8+const_one)</f>
        <v>60000000</v>
      </c>
      <c r="AP245" s="5" t="n">
        <f aca="false">INDEX($AI$175:$AI$302,$B245-$G245*16+const_one)</f>
        <v>30000000</v>
      </c>
      <c r="AQ245" s="5" t="n">
        <f aca="false">INDEX($AJ$175:$AJ$302,$B245-$H245*32+const_one)</f>
        <v>15000000</v>
      </c>
      <c r="AR245" s="5" t="n">
        <f aca="false">INDEX($AK$175:$AK$302,$B245-$I245*64+const_one)</f>
        <v>5000000</v>
      </c>
      <c r="AS245" s="5" t="n">
        <f aca="false">INDEX($AE$175:$AE$302,$B245+(const_one-$C245)*1+const_one)</f>
        <v>34388296.9472541</v>
      </c>
      <c r="AT245" s="5" t="n">
        <f aca="false">INDEX($AF$175:$AF$302,$B245+(const_one-$D245)*2+const_one)</f>
        <v>265638442.938303</v>
      </c>
      <c r="AU245" s="5" t="n">
        <f aca="false">INDEX($AG$175:$AG$302,$B245+(const_one-$E245)*4+const_one)</f>
        <v>75085667.6512127</v>
      </c>
      <c r="AV245" s="5" t="n">
        <f aca="false">INDEX($AH$175:$AH$302,$B245+(const_one-$F245)*8+const_one)</f>
        <v>100046272.448791</v>
      </c>
      <c r="AW245" s="5" t="n">
        <f aca="false">INDEX($AI$175:$AI$302,$B245+(const_one-$G245)*16+const_one)</f>
        <v>119088592.091531</v>
      </c>
      <c r="AX245" s="5" t="n">
        <f aca="false">INDEX($AJ$175:$AJ$302,$B245+(const_one-$H245)*32+const_one)</f>
        <v>182561863.084788</v>
      </c>
      <c r="AY245" s="5" t="n">
        <f aca="false">INDEX($AK$175:$AK$302,$B245+(const_one-$I245)*64+const_one)</f>
        <v>216553539.458871</v>
      </c>
      <c r="AZ245" s="5" t="n">
        <f aca="false">--($C245=--(AS245&gt;AL245))</f>
        <v>0</v>
      </c>
      <c r="BA245" s="5" t="n">
        <f aca="false">--($D245=--(AT245&gt;AM245))</f>
        <v>0</v>
      </c>
      <c r="BB245" s="5" t="n">
        <f aca="false">--($E245=--(AU245&gt;AN245))</f>
        <v>0</v>
      </c>
      <c r="BC245" s="5" t="n">
        <f aca="false">--($F245=--(AV245&gt;AO245))</f>
        <v>0</v>
      </c>
      <c r="BD245" s="5" t="n">
        <f aca="false">--($G245=--(AW245&gt;AP245))</f>
        <v>0</v>
      </c>
      <c r="BE245" s="5" t="n">
        <f aca="false">--($H245=--(AX245&gt;AQ245))</f>
        <v>0</v>
      </c>
      <c r="BF245" s="5" t="n">
        <f aca="false">--($I245=--(AY245&gt;AR245))</f>
        <v>1</v>
      </c>
      <c r="BG245" s="5" t="n">
        <f aca="false">SUM(AZ245:BF245)</f>
        <v>1</v>
      </c>
      <c r="BH245" s="5" t="n">
        <f aca="false">SUM(AE245:AK245)+AB245+AC245+AD245</f>
        <v>1200000000</v>
      </c>
    </row>
    <row r="246" customFormat="false" ht="15" hidden="true" customHeight="false" outlineLevel="0" collapsed="false">
      <c r="A246" s="5" t="n">
        <f aca="false">exit_value_2_usd</f>
        <v>1200000000</v>
      </c>
      <c r="B246" s="2" t="n">
        <f aca="false">ROW()-ROW($B$175)</f>
        <v>71</v>
      </c>
      <c r="C246" s="2" t="n">
        <f aca="false">MOD(QUOTIENT($B246,1),2)</f>
        <v>1</v>
      </c>
      <c r="D246" s="2" t="n">
        <f aca="false">MOD(QUOTIENT($B246,2),2)</f>
        <v>1</v>
      </c>
      <c r="E246" s="2" t="n">
        <f aca="false">MOD(QUOTIENT($B246,4),2)</f>
        <v>1</v>
      </c>
      <c r="F246" s="2" t="n">
        <f aca="false">MOD(QUOTIENT($B246,8),2)</f>
        <v>0</v>
      </c>
      <c r="G246" s="2" t="n">
        <f aca="false">MOD(QUOTIENT($B246,16),2)</f>
        <v>0</v>
      </c>
      <c r="H246" s="2" t="n">
        <f aca="false">MOD(QUOTIENT($B246,32),2)</f>
        <v>0</v>
      </c>
      <c r="I246" s="2" t="n">
        <f aca="false">MOD(QUOTIENT($B246,64),2)</f>
        <v>1</v>
      </c>
      <c r="J246" s="5" t="n">
        <f aca="false">IF($C246=const_zero,MIN(class_series_f_invested_usd,MAX(const_zero,$A246)),const_zero)</f>
        <v>0</v>
      </c>
      <c r="K246" s="5" t="n">
        <f aca="false">IF($D246=const_zero,MIN(class_series_e_invested_usd,MAX(const_zero,$A246-SUM($J246:$J246))),const_zero)</f>
        <v>0</v>
      </c>
      <c r="L246" s="5" t="n">
        <f aca="false">IF($E246=const_zero,MIN(class_series_d_invested_usd,MAX(const_zero,$A246-SUM($J246:$K246))),const_zero)</f>
        <v>0</v>
      </c>
      <c r="M246" s="5" t="n">
        <f aca="false">IF($F246=const_zero,MIN(class_series_c_invested_usd,MAX(const_zero,$A246-SUM($J246:$L246))),const_zero)</f>
        <v>60000000</v>
      </c>
      <c r="N246" s="5" t="n">
        <f aca="false">IF($G246=const_zero,MIN(class_series_b_invested_usd,MAX(const_zero,$A246-SUM($J246:$M246))),const_zero)</f>
        <v>30000000</v>
      </c>
      <c r="O246" s="5" t="n">
        <f aca="false">IF($H246=const_zero,MIN(class_series_a_invested_usd,MAX(const_zero,$A246-SUM($J246:$N246))),const_zero)</f>
        <v>15000000</v>
      </c>
      <c r="P246" s="5" t="n">
        <f aca="false">IF($I246=const_zero,MIN(class_seed_invested_usd,MAX(const_zero,$A246-SUM($J246:$O246))),const_zero)</f>
        <v>0</v>
      </c>
      <c r="Q246" s="5" t="n">
        <f aca="false">MAX(const_zero,$A246-SUM($J246:$P246))</f>
        <v>1095000000</v>
      </c>
      <c r="R246" s="9" t="n">
        <f aca="false">common_rsa_total+'Pro-Forma'!$B$10+'Pro-Forma'!$B$11+IF($C246=const_one,'Pro-Forma'!$B$5,const_zero)+IF($D246=const_one,'Pro-Forma'!$F$27,const_zero)+IF($E246=const_one,'Pro-Forma'!$F$26,const_zero)+IF($F246=const_one,'Pro-Forma'!$F$25,const_zero)+IF($G246=const_one,'Pro-Forma'!$F$24,const_zero)+IF($H246=const_one,'Pro-Forma'!$F$23,const_zero)+IF($I246=const_one,'Pro-Forma'!$F$22,const_zero)</f>
        <v>22944752.5358044</v>
      </c>
      <c r="S246" s="23" t="b">
        <f aca="false">IF($R246&gt;const_zero,--($Q246&gt;option_strike_usd*$R246),const_zero)</f>
        <v>1</v>
      </c>
      <c r="T246" s="7" t="n">
        <f aca="false">IF($R246&gt;const_zero,IF($S246=const_one,($Q246+option_strike_usd*pre_f_options_issued)/($R246+pre_f_options_issued),$Q246/$R246),const_zero)</f>
        <v>43.132665505615</v>
      </c>
      <c r="U246" s="5" t="n">
        <f aca="false">IF($C246=const_one,'Pro-Forma'!$B$5*$T246,const_zero)</f>
        <v>34388296.9472541</v>
      </c>
      <c r="V246" s="5" t="n">
        <f aca="false">IF($D246=const_one,'Pro-Forma'!$F$27*$T246,const_zero)</f>
        <v>264546451.961048</v>
      </c>
      <c r="W246" s="5" t="n">
        <f aca="false">IF($E246=const_one,'Pro-Forma'!$F$26*$T246,const_zero)</f>
        <v>74777004.2262606</v>
      </c>
      <c r="X246" s="5" t="n">
        <f aca="false">IF($F246=const_one,'Pro-Forma'!$F$25*$T246,const_zero)</f>
        <v>0</v>
      </c>
      <c r="Y246" s="5" t="n">
        <f aca="false">IF($G246=const_one,'Pro-Forma'!$F$24*$T246,const_zero)</f>
        <v>0</v>
      </c>
      <c r="Z246" s="5" t="n">
        <f aca="false">IF($H246=const_one,'Pro-Forma'!$F$23*$T246,const_zero)</f>
        <v>0</v>
      </c>
      <c r="AA246" s="5" t="n">
        <f aca="false">IF($I246=const_one,'Pro-Forma'!$F$22*$T246,const_zero)</f>
        <v>215663327.528075</v>
      </c>
      <c r="AB246" s="5" t="n">
        <f aca="false">('Pro-Forma'!$B$10+'Pro-Forma'!$B$11)*$T246</f>
        <v>12099266.022789</v>
      </c>
      <c r="AC246" s="5" t="n">
        <f aca="false">common_rsa_total*$T246</f>
        <v>388193989.550535</v>
      </c>
      <c r="AD246" s="5" t="n">
        <f aca="false">IF($S246=const_one,pre_f_options_issued*($T246-option_strike_usd),const_zero)</f>
        <v>105331663.764038</v>
      </c>
      <c r="AE246" s="5" t="n">
        <f aca="false">J246+U246</f>
        <v>34388296.9472541</v>
      </c>
      <c r="AF246" s="5" t="n">
        <f aca="false">K246+V246</f>
        <v>264546451.961048</v>
      </c>
      <c r="AG246" s="5" t="n">
        <f aca="false">L246+W246</f>
        <v>74777004.2262606</v>
      </c>
      <c r="AH246" s="5" t="n">
        <f aca="false">M246+X246</f>
        <v>60000000</v>
      </c>
      <c r="AI246" s="5" t="n">
        <f aca="false">N246+Y246</f>
        <v>30000000</v>
      </c>
      <c r="AJ246" s="5" t="n">
        <f aca="false">O246+Z246</f>
        <v>15000000</v>
      </c>
      <c r="AK246" s="5" t="n">
        <f aca="false">P246+AA246</f>
        <v>215663327.528075</v>
      </c>
      <c r="AL246" s="5" t="n">
        <f aca="false">INDEX($AE$175:$AE$302,$B246-$C246*1+const_one)</f>
        <v>30000000</v>
      </c>
      <c r="AM246" s="5" t="n">
        <f aca="false">INDEX($AF$175:$AF$302,$B246-$D246*2+const_one)</f>
        <v>300000000</v>
      </c>
      <c r="AN246" s="5" t="n">
        <f aca="false">INDEX($AG$175:$AG$302,$B246-$E246*4+const_one)</f>
        <v>100000000</v>
      </c>
      <c r="AO246" s="5" t="n">
        <f aca="false">INDEX($AH$175:$AH$302,$B246-$F246*8+const_one)</f>
        <v>60000000</v>
      </c>
      <c r="AP246" s="5" t="n">
        <f aca="false">INDEX($AI$175:$AI$302,$B246-$G246*16+const_one)</f>
        <v>30000000</v>
      </c>
      <c r="AQ246" s="5" t="n">
        <f aca="false">INDEX($AJ$175:$AJ$302,$B246-$H246*32+const_one)</f>
        <v>15000000</v>
      </c>
      <c r="AR246" s="5" t="n">
        <f aca="false">INDEX($AK$175:$AK$302,$B246-$I246*64+const_one)</f>
        <v>5000000</v>
      </c>
      <c r="AS246" s="5" t="n">
        <f aca="false">INDEX($AE$175:$AE$302,$B246+(const_one-$C246)*1+const_one)</f>
        <v>34388296.9472541</v>
      </c>
      <c r="AT246" s="5" t="n">
        <f aca="false">INDEX($AF$175:$AF$302,$B246+(const_one-$D246)*2+const_one)</f>
        <v>264546451.961048</v>
      </c>
      <c r="AU246" s="5" t="n">
        <f aca="false">INDEX($AG$175:$AG$302,$B246+(const_one-$E246)*4+const_one)</f>
        <v>74777004.2262606</v>
      </c>
      <c r="AV246" s="5" t="n">
        <f aca="false">INDEX($AH$175:$AH$302,$B246+(const_one-$F246)*8+const_one)</f>
        <v>99767451.5666063</v>
      </c>
      <c r="AW246" s="5" t="n">
        <f aca="false">INDEX($AI$175:$AI$302,$B246+(const_one-$G246)*16+const_one)</f>
        <v>118914727.619526</v>
      </c>
      <c r="AX246" s="5" t="n">
        <f aca="false">INDEX($AJ$175:$AJ$302,$B246+(const_one-$H246)*32+const_one)</f>
        <v>182708005.048103</v>
      </c>
      <c r="AY246" s="5" t="n">
        <f aca="false">INDEX($AK$175:$AK$302,$B246+(const_one-$I246)*64+const_one)</f>
        <v>215663327.528075</v>
      </c>
      <c r="AZ246" s="5" t="n">
        <f aca="false">--($C246=--(AS246&gt;AL246))</f>
        <v>1</v>
      </c>
      <c r="BA246" s="5" t="n">
        <f aca="false">--($D246=--(AT246&gt;AM246))</f>
        <v>0</v>
      </c>
      <c r="BB246" s="5" t="n">
        <f aca="false">--($E246=--(AU246&gt;AN246))</f>
        <v>0</v>
      </c>
      <c r="BC246" s="5" t="n">
        <f aca="false">--($F246=--(AV246&gt;AO246))</f>
        <v>0</v>
      </c>
      <c r="BD246" s="5" t="n">
        <f aca="false">--($G246=--(AW246&gt;AP246))</f>
        <v>0</v>
      </c>
      <c r="BE246" s="5" t="n">
        <f aca="false">--($H246=--(AX246&gt;AQ246))</f>
        <v>0</v>
      </c>
      <c r="BF246" s="5" t="n">
        <f aca="false">--($I246=--(AY246&gt;AR246))</f>
        <v>1</v>
      </c>
      <c r="BG246" s="5" t="n">
        <f aca="false">SUM(AZ246:BF246)</f>
        <v>2</v>
      </c>
      <c r="BH246" s="5" t="n">
        <f aca="false">SUM(AE246:AK246)+AB246+AC246+AD246</f>
        <v>1200000000</v>
      </c>
    </row>
    <row r="247" customFormat="false" ht="15" hidden="true" customHeight="false" outlineLevel="0" collapsed="false">
      <c r="A247" s="5" t="n">
        <f aca="false">exit_value_2_usd</f>
        <v>1200000000</v>
      </c>
      <c r="B247" s="2" t="n">
        <f aca="false">ROW()-ROW($B$175)</f>
        <v>72</v>
      </c>
      <c r="C247" s="2" t="n">
        <f aca="false">MOD(QUOTIENT($B247,1),2)</f>
        <v>0</v>
      </c>
      <c r="D247" s="2" t="n">
        <f aca="false">MOD(QUOTIENT($B247,2),2)</f>
        <v>0</v>
      </c>
      <c r="E247" s="2" t="n">
        <f aca="false">MOD(QUOTIENT($B247,4),2)</f>
        <v>0</v>
      </c>
      <c r="F247" s="2" t="n">
        <f aca="false">MOD(QUOTIENT($B247,8),2)</f>
        <v>1</v>
      </c>
      <c r="G247" s="2" t="n">
        <f aca="false">MOD(QUOTIENT($B247,16),2)</f>
        <v>0</v>
      </c>
      <c r="H247" s="2" t="n">
        <f aca="false">MOD(QUOTIENT($B247,32),2)</f>
        <v>0</v>
      </c>
      <c r="I247" s="2" t="n">
        <f aca="false">MOD(QUOTIENT($B247,64),2)</f>
        <v>1</v>
      </c>
      <c r="J247" s="5" t="n">
        <f aca="false">IF($C247=const_zero,MIN(class_series_f_invested_usd,MAX(const_zero,$A247)),const_zero)</f>
        <v>30000000</v>
      </c>
      <c r="K247" s="5" t="n">
        <f aca="false">IF($D247=const_zero,MIN(class_series_e_invested_usd,MAX(const_zero,$A247-SUM($J247:$J247))),const_zero)</f>
        <v>300000000</v>
      </c>
      <c r="L247" s="5" t="n">
        <f aca="false">IF($E247=const_zero,MIN(class_series_d_invested_usd,MAX(const_zero,$A247-SUM($J247:$K247))),const_zero)</f>
        <v>100000000</v>
      </c>
      <c r="M247" s="5" t="n">
        <f aca="false">IF($F247=const_zero,MIN(class_series_c_invested_usd,MAX(const_zero,$A247-SUM($J247:$L247))),const_zero)</f>
        <v>0</v>
      </c>
      <c r="N247" s="5" t="n">
        <f aca="false">IF($G247=const_zero,MIN(class_series_b_invested_usd,MAX(const_zero,$A247-SUM($J247:$M247))),const_zero)</f>
        <v>30000000</v>
      </c>
      <c r="O247" s="5" t="n">
        <f aca="false">IF($H247=const_zero,MIN(class_series_a_invested_usd,MAX(const_zero,$A247-SUM($J247:$N247))),const_zero)</f>
        <v>15000000</v>
      </c>
      <c r="P247" s="5" t="n">
        <f aca="false">IF($I247=const_zero,MIN(class_seed_invested_usd,MAX(const_zero,$A247-SUM($J247:$O247))),const_zero)</f>
        <v>0</v>
      </c>
      <c r="Q247" s="5" t="n">
        <f aca="false">MAX(const_zero,$A247-SUM($J247:$P247))</f>
        <v>725000000</v>
      </c>
      <c r="R247" s="9" t="n">
        <f aca="false">common_rsa_total+'Pro-Forma'!$B$10+'Pro-Forma'!$B$11+IF($C247=const_one,'Pro-Forma'!$B$5,const_zero)+IF($D247=const_one,'Pro-Forma'!$F$27,const_zero)+IF($E247=const_one,'Pro-Forma'!$F$26,const_zero)+IF($F247=const_one,'Pro-Forma'!$F$25,const_zero)+IF($G247=const_one,'Pro-Forma'!$F$24,const_zero)+IF($H247=const_one,'Pro-Forma'!$F$23,const_zero)+IF($I247=const_one,'Pro-Forma'!$F$22,const_zero)</f>
        <v>16680512.8289884</v>
      </c>
      <c r="S247" s="23" t="b">
        <f aca="false">IF($R247&gt;const_zero,--($Q247&gt;option_strike_usd*$R247),const_zero)</f>
        <v>1</v>
      </c>
      <c r="T247" s="7" t="n">
        <f aca="false">IF($R247&gt;const_zero,IF($S247=const_one,($Q247+option_strike_usd*pre_f_options_issued)/($R247+pre_f_options_issued),$Q247/$R247),const_zero)</f>
        <v>37.9291214205961</v>
      </c>
      <c r="U247" s="5" t="n">
        <f aca="false">IF($C247=const_one,'Pro-Forma'!$B$5*$T247,const_zero)</f>
        <v>0</v>
      </c>
      <c r="V247" s="5" t="n">
        <f aca="false">IF($D247=const_one,'Pro-Forma'!$F$27*$T247,const_zero)</f>
        <v>0</v>
      </c>
      <c r="W247" s="5" t="n">
        <f aca="false">IF($E247=const_one,'Pro-Forma'!$F$26*$T247,const_zero)</f>
        <v>0</v>
      </c>
      <c r="X247" s="5" t="n">
        <f aca="false">IF($F247=const_one,'Pro-Forma'!$F$25*$T247,const_zero)</f>
        <v>91029891.4094305</v>
      </c>
      <c r="Y247" s="5" t="n">
        <f aca="false">IF($G247=const_one,'Pro-Forma'!$F$24*$T247,const_zero)</f>
        <v>0</v>
      </c>
      <c r="Z247" s="5" t="n">
        <f aca="false">IF($H247=const_one,'Pro-Forma'!$F$23*$T247,const_zero)</f>
        <v>0</v>
      </c>
      <c r="AA247" s="5" t="n">
        <f aca="false">IF($I247=const_one,'Pro-Forma'!$F$22*$T247,const_zero)</f>
        <v>189645607.10298</v>
      </c>
      <c r="AB247" s="5" t="n">
        <f aca="false">('Pro-Forma'!$B$10+'Pro-Forma'!$B$11)*$T247</f>
        <v>10639605.1507346</v>
      </c>
      <c r="AC247" s="5" t="n">
        <f aca="false">common_rsa_total*$T247</f>
        <v>341362092.785365</v>
      </c>
      <c r="AD247" s="5" t="n">
        <f aca="false">IF($S247=const_one,pre_f_options_issued*($T247-option_strike_usd),const_zero)</f>
        <v>92322803.5514901</v>
      </c>
      <c r="AE247" s="5" t="n">
        <f aca="false">J247+U247</f>
        <v>30000000</v>
      </c>
      <c r="AF247" s="5" t="n">
        <f aca="false">K247+V247</f>
        <v>300000000</v>
      </c>
      <c r="AG247" s="5" t="n">
        <f aca="false">L247+W247</f>
        <v>100000000</v>
      </c>
      <c r="AH247" s="5" t="n">
        <f aca="false">M247+X247</f>
        <v>91029891.4094305</v>
      </c>
      <c r="AI247" s="5" t="n">
        <f aca="false">N247+Y247</f>
        <v>30000000</v>
      </c>
      <c r="AJ247" s="5" t="n">
        <f aca="false">O247+Z247</f>
        <v>15000000</v>
      </c>
      <c r="AK247" s="5" t="n">
        <f aca="false">P247+AA247</f>
        <v>189645607.10298</v>
      </c>
      <c r="AL247" s="5" t="n">
        <f aca="false">INDEX($AE$175:$AE$302,$B247-$C247*1+const_one)</f>
        <v>30000000</v>
      </c>
      <c r="AM247" s="5" t="n">
        <f aca="false">INDEX($AF$175:$AF$302,$B247-$D247*2+const_one)</f>
        <v>300000000</v>
      </c>
      <c r="AN247" s="5" t="n">
        <f aca="false">INDEX($AG$175:$AG$302,$B247-$E247*4+const_one)</f>
        <v>100000000</v>
      </c>
      <c r="AO247" s="5" t="n">
        <f aca="false">INDEX($AH$175:$AH$302,$B247-$F247*8+const_one)</f>
        <v>60000000</v>
      </c>
      <c r="AP247" s="5" t="n">
        <f aca="false">INDEX($AI$175:$AI$302,$B247-$G247*16+const_one)</f>
        <v>30000000</v>
      </c>
      <c r="AQ247" s="5" t="n">
        <f aca="false">INDEX($AJ$175:$AJ$302,$B247-$H247*32+const_one)</f>
        <v>15000000</v>
      </c>
      <c r="AR247" s="5" t="n">
        <f aca="false">INDEX($AK$175:$AK$302,$B247-$I247*64+const_one)</f>
        <v>5000000</v>
      </c>
      <c r="AS247" s="5" t="n">
        <f aca="false">INDEX($AE$175:$AE$302,$B247+(const_one-$C247)*1+const_one)</f>
        <v>30230112.4183505</v>
      </c>
      <c r="AT247" s="5" t="n">
        <f aca="false">INDEX($AF$175:$AF$302,$B247+(const_one-$D247)*2+const_one)</f>
        <v>248954259.850382</v>
      </c>
      <c r="AU247" s="5" t="n">
        <f aca="false">INDEX($AG$175:$AG$302,$B247+(const_one-$E247)*4+const_one)</f>
        <v>68594493.5522181</v>
      </c>
      <c r="AV247" s="5" t="n">
        <f aca="false">INDEX($AH$175:$AH$302,$B247+(const_one-$F247)*8+const_one)</f>
        <v>91029891.4094305</v>
      </c>
      <c r="AW247" s="5" t="n">
        <f aca="false">INDEX($AI$175:$AI$302,$B247+(const_one-$G247)*16+const_one)</f>
        <v>102454799.738895</v>
      </c>
      <c r="AX247" s="5" t="n">
        <f aca="false">INDEX($AJ$175:$AJ$302,$B247+(const_one-$H247)*32+const_one)</f>
        <v>153532723.902751</v>
      </c>
      <c r="AY247" s="5" t="n">
        <f aca="false">INDEX($AK$175:$AK$302,$B247+(const_one-$I247)*64+const_one)</f>
        <v>189645607.10298</v>
      </c>
      <c r="AZ247" s="5" t="n">
        <f aca="false">--($C247=--(AS247&gt;AL247))</f>
        <v>0</v>
      </c>
      <c r="BA247" s="5" t="n">
        <f aca="false">--($D247=--(AT247&gt;AM247))</f>
        <v>1</v>
      </c>
      <c r="BB247" s="5" t="n">
        <f aca="false">--($E247=--(AU247&gt;AN247))</f>
        <v>1</v>
      </c>
      <c r="BC247" s="5" t="n">
        <f aca="false">--($F247=--(AV247&gt;AO247))</f>
        <v>1</v>
      </c>
      <c r="BD247" s="5" t="n">
        <f aca="false">--($G247=--(AW247&gt;AP247))</f>
        <v>0</v>
      </c>
      <c r="BE247" s="5" t="n">
        <f aca="false">--($H247=--(AX247&gt;AQ247))</f>
        <v>0</v>
      </c>
      <c r="BF247" s="5" t="n">
        <f aca="false">--($I247=--(AY247&gt;AR247))</f>
        <v>1</v>
      </c>
      <c r="BG247" s="5" t="n">
        <f aca="false">SUM(AZ247:BF247)</f>
        <v>4</v>
      </c>
      <c r="BH247" s="5" t="n">
        <f aca="false">SUM(AE247:AK247)+AB247+AC247+AD247</f>
        <v>1200000000</v>
      </c>
    </row>
    <row r="248" customFormat="false" ht="15" hidden="true" customHeight="false" outlineLevel="0" collapsed="false">
      <c r="A248" s="5" t="n">
        <f aca="false">exit_value_2_usd</f>
        <v>1200000000</v>
      </c>
      <c r="B248" s="2" t="n">
        <f aca="false">ROW()-ROW($B$175)</f>
        <v>73</v>
      </c>
      <c r="C248" s="2" t="n">
        <f aca="false">MOD(QUOTIENT($B248,1),2)</f>
        <v>1</v>
      </c>
      <c r="D248" s="2" t="n">
        <f aca="false">MOD(QUOTIENT($B248,2),2)</f>
        <v>0</v>
      </c>
      <c r="E248" s="2" t="n">
        <f aca="false">MOD(QUOTIENT($B248,4),2)</f>
        <v>0</v>
      </c>
      <c r="F248" s="2" t="n">
        <f aca="false">MOD(QUOTIENT($B248,8),2)</f>
        <v>1</v>
      </c>
      <c r="G248" s="2" t="n">
        <f aca="false">MOD(QUOTIENT($B248,16),2)</f>
        <v>0</v>
      </c>
      <c r="H248" s="2" t="n">
        <f aca="false">MOD(QUOTIENT($B248,32),2)</f>
        <v>0</v>
      </c>
      <c r="I248" s="2" t="n">
        <f aca="false">MOD(QUOTIENT($B248,64),2)</f>
        <v>1</v>
      </c>
      <c r="J248" s="5" t="n">
        <f aca="false">IF($C248=const_zero,MIN(class_series_f_invested_usd,MAX(const_zero,$A248)),const_zero)</f>
        <v>0</v>
      </c>
      <c r="K248" s="5" t="n">
        <f aca="false">IF($D248=const_zero,MIN(class_series_e_invested_usd,MAX(const_zero,$A248-SUM($J248:$J248))),const_zero)</f>
        <v>300000000</v>
      </c>
      <c r="L248" s="5" t="n">
        <f aca="false">IF($E248=const_zero,MIN(class_series_d_invested_usd,MAX(const_zero,$A248-SUM($J248:$K248))),const_zero)</f>
        <v>100000000</v>
      </c>
      <c r="M248" s="5" t="n">
        <f aca="false">IF($F248=const_zero,MIN(class_series_c_invested_usd,MAX(const_zero,$A248-SUM($J248:$L248))),const_zero)</f>
        <v>0</v>
      </c>
      <c r="N248" s="5" t="n">
        <f aca="false">IF($G248=const_zero,MIN(class_series_b_invested_usd,MAX(const_zero,$A248-SUM($J248:$M248))),const_zero)</f>
        <v>30000000</v>
      </c>
      <c r="O248" s="5" t="n">
        <f aca="false">IF($H248=const_zero,MIN(class_series_a_invested_usd,MAX(const_zero,$A248-SUM($J248:$N248))),const_zero)</f>
        <v>15000000</v>
      </c>
      <c r="P248" s="5" t="n">
        <f aca="false">IF($I248=const_zero,MIN(class_seed_invested_usd,MAX(const_zero,$A248-SUM($J248:$O248))),const_zero)</f>
        <v>0</v>
      </c>
      <c r="Q248" s="5" t="n">
        <f aca="false">MAX(const_zero,$A248-SUM($J248:$P248))</f>
        <v>755000000</v>
      </c>
      <c r="R248" s="9" t="n">
        <f aca="false">common_rsa_total+'Pro-Forma'!$B$10+'Pro-Forma'!$B$11+IF($C248=const_one,'Pro-Forma'!$B$5,const_zero)+IF($D248=const_one,'Pro-Forma'!$F$27,const_zero)+IF($E248=const_one,'Pro-Forma'!$F$26,const_zero)+IF($F248=const_one,'Pro-Forma'!$F$25,const_zero)+IF($G248=const_one,'Pro-Forma'!$F$24,const_zero)+IF($H248=const_one,'Pro-Forma'!$F$23,const_zero)+IF($I248=const_one,'Pro-Forma'!$F$22,const_zero)</f>
        <v>17477780.8981917</v>
      </c>
      <c r="S248" s="23" t="b">
        <f aca="false">IF($R248&gt;const_zero,--($Q248&gt;option_strike_usd*$R248),const_zero)</f>
        <v>1</v>
      </c>
      <c r="T248" s="7" t="n">
        <f aca="false">IF($R248&gt;const_zero,IF($S248=const_one,($Q248+option_strike_usd*pre_f_options_issued)/($R248+pre_f_options_issued),$Q248/$R248),const_zero)</f>
        <v>37.9171242221685</v>
      </c>
      <c r="U248" s="5" t="n">
        <f aca="false">IF($C248=const_one,'Pro-Forma'!$B$5*$T248,const_zero)</f>
        <v>30230112.4183505</v>
      </c>
      <c r="V248" s="5" t="n">
        <f aca="false">IF($D248=const_one,'Pro-Forma'!$F$27*$T248,const_zero)</f>
        <v>0</v>
      </c>
      <c r="W248" s="5" t="n">
        <f aca="false">IF($E248=const_one,'Pro-Forma'!$F$26*$T248,const_zero)</f>
        <v>0</v>
      </c>
      <c r="X248" s="5" t="n">
        <f aca="false">IF($F248=const_one,'Pro-Forma'!$F$25*$T248,const_zero)</f>
        <v>91001098.1332045</v>
      </c>
      <c r="Y248" s="5" t="n">
        <f aca="false">IF($G248=const_one,'Pro-Forma'!$F$24*$T248,const_zero)</f>
        <v>0</v>
      </c>
      <c r="Z248" s="5" t="n">
        <f aca="false">IF($H248=const_one,'Pro-Forma'!$F$23*$T248,const_zero)</f>
        <v>0</v>
      </c>
      <c r="AA248" s="5" t="n">
        <f aca="false">IF($I248=const_one,'Pro-Forma'!$F$22*$T248,const_zero)</f>
        <v>189585621.110843</v>
      </c>
      <c r="AB248" s="5" t="n">
        <f aca="false">('Pro-Forma'!$B$10+'Pro-Forma'!$B$11)*$T248</f>
        <v>10636239.7826638</v>
      </c>
      <c r="AC248" s="5" t="n">
        <f aca="false">common_rsa_total*$T248</f>
        <v>341254117.999517</v>
      </c>
      <c r="AD248" s="5" t="n">
        <f aca="false">IF($S248=const_one,pre_f_options_issued*($T248-option_strike_usd),const_zero)</f>
        <v>92292810.5554214</v>
      </c>
      <c r="AE248" s="5" t="n">
        <f aca="false">J248+U248</f>
        <v>30230112.4183505</v>
      </c>
      <c r="AF248" s="5" t="n">
        <f aca="false">K248+V248</f>
        <v>300000000</v>
      </c>
      <c r="AG248" s="5" t="n">
        <f aca="false">L248+W248</f>
        <v>100000000</v>
      </c>
      <c r="AH248" s="5" t="n">
        <f aca="false">M248+X248</f>
        <v>91001098.1332045</v>
      </c>
      <c r="AI248" s="5" t="n">
        <f aca="false">N248+Y248</f>
        <v>30000000</v>
      </c>
      <c r="AJ248" s="5" t="n">
        <f aca="false">O248+Z248</f>
        <v>15000000</v>
      </c>
      <c r="AK248" s="5" t="n">
        <f aca="false">P248+AA248</f>
        <v>189585621.110843</v>
      </c>
      <c r="AL248" s="5" t="n">
        <f aca="false">INDEX($AE$175:$AE$302,$B248-$C248*1+const_one)</f>
        <v>30000000</v>
      </c>
      <c r="AM248" s="5" t="n">
        <f aca="false">INDEX($AF$175:$AF$302,$B248-$D248*2+const_one)</f>
        <v>300000000</v>
      </c>
      <c r="AN248" s="5" t="n">
        <f aca="false">INDEX($AG$175:$AG$302,$B248-$E248*4+const_one)</f>
        <v>100000000</v>
      </c>
      <c r="AO248" s="5" t="n">
        <f aca="false">INDEX($AH$175:$AH$302,$B248-$F248*8+const_one)</f>
        <v>60000000</v>
      </c>
      <c r="AP248" s="5" t="n">
        <f aca="false">INDEX($AI$175:$AI$302,$B248-$G248*16+const_one)</f>
        <v>30000000</v>
      </c>
      <c r="AQ248" s="5" t="n">
        <f aca="false">INDEX($AJ$175:$AJ$302,$B248-$H248*32+const_one)</f>
        <v>15000000</v>
      </c>
      <c r="AR248" s="5" t="n">
        <f aca="false">INDEX($AK$175:$AK$302,$B248-$I248*64+const_one)</f>
        <v>5000000</v>
      </c>
      <c r="AS248" s="5" t="n">
        <f aca="false">INDEX($AE$175:$AE$302,$B248+(const_one-$C248)*1+const_one)</f>
        <v>30230112.4183505</v>
      </c>
      <c r="AT248" s="5" t="n">
        <f aca="false">INDEX($AF$175:$AF$302,$B248+(const_one-$D248)*2+const_one)</f>
        <v>248399565.750985</v>
      </c>
      <c r="AU248" s="5" t="n">
        <f aca="false">INDEX($AG$175:$AG$302,$B248+(const_one-$E248)*4+const_one)</f>
        <v>68471118.0608133</v>
      </c>
      <c r="AV248" s="5" t="n">
        <f aca="false">INDEX($AH$175:$AH$302,$B248+(const_one-$F248)*8+const_one)</f>
        <v>91001098.1332045</v>
      </c>
      <c r="AW248" s="5" t="n">
        <f aca="false">INDEX($AI$175:$AI$302,$B248+(const_one-$G248)*16+const_one)</f>
        <v>102816717.178547</v>
      </c>
      <c r="AX248" s="5" t="n">
        <f aca="false">INDEX($AJ$175:$AJ$302,$B248+(const_one-$H248)*32+const_one)</f>
        <v>154637436.19753</v>
      </c>
      <c r="AY248" s="5" t="n">
        <f aca="false">INDEX($AK$175:$AK$302,$B248+(const_one-$I248)*64+const_one)</f>
        <v>189585621.110843</v>
      </c>
      <c r="AZ248" s="5" t="n">
        <f aca="false">--($C248=--(AS248&gt;AL248))</f>
        <v>1</v>
      </c>
      <c r="BA248" s="5" t="n">
        <f aca="false">--($D248=--(AT248&gt;AM248))</f>
        <v>1</v>
      </c>
      <c r="BB248" s="5" t="n">
        <f aca="false">--($E248=--(AU248&gt;AN248))</f>
        <v>1</v>
      </c>
      <c r="BC248" s="5" t="n">
        <f aca="false">--($F248=--(AV248&gt;AO248))</f>
        <v>1</v>
      </c>
      <c r="BD248" s="5" t="n">
        <f aca="false">--($G248=--(AW248&gt;AP248))</f>
        <v>0</v>
      </c>
      <c r="BE248" s="5" t="n">
        <f aca="false">--($H248=--(AX248&gt;AQ248))</f>
        <v>0</v>
      </c>
      <c r="BF248" s="5" t="n">
        <f aca="false">--($I248=--(AY248&gt;AR248))</f>
        <v>1</v>
      </c>
      <c r="BG248" s="5" t="n">
        <f aca="false">SUM(AZ248:BF248)</f>
        <v>5</v>
      </c>
      <c r="BH248" s="5" t="n">
        <f aca="false">SUM(AE248:AK248)+AB248+AC248+AD248</f>
        <v>1200000000</v>
      </c>
    </row>
    <row r="249" customFormat="false" ht="15" hidden="true" customHeight="false" outlineLevel="0" collapsed="false">
      <c r="A249" s="5" t="n">
        <f aca="false">exit_value_2_usd</f>
        <v>1200000000</v>
      </c>
      <c r="B249" s="2" t="n">
        <f aca="false">ROW()-ROW($B$175)</f>
        <v>74</v>
      </c>
      <c r="C249" s="2" t="n">
        <f aca="false">MOD(QUOTIENT($B249,1),2)</f>
        <v>0</v>
      </c>
      <c r="D249" s="2" t="n">
        <f aca="false">MOD(QUOTIENT($B249,2),2)</f>
        <v>1</v>
      </c>
      <c r="E249" s="2" t="n">
        <f aca="false">MOD(QUOTIENT($B249,4),2)</f>
        <v>0</v>
      </c>
      <c r="F249" s="2" t="n">
        <f aca="false">MOD(QUOTIENT($B249,8),2)</f>
        <v>1</v>
      </c>
      <c r="G249" s="2" t="n">
        <f aca="false">MOD(QUOTIENT($B249,16),2)</f>
        <v>0</v>
      </c>
      <c r="H249" s="2" t="n">
        <f aca="false">MOD(QUOTIENT($B249,32),2)</f>
        <v>0</v>
      </c>
      <c r="I249" s="2" t="n">
        <f aca="false">MOD(QUOTIENT($B249,64),2)</f>
        <v>1</v>
      </c>
      <c r="J249" s="5" t="n">
        <f aca="false">IF($C249=const_zero,MIN(class_series_f_invested_usd,MAX(const_zero,$A249)),const_zero)</f>
        <v>30000000</v>
      </c>
      <c r="K249" s="5" t="n">
        <f aca="false">IF($D249=const_zero,MIN(class_series_e_invested_usd,MAX(const_zero,$A249-SUM($J249:$J249))),const_zero)</f>
        <v>0</v>
      </c>
      <c r="L249" s="5" t="n">
        <f aca="false">IF($E249=const_zero,MIN(class_series_d_invested_usd,MAX(const_zero,$A249-SUM($J249:$K249))),const_zero)</f>
        <v>100000000</v>
      </c>
      <c r="M249" s="5" t="n">
        <f aca="false">IF($F249=const_zero,MIN(class_series_c_invested_usd,MAX(const_zero,$A249-SUM($J249:$L249))),const_zero)</f>
        <v>0</v>
      </c>
      <c r="N249" s="5" t="n">
        <f aca="false">IF($G249=const_zero,MIN(class_series_b_invested_usd,MAX(const_zero,$A249-SUM($J249:$M249))),const_zero)</f>
        <v>30000000</v>
      </c>
      <c r="O249" s="5" t="n">
        <f aca="false">IF($H249=const_zero,MIN(class_series_a_invested_usd,MAX(const_zero,$A249-SUM($J249:$N249))),const_zero)</f>
        <v>15000000</v>
      </c>
      <c r="P249" s="5" t="n">
        <f aca="false">IF($I249=const_zero,MIN(class_seed_invested_usd,MAX(const_zero,$A249-SUM($J249:$O249))),const_zero)</f>
        <v>0</v>
      </c>
      <c r="Q249" s="5" t="n">
        <f aca="false">MAX(const_zero,$A249-SUM($J249:$P249))</f>
        <v>1025000000</v>
      </c>
      <c r="R249" s="9" t="n">
        <f aca="false">common_rsa_total+'Pro-Forma'!$B$10+'Pro-Forma'!$B$11+IF($C249=const_one,'Pro-Forma'!$B$5,const_zero)+IF($D249=const_one,'Pro-Forma'!$F$27,const_zero)+IF($E249=const_one,'Pro-Forma'!$F$26,const_zero)+IF($F249=const_one,'Pro-Forma'!$F$25,const_zero)+IF($G249=const_one,'Pro-Forma'!$F$24,const_zero)+IF($H249=const_one,'Pro-Forma'!$F$23,const_zero)+IF($I249=const_one,'Pro-Forma'!$F$22,const_zero)</f>
        <v>22813833.1063222</v>
      </c>
      <c r="S249" s="23" t="b">
        <f aca="false">IF($R249&gt;const_zero,--($Q249&gt;option_strike_usd*$R249),const_zero)</f>
        <v>1</v>
      </c>
      <c r="T249" s="7" t="n">
        <f aca="false">IF($R249&gt;const_zero,IF($S249=const_one,($Q249+option_strike_usd*pre_f_options_issued)/($R249+pre_f_options_issued),$Q249/$R249),const_zero)</f>
        <v>40.5904548585879</v>
      </c>
      <c r="U249" s="5" t="n">
        <f aca="false">IF($C249=const_one,'Pro-Forma'!$B$5*$T249,const_zero)</f>
        <v>0</v>
      </c>
      <c r="V249" s="5" t="n">
        <f aca="false">IF($D249=const_one,'Pro-Forma'!$F$27*$T249,const_zero)</f>
        <v>248954259.850382</v>
      </c>
      <c r="W249" s="5" t="n">
        <f aca="false">IF($E249=const_one,'Pro-Forma'!$F$26*$T249,const_zero)</f>
        <v>0</v>
      </c>
      <c r="X249" s="5" t="n">
        <f aca="false">IF($F249=const_one,'Pro-Forma'!$F$25*$T249,const_zero)</f>
        <v>97417091.6606109</v>
      </c>
      <c r="Y249" s="5" t="n">
        <f aca="false">IF($G249=const_one,'Pro-Forma'!$F$24*$T249,const_zero)</f>
        <v>0</v>
      </c>
      <c r="Z249" s="5" t="n">
        <f aca="false">IF($H249=const_one,'Pro-Forma'!$F$23*$T249,const_zero)</f>
        <v>0</v>
      </c>
      <c r="AA249" s="5" t="n">
        <f aca="false">IF($I249=const_one,'Pro-Forma'!$F$22*$T249,const_zero)</f>
        <v>202952274.292939</v>
      </c>
      <c r="AB249" s="5" t="n">
        <f aca="false">('Pro-Forma'!$B$10+'Pro-Forma'!$B$11)*$T249</f>
        <v>11386143.322307</v>
      </c>
      <c r="AC249" s="5" t="n">
        <f aca="false">common_rsa_total*$T249</f>
        <v>365314093.727291</v>
      </c>
      <c r="AD249" s="5" t="n">
        <f aca="false">IF($S249=const_one,pre_f_options_issued*($T249-option_strike_usd),const_zero)</f>
        <v>98976137.1464697</v>
      </c>
      <c r="AE249" s="5" t="n">
        <f aca="false">J249+U249</f>
        <v>30000000</v>
      </c>
      <c r="AF249" s="5" t="n">
        <f aca="false">K249+V249</f>
        <v>248954259.850382</v>
      </c>
      <c r="AG249" s="5" t="n">
        <f aca="false">L249+W249</f>
        <v>100000000</v>
      </c>
      <c r="AH249" s="5" t="n">
        <f aca="false">M249+X249</f>
        <v>97417091.6606109</v>
      </c>
      <c r="AI249" s="5" t="n">
        <f aca="false">N249+Y249</f>
        <v>30000000</v>
      </c>
      <c r="AJ249" s="5" t="n">
        <f aca="false">O249+Z249</f>
        <v>15000000</v>
      </c>
      <c r="AK249" s="5" t="n">
        <f aca="false">P249+AA249</f>
        <v>202952274.292939</v>
      </c>
      <c r="AL249" s="5" t="n">
        <f aca="false">INDEX($AE$175:$AE$302,$B249-$C249*1+const_one)</f>
        <v>30000000</v>
      </c>
      <c r="AM249" s="5" t="n">
        <f aca="false">INDEX($AF$175:$AF$302,$B249-$D249*2+const_one)</f>
        <v>300000000</v>
      </c>
      <c r="AN249" s="5" t="n">
        <f aca="false">INDEX($AG$175:$AG$302,$B249-$E249*4+const_one)</f>
        <v>100000000</v>
      </c>
      <c r="AO249" s="5" t="n">
        <f aca="false">INDEX($AH$175:$AH$302,$B249-$F249*8+const_one)</f>
        <v>60000000</v>
      </c>
      <c r="AP249" s="5" t="n">
        <f aca="false">INDEX($AI$175:$AI$302,$B249-$G249*16+const_one)</f>
        <v>30000000</v>
      </c>
      <c r="AQ249" s="5" t="n">
        <f aca="false">INDEX($AJ$175:$AJ$302,$B249-$H249*32+const_one)</f>
        <v>15000000</v>
      </c>
      <c r="AR249" s="5" t="n">
        <f aca="false">INDEX($AK$175:$AK$302,$B249-$I249*64+const_one)</f>
        <v>5000000</v>
      </c>
      <c r="AS249" s="5" t="n">
        <f aca="false">INDEX($AE$175:$AE$302,$B249+(const_one-$C249)*1+const_one)</f>
        <v>32289369.0892198</v>
      </c>
      <c r="AT249" s="5" t="n">
        <f aca="false">INDEX($AF$175:$AF$302,$B249+(const_one-$D249)*2+const_one)</f>
        <v>248954259.850382</v>
      </c>
      <c r="AU249" s="5" t="n">
        <f aca="false">INDEX($AG$175:$AG$302,$B249+(const_one-$E249)*4+const_one)</f>
        <v>72268898.4673628</v>
      </c>
      <c r="AV249" s="5" t="n">
        <f aca="false">INDEX($AH$175:$AH$302,$B249+(const_one-$F249)*8+const_one)</f>
        <v>97417091.6606109</v>
      </c>
      <c r="AW249" s="5" t="n">
        <f aca="false">INDEX($AI$175:$AI$302,$B249+(const_one-$G249)*16+const_one)</f>
        <v>112047704.317774</v>
      </c>
      <c r="AX249" s="5" t="n">
        <f aca="false">INDEX($AJ$175:$AJ$302,$B249+(const_one-$H249)*32+const_one)</f>
        <v>171951200.685105</v>
      </c>
      <c r="AY249" s="5" t="n">
        <f aca="false">INDEX($AK$175:$AK$302,$B249+(const_one-$I249)*64+const_one)</f>
        <v>202952274.292939</v>
      </c>
      <c r="AZ249" s="5" t="n">
        <f aca="false">--($C249=--(AS249&gt;AL249))</f>
        <v>0</v>
      </c>
      <c r="BA249" s="5" t="n">
        <f aca="false">--($D249=--(AT249&gt;AM249))</f>
        <v>0</v>
      </c>
      <c r="BB249" s="5" t="n">
        <f aca="false">--($E249=--(AU249&gt;AN249))</f>
        <v>1</v>
      </c>
      <c r="BC249" s="5" t="n">
        <f aca="false">--($F249=--(AV249&gt;AO249))</f>
        <v>1</v>
      </c>
      <c r="BD249" s="5" t="n">
        <f aca="false">--($G249=--(AW249&gt;AP249))</f>
        <v>0</v>
      </c>
      <c r="BE249" s="5" t="n">
        <f aca="false">--($H249=--(AX249&gt;AQ249))</f>
        <v>0</v>
      </c>
      <c r="BF249" s="5" t="n">
        <f aca="false">--($I249=--(AY249&gt;AR249))</f>
        <v>1</v>
      </c>
      <c r="BG249" s="5" t="n">
        <f aca="false">SUM(AZ249:BF249)</f>
        <v>3</v>
      </c>
      <c r="BH249" s="5" t="n">
        <f aca="false">SUM(AE249:AK249)+AB249+AC249+AD249</f>
        <v>1200000000</v>
      </c>
    </row>
    <row r="250" customFormat="false" ht="15" hidden="true" customHeight="false" outlineLevel="0" collapsed="false">
      <c r="A250" s="5" t="n">
        <f aca="false">exit_value_2_usd</f>
        <v>1200000000</v>
      </c>
      <c r="B250" s="2" t="n">
        <f aca="false">ROW()-ROW($B$175)</f>
        <v>75</v>
      </c>
      <c r="C250" s="2" t="n">
        <f aca="false">MOD(QUOTIENT($B250,1),2)</f>
        <v>1</v>
      </c>
      <c r="D250" s="2" t="n">
        <f aca="false">MOD(QUOTIENT($B250,2),2)</f>
        <v>1</v>
      </c>
      <c r="E250" s="2" t="n">
        <f aca="false">MOD(QUOTIENT($B250,4),2)</f>
        <v>0</v>
      </c>
      <c r="F250" s="2" t="n">
        <f aca="false">MOD(QUOTIENT($B250,8),2)</f>
        <v>1</v>
      </c>
      <c r="G250" s="2" t="n">
        <f aca="false">MOD(QUOTIENT($B250,16),2)</f>
        <v>0</v>
      </c>
      <c r="H250" s="2" t="n">
        <f aca="false">MOD(QUOTIENT($B250,32),2)</f>
        <v>0</v>
      </c>
      <c r="I250" s="2" t="n">
        <f aca="false">MOD(QUOTIENT($B250,64),2)</f>
        <v>1</v>
      </c>
      <c r="J250" s="5" t="n">
        <f aca="false">IF($C250=const_zero,MIN(class_series_f_invested_usd,MAX(const_zero,$A250)),const_zero)</f>
        <v>0</v>
      </c>
      <c r="K250" s="5" t="n">
        <f aca="false">IF($D250=const_zero,MIN(class_series_e_invested_usd,MAX(const_zero,$A250-SUM($J250:$J250))),const_zero)</f>
        <v>0</v>
      </c>
      <c r="L250" s="5" t="n">
        <f aca="false">IF($E250=const_zero,MIN(class_series_d_invested_usd,MAX(const_zero,$A250-SUM($J250:$K250))),const_zero)</f>
        <v>100000000</v>
      </c>
      <c r="M250" s="5" t="n">
        <f aca="false">IF($F250=const_zero,MIN(class_series_c_invested_usd,MAX(const_zero,$A250-SUM($J250:$L250))),const_zero)</f>
        <v>0</v>
      </c>
      <c r="N250" s="5" t="n">
        <f aca="false">IF($G250=const_zero,MIN(class_series_b_invested_usd,MAX(const_zero,$A250-SUM($J250:$M250))),const_zero)</f>
        <v>30000000</v>
      </c>
      <c r="O250" s="5" t="n">
        <f aca="false">IF($H250=const_zero,MIN(class_series_a_invested_usd,MAX(const_zero,$A250-SUM($J250:$N250))),const_zero)</f>
        <v>15000000</v>
      </c>
      <c r="P250" s="5" t="n">
        <f aca="false">IF($I250=const_zero,MIN(class_seed_invested_usd,MAX(const_zero,$A250-SUM($J250:$O250))),const_zero)</f>
        <v>0</v>
      </c>
      <c r="Q250" s="5" t="n">
        <f aca="false">MAX(const_zero,$A250-SUM($J250:$P250))</f>
        <v>1055000000</v>
      </c>
      <c r="R250" s="9" t="n">
        <f aca="false">common_rsa_total+'Pro-Forma'!$B$10+'Pro-Forma'!$B$11+IF($C250=const_one,'Pro-Forma'!$B$5,const_zero)+IF($D250=const_one,'Pro-Forma'!$F$27,const_zero)+IF($E250=const_one,'Pro-Forma'!$F$26,const_zero)+IF($F250=const_one,'Pro-Forma'!$F$25,const_zero)+IF($G250=const_one,'Pro-Forma'!$F$24,const_zero)+IF($H250=const_one,'Pro-Forma'!$F$23,const_zero)+IF($I250=const_one,'Pro-Forma'!$F$22,const_zero)</f>
        <v>23611101.1755256</v>
      </c>
      <c r="S250" s="23" t="b">
        <f aca="false">IF($R250&gt;const_zero,--($Q250&gt;option_strike_usd*$R250),const_zero)</f>
        <v>1</v>
      </c>
      <c r="T250" s="7" t="n">
        <f aca="false">IF($R250&gt;const_zero,IF($S250=const_one,($Q250+option_strike_usd*pre_f_options_issued)/($R250+pre_f_options_issued),$Q250/$R250),const_zero)</f>
        <v>40.5000154107333</v>
      </c>
      <c r="U250" s="5" t="n">
        <f aca="false">IF($C250=const_one,'Pro-Forma'!$B$5*$T250,const_zero)</f>
        <v>32289369.0892198</v>
      </c>
      <c r="V250" s="5" t="n">
        <f aca="false">IF($D250=const_one,'Pro-Forma'!$F$27*$T250,const_zero)</f>
        <v>248399565.750985</v>
      </c>
      <c r="W250" s="5" t="n">
        <f aca="false">IF($E250=const_one,'Pro-Forma'!$F$26*$T250,const_zero)</f>
        <v>0</v>
      </c>
      <c r="X250" s="5" t="n">
        <f aca="false">IF($F250=const_one,'Pro-Forma'!$F$25*$T250,const_zero)</f>
        <v>97200036.9857598</v>
      </c>
      <c r="Y250" s="5" t="n">
        <f aca="false">IF($G250=const_one,'Pro-Forma'!$F$24*$T250,const_zero)</f>
        <v>0</v>
      </c>
      <c r="Z250" s="5" t="n">
        <f aca="false">IF($H250=const_one,'Pro-Forma'!$F$23*$T250,const_zero)</f>
        <v>0</v>
      </c>
      <c r="AA250" s="5" t="n">
        <f aca="false">IF($I250=const_one,'Pro-Forma'!$F$22*$T250,const_zero)</f>
        <v>202500077.053666</v>
      </c>
      <c r="AB250" s="5" t="n">
        <f aca="false">('Pro-Forma'!$B$10+'Pro-Forma'!$B$11)*$T250</f>
        <v>11360773.8969372</v>
      </c>
      <c r="AC250" s="5" t="n">
        <f aca="false">common_rsa_total*$T250</f>
        <v>364500138.696599</v>
      </c>
      <c r="AD250" s="5" t="n">
        <f aca="false">IF($S250=const_one,pre_f_options_issued*($T250-option_strike_usd),const_zero)</f>
        <v>98750038.5268331</v>
      </c>
      <c r="AE250" s="5" t="n">
        <f aca="false">J250+U250</f>
        <v>32289369.0892198</v>
      </c>
      <c r="AF250" s="5" t="n">
        <f aca="false">K250+V250</f>
        <v>248399565.750985</v>
      </c>
      <c r="AG250" s="5" t="n">
        <f aca="false">L250+W250</f>
        <v>100000000</v>
      </c>
      <c r="AH250" s="5" t="n">
        <f aca="false">M250+X250</f>
        <v>97200036.9857598</v>
      </c>
      <c r="AI250" s="5" t="n">
        <f aca="false">N250+Y250</f>
        <v>30000000</v>
      </c>
      <c r="AJ250" s="5" t="n">
        <f aca="false">O250+Z250</f>
        <v>15000000</v>
      </c>
      <c r="AK250" s="5" t="n">
        <f aca="false">P250+AA250</f>
        <v>202500077.053666</v>
      </c>
      <c r="AL250" s="5" t="n">
        <f aca="false">INDEX($AE$175:$AE$302,$B250-$C250*1+const_one)</f>
        <v>30000000</v>
      </c>
      <c r="AM250" s="5" t="n">
        <f aca="false">INDEX($AF$175:$AF$302,$B250-$D250*2+const_one)</f>
        <v>300000000</v>
      </c>
      <c r="AN250" s="5" t="n">
        <f aca="false">INDEX($AG$175:$AG$302,$B250-$E250*4+const_one)</f>
        <v>100000000</v>
      </c>
      <c r="AO250" s="5" t="n">
        <f aca="false">INDEX($AH$175:$AH$302,$B250-$F250*8+const_one)</f>
        <v>60000000</v>
      </c>
      <c r="AP250" s="5" t="n">
        <f aca="false">INDEX($AI$175:$AI$302,$B250-$G250*16+const_one)</f>
        <v>30000000</v>
      </c>
      <c r="AQ250" s="5" t="n">
        <f aca="false">INDEX($AJ$175:$AJ$302,$B250-$H250*32+const_one)</f>
        <v>15000000</v>
      </c>
      <c r="AR250" s="5" t="n">
        <f aca="false">INDEX($AK$175:$AK$302,$B250-$I250*64+const_one)</f>
        <v>5000000</v>
      </c>
      <c r="AS250" s="5" t="n">
        <f aca="false">INDEX($AE$175:$AE$302,$B250+(const_one-$C250)*1+const_one)</f>
        <v>32289369.0892198</v>
      </c>
      <c r="AT250" s="5" t="n">
        <f aca="false">INDEX($AF$175:$AF$302,$B250+(const_one-$D250)*2+const_one)</f>
        <v>248399565.750985</v>
      </c>
      <c r="AU250" s="5" t="n">
        <f aca="false">INDEX($AG$175:$AG$302,$B250+(const_one-$E250)*4+const_one)</f>
        <v>72067490.8833324</v>
      </c>
      <c r="AV250" s="5" t="n">
        <f aca="false">INDEX($AH$175:$AH$302,$B250+(const_one-$F250)*8+const_one)</f>
        <v>97200036.9857598</v>
      </c>
      <c r="AW250" s="5" t="n">
        <f aca="false">INDEX($AI$175:$AI$302,$B250+(const_one-$G250)*16+const_one)</f>
        <v>112070648.936594</v>
      </c>
      <c r="AX250" s="5" t="n">
        <f aca="false">INDEX($AJ$175:$AJ$302,$B250+(const_one-$H250)*32+const_one)</f>
        <v>172366126.475091</v>
      </c>
      <c r="AY250" s="5" t="n">
        <f aca="false">INDEX($AK$175:$AK$302,$B250+(const_one-$I250)*64+const_one)</f>
        <v>202500077.053666</v>
      </c>
      <c r="AZ250" s="5" t="n">
        <f aca="false">--($C250=--(AS250&gt;AL250))</f>
        <v>1</v>
      </c>
      <c r="BA250" s="5" t="n">
        <f aca="false">--($D250=--(AT250&gt;AM250))</f>
        <v>0</v>
      </c>
      <c r="BB250" s="5" t="n">
        <f aca="false">--($E250=--(AU250&gt;AN250))</f>
        <v>1</v>
      </c>
      <c r="BC250" s="5" t="n">
        <f aca="false">--($F250=--(AV250&gt;AO250))</f>
        <v>1</v>
      </c>
      <c r="BD250" s="5" t="n">
        <f aca="false">--($G250=--(AW250&gt;AP250))</f>
        <v>0</v>
      </c>
      <c r="BE250" s="5" t="n">
        <f aca="false">--($H250=--(AX250&gt;AQ250))</f>
        <v>0</v>
      </c>
      <c r="BF250" s="5" t="n">
        <f aca="false">--($I250=--(AY250&gt;AR250))</f>
        <v>1</v>
      </c>
      <c r="BG250" s="5" t="n">
        <f aca="false">SUM(AZ250:BF250)</f>
        <v>4</v>
      </c>
      <c r="BH250" s="5" t="n">
        <f aca="false">SUM(AE250:AK250)+AB250+AC250+AD250</f>
        <v>1200000000</v>
      </c>
    </row>
    <row r="251" customFormat="false" ht="15" hidden="true" customHeight="false" outlineLevel="0" collapsed="false">
      <c r="A251" s="5" t="n">
        <f aca="false">exit_value_2_usd</f>
        <v>1200000000</v>
      </c>
      <c r="B251" s="2" t="n">
        <f aca="false">ROW()-ROW($B$175)</f>
        <v>76</v>
      </c>
      <c r="C251" s="2" t="n">
        <f aca="false">MOD(QUOTIENT($B251,1),2)</f>
        <v>0</v>
      </c>
      <c r="D251" s="2" t="n">
        <f aca="false">MOD(QUOTIENT($B251,2),2)</f>
        <v>0</v>
      </c>
      <c r="E251" s="2" t="n">
        <f aca="false">MOD(QUOTIENT($B251,4),2)</f>
        <v>1</v>
      </c>
      <c r="F251" s="2" t="n">
        <f aca="false">MOD(QUOTIENT($B251,8),2)</f>
        <v>1</v>
      </c>
      <c r="G251" s="2" t="n">
        <f aca="false">MOD(QUOTIENT($B251,16),2)</f>
        <v>0</v>
      </c>
      <c r="H251" s="2" t="n">
        <f aca="false">MOD(QUOTIENT($B251,32),2)</f>
        <v>0</v>
      </c>
      <c r="I251" s="2" t="n">
        <f aca="false">MOD(QUOTIENT($B251,64),2)</f>
        <v>1</v>
      </c>
      <c r="J251" s="5" t="n">
        <f aca="false">IF($C251=const_zero,MIN(class_series_f_invested_usd,MAX(const_zero,$A251)),const_zero)</f>
        <v>30000000</v>
      </c>
      <c r="K251" s="5" t="n">
        <f aca="false">IF($D251=const_zero,MIN(class_series_e_invested_usd,MAX(const_zero,$A251-SUM($J251:$J251))),const_zero)</f>
        <v>300000000</v>
      </c>
      <c r="L251" s="5" t="n">
        <f aca="false">IF($E251=const_zero,MIN(class_series_d_invested_usd,MAX(const_zero,$A251-SUM($J251:$K251))),const_zero)</f>
        <v>0</v>
      </c>
      <c r="M251" s="5" t="n">
        <f aca="false">IF($F251=const_zero,MIN(class_series_c_invested_usd,MAX(const_zero,$A251-SUM($J251:$L251))),const_zero)</f>
        <v>0</v>
      </c>
      <c r="N251" s="5" t="n">
        <f aca="false">IF($G251=const_zero,MIN(class_series_b_invested_usd,MAX(const_zero,$A251-SUM($J251:$M251))),const_zero)</f>
        <v>30000000</v>
      </c>
      <c r="O251" s="5" t="n">
        <f aca="false">IF($H251=const_zero,MIN(class_series_a_invested_usd,MAX(const_zero,$A251-SUM($J251:$N251))),const_zero)</f>
        <v>15000000</v>
      </c>
      <c r="P251" s="5" t="n">
        <f aca="false">IF($I251=const_zero,MIN(class_seed_invested_usd,MAX(const_zero,$A251-SUM($J251:$O251))),const_zero)</f>
        <v>0</v>
      </c>
      <c r="Q251" s="5" t="n">
        <f aca="false">MAX(const_zero,$A251-SUM($J251:$P251))</f>
        <v>825000000</v>
      </c>
      <c r="R251" s="9" t="n">
        <f aca="false">common_rsa_total+'Pro-Forma'!$B$10+'Pro-Forma'!$B$11+IF($C251=const_one,'Pro-Forma'!$B$5,const_zero)+IF($D251=const_one,'Pro-Forma'!$F$27,const_zero)+IF($E251=const_one,'Pro-Forma'!$F$26,const_zero)+IF($F251=const_one,'Pro-Forma'!$F$25,const_zero)+IF($G251=const_one,'Pro-Forma'!$F$24,const_zero)+IF($H251=const_one,'Pro-Forma'!$F$23,const_zero)+IF($I251=const_one,'Pro-Forma'!$F$22,const_zero)</f>
        <v>18414164.1892672</v>
      </c>
      <c r="S251" s="23" t="b">
        <f aca="false">IF($R251&gt;const_zero,--($Q251&gt;option_strike_usd*$R251),const_zero)</f>
        <v>1</v>
      </c>
      <c r="T251" s="7" t="n">
        <f aca="false">IF($R251&gt;const_zero,IF($S251=const_one,($Q251+option_strike_usd*pre_f_options_issued)/($R251+pre_f_options_issued),$Q251/$R251),const_zero)</f>
        <v>39.566486736518</v>
      </c>
      <c r="U251" s="5" t="n">
        <f aca="false">IF($C251=const_one,'Pro-Forma'!$B$5*$T251,const_zero)</f>
        <v>0</v>
      </c>
      <c r="V251" s="5" t="n">
        <f aca="false">IF($D251=const_one,'Pro-Forma'!$F$27*$T251,const_zero)</f>
        <v>0</v>
      </c>
      <c r="W251" s="5" t="n">
        <f aca="false">IF($E251=const_one,'Pro-Forma'!$F$26*$T251,const_zero)</f>
        <v>68594493.5522181</v>
      </c>
      <c r="X251" s="5" t="n">
        <f aca="false">IF($F251=const_one,'Pro-Forma'!$F$25*$T251,const_zero)</f>
        <v>94959568.1676432</v>
      </c>
      <c r="Y251" s="5" t="n">
        <f aca="false">IF($G251=const_one,'Pro-Forma'!$F$24*$T251,const_zero)</f>
        <v>0</v>
      </c>
      <c r="Z251" s="5" t="n">
        <f aca="false">IF($H251=const_one,'Pro-Forma'!$F$23*$T251,const_zero)</f>
        <v>0</v>
      </c>
      <c r="AA251" s="5" t="n">
        <f aca="false">IF($I251=const_one,'Pro-Forma'!$F$22*$T251,const_zero)</f>
        <v>197832433.68259</v>
      </c>
      <c r="AB251" s="5" t="n">
        <f aca="false">('Pro-Forma'!$B$10+'Pro-Forma'!$B$11)*$T251</f>
        <v>11098907.1275913</v>
      </c>
      <c r="AC251" s="5" t="n">
        <f aca="false">common_rsa_total*$T251</f>
        <v>356098380.628662</v>
      </c>
      <c r="AD251" s="5" t="n">
        <f aca="false">IF($S251=const_one,pre_f_options_issued*($T251-option_strike_usd),const_zero)</f>
        <v>96416216.841295</v>
      </c>
      <c r="AE251" s="5" t="n">
        <f aca="false">J251+U251</f>
        <v>30000000</v>
      </c>
      <c r="AF251" s="5" t="n">
        <f aca="false">K251+V251</f>
        <v>300000000</v>
      </c>
      <c r="AG251" s="5" t="n">
        <f aca="false">L251+W251</f>
        <v>68594493.5522181</v>
      </c>
      <c r="AH251" s="5" t="n">
        <f aca="false">M251+X251</f>
        <v>94959568.1676432</v>
      </c>
      <c r="AI251" s="5" t="n">
        <f aca="false">N251+Y251</f>
        <v>30000000</v>
      </c>
      <c r="AJ251" s="5" t="n">
        <f aca="false">O251+Z251</f>
        <v>15000000</v>
      </c>
      <c r="AK251" s="5" t="n">
        <f aca="false">P251+AA251</f>
        <v>197832433.68259</v>
      </c>
      <c r="AL251" s="5" t="n">
        <f aca="false">INDEX($AE$175:$AE$302,$B251-$C251*1+const_one)</f>
        <v>30000000</v>
      </c>
      <c r="AM251" s="5" t="n">
        <f aca="false">INDEX($AF$175:$AF$302,$B251-$D251*2+const_one)</f>
        <v>300000000</v>
      </c>
      <c r="AN251" s="5" t="n">
        <f aca="false">INDEX($AG$175:$AG$302,$B251-$E251*4+const_one)</f>
        <v>100000000</v>
      </c>
      <c r="AO251" s="5" t="n">
        <f aca="false">INDEX($AH$175:$AH$302,$B251-$F251*8+const_one)</f>
        <v>60000000</v>
      </c>
      <c r="AP251" s="5" t="n">
        <f aca="false">INDEX($AI$175:$AI$302,$B251-$G251*16+const_one)</f>
        <v>30000000</v>
      </c>
      <c r="AQ251" s="5" t="n">
        <f aca="false">INDEX($AJ$175:$AJ$302,$B251-$H251*32+const_one)</f>
        <v>15000000</v>
      </c>
      <c r="AR251" s="5" t="n">
        <f aca="false">INDEX($AK$175:$AK$302,$B251-$I251*64+const_one)</f>
        <v>5000000</v>
      </c>
      <c r="AS251" s="5" t="n">
        <f aca="false">INDEX($AE$175:$AE$302,$B251+(const_one-$C251)*1+const_one)</f>
        <v>31488358.8149796</v>
      </c>
      <c r="AT251" s="5" t="n">
        <f aca="false">INDEX($AF$175:$AF$302,$B251+(const_one-$D251)*2+const_one)</f>
        <v>255673263.117432</v>
      </c>
      <c r="AU251" s="5" t="n">
        <f aca="false">INDEX($AG$175:$AG$302,$B251+(const_one-$E251)*4+const_one)</f>
        <v>68594493.5522181</v>
      </c>
      <c r="AV251" s="5" t="n">
        <f aca="false">INDEX($AH$175:$AH$302,$B251+(const_one-$F251)*8+const_one)</f>
        <v>94959568.1676432</v>
      </c>
      <c r="AW251" s="5" t="n">
        <f aca="false">INDEX($AI$175:$AI$302,$B251+(const_one-$G251)*16+const_one)</f>
        <v>107572231.236689</v>
      </c>
      <c r="AX251" s="5" t="n">
        <f aca="false">INDEX($AJ$175:$AJ$302,$B251+(const_one-$H251)*32+const_one)</f>
        <v>162555889.09731</v>
      </c>
      <c r="AY251" s="5" t="n">
        <f aca="false">INDEX($AK$175:$AK$302,$B251+(const_one-$I251)*64+const_one)</f>
        <v>197832433.68259</v>
      </c>
      <c r="AZ251" s="5" t="n">
        <f aca="false">--($C251=--(AS251&gt;AL251))</f>
        <v>0</v>
      </c>
      <c r="BA251" s="5" t="n">
        <f aca="false">--($D251=--(AT251&gt;AM251))</f>
        <v>1</v>
      </c>
      <c r="BB251" s="5" t="n">
        <f aca="false">--($E251=--(AU251&gt;AN251))</f>
        <v>0</v>
      </c>
      <c r="BC251" s="5" t="n">
        <f aca="false">--($F251=--(AV251&gt;AO251))</f>
        <v>1</v>
      </c>
      <c r="BD251" s="5" t="n">
        <f aca="false">--($G251=--(AW251&gt;AP251))</f>
        <v>0</v>
      </c>
      <c r="BE251" s="5" t="n">
        <f aca="false">--($H251=--(AX251&gt;AQ251))</f>
        <v>0</v>
      </c>
      <c r="BF251" s="5" t="n">
        <f aca="false">--($I251=--(AY251&gt;AR251))</f>
        <v>1</v>
      </c>
      <c r="BG251" s="5" t="n">
        <f aca="false">SUM(AZ251:BF251)</f>
        <v>3</v>
      </c>
      <c r="BH251" s="5" t="n">
        <f aca="false">SUM(AE251:AK251)+AB251+AC251+AD251</f>
        <v>1200000000</v>
      </c>
    </row>
    <row r="252" customFormat="false" ht="15" hidden="true" customHeight="false" outlineLevel="0" collapsed="false">
      <c r="A252" s="5" t="n">
        <f aca="false">exit_value_2_usd</f>
        <v>1200000000</v>
      </c>
      <c r="B252" s="2" t="n">
        <f aca="false">ROW()-ROW($B$175)</f>
        <v>77</v>
      </c>
      <c r="C252" s="2" t="n">
        <f aca="false">MOD(QUOTIENT($B252,1),2)</f>
        <v>1</v>
      </c>
      <c r="D252" s="2" t="n">
        <f aca="false">MOD(QUOTIENT($B252,2),2)</f>
        <v>0</v>
      </c>
      <c r="E252" s="2" t="n">
        <f aca="false">MOD(QUOTIENT($B252,4),2)</f>
        <v>1</v>
      </c>
      <c r="F252" s="2" t="n">
        <f aca="false">MOD(QUOTIENT($B252,8),2)</f>
        <v>1</v>
      </c>
      <c r="G252" s="2" t="n">
        <f aca="false">MOD(QUOTIENT($B252,16),2)</f>
        <v>0</v>
      </c>
      <c r="H252" s="2" t="n">
        <f aca="false">MOD(QUOTIENT($B252,32),2)</f>
        <v>0</v>
      </c>
      <c r="I252" s="2" t="n">
        <f aca="false">MOD(QUOTIENT($B252,64),2)</f>
        <v>1</v>
      </c>
      <c r="J252" s="5" t="n">
        <f aca="false">IF($C252=const_zero,MIN(class_series_f_invested_usd,MAX(const_zero,$A252)),const_zero)</f>
        <v>0</v>
      </c>
      <c r="K252" s="5" t="n">
        <f aca="false">IF($D252=const_zero,MIN(class_series_e_invested_usd,MAX(const_zero,$A252-SUM($J252:$J252))),const_zero)</f>
        <v>300000000</v>
      </c>
      <c r="L252" s="5" t="n">
        <f aca="false">IF($E252=const_zero,MIN(class_series_d_invested_usd,MAX(const_zero,$A252-SUM($J252:$K252))),const_zero)</f>
        <v>0</v>
      </c>
      <c r="M252" s="5" t="n">
        <f aca="false">IF($F252=const_zero,MIN(class_series_c_invested_usd,MAX(const_zero,$A252-SUM($J252:$L252))),const_zero)</f>
        <v>0</v>
      </c>
      <c r="N252" s="5" t="n">
        <f aca="false">IF($G252=const_zero,MIN(class_series_b_invested_usd,MAX(const_zero,$A252-SUM($J252:$M252))),const_zero)</f>
        <v>30000000</v>
      </c>
      <c r="O252" s="5" t="n">
        <f aca="false">IF($H252=const_zero,MIN(class_series_a_invested_usd,MAX(const_zero,$A252-SUM($J252:$N252))),const_zero)</f>
        <v>15000000</v>
      </c>
      <c r="P252" s="5" t="n">
        <f aca="false">IF($I252=const_zero,MIN(class_seed_invested_usd,MAX(const_zero,$A252-SUM($J252:$O252))),const_zero)</f>
        <v>0</v>
      </c>
      <c r="Q252" s="5" t="n">
        <f aca="false">MAX(const_zero,$A252-SUM($J252:$P252))</f>
        <v>855000000</v>
      </c>
      <c r="R252" s="9" t="n">
        <f aca="false">common_rsa_total+'Pro-Forma'!$B$10+'Pro-Forma'!$B$11+IF($C252=const_one,'Pro-Forma'!$B$5,const_zero)+IF($D252=const_one,'Pro-Forma'!$F$27,const_zero)+IF($E252=const_one,'Pro-Forma'!$F$26,const_zero)+IF($F252=const_one,'Pro-Forma'!$F$25,const_zero)+IF($G252=const_one,'Pro-Forma'!$F$24,const_zero)+IF($H252=const_one,'Pro-Forma'!$F$23,const_zero)+IF($I252=const_one,'Pro-Forma'!$F$22,const_zero)</f>
        <v>19211432.2584705</v>
      </c>
      <c r="S252" s="23" t="b">
        <f aca="false">IF($R252&gt;const_zero,--($Q252&gt;option_strike_usd*$R252),const_zero)</f>
        <v>1</v>
      </c>
      <c r="T252" s="7" t="n">
        <f aca="false">IF($R252&gt;const_zero,IF($S252=const_one,($Q252+option_strike_usd*pre_f_options_issued)/($R252+pre_f_options_issued),$Q252/$R252),const_zero)</f>
        <v>39.4953216255669</v>
      </c>
      <c r="U252" s="5" t="n">
        <f aca="false">IF($C252=const_one,'Pro-Forma'!$B$5*$T252,const_zero)</f>
        <v>31488358.8149796</v>
      </c>
      <c r="V252" s="5" t="n">
        <f aca="false">IF($D252=const_one,'Pro-Forma'!$F$27*$T252,const_zero)</f>
        <v>0</v>
      </c>
      <c r="W252" s="5" t="n">
        <f aca="false">IF($E252=const_one,'Pro-Forma'!$F$26*$T252,const_zero)</f>
        <v>68471118.0608133</v>
      </c>
      <c r="X252" s="5" t="n">
        <f aca="false">IF($F252=const_one,'Pro-Forma'!$F$25*$T252,const_zero)</f>
        <v>94788771.9013605</v>
      </c>
      <c r="Y252" s="5" t="n">
        <f aca="false">IF($G252=const_one,'Pro-Forma'!$F$24*$T252,const_zero)</f>
        <v>0</v>
      </c>
      <c r="Z252" s="5" t="n">
        <f aca="false">IF($H252=const_one,'Pro-Forma'!$F$23*$T252,const_zero)</f>
        <v>0</v>
      </c>
      <c r="AA252" s="5" t="n">
        <f aca="false">IF($I252=const_one,'Pro-Forma'!$F$22*$T252,const_zero)</f>
        <v>197476608.127834</v>
      </c>
      <c r="AB252" s="5" t="n">
        <f aca="false">('Pro-Forma'!$B$10+'Pro-Forma'!$B$11)*$T252</f>
        <v>11078944.4009932</v>
      </c>
      <c r="AC252" s="5" t="n">
        <f aca="false">common_rsa_total*$T252</f>
        <v>355457894.630102</v>
      </c>
      <c r="AD252" s="5" t="n">
        <f aca="false">IF($S252=const_one,pre_f_options_issued*($T252-option_strike_usd),const_zero)</f>
        <v>96238304.0639172</v>
      </c>
      <c r="AE252" s="5" t="n">
        <f aca="false">J252+U252</f>
        <v>31488358.8149796</v>
      </c>
      <c r="AF252" s="5" t="n">
        <f aca="false">K252+V252</f>
        <v>300000000</v>
      </c>
      <c r="AG252" s="5" t="n">
        <f aca="false">L252+W252</f>
        <v>68471118.0608133</v>
      </c>
      <c r="AH252" s="5" t="n">
        <f aca="false">M252+X252</f>
        <v>94788771.9013605</v>
      </c>
      <c r="AI252" s="5" t="n">
        <f aca="false">N252+Y252</f>
        <v>30000000</v>
      </c>
      <c r="AJ252" s="5" t="n">
        <f aca="false">O252+Z252</f>
        <v>15000000</v>
      </c>
      <c r="AK252" s="5" t="n">
        <f aca="false">P252+AA252</f>
        <v>197476608.127834</v>
      </c>
      <c r="AL252" s="5" t="n">
        <f aca="false">INDEX($AE$175:$AE$302,$B252-$C252*1+const_one)</f>
        <v>30000000</v>
      </c>
      <c r="AM252" s="5" t="n">
        <f aca="false">INDEX($AF$175:$AF$302,$B252-$D252*2+const_one)</f>
        <v>300000000</v>
      </c>
      <c r="AN252" s="5" t="n">
        <f aca="false">INDEX($AG$175:$AG$302,$B252-$E252*4+const_one)</f>
        <v>100000000</v>
      </c>
      <c r="AO252" s="5" t="n">
        <f aca="false">INDEX($AH$175:$AH$302,$B252-$F252*8+const_one)</f>
        <v>60000000</v>
      </c>
      <c r="AP252" s="5" t="n">
        <f aca="false">INDEX($AI$175:$AI$302,$B252-$G252*16+const_one)</f>
        <v>30000000</v>
      </c>
      <c r="AQ252" s="5" t="n">
        <f aca="false">INDEX($AJ$175:$AJ$302,$B252-$H252*32+const_one)</f>
        <v>15000000</v>
      </c>
      <c r="AR252" s="5" t="n">
        <f aca="false">INDEX($AK$175:$AK$302,$B252-$I252*64+const_one)</f>
        <v>5000000</v>
      </c>
      <c r="AS252" s="5" t="n">
        <f aca="false">INDEX($AE$175:$AE$302,$B252+(const_one-$C252)*1+const_one)</f>
        <v>31488358.8149796</v>
      </c>
      <c r="AT252" s="5" t="n">
        <f aca="false">INDEX($AF$175:$AF$302,$B252+(const_one-$D252)*2+const_one)</f>
        <v>254960722.379746</v>
      </c>
      <c r="AU252" s="5" t="n">
        <f aca="false">INDEX($AG$175:$AG$302,$B252+(const_one-$E252)*4+const_one)</f>
        <v>68471118.0608133</v>
      </c>
      <c r="AV252" s="5" t="n">
        <f aca="false">INDEX($AH$175:$AH$302,$B252+(const_one-$F252)*8+const_one)</f>
        <v>94788771.9013605</v>
      </c>
      <c r="AW252" s="5" t="n">
        <f aca="false">INDEX($AI$175:$AI$302,$B252+(const_one-$G252)*16+const_one)</f>
        <v>107743653.71264</v>
      </c>
      <c r="AX252" s="5" t="n">
        <f aca="false">INDEX($AJ$175:$AJ$302,$B252+(const_one-$H252)*32+const_one)</f>
        <v>163319583.831623</v>
      </c>
      <c r="AY252" s="5" t="n">
        <f aca="false">INDEX($AK$175:$AK$302,$B252+(const_one-$I252)*64+const_one)</f>
        <v>197476608.127834</v>
      </c>
      <c r="AZ252" s="5" t="n">
        <f aca="false">--($C252=--(AS252&gt;AL252))</f>
        <v>1</v>
      </c>
      <c r="BA252" s="5" t="n">
        <f aca="false">--($D252=--(AT252&gt;AM252))</f>
        <v>1</v>
      </c>
      <c r="BB252" s="5" t="n">
        <f aca="false">--($E252=--(AU252&gt;AN252))</f>
        <v>0</v>
      </c>
      <c r="BC252" s="5" t="n">
        <f aca="false">--($F252=--(AV252&gt;AO252))</f>
        <v>1</v>
      </c>
      <c r="BD252" s="5" t="n">
        <f aca="false">--($G252=--(AW252&gt;AP252))</f>
        <v>0</v>
      </c>
      <c r="BE252" s="5" t="n">
        <f aca="false">--($H252=--(AX252&gt;AQ252))</f>
        <v>0</v>
      </c>
      <c r="BF252" s="5" t="n">
        <f aca="false">--($I252=--(AY252&gt;AR252))</f>
        <v>1</v>
      </c>
      <c r="BG252" s="5" t="n">
        <f aca="false">SUM(AZ252:BF252)</f>
        <v>4</v>
      </c>
      <c r="BH252" s="5" t="n">
        <f aca="false">SUM(AE252:AK252)+AB252+AC252+AD252</f>
        <v>1200000000</v>
      </c>
    </row>
    <row r="253" customFormat="false" ht="15" hidden="true" customHeight="false" outlineLevel="0" collapsed="false">
      <c r="A253" s="5" t="n">
        <f aca="false">exit_value_2_usd</f>
        <v>1200000000</v>
      </c>
      <c r="B253" s="2" t="n">
        <f aca="false">ROW()-ROW($B$175)</f>
        <v>78</v>
      </c>
      <c r="C253" s="2" t="n">
        <f aca="false">MOD(QUOTIENT($B253,1),2)</f>
        <v>0</v>
      </c>
      <c r="D253" s="2" t="n">
        <f aca="false">MOD(QUOTIENT($B253,2),2)</f>
        <v>1</v>
      </c>
      <c r="E253" s="2" t="n">
        <f aca="false">MOD(QUOTIENT($B253,4),2)</f>
        <v>1</v>
      </c>
      <c r="F253" s="2" t="n">
        <f aca="false">MOD(QUOTIENT($B253,8),2)</f>
        <v>1</v>
      </c>
      <c r="G253" s="2" t="n">
        <f aca="false">MOD(QUOTIENT($B253,16),2)</f>
        <v>0</v>
      </c>
      <c r="H253" s="2" t="n">
        <f aca="false">MOD(QUOTIENT($B253,32),2)</f>
        <v>0</v>
      </c>
      <c r="I253" s="2" t="n">
        <f aca="false">MOD(QUOTIENT($B253,64),2)</f>
        <v>1</v>
      </c>
      <c r="J253" s="5" t="n">
        <f aca="false">IF($C253=const_zero,MIN(class_series_f_invested_usd,MAX(const_zero,$A253)),const_zero)</f>
        <v>30000000</v>
      </c>
      <c r="K253" s="5" t="n">
        <f aca="false">IF($D253=const_zero,MIN(class_series_e_invested_usd,MAX(const_zero,$A253-SUM($J253:$J253))),const_zero)</f>
        <v>0</v>
      </c>
      <c r="L253" s="5" t="n">
        <f aca="false">IF($E253=const_zero,MIN(class_series_d_invested_usd,MAX(const_zero,$A253-SUM($J253:$K253))),const_zero)</f>
        <v>0</v>
      </c>
      <c r="M253" s="5" t="n">
        <f aca="false">IF($F253=const_zero,MIN(class_series_c_invested_usd,MAX(const_zero,$A253-SUM($J253:$L253))),const_zero)</f>
        <v>0</v>
      </c>
      <c r="N253" s="5" t="n">
        <f aca="false">IF($G253=const_zero,MIN(class_series_b_invested_usd,MAX(const_zero,$A253-SUM($J253:$M253))),const_zero)</f>
        <v>30000000</v>
      </c>
      <c r="O253" s="5" t="n">
        <f aca="false">IF($H253=const_zero,MIN(class_series_a_invested_usd,MAX(const_zero,$A253-SUM($J253:$N253))),const_zero)</f>
        <v>15000000</v>
      </c>
      <c r="P253" s="5" t="n">
        <f aca="false">IF($I253=const_zero,MIN(class_seed_invested_usd,MAX(const_zero,$A253-SUM($J253:$O253))),const_zero)</f>
        <v>0</v>
      </c>
      <c r="Q253" s="5" t="n">
        <f aca="false">MAX(const_zero,$A253-SUM($J253:$P253))</f>
        <v>1125000000</v>
      </c>
      <c r="R253" s="9" t="n">
        <f aca="false">common_rsa_total+'Pro-Forma'!$B$10+'Pro-Forma'!$B$11+IF($C253=const_one,'Pro-Forma'!$B$5,const_zero)+IF($D253=const_one,'Pro-Forma'!$F$27,const_zero)+IF($E253=const_one,'Pro-Forma'!$F$26,const_zero)+IF($F253=const_one,'Pro-Forma'!$F$25,const_zero)+IF($G253=const_one,'Pro-Forma'!$F$24,const_zero)+IF($H253=const_one,'Pro-Forma'!$F$23,const_zero)+IF($I253=const_one,'Pro-Forma'!$F$22,const_zero)</f>
        <v>24547484.4666011</v>
      </c>
      <c r="S253" s="23" t="b">
        <f aca="false">IF($R253&gt;const_zero,--($Q253&gt;option_strike_usd*$R253),const_zero)</f>
        <v>1</v>
      </c>
      <c r="T253" s="7" t="n">
        <f aca="false">IF($R253&gt;const_zero,IF($S253=const_one,($Q253+option_strike_usd*pre_f_options_issued)/($R253+pre_f_options_issued),$Q253/$R253),const_zero)</f>
        <v>41.6859468536627</v>
      </c>
      <c r="U253" s="5" t="n">
        <f aca="false">IF($C253=const_one,'Pro-Forma'!$B$5*$T253,const_zero)</f>
        <v>0</v>
      </c>
      <c r="V253" s="5" t="n">
        <f aca="false">IF($D253=const_one,'Pro-Forma'!$F$27*$T253,const_zero)</f>
        <v>255673263.117432</v>
      </c>
      <c r="W253" s="5" t="n">
        <f aca="false">IF($E253=const_one,'Pro-Forma'!$F$26*$T253,const_zero)</f>
        <v>72268898.4673628</v>
      </c>
      <c r="X253" s="5" t="n">
        <f aca="false">IF($F253=const_one,'Pro-Forma'!$F$25*$T253,const_zero)</f>
        <v>100046272.448791</v>
      </c>
      <c r="Y253" s="5" t="n">
        <f aca="false">IF($G253=const_one,'Pro-Forma'!$F$24*$T253,const_zero)</f>
        <v>0</v>
      </c>
      <c r="Z253" s="5" t="n">
        <f aca="false">IF($H253=const_one,'Pro-Forma'!$F$23*$T253,const_zero)</f>
        <v>0</v>
      </c>
      <c r="AA253" s="5" t="n">
        <f aca="false">IF($I253=const_one,'Pro-Forma'!$F$22*$T253,const_zero)</f>
        <v>208429734.268314</v>
      </c>
      <c r="AB253" s="5" t="n">
        <f aca="false">('Pro-Forma'!$B$10+'Pro-Forma'!$B$11)*$T253</f>
        <v>11693442.8809796</v>
      </c>
      <c r="AC253" s="5" t="n">
        <f aca="false">common_rsa_total*$T253</f>
        <v>375173521.682965</v>
      </c>
      <c r="AD253" s="5" t="n">
        <f aca="false">IF($S253=const_one,pre_f_options_issued*($T253-option_strike_usd),const_zero)</f>
        <v>101714867.134157</v>
      </c>
      <c r="AE253" s="5" t="n">
        <f aca="false">J253+U253</f>
        <v>30000000</v>
      </c>
      <c r="AF253" s="5" t="n">
        <f aca="false">K253+V253</f>
        <v>255673263.117432</v>
      </c>
      <c r="AG253" s="5" t="n">
        <f aca="false">L253+W253</f>
        <v>72268898.4673628</v>
      </c>
      <c r="AH253" s="5" t="n">
        <f aca="false">M253+X253</f>
        <v>100046272.448791</v>
      </c>
      <c r="AI253" s="5" t="n">
        <f aca="false">N253+Y253</f>
        <v>30000000</v>
      </c>
      <c r="AJ253" s="5" t="n">
        <f aca="false">O253+Z253</f>
        <v>15000000</v>
      </c>
      <c r="AK253" s="5" t="n">
        <f aca="false">P253+AA253</f>
        <v>208429734.268314</v>
      </c>
      <c r="AL253" s="5" t="n">
        <f aca="false">INDEX($AE$175:$AE$302,$B253-$C253*1+const_one)</f>
        <v>30000000</v>
      </c>
      <c r="AM253" s="5" t="n">
        <f aca="false">INDEX($AF$175:$AF$302,$B253-$D253*2+const_one)</f>
        <v>300000000</v>
      </c>
      <c r="AN253" s="5" t="n">
        <f aca="false">INDEX($AG$175:$AG$302,$B253-$E253*4+const_one)</f>
        <v>100000000</v>
      </c>
      <c r="AO253" s="5" t="n">
        <f aca="false">INDEX($AH$175:$AH$302,$B253-$F253*8+const_one)</f>
        <v>60000000</v>
      </c>
      <c r="AP253" s="5" t="n">
        <f aca="false">INDEX($AI$175:$AI$302,$B253-$G253*16+const_one)</f>
        <v>30000000</v>
      </c>
      <c r="AQ253" s="5" t="n">
        <f aca="false">INDEX($AJ$175:$AJ$302,$B253-$H253*32+const_one)</f>
        <v>15000000</v>
      </c>
      <c r="AR253" s="5" t="n">
        <f aca="false">INDEX($AK$175:$AK$302,$B253-$I253*64+const_one)</f>
        <v>5000000</v>
      </c>
      <c r="AS253" s="5" t="n">
        <f aca="false">INDEX($AE$175:$AE$302,$B253+(const_one-$C253)*1+const_one)</f>
        <v>33142251.4499347</v>
      </c>
      <c r="AT253" s="5" t="n">
        <f aca="false">INDEX($AF$175:$AF$302,$B253+(const_one-$D253)*2+const_one)</f>
        <v>255673263.117432</v>
      </c>
      <c r="AU253" s="5" t="n">
        <f aca="false">INDEX($AG$175:$AG$302,$B253+(const_one-$E253)*4+const_one)</f>
        <v>72268898.4673628</v>
      </c>
      <c r="AV253" s="5" t="n">
        <f aca="false">INDEX($AH$175:$AH$302,$B253+(const_one-$F253)*8+const_one)</f>
        <v>100046272.448791</v>
      </c>
      <c r="AW253" s="5" t="n">
        <f aca="false">INDEX($AI$175:$AI$302,$B253+(const_one-$G253)*16+const_one)</f>
        <v>115567078.630486</v>
      </c>
      <c r="AX253" s="5" t="n">
        <f aca="false">INDEX($AJ$175:$AJ$302,$B253+(const_one-$H253)*32+const_one)</f>
        <v>178251120.02015</v>
      </c>
      <c r="AY253" s="5" t="n">
        <f aca="false">INDEX($AK$175:$AK$302,$B253+(const_one-$I253)*64+const_one)</f>
        <v>208429734.268314</v>
      </c>
      <c r="AZ253" s="5" t="n">
        <f aca="false">--($C253=--(AS253&gt;AL253))</f>
        <v>0</v>
      </c>
      <c r="BA253" s="5" t="n">
        <f aca="false">--($D253=--(AT253&gt;AM253))</f>
        <v>0</v>
      </c>
      <c r="BB253" s="5" t="n">
        <f aca="false">--($E253=--(AU253&gt;AN253))</f>
        <v>0</v>
      </c>
      <c r="BC253" s="5" t="n">
        <f aca="false">--($F253=--(AV253&gt;AO253))</f>
        <v>1</v>
      </c>
      <c r="BD253" s="5" t="n">
        <f aca="false">--($G253=--(AW253&gt;AP253))</f>
        <v>0</v>
      </c>
      <c r="BE253" s="5" t="n">
        <f aca="false">--($H253=--(AX253&gt;AQ253))</f>
        <v>0</v>
      </c>
      <c r="BF253" s="5" t="n">
        <f aca="false">--($I253=--(AY253&gt;AR253))</f>
        <v>1</v>
      </c>
      <c r="BG253" s="5" t="n">
        <f aca="false">SUM(AZ253:BF253)</f>
        <v>2</v>
      </c>
      <c r="BH253" s="5" t="n">
        <f aca="false">SUM(AE253:AK253)+AB253+AC253+AD253</f>
        <v>1200000000</v>
      </c>
    </row>
    <row r="254" customFormat="false" ht="15" hidden="true" customHeight="false" outlineLevel="0" collapsed="false">
      <c r="A254" s="5" t="n">
        <f aca="false">exit_value_2_usd</f>
        <v>1200000000</v>
      </c>
      <c r="B254" s="2" t="n">
        <f aca="false">ROW()-ROW($B$175)</f>
        <v>79</v>
      </c>
      <c r="C254" s="2" t="n">
        <f aca="false">MOD(QUOTIENT($B254,1),2)</f>
        <v>1</v>
      </c>
      <c r="D254" s="2" t="n">
        <f aca="false">MOD(QUOTIENT($B254,2),2)</f>
        <v>1</v>
      </c>
      <c r="E254" s="2" t="n">
        <f aca="false">MOD(QUOTIENT($B254,4),2)</f>
        <v>1</v>
      </c>
      <c r="F254" s="2" t="n">
        <f aca="false">MOD(QUOTIENT($B254,8),2)</f>
        <v>1</v>
      </c>
      <c r="G254" s="2" t="n">
        <f aca="false">MOD(QUOTIENT($B254,16),2)</f>
        <v>0</v>
      </c>
      <c r="H254" s="2" t="n">
        <f aca="false">MOD(QUOTIENT($B254,32),2)</f>
        <v>0</v>
      </c>
      <c r="I254" s="2" t="n">
        <f aca="false">MOD(QUOTIENT($B254,64),2)</f>
        <v>1</v>
      </c>
      <c r="J254" s="5" t="n">
        <f aca="false">IF($C254=const_zero,MIN(class_series_f_invested_usd,MAX(const_zero,$A254)),const_zero)</f>
        <v>0</v>
      </c>
      <c r="K254" s="5" t="n">
        <f aca="false">IF($D254=const_zero,MIN(class_series_e_invested_usd,MAX(const_zero,$A254-SUM($J254:$J254))),const_zero)</f>
        <v>0</v>
      </c>
      <c r="L254" s="5" t="n">
        <f aca="false">IF($E254=const_zero,MIN(class_series_d_invested_usd,MAX(const_zero,$A254-SUM($J254:$K254))),const_zero)</f>
        <v>0</v>
      </c>
      <c r="M254" s="5" t="n">
        <f aca="false">IF($F254=const_zero,MIN(class_series_c_invested_usd,MAX(const_zero,$A254-SUM($J254:$L254))),const_zero)</f>
        <v>0</v>
      </c>
      <c r="N254" s="5" t="n">
        <f aca="false">IF($G254=const_zero,MIN(class_series_b_invested_usd,MAX(const_zero,$A254-SUM($J254:$M254))),const_zero)</f>
        <v>30000000</v>
      </c>
      <c r="O254" s="5" t="n">
        <f aca="false">IF($H254=const_zero,MIN(class_series_a_invested_usd,MAX(const_zero,$A254-SUM($J254:$N254))),const_zero)</f>
        <v>15000000</v>
      </c>
      <c r="P254" s="5" t="n">
        <f aca="false">IF($I254=const_zero,MIN(class_seed_invested_usd,MAX(const_zero,$A254-SUM($J254:$O254))),const_zero)</f>
        <v>0</v>
      </c>
      <c r="Q254" s="5" t="n">
        <f aca="false">MAX(const_zero,$A254-SUM($J254:$P254))</f>
        <v>1155000000</v>
      </c>
      <c r="R254" s="9" t="n">
        <f aca="false">common_rsa_total+'Pro-Forma'!$B$10+'Pro-Forma'!$B$11+IF($C254=const_one,'Pro-Forma'!$B$5,const_zero)+IF($D254=const_one,'Pro-Forma'!$F$27,const_zero)+IF($E254=const_one,'Pro-Forma'!$F$26,const_zero)+IF($F254=const_one,'Pro-Forma'!$F$25,const_zero)+IF($G254=const_one,'Pro-Forma'!$F$24,const_zero)+IF($H254=const_one,'Pro-Forma'!$F$23,const_zero)+IF($I254=const_one,'Pro-Forma'!$F$22,const_zero)</f>
        <v>25344752.5358044</v>
      </c>
      <c r="S254" s="23" t="b">
        <f aca="false">IF($R254&gt;const_zero,--($Q254&gt;option_strike_usd*$R254),const_zero)</f>
        <v>1</v>
      </c>
      <c r="T254" s="7" t="n">
        <f aca="false">IF($R254&gt;const_zero,IF($S254=const_one,($Q254+option_strike_usd*pre_f_options_issued)/($R254+pre_f_options_issued),$Q254/$R254),const_zero)</f>
        <v>41.569771486086</v>
      </c>
      <c r="U254" s="5" t="n">
        <f aca="false">IF($C254=const_one,'Pro-Forma'!$B$5*$T254,const_zero)</f>
        <v>33142251.4499347</v>
      </c>
      <c r="V254" s="5" t="n">
        <f aca="false">IF($D254=const_one,'Pro-Forma'!$F$27*$T254,const_zero)</f>
        <v>254960722.379746</v>
      </c>
      <c r="W254" s="5" t="n">
        <f aca="false">IF($E254=const_one,'Pro-Forma'!$F$26*$T254,const_zero)</f>
        <v>72067490.8833324</v>
      </c>
      <c r="X254" s="5" t="n">
        <f aca="false">IF($F254=const_one,'Pro-Forma'!$F$25*$T254,const_zero)</f>
        <v>99767451.5666063</v>
      </c>
      <c r="Y254" s="5" t="n">
        <f aca="false">IF($G254=const_one,'Pro-Forma'!$F$24*$T254,const_zero)</f>
        <v>0</v>
      </c>
      <c r="Z254" s="5" t="n">
        <f aca="false">IF($H254=const_one,'Pro-Forma'!$F$23*$T254,const_zero)</f>
        <v>0</v>
      </c>
      <c r="AA254" s="5" t="n">
        <f aca="false">IF($I254=const_one,'Pro-Forma'!$F$22*$T254,const_zero)</f>
        <v>207848857.43043</v>
      </c>
      <c r="AB254" s="5" t="n">
        <f aca="false">('Pro-Forma'!$B$10+'Pro-Forma'!$B$11)*$T254</f>
        <v>11660854.1999619</v>
      </c>
      <c r="AC254" s="5" t="n">
        <f aca="false">common_rsa_total*$T254</f>
        <v>374127943.374774</v>
      </c>
      <c r="AD254" s="5" t="n">
        <f aca="false">IF($S254=const_one,pre_f_options_issued*($T254-option_strike_usd),const_zero)</f>
        <v>101424428.715215</v>
      </c>
      <c r="AE254" s="5" t="n">
        <f aca="false">J254+U254</f>
        <v>33142251.4499347</v>
      </c>
      <c r="AF254" s="5" t="n">
        <f aca="false">K254+V254</f>
        <v>254960722.379746</v>
      </c>
      <c r="AG254" s="5" t="n">
        <f aca="false">L254+W254</f>
        <v>72067490.8833324</v>
      </c>
      <c r="AH254" s="5" t="n">
        <f aca="false">M254+X254</f>
        <v>99767451.5666063</v>
      </c>
      <c r="AI254" s="5" t="n">
        <f aca="false">N254+Y254</f>
        <v>30000000</v>
      </c>
      <c r="AJ254" s="5" t="n">
        <f aca="false">O254+Z254</f>
        <v>15000000</v>
      </c>
      <c r="AK254" s="5" t="n">
        <f aca="false">P254+AA254</f>
        <v>207848857.43043</v>
      </c>
      <c r="AL254" s="5" t="n">
        <f aca="false">INDEX($AE$175:$AE$302,$B254-$C254*1+const_one)</f>
        <v>30000000</v>
      </c>
      <c r="AM254" s="5" t="n">
        <f aca="false">INDEX($AF$175:$AF$302,$B254-$D254*2+const_one)</f>
        <v>300000000</v>
      </c>
      <c r="AN254" s="5" t="n">
        <f aca="false">INDEX($AG$175:$AG$302,$B254-$E254*4+const_one)</f>
        <v>100000000</v>
      </c>
      <c r="AO254" s="5" t="n">
        <f aca="false">INDEX($AH$175:$AH$302,$B254-$F254*8+const_one)</f>
        <v>60000000</v>
      </c>
      <c r="AP254" s="5" t="n">
        <f aca="false">INDEX($AI$175:$AI$302,$B254-$G254*16+const_one)</f>
        <v>30000000</v>
      </c>
      <c r="AQ254" s="5" t="n">
        <f aca="false">INDEX($AJ$175:$AJ$302,$B254-$H254*32+const_one)</f>
        <v>15000000</v>
      </c>
      <c r="AR254" s="5" t="n">
        <f aca="false">INDEX($AK$175:$AK$302,$B254-$I254*64+const_one)</f>
        <v>5000000</v>
      </c>
      <c r="AS254" s="5" t="n">
        <f aca="false">INDEX($AE$175:$AE$302,$B254+(const_one-$C254)*1+const_one)</f>
        <v>33142251.4499347</v>
      </c>
      <c r="AT254" s="5" t="n">
        <f aca="false">INDEX($AF$175:$AF$302,$B254+(const_one-$D254)*2+const_one)</f>
        <v>254960722.379746</v>
      </c>
      <c r="AU254" s="5" t="n">
        <f aca="false">INDEX($AG$175:$AG$302,$B254+(const_one-$E254)*4+const_one)</f>
        <v>72067490.8833324</v>
      </c>
      <c r="AV254" s="5" t="n">
        <f aca="false">INDEX($AH$175:$AH$302,$B254+(const_one-$F254)*8+const_one)</f>
        <v>99767451.5666063</v>
      </c>
      <c r="AW254" s="5" t="n">
        <f aca="false">INDEX($AI$175:$AI$302,$B254+(const_one-$G254)*16+const_one)</f>
        <v>115497765.652834</v>
      </c>
      <c r="AX254" s="5" t="n">
        <f aca="false">INDEX($AJ$175:$AJ$302,$B254+(const_one-$H254)*32+const_one)</f>
        <v>178491221.50058</v>
      </c>
      <c r="AY254" s="5" t="n">
        <f aca="false">INDEX($AK$175:$AK$302,$B254+(const_one-$I254)*64+const_one)</f>
        <v>207848857.43043</v>
      </c>
      <c r="AZ254" s="5" t="n">
        <f aca="false">--($C254=--(AS254&gt;AL254))</f>
        <v>1</v>
      </c>
      <c r="BA254" s="5" t="n">
        <f aca="false">--($D254=--(AT254&gt;AM254))</f>
        <v>0</v>
      </c>
      <c r="BB254" s="5" t="n">
        <f aca="false">--($E254=--(AU254&gt;AN254))</f>
        <v>0</v>
      </c>
      <c r="BC254" s="5" t="n">
        <f aca="false">--($F254=--(AV254&gt;AO254))</f>
        <v>1</v>
      </c>
      <c r="BD254" s="5" t="n">
        <f aca="false">--($G254=--(AW254&gt;AP254))</f>
        <v>0</v>
      </c>
      <c r="BE254" s="5" t="n">
        <f aca="false">--($H254=--(AX254&gt;AQ254))</f>
        <v>0</v>
      </c>
      <c r="BF254" s="5" t="n">
        <f aca="false">--($I254=--(AY254&gt;AR254))</f>
        <v>1</v>
      </c>
      <c r="BG254" s="5" t="n">
        <f aca="false">SUM(AZ254:BF254)</f>
        <v>3</v>
      </c>
      <c r="BH254" s="5" t="n">
        <f aca="false">SUM(AE254:AK254)+AB254+AC254+AD254</f>
        <v>1200000000</v>
      </c>
    </row>
    <row r="255" customFormat="false" ht="15" hidden="true" customHeight="false" outlineLevel="0" collapsed="false">
      <c r="A255" s="5" t="n">
        <f aca="false">exit_value_2_usd</f>
        <v>1200000000</v>
      </c>
      <c r="B255" s="2" t="n">
        <f aca="false">ROW()-ROW($B$175)</f>
        <v>80</v>
      </c>
      <c r="C255" s="2" t="n">
        <f aca="false">MOD(QUOTIENT($B255,1),2)</f>
        <v>0</v>
      </c>
      <c r="D255" s="2" t="n">
        <f aca="false">MOD(QUOTIENT($B255,2),2)</f>
        <v>0</v>
      </c>
      <c r="E255" s="2" t="n">
        <f aca="false">MOD(QUOTIENT($B255,4),2)</f>
        <v>0</v>
      </c>
      <c r="F255" s="2" t="n">
        <f aca="false">MOD(QUOTIENT($B255,8),2)</f>
        <v>0</v>
      </c>
      <c r="G255" s="2" t="n">
        <f aca="false">MOD(QUOTIENT($B255,16),2)</f>
        <v>1</v>
      </c>
      <c r="H255" s="2" t="n">
        <f aca="false">MOD(QUOTIENT($B255,32),2)</f>
        <v>0</v>
      </c>
      <c r="I255" s="2" t="n">
        <f aca="false">MOD(QUOTIENT($B255,64),2)</f>
        <v>1</v>
      </c>
      <c r="J255" s="5" t="n">
        <f aca="false">IF($C255=const_zero,MIN(class_series_f_invested_usd,MAX(const_zero,$A255)),const_zero)</f>
        <v>30000000</v>
      </c>
      <c r="K255" s="5" t="n">
        <f aca="false">IF($D255=const_zero,MIN(class_series_e_invested_usd,MAX(const_zero,$A255-SUM($J255:$J255))),const_zero)</f>
        <v>300000000</v>
      </c>
      <c r="L255" s="5" t="n">
        <f aca="false">IF($E255=const_zero,MIN(class_series_d_invested_usd,MAX(const_zero,$A255-SUM($J255:$K255))),const_zero)</f>
        <v>100000000</v>
      </c>
      <c r="M255" s="5" t="n">
        <f aca="false">IF($F255=const_zero,MIN(class_series_c_invested_usd,MAX(const_zero,$A255-SUM($J255:$L255))),const_zero)</f>
        <v>60000000</v>
      </c>
      <c r="N255" s="5" t="n">
        <f aca="false">IF($G255=const_zero,MIN(class_series_b_invested_usd,MAX(const_zero,$A255-SUM($J255:$M255))),const_zero)</f>
        <v>0</v>
      </c>
      <c r="O255" s="5" t="n">
        <f aca="false">IF($H255=const_zero,MIN(class_series_a_invested_usd,MAX(const_zero,$A255-SUM($J255:$N255))),const_zero)</f>
        <v>15000000</v>
      </c>
      <c r="P255" s="5" t="n">
        <f aca="false">IF($I255=const_zero,MIN(class_seed_invested_usd,MAX(const_zero,$A255-SUM($J255:$O255))),const_zero)</f>
        <v>0</v>
      </c>
      <c r="Q255" s="5" t="n">
        <f aca="false">MAX(const_zero,$A255-SUM($J255:$P255))</f>
        <v>695000000</v>
      </c>
      <c r="R255" s="9" t="n">
        <f aca="false">common_rsa_total+'Pro-Forma'!$B$10+'Pro-Forma'!$B$11+IF($C255=const_one,'Pro-Forma'!$B$5,const_zero)+IF($D255=const_one,'Pro-Forma'!$F$27,const_zero)+IF($E255=const_one,'Pro-Forma'!$F$26,const_zero)+IF($F255=const_one,'Pro-Forma'!$F$25,const_zero)+IF($G255=const_one,'Pro-Forma'!$F$24,const_zero)+IF($H255=const_one,'Pro-Forma'!$F$23,const_zero)+IF($I255=const_one,'Pro-Forma'!$F$22,const_zero)</f>
        <v>17280512.8289884</v>
      </c>
      <c r="S255" s="23" t="b">
        <f aca="false">IF($R255&gt;const_zero,--($Q255&gt;option_strike_usd*$R255),const_zero)</f>
        <v>1</v>
      </c>
      <c r="T255" s="7" t="n">
        <f aca="false">IF($R255&gt;const_zero,IF($S255=const_one,($Q255+option_strike_usd*pre_f_options_issued)/($R255+pre_f_options_issued),$Q255/$R255),const_zero)</f>
        <v>35.2619775852228</v>
      </c>
      <c r="U255" s="5" t="n">
        <f aca="false">IF($C255=const_one,'Pro-Forma'!$B$5*$T255,const_zero)</f>
        <v>0</v>
      </c>
      <c r="V255" s="5" t="n">
        <f aca="false">IF($D255=const_one,'Pro-Forma'!$F$27*$T255,const_zero)</f>
        <v>0</v>
      </c>
      <c r="W255" s="5" t="n">
        <f aca="false">IF($E255=const_one,'Pro-Forma'!$F$26*$T255,const_zero)</f>
        <v>0</v>
      </c>
      <c r="X255" s="5" t="n">
        <f aca="false">IF($F255=const_one,'Pro-Forma'!$F$25*$T255,const_zero)</f>
        <v>0</v>
      </c>
      <c r="Y255" s="5" t="n">
        <f aca="false">IF($G255=const_one,'Pro-Forma'!$F$24*$T255,const_zero)</f>
        <v>105785932.755668</v>
      </c>
      <c r="Z255" s="5" t="n">
        <f aca="false">IF($H255=const_one,'Pro-Forma'!$F$23*$T255,const_zero)</f>
        <v>0</v>
      </c>
      <c r="AA255" s="5" t="n">
        <f aca="false">IF($I255=const_one,'Pro-Forma'!$F$22*$T255,const_zero)</f>
        <v>176309887.926114</v>
      </c>
      <c r="AB255" s="5" t="n">
        <f aca="false">('Pro-Forma'!$B$10+'Pro-Forma'!$B$11)*$T255</f>
        <v>9891437.0881552</v>
      </c>
      <c r="AC255" s="5" t="n">
        <f aca="false">common_rsa_total*$T255</f>
        <v>317357798.267005</v>
      </c>
      <c r="AD255" s="5" t="n">
        <f aca="false">IF($S255=const_one,pre_f_options_issued*($T255-option_strike_usd),const_zero)</f>
        <v>85654943.963057</v>
      </c>
      <c r="AE255" s="5" t="n">
        <f aca="false">J255+U255</f>
        <v>30000000</v>
      </c>
      <c r="AF255" s="5" t="n">
        <f aca="false">K255+V255</f>
        <v>300000000</v>
      </c>
      <c r="AG255" s="5" t="n">
        <f aca="false">L255+W255</f>
        <v>100000000</v>
      </c>
      <c r="AH255" s="5" t="n">
        <f aca="false">M255+X255</f>
        <v>60000000</v>
      </c>
      <c r="AI255" s="5" t="n">
        <f aca="false">N255+Y255</f>
        <v>105785932.755668</v>
      </c>
      <c r="AJ255" s="5" t="n">
        <f aca="false">O255+Z255</f>
        <v>15000000</v>
      </c>
      <c r="AK255" s="5" t="n">
        <f aca="false">P255+AA255</f>
        <v>176309887.926114</v>
      </c>
      <c r="AL255" s="5" t="n">
        <f aca="false">INDEX($AE$175:$AE$302,$B255-$C255*1+const_one)</f>
        <v>30000000</v>
      </c>
      <c r="AM255" s="5" t="n">
        <f aca="false">INDEX($AF$175:$AF$302,$B255-$D255*2+const_one)</f>
        <v>300000000</v>
      </c>
      <c r="AN255" s="5" t="n">
        <f aca="false">INDEX($AG$175:$AG$302,$B255-$E255*4+const_one)</f>
        <v>100000000</v>
      </c>
      <c r="AO255" s="5" t="n">
        <f aca="false">INDEX($AH$175:$AH$302,$B255-$F255*8+const_one)</f>
        <v>60000000</v>
      </c>
      <c r="AP255" s="5" t="n">
        <f aca="false">INDEX($AI$175:$AI$302,$B255-$G255*16+const_one)</f>
        <v>30000000</v>
      </c>
      <c r="AQ255" s="5" t="n">
        <f aca="false">INDEX($AJ$175:$AJ$302,$B255-$H255*32+const_one)</f>
        <v>15000000</v>
      </c>
      <c r="AR255" s="5" t="n">
        <f aca="false">INDEX($AK$175:$AK$302,$B255-$I255*64+const_one)</f>
        <v>5000000</v>
      </c>
      <c r="AS255" s="5" t="n">
        <f aca="false">INDEX($AE$175:$AE$302,$B255+(const_one-$C255)*1+const_one)</f>
        <v>28186349.306323</v>
      </c>
      <c r="AT255" s="5" t="n">
        <f aca="false">INDEX($AF$175:$AF$302,$B255+(const_one-$D255)*2+const_one)</f>
        <v>236089618.681226</v>
      </c>
      <c r="AU255" s="5" t="n">
        <f aca="false">INDEX($AG$175:$AG$302,$B255+(const_one-$E255)*4+const_one)</f>
        <v>64264033.1113624</v>
      </c>
      <c r="AV255" s="5" t="n">
        <f aca="false">INDEX($AH$175:$AH$302,$B255+(const_one-$F255)*8+const_one)</f>
        <v>81963839.7911162</v>
      </c>
      <c r="AW255" s="5" t="n">
        <f aca="false">INDEX($AI$175:$AI$302,$B255+(const_one-$G255)*16+const_one)</f>
        <v>105785932.755668</v>
      </c>
      <c r="AX255" s="5" t="n">
        <f aca="false">INDEX($AJ$175:$AJ$302,$B255+(const_one-$H255)*32+const_one)</f>
        <v>143762157.97409</v>
      </c>
      <c r="AY255" s="5" t="n">
        <f aca="false">INDEX($AK$175:$AK$302,$B255+(const_one-$I255)*64+const_one)</f>
        <v>176309887.926114</v>
      </c>
      <c r="AZ255" s="5" t="n">
        <f aca="false">--($C255=--(AS255&gt;AL255))</f>
        <v>1</v>
      </c>
      <c r="BA255" s="5" t="n">
        <f aca="false">--($D255=--(AT255&gt;AM255))</f>
        <v>1</v>
      </c>
      <c r="BB255" s="5" t="n">
        <f aca="false">--($E255=--(AU255&gt;AN255))</f>
        <v>1</v>
      </c>
      <c r="BC255" s="5" t="n">
        <f aca="false">--($F255=--(AV255&gt;AO255))</f>
        <v>0</v>
      </c>
      <c r="BD255" s="5" t="n">
        <f aca="false">--($G255=--(AW255&gt;AP255))</f>
        <v>1</v>
      </c>
      <c r="BE255" s="5" t="n">
        <f aca="false">--($H255=--(AX255&gt;AQ255))</f>
        <v>0</v>
      </c>
      <c r="BF255" s="5" t="n">
        <f aca="false">--($I255=--(AY255&gt;AR255))</f>
        <v>1</v>
      </c>
      <c r="BG255" s="5" t="n">
        <f aca="false">SUM(AZ255:BF255)</f>
        <v>5</v>
      </c>
      <c r="BH255" s="5" t="n">
        <f aca="false">SUM(AE255:AK255)+AB255+AC255+AD255</f>
        <v>1200000000</v>
      </c>
    </row>
    <row r="256" customFormat="false" ht="15" hidden="true" customHeight="false" outlineLevel="0" collapsed="false">
      <c r="A256" s="5" t="n">
        <f aca="false">exit_value_2_usd</f>
        <v>1200000000</v>
      </c>
      <c r="B256" s="2" t="n">
        <f aca="false">ROW()-ROW($B$175)</f>
        <v>81</v>
      </c>
      <c r="C256" s="2" t="n">
        <f aca="false">MOD(QUOTIENT($B256,1),2)</f>
        <v>1</v>
      </c>
      <c r="D256" s="2" t="n">
        <f aca="false">MOD(QUOTIENT($B256,2),2)</f>
        <v>0</v>
      </c>
      <c r="E256" s="2" t="n">
        <f aca="false">MOD(QUOTIENT($B256,4),2)</f>
        <v>0</v>
      </c>
      <c r="F256" s="2" t="n">
        <f aca="false">MOD(QUOTIENT($B256,8),2)</f>
        <v>0</v>
      </c>
      <c r="G256" s="2" t="n">
        <f aca="false">MOD(QUOTIENT($B256,16),2)</f>
        <v>1</v>
      </c>
      <c r="H256" s="2" t="n">
        <f aca="false">MOD(QUOTIENT($B256,32),2)</f>
        <v>0</v>
      </c>
      <c r="I256" s="2" t="n">
        <f aca="false">MOD(QUOTIENT($B256,64),2)</f>
        <v>1</v>
      </c>
      <c r="J256" s="5" t="n">
        <f aca="false">IF($C256=const_zero,MIN(class_series_f_invested_usd,MAX(const_zero,$A256)),const_zero)</f>
        <v>0</v>
      </c>
      <c r="K256" s="5" t="n">
        <f aca="false">IF($D256=const_zero,MIN(class_series_e_invested_usd,MAX(const_zero,$A256-SUM($J256:$J256))),const_zero)</f>
        <v>300000000</v>
      </c>
      <c r="L256" s="5" t="n">
        <f aca="false">IF($E256=const_zero,MIN(class_series_d_invested_usd,MAX(const_zero,$A256-SUM($J256:$K256))),const_zero)</f>
        <v>100000000</v>
      </c>
      <c r="M256" s="5" t="n">
        <f aca="false">IF($F256=const_zero,MIN(class_series_c_invested_usd,MAX(const_zero,$A256-SUM($J256:$L256))),const_zero)</f>
        <v>60000000</v>
      </c>
      <c r="N256" s="5" t="n">
        <f aca="false">IF($G256=const_zero,MIN(class_series_b_invested_usd,MAX(const_zero,$A256-SUM($J256:$M256))),const_zero)</f>
        <v>0</v>
      </c>
      <c r="O256" s="5" t="n">
        <f aca="false">IF($H256=const_zero,MIN(class_series_a_invested_usd,MAX(const_zero,$A256-SUM($J256:$N256))),const_zero)</f>
        <v>15000000</v>
      </c>
      <c r="P256" s="5" t="n">
        <f aca="false">IF($I256=const_zero,MIN(class_seed_invested_usd,MAX(const_zero,$A256-SUM($J256:$O256))),const_zero)</f>
        <v>0</v>
      </c>
      <c r="Q256" s="5" t="n">
        <f aca="false">MAX(const_zero,$A256-SUM($J256:$P256))</f>
        <v>725000000</v>
      </c>
      <c r="R256" s="9" t="n">
        <f aca="false">common_rsa_total+'Pro-Forma'!$B$10+'Pro-Forma'!$B$11+IF($C256=const_one,'Pro-Forma'!$B$5,const_zero)+IF($D256=const_one,'Pro-Forma'!$F$27,const_zero)+IF($E256=const_one,'Pro-Forma'!$F$26,const_zero)+IF($F256=const_one,'Pro-Forma'!$F$25,const_zero)+IF($G256=const_one,'Pro-Forma'!$F$24,const_zero)+IF($H256=const_one,'Pro-Forma'!$F$23,const_zero)+IF($I256=const_one,'Pro-Forma'!$F$22,const_zero)</f>
        <v>18077780.8981917</v>
      </c>
      <c r="S256" s="23" t="b">
        <f aca="false">IF($R256&gt;const_zero,--($Q256&gt;option_strike_usd*$R256),const_zero)</f>
        <v>1</v>
      </c>
      <c r="T256" s="7" t="n">
        <f aca="false">IF($R256&gt;const_zero,IF($S256=const_one,($Q256+option_strike_usd*pre_f_options_issued)/($R256+pre_f_options_issued),$Q256/$R256),const_zero)</f>
        <v>35.3536663452341</v>
      </c>
      <c r="U256" s="5" t="n">
        <f aca="false">IF($C256=const_one,'Pro-Forma'!$B$5*$T256,const_zero)</f>
        <v>28186349.306323</v>
      </c>
      <c r="V256" s="5" t="n">
        <f aca="false">IF($D256=const_one,'Pro-Forma'!$F$27*$T256,const_zero)</f>
        <v>0</v>
      </c>
      <c r="W256" s="5" t="n">
        <f aca="false">IF($E256=const_one,'Pro-Forma'!$F$26*$T256,const_zero)</f>
        <v>0</v>
      </c>
      <c r="X256" s="5" t="n">
        <f aca="false">IF($F256=const_one,'Pro-Forma'!$F$25*$T256,const_zero)</f>
        <v>0</v>
      </c>
      <c r="Y256" s="5" t="n">
        <f aca="false">IF($G256=const_one,'Pro-Forma'!$F$24*$T256,const_zero)</f>
        <v>106060999.035702</v>
      </c>
      <c r="Z256" s="5" t="n">
        <f aca="false">IF($H256=const_one,'Pro-Forma'!$F$23*$T256,const_zero)</f>
        <v>0</v>
      </c>
      <c r="AA256" s="5" t="n">
        <f aca="false">IF($I256=const_one,'Pro-Forma'!$F$22*$T256,const_zero)</f>
        <v>176768331.72617</v>
      </c>
      <c r="AB256" s="5" t="n">
        <f aca="false">('Pro-Forma'!$B$10+'Pro-Forma'!$B$11)*$T256</f>
        <v>9917156.9616124</v>
      </c>
      <c r="AC256" s="5" t="n">
        <f aca="false">common_rsa_total*$T256</f>
        <v>318182997.107107</v>
      </c>
      <c r="AD256" s="5" t="n">
        <f aca="false">IF($S256=const_one,pre_f_options_issued*($T256-option_strike_usd),const_zero)</f>
        <v>85884165.8630852</v>
      </c>
      <c r="AE256" s="5" t="n">
        <f aca="false">J256+U256</f>
        <v>28186349.306323</v>
      </c>
      <c r="AF256" s="5" t="n">
        <f aca="false">K256+V256</f>
        <v>300000000</v>
      </c>
      <c r="AG256" s="5" t="n">
        <f aca="false">L256+W256</f>
        <v>100000000</v>
      </c>
      <c r="AH256" s="5" t="n">
        <f aca="false">M256+X256</f>
        <v>60000000</v>
      </c>
      <c r="AI256" s="5" t="n">
        <f aca="false">N256+Y256</f>
        <v>106060999.035702</v>
      </c>
      <c r="AJ256" s="5" t="n">
        <f aca="false">O256+Z256</f>
        <v>15000000</v>
      </c>
      <c r="AK256" s="5" t="n">
        <f aca="false">P256+AA256</f>
        <v>176768331.72617</v>
      </c>
      <c r="AL256" s="5" t="n">
        <f aca="false">INDEX($AE$175:$AE$302,$B256-$C256*1+const_one)</f>
        <v>30000000</v>
      </c>
      <c r="AM256" s="5" t="n">
        <f aca="false">INDEX($AF$175:$AF$302,$B256-$D256*2+const_one)</f>
        <v>300000000</v>
      </c>
      <c r="AN256" s="5" t="n">
        <f aca="false">INDEX($AG$175:$AG$302,$B256-$E256*4+const_one)</f>
        <v>100000000</v>
      </c>
      <c r="AO256" s="5" t="n">
        <f aca="false">INDEX($AH$175:$AH$302,$B256-$F256*8+const_one)</f>
        <v>60000000</v>
      </c>
      <c r="AP256" s="5" t="n">
        <f aca="false">INDEX($AI$175:$AI$302,$B256-$G256*16+const_one)</f>
        <v>30000000</v>
      </c>
      <c r="AQ256" s="5" t="n">
        <f aca="false">INDEX($AJ$175:$AJ$302,$B256-$H256*32+const_one)</f>
        <v>15000000</v>
      </c>
      <c r="AR256" s="5" t="n">
        <f aca="false">INDEX($AK$175:$AK$302,$B256-$I256*64+const_one)</f>
        <v>5000000</v>
      </c>
      <c r="AS256" s="5" t="n">
        <f aca="false">INDEX($AE$175:$AE$302,$B256+(const_one-$C256)*1+const_one)</f>
        <v>28186349.306323</v>
      </c>
      <c r="AT256" s="5" t="n">
        <f aca="false">INDEX($AF$175:$AF$302,$B256+(const_one-$D256)*2+const_one)</f>
        <v>235931365.897219</v>
      </c>
      <c r="AU256" s="5" t="n">
        <f aca="false">INDEX($AG$175:$AG$302,$B256+(const_one-$E256)*4+const_one)</f>
        <v>64298718.4332855</v>
      </c>
      <c r="AV256" s="5" t="n">
        <f aca="false">INDEX($AH$175:$AH$302,$B256+(const_one-$F256)*8+const_one)</f>
        <v>82253373.7428378</v>
      </c>
      <c r="AW256" s="5" t="n">
        <f aca="false">INDEX($AI$175:$AI$302,$B256+(const_one-$G256)*16+const_one)</f>
        <v>106060999.035702</v>
      </c>
      <c r="AX256" s="5" t="n">
        <f aca="false">INDEX($AJ$175:$AJ$302,$B256+(const_one-$H256)*32+const_one)</f>
        <v>145145507.922561</v>
      </c>
      <c r="AY256" s="5" t="n">
        <f aca="false">INDEX($AK$175:$AK$302,$B256+(const_one-$I256)*64+const_one)</f>
        <v>176768331.72617</v>
      </c>
      <c r="AZ256" s="5" t="n">
        <f aca="false">--($C256=--(AS256&gt;AL256))</f>
        <v>0</v>
      </c>
      <c r="BA256" s="5" t="n">
        <f aca="false">--($D256=--(AT256&gt;AM256))</f>
        <v>1</v>
      </c>
      <c r="BB256" s="5" t="n">
        <f aca="false">--($E256=--(AU256&gt;AN256))</f>
        <v>1</v>
      </c>
      <c r="BC256" s="5" t="n">
        <f aca="false">--($F256=--(AV256&gt;AO256))</f>
        <v>0</v>
      </c>
      <c r="BD256" s="5" t="n">
        <f aca="false">--($G256=--(AW256&gt;AP256))</f>
        <v>1</v>
      </c>
      <c r="BE256" s="5" t="n">
        <f aca="false">--($H256=--(AX256&gt;AQ256))</f>
        <v>0</v>
      </c>
      <c r="BF256" s="5" t="n">
        <f aca="false">--($I256=--(AY256&gt;AR256))</f>
        <v>1</v>
      </c>
      <c r="BG256" s="5" t="n">
        <f aca="false">SUM(AZ256:BF256)</f>
        <v>4</v>
      </c>
      <c r="BH256" s="5" t="n">
        <f aca="false">SUM(AE256:AK256)+AB256+AC256+AD256</f>
        <v>1200000000</v>
      </c>
    </row>
    <row r="257" customFormat="false" ht="15" hidden="true" customHeight="false" outlineLevel="0" collapsed="false">
      <c r="A257" s="5" t="n">
        <f aca="false">exit_value_2_usd</f>
        <v>1200000000</v>
      </c>
      <c r="B257" s="2" t="n">
        <f aca="false">ROW()-ROW($B$175)</f>
        <v>82</v>
      </c>
      <c r="C257" s="2" t="n">
        <f aca="false">MOD(QUOTIENT($B257,1),2)</f>
        <v>0</v>
      </c>
      <c r="D257" s="2" t="n">
        <f aca="false">MOD(QUOTIENT($B257,2),2)</f>
        <v>1</v>
      </c>
      <c r="E257" s="2" t="n">
        <f aca="false">MOD(QUOTIENT($B257,4),2)</f>
        <v>0</v>
      </c>
      <c r="F257" s="2" t="n">
        <f aca="false">MOD(QUOTIENT($B257,8),2)</f>
        <v>0</v>
      </c>
      <c r="G257" s="2" t="n">
        <f aca="false">MOD(QUOTIENT($B257,16),2)</f>
        <v>1</v>
      </c>
      <c r="H257" s="2" t="n">
        <f aca="false">MOD(QUOTIENT($B257,32),2)</f>
        <v>0</v>
      </c>
      <c r="I257" s="2" t="n">
        <f aca="false">MOD(QUOTIENT($B257,64),2)</f>
        <v>1</v>
      </c>
      <c r="J257" s="5" t="n">
        <f aca="false">IF($C257=const_zero,MIN(class_series_f_invested_usd,MAX(const_zero,$A257)),const_zero)</f>
        <v>30000000</v>
      </c>
      <c r="K257" s="5" t="n">
        <f aca="false">IF($D257=const_zero,MIN(class_series_e_invested_usd,MAX(const_zero,$A257-SUM($J257:$J257))),const_zero)</f>
        <v>0</v>
      </c>
      <c r="L257" s="5" t="n">
        <f aca="false">IF($E257=const_zero,MIN(class_series_d_invested_usd,MAX(const_zero,$A257-SUM($J257:$K257))),const_zero)</f>
        <v>100000000</v>
      </c>
      <c r="M257" s="5" t="n">
        <f aca="false">IF($F257=const_zero,MIN(class_series_c_invested_usd,MAX(const_zero,$A257-SUM($J257:$L257))),const_zero)</f>
        <v>60000000</v>
      </c>
      <c r="N257" s="5" t="n">
        <f aca="false">IF($G257=const_zero,MIN(class_series_b_invested_usd,MAX(const_zero,$A257-SUM($J257:$M257))),const_zero)</f>
        <v>0</v>
      </c>
      <c r="O257" s="5" t="n">
        <f aca="false">IF($H257=const_zero,MIN(class_series_a_invested_usd,MAX(const_zero,$A257-SUM($J257:$N257))),const_zero)</f>
        <v>15000000</v>
      </c>
      <c r="P257" s="5" t="n">
        <f aca="false">IF($I257=const_zero,MIN(class_seed_invested_usd,MAX(const_zero,$A257-SUM($J257:$O257))),const_zero)</f>
        <v>0</v>
      </c>
      <c r="Q257" s="5" t="n">
        <f aca="false">MAX(const_zero,$A257-SUM($J257:$P257))</f>
        <v>995000000</v>
      </c>
      <c r="R257" s="9" t="n">
        <f aca="false">common_rsa_total+'Pro-Forma'!$B$10+'Pro-Forma'!$B$11+IF($C257=const_one,'Pro-Forma'!$B$5,const_zero)+IF($D257=const_one,'Pro-Forma'!$F$27,const_zero)+IF($E257=const_one,'Pro-Forma'!$F$26,const_zero)+IF($F257=const_one,'Pro-Forma'!$F$25,const_zero)+IF($G257=const_one,'Pro-Forma'!$F$24,const_zero)+IF($H257=const_one,'Pro-Forma'!$F$23,const_zero)+IF($I257=const_one,'Pro-Forma'!$F$22,const_zero)</f>
        <v>23413833.1063222</v>
      </c>
      <c r="S257" s="23" t="b">
        <f aca="false">IF($R257&gt;const_zero,--($Q257&gt;option_strike_usd*$R257),const_zero)</f>
        <v>1</v>
      </c>
      <c r="T257" s="7" t="n">
        <f aca="false">IF($R257&gt;const_zero,IF($S257=const_one,($Q257+option_strike_usd*pre_f_options_issued)/($R257+pre_f_options_issued),$Q257/$R257),const_zero)</f>
        <v>38.492954550851</v>
      </c>
      <c r="U257" s="5" t="n">
        <f aca="false">IF($C257=const_one,'Pro-Forma'!$B$5*$T257,const_zero)</f>
        <v>0</v>
      </c>
      <c r="V257" s="5" t="n">
        <f aca="false">IF($D257=const_one,'Pro-Forma'!$F$27*$T257,const_zero)</f>
        <v>236089618.681226</v>
      </c>
      <c r="W257" s="5" t="n">
        <f aca="false">IF($E257=const_one,'Pro-Forma'!$F$26*$T257,const_zero)</f>
        <v>0</v>
      </c>
      <c r="X257" s="5" t="n">
        <f aca="false">IF($F257=const_one,'Pro-Forma'!$F$25*$T257,const_zero)</f>
        <v>0</v>
      </c>
      <c r="Y257" s="5" t="n">
        <f aca="false">IF($G257=const_one,'Pro-Forma'!$F$24*$T257,const_zero)</f>
        <v>115478863.652553</v>
      </c>
      <c r="Z257" s="5" t="n">
        <f aca="false">IF($H257=const_one,'Pro-Forma'!$F$23*$T257,const_zero)</f>
        <v>0</v>
      </c>
      <c r="AA257" s="5" t="n">
        <f aca="false">IF($I257=const_one,'Pro-Forma'!$F$22*$T257,const_zero)</f>
        <v>192464772.754255</v>
      </c>
      <c r="AB257" s="5" t="n">
        <f aca="false">('Pro-Forma'!$B$10+'Pro-Forma'!$B$11)*$T257</f>
        <v>10797767.5771798</v>
      </c>
      <c r="AC257" s="5" t="n">
        <f aca="false">common_rsa_total*$T257</f>
        <v>346436590.957659</v>
      </c>
      <c r="AD257" s="5" t="n">
        <f aca="false">IF($S257=const_one,pre_f_options_issued*($T257-option_strike_usd),const_zero)</f>
        <v>93732386.3771275</v>
      </c>
      <c r="AE257" s="5" t="n">
        <f aca="false">J257+U257</f>
        <v>30000000</v>
      </c>
      <c r="AF257" s="5" t="n">
        <f aca="false">K257+V257</f>
        <v>236089618.681226</v>
      </c>
      <c r="AG257" s="5" t="n">
        <f aca="false">L257+W257</f>
        <v>100000000</v>
      </c>
      <c r="AH257" s="5" t="n">
        <f aca="false">M257+X257</f>
        <v>60000000</v>
      </c>
      <c r="AI257" s="5" t="n">
        <f aca="false">N257+Y257</f>
        <v>115478863.652553</v>
      </c>
      <c r="AJ257" s="5" t="n">
        <f aca="false">O257+Z257</f>
        <v>15000000</v>
      </c>
      <c r="AK257" s="5" t="n">
        <f aca="false">P257+AA257</f>
        <v>192464772.754255</v>
      </c>
      <c r="AL257" s="5" t="n">
        <f aca="false">INDEX($AE$175:$AE$302,$B257-$C257*1+const_one)</f>
        <v>30000000</v>
      </c>
      <c r="AM257" s="5" t="n">
        <f aca="false">INDEX($AF$175:$AF$302,$B257-$D257*2+const_one)</f>
        <v>300000000</v>
      </c>
      <c r="AN257" s="5" t="n">
        <f aca="false">INDEX($AG$175:$AG$302,$B257-$E257*4+const_one)</f>
        <v>100000000</v>
      </c>
      <c r="AO257" s="5" t="n">
        <f aca="false">INDEX($AH$175:$AH$302,$B257-$F257*8+const_one)</f>
        <v>60000000</v>
      </c>
      <c r="AP257" s="5" t="n">
        <f aca="false">INDEX($AI$175:$AI$302,$B257-$G257*16+const_one)</f>
        <v>30000000</v>
      </c>
      <c r="AQ257" s="5" t="n">
        <f aca="false">INDEX($AJ$175:$AJ$302,$B257-$H257*32+const_one)</f>
        <v>15000000</v>
      </c>
      <c r="AR257" s="5" t="n">
        <f aca="false">INDEX($AK$175:$AK$302,$B257-$I257*64+const_one)</f>
        <v>5000000</v>
      </c>
      <c r="AS257" s="5" t="n">
        <f aca="false">INDEX($AE$175:$AE$302,$B257+(const_one-$C257)*1+const_one)</f>
        <v>30668632.3309278</v>
      </c>
      <c r="AT257" s="5" t="n">
        <f aca="false">INDEX($AF$175:$AF$302,$B257+(const_one-$D257)*2+const_one)</f>
        <v>236089618.681226</v>
      </c>
      <c r="AU257" s="5" t="n">
        <f aca="false">INDEX($AG$175:$AG$302,$B257+(const_one-$E257)*4+const_one)</f>
        <v>68819366.557724</v>
      </c>
      <c r="AV257" s="5" t="n">
        <f aca="false">INDEX($AH$175:$AH$302,$B257+(const_one-$F257)*8+const_one)</f>
        <v>89638163.4542194</v>
      </c>
      <c r="AW257" s="5" t="n">
        <f aca="false">INDEX($AI$175:$AI$302,$B257+(const_one-$G257)*16+const_one)</f>
        <v>115478863.652553</v>
      </c>
      <c r="AX257" s="5" t="n">
        <f aca="false">INDEX($AJ$175:$AJ$302,$B257+(const_one-$H257)*32+const_one)</f>
        <v>163761639.73547</v>
      </c>
      <c r="AY257" s="5" t="n">
        <f aca="false">INDEX($AK$175:$AK$302,$B257+(const_one-$I257)*64+const_one)</f>
        <v>192464772.754255</v>
      </c>
      <c r="AZ257" s="5" t="n">
        <f aca="false">--($C257=--(AS257&gt;AL257))</f>
        <v>0</v>
      </c>
      <c r="BA257" s="5" t="n">
        <f aca="false">--($D257=--(AT257&gt;AM257))</f>
        <v>0</v>
      </c>
      <c r="BB257" s="5" t="n">
        <f aca="false">--($E257=--(AU257&gt;AN257))</f>
        <v>1</v>
      </c>
      <c r="BC257" s="5" t="n">
        <f aca="false">--($F257=--(AV257&gt;AO257))</f>
        <v>0</v>
      </c>
      <c r="BD257" s="5" t="n">
        <f aca="false">--($G257=--(AW257&gt;AP257))</f>
        <v>1</v>
      </c>
      <c r="BE257" s="5" t="n">
        <f aca="false">--($H257=--(AX257&gt;AQ257))</f>
        <v>0</v>
      </c>
      <c r="BF257" s="5" t="n">
        <f aca="false">--($I257=--(AY257&gt;AR257))</f>
        <v>1</v>
      </c>
      <c r="BG257" s="5" t="n">
        <f aca="false">SUM(AZ257:BF257)</f>
        <v>3</v>
      </c>
      <c r="BH257" s="5" t="n">
        <f aca="false">SUM(AE257:AK257)+AB257+AC257+AD257</f>
        <v>1200000000</v>
      </c>
    </row>
    <row r="258" customFormat="false" ht="15" hidden="true" customHeight="false" outlineLevel="0" collapsed="false">
      <c r="A258" s="5" t="n">
        <f aca="false">exit_value_2_usd</f>
        <v>1200000000</v>
      </c>
      <c r="B258" s="2" t="n">
        <f aca="false">ROW()-ROW($B$175)</f>
        <v>83</v>
      </c>
      <c r="C258" s="2" t="n">
        <f aca="false">MOD(QUOTIENT($B258,1),2)</f>
        <v>1</v>
      </c>
      <c r="D258" s="2" t="n">
        <f aca="false">MOD(QUOTIENT($B258,2),2)</f>
        <v>1</v>
      </c>
      <c r="E258" s="2" t="n">
        <f aca="false">MOD(QUOTIENT($B258,4),2)</f>
        <v>0</v>
      </c>
      <c r="F258" s="2" t="n">
        <f aca="false">MOD(QUOTIENT($B258,8),2)</f>
        <v>0</v>
      </c>
      <c r="G258" s="2" t="n">
        <f aca="false">MOD(QUOTIENT($B258,16),2)</f>
        <v>1</v>
      </c>
      <c r="H258" s="2" t="n">
        <f aca="false">MOD(QUOTIENT($B258,32),2)</f>
        <v>0</v>
      </c>
      <c r="I258" s="2" t="n">
        <f aca="false">MOD(QUOTIENT($B258,64),2)</f>
        <v>1</v>
      </c>
      <c r="J258" s="5" t="n">
        <f aca="false">IF($C258=const_zero,MIN(class_series_f_invested_usd,MAX(const_zero,$A258)),const_zero)</f>
        <v>0</v>
      </c>
      <c r="K258" s="5" t="n">
        <f aca="false">IF($D258=const_zero,MIN(class_series_e_invested_usd,MAX(const_zero,$A258-SUM($J258:$J258))),const_zero)</f>
        <v>0</v>
      </c>
      <c r="L258" s="5" t="n">
        <f aca="false">IF($E258=const_zero,MIN(class_series_d_invested_usd,MAX(const_zero,$A258-SUM($J258:$K258))),const_zero)</f>
        <v>100000000</v>
      </c>
      <c r="M258" s="5" t="n">
        <f aca="false">IF($F258=const_zero,MIN(class_series_c_invested_usd,MAX(const_zero,$A258-SUM($J258:$L258))),const_zero)</f>
        <v>60000000</v>
      </c>
      <c r="N258" s="5" t="n">
        <f aca="false">IF($G258=const_zero,MIN(class_series_b_invested_usd,MAX(const_zero,$A258-SUM($J258:$M258))),const_zero)</f>
        <v>0</v>
      </c>
      <c r="O258" s="5" t="n">
        <f aca="false">IF($H258=const_zero,MIN(class_series_a_invested_usd,MAX(const_zero,$A258-SUM($J258:$N258))),const_zero)</f>
        <v>15000000</v>
      </c>
      <c r="P258" s="5" t="n">
        <f aca="false">IF($I258=const_zero,MIN(class_seed_invested_usd,MAX(const_zero,$A258-SUM($J258:$O258))),const_zero)</f>
        <v>0</v>
      </c>
      <c r="Q258" s="5" t="n">
        <f aca="false">MAX(const_zero,$A258-SUM($J258:$P258))</f>
        <v>1025000000</v>
      </c>
      <c r="R258" s="9" t="n">
        <f aca="false">common_rsa_total+'Pro-Forma'!$B$10+'Pro-Forma'!$B$11+IF($C258=const_one,'Pro-Forma'!$B$5,const_zero)+IF($D258=const_one,'Pro-Forma'!$F$27,const_zero)+IF($E258=const_one,'Pro-Forma'!$F$26,const_zero)+IF($F258=const_one,'Pro-Forma'!$F$25,const_zero)+IF($G258=const_one,'Pro-Forma'!$F$24,const_zero)+IF($H258=const_one,'Pro-Forma'!$F$23,const_zero)+IF($I258=const_one,'Pro-Forma'!$F$22,const_zero)</f>
        <v>24211101.1755256</v>
      </c>
      <c r="S258" s="23" t="b">
        <f aca="false">IF($R258&gt;const_zero,--($Q258&gt;option_strike_usd*$R258),const_zero)</f>
        <v>1</v>
      </c>
      <c r="T258" s="7" t="n">
        <f aca="false">IF($R258&gt;const_zero,IF($S258=const_one,($Q258+option_strike_usd*pre_f_options_issued)/($R258+pre_f_options_issued),$Q258/$R258),const_zero)</f>
        <v>38.4671524115772</v>
      </c>
      <c r="U258" s="5" t="n">
        <f aca="false">IF($C258=const_one,'Pro-Forma'!$B$5*$T258,const_zero)</f>
        <v>30668632.3309278</v>
      </c>
      <c r="V258" s="5" t="n">
        <f aca="false">IF($D258=const_one,'Pro-Forma'!$F$27*$T258,const_zero)</f>
        <v>235931365.897219</v>
      </c>
      <c r="W258" s="5" t="n">
        <f aca="false">IF($E258=const_one,'Pro-Forma'!$F$26*$T258,const_zero)</f>
        <v>0</v>
      </c>
      <c r="X258" s="5" t="n">
        <f aca="false">IF($F258=const_one,'Pro-Forma'!$F$25*$T258,const_zero)</f>
        <v>0</v>
      </c>
      <c r="Y258" s="5" t="n">
        <f aca="false">IF($G258=const_one,'Pro-Forma'!$F$24*$T258,const_zero)</f>
        <v>115401457.234732</v>
      </c>
      <c r="Z258" s="5" t="n">
        <f aca="false">IF($H258=const_one,'Pro-Forma'!$F$23*$T258,const_zero)</f>
        <v>0</v>
      </c>
      <c r="AA258" s="5" t="n">
        <f aca="false">IF($I258=const_one,'Pro-Forma'!$F$22*$T258,const_zero)</f>
        <v>192335762.057886</v>
      </c>
      <c r="AB258" s="5" t="n">
        <f aca="false">('Pro-Forma'!$B$10+'Pro-Forma'!$B$11)*$T258</f>
        <v>10790529.7460982</v>
      </c>
      <c r="AC258" s="5" t="n">
        <f aca="false">common_rsa_total*$T258</f>
        <v>346204371.704195</v>
      </c>
      <c r="AD258" s="5" t="n">
        <f aca="false">IF($S258=const_one,pre_f_options_issued*($T258-option_strike_usd),const_zero)</f>
        <v>93667881.028943</v>
      </c>
      <c r="AE258" s="5" t="n">
        <f aca="false">J258+U258</f>
        <v>30668632.3309278</v>
      </c>
      <c r="AF258" s="5" t="n">
        <f aca="false">K258+V258</f>
        <v>235931365.897219</v>
      </c>
      <c r="AG258" s="5" t="n">
        <f aca="false">L258+W258</f>
        <v>100000000</v>
      </c>
      <c r="AH258" s="5" t="n">
        <f aca="false">M258+X258</f>
        <v>60000000</v>
      </c>
      <c r="AI258" s="5" t="n">
        <f aca="false">N258+Y258</f>
        <v>115401457.234732</v>
      </c>
      <c r="AJ258" s="5" t="n">
        <f aca="false">O258+Z258</f>
        <v>15000000</v>
      </c>
      <c r="AK258" s="5" t="n">
        <f aca="false">P258+AA258</f>
        <v>192335762.057886</v>
      </c>
      <c r="AL258" s="5" t="n">
        <f aca="false">INDEX($AE$175:$AE$302,$B258-$C258*1+const_one)</f>
        <v>30000000</v>
      </c>
      <c r="AM258" s="5" t="n">
        <f aca="false">INDEX($AF$175:$AF$302,$B258-$D258*2+const_one)</f>
        <v>300000000</v>
      </c>
      <c r="AN258" s="5" t="n">
        <f aca="false">INDEX($AG$175:$AG$302,$B258-$E258*4+const_one)</f>
        <v>100000000</v>
      </c>
      <c r="AO258" s="5" t="n">
        <f aca="false">INDEX($AH$175:$AH$302,$B258-$F258*8+const_one)</f>
        <v>60000000</v>
      </c>
      <c r="AP258" s="5" t="n">
        <f aca="false">INDEX($AI$175:$AI$302,$B258-$G258*16+const_one)</f>
        <v>30000000</v>
      </c>
      <c r="AQ258" s="5" t="n">
        <f aca="false">INDEX($AJ$175:$AJ$302,$B258-$H258*32+const_one)</f>
        <v>15000000</v>
      </c>
      <c r="AR258" s="5" t="n">
        <f aca="false">INDEX($AK$175:$AK$302,$B258-$I258*64+const_one)</f>
        <v>5000000</v>
      </c>
      <c r="AS258" s="5" t="n">
        <f aca="false">INDEX($AE$175:$AE$302,$B258+(const_one-$C258)*1+const_one)</f>
        <v>30668632.3309278</v>
      </c>
      <c r="AT258" s="5" t="n">
        <f aca="false">INDEX($AF$175:$AF$302,$B258+(const_one-$D258)*2+const_one)</f>
        <v>235931365.897219</v>
      </c>
      <c r="AU258" s="5" t="n">
        <f aca="false">INDEX($AG$175:$AG$302,$B258+(const_one-$E258)*4+const_one)</f>
        <v>68718893.0982587</v>
      </c>
      <c r="AV258" s="5" t="n">
        <f aca="false">INDEX($AH$175:$AH$302,$B258+(const_one-$F258)*8+const_one)</f>
        <v>89656519.1492754</v>
      </c>
      <c r="AW258" s="5" t="n">
        <f aca="false">INDEX($AI$175:$AI$302,$B258+(const_one-$G258)*16+const_one)</f>
        <v>115401457.234732</v>
      </c>
      <c r="AX258" s="5" t="n">
        <f aca="false">INDEX($AJ$175:$AJ$302,$B258+(const_one-$H258)*32+const_one)</f>
        <v>164374613.519349</v>
      </c>
      <c r="AY258" s="5" t="n">
        <f aca="false">INDEX($AK$175:$AK$302,$B258+(const_one-$I258)*64+const_one)</f>
        <v>192335762.057886</v>
      </c>
      <c r="AZ258" s="5" t="n">
        <f aca="false">--($C258=--(AS258&gt;AL258))</f>
        <v>1</v>
      </c>
      <c r="BA258" s="5" t="n">
        <f aca="false">--($D258=--(AT258&gt;AM258))</f>
        <v>0</v>
      </c>
      <c r="BB258" s="5" t="n">
        <f aca="false">--($E258=--(AU258&gt;AN258))</f>
        <v>1</v>
      </c>
      <c r="BC258" s="5" t="n">
        <f aca="false">--($F258=--(AV258&gt;AO258))</f>
        <v>0</v>
      </c>
      <c r="BD258" s="5" t="n">
        <f aca="false">--($G258=--(AW258&gt;AP258))</f>
        <v>1</v>
      </c>
      <c r="BE258" s="5" t="n">
        <f aca="false">--($H258=--(AX258&gt;AQ258))</f>
        <v>0</v>
      </c>
      <c r="BF258" s="5" t="n">
        <f aca="false">--($I258=--(AY258&gt;AR258))</f>
        <v>1</v>
      </c>
      <c r="BG258" s="5" t="n">
        <f aca="false">SUM(AZ258:BF258)</f>
        <v>4</v>
      </c>
      <c r="BH258" s="5" t="n">
        <f aca="false">SUM(AE258:AK258)+AB258+AC258+AD258</f>
        <v>1200000000</v>
      </c>
    </row>
    <row r="259" customFormat="false" ht="15" hidden="true" customHeight="false" outlineLevel="0" collapsed="false">
      <c r="A259" s="5" t="n">
        <f aca="false">exit_value_2_usd</f>
        <v>1200000000</v>
      </c>
      <c r="B259" s="2" t="n">
        <f aca="false">ROW()-ROW($B$175)</f>
        <v>84</v>
      </c>
      <c r="C259" s="2" t="n">
        <f aca="false">MOD(QUOTIENT($B259,1),2)</f>
        <v>0</v>
      </c>
      <c r="D259" s="2" t="n">
        <f aca="false">MOD(QUOTIENT($B259,2),2)</f>
        <v>0</v>
      </c>
      <c r="E259" s="2" t="n">
        <f aca="false">MOD(QUOTIENT($B259,4),2)</f>
        <v>1</v>
      </c>
      <c r="F259" s="2" t="n">
        <f aca="false">MOD(QUOTIENT($B259,8),2)</f>
        <v>0</v>
      </c>
      <c r="G259" s="2" t="n">
        <f aca="false">MOD(QUOTIENT($B259,16),2)</f>
        <v>1</v>
      </c>
      <c r="H259" s="2" t="n">
        <f aca="false">MOD(QUOTIENT($B259,32),2)</f>
        <v>0</v>
      </c>
      <c r="I259" s="2" t="n">
        <f aca="false">MOD(QUOTIENT($B259,64),2)</f>
        <v>1</v>
      </c>
      <c r="J259" s="5" t="n">
        <f aca="false">IF($C259=const_zero,MIN(class_series_f_invested_usd,MAX(const_zero,$A259)),const_zero)</f>
        <v>30000000</v>
      </c>
      <c r="K259" s="5" t="n">
        <f aca="false">IF($D259=const_zero,MIN(class_series_e_invested_usd,MAX(const_zero,$A259-SUM($J259:$J259))),const_zero)</f>
        <v>300000000</v>
      </c>
      <c r="L259" s="5" t="n">
        <f aca="false">IF($E259=const_zero,MIN(class_series_d_invested_usd,MAX(const_zero,$A259-SUM($J259:$K259))),const_zero)</f>
        <v>0</v>
      </c>
      <c r="M259" s="5" t="n">
        <f aca="false">IF($F259=const_zero,MIN(class_series_c_invested_usd,MAX(const_zero,$A259-SUM($J259:$L259))),const_zero)</f>
        <v>60000000</v>
      </c>
      <c r="N259" s="5" t="n">
        <f aca="false">IF($G259=const_zero,MIN(class_series_b_invested_usd,MAX(const_zero,$A259-SUM($J259:$M259))),const_zero)</f>
        <v>0</v>
      </c>
      <c r="O259" s="5" t="n">
        <f aca="false">IF($H259=const_zero,MIN(class_series_a_invested_usd,MAX(const_zero,$A259-SUM($J259:$N259))),const_zero)</f>
        <v>15000000</v>
      </c>
      <c r="P259" s="5" t="n">
        <f aca="false">IF($I259=const_zero,MIN(class_seed_invested_usd,MAX(const_zero,$A259-SUM($J259:$O259))),const_zero)</f>
        <v>0</v>
      </c>
      <c r="Q259" s="5" t="n">
        <f aca="false">MAX(const_zero,$A259-SUM($J259:$P259))</f>
        <v>795000000</v>
      </c>
      <c r="R259" s="9" t="n">
        <f aca="false">common_rsa_total+'Pro-Forma'!$B$10+'Pro-Forma'!$B$11+IF($C259=const_one,'Pro-Forma'!$B$5,const_zero)+IF($D259=const_one,'Pro-Forma'!$F$27,const_zero)+IF($E259=const_one,'Pro-Forma'!$F$26,const_zero)+IF($F259=const_one,'Pro-Forma'!$F$25,const_zero)+IF($G259=const_one,'Pro-Forma'!$F$24,const_zero)+IF($H259=const_one,'Pro-Forma'!$F$23,const_zero)+IF($I259=const_one,'Pro-Forma'!$F$22,const_zero)</f>
        <v>19014164.1892672</v>
      </c>
      <c r="S259" s="23" t="b">
        <f aca="false">IF($R259&gt;const_zero,--($Q259&gt;option_strike_usd*$R259),const_zero)</f>
        <v>1</v>
      </c>
      <c r="T259" s="7" t="n">
        <f aca="false">IF($R259&gt;const_zero,IF($S259=const_one,($Q259+option_strike_usd*pre_f_options_issued)/($R259+pre_f_options_issued),$Q259/$R259),const_zero)</f>
        <v>37.0686024790055</v>
      </c>
      <c r="U259" s="5" t="n">
        <f aca="false">IF($C259=const_one,'Pro-Forma'!$B$5*$T259,const_zero)</f>
        <v>0</v>
      </c>
      <c r="V259" s="5" t="n">
        <f aca="false">IF($D259=const_one,'Pro-Forma'!$F$27*$T259,const_zero)</f>
        <v>0</v>
      </c>
      <c r="W259" s="5" t="n">
        <f aca="false">IF($E259=const_one,'Pro-Forma'!$F$26*$T259,const_zero)</f>
        <v>64264033.1113624</v>
      </c>
      <c r="X259" s="5" t="n">
        <f aca="false">IF($F259=const_one,'Pro-Forma'!$F$25*$T259,const_zero)</f>
        <v>0</v>
      </c>
      <c r="Y259" s="5" t="n">
        <f aca="false">IF($G259=const_one,'Pro-Forma'!$F$24*$T259,const_zero)</f>
        <v>111205807.437016</v>
      </c>
      <c r="Z259" s="5" t="n">
        <f aca="false">IF($H259=const_one,'Pro-Forma'!$F$23*$T259,const_zero)</f>
        <v>0</v>
      </c>
      <c r="AA259" s="5" t="n">
        <f aca="false">IF($I259=const_one,'Pro-Forma'!$F$22*$T259,const_zero)</f>
        <v>185343012.395027</v>
      </c>
      <c r="AB259" s="5" t="n">
        <f aca="false">('Pro-Forma'!$B$10+'Pro-Forma'!$B$11)*$T259</f>
        <v>10398218.548031</v>
      </c>
      <c r="AC259" s="5" t="n">
        <f aca="false">common_rsa_total*$T259</f>
        <v>333617422.311049</v>
      </c>
      <c r="AD259" s="5" t="n">
        <f aca="false">IF($S259=const_one,pre_f_options_issued*($T259-option_strike_usd),const_zero)</f>
        <v>90171506.1975137</v>
      </c>
      <c r="AE259" s="5" t="n">
        <f aca="false">J259+U259</f>
        <v>30000000</v>
      </c>
      <c r="AF259" s="5" t="n">
        <f aca="false">K259+V259</f>
        <v>300000000</v>
      </c>
      <c r="AG259" s="5" t="n">
        <f aca="false">L259+W259</f>
        <v>64264033.1113624</v>
      </c>
      <c r="AH259" s="5" t="n">
        <f aca="false">M259+X259</f>
        <v>60000000</v>
      </c>
      <c r="AI259" s="5" t="n">
        <f aca="false">N259+Y259</f>
        <v>111205807.437016</v>
      </c>
      <c r="AJ259" s="5" t="n">
        <f aca="false">O259+Z259</f>
        <v>15000000</v>
      </c>
      <c r="AK259" s="5" t="n">
        <f aca="false">P259+AA259</f>
        <v>185343012.395027</v>
      </c>
      <c r="AL259" s="5" t="n">
        <f aca="false">INDEX($AE$175:$AE$302,$B259-$C259*1+const_one)</f>
        <v>30000000</v>
      </c>
      <c r="AM259" s="5" t="n">
        <f aca="false">INDEX($AF$175:$AF$302,$B259-$D259*2+const_one)</f>
        <v>300000000</v>
      </c>
      <c r="AN259" s="5" t="n">
        <f aca="false">INDEX($AG$175:$AG$302,$B259-$E259*4+const_one)</f>
        <v>100000000</v>
      </c>
      <c r="AO259" s="5" t="n">
        <f aca="false">INDEX($AH$175:$AH$302,$B259-$F259*8+const_one)</f>
        <v>60000000</v>
      </c>
      <c r="AP259" s="5" t="n">
        <f aca="false">INDEX($AI$175:$AI$302,$B259-$G259*16+const_one)</f>
        <v>30000000</v>
      </c>
      <c r="AQ259" s="5" t="n">
        <f aca="false">INDEX($AJ$175:$AJ$302,$B259-$H259*32+const_one)</f>
        <v>15000000</v>
      </c>
      <c r="AR259" s="5" t="n">
        <f aca="false">INDEX($AK$175:$AK$302,$B259-$I259*64+const_one)</f>
        <v>5000000</v>
      </c>
      <c r="AS259" s="5" t="n">
        <f aca="false">INDEX($AE$175:$AE$302,$B259+(const_one-$C259)*1+const_one)</f>
        <v>29569564.1419557</v>
      </c>
      <c r="AT259" s="5" t="n">
        <f aca="false">INDEX($AF$175:$AF$302,$B259+(const_one-$D259)*2+const_one)</f>
        <v>243469492.22471</v>
      </c>
      <c r="AU259" s="5" t="n">
        <f aca="false">INDEX($AG$175:$AG$302,$B259+(const_one-$E259)*4+const_one)</f>
        <v>64264033.1113624</v>
      </c>
      <c r="AV259" s="5" t="n">
        <f aca="false">INDEX($AH$175:$AH$302,$B259+(const_one-$F259)*8+const_one)</f>
        <v>86057784.9893513</v>
      </c>
      <c r="AW259" s="5" t="n">
        <f aca="false">INDEX($AI$175:$AI$302,$B259+(const_one-$G259)*16+const_one)</f>
        <v>111205807.437016</v>
      </c>
      <c r="AX259" s="5" t="n">
        <f aca="false">INDEX($AJ$175:$AJ$302,$B259+(const_one-$H259)*32+const_one)</f>
        <v>153219991.058382</v>
      </c>
      <c r="AY259" s="5" t="n">
        <f aca="false">INDEX($AK$175:$AK$302,$B259+(const_one-$I259)*64+const_one)</f>
        <v>185343012.395027</v>
      </c>
      <c r="AZ259" s="5" t="n">
        <f aca="false">--($C259=--(AS259&gt;AL259))</f>
        <v>1</v>
      </c>
      <c r="BA259" s="5" t="n">
        <f aca="false">--($D259=--(AT259&gt;AM259))</f>
        <v>1</v>
      </c>
      <c r="BB259" s="5" t="n">
        <f aca="false">--($E259=--(AU259&gt;AN259))</f>
        <v>0</v>
      </c>
      <c r="BC259" s="5" t="n">
        <f aca="false">--($F259=--(AV259&gt;AO259))</f>
        <v>0</v>
      </c>
      <c r="BD259" s="5" t="n">
        <f aca="false">--($G259=--(AW259&gt;AP259))</f>
        <v>1</v>
      </c>
      <c r="BE259" s="5" t="n">
        <f aca="false">--($H259=--(AX259&gt;AQ259))</f>
        <v>0</v>
      </c>
      <c r="BF259" s="5" t="n">
        <f aca="false">--($I259=--(AY259&gt;AR259))</f>
        <v>1</v>
      </c>
      <c r="BG259" s="5" t="n">
        <f aca="false">SUM(AZ259:BF259)</f>
        <v>4</v>
      </c>
      <c r="BH259" s="5" t="n">
        <f aca="false">SUM(AE259:AK259)+AB259+AC259+AD259</f>
        <v>1200000000</v>
      </c>
    </row>
    <row r="260" customFormat="false" ht="15" hidden="true" customHeight="false" outlineLevel="0" collapsed="false">
      <c r="A260" s="5" t="n">
        <f aca="false">exit_value_2_usd</f>
        <v>1200000000</v>
      </c>
      <c r="B260" s="2" t="n">
        <f aca="false">ROW()-ROW($B$175)</f>
        <v>85</v>
      </c>
      <c r="C260" s="2" t="n">
        <f aca="false">MOD(QUOTIENT($B260,1),2)</f>
        <v>1</v>
      </c>
      <c r="D260" s="2" t="n">
        <f aca="false">MOD(QUOTIENT($B260,2),2)</f>
        <v>0</v>
      </c>
      <c r="E260" s="2" t="n">
        <f aca="false">MOD(QUOTIENT($B260,4),2)</f>
        <v>1</v>
      </c>
      <c r="F260" s="2" t="n">
        <f aca="false">MOD(QUOTIENT($B260,8),2)</f>
        <v>0</v>
      </c>
      <c r="G260" s="2" t="n">
        <f aca="false">MOD(QUOTIENT($B260,16),2)</f>
        <v>1</v>
      </c>
      <c r="H260" s="2" t="n">
        <f aca="false">MOD(QUOTIENT($B260,32),2)</f>
        <v>0</v>
      </c>
      <c r="I260" s="2" t="n">
        <f aca="false">MOD(QUOTIENT($B260,64),2)</f>
        <v>1</v>
      </c>
      <c r="J260" s="5" t="n">
        <f aca="false">IF($C260=const_zero,MIN(class_series_f_invested_usd,MAX(const_zero,$A260)),const_zero)</f>
        <v>0</v>
      </c>
      <c r="K260" s="5" t="n">
        <f aca="false">IF($D260=const_zero,MIN(class_series_e_invested_usd,MAX(const_zero,$A260-SUM($J260:$J260))),const_zero)</f>
        <v>300000000</v>
      </c>
      <c r="L260" s="5" t="n">
        <f aca="false">IF($E260=const_zero,MIN(class_series_d_invested_usd,MAX(const_zero,$A260-SUM($J260:$K260))),const_zero)</f>
        <v>0</v>
      </c>
      <c r="M260" s="5" t="n">
        <f aca="false">IF($F260=const_zero,MIN(class_series_c_invested_usd,MAX(const_zero,$A260-SUM($J260:$L260))),const_zero)</f>
        <v>60000000</v>
      </c>
      <c r="N260" s="5" t="n">
        <f aca="false">IF($G260=const_zero,MIN(class_series_b_invested_usd,MAX(const_zero,$A260-SUM($J260:$M260))),const_zero)</f>
        <v>0</v>
      </c>
      <c r="O260" s="5" t="n">
        <f aca="false">IF($H260=const_zero,MIN(class_series_a_invested_usd,MAX(const_zero,$A260-SUM($J260:$N260))),const_zero)</f>
        <v>15000000</v>
      </c>
      <c r="P260" s="5" t="n">
        <f aca="false">IF($I260=const_zero,MIN(class_seed_invested_usd,MAX(const_zero,$A260-SUM($J260:$O260))),const_zero)</f>
        <v>0</v>
      </c>
      <c r="Q260" s="5" t="n">
        <f aca="false">MAX(const_zero,$A260-SUM($J260:$P260))</f>
        <v>825000000</v>
      </c>
      <c r="R260" s="9" t="n">
        <f aca="false">common_rsa_total+'Pro-Forma'!$B$10+'Pro-Forma'!$B$11+IF($C260=const_one,'Pro-Forma'!$B$5,const_zero)+IF($D260=const_one,'Pro-Forma'!$F$27,const_zero)+IF($E260=const_one,'Pro-Forma'!$F$26,const_zero)+IF($F260=const_one,'Pro-Forma'!$F$25,const_zero)+IF($G260=const_one,'Pro-Forma'!$F$24,const_zero)+IF($H260=const_one,'Pro-Forma'!$F$23,const_zero)+IF($I260=const_one,'Pro-Forma'!$F$22,const_zero)</f>
        <v>19811432.2584705</v>
      </c>
      <c r="S260" s="23" t="b">
        <f aca="false">IF($R260&gt;const_zero,--($Q260&gt;option_strike_usd*$R260),const_zero)</f>
        <v>1</v>
      </c>
      <c r="T260" s="7" t="n">
        <f aca="false">IF($R260&gt;const_zero,IF($S260=const_one,($Q260+option_strike_usd*pre_f_options_issued)/($R260+pre_f_options_issued),$Q260/$R260),const_zero)</f>
        <v>37.0886095708106</v>
      </c>
      <c r="U260" s="5" t="n">
        <f aca="false">IF($C260=const_one,'Pro-Forma'!$B$5*$T260,const_zero)</f>
        <v>29569564.1419557</v>
      </c>
      <c r="V260" s="5" t="n">
        <f aca="false">IF($D260=const_one,'Pro-Forma'!$F$27*$T260,const_zero)</f>
        <v>0</v>
      </c>
      <c r="W260" s="5" t="n">
        <f aca="false">IF($E260=const_one,'Pro-Forma'!$F$26*$T260,const_zero)</f>
        <v>64298718.4332855</v>
      </c>
      <c r="X260" s="5" t="n">
        <f aca="false">IF($F260=const_one,'Pro-Forma'!$F$25*$T260,const_zero)</f>
        <v>0</v>
      </c>
      <c r="Y260" s="5" t="n">
        <f aca="false">IF($G260=const_one,'Pro-Forma'!$F$24*$T260,const_zero)</f>
        <v>111265828.712432</v>
      </c>
      <c r="Z260" s="5" t="n">
        <f aca="false">IF($H260=const_one,'Pro-Forma'!$F$23*$T260,const_zero)</f>
        <v>0</v>
      </c>
      <c r="AA260" s="5" t="n">
        <f aca="false">IF($I260=const_one,'Pro-Forma'!$F$22*$T260,const_zero)</f>
        <v>185443047.854053</v>
      </c>
      <c r="AB260" s="5" t="n">
        <f aca="false">('Pro-Forma'!$B$10+'Pro-Forma'!$B$11)*$T260</f>
        <v>10403830.7939531</v>
      </c>
      <c r="AC260" s="5" t="n">
        <f aca="false">common_rsa_total*$T260</f>
        <v>333797486.137295</v>
      </c>
      <c r="AD260" s="5" t="n">
        <f aca="false">IF($S260=const_one,pre_f_options_issued*($T260-option_strike_usd),const_zero)</f>
        <v>90221523.9270264</v>
      </c>
      <c r="AE260" s="5" t="n">
        <f aca="false">J260+U260</f>
        <v>29569564.1419557</v>
      </c>
      <c r="AF260" s="5" t="n">
        <f aca="false">K260+V260</f>
        <v>300000000</v>
      </c>
      <c r="AG260" s="5" t="n">
        <f aca="false">L260+W260</f>
        <v>64298718.4332855</v>
      </c>
      <c r="AH260" s="5" t="n">
        <f aca="false">M260+X260</f>
        <v>60000000</v>
      </c>
      <c r="AI260" s="5" t="n">
        <f aca="false">N260+Y260</f>
        <v>111265828.712432</v>
      </c>
      <c r="AJ260" s="5" t="n">
        <f aca="false">O260+Z260</f>
        <v>15000000</v>
      </c>
      <c r="AK260" s="5" t="n">
        <f aca="false">P260+AA260</f>
        <v>185443047.854053</v>
      </c>
      <c r="AL260" s="5" t="n">
        <f aca="false">INDEX($AE$175:$AE$302,$B260-$C260*1+const_one)</f>
        <v>30000000</v>
      </c>
      <c r="AM260" s="5" t="n">
        <f aca="false">INDEX($AF$175:$AF$302,$B260-$D260*2+const_one)</f>
        <v>300000000</v>
      </c>
      <c r="AN260" s="5" t="n">
        <f aca="false">INDEX($AG$175:$AG$302,$B260-$E260*4+const_one)</f>
        <v>100000000</v>
      </c>
      <c r="AO260" s="5" t="n">
        <f aca="false">INDEX($AH$175:$AH$302,$B260-$F260*8+const_one)</f>
        <v>60000000</v>
      </c>
      <c r="AP260" s="5" t="n">
        <f aca="false">INDEX($AI$175:$AI$302,$B260-$G260*16+const_one)</f>
        <v>30000000</v>
      </c>
      <c r="AQ260" s="5" t="n">
        <f aca="false">INDEX($AJ$175:$AJ$302,$B260-$H260*32+const_one)</f>
        <v>15000000</v>
      </c>
      <c r="AR260" s="5" t="n">
        <f aca="false">INDEX($AK$175:$AK$302,$B260-$I260*64+const_one)</f>
        <v>5000000</v>
      </c>
      <c r="AS260" s="5" t="n">
        <f aca="false">INDEX($AE$175:$AE$302,$B260+(const_one-$C260)*1+const_one)</f>
        <v>29569564.1419557</v>
      </c>
      <c r="AT260" s="5" t="n">
        <f aca="false">INDEX($AF$175:$AF$302,$B260+(const_one-$D260)*2+const_one)</f>
        <v>243114036.727491</v>
      </c>
      <c r="AU260" s="5" t="n">
        <f aca="false">INDEX($AG$175:$AG$302,$B260+(const_one-$E260)*4+const_one)</f>
        <v>64298718.4332855</v>
      </c>
      <c r="AV260" s="5" t="n">
        <f aca="false">INDEX($AH$175:$AH$302,$B260+(const_one-$F260)*8+const_one)</f>
        <v>86194922.9701118</v>
      </c>
      <c r="AW260" s="5" t="n">
        <f aca="false">INDEX($AI$175:$AI$302,$B260+(const_one-$G260)*16+const_one)</f>
        <v>111265828.712432</v>
      </c>
      <c r="AX260" s="5" t="n">
        <f aca="false">INDEX($AJ$175:$AJ$302,$B260+(const_one-$H260)*32+const_one)</f>
        <v>154239439.372262</v>
      </c>
      <c r="AY260" s="5" t="n">
        <f aca="false">INDEX($AK$175:$AK$302,$B260+(const_one-$I260)*64+const_one)</f>
        <v>185443047.854053</v>
      </c>
      <c r="AZ260" s="5" t="n">
        <f aca="false">--($C260=--(AS260&gt;AL260))</f>
        <v>0</v>
      </c>
      <c r="BA260" s="5" t="n">
        <f aca="false">--($D260=--(AT260&gt;AM260))</f>
        <v>1</v>
      </c>
      <c r="BB260" s="5" t="n">
        <f aca="false">--($E260=--(AU260&gt;AN260))</f>
        <v>0</v>
      </c>
      <c r="BC260" s="5" t="n">
        <f aca="false">--($F260=--(AV260&gt;AO260))</f>
        <v>0</v>
      </c>
      <c r="BD260" s="5" t="n">
        <f aca="false">--($G260=--(AW260&gt;AP260))</f>
        <v>1</v>
      </c>
      <c r="BE260" s="5" t="n">
        <f aca="false">--($H260=--(AX260&gt;AQ260))</f>
        <v>0</v>
      </c>
      <c r="BF260" s="5" t="n">
        <f aca="false">--($I260=--(AY260&gt;AR260))</f>
        <v>1</v>
      </c>
      <c r="BG260" s="5" t="n">
        <f aca="false">SUM(AZ260:BF260)</f>
        <v>3</v>
      </c>
      <c r="BH260" s="5" t="n">
        <f aca="false">SUM(AE260:AK260)+AB260+AC260+AD260</f>
        <v>1200000000</v>
      </c>
    </row>
    <row r="261" customFormat="false" ht="15" hidden="true" customHeight="false" outlineLevel="0" collapsed="false">
      <c r="A261" s="5" t="n">
        <f aca="false">exit_value_2_usd</f>
        <v>1200000000</v>
      </c>
      <c r="B261" s="2" t="n">
        <f aca="false">ROW()-ROW($B$175)</f>
        <v>86</v>
      </c>
      <c r="C261" s="2" t="n">
        <f aca="false">MOD(QUOTIENT($B261,1),2)</f>
        <v>0</v>
      </c>
      <c r="D261" s="2" t="n">
        <f aca="false">MOD(QUOTIENT($B261,2),2)</f>
        <v>1</v>
      </c>
      <c r="E261" s="2" t="n">
        <f aca="false">MOD(QUOTIENT($B261,4),2)</f>
        <v>1</v>
      </c>
      <c r="F261" s="2" t="n">
        <f aca="false">MOD(QUOTIENT($B261,8),2)</f>
        <v>0</v>
      </c>
      <c r="G261" s="2" t="n">
        <f aca="false">MOD(QUOTIENT($B261,16),2)</f>
        <v>1</v>
      </c>
      <c r="H261" s="2" t="n">
        <f aca="false">MOD(QUOTIENT($B261,32),2)</f>
        <v>0</v>
      </c>
      <c r="I261" s="2" t="n">
        <f aca="false">MOD(QUOTIENT($B261,64),2)</f>
        <v>1</v>
      </c>
      <c r="J261" s="5" t="n">
        <f aca="false">IF($C261=const_zero,MIN(class_series_f_invested_usd,MAX(const_zero,$A261)),const_zero)</f>
        <v>30000000</v>
      </c>
      <c r="K261" s="5" t="n">
        <f aca="false">IF($D261=const_zero,MIN(class_series_e_invested_usd,MAX(const_zero,$A261-SUM($J261:$J261))),const_zero)</f>
        <v>0</v>
      </c>
      <c r="L261" s="5" t="n">
        <f aca="false">IF($E261=const_zero,MIN(class_series_d_invested_usd,MAX(const_zero,$A261-SUM($J261:$K261))),const_zero)</f>
        <v>0</v>
      </c>
      <c r="M261" s="5" t="n">
        <f aca="false">IF($F261=const_zero,MIN(class_series_c_invested_usd,MAX(const_zero,$A261-SUM($J261:$L261))),const_zero)</f>
        <v>60000000</v>
      </c>
      <c r="N261" s="5" t="n">
        <f aca="false">IF($G261=const_zero,MIN(class_series_b_invested_usd,MAX(const_zero,$A261-SUM($J261:$M261))),const_zero)</f>
        <v>0</v>
      </c>
      <c r="O261" s="5" t="n">
        <f aca="false">IF($H261=const_zero,MIN(class_series_a_invested_usd,MAX(const_zero,$A261-SUM($J261:$N261))),const_zero)</f>
        <v>15000000</v>
      </c>
      <c r="P261" s="5" t="n">
        <f aca="false">IF($I261=const_zero,MIN(class_seed_invested_usd,MAX(const_zero,$A261-SUM($J261:$O261))),const_zero)</f>
        <v>0</v>
      </c>
      <c r="Q261" s="5" t="n">
        <f aca="false">MAX(const_zero,$A261-SUM($J261:$P261))</f>
        <v>1095000000</v>
      </c>
      <c r="R261" s="9" t="n">
        <f aca="false">common_rsa_total+'Pro-Forma'!$B$10+'Pro-Forma'!$B$11+IF($C261=const_one,'Pro-Forma'!$B$5,const_zero)+IF($D261=const_one,'Pro-Forma'!$F$27,const_zero)+IF($E261=const_one,'Pro-Forma'!$F$26,const_zero)+IF($F261=const_one,'Pro-Forma'!$F$25,const_zero)+IF($G261=const_one,'Pro-Forma'!$F$24,const_zero)+IF($H261=const_one,'Pro-Forma'!$F$23,const_zero)+IF($I261=const_one,'Pro-Forma'!$F$22,const_zero)</f>
        <v>25147484.4666011</v>
      </c>
      <c r="S261" s="23" t="b">
        <f aca="false">IF($R261&gt;const_zero,--($Q261&gt;option_strike_usd*$R261),const_zero)</f>
        <v>1</v>
      </c>
      <c r="T261" s="7" t="n">
        <f aca="false">IF($R261&gt;const_zero,IF($S261=const_one,($Q261+option_strike_usd*pre_f_options_issued)/($R261+pre_f_options_issued),$Q261/$R261),const_zero)</f>
        <v>39.6961973638438</v>
      </c>
      <c r="U261" s="5" t="n">
        <f aca="false">IF($C261=const_one,'Pro-Forma'!$B$5*$T261,const_zero)</f>
        <v>0</v>
      </c>
      <c r="V261" s="5" t="n">
        <f aca="false">IF($D261=const_one,'Pro-Forma'!$F$27*$T261,const_zero)</f>
        <v>243469492.22471</v>
      </c>
      <c r="W261" s="5" t="n">
        <f aca="false">IF($E261=const_one,'Pro-Forma'!$F$26*$T261,const_zero)</f>
        <v>68819366.557724</v>
      </c>
      <c r="X261" s="5" t="n">
        <f aca="false">IF($F261=const_one,'Pro-Forma'!$F$25*$T261,const_zero)</f>
        <v>0</v>
      </c>
      <c r="Y261" s="5" t="n">
        <f aca="false">IF($G261=const_one,'Pro-Forma'!$F$24*$T261,const_zero)</f>
        <v>119088592.091531</v>
      </c>
      <c r="Z261" s="5" t="n">
        <f aca="false">IF($H261=const_one,'Pro-Forma'!$F$23*$T261,const_zero)</f>
        <v>0</v>
      </c>
      <c r="AA261" s="5" t="n">
        <f aca="false">IF($I261=const_one,'Pro-Forma'!$F$22*$T261,const_zero)</f>
        <v>198480986.819219</v>
      </c>
      <c r="AB261" s="5" t="n">
        <f aca="false">('Pro-Forma'!$B$10+'Pro-Forma'!$B$11)*$T261</f>
        <v>11135292.6226123</v>
      </c>
      <c r="AC261" s="5" t="n">
        <f aca="false">common_rsa_total*$T261</f>
        <v>357265776.274594</v>
      </c>
      <c r="AD261" s="5" t="n">
        <f aca="false">IF($S261=const_one,pre_f_options_issued*($T261-option_strike_usd),const_zero)</f>
        <v>96740493.4096094</v>
      </c>
      <c r="AE261" s="5" t="n">
        <f aca="false">J261+U261</f>
        <v>30000000</v>
      </c>
      <c r="AF261" s="5" t="n">
        <f aca="false">K261+V261</f>
        <v>243469492.22471</v>
      </c>
      <c r="AG261" s="5" t="n">
        <f aca="false">L261+W261</f>
        <v>68819366.557724</v>
      </c>
      <c r="AH261" s="5" t="n">
        <f aca="false">M261+X261</f>
        <v>60000000</v>
      </c>
      <c r="AI261" s="5" t="n">
        <f aca="false">N261+Y261</f>
        <v>119088592.091531</v>
      </c>
      <c r="AJ261" s="5" t="n">
        <f aca="false">O261+Z261</f>
        <v>15000000</v>
      </c>
      <c r="AK261" s="5" t="n">
        <f aca="false">P261+AA261</f>
        <v>198480986.819219</v>
      </c>
      <c r="AL261" s="5" t="n">
        <f aca="false">INDEX($AE$175:$AE$302,$B261-$C261*1+const_one)</f>
        <v>30000000</v>
      </c>
      <c r="AM261" s="5" t="n">
        <f aca="false">INDEX($AF$175:$AF$302,$B261-$D261*2+const_one)</f>
        <v>300000000</v>
      </c>
      <c r="AN261" s="5" t="n">
        <f aca="false">INDEX($AG$175:$AG$302,$B261-$E261*4+const_one)</f>
        <v>100000000</v>
      </c>
      <c r="AO261" s="5" t="n">
        <f aca="false">INDEX($AH$175:$AH$302,$B261-$F261*8+const_one)</f>
        <v>60000000</v>
      </c>
      <c r="AP261" s="5" t="n">
        <f aca="false">INDEX($AI$175:$AI$302,$B261-$G261*16+const_one)</f>
        <v>30000000</v>
      </c>
      <c r="AQ261" s="5" t="n">
        <f aca="false">INDEX($AJ$175:$AJ$302,$B261-$H261*32+const_one)</f>
        <v>15000000</v>
      </c>
      <c r="AR261" s="5" t="n">
        <f aca="false">INDEX($AK$175:$AK$302,$B261-$I261*64+const_one)</f>
        <v>5000000</v>
      </c>
      <c r="AS261" s="5" t="n">
        <f aca="false">INDEX($AE$175:$AE$302,$B261+(const_one-$C261)*1+const_one)</f>
        <v>31602305.0963525</v>
      </c>
      <c r="AT261" s="5" t="n">
        <f aca="false">INDEX($AF$175:$AF$302,$B261+(const_one-$D261)*2+const_one)</f>
        <v>243469492.22471</v>
      </c>
      <c r="AU261" s="5" t="n">
        <f aca="false">INDEX($AG$175:$AG$302,$B261+(const_one-$E261)*4+const_one)</f>
        <v>68819366.557724</v>
      </c>
      <c r="AV261" s="5" t="n">
        <f aca="false">INDEX($AH$175:$AH$302,$B261+(const_one-$F261)*8+const_one)</f>
        <v>92453662.9043891</v>
      </c>
      <c r="AW261" s="5" t="n">
        <f aca="false">INDEX($AI$175:$AI$302,$B261+(const_one-$G261)*16+const_one)</f>
        <v>119088592.091531</v>
      </c>
      <c r="AX261" s="5" t="n">
        <f aca="false">INDEX($AJ$175:$AJ$302,$B261+(const_one-$H261)*32+const_one)</f>
        <v>170380661.508256</v>
      </c>
      <c r="AY261" s="5" t="n">
        <f aca="false">INDEX($AK$175:$AK$302,$B261+(const_one-$I261)*64+const_one)</f>
        <v>198480986.819219</v>
      </c>
      <c r="AZ261" s="5" t="n">
        <f aca="false">--($C261=--(AS261&gt;AL261))</f>
        <v>0</v>
      </c>
      <c r="BA261" s="5" t="n">
        <f aca="false">--($D261=--(AT261&gt;AM261))</f>
        <v>0</v>
      </c>
      <c r="BB261" s="5" t="n">
        <f aca="false">--($E261=--(AU261&gt;AN261))</f>
        <v>0</v>
      </c>
      <c r="BC261" s="5" t="n">
        <f aca="false">--($F261=--(AV261&gt;AO261))</f>
        <v>0</v>
      </c>
      <c r="BD261" s="5" t="n">
        <f aca="false">--($G261=--(AW261&gt;AP261))</f>
        <v>1</v>
      </c>
      <c r="BE261" s="5" t="n">
        <f aca="false">--($H261=--(AX261&gt;AQ261))</f>
        <v>0</v>
      </c>
      <c r="BF261" s="5" t="n">
        <f aca="false">--($I261=--(AY261&gt;AR261))</f>
        <v>1</v>
      </c>
      <c r="BG261" s="5" t="n">
        <f aca="false">SUM(AZ261:BF261)</f>
        <v>2</v>
      </c>
      <c r="BH261" s="5" t="n">
        <f aca="false">SUM(AE261:AK261)+AB261+AC261+AD261</f>
        <v>1200000000</v>
      </c>
    </row>
    <row r="262" customFormat="false" ht="15" hidden="true" customHeight="false" outlineLevel="0" collapsed="false">
      <c r="A262" s="5" t="n">
        <f aca="false">exit_value_2_usd</f>
        <v>1200000000</v>
      </c>
      <c r="B262" s="2" t="n">
        <f aca="false">ROW()-ROW($B$175)</f>
        <v>87</v>
      </c>
      <c r="C262" s="2" t="n">
        <f aca="false">MOD(QUOTIENT($B262,1),2)</f>
        <v>1</v>
      </c>
      <c r="D262" s="2" t="n">
        <f aca="false">MOD(QUOTIENT($B262,2),2)</f>
        <v>1</v>
      </c>
      <c r="E262" s="2" t="n">
        <f aca="false">MOD(QUOTIENT($B262,4),2)</f>
        <v>1</v>
      </c>
      <c r="F262" s="2" t="n">
        <f aca="false">MOD(QUOTIENT($B262,8),2)</f>
        <v>0</v>
      </c>
      <c r="G262" s="2" t="n">
        <f aca="false">MOD(QUOTIENT($B262,16),2)</f>
        <v>1</v>
      </c>
      <c r="H262" s="2" t="n">
        <f aca="false">MOD(QUOTIENT($B262,32),2)</f>
        <v>0</v>
      </c>
      <c r="I262" s="2" t="n">
        <f aca="false">MOD(QUOTIENT($B262,64),2)</f>
        <v>1</v>
      </c>
      <c r="J262" s="5" t="n">
        <f aca="false">IF($C262=const_zero,MIN(class_series_f_invested_usd,MAX(const_zero,$A262)),const_zero)</f>
        <v>0</v>
      </c>
      <c r="K262" s="5" t="n">
        <f aca="false">IF($D262=const_zero,MIN(class_series_e_invested_usd,MAX(const_zero,$A262-SUM($J262:$J262))),const_zero)</f>
        <v>0</v>
      </c>
      <c r="L262" s="5" t="n">
        <f aca="false">IF($E262=const_zero,MIN(class_series_d_invested_usd,MAX(const_zero,$A262-SUM($J262:$K262))),const_zero)</f>
        <v>0</v>
      </c>
      <c r="M262" s="5" t="n">
        <f aca="false">IF($F262=const_zero,MIN(class_series_c_invested_usd,MAX(const_zero,$A262-SUM($J262:$L262))),const_zero)</f>
        <v>60000000</v>
      </c>
      <c r="N262" s="5" t="n">
        <f aca="false">IF($G262=const_zero,MIN(class_series_b_invested_usd,MAX(const_zero,$A262-SUM($J262:$M262))),const_zero)</f>
        <v>0</v>
      </c>
      <c r="O262" s="5" t="n">
        <f aca="false">IF($H262=const_zero,MIN(class_series_a_invested_usd,MAX(const_zero,$A262-SUM($J262:$N262))),const_zero)</f>
        <v>15000000</v>
      </c>
      <c r="P262" s="5" t="n">
        <f aca="false">IF($I262=const_zero,MIN(class_seed_invested_usd,MAX(const_zero,$A262-SUM($J262:$O262))),const_zero)</f>
        <v>0</v>
      </c>
      <c r="Q262" s="5" t="n">
        <f aca="false">MAX(const_zero,$A262-SUM($J262:$P262))</f>
        <v>1125000000</v>
      </c>
      <c r="R262" s="9" t="n">
        <f aca="false">common_rsa_total+'Pro-Forma'!$B$10+'Pro-Forma'!$B$11+IF($C262=const_one,'Pro-Forma'!$B$5,const_zero)+IF($D262=const_one,'Pro-Forma'!$F$27,const_zero)+IF($E262=const_one,'Pro-Forma'!$F$26,const_zero)+IF($F262=const_one,'Pro-Forma'!$F$25,const_zero)+IF($G262=const_one,'Pro-Forma'!$F$24,const_zero)+IF($H262=const_one,'Pro-Forma'!$F$23,const_zero)+IF($I262=const_one,'Pro-Forma'!$F$22,const_zero)</f>
        <v>25944752.5358044</v>
      </c>
      <c r="S262" s="23" t="b">
        <f aca="false">IF($R262&gt;const_zero,--($Q262&gt;option_strike_usd*$R262),const_zero)</f>
        <v>1</v>
      </c>
      <c r="T262" s="7" t="n">
        <f aca="false">IF($R262&gt;const_zero,IF($S262=const_one,($Q262+option_strike_usd*pre_f_options_issued)/($R262+pre_f_options_issued),$Q262/$R262),const_zero)</f>
        <v>39.638242539842</v>
      </c>
      <c r="U262" s="5" t="n">
        <f aca="false">IF($C262=const_one,'Pro-Forma'!$B$5*$T262,const_zero)</f>
        <v>31602305.0963525</v>
      </c>
      <c r="V262" s="5" t="n">
        <f aca="false">IF($D262=const_one,'Pro-Forma'!$F$27*$T262,const_zero)</f>
        <v>243114036.727491</v>
      </c>
      <c r="W262" s="5" t="n">
        <f aca="false">IF($E262=const_one,'Pro-Forma'!$F$26*$T262,const_zero)</f>
        <v>68718893.0982587</v>
      </c>
      <c r="X262" s="5" t="n">
        <f aca="false">IF($F262=const_one,'Pro-Forma'!$F$25*$T262,const_zero)</f>
        <v>0</v>
      </c>
      <c r="Y262" s="5" t="n">
        <f aca="false">IF($G262=const_one,'Pro-Forma'!$F$24*$T262,const_zero)</f>
        <v>118914727.619526</v>
      </c>
      <c r="Z262" s="5" t="n">
        <f aca="false">IF($H262=const_one,'Pro-Forma'!$F$23*$T262,const_zero)</f>
        <v>0</v>
      </c>
      <c r="AA262" s="5" t="n">
        <f aca="false">IF($I262=const_one,'Pro-Forma'!$F$22*$T262,const_zero)</f>
        <v>198191212.69921</v>
      </c>
      <c r="AB262" s="5" t="n">
        <f aca="false">('Pro-Forma'!$B$10+'Pro-Forma'!$B$11)*$T262</f>
        <v>11119035.5509781</v>
      </c>
      <c r="AC262" s="5" t="n">
        <f aca="false">common_rsa_total*$T262</f>
        <v>356744182.858578</v>
      </c>
      <c r="AD262" s="5" t="n">
        <f aca="false">IF($S262=const_one,pre_f_options_issued*($T262-option_strike_usd),const_zero)</f>
        <v>96595606.3496051</v>
      </c>
      <c r="AE262" s="5" t="n">
        <f aca="false">J262+U262</f>
        <v>31602305.0963525</v>
      </c>
      <c r="AF262" s="5" t="n">
        <f aca="false">K262+V262</f>
        <v>243114036.727491</v>
      </c>
      <c r="AG262" s="5" t="n">
        <f aca="false">L262+W262</f>
        <v>68718893.0982587</v>
      </c>
      <c r="AH262" s="5" t="n">
        <f aca="false">M262+X262</f>
        <v>60000000</v>
      </c>
      <c r="AI262" s="5" t="n">
        <f aca="false">N262+Y262</f>
        <v>118914727.619526</v>
      </c>
      <c r="AJ262" s="5" t="n">
        <f aca="false">O262+Z262</f>
        <v>15000000</v>
      </c>
      <c r="AK262" s="5" t="n">
        <f aca="false">P262+AA262</f>
        <v>198191212.69921</v>
      </c>
      <c r="AL262" s="5" t="n">
        <f aca="false">INDEX($AE$175:$AE$302,$B262-$C262*1+const_one)</f>
        <v>30000000</v>
      </c>
      <c r="AM262" s="5" t="n">
        <f aca="false">INDEX($AF$175:$AF$302,$B262-$D262*2+const_one)</f>
        <v>300000000</v>
      </c>
      <c r="AN262" s="5" t="n">
        <f aca="false">INDEX($AG$175:$AG$302,$B262-$E262*4+const_one)</f>
        <v>100000000</v>
      </c>
      <c r="AO262" s="5" t="n">
        <f aca="false">INDEX($AH$175:$AH$302,$B262-$F262*8+const_one)</f>
        <v>60000000</v>
      </c>
      <c r="AP262" s="5" t="n">
        <f aca="false">INDEX($AI$175:$AI$302,$B262-$G262*16+const_one)</f>
        <v>30000000</v>
      </c>
      <c r="AQ262" s="5" t="n">
        <f aca="false">INDEX($AJ$175:$AJ$302,$B262-$H262*32+const_one)</f>
        <v>15000000</v>
      </c>
      <c r="AR262" s="5" t="n">
        <f aca="false">INDEX($AK$175:$AK$302,$B262-$I262*64+const_one)</f>
        <v>5000000</v>
      </c>
      <c r="AS262" s="5" t="n">
        <f aca="false">INDEX($AE$175:$AE$302,$B262+(const_one-$C262)*1+const_one)</f>
        <v>31602305.0963525</v>
      </c>
      <c r="AT262" s="5" t="n">
        <f aca="false">INDEX($AF$175:$AF$302,$B262+(const_one-$D262)*2+const_one)</f>
        <v>243114036.727491</v>
      </c>
      <c r="AU262" s="5" t="n">
        <f aca="false">INDEX($AG$175:$AG$302,$B262+(const_one-$E262)*4+const_one)</f>
        <v>68718893.0982587</v>
      </c>
      <c r="AV262" s="5" t="n">
        <f aca="false">INDEX($AH$175:$AH$302,$B262+(const_one-$F262)*8+const_one)</f>
        <v>92398212.5222675</v>
      </c>
      <c r="AW262" s="5" t="n">
        <f aca="false">INDEX($AI$175:$AI$302,$B262+(const_one-$G262)*16+const_one)</f>
        <v>118914727.619526</v>
      </c>
      <c r="AX262" s="5" t="n">
        <f aca="false">INDEX($AJ$175:$AJ$302,$B262+(const_one-$H262)*32+const_one)</f>
        <v>170804074.387588</v>
      </c>
      <c r="AY262" s="5" t="n">
        <f aca="false">INDEX($AK$175:$AK$302,$B262+(const_one-$I262)*64+const_one)</f>
        <v>198191212.69921</v>
      </c>
      <c r="AZ262" s="5" t="n">
        <f aca="false">--($C262=--(AS262&gt;AL262))</f>
        <v>1</v>
      </c>
      <c r="BA262" s="5" t="n">
        <f aca="false">--($D262=--(AT262&gt;AM262))</f>
        <v>0</v>
      </c>
      <c r="BB262" s="5" t="n">
        <f aca="false">--($E262=--(AU262&gt;AN262))</f>
        <v>0</v>
      </c>
      <c r="BC262" s="5" t="n">
        <f aca="false">--($F262=--(AV262&gt;AO262))</f>
        <v>0</v>
      </c>
      <c r="BD262" s="5" t="n">
        <f aca="false">--($G262=--(AW262&gt;AP262))</f>
        <v>1</v>
      </c>
      <c r="BE262" s="5" t="n">
        <f aca="false">--($H262=--(AX262&gt;AQ262))</f>
        <v>0</v>
      </c>
      <c r="BF262" s="5" t="n">
        <f aca="false">--($I262=--(AY262&gt;AR262))</f>
        <v>1</v>
      </c>
      <c r="BG262" s="5" t="n">
        <f aca="false">SUM(AZ262:BF262)</f>
        <v>3</v>
      </c>
      <c r="BH262" s="5" t="n">
        <f aca="false">SUM(AE262:AK262)+AB262+AC262+AD262</f>
        <v>1200000000</v>
      </c>
    </row>
    <row r="263" customFormat="false" ht="15" hidden="true" customHeight="false" outlineLevel="0" collapsed="false">
      <c r="A263" s="5" t="n">
        <f aca="false">exit_value_2_usd</f>
        <v>1200000000</v>
      </c>
      <c r="B263" s="2" t="n">
        <f aca="false">ROW()-ROW($B$175)</f>
        <v>88</v>
      </c>
      <c r="C263" s="2" t="n">
        <f aca="false">MOD(QUOTIENT($B263,1),2)</f>
        <v>0</v>
      </c>
      <c r="D263" s="2" t="n">
        <f aca="false">MOD(QUOTIENT($B263,2),2)</f>
        <v>0</v>
      </c>
      <c r="E263" s="2" t="n">
        <f aca="false">MOD(QUOTIENT($B263,4),2)</f>
        <v>0</v>
      </c>
      <c r="F263" s="2" t="n">
        <f aca="false">MOD(QUOTIENT($B263,8),2)</f>
        <v>1</v>
      </c>
      <c r="G263" s="2" t="n">
        <f aca="false">MOD(QUOTIENT($B263,16),2)</f>
        <v>1</v>
      </c>
      <c r="H263" s="2" t="n">
        <f aca="false">MOD(QUOTIENT($B263,32),2)</f>
        <v>0</v>
      </c>
      <c r="I263" s="2" t="n">
        <f aca="false">MOD(QUOTIENT($B263,64),2)</f>
        <v>1</v>
      </c>
      <c r="J263" s="5" t="n">
        <f aca="false">IF($C263=const_zero,MIN(class_series_f_invested_usd,MAX(const_zero,$A263)),const_zero)</f>
        <v>30000000</v>
      </c>
      <c r="K263" s="5" t="n">
        <f aca="false">IF($D263=const_zero,MIN(class_series_e_invested_usd,MAX(const_zero,$A263-SUM($J263:$J263))),const_zero)</f>
        <v>300000000</v>
      </c>
      <c r="L263" s="5" t="n">
        <f aca="false">IF($E263=const_zero,MIN(class_series_d_invested_usd,MAX(const_zero,$A263-SUM($J263:$K263))),const_zero)</f>
        <v>100000000</v>
      </c>
      <c r="M263" s="5" t="n">
        <f aca="false">IF($F263=const_zero,MIN(class_series_c_invested_usd,MAX(const_zero,$A263-SUM($J263:$L263))),const_zero)</f>
        <v>0</v>
      </c>
      <c r="N263" s="5" t="n">
        <f aca="false">IF($G263=const_zero,MIN(class_series_b_invested_usd,MAX(const_zero,$A263-SUM($J263:$M263))),const_zero)</f>
        <v>0</v>
      </c>
      <c r="O263" s="5" t="n">
        <f aca="false">IF($H263=const_zero,MIN(class_series_a_invested_usd,MAX(const_zero,$A263-SUM($J263:$N263))),const_zero)</f>
        <v>15000000</v>
      </c>
      <c r="P263" s="5" t="n">
        <f aca="false">IF($I263=const_zero,MIN(class_seed_invested_usd,MAX(const_zero,$A263-SUM($J263:$O263))),const_zero)</f>
        <v>0</v>
      </c>
      <c r="Q263" s="5" t="n">
        <f aca="false">MAX(const_zero,$A263-SUM($J263:$P263))</f>
        <v>755000000</v>
      </c>
      <c r="R263" s="9" t="n">
        <f aca="false">common_rsa_total+'Pro-Forma'!$B$10+'Pro-Forma'!$B$11+IF($C263=const_one,'Pro-Forma'!$B$5,const_zero)+IF($D263=const_one,'Pro-Forma'!$F$27,const_zero)+IF($E263=const_one,'Pro-Forma'!$F$26,const_zero)+IF($F263=const_one,'Pro-Forma'!$F$25,const_zero)+IF($G263=const_one,'Pro-Forma'!$F$24,const_zero)+IF($H263=const_one,'Pro-Forma'!$F$23,const_zero)+IF($I263=const_one,'Pro-Forma'!$F$22,const_zero)</f>
        <v>19680512.8289884</v>
      </c>
      <c r="S263" s="23" t="b">
        <f aca="false">IF($R263&gt;const_zero,--($Q263&gt;option_strike_usd*$R263),const_zero)</f>
        <v>1</v>
      </c>
      <c r="T263" s="7" t="n">
        <f aca="false">IF($R263&gt;const_zero,IF($S263=const_one,($Q263+option_strike_usd*pre_f_options_issued)/($R263+pre_f_options_issued),$Q263/$R263),const_zero)</f>
        <v>34.1515999129651</v>
      </c>
      <c r="U263" s="5" t="n">
        <f aca="false">IF($C263=const_one,'Pro-Forma'!$B$5*$T263,const_zero)</f>
        <v>0</v>
      </c>
      <c r="V263" s="5" t="n">
        <f aca="false">IF($D263=const_one,'Pro-Forma'!$F$27*$T263,const_zero)</f>
        <v>0</v>
      </c>
      <c r="W263" s="5" t="n">
        <f aca="false">IF($E263=const_one,'Pro-Forma'!$F$26*$T263,const_zero)</f>
        <v>0</v>
      </c>
      <c r="X263" s="5" t="n">
        <f aca="false">IF($F263=const_one,'Pro-Forma'!$F$25*$T263,const_zero)</f>
        <v>81963839.7911162</v>
      </c>
      <c r="Y263" s="5" t="n">
        <f aca="false">IF($G263=const_one,'Pro-Forma'!$F$24*$T263,const_zero)</f>
        <v>102454799.738895</v>
      </c>
      <c r="Z263" s="5" t="n">
        <f aca="false">IF($H263=const_one,'Pro-Forma'!$F$23*$T263,const_zero)</f>
        <v>0</v>
      </c>
      <c r="AA263" s="5" t="n">
        <f aca="false">IF($I263=const_one,'Pro-Forma'!$F$22*$T263,const_zero)</f>
        <v>170757999.564825</v>
      </c>
      <c r="AB263" s="5" t="n">
        <f aca="false">('Pro-Forma'!$B$10+'Pro-Forma'!$B$11)*$T263</f>
        <v>9579961.90606467</v>
      </c>
      <c r="AC263" s="5" t="n">
        <f aca="false">common_rsa_total*$T263</f>
        <v>307364399.216686</v>
      </c>
      <c r="AD263" s="5" t="n">
        <f aca="false">IF($S263=const_one,pre_f_options_issued*($T263-option_strike_usd),const_zero)</f>
        <v>82878999.7824127</v>
      </c>
      <c r="AE263" s="5" t="n">
        <f aca="false">J263+U263</f>
        <v>30000000</v>
      </c>
      <c r="AF263" s="5" t="n">
        <f aca="false">K263+V263</f>
        <v>300000000</v>
      </c>
      <c r="AG263" s="5" t="n">
        <f aca="false">L263+W263</f>
        <v>100000000</v>
      </c>
      <c r="AH263" s="5" t="n">
        <f aca="false">M263+X263</f>
        <v>81963839.7911162</v>
      </c>
      <c r="AI263" s="5" t="n">
        <f aca="false">N263+Y263</f>
        <v>102454799.738895</v>
      </c>
      <c r="AJ263" s="5" t="n">
        <f aca="false">O263+Z263</f>
        <v>15000000</v>
      </c>
      <c r="AK263" s="5" t="n">
        <f aca="false">P263+AA263</f>
        <v>170757999.564825</v>
      </c>
      <c r="AL263" s="5" t="n">
        <f aca="false">INDEX($AE$175:$AE$302,$B263-$C263*1+const_one)</f>
        <v>30000000</v>
      </c>
      <c r="AM263" s="5" t="n">
        <f aca="false">INDEX($AF$175:$AF$302,$B263-$D263*2+const_one)</f>
        <v>300000000</v>
      </c>
      <c r="AN263" s="5" t="n">
        <f aca="false">INDEX($AG$175:$AG$302,$B263-$E263*4+const_one)</f>
        <v>100000000</v>
      </c>
      <c r="AO263" s="5" t="n">
        <f aca="false">INDEX($AH$175:$AH$302,$B263-$F263*8+const_one)</f>
        <v>60000000</v>
      </c>
      <c r="AP263" s="5" t="n">
        <f aca="false">INDEX($AI$175:$AI$302,$B263-$G263*16+const_one)</f>
        <v>30000000</v>
      </c>
      <c r="AQ263" s="5" t="n">
        <f aca="false">INDEX($AJ$175:$AJ$302,$B263-$H263*32+const_one)</f>
        <v>15000000</v>
      </c>
      <c r="AR263" s="5" t="n">
        <f aca="false">INDEX($AK$175:$AK$302,$B263-$I263*64+const_one)</f>
        <v>5000000</v>
      </c>
      <c r="AS263" s="5" t="n">
        <f aca="false">INDEX($AE$175:$AE$302,$B263+(const_one-$C263)*1+const_one)</f>
        <v>27324161.8622545</v>
      </c>
      <c r="AT263" s="5" t="n">
        <f aca="false">INDEX($AF$175:$AF$302,$B263+(const_one-$D263)*2+const_one)</f>
        <v>229074818.973638</v>
      </c>
      <c r="AU263" s="5" t="n">
        <f aca="false">INDEX($AG$175:$AG$302,$B263+(const_one-$E263)*4+const_one)</f>
        <v>62164248.3372378</v>
      </c>
      <c r="AV263" s="5" t="n">
        <f aca="false">INDEX($AH$175:$AH$302,$B263+(const_one-$F263)*8+const_one)</f>
        <v>81963839.7911162</v>
      </c>
      <c r="AW263" s="5" t="n">
        <f aca="false">INDEX($AI$175:$AI$302,$B263+(const_one-$G263)*16+const_one)</f>
        <v>102454799.738895</v>
      </c>
      <c r="AX263" s="5" t="n">
        <f aca="false">INDEX($AJ$175:$AJ$302,$B263+(const_one-$H263)*32+const_one)</f>
        <v>142105486.5411</v>
      </c>
      <c r="AY263" s="5" t="n">
        <f aca="false">INDEX($AK$175:$AK$302,$B263+(const_one-$I263)*64+const_one)</f>
        <v>170757999.564825</v>
      </c>
      <c r="AZ263" s="5" t="n">
        <f aca="false">--($C263=--(AS263&gt;AL263))</f>
        <v>1</v>
      </c>
      <c r="BA263" s="5" t="n">
        <f aca="false">--($D263=--(AT263&gt;AM263))</f>
        <v>1</v>
      </c>
      <c r="BB263" s="5" t="n">
        <f aca="false">--($E263=--(AU263&gt;AN263))</f>
        <v>1</v>
      </c>
      <c r="BC263" s="5" t="n">
        <f aca="false">--($F263=--(AV263&gt;AO263))</f>
        <v>1</v>
      </c>
      <c r="BD263" s="5" t="n">
        <f aca="false">--($G263=--(AW263&gt;AP263))</f>
        <v>1</v>
      </c>
      <c r="BE263" s="5" t="n">
        <f aca="false">--($H263=--(AX263&gt;AQ263))</f>
        <v>0</v>
      </c>
      <c r="BF263" s="5" t="n">
        <f aca="false">--($I263=--(AY263&gt;AR263))</f>
        <v>1</v>
      </c>
      <c r="BG263" s="5" t="n">
        <f aca="false">SUM(AZ263:BF263)</f>
        <v>6</v>
      </c>
      <c r="BH263" s="5" t="n">
        <f aca="false">SUM(AE263:AK263)+AB263+AC263+AD263</f>
        <v>1200000000</v>
      </c>
    </row>
    <row r="264" customFormat="false" ht="15" hidden="true" customHeight="false" outlineLevel="0" collapsed="false">
      <c r="A264" s="5" t="n">
        <f aca="false">exit_value_2_usd</f>
        <v>1200000000</v>
      </c>
      <c r="B264" s="2" t="n">
        <f aca="false">ROW()-ROW($B$175)</f>
        <v>89</v>
      </c>
      <c r="C264" s="2" t="n">
        <f aca="false">MOD(QUOTIENT($B264,1),2)</f>
        <v>1</v>
      </c>
      <c r="D264" s="2" t="n">
        <f aca="false">MOD(QUOTIENT($B264,2),2)</f>
        <v>0</v>
      </c>
      <c r="E264" s="2" t="n">
        <f aca="false">MOD(QUOTIENT($B264,4),2)</f>
        <v>0</v>
      </c>
      <c r="F264" s="2" t="n">
        <f aca="false">MOD(QUOTIENT($B264,8),2)</f>
        <v>1</v>
      </c>
      <c r="G264" s="2" t="n">
        <f aca="false">MOD(QUOTIENT($B264,16),2)</f>
        <v>1</v>
      </c>
      <c r="H264" s="2" t="n">
        <f aca="false">MOD(QUOTIENT($B264,32),2)</f>
        <v>0</v>
      </c>
      <c r="I264" s="2" t="n">
        <f aca="false">MOD(QUOTIENT($B264,64),2)</f>
        <v>1</v>
      </c>
      <c r="J264" s="5" t="n">
        <f aca="false">IF($C264=const_zero,MIN(class_series_f_invested_usd,MAX(const_zero,$A264)),const_zero)</f>
        <v>0</v>
      </c>
      <c r="K264" s="5" t="n">
        <f aca="false">IF($D264=const_zero,MIN(class_series_e_invested_usd,MAX(const_zero,$A264-SUM($J264:$J264))),const_zero)</f>
        <v>300000000</v>
      </c>
      <c r="L264" s="5" t="n">
        <f aca="false">IF($E264=const_zero,MIN(class_series_d_invested_usd,MAX(const_zero,$A264-SUM($J264:$K264))),const_zero)</f>
        <v>100000000</v>
      </c>
      <c r="M264" s="5" t="n">
        <f aca="false">IF($F264=const_zero,MIN(class_series_c_invested_usd,MAX(const_zero,$A264-SUM($J264:$L264))),const_zero)</f>
        <v>0</v>
      </c>
      <c r="N264" s="5" t="n">
        <f aca="false">IF($G264=const_zero,MIN(class_series_b_invested_usd,MAX(const_zero,$A264-SUM($J264:$M264))),const_zero)</f>
        <v>0</v>
      </c>
      <c r="O264" s="5" t="n">
        <f aca="false">IF($H264=const_zero,MIN(class_series_a_invested_usd,MAX(const_zero,$A264-SUM($J264:$N264))),const_zero)</f>
        <v>15000000</v>
      </c>
      <c r="P264" s="5" t="n">
        <f aca="false">IF($I264=const_zero,MIN(class_seed_invested_usd,MAX(const_zero,$A264-SUM($J264:$O264))),const_zero)</f>
        <v>0</v>
      </c>
      <c r="Q264" s="5" t="n">
        <f aca="false">MAX(const_zero,$A264-SUM($J264:$P264))</f>
        <v>785000000</v>
      </c>
      <c r="R264" s="9" t="n">
        <f aca="false">common_rsa_total+'Pro-Forma'!$B$10+'Pro-Forma'!$B$11+IF($C264=const_one,'Pro-Forma'!$B$5,const_zero)+IF($D264=const_one,'Pro-Forma'!$F$27,const_zero)+IF($E264=const_one,'Pro-Forma'!$F$26,const_zero)+IF($F264=const_one,'Pro-Forma'!$F$25,const_zero)+IF($G264=const_one,'Pro-Forma'!$F$24,const_zero)+IF($H264=const_one,'Pro-Forma'!$F$23,const_zero)+IF($I264=const_one,'Pro-Forma'!$F$22,const_zero)</f>
        <v>20477780.8981917</v>
      </c>
      <c r="S264" s="23" t="b">
        <f aca="false">IF($R264&gt;const_zero,--($Q264&gt;option_strike_usd*$R264),const_zero)</f>
        <v>1</v>
      </c>
      <c r="T264" s="7" t="n">
        <f aca="false">IF($R264&gt;const_zero,IF($S264=const_one,($Q264+option_strike_usd*pre_f_options_issued)/($R264+pre_f_options_issued),$Q264/$R264),const_zero)</f>
        <v>34.2722390595158</v>
      </c>
      <c r="U264" s="5" t="n">
        <f aca="false">IF($C264=const_one,'Pro-Forma'!$B$5*$T264,const_zero)</f>
        <v>27324161.8622545</v>
      </c>
      <c r="V264" s="5" t="n">
        <f aca="false">IF($D264=const_one,'Pro-Forma'!$F$27*$T264,const_zero)</f>
        <v>0</v>
      </c>
      <c r="W264" s="5" t="n">
        <f aca="false">IF($E264=const_one,'Pro-Forma'!$F$26*$T264,const_zero)</f>
        <v>0</v>
      </c>
      <c r="X264" s="5" t="n">
        <f aca="false">IF($F264=const_one,'Pro-Forma'!$F$25*$T264,const_zero)</f>
        <v>82253373.7428378</v>
      </c>
      <c r="Y264" s="5" t="n">
        <f aca="false">IF($G264=const_one,'Pro-Forma'!$F$24*$T264,const_zero)</f>
        <v>102816717.178547</v>
      </c>
      <c r="Z264" s="5" t="n">
        <f aca="false">IF($H264=const_one,'Pro-Forma'!$F$23*$T264,const_zero)</f>
        <v>0</v>
      </c>
      <c r="AA264" s="5" t="n">
        <f aca="false">IF($I264=const_one,'Pro-Forma'!$F$22*$T264,const_zero)</f>
        <v>171361195.297579</v>
      </c>
      <c r="AB264" s="5" t="n">
        <f aca="false">('Pro-Forma'!$B$10+'Pro-Forma'!$B$11)*$T264</f>
        <v>9613802.73435034</v>
      </c>
      <c r="AC264" s="5" t="n">
        <f aca="false">common_rsa_total*$T264</f>
        <v>308450151.535642</v>
      </c>
      <c r="AD264" s="5" t="n">
        <f aca="false">IF($S264=const_one,pre_f_options_issued*($T264-option_strike_usd),const_zero)</f>
        <v>83180597.6487894</v>
      </c>
      <c r="AE264" s="5" t="n">
        <f aca="false">J264+U264</f>
        <v>27324161.8622545</v>
      </c>
      <c r="AF264" s="5" t="n">
        <f aca="false">K264+V264</f>
        <v>300000000</v>
      </c>
      <c r="AG264" s="5" t="n">
        <f aca="false">L264+W264</f>
        <v>100000000</v>
      </c>
      <c r="AH264" s="5" t="n">
        <f aca="false">M264+X264</f>
        <v>82253373.7428378</v>
      </c>
      <c r="AI264" s="5" t="n">
        <f aca="false">N264+Y264</f>
        <v>102816717.178547</v>
      </c>
      <c r="AJ264" s="5" t="n">
        <f aca="false">O264+Z264</f>
        <v>15000000</v>
      </c>
      <c r="AK264" s="5" t="n">
        <f aca="false">P264+AA264</f>
        <v>171361195.297579</v>
      </c>
      <c r="AL264" s="5" t="n">
        <f aca="false">INDEX($AE$175:$AE$302,$B264-$C264*1+const_one)</f>
        <v>30000000</v>
      </c>
      <c r="AM264" s="5" t="n">
        <f aca="false">INDEX($AF$175:$AF$302,$B264-$D264*2+const_one)</f>
        <v>300000000</v>
      </c>
      <c r="AN264" s="5" t="n">
        <f aca="false">INDEX($AG$175:$AG$302,$B264-$E264*4+const_one)</f>
        <v>100000000</v>
      </c>
      <c r="AO264" s="5" t="n">
        <f aca="false">INDEX($AH$175:$AH$302,$B264-$F264*8+const_one)</f>
        <v>60000000</v>
      </c>
      <c r="AP264" s="5" t="n">
        <f aca="false">INDEX($AI$175:$AI$302,$B264-$G264*16+const_one)</f>
        <v>30000000</v>
      </c>
      <c r="AQ264" s="5" t="n">
        <f aca="false">INDEX($AJ$175:$AJ$302,$B264-$H264*32+const_one)</f>
        <v>15000000</v>
      </c>
      <c r="AR264" s="5" t="n">
        <f aca="false">INDEX($AK$175:$AK$302,$B264-$I264*64+const_one)</f>
        <v>5000000</v>
      </c>
      <c r="AS264" s="5" t="n">
        <f aca="false">INDEX($AE$175:$AE$302,$B264+(const_one-$C264)*1+const_one)</f>
        <v>27324161.8622545</v>
      </c>
      <c r="AT264" s="5" t="n">
        <f aca="false">INDEX($AF$175:$AF$302,$B264+(const_one-$D264)*2+const_one)</f>
        <v>229121727.87226</v>
      </c>
      <c r="AU264" s="5" t="n">
        <f aca="false">INDEX($AG$175:$AG$302,$B264+(const_one-$E264)*4+const_one)</f>
        <v>62263310.6067758</v>
      </c>
      <c r="AV264" s="5" t="n">
        <f aca="false">INDEX($AH$175:$AH$302,$B264+(const_one-$F264)*8+const_one)</f>
        <v>82253373.7428378</v>
      </c>
      <c r="AW264" s="5" t="n">
        <f aca="false">INDEX($AI$175:$AI$302,$B264+(const_one-$G264)*16+const_one)</f>
        <v>102816717.178547</v>
      </c>
      <c r="AX264" s="5" t="n">
        <f aca="false">INDEX($AJ$175:$AJ$302,$B264+(const_one-$H264)*32+const_one)</f>
        <v>143417378.762136</v>
      </c>
      <c r="AY264" s="5" t="n">
        <f aca="false">INDEX($AK$175:$AK$302,$B264+(const_one-$I264)*64+const_one)</f>
        <v>171361195.297579</v>
      </c>
      <c r="AZ264" s="5" t="n">
        <f aca="false">--($C264=--(AS264&gt;AL264))</f>
        <v>0</v>
      </c>
      <c r="BA264" s="5" t="n">
        <f aca="false">--($D264=--(AT264&gt;AM264))</f>
        <v>1</v>
      </c>
      <c r="BB264" s="5" t="n">
        <f aca="false">--($E264=--(AU264&gt;AN264))</f>
        <v>1</v>
      </c>
      <c r="BC264" s="5" t="n">
        <f aca="false">--($F264=--(AV264&gt;AO264))</f>
        <v>1</v>
      </c>
      <c r="BD264" s="5" t="n">
        <f aca="false">--($G264=--(AW264&gt;AP264))</f>
        <v>1</v>
      </c>
      <c r="BE264" s="5" t="n">
        <f aca="false">--($H264=--(AX264&gt;AQ264))</f>
        <v>0</v>
      </c>
      <c r="BF264" s="5" t="n">
        <f aca="false">--($I264=--(AY264&gt;AR264))</f>
        <v>1</v>
      </c>
      <c r="BG264" s="5" t="n">
        <f aca="false">SUM(AZ264:BF264)</f>
        <v>5</v>
      </c>
      <c r="BH264" s="5" t="n">
        <f aca="false">SUM(AE264:AK264)+AB264+AC264+AD264</f>
        <v>1200000000</v>
      </c>
    </row>
    <row r="265" customFormat="false" ht="15" hidden="true" customHeight="false" outlineLevel="0" collapsed="false">
      <c r="A265" s="5" t="n">
        <f aca="false">exit_value_2_usd</f>
        <v>1200000000</v>
      </c>
      <c r="B265" s="2" t="n">
        <f aca="false">ROW()-ROW($B$175)</f>
        <v>90</v>
      </c>
      <c r="C265" s="2" t="n">
        <f aca="false">MOD(QUOTIENT($B265,1),2)</f>
        <v>0</v>
      </c>
      <c r="D265" s="2" t="n">
        <f aca="false">MOD(QUOTIENT($B265,2),2)</f>
        <v>1</v>
      </c>
      <c r="E265" s="2" t="n">
        <f aca="false">MOD(QUOTIENT($B265,4),2)</f>
        <v>0</v>
      </c>
      <c r="F265" s="2" t="n">
        <f aca="false">MOD(QUOTIENT($B265,8),2)</f>
        <v>1</v>
      </c>
      <c r="G265" s="2" t="n">
        <f aca="false">MOD(QUOTIENT($B265,16),2)</f>
        <v>1</v>
      </c>
      <c r="H265" s="2" t="n">
        <f aca="false">MOD(QUOTIENT($B265,32),2)</f>
        <v>0</v>
      </c>
      <c r="I265" s="2" t="n">
        <f aca="false">MOD(QUOTIENT($B265,64),2)</f>
        <v>1</v>
      </c>
      <c r="J265" s="5" t="n">
        <f aca="false">IF($C265=const_zero,MIN(class_series_f_invested_usd,MAX(const_zero,$A265)),const_zero)</f>
        <v>30000000</v>
      </c>
      <c r="K265" s="5" t="n">
        <f aca="false">IF($D265=const_zero,MIN(class_series_e_invested_usd,MAX(const_zero,$A265-SUM($J265:$J265))),const_zero)</f>
        <v>0</v>
      </c>
      <c r="L265" s="5" t="n">
        <f aca="false">IF($E265=const_zero,MIN(class_series_d_invested_usd,MAX(const_zero,$A265-SUM($J265:$K265))),const_zero)</f>
        <v>100000000</v>
      </c>
      <c r="M265" s="5" t="n">
        <f aca="false">IF($F265=const_zero,MIN(class_series_c_invested_usd,MAX(const_zero,$A265-SUM($J265:$L265))),const_zero)</f>
        <v>0</v>
      </c>
      <c r="N265" s="5" t="n">
        <f aca="false">IF($G265=const_zero,MIN(class_series_b_invested_usd,MAX(const_zero,$A265-SUM($J265:$M265))),const_zero)</f>
        <v>0</v>
      </c>
      <c r="O265" s="5" t="n">
        <f aca="false">IF($H265=const_zero,MIN(class_series_a_invested_usd,MAX(const_zero,$A265-SUM($J265:$N265))),const_zero)</f>
        <v>15000000</v>
      </c>
      <c r="P265" s="5" t="n">
        <f aca="false">IF($I265=const_zero,MIN(class_seed_invested_usd,MAX(const_zero,$A265-SUM($J265:$O265))),const_zero)</f>
        <v>0</v>
      </c>
      <c r="Q265" s="5" t="n">
        <f aca="false">MAX(const_zero,$A265-SUM($J265:$P265))</f>
        <v>1055000000</v>
      </c>
      <c r="R265" s="9" t="n">
        <f aca="false">common_rsa_total+'Pro-Forma'!$B$10+'Pro-Forma'!$B$11+IF($C265=const_one,'Pro-Forma'!$B$5,const_zero)+IF($D265=const_one,'Pro-Forma'!$F$27,const_zero)+IF($E265=const_one,'Pro-Forma'!$F$26,const_zero)+IF($F265=const_one,'Pro-Forma'!$F$25,const_zero)+IF($G265=const_one,'Pro-Forma'!$F$24,const_zero)+IF($H265=const_one,'Pro-Forma'!$F$23,const_zero)+IF($I265=const_one,'Pro-Forma'!$F$22,const_zero)</f>
        <v>25813833.1063222</v>
      </c>
      <c r="S265" s="23" t="b">
        <f aca="false">IF($R265&gt;const_zero,--($Q265&gt;option_strike_usd*$R265),const_zero)</f>
        <v>1</v>
      </c>
      <c r="T265" s="7" t="n">
        <f aca="false">IF($R265&gt;const_zero,IF($S265=const_one,($Q265+option_strike_usd*pre_f_options_issued)/($R265+pre_f_options_issued),$Q265/$R265),const_zero)</f>
        <v>37.3492347725914</v>
      </c>
      <c r="U265" s="5" t="n">
        <f aca="false">IF($C265=const_one,'Pro-Forma'!$B$5*$T265,const_zero)</f>
        <v>0</v>
      </c>
      <c r="V265" s="5" t="n">
        <f aca="false">IF($D265=const_one,'Pro-Forma'!$F$27*$T265,const_zero)</f>
        <v>229074818.973638</v>
      </c>
      <c r="W265" s="5" t="n">
        <f aca="false">IF($E265=const_one,'Pro-Forma'!$F$26*$T265,const_zero)</f>
        <v>0</v>
      </c>
      <c r="X265" s="5" t="n">
        <f aca="false">IF($F265=const_one,'Pro-Forma'!$F$25*$T265,const_zero)</f>
        <v>89638163.4542194</v>
      </c>
      <c r="Y265" s="5" t="n">
        <f aca="false">IF($G265=const_one,'Pro-Forma'!$F$24*$T265,const_zero)</f>
        <v>112047704.317774</v>
      </c>
      <c r="Z265" s="5" t="n">
        <f aca="false">IF($H265=const_one,'Pro-Forma'!$F$23*$T265,const_zero)</f>
        <v>0</v>
      </c>
      <c r="AA265" s="5" t="n">
        <f aca="false">IF($I265=const_one,'Pro-Forma'!$F$22*$T265,const_zero)</f>
        <v>186746173.862957</v>
      </c>
      <c r="AB265" s="5" t="n">
        <f aca="false">('Pro-Forma'!$B$10+'Pro-Forma'!$B$11)*$T265</f>
        <v>10476939.5066103</v>
      </c>
      <c r="AC265" s="5" t="n">
        <f aca="false">common_rsa_total*$T265</f>
        <v>336143112.953323</v>
      </c>
      <c r="AD265" s="5" t="n">
        <f aca="false">IF($S265=const_one,pre_f_options_issued*($T265-option_strike_usd),const_zero)</f>
        <v>90873086.9314785</v>
      </c>
      <c r="AE265" s="5" t="n">
        <f aca="false">J265+U265</f>
        <v>30000000</v>
      </c>
      <c r="AF265" s="5" t="n">
        <f aca="false">K265+V265</f>
        <v>229074818.973638</v>
      </c>
      <c r="AG265" s="5" t="n">
        <f aca="false">L265+W265</f>
        <v>100000000</v>
      </c>
      <c r="AH265" s="5" t="n">
        <f aca="false">M265+X265</f>
        <v>89638163.4542194</v>
      </c>
      <c r="AI265" s="5" t="n">
        <f aca="false">N265+Y265</f>
        <v>112047704.317774</v>
      </c>
      <c r="AJ265" s="5" t="n">
        <f aca="false">O265+Z265</f>
        <v>15000000</v>
      </c>
      <c r="AK265" s="5" t="n">
        <f aca="false">P265+AA265</f>
        <v>186746173.862957</v>
      </c>
      <c r="AL265" s="5" t="n">
        <f aca="false">INDEX($AE$175:$AE$302,$B265-$C265*1+const_one)</f>
        <v>30000000</v>
      </c>
      <c r="AM265" s="5" t="n">
        <f aca="false">INDEX($AF$175:$AF$302,$B265-$D265*2+const_one)</f>
        <v>300000000</v>
      </c>
      <c r="AN265" s="5" t="n">
        <f aca="false">INDEX($AG$175:$AG$302,$B265-$E265*4+const_one)</f>
        <v>100000000</v>
      </c>
      <c r="AO265" s="5" t="n">
        <f aca="false">INDEX($AH$175:$AH$302,$B265-$F265*8+const_one)</f>
        <v>60000000</v>
      </c>
      <c r="AP265" s="5" t="n">
        <f aca="false">INDEX($AI$175:$AI$302,$B265-$G265*16+const_one)</f>
        <v>30000000</v>
      </c>
      <c r="AQ265" s="5" t="n">
        <f aca="false">INDEX($AJ$175:$AJ$302,$B265-$H265*32+const_one)</f>
        <v>15000000</v>
      </c>
      <c r="AR265" s="5" t="n">
        <f aca="false">INDEX($AK$175:$AK$302,$B265-$I265*64+const_one)</f>
        <v>5000000</v>
      </c>
      <c r="AS265" s="5" t="n">
        <f aca="false">INDEX($AE$175:$AE$302,$B265+(const_one-$C265)*1+const_one)</f>
        <v>29783449.9640137</v>
      </c>
      <c r="AT265" s="5" t="n">
        <f aca="false">INDEX($AF$175:$AF$302,$B265+(const_one-$D265)*2+const_one)</f>
        <v>229074818.973638</v>
      </c>
      <c r="AU265" s="5" t="n">
        <f aca="false">INDEX($AG$175:$AG$302,$B265+(const_one-$E265)*4+const_one)</f>
        <v>66784341.0237304</v>
      </c>
      <c r="AV265" s="5" t="n">
        <f aca="false">INDEX($AH$175:$AH$302,$B265+(const_one-$F265)*8+const_one)</f>
        <v>89638163.4542194</v>
      </c>
      <c r="AW265" s="5" t="n">
        <f aca="false">INDEX($AI$175:$AI$302,$B265+(const_one-$G265)*16+const_one)</f>
        <v>112047704.317774</v>
      </c>
      <c r="AX265" s="5" t="n">
        <f aca="false">INDEX($AJ$175:$AJ$302,$B265+(const_one-$H265)*32+const_one)</f>
        <v>160969168.059569</v>
      </c>
      <c r="AY265" s="5" t="n">
        <f aca="false">INDEX($AK$175:$AK$302,$B265+(const_one-$I265)*64+const_one)</f>
        <v>186746173.862957</v>
      </c>
      <c r="AZ265" s="5" t="n">
        <f aca="false">--($C265=--(AS265&gt;AL265))</f>
        <v>1</v>
      </c>
      <c r="BA265" s="5" t="n">
        <f aca="false">--($D265=--(AT265&gt;AM265))</f>
        <v>0</v>
      </c>
      <c r="BB265" s="5" t="n">
        <f aca="false">--($E265=--(AU265&gt;AN265))</f>
        <v>1</v>
      </c>
      <c r="BC265" s="5" t="n">
        <f aca="false">--($F265=--(AV265&gt;AO265))</f>
        <v>1</v>
      </c>
      <c r="BD265" s="5" t="n">
        <f aca="false">--($G265=--(AW265&gt;AP265))</f>
        <v>1</v>
      </c>
      <c r="BE265" s="5" t="n">
        <f aca="false">--($H265=--(AX265&gt;AQ265))</f>
        <v>0</v>
      </c>
      <c r="BF265" s="5" t="n">
        <f aca="false">--($I265=--(AY265&gt;AR265))</f>
        <v>1</v>
      </c>
      <c r="BG265" s="5" t="n">
        <f aca="false">SUM(AZ265:BF265)</f>
        <v>5</v>
      </c>
      <c r="BH265" s="5" t="n">
        <f aca="false">SUM(AE265:AK265)+AB265+AC265+AD265</f>
        <v>1200000000</v>
      </c>
    </row>
    <row r="266" customFormat="false" ht="15" hidden="true" customHeight="false" outlineLevel="0" collapsed="false">
      <c r="A266" s="5" t="n">
        <f aca="false">exit_value_2_usd</f>
        <v>1200000000</v>
      </c>
      <c r="B266" s="2" t="n">
        <f aca="false">ROW()-ROW($B$175)</f>
        <v>91</v>
      </c>
      <c r="C266" s="2" t="n">
        <f aca="false">MOD(QUOTIENT($B266,1),2)</f>
        <v>1</v>
      </c>
      <c r="D266" s="2" t="n">
        <f aca="false">MOD(QUOTIENT($B266,2),2)</f>
        <v>1</v>
      </c>
      <c r="E266" s="2" t="n">
        <f aca="false">MOD(QUOTIENT($B266,4),2)</f>
        <v>0</v>
      </c>
      <c r="F266" s="2" t="n">
        <f aca="false">MOD(QUOTIENT($B266,8),2)</f>
        <v>1</v>
      </c>
      <c r="G266" s="2" t="n">
        <f aca="false">MOD(QUOTIENT($B266,16),2)</f>
        <v>1</v>
      </c>
      <c r="H266" s="2" t="n">
        <f aca="false">MOD(QUOTIENT($B266,32),2)</f>
        <v>0</v>
      </c>
      <c r="I266" s="2" t="n">
        <f aca="false">MOD(QUOTIENT($B266,64),2)</f>
        <v>1</v>
      </c>
      <c r="J266" s="5" t="n">
        <f aca="false">IF($C266=const_zero,MIN(class_series_f_invested_usd,MAX(const_zero,$A266)),const_zero)</f>
        <v>0</v>
      </c>
      <c r="K266" s="5" t="n">
        <f aca="false">IF($D266=const_zero,MIN(class_series_e_invested_usd,MAX(const_zero,$A266-SUM($J266:$J266))),const_zero)</f>
        <v>0</v>
      </c>
      <c r="L266" s="5" t="n">
        <f aca="false">IF($E266=const_zero,MIN(class_series_d_invested_usd,MAX(const_zero,$A266-SUM($J266:$K266))),const_zero)</f>
        <v>100000000</v>
      </c>
      <c r="M266" s="5" t="n">
        <f aca="false">IF($F266=const_zero,MIN(class_series_c_invested_usd,MAX(const_zero,$A266-SUM($J266:$L266))),const_zero)</f>
        <v>0</v>
      </c>
      <c r="N266" s="5" t="n">
        <f aca="false">IF($G266=const_zero,MIN(class_series_b_invested_usd,MAX(const_zero,$A266-SUM($J266:$M266))),const_zero)</f>
        <v>0</v>
      </c>
      <c r="O266" s="5" t="n">
        <f aca="false">IF($H266=const_zero,MIN(class_series_a_invested_usd,MAX(const_zero,$A266-SUM($J266:$N266))),const_zero)</f>
        <v>15000000</v>
      </c>
      <c r="P266" s="5" t="n">
        <f aca="false">IF($I266=const_zero,MIN(class_seed_invested_usd,MAX(const_zero,$A266-SUM($J266:$O266))),const_zero)</f>
        <v>0</v>
      </c>
      <c r="Q266" s="5" t="n">
        <f aca="false">MAX(const_zero,$A266-SUM($J266:$P266))</f>
        <v>1085000000</v>
      </c>
      <c r="R266" s="9" t="n">
        <f aca="false">common_rsa_total+'Pro-Forma'!$B$10+'Pro-Forma'!$B$11+IF($C266=const_one,'Pro-Forma'!$B$5,const_zero)+IF($D266=const_one,'Pro-Forma'!$F$27,const_zero)+IF($E266=const_one,'Pro-Forma'!$F$26,const_zero)+IF($F266=const_one,'Pro-Forma'!$F$25,const_zero)+IF($G266=const_one,'Pro-Forma'!$F$24,const_zero)+IF($H266=const_one,'Pro-Forma'!$F$23,const_zero)+IF($I266=const_one,'Pro-Forma'!$F$22,const_zero)</f>
        <v>26611101.1755256</v>
      </c>
      <c r="S266" s="23" t="b">
        <f aca="false">IF($R266&gt;const_zero,--($Q266&gt;option_strike_usd*$R266),const_zero)</f>
        <v>1</v>
      </c>
      <c r="T266" s="7" t="n">
        <f aca="false">IF($R266&gt;const_zero,IF($S266=const_one,($Q266+option_strike_usd*pre_f_options_issued)/($R266+pre_f_options_issued),$Q266/$R266),const_zero)</f>
        <v>37.3568829788647</v>
      </c>
      <c r="U266" s="5" t="n">
        <f aca="false">IF($C266=const_one,'Pro-Forma'!$B$5*$T266,const_zero)</f>
        <v>29783449.9640137</v>
      </c>
      <c r="V266" s="5" t="n">
        <f aca="false">IF($D266=const_one,'Pro-Forma'!$F$27*$T266,const_zero)</f>
        <v>229121727.87226</v>
      </c>
      <c r="W266" s="5" t="n">
        <f aca="false">IF($E266=const_one,'Pro-Forma'!$F$26*$T266,const_zero)</f>
        <v>0</v>
      </c>
      <c r="X266" s="5" t="n">
        <f aca="false">IF($F266=const_one,'Pro-Forma'!$F$25*$T266,const_zero)</f>
        <v>89656519.1492754</v>
      </c>
      <c r="Y266" s="5" t="n">
        <f aca="false">IF($G266=const_one,'Pro-Forma'!$F$24*$T266,const_zero)</f>
        <v>112070648.936594</v>
      </c>
      <c r="Z266" s="5" t="n">
        <f aca="false">IF($H266=const_one,'Pro-Forma'!$F$23*$T266,const_zero)</f>
        <v>0</v>
      </c>
      <c r="AA266" s="5" t="n">
        <f aca="false">IF($I266=const_one,'Pro-Forma'!$F$22*$T266,const_zero)</f>
        <v>186784414.894324</v>
      </c>
      <c r="AB266" s="5" t="n">
        <f aca="false">('Pro-Forma'!$B$10+'Pro-Forma'!$B$11)*$T266</f>
        <v>10479084.9265887</v>
      </c>
      <c r="AC266" s="5" t="n">
        <f aca="false">common_rsa_total*$T266</f>
        <v>336211946.809783</v>
      </c>
      <c r="AD266" s="5" t="n">
        <f aca="false">IF($S266=const_one,pre_f_options_issued*($T266-option_strike_usd),const_zero)</f>
        <v>90892207.4471619</v>
      </c>
      <c r="AE266" s="5" t="n">
        <f aca="false">J266+U266</f>
        <v>29783449.9640137</v>
      </c>
      <c r="AF266" s="5" t="n">
        <f aca="false">K266+V266</f>
        <v>229121727.87226</v>
      </c>
      <c r="AG266" s="5" t="n">
        <f aca="false">L266+W266</f>
        <v>100000000</v>
      </c>
      <c r="AH266" s="5" t="n">
        <f aca="false">M266+X266</f>
        <v>89656519.1492754</v>
      </c>
      <c r="AI266" s="5" t="n">
        <f aca="false">N266+Y266</f>
        <v>112070648.936594</v>
      </c>
      <c r="AJ266" s="5" t="n">
        <f aca="false">O266+Z266</f>
        <v>15000000</v>
      </c>
      <c r="AK266" s="5" t="n">
        <f aca="false">P266+AA266</f>
        <v>186784414.894324</v>
      </c>
      <c r="AL266" s="5" t="n">
        <f aca="false">INDEX($AE$175:$AE$302,$B266-$C266*1+const_one)</f>
        <v>30000000</v>
      </c>
      <c r="AM266" s="5" t="n">
        <f aca="false">INDEX($AF$175:$AF$302,$B266-$D266*2+const_one)</f>
        <v>300000000</v>
      </c>
      <c r="AN266" s="5" t="n">
        <f aca="false">INDEX($AG$175:$AG$302,$B266-$E266*4+const_one)</f>
        <v>100000000</v>
      </c>
      <c r="AO266" s="5" t="n">
        <f aca="false">INDEX($AH$175:$AH$302,$B266-$F266*8+const_one)</f>
        <v>60000000</v>
      </c>
      <c r="AP266" s="5" t="n">
        <f aca="false">INDEX($AI$175:$AI$302,$B266-$G266*16+const_one)</f>
        <v>30000000</v>
      </c>
      <c r="AQ266" s="5" t="n">
        <f aca="false">INDEX($AJ$175:$AJ$302,$B266-$H266*32+const_one)</f>
        <v>15000000</v>
      </c>
      <c r="AR266" s="5" t="n">
        <f aca="false">INDEX($AK$175:$AK$302,$B266-$I266*64+const_one)</f>
        <v>5000000</v>
      </c>
      <c r="AS266" s="5" t="n">
        <f aca="false">INDEX($AE$175:$AE$302,$B266+(const_one-$C266)*1+const_one)</f>
        <v>29783449.9640137</v>
      </c>
      <c r="AT266" s="5" t="n">
        <f aca="false">INDEX($AF$175:$AF$302,$B266+(const_one-$D266)*2+const_one)</f>
        <v>229121727.87226</v>
      </c>
      <c r="AU266" s="5" t="n">
        <f aca="false">INDEX($AG$175:$AG$302,$B266+(const_one-$E266)*4+const_one)</f>
        <v>66744286.1777333</v>
      </c>
      <c r="AV266" s="5" t="n">
        <f aca="false">INDEX($AH$175:$AH$302,$B266+(const_one-$F266)*8+const_one)</f>
        <v>89656519.1492754</v>
      </c>
      <c r="AW266" s="5" t="n">
        <f aca="false">INDEX($AI$175:$AI$302,$B266+(const_one-$G266)*16+const_one)</f>
        <v>112070648.936594</v>
      </c>
      <c r="AX266" s="5" t="n">
        <f aca="false">INDEX($AJ$175:$AJ$302,$B266+(const_one-$H266)*32+const_one)</f>
        <v>161604281.598366</v>
      </c>
      <c r="AY266" s="5" t="n">
        <f aca="false">INDEX($AK$175:$AK$302,$B266+(const_one-$I266)*64+const_one)</f>
        <v>186784414.894324</v>
      </c>
      <c r="AZ266" s="5" t="n">
        <f aca="false">--($C266=--(AS266&gt;AL266))</f>
        <v>0</v>
      </c>
      <c r="BA266" s="5" t="n">
        <f aca="false">--($D266=--(AT266&gt;AM266))</f>
        <v>0</v>
      </c>
      <c r="BB266" s="5" t="n">
        <f aca="false">--($E266=--(AU266&gt;AN266))</f>
        <v>1</v>
      </c>
      <c r="BC266" s="5" t="n">
        <f aca="false">--($F266=--(AV266&gt;AO266))</f>
        <v>1</v>
      </c>
      <c r="BD266" s="5" t="n">
        <f aca="false">--($G266=--(AW266&gt;AP266))</f>
        <v>1</v>
      </c>
      <c r="BE266" s="5" t="n">
        <f aca="false">--($H266=--(AX266&gt;AQ266))</f>
        <v>0</v>
      </c>
      <c r="BF266" s="5" t="n">
        <f aca="false">--($I266=--(AY266&gt;AR266))</f>
        <v>1</v>
      </c>
      <c r="BG266" s="5" t="n">
        <f aca="false">SUM(AZ266:BF266)</f>
        <v>4</v>
      </c>
      <c r="BH266" s="5" t="n">
        <f aca="false">SUM(AE266:AK266)+AB266+AC266+AD266</f>
        <v>1200000000</v>
      </c>
    </row>
    <row r="267" customFormat="false" ht="15" hidden="true" customHeight="false" outlineLevel="0" collapsed="false">
      <c r="A267" s="5" t="n">
        <f aca="false">exit_value_2_usd</f>
        <v>1200000000</v>
      </c>
      <c r="B267" s="2" t="n">
        <f aca="false">ROW()-ROW($B$175)</f>
        <v>92</v>
      </c>
      <c r="C267" s="2" t="n">
        <f aca="false">MOD(QUOTIENT($B267,1),2)</f>
        <v>0</v>
      </c>
      <c r="D267" s="2" t="n">
        <f aca="false">MOD(QUOTIENT($B267,2),2)</f>
        <v>0</v>
      </c>
      <c r="E267" s="2" t="n">
        <f aca="false">MOD(QUOTIENT($B267,4),2)</f>
        <v>1</v>
      </c>
      <c r="F267" s="2" t="n">
        <f aca="false">MOD(QUOTIENT($B267,8),2)</f>
        <v>1</v>
      </c>
      <c r="G267" s="2" t="n">
        <f aca="false">MOD(QUOTIENT($B267,16),2)</f>
        <v>1</v>
      </c>
      <c r="H267" s="2" t="n">
        <f aca="false">MOD(QUOTIENT($B267,32),2)</f>
        <v>0</v>
      </c>
      <c r="I267" s="2" t="n">
        <f aca="false">MOD(QUOTIENT($B267,64),2)</f>
        <v>1</v>
      </c>
      <c r="J267" s="5" t="n">
        <f aca="false">IF($C267=const_zero,MIN(class_series_f_invested_usd,MAX(const_zero,$A267)),const_zero)</f>
        <v>30000000</v>
      </c>
      <c r="K267" s="5" t="n">
        <f aca="false">IF($D267=const_zero,MIN(class_series_e_invested_usd,MAX(const_zero,$A267-SUM($J267:$J267))),const_zero)</f>
        <v>300000000</v>
      </c>
      <c r="L267" s="5" t="n">
        <f aca="false">IF($E267=const_zero,MIN(class_series_d_invested_usd,MAX(const_zero,$A267-SUM($J267:$K267))),const_zero)</f>
        <v>0</v>
      </c>
      <c r="M267" s="5" t="n">
        <f aca="false">IF($F267=const_zero,MIN(class_series_c_invested_usd,MAX(const_zero,$A267-SUM($J267:$L267))),const_zero)</f>
        <v>0</v>
      </c>
      <c r="N267" s="5" t="n">
        <f aca="false">IF($G267=const_zero,MIN(class_series_b_invested_usd,MAX(const_zero,$A267-SUM($J267:$M267))),const_zero)</f>
        <v>0</v>
      </c>
      <c r="O267" s="5" t="n">
        <f aca="false">IF($H267=const_zero,MIN(class_series_a_invested_usd,MAX(const_zero,$A267-SUM($J267:$N267))),const_zero)</f>
        <v>15000000</v>
      </c>
      <c r="P267" s="5" t="n">
        <f aca="false">IF($I267=const_zero,MIN(class_seed_invested_usd,MAX(const_zero,$A267-SUM($J267:$O267))),const_zero)</f>
        <v>0</v>
      </c>
      <c r="Q267" s="5" t="n">
        <f aca="false">MAX(const_zero,$A267-SUM($J267:$P267))</f>
        <v>855000000</v>
      </c>
      <c r="R267" s="9" t="n">
        <f aca="false">common_rsa_total+'Pro-Forma'!$B$10+'Pro-Forma'!$B$11+IF($C267=const_one,'Pro-Forma'!$B$5,const_zero)+IF($D267=const_one,'Pro-Forma'!$F$27,const_zero)+IF($E267=const_one,'Pro-Forma'!$F$26,const_zero)+IF($F267=const_one,'Pro-Forma'!$F$25,const_zero)+IF($G267=const_one,'Pro-Forma'!$F$24,const_zero)+IF($H267=const_one,'Pro-Forma'!$F$23,const_zero)+IF($I267=const_one,'Pro-Forma'!$F$22,const_zero)</f>
        <v>21414164.1892672</v>
      </c>
      <c r="S267" s="23" t="b">
        <f aca="false">IF($R267&gt;const_zero,--($Q267&gt;option_strike_usd*$R267),const_zero)</f>
        <v>1</v>
      </c>
      <c r="T267" s="7" t="n">
        <f aca="false">IF($R267&gt;const_zero,IF($S267=const_one,($Q267+option_strike_usd*pre_f_options_issued)/($R267+pre_f_options_issued),$Q267/$R267),const_zero)</f>
        <v>35.8574104122297</v>
      </c>
      <c r="U267" s="5" t="n">
        <f aca="false">IF($C267=const_one,'Pro-Forma'!$B$5*$T267,const_zero)</f>
        <v>0</v>
      </c>
      <c r="V267" s="5" t="n">
        <f aca="false">IF($D267=const_one,'Pro-Forma'!$F$27*$T267,const_zero)</f>
        <v>0</v>
      </c>
      <c r="W267" s="5" t="n">
        <f aca="false">IF($E267=const_one,'Pro-Forma'!$F$26*$T267,const_zero)</f>
        <v>62164248.3372378</v>
      </c>
      <c r="X267" s="5" t="n">
        <f aca="false">IF($F267=const_one,'Pro-Forma'!$F$25*$T267,const_zero)</f>
        <v>86057784.9893513</v>
      </c>
      <c r="Y267" s="5" t="n">
        <f aca="false">IF($G267=const_one,'Pro-Forma'!$F$24*$T267,const_zero)</f>
        <v>107572231.236689</v>
      </c>
      <c r="Z267" s="5" t="n">
        <f aca="false">IF($H267=const_one,'Pro-Forma'!$F$23*$T267,const_zero)</f>
        <v>0</v>
      </c>
      <c r="AA267" s="5" t="n">
        <f aca="false">IF($I267=const_one,'Pro-Forma'!$F$22*$T267,const_zero)</f>
        <v>179287052.061149</v>
      </c>
      <c r="AB267" s="5" t="n">
        <f aca="false">('Pro-Forma'!$B$10+'Pro-Forma'!$B$11)*$T267</f>
        <v>10058463.6349314</v>
      </c>
      <c r="AC267" s="5" t="n">
        <f aca="false">common_rsa_total*$T267</f>
        <v>322716693.710067</v>
      </c>
      <c r="AD267" s="5" t="n">
        <f aca="false">IF($S267=const_one,pre_f_options_issued*($T267-option_strike_usd),const_zero)</f>
        <v>87143526.0305743</v>
      </c>
      <c r="AE267" s="5" t="n">
        <f aca="false">J267+U267</f>
        <v>30000000</v>
      </c>
      <c r="AF267" s="5" t="n">
        <f aca="false">K267+V267</f>
        <v>300000000</v>
      </c>
      <c r="AG267" s="5" t="n">
        <f aca="false">L267+W267</f>
        <v>62164248.3372378</v>
      </c>
      <c r="AH267" s="5" t="n">
        <f aca="false">M267+X267</f>
        <v>86057784.9893513</v>
      </c>
      <c r="AI267" s="5" t="n">
        <f aca="false">N267+Y267</f>
        <v>107572231.236689</v>
      </c>
      <c r="AJ267" s="5" t="n">
        <f aca="false">O267+Z267</f>
        <v>15000000</v>
      </c>
      <c r="AK267" s="5" t="n">
        <f aca="false">P267+AA267</f>
        <v>179287052.061149</v>
      </c>
      <c r="AL267" s="5" t="n">
        <f aca="false">INDEX($AE$175:$AE$302,$B267-$C267*1+const_one)</f>
        <v>30000000</v>
      </c>
      <c r="AM267" s="5" t="n">
        <f aca="false">INDEX($AF$175:$AF$302,$B267-$D267*2+const_one)</f>
        <v>300000000</v>
      </c>
      <c r="AN267" s="5" t="n">
        <f aca="false">INDEX($AG$175:$AG$302,$B267-$E267*4+const_one)</f>
        <v>100000000</v>
      </c>
      <c r="AO267" s="5" t="n">
        <f aca="false">INDEX($AH$175:$AH$302,$B267-$F267*8+const_one)</f>
        <v>60000000</v>
      </c>
      <c r="AP267" s="5" t="n">
        <f aca="false">INDEX($AI$175:$AI$302,$B267-$G267*16+const_one)</f>
        <v>30000000</v>
      </c>
      <c r="AQ267" s="5" t="n">
        <f aca="false">INDEX($AJ$175:$AJ$302,$B267-$H267*32+const_one)</f>
        <v>15000000</v>
      </c>
      <c r="AR267" s="5" t="n">
        <f aca="false">INDEX($AK$175:$AK$302,$B267-$I267*64+const_one)</f>
        <v>5000000</v>
      </c>
      <c r="AS267" s="5" t="n">
        <f aca="false">INDEX($AE$175:$AE$302,$B267+(const_one-$C267)*1+const_one)</f>
        <v>28633524.9214623</v>
      </c>
      <c r="AT267" s="5" t="n">
        <f aca="false">INDEX($AF$175:$AF$302,$B267+(const_one-$D267)*2+const_one)</f>
        <v>236269968.918867</v>
      </c>
      <c r="AU267" s="5" t="n">
        <f aca="false">INDEX($AG$175:$AG$302,$B267+(const_one-$E267)*4+const_one)</f>
        <v>62164248.3372378</v>
      </c>
      <c r="AV267" s="5" t="n">
        <f aca="false">INDEX($AH$175:$AH$302,$B267+(const_one-$F267)*8+const_one)</f>
        <v>86057784.9893513</v>
      </c>
      <c r="AW267" s="5" t="n">
        <f aca="false">INDEX($AI$175:$AI$302,$B267+(const_one-$G267)*16+const_one)</f>
        <v>107572231.236689</v>
      </c>
      <c r="AX267" s="5" t="n">
        <f aca="false">INDEX($AJ$175:$AJ$302,$B267+(const_one-$H267)*32+const_one)</f>
        <v>150877610.414184</v>
      </c>
      <c r="AY267" s="5" t="n">
        <f aca="false">INDEX($AK$175:$AK$302,$B267+(const_one-$I267)*64+const_one)</f>
        <v>179287052.061149</v>
      </c>
      <c r="AZ267" s="5" t="n">
        <f aca="false">--($C267=--(AS267&gt;AL267))</f>
        <v>1</v>
      </c>
      <c r="BA267" s="5" t="n">
        <f aca="false">--($D267=--(AT267&gt;AM267))</f>
        <v>1</v>
      </c>
      <c r="BB267" s="5" t="n">
        <f aca="false">--($E267=--(AU267&gt;AN267))</f>
        <v>0</v>
      </c>
      <c r="BC267" s="5" t="n">
        <f aca="false">--($F267=--(AV267&gt;AO267))</f>
        <v>1</v>
      </c>
      <c r="BD267" s="5" t="n">
        <f aca="false">--($G267=--(AW267&gt;AP267))</f>
        <v>1</v>
      </c>
      <c r="BE267" s="5" t="n">
        <f aca="false">--($H267=--(AX267&gt;AQ267))</f>
        <v>0</v>
      </c>
      <c r="BF267" s="5" t="n">
        <f aca="false">--($I267=--(AY267&gt;AR267))</f>
        <v>1</v>
      </c>
      <c r="BG267" s="5" t="n">
        <f aca="false">SUM(AZ267:BF267)</f>
        <v>5</v>
      </c>
      <c r="BH267" s="5" t="n">
        <f aca="false">SUM(AE267:AK267)+AB267+AC267+AD267</f>
        <v>1200000000</v>
      </c>
    </row>
    <row r="268" customFormat="false" ht="15" hidden="true" customHeight="false" outlineLevel="0" collapsed="false">
      <c r="A268" s="5" t="n">
        <f aca="false">exit_value_2_usd</f>
        <v>1200000000</v>
      </c>
      <c r="B268" s="2" t="n">
        <f aca="false">ROW()-ROW($B$175)</f>
        <v>93</v>
      </c>
      <c r="C268" s="2" t="n">
        <f aca="false">MOD(QUOTIENT($B268,1),2)</f>
        <v>1</v>
      </c>
      <c r="D268" s="2" t="n">
        <f aca="false">MOD(QUOTIENT($B268,2),2)</f>
        <v>0</v>
      </c>
      <c r="E268" s="2" t="n">
        <f aca="false">MOD(QUOTIENT($B268,4),2)</f>
        <v>1</v>
      </c>
      <c r="F268" s="2" t="n">
        <f aca="false">MOD(QUOTIENT($B268,8),2)</f>
        <v>1</v>
      </c>
      <c r="G268" s="2" t="n">
        <f aca="false">MOD(QUOTIENT($B268,16),2)</f>
        <v>1</v>
      </c>
      <c r="H268" s="2" t="n">
        <f aca="false">MOD(QUOTIENT($B268,32),2)</f>
        <v>0</v>
      </c>
      <c r="I268" s="2" t="n">
        <f aca="false">MOD(QUOTIENT($B268,64),2)</f>
        <v>1</v>
      </c>
      <c r="J268" s="5" t="n">
        <f aca="false">IF($C268=const_zero,MIN(class_series_f_invested_usd,MAX(const_zero,$A268)),const_zero)</f>
        <v>0</v>
      </c>
      <c r="K268" s="5" t="n">
        <f aca="false">IF($D268=const_zero,MIN(class_series_e_invested_usd,MAX(const_zero,$A268-SUM($J268:$J268))),const_zero)</f>
        <v>300000000</v>
      </c>
      <c r="L268" s="5" t="n">
        <f aca="false">IF($E268=const_zero,MIN(class_series_d_invested_usd,MAX(const_zero,$A268-SUM($J268:$K268))),const_zero)</f>
        <v>0</v>
      </c>
      <c r="M268" s="5" t="n">
        <f aca="false">IF($F268=const_zero,MIN(class_series_c_invested_usd,MAX(const_zero,$A268-SUM($J268:$L268))),const_zero)</f>
        <v>0</v>
      </c>
      <c r="N268" s="5" t="n">
        <f aca="false">IF($G268=const_zero,MIN(class_series_b_invested_usd,MAX(const_zero,$A268-SUM($J268:$M268))),const_zero)</f>
        <v>0</v>
      </c>
      <c r="O268" s="5" t="n">
        <f aca="false">IF($H268=const_zero,MIN(class_series_a_invested_usd,MAX(const_zero,$A268-SUM($J268:$N268))),const_zero)</f>
        <v>15000000</v>
      </c>
      <c r="P268" s="5" t="n">
        <f aca="false">IF($I268=const_zero,MIN(class_seed_invested_usd,MAX(const_zero,$A268-SUM($J268:$O268))),const_zero)</f>
        <v>0</v>
      </c>
      <c r="Q268" s="5" t="n">
        <f aca="false">MAX(const_zero,$A268-SUM($J268:$P268))</f>
        <v>885000000</v>
      </c>
      <c r="R268" s="9" t="n">
        <f aca="false">common_rsa_total+'Pro-Forma'!$B$10+'Pro-Forma'!$B$11+IF($C268=const_one,'Pro-Forma'!$B$5,const_zero)+IF($D268=const_one,'Pro-Forma'!$F$27,const_zero)+IF($E268=const_one,'Pro-Forma'!$F$26,const_zero)+IF($F268=const_one,'Pro-Forma'!$F$25,const_zero)+IF($G268=const_one,'Pro-Forma'!$F$24,const_zero)+IF($H268=const_one,'Pro-Forma'!$F$23,const_zero)+IF($I268=const_one,'Pro-Forma'!$F$22,const_zero)</f>
        <v>22211432.2584705</v>
      </c>
      <c r="S268" s="23" t="b">
        <f aca="false">IF($R268&gt;const_zero,--($Q268&gt;option_strike_usd*$R268),const_zero)</f>
        <v>1</v>
      </c>
      <c r="T268" s="7" t="n">
        <f aca="false">IF($R268&gt;const_zero,IF($S268=const_one,($Q268+option_strike_usd*pre_f_options_issued)/($R268+pre_f_options_issued),$Q268/$R268),const_zero)</f>
        <v>35.9145512375466</v>
      </c>
      <c r="U268" s="5" t="n">
        <f aca="false">IF($C268=const_one,'Pro-Forma'!$B$5*$T268,const_zero)</f>
        <v>28633524.9214623</v>
      </c>
      <c r="V268" s="5" t="n">
        <f aca="false">IF($D268=const_one,'Pro-Forma'!$F$27*$T268,const_zero)</f>
        <v>0</v>
      </c>
      <c r="W268" s="5" t="n">
        <f aca="false">IF($E268=const_one,'Pro-Forma'!$F$26*$T268,const_zero)</f>
        <v>62263310.6067758</v>
      </c>
      <c r="X268" s="5" t="n">
        <f aca="false">IF($F268=const_one,'Pro-Forma'!$F$25*$T268,const_zero)</f>
        <v>86194922.9701118</v>
      </c>
      <c r="Y268" s="5" t="n">
        <f aca="false">IF($G268=const_one,'Pro-Forma'!$F$24*$T268,const_zero)</f>
        <v>107743653.71264</v>
      </c>
      <c r="Z268" s="5" t="n">
        <f aca="false">IF($H268=const_one,'Pro-Forma'!$F$23*$T268,const_zero)</f>
        <v>0</v>
      </c>
      <c r="AA268" s="5" t="n">
        <f aca="false">IF($I268=const_one,'Pro-Forma'!$F$22*$T268,const_zero)</f>
        <v>179572756.187733</v>
      </c>
      <c r="AB268" s="5" t="n">
        <f aca="false">('Pro-Forma'!$B$10+'Pro-Forma'!$B$11)*$T268</f>
        <v>10074492.3694918</v>
      </c>
      <c r="AC268" s="5" t="n">
        <f aca="false">common_rsa_total*$T268</f>
        <v>323230961.137919</v>
      </c>
      <c r="AD268" s="5" t="n">
        <f aca="false">IF($S268=const_one,pre_f_options_issued*($T268-option_strike_usd),const_zero)</f>
        <v>87286378.0938665</v>
      </c>
      <c r="AE268" s="5" t="n">
        <f aca="false">J268+U268</f>
        <v>28633524.9214623</v>
      </c>
      <c r="AF268" s="5" t="n">
        <f aca="false">K268+V268</f>
        <v>300000000</v>
      </c>
      <c r="AG268" s="5" t="n">
        <f aca="false">L268+W268</f>
        <v>62263310.6067758</v>
      </c>
      <c r="AH268" s="5" t="n">
        <f aca="false">M268+X268</f>
        <v>86194922.9701118</v>
      </c>
      <c r="AI268" s="5" t="n">
        <f aca="false">N268+Y268</f>
        <v>107743653.71264</v>
      </c>
      <c r="AJ268" s="5" t="n">
        <f aca="false">O268+Z268</f>
        <v>15000000</v>
      </c>
      <c r="AK268" s="5" t="n">
        <f aca="false">P268+AA268</f>
        <v>179572756.187733</v>
      </c>
      <c r="AL268" s="5" t="n">
        <f aca="false">INDEX($AE$175:$AE$302,$B268-$C268*1+const_one)</f>
        <v>30000000</v>
      </c>
      <c r="AM268" s="5" t="n">
        <f aca="false">INDEX($AF$175:$AF$302,$B268-$D268*2+const_one)</f>
        <v>300000000</v>
      </c>
      <c r="AN268" s="5" t="n">
        <f aca="false">INDEX($AG$175:$AG$302,$B268-$E268*4+const_one)</f>
        <v>100000000</v>
      </c>
      <c r="AO268" s="5" t="n">
        <f aca="false">INDEX($AH$175:$AH$302,$B268-$F268*8+const_one)</f>
        <v>60000000</v>
      </c>
      <c r="AP268" s="5" t="n">
        <f aca="false">INDEX($AI$175:$AI$302,$B268-$G268*16+const_one)</f>
        <v>30000000</v>
      </c>
      <c r="AQ268" s="5" t="n">
        <f aca="false">INDEX($AJ$175:$AJ$302,$B268-$H268*32+const_one)</f>
        <v>15000000</v>
      </c>
      <c r="AR268" s="5" t="n">
        <f aca="false">INDEX($AK$175:$AK$302,$B268-$I268*64+const_one)</f>
        <v>5000000</v>
      </c>
      <c r="AS268" s="5" t="n">
        <f aca="false">INDEX($AE$175:$AE$302,$B268+(const_one-$C268)*1+const_one)</f>
        <v>28633524.9214623</v>
      </c>
      <c r="AT268" s="5" t="n">
        <f aca="false">INDEX($AF$175:$AF$302,$B268+(const_one-$D268)*2+const_one)</f>
        <v>236128262.688428</v>
      </c>
      <c r="AU268" s="5" t="n">
        <f aca="false">INDEX($AG$175:$AG$302,$B268+(const_one-$E268)*4+const_one)</f>
        <v>62263310.6067758</v>
      </c>
      <c r="AV268" s="5" t="n">
        <f aca="false">INDEX($AH$175:$AH$302,$B268+(const_one-$F268)*8+const_one)</f>
        <v>86194922.9701118</v>
      </c>
      <c r="AW268" s="5" t="n">
        <f aca="false">INDEX($AI$175:$AI$302,$B268+(const_one-$G268)*16+const_one)</f>
        <v>107743653.71264</v>
      </c>
      <c r="AX268" s="5" t="n">
        <f aca="false">INDEX($AJ$175:$AJ$302,$B268+(const_one-$H268)*32+const_one)</f>
        <v>151877565.535856</v>
      </c>
      <c r="AY268" s="5" t="n">
        <f aca="false">INDEX($AK$175:$AK$302,$B268+(const_one-$I268)*64+const_one)</f>
        <v>179572756.187733</v>
      </c>
      <c r="AZ268" s="5" t="n">
        <f aca="false">--($C268=--(AS268&gt;AL268))</f>
        <v>0</v>
      </c>
      <c r="BA268" s="5" t="n">
        <f aca="false">--($D268=--(AT268&gt;AM268))</f>
        <v>1</v>
      </c>
      <c r="BB268" s="5" t="n">
        <f aca="false">--($E268=--(AU268&gt;AN268))</f>
        <v>0</v>
      </c>
      <c r="BC268" s="5" t="n">
        <f aca="false">--($F268=--(AV268&gt;AO268))</f>
        <v>1</v>
      </c>
      <c r="BD268" s="5" t="n">
        <f aca="false">--($G268=--(AW268&gt;AP268))</f>
        <v>1</v>
      </c>
      <c r="BE268" s="5" t="n">
        <f aca="false">--($H268=--(AX268&gt;AQ268))</f>
        <v>0</v>
      </c>
      <c r="BF268" s="5" t="n">
        <f aca="false">--($I268=--(AY268&gt;AR268))</f>
        <v>1</v>
      </c>
      <c r="BG268" s="5" t="n">
        <f aca="false">SUM(AZ268:BF268)</f>
        <v>4</v>
      </c>
      <c r="BH268" s="5" t="n">
        <f aca="false">SUM(AE268:AK268)+AB268+AC268+AD268</f>
        <v>1200000000</v>
      </c>
    </row>
    <row r="269" customFormat="false" ht="15" hidden="true" customHeight="false" outlineLevel="0" collapsed="false">
      <c r="A269" s="5" t="n">
        <f aca="false">exit_value_2_usd</f>
        <v>1200000000</v>
      </c>
      <c r="B269" s="2" t="n">
        <f aca="false">ROW()-ROW($B$175)</f>
        <v>94</v>
      </c>
      <c r="C269" s="2" t="n">
        <f aca="false">MOD(QUOTIENT($B269,1),2)</f>
        <v>0</v>
      </c>
      <c r="D269" s="2" t="n">
        <f aca="false">MOD(QUOTIENT($B269,2),2)</f>
        <v>1</v>
      </c>
      <c r="E269" s="2" t="n">
        <f aca="false">MOD(QUOTIENT($B269,4),2)</f>
        <v>1</v>
      </c>
      <c r="F269" s="2" t="n">
        <f aca="false">MOD(QUOTIENT($B269,8),2)</f>
        <v>1</v>
      </c>
      <c r="G269" s="2" t="n">
        <f aca="false">MOD(QUOTIENT($B269,16),2)</f>
        <v>1</v>
      </c>
      <c r="H269" s="2" t="n">
        <f aca="false">MOD(QUOTIENT($B269,32),2)</f>
        <v>0</v>
      </c>
      <c r="I269" s="2" t="n">
        <f aca="false">MOD(QUOTIENT($B269,64),2)</f>
        <v>1</v>
      </c>
      <c r="J269" s="5" t="n">
        <f aca="false">IF($C269=const_zero,MIN(class_series_f_invested_usd,MAX(const_zero,$A269)),const_zero)</f>
        <v>30000000</v>
      </c>
      <c r="K269" s="5" t="n">
        <f aca="false">IF($D269=const_zero,MIN(class_series_e_invested_usd,MAX(const_zero,$A269-SUM($J269:$J269))),const_zero)</f>
        <v>0</v>
      </c>
      <c r="L269" s="5" t="n">
        <f aca="false">IF($E269=const_zero,MIN(class_series_d_invested_usd,MAX(const_zero,$A269-SUM($J269:$K269))),const_zero)</f>
        <v>0</v>
      </c>
      <c r="M269" s="5" t="n">
        <f aca="false">IF($F269=const_zero,MIN(class_series_c_invested_usd,MAX(const_zero,$A269-SUM($J269:$L269))),const_zero)</f>
        <v>0</v>
      </c>
      <c r="N269" s="5" t="n">
        <f aca="false">IF($G269=const_zero,MIN(class_series_b_invested_usd,MAX(const_zero,$A269-SUM($J269:$M269))),const_zero)</f>
        <v>0</v>
      </c>
      <c r="O269" s="5" t="n">
        <f aca="false">IF($H269=const_zero,MIN(class_series_a_invested_usd,MAX(const_zero,$A269-SUM($J269:$N269))),const_zero)</f>
        <v>15000000</v>
      </c>
      <c r="P269" s="5" t="n">
        <f aca="false">IF($I269=const_zero,MIN(class_seed_invested_usd,MAX(const_zero,$A269-SUM($J269:$O269))),const_zero)</f>
        <v>0</v>
      </c>
      <c r="Q269" s="5" t="n">
        <f aca="false">MAX(const_zero,$A269-SUM($J269:$P269))</f>
        <v>1155000000</v>
      </c>
      <c r="R269" s="9" t="n">
        <f aca="false">common_rsa_total+'Pro-Forma'!$B$10+'Pro-Forma'!$B$11+IF($C269=const_one,'Pro-Forma'!$B$5,const_zero)+IF($D269=const_one,'Pro-Forma'!$F$27,const_zero)+IF($E269=const_one,'Pro-Forma'!$F$26,const_zero)+IF($F269=const_one,'Pro-Forma'!$F$25,const_zero)+IF($G269=const_one,'Pro-Forma'!$F$24,const_zero)+IF($H269=const_one,'Pro-Forma'!$F$23,const_zero)+IF($I269=const_one,'Pro-Forma'!$F$22,const_zero)</f>
        <v>27547484.4666011</v>
      </c>
      <c r="S269" s="23" t="b">
        <f aca="false">IF($R269&gt;const_zero,--($Q269&gt;option_strike_usd*$R269),const_zero)</f>
        <v>1</v>
      </c>
      <c r="T269" s="7" t="n">
        <f aca="false">IF($R269&gt;const_zero,IF($S269=const_one,($Q269+option_strike_usd*pre_f_options_issued)/($R269+pre_f_options_issued),$Q269/$R269),const_zero)</f>
        <v>38.5223595434954</v>
      </c>
      <c r="U269" s="5" t="n">
        <f aca="false">IF($C269=const_one,'Pro-Forma'!$B$5*$T269,const_zero)</f>
        <v>0</v>
      </c>
      <c r="V269" s="5" t="n">
        <f aca="false">IF($D269=const_one,'Pro-Forma'!$F$27*$T269,const_zero)</f>
        <v>236269968.918867</v>
      </c>
      <c r="W269" s="5" t="n">
        <f aca="false">IF($E269=const_one,'Pro-Forma'!$F$26*$T269,const_zero)</f>
        <v>66784341.0237304</v>
      </c>
      <c r="X269" s="5" t="n">
        <f aca="false">IF($F269=const_one,'Pro-Forma'!$F$25*$T269,const_zero)</f>
        <v>92453662.9043891</v>
      </c>
      <c r="Y269" s="5" t="n">
        <f aca="false">IF($G269=const_one,'Pro-Forma'!$F$24*$T269,const_zero)</f>
        <v>115567078.630486</v>
      </c>
      <c r="Z269" s="5" t="n">
        <f aca="false">IF($H269=const_one,'Pro-Forma'!$F$23*$T269,const_zero)</f>
        <v>0</v>
      </c>
      <c r="AA269" s="5" t="n">
        <f aca="false">IF($I269=const_one,'Pro-Forma'!$F$22*$T269,const_zero)</f>
        <v>192611797.717477</v>
      </c>
      <c r="AB269" s="5" t="n">
        <f aca="false">('Pro-Forma'!$B$10+'Pro-Forma'!$B$11)*$T269</f>
        <v>10806016.0548529</v>
      </c>
      <c r="AC269" s="5" t="n">
        <f aca="false">common_rsa_total*$T269</f>
        <v>346701235.891459</v>
      </c>
      <c r="AD269" s="5" t="n">
        <f aca="false">IF($S269=const_one,pre_f_options_issued*($T269-option_strike_usd),const_zero)</f>
        <v>93805898.8587386</v>
      </c>
      <c r="AE269" s="5" t="n">
        <f aca="false">J269+U269</f>
        <v>30000000</v>
      </c>
      <c r="AF269" s="5" t="n">
        <f aca="false">K269+V269</f>
        <v>236269968.918867</v>
      </c>
      <c r="AG269" s="5" t="n">
        <f aca="false">L269+W269</f>
        <v>66784341.0237304</v>
      </c>
      <c r="AH269" s="5" t="n">
        <f aca="false">M269+X269</f>
        <v>92453662.9043891</v>
      </c>
      <c r="AI269" s="5" t="n">
        <f aca="false">N269+Y269</f>
        <v>115567078.630486</v>
      </c>
      <c r="AJ269" s="5" t="n">
        <f aca="false">O269+Z269</f>
        <v>15000000</v>
      </c>
      <c r="AK269" s="5" t="n">
        <f aca="false">P269+AA269</f>
        <v>192611797.717477</v>
      </c>
      <c r="AL269" s="5" t="n">
        <f aca="false">INDEX($AE$175:$AE$302,$B269-$C269*1+const_one)</f>
        <v>30000000</v>
      </c>
      <c r="AM269" s="5" t="n">
        <f aca="false">INDEX($AF$175:$AF$302,$B269-$D269*2+const_one)</f>
        <v>300000000</v>
      </c>
      <c r="AN269" s="5" t="n">
        <f aca="false">INDEX($AG$175:$AG$302,$B269-$E269*4+const_one)</f>
        <v>100000000</v>
      </c>
      <c r="AO269" s="5" t="n">
        <f aca="false">INDEX($AH$175:$AH$302,$B269-$F269*8+const_one)</f>
        <v>60000000</v>
      </c>
      <c r="AP269" s="5" t="n">
        <f aca="false">INDEX($AI$175:$AI$302,$B269-$G269*16+const_one)</f>
        <v>30000000</v>
      </c>
      <c r="AQ269" s="5" t="n">
        <f aca="false">INDEX($AJ$175:$AJ$302,$B269-$H269*32+const_one)</f>
        <v>15000000</v>
      </c>
      <c r="AR269" s="5" t="n">
        <f aca="false">INDEX($AK$175:$AK$302,$B269-$I269*64+const_one)</f>
        <v>5000000</v>
      </c>
      <c r="AS269" s="5" t="n">
        <f aca="false">INDEX($AE$175:$AE$302,$B269+(const_one-$C269)*1+const_one)</f>
        <v>30694226.8731107</v>
      </c>
      <c r="AT269" s="5" t="n">
        <f aca="false">INDEX($AF$175:$AF$302,$B269+(const_one-$D269)*2+const_one)</f>
        <v>236269968.918867</v>
      </c>
      <c r="AU269" s="5" t="n">
        <f aca="false">INDEX($AG$175:$AG$302,$B269+(const_one-$E269)*4+const_one)</f>
        <v>66784341.0237304</v>
      </c>
      <c r="AV269" s="5" t="n">
        <f aca="false">INDEX($AH$175:$AH$302,$B269+(const_one-$F269)*8+const_one)</f>
        <v>92453662.9043891</v>
      </c>
      <c r="AW269" s="5" t="n">
        <f aca="false">INDEX($AI$175:$AI$302,$B269+(const_one-$G269)*16+const_one)</f>
        <v>115567078.630486</v>
      </c>
      <c r="AX269" s="5" t="n">
        <f aca="false">INDEX($AJ$175:$AJ$302,$B269+(const_one-$H269)*32+const_one)</f>
        <v>167273060.798037</v>
      </c>
      <c r="AY269" s="5" t="n">
        <f aca="false">INDEX($AK$175:$AK$302,$B269+(const_one-$I269)*64+const_one)</f>
        <v>192611797.717477</v>
      </c>
      <c r="AZ269" s="5" t="n">
        <f aca="false">--($C269=--(AS269&gt;AL269))</f>
        <v>0</v>
      </c>
      <c r="BA269" s="5" t="n">
        <f aca="false">--($D269=--(AT269&gt;AM269))</f>
        <v>0</v>
      </c>
      <c r="BB269" s="5" t="n">
        <f aca="false">--($E269=--(AU269&gt;AN269))</f>
        <v>0</v>
      </c>
      <c r="BC269" s="5" t="n">
        <f aca="false">--($F269=--(AV269&gt;AO269))</f>
        <v>1</v>
      </c>
      <c r="BD269" s="5" t="n">
        <f aca="false">--($G269=--(AW269&gt;AP269))</f>
        <v>1</v>
      </c>
      <c r="BE269" s="5" t="n">
        <f aca="false">--($H269=--(AX269&gt;AQ269))</f>
        <v>0</v>
      </c>
      <c r="BF269" s="5" t="n">
        <f aca="false">--($I269=--(AY269&gt;AR269))</f>
        <v>1</v>
      </c>
      <c r="BG269" s="5" t="n">
        <f aca="false">SUM(AZ269:BF269)</f>
        <v>3</v>
      </c>
      <c r="BH269" s="5" t="n">
        <f aca="false">SUM(AE269:AK269)+AB269+AC269+AD269</f>
        <v>1200000000</v>
      </c>
    </row>
    <row r="270" customFormat="false" ht="15" hidden="true" customHeight="false" outlineLevel="0" collapsed="false">
      <c r="A270" s="5" t="n">
        <f aca="false">exit_value_2_usd</f>
        <v>1200000000</v>
      </c>
      <c r="B270" s="2" t="n">
        <f aca="false">ROW()-ROW($B$175)</f>
        <v>95</v>
      </c>
      <c r="C270" s="2" t="n">
        <f aca="false">MOD(QUOTIENT($B270,1),2)</f>
        <v>1</v>
      </c>
      <c r="D270" s="2" t="n">
        <f aca="false">MOD(QUOTIENT($B270,2),2)</f>
        <v>1</v>
      </c>
      <c r="E270" s="2" t="n">
        <f aca="false">MOD(QUOTIENT($B270,4),2)</f>
        <v>1</v>
      </c>
      <c r="F270" s="2" t="n">
        <f aca="false">MOD(QUOTIENT($B270,8),2)</f>
        <v>1</v>
      </c>
      <c r="G270" s="2" t="n">
        <f aca="false">MOD(QUOTIENT($B270,16),2)</f>
        <v>1</v>
      </c>
      <c r="H270" s="2" t="n">
        <f aca="false">MOD(QUOTIENT($B270,32),2)</f>
        <v>0</v>
      </c>
      <c r="I270" s="2" t="n">
        <f aca="false">MOD(QUOTIENT($B270,64),2)</f>
        <v>1</v>
      </c>
      <c r="J270" s="5" t="n">
        <f aca="false">IF($C270=const_zero,MIN(class_series_f_invested_usd,MAX(const_zero,$A270)),const_zero)</f>
        <v>0</v>
      </c>
      <c r="K270" s="5" t="n">
        <f aca="false">IF($D270=const_zero,MIN(class_series_e_invested_usd,MAX(const_zero,$A270-SUM($J270:$J270))),const_zero)</f>
        <v>0</v>
      </c>
      <c r="L270" s="5" t="n">
        <f aca="false">IF($E270=const_zero,MIN(class_series_d_invested_usd,MAX(const_zero,$A270-SUM($J270:$K270))),const_zero)</f>
        <v>0</v>
      </c>
      <c r="M270" s="5" t="n">
        <f aca="false">IF($F270=const_zero,MIN(class_series_c_invested_usd,MAX(const_zero,$A270-SUM($J270:$L270))),const_zero)</f>
        <v>0</v>
      </c>
      <c r="N270" s="5" t="n">
        <f aca="false">IF($G270=const_zero,MIN(class_series_b_invested_usd,MAX(const_zero,$A270-SUM($J270:$M270))),const_zero)</f>
        <v>0</v>
      </c>
      <c r="O270" s="5" t="n">
        <f aca="false">IF($H270=const_zero,MIN(class_series_a_invested_usd,MAX(const_zero,$A270-SUM($J270:$N270))),const_zero)</f>
        <v>15000000</v>
      </c>
      <c r="P270" s="5" t="n">
        <f aca="false">IF($I270=const_zero,MIN(class_seed_invested_usd,MAX(const_zero,$A270-SUM($J270:$O270))),const_zero)</f>
        <v>0</v>
      </c>
      <c r="Q270" s="5" t="n">
        <f aca="false">MAX(const_zero,$A270-SUM($J270:$P270))</f>
        <v>1185000000</v>
      </c>
      <c r="R270" s="9" t="n">
        <f aca="false">common_rsa_total+'Pro-Forma'!$B$10+'Pro-Forma'!$B$11+IF($C270=const_one,'Pro-Forma'!$B$5,const_zero)+IF($D270=const_one,'Pro-Forma'!$F$27,const_zero)+IF($E270=const_one,'Pro-Forma'!$F$26,const_zero)+IF($F270=const_one,'Pro-Forma'!$F$25,const_zero)+IF($G270=const_one,'Pro-Forma'!$F$24,const_zero)+IF($H270=const_one,'Pro-Forma'!$F$23,const_zero)+IF($I270=const_one,'Pro-Forma'!$F$22,const_zero)</f>
        <v>28344752.5358044</v>
      </c>
      <c r="S270" s="23" t="b">
        <f aca="false">IF($R270&gt;const_zero,--($Q270&gt;option_strike_usd*$R270),const_zero)</f>
        <v>1</v>
      </c>
      <c r="T270" s="7" t="n">
        <f aca="false">IF($R270&gt;const_zero,IF($S270=const_one,($Q270+option_strike_usd*pre_f_options_issued)/($R270+pre_f_options_issued),$Q270/$R270),const_zero)</f>
        <v>38.4992552176114</v>
      </c>
      <c r="U270" s="5" t="n">
        <f aca="false">IF($C270=const_one,'Pro-Forma'!$B$5*$T270,const_zero)</f>
        <v>30694226.8731107</v>
      </c>
      <c r="V270" s="5" t="n">
        <f aca="false">IF($D270=const_one,'Pro-Forma'!$F$27*$T270,const_zero)</f>
        <v>236128262.688428</v>
      </c>
      <c r="W270" s="5" t="n">
        <f aca="false">IF($E270=const_one,'Pro-Forma'!$F$26*$T270,const_zero)</f>
        <v>66744286.1777333</v>
      </c>
      <c r="X270" s="5" t="n">
        <f aca="false">IF($F270=const_one,'Pro-Forma'!$F$25*$T270,const_zero)</f>
        <v>92398212.5222675</v>
      </c>
      <c r="Y270" s="5" t="n">
        <f aca="false">IF($G270=const_one,'Pro-Forma'!$F$24*$T270,const_zero)</f>
        <v>115497765.652834</v>
      </c>
      <c r="Z270" s="5" t="n">
        <f aca="false">IF($H270=const_one,'Pro-Forma'!$F$23*$T270,const_zero)</f>
        <v>0</v>
      </c>
      <c r="AA270" s="5" t="n">
        <f aca="false">IF($I270=const_one,'Pro-Forma'!$F$22*$T270,const_zero)</f>
        <v>192496276.088057</v>
      </c>
      <c r="AB270" s="5" t="n">
        <f aca="false">('Pro-Forma'!$B$10+'Pro-Forma'!$B$11)*$T270</f>
        <v>10799534.9950373</v>
      </c>
      <c r="AC270" s="5" t="n">
        <f aca="false">common_rsa_total*$T270</f>
        <v>346493296.958503</v>
      </c>
      <c r="AD270" s="5" t="n">
        <f aca="false">IF($S270=const_one,pre_f_options_issued*($T270-option_strike_usd),const_zero)</f>
        <v>93748138.0440286</v>
      </c>
      <c r="AE270" s="5" t="n">
        <f aca="false">J270+U270</f>
        <v>30694226.8731107</v>
      </c>
      <c r="AF270" s="5" t="n">
        <f aca="false">K270+V270</f>
        <v>236128262.688428</v>
      </c>
      <c r="AG270" s="5" t="n">
        <f aca="false">L270+W270</f>
        <v>66744286.1777333</v>
      </c>
      <c r="AH270" s="5" t="n">
        <f aca="false">M270+X270</f>
        <v>92398212.5222675</v>
      </c>
      <c r="AI270" s="5" t="n">
        <f aca="false">N270+Y270</f>
        <v>115497765.652834</v>
      </c>
      <c r="AJ270" s="5" t="n">
        <f aca="false">O270+Z270</f>
        <v>15000000</v>
      </c>
      <c r="AK270" s="5" t="n">
        <f aca="false">P270+AA270</f>
        <v>192496276.088057</v>
      </c>
      <c r="AL270" s="5" t="n">
        <f aca="false">INDEX($AE$175:$AE$302,$B270-$C270*1+const_one)</f>
        <v>30000000</v>
      </c>
      <c r="AM270" s="5" t="n">
        <f aca="false">INDEX($AF$175:$AF$302,$B270-$D270*2+const_one)</f>
        <v>300000000</v>
      </c>
      <c r="AN270" s="5" t="n">
        <f aca="false">INDEX($AG$175:$AG$302,$B270-$E270*4+const_one)</f>
        <v>100000000</v>
      </c>
      <c r="AO270" s="5" t="n">
        <f aca="false">INDEX($AH$175:$AH$302,$B270-$F270*8+const_one)</f>
        <v>60000000</v>
      </c>
      <c r="AP270" s="5" t="n">
        <f aca="false">INDEX($AI$175:$AI$302,$B270-$G270*16+const_one)</f>
        <v>30000000</v>
      </c>
      <c r="AQ270" s="5" t="n">
        <f aca="false">INDEX($AJ$175:$AJ$302,$B270-$H270*32+const_one)</f>
        <v>15000000</v>
      </c>
      <c r="AR270" s="5" t="n">
        <f aca="false">INDEX($AK$175:$AK$302,$B270-$I270*64+const_one)</f>
        <v>5000000</v>
      </c>
      <c r="AS270" s="5" t="n">
        <f aca="false">INDEX($AE$175:$AE$302,$B270+(const_one-$C270)*1+const_one)</f>
        <v>30694226.8731107</v>
      </c>
      <c r="AT270" s="5" t="n">
        <f aca="false">INDEX($AF$175:$AF$302,$B270+(const_one-$D270)*2+const_one)</f>
        <v>236128262.688428</v>
      </c>
      <c r="AU270" s="5" t="n">
        <f aca="false">INDEX($AG$175:$AG$302,$B270+(const_one-$E270)*4+const_one)</f>
        <v>66744286.1777333</v>
      </c>
      <c r="AV270" s="5" t="n">
        <f aca="false">INDEX($AH$175:$AH$302,$B270+(const_one-$F270)*8+const_one)</f>
        <v>92398212.5222675</v>
      </c>
      <c r="AW270" s="5" t="n">
        <f aca="false">INDEX($AI$175:$AI$302,$B270+(const_one-$G270)*16+const_one)</f>
        <v>115497765.652834</v>
      </c>
      <c r="AX270" s="5" t="n">
        <f aca="false">INDEX($AJ$175:$AJ$302,$B270+(const_one-$H270)*32+const_one)</f>
        <v>167737243.938127</v>
      </c>
      <c r="AY270" s="5" t="n">
        <f aca="false">INDEX($AK$175:$AK$302,$B270+(const_one-$I270)*64+const_one)</f>
        <v>192496276.088057</v>
      </c>
      <c r="AZ270" s="5" t="n">
        <f aca="false">--($C270=--(AS270&gt;AL270))</f>
        <v>1</v>
      </c>
      <c r="BA270" s="5" t="n">
        <f aca="false">--($D270=--(AT270&gt;AM270))</f>
        <v>0</v>
      </c>
      <c r="BB270" s="5" t="n">
        <f aca="false">--($E270=--(AU270&gt;AN270))</f>
        <v>0</v>
      </c>
      <c r="BC270" s="5" t="n">
        <f aca="false">--($F270=--(AV270&gt;AO270))</f>
        <v>1</v>
      </c>
      <c r="BD270" s="5" t="n">
        <f aca="false">--($G270=--(AW270&gt;AP270))</f>
        <v>1</v>
      </c>
      <c r="BE270" s="5" t="n">
        <f aca="false">--($H270=--(AX270&gt;AQ270))</f>
        <v>0</v>
      </c>
      <c r="BF270" s="5" t="n">
        <f aca="false">--($I270=--(AY270&gt;AR270))</f>
        <v>1</v>
      </c>
      <c r="BG270" s="5" t="n">
        <f aca="false">SUM(AZ270:BF270)</f>
        <v>4</v>
      </c>
      <c r="BH270" s="5" t="n">
        <f aca="false">SUM(AE270:AK270)+AB270+AC270+AD270</f>
        <v>1200000000</v>
      </c>
    </row>
    <row r="271" customFormat="false" ht="15" hidden="true" customHeight="false" outlineLevel="0" collapsed="false">
      <c r="A271" s="5" t="n">
        <f aca="false">exit_value_2_usd</f>
        <v>1200000000</v>
      </c>
      <c r="B271" s="2" t="n">
        <f aca="false">ROW()-ROW($B$175)</f>
        <v>96</v>
      </c>
      <c r="C271" s="2" t="n">
        <f aca="false">MOD(QUOTIENT($B271,1),2)</f>
        <v>0</v>
      </c>
      <c r="D271" s="2" t="n">
        <f aca="false">MOD(QUOTIENT($B271,2),2)</f>
        <v>0</v>
      </c>
      <c r="E271" s="2" t="n">
        <f aca="false">MOD(QUOTIENT($B271,4),2)</f>
        <v>0</v>
      </c>
      <c r="F271" s="2" t="n">
        <f aca="false">MOD(QUOTIENT($B271,8),2)</f>
        <v>0</v>
      </c>
      <c r="G271" s="2" t="n">
        <f aca="false">MOD(QUOTIENT($B271,16),2)</f>
        <v>0</v>
      </c>
      <c r="H271" s="2" t="n">
        <f aca="false">MOD(QUOTIENT($B271,32),2)</f>
        <v>1</v>
      </c>
      <c r="I271" s="2" t="n">
        <f aca="false">MOD(QUOTIENT($B271,64),2)</f>
        <v>1</v>
      </c>
      <c r="J271" s="5" t="n">
        <f aca="false">IF($C271=const_zero,MIN(class_series_f_invested_usd,MAX(const_zero,$A271)),const_zero)</f>
        <v>30000000</v>
      </c>
      <c r="K271" s="5" t="n">
        <f aca="false">IF($D271=const_zero,MIN(class_series_e_invested_usd,MAX(const_zero,$A271-SUM($J271:$J271))),const_zero)</f>
        <v>300000000</v>
      </c>
      <c r="L271" s="5" t="n">
        <f aca="false">IF($E271=const_zero,MIN(class_series_d_invested_usd,MAX(const_zero,$A271-SUM($J271:$K271))),const_zero)</f>
        <v>100000000</v>
      </c>
      <c r="M271" s="5" t="n">
        <f aca="false">IF($F271=const_zero,MIN(class_series_c_invested_usd,MAX(const_zero,$A271-SUM($J271:$L271))),const_zero)</f>
        <v>60000000</v>
      </c>
      <c r="N271" s="5" t="n">
        <f aca="false">IF($G271=const_zero,MIN(class_series_b_invested_usd,MAX(const_zero,$A271-SUM($J271:$M271))),const_zero)</f>
        <v>30000000</v>
      </c>
      <c r="O271" s="5" t="n">
        <f aca="false">IF($H271=const_zero,MIN(class_series_a_invested_usd,MAX(const_zero,$A271-SUM($J271:$N271))),const_zero)</f>
        <v>0</v>
      </c>
      <c r="P271" s="5" t="n">
        <f aca="false">IF($I271=const_zero,MIN(class_seed_invested_usd,MAX(const_zero,$A271-SUM($J271:$O271))),const_zero)</f>
        <v>0</v>
      </c>
      <c r="Q271" s="5" t="n">
        <f aca="false">MAX(const_zero,$A271-SUM($J271:$P271))</f>
        <v>680000000</v>
      </c>
      <c r="R271" s="9" t="n">
        <f aca="false">common_rsa_total+'Pro-Forma'!$B$10+'Pro-Forma'!$B$11+IF($C271=const_one,'Pro-Forma'!$B$5,const_zero)+IF($D271=const_one,'Pro-Forma'!$F$27,const_zero)+IF($E271=const_one,'Pro-Forma'!$F$26,const_zero)+IF($F271=const_one,'Pro-Forma'!$F$25,const_zero)+IF($G271=const_one,'Pro-Forma'!$F$24,const_zero)+IF($H271=const_one,'Pro-Forma'!$F$23,const_zero)+IF($I271=const_one,'Pro-Forma'!$F$22,const_zero)</f>
        <v>19280512.8289884</v>
      </c>
      <c r="S271" s="23" t="b">
        <f aca="false">IF($R271&gt;const_zero,--($Q271&gt;option_strike_usd*$R271),const_zero)</f>
        <v>1</v>
      </c>
      <c r="T271" s="7" t="n">
        <f aca="false">IF($R271&gt;const_zero,IF($S271=const_one,($Q271+option_strike_usd*pre_f_options_issued)/($R271+pre_f_options_issued),$Q271/$R271),const_zero)</f>
        <v>31.3353503362712</v>
      </c>
      <c r="U271" s="5" t="n">
        <f aca="false">IF($C271=const_one,'Pro-Forma'!$B$5*$T271,const_zero)</f>
        <v>0</v>
      </c>
      <c r="V271" s="5" t="n">
        <f aca="false">IF($D271=const_one,'Pro-Forma'!$F$27*$T271,const_zero)</f>
        <v>0</v>
      </c>
      <c r="W271" s="5" t="n">
        <f aca="false">IF($E271=const_one,'Pro-Forma'!$F$26*$T271,const_zero)</f>
        <v>0</v>
      </c>
      <c r="X271" s="5" t="n">
        <f aca="false">IF($F271=const_one,'Pro-Forma'!$F$25*$T271,const_zero)</f>
        <v>0</v>
      </c>
      <c r="Y271" s="5" t="n">
        <f aca="false">IF($G271=const_one,'Pro-Forma'!$F$24*$T271,const_zero)</f>
        <v>0</v>
      </c>
      <c r="Z271" s="5" t="n">
        <f aca="false">IF($H271=const_one,'Pro-Forma'!$F$23*$T271,const_zero)</f>
        <v>156676751.681356</v>
      </c>
      <c r="AA271" s="5" t="n">
        <f aca="false">IF($I271=const_one,'Pro-Forma'!$F$22*$T271,const_zero)</f>
        <v>156676751.681356</v>
      </c>
      <c r="AB271" s="5" t="n">
        <f aca="false">('Pro-Forma'!$B$10+'Pro-Forma'!$B$11)*$T271</f>
        <v>8789967.77016898</v>
      </c>
      <c r="AC271" s="5" t="n">
        <f aca="false">common_rsa_total*$T271</f>
        <v>282018153.026441</v>
      </c>
      <c r="AD271" s="5" t="n">
        <f aca="false">IF($S271=const_one,pre_f_options_issued*($T271-option_strike_usd),const_zero)</f>
        <v>75838375.840678</v>
      </c>
      <c r="AE271" s="5" t="n">
        <f aca="false">J271+U271</f>
        <v>30000000</v>
      </c>
      <c r="AF271" s="5" t="n">
        <f aca="false">K271+V271</f>
        <v>300000000</v>
      </c>
      <c r="AG271" s="5" t="n">
        <f aca="false">L271+W271</f>
        <v>100000000</v>
      </c>
      <c r="AH271" s="5" t="n">
        <f aca="false">M271+X271</f>
        <v>60000000</v>
      </c>
      <c r="AI271" s="5" t="n">
        <f aca="false">N271+Y271</f>
        <v>30000000</v>
      </c>
      <c r="AJ271" s="5" t="n">
        <f aca="false">O271+Z271</f>
        <v>156676751.681356</v>
      </c>
      <c r="AK271" s="5" t="n">
        <f aca="false">P271+AA271</f>
        <v>156676751.681356</v>
      </c>
      <c r="AL271" s="5" t="n">
        <f aca="false">INDEX($AE$175:$AE$302,$B271-$C271*1+const_one)</f>
        <v>30000000</v>
      </c>
      <c r="AM271" s="5" t="n">
        <f aca="false">INDEX($AF$175:$AF$302,$B271-$D271*2+const_one)</f>
        <v>300000000</v>
      </c>
      <c r="AN271" s="5" t="n">
        <f aca="false">INDEX($AG$175:$AG$302,$B271-$E271*4+const_one)</f>
        <v>100000000</v>
      </c>
      <c r="AO271" s="5" t="n">
        <f aca="false">INDEX($AH$175:$AH$302,$B271-$F271*8+const_one)</f>
        <v>60000000</v>
      </c>
      <c r="AP271" s="5" t="n">
        <f aca="false">INDEX($AI$175:$AI$302,$B271-$G271*16+const_one)</f>
        <v>30000000</v>
      </c>
      <c r="AQ271" s="5" t="n">
        <f aca="false">INDEX($AJ$175:$AJ$302,$B271-$H271*32+const_one)</f>
        <v>15000000</v>
      </c>
      <c r="AR271" s="5" t="n">
        <f aca="false">INDEX($AK$175:$AK$302,$B271-$I271*64+const_one)</f>
        <v>5000000</v>
      </c>
      <c r="AS271" s="5" t="n">
        <f aca="false">INDEX($AE$175:$AE$302,$B271+(const_one-$C271)*1+const_one)</f>
        <v>25159846.3936223</v>
      </c>
      <c r="AT271" s="5" t="n">
        <f aca="false">INDEX($AF$175:$AF$302,$B271+(const_one-$D271)*2+const_one)</f>
        <v>215878168.703233</v>
      </c>
      <c r="AU271" s="5" t="n">
        <f aca="false">INDEX($AG$175:$AG$302,$B271+(const_one-$E271)*4+const_one)</f>
        <v>57692128.8164421</v>
      </c>
      <c r="AV271" s="5" t="n">
        <f aca="false">INDEX($AH$175:$AH$302,$B271+(const_one-$F271)*8+const_one)</f>
        <v>73695707.4733205</v>
      </c>
      <c r="AW271" s="5" t="n">
        <f aca="false">INDEX($AI$175:$AI$302,$B271+(const_one-$G271)*16+const_one)</f>
        <v>86257294.7844543</v>
      </c>
      <c r="AX271" s="5" t="n">
        <f aca="false">INDEX($AJ$175:$AJ$302,$B271+(const_one-$H271)*32+const_one)</f>
        <v>156676751.681356</v>
      </c>
      <c r="AY271" s="5" t="n">
        <f aca="false">INDEX($AK$175:$AK$302,$B271+(const_one-$I271)*64+const_one)</f>
        <v>156676751.681356</v>
      </c>
      <c r="AZ271" s="5" t="n">
        <f aca="false">--($C271=--(AS271&gt;AL271))</f>
        <v>1</v>
      </c>
      <c r="BA271" s="5" t="n">
        <f aca="false">--($D271=--(AT271&gt;AM271))</f>
        <v>1</v>
      </c>
      <c r="BB271" s="5" t="n">
        <f aca="false">--($E271=--(AU271&gt;AN271))</f>
        <v>1</v>
      </c>
      <c r="BC271" s="5" t="n">
        <f aca="false">--($F271=--(AV271&gt;AO271))</f>
        <v>0</v>
      </c>
      <c r="BD271" s="5" t="n">
        <f aca="false">--($G271=--(AW271&gt;AP271))</f>
        <v>0</v>
      </c>
      <c r="BE271" s="5" t="n">
        <f aca="false">--($H271=--(AX271&gt;AQ271))</f>
        <v>1</v>
      </c>
      <c r="BF271" s="5" t="n">
        <f aca="false">--($I271=--(AY271&gt;AR271))</f>
        <v>1</v>
      </c>
      <c r="BG271" s="5" t="n">
        <f aca="false">SUM(AZ271:BF271)</f>
        <v>5</v>
      </c>
      <c r="BH271" s="5" t="n">
        <f aca="false">SUM(AE271:AK271)+AB271+AC271+AD271</f>
        <v>1200000000</v>
      </c>
    </row>
    <row r="272" customFormat="false" ht="15" hidden="true" customHeight="false" outlineLevel="0" collapsed="false">
      <c r="A272" s="5" t="n">
        <f aca="false">exit_value_2_usd</f>
        <v>1200000000</v>
      </c>
      <c r="B272" s="2" t="n">
        <f aca="false">ROW()-ROW($B$175)</f>
        <v>97</v>
      </c>
      <c r="C272" s="2" t="n">
        <f aca="false">MOD(QUOTIENT($B272,1),2)</f>
        <v>1</v>
      </c>
      <c r="D272" s="2" t="n">
        <f aca="false">MOD(QUOTIENT($B272,2),2)</f>
        <v>0</v>
      </c>
      <c r="E272" s="2" t="n">
        <f aca="false">MOD(QUOTIENT($B272,4),2)</f>
        <v>0</v>
      </c>
      <c r="F272" s="2" t="n">
        <f aca="false">MOD(QUOTIENT($B272,8),2)</f>
        <v>0</v>
      </c>
      <c r="G272" s="2" t="n">
        <f aca="false">MOD(QUOTIENT($B272,16),2)</f>
        <v>0</v>
      </c>
      <c r="H272" s="2" t="n">
        <f aca="false">MOD(QUOTIENT($B272,32),2)</f>
        <v>1</v>
      </c>
      <c r="I272" s="2" t="n">
        <f aca="false">MOD(QUOTIENT($B272,64),2)</f>
        <v>1</v>
      </c>
      <c r="J272" s="5" t="n">
        <f aca="false">IF($C272=const_zero,MIN(class_series_f_invested_usd,MAX(const_zero,$A272)),const_zero)</f>
        <v>0</v>
      </c>
      <c r="K272" s="5" t="n">
        <f aca="false">IF($D272=const_zero,MIN(class_series_e_invested_usd,MAX(const_zero,$A272-SUM($J272:$J272))),const_zero)</f>
        <v>300000000</v>
      </c>
      <c r="L272" s="5" t="n">
        <f aca="false">IF($E272=const_zero,MIN(class_series_d_invested_usd,MAX(const_zero,$A272-SUM($J272:$K272))),const_zero)</f>
        <v>100000000</v>
      </c>
      <c r="M272" s="5" t="n">
        <f aca="false">IF($F272=const_zero,MIN(class_series_c_invested_usd,MAX(const_zero,$A272-SUM($J272:$L272))),const_zero)</f>
        <v>60000000</v>
      </c>
      <c r="N272" s="5" t="n">
        <f aca="false">IF($G272=const_zero,MIN(class_series_b_invested_usd,MAX(const_zero,$A272-SUM($J272:$M272))),const_zero)</f>
        <v>30000000</v>
      </c>
      <c r="O272" s="5" t="n">
        <f aca="false">IF($H272=const_zero,MIN(class_series_a_invested_usd,MAX(const_zero,$A272-SUM($J272:$N272))),const_zero)</f>
        <v>0</v>
      </c>
      <c r="P272" s="5" t="n">
        <f aca="false">IF($I272=const_zero,MIN(class_seed_invested_usd,MAX(const_zero,$A272-SUM($J272:$O272))),const_zero)</f>
        <v>0</v>
      </c>
      <c r="Q272" s="5" t="n">
        <f aca="false">MAX(const_zero,$A272-SUM($J272:$P272))</f>
        <v>710000000</v>
      </c>
      <c r="R272" s="9" t="n">
        <f aca="false">common_rsa_total+'Pro-Forma'!$B$10+'Pro-Forma'!$B$11+IF($C272=const_one,'Pro-Forma'!$B$5,const_zero)+IF($D272=const_one,'Pro-Forma'!$F$27,const_zero)+IF($E272=const_one,'Pro-Forma'!$F$26,const_zero)+IF($F272=const_one,'Pro-Forma'!$F$25,const_zero)+IF($G272=const_one,'Pro-Forma'!$F$24,const_zero)+IF($H272=const_one,'Pro-Forma'!$F$23,const_zero)+IF($I272=const_one,'Pro-Forma'!$F$22,const_zero)</f>
        <v>20077780.8981917</v>
      </c>
      <c r="S272" s="23" t="b">
        <f aca="false">IF($R272&gt;const_zero,--($Q272&gt;option_strike_usd*$R272),const_zero)</f>
        <v>1</v>
      </c>
      <c r="T272" s="7" t="n">
        <f aca="false">IF($R272&gt;const_zero,IF($S272=const_one,($Q272+option_strike_usd*pre_f_options_issued)/($R272+pre_f_options_issued),$Q272/$R272),const_zero)</f>
        <v>31.5575743786701</v>
      </c>
      <c r="U272" s="5" t="n">
        <f aca="false">IF($C272=const_one,'Pro-Forma'!$B$5*$T272,const_zero)</f>
        <v>25159846.3936223</v>
      </c>
      <c r="V272" s="5" t="n">
        <f aca="false">IF($D272=const_one,'Pro-Forma'!$F$27*$T272,const_zero)</f>
        <v>0</v>
      </c>
      <c r="W272" s="5" t="n">
        <f aca="false">IF($E272=const_one,'Pro-Forma'!$F$26*$T272,const_zero)</f>
        <v>0</v>
      </c>
      <c r="X272" s="5" t="n">
        <f aca="false">IF($F272=const_one,'Pro-Forma'!$F$25*$T272,const_zero)</f>
        <v>0</v>
      </c>
      <c r="Y272" s="5" t="n">
        <f aca="false">IF($G272=const_one,'Pro-Forma'!$F$24*$T272,const_zero)</f>
        <v>0</v>
      </c>
      <c r="Z272" s="5" t="n">
        <f aca="false">IF($H272=const_one,'Pro-Forma'!$F$23*$T272,const_zero)</f>
        <v>157787871.89335</v>
      </c>
      <c r="AA272" s="5" t="n">
        <f aca="false">IF($I272=const_one,'Pro-Forma'!$F$22*$T272,const_zero)</f>
        <v>157787871.89335</v>
      </c>
      <c r="AB272" s="5" t="n">
        <f aca="false">('Pro-Forma'!$B$10+'Pro-Forma'!$B$11)*$T272</f>
        <v>8852304.46497151</v>
      </c>
      <c r="AC272" s="5" t="n">
        <f aca="false">common_rsa_total*$T272</f>
        <v>284018169.408031</v>
      </c>
      <c r="AD272" s="5" t="n">
        <f aca="false">IF($S272=const_one,pre_f_options_issued*($T272-option_strike_usd),const_zero)</f>
        <v>76393935.9466751</v>
      </c>
      <c r="AE272" s="5" t="n">
        <f aca="false">J272+U272</f>
        <v>25159846.3936223</v>
      </c>
      <c r="AF272" s="5" t="n">
        <f aca="false">K272+V272</f>
        <v>300000000</v>
      </c>
      <c r="AG272" s="5" t="n">
        <f aca="false">L272+W272</f>
        <v>100000000</v>
      </c>
      <c r="AH272" s="5" t="n">
        <f aca="false">M272+X272</f>
        <v>60000000</v>
      </c>
      <c r="AI272" s="5" t="n">
        <f aca="false">N272+Y272</f>
        <v>30000000</v>
      </c>
      <c r="AJ272" s="5" t="n">
        <f aca="false">O272+Z272</f>
        <v>157787871.89335</v>
      </c>
      <c r="AK272" s="5" t="n">
        <f aca="false">P272+AA272</f>
        <v>157787871.89335</v>
      </c>
      <c r="AL272" s="5" t="n">
        <f aca="false">INDEX($AE$175:$AE$302,$B272-$C272*1+const_one)</f>
        <v>30000000</v>
      </c>
      <c r="AM272" s="5" t="n">
        <f aca="false">INDEX($AF$175:$AF$302,$B272-$D272*2+const_one)</f>
        <v>300000000</v>
      </c>
      <c r="AN272" s="5" t="n">
        <f aca="false">INDEX($AG$175:$AG$302,$B272-$E272*4+const_one)</f>
        <v>100000000</v>
      </c>
      <c r="AO272" s="5" t="n">
        <f aca="false">INDEX($AH$175:$AH$302,$B272-$F272*8+const_one)</f>
        <v>60000000</v>
      </c>
      <c r="AP272" s="5" t="n">
        <f aca="false">INDEX($AI$175:$AI$302,$B272-$G272*16+const_one)</f>
        <v>30000000</v>
      </c>
      <c r="AQ272" s="5" t="n">
        <f aca="false">INDEX($AJ$175:$AJ$302,$B272-$H272*32+const_one)</f>
        <v>15000000</v>
      </c>
      <c r="AR272" s="5" t="n">
        <f aca="false">INDEX($AK$175:$AK$302,$B272-$I272*64+const_one)</f>
        <v>5000000</v>
      </c>
      <c r="AS272" s="5" t="n">
        <f aca="false">INDEX($AE$175:$AE$302,$B272+(const_one-$C272)*1+const_one)</f>
        <v>25159846.3936223</v>
      </c>
      <c r="AT272" s="5" t="n">
        <f aca="false">INDEX($AF$175:$AF$302,$B272+(const_one-$D272)*2+const_one)</f>
        <v>216292184.087115</v>
      </c>
      <c r="AU272" s="5" t="n">
        <f aca="false">INDEX($AG$175:$AG$302,$B272+(const_one-$E272)*4+const_one)</f>
        <v>57939479.4700242</v>
      </c>
      <c r="AV272" s="5" t="n">
        <f aca="false">INDEX($AH$175:$AH$302,$B272+(const_one-$F272)*8+const_one)</f>
        <v>74225969.3748144</v>
      </c>
      <c r="AW272" s="5" t="n">
        <f aca="false">INDEX($AI$175:$AI$302,$B272+(const_one-$G272)*16+const_one)</f>
        <v>87087304.7535364</v>
      </c>
      <c r="AX272" s="5" t="n">
        <f aca="false">INDEX($AJ$175:$AJ$302,$B272+(const_one-$H272)*32+const_one)</f>
        <v>157787871.89335</v>
      </c>
      <c r="AY272" s="5" t="n">
        <f aca="false">INDEX($AK$175:$AK$302,$B272+(const_one-$I272)*64+const_one)</f>
        <v>157787871.89335</v>
      </c>
      <c r="AZ272" s="5" t="n">
        <f aca="false">--($C272=--(AS272&gt;AL272))</f>
        <v>0</v>
      </c>
      <c r="BA272" s="5" t="n">
        <f aca="false">--($D272=--(AT272&gt;AM272))</f>
        <v>1</v>
      </c>
      <c r="BB272" s="5" t="n">
        <f aca="false">--($E272=--(AU272&gt;AN272))</f>
        <v>1</v>
      </c>
      <c r="BC272" s="5" t="n">
        <f aca="false">--($F272=--(AV272&gt;AO272))</f>
        <v>0</v>
      </c>
      <c r="BD272" s="5" t="n">
        <f aca="false">--($G272=--(AW272&gt;AP272))</f>
        <v>0</v>
      </c>
      <c r="BE272" s="5" t="n">
        <f aca="false">--($H272=--(AX272&gt;AQ272))</f>
        <v>1</v>
      </c>
      <c r="BF272" s="5" t="n">
        <f aca="false">--($I272=--(AY272&gt;AR272))</f>
        <v>1</v>
      </c>
      <c r="BG272" s="5" t="n">
        <f aca="false">SUM(AZ272:BF272)</f>
        <v>4</v>
      </c>
      <c r="BH272" s="5" t="n">
        <f aca="false">SUM(AE272:AK272)+AB272+AC272+AD272</f>
        <v>1200000000</v>
      </c>
    </row>
    <row r="273" customFormat="false" ht="15" hidden="true" customHeight="false" outlineLevel="0" collapsed="false">
      <c r="A273" s="5" t="n">
        <f aca="false">exit_value_2_usd</f>
        <v>1200000000</v>
      </c>
      <c r="B273" s="2" t="n">
        <f aca="false">ROW()-ROW($B$175)</f>
        <v>98</v>
      </c>
      <c r="C273" s="2" t="n">
        <f aca="false">MOD(QUOTIENT($B273,1),2)</f>
        <v>0</v>
      </c>
      <c r="D273" s="2" t="n">
        <f aca="false">MOD(QUOTIENT($B273,2),2)</f>
        <v>1</v>
      </c>
      <c r="E273" s="2" t="n">
        <f aca="false">MOD(QUOTIENT($B273,4),2)</f>
        <v>0</v>
      </c>
      <c r="F273" s="2" t="n">
        <f aca="false">MOD(QUOTIENT($B273,8),2)</f>
        <v>0</v>
      </c>
      <c r="G273" s="2" t="n">
        <f aca="false">MOD(QUOTIENT($B273,16),2)</f>
        <v>0</v>
      </c>
      <c r="H273" s="2" t="n">
        <f aca="false">MOD(QUOTIENT($B273,32),2)</f>
        <v>1</v>
      </c>
      <c r="I273" s="2" t="n">
        <f aca="false">MOD(QUOTIENT($B273,64),2)</f>
        <v>1</v>
      </c>
      <c r="J273" s="5" t="n">
        <f aca="false">IF($C273=const_zero,MIN(class_series_f_invested_usd,MAX(const_zero,$A273)),const_zero)</f>
        <v>30000000</v>
      </c>
      <c r="K273" s="5" t="n">
        <f aca="false">IF($D273=const_zero,MIN(class_series_e_invested_usd,MAX(const_zero,$A273-SUM($J273:$J273))),const_zero)</f>
        <v>0</v>
      </c>
      <c r="L273" s="5" t="n">
        <f aca="false">IF($E273=const_zero,MIN(class_series_d_invested_usd,MAX(const_zero,$A273-SUM($J273:$K273))),const_zero)</f>
        <v>100000000</v>
      </c>
      <c r="M273" s="5" t="n">
        <f aca="false">IF($F273=const_zero,MIN(class_series_c_invested_usd,MAX(const_zero,$A273-SUM($J273:$L273))),const_zero)</f>
        <v>60000000</v>
      </c>
      <c r="N273" s="5" t="n">
        <f aca="false">IF($G273=const_zero,MIN(class_series_b_invested_usd,MAX(const_zero,$A273-SUM($J273:$M273))),const_zero)</f>
        <v>30000000</v>
      </c>
      <c r="O273" s="5" t="n">
        <f aca="false">IF($H273=const_zero,MIN(class_series_a_invested_usd,MAX(const_zero,$A273-SUM($J273:$N273))),const_zero)</f>
        <v>0</v>
      </c>
      <c r="P273" s="5" t="n">
        <f aca="false">IF($I273=const_zero,MIN(class_seed_invested_usd,MAX(const_zero,$A273-SUM($J273:$O273))),const_zero)</f>
        <v>0</v>
      </c>
      <c r="Q273" s="5" t="n">
        <f aca="false">MAX(const_zero,$A273-SUM($J273:$P273))</f>
        <v>980000000</v>
      </c>
      <c r="R273" s="9" t="n">
        <f aca="false">common_rsa_total+'Pro-Forma'!$B$10+'Pro-Forma'!$B$11+IF($C273=const_one,'Pro-Forma'!$B$5,const_zero)+IF($D273=const_one,'Pro-Forma'!$F$27,const_zero)+IF($E273=const_one,'Pro-Forma'!$F$26,const_zero)+IF($F273=const_one,'Pro-Forma'!$F$25,const_zero)+IF($G273=const_one,'Pro-Forma'!$F$24,const_zero)+IF($H273=const_one,'Pro-Forma'!$F$23,const_zero)+IF($I273=const_one,'Pro-Forma'!$F$22,const_zero)</f>
        <v>25413833.1063222</v>
      </c>
      <c r="S273" s="23" t="b">
        <f aca="false">IF($R273&gt;const_zero,--($Q273&gt;option_strike_usd*$R273),const_zero)</f>
        <v>1</v>
      </c>
      <c r="T273" s="7" t="n">
        <f aca="false">IF($R273&gt;const_zero,IF($S273=const_one,($Q273+option_strike_usd*pre_f_options_issued)/($R273+pre_f_options_issued),$Q273/$R273),const_zero)</f>
        <v>35.1976024309421</v>
      </c>
      <c r="U273" s="5" t="n">
        <f aca="false">IF($C273=const_one,'Pro-Forma'!$B$5*$T273,const_zero)</f>
        <v>0</v>
      </c>
      <c r="V273" s="5" t="n">
        <f aca="false">IF($D273=const_one,'Pro-Forma'!$F$27*$T273,const_zero)</f>
        <v>215878168.703233</v>
      </c>
      <c r="W273" s="5" t="n">
        <f aca="false">IF($E273=const_one,'Pro-Forma'!$F$26*$T273,const_zero)</f>
        <v>0</v>
      </c>
      <c r="X273" s="5" t="n">
        <f aca="false">IF($F273=const_one,'Pro-Forma'!$F$25*$T273,const_zero)</f>
        <v>0</v>
      </c>
      <c r="Y273" s="5" t="n">
        <f aca="false">IF($G273=const_one,'Pro-Forma'!$F$24*$T273,const_zero)</f>
        <v>0</v>
      </c>
      <c r="Z273" s="5" t="n">
        <f aca="false">IF($H273=const_one,'Pro-Forma'!$F$23*$T273,const_zero)</f>
        <v>175988012.154711</v>
      </c>
      <c r="AA273" s="5" t="n">
        <f aca="false">IF($I273=const_one,'Pro-Forma'!$F$22*$T273,const_zero)</f>
        <v>175988012.154711</v>
      </c>
      <c r="AB273" s="5" t="n">
        <f aca="false">('Pro-Forma'!$B$10+'Pro-Forma'!$B$11)*$T273</f>
        <v>9873379.03151136</v>
      </c>
      <c r="AC273" s="5" t="n">
        <f aca="false">common_rsa_total*$T273</f>
        <v>316778421.878479</v>
      </c>
      <c r="AD273" s="5" t="n">
        <f aca="false">IF($S273=const_one,pre_f_options_issued*($T273-option_strike_usd),const_zero)</f>
        <v>85494006.0773553</v>
      </c>
      <c r="AE273" s="5" t="n">
        <f aca="false">J273+U273</f>
        <v>30000000</v>
      </c>
      <c r="AF273" s="5" t="n">
        <f aca="false">K273+V273</f>
        <v>215878168.703233</v>
      </c>
      <c r="AG273" s="5" t="n">
        <f aca="false">L273+W273</f>
        <v>100000000</v>
      </c>
      <c r="AH273" s="5" t="n">
        <f aca="false">M273+X273</f>
        <v>60000000</v>
      </c>
      <c r="AI273" s="5" t="n">
        <f aca="false">N273+Y273</f>
        <v>30000000</v>
      </c>
      <c r="AJ273" s="5" t="n">
        <f aca="false">O273+Z273</f>
        <v>175988012.154711</v>
      </c>
      <c r="AK273" s="5" t="n">
        <f aca="false">P273+AA273</f>
        <v>175988012.154711</v>
      </c>
      <c r="AL273" s="5" t="n">
        <f aca="false">INDEX($AE$175:$AE$302,$B273-$C273*1+const_one)</f>
        <v>30000000</v>
      </c>
      <c r="AM273" s="5" t="n">
        <f aca="false">INDEX($AF$175:$AF$302,$B273-$D273*2+const_one)</f>
        <v>300000000</v>
      </c>
      <c r="AN273" s="5" t="n">
        <f aca="false">INDEX($AG$175:$AG$302,$B273-$E273*4+const_one)</f>
        <v>100000000</v>
      </c>
      <c r="AO273" s="5" t="n">
        <f aca="false">INDEX($AH$175:$AH$302,$B273-$F273*8+const_one)</f>
        <v>60000000</v>
      </c>
      <c r="AP273" s="5" t="n">
        <f aca="false">INDEX($AI$175:$AI$302,$B273-$G273*16+const_one)</f>
        <v>30000000</v>
      </c>
      <c r="AQ273" s="5" t="n">
        <f aca="false">INDEX($AJ$175:$AJ$302,$B273-$H273*32+const_one)</f>
        <v>15000000</v>
      </c>
      <c r="AR273" s="5" t="n">
        <f aca="false">INDEX($AK$175:$AK$302,$B273-$I273*64+const_one)</f>
        <v>5000000</v>
      </c>
      <c r="AS273" s="5" t="n">
        <f aca="false">INDEX($AE$175:$AE$302,$B273+(const_one-$C273)*1+const_one)</f>
        <v>28115742.2396767</v>
      </c>
      <c r="AT273" s="5" t="n">
        <f aca="false">INDEX($AF$175:$AF$302,$B273+(const_one-$D273)*2+const_one)</f>
        <v>215878168.703233</v>
      </c>
      <c r="AU273" s="5" t="n">
        <f aca="false">INDEX($AG$175:$AG$302,$B273+(const_one-$E273)*4+const_one)</f>
        <v>63299724.4543955</v>
      </c>
      <c r="AV273" s="5" t="n">
        <f aca="false">INDEX($AH$175:$AH$302,$B273+(const_one-$F273)*8+const_one)</f>
        <v>82536576.3288505</v>
      </c>
      <c r="AW273" s="5" t="n">
        <f aca="false">INDEX($AI$175:$AI$302,$B273+(const_one-$G273)*16+const_one)</f>
        <v>98256983.8412823</v>
      </c>
      <c r="AX273" s="5" t="n">
        <f aca="false">INDEX($AJ$175:$AJ$302,$B273+(const_one-$H273)*32+const_one)</f>
        <v>175988012.154711</v>
      </c>
      <c r="AY273" s="5" t="n">
        <f aca="false">INDEX($AK$175:$AK$302,$B273+(const_one-$I273)*64+const_one)</f>
        <v>175988012.154711</v>
      </c>
      <c r="AZ273" s="5" t="n">
        <f aca="false">--($C273=--(AS273&gt;AL273))</f>
        <v>1</v>
      </c>
      <c r="BA273" s="5" t="n">
        <f aca="false">--($D273=--(AT273&gt;AM273))</f>
        <v>0</v>
      </c>
      <c r="BB273" s="5" t="n">
        <f aca="false">--($E273=--(AU273&gt;AN273))</f>
        <v>1</v>
      </c>
      <c r="BC273" s="5" t="n">
        <f aca="false">--($F273=--(AV273&gt;AO273))</f>
        <v>0</v>
      </c>
      <c r="BD273" s="5" t="n">
        <f aca="false">--($G273=--(AW273&gt;AP273))</f>
        <v>0</v>
      </c>
      <c r="BE273" s="5" t="n">
        <f aca="false">--($H273=--(AX273&gt;AQ273))</f>
        <v>1</v>
      </c>
      <c r="BF273" s="5" t="n">
        <f aca="false">--($I273=--(AY273&gt;AR273))</f>
        <v>1</v>
      </c>
      <c r="BG273" s="5" t="n">
        <f aca="false">SUM(AZ273:BF273)</f>
        <v>4</v>
      </c>
      <c r="BH273" s="5" t="n">
        <f aca="false">SUM(AE273:AK273)+AB273+AC273+AD273</f>
        <v>1200000000</v>
      </c>
    </row>
    <row r="274" customFormat="false" ht="15" hidden="true" customHeight="false" outlineLevel="0" collapsed="false">
      <c r="A274" s="5" t="n">
        <f aca="false">exit_value_2_usd</f>
        <v>1200000000</v>
      </c>
      <c r="B274" s="2" t="n">
        <f aca="false">ROW()-ROW($B$175)</f>
        <v>99</v>
      </c>
      <c r="C274" s="2" t="n">
        <f aca="false">MOD(QUOTIENT($B274,1),2)</f>
        <v>1</v>
      </c>
      <c r="D274" s="2" t="n">
        <f aca="false">MOD(QUOTIENT($B274,2),2)</f>
        <v>1</v>
      </c>
      <c r="E274" s="2" t="n">
        <f aca="false">MOD(QUOTIENT($B274,4),2)</f>
        <v>0</v>
      </c>
      <c r="F274" s="2" t="n">
        <f aca="false">MOD(QUOTIENT($B274,8),2)</f>
        <v>0</v>
      </c>
      <c r="G274" s="2" t="n">
        <f aca="false">MOD(QUOTIENT($B274,16),2)</f>
        <v>0</v>
      </c>
      <c r="H274" s="2" t="n">
        <f aca="false">MOD(QUOTIENT($B274,32),2)</f>
        <v>1</v>
      </c>
      <c r="I274" s="2" t="n">
        <f aca="false">MOD(QUOTIENT($B274,64),2)</f>
        <v>1</v>
      </c>
      <c r="J274" s="5" t="n">
        <f aca="false">IF($C274=const_zero,MIN(class_series_f_invested_usd,MAX(const_zero,$A274)),const_zero)</f>
        <v>0</v>
      </c>
      <c r="K274" s="5" t="n">
        <f aca="false">IF($D274=const_zero,MIN(class_series_e_invested_usd,MAX(const_zero,$A274-SUM($J274:$J274))),const_zero)</f>
        <v>0</v>
      </c>
      <c r="L274" s="5" t="n">
        <f aca="false">IF($E274=const_zero,MIN(class_series_d_invested_usd,MAX(const_zero,$A274-SUM($J274:$K274))),const_zero)</f>
        <v>100000000</v>
      </c>
      <c r="M274" s="5" t="n">
        <f aca="false">IF($F274=const_zero,MIN(class_series_c_invested_usd,MAX(const_zero,$A274-SUM($J274:$L274))),const_zero)</f>
        <v>60000000</v>
      </c>
      <c r="N274" s="5" t="n">
        <f aca="false">IF($G274=const_zero,MIN(class_series_b_invested_usd,MAX(const_zero,$A274-SUM($J274:$M274))),const_zero)</f>
        <v>30000000</v>
      </c>
      <c r="O274" s="5" t="n">
        <f aca="false">IF($H274=const_zero,MIN(class_series_a_invested_usd,MAX(const_zero,$A274-SUM($J274:$N274))),const_zero)</f>
        <v>0</v>
      </c>
      <c r="P274" s="5" t="n">
        <f aca="false">IF($I274=const_zero,MIN(class_seed_invested_usd,MAX(const_zero,$A274-SUM($J274:$O274))),const_zero)</f>
        <v>0</v>
      </c>
      <c r="Q274" s="5" t="n">
        <f aca="false">MAX(const_zero,$A274-SUM($J274:$P274))</f>
        <v>1010000000</v>
      </c>
      <c r="R274" s="9" t="n">
        <f aca="false">common_rsa_total+'Pro-Forma'!$B$10+'Pro-Forma'!$B$11+IF($C274=const_one,'Pro-Forma'!$B$5,const_zero)+IF($D274=const_one,'Pro-Forma'!$F$27,const_zero)+IF($E274=const_one,'Pro-Forma'!$F$26,const_zero)+IF($F274=const_one,'Pro-Forma'!$F$25,const_zero)+IF($G274=const_one,'Pro-Forma'!$F$24,const_zero)+IF($H274=const_one,'Pro-Forma'!$F$23,const_zero)+IF($I274=const_one,'Pro-Forma'!$F$22,const_zero)</f>
        <v>26211101.1755256</v>
      </c>
      <c r="S274" s="23" t="b">
        <f aca="false">IF($R274&gt;const_zero,--($Q274&gt;option_strike_usd*$R274),const_zero)</f>
        <v>1</v>
      </c>
      <c r="T274" s="7" t="n">
        <f aca="false">IF($R274&gt;const_zero,IF($S274=const_one,($Q274+option_strike_usd*pre_f_options_issued)/($R274+pre_f_options_issued),$Q274/$R274),const_zero)</f>
        <v>35.2651050828762</v>
      </c>
      <c r="U274" s="5" t="n">
        <f aca="false">IF($C274=const_one,'Pro-Forma'!$B$5*$T274,const_zero)</f>
        <v>28115742.2396767</v>
      </c>
      <c r="V274" s="5" t="n">
        <f aca="false">IF($D274=const_one,'Pro-Forma'!$F$27*$T274,const_zero)</f>
        <v>216292184.087115</v>
      </c>
      <c r="W274" s="5" t="n">
        <f aca="false">IF($E274=const_one,'Pro-Forma'!$F$26*$T274,const_zero)</f>
        <v>0</v>
      </c>
      <c r="X274" s="5" t="n">
        <f aca="false">IF($F274=const_one,'Pro-Forma'!$F$25*$T274,const_zero)</f>
        <v>0</v>
      </c>
      <c r="Y274" s="5" t="n">
        <f aca="false">IF($G274=const_one,'Pro-Forma'!$F$24*$T274,const_zero)</f>
        <v>0</v>
      </c>
      <c r="Z274" s="5" t="n">
        <f aca="false">IF($H274=const_one,'Pro-Forma'!$F$23*$T274,const_zero)</f>
        <v>176325525.414381</v>
      </c>
      <c r="AA274" s="5" t="n">
        <f aca="false">IF($I274=const_one,'Pro-Forma'!$F$22*$T274,const_zero)</f>
        <v>176325525.414381</v>
      </c>
      <c r="AB274" s="5" t="n">
        <f aca="false">('Pro-Forma'!$B$10+'Pro-Forma'!$B$11)*$T274</f>
        <v>9892314.39136962</v>
      </c>
      <c r="AC274" s="5" t="n">
        <f aca="false">common_rsa_total*$T274</f>
        <v>317385945.745886</v>
      </c>
      <c r="AD274" s="5" t="n">
        <f aca="false">IF($S274=const_one,pre_f_options_issued*($T274-option_strike_usd),const_zero)</f>
        <v>85662762.7071906</v>
      </c>
      <c r="AE274" s="5" t="n">
        <f aca="false">J274+U274</f>
        <v>28115742.2396767</v>
      </c>
      <c r="AF274" s="5" t="n">
        <f aca="false">K274+V274</f>
        <v>216292184.087115</v>
      </c>
      <c r="AG274" s="5" t="n">
        <f aca="false">L274+W274</f>
        <v>100000000</v>
      </c>
      <c r="AH274" s="5" t="n">
        <f aca="false">M274+X274</f>
        <v>60000000</v>
      </c>
      <c r="AI274" s="5" t="n">
        <f aca="false">N274+Y274</f>
        <v>30000000</v>
      </c>
      <c r="AJ274" s="5" t="n">
        <f aca="false">O274+Z274</f>
        <v>176325525.414381</v>
      </c>
      <c r="AK274" s="5" t="n">
        <f aca="false">P274+AA274</f>
        <v>176325525.414381</v>
      </c>
      <c r="AL274" s="5" t="n">
        <f aca="false">INDEX($AE$175:$AE$302,$B274-$C274*1+const_one)</f>
        <v>30000000</v>
      </c>
      <c r="AM274" s="5" t="n">
        <f aca="false">INDEX($AF$175:$AF$302,$B274-$D274*2+const_one)</f>
        <v>300000000</v>
      </c>
      <c r="AN274" s="5" t="n">
        <f aca="false">INDEX($AG$175:$AG$302,$B274-$E274*4+const_one)</f>
        <v>100000000</v>
      </c>
      <c r="AO274" s="5" t="n">
        <f aca="false">INDEX($AH$175:$AH$302,$B274-$F274*8+const_one)</f>
        <v>60000000</v>
      </c>
      <c r="AP274" s="5" t="n">
        <f aca="false">INDEX($AI$175:$AI$302,$B274-$G274*16+const_one)</f>
        <v>30000000</v>
      </c>
      <c r="AQ274" s="5" t="n">
        <f aca="false">INDEX($AJ$175:$AJ$302,$B274-$H274*32+const_one)</f>
        <v>15000000</v>
      </c>
      <c r="AR274" s="5" t="n">
        <f aca="false">INDEX($AK$175:$AK$302,$B274-$I274*64+const_one)</f>
        <v>5000000</v>
      </c>
      <c r="AS274" s="5" t="n">
        <f aca="false">INDEX($AE$175:$AE$302,$B274+(const_one-$C274)*1+const_one)</f>
        <v>28115742.2396767</v>
      </c>
      <c r="AT274" s="5" t="n">
        <f aca="false">INDEX($AF$175:$AF$302,$B274+(const_one-$D274)*2+const_one)</f>
        <v>216292184.087115</v>
      </c>
      <c r="AU274" s="5" t="n">
        <f aca="false">INDEX($AG$175:$AG$302,$B274+(const_one-$E274)*4+const_one)</f>
        <v>63350396.2970945</v>
      </c>
      <c r="AV274" s="5" t="n">
        <f aca="false">INDEX($AH$175:$AH$302,$B274+(const_one-$F274)*8+const_one)</f>
        <v>82735740.7080438</v>
      </c>
      <c r="AW274" s="5" t="n">
        <f aca="false">INDEX($AI$175:$AI$302,$B274+(const_one-$G274)*16+const_one)</f>
        <v>98624768.1116097</v>
      </c>
      <c r="AX274" s="5" t="n">
        <f aca="false">INDEX($AJ$175:$AJ$302,$B274+(const_one-$H274)*32+const_one)</f>
        <v>176325525.414381</v>
      </c>
      <c r="AY274" s="5" t="n">
        <f aca="false">INDEX($AK$175:$AK$302,$B274+(const_one-$I274)*64+const_one)</f>
        <v>176325525.414381</v>
      </c>
      <c r="AZ274" s="5" t="n">
        <f aca="false">--($C274=--(AS274&gt;AL274))</f>
        <v>0</v>
      </c>
      <c r="BA274" s="5" t="n">
        <f aca="false">--($D274=--(AT274&gt;AM274))</f>
        <v>0</v>
      </c>
      <c r="BB274" s="5" t="n">
        <f aca="false">--($E274=--(AU274&gt;AN274))</f>
        <v>1</v>
      </c>
      <c r="BC274" s="5" t="n">
        <f aca="false">--($F274=--(AV274&gt;AO274))</f>
        <v>0</v>
      </c>
      <c r="BD274" s="5" t="n">
        <f aca="false">--($G274=--(AW274&gt;AP274))</f>
        <v>0</v>
      </c>
      <c r="BE274" s="5" t="n">
        <f aca="false">--($H274=--(AX274&gt;AQ274))</f>
        <v>1</v>
      </c>
      <c r="BF274" s="5" t="n">
        <f aca="false">--($I274=--(AY274&gt;AR274))</f>
        <v>1</v>
      </c>
      <c r="BG274" s="5" t="n">
        <f aca="false">SUM(AZ274:BF274)</f>
        <v>3</v>
      </c>
      <c r="BH274" s="5" t="n">
        <f aca="false">SUM(AE274:AK274)+AB274+AC274+AD274</f>
        <v>1200000000</v>
      </c>
    </row>
    <row r="275" customFormat="false" ht="15" hidden="true" customHeight="false" outlineLevel="0" collapsed="false">
      <c r="A275" s="5" t="n">
        <f aca="false">exit_value_2_usd</f>
        <v>1200000000</v>
      </c>
      <c r="B275" s="2" t="n">
        <f aca="false">ROW()-ROW($B$175)</f>
        <v>100</v>
      </c>
      <c r="C275" s="2" t="n">
        <f aca="false">MOD(QUOTIENT($B275,1),2)</f>
        <v>0</v>
      </c>
      <c r="D275" s="2" t="n">
        <f aca="false">MOD(QUOTIENT($B275,2),2)</f>
        <v>0</v>
      </c>
      <c r="E275" s="2" t="n">
        <f aca="false">MOD(QUOTIENT($B275,4),2)</f>
        <v>1</v>
      </c>
      <c r="F275" s="2" t="n">
        <f aca="false">MOD(QUOTIENT($B275,8),2)</f>
        <v>0</v>
      </c>
      <c r="G275" s="2" t="n">
        <f aca="false">MOD(QUOTIENT($B275,16),2)</f>
        <v>0</v>
      </c>
      <c r="H275" s="2" t="n">
        <f aca="false">MOD(QUOTIENT($B275,32),2)</f>
        <v>1</v>
      </c>
      <c r="I275" s="2" t="n">
        <f aca="false">MOD(QUOTIENT($B275,64),2)</f>
        <v>1</v>
      </c>
      <c r="J275" s="5" t="n">
        <f aca="false">IF($C275=const_zero,MIN(class_series_f_invested_usd,MAX(const_zero,$A275)),const_zero)</f>
        <v>30000000</v>
      </c>
      <c r="K275" s="5" t="n">
        <f aca="false">IF($D275=const_zero,MIN(class_series_e_invested_usd,MAX(const_zero,$A275-SUM($J275:$J275))),const_zero)</f>
        <v>300000000</v>
      </c>
      <c r="L275" s="5" t="n">
        <f aca="false">IF($E275=const_zero,MIN(class_series_d_invested_usd,MAX(const_zero,$A275-SUM($J275:$K275))),const_zero)</f>
        <v>0</v>
      </c>
      <c r="M275" s="5" t="n">
        <f aca="false">IF($F275=const_zero,MIN(class_series_c_invested_usd,MAX(const_zero,$A275-SUM($J275:$L275))),const_zero)</f>
        <v>60000000</v>
      </c>
      <c r="N275" s="5" t="n">
        <f aca="false">IF($G275=const_zero,MIN(class_series_b_invested_usd,MAX(const_zero,$A275-SUM($J275:$M275))),const_zero)</f>
        <v>30000000</v>
      </c>
      <c r="O275" s="5" t="n">
        <f aca="false">IF($H275=const_zero,MIN(class_series_a_invested_usd,MAX(const_zero,$A275-SUM($J275:$N275))),const_zero)</f>
        <v>0</v>
      </c>
      <c r="P275" s="5" t="n">
        <f aca="false">IF($I275=const_zero,MIN(class_seed_invested_usd,MAX(const_zero,$A275-SUM($J275:$O275))),const_zero)</f>
        <v>0</v>
      </c>
      <c r="Q275" s="5" t="n">
        <f aca="false">MAX(const_zero,$A275-SUM($J275:$P275))</f>
        <v>780000000</v>
      </c>
      <c r="R275" s="9" t="n">
        <f aca="false">common_rsa_total+'Pro-Forma'!$B$10+'Pro-Forma'!$B$11+IF($C275=const_one,'Pro-Forma'!$B$5,const_zero)+IF($D275=const_one,'Pro-Forma'!$F$27,const_zero)+IF($E275=const_one,'Pro-Forma'!$F$26,const_zero)+IF($F275=const_one,'Pro-Forma'!$F$25,const_zero)+IF($G275=const_one,'Pro-Forma'!$F$24,const_zero)+IF($H275=const_one,'Pro-Forma'!$F$23,const_zero)+IF($I275=const_one,'Pro-Forma'!$F$22,const_zero)</f>
        <v>21014164.1892672</v>
      </c>
      <c r="S275" s="23" t="b">
        <f aca="false">IF($R275&gt;const_zero,--($Q275&gt;option_strike_usd*$R275),const_zero)</f>
        <v>1</v>
      </c>
      <c r="T275" s="7" t="n">
        <f aca="false">IF($R275&gt;const_zero,IF($S275=const_one,($Q275+option_strike_usd*pre_f_options_issued)/($R275+pre_f_options_issued),$Q275/$R275),const_zero)</f>
        <v>33.2778147546135</v>
      </c>
      <c r="U275" s="5" t="n">
        <f aca="false">IF($C275=const_one,'Pro-Forma'!$B$5*$T275,const_zero)</f>
        <v>0</v>
      </c>
      <c r="V275" s="5" t="n">
        <f aca="false">IF($D275=const_one,'Pro-Forma'!$F$27*$T275,const_zero)</f>
        <v>0</v>
      </c>
      <c r="W275" s="5" t="n">
        <f aca="false">IF($E275=const_one,'Pro-Forma'!$F$26*$T275,const_zero)</f>
        <v>57692128.8164421</v>
      </c>
      <c r="X275" s="5" t="n">
        <f aca="false">IF($F275=const_one,'Pro-Forma'!$F$25*$T275,const_zero)</f>
        <v>0</v>
      </c>
      <c r="Y275" s="5" t="n">
        <f aca="false">IF($G275=const_one,'Pro-Forma'!$F$24*$T275,const_zero)</f>
        <v>0</v>
      </c>
      <c r="Z275" s="5" t="n">
        <f aca="false">IF($H275=const_one,'Pro-Forma'!$F$23*$T275,const_zero)</f>
        <v>166389073.773068</v>
      </c>
      <c r="AA275" s="5" t="n">
        <f aca="false">IF($I275=const_one,'Pro-Forma'!$F$22*$T275,const_zero)</f>
        <v>166389073.773068</v>
      </c>
      <c r="AB275" s="5" t="n">
        <f aca="false">('Pro-Forma'!$B$10+'Pro-Forma'!$B$11)*$T275</f>
        <v>9334853.95936742</v>
      </c>
      <c r="AC275" s="5" t="n">
        <f aca="false">common_rsa_total*$T275</f>
        <v>299500332.791522</v>
      </c>
      <c r="AD275" s="5" t="n">
        <f aca="false">IF($S275=const_one,pre_f_options_issued*($T275-option_strike_usd),const_zero)</f>
        <v>80694536.8865338</v>
      </c>
      <c r="AE275" s="5" t="n">
        <f aca="false">J275+U275</f>
        <v>30000000</v>
      </c>
      <c r="AF275" s="5" t="n">
        <f aca="false">K275+V275</f>
        <v>300000000</v>
      </c>
      <c r="AG275" s="5" t="n">
        <f aca="false">L275+W275</f>
        <v>57692128.8164421</v>
      </c>
      <c r="AH275" s="5" t="n">
        <f aca="false">M275+X275</f>
        <v>60000000</v>
      </c>
      <c r="AI275" s="5" t="n">
        <f aca="false">N275+Y275</f>
        <v>30000000</v>
      </c>
      <c r="AJ275" s="5" t="n">
        <f aca="false">O275+Z275</f>
        <v>166389073.773068</v>
      </c>
      <c r="AK275" s="5" t="n">
        <f aca="false">P275+AA275</f>
        <v>166389073.773068</v>
      </c>
      <c r="AL275" s="5" t="n">
        <f aca="false">INDEX($AE$175:$AE$302,$B275-$C275*1+const_one)</f>
        <v>30000000</v>
      </c>
      <c r="AM275" s="5" t="n">
        <f aca="false">INDEX($AF$175:$AF$302,$B275-$D275*2+const_one)</f>
        <v>300000000</v>
      </c>
      <c r="AN275" s="5" t="n">
        <f aca="false">INDEX($AG$175:$AG$302,$B275-$E275*4+const_one)</f>
        <v>100000000</v>
      </c>
      <c r="AO275" s="5" t="n">
        <f aca="false">INDEX($AH$175:$AH$302,$B275-$F275*8+const_one)</f>
        <v>60000000</v>
      </c>
      <c r="AP275" s="5" t="n">
        <f aca="false">INDEX($AI$175:$AI$302,$B275-$G275*16+const_one)</f>
        <v>30000000</v>
      </c>
      <c r="AQ275" s="5" t="n">
        <f aca="false">INDEX($AJ$175:$AJ$302,$B275-$H275*32+const_one)</f>
        <v>15000000</v>
      </c>
      <c r="AR275" s="5" t="n">
        <f aca="false">INDEX($AK$175:$AK$302,$B275-$I275*64+const_one)</f>
        <v>5000000</v>
      </c>
      <c r="AS275" s="5" t="n">
        <f aca="false">INDEX($AE$175:$AE$302,$B275+(const_one-$C275)*1+const_one)</f>
        <v>26645090.2332994</v>
      </c>
      <c r="AT275" s="5" t="n">
        <f aca="false">INDEX($AF$175:$AF$302,$B275+(const_one-$D275)*2+const_one)</f>
        <v>223942075.345156</v>
      </c>
      <c r="AU275" s="5" t="n">
        <f aca="false">INDEX($AG$175:$AG$302,$B275+(const_one-$E275)*4+const_one)</f>
        <v>57692128.8164421</v>
      </c>
      <c r="AV275" s="5" t="n">
        <f aca="false">INDEX($AH$175:$AH$302,$B275+(const_one-$F275)*8+const_one)</f>
        <v>78026826.7667088</v>
      </c>
      <c r="AW275" s="5" t="n">
        <f aca="false">INDEX($AI$175:$AI$302,$B275+(const_one-$G275)*16+const_one)</f>
        <v>91931994.6350294</v>
      </c>
      <c r="AX275" s="5" t="n">
        <f aca="false">INDEX($AJ$175:$AJ$302,$B275+(const_one-$H275)*32+const_one)</f>
        <v>166389073.773068</v>
      </c>
      <c r="AY275" s="5" t="n">
        <f aca="false">INDEX($AK$175:$AK$302,$B275+(const_one-$I275)*64+const_one)</f>
        <v>166389073.773068</v>
      </c>
      <c r="AZ275" s="5" t="n">
        <f aca="false">--($C275=--(AS275&gt;AL275))</f>
        <v>1</v>
      </c>
      <c r="BA275" s="5" t="n">
        <f aca="false">--($D275=--(AT275&gt;AM275))</f>
        <v>1</v>
      </c>
      <c r="BB275" s="5" t="n">
        <f aca="false">--($E275=--(AU275&gt;AN275))</f>
        <v>0</v>
      </c>
      <c r="BC275" s="5" t="n">
        <f aca="false">--($F275=--(AV275&gt;AO275))</f>
        <v>0</v>
      </c>
      <c r="BD275" s="5" t="n">
        <f aca="false">--($G275=--(AW275&gt;AP275))</f>
        <v>0</v>
      </c>
      <c r="BE275" s="5" t="n">
        <f aca="false">--($H275=--(AX275&gt;AQ275))</f>
        <v>1</v>
      </c>
      <c r="BF275" s="5" t="n">
        <f aca="false">--($I275=--(AY275&gt;AR275))</f>
        <v>1</v>
      </c>
      <c r="BG275" s="5" t="n">
        <f aca="false">SUM(AZ275:BF275)</f>
        <v>4</v>
      </c>
      <c r="BH275" s="5" t="n">
        <f aca="false">SUM(AE275:AK275)+AB275+AC275+AD275</f>
        <v>1200000000</v>
      </c>
    </row>
    <row r="276" customFormat="false" ht="15" hidden="true" customHeight="false" outlineLevel="0" collapsed="false">
      <c r="A276" s="5" t="n">
        <f aca="false">exit_value_2_usd</f>
        <v>1200000000</v>
      </c>
      <c r="B276" s="2" t="n">
        <f aca="false">ROW()-ROW($B$175)</f>
        <v>101</v>
      </c>
      <c r="C276" s="2" t="n">
        <f aca="false">MOD(QUOTIENT($B276,1),2)</f>
        <v>1</v>
      </c>
      <c r="D276" s="2" t="n">
        <f aca="false">MOD(QUOTIENT($B276,2),2)</f>
        <v>0</v>
      </c>
      <c r="E276" s="2" t="n">
        <f aca="false">MOD(QUOTIENT($B276,4),2)</f>
        <v>1</v>
      </c>
      <c r="F276" s="2" t="n">
        <f aca="false">MOD(QUOTIENT($B276,8),2)</f>
        <v>0</v>
      </c>
      <c r="G276" s="2" t="n">
        <f aca="false">MOD(QUOTIENT($B276,16),2)</f>
        <v>0</v>
      </c>
      <c r="H276" s="2" t="n">
        <f aca="false">MOD(QUOTIENT($B276,32),2)</f>
        <v>1</v>
      </c>
      <c r="I276" s="2" t="n">
        <f aca="false">MOD(QUOTIENT($B276,64),2)</f>
        <v>1</v>
      </c>
      <c r="J276" s="5" t="n">
        <f aca="false">IF($C276=const_zero,MIN(class_series_f_invested_usd,MAX(const_zero,$A276)),const_zero)</f>
        <v>0</v>
      </c>
      <c r="K276" s="5" t="n">
        <f aca="false">IF($D276=const_zero,MIN(class_series_e_invested_usd,MAX(const_zero,$A276-SUM($J276:$J276))),const_zero)</f>
        <v>300000000</v>
      </c>
      <c r="L276" s="5" t="n">
        <f aca="false">IF($E276=const_zero,MIN(class_series_d_invested_usd,MAX(const_zero,$A276-SUM($J276:$K276))),const_zero)</f>
        <v>0</v>
      </c>
      <c r="M276" s="5" t="n">
        <f aca="false">IF($F276=const_zero,MIN(class_series_c_invested_usd,MAX(const_zero,$A276-SUM($J276:$L276))),const_zero)</f>
        <v>60000000</v>
      </c>
      <c r="N276" s="5" t="n">
        <f aca="false">IF($G276=const_zero,MIN(class_series_b_invested_usd,MAX(const_zero,$A276-SUM($J276:$M276))),const_zero)</f>
        <v>30000000</v>
      </c>
      <c r="O276" s="5" t="n">
        <f aca="false">IF($H276=const_zero,MIN(class_series_a_invested_usd,MAX(const_zero,$A276-SUM($J276:$N276))),const_zero)</f>
        <v>0</v>
      </c>
      <c r="P276" s="5" t="n">
        <f aca="false">IF($I276=const_zero,MIN(class_seed_invested_usd,MAX(const_zero,$A276-SUM($J276:$O276))),const_zero)</f>
        <v>0</v>
      </c>
      <c r="Q276" s="5" t="n">
        <f aca="false">MAX(const_zero,$A276-SUM($J276:$P276))</f>
        <v>810000000</v>
      </c>
      <c r="R276" s="9" t="n">
        <f aca="false">common_rsa_total+'Pro-Forma'!$B$10+'Pro-Forma'!$B$11+IF($C276=const_one,'Pro-Forma'!$B$5,const_zero)+IF($D276=const_one,'Pro-Forma'!$F$27,const_zero)+IF($E276=const_one,'Pro-Forma'!$F$26,const_zero)+IF($F276=const_one,'Pro-Forma'!$F$25,const_zero)+IF($G276=const_one,'Pro-Forma'!$F$24,const_zero)+IF($H276=const_one,'Pro-Forma'!$F$23,const_zero)+IF($I276=const_one,'Pro-Forma'!$F$22,const_zero)</f>
        <v>21811432.2584705</v>
      </c>
      <c r="S276" s="23" t="b">
        <f aca="false">IF($R276&gt;const_zero,--($Q276&gt;option_strike_usd*$R276),const_zero)</f>
        <v>1</v>
      </c>
      <c r="T276" s="7" t="n">
        <f aca="false">IF($R276&gt;const_zero,IF($S276=const_one,($Q276+option_strike_usd*pre_f_options_issued)/($R276+pre_f_options_issued),$Q276/$R276),const_zero)</f>
        <v>33.4204908769582</v>
      </c>
      <c r="U276" s="5" t="n">
        <f aca="false">IF($C276=const_one,'Pro-Forma'!$B$5*$T276,const_zero)</f>
        <v>26645090.2332994</v>
      </c>
      <c r="V276" s="5" t="n">
        <f aca="false">IF($D276=const_one,'Pro-Forma'!$F$27*$T276,const_zero)</f>
        <v>0</v>
      </c>
      <c r="W276" s="5" t="n">
        <f aca="false">IF($E276=const_one,'Pro-Forma'!$F$26*$T276,const_zero)</f>
        <v>57939479.4700242</v>
      </c>
      <c r="X276" s="5" t="n">
        <f aca="false">IF($F276=const_one,'Pro-Forma'!$F$25*$T276,const_zero)</f>
        <v>0</v>
      </c>
      <c r="Y276" s="5" t="n">
        <f aca="false">IF($G276=const_one,'Pro-Forma'!$F$24*$T276,const_zero)</f>
        <v>0</v>
      </c>
      <c r="Z276" s="5" t="n">
        <f aca="false">IF($H276=const_one,'Pro-Forma'!$F$23*$T276,const_zero)</f>
        <v>167102454.384791</v>
      </c>
      <c r="AA276" s="5" t="n">
        <f aca="false">IF($I276=const_one,'Pro-Forma'!$F$22*$T276,const_zero)</f>
        <v>167102454.384791</v>
      </c>
      <c r="AB276" s="5" t="n">
        <f aca="false">('Pro-Forma'!$B$10+'Pro-Forma'!$B$11)*$T276</f>
        <v>9374876.44207542</v>
      </c>
      <c r="AC276" s="5" t="n">
        <f aca="false">common_rsa_total*$T276</f>
        <v>300784417.892624</v>
      </c>
      <c r="AD276" s="5" t="n">
        <f aca="false">IF($S276=const_one,pre_f_options_issued*($T276-option_strike_usd),const_zero)</f>
        <v>81051227.1923955</v>
      </c>
      <c r="AE276" s="5" t="n">
        <f aca="false">J276+U276</f>
        <v>26645090.2332994</v>
      </c>
      <c r="AF276" s="5" t="n">
        <f aca="false">K276+V276</f>
        <v>300000000</v>
      </c>
      <c r="AG276" s="5" t="n">
        <f aca="false">L276+W276</f>
        <v>57939479.4700242</v>
      </c>
      <c r="AH276" s="5" t="n">
        <f aca="false">M276+X276</f>
        <v>60000000</v>
      </c>
      <c r="AI276" s="5" t="n">
        <f aca="false">N276+Y276</f>
        <v>30000000</v>
      </c>
      <c r="AJ276" s="5" t="n">
        <f aca="false">O276+Z276</f>
        <v>167102454.384791</v>
      </c>
      <c r="AK276" s="5" t="n">
        <f aca="false">P276+AA276</f>
        <v>167102454.384791</v>
      </c>
      <c r="AL276" s="5" t="n">
        <f aca="false">INDEX($AE$175:$AE$302,$B276-$C276*1+const_one)</f>
        <v>30000000</v>
      </c>
      <c r="AM276" s="5" t="n">
        <f aca="false">INDEX($AF$175:$AF$302,$B276-$D276*2+const_one)</f>
        <v>300000000</v>
      </c>
      <c r="AN276" s="5" t="n">
        <f aca="false">INDEX($AG$175:$AG$302,$B276-$E276*4+const_one)</f>
        <v>100000000</v>
      </c>
      <c r="AO276" s="5" t="n">
        <f aca="false">INDEX($AH$175:$AH$302,$B276-$F276*8+const_one)</f>
        <v>60000000</v>
      </c>
      <c r="AP276" s="5" t="n">
        <f aca="false">INDEX($AI$175:$AI$302,$B276-$G276*16+const_one)</f>
        <v>30000000</v>
      </c>
      <c r="AQ276" s="5" t="n">
        <f aca="false">INDEX($AJ$175:$AJ$302,$B276-$H276*32+const_one)</f>
        <v>15000000</v>
      </c>
      <c r="AR276" s="5" t="n">
        <f aca="false">INDEX($AK$175:$AK$302,$B276-$I276*64+const_one)</f>
        <v>5000000</v>
      </c>
      <c r="AS276" s="5" t="n">
        <f aca="false">INDEX($AE$175:$AE$302,$B276+(const_one-$C276)*1+const_one)</f>
        <v>26645090.2332994</v>
      </c>
      <c r="AT276" s="5" t="n">
        <f aca="false">INDEX($AF$175:$AF$302,$B276+(const_one-$D276)*2+const_one)</f>
        <v>224121342.43855</v>
      </c>
      <c r="AU276" s="5" t="n">
        <f aca="false">INDEX($AG$175:$AG$302,$B276+(const_one-$E276)*4+const_one)</f>
        <v>57939479.4700242</v>
      </c>
      <c r="AV276" s="5" t="n">
        <f aca="false">INDEX($AH$175:$AH$302,$B276+(const_one-$F276)*8+const_one)</f>
        <v>78393400.2391792</v>
      </c>
      <c r="AW276" s="5" t="n">
        <f aca="false">INDEX($AI$175:$AI$302,$B276+(const_one-$G276)*16+const_one)</f>
        <v>92543663.6233572</v>
      </c>
      <c r="AX276" s="5" t="n">
        <f aca="false">INDEX($AJ$175:$AJ$302,$B276+(const_one-$H276)*32+const_one)</f>
        <v>167102454.384791</v>
      </c>
      <c r="AY276" s="5" t="n">
        <f aca="false">INDEX($AK$175:$AK$302,$B276+(const_one-$I276)*64+const_one)</f>
        <v>167102454.384791</v>
      </c>
      <c r="AZ276" s="5" t="n">
        <f aca="false">--($C276=--(AS276&gt;AL276))</f>
        <v>0</v>
      </c>
      <c r="BA276" s="5" t="n">
        <f aca="false">--($D276=--(AT276&gt;AM276))</f>
        <v>1</v>
      </c>
      <c r="BB276" s="5" t="n">
        <f aca="false">--($E276=--(AU276&gt;AN276))</f>
        <v>0</v>
      </c>
      <c r="BC276" s="5" t="n">
        <f aca="false">--($F276=--(AV276&gt;AO276))</f>
        <v>0</v>
      </c>
      <c r="BD276" s="5" t="n">
        <f aca="false">--($G276=--(AW276&gt;AP276))</f>
        <v>0</v>
      </c>
      <c r="BE276" s="5" t="n">
        <f aca="false">--($H276=--(AX276&gt;AQ276))</f>
        <v>1</v>
      </c>
      <c r="BF276" s="5" t="n">
        <f aca="false">--($I276=--(AY276&gt;AR276))</f>
        <v>1</v>
      </c>
      <c r="BG276" s="5" t="n">
        <f aca="false">SUM(AZ276:BF276)</f>
        <v>3</v>
      </c>
      <c r="BH276" s="5" t="n">
        <f aca="false">SUM(AE276:AK276)+AB276+AC276+AD276</f>
        <v>1200000000</v>
      </c>
    </row>
    <row r="277" customFormat="false" ht="15" hidden="true" customHeight="false" outlineLevel="0" collapsed="false">
      <c r="A277" s="5" t="n">
        <f aca="false">exit_value_2_usd</f>
        <v>1200000000</v>
      </c>
      <c r="B277" s="2" t="n">
        <f aca="false">ROW()-ROW($B$175)</f>
        <v>102</v>
      </c>
      <c r="C277" s="2" t="n">
        <f aca="false">MOD(QUOTIENT($B277,1),2)</f>
        <v>0</v>
      </c>
      <c r="D277" s="2" t="n">
        <f aca="false">MOD(QUOTIENT($B277,2),2)</f>
        <v>1</v>
      </c>
      <c r="E277" s="2" t="n">
        <f aca="false">MOD(QUOTIENT($B277,4),2)</f>
        <v>1</v>
      </c>
      <c r="F277" s="2" t="n">
        <f aca="false">MOD(QUOTIENT($B277,8),2)</f>
        <v>0</v>
      </c>
      <c r="G277" s="2" t="n">
        <f aca="false">MOD(QUOTIENT($B277,16),2)</f>
        <v>0</v>
      </c>
      <c r="H277" s="2" t="n">
        <f aca="false">MOD(QUOTIENT($B277,32),2)</f>
        <v>1</v>
      </c>
      <c r="I277" s="2" t="n">
        <f aca="false">MOD(QUOTIENT($B277,64),2)</f>
        <v>1</v>
      </c>
      <c r="J277" s="5" t="n">
        <f aca="false">IF($C277=const_zero,MIN(class_series_f_invested_usd,MAX(const_zero,$A277)),const_zero)</f>
        <v>30000000</v>
      </c>
      <c r="K277" s="5" t="n">
        <f aca="false">IF($D277=const_zero,MIN(class_series_e_invested_usd,MAX(const_zero,$A277-SUM($J277:$J277))),const_zero)</f>
        <v>0</v>
      </c>
      <c r="L277" s="5" t="n">
        <f aca="false">IF($E277=const_zero,MIN(class_series_d_invested_usd,MAX(const_zero,$A277-SUM($J277:$K277))),const_zero)</f>
        <v>0</v>
      </c>
      <c r="M277" s="5" t="n">
        <f aca="false">IF($F277=const_zero,MIN(class_series_c_invested_usd,MAX(const_zero,$A277-SUM($J277:$L277))),const_zero)</f>
        <v>60000000</v>
      </c>
      <c r="N277" s="5" t="n">
        <f aca="false">IF($G277=const_zero,MIN(class_series_b_invested_usd,MAX(const_zero,$A277-SUM($J277:$M277))),const_zero)</f>
        <v>30000000</v>
      </c>
      <c r="O277" s="5" t="n">
        <f aca="false">IF($H277=const_zero,MIN(class_series_a_invested_usd,MAX(const_zero,$A277-SUM($J277:$N277))),const_zero)</f>
        <v>0</v>
      </c>
      <c r="P277" s="5" t="n">
        <f aca="false">IF($I277=const_zero,MIN(class_seed_invested_usd,MAX(const_zero,$A277-SUM($J277:$O277))),const_zero)</f>
        <v>0</v>
      </c>
      <c r="Q277" s="5" t="n">
        <f aca="false">MAX(const_zero,$A277-SUM($J277:$P277))</f>
        <v>1080000000</v>
      </c>
      <c r="R277" s="9" t="n">
        <f aca="false">common_rsa_total+'Pro-Forma'!$B$10+'Pro-Forma'!$B$11+IF($C277=const_one,'Pro-Forma'!$B$5,const_zero)+IF($D277=const_one,'Pro-Forma'!$F$27,const_zero)+IF($E277=const_one,'Pro-Forma'!$F$26,const_zero)+IF($F277=const_one,'Pro-Forma'!$F$25,const_zero)+IF($G277=const_one,'Pro-Forma'!$F$24,const_zero)+IF($H277=const_one,'Pro-Forma'!$F$23,const_zero)+IF($I277=const_one,'Pro-Forma'!$F$22,const_zero)</f>
        <v>27147484.4666011</v>
      </c>
      <c r="S277" s="23" t="b">
        <f aca="false">IF($R277&gt;const_zero,--($Q277&gt;option_strike_usd*$R277),const_zero)</f>
        <v>1</v>
      </c>
      <c r="T277" s="7" t="n">
        <f aca="false">IF($R277&gt;const_zero,IF($S277=const_one,($Q277+option_strike_usd*pre_f_options_issued)/($R277+pre_f_options_issued),$Q277/$R277),const_zero)</f>
        <v>36.5123726169576</v>
      </c>
      <c r="U277" s="5" t="n">
        <f aca="false">IF($C277=const_one,'Pro-Forma'!$B$5*$T277,const_zero)</f>
        <v>0</v>
      </c>
      <c r="V277" s="5" t="n">
        <f aca="false">IF($D277=const_one,'Pro-Forma'!$F$27*$T277,const_zero)</f>
        <v>223942075.345156</v>
      </c>
      <c r="W277" s="5" t="n">
        <f aca="false">IF($E277=const_one,'Pro-Forma'!$F$26*$T277,const_zero)</f>
        <v>63299724.4543955</v>
      </c>
      <c r="X277" s="5" t="n">
        <f aca="false">IF($F277=const_one,'Pro-Forma'!$F$25*$T277,const_zero)</f>
        <v>0</v>
      </c>
      <c r="Y277" s="5" t="n">
        <f aca="false">IF($G277=const_one,'Pro-Forma'!$F$24*$T277,const_zero)</f>
        <v>0</v>
      </c>
      <c r="Z277" s="5" t="n">
        <f aca="false">IF($H277=const_one,'Pro-Forma'!$F$23*$T277,const_zero)</f>
        <v>182561863.084788</v>
      </c>
      <c r="AA277" s="5" t="n">
        <f aca="false">IF($I277=const_one,'Pro-Forma'!$F$22*$T277,const_zero)</f>
        <v>182561863.084788</v>
      </c>
      <c r="AB277" s="5" t="n">
        <f aca="false">('Pro-Forma'!$B$10+'Pro-Forma'!$B$11)*$T277</f>
        <v>10242188.9358601</v>
      </c>
      <c r="AC277" s="5" t="n">
        <f aca="false">common_rsa_total*$T277</f>
        <v>328611353.552618</v>
      </c>
      <c r="AD277" s="5" t="n">
        <f aca="false">IF($S277=const_one,pre_f_options_issued*($T277-option_strike_usd),const_zero)</f>
        <v>88780931.542394</v>
      </c>
      <c r="AE277" s="5" t="n">
        <f aca="false">J277+U277</f>
        <v>30000000</v>
      </c>
      <c r="AF277" s="5" t="n">
        <f aca="false">K277+V277</f>
        <v>223942075.345156</v>
      </c>
      <c r="AG277" s="5" t="n">
        <f aca="false">L277+W277</f>
        <v>63299724.4543955</v>
      </c>
      <c r="AH277" s="5" t="n">
        <f aca="false">M277+X277</f>
        <v>60000000</v>
      </c>
      <c r="AI277" s="5" t="n">
        <f aca="false">N277+Y277</f>
        <v>30000000</v>
      </c>
      <c r="AJ277" s="5" t="n">
        <f aca="false">O277+Z277</f>
        <v>182561863.084788</v>
      </c>
      <c r="AK277" s="5" t="n">
        <f aca="false">P277+AA277</f>
        <v>182561863.084788</v>
      </c>
      <c r="AL277" s="5" t="n">
        <f aca="false">INDEX($AE$175:$AE$302,$B277-$C277*1+const_one)</f>
        <v>30000000</v>
      </c>
      <c r="AM277" s="5" t="n">
        <f aca="false">INDEX($AF$175:$AF$302,$B277-$D277*2+const_one)</f>
        <v>300000000</v>
      </c>
      <c r="AN277" s="5" t="n">
        <f aca="false">INDEX($AG$175:$AG$302,$B277-$E277*4+const_one)</f>
        <v>100000000</v>
      </c>
      <c r="AO277" s="5" t="n">
        <f aca="false">INDEX($AH$175:$AH$302,$B277-$F277*8+const_one)</f>
        <v>60000000</v>
      </c>
      <c r="AP277" s="5" t="n">
        <f aca="false">INDEX($AI$175:$AI$302,$B277-$G277*16+const_one)</f>
        <v>30000000</v>
      </c>
      <c r="AQ277" s="5" t="n">
        <f aca="false">INDEX($AJ$175:$AJ$302,$B277-$H277*32+const_one)</f>
        <v>15000000</v>
      </c>
      <c r="AR277" s="5" t="n">
        <f aca="false">INDEX($AK$175:$AK$302,$B277-$I277*64+const_one)</f>
        <v>5000000</v>
      </c>
      <c r="AS277" s="5" t="n">
        <f aca="false">INDEX($AE$175:$AE$302,$B277+(const_one-$C277)*1+const_one)</f>
        <v>29133451.6825381</v>
      </c>
      <c r="AT277" s="5" t="n">
        <f aca="false">INDEX($AF$175:$AF$302,$B277+(const_one-$D277)*2+const_one)</f>
        <v>223942075.345156</v>
      </c>
      <c r="AU277" s="5" t="n">
        <f aca="false">INDEX($AG$175:$AG$302,$B277+(const_one-$E277)*4+const_one)</f>
        <v>63299724.4543955</v>
      </c>
      <c r="AV277" s="5" t="n">
        <f aca="false">INDEX($AH$175:$AH$302,$B277+(const_one-$F277)*8+const_one)</f>
        <v>85560537.6096721</v>
      </c>
      <c r="AW277" s="5" t="n">
        <f aca="false">INDEX($AI$175:$AI$302,$B277+(const_one-$G277)*16+const_one)</f>
        <v>102228396.904954</v>
      </c>
      <c r="AX277" s="5" t="n">
        <f aca="false">INDEX($AJ$175:$AJ$302,$B277+(const_one-$H277)*32+const_one)</f>
        <v>182561863.084788</v>
      </c>
      <c r="AY277" s="5" t="n">
        <f aca="false">INDEX($AK$175:$AK$302,$B277+(const_one-$I277)*64+const_one)</f>
        <v>182561863.084788</v>
      </c>
      <c r="AZ277" s="5" t="n">
        <f aca="false">--($C277=--(AS277&gt;AL277))</f>
        <v>1</v>
      </c>
      <c r="BA277" s="5" t="n">
        <f aca="false">--($D277=--(AT277&gt;AM277))</f>
        <v>0</v>
      </c>
      <c r="BB277" s="5" t="n">
        <f aca="false">--($E277=--(AU277&gt;AN277))</f>
        <v>0</v>
      </c>
      <c r="BC277" s="5" t="n">
        <f aca="false">--($F277=--(AV277&gt;AO277))</f>
        <v>0</v>
      </c>
      <c r="BD277" s="5" t="n">
        <f aca="false">--($G277=--(AW277&gt;AP277))</f>
        <v>0</v>
      </c>
      <c r="BE277" s="5" t="n">
        <f aca="false">--($H277=--(AX277&gt;AQ277))</f>
        <v>1</v>
      </c>
      <c r="BF277" s="5" t="n">
        <f aca="false">--($I277=--(AY277&gt;AR277))</f>
        <v>1</v>
      </c>
      <c r="BG277" s="5" t="n">
        <f aca="false">SUM(AZ277:BF277)</f>
        <v>3</v>
      </c>
      <c r="BH277" s="5" t="n">
        <f aca="false">SUM(AE277:AK277)+AB277+AC277+AD277</f>
        <v>1200000000</v>
      </c>
    </row>
    <row r="278" customFormat="false" ht="15" hidden="true" customHeight="false" outlineLevel="0" collapsed="false">
      <c r="A278" s="5" t="n">
        <f aca="false">exit_value_2_usd</f>
        <v>1200000000</v>
      </c>
      <c r="B278" s="2" t="n">
        <f aca="false">ROW()-ROW($B$175)</f>
        <v>103</v>
      </c>
      <c r="C278" s="2" t="n">
        <f aca="false">MOD(QUOTIENT($B278,1),2)</f>
        <v>1</v>
      </c>
      <c r="D278" s="2" t="n">
        <f aca="false">MOD(QUOTIENT($B278,2),2)</f>
        <v>1</v>
      </c>
      <c r="E278" s="2" t="n">
        <f aca="false">MOD(QUOTIENT($B278,4),2)</f>
        <v>1</v>
      </c>
      <c r="F278" s="2" t="n">
        <f aca="false">MOD(QUOTIENT($B278,8),2)</f>
        <v>0</v>
      </c>
      <c r="G278" s="2" t="n">
        <f aca="false">MOD(QUOTIENT($B278,16),2)</f>
        <v>0</v>
      </c>
      <c r="H278" s="2" t="n">
        <f aca="false">MOD(QUOTIENT($B278,32),2)</f>
        <v>1</v>
      </c>
      <c r="I278" s="2" t="n">
        <f aca="false">MOD(QUOTIENT($B278,64),2)</f>
        <v>1</v>
      </c>
      <c r="J278" s="5" t="n">
        <f aca="false">IF($C278=const_zero,MIN(class_series_f_invested_usd,MAX(const_zero,$A278)),const_zero)</f>
        <v>0</v>
      </c>
      <c r="K278" s="5" t="n">
        <f aca="false">IF($D278=const_zero,MIN(class_series_e_invested_usd,MAX(const_zero,$A278-SUM($J278:$J278))),const_zero)</f>
        <v>0</v>
      </c>
      <c r="L278" s="5" t="n">
        <f aca="false">IF($E278=const_zero,MIN(class_series_d_invested_usd,MAX(const_zero,$A278-SUM($J278:$K278))),const_zero)</f>
        <v>0</v>
      </c>
      <c r="M278" s="5" t="n">
        <f aca="false">IF($F278=const_zero,MIN(class_series_c_invested_usd,MAX(const_zero,$A278-SUM($J278:$L278))),const_zero)</f>
        <v>60000000</v>
      </c>
      <c r="N278" s="5" t="n">
        <f aca="false">IF($G278=const_zero,MIN(class_series_b_invested_usd,MAX(const_zero,$A278-SUM($J278:$M278))),const_zero)</f>
        <v>30000000</v>
      </c>
      <c r="O278" s="5" t="n">
        <f aca="false">IF($H278=const_zero,MIN(class_series_a_invested_usd,MAX(const_zero,$A278-SUM($J278:$N278))),const_zero)</f>
        <v>0</v>
      </c>
      <c r="P278" s="5" t="n">
        <f aca="false">IF($I278=const_zero,MIN(class_seed_invested_usd,MAX(const_zero,$A278-SUM($J278:$O278))),const_zero)</f>
        <v>0</v>
      </c>
      <c r="Q278" s="5" t="n">
        <f aca="false">MAX(const_zero,$A278-SUM($J278:$P278))</f>
        <v>1110000000</v>
      </c>
      <c r="R278" s="9" t="n">
        <f aca="false">common_rsa_total+'Pro-Forma'!$B$10+'Pro-Forma'!$B$11+IF($C278=const_one,'Pro-Forma'!$B$5,const_zero)+IF($D278=const_one,'Pro-Forma'!$F$27,const_zero)+IF($E278=const_one,'Pro-Forma'!$F$26,const_zero)+IF($F278=const_one,'Pro-Forma'!$F$25,const_zero)+IF($G278=const_one,'Pro-Forma'!$F$24,const_zero)+IF($H278=const_one,'Pro-Forma'!$F$23,const_zero)+IF($I278=const_one,'Pro-Forma'!$F$22,const_zero)</f>
        <v>27944752.5358044</v>
      </c>
      <c r="S278" s="23" t="b">
        <f aca="false">IF($R278&gt;const_zero,--($Q278&gt;option_strike_usd*$R278),const_zero)</f>
        <v>1</v>
      </c>
      <c r="T278" s="7" t="n">
        <f aca="false">IF($R278&gt;const_zero,IF($S278=const_one,($Q278+option_strike_usd*pre_f_options_issued)/($R278+pre_f_options_issued),$Q278/$R278),const_zero)</f>
        <v>36.5416010096207</v>
      </c>
      <c r="U278" s="5" t="n">
        <f aca="false">IF($C278=const_one,'Pro-Forma'!$B$5*$T278,const_zero)</f>
        <v>29133451.6825381</v>
      </c>
      <c r="V278" s="5" t="n">
        <f aca="false">IF($D278=const_one,'Pro-Forma'!$F$27*$T278,const_zero)</f>
        <v>224121342.43855</v>
      </c>
      <c r="W278" s="5" t="n">
        <f aca="false">IF($E278=const_one,'Pro-Forma'!$F$26*$T278,const_zero)</f>
        <v>63350396.2970945</v>
      </c>
      <c r="X278" s="5" t="n">
        <f aca="false">IF($F278=const_one,'Pro-Forma'!$F$25*$T278,const_zero)</f>
        <v>0</v>
      </c>
      <c r="Y278" s="5" t="n">
        <f aca="false">IF($G278=const_one,'Pro-Forma'!$F$24*$T278,const_zero)</f>
        <v>0</v>
      </c>
      <c r="Z278" s="5" t="n">
        <f aca="false">IF($H278=const_one,'Pro-Forma'!$F$23*$T278,const_zero)</f>
        <v>182708005.048103</v>
      </c>
      <c r="AA278" s="5" t="n">
        <f aca="false">IF($I278=const_one,'Pro-Forma'!$F$22*$T278,const_zero)</f>
        <v>182708005.048103</v>
      </c>
      <c r="AB278" s="5" t="n">
        <f aca="false">('Pro-Forma'!$B$10+'Pro-Forma'!$B$11)*$T278</f>
        <v>10250387.8749728</v>
      </c>
      <c r="AC278" s="5" t="n">
        <f aca="false">common_rsa_total*$T278</f>
        <v>328874409.086586</v>
      </c>
      <c r="AD278" s="5" t="n">
        <f aca="false">IF($S278=const_one,pre_f_options_issued*($T278-option_strike_usd),const_zero)</f>
        <v>88854002.5240516</v>
      </c>
      <c r="AE278" s="5" t="n">
        <f aca="false">J278+U278</f>
        <v>29133451.6825381</v>
      </c>
      <c r="AF278" s="5" t="n">
        <f aca="false">K278+V278</f>
        <v>224121342.43855</v>
      </c>
      <c r="AG278" s="5" t="n">
        <f aca="false">L278+W278</f>
        <v>63350396.2970945</v>
      </c>
      <c r="AH278" s="5" t="n">
        <f aca="false">M278+X278</f>
        <v>60000000</v>
      </c>
      <c r="AI278" s="5" t="n">
        <f aca="false">N278+Y278</f>
        <v>30000000</v>
      </c>
      <c r="AJ278" s="5" t="n">
        <f aca="false">O278+Z278</f>
        <v>182708005.048103</v>
      </c>
      <c r="AK278" s="5" t="n">
        <f aca="false">P278+AA278</f>
        <v>182708005.048103</v>
      </c>
      <c r="AL278" s="5" t="n">
        <f aca="false">INDEX($AE$175:$AE$302,$B278-$C278*1+const_one)</f>
        <v>30000000</v>
      </c>
      <c r="AM278" s="5" t="n">
        <f aca="false">INDEX($AF$175:$AF$302,$B278-$D278*2+const_one)</f>
        <v>300000000</v>
      </c>
      <c r="AN278" s="5" t="n">
        <f aca="false">INDEX($AG$175:$AG$302,$B278-$E278*4+const_one)</f>
        <v>100000000</v>
      </c>
      <c r="AO278" s="5" t="n">
        <f aca="false">INDEX($AH$175:$AH$302,$B278-$F278*8+const_one)</f>
        <v>60000000</v>
      </c>
      <c r="AP278" s="5" t="n">
        <f aca="false">INDEX($AI$175:$AI$302,$B278-$G278*16+const_one)</f>
        <v>30000000</v>
      </c>
      <c r="AQ278" s="5" t="n">
        <f aca="false">INDEX($AJ$175:$AJ$302,$B278-$H278*32+const_one)</f>
        <v>15000000</v>
      </c>
      <c r="AR278" s="5" t="n">
        <f aca="false">INDEX($AK$175:$AK$302,$B278-$I278*64+const_one)</f>
        <v>5000000</v>
      </c>
      <c r="AS278" s="5" t="n">
        <f aca="false">INDEX($AE$175:$AE$302,$B278+(const_one-$C278)*1+const_one)</f>
        <v>29133451.6825381</v>
      </c>
      <c r="AT278" s="5" t="n">
        <f aca="false">INDEX($AF$175:$AF$302,$B278+(const_one-$D278)*2+const_one)</f>
        <v>224121342.43855</v>
      </c>
      <c r="AU278" s="5" t="n">
        <f aca="false">INDEX($AG$175:$AG$302,$B278+(const_one-$E278)*4+const_one)</f>
        <v>63350396.2970945</v>
      </c>
      <c r="AV278" s="5" t="n">
        <f aca="false">INDEX($AH$175:$AH$302,$B278+(const_one-$F278)*8+const_one)</f>
        <v>85675786.3202785</v>
      </c>
      <c r="AW278" s="5" t="n">
        <f aca="false">INDEX($AI$175:$AI$302,$B278+(const_one-$G278)*16+const_one)</f>
        <v>102482444.632553</v>
      </c>
      <c r="AX278" s="5" t="n">
        <f aca="false">INDEX($AJ$175:$AJ$302,$B278+(const_one-$H278)*32+const_one)</f>
        <v>182708005.048103</v>
      </c>
      <c r="AY278" s="5" t="n">
        <f aca="false">INDEX($AK$175:$AK$302,$B278+(const_one-$I278)*64+const_one)</f>
        <v>182708005.048103</v>
      </c>
      <c r="AZ278" s="5" t="n">
        <f aca="false">--($C278=--(AS278&gt;AL278))</f>
        <v>0</v>
      </c>
      <c r="BA278" s="5" t="n">
        <f aca="false">--($D278=--(AT278&gt;AM278))</f>
        <v>0</v>
      </c>
      <c r="BB278" s="5" t="n">
        <f aca="false">--($E278=--(AU278&gt;AN278))</f>
        <v>0</v>
      </c>
      <c r="BC278" s="5" t="n">
        <f aca="false">--($F278=--(AV278&gt;AO278))</f>
        <v>0</v>
      </c>
      <c r="BD278" s="5" t="n">
        <f aca="false">--($G278=--(AW278&gt;AP278))</f>
        <v>0</v>
      </c>
      <c r="BE278" s="5" t="n">
        <f aca="false">--($H278=--(AX278&gt;AQ278))</f>
        <v>1</v>
      </c>
      <c r="BF278" s="5" t="n">
        <f aca="false">--($I278=--(AY278&gt;AR278))</f>
        <v>1</v>
      </c>
      <c r="BG278" s="5" t="n">
        <f aca="false">SUM(AZ278:BF278)</f>
        <v>2</v>
      </c>
      <c r="BH278" s="5" t="n">
        <f aca="false">SUM(AE278:AK278)+AB278+AC278+AD278</f>
        <v>1200000000</v>
      </c>
    </row>
    <row r="279" customFormat="false" ht="15" hidden="true" customHeight="false" outlineLevel="0" collapsed="false">
      <c r="A279" s="5" t="n">
        <f aca="false">exit_value_2_usd</f>
        <v>1200000000</v>
      </c>
      <c r="B279" s="2" t="n">
        <f aca="false">ROW()-ROW($B$175)</f>
        <v>104</v>
      </c>
      <c r="C279" s="2" t="n">
        <f aca="false">MOD(QUOTIENT($B279,1),2)</f>
        <v>0</v>
      </c>
      <c r="D279" s="2" t="n">
        <f aca="false">MOD(QUOTIENT($B279,2),2)</f>
        <v>0</v>
      </c>
      <c r="E279" s="2" t="n">
        <f aca="false">MOD(QUOTIENT($B279,4),2)</f>
        <v>0</v>
      </c>
      <c r="F279" s="2" t="n">
        <f aca="false">MOD(QUOTIENT($B279,8),2)</f>
        <v>1</v>
      </c>
      <c r="G279" s="2" t="n">
        <f aca="false">MOD(QUOTIENT($B279,16),2)</f>
        <v>0</v>
      </c>
      <c r="H279" s="2" t="n">
        <f aca="false">MOD(QUOTIENT($B279,32),2)</f>
        <v>1</v>
      </c>
      <c r="I279" s="2" t="n">
        <f aca="false">MOD(QUOTIENT($B279,64),2)</f>
        <v>1</v>
      </c>
      <c r="J279" s="5" t="n">
        <f aca="false">IF($C279=const_zero,MIN(class_series_f_invested_usd,MAX(const_zero,$A279)),const_zero)</f>
        <v>30000000</v>
      </c>
      <c r="K279" s="5" t="n">
        <f aca="false">IF($D279=const_zero,MIN(class_series_e_invested_usd,MAX(const_zero,$A279-SUM($J279:$J279))),const_zero)</f>
        <v>300000000</v>
      </c>
      <c r="L279" s="5" t="n">
        <f aca="false">IF($E279=const_zero,MIN(class_series_d_invested_usd,MAX(const_zero,$A279-SUM($J279:$K279))),const_zero)</f>
        <v>100000000</v>
      </c>
      <c r="M279" s="5" t="n">
        <f aca="false">IF($F279=const_zero,MIN(class_series_c_invested_usd,MAX(const_zero,$A279-SUM($J279:$L279))),const_zero)</f>
        <v>0</v>
      </c>
      <c r="N279" s="5" t="n">
        <f aca="false">IF($G279=const_zero,MIN(class_series_b_invested_usd,MAX(const_zero,$A279-SUM($J279:$M279))),const_zero)</f>
        <v>30000000</v>
      </c>
      <c r="O279" s="5" t="n">
        <f aca="false">IF($H279=const_zero,MIN(class_series_a_invested_usd,MAX(const_zero,$A279-SUM($J279:$N279))),const_zero)</f>
        <v>0</v>
      </c>
      <c r="P279" s="5" t="n">
        <f aca="false">IF($I279=const_zero,MIN(class_seed_invested_usd,MAX(const_zero,$A279-SUM($J279:$O279))),const_zero)</f>
        <v>0</v>
      </c>
      <c r="Q279" s="5" t="n">
        <f aca="false">MAX(const_zero,$A279-SUM($J279:$P279))</f>
        <v>740000000</v>
      </c>
      <c r="R279" s="9" t="n">
        <f aca="false">common_rsa_total+'Pro-Forma'!$B$10+'Pro-Forma'!$B$11+IF($C279=const_one,'Pro-Forma'!$B$5,const_zero)+IF($D279=const_one,'Pro-Forma'!$F$27,const_zero)+IF($E279=const_one,'Pro-Forma'!$F$26,const_zero)+IF($F279=const_one,'Pro-Forma'!$F$25,const_zero)+IF($G279=const_one,'Pro-Forma'!$F$24,const_zero)+IF($H279=const_one,'Pro-Forma'!$F$23,const_zero)+IF($I279=const_one,'Pro-Forma'!$F$22,const_zero)</f>
        <v>21680512.8289884</v>
      </c>
      <c r="S279" s="23" t="b">
        <f aca="false">IF($R279&gt;const_zero,--($Q279&gt;option_strike_usd*$R279),const_zero)</f>
        <v>1</v>
      </c>
      <c r="T279" s="7" t="n">
        <f aca="false">IF($R279&gt;const_zero,IF($S279=const_one,($Q279+option_strike_usd*pre_f_options_issued)/($R279+pre_f_options_issued),$Q279/$R279),const_zero)</f>
        <v>30.7065447805502</v>
      </c>
      <c r="U279" s="5" t="n">
        <f aca="false">IF($C279=const_one,'Pro-Forma'!$B$5*$T279,const_zero)</f>
        <v>0</v>
      </c>
      <c r="V279" s="5" t="n">
        <f aca="false">IF($D279=const_one,'Pro-Forma'!$F$27*$T279,const_zero)</f>
        <v>0</v>
      </c>
      <c r="W279" s="5" t="n">
        <f aca="false">IF($E279=const_one,'Pro-Forma'!$F$26*$T279,const_zero)</f>
        <v>0</v>
      </c>
      <c r="X279" s="5" t="n">
        <f aca="false">IF($F279=const_one,'Pro-Forma'!$F$25*$T279,const_zero)</f>
        <v>73695707.4733205</v>
      </c>
      <c r="Y279" s="5" t="n">
        <f aca="false">IF($G279=const_one,'Pro-Forma'!$F$24*$T279,const_zero)</f>
        <v>0</v>
      </c>
      <c r="Z279" s="5" t="n">
        <f aca="false">IF($H279=const_one,'Pro-Forma'!$F$23*$T279,const_zero)</f>
        <v>153532723.902751</v>
      </c>
      <c r="AA279" s="5" t="n">
        <f aca="false">IF($I279=const_one,'Pro-Forma'!$F$22*$T279,const_zero)</f>
        <v>153532723.902751</v>
      </c>
      <c r="AB279" s="5" t="n">
        <f aca="false">('Pro-Forma'!$B$10+'Pro-Forma'!$B$11)*$T279</f>
        <v>8613579.74485008</v>
      </c>
      <c r="AC279" s="5" t="n">
        <f aca="false">common_rsa_total*$T279</f>
        <v>276358903.024952</v>
      </c>
      <c r="AD279" s="5" t="n">
        <f aca="false">IF($S279=const_one,pre_f_options_issued*($T279-option_strike_usd),const_zero)</f>
        <v>74266361.9513755</v>
      </c>
      <c r="AE279" s="5" t="n">
        <f aca="false">J279+U279</f>
        <v>30000000</v>
      </c>
      <c r="AF279" s="5" t="n">
        <f aca="false">K279+V279</f>
        <v>300000000</v>
      </c>
      <c r="AG279" s="5" t="n">
        <f aca="false">L279+W279</f>
        <v>100000000</v>
      </c>
      <c r="AH279" s="5" t="n">
        <f aca="false">M279+X279</f>
        <v>73695707.4733205</v>
      </c>
      <c r="AI279" s="5" t="n">
        <f aca="false">N279+Y279</f>
        <v>30000000</v>
      </c>
      <c r="AJ279" s="5" t="n">
        <f aca="false">O279+Z279</f>
        <v>153532723.902751</v>
      </c>
      <c r="AK279" s="5" t="n">
        <f aca="false">P279+AA279</f>
        <v>153532723.902751</v>
      </c>
      <c r="AL279" s="5" t="n">
        <f aca="false">INDEX($AE$175:$AE$302,$B279-$C279*1+const_one)</f>
        <v>30000000</v>
      </c>
      <c r="AM279" s="5" t="n">
        <f aca="false">INDEX($AF$175:$AF$302,$B279-$D279*2+const_one)</f>
        <v>300000000</v>
      </c>
      <c r="AN279" s="5" t="n">
        <f aca="false">INDEX($AG$175:$AG$302,$B279-$E279*4+const_one)</f>
        <v>100000000</v>
      </c>
      <c r="AO279" s="5" t="n">
        <f aca="false">INDEX($AH$175:$AH$302,$B279-$F279*8+const_one)</f>
        <v>60000000</v>
      </c>
      <c r="AP279" s="5" t="n">
        <f aca="false">INDEX($AI$175:$AI$302,$B279-$G279*16+const_one)</f>
        <v>30000000</v>
      </c>
      <c r="AQ279" s="5" t="n">
        <f aca="false">INDEX($AJ$175:$AJ$302,$B279-$H279*32+const_one)</f>
        <v>15000000</v>
      </c>
      <c r="AR279" s="5" t="n">
        <f aca="false">INDEX($AK$175:$AK$302,$B279-$I279*64+const_one)</f>
        <v>5000000</v>
      </c>
      <c r="AS279" s="5" t="n">
        <f aca="false">INDEX($AE$175:$AE$302,$B279+(const_one-$C279)*1+const_one)</f>
        <v>24657498.0367511</v>
      </c>
      <c r="AT279" s="5" t="n">
        <f aca="false">INDEX($AF$175:$AF$302,$B279+(const_one-$D279)*2+const_one)</f>
        <v>210926357.174772</v>
      </c>
      <c r="AU279" s="5" t="n">
        <f aca="false">INDEX($AG$175:$AG$302,$B279+(const_one-$E279)*4+const_one)</f>
        <v>56363047.6509767</v>
      </c>
      <c r="AV279" s="5" t="n">
        <f aca="false">INDEX($AH$175:$AH$302,$B279+(const_one-$F279)*8+const_one)</f>
        <v>73695707.4733205</v>
      </c>
      <c r="AW279" s="5" t="n">
        <f aca="false">INDEX($AI$175:$AI$302,$B279+(const_one-$G279)*16+const_one)</f>
        <v>85263291.92466</v>
      </c>
      <c r="AX279" s="5" t="n">
        <f aca="false">INDEX($AJ$175:$AJ$302,$B279+(const_one-$H279)*32+const_one)</f>
        <v>153532723.902751</v>
      </c>
      <c r="AY279" s="5" t="n">
        <f aca="false">INDEX($AK$175:$AK$302,$B279+(const_one-$I279)*64+const_one)</f>
        <v>153532723.902751</v>
      </c>
      <c r="AZ279" s="5" t="n">
        <f aca="false">--($C279=--(AS279&gt;AL279))</f>
        <v>1</v>
      </c>
      <c r="BA279" s="5" t="n">
        <f aca="false">--($D279=--(AT279&gt;AM279))</f>
        <v>1</v>
      </c>
      <c r="BB279" s="5" t="n">
        <f aca="false">--($E279=--(AU279&gt;AN279))</f>
        <v>1</v>
      </c>
      <c r="BC279" s="5" t="n">
        <f aca="false">--($F279=--(AV279&gt;AO279))</f>
        <v>1</v>
      </c>
      <c r="BD279" s="5" t="n">
        <f aca="false">--($G279=--(AW279&gt;AP279))</f>
        <v>0</v>
      </c>
      <c r="BE279" s="5" t="n">
        <f aca="false">--($H279=--(AX279&gt;AQ279))</f>
        <v>1</v>
      </c>
      <c r="BF279" s="5" t="n">
        <f aca="false">--($I279=--(AY279&gt;AR279))</f>
        <v>1</v>
      </c>
      <c r="BG279" s="5" t="n">
        <f aca="false">SUM(AZ279:BF279)</f>
        <v>6</v>
      </c>
      <c r="BH279" s="5" t="n">
        <f aca="false">SUM(AE279:AK279)+AB279+AC279+AD279</f>
        <v>1200000000</v>
      </c>
    </row>
    <row r="280" customFormat="false" ht="15" hidden="true" customHeight="false" outlineLevel="0" collapsed="false">
      <c r="A280" s="5" t="n">
        <f aca="false">exit_value_2_usd</f>
        <v>1200000000</v>
      </c>
      <c r="B280" s="2" t="n">
        <f aca="false">ROW()-ROW($B$175)</f>
        <v>105</v>
      </c>
      <c r="C280" s="2" t="n">
        <f aca="false">MOD(QUOTIENT($B280,1),2)</f>
        <v>1</v>
      </c>
      <c r="D280" s="2" t="n">
        <f aca="false">MOD(QUOTIENT($B280,2),2)</f>
        <v>0</v>
      </c>
      <c r="E280" s="2" t="n">
        <f aca="false">MOD(QUOTIENT($B280,4),2)</f>
        <v>0</v>
      </c>
      <c r="F280" s="2" t="n">
        <f aca="false">MOD(QUOTIENT($B280,8),2)</f>
        <v>1</v>
      </c>
      <c r="G280" s="2" t="n">
        <f aca="false">MOD(QUOTIENT($B280,16),2)</f>
        <v>0</v>
      </c>
      <c r="H280" s="2" t="n">
        <f aca="false">MOD(QUOTIENT($B280,32),2)</f>
        <v>1</v>
      </c>
      <c r="I280" s="2" t="n">
        <f aca="false">MOD(QUOTIENT($B280,64),2)</f>
        <v>1</v>
      </c>
      <c r="J280" s="5" t="n">
        <f aca="false">IF($C280=const_zero,MIN(class_series_f_invested_usd,MAX(const_zero,$A280)),const_zero)</f>
        <v>0</v>
      </c>
      <c r="K280" s="5" t="n">
        <f aca="false">IF($D280=const_zero,MIN(class_series_e_invested_usd,MAX(const_zero,$A280-SUM($J280:$J280))),const_zero)</f>
        <v>300000000</v>
      </c>
      <c r="L280" s="5" t="n">
        <f aca="false">IF($E280=const_zero,MIN(class_series_d_invested_usd,MAX(const_zero,$A280-SUM($J280:$K280))),const_zero)</f>
        <v>100000000</v>
      </c>
      <c r="M280" s="5" t="n">
        <f aca="false">IF($F280=const_zero,MIN(class_series_c_invested_usd,MAX(const_zero,$A280-SUM($J280:$L280))),const_zero)</f>
        <v>0</v>
      </c>
      <c r="N280" s="5" t="n">
        <f aca="false">IF($G280=const_zero,MIN(class_series_b_invested_usd,MAX(const_zero,$A280-SUM($J280:$M280))),const_zero)</f>
        <v>30000000</v>
      </c>
      <c r="O280" s="5" t="n">
        <f aca="false">IF($H280=const_zero,MIN(class_series_a_invested_usd,MAX(const_zero,$A280-SUM($J280:$N280))),const_zero)</f>
        <v>0</v>
      </c>
      <c r="P280" s="5" t="n">
        <f aca="false">IF($I280=const_zero,MIN(class_seed_invested_usd,MAX(const_zero,$A280-SUM($J280:$O280))),const_zero)</f>
        <v>0</v>
      </c>
      <c r="Q280" s="5" t="n">
        <f aca="false">MAX(const_zero,$A280-SUM($J280:$P280))</f>
        <v>770000000</v>
      </c>
      <c r="R280" s="9" t="n">
        <f aca="false">common_rsa_total+'Pro-Forma'!$B$10+'Pro-Forma'!$B$11+IF($C280=const_one,'Pro-Forma'!$B$5,const_zero)+IF($D280=const_one,'Pro-Forma'!$F$27,const_zero)+IF($E280=const_one,'Pro-Forma'!$F$26,const_zero)+IF($F280=const_one,'Pro-Forma'!$F$25,const_zero)+IF($G280=const_one,'Pro-Forma'!$F$24,const_zero)+IF($H280=const_one,'Pro-Forma'!$F$23,const_zero)+IF($I280=const_one,'Pro-Forma'!$F$22,const_zero)</f>
        <v>22477780.8981917</v>
      </c>
      <c r="S280" s="23" t="b">
        <f aca="false">IF($R280&gt;const_zero,--($Q280&gt;option_strike_usd*$R280),const_zero)</f>
        <v>1</v>
      </c>
      <c r="T280" s="7" t="n">
        <f aca="false">IF($R280&gt;const_zero,IF($S280=const_one,($Q280+option_strike_usd*pre_f_options_issued)/($R280+pre_f_options_issued),$Q280/$R280),const_zero)</f>
        <v>30.927487239506</v>
      </c>
      <c r="U280" s="5" t="n">
        <f aca="false">IF($C280=const_one,'Pro-Forma'!$B$5*$T280,const_zero)</f>
        <v>24657498.0367511</v>
      </c>
      <c r="V280" s="5" t="n">
        <f aca="false">IF($D280=const_one,'Pro-Forma'!$F$27*$T280,const_zero)</f>
        <v>0</v>
      </c>
      <c r="W280" s="5" t="n">
        <f aca="false">IF($E280=const_one,'Pro-Forma'!$F$26*$T280,const_zero)</f>
        <v>0</v>
      </c>
      <c r="X280" s="5" t="n">
        <f aca="false">IF($F280=const_one,'Pro-Forma'!$F$25*$T280,const_zero)</f>
        <v>74225969.3748144</v>
      </c>
      <c r="Y280" s="5" t="n">
        <f aca="false">IF($G280=const_one,'Pro-Forma'!$F$24*$T280,const_zero)</f>
        <v>0</v>
      </c>
      <c r="Z280" s="5" t="n">
        <f aca="false">IF($H280=const_one,'Pro-Forma'!$F$23*$T280,const_zero)</f>
        <v>154637436.19753</v>
      </c>
      <c r="AA280" s="5" t="n">
        <f aca="false">IF($I280=const_one,'Pro-Forma'!$F$22*$T280,const_zero)</f>
        <v>154637436.19753</v>
      </c>
      <c r="AB280" s="5" t="n">
        <f aca="false">('Pro-Forma'!$B$10+'Pro-Forma'!$B$11)*$T280</f>
        <v>8675556.93905542</v>
      </c>
      <c r="AC280" s="5" t="n">
        <f aca="false">common_rsa_total*$T280</f>
        <v>278347385.155554</v>
      </c>
      <c r="AD280" s="5" t="n">
        <f aca="false">IF($S280=const_one,pre_f_options_issued*($T280-option_strike_usd),const_zero)</f>
        <v>74818718.098765</v>
      </c>
      <c r="AE280" s="5" t="n">
        <f aca="false">J280+U280</f>
        <v>24657498.0367511</v>
      </c>
      <c r="AF280" s="5" t="n">
        <f aca="false">K280+V280</f>
        <v>300000000</v>
      </c>
      <c r="AG280" s="5" t="n">
        <f aca="false">L280+W280</f>
        <v>100000000</v>
      </c>
      <c r="AH280" s="5" t="n">
        <f aca="false">M280+X280</f>
        <v>74225969.3748144</v>
      </c>
      <c r="AI280" s="5" t="n">
        <f aca="false">N280+Y280</f>
        <v>30000000</v>
      </c>
      <c r="AJ280" s="5" t="n">
        <f aca="false">O280+Z280</f>
        <v>154637436.19753</v>
      </c>
      <c r="AK280" s="5" t="n">
        <f aca="false">P280+AA280</f>
        <v>154637436.19753</v>
      </c>
      <c r="AL280" s="5" t="n">
        <f aca="false">INDEX($AE$175:$AE$302,$B280-$C280*1+const_one)</f>
        <v>30000000</v>
      </c>
      <c r="AM280" s="5" t="n">
        <f aca="false">INDEX($AF$175:$AF$302,$B280-$D280*2+const_one)</f>
        <v>300000000</v>
      </c>
      <c r="AN280" s="5" t="n">
        <f aca="false">INDEX($AG$175:$AG$302,$B280-$E280*4+const_one)</f>
        <v>100000000</v>
      </c>
      <c r="AO280" s="5" t="n">
        <f aca="false">INDEX($AH$175:$AH$302,$B280-$F280*8+const_one)</f>
        <v>60000000</v>
      </c>
      <c r="AP280" s="5" t="n">
        <f aca="false">INDEX($AI$175:$AI$302,$B280-$G280*16+const_one)</f>
        <v>30000000</v>
      </c>
      <c r="AQ280" s="5" t="n">
        <f aca="false">INDEX($AJ$175:$AJ$302,$B280-$H280*32+const_one)</f>
        <v>15000000</v>
      </c>
      <c r="AR280" s="5" t="n">
        <f aca="false">INDEX($AK$175:$AK$302,$B280-$I280*64+const_one)</f>
        <v>5000000</v>
      </c>
      <c r="AS280" s="5" t="n">
        <f aca="false">INDEX($AE$175:$AE$302,$B280+(const_one-$C280)*1+const_one)</f>
        <v>24657498.0367511</v>
      </c>
      <c r="AT280" s="5" t="n">
        <f aca="false">INDEX($AF$175:$AF$302,$B280+(const_one-$D280)*2+const_one)</f>
        <v>211435331.727035</v>
      </c>
      <c r="AU280" s="5" t="n">
        <f aca="false">INDEX($AG$175:$AG$302,$B280+(const_one-$E280)*4+const_one)</f>
        <v>56627843.7339727</v>
      </c>
      <c r="AV280" s="5" t="n">
        <f aca="false">INDEX($AH$175:$AH$302,$B280+(const_one-$F280)*8+const_one)</f>
        <v>74225969.3748144</v>
      </c>
      <c r="AW280" s="5" t="n">
        <f aca="false">INDEX($AI$175:$AI$302,$B280+(const_one-$G280)*16+const_one)</f>
        <v>86050427.2572814</v>
      </c>
      <c r="AX280" s="5" t="n">
        <f aca="false">INDEX($AJ$175:$AJ$302,$B280+(const_one-$H280)*32+const_one)</f>
        <v>154637436.19753</v>
      </c>
      <c r="AY280" s="5" t="n">
        <f aca="false">INDEX($AK$175:$AK$302,$B280+(const_one-$I280)*64+const_one)</f>
        <v>154637436.19753</v>
      </c>
      <c r="AZ280" s="5" t="n">
        <f aca="false">--($C280=--(AS280&gt;AL280))</f>
        <v>0</v>
      </c>
      <c r="BA280" s="5" t="n">
        <f aca="false">--($D280=--(AT280&gt;AM280))</f>
        <v>1</v>
      </c>
      <c r="BB280" s="5" t="n">
        <f aca="false">--($E280=--(AU280&gt;AN280))</f>
        <v>1</v>
      </c>
      <c r="BC280" s="5" t="n">
        <f aca="false">--($F280=--(AV280&gt;AO280))</f>
        <v>1</v>
      </c>
      <c r="BD280" s="5" t="n">
        <f aca="false">--($G280=--(AW280&gt;AP280))</f>
        <v>0</v>
      </c>
      <c r="BE280" s="5" t="n">
        <f aca="false">--($H280=--(AX280&gt;AQ280))</f>
        <v>1</v>
      </c>
      <c r="BF280" s="5" t="n">
        <f aca="false">--($I280=--(AY280&gt;AR280))</f>
        <v>1</v>
      </c>
      <c r="BG280" s="5" t="n">
        <f aca="false">SUM(AZ280:BF280)</f>
        <v>5</v>
      </c>
      <c r="BH280" s="5" t="n">
        <f aca="false">SUM(AE280:AK280)+AB280+AC280+AD280</f>
        <v>1200000000</v>
      </c>
    </row>
    <row r="281" customFormat="false" ht="15" hidden="true" customHeight="false" outlineLevel="0" collapsed="false">
      <c r="A281" s="5" t="n">
        <f aca="false">exit_value_2_usd</f>
        <v>1200000000</v>
      </c>
      <c r="B281" s="2" t="n">
        <f aca="false">ROW()-ROW($B$175)</f>
        <v>106</v>
      </c>
      <c r="C281" s="2" t="n">
        <f aca="false">MOD(QUOTIENT($B281,1),2)</f>
        <v>0</v>
      </c>
      <c r="D281" s="2" t="n">
        <f aca="false">MOD(QUOTIENT($B281,2),2)</f>
        <v>1</v>
      </c>
      <c r="E281" s="2" t="n">
        <f aca="false">MOD(QUOTIENT($B281,4),2)</f>
        <v>0</v>
      </c>
      <c r="F281" s="2" t="n">
        <f aca="false">MOD(QUOTIENT($B281,8),2)</f>
        <v>1</v>
      </c>
      <c r="G281" s="2" t="n">
        <f aca="false">MOD(QUOTIENT($B281,16),2)</f>
        <v>0</v>
      </c>
      <c r="H281" s="2" t="n">
        <f aca="false">MOD(QUOTIENT($B281,32),2)</f>
        <v>1</v>
      </c>
      <c r="I281" s="2" t="n">
        <f aca="false">MOD(QUOTIENT($B281,64),2)</f>
        <v>1</v>
      </c>
      <c r="J281" s="5" t="n">
        <f aca="false">IF($C281=const_zero,MIN(class_series_f_invested_usd,MAX(const_zero,$A281)),const_zero)</f>
        <v>30000000</v>
      </c>
      <c r="K281" s="5" t="n">
        <f aca="false">IF($D281=const_zero,MIN(class_series_e_invested_usd,MAX(const_zero,$A281-SUM($J281:$J281))),const_zero)</f>
        <v>0</v>
      </c>
      <c r="L281" s="5" t="n">
        <f aca="false">IF($E281=const_zero,MIN(class_series_d_invested_usd,MAX(const_zero,$A281-SUM($J281:$K281))),const_zero)</f>
        <v>100000000</v>
      </c>
      <c r="M281" s="5" t="n">
        <f aca="false">IF($F281=const_zero,MIN(class_series_c_invested_usd,MAX(const_zero,$A281-SUM($J281:$L281))),const_zero)</f>
        <v>0</v>
      </c>
      <c r="N281" s="5" t="n">
        <f aca="false">IF($G281=const_zero,MIN(class_series_b_invested_usd,MAX(const_zero,$A281-SUM($J281:$M281))),const_zero)</f>
        <v>30000000</v>
      </c>
      <c r="O281" s="5" t="n">
        <f aca="false">IF($H281=const_zero,MIN(class_series_a_invested_usd,MAX(const_zero,$A281-SUM($J281:$N281))),const_zero)</f>
        <v>0</v>
      </c>
      <c r="P281" s="5" t="n">
        <f aca="false">IF($I281=const_zero,MIN(class_seed_invested_usd,MAX(const_zero,$A281-SUM($J281:$O281))),const_zero)</f>
        <v>0</v>
      </c>
      <c r="Q281" s="5" t="n">
        <f aca="false">MAX(const_zero,$A281-SUM($J281:$P281))</f>
        <v>1040000000</v>
      </c>
      <c r="R281" s="9" t="n">
        <f aca="false">common_rsa_total+'Pro-Forma'!$B$10+'Pro-Forma'!$B$11+IF($C281=const_one,'Pro-Forma'!$B$5,const_zero)+IF($D281=const_one,'Pro-Forma'!$F$27,const_zero)+IF($E281=const_one,'Pro-Forma'!$F$26,const_zero)+IF($F281=const_one,'Pro-Forma'!$F$25,const_zero)+IF($G281=const_one,'Pro-Forma'!$F$24,const_zero)+IF($H281=const_one,'Pro-Forma'!$F$23,const_zero)+IF($I281=const_one,'Pro-Forma'!$F$22,const_zero)</f>
        <v>27813833.1063222</v>
      </c>
      <c r="S281" s="23" t="b">
        <f aca="false">IF($R281&gt;const_zero,--($Q281&gt;option_strike_usd*$R281),const_zero)</f>
        <v>1</v>
      </c>
      <c r="T281" s="7" t="n">
        <f aca="false">IF($R281&gt;const_zero,IF($S281=const_one,($Q281+option_strike_usd*pre_f_options_issued)/($R281+pre_f_options_issued),$Q281/$R281),const_zero)</f>
        <v>34.390240137021</v>
      </c>
      <c r="U281" s="5" t="n">
        <f aca="false">IF($C281=const_one,'Pro-Forma'!$B$5*$T281,const_zero)</f>
        <v>0</v>
      </c>
      <c r="V281" s="5" t="n">
        <f aca="false">IF($D281=const_one,'Pro-Forma'!$F$27*$T281,const_zero)</f>
        <v>210926357.174772</v>
      </c>
      <c r="W281" s="5" t="n">
        <f aca="false">IF($E281=const_one,'Pro-Forma'!$F$26*$T281,const_zero)</f>
        <v>0</v>
      </c>
      <c r="X281" s="5" t="n">
        <f aca="false">IF($F281=const_one,'Pro-Forma'!$F$25*$T281,const_zero)</f>
        <v>82536576.3288505</v>
      </c>
      <c r="Y281" s="5" t="n">
        <f aca="false">IF($G281=const_one,'Pro-Forma'!$F$24*$T281,const_zero)</f>
        <v>0</v>
      </c>
      <c r="Z281" s="5" t="n">
        <f aca="false">IF($H281=const_one,'Pro-Forma'!$F$23*$T281,const_zero)</f>
        <v>171951200.685105</v>
      </c>
      <c r="AA281" s="5" t="n">
        <f aca="false">IF($I281=const_one,'Pro-Forma'!$F$22*$T281,const_zero)</f>
        <v>171951200.685105</v>
      </c>
      <c r="AB281" s="5" t="n">
        <f aca="false">('Pro-Forma'!$B$10+'Pro-Forma'!$B$11)*$T281</f>
        <v>9646903.55042502</v>
      </c>
      <c r="AC281" s="5" t="n">
        <f aca="false">common_rsa_total*$T281</f>
        <v>309512161.233189</v>
      </c>
      <c r="AD281" s="5" t="n">
        <f aca="false">IF($S281=const_one,pre_f_options_issued*($T281-option_strike_usd),const_zero)</f>
        <v>83475600.3425526</v>
      </c>
      <c r="AE281" s="5" t="n">
        <f aca="false">J281+U281</f>
        <v>30000000</v>
      </c>
      <c r="AF281" s="5" t="n">
        <f aca="false">K281+V281</f>
        <v>210926357.174772</v>
      </c>
      <c r="AG281" s="5" t="n">
        <f aca="false">L281+W281</f>
        <v>100000000</v>
      </c>
      <c r="AH281" s="5" t="n">
        <f aca="false">M281+X281</f>
        <v>82536576.3288505</v>
      </c>
      <c r="AI281" s="5" t="n">
        <f aca="false">N281+Y281</f>
        <v>30000000</v>
      </c>
      <c r="AJ281" s="5" t="n">
        <f aca="false">O281+Z281</f>
        <v>171951200.685105</v>
      </c>
      <c r="AK281" s="5" t="n">
        <f aca="false">P281+AA281</f>
        <v>171951200.685105</v>
      </c>
      <c r="AL281" s="5" t="n">
        <f aca="false">INDEX($AE$175:$AE$302,$B281-$C281*1+const_one)</f>
        <v>30000000</v>
      </c>
      <c r="AM281" s="5" t="n">
        <f aca="false">INDEX($AF$175:$AF$302,$B281-$D281*2+const_one)</f>
        <v>300000000</v>
      </c>
      <c r="AN281" s="5" t="n">
        <f aca="false">INDEX($AG$175:$AG$302,$B281-$E281*4+const_one)</f>
        <v>100000000</v>
      </c>
      <c r="AO281" s="5" t="n">
        <f aca="false">INDEX($AH$175:$AH$302,$B281-$F281*8+const_one)</f>
        <v>60000000</v>
      </c>
      <c r="AP281" s="5" t="n">
        <f aca="false">INDEX($AI$175:$AI$302,$B281-$G281*16+const_one)</f>
        <v>30000000</v>
      </c>
      <c r="AQ281" s="5" t="n">
        <f aca="false">INDEX($AJ$175:$AJ$302,$B281-$H281*32+const_one)</f>
        <v>15000000</v>
      </c>
      <c r="AR281" s="5" t="n">
        <f aca="false">INDEX($AK$175:$AK$302,$B281-$I281*64+const_one)</f>
        <v>5000000</v>
      </c>
      <c r="AS281" s="5" t="n">
        <f aca="false">INDEX($AE$175:$AE$302,$B281+(const_one-$C281)*1+const_one)</f>
        <v>27484401.7701701</v>
      </c>
      <c r="AT281" s="5" t="n">
        <f aca="false">INDEX($AF$175:$AF$302,$B281+(const_one-$D281)*2+const_one)</f>
        <v>210926357.174772</v>
      </c>
      <c r="AU281" s="5" t="n">
        <f aca="false">INDEX($AG$175:$AG$302,$B281+(const_one-$E281)*4+const_one)</f>
        <v>61805059.3388311</v>
      </c>
      <c r="AV281" s="5" t="n">
        <f aca="false">INDEX($AH$175:$AH$302,$B281+(const_one-$F281)*8+const_one)</f>
        <v>82536576.3288505</v>
      </c>
      <c r="AW281" s="5" t="n">
        <f aca="false">INDEX($AI$175:$AI$302,$B281+(const_one-$G281)*16+const_one)</f>
        <v>96581500.8357411</v>
      </c>
      <c r="AX281" s="5" t="n">
        <f aca="false">INDEX($AJ$175:$AJ$302,$B281+(const_one-$H281)*32+const_one)</f>
        <v>171951200.685105</v>
      </c>
      <c r="AY281" s="5" t="n">
        <f aca="false">INDEX($AK$175:$AK$302,$B281+(const_one-$I281)*64+const_one)</f>
        <v>171951200.685105</v>
      </c>
      <c r="AZ281" s="5" t="n">
        <f aca="false">--($C281=--(AS281&gt;AL281))</f>
        <v>1</v>
      </c>
      <c r="BA281" s="5" t="n">
        <f aca="false">--($D281=--(AT281&gt;AM281))</f>
        <v>0</v>
      </c>
      <c r="BB281" s="5" t="n">
        <f aca="false">--($E281=--(AU281&gt;AN281))</f>
        <v>1</v>
      </c>
      <c r="BC281" s="5" t="n">
        <f aca="false">--($F281=--(AV281&gt;AO281))</f>
        <v>1</v>
      </c>
      <c r="BD281" s="5" t="n">
        <f aca="false">--($G281=--(AW281&gt;AP281))</f>
        <v>0</v>
      </c>
      <c r="BE281" s="5" t="n">
        <f aca="false">--($H281=--(AX281&gt;AQ281))</f>
        <v>1</v>
      </c>
      <c r="BF281" s="5" t="n">
        <f aca="false">--($I281=--(AY281&gt;AR281))</f>
        <v>1</v>
      </c>
      <c r="BG281" s="5" t="n">
        <f aca="false">SUM(AZ281:BF281)</f>
        <v>5</v>
      </c>
      <c r="BH281" s="5" t="n">
        <f aca="false">SUM(AE281:AK281)+AB281+AC281+AD281</f>
        <v>1200000000</v>
      </c>
    </row>
    <row r="282" customFormat="false" ht="15" hidden="true" customHeight="false" outlineLevel="0" collapsed="false">
      <c r="A282" s="5" t="n">
        <f aca="false">exit_value_2_usd</f>
        <v>1200000000</v>
      </c>
      <c r="B282" s="2" t="n">
        <f aca="false">ROW()-ROW($B$175)</f>
        <v>107</v>
      </c>
      <c r="C282" s="2" t="n">
        <f aca="false">MOD(QUOTIENT($B282,1),2)</f>
        <v>1</v>
      </c>
      <c r="D282" s="2" t="n">
        <f aca="false">MOD(QUOTIENT($B282,2),2)</f>
        <v>1</v>
      </c>
      <c r="E282" s="2" t="n">
        <f aca="false">MOD(QUOTIENT($B282,4),2)</f>
        <v>0</v>
      </c>
      <c r="F282" s="2" t="n">
        <f aca="false">MOD(QUOTIENT($B282,8),2)</f>
        <v>1</v>
      </c>
      <c r="G282" s="2" t="n">
        <f aca="false">MOD(QUOTIENT($B282,16),2)</f>
        <v>0</v>
      </c>
      <c r="H282" s="2" t="n">
        <f aca="false">MOD(QUOTIENT($B282,32),2)</f>
        <v>1</v>
      </c>
      <c r="I282" s="2" t="n">
        <f aca="false">MOD(QUOTIENT($B282,64),2)</f>
        <v>1</v>
      </c>
      <c r="J282" s="5" t="n">
        <f aca="false">IF($C282=const_zero,MIN(class_series_f_invested_usd,MAX(const_zero,$A282)),const_zero)</f>
        <v>0</v>
      </c>
      <c r="K282" s="5" t="n">
        <f aca="false">IF($D282=const_zero,MIN(class_series_e_invested_usd,MAX(const_zero,$A282-SUM($J282:$J282))),const_zero)</f>
        <v>0</v>
      </c>
      <c r="L282" s="5" t="n">
        <f aca="false">IF($E282=const_zero,MIN(class_series_d_invested_usd,MAX(const_zero,$A282-SUM($J282:$K282))),const_zero)</f>
        <v>100000000</v>
      </c>
      <c r="M282" s="5" t="n">
        <f aca="false">IF($F282=const_zero,MIN(class_series_c_invested_usd,MAX(const_zero,$A282-SUM($J282:$L282))),const_zero)</f>
        <v>0</v>
      </c>
      <c r="N282" s="5" t="n">
        <f aca="false">IF($G282=const_zero,MIN(class_series_b_invested_usd,MAX(const_zero,$A282-SUM($J282:$M282))),const_zero)</f>
        <v>30000000</v>
      </c>
      <c r="O282" s="5" t="n">
        <f aca="false">IF($H282=const_zero,MIN(class_series_a_invested_usd,MAX(const_zero,$A282-SUM($J282:$N282))),const_zero)</f>
        <v>0</v>
      </c>
      <c r="P282" s="5" t="n">
        <f aca="false">IF($I282=const_zero,MIN(class_seed_invested_usd,MAX(const_zero,$A282-SUM($J282:$O282))),const_zero)</f>
        <v>0</v>
      </c>
      <c r="Q282" s="5" t="n">
        <f aca="false">MAX(const_zero,$A282-SUM($J282:$P282))</f>
        <v>1070000000</v>
      </c>
      <c r="R282" s="9" t="n">
        <f aca="false">common_rsa_total+'Pro-Forma'!$B$10+'Pro-Forma'!$B$11+IF($C282=const_one,'Pro-Forma'!$B$5,const_zero)+IF($D282=const_one,'Pro-Forma'!$F$27,const_zero)+IF($E282=const_one,'Pro-Forma'!$F$26,const_zero)+IF($F282=const_one,'Pro-Forma'!$F$25,const_zero)+IF($G282=const_one,'Pro-Forma'!$F$24,const_zero)+IF($H282=const_one,'Pro-Forma'!$F$23,const_zero)+IF($I282=const_one,'Pro-Forma'!$F$22,const_zero)</f>
        <v>28611101.1755256</v>
      </c>
      <c r="S282" s="23" t="b">
        <f aca="false">IF($R282&gt;const_zero,--($Q282&gt;option_strike_usd*$R282),const_zero)</f>
        <v>1</v>
      </c>
      <c r="T282" s="7" t="n">
        <f aca="false">IF($R282&gt;const_zero,IF($S282=const_one,($Q282+option_strike_usd*pre_f_options_issued)/($R282+pre_f_options_issued),$Q282/$R282),const_zero)</f>
        <v>34.4732252950183</v>
      </c>
      <c r="U282" s="5" t="n">
        <f aca="false">IF($C282=const_one,'Pro-Forma'!$B$5*$T282,const_zero)</f>
        <v>27484401.7701701</v>
      </c>
      <c r="V282" s="5" t="n">
        <f aca="false">IF($D282=const_one,'Pro-Forma'!$F$27*$T282,const_zero)</f>
        <v>211435331.727035</v>
      </c>
      <c r="W282" s="5" t="n">
        <f aca="false">IF($E282=const_one,'Pro-Forma'!$F$26*$T282,const_zero)</f>
        <v>0</v>
      </c>
      <c r="X282" s="5" t="n">
        <f aca="false">IF($F282=const_one,'Pro-Forma'!$F$25*$T282,const_zero)</f>
        <v>82735740.7080438</v>
      </c>
      <c r="Y282" s="5" t="n">
        <f aca="false">IF($G282=const_one,'Pro-Forma'!$F$24*$T282,const_zero)</f>
        <v>0</v>
      </c>
      <c r="Z282" s="5" t="n">
        <f aca="false">IF($H282=const_one,'Pro-Forma'!$F$23*$T282,const_zero)</f>
        <v>172366126.475091</v>
      </c>
      <c r="AA282" s="5" t="n">
        <f aca="false">IF($I282=const_one,'Pro-Forma'!$F$22*$T282,const_zero)</f>
        <v>172366126.475091</v>
      </c>
      <c r="AB282" s="5" t="n">
        <f aca="false">('Pro-Forma'!$B$10+'Pro-Forma'!$B$11)*$T282</f>
        <v>9670181.95185887</v>
      </c>
      <c r="AC282" s="5" t="n">
        <f aca="false">common_rsa_total*$T282</f>
        <v>310259027.655164</v>
      </c>
      <c r="AD282" s="5" t="n">
        <f aca="false">IF($S282=const_one,pre_f_options_issued*($T282-option_strike_usd),const_zero)</f>
        <v>83683063.2375457</v>
      </c>
      <c r="AE282" s="5" t="n">
        <f aca="false">J282+U282</f>
        <v>27484401.7701701</v>
      </c>
      <c r="AF282" s="5" t="n">
        <f aca="false">K282+V282</f>
        <v>211435331.727035</v>
      </c>
      <c r="AG282" s="5" t="n">
        <f aca="false">L282+W282</f>
        <v>100000000</v>
      </c>
      <c r="AH282" s="5" t="n">
        <f aca="false">M282+X282</f>
        <v>82735740.7080438</v>
      </c>
      <c r="AI282" s="5" t="n">
        <f aca="false">N282+Y282</f>
        <v>30000000</v>
      </c>
      <c r="AJ282" s="5" t="n">
        <f aca="false">O282+Z282</f>
        <v>172366126.475091</v>
      </c>
      <c r="AK282" s="5" t="n">
        <f aca="false">P282+AA282</f>
        <v>172366126.475091</v>
      </c>
      <c r="AL282" s="5" t="n">
        <f aca="false">INDEX($AE$175:$AE$302,$B282-$C282*1+const_one)</f>
        <v>30000000</v>
      </c>
      <c r="AM282" s="5" t="n">
        <f aca="false">INDEX($AF$175:$AF$302,$B282-$D282*2+const_one)</f>
        <v>300000000</v>
      </c>
      <c r="AN282" s="5" t="n">
        <f aca="false">INDEX($AG$175:$AG$302,$B282-$E282*4+const_one)</f>
        <v>100000000</v>
      </c>
      <c r="AO282" s="5" t="n">
        <f aca="false">INDEX($AH$175:$AH$302,$B282-$F282*8+const_one)</f>
        <v>60000000</v>
      </c>
      <c r="AP282" s="5" t="n">
        <f aca="false">INDEX($AI$175:$AI$302,$B282-$G282*16+const_one)</f>
        <v>30000000</v>
      </c>
      <c r="AQ282" s="5" t="n">
        <f aca="false">INDEX($AJ$175:$AJ$302,$B282-$H282*32+const_one)</f>
        <v>15000000</v>
      </c>
      <c r="AR282" s="5" t="n">
        <f aca="false">INDEX($AK$175:$AK$302,$B282-$I282*64+const_one)</f>
        <v>5000000</v>
      </c>
      <c r="AS282" s="5" t="n">
        <f aca="false">INDEX($AE$175:$AE$302,$B282+(const_one-$C282)*1+const_one)</f>
        <v>27484401.7701701</v>
      </c>
      <c r="AT282" s="5" t="n">
        <f aca="false">INDEX($AF$175:$AF$302,$B282+(const_one-$D282)*2+const_one)</f>
        <v>211435331.727035</v>
      </c>
      <c r="AU282" s="5" t="n">
        <f aca="false">INDEX($AG$175:$AG$302,$B282+(const_one-$E282)*4+const_one)</f>
        <v>61888309.7904616</v>
      </c>
      <c r="AV282" s="5" t="n">
        <f aca="false">INDEX($AH$175:$AH$302,$B282+(const_one-$F282)*8+const_one)</f>
        <v>82735740.7080438</v>
      </c>
      <c r="AW282" s="5" t="n">
        <f aca="false">INDEX($AI$175:$AI$302,$B282+(const_one-$G282)*16+const_one)</f>
        <v>96962568.9590199</v>
      </c>
      <c r="AX282" s="5" t="n">
        <f aca="false">INDEX($AJ$175:$AJ$302,$B282+(const_one-$H282)*32+const_one)</f>
        <v>172366126.475091</v>
      </c>
      <c r="AY282" s="5" t="n">
        <f aca="false">INDEX($AK$175:$AK$302,$B282+(const_one-$I282)*64+const_one)</f>
        <v>172366126.475091</v>
      </c>
      <c r="AZ282" s="5" t="n">
        <f aca="false">--($C282=--(AS282&gt;AL282))</f>
        <v>0</v>
      </c>
      <c r="BA282" s="5" t="n">
        <f aca="false">--($D282=--(AT282&gt;AM282))</f>
        <v>0</v>
      </c>
      <c r="BB282" s="5" t="n">
        <f aca="false">--($E282=--(AU282&gt;AN282))</f>
        <v>1</v>
      </c>
      <c r="BC282" s="5" t="n">
        <f aca="false">--($F282=--(AV282&gt;AO282))</f>
        <v>1</v>
      </c>
      <c r="BD282" s="5" t="n">
        <f aca="false">--($G282=--(AW282&gt;AP282))</f>
        <v>0</v>
      </c>
      <c r="BE282" s="5" t="n">
        <f aca="false">--($H282=--(AX282&gt;AQ282))</f>
        <v>1</v>
      </c>
      <c r="BF282" s="5" t="n">
        <f aca="false">--($I282=--(AY282&gt;AR282))</f>
        <v>1</v>
      </c>
      <c r="BG282" s="5" t="n">
        <f aca="false">SUM(AZ282:BF282)</f>
        <v>4</v>
      </c>
      <c r="BH282" s="5" t="n">
        <f aca="false">SUM(AE282:AK282)+AB282+AC282+AD282</f>
        <v>1200000000</v>
      </c>
    </row>
    <row r="283" customFormat="false" ht="15" hidden="true" customHeight="false" outlineLevel="0" collapsed="false">
      <c r="A283" s="5" t="n">
        <f aca="false">exit_value_2_usd</f>
        <v>1200000000</v>
      </c>
      <c r="B283" s="2" t="n">
        <f aca="false">ROW()-ROW($B$175)</f>
        <v>108</v>
      </c>
      <c r="C283" s="2" t="n">
        <f aca="false">MOD(QUOTIENT($B283,1),2)</f>
        <v>0</v>
      </c>
      <c r="D283" s="2" t="n">
        <f aca="false">MOD(QUOTIENT($B283,2),2)</f>
        <v>0</v>
      </c>
      <c r="E283" s="2" t="n">
        <f aca="false">MOD(QUOTIENT($B283,4),2)</f>
        <v>1</v>
      </c>
      <c r="F283" s="2" t="n">
        <f aca="false">MOD(QUOTIENT($B283,8),2)</f>
        <v>1</v>
      </c>
      <c r="G283" s="2" t="n">
        <f aca="false">MOD(QUOTIENT($B283,16),2)</f>
        <v>0</v>
      </c>
      <c r="H283" s="2" t="n">
        <f aca="false">MOD(QUOTIENT($B283,32),2)</f>
        <v>1</v>
      </c>
      <c r="I283" s="2" t="n">
        <f aca="false">MOD(QUOTIENT($B283,64),2)</f>
        <v>1</v>
      </c>
      <c r="J283" s="5" t="n">
        <f aca="false">IF($C283=const_zero,MIN(class_series_f_invested_usd,MAX(const_zero,$A283)),const_zero)</f>
        <v>30000000</v>
      </c>
      <c r="K283" s="5" t="n">
        <f aca="false">IF($D283=const_zero,MIN(class_series_e_invested_usd,MAX(const_zero,$A283-SUM($J283:$J283))),const_zero)</f>
        <v>300000000</v>
      </c>
      <c r="L283" s="5" t="n">
        <f aca="false">IF($E283=const_zero,MIN(class_series_d_invested_usd,MAX(const_zero,$A283-SUM($J283:$K283))),const_zero)</f>
        <v>0</v>
      </c>
      <c r="M283" s="5" t="n">
        <f aca="false">IF($F283=const_zero,MIN(class_series_c_invested_usd,MAX(const_zero,$A283-SUM($J283:$L283))),const_zero)</f>
        <v>0</v>
      </c>
      <c r="N283" s="5" t="n">
        <f aca="false">IF($G283=const_zero,MIN(class_series_b_invested_usd,MAX(const_zero,$A283-SUM($J283:$M283))),const_zero)</f>
        <v>30000000</v>
      </c>
      <c r="O283" s="5" t="n">
        <f aca="false">IF($H283=const_zero,MIN(class_series_a_invested_usd,MAX(const_zero,$A283-SUM($J283:$N283))),const_zero)</f>
        <v>0</v>
      </c>
      <c r="P283" s="5" t="n">
        <f aca="false">IF($I283=const_zero,MIN(class_seed_invested_usd,MAX(const_zero,$A283-SUM($J283:$O283))),const_zero)</f>
        <v>0</v>
      </c>
      <c r="Q283" s="5" t="n">
        <f aca="false">MAX(const_zero,$A283-SUM($J283:$P283))</f>
        <v>840000000</v>
      </c>
      <c r="R283" s="9" t="n">
        <f aca="false">common_rsa_total+'Pro-Forma'!$B$10+'Pro-Forma'!$B$11+IF($C283=const_one,'Pro-Forma'!$B$5,const_zero)+IF($D283=const_one,'Pro-Forma'!$F$27,const_zero)+IF($E283=const_one,'Pro-Forma'!$F$26,const_zero)+IF($F283=const_one,'Pro-Forma'!$F$25,const_zero)+IF($G283=const_one,'Pro-Forma'!$F$24,const_zero)+IF($H283=const_one,'Pro-Forma'!$F$23,const_zero)+IF($I283=const_one,'Pro-Forma'!$F$22,const_zero)</f>
        <v>23414164.1892672</v>
      </c>
      <c r="S283" s="23" t="b">
        <f aca="false">IF($R283&gt;const_zero,--($Q283&gt;option_strike_usd*$R283),const_zero)</f>
        <v>1</v>
      </c>
      <c r="T283" s="7" t="n">
        <f aca="false">IF($R283&gt;const_zero,IF($S283=const_one,($Q283+option_strike_usd*pre_f_options_issued)/($R283+pre_f_options_issued),$Q283/$R283),const_zero)</f>
        <v>32.511177819462</v>
      </c>
      <c r="U283" s="5" t="n">
        <f aca="false">IF($C283=const_one,'Pro-Forma'!$B$5*$T283,const_zero)</f>
        <v>0</v>
      </c>
      <c r="V283" s="5" t="n">
        <f aca="false">IF($D283=const_one,'Pro-Forma'!$F$27*$T283,const_zero)</f>
        <v>0</v>
      </c>
      <c r="W283" s="5" t="n">
        <f aca="false">IF($E283=const_one,'Pro-Forma'!$F$26*$T283,const_zero)</f>
        <v>56363047.6509767</v>
      </c>
      <c r="X283" s="5" t="n">
        <f aca="false">IF($F283=const_one,'Pro-Forma'!$F$25*$T283,const_zero)</f>
        <v>78026826.7667088</v>
      </c>
      <c r="Y283" s="5" t="n">
        <f aca="false">IF($G283=const_one,'Pro-Forma'!$F$24*$T283,const_zero)</f>
        <v>0</v>
      </c>
      <c r="Z283" s="5" t="n">
        <f aca="false">IF($H283=const_one,'Pro-Forma'!$F$23*$T283,const_zero)</f>
        <v>162555889.09731</v>
      </c>
      <c r="AA283" s="5" t="n">
        <f aca="false">IF($I283=const_one,'Pro-Forma'!$F$22*$T283,const_zero)</f>
        <v>162555889.09731</v>
      </c>
      <c r="AB283" s="5" t="n">
        <f aca="false">('Pro-Forma'!$B$10+'Pro-Forma'!$B$11)*$T283</f>
        <v>9119802.4638811</v>
      </c>
      <c r="AC283" s="5" t="n">
        <f aca="false">common_rsa_total*$T283</f>
        <v>292600600.375158</v>
      </c>
      <c r="AD283" s="5" t="n">
        <f aca="false">IF($S283=const_one,pre_f_options_issued*($T283-option_strike_usd),const_zero)</f>
        <v>78777944.548655</v>
      </c>
      <c r="AE283" s="5" t="n">
        <f aca="false">J283+U283</f>
        <v>30000000</v>
      </c>
      <c r="AF283" s="5" t="n">
        <f aca="false">K283+V283</f>
        <v>300000000</v>
      </c>
      <c r="AG283" s="5" t="n">
        <f aca="false">L283+W283</f>
        <v>56363047.6509767</v>
      </c>
      <c r="AH283" s="5" t="n">
        <f aca="false">M283+X283</f>
        <v>78026826.7667088</v>
      </c>
      <c r="AI283" s="5" t="n">
        <f aca="false">N283+Y283</f>
        <v>30000000</v>
      </c>
      <c r="AJ283" s="5" t="n">
        <f aca="false">O283+Z283</f>
        <v>162555889.09731</v>
      </c>
      <c r="AK283" s="5" t="n">
        <f aca="false">P283+AA283</f>
        <v>162555889.09731</v>
      </c>
      <c r="AL283" s="5" t="n">
        <f aca="false">INDEX($AE$175:$AE$302,$B283-$C283*1+const_one)</f>
        <v>30000000</v>
      </c>
      <c r="AM283" s="5" t="n">
        <f aca="false">INDEX($AF$175:$AF$302,$B283-$D283*2+const_one)</f>
        <v>300000000</v>
      </c>
      <c r="AN283" s="5" t="n">
        <f aca="false">INDEX($AG$175:$AG$302,$B283-$E283*4+const_one)</f>
        <v>100000000</v>
      </c>
      <c r="AO283" s="5" t="n">
        <f aca="false">INDEX($AH$175:$AH$302,$B283-$F283*8+const_one)</f>
        <v>60000000</v>
      </c>
      <c r="AP283" s="5" t="n">
        <f aca="false">INDEX($AI$175:$AI$302,$B283-$G283*16+const_one)</f>
        <v>30000000</v>
      </c>
      <c r="AQ283" s="5" t="n">
        <f aca="false">INDEX($AJ$175:$AJ$302,$B283-$H283*32+const_one)</f>
        <v>15000000</v>
      </c>
      <c r="AR283" s="5" t="n">
        <f aca="false">INDEX($AK$175:$AK$302,$B283-$I283*64+const_one)</f>
        <v>5000000</v>
      </c>
      <c r="AS283" s="5" t="n">
        <f aca="false">INDEX($AE$175:$AE$302,$B283+(const_one-$C283)*1+const_one)</f>
        <v>26041897.8529054</v>
      </c>
      <c r="AT283" s="5" t="n">
        <f aca="false">INDEX($AF$175:$AF$302,$B283+(const_one-$D283)*2+const_one)</f>
        <v>218654241.775412</v>
      </c>
      <c r="AU283" s="5" t="n">
        <f aca="false">INDEX($AG$175:$AG$302,$B283+(const_one-$E283)*4+const_one)</f>
        <v>56363047.6509767</v>
      </c>
      <c r="AV283" s="5" t="n">
        <f aca="false">INDEX($AH$175:$AH$302,$B283+(const_one-$F283)*8+const_one)</f>
        <v>78026826.7667088</v>
      </c>
      <c r="AW283" s="5" t="n">
        <f aca="false">INDEX($AI$175:$AI$302,$B283+(const_one-$G283)*16+const_one)</f>
        <v>90526566.2485103</v>
      </c>
      <c r="AX283" s="5" t="n">
        <f aca="false">INDEX($AJ$175:$AJ$302,$B283+(const_one-$H283)*32+const_one)</f>
        <v>162555889.09731</v>
      </c>
      <c r="AY283" s="5" t="n">
        <f aca="false">INDEX($AK$175:$AK$302,$B283+(const_one-$I283)*64+const_one)</f>
        <v>162555889.09731</v>
      </c>
      <c r="AZ283" s="5" t="n">
        <f aca="false">--($C283=--(AS283&gt;AL283))</f>
        <v>1</v>
      </c>
      <c r="BA283" s="5" t="n">
        <f aca="false">--($D283=--(AT283&gt;AM283))</f>
        <v>1</v>
      </c>
      <c r="BB283" s="5" t="n">
        <f aca="false">--($E283=--(AU283&gt;AN283))</f>
        <v>0</v>
      </c>
      <c r="BC283" s="5" t="n">
        <f aca="false">--($F283=--(AV283&gt;AO283))</f>
        <v>1</v>
      </c>
      <c r="BD283" s="5" t="n">
        <f aca="false">--($G283=--(AW283&gt;AP283))</f>
        <v>0</v>
      </c>
      <c r="BE283" s="5" t="n">
        <f aca="false">--($H283=--(AX283&gt;AQ283))</f>
        <v>1</v>
      </c>
      <c r="BF283" s="5" t="n">
        <f aca="false">--($I283=--(AY283&gt;AR283))</f>
        <v>1</v>
      </c>
      <c r="BG283" s="5" t="n">
        <f aca="false">SUM(AZ283:BF283)</f>
        <v>5</v>
      </c>
      <c r="BH283" s="5" t="n">
        <f aca="false">SUM(AE283:AK283)+AB283+AC283+AD283</f>
        <v>1200000000</v>
      </c>
    </row>
    <row r="284" customFormat="false" ht="15" hidden="true" customHeight="false" outlineLevel="0" collapsed="false">
      <c r="A284" s="5" t="n">
        <f aca="false">exit_value_2_usd</f>
        <v>1200000000</v>
      </c>
      <c r="B284" s="2" t="n">
        <f aca="false">ROW()-ROW($B$175)</f>
        <v>109</v>
      </c>
      <c r="C284" s="2" t="n">
        <f aca="false">MOD(QUOTIENT($B284,1),2)</f>
        <v>1</v>
      </c>
      <c r="D284" s="2" t="n">
        <f aca="false">MOD(QUOTIENT($B284,2),2)</f>
        <v>0</v>
      </c>
      <c r="E284" s="2" t="n">
        <f aca="false">MOD(QUOTIENT($B284,4),2)</f>
        <v>1</v>
      </c>
      <c r="F284" s="2" t="n">
        <f aca="false">MOD(QUOTIENT($B284,8),2)</f>
        <v>1</v>
      </c>
      <c r="G284" s="2" t="n">
        <f aca="false">MOD(QUOTIENT($B284,16),2)</f>
        <v>0</v>
      </c>
      <c r="H284" s="2" t="n">
        <f aca="false">MOD(QUOTIENT($B284,32),2)</f>
        <v>1</v>
      </c>
      <c r="I284" s="2" t="n">
        <f aca="false">MOD(QUOTIENT($B284,64),2)</f>
        <v>1</v>
      </c>
      <c r="J284" s="5" t="n">
        <f aca="false">IF($C284=const_zero,MIN(class_series_f_invested_usd,MAX(const_zero,$A284)),const_zero)</f>
        <v>0</v>
      </c>
      <c r="K284" s="5" t="n">
        <f aca="false">IF($D284=const_zero,MIN(class_series_e_invested_usd,MAX(const_zero,$A284-SUM($J284:$J284))),const_zero)</f>
        <v>300000000</v>
      </c>
      <c r="L284" s="5" t="n">
        <f aca="false">IF($E284=const_zero,MIN(class_series_d_invested_usd,MAX(const_zero,$A284-SUM($J284:$K284))),const_zero)</f>
        <v>0</v>
      </c>
      <c r="M284" s="5" t="n">
        <f aca="false">IF($F284=const_zero,MIN(class_series_c_invested_usd,MAX(const_zero,$A284-SUM($J284:$L284))),const_zero)</f>
        <v>0</v>
      </c>
      <c r="N284" s="5" t="n">
        <f aca="false">IF($G284=const_zero,MIN(class_series_b_invested_usd,MAX(const_zero,$A284-SUM($J284:$M284))),const_zero)</f>
        <v>30000000</v>
      </c>
      <c r="O284" s="5" t="n">
        <f aca="false">IF($H284=const_zero,MIN(class_series_a_invested_usd,MAX(const_zero,$A284-SUM($J284:$N284))),const_zero)</f>
        <v>0</v>
      </c>
      <c r="P284" s="5" t="n">
        <f aca="false">IF($I284=const_zero,MIN(class_seed_invested_usd,MAX(const_zero,$A284-SUM($J284:$O284))),const_zero)</f>
        <v>0</v>
      </c>
      <c r="Q284" s="5" t="n">
        <f aca="false">MAX(const_zero,$A284-SUM($J284:$P284))</f>
        <v>870000000</v>
      </c>
      <c r="R284" s="9" t="n">
        <f aca="false">common_rsa_total+'Pro-Forma'!$B$10+'Pro-Forma'!$B$11+IF($C284=const_one,'Pro-Forma'!$B$5,const_zero)+IF($D284=const_one,'Pro-Forma'!$F$27,const_zero)+IF($E284=const_one,'Pro-Forma'!$F$26,const_zero)+IF($F284=const_one,'Pro-Forma'!$F$25,const_zero)+IF($G284=const_one,'Pro-Forma'!$F$24,const_zero)+IF($H284=const_one,'Pro-Forma'!$F$23,const_zero)+IF($I284=const_one,'Pro-Forma'!$F$22,const_zero)</f>
        <v>24211432.2584705</v>
      </c>
      <c r="S284" s="23" t="b">
        <f aca="false">IF($R284&gt;const_zero,--($Q284&gt;option_strike_usd*$R284),const_zero)</f>
        <v>1</v>
      </c>
      <c r="T284" s="7" t="n">
        <f aca="false">IF($R284&gt;const_zero,IF($S284=const_one,($Q284+option_strike_usd*pre_f_options_issued)/($R284+pre_f_options_issued),$Q284/$R284),const_zero)</f>
        <v>32.6639167663247</v>
      </c>
      <c r="U284" s="5" t="n">
        <f aca="false">IF($C284=const_one,'Pro-Forma'!$B$5*$T284,const_zero)</f>
        <v>26041897.8529054</v>
      </c>
      <c r="V284" s="5" t="n">
        <f aca="false">IF($D284=const_one,'Pro-Forma'!$F$27*$T284,const_zero)</f>
        <v>0</v>
      </c>
      <c r="W284" s="5" t="n">
        <f aca="false">IF($E284=const_one,'Pro-Forma'!$F$26*$T284,const_zero)</f>
        <v>56627843.7339727</v>
      </c>
      <c r="X284" s="5" t="n">
        <f aca="false">IF($F284=const_one,'Pro-Forma'!$F$25*$T284,const_zero)</f>
        <v>78393400.2391792</v>
      </c>
      <c r="Y284" s="5" t="n">
        <f aca="false">IF($G284=const_one,'Pro-Forma'!$F$24*$T284,const_zero)</f>
        <v>0</v>
      </c>
      <c r="Z284" s="5" t="n">
        <f aca="false">IF($H284=const_one,'Pro-Forma'!$F$23*$T284,const_zero)</f>
        <v>163319583.831623</v>
      </c>
      <c r="AA284" s="5" t="n">
        <f aca="false">IF($I284=const_one,'Pro-Forma'!$F$22*$T284,const_zero)</f>
        <v>163319583.831623</v>
      </c>
      <c r="AB284" s="5" t="n">
        <f aca="false">('Pro-Forma'!$B$10+'Pro-Forma'!$B$11)*$T284</f>
        <v>9162647.69796225</v>
      </c>
      <c r="AC284" s="5" t="n">
        <f aca="false">common_rsa_total*$T284</f>
        <v>293975250.896922</v>
      </c>
      <c r="AD284" s="5" t="n">
        <f aca="false">IF($S284=const_one,pre_f_options_issued*($T284-option_strike_usd),const_zero)</f>
        <v>79159791.9158117</v>
      </c>
      <c r="AE284" s="5" t="n">
        <f aca="false">J284+U284</f>
        <v>26041897.8529054</v>
      </c>
      <c r="AF284" s="5" t="n">
        <f aca="false">K284+V284</f>
        <v>300000000</v>
      </c>
      <c r="AG284" s="5" t="n">
        <f aca="false">L284+W284</f>
        <v>56627843.7339727</v>
      </c>
      <c r="AH284" s="5" t="n">
        <f aca="false">M284+X284</f>
        <v>78393400.2391792</v>
      </c>
      <c r="AI284" s="5" t="n">
        <f aca="false">N284+Y284</f>
        <v>30000000</v>
      </c>
      <c r="AJ284" s="5" t="n">
        <f aca="false">O284+Z284</f>
        <v>163319583.831623</v>
      </c>
      <c r="AK284" s="5" t="n">
        <f aca="false">P284+AA284</f>
        <v>163319583.831623</v>
      </c>
      <c r="AL284" s="5" t="n">
        <f aca="false">INDEX($AE$175:$AE$302,$B284-$C284*1+const_one)</f>
        <v>30000000</v>
      </c>
      <c r="AM284" s="5" t="n">
        <f aca="false">INDEX($AF$175:$AF$302,$B284-$D284*2+const_one)</f>
        <v>300000000</v>
      </c>
      <c r="AN284" s="5" t="n">
        <f aca="false">INDEX($AG$175:$AG$302,$B284-$E284*4+const_one)</f>
        <v>100000000</v>
      </c>
      <c r="AO284" s="5" t="n">
        <f aca="false">INDEX($AH$175:$AH$302,$B284-$F284*8+const_one)</f>
        <v>60000000</v>
      </c>
      <c r="AP284" s="5" t="n">
        <f aca="false">INDEX($AI$175:$AI$302,$B284-$G284*16+const_one)</f>
        <v>30000000</v>
      </c>
      <c r="AQ284" s="5" t="n">
        <f aca="false">INDEX($AJ$175:$AJ$302,$B284-$H284*32+const_one)</f>
        <v>15000000</v>
      </c>
      <c r="AR284" s="5" t="n">
        <f aca="false">INDEX($AK$175:$AK$302,$B284-$I284*64+const_one)</f>
        <v>5000000</v>
      </c>
      <c r="AS284" s="5" t="n">
        <f aca="false">INDEX($AE$175:$AE$302,$B284+(const_one-$C284)*1+const_one)</f>
        <v>26041897.8529054</v>
      </c>
      <c r="AT284" s="5" t="n">
        <f aca="false">INDEX($AF$175:$AF$302,$B284+(const_one-$D284)*2+const_one)</f>
        <v>218948765.63112</v>
      </c>
      <c r="AU284" s="5" t="n">
        <f aca="false">INDEX($AG$175:$AG$302,$B284+(const_one-$E284)*4+const_one)</f>
        <v>56627843.7339727</v>
      </c>
      <c r="AV284" s="5" t="n">
        <f aca="false">INDEX($AH$175:$AH$302,$B284+(const_one-$F284)*8+const_one)</f>
        <v>78393400.2391792</v>
      </c>
      <c r="AW284" s="5" t="n">
        <f aca="false">INDEX($AI$175:$AI$302,$B284+(const_one-$G284)*16+const_one)</f>
        <v>91126539.3215136</v>
      </c>
      <c r="AX284" s="5" t="n">
        <f aca="false">INDEX($AJ$175:$AJ$302,$B284+(const_one-$H284)*32+const_one)</f>
        <v>163319583.831623</v>
      </c>
      <c r="AY284" s="5" t="n">
        <f aca="false">INDEX($AK$175:$AK$302,$B284+(const_one-$I284)*64+const_one)</f>
        <v>163319583.831623</v>
      </c>
      <c r="AZ284" s="5" t="n">
        <f aca="false">--($C284=--(AS284&gt;AL284))</f>
        <v>0</v>
      </c>
      <c r="BA284" s="5" t="n">
        <f aca="false">--($D284=--(AT284&gt;AM284))</f>
        <v>1</v>
      </c>
      <c r="BB284" s="5" t="n">
        <f aca="false">--($E284=--(AU284&gt;AN284))</f>
        <v>0</v>
      </c>
      <c r="BC284" s="5" t="n">
        <f aca="false">--($F284=--(AV284&gt;AO284))</f>
        <v>1</v>
      </c>
      <c r="BD284" s="5" t="n">
        <f aca="false">--($G284=--(AW284&gt;AP284))</f>
        <v>0</v>
      </c>
      <c r="BE284" s="5" t="n">
        <f aca="false">--($H284=--(AX284&gt;AQ284))</f>
        <v>1</v>
      </c>
      <c r="BF284" s="5" t="n">
        <f aca="false">--($I284=--(AY284&gt;AR284))</f>
        <v>1</v>
      </c>
      <c r="BG284" s="5" t="n">
        <f aca="false">SUM(AZ284:BF284)</f>
        <v>4</v>
      </c>
      <c r="BH284" s="5" t="n">
        <f aca="false">SUM(AE284:AK284)+AB284+AC284+AD284</f>
        <v>1200000000</v>
      </c>
    </row>
    <row r="285" customFormat="false" ht="15" hidden="true" customHeight="false" outlineLevel="0" collapsed="false">
      <c r="A285" s="5" t="n">
        <f aca="false">exit_value_2_usd</f>
        <v>1200000000</v>
      </c>
      <c r="B285" s="2" t="n">
        <f aca="false">ROW()-ROW($B$175)</f>
        <v>110</v>
      </c>
      <c r="C285" s="2" t="n">
        <f aca="false">MOD(QUOTIENT($B285,1),2)</f>
        <v>0</v>
      </c>
      <c r="D285" s="2" t="n">
        <f aca="false">MOD(QUOTIENT($B285,2),2)</f>
        <v>1</v>
      </c>
      <c r="E285" s="2" t="n">
        <f aca="false">MOD(QUOTIENT($B285,4),2)</f>
        <v>1</v>
      </c>
      <c r="F285" s="2" t="n">
        <f aca="false">MOD(QUOTIENT($B285,8),2)</f>
        <v>1</v>
      </c>
      <c r="G285" s="2" t="n">
        <f aca="false">MOD(QUOTIENT($B285,16),2)</f>
        <v>0</v>
      </c>
      <c r="H285" s="2" t="n">
        <f aca="false">MOD(QUOTIENT($B285,32),2)</f>
        <v>1</v>
      </c>
      <c r="I285" s="2" t="n">
        <f aca="false">MOD(QUOTIENT($B285,64),2)</f>
        <v>1</v>
      </c>
      <c r="J285" s="5" t="n">
        <f aca="false">IF($C285=const_zero,MIN(class_series_f_invested_usd,MAX(const_zero,$A285)),const_zero)</f>
        <v>30000000</v>
      </c>
      <c r="K285" s="5" t="n">
        <f aca="false">IF($D285=const_zero,MIN(class_series_e_invested_usd,MAX(const_zero,$A285-SUM($J285:$J285))),const_zero)</f>
        <v>0</v>
      </c>
      <c r="L285" s="5" t="n">
        <f aca="false">IF($E285=const_zero,MIN(class_series_d_invested_usd,MAX(const_zero,$A285-SUM($J285:$K285))),const_zero)</f>
        <v>0</v>
      </c>
      <c r="M285" s="5" t="n">
        <f aca="false">IF($F285=const_zero,MIN(class_series_c_invested_usd,MAX(const_zero,$A285-SUM($J285:$L285))),const_zero)</f>
        <v>0</v>
      </c>
      <c r="N285" s="5" t="n">
        <f aca="false">IF($G285=const_zero,MIN(class_series_b_invested_usd,MAX(const_zero,$A285-SUM($J285:$M285))),const_zero)</f>
        <v>30000000</v>
      </c>
      <c r="O285" s="5" t="n">
        <f aca="false">IF($H285=const_zero,MIN(class_series_a_invested_usd,MAX(const_zero,$A285-SUM($J285:$N285))),const_zero)</f>
        <v>0</v>
      </c>
      <c r="P285" s="5" t="n">
        <f aca="false">IF($I285=const_zero,MIN(class_seed_invested_usd,MAX(const_zero,$A285-SUM($J285:$O285))),const_zero)</f>
        <v>0</v>
      </c>
      <c r="Q285" s="5" t="n">
        <f aca="false">MAX(const_zero,$A285-SUM($J285:$P285))</f>
        <v>1140000000</v>
      </c>
      <c r="R285" s="9" t="n">
        <f aca="false">common_rsa_total+'Pro-Forma'!$B$10+'Pro-Forma'!$B$11+IF($C285=const_one,'Pro-Forma'!$B$5,const_zero)+IF($D285=const_one,'Pro-Forma'!$F$27,const_zero)+IF($E285=const_one,'Pro-Forma'!$F$26,const_zero)+IF($F285=const_one,'Pro-Forma'!$F$25,const_zero)+IF($G285=const_one,'Pro-Forma'!$F$24,const_zero)+IF($H285=const_one,'Pro-Forma'!$F$23,const_zero)+IF($I285=const_one,'Pro-Forma'!$F$22,const_zero)</f>
        <v>29547484.4666011</v>
      </c>
      <c r="S285" s="23" t="b">
        <f aca="false">IF($R285&gt;const_zero,--($Q285&gt;option_strike_usd*$R285),const_zero)</f>
        <v>1</v>
      </c>
      <c r="T285" s="7" t="n">
        <f aca="false">IF($R285&gt;const_zero,IF($S285=const_one,($Q285+option_strike_usd*pre_f_options_issued)/($R285+pre_f_options_issued),$Q285/$R285),const_zero)</f>
        <v>35.65022400403</v>
      </c>
      <c r="U285" s="5" t="n">
        <f aca="false">IF($C285=const_one,'Pro-Forma'!$B$5*$T285,const_zero)</f>
        <v>0</v>
      </c>
      <c r="V285" s="5" t="n">
        <f aca="false">IF($D285=const_one,'Pro-Forma'!$F$27*$T285,const_zero)</f>
        <v>218654241.775412</v>
      </c>
      <c r="W285" s="5" t="n">
        <f aca="false">IF($E285=const_one,'Pro-Forma'!$F$26*$T285,const_zero)</f>
        <v>61805059.3388311</v>
      </c>
      <c r="X285" s="5" t="n">
        <f aca="false">IF($F285=const_one,'Pro-Forma'!$F$25*$T285,const_zero)</f>
        <v>85560537.6096721</v>
      </c>
      <c r="Y285" s="5" t="n">
        <f aca="false">IF($G285=const_one,'Pro-Forma'!$F$24*$T285,const_zero)</f>
        <v>0</v>
      </c>
      <c r="Z285" s="5" t="n">
        <f aca="false">IF($H285=const_one,'Pro-Forma'!$F$23*$T285,const_zero)</f>
        <v>178251120.02015</v>
      </c>
      <c r="AA285" s="5" t="n">
        <f aca="false">IF($I285=const_one,'Pro-Forma'!$F$22*$T285,const_zero)</f>
        <v>178251120.02015</v>
      </c>
      <c r="AB285" s="5" t="n">
        <f aca="false">('Pro-Forma'!$B$10+'Pro-Forma'!$B$11)*$T285</f>
        <v>10000345.1894394</v>
      </c>
      <c r="AC285" s="5" t="n">
        <f aca="false">common_rsa_total*$T285</f>
        <v>320852016.03627</v>
      </c>
      <c r="AD285" s="5" t="n">
        <f aca="false">IF($S285=const_one,pre_f_options_issued*($T285-option_strike_usd),const_zero)</f>
        <v>86625560.0100751</v>
      </c>
      <c r="AE285" s="5" t="n">
        <f aca="false">J285+U285</f>
        <v>30000000</v>
      </c>
      <c r="AF285" s="5" t="n">
        <f aca="false">K285+V285</f>
        <v>218654241.775412</v>
      </c>
      <c r="AG285" s="5" t="n">
        <f aca="false">L285+W285</f>
        <v>61805059.3388311</v>
      </c>
      <c r="AH285" s="5" t="n">
        <f aca="false">M285+X285</f>
        <v>85560537.6096721</v>
      </c>
      <c r="AI285" s="5" t="n">
        <f aca="false">N285+Y285</f>
        <v>30000000</v>
      </c>
      <c r="AJ285" s="5" t="n">
        <f aca="false">O285+Z285</f>
        <v>178251120.02015</v>
      </c>
      <c r="AK285" s="5" t="n">
        <f aca="false">P285+AA285</f>
        <v>178251120.02015</v>
      </c>
      <c r="AL285" s="5" t="n">
        <f aca="false">INDEX($AE$175:$AE$302,$B285-$C285*1+const_one)</f>
        <v>30000000</v>
      </c>
      <c r="AM285" s="5" t="n">
        <f aca="false">INDEX($AF$175:$AF$302,$B285-$D285*2+const_one)</f>
        <v>300000000</v>
      </c>
      <c r="AN285" s="5" t="n">
        <f aca="false">INDEX($AG$175:$AG$302,$B285-$E285*4+const_one)</f>
        <v>100000000</v>
      </c>
      <c r="AO285" s="5" t="n">
        <f aca="false">INDEX($AH$175:$AH$302,$B285-$F285*8+const_one)</f>
        <v>60000000</v>
      </c>
      <c r="AP285" s="5" t="n">
        <f aca="false">INDEX($AI$175:$AI$302,$B285-$G285*16+const_one)</f>
        <v>30000000</v>
      </c>
      <c r="AQ285" s="5" t="n">
        <f aca="false">INDEX($AJ$175:$AJ$302,$B285-$H285*32+const_one)</f>
        <v>15000000</v>
      </c>
      <c r="AR285" s="5" t="n">
        <f aca="false">INDEX($AK$175:$AK$302,$B285-$I285*64+const_one)</f>
        <v>5000000</v>
      </c>
      <c r="AS285" s="5" t="n">
        <f aca="false">INDEX($AE$175:$AE$302,$B285+(const_one-$C285)*1+const_one)</f>
        <v>28461070.3071017</v>
      </c>
      <c r="AT285" s="5" t="n">
        <f aca="false">INDEX($AF$175:$AF$302,$B285+(const_one-$D285)*2+const_one)</f>
        <v>218654241.775412</v>
      </c>
      <c r="AU285" s="5" t="n">
        <f aca="false">INDEX($AG$175:$AG$302,$B285+(const_one-$E285)*4+const_one)</f>
        <v>61805059.3388311</v>
      </c>
      <c r="AV285" s="5" t="n">
        <f aca="false">INDEX($AH$175:$AH$302,$B285+(const_one-$F285)*8+const_one)</f>
        <v>85560537.6096721</v>
      </c>
      <c r="AW285" s="5" t="n">
        <f aca="false">INDEX($AI$175:$AI$302,$B285+(const_one-$G285)*16+const_one)</f>
        <v>100363836.478822</v>
      </c>
      <c r="AX285" s="5" t="n">
        <f aca="false">INDEX($AJ$175:$AJ$302,$B285+(const_one-$H285)*32+const_one)</f>
        <v>178251120.02015</v>
      </c>
      <c r="AY285" s="5" t="n">
        <f aca="false">INDEX($AK$175:$AK$302,$B285+(const_one-$I285)*64+const_one)</f>
        <v>178251120.02015</v>
      </c>
      <c r="AZ285" s="5" t="n">
        <f aca="false">--($C285=--(AS285&gt;AL285))</f>
        <v>1</v>
      </c>
      <c r="BA285" s="5" t="n">
        <f aca="false">--($D285=--(AT285&gt;AM285))</f>
        <v>0</v>
      </c>
      <c r="BB285" s="5" t="n">
        <f aca="false">--($E285=--(AU285&gt;AN285))</f>
        <v>0</v>
      </c>
      <c r="BC285" s="5" t="n">
        <f aca="false">--($F285=--(AV285&gt;AO285))</f>
        <v>1</v>
      </c>
      <c r="BD285" s="5" t="n">
        <f aca="false">--($G285=--(AW285&gt;AP285))</f>
        <v>0</v>
      </c>
      <c r="BE285" s="5" t="n">
        <f aca="false">--($H285=--(AX285&gt;AQ285))</f>
        <v>1</v>
      </c>
      <c r="BF285" s="5" t="n">
        <f aca="false">--($I285=--(AY285&gt;AR285))</f>
        <v>1</v>
      </c>
      <c r="BG285" s="5" t="n">
        <f aca="false">SUM(AZ285:BF285)</f>
        <v>4</v>
      </c>
      <c r="BH285" s="5" t="n">
        <f aca="false">SUM(AE285:AK285)+AB285+AC285+AD285</f>
        <v>1200000000</v>
      </c>
    </row>
    <row r="286" customFormat="false" ht="15" hidden="true" customHeight="false" outlineLevel="0" collapsed="false">
      <c r="A286" s="5" t="n">
        <f aca="false">exit_value_2_usd</f>
        <v>1200000000</v>
      </c>
      <c r="B286" s="2" t="n">
        <f aca="false">ROW()-ROW($B$175)</f>
        <v>111</v>
      </c>
      <c r="C286" s="2" t="n">
        <f aca="false">MOD(QUOTIENT($B286,1),2)</f>
        <v>1</v>
      </c>
      <c r="D286" s="2" t="n">
        <f aca="false">MOD(QUOTIENT($B286,2),2)</f>
        <v>1</v>
      </c>
      <c r="E286" s="2" t="n">
        <f aca="false">MOD(QUOTIENT($B286,4),2)</f>
        <v>1</v>
      </c>
      <c r="F286" s="2" t="n">
        <f aca="false">MOD(QUOTIENT($B286,8),2)</f>
        <v>1</v>
      </c>
      <c r="G286" s="2" t="n">
        <f aca="false">MOD(QUOTIENT($B286,16),2)</f>
        <v>0</v>
      </c>
      <c r="H286" s="2" t="n">
        <f aca="false">MOD(QUOTIENT($B286,32),2)</f>
        <v>1</v>
      </c>
      <c r="I286" s="2" t="n">
        <f aca="false">MOD(QUOTIENT($B286,64),2)</f>
        <v>1</v>
      </c>
      <c r="J286" s="5" t="n">
        <f aca="false">IF($C286=const_zero,MIN(class_series_f_invested_usd,MAX(const_zero,$A286)),const_zero)</f>
        <v>0</v>
      </c>
      <c r="K286" s="5" t="n">
        <f aca="false">IF($D286=const_zero,MIN(class_series_e_invested_usd,MAX(const_zero,$A286-SUM($J286:$J286))),const_zero)</f>
        <v>0</v>
      </c>
      <c r="L286" s="5" t="n">
        <f aca="false">IF($E286=const_zero,MIN(class_series_d_invested_usd,MAX(const_zero,$A286-SUM($J286:$K286))),const_zero)</f>
        <v>0</v>
      </c>
      <c r="M286" s="5" t="n">
        <f aca="false">IF($F286=const_zero,MIN(class_series_c_invested_usd,MAX(const_zero,$A286-SUM($J286:$L286))),const_zero)</f>
        <v>0</v>
      </c>
      <c r="N286" s="5" t="n">
        <f aca="false">IF($G286=const_zero,MIN(class_series_b_invested_usd,MAX(const_zero,$A286-SUM($J286:$M286))),const_zero)</f>
        <v>30000000</v>
      </c>
      <c r="O286" s="5" t="n">
        <f aca="false">IF($H286=const_zero,MIN(class_series_a_invested_usd,MAX(const_zero,$A286-SUM($J286:$N286))),const_zero)</f>
        <v>0</v>
      </c>
      <c r="P286" s="5" t="n">
        <f aca="false">IF($I286=const_zero,MIN(class_seed_invested_usd,MAX(const_zero,$A286-SUM($J286:$O286))),const_zero)</f>
        <v>0</v>
      </c>
      <c r="Q286" s="5" t="n">
        <f aca="false">MAX(const_zero,$A286-SUM($J286:$P286))</f>
        <v>1170000000</v>
      </c>
      <c r="R286" s="9" t="n">
        <f aca="false">common_rsa_total+'Pro-Forma'!$B$10+'Pro-Forma'!$B$11+IF($C286=const_one,'Pro-Forma'!$B$5,const_zero)+IF($D286=const_one,'Pro-Forma'!$F$27,const_zero)+IF($E286=const_one,'Pro-Forma'!$F$26,const_zero)+IF($F286=const_one,'Pro-Forma'!$F$25,const_zero)+IF($G286=const_one,'Pro-Forma'!$F$24,const_zero)+IF($H286=const_one,'Pro-Forma'!$F$23,const_zero)+IF($I286=const_one,'Pro-Forma'!$F$22,const_zero)</f>
        <v>30344752.5358044</v>
      </c>
      <c r="S286" s="23" t="b">
        <f aca="false">IF($R286&gt;const_zero,--($Q286&gt;option_strike_usd*$R286),const_zero)</f>
        <v>1</v>
      </c>
      <c r="T286" s="7" t="n">
        <f aca="false">IF($R286&gt;const_zero,IF($S286=const_one,($Q286+option_strike_usd*pre_f_options_issued)/($R286+pre_f_options_issued),$Q286/$R286),const_zero)</f>
        <v>35.698244300116</v>
      </c>
      <c r="U286" s="5" t="n">
        <f aca="false">IF($C286=const_one,'Pro-Forma'!$B$5*$T286,const_zero)</f>
        <v>28461070.3071017</v>
      </c>
      <c r="V286" s="5" t="n">
        <f aca="false">IF($D286=const_one,'Pro-Forma'!$F$27*$T286,const_zero)</f>
        <v>218948765.63112</v>
      </c>
      <c r="W286" s="5" t="n">
        <f aca="false">IF($E286=const_one,'Pro-Forma'!$F$26*$T286,const_zero)</f>
        <v>61888309.7904616</v>
      </c>
      <c r="X286" s="5" t="n">
        <f aca="false">IF($F286=const_one,'Pro-Forma'!$F$25*$T286,const_zero)</f>
        <v>85675786.3202785</v>
      </c>
      <c r="Y286" s="5" t="n">
        <f aca="false">IF($G286=const_one,'Pro-Forma'!$F$24*$T286,const_zero)</f>
        <v>0</v>
      </c>
      <c r="Z286" s="5" t="n">
        <f aca="false">IF($H286=const_one,'Pro-Forma'!$F$23*$T286,const_zero)</f>
        <v>178491221.50058</v>
      </c>
      <c r="AA286" s="5" t="n">
        <f aca="false">IF($I286=const_one,'Pro-Forma'!$F$22*$T286,const_zero)</f>
        <v>178491221.50058</v>
      </c>
      <c r="AB286" s="5" t="n">
        <f aca="false">('Pro-Forma'!$B$10+'Pro-Forma'!$B$11)*$T286</f>
        <v>10013815.4985434</v>
      </c>
      <c r="AC286" s="5" t="n">
        <f aca="false">common_rsa_total*$T286</f>
        <v>321284198.701044</v>
      </c>
      <c r="AD286" s="5" t="n">
        <f aca="false">IF($S286=const_one,pre_f_options_issued*($T286-option_strike_usd),const_zero)</f>
        <v>86745610.7502901</v>
      </c>
      <c r="AE286" s="5" t="n">
        <f aca="false">J286+U286</f>
        <v>28461070.3071017</v>
      </c>
      <c r="AF286" s="5" t="n">
        <f aca="false">K286+V286</f>
        <v>218948765.63112</v>
      </c>
      <c r="AG286" s="5" t="n">
        <f aca="false">L286+W286</f>
        <v>61888309.7904616</v>
      </c>
      <c r="AH286" s="5" t="n">
        <f aca="false">M286+X286</f>
        <v>85675786.3202785</v>
      </c>
      <c r="AI286" s="5" t="n">
        <f aca="false">N286+Y286</f>
        <v>30000000</v>
      </c>
      <c r="AJ286" s="5" t="n">
        <f aca="false">O286+Z286</f>
        <v>178491221.50058</v>
      </c>
      <c r="AK286" s="5" t="n">
        <f aca="false">P286+AA286</f>
        <v>178491221.50058</v>
      </c>
      <c r="AL286" s="5" t="n">
        <f aca="false">INDEX($AE$175:$AE$302,$B286-$C286*1+const_one)</f>
        <v>30000000</v>
      </c>
      <c r="AM286" s="5" t="n">
        <f aca="false">INDEX($AF$175:$AF$302,$B286-$D286*2+const_one)</f>
        <v>300000000</v>
      </c>
      <c r="AN286" s="5" t="n">
        <f aca="false">INDEX($AG$175:$AG$302,$B286-$E286*4+const_one)</f>
        <v>100000000</v>
      </c>
      <c r="AO286" s="5" t="n">
        <f aca="false">INDEX($AH$175:$AH$302,$B286-$F286*8+const_one)</f>
        <v>60000000</v>
      </c>
      <c r="AP286" s="5" t="n">
        <f aca="false">INDEX($AI$175:$AI$302,$B286-$G286*16+const_one)</f>
        <v>30000000</v>
      </c>
      <c r="AQ286" s="5" t="n">
        <f aca="false">INDEX($AJ$175:$AJ$302,$B286-$H286*32+const_one)</f>
        <v>15000000</v>
      </c>
      <c r="AR286" s="5" t="n">
        <f aca="false">INDEX($AK$175:$AK$302,$B286-$I286*64+const_one)</f>
        <v>5000000</v>
      </c>
      <c r="AS286" s="5" t="n">
        <f aca="false">INDEX($AE$175:$AE$302,$B286+(const_one-$C286)*1+const_one)</f>
        <v>28461070.3071017</v>
      </c>
      <c r="AT286" s="5" t="n">
        <f aca="false">INDEX($AF$175:$AF$302,$B286+(const_one-$D286)*2+const_one)</f>
        <v>218948765.63112</v>
      </c>
      <c r="AU286" s="5" t="n">
        <f aca="false">INDEX($AG$175:$AG$302,$B286+(const_one-$E286)*4+const_one)</f>
        <v>61888309.7904616</v>
      </c>
      <c r="AV286" s="5" t="n">
        <f aca="false">INDEX($AH$175:$AH$302,$B286+(const_one-$F286)*8+const_one)</f>
        <v>85675786.3202785</v>
      </c>
      <c r="AW286" s="5" t="n">
        <f aca="false">INDEX($AI$175:$AI$302,$B286+(const_one-$G286)*16+const_one)</f>
        <v>100642346.362876</v>
      </c>
      <c r="AX286" s="5" t="n">
        <f aca="false">INDEX($AJ$175:$AJ$302,$B286+(const_one-$H286)*32+const_one)</f>
        <v>178491221.50058</v>
      </c>
      <c r="AY286" s="5" t="n">
        <f aca="false">INDEX($AK$175:$AK$302,$B286+(const_one-$I286)*64+const_one)</f>
        <v>178491221.50058</v>
      </c>
      <c r="AZ286" s="5" t="n">
        <f aca="false">--($C286=--(AS286&gt;AL286))</f>
        <v>0</v>
      </c>
      <c r="BA286" s="5" t="n">
        <f aca="false">--($D286=--(AT286&gt;AM286))</f>
        <v>0</v>
      </c>
      <c r="BB286" s="5" t="n">
        <f aca="false">--($E286=--(AU286&gt;AN286))</f>
        <v>0</v>
      </c>
      <c r="BC286" s="5" t="n">
        <f aca="false">--($F286=--(AV286&gt;AO286))</f>
        <v>1</v>
      </c>
      <c r="BD286" s="5" t="n">
        <f aca="false">--($G286=--(AW286&gt;AP286))</f>
        <v>0</v>
      </c>
      <c r="BE286" s="5" t="n">
        <f aca="false">--($H286=--(AX286&gt;AQ286))</f>
        <v>1</v>
      </c>
      <c r="BF286" s="5" t="n">
        <f aca="false">--($I286=--(AY286&gt;AR286))</f>
        <v>1</v>
      </c>
      <c r="BG286" s="5" t="n">
        <f aca="false">SUM(AZ286:BF286)</f>
        <v>3</v>
      </c>
      <c r="BH286" s="5" t="n">
        <f aca="false">SUM(AE286:AK286)+AB286+AC286+AD286</f>
        <v>1200000000</v>
      </c>
    </row>
    <row r="287" customFormat="false" ht="15" hidden="true" customHeight="false" outlineLevel="0" collapsed="false">
      <c r="A287" s="5" t="n">
        <f aca="false">exit_value_2_usd</f>
        <v>1200000000</v>
      </c>
      <c r="B287" s="2" t="n">
        <f aca="false">ROW()-ROW($B$175)</f>
        <v>112</v>
      </c>
      <c r="C287" s="2" t="n">
        <f aca="false">MOD(QUOTIENT($B287,1),2)</f>
        <v>0</v>
      </c>
      <c r="D287" s="2" t="n">
        <f aca="false">MOD(QUOTIENT($B287,2),2)</f>
        <v>0</v>
      </c>
      <c r="E287" s="2" t="n">
        <f aca="false">MOD(QUOTIENT($B287,4),2)</f>
        <v>0</v>
      </c>
      <c r="F287" s="2" t="n">
        <f aca="false">MOD(QUOTIENT($B287,8),2)</f>
        <v>0</v>
      </c>
      <c r="G287" s="2" t="n">
        <f aca="false">MOD(QUOTIENT($B287,16),2)</f>
        <v>1</v>
      </c>
      <c r="H287" s="2" t="n">
        <f aca="false">MOD(QUOTIENT($B287,32),2)</f>
        <v>1</v>
      </c>
      <c r="I287" s="2" t="n">
        <f aca="false">MOD(QUOTIENT($B287,64),2)</f>
        <v>1</v>
      </c>
      <c r="J287" s="5" t="n">
        <f aca="false">IF($C287=const_zero,MIN(class_series_f_invested_usd,MAX(const_zero,$A287)),const_zero)</f>
        <v>30000000</v>
      </c>
      <c r="K287" s="5" t="n">
        <f aca="false">IF($D287=const_zero,MIN(class_series_e_invested_usd,MAX(const_zero,$A287-SUM($J287:$J287))),const_zero)</f>
        <v>300000000</v>
      </c>
      <c r="L287" s="5" t="n">
        <f aca="false">IF($E287=const_zero,MIN(class_series_d_invested_usd,MAX(const_zero,$A287-SUM($J287:$K287))),const_zero)</f>
        <v>100000000</v>
      </c>
      <c r="M287" s="5" t="n">
        <f aca="false">IF($F287=const_zero,MIN(class_series_c_invested_usd,MAX(const_zero,$A287-SUM($J287:$L287))),const_zero)</f>
        <v>60000000</v>
      </c>
      <c r="N287" s="5" t="n">
        <f aca="false">IF($G287=const_zero,MIN(class_series_b_invested_usd,MAX(const_zero,$A287-SUM($J287:$M287))),const_zero)</f>
        <v>0</v>
      </c>
      <c r="O287" s="5" t="n">
        <f aca="false">IF($H287=const_zero,MIN(class_series_a_invested_usd,MAX(const_zero,$A287-SUM($J287:$N287))),const_zero)</f>
        <v>0</v>
      </c>
      <c r="P287" s="5" t="n">
        <f aca="false">IF($I287=const_zero,MIN(class_seed_invested_usd,MAX(const_zero,$A287-SUM($J287:$O287))),const_zero)</f>
        <v>0</v>
      </c>
      <c r="Q287" s="5" t="n">
        <f aca="false">MAX(const_zero,$A287-SUM($J287:$P287))</f>
        <v>710000000</v>
      </c>
      <c r="R287" s="9" t="n">
        <f aca="false">common_rsa_total+'Pro-Forma'!$B$10+'Pro-Forma'!$B$11+IF($C287=const_one,'Pro-Forma'!$B$5,const_zero)+IF($D287=const_one,'Pro-Forma'!$F$27,const_zero)+IF($E287=const_one,'Pro-Forma'!$F$26,const_zero)+IF($F287=const_one,'Pro-Forma'!$F$25,const_zero)+IF($G287=const_one,'Pro-Forma'!$F$24,const_zero)+IF($H287=const_one,'Pro-Forma'!$F$23,const_zero)+IF($I287=const_one,'Pro-Forma'!$F$22,const_zero)</f>
        <v>22280512.8289884</v>
      </c>
      <c r="S287" s="23" t="b">
        <f aca="false">IF($R287&gt;const_zero,--($Q287&gt;option_strike_usd*$R287),const_zero)</f>
        <v>1</v>
      </c>
      <c r="T287" s="7" t="n">
        <f aca="false">IF($R287&gt;const_zero,IF($S287=const_one,($Q287+option_strike_usd*pre_f_options_issued)/($R287+pre_f_options_issued),$Q287/$R287),const_zero)</f>
        <v>28.7524315948181</v>
      </c>
      <c r="U287" s="5" t="n">
        <f aca="false">IF($C287=const_one,'Pro-Forma'!$B$5*$T287,const_zero)</f>
        <v>0</v>
      </c>
      <c r="V287" s="5" t="n">
        <f aca="false">IF($D287=const_one,'Pro-Forma'!$F$27*$T287,const_zero)</f>
        <v>0</v>
      </c>
      <c r="W287" s="5" t="n">
        <f aca="false">IF($E287=const_one,'Pro-Forma'!$F$26*$T287,const_zero)</f>
        <v>0</v>
      </c>
      <c r="X287" s="5" t="n">
        <f aca="false">IF($F287=const_one,'Pro-Forma'!$F$25*$T287,const_zero)</f>
        <v>0</v>
      </c>
      <c r="Y287" s="5" t="n">
        <f aca="false">IF($G287=const_one,'Pro-Forma'!$F$24*$T287,const_zero)</f>
        <v>86257294.7844543</v>
      </c>
      <c r="Z287" s="5" t="n">
        <f aca="false">IF($H287=const_one,'Pro-Forma'!$F$23*$T287,const_zero)</f>
        <v>143762157.97409</v>
      </c>
      <c r="AA287" s="5" t="n">
        <f aca="false">IF($I287=const_one,'Pro-Forma'!$F$22*$T287,const_zero)</f>
        <v>143762157.97409</v>
      </c>
      <c r="AB287" s="5" t="n">
        <f aca="false">('Pro-Forma'!$B$10+'Pro-Forma'!$B$11)*$T287</f>
        <v>8065425.9269569</v>
      </c>
      <c r="AC287" s="5" t="n">
        <f aca="false">common_rsa_total*$T287</f>
        <v>258771884.353363</v>
      </c>
      <c r="AD287" s="5" t="n">
        <f aca="false">IF($S287=const_one,pre_f_options_issued*($T287-option_strike_usd),const_zero)</f>
        <v>69381078.9870452</v>
      </c>
      <c r="AE287" s="5" t="n">
        <f aca="false">J287+U287</f>
        <v>30000000</v>
      </c>
      <c r="AF287" s="5" t="n">
        <f aca="false">K287+V287</f>
        <v>300000000</v>
      </c>
      <c r="AG287" s="5" t="n">
        <f aca="false">L287+W287</f>
        <v>100000000</v>
      </c>
      <c r="AH287" s="5" t="n">
        <f aca="false">M287+X287</f>
        <v>60000000</v>
      </c>
      <c r="AI287" s="5" t="n">
        <f aca="false">N287+Y287</f>
        <v>86257294.7844543</v>
      </c>
      <c r="AJ287" s="5" t="n">
        <f aca="false">O287+Z287</f>
        <v>143762157.97409</v>
      </c>
      <c r="AK287" s="5" t="n">
        <f aca="false">P287+AA287</f>
        <v>143762157.97409</v>
      </c>
      <c r="AL287" s="5" t="n">
        <f aca="false">INDEX($AE$175:$AE$302,$B287-$C287*1+const_one)</f>
        <v>30000000</v>
      </c>
      <c r="AM287" s="5" t="n">
        <f aca="false">INDEX($AF$175:$AF$302,$B287-$D287*2+const_one)</f>
        <v>300000000</v>
      </c>
      <c r="AN287" s="5" t="n">
        <f aca="false">INDEX($AG$175:$AG$302,$B287-$E287*4+const_one)</f>
        <v>100000000</v>
      </c>
      <c r="AO287" s="5" t="n">
        <f aca="false">INDEX($AH$175:$AH$302,$B287-$F287*8+const_one)</f>
        <v>60000000</v>
      </c>
      <c r="AP287" s="5" t="n">
        <f aca="false">INDEX($AI$175:$AI$302,$B287-$G287*16+const_one)</f>
        <v>30000000</v>
      </c>
      <c r="AQ287" s="5" t="n">
        <f aca="false">INDEX($AJ$175:$AJ$302,$B287-$H287*32+const_one)</f>
        <v>15000000</v>
      </c>
      <c r="AR287" s="5" t="n">
        <f aca="false">INDEX($AK$175:$AK$302,$B287-$I287*64+const_one)</f>
        <v>5000000</v>
      </c>
      <c r="AS287" s="5" t="n">
        <f aca="false">INDEX($AE$175:$AE$302,$B287+(const_one-$C287)*1+const_one)</f>
        <v>23143975.7709909</v>
      </c>
      <c r="AT287" s="5" t="n">
        <f aca="false">INDEX($AF$175:$AF$302,$B287+(const_one-$D287)*2+const_one)</f>
        <v>200880517.127801</v>
      </c>
      <c r="AU287" s="5" t="n">
        <f aca="false">INDEX($AG$175:$AG$302,$B287+(const_one-$E287)*4+const_one)</f>
        <v>53126009.1840545</v>
      </c>
      <c r="AV287" s="5" t="n">
        <f aca="false">INDEX($AH$175:$AH$302,$B287+(const_one-$F287)*8+const_one)</f>
        <v>68210633.539728</v>
      </c>
      <c r="AW287" s="5" t="n">
        <f aca="false">INDEX($AI$175:$AI$302,$B287+(const_one-$G287)*16+const_one)</f>
        <v>86257294.7844543</v>
      </c>
      <c r="AX287" s="5" t="n">
        <f aca="false">INDEX($AJ$175:$AJ$302,$B287+(const_one-$H287)*32+const_one)</f>
        <v>143762157.97409</v>
      </c>
      <c r="AY287" s="5" t="n">
        <f aca="false">INDEX($AK$175:$AK$302,$B287+(const_one-$I287)*64+const_one)</f>
        <v>143762157.97409</v>
      </c>
      <c r="AZ287" s="5" t="n">
        <f aca="false">--($C287=--(AS287&gt;AL287))</f>
        <v>1</v>
      </c>
      <c r="BA287" s="5" t="n">
        <f aca="false">--($D287=--(AT287&gt;AM287))</f>
        <v>1</v>
      </c>
      <c r="BB287" s="5" t="n">
        <f aca="false">--($E287=--(AU287&gt;AN287))</f>
        <v>1</v>
      </c>
      <c r="BC287" s="5" t="n">
        <f aca="false">--($F287=--(AV287&gt;AO287))</f>
        <v>0</v>
      </c>
      <c r="BD287" s="5" t="n">
        <f aca="false">--($G287=--(AW287&gt;AP287))</f>
        <v>1</v>
      </c>
      <c r="BE287" s="5" t="n">
        <f aca="false">--($H287=--(AX287&gt;AQ287))</f>
        <v>1</v>
      </c>
      <c r="BF287" s="5" t="n">
        <f aca="false">--($I287=--(AY287&gt;AR287))</f>
        <v>1</v>
      </c>
      <c r="BG287" s="5" t="n">
        <f aca="false">SUM(AZ287:BF287)</f>
        <v>6</v>
      </c>
      <c r="BH287" s="5" t="n">
        <f aca="false">SUM(AE287:AK287)+AB287+AC287+AD287</f>
        <v>1200000000</v>
      </c>
    </row>
    <row r="288" customFormat="false" ht="15" hidden="true" customHeight="false" outlineLevel="0" collapsed="false">
      <c r="A288" s="5" t="n">
        <f aca="false">exit_value_2_usd</f>
        <v>1200000000</v>
      </c>
      <c r="B288" s="2" t="n">
        <f aca="false">ROW()-ROW($B$175)</f>
        <v>113</v>
      </c>
      <c r="C288" s="2" t="n">
        <f aca="false">MOD(QUOTIENT($B288,1),2)</f>
        <v>1</v>
      </c>
      <c r="D288" s="2" t="n">
        <f aca="false">MOD(QUOTIENT($B288,2),2)</f>
        <v>0</v>
      </c>
      <c r="E288" s="2" t="n">
        <f aca="false">MOD(QUOTIENT($B288,4),2)</f>
        <v>0</v>
      </c>
      <c r="F288" s="2" t="n">
        <f aca="false">MOD(QUOTIENT($B288,8),2)</f>
        <v>0</v>
      </c>
      <c r="G288" s="2" t="n">
        <f aca="false">MOD(QUOTIENT($B288,16),2)</f>
        <v>1</v>
      </c>
      <c r="H288" s="2" t="n">
        <f aca="false">MOD(QUOTIENT($B288,32),2)</f>
        <v>1</v>
      </c>
      <c r="I288" s="2" t="n">
        <f aca="false">MOD(QUOTIENT($B288,64),2)</f>
        <v>1</v>
      </c>
      <c r="J288" s="5" t="n">
        <f aca="false">IF($C288=const_zero,MIN(class_series_f_invested_usd,MAX(const_zero,$A288)),const_zero)</f>
        <v>0</v>
      </c>
      <c r="K288" s="5" t="n">
        <f aca="false">IF($D288=const_zero,MIN(class_series_e_invested_usd,MAX(const_zero,$A288-SUM($J288:$J288))),const_zero)</f>
        <v>300000000</v>
      </c>
      <c r="L288" s="5" t="n">
        <f aca="false">IF($E288=const_zero,MIN(class_series_d_invested_usd,MAX(const_zero,$A288-SUM($J288:$K288))),const_zero)</f>
        <v>100000000</v>
      </c>
      <c r="M288" s="5" t="n">
        <f aca="false">IF($F288=const_zero,MIN(class_series_c_invested_usd,MAX(const_zero,$A288-SUM($J288:$L288))),const_zero)</f>
        <v>60000000</v>
      </c>
      <c r="N288" s="5" t="n">
        <f aca="false">IF($G288=const_zero,MIN(class_series_b_invested_usd,MAX(const_zero,$A288-SUM($J288:$M288))),const_zero)</f>
        <v>0</v>
      </c>
      <c r="O288" s="5" t="n">
        <f aca="false">IF($H288=const_zero,MIN(class_series_a_invested_usd,MAX(const_zero,$A288-SUM($J288:$N288))),const_zero)</f>
        <v>0</v>
      </c>
      <c r="P288" s="5" t="n">
        <f aca="false">IF($I288=const_zero,MIN(class_seed_invested_usd,MAX(const_zero,$A288-SUM($J288:$O288))),const_zero)</f>
        <v>0</v>
      </c>
      <c r="Q288" s="5" t="n">
        <f aca="false">MAX(const_zero,$A288-SUM($J288:$P288))</f>
        <v>740000000</v>
      </c>
      <c r="R288" s="9" t="n">
        <f aca="false">common_rsa_total+'Pro-Forma'!$B$10+'Pro-Forma'!$B$11+IF($C288=const_one,'Pro-Forma'!$B$5,const_zero)+IF($D288=const_one,'Pro-Forma'!$F$27,const_zero)+IF($E288=const_one,'Pro-Forma'!$F$26,const_zero)+IF($F288=const_one,'Pro-Forma'!$F$25,const_zero)+IF($G288=const_one,'Pro-Forma'!$F$24,const_zero)+IF($H288=const_one,'Pro-Forma'!$F$23,const_zero)+IF($I288=const_one,'Pro-Forma'!$F$22,const_zero)</f>
        <v>23077780.8981917</v>
      </c>
      <c r="S288" s="23" t="b">
        <f aca="false">IF($R288&gt;const_zero,--($Q288&gt;option_strike_usd*$R288),const_zero)</f>
        <v>1</v>
      </c>
      <c r="T288" s="7" t="n">
        <f aca="false">IF($R288&gt;const_zero,IF($S288=const_one,($Q288+option_strike_usd*pre_f_options_issued)/($R288+pre_f_options_issued),$Q288/$R288),const_zero)</f>
        <v>29.0291015845121</v>
      </c>
      <c r="U288" s="5" t="n">
        <f aca="false">IF($C288=const_one,'Pro-Forma'!$B$5*$T288,const_zero)</f>
        <v>23143975.7709909</v>
      </c>
      <c r="V288" s="5" t="n">
        <f aca="false">IF($D288=const_one,'Pro-Forma'!$F$27*$T288,const_zero)</f>
        <v>0</v>
      </c>
      <c r="W288" s="5" t="n">
        <f aca="false">IF($E288=const_one,'Pro-Forma'!$F$26*$T288,const_zero)</f>
        <v>0</v>
      </c>
      <c r="X288" s="5" t="n">
        <f aca="false">IF($F288=const_one,'Pro-Forma'!$F$25*$T288,const_zero)</f>
        <v>0</v>
      </c>
      <c r="Y288" s="5" t="n">
        <f aca="false">IF($G288=const_one,'Pro-Forma'!$F$24*$T288,const_zero)</f>
        <v>87087304.7535364</v>
      </c>
      <c r="Z288" s="5" t="n">
        <f aca="false">IF($H288=const_one,'Pro-Forma'!$F$23*$T288,const_zero)</f>
        <v>145145507.922561</v>
      </c>
      <c r="AA288" s="5" t="n">
        <f aca="false">IF($I288=const_one,'Pro-Forma'!$F$22*$T288,const_zero)</f>
        <v>145145507.922561</v>
      </c>
      <c r="AB288" s="5" t="n">
        <f aca="false">('Pro-Forma'!$B$10+'Pro-Forma'!$B$11)*$T288</f>
        <v>8143035.40846215</v>
      </c>
      <c r="AC288" s="5" t="n">
        <f aca="false">common_rsa_total*$T288</f>
        <v>261261914.260609</v>
      </c>
      <c r="AD288" s="5" t="n">
        <f aca="false">IF($S288=const_one,pre_f_options_issued*($T288-option_strike_usd),const_zero)</f>
        <v>70072753.9612803</v>
      </c>
      <c r="AE288" s="5" t="n">
        <f aca="false">J288+U288</f>
        <v>23143975.7709909</v>
      </c>
      <c r="AF288" s="5" t="n">
        <f aca="false">K288+V288</f>
        <v>300000000</v>
      </c>
      <c r="AG288" s="5" t="n">
        <f aca="false">L288+W288</f>
        <v>100000000</v>
      </c>
      <c r="AH288" s="5" t="n">
        <f aca="false">M288+X288</f>
        <v>60000000</v>
      </c>
      <c r="AI288" s="5" t="n">
        <f aca="false">N288+Y288</f>
        <v>87087304.7535364</v>
      </c>
      <c r="AJ288" s="5" t="n">
        <f aca="false">O288+Z288</f>
        <v>145145507.922561</v>
      </c>
      <c r="AK288" s="5" t="n">
        <f aca="false">P288+AA288</f>
        <v>145145507.922561</v>
      </c>
      <c r="AL288" s="5" t="n">
        <f aca="false">INDEX($AE$175:$AE$302,$B288-$C288*1+const_one)</f>
        <v>30000000</v>
      </c>
      <c r="AM288" s="5" t="n">
        <f aca="false">INDEX($AF$175:$AF$302,$B288-$D288*2+const_one)</f>
        <v>300000000</v>
      </c>
      <c r="AN288" s="5" t="n">
        <f aca="false">INDEX($AG$175:$AG$302,$B288-$E288*4+const_one)</f>
        <v>100000000</v>
      </c>
      <c r="AO288" s="5" t="n">
        <f aca="false">INDEX($AH$175:$AH$302,$B288-$F288*8+const_one)</f>
        <v>60000000</v>
      </c>
      <c r="AP288" s="5" t="n">
        <f aca="false">INDEX($AI$175:$AI$302,$B288-$G288*16+const_one)</f>
        <v>30000000</v>
      </c>
      <c r="AQ288" s="5" t="n">
        <f aca="false">INDEX($AJ$175:$AJ$302,$B288-$H288*32+const_one)</f>
        <v>15000000</v>
      </c>
      <c r="AR288" s="5" t="n">
        <f aca="false">INDEX($AK$175:$AK$302,$B288-$I288*64+const_one)</f>
        <v>5000000</v>
      </c>
      <c r="AS288" s="5" t="n">
        <f aca="false">INDEX($AE$175:$AE$302,$B288+(const_one-$C288)*1+const_one)</f>
        <v>23143975.7709909</v>
      </c>
      <c r="AT288" s="5" t="n">
        <f aca="false">INDEX($AF$175:$AF$302,$B288+(const_one-$D288)*2+const_one)</f>
        <v>201632430.035429</v>
      </c>
      <c r="AU288" s="5" t="n">
        <f aca="false">INDEX($AG$175:$AG$302,$B288+(const_one-$E288)*4+const_one)</f>
        <v>53479482.7752727</v>
      </c>
      <c r="AV288" s="5" t="n">
        <f aca="false">INDEX($AH$175:$AH$302,$B288+(const_one-$F288)*8+const_one)</f>
        <v>68840341.8058251</v>
      </c>
      <c r="AW288" s="5" t="n">
        <f aca="false">INDEX($AI$175:$AI$302,$B288+(const_one-$G288)*16+const_one)</f>
        <v>87087304.7535364</v>
      </c>
      <c r="AX288" s="5" t="n">
        <f aca="false">INDEX($AJ$175:$AJ$302,$B288+(const_one-$H288)*32+const_one)</f>
        <v>145145507.922561</v>
      </c>
      <c r="AY288" s="5" t="n">
        <f aca="false">INDEX($AK$175:$AK$302,$B288+(const_one-$I288)*64+const_one)</f>
        <v>145145507.922561</v>
      </c>
      <c r="AZ288" s="5" t="n">
        <f aca="false">--($C288=--(AS288&gt;AL288))</f>
        <v>0</v>
      </c>
      <c r="BA288" s="5" t="n">
        <f aca="false">--($D288=--(AT288&gt;AM288))</f>
        <v>1</v>
      </c>
      <c r="BB288" s="5" t="n">
        <f aca="false">--($E288=--(AU288&gt;AN288))</f>
        <v>1</v>
      </c>
      <c r="BC288" s="5" t="n">
        <f aca="false">--($F288=--(AV288&gt;AO288))</f>
        <v>0</v>
      </c>
      <c r="BD288" s="5" t="n">
        <f aca="false">--($G288=--(AW288&gt;AP288))</f>
        <v>1</v>
      </c>
      <c r="BE288" s="5" t="n">
        <f aca="false">--($H288=--(AX288&gt;AQ288))</f>
        <v>1</v>
      </c>
      <c r="BF288" s="5" t="n">
        <f aca="false">--($I288=--(AY288&gt;AR288))</f>
        <v>1</v>
      </c>
      <c r="BG288" s="5" t="n">
        <f aca="false">SUM(AZ288:BF288)</f>
        <v>5</v>
      </c>
      <c r="BH288" s="5" t="n">
        <f aca="false">SUM(AE288:AK288)+AB288+AC288+AD288</f>
        <v>1200000000</v>
      </c>
    </row>
    <row r="289" customFormat="false" ht="15" hidden="true" customHeight="false" outlineLevel="0" collapsed="false">
      <c r="A289" s="5" t="n">
        <f aca="false">exit_value_2_usd</f>
        <v>1200000000</v>
      </c>
      <c r="B289" s="2" t="n">
        <f aca="false">ROW()-ROW($B$175)</f>
        <v>114</v>
      </c>
      <c r="C289" s="2" t="n">
        <f aca="false">MOD(QUOTIENT($B289,1),2)</f>
        <v>0</v>
      </c>
      <c r="D289" s="2" t="n">
        <f aca="false">MOD(QUOTIENT($B289,2),2)</f>
        <v>1</v>
      </c>
      <c r="E289" s="2" t="n">
        <f aca="false">MOD(QUOTIENT($B289,4),2)</f>
        <v>0</v>
      </c>
      <c r="F289" s="2" t="n">
        <f aca="false">MOD(QUOTIENT($B289,8),2)</f>
        <v>0</v>
      </c>
      <c r="G289" s="2" t="n">
        <f aca="false">MOD(QUOTIENT($B289,16),2)</f>
        <v>1</v>
      </c>
      <c r="H289" s="2" t="n">
        <f aca="false">MOD(QUOTIENT($B289,32),2)</f>
        <v>1</v>
      </c>
      <c r="I289" s="2" t="n">
        <f aca="false">MOD(QUOTIENT($B289,64),2)</f>
        <v>1</v>
      </c>
      <c r="J289" s="5" t="n">
        <f aca="false">IF($C289=const_zero,MIN(class_series_f_invested_usd,MAX(const_zero,$A289)),const_zero)</f>
        <v>30000000</v>
      </c>
      <c r="K289" s="5" t="n">
        <f aca="false">IF($D289=const_zero,MIN(class_series_e_invested_usd,MAX(const_zero,$A289-SUM($J289:$J289))),const_zero)</f>
        <v>0</v>
      </c>
      <c r="L289" s="5" t="n">
        <f aca="false">IF($E289=const_zero,MIN(class_series_d_invested_usd,MAX(const_zero,$A289-SUM($J289:$K289))),const_zero)</f>
        <v>100000000</v>
      </c>
      <c r="M289" s="5" t="n">
        <f aca="false">IF($F289=const_zero,MIN(class_series_c_invested_usd,MAX(const_zero,$A289-SUM($J289:$L289))),const_zero)</f>
        <v>60000000</v>
      </c>
      <c r="N289" s="5" t="n">
        <f aca="false">IF($G289=const_zero,MIN(class_series_b_invested_usd,MAX(const_zero,$A289-SUM($J289:$M289))),const_zero)</f>
        <v>0</v>
      </c>
      <c r="O289" s="5" t="n">
        <f aca="false">IF($H289=const_zero,MIN(class_series_a_invested_usd,MAX(const_zero,$A289-SUM($J289:$N289))),const_zero)</f>
        <v>0</v>
      </c>
      <c r="P289" s="5" t="n">
        <f aca="false">IF($I289=const_zero,MIN(class_seed_invested_usd,MAX(const_zero,$A289-SUM($J289:$O289))),const_zero)</f>
        <v>0</v>
      </c>
      <c r="Q289" s="5" t="n">
        <f aca="false">MAX(const_zero,$A289-SUM($J289:$P289))</f>
        <v>1010000000</v>
      </c>
      <c r="R289" s="9" t="n">
        <f aca="false">common_rsa_total+'Pro-Forma'!$B$10+'Pro-Forma'!$B$11+IF($C289=const_one,'Pro-Forma'!$B$5,const_zero)+IF($D289=const_one,'Pro-Forma'!$F$27,const_zero)+IF($E289=const_one,'Pro-Forma'!$F$26,const_zero)+IF($F289=const_one,'Pro-Forma'!$F$25,const_zero)+IF($G289=const_one,'Pro-Forma'!$F$24,const_zero)+IF($H289=const_one,'Pro-Forma'!$F$23,const_zero)+IF($I289=const_one,'Pro-Forma'!$F$22,const_zero)</f>
        <v>28413833.1063222</v>
      </c>
      <c r="S289" s="23" t="b">
        <f aca="false">IF($R289&gt;const_zero,--($Q289&gt;option_strike_usd*$R289),const_zero)</f>
        <v>1</v>
      </c>
      <c r="T289" s="7" t="n">
        <f aca="false">IF($R289&gt;const_zero,IF($S289=const_one,($Q289+option_strike_usd*pre_f_options_issued)/($R289+pre_f_options_issued),$Q289/$R289),const_zero)</f>
        <v>32.7523279470941</v>
      </c>
      <c r="U289" s="5" t="n">
        <f aca="false">IF($C289=const_one,'Pro-Forma'!$B$5*$T289,const_zero)</f>
        <v>0</v>
      </c>
      <c r="V289" s="5" t="n">
        <f aca="false">IF($D289=const_one,'Pro-Forma'!$F$27*$T289,const_zero)</f>
        <v>200880517.127801</v>
      </c>
      <c r="W289" s="5" t="n">
        <f aca="false">IF($E289=const_one,'Pro-Forma'!$F$26*$T289,const_zero)</f>
        <v>0</v>
      </c>
      <c r="X289" s="5" t="n">
        <f aca="false">IF($F289=const_one,'Pro-Forma'!$F$25*$T289,const_zero)</f>
        <v>0</v>
      </c>
      <c r="Y289" s="5" t="n">
        <f aca="false">IF($G289=const_one,'Pro-Forma'!$F$24*$T289,const_zero)</f>
        <v>98256983.8412823</v>
      </c>
      <c r="Z289" s="5" t="n">
        <f aca="false">IF($H289=const_one,'Pro-Forma'!$F$23*$T289,const_zero)</f>
        <v>163761639.73547</v>
      </c>
      <c r="AA289" s="5" t="n">
        <f aca="false">IF($I289=const_one,'Pro-Forma'!$F$22*$T289,const_zero)</f>
        <v>163761639.73547</v>
      </c>
      <c r="AB289" s="5" t="n">
        <f aca="false">('Pro-Forma'!$B$10+'Pro-Forma'!$B$11)*$T289</f>
        <v>9187448.16839408</v>
      </c>
      <c r="AC289" s="5" t="n">
        <f aca="false">common_rsa_total*$T289</f>
        <v>294770951.523847</v>
      </c>
      <c r="AD289" s="5" t="n">
        <f aca="false">IF($S289=const_one,pre_f_options_issued*($T289-option_strike_usd),const_zero)</f>
        <v>79380819.8677352</v>
      </c>
      <c r="AE289" s="5" t="n">
        <f aca="false">J289+U289</f>
        <v>30000000</v>
      </c>
      <c r="AF289" s="5" t="n">
        <f aca="false">K289+V289</f>
        <v>200880517.127801</v>
      </c>
      <c r="AG289" s="5" t="n">
        <f aca="false">L289+W289</f>
        <v>100000000</v>
      </c>
      <c r="AH289" s="5" t="n">
        <f aca="false">M289+X289</f>
        <v>60000000</v>
      </c>
      <c r="AI289" s="5" t="n">
        <f aca="false">N289+Y289</f>
        <v>98256983.8412823</v>
      </c>
      <c r="AJ289" s="5" t="n">
        <f aca="false">O289+Z289</f>
        <v>163761639.73547</v>
      </c>
      <c r="AK289" s="5" t="n">
        <f aca="false">P289+AA289</f>
        <v>163761639.73547</v>
      </c>
      <c r="AL289" s="5" t="n">
        <f aca="false">INDEX($AE$175:$AE$302,$B289-$C289*1+const_one)</f>
        <v>30000000</v>
      </c>
      <c r="AM289" s="5" t="n">
        <f aca="false">INDEX($AF$175:$AF$302,$B289-$D289*2+const_one)</f>
        <v>300000000</v>
      </c>
      <c r="AN289" s="5" t="n">
        <f aca="false">INDEX($AG$175:$AG$302,$B289-$E289*4+const_one)</f>
        <v>100000000</v>
      </c>
      <c r="AO289" s="5" t="n">
        <f aca="false">INDEX($AH$175:$AH$302,$B289-$F289*8+const_one)</f>
        <v>60000000</v>
      </c>
      <c r="AP289" s="5" t="n">
        <f aca="false">INDEX($AI$175:$AI$302,$B289-$G289*16+const_one)</f>
        <v>30000000</v>
      </c>
      <c r="AQ289" s="5" t="n">
        <f aca="false">INDEX($AJ$175:$AJ$302,$B289-$H289*32+const_one)</f>
        <v>15000000</v>
      </c>
      <c r="AR289" s="5" t="n">
        <f aca="false">INDEX($AK$175:$AK$302,$B289-$I289*64+const_one)</f>
        <v>5000000</v>
      </c>
      <c r="AS289" s="5" t="n">
        <f aca="false">INDEX($AE$175:$AE$302,$B289+(const_one-$C289)*1+const_one)</f>
        <v>26210126.1493226</v>
      </c>
      <c r="AT289" s="5" t="n">
        <f aca="false">INDEX($AF$175:$AF$302,$B289+(const_one-$D289)*2+const_one)</f>
        <v>200880517.127801</v>
      </c>
      <c r="AU289" s="5" t="n">
        <f aca="false">INDEX($AG$175:$AG$302,$B289+(const_one-$E289)*4+const_one)</f>
        <v>59076133.1177984</v>
      </c>
      <c r="AV289" s="5" t="n">
        <f aca="false">INDEX($AH$175:$AH$302,$B289+(const_one-$F289)*8+const_one)</f>
        <v>77265200.6685929</v>
      </c>
      <c r="AW289" s="5" t="n">
        <f aca="false">INDEX($AI$175:$AI$302,$B289+(const_one-$G289)*16+const_one)</f>
        <v>98256983.8412823</v>
      </c>
      <c r="AX289" s="5" t="n">
        <f aca="false">INDEX($AJ$175:$AJ$302,$B289+(const_one-$H289)*32+const_one)</f>
        <v>163761639.73547</v>
      </c>
      <c r="AY289" s="5" t="n">
        <f aca="false">INDEX($AK$175:$AK$302,$B289+(const_one-$I289)*64+const_one)</f>
        <v>163761639.73547</v>
      </c>
      <c r="AZ289" s="5" t="n">
        <f aca="false">--($C289=--(AS289&gt;AL289))</f>
        <v>1</v>
      </c>
      <c r="BA289" s="5" t="n">
        <f aca="false">--($D289=--(AT289&gt;AM289))</f>
        <v>0</v>
      </c>
      <c r="BB289" s="5" t="n">
        <f aca="false">--($E289=--(AU289&gt;AN289))</f>
        <v>1</v>
      </c>
      <c r="BC289" s="5" t="n">
        <f aca="false">--($F289=--(AV289&gt;AO289))</f>
        <v>0</v>
      </c>
      <c r="BD289" s="5" t="n">
        <f aca="false">--($G289=--(AW289&gt;AP289))</f>
        <v>1</v>
      </c>
      <c r="BE289" s="5" t="n">
        <f aca="false">--($H289=--(AX289&gt;AQ289))</f>
        <v>1</v>
      </c>
      <c r="BF289" s="5" t="n">
        <f aca="false">--($I289=--(AY289&gt;AR289))</f>
        <v>1</v>
      </c>
      <c r="BG289" s="5" t="n">
        <f aca="false">SUM(AZ289:BF289)</f>
        <v>5</v>
      </c>
      <c r="BH289" s="5" t="n">
        <f aca="false">SUM(AE289:AK289)+AB289+AC289+AD289</f>
        <v>1200000000</v>
      </c>
    </row>
    <row r="290" customFormat="false" ht="15" hidden="true" customHeight="false" outlineLevel="0" collapsed="false">
      <c r="A290" s="5" t="n">
        <f aca="false">exit_value_2_usd</f>
        <v>1200000000</v>
      </c>
      <c r="B290" s="2" t="n">
        <f aca="false">ROW()-ROW($B$175)</f>
        <v>115</v>
      </c>
      <c r="C290" s="2" t="n">
        <f aca="false">MOD(QUOTIENT($B290,1),2)</f>
        <v>1</v>
      </c>
      <c r="D290" s="2" t="n">
        <f aca="false">MOD(QUOTIENT($B290,2),2)</f>
        <v>1</v>
      </c>
      <c r="E290" s="2" t="n">
        <f aca="false">MOD(QUOTIENT($B290,4),2)</f>
        <v>0</v>
      </c>
      <c r="F290" s="2" t="n">
        <f aca="false">MOD(QUOTIENT($B290,8),2)</f>
        <v>0</v>
      </c>
      <c r="G290" s="2" t="n">
        <f aca="false">MOD(QUOTIENT($B290,16),2)</f>
        <v>1</v>
      </c>
      <c r="H290" s="2" t="n">
        <f aca="false">MOD(QUOTIENT($B290,32),2)</f>
        <v>1</v>
      </c>
      <c r="I290" s="2" t="n">
        <f aca="false">MOD(QUOTIENT($B290,64),2)</f>
        <v>1</v>
      </c>
      <c r="J290" s="5" t="n">
        <f aca="false">IF($C290=const_zero,MIN(class_series_f_invested_usd,MAX(const_zero,$A290)),const_zero)</f>
        <v>0</v>
      </c>
      <c r="K290" s="5" t="n">
        <f aca="false">IF($D290=const_zero,MIN(class_series_e_invested_usd,MAX(const_zero,$A290-SUM($J290:$J290))),const_zero)</f>
        <v>0</v>
      </c>
      <c r="L290" s="5" t="n">
        <f aca="false">IF($E290=const_zero,MIN(class_series_d_invested_usd,MAX(const_zero,$A290-SUM($J290:$K290))),const_zero)</f>
        <v>100000000</v>
      </c>
      <c r="M290" s="5" t="n">
        <f aca="false">IF($F290=const_zero,MIN(class_series_c_invested_usd,MAX(const_zero,$A290-SUM($J290:$L290))),const_zero)</f>
        <v>60000000</v>
      </c>
      <c r="N290" s="5" t="n">
        <f aca="false">IF($G290=const_zero,MIN(class_series_b_invested_usd,MAX(const_zero,$A290-SUM($J290:$M290))),const_zero)</f>
        <v>0</v>
      </c>
      <c r="O290" s="5" t="n">
        <f aca="false">IF($H290=const_zero,MIN(class_series_a_invested_usd,MAX(const_zero,$A290-SUM($J290:$N290))),const_zero)</f>
        <v>0</v>
      </c>
      <c r="P290" s="5" t="n">
        <f aca="false">IF($I290=const_zero,MIN(class_seed_invested_usd,MAX(const_zero,$A290-SUM($J290:$O290))),const_zero)</f>
        <v>0</v>
      </c>
      <c r="Q290" s="5" t="n">
        <f aca="false">MAX(const_zero,$A290-SUM($J290:$P290))</f>
        <v>1040000000</v>
      </c>
      <c r="R290" s="9" t="n">
        <f aca="false">common_rsa_total+'Pro-Forma'!$B$10+'Pro-Forma'!$B$11+IF($C290=const_one,'Pro-Forma'!$B$5,const_zero)+IF($D290=const_one,'Pro-Forma'!$F$27,const_zero)+IF($E290=const_one,'Pro-Forma'!$F$26,const_zero)+IF($F290=const_one,'Pro-Forma'!$F$25,const_zero)+IF($G290=const_one,'Pro-Forma'!$F$24,const_zero)+IF($H290=const_one,'Pro-Forma'!$F$23,const_zero)+IF($I290=const_one,'Pro-Forma'!$F$22,const_zero)</f>
        <v>29211101.1755256</v>
      </c>
      <c r="S290" s="23" t="b">
        <f aca="false">IF($R290&gt;const_zero,--($Q290&gt;option_strike_usd*$R290),const_zero)</f>
        <v>1</v>
      </c>
      <c r="T290" s="7" t="n">
        <f aca="false">IF($R290&gt;const_zero,IF($S290=const_one,($Q290+option_strike_usd*pre_f_options_issued)/($R290+pre_f_options_issued),$Q290/$R290),const_zero)</f>
        <v>32.8749227038699</v>
      </c>
      <c r="U290" s="5" t="n">
        <f aca="false">IF($C290=const_one,'Pro-Forma'!$B$5*$T290,const_zero)</f>
        <v>26210126.1493226</v>
      </c>
      <c r="V290" s="5" t="n">
        <f aca="false">IF($D290=const_one,'Pro-Forma'!$F$27*$T290,const_zero)</f>
        <v>201632430.035429</v>
      </c>
      <c r="W290" s="5" t="n">
        <f aca="false">IF($E290=const_one,'Pro-Forma'!$F$26*$T290,const_zero)</f>
        <v>0</v>
      </c>
      <c r="X290" s="5" t="n">
        <f aca="false">IF($F290=const_one,'Pro-Forma'!$F$25*$T290,const_zero)</f>
        <v>0</v>
      </c>
      <c r="Y290" s="5" t="n">
        <f aca="false">IF($G290=const_one,'Pro-Forma'!$F$24*$T290,const_zero)</f>
        <v>98624768.1116097</v>
      </c>
      <c r="Z290" s="5" t="n">
        <f aca="false">IF($H290=const_one,'Pro-Forma'!$F$23*$T290,const_zero)</f>
        <v>164374613.519349</v>
      </c>
      <c r="AA290" s="5" t="n">
        <f aca="false">IF($I290=const_one,'Pro-Forma'!$F$22*$T290,const_zero)</f>
        <v>164374613.519349</v>
      </c>
      <c r="AB290" s="5" t="n">
        <f aca="false">('Pro-Forma'!$B$10+'Pro-Forma'!$B$11)*$T290</f>
        <v>9221837.5704364</v>
      </c>
      <c r="AC290" s="5" t="n">
        <f aca="false">common_rsa_total*$T290</f>
        <v>295874304.334829</v>
      </c>
      <c r="AD290" s="5" t="n">
        <f aca="false">IF($S290=const_one,pre_f_options_issued*($T290-option_strike_usd),const_zero)</f>
        <v>79687306.7596747</v>
      </c>
      <c r="AE290" s="5" t="n">
        <f aca="false">J290+U290</f>
        <v>26210126.1493226</v>
      </c>
      <c r="AF290" s="5" t="n">
        <f aca="false">K290+V290</f>
        <v>201632430.035429</v>
      </c>
      <c r="AG290" s="5" t="n">
        <f aca="false">L290+W290</f>
        <v>100000000</v>
      </c>
      <c r="AH290" s="5" t="n">
        <f aca="false">M290+X290</f>
        <v>60000000</v>
      </c>
      <c r="AI290" s="5" t="n">
        <f aca="false">N290+Y290</f>
        <v>98624768.1116097</v>
      </c>
      <c r="AJ290" s="5" t="n">
        <f aca="false">O290+Z290</f>
        <v>164374613.519349</v>
      </c>
      <c r="AK290" s="5" t="n">
        <f aca="false">P290+AA290</f>
        <v>164374613.519349</v>
      </c>
      <c r="AL290" s="5" t="n">
        <f aca="false">INDEX($AE$175:$AE$302,$B290-$C290*1+const_one)</f>
        <v>30000000</v>
      </c>
      <c r="AM290" s="5" t="n">
        <f aca="false">INDEX($AF$175:$AF$302,$B290-$D290*2+const_one)</f>
        <v>300000000</v>
      </c>
      <c r="AN290" s="5" t="n">
        <f aca="false">INDEX($AG$175:$AG$302,$B290-$E290*4+const_one)</f>
        <v>100000000</v>
      </c>
      <c r="AO290" s="5" t="n">
        <f aca="false">INDEX($AH$175:$AH$302,$B290-$F290*8+const_one)</f>
        <v>60000000</v>
      </c>
      <c r="AP290" s="5" t="n">
        <f aca="false">INDEX($AI$175:$AI$302,$B290-$G290*16+const_one)</f>
        <v>30000000</v>
      </c>
      <c r="AQ290" s="5" t="n">
        <f aca="false">INDEX($AJ$175:$AJ$302,$B290-$H290*32+const_one)</f>
        <v>15000000</v>
      </c>
      <c r="AR290" s="5" t="n">
        <f aca="false">INDEX($AK$175:$AK$302,$B290-$I290*64+const_one)</f>
        <v>5000000</v>
      </c>
      <c r="AS290" s="5" t="n">
        <f aca="false">INDEX($AE$175:$AE$302,$B290+(const_one-$C290)*1+const_one)</f>
        <v>26210126.1493226</v>
      </c>
      <c r="AT290" s="5" t="n">
        <f aca="false">INDEX($AF$175:$AF$302,$B290+(const_one-$D290)*2+const_one)</f>
        <v>201632430.035429</v>
      </c>
      <c r="AU290" s="5" t="n">
        <f aca="false">INDEX($AG$175:$AG$302,$B290+(const_one-$E290)*4+const_one)</f>
        <v>59222943.1806411</v>
      </c>
      <c r="AV290" s="5" t="n">
        <f aca="false">INDEX($AH$175:$AH$302,$B290+(const_one-$F290)*8+const_one)</f>
        <v>77570055.1672159</v>
      </c>
      <c r="AW290" s="5" t="n">
        <f aca="false">INDEX($AI$175:$AI$302,$B290+(const_one-$G290)*16+const_one)</f>
        <v>98624768.1116097</v>
      </c>
      <c r="AX290" s="5" t="n">
        <f aca="false">INDEX($AJ$175:$AJ$302,$B290+(const_one-$H290)*32+const_one)</f>
        <v>164374613.519349</v>
      </c>
      <c r="AY290" s="5" t="n">
        <f aca="false">INDEX($AK$175:$AK$302,$B290+(const_one-$I290)*64+const_one)</f>
        <v>164374613.519349</v>
      </c>
      <c r="AZ290" s="5" t="n">
        <f aca="false">--($C290=--(AS290&gt;AL290))</f>
        <v>0</v>
      </c>
      <c r="BA290" s="5" t="n">
        <f aca="false">--($D290=--(AT290&gt;AM290))</f>
        <v>0</v>
      </c>
      <c r="BB290" s="5" t="n">
        <f aca="false">--($E290=--(AU290&gt;AN290))</f>
        <v>1</v>
      </c>
      <c r="BC290" s="5" t="n">
        <f aca="false">--($F290=--(AV290&gt;AO290))</f>
        <v>0</v>
      </c>
      <c r="BD290" s="5" t="n">
        <f aca="false">--($G290=--(AW290&gt;AP290))</f>
        <v>1</v>
      </c>
      <c r="BE290" s="5" t="n">
        <f aca="false">--($H290=--(AX290&gt;AQ290))</f>
        <v>1</v>
      </c>
      <c r="BF290" s="5" t="n">
        <f aca="false">--($I290=--(AY290&gt;AR290))</f>
        <v>1</v>
      </c>
      <c r="BG290" s="5" t="n">
        <f aca="false">SUM(AZ290:BF290)</f>
        <v>4</v>
      </c>
      <c r="BH290" s="5" t="n">
        <f aca="false">SUM(AE290:AK290)+AB290+AC290+AD290</f>
        <v>1200000000</v>
      </c>
    </row>
    <row r="291" customFormat="false" ht="15" hidden="true" customHeight="false" outlineLevel="0" collapsed="false">
      <c r="A291" s="5" t="n">
        <f aca="false">exit_value_2_usd</f>
        <v>1200000000</v>
      </c>
      <c r="B291" s="2" t="n">
        <f aca="false">ROW()-ROW($B$175)</f>
        <v>116</v>
      </c>
      <c r="C291" s="2" t="n">
        <f aca="false">MOD(QUOTIENT($B291,1),2)</f>
        <v>0</v>
      </c>
      <c r="D291" s="2" t="n">
        <f aca="false">MOD(QUOTIENT($B291,2),2)</f>
        <v>0</v>
      </c>
      <c r="E291" s="2" t="n">
        <f aca="false">MOD(QUOTIENT($B291,4),2)</f>
        <v>1</v>
      </c>
      <c r="F291" s="2" t="n">
        <f aca="false">MOD(QUOTIENT($B291,8),2)</f>
        <v>0</v>
      </c>
      <c r="G291" s="2" t="n">
        <f aca="false">MOD(QUOTIENT($B291,16),2)</f>
        <v>1</v>
      </c>
      <c r="H291" s="2" t="n">
        <f aca="false">MOD(QUOTIENT($B291,32),2)</f>
        <v>1</v>
      </c>
      <c r="I291" s="2" t="n">
        <f aca="false">MOD(QUOTIENT($B291,64),2)</f>
        <v>1</v>
      </c>
      <c r="J291" s="5" t="n">
        <f aca="false">IF($C291=const_zero,MIN(class_series_f_invested_usd,MAX(const_zero,$A291)),const_zero)</f>
        <v>30000000</v>
      </c>
      <c r="K291" s="5" t="n">
        <f aca="false">IF($D291=const_zero,MIN(class_series_e_invested_usd,MAX(const_zero,$A291-SUM($J291:$J291))),const_zero)</f>
        <v>300000000</v>
      </c>
      <c r="L291" s="5" t="n">
        <f aca="false">IF($E291=const_zero,MIN(class_series_d_invested_usd,MAX(const_zero,$A291-SUM($J291:$K291))),const_zero)</f>
        <v>0</v>
      </c>
      <c r="M291" s="5" t="n">
        <f aca="false">IF($F291=const_zero,MIN(class_series_c_invested_usd,MAX(const_zero,$A291-SUM($J291:$L291))),const_zero)</f>
        <v>60000000</v>
      </c>
      <c r="N291" s="5" t="n">
        <f aca="false">IF($G291=const_zero,MIN(class_series_b_invested_usd,MAX(const_zero,$A291-SUM($J291:$M291))),const_zero)</f>
        <v>0</v>
      </c>
      <c r="O291" s="5" t="n">
        <f aca="false">IF($H291=const_zero,MIN(class_series_a_invested_usd,MAX(const_zero,$A291-SUM($J291:$N291))),const_zero)</f>
        <v>0</v>
      </c>
      <c r="P291" s="5" t="n">
        <f aca="false">IF($I291=const_zero,MIN(class_seed_invested_usd,MAX(const_zero,$A291-SUM($J291:$O291))),const_zero)</f>
        <v>0</v>
      </c>
      <c r="Q291" s="5" t="n">
        <f aca="false">MAX(const_zero,$A291-SUM($J291:$P291))</f>
        <v>810000000</v>
      </c>
      <c r="R291" s="9" t="n">
        <f aca="false">common_rsa_total+'Pro-Forma'!$B$10+'Pro-Forma'!$B$11+IF($C291=const_one,'Pro-Forma'!$B$5,const_zero)+IF($D291=const_one,'Pro-Forma'!$F$27,const_zero)+IF($E291=const_one,'Pro-Forma'!$F$26,const_zero)+IF($F291=const_one,'Pro-Forma'!$F$25,const_zero)+IF($G291=const_one,'Pro-Forma'!$F$24,const_zero)+IF($H291=const_one,'Pro-Forma'!$F$23,const_zero)+IF($I291=const_one,'Pro-Forma'!$F$22,const_zero)</f>
        <v>24014164.1892672</v>
      </c>
      <c r="S291" s="23" t="b">
        <f aca="false">IF($R291&gt;const_zero,--($Q291&gt;option_strike_usd*$R291),const_zero)</f>
        <v>1</v>
      </c>
      <c r="T291" s="7" t="n">
        <f aca="false">IF($R291&gt;const_zero,IF($S291=const_one,($Q291+option_strike_usd*pre_f_options_issued)/($R291+pre_f_options_issued),$Q291/$R291),const_zero)</f>
        <v>30.6439982116765</v>
      </c>
      <c r="U291" s="5" t="n">
        <f aca="false">IF($C291=const_one,'Pro-Forma'!$B$5*$T291,const_zero)</f>
        <v>0</v>
      </c>
      <c r="V291" s="5" t="n">
        <f aca="false">IF($D291=const_one,'Pro-Forma'!$F$27*$T291,const_zero)</f>
        <v>0</v>
      </c>
      <c r="W291" s="5" t="n">
        <f aca="false">IF($E291=const_one,'Pro-Forma'!$F$26*$T291,const_zero)</f>
        <v>53126009.1840545</v>
      </c>
      <c r="X291" s="5" t="n">
        <f aca="false">IF($F291=const_one,'Pro-Forma'!$F$25*$T291,const_zero)</f>
        <v>0</v>
      </c>
      <c r="Y291" s="5" t="n">
        <f aca="false">IF($G291=const_one,'Pro-Forma'!$F$24*$T291,const_zero)</f>
        <v>91931994.6350294</v>
      </c>
      <c r="Z291" s="5" t="n">
        <f aca="false">IF($H291=const_one,'Pro-Forma'!$F$23*$T291,const_zero)</f>
        <v>153219991.058382</v>
      </c>
      <c r="AA291" s="5" t="n">
        <f aca="false">IF($I291=const_one,'Pro-Forma'!$F$22*$T291,const_zero)</f>
        <v>153219991.058382</v>
      </c>
      <c r="AB291" s="5" t="n">
        <f aca="false">('Pro-Forma'!$B$10+'Pro-Forma'!$B$11)*$T291</f>
        <v>8596034.6298718</v>
      </c>
      <c r="AC291" s="5" t="n">
        <f aca="false">common_rsa_total*$T291</f>
        <v>275795983.905088</v>
      </c>
      <c r="AD291" s="5" t="n">
        <f aca="false">IF($S291=const_one,pre_f_options_issued*($T291-option_strike_usd),const_zero)</f>
        <v>74109995.5291912</v>
      </c>
      <c r="AE291" s="5" t="n">
        <f aca="false">J291+U291</f>
        <v>30000000</v>
      </c>
      <c r="AF291" s="5" t="n">
        <f aca="false">K291+V291</f>
        <v>300000000</v>
      </c>
      <c r="AG291" s="5" t="n">
        <f aca="false">L291+W291</f>
        <v>53126009.1840545</v>
      </c>
      <c r="AH291" s="5" t="n">
        <f aca="false">M291+X291</f>
        <v>60000000</v>
      </c>
      <c r="AI291" s="5" t="n">
        <f aca="false">N291+Y291</f>
        <v>91931994.6350294</v>
      </c>
      <c r="AJ291" s="5" t="n">
        <f aca="false">O291+Z291</f>
        <v>153219991.058382</v>
      </c>
      <c r="AK291" s="5" t="n">
        <f aca="false">P291+AA291</f>
        <v>153219991.058382</v>
      </c>
      <c r="AL291" s="5" t="n">
        <f aca="false">INDEX($AE$175:$AE$302,$B291-$C291*1+const_one)</f>
        <v>30000000</v>
      </c>
      <c r="AM291" s="5" t="n">
        <f aca="false">INDEX($AF$175:$AF$302,$B291-$D291*2+const_one)</f>
        <v>300000000</v>
      </c>
      <c r="AN291" s="5" t="n">
        <f aca="false">INDEX($AG$175:$AG$302,$B291-$E291*4+const_one)</f>
        <v>100000000</v>
      </c>
      <c r="AO291" s="5" t="n">
        <f aca="false">INDEX($AH$175:$AH$302,$B291-$F291*8+const_one)</f>
        <v>60000000</v>
      </c>
      <c r="AP291" s="5" t="n">
        <f aca="false">INDEX($AI$175:$AI$302,$B291-$G291*16+const_one)</f>
        <v>30000000</v>
      </c>
      <c r="AQ291" s="5" t="n">
        <f aca="false">INDEX($AJ$175:$AJ$302,$B291-$H291*32+const_one)</f>
        <v>15000000</v>
      </c>
      <c r="AR291" s="5" t="n">
        <f aca="false">INDEX($AK$175:$AK$302,$B291-$I291*64+const_one)</f>
        <v>5000000</v>
      </c>
      <c r="AS291" s="5" t="n">
        <f aca="false">INDEX($AE$175:$AE$302,$B291+(const_one-$C291)*1+const_one)</f>
        <v>24594036.004665</v>
      </c>
      <c r="AT291" s="5" t="n">
        <f aca="false">INDEX($AF$175:$AF$302,$B291+(const_one-$D291)*2+const_one)</f>
        <v>208999833.218829</v>
      </c>
      <c r="AU291" s="5" t="n">
        <f aca="false">INDEX($AG$175:$AG$302,$B291+(const_one-$E291)*4+const_one)</f>
        <v>53126009.1840545</v>
      </c>
      <c r="AV291" s="5" t="n">
        <f aca="false">INDEX($AH$175:$AH$302,$B291+(const_one-$F291)*8+const_one)</f>
        <v>72421252.9988083</v>
      </c>
      <c r="AW291" s="5" t="n">
        <f aca="false">INDEX($AI$175:$AI$302,$B291+(const_one-$G291)*16+const_one)</f>
        <v>91931994.6350294</v>
      </c>
      <c r="AX291" s="5" t="n">
        <f aca="false">INDEX($AJ$175:$AJ$302,$B291+(const_one-$H291)*32+const_one)</f>
        <v>153219991.058382</v>
      </c>
      <c r="AY291" s="5" t="n">
        <f aca="false">INDEX($AK$175:$AK$302,$B291+(const_one-$I291)*64+const_one)</f>
        <v>153219991.058382</v>
      </c>
      <c r="AZ291" s="5" t="n">
        <f aca="false">--($C291=--(AS291&gt;AL291))</f>
        <v>1</v>
      </c>
      <c r="BA291" s="5" t="n">
        <f aca="false">--($D291=--(AT291&gt;AM291))</f>
        <v>1</v>
      </c>
      <c r="BB291" s="5" t="n">
        <f aca="false">--($E291=--(AU291&gt;AN291))</f>
        <v>0</v>
      </c>
      <c r="BC291" s="5" t="n">
        <f aca="false">--($F291=--(AV291&gt;AO291))</f>
        <v>0</v>
      </c>
      <c r="BD291" s="5" t="n">
        <f aca="false">--($G291=--(AW291&gt;AP291))</f>
        <v>1</v>
      </c>
      <c r="BE291" s="5" t="n">
        <f aca="false">--($H291=--(AX291&gt;AQ291))</f>
        <v>1</v>
      </c>
      <c r="BF291" s="5" t="n">
        <f aca="false">--($I291=--(AY291&gt;AR291))</f>
        <v>1</v>
      </c>
      <c r="BG291" s="5" t="n">
        <f aca="false">SUM(AZ291:BF291)</f>
        <v>5</v>
      </c>
      <c r="BH291" s="5" t="n">
        <f aca="false">SUM(AE291:AK291)+AB291+AC291+AD291</f>
        <v>1200000000</v>
      </c>
    </row>
    <row r="292" customFormat="false" ht="15" hidden="true" customHeight="false" outlineLevel="0" collapsed="false">
      <c r="A292" s="5" t="n">
        <f aca="false">exit_value_2_usd</f>
        <v>1200000000</v>
      </c>
      <c r="B292" s="2" t="n">
        <f aca="false">ROW()-ROW($B$175)</f>
        <v>117</v>
      </c>
      <c r="C292" s="2" t="n">
        <f aca="false">MOD(QUOTIENT($B292,1),2)</f>
        <v>1</v>
      </c>
      <c r="D292" s="2" t="n">
        <f aca="false">MOD(QUOTIENT($B292,2),2)</f>
        <v>0</v>
      </c>
      <c r="E292" s="2" t="n">
        <f aca="false">MOD(QUOTIENT($B292,4),2)</f>
        <v>1</v>
      </c>
      <c r="F292" s="2" t="n">
        <f aca="false">MOD(QUOTIENT($B292,8),2)</f>
        <v>0</v>
      </c>
      <c r="G292" s="2" t="n">
        <f aca="false">MOD(QUOTIENT($B292,16),2)</f>
        <v>1</v>
      </c>
      <c r="H292" s="2" t="n">
        <f aca="false">MOD(QUOTIENT($B292,32),2)</f>
        <v>1</v>
      </c>
      <c r="I292" s="2" t="n">
        <f aca="false">MOD(QUOTIENT($B292,64),2)</f>
        <v>1</v>
      </c>
      <c r="J292" s="5" t="n">
        <f aca="false">IF($C292=const_zero,MIN(class_series_f_invested_usd,MAX(const_zero,$A292)),const_zero)</f>
        <v>0</v>
      </c>
      <c r="K292" s="5" t="n">
        <f aca="false">IF($D292=const_zero,MIN(class_series_e_invested_usd,MAX(const_zero,$A292-SUM($J292:$J292))),const_zero)</f>
        <v>300000000</v>
      </c>
      <c r="L292" s="5" t="n">
        <f aca="false">IF($E292=const_zero,MIN(class_series_d_invested_usd,MAX(const_zero,$A292-SUM($J292:$K292))),const_zero)</f>
        <v>0</v>
      </c>
      <c r="M292" s="5" t="n">
        <f aca="false">IF($F292=const_zero,MIN(class_series_c_invested_usd,MAX(const_zero,$A292-SUM($J292:$L292))),const_zero)</f>
        <v>60000000</v>
      </c>
      <c r="N292" s="5" t="n">
        <f aca="false">IF($G292=const_zero,MIN(class_series_b_invested_usd,MAX(const_zero,$A292-SUM($J292:$M292))),const_zero)</f>
        <v>0</v>
      </c>
      <c r="O292" s="5" t="n">
        <f aca="false">IF($H292=const_zero,MIN(class_series_a_invested_usd,MAX(const_zero,$A292-SUM($J292:$N292))),const_zero)</f>
        <v>0</v>
      </c>
      <c r="P292" s="5" t="n">
        <f aca="false">IF($I292=const_zero,MIN(class_seed_invested_usd,MAX(const_zero,$A292-SUM($J292:$O292))),const_zero)</f>
        <v>0</v>
      </c>
      <c r="Q292" s="5" t="n">
        <f aca="false">MAX(const_zero,$A292-SUM($J292:$P292))</f>
        <v>840000000</v>
      </c>
      <c r="R292" s="9" t="n">
        <f aca="false">common_rsa_total+'Pro-Forma'!$B$10+'Pro-Forma'!$B$11+IF($C292=const_one,'Pro-Forma'!$B$5,const_zero)+IF($D292=const_one,'Pro-Forma'!$F$27,const_zero)+IF($E292=const_one,'Pro-Forma'!$F$26,const_zero)+IF($F292=const_one,'Pro-Forma'!$F$25,const_zero)+IF($G292=const_one,'Pro-Forma'!$F$24,const_zero)+IF($H292=const_one,'Pro-Forma'!$F$23,const_zero)+IF($I292=const_one,'Pro-Forma'!$F$22,const_zero)</f>
        <v>24811432.2584705</v>
      </c>
      <c r="S292" s="23" t="b">
        <f aca="false">IF($R292&gt;const_zero,--($Q292&gt;option_strike_usd*$R292),const_zero)</f>
        <v>1</v>
      </c>
      <c r="T292" s="7" t="n">
        <f aca="false">IF($R292&gt;const_zero,IF($S292=const_one,($Q292+option_strike_usd*pre_f_options_issued)/($R292+pre_f_options_issued),$Q292/$R292),const_zero)</f>
        <v>30.8478878744524</v>
      </c>
      <c r="U292" s="5" t="n">
        <f aca="false">IF($C292=const_one,'Pro-Forma'!$B$5*$T292,const_zero)</f>
        <v>24594036.004665</v>
      </c>
      <c r="V292" s="5" t="n">
        <f aca="false">IF($D292=const_one,'Pro-Forma'!$F$27*$T292,const_zero)</f>
        <v>0</v>
      </c>
      <c r="W292" s="5" t="n">
        <f aca="false">IF($E292=const_one,'Pro-Forma'!$F$26*$T292,const_zero)</f>
        <v>53479482.7752727</v>
      </c>
      <c r="X292" s="5" t="n">
        <f aca="false">IF($F292=const_one,'Pro-Forma'!$F$25*$T292,const_zero)</f>
        <v>0</v>
      </c>
      <c r="Y292" s="5" t="n">
        <f aca="false">IF($G292=const_one,'Pro-Forma'!$F$24*$T292,const_zero)</f>
        <v>92543663.6233572</v>
      </c>
      <c r="Z292" s="5" t="n">
        <f aca="false">IF($H292=const_one,'Pro-Forma'!$F$23*$T292,const_zero)</f>
        <v>154239439.372262</v>
      </c>
      <c r="AA292" s="5" t="n">
        <f aca="false">IF($I292=const_one,'Pro-Forma'!$F$22*$T292,const_zero)</f>
        <v>154239439.372262</v>
      </c>
      <c r="AB292" s="5" t="n">
        <f aca="false">('Pro-Forma'!$B$10+'Pro-Forma'!$B$11)*$T292</f>
        <v>8653228.29597855</v>
      </c>
      <c r="AC292" s="5" t="n">
        <f aca="false">common_rsa_total*$T292</f>
        <v>277630990.870072</v>
      </c>
      <c r="AD292" s="5" t="n">
        <f aca="false">IF($S292=const_one,pre_f_options_issued*($T292-option_strike_usd),const_zero)</f>
        <v>74619719.686131</v>
      </c>
      <c r="AE292" s="5" t="n">
        <f aca="false">J292+U292</f>
        <v>24594036.004665</v>
      </c>
      <c r="AF292" s="5" t="n">
        <f aca="false">K292+V292</f>
        <v>300000000</v>
      </c>
      <c r="AG292" s="5" t="n">
        <f aca="false">L292+W292</f>
        <v>53479482.7752727</v>
      </c>
      <c r="AH292" s="5" t="n">
        <f aca="false">M292+X292</f>
        <v>60000000</v>
      </c>
      <c r="AI292" s="5" t="n">
        <f aca="false">N292+Y292</f>
        <v>92543663.6233572</v>
      </c>
      <c r="AJ292" s="5" t="n">
        <f aca="false">O292+Z292</f>
        <v>154239439.372262</v>
      </c>
      <c r="AK292" s="5" t="n">
        <f aca="false">P292+AA292</f>
        <v>154239439.372262</v>
      </c>
      <c r="AL292" s="5" t="n">
        <f aca="false">INDEX($AE$175:$AE$302,$B292-$C292*1+const_one)</f>
        <v>30000000</v>
      </c>
      <c r="AM292" s="5" t="n">
        <f aca="false">INDEX($AF$175:$AF$302,$B292-$D292*2+const_one)</f>
        <v>300000000</v>
      </c>
      <c r="AN292" s="5" t="n">
        <f aca="false">INDEX($AG$175:$AG$302,$B292-$E292*4+const_one)</f>
        <v>100000000</v>
      </c>
      <c r="AO292" s="5" t="n">
        <f aca="false">INDEX($AH$175:$AH$302,$B292-$F292*8+const_one)</f>
        <v>60000000</v>
      </c>
      <c r="AP292" s="5" t="n">
        <f aca="false">INDEX($AI$175:$AI$302,$B292-$G292*16+const_one)</f>
        <v>30000000</v>
      </c>
      <c r="AQ292" s="5" t="n">
        <f aca="false">INDEX($AJ$175:$AJ$302,$B292-$H292*32+const_one)</f>
        <v>15000000</v>
      </c>
      <c r="AR292" s="5" t="n">
        <f aca="false">INDEX($AK$175:$AK$302,$B292-$I292*64+const_one)</f>
        <v>5000000</v>
      </c>
      <c r="AS292" s="5" t="n">
        <f aca="false">INDEX($AE$175:$AE$302,$B292+(const_one-$C292)*1+const_one)</f>
        <v>24594036.004665</v>
      </c>
      <c r="AT292" s="5" t="n">
        <f aca="false">INDEX($AF$175:$AF$302,$B292+(const_one-$D292)*2+const_one)</f>
        <v>209519218.578527</v>
      </c>
      <c r="AU292" s="5" t="n">
        <f aca="false">INDEX($AG$175:$AG$302,$B292+(const_one-$E292)*4+const_one)</f>
        <v>53479482.7752727</v>
      </c>
      <c r="AV292" s="5" t="n">
        <f aca="false">INDEX($AH$175:$AH$302,$B292+(const_one-$F292)*8+const_one)</f>
        <v>72901231.4572109</v>
      </c>
      <c r="AW292" s="5" t="n">
        <f aca="false">INDEX($AI$175:$AI$302,$B292+(const_one-$G292)*16+const_one)</f>
        <v>92543663.6233572</v>
      </c>
      <c r="AX292" s="5" t="n">
        <f aca="false">INDEX($AJ$175:$AJ$302,$B292+(const_one-$H292)*32+const_one)</f>
        <v>154239439.372262</v>
      </c>
      <c r="AY292" s="5" t="n">
        <f aca="false">INDEX($AK$175:$AK$302,$B292+(const_one-$I292)*64+const_one)</f>
        <v>154239439.372262</v>
      </c>
      <c r="AZ292" s="5" t="n">
        <f aca="false">--($C292=--(AS292&gt;AL292))</f>
        <v>0</v>
      </c>
      <c r="BA292" s="5" t="n">
        <f aca="false">--($D292=--(AT292&gt;AM292))</f>
        <v>1</v>
      </c>
      <c r="BB292" s="5" t="n">
        <f aca="false">--($E292=--(AU292&gt;AN292))</f>
        <v>0</v>
      </c>
      <c r="BC292" s="5" t="n">
        <f aca="false">--($F292=--(AV292&gt;AO292))</f>
        <v>0</v>
      </c>
      <c r="BD292" s="5" t="n">
        <f aca="false">--($G292=--(AW292&gt;AP292))</f>
        <v>1</v>
      </c>
      <c r="BE292" s="5" t="n">
        <f aca="false">--($H292=--(AX292&gt;AQ292))</f>
        <v>1</v>
      </c>
      <c r="BF292" s="5" t="n">
        <f aca="false">--($I292=--(AY292&gt;AR292))</f>
        <v>1</v>
      </c>
      <c r="BG292" s="5" t="n">
        <f aca="false">SUM(AZ292:BF292)</f>
        <v>4</v>
      </c>
      <c r="BH292" s="5" t="n">
        <f aca="false">SUM(AE292:AK292)+AB292+AC292+AD292</f>
        <v>1200000000</v>
      </c>
    </row>
    <row r="293" customFormat="false" ht="15" hidden="true" customHeight="false" outlineLevel="0" collapsed="false">
      <c r="A293" s="5" t="n">
        <f aca="false">exit_value_2_usd</f>
        <v>1200000000</v>
      </c>
      <c r="B293" s="2" t="n">
        <f aca="false">ROW()-ROW($B$175)</f>
        <v>118</v>
      </c>
      <c r="C293" s="2" t="n">
        <f aca="false">MOD(QUOTIENT($B293,1),2)</f>
        <v>0</v>
      </c>
      <c r="D293" s="2" t="n">
        <f aca="false">MOD(QUOTIENT($B293,2),2)</f>
        <v>1</v>
      </c>
      <c r="E293" s="2" t="n">
        <f aca="false">MOD(QUOTIENT($B293,4),2)</f>
        <v>1</v>
      </c>
      <c r="F293" s="2" t="n">
        <f aca="false">MOD(QUOTIENT($B293,8),2)</f>
        <v>0</v>
      </c>
      <c r="G293" s="2" t="n">
        <f aca="false">MOD(QUOTIENT($B293,16),2)</f>
        <v>1</v>
      </c>
      <c r="H293" s="2" t="n">
        <f aca="false">MOD(QUOTIENT($B293,32),2)</f>
        <v>1</v>
      </c>
      <c r="I293" s="2" t="n">
        <f aca="false">MOD(QUOTIENT($B293,64),2)</f>
        <v>1</v>
      </c>
      <c r="J293" s="5" t="n">
        <f aca="false">IF($C293=const_zero,MIN(class_series_f_invested_usd,MAX(const_zero,$A293)),const_zero)</f>
        <v>30000000</v>
      </c>
      <c r="K293" s="5" t="n">
        <f aca="false">IF($D293=const_zero,MIN(class_series_e_invested_usd,MAX(const_zero,$A293-SUM($J293:$J293))),const_zero)</f>
        <v>0</v>
      </c>
      <c r="L293" s="5" t="n">
        <f aca="false">IF($E293=const_zero,MIN(class_series_d_invested_usd,MAX(const_zero,$A293-SUM($J293:$K293))),const_zero)</f>
        <v>0</v>
      </c>
      <c r="M293" s="5" t="n">
        <f aca="false">IF($F293=const_zero,MIN(class_series_c_invested_usd,MAX(const_zero,$A293-SUM($J293:$L293))),const_zero)</f>
        <v>60000000</v>
      </c>
      <c r="N293" s="5" t="n">
        <f aca="false">IF($G293=const_zero,MIN(class_series_b_invested_usd,MAX(const_zero,$A293-SUM($J293:$M293))),const_zero)</f>
        <v>0</v>
      </c>
      <c r="O293" s="5" t="n">
        <f aca="false">IF($H293=const_zero,MIN(class_series_a_invested_usd,MAX(const_zero,$A293-SUM($J293:$N293))),const_zero)</f>
        <v>0</v>
      </c>
      <c r="P293" s="5" t="n">
        <f aca="false">IF($I293=const_zero,MIN(class_seed_invested_usd,MAX(const_zero,$A293-SUM($J293:$O293))),const_zero)</f>
        <v>0</v>
      </c>
      <c r="Q293" s="5" t="n">
        <f aca="false">MAX(const_zero,$A293-SUM($J293:$P293))</f>
        <v>1110000000</v>
      </c>
      <c r="R293" s="9" t="n">
        <f aca="false">common_rsa_total+'Pro-Forma'!$B$10+'Pro-Forma'!$B$11+IF($C293=const_one,'Pro-Forma'!$B$5,const_zero)+IF($D293=const_one,'Pro-Forma'!$F$27,const_zero)+IF($E293=const_one,'Pro-Forma'!$F$26,const_zero)+IF($F293=const_one,'Pro-Forma'!$F$25,const_zero)+IF($G293=const_one,'Pro-Forma'!$F$24,const_zero)+IF($H293=const_one,'Pro-Forma'!$F$23,const_zero)+IF($I293=const_one,'Pro-Forma'!$F$22,const_zero)</f>
        <v>30147484.4666011</v>
      </c>
      <c r="S293" s="23" t="b">
        <f aca="false">IF($R293&gt;const_zero,--($Q293&gt;option_strike_usd*$R293),const_zero)</f>
        <v>1</v>
      </c>
      <c r="T293" s="7" t="n">
        <f aca="false">IF($R293&gt;const_zero,IF($S293=const_one,($Q293+option_strike_usd*pre_f_options_issued)/($R293+pre_f_options_issued),$Q293/$R293),const_zero)</f>
        <v>34.0761323016512</v>
      </c>
      <c r="U293" s="5" t="n">
        <f aca="false">IF($C293=const_one,'Pro-Forma'!$B$5*$T293,const_zero)</f>
        <v>0</v>
      </c>
      <c r="V293" s="5" t="n">
        <f aca="false">IF($D293=const_one,'Pro-Forma'!$F$27*$T293,const_zero)</f>
        <v>208999833.218829</v>
      </c>
      <c r="W293" s="5" t="n">
        <f aca="false">IF($E293=const_one,'Pro-Forma'!$F$26*$T293,const_zero)</f>
        <v>59076133.1177984</v>
      </c>
      <c r="X293" s="5" t="n">
        <f aca="false">IF($F293=const_one,'Pro-Forma'!$F$25*$T293,const_zero)</f>
        <v>0</v>
      </c>
      <c r="Y293" s="5" t="n">
        <f aca="false">IF($G293=const_one,'Pro-Forma'!$F$24*$T293,const_zero)</f>
        <v>102228396.904954</v>
      </c>
      <c r="Z293" s="5" t="n">
        <f aca="false">IF($H293=const_one,'Pro-Forma'!$F$23*$T293,const_zero)</f>
        <v>170380661.508256</v>
      </c>
      <c r="AA293" s="5" t="n">
        <f aca="false">IF($I293=const_one,'Pro-Forma'!$F$22*$T293,const_zero)</f>
        <v>170380661.508256</v>
      </c>
      <c r="AB293" s="5" t="n">
        <f aca="false">('Pro-Forma'!$B$10+'Pro-Forma'!$B$11)*$T293</f>
        <v>9558792.27291802</v>
      </c>
      <c r="AC293" s="5" t="n">
        <f aca="false">common_rsa_total*$T293</f>
        <v>306685190.714861</v>
      </c>
      <c r="AD293" s="5" t="n">
        <f aca="false">IF($S293=const_one,pre_f_options_issued*($T293-option_strike_usd),const_zero)</f>
        <v>82690330.754128</v>
      </c>
      <c r="AE293" s="5" t="n">
        <f aca="false">J293+U293</f>
        <v>30000000</v>
      </c>
      <c r="AF293" s="5" t="n">
        <f aca="false">K293+V293</f>
        <v>208999833.218829</v>
      </c>
      <c r="AG293" s="5" t="n">
        <f aca="false">L293+W293</f>
        <v>59076133.1177984</v>
      </c>
      <c r="AH293" s="5" t="n">
        <f aca="false">M293+X293</f>
        <v>60000000</v>
      </c>
      <c r="AI293" s="5" t="n">
        <f aca="false">N293+Y293</f>
        <v>102228396.904954</v>
      </c>
      <c r="AJ293" s="5" t="n">
        <f aca="false">O293+Z293</f>
        <v>170380661.508256</v>
      </c>
      <c r="AK293" s="5" t="n">
        <f aca="false">P293+AA293</f>
        <v>170380661.508256</v>
      </c>
      <c r="AL293" s="5" t="n">
        <f aca="false">INDEX($AE$175:$AE$302,$B293-$C293*1+const_one)</f>
        <v>30000000</v>
      </c>
      <c r="AM293" s="5" t="n">
        <f aca="false">INDEX($AF$175:$AF$302,$B293-$D293*2+const_one)</f>
        <v>300000000</v>
      </c>
      <c r="AN293" s="5" t="n">
        <f aca="false">INDEX($AG$175:$AG$302,$B293-$E293*4+const_one)</f>
        <v>100000000</v>
      </c>
      <c r="AO293" s="5" t="n">
        <f aca="false">INDEX($AH$175:$AH$302,$B293-$F293*8+const_one)</f>
        <v>60000000</v>
      </c>
      <c r="AP293" s="5" t="n">
        <f aca="false">INDEX($AI$175:$AI$302,$B293-$G293*16+const_one)</f>
        <v>30000000</v>
      </c>
      <c r="AQ293" s="5" t="n">
        <f aca="false">INDEX($AJ$175:$AJ$302,$B293-$H293*32+const_one)</f>
        <v>15000000</v>
      </c>
      <c r="AR293" s="5" t="n">
        <f aca="false">INDEX($AK$175:$AK$302,$B293-$I293*64+const_one)</f>
        <v>5000000</v>
      </c>
      <c r="AS293" s="5" t="n">
        <f aca="false">INDEX($AE$175:$AE$302,$B293+(const_one-$C293)*1+const_one)</f>
        <v>27235326.9198103</v>
      </c>
      <c r="AT293" s="5" t="n">
        <f aca="false">INDEX($AF$175:$AF$302,$B293+(const_one-$D293)*2+const_one)</f>
        <v>208999833.218829</v>
      </c>
      <c r="AU293" s="5" t="n">
        <f aca="false">INDEX($AG$175:$AG$302,$B293+(const_one-$E293)*4+const_one)</f>
        <v>59076133.1177984</v>
      </c>
      <c r="AV293" s="5" t="n">
        <f aca="false">INDEX($AH$175:$AH$302,$B293+(const_one-$F293)*8+const_one)</f>
        <v>80291069.1830576</v>
      </c>
      <c r="AW293" s="5" t="n">
        <f aca="false">INDEX($AI$175:$AI$302,$B293+(const_one-$G293)*16+const_one)</f>
        <v>102228396.904954</v>
      </c>
      <c r="AX293" s="5" t="n">
        <f aca="false">INDEX($AJ$175:$AJ$302,$B293+(const_one-$H293)*32+const_one)</f>
        <v>170380661.508256</v>
      </c>
      <c r="AY293" s="5" t="n">
        <f aca="false">INDEX($AK$175:$AK$302,$B293+(const_one-$I293)*64+const_one)</f>
        <v>170380661.508256</v>
      </c>
      <c r="AZ293" s="5" t="n">
        <f aca="false">--($C293=--(AS293&gt;AL293))</f>
        <v>1</v>
      </c>
      <c r="BA293" s="5" t="n">
        <f aca="false">--($D293=--(AT293&gt;AM293))</f>
        <v>0</v>
      </c>
      <c r="BB293" s="5" t="n">
        <f aca="false">--($E293=--(AU293&gt;AN293))</f>
        <v>0</v>
      </c>
      <c r="BC293" s="5" t="n">
        <f aca="false">--($F293=--(AV293&gt;AO293))</f>
        <v>0</v>
      </c>
      <c r="BD293" s="5" t="n">
        <f aca="false">--($G293=--(AW293&gt;AP293))</f>
        <v>1</v>
      </c>
      <c r="BE293" s="5" t="n">
        <f aca="false">--($H293=--(AX293&gt;AQ293))</f>
        <v>1</v>
      </c>
      <c r="BF293" s="5" t="n">
        <f aca="false">--($I293=--(AY293&gt;AR293))</f>
        <v>1</v>
      </c>
      <c r="BG293" s="5" t="n">
        <f aca="false">SUM(AZ293:BF293)</f>
        <v>4</v>
      </c>
      <c r="BH293" s="5" t="n">
        <f aca="false">SUM(AE293:AK293)+AB293+AC293+AD293</f>
        <v>1200000000</v>
      </c>
    </row>
    <row r="294" customFormat="false" ht="15" hidden="true" customHeight="false" outlineLevel="0" collapsed="false">
      <c r="A294" s="5" t="n">
        <f aca="false">exit_value_2_usd</f>
        <v>1200000000</v>
      </c>
      <c r="B294" s="2" t="n">
        <f aca="false">ROW()-ROW($B$175)</f>
        <v>119</v>
      </c>
      <c r="C294" s="2" t="n">
        <f aca="false">MOD(QUOTIENT($B294,1),2)</f>
        <v>1</v>
      </c>
      <c r="D294" s="2" t="n">
        <f aca="false">MOD(QUOTIENT($B294,2),2)</f>
        <v>1</v>
      </c>
      <c r="E294" s="2" t="n">
        <f aca="false">MOD(QUOTIENT($B294,4),2)</f>
        <v>1</v>
      </c>
      <c r="F294" s="2" t="n">
        <f aca="false">MOD(QUOTIENT($B294,8),2)</f>
        <v>0</v>
      </c>
      <c r="G294" s="2" t="n">
        <f aca="false">MOD(QUOTIENT($B294,16),2)</f>
        <v>1</v>
      </c>
      <c r="H294" s="2" t="n">
        <f aca="false">MOD(QUOTIENT($B294,32),2)</f>
        <v>1</v>
      </c>
      <c r="I294" s="2" t="n">
        <f aca="false">MOD(QUOTIENT($B294,64),2)</f>
        <v>1</v>
      </c>
      <c r="J294" s="5" t="n">
        <f aca="false">IF($C294=const_zero,MIN(class_series_f_invested_usd,MAX(const_zero,$A294)),const_zero)</f>
        <v>0</v>
      </c>
      <c r="K294" s="5" t="n">
        <f aca="false">IF($D294=const_zero,MIN(class_series_e_invested_usd,MAX(const_zero,$A294-SUM($J294:$J294))),const_zero)</f>
        <v>0</v>
      </c>
      <c r="L294" s="5" t="n">
        <f aca="false">IF($E294=const_zero,MIN(class_series_d_invested_usd,MAX(const_zero,$A294-SUM($J294:$K294))),const_zero)</f>
        <v>0</v>
      </c>
      <c r="M294" s="5" t="n">
        <f aca="false">IF($F294=const_zero,MIN(class_series_c_invested_usd,MAX(const_zero,$A294-SUM($J294:$L294))),const_zero)</f>
        <v>60000000</v>
      </c>
      <c r="N294" s="5" t="n">
        <f aca="false">IF($G294=const_zero,MIN(class_series_b_invested_usd,MAX(const_zero,$A294-SUM($J294:$M294))),const_zero)</f>
        <v>0</v>
      </c>
      <c r="O294" s="5" t="n">
        <f aca="false">IF($H294=const_zero,MIN(class_series_a_invested_usd,MAX(const_zero,$A294-SUM($J294:$N294))),const_zero)</f>
        <v>0</v>
      </c>
      <c r="P294" s="5" t="n">
        <f aca="false">IF($I294=const_zero,MIN(class_seed_invested_usd,MAX(const_zero,$A294-SUM($J294:$O294))),const_zero)</f>
        <v>0</v>
      </c>
      <c r="Q294" s="5" t="n">
        <f aca="false">MAX(const_zero,$A294-SUM($J294:$P294))</f>
        <v>1140000000</v>
      </c>
      <c r="R294" s="9" t="n">
        <f aca="false">common_rsa_total+'Pro-Forma'!$B$10+'Pro-Forma'!$B$11+IF($C294=const_one,'Pro-Forma'!$B$5,const_zero)+IF($D294=const_one,'Pro-Forma'!$F$27,const_zero)+IF($E294=const_one,'Pro-Forma'!$F$26,const_zero)+IF($F294=const_one,'Pro-Forma'!$F$25,const_zero)+IF($G294=const_one,'Pro-Forma'!$F$24,const_zero)+IF($H294=const_one,'Pro-Forma'!$F$23,const_zero)+IF($I294=const_one,'Pro-Forma'!$F$22,const_zero)</f>
        <v>30944752.5358044</v>
      </c>
      <c r="S294" s="23" t="b">
        <f aca="false">IF($R294&gt;const_zero,--($Q294&gt;option_strike_usd*$R294),const_zero)</f>
        <v>1</v>
      </c>
      <c r="T294" s="7" t="n">
        <f aca="false">IF($R294&gt;const_zero,IF($S294=const_one,($Q294+option_strike_usd*pre_f_options_issued)/($R294+pre_f_options_issued),$Q294/$R294),const_zero)</f>
        <v>34.1608148775176</v>
      </c>
      <c r="U294" s="5" t="n">
        <f aca="false">IF($C294=const_one,'Pro-Forma'!$B$5*$T294,const_zero)</f>
        <v>27235326.9198103</v>
      </c>
      <c r="V294" s="5" t="n">
        <f aca="false">IF($D294=const_one,'Pro-Forma'!$F$27*$T294,const_zero)</f>
        <v>209519218.578527</v>
      </c>
      <c r="W294" s="5" t="n">
        <f aca="false">IF($E294=const_one,'Pro-Forma'!$F$26*$T294,const_zero)</f>
        <v>59222943.1806411</v>
      </c>
      <c r="X294" s="5" t="n">
        <f aca="false">IF($F294=const_one,'Pro-Forma'!$F$25*$T294,const_zero)</f>
        <v>0</v>
      </c>
      <c r="Y294" s="5" t="n">
        <f aca="false">IF($G294=const_one,'Pro-Forma'!$F$24*$T294,const_zero)</f>
        <v>102482444.632553</v>
      </c>
      <c r="Z294" s="5" t="n">
        <f aca="false">IF($H294=const_one,'Pro-Forma'!$F$23*$T294,const_zero)</f>
        <v>170804074.387588</v>
      </c>
      <c r="AA294" s="5" t="n">
        <f aca="false">IF($I294=const_one,'Pro-Forma'!$F$22*$T294,const_zero)</f>
        <v>170804074.387588</v>
      </c>
      <c r="AB294" s="5" t="n">
        <f aca="false">('Pro-Forma'!$B$10+'Pro-Forma'!$B$11)*$T294</f>
        <v>9582546.82184032</v>
      </c>
      <c r="AC294" s="5" t="n">
        <f aca="false">common_rsa_total*$T294</f>
        <v>307447333.897658</v>
      </c>
      <c r="AD294" s="5" t="n">
        <f aca="false">IF($S294=const_one,pre_f_options_issued*($T294-option_strike_usd),const_zero)</f>
        <v>82902037.193794</v>
      </c>
      <c r="AE294" s="5" t="n">
        <f aca="false">J294+U294</f>
        <v>27235326.9198103</v>
      </c>
      <c r="AF294" s="5" t="n">
        <f aca="false">K294+V294</f>
        <v>209519218.578527</v>
      </c>
      <c r="AG294" s="5" t="n">
        <f aca="false">L294+W294</f>
        <v>59222943.1806411</v>
      </c>
      <c r="AH294" s="5" t="n">
        <f aca="false">M294+X294</f>
        <v>60000000</v>
      </c>
      <c r="AI294" s="5" t="n">
        <f aca="false">N294+Y294</f>
        <v>102482444.632553</v>
      </c>
      <c r="AJ294" s="5" t="n">
        <f aca="false">O294+Z294</f>
        <v>170804074.387588</v>
      </c>
      <c r="AK294" s="5" t="n">
        <f aca="false">P294+AA294</f>
        <v>170804074.387588</v>
      </c>
      <c r="AL294" s="5" t="n">
        <f aca="false">INDEX($AE$175:$AE$302,$B294-$C294*1+const_one)</f>
        <v>30000000</v>
      </c>
      <c r="AM294" s="5" t="n">
        <f aca="false">INDEX($AF$175:$AF$302,$B294-$D294*2+const_one)</f>
        <v>300000000</v>
      </c>
      <c r="AN294" s="5" t="n">
        <f aca="false">INDEX($AG$175:$AG$302,$B294-$E294*4+const_one)</f>
        <v>100000000</v>
      </c>
      <c r="AO294" s="5" t="n">
        <f aca="false">INDEX($AH$175:$AH$302,$B294-$F294*8+const_one)</f>
        <v>60000000</v>
      </c>
      <c r="AP294" s="5" t="n">
        <f aca="false">INDEX($AI$175:$AI$302,$B294-$G294*16+const_one)</f>
        <v>30000000</v>
      </c>
      <c r="AQ294" s="5" t="n">
        <f aca="false">INDEX($AJ$175:$AJ$302,$B294-$H294*32+const_one)</f>
        <v>15000000</v>
      </c>
      <c r="AR294" s="5" t="n">
        <f aca="false">INDEX($AK$175:$AK$302,$B294-$I294*64+const_one)</f>
        <v>5000000</v>
      </c>
      <c r="AS294" s="5" t="n">
        <f aca="false">INDEX($AE$175:$AE$302,$B294+(const_one-$C294)*1+const_one)</f>
        <v>27235326.9198103</v>
      </c>
      <c r="AT294" s="5" t="n">
        <f aca="false">INDEX($AF$175:$AF$302,$B294+(const_one-$D294)*2+const_one)</f>
        <v>209519218.578527</v>
      </c>
      <c r="AU294" s="5" t="n">
        <f aca="false">INDEX($AG$175:$AG$302,$B294+(const_one-$E294)*4+const_one)</f>
        <v>59222943.1806411</v>
      </c>
      <c r="AV294" s="5" t="n">
        <f aca="false">INDEX($AH$175:$AH$302,$B294+(const_one-$F294)*8+const_one)</f>
        <v>80513877.0903008</v>
      </c>
      <c r="AW294" s="5" t="n">
        <f aca="false">INDEX($AI$175:$AI$302,$B294+(const_one-$G294)*16+const_one)</f>
        <v>102482444.632553</v>
      </c>
      <c r="AX294" s="5" t="n">
        <f aca="false">INDEX($AJ$175:$AJ$302,$B294+(const_one-$H294)*32+const_one)</f>
        <v>170804074.387588</v>
      </c>
      <c r="AY294" s="5" t="n">
        <f aca="false">INDEX($AK$175:$AK$302,$B294+(const_one-$I294)*64+const_one)</f>
        <v>170804074.387588</v>
      </c>
      <c r="AZ294" s="5" t="n">
        <f aca="false">--($C294=--(AS294&gt;AL294))</f>
        <v>0</v>
      </c>
      <c r="BA294" s="5" t="n">
        <f aca="false">--($D294=--(AT294&gt;AM294))</f>
        <v>0</v>
      </c>
      <c r="BB294" s="5" t="n">
        <f aca="false">--($E294=--(AU294&gt;AN294))</f>
        <v>0</v>
      </c>
      <c r="BC294" s="5" t="n">
        <f aca="false">--($F294=--(AV294&gt;AO294))</f>
        <v>0</v>
      </c>
      <c r="BD294" s="5" t="n">
        <f aca="false">--($G294=--(AW294&gt;AP294))</f>
        <v>1</v>
      </c>
      <c r="BE294" s="5" t="n">
        <f aca="false">--($H294=--(AX294&gt;AQ294))</f>
        <v>1</v>
      </c>
      <c r="BF294" s="5" t="n">
        <f aca="false">--($I294=--(AY294&gt;AR294))</f>
        <v>1</v>
      </c>
      <c r="BG294" s="5" t="n">
        <f aca="false">SUM(AZ294:BF294)</f>
        <v>3</v>
      </c>
      <c r="BH294" s="5" t="n">
        <f aca="false">SUM(AE294:AK294)+AB294+AC294+AD294</f>
        <v>1200000000</v>
      </c>
    </row>
    <row r="295" customFormat="false" ht="15" hidden="true" customHeight="false" outlineLevel="0" collapsed="false">
      <c r="A295" s="5" t="n">
        <f aca="false">exit_value_2_usd</f>
        <v>1200000000</v>
      </c>
      <c r="B295" s="2" t="n">
        <f aca="false">ROW()-ROW($B$175)</f>
        <v>120</v>
      </c>
      <c r="C295" s="2" t="n">
        <f aca="false">MOD(QUOTIENT($B295,1),2)</f>
        <v>0</v>
      </c>
      <c r="D295" s="2" t="n">
        <f aca="false">MOD(QUOTIENT($B295,2),2)</f>
        <v>0</v>
      </c>
      <c r="E295" s="2" t="n">
        <f aca="false">MOD(QUOTIENT($B295,4),2)</f>
        <v>0</v>
      </c>
      <c r="F295" s="2" t="n">
        <f aca="false">MOD(QUOTIENT($B295,8),2)</f>
        <v>1</v>
      </c>
      <c r="G295" s="2" t="n">
        <f aca="false">MOD(QUOTIENT($B295,16),2)</f>
        <v>1</v>
      </c>
      <c r="H295" s="2" t="n">
        <f aca="false">MOD(QUOTIENT($B295,32),2)</f>
        <v>1</v>
      </c>
      <c r="I295" s="2" t="n">
        <f aca="false">MOD(QUOTIENT($B295,64),2)</f>
        <v>1</v>
      </c>
      <c r="J295" s="5" t="n">
        <f aca="false">IF($C295=const_zero,MIN(class_series_f_invested_usd,MAX(const_zero,$A295)),const_zero)</f>
        <v>30000000</v>
      </c>
      <c r="K295" s="5" t="n">
        <f aca="false">IF($D295=const_zero,MIN(class_series_e_invested_usd,MAX(const_zero,$A295-SUM($J295:$J295))),const_zero)</f>
        <v>300000000</v>
      </c>
      <c r="L295" s="5" t="n">
        <f aca="false">IF($E295=const_zero,MIN(class_series_d_invested_usd,MAX(const_zero,$A295-SUM($J295:$K295))),const_zero)</f>
        <v>100000000</v>
      </c>
      <c r="M295" s="5" t="n">
        <f aca="false">IF($F295=const_zero,MIN(class_series_c_invested_usd,MAX(const_zero,$A295-SUM($J295:$L295))),const_zero)</f>
        <v>0</v>
      </c>
      <c r="N295" s="5" t="n">
        <f aca="false">IF($G295=const_zero,MIN(class_series_b_invested_usd,MAX(const_zero,$A295-SUM($J295:$M295))),const_zero)</f>
        <v>0</v>
      </c>
      <c r="O295" s="5" t="n">
        <f aca="false">IF($H295=const_zero,MIN(class_series_a_invested_usd,MAX(const_zero,$A295-SUM($J295:$N295))),const_zero)</f>
        <v>0</v>
      </c>
      <c r="P295" s="5" t="n">
        <f aca="false">IF($I295=const_zero,MIN(class_seed_invested_usd,MAX(const_zero,$A295-SUM($J295:$O295))),const_zero)</f>
        <v>0</v>
      </c>
      <c r="Q295" s="5" t="n">
        <f aca="false">MAX(const_zero,$A295-SUM($J295:$P295))</f>
        <v>770000000</v>
      </c>
      <c r="R295" s="9" t="n">
        <f aca="false">common_rsa_total+'Pro-Forma'!$B$10+'Pro-Forma'!$B$11+IF($C295=const_one,'Pro-Forma'!$B$5,const_zero)+IF($D295=const_one,'Pro-Forma'!$F$27,const_zero)+IF($E295=const_one,'Pro-Forma'!$F$26,const_zero)+IF($F295=const_one,'Pro-Forma'!$F$25,const_zero)+IF($G295=const_one,'Pro-Forma'!$F$24,const_zero)+IF($H295=const_one,'Pro-Forma'!$F$23,const_zero)+IF($I295=const_one,'Pro-Forma'!$F$22,const_zero)</f>
        <v>24680512.8289884</v>
      </c>
      <c r="S295" s="23" t="b">
        <f aca="false">IF($R295&gt;const_zero,--($Q295&gt;option_strike_usd*$R295),const_zero)</f>
        <v>1</v>
      </c>
      <c r="T295" s="7" t="n">
        <f aca="false">IF($R295&gt;const_zero,IF($S295=const_one,($Q295+option_strike_usd*pre_f_options_issued)/($R295+pre_f_options_issued),$Q295/$R295),const_zero)</f>
        <v>28.42109730822</v>
      </c>
      <c r="U295" s="5" t="n">
        <f aca="false">IF($C295=const_one,'Pro-Forma'!$B$5*$T295,const_zero)</f>
        <v>0</v>
      </c>
      <c r="V295" s="5" t="n">
        <f aca="false">IF($D295=const_one,'Pro-Forma'!$F$27*$T295,const_zero)</f>
        <v>0</v>
      </c>
      <c r="W295" s="5" t="n">
        <f aca="false">IF($E295=const_one,'Pro-Forma'!$F$26*$T295,const_zero)</f>
        <v>0</v>
      </c>
      <c r="X295" s="5" t="n">
        <f aca="false">IF($F295=const_one,'Pro-Forma'!$F$25*$T295,const_zero)</f>
        <v>68210633.539728</v>
      </c>
      <c r="Y295" s="5" t="n">
        <f aca="false">IF($G295=const_one,'Pro-Forma'!$F$24*$T295,const_zero)</f>
        <v>85263291.92466</v>
      </c>
      <c r="Z295" s="5" t="n">
        <f aca="false">IF($H295=const_one,'Pro-Forma'!$F$23*$T295,const_zero)</f>
        <v>142105486.5411</v>
      </c>
      <c r="AA295" s="5" t="n">
        <f aca="false">IF($I295=const_one,'Pro-Forma'!$F$22*$T295,const_zero)</f>
        <v>142105486.5411</v>
      </c>
      <c r="AB295" s="5" t="n">
        <f aca="false">('Pro-Forma'!$B$10+'Pro-Forma'!$B$11)*$T295</f>
        <v>7972482.40888242</v>
      </c>
      <c r="AC295" s="5" t="n">
        <f aca="false">common_rsa_total*$T295</f>
        <v>255789875.77398</v>
      </c>
      <c r="AD295" s="5" t="n">
        <f aca="false">IF($S295=const_one,pre_f_options_issued*($T295-option_strike_usd),const_zero)</f>
        <v>68552743.27055</v>
      </c>
      <c r="AE295" s="5" t="n">
        <f aca="false">J295+U295</f>
        <v>30000000</v>
      </c>
      <c r="AF295" s="5" t="n">
        <f aca="false">K295+V295</f>
        <v>300000000</v>
      </c>
      <c r="AG295" s="5" t="n">
        <f aca="false">L295+W295</f>
        <v>100000000</v>
      </c>
      <c r="AH295" s="5" t="n">
        <f aca="false">M295+X295</f>
        <v>68210633.539728</v>
      </c>
      <c r="AI295" s="5" t="n">
        <f aca="false">N295+Y295</f>
        <v>85263291.92466</v>
      </c>
      <c r="AJ295" s="5" t="n">
        <f aca="false">O295+Z295</f>
        <v>142105486.5411</v>
      </c>
      <c r="AK295" s="5" t="n">
        <f aca="false">P295+AA295</f>
        <v>142105486.5411</v>
      </c>
      <c r="AL295" s="5" t="n">
        <f aca="false">INDEX($AE$175:$AE$302,$B295-$C295*1+const_one)</f>
        <v>30000000</v>
      </c>
      <c r="AM295" s="5" t="n">
        <f aca="false">INDEX($AF$175:$AF$302,$B295-$D295*2+const_one)</f>
        <v>300000000</v>
      </c>
      <c r="AN295" s="5" t="n">
        <f aca="false">INDEX($AG$175:$AG$302,$B295-$E295*4+const_one)</f>
        <v>100000000</v>
      </c>
      <c r="AO295" s="5" t="n">
        <f aca="false">INDEX($AH$175:$AH$302,$B295-$F295*8+const_one)</f>
        <v>60000000</v>
      </c>
      <c r="AP295" s="5" t="n">
        <f aca="false">INDEX($AI$175:$AI$302,$B295-$G295*16+const_one)</f>
        <v>30000000</v>
      </c>
      <c r="AQ295" s="5" t="n">
        <f aca="false">INDEX($AJ$175:$AJ$302,$B295-$H295*32+const_one)</f>
        <v>15000000</v>
      </c>
      <c r="AR295" s="5" t="n">
        <f aca="false">INDEX($AK$175:$AK$302,$B295-$I295*64+const_one)</f>
        <v>5000000</v>
      </c>
      <c r="AS295" s="5" t="n">
        <f aca="false">INDEX($AE$175:$AE$302,$B295+(const_one-$C295)*1+const_one)</f>
        <v>22868419.3311777</v>
      </c>
      <c r="AT295" s="5" t="n">
        <f aca="false">INDEX($AF$175:$AF$302,$B295+(const_one-$D295)*2+const_one)</f>
        <v>197455092.497063</v>
      </c>
      <c r="AU295" s="5" t="n">
        <f aca="false">INDEX($AG$175:$AG$302,$B295+(const_one-$E295)*4+const_one)</f>
        <v>52313834.9060334</v>
      </c>
      <c r="AV295" s="5" t="n">
        <f aca="false">INDEX($AH$175:$AH$302,$B295+(const_one-$F295)*8+const_one)</f>
        <v>68210633.539728</v>
      </c>
      <c r="AW295" s="5" t="n">
        <f aca="false">INDEX($AI$175:$AI$302,$B295+(const_one-$G295)*16+const_one)</f>
        <v>85263291.92466</v>
      </c>
      <c r="AX295" s="5" t="n">
        <f aca="false">INDEX($AJ$175:$AJ$302,$B295+(const_one-$H295)*32+const_one)</f>
        <v>142105486.5411</v>
      </c>
      <c r="AY295" s="5" t="n">
        <f aca="false">INDEX($AK$175:$AK$302,$B295+(const_one-$I295)*64+const_one)</f>
        <v>142105486.5411</v>
      </c>
      <c r="AZ295" s="5" t="n">
        <f aca="false">--($C295=--(AS295&gt;AL295))</f>
        <v>1</v>
      </c>
      <c r="BA295" s="5" t="n">
        <f aca="false">--($D295=--(AT295&gt;AM295))</f>
        <v>1</v>
      </c>
      <c r="BB295" s="5" t="n">
        <f aca="false">--($E295=--(AU295&gt;AN295))</f>
        <v>1</v>
      </c>
      <c r="BC295" s="5" t="n">
        <f aca="false">--($F295=--(AV295&gt;AO295))</f>
        <v>1</v>
      </c>
      <c r="BD295" s="5" t="n">
        <f aca="false">--($G295=--(AW295&gt;AP295))</f>
        <v>1</v>
      </c>
      <c r="BE295" s="5" t="n">
        <f aca="false">--($H295=--(AX295&gt;AQ295))</f>
        <v>1</v>
      </c>
      <c r="BF295" s="5" t="n">
        <f aca="false">--($I295=--(AY295&gt;AR295))</f>
        <v>1</v>
      </c>
      <c r="BG295" s="5" t="n">
        <f aca="false">SUM(AZ295:BF295)</f>
        <v>7</v>
      </c>
      <c r="BH295" s="5" t="n">
        <f aca="false">SUM(AE295:AK295)+AB295+AC295+AD295</f>
        <v>1200000000</v>
      </c>
    </row>
    <row r="296" customFormat="false" ht="15" hidden="true" customHeight="false" outlineLevel="0" collapsed="false">
      <c r="A296" s="5" t="n">
        <f aca="false">exit_value_2_usd</f>
        <v>1200000000</v>
      </c>
      <c r="B296" s="2" t="n">
        <f aca="false">ROW()-ROW($B$175)</f>
        <v>121</v>
      </c>
      <c r="C296" s="2" t="n">
        <f aca="false">MOD(QUOTIENT($B296,1),2)</f>
        <v>1</v>
      </c>
      <c r="D296" s="2" t="n">
        <f aca="false">MOD(QUOTIENT($B296,2),2)</f>
        <v>0</v>
      </c>
      <c r="E296" s="2" t="n">
        <f aca="false">MOD(QUOTIENT($B296,4),2)</f>
        <v>0</v>
      </c>
      <c r="F296" s="2" t="n">
        <f aca="false">MOD(QUOTIENT($B296,8),2)</f>
        <v>1</v>
      </c>
      <c r="G296" s="2" t="n">
        <f aca="false">MOD(QUOTIENT($B296,16),2)</f>
        <v>1</v>
      </c>
      <c r="H296" s="2" t="n">
        <f aca="false">MOD(QUOTIENT($B296,32),2)</f>
        <v>1</v>
      </c>
      <c r="I296" s="2" t="n">
        <f aca="false">MOD(QUOTIENT($B296,64),2)</f>
        <v>1</v>
      </c>
      <c r="J296" s="5" t="n">
        <f aca="false">IF($C296=const_zero,MIN(class_series_f_invested_usd,MAX(const_zero,$A296)),const_zero)</f>
        <v>0</v>
      </c>
      <c r="K296" s="5" t="n">
        <f aca="false">IF($D296=const_zero,MIN(class_series_e_invested_usd,MAX(const_zero,$A296-SUM($J296:$J296))),const_zero)</f>
        <v>300000000</v>
      </c>
      <c r="L296" s="5" t="n">
        <f aca="false">IF($E296=const_zero,MIN(class_series_d_invested_usd,MAX(const_zero,$A296-SUM($J296:$K296))),const_zero)</f>
        <v>100000000</v>
      </c>
      <c r="M296" s="5" t="n">
        <f aca="false">IF($F296=const_zero,MIN(class_series_c_invested_usd,MAX(const_zero,$A296-SUM($J296:$L296))),const_zero)</f>
        <v>0</v>
      </c>
      <c r="N296" s="5" t="n">
        <f aca="false">IF($G296=const_zero,MIN(class_series_b_invested_usd,MAX(const_zero,$A296-SUM($J296:$M296))),const_zero)</f>
        <v>0</v>
      </c>
      <c r="O296" s="5" t="n">
        <f aca="false">IF($H296=const_zero,MIN(class_series_a_invested_usd,MAX(const_zero,$A296-SUM($J296:$N296))),const_zero)</f>
        <v>0</v>
      </c>
      <c r="P296" s="5" t="n">
        <f aca="false">IF($I296=const_zero,MIN(class_seed_invested_usd,MAX(const_zero,$A296-SUM($J296:$O296))),const_zero)</f>
        <v>0</v>
      </c>
      <c r="Q296" s="5" t="n">
        <f aca="false">MAX(const_zero,$A296-SUM($J296:$P296))</f>
        <v>800000000</v>
      </c>
      <c r="R296" s="9" t="n">
        <f aca="false">common_rsa_total+'Pro-Forma'!$B$10+'Pro-Forma'!$B$11+IF($C296=const_one,'Pro-Forma'!$B$5,const_zero)+IF($D296=const_one,'Pro-Forma'!$F$27,const_zero)+IF($E296=const_one,'Pro-Forma'!$F$26,const_zero)+IF($F296=const_one,'Pro-Forma'!$F$25,const_zero)+IF($G296=const_one,'Pro-Forma'!$F$24,const_zero)+IF($H296=const_one,'Pro-Forma'!$F$23,const_zero)+IF($I296=const_one,'Pro-Forma'!$F$22,const_zero)</f>
        <v>25477780.8981917</v>
      </c>
      <c r="S296" s="23" t="b">
        <f aca="false">IF($R296&gt;const_zero,--($Q296&gt;option_strike_usd*$R296),const_zero)</f>
        <v>1</v>
      </c>
      <c r="T296" s="7" t="n">
        <f aca="false">IF($R296&gt;const_zero,IF($S296=const_one,($Q296+option_strike_usd*pre_f_options_issued)/($R296+pre_f_options_issued),$Q296/$R296),const_zero)</f>
        <v>28.6834757524271</v>
      </c>
      <c r="U296" s="5" t="n">
        <f aca="false">IF($C296=const_one,'Pro-Forma'!$B$5*$T296,const_zero)</f>
        <v>22868419.3311777</v>
      </c>
      <c r="V296" s="5" t="n">
        <f aca="false">IF($D296=const_one,'Pro-Forma'!$F$27*$T296,const_zero)</f>
        <v>0</v>
      </c>
      <c r="W296" s="5" t="n">
        <f aca="false">IF($E296=const_one,'Pro-Forma'!$F$26*$T296,const_zero)</f>
        <v>0</v>
      </c>
      <c r="X296" s="5" t="n">
        <f aca="false">IF($F296=const_one,'Pro-Forma'!$F$25*$T296,const_zero)</f>
        <v>68840341.8058251</v>
      </c>
      <c r="Y296" s="5" t="n">
        <f aca="false">IF($G296=const_one,'Pro-Forma'!$F$24*$T296,const_zero)</f>
        <v>86050427.2572814</v>
      </c>
      <c r="Z296" s="5" t="n">
        <f aca="false">IF($H296=const_one,'Pro-Forma'!$F$23*$T296,const_zero)</f>
        <v>143417378.762136</v>
      </c>
      <c r="AA296" s="5" t="n">
        <f aca="false">IF($I296=const_one,'Pro-Forma'!$F$22*$T296,const_zero)</f>
        <v>143417378.762136</v>
      </c>
      <c r="AB296" s="5" t="n">
        <f aca="false">('Pro-Forma'!$B$10+'Pro-Forma'!$B$11)*$T296</f>
        <v>8046082.92853253</v>
      </c>
      <c r="AC296" s="5" t="n">
        <f aca="false">common_rsa_total*$T296</f>
        <v>258151281.771844</v>
      </c>
      <c r="AD296" s="5" t="n">
        <f aca="false">IF($S296=const_one,pre_f_options_issued*($T296-option_strike_usd),const_zero)</f>
        <v>69208689.3810678</v>
      </c>
      <c r="AE296" s="5" t="n">
        <f aca="false">J296+U296</f>
        <v>22868419.3311777</v>
      </c>
      <c r="AF296" s="5" t="n">
        <f aca="false">K296+V296</f>
        <v>300000000</v>
      </c>
      <c r="AG296" s="5" t="n">
        <f aca="false">L296+W296</f>
        <v>100000000</v>
      </c>
      <c r="AH296" s="5" t="n">
        <f aca="false">M296+X296</f>
        <v>68840341.8058251</v>
      </c>
      <c r="AI296" s="5" t="n">
        <f aca="false">N296+Y296</f>
        <v>86050427.2572814</v>
      </c>
      <c r="AJ296" s="5" t="n">
        <f aca="false">O296+Z296</f>
        <v>143417378.762136</v>
      </c>
      <c r="AK296" s="5" t="n">
        <f aca="false">P296+AA296</f>
        <v>143417378.762136</v>
      </c>
      <c r="AL296" s="5" t="n">
        <f aca="false">INDEX($AE$175:$AE$302,$B296-$C296*1+const_one)</f>
        <v>30000000</v>
      </c>
      <c r="AM296" s="5" t="n">
        <f aca="false">INDEX($AF$175:$AF$302,$B296-$D296*2+const_one)</f>
        <v>300000000</v>
      </c>
      <c r="AN296" s="5" t="n">
        <f aca="false">INDEX($AG$175:$AG$302,$B296-$E296*4+const_one)</f>
        <v>100000000</v>
      </c>
      <c r="AO296" s="5" t="n">
        <f aca="false">INDEX($AH$175:$AH$302,$B296-$F296*8+const_one)</f>
        <v>60000000</v>
      </c>
      <c r="AP296" s="5" t="n">
        <f aca="false">INDEX($AI$175:$AI$302,$B296-$G296*16+const_one)</f>
        <v>30000000</v>
      </c>
      <c r="AQ296" s="5" t="n">
        <f aca="false">INDEX($AJ$175:$AJ$302,$B296-$H296*32+const_one)</f>
        <v>15000000</v>
      </c>
      <c r="AR296" s="5" t="n">
        <f aca="false">INDEX($AK$175:$AK$302,$B296-$I296*64+const_one)</f>
        <v>5000000</v>
      </c>
      <c r="AS296" s="5" t="n">
        <f aca="false">INDEX($AE$175:$AE$302,$B296+(const_one-$C296)*1+const_one)</f>
        <v>22868419.3311777</v>
      </c>
      <c r="AT296" s="5" t="n">
        <f aca="false">INDEX($AF$175:$AF$302,$B296+(const_one-$D296)*2+const_one)</f>
        <v>198234163.446247</v>
      </c>
      <c r="AU296" s="5" t="n">
        <f aca="false">INDEX($AG$175:$AG$302,$B296+(const_one-$E296)*4+const_one)</f>
        <v>52660549.6174143</v>
      </c>
      <c r="AV296" s="5" t="n">
        <f aca="false">INDEX($AH$175:$AH$302,$B296+(const_one-$F296)*8+const_one)</f>
        <v>68840341.8058251</v>
      </c>
      <c r="AW296" s="5" t="n">
        <f aca="false">INDEX($AI$175:$AI$302,$B296+(const_one-$G296)*16+const_one)</f>
        <v>86050427.2572814</v>
      </c>
      <c r="AX296" s="5" t="n">
        <f aca="false">INDEX($AJ$175:$AJ$302,$B296+(const_one-$H296)*32+const_one)</f>
        <v>143417378.762136</v>
      </c>
      <c r="AY296" s="5" t="n">
        <f aca="false">INDEX($AK$175:$AK$302,$B296+(const_one-$I296)*64+const_one)</f>
        <v>143417378.762136</v>
      </c>
      <c r="AZ296" s="5" t="n">
        <f aca="false">--($C296=--(AS296&gt;AL296))</f>
        <v>0</v>
      </c>
      <c r="BA296" s="5" t="n">
        <f aca="false">--($D296=--(AT296&gt;AM296))</f>
        <v>1</v>
      </c>
      <c r="BB296" s="5" t="n">
        <f aca="false">--($E296=--(AU296&gt;AN296))</f>
        <v>1</v>
      </c>
      <c r="BC296" s="5" t="n">
        <f aca="false">--($F296=--(AV296&gt;AO296))</f>
        <v>1</v>
      </c>
      <c r="BD296" s="5" t="n">
        <f aca="false">--($G296=--(AW296&gt;AP296))</f>
        <v>1</v>
      </c>
      <c r="BE296" s="5" t="n">
        <f aca="false">--($H296=--(AX296&gt;AQ296))</f>
        <v>1</v>
      </c>
      <c r="BF296" s="5" t="n">
        <f aca="false">--($I296=--(AY296&gt;AR296))</f>
        <v>1</v>
      </c>
      <c r="BG296" s="5" t="n">
        <f aca="false">SUM(AZ296:BF296)</f>
        <v>6</v>
      </c>
      <c r="BH296" s="5" t="n">
        <f aca="false">SUM(AE296:AK296)+AB296+AC296+AD296</f>
        <v>1200000000</v>
      </c>
    </row>
    <row r="297" customFormat="false" ht="15" hidden="true" customHeight="false" outlineLevel="0" collapsed="false">
      <c r="A297" s="5" t="n">
        <f aca="false">exit_value_2_usd</f>
        <v>1200000000</v>
      </c>
      <c r="B297" s="2" t="n">
        <f aca="false">ROW()-ROW($B$175)</f>
        <v>122</v>
      </c>
      <c r="C297" s="2" t="n">
        <f aca="false">MOD(QUOTIENT($B297,1),2)</f>
        <v>0</v>
      </c>
      <c r="D297" s="2" t="n">
        <f aca="false">MOD(QUOTIENT($B297,2),2)</f>
        <v>1</v>
      </c>
      <c r="E297" s="2" t="n">
        <f aca="false">MOD(QUOTIENT($B297,4),2)</f>
        <v>0</v>
      </c>
      <c r="F297" s="2" t="n">
        <f aca="false">MOD(QUOTIENT($B297,8),2)</f>
        <v>1</v>
      </c>
      <c r="G297" s="2" t="n">
        <f aca="false">MOD(QUOTIENT($B297,16),2)</f>
        <v>1</v>
      </c>
      <c r="H297" s="2" t="n">
        <f aca="false">MOD(QUOTIENT($B297,32),2)</f>
        <v>1</v>
      </c>
      <c r="I297" s="2" t="n">
        <f aca="false">MOD(QUOTIENT($B297,64),2)</f>
        <v>1</v>
      </c>
      <c r="J297" s="5" t="n">
        <f aca="false">IF($C297=const_zero,MIN(class_series_f_invested_usd,MAX(const_zero,$A297)),const_zero)</f>
        <v>30000000</v>
      </c>
      <c r="K297" s="5" t="n">
        <f aca="false">IF($D297=const_zero,MIN(class_series_e_invested_usd,MAX(const_zero,$A297-SUM($J297:$J297))),const_zero)</f>
        <v>0</v>
      </c>
      <c r="L297" s="5" t="n">
        <f aca="false">IF($E297=const_zero,MIN(class_series_d_invested_usd,MAX(const_zero,$A297-SUM($J297:$K297))),const_zero)</f>
        <v>100000000</v>
      </c>
      <c r="M297" s="5" t="n">
        <f aca="false">IF($F297=const_zero,MIN(class_series_c_invested_usd,MAX(const_zero,$A297-SUM($J297:$L297))),const_zero)</f>
        <v>0</v>
      </c>
      <c r="N297" s="5" t="n">
        <f aca="false">IF($G297=const_zero,MIN(class_series_b_invested_usd,MAX(const_zero,$A297-SUM($J297:$M297))),const_zero)</f>
        <v>0</v>
      </c>
      <c r="O297" s="5" t="n">
        <f aca="false">IF($H297=const_zero,MIN(class_series_a_invested_usd,MAX(const_zero,$A297-SUM($J297:$N297))),const_zero)</f>
        <v>0</v>
      </c>
      <c r="P297" s="5" t="n">
        <f aca="false">IF($I297=const_zero,MIN(class_seed_invested_usd,MAX(const_zero,$A297-SUM($J297:$O297))),const_zero)</f>
        <v>0</v>
      </c>
      <c r="Q297" s="5" t="n">
        <f aca="false">MAX(const_zero,$A297-SUM($J297:$P297))</f>
        <v>1070000000</v>
      </c>
      <c r="R297" s="9" t="n">
        <f aca="false">common_rsa_total+'Pro-Forma'!$B$10+'Pro-Forma'!$B$11+IF($C297=const_one,'Pro-Forma'!$B$5,const_zero)+IF($D297=const_one,'Pro-Forma'!$F$27,const_zero)+IF($E297=const_one,'Pro-Forma'!$F$26,const_zero)+IF($F297=const_one,'Pro-Forma'!$F$25,const_zero)+IF($G297=const_one,'Pro-Forma'!$F$24,const_zero)+IF($H297=const_one,'Pro-Forma'!$F$23,const_zero)+IF($I297=const_one,'Pro-Forma'!$F$22,const_zero)</f>
        <v>30813833.1063222</v>
      </c>
      <c r="S297" s="23" t="b">
        <f aca="false">IF($R297&gt;const_zero,--($Q297&gt;option_strike_usd*$R297),const_zero)</f>
        <v>1</v>
      </c>
      <c r="T297" s="7" t="n">
        <f aca="false">IF($R297&gt;const_zero,IF($S297=const_one,($Q297+option_strike_usd*pre_f_options_issued)/($R297+pre_f_options_issued),$Q297/$R297),const_zero)</f>
        <v>32.1938336119137</v>
      </c>
      <c r="U297" s="5" t="n">
        <f aca="false">IF($C297=const_one,'Pro-Forma'!$B$5*$T297,const_zero)</f>
        <v>0</v>
      </c>
      <c r="V297" s="5" t="n">
        <f aca="false">IF($D297=const_one,'Pro-Forma'!$F$27*$T297,const_zero)</f>
        <v>197455092.497063</v>
      </c>
      <c r="W297" s="5" t="n">
        <f aca="false">IF($E297=const_one,'Pro-Forma'!$F$26*$T297,const_zero)</f>
        <v>0</v>
      </c>
      <c r="X297" s="5" t="n">
        <f aca="false">IF($F297=const_one,'Pro-Forma'!$F$25*$T297,const_zero)</f>
        <v>77265200.6685929</v>
      </c>
      <c r="Y297" s="5" t="n">
        <f aca="false">IF($G297=const_one,'Pro-Forma'!$F$24*$T297,const_zero)</f>
        <v>96581500.8357411</v>
      </c>
      <c r="Z297" s="5" t="n">
        <f aca="false">IF($H297=const_one,'Pro-Forma'!$F$23*$T297,const_zero)</f>
        <v>160969168.059569</v>
      </c>
      <c r="AA297" s="5" t="n">
        <f aca="false">IF($I297=const_one,'Pro-Forma'!$F$22*$T297,const_zero)</f>
        <v>160969168.059569</v>
      </c>
      <c r="AB297" s="5" t="n">
        <f aca="false">('Pro-Forma'!$B$10+'Pro-Forma'!$B$11)*$T297</f>
        <v>9030783.34245865</v>
      </c>
      <c r="AC297" s="5" t="n">
        <f aca="false">common_rsa_total*$T297</f>
        <v>289744502.507223</v>
      </c>
      <c r="AD297" s="5" t="n">
        <f aca="false">IF($S297=const_one,pre_f_options_issued*($T297-option_strike_usd),const_zero)</f>
        <v>77984584.0297843</v>
      </c>
      <c r="AE297" s="5" t="n">
        <f aca="false">J297+U297</f>
        <v>30000000</v>
      </c>
      <c r="AF297" s="5" t="n">
        <f aca="false">K297+V297</f>
        <v>197455092.497063</v>
      </c>
      <c r="AG297" s="5" t="n">
        <f aca="false">L297+W297</f>
        <v>100000000</v>
      </c>
      <c r="AH297" s="5" t="n">
        <f aca="false">M297+X297</f>
        <v>77265200.6685929</v>
      </c>
      <c r="AI297" s="5" t="n">
        <f aca="false">N297+Y297</f>
        <v>96581500.8357411</v>
      </c>
      <c r="AJ297" s="5" t="n">
        <f aca="false">O297+Z297</f>
        <v>160969168.059569</v>
      </c>
      <c r="AK297" s="5" t="n">
        <f aca="false">P297+AA297</f>
        <v>160969168.059569</v>
      </c>
      <c r="AL297" s="5" t="n">
        <f aca="false">INDEX($AE$175:$AE$302,$B297-$C297*1+const_one)</f>
        <v>30000000</v>
      </c>
      <c r="AM297" s="5" t="n">
        <f aca="false">INDEX($AF$175:$AF$302,$B297-$D297*2+const_one)</f>
        <v>300000000</v>
      </c>
      <c r="AN297" s="5" t="n">
        <f aca="false">INDEX($AG$175:$AG$302,$B297-$E297*4+const_one)</f>
        <v>100000000</v>
      </c>
      <c r="AO297" s="5" t="n">
        <f aca="false">INDEX($AH$175:$AH$302,$B297-$F297*8+const_one)</f>
        <v>60000000</v>
      </c>
      <c r="AP297" s="5" t="n">
        <f aca="false">INDEX($AI$175:$AI$302,$B297-$G297*16+const_one)</f>
        <v>30000000</v>
      </c>
      <c r="AQ297" s="5" t="n">
        <f aca="false">INDEX($AJ$175:$AJ$302,$B297-$H297*32+const_one)</f>
        <v>15000000</v>
      </c>
      <c r="AR297" s="5" t="n">
        <f aca="false">INDEX($AK$175:$AK$302,$B297-$I297*64+const_one)</f>
        <v>5000000</v>
      </c>
      <c r="AS297" s="5" t="n">
        <f aca="false">INDEX($AE$175:$AE$302,$B297+(const_one-$C297)*1+const_one)</f>
        <v>25768386.7129837</v>
      </c>
      <c r="AT297" s="5" t="n">
        <f aca="false">INDEX($AF$175:$AF$302,$B297+(const_one-$D297)*2+const_one)</f>
        <v>197455092.497063</v>
      </c>
      <c r="AU297" s="5" t="n">
        <f aca="false">INDEX($AG$175:$AG$302,$B297+(const_one-$E297)*4+const_one)</f>
        <v>57998633.8781034</v>
      </c>
      <c r="AV297" s="5" t="n">
        <f aca="false">INDEX($AH$175:$AH$302,$B297+(const_one-$F297)*8+const_one)</f>
        <v>77265200.6685929</v>
      </c>
      <c r="AW297" s="5" t="n">
        <f aca="false">INDEX($AI$175:$AI$302,$B297+(const_one-$G297)*16+const_one)</f>
        <v>96581500.8357411</v>
      </c>
      <c r="AX297" s="5" t="n">
        <f aca="false">INDEX($AJ$175:$AJ$302,$B297+(const_one-$H297)*32+const_one)</f>
        <v>160969168.059569</v>
      </c>
      <c r="AY297" s="5" t="n">
        <f aca="false">INDEX($AK$175:$AK$302,$B297+(const_one-$I297)*64+const_one)</f>
        <v>160969168.059569</v>
      </c>
      <c r="AZ297" s="5" t="n">
        <f aca="false">--($C297=--(AS297&gt;AL297))</f>
        <v>1</v>
      </c>
      <c r="BA297" s="5" t="n">
        <f aca="false">--($D297=--(AT297&gt;AM297))</f>
        <v>0</v>
      </c>
      <c r="BB297" s="5" t="n">
        <f aca="false">--($E297=--(AU297&gt;AN297))</f>
        <v>1</v>
      </c>
      <c r="BC297" s="5" t="n">
        <f aca="false">--($F297=--(AV297&gt;AO297))</f>
        <v>1</v>
      </c>
      <c r="BD297" s="5" t="n">
        <f aca="false">--($G297=--(AW297&gt;AP297))</f>
        <v>1</v>
      </c>
      <c r="BE297" s="5" t="n">
        <f aca="false">--($H297=--(AX297&gt;AQ297))</f>
        <v>1</v>
      </c>
      <c r="BF297" s="5" t="n">
        <f aca="false">--($I297=--(AY297&gt;AR297))</f>
        <v>1</v>
      </c>
      <c r="BG297" s="5" t="n">
        <f aca="false">SUM(AZ297:BF297)</f>
        <v>6</v>
      </c>
      <c r="BH297" s="5" t="n">
        <f aca="false">SUM(AE297:AK297)+AB297+AC297+AD297</f>
        <v>1200000000</v>
      </c>
    </row>
    <row r="298" customFormat="false" ht="15" hidden="true" customHeight="false" outlineLevel="0" collapsed="false">
      <c r="A298" s="5" t="n">
        <f aca="false">exit_value_2_usd</f>
        <v>1200000000</v>
      </c>
      <c r="B298" s="2" t="n">
        <f aca="false">ROW()-ROW($B$175)</f>
        <v>123</v>
      </c>
      <c r="C298" s="2" t="n">
        <f aca="false">MOD(QUOTIENT($B298,1),2)</f>
        <v>1</v>
      </c>
      <c r="D298" s="2" t="n">
        <f aca="false">MOD(QUOTIENT($B298,2),2)</f>
        <v>1</v>
      </c>
      <c r="E298" s="2" t="n">
        <f aca="false">MOD(QUOTIENT($B298,4),2)</f>
        <v>0</v>
      </c>
      <c r="F298" s="2" t="n">
        <f aca="false">MOD(QUOTIENT($B298,8),2)</f>
        <v>1</v>
      </c>
      <c r="G298" s="2" t="n">
        <f aca="false">MOD(QUOTIENT($B298,16),2)</f>
        <v>1</v>
      </c>
      <c r="H298" s="2" t="n">
        <f aca="false">MOD(QUOTIENT($B298,32),2)</f>
        <v>1</v>
      </c>
      <c r="I298" s="2" t="n">
        <f aca="false">MOD(QUOTIENT($B298,64),2)</f>
        <v>1</v>
      </c>
      <c r="J298" s="5" t="n">
        <f aca="false">IF($C298=const_zero,MIN(class_series_f_invested_usd,MAX(const_zero,$A298)),const_zero)</f>
        <v>0</v>
      </c>
      <c r="K298" s="5" t="n">
        <f aca="false">IF($D298=const_zero,MIN(class_series_e_invested_usd,MAX(const_zero,$A298-SUM($J298:$J298))),const_zero)</f>
        <v>0</v>
      </c>
      <c r="L298" s="5" t="n">
        <f aca="false">IF($E298=const_zero,MIN(class_series_d_invested_usd,MAX(const_zero,$A298-SUM($J298:$K298))),const_zero)</f>
        <v>100000000</v>
      </c>
      <c r="M298" s="5" t="n">
        <f aca="false">IF($F298=const_zero,MIN(class_series_c_invested_usd,MAX(const_zero,$A298-SUM($J298:$L298))),const_zero)</f>
        <v>0</v>
      </c>
      <c r="N298" s="5" t="n">
        <f aca="false">IF($G298=const_zero,MIN(class_series_b_invested_usd,MAX(const_zero,$A298-SUM($J298:$M298))),const_zero)</f>
        <v>0</v>
      </c>
      <c r="O298" s="5" t="n">
        <f aca="false">IF($H298=const_zero,MIN(class_series_a_invested_usd,MAX(const_zero,$A298-SUM($J298:$N298))),const_zero)</f>
        <v>0</v>
      </c>
      <c r="P298" s="5" t="n">
        <f aca="false">IF($I298=const_zero,MIN(class_seed_invested_usd,MAX(const_zero,$A298-SUM($J298:$O298))),const_zero)</f>
        <v>0</v>
      </c>
      <c r="Q298" s="5" t="n">
        <f aca="false">MAX(const_zero,$A298-SUM($J298:$P298))</f>
        <v>1100000000</v>
      </c>
      <c r="R298" s="9" t="n">
        <f aca="false">common_rsa_total+'Pro-Forma'!$B$10+'Pro-Forma'!$B$11+IF($C298=const_one,'Pro-Forma'!$B$5,const_zero)+IF($D298=const_one,'Pro-Forma'!$F$27,const_zero)+IF($E298=const_one,'Pro-Forma'!$F$26,const_zero)+IF($F298=const_one,'Pro-Forma'!$F$25,const_zero)+IF($G298=const_one,'Pro-Forma'!$F$24,const_zero)+IF($H298=const_one,'Pro-Forma'!$F$23,const_zero)+IF($I298=const_one,'Pro-Forma'!$F$22,const_zero)</f>
        <v>31611101.1755256</v>
      </c>
      <c r="S298" s="23" t="b">
        <f aca="false">IF($R298&gt;const_zero,--($Q298&gt;option_strike_usd*$R298),const_zero)</f>
        <v>1</v>
      </c>
      <c r="T298" s="7" t="n">
        <f aca="false">IF($R298&gt;const_zero,IF($S298=const_one,($Q298+option_strike_usd*pre_f_options_issued)/($R298+pre_f_options_issued),$Q298/$R298),const_zero)</f>
        <v>32.3208563196733</v>
      </c>
      <c r="U298" s="5" t="n">
        <f aca="false">IF($C298=const_one,'Pro-Forma'!$B$5*$T298,const_zero)</f>
        <v>25768386.7129837</v>
      </c>
      <c r="V298" s="5" t="n">
        <f aca="false">IF($D298=const_one,'Pro-Forma'!$F$27*$T298,const_zero)</f>
        <v>198234163.446247</v>
      </c>
      <c r="W298" s="5" t="n">
        <f aca="false">IF($E298=const_one,'Pro-Forma'!$F$26*$T298,const_zero)</f>
        <v>0</v>
      </c>
      <c r="X298" s="5" t="n">
        <f aca="false">IF($F298=const_one,'Pro-Forma'!$F$25*$T298,const_zero)</f>
        <v>77570055.1672159</v>
      </c>
      <c r="Y298" s="5" t="n">
        <f aca="false">IF($G298=const_one,'Pro-Forma'!$F$24*$T298,const_zero)</f>
        <v>96962568.9590199</v>
      </c>
      <c r="Z298" s="5" t="n">
        <f aca="false">IF($H298=const_one,'Pro-Forma'!$F$23*$T298,const_zero)</f>
        <v>161604281.598366</v>
      </c>
      <c r="AA298" s="5" t="n">
        <f aca="false">IF($I298=const_one,'Pro-Forma'!$F$22*$T298,const_zero)</f>
        <v>161604281.598366</v>
      </c>
      <c r="AB298" s="5" t="n">
        <f aca="false">('Pro-Forma'!$B$10+'Pro-Forma'!$B$11)*$T298</f>
        <v>9066414.84155806</v>
      </c>
      <c r="AC298" s="5" t="n">
        <f aca="false">common_rsa_total*$T298</f>
        <v>290887706.87706</v>
      </c>
      <c r="AD298" s="5" t="n">
        <f aca="false">IF($S298=const_one,pre_f_options_issued*($T298-option_strike_usd),const_zero)</f>
        <v>78302140.7991832</v>
      </c>
      <c r="AE298" s="5" t="n">
        <f aca="false">J298+U298</f>
        <v>25768386.7129837</v>
      </c>
      <c r="AF298" s="5" t="n">
        <f aca="false">K298+V298</f>
        <v>198234163.446247</v>
      </c>
      <c r="AG298" s="5" t="n">
        <f aca="false">L298+W298</f>
        <v>100000000</v>
      </c>
      <c r="AH298" s="5" t="n">
        <f aca="false">M298+X298</f>
        <v>77570055.1672159</v>
      </c>
      <c r="AI298" s="5" t="n">
        <f aca="false">N298+Y298</f>
        <v>96962568.9590199</v>
      </c>
      <c r="AJ298" s="5" t="n">
        <f aca="false">O298+Z298</f>
        <v>161604281.598366</v>
      </c>
      <c r="AK298" s="5" t="n">
        <f aca="false">P298+AA298</f>
        <v>161604281.598366</v>
      </c>
      <c r="AL298" s="5" t="n">
        <f aca="false">INDEX($AE$175:$AE$302,$B298-$C298*1+const_one)</f>
        <v>30000000</v>
      </c>
      <c r="AM298" s="5" t="n">
        <f aca="false">INDEX($AF$175:$AF$302,$B298-$D298*2+const_one)</f>
        <v>300000000</v>
      </c>
      <c r="AN298" s="5" t="n">
        <f aca="false">INDEX($AG$175:$AG$302,$B298-$E298*4+const_one)</f>
        <v>100000000</v>
      </c>
      <c r="AO298" s="5" t="n">
        <f aca="false">INDEX($AH$175:$AH$302,$B298-$F298*8+const_one)</f>
        <v>60000000</v>
      </c>
      <c r="AP298" s="5" t="n">
        <f aca="false">INDEX($AI$175:$AI$302,$B298-$G298*16+const_one)</f>
        <v>30000000</v>
      </c>
      <c r="AQ298" s="5" t="n">
        <f aca="false">INDEX($AJ$175:$AJ$302,$B298-$H298*32+const_one)</f>
        <v>15000000</v>
      </c>
      <c r="AR298" s="5" t="n">
        <f aca="false">INDEX($AK$175:$AK$302,$B298-$I298*64+const_one)</f>
        <v>5000000</v>
      </c>
      <c r="AS298" s="5" t="n">
        <f aca="false">INDEX($AE$175:$AE$302,$B298+(const_one-$C298)*1+const_one)</f>
        <v>25768386.7129837</v>
      </c>
      <c r="AT298" s="5" t="n">
        <f aca="false">INDEX($AF$175:$AF$302,$B298+(const_one-$D298)*2+const_one)</f>
        <v>198234163.446247</v>
      </c>
      <c r="AU298" s="5" t="n">
        <f aca="false">INDEX($AG$175:$AG$302,$B298+(const_one-$E298)*4+const_one)</f>
        <v>58159580.2245505</v>
      </c>
      <c r="AV298" s="5" t="n">
        <f aca="false">INDEX($AH$175:$AH$302,$B298+(const_one-$F298)*8+const_one)</f>
        <v>77570055.1672159</v>
      </c>
      <c r="AW298" s="5" t="n">
        <f aca="false">INDEX($AI$175:$AI$302,$B298+(const_one-$G298)*16+const_one)</f>
        <v>96962568.9590199</v>
      </c>
      <c r="AX298" s="5" t="n">
        <f aca="false">INDEX($AJ$175:$AJ$302,$B298+(const_one-$H298)*32+const_one)</f>
        <v>161604281.598366</v>
      </c>
      <c r="AY298" s="5" t="n">
        <f aca="false">INDEX($AK$175:$AK$302,$B298+(const_one-$I298)*64+const_one)</f>
        <v>161604281.598366</v>
      </c>
      <c r="AZ298" s="5" t="n">
        <f aca="false">--($C298=--(AS298&gt;AL298))</f>
        <v>0</v>
      </c>
      <c r="BA298" s="5" t="n">
        <f aca="false">--($D298=--(AT298&gt;AM298))</f>
        <v>0</v>
      </c>
      <c r="BB298" s="5" t="n">
        <f aca="false">--($E298=--(AU298&gt;AN298))</f>
        <v>1</v>
      </c>
      <c r="BC298" s="5" t="n">
        <f aca="false">--($F298=--(AV298&gt;AO298))</f>
        <v>1</v>
      </c>
      <c r="BD298" s="5" t="n">
        <f aca="false">--($G298=--(AW298&gt;AP298))</f>
        <v>1</v>
      </c>
      <c r="BE298" s="5" t="n">
        <f aca="false">--($H298=--(AX298&gt;AQ298))</f>
        <v>1</v>
      </c>
      <c r="BF298" s="5" t="n">
        <f aca="false">--($I298=--(AY298&gt;AR298))</f>
        <v>1</v>
      </c>
      <c r="BG298" s="5" t="n">
        <f aca="false">SUM(AZ298:BF298)</f>
        <v>5</v>
      </c>
      <c r="BH298" s="5" t="n">
        <f aca="false">SUM(AE298:AK298)+AB298+AC298+AD298</f>
        <v>1200000000</v>
      </c>
    </row>
    <row r="299" customFormat="false" ht="15" hidden="true" customHeight="false" outlineLevel="0" collapsed="false">
      <c r="A299" s="5" t="n">
        <f aca="false">exit_value_2_usd</f>
        <v>1200000000</v>
      </c>
      <c r="B299" s="2" t="n">
        <f aca="false">ROW()-ROW($B$175)</f>
        <v>124</v>
      </c>
      <c r="C299" s="2" t="n">
        <f aca="false">MOD(QUOTIENT($B299,1),2)</f>
        <v>0</v>
      </c>
      <c r="D299" s="2" t="n">
        <f aca="false">MOD(QUOTIENT($B299,2),2)</f>
        <v>0</v>
      </c>
      <c r="E299" s="2" t="n">
        <f aca="false">MOD(QUOTIENT($B299,4),2)</f>
        <v>1</v>
      </c>
      <c r="F299" s="2" t="n">
        <f aca="false">MOD(QUOTIENT($B299,8),2)</f>
        <v>1</v>
      </c>
      <c r="G299" s="2" t="n">
        <f aca="false">MOD(QUOTIENT($B299,16),2)</f>
        <v>1</v>
      </c>
      <c r="H299" s="2" t="n">
        <f aca="false">MOD(QUOTIENT($B299,32),2)</f>
        <v>1</v>
      </c>
      <c r="I299" s="2" t="n">
        <f aca="false">MOD(QUOTIENT($B299,64),2)</f>
        <v>1</v>
      </c>
      <c r="J299" s="5" t="n">
        <f aca="false">IF($C299=const_zero,MIN(class_series_f_invested_usd,MAX(const_zero,$A299)),const_zero)</f>
        <v>30000000</v>
      </c>
      <c r="K299" s="5" t="n">
        <f aca="false">IF($D299=const_zero,MIN(class_series_e_invested_usd,MAX(const_zero,$A299-SUM($J299:$J299))),const_zero)</f>
        <v>300000000</v>
      </c>
      <c r="L299" s="5" t="n">
        <f aca="false">IF($E299=const_zero,MIN(class_series_d_invested_usd,MAX(const_zero,$A299-SUM($J299:$K299))),const_zero)</f>
        <v>0</v>
      </c>
      <c r="M299" s="5" t="n">
        <f aca="false">IF($F299=const_zero,MIN(class_series_c_invested_usd,MAX(const_zero,$A299-SUM($J299:$L299))),const_zero)</f>
        <v>0</v>
      </c>
      <c r="N299" s="5" t="n">
        <f aca="false">IF($G299=const_zero,MIN(class_series_b_invested_usd,MAX(const_zero,$A299-SUM($J299:$M299))),const_zero)</f>
        <v>0</v>
      </c>
      <c r="O299" s="5" t="n">
        <f aca="false">IF($H299=const_zero,MIN(class_series_a_invested_usd,MAX(const_zero,$A299-SUM($J299:$N299))),const_zero)</f>
        <v>0</v>
      </c>
      <c r="P299" s="5" t="n">
        <f aca="false">IF($I299=const_zero,MIN(class_seed_invested_usd,MAX(const_zero,$A299-SUM($J299:$O299))),const_zero)</f>
        <v>0</v>
      </c>
      <c r="Q299" s="5" t="n">
        <f aca="false">MAX(const_zero,$A299-SUM($J299:$P299))</f>
        <v>870000000</v>
      </c>
      <c r="R299" s="9" t="n">
        <f aca="false">common_rsa_total+'Pro-Forma'!$B$10+'Pro-Forma'!$B$11+IF($C299=const_one,'Pro-Forma'!$B$5,const_zero)+IF($D299=const_one,'Pro-Forma'!$F$27,const_zero)+IF($E299=const_one,'Pro-Forma'!$F$26,const_zero)+IF($F299=const_one,'Pro-Forma'!$F$25,const_zero)+IF($G299=const_one,'Pro-Forma'!$F$24,const_zero)+IF($H299=const_one,'Pro-Forma'!$F$23,const_zero)+IF($I299=const_one,'Pro-Forma'!$F$22,const_zero)</f>
        <v>26414164.1892672</v>
      </c>
      <c r="S299" s="23" t="b">
        <f aca="false">IF($R299&gt;const_zero,--($Q299&gt;option_strike_usd*$R299),const_zero)</f>
        <v>1</v>
      </c>
      <c r="T299" s="7" t="n">
        <f aca="false">IF($R299&gt;const_zero,IF($S299=const_one,($Q299+option_strike_usd*pre_f_options_issued)/($R299+pre_f_options_issued),$Q299/$R299),const_zero)</f>
        <v>30.1755220828368</v>
      </c>
      <c r="U299" s="5" t="n">
        <f aca="false">IF($C299=const_one,'Pro-Forma'!$B$5*$T299,const_zero)</f>
        <v>0</v>
      </c>
      <c r="V299" s="5" t="n">
        <f aca="false">IF($D299=const_one,'Pro-Forma'!$F$27*$T299,const_zero)</f>
        <v>0</v>
      </c>
      <c r="W299" s="5" t="n">
        <f aca="false">IF($E299=const_one,'Pro-Forma'!$F$26*$T299,const_zero)</f>
        <v>52313834.9060334</v>
      </c>
      <c r="X299" s="5" t="n">
        <f aca="false">IF($F299=const_one,'Pro-Forma'!$F$25*$T299,const_zero)</f>
        <v>72421252.9988083</v>
      </c>
      <c r="Y299" s="5" t="n">
        <f aca="false">IF($G299=const_one,'Pro-Forma'!$F$24*$T299,const_zero)</f>
        <v>90526566.2485103</v>
      </c>
      <c r="Z299" s="5" t="n">
        <f aca="false">IF($H299=const_one,'Pro-Forma'!$F$23*$T299,const_zero)</f>
        <v>150877610.414184</v>
      </c>
      <c r="AA299" s="5" t="n">
        <f aca="false">IF($I299=const_one,'Pro-Forma'!$F$22*$T299,const_zero)</f>
        <v>150877610.414184</v>
      </c>
      <c r="AB299" s="5" t="n">
        <f aca="false">('Pro-Forma'!$B$10+'Pro-Forma'!$B$11)*$T299</f>
        <v>8464621.06565745</v>
      </c>
      <c r="AC299" s="5" t="n">
        <f aca="false">common_rsa_total*$T299</f>
        <v>271579698.745531</v>
      </c>
      <c r="AD299" s="5" t="n">
        <f aca="false">IF($S299=const_one,pre_f_options_issued*($T299-option_strike_usd),const_zero)</f>
        <v>72938805.2070919</v>
      </c>
      <c r="AE299" s="5" t="n">
        <f aca="false">J299+U299</f>
        <v>30000000</v>
      </c>
      <c r="AF299" s="5" t="n">
        <f aca="false">K299+V299</f>
        <v>300000000</v>
      </c>
      <c r="AG299" s="5" t="n">
        <f aca="false">L299+W299</f>
        <v>52313834.9060334</v>
      </c>
      <c r="AH299" s="5" t="n">
        <f aca="false">M299+X299</f>
        <v>72421252.9988083</v>
      </c>
      <c r="AI299" s="5" t="n">
        <f aca="false">N299+Y299</f>
        <v>90526566.2485103</v>
      </c>
      <c r="AJ299" s="5" t="n">
        <f aca="false">O299+Z299</f>
        <v>150877610.414184</v>
      </c>
      <c r="AK299" s="5" t="n">
        <f aca="false">P299+AA299</f>
        <v>150877610.414184</v>
      </c>
      <c r="AL299" s="5" t="n">
        <f aca="false">INDEX($AE$175:$AE$302,$B299-$C299*1+const_one)</f>
        <v>30000000</v>
      </c>
      <c r="AM299" s="5" t="n">
        <f aca="false">INDEX($AF$175:$AF$302,$B299-$D299*2+const_one)</f>
        <v>300000000</v>
      </c>
      <c r="AN299" s="5" t="n">
        <f aca="false">INDEX($AG$175:$AG$302,$B299-$E299*4+const_one)</f>
        <v>100000000</v>
      </c>
      <c r="AO299" s="5" t="n">
        <f aca="false">INDEX($AH$175:$AH$302,$B299-$F299*8+const_one)</f>
        <v>60000000</v>
      </c>
      <c r="AP299" s="5" t="n">
        <f aca="false">INDEX($AI$175:$AI$302,$B299-$G299*16+const_one)</f>
        <v>30000000</v>
      </c>
      <c r="AQ299" s="5" t="n">
        <f aca="false">INDEX($AJ$175:$AJ$302,$B299-$H299*32+const_one)</f>
        <v>15000000</v>
      </c>
      <c r="AR299" s="5" t="n">
        <f aca="false">INDEX($AK$175:$AK$302,$B299-$I299*64+const_one)</f>
        <v>5000000</v>
      </c>
      <c r="AS299" s="5" t="n">
        <f aca="false">INDEX($AE$175:$AE$302,$B299+(const_one-$C299)*1+const_one)</f>
        <v>24217426.6860144</v>
      </c>
      <c r="AT299" s="5" t="n">
        <f aca="false">INDEX($AF$175:$AF$302,$B299+(const_one-$D299)*2+const_one)</f>
        <v>205187851.12886</v>
      </c>
      <c r="AU299" s="5" t="n">
        <f aca="false">INDEX($AG$175:$AG$302,$B299+(const_one-$E299)*4+const_one)</f>
        <v>52313834.9060334</v>
      </c>
      <c r="AV299" s="5" t="n">
        <f aca="false">INDEX($AH$175:$AH$302,$B299+(const_one-$F299)*8+const_one)</f>
        <v>72421252.9988083</v>
      </c>
      <c r="AW299" s="5" t="n">
        <f aca="false">INDEX($AI$175:$AI$302,$B299+(const_one-$G299)*16+const_one)</f>
        <v>90526566.2485103</v>
      </c>
      <c r="AX299" s="5" t="n">
        <f aca="false">INDEX($AJ$175:$AJ$302,$B299+(const_one-$H299)*32+const_one)</f>
        <v>150877610.414184</v>
      </c>
      <c r="AY299" s="5" t="n">
        <f aca="false">INDEX($AK$175:$AK$302,$B299+(const_one-$I299)*64+const_one)</f>
        <v>150877610.414184</v>
      </c>
      <c r="AZ299" s="5" t="n">
        <f aca="false">--($C299=--(AS299&gt;AL299))</f>
        <v>1</v>
      </c>
      <c r="BA299" s="5" t="n">
        <f aca="false">--($D299=--(AT299&gt;AM299))</f>
        <v>1</v>
      </c>
      <c r="BB299" s="5" t="n">
        <f aca="false">--($E299=--(AU299&gt;AN299))</f>
        <v>0</v>
      </c>
      <c r="BC299" s="5" t="n">
        <f aca="false">--($F299=--(AV299&gt;AO299))</f>
        <v>1</v>
      </c>
      <c r="BD299" s="5" t="n">
        <f aca="false">--($G299=--(AW299&gt;AP299))</f>
        <v>1</v>
      </c>
      <c r="BE299" s="5" t="n">
        <f aca="false">--($H299=--(AX299&gt;AQ299))</f>
        <v>1</v>
      </c>
      <c r="BF299" s="5" t="n">
        <f aca="false">--($I299=--(AY299&gt;AR299))</f>
        <v>1</v>
      </c>
      <c r="BG299" s="5" t="n">
        <f aca="false">SUM(AZ299:BF299)</f>
        <v>6</v>
      </c>
      <c r="BH299" s="5" t="n">
        <f aca="false">SUM(AE299:AK299)+AB299+AC299+AD299</f>
        <v>1200000000</v>
      </c>
    </row>
    <row r="300" customFormat="false" ht="15" hidden="true" customHeight="false" outlineLevel="0" collapsed="false">
      <c r="A300" s="5" t="n">
        <f aca="false">exit_value_2_usd</f>
        <v>1200000000</v>
      </c>
      <c r="B300" s="2" t="n">
        <f aca="false">ROW()-ROW($B$175)</f>
        <v>125</v>
      </c>
      <c r="C300" s="2" t="n">
        <f aca="false">MOD(QUOTIENT($B300,1),2)</f>
        <v>1</v>
      </c>
      <c r="D300" s="2" t="n">
        <f aca="false">MOD(QUOTIENT($B300,2),2)</f>
        <v>0</v>
      </c>
      <c r="E300" s="2" t="n">
        <f aca="false">MOD(QUOTIENT($B300,4),2)</f>
        <v>1</v>
      </c>
      <c r="F300" s="2" t="n">
        <f aca="false">MOD(QUOTIENT($B300,8),2)</f>
        <v>1</v>
      </c>
      <c r="G300" s="2" t="n">
        <f aca="false">MOD(QUOTIENT($B300,16),2)</f>
        <v>1</v>
      </c>
      <c r="H300" s="2" t="n">
        <f aca="false">MOD(QUOTIENT($B300,32),2)</f>
        <v>1</v>
      </c>
      <c r="I300" s="2" t="n">
        <f aca="false">MOD(QUOTIENT($B300,64),2)</f>
        <v>1</v>
      </c>
      <c r="J300" s="5" t="n">
        <f aca="false">IF($C300=const_zero,MIN(class_series_f_invested_usd,MAX(const_zero,$A300)),const_zero)</f>
        <v>0</v>
      </c>
      <c r="K300" s="5" t="n">
        <f aca="false">IF($D300=const_zero,MIN(class_series_e_invested_usd,MAX(const_zero,$A300-SUM($J300:$J300))),const_zero)</f>
        <v>300000000</v>
      </c>
      <c r="L300" s="5" t="n">
        <f aca="false">IF($E300=const_zero,MIN(class_series_d_invested_usd,MAX(const_zero,$A300-SUM($J300:$K300))),const_zero)</f>
        <v>0</v>
      </c>
      <c r="M300" s="5" t="n">
        <f aca="false">IF($F300=const_zero,MIN(class_series_c_invested_usd,MAX(const_zero,$A300-SUM($J300:$L300))),const_zero)</f>
        <v>0</v>
      </c>
      <c r="N300" s="5" t="n">
        <f aca="false">IF($G300=const_zero,MIN(class_series_b_invested_usd,MAX(const_zero,$A300-SUM($J300:$M300))),const_zero)</f>
        <v>0</v>
      </c>
      <c r="O300" s="5" t="n">
        <f aca="false">IF($H300=const_zero,MIN(class_series_a_invested_usd,MAX(const_zero,$A300-SUM($J300:$N300))),const_zero)</f>
        <v>0</v>
      </c>
      <c r="P300" s="5" t="n">
        <f aca="false">IF($I300=const_zero,MIN(class_seed_invested_usd,MAX(const_zero,$A300-SUM($J300:$O300))),const_zero)</f>
        <v>0</v>
      </c>
      <c r="Q300" s="5" t="n">
        <f aca="false">MAX(const_zero,$A300-SUM($J300:$P300))</f>
        <v>900000000</v>
      </c>
      <c r="R300" s="9" t="n">
        <f aca="false">common_rsa_total+'Pro-Forma'!$B$10+'Pro-Forma'!$B$11+IF($C300=const_one,'Pro-Forma'!$B$5,const_zero)+IF($D300=const_one,'Pro-Forma'!$F$27,const_zero)+IF($E300=const_one,'Pro-Forma'!$F$26,const_zero)+IF($F300=const_one,'Pro-Forma'!$F$25,const_zero)+IF($G300=const_one,'Pro-Forma'!$F$24,const_zero)+IF($H300=const_one,'Pro-Forma'!$F$23,const_zero)+IF($I300=const_one,'Pro-Forma'!$F$22,const_zero)</f>
        <v>27211432.2584705</v>
      </c>
      <c r="S300" s="23" t="b">
        <f aca="false">IF($R300&gt;const_zero,--($Q300&gt;option_strike_usd*$R300),const_zero)</f>
        <v>1</v>
      </c>
      <c r="T300" s="7" t="n">
        <f aca="false">IF($R300&gt;const_zero,IF($S300=const_one,($Q300+option_strike_usd*pre_f_options_issued)/($R300+pre_f_options_issued),$Q300/$R300),const_zero)</f>
        <v>30.3755131071712</v>
      </c>
      <c r="U300" s="5" t="n">
        <f aca="false">IF($C300=const_one,'Pro-Forma'!$B$5*$T300,const_zero)</f>
        <v>24217426.6860144</v>
      </c>
      <c r="V300" s="5" t="n">
        <f aca="false">IF($D300=const_one,'Pro-Forma'!$F$27*$T300,const_zero)</f>
        <v>0</v>
      </c>
      <c r="W300" s="5" t="n">
        <f aca="false">IF($E300=const_one,'Pro-Forma'!$F$26*$T300,const_zero)</f>
        <v>52660549.6174143</v>
      </c>
      <c r="X300" s="5" t="n">
        <f aca="false">IF($F300=const_one,'Pro-Forma'!$F$25*$T300,const_zero)</f>
        <v>72901231.4572109</v>
      </c>
      <c r="Y300" s="5" t="n">
        <f aca="false">IF($G300=const_one,'Pro-Forma'!$F$24*$T300,const_zero)</f>
        <v>91126539.3215136</v>
      </c>
      <c r="Z300" s="5" t="n">
        <f aca="false">IF($H300=const_one,'Pro-Forma'!$F$23*$T300,const_zero)</f>
        <v>151877565.535856</v>
      </c>
      <c r="AA300" s="5" t="n">
        <f aca="false">IF($I300=const_one,'Pro-Forma'!$F$22*$T300,const_zero)</f>
        <v>151877565.535856</v>
      </c>
      <c r="AB300" s="5" t="n">
        <f aca="false">('Pro-Forma'!$B$10+'Pro-Forma'!$B$11)*$T300</f>
        <v>8520721.11366579</v>
      </c>
      <c r="AC300" s="5" t="n">
        <f aca="false">common_rsa_total*$T300</f>
        <v>273379617.964541</v>
      </c>
      <c r="AD300" s="5" t="n">
        <f aca="false">IF($S300=const_one,pre_f_options_issued*($T300-option_strike_usd),const_zero)</f>
        <v>73438782.767928</v>
      </c>
      <c r="AE300" s="5" t="n">
        <f aca="false">J300+U300</f>
        <v>24217426.6860144</v>
      </c>
      <c r="AF300" s="5" t="n">
        <f aca="false">K300+V300</f>
        <v>300000000</v>
      </c>
      <c r="AG300" s="5" t="n">
        <f aca="false">L300+W300</f>
        <v>52660549.6174143</v>
      </c>
      <c r="AH300" s="5" t="n">
        <f aca="false">M300+X300</f>
        <v>72901231.4572109</v>
      </c>
      <c r="AI300" s="5" t="n">
        <f aca="false">N300+Y300</f>
        <v>91126539.3215136</v>
      </c>
      <c r="AJ300" s="5" t="n">
        <f aca="false">O300+Z300</f>
        <v>151877565.535856</v>
      </c>
      <c r="AK300" s="5" t="n">
        <f aca="false">P300+AA300</f>
        <v>151877565.535856</v>
      </c>
      <c r="AL300" s="5" t="n">
        <f aca="false">INDEX($AE$175:$AE$302,$B300-$C300*1+const_one)</f>
        <v>30000000</v>
      </c>
      <c r="AM300" s="5" t="n">
        <f aca="false">INDEX($AF$175:$AF$302,$B300-$D300*2+const_one)</f>
        <v>300000000</v>
      </c>
      <c r="AN300" s="5" t="n">
        <f aca="false">INDEX($AG$175:$AG$302,$B300-$E300*4+const_one)</f>
        <v>100000000</v>
      </c>
      <c r="AO300" s="5" t="n">
        <f aca="false">INDEX($AH$175:$AH$302,$B300-$F300*8+const_one)</f>
        <v>60000000</v>
      </c>
      <c r="AP300" s="5" t="n">
        <f aca="false">INDEX($AI$175:$AI$302,$B300-$G300*16+const_one)</f>
        <v>30000000</v>
      </c>
      <c r="AQ300" s="5" t="n">
        <f aca="false">INDEX($AJ$175:$AJ$302,$B300-$H300*32+const_one)</f>
        <v>15000000</v>
      </c>
      <c r="AR300" s="5" t="n">
        <f aca="false">INDEX($AK$175:$AK$302,$B300-$I300*64+const_one)</f>
        <v>5000000</v>
      </c>
      <c r="AS300" s="5" t="n">
        <f aca="false">INDEX($AE$175:$AE$302,$B300+(const_one-$C300)*1+const_one)</f>
        <v>24217426.6860144</v>
      </c>
      <c r="AT300" s="5" t="n">
        <f aca="false">INDEX($AF$175:$AF$302,$B300+(const_one-$D300)*2+const_one)</f>
        <v>205757247.901962</v>
      </c>
      <c r="AU300" s="5" t="n">
        <f aca="false">INDEX($AG$175:$AG$302,$B300+(const_one-$E300)*4+const_one)</f>
        <v>52660549.6174143</v>
      </c>
      <c r="AV300" s="5" t="n">
        <f aca="false">INDEX($AH$175:$AH$302,$B300+(const_one-$F300)*8+const_one)</f>
        <v>72901231.4572109</v>
      </c>
      <c r="AW300" s="5" t="n">
        <f aca="false">INDEX($AI$175:$AI$302,$B300+(const_one-$G300)*16+const_one)</f>
        <v>91126539.3215136</v>
      </c>
      <c r="AX300" s="5" t="n">
        <f aca="false">INDEX($AJ$175:$AJ$302,$B300+(const_one-$H300)*32+const_one)</f>
        <v>151877565.535856</v>
      </c>
      <c r="AY300" s="5" t="n">
        <f aca="false">INDEX($AK$175:$AK$302,$B300+(const_one-$I300)*64+const_one)</f>
        <v>151877565.535856</v>
      </c>
      <c r="AZ300" s="5" t="n">
        <f aca="false">--($C300=--(AS300&gt;AL300))</f>
        <v>0</v>
      </c>
      <c r="BA300" s="5" t="n">
        <f aca="false">--($D300=--(AT300&gt;AM300))</f>
        <v>1</v>
      </c>
      <c r="BB300" s="5" t="n">
        <f aca="false">--($E300=--(AU300&gt;AN300))</f>
        <v>0</v>
      </c>
      <c r="BC300" s="5" t="n">
        <f aca="false">--($F300=--(AV300&gt;AO300))</f>
        <v>1</v>
      </c>
      <c r="BD300" s="5" t="n">
        <f aca="false">--($G300=--(AW300&gt;AP300))</f>
        <v>1</v>
      </c>
      <c r="BE300" s="5" t="n">
        <f aca="false">--($H300=--(AX300&gt;AQ300))</f>
        <v>1</v>
      </c>
      <c r="BF300" s="5" t="n">
        <f aca="false">--($I300=--(AY300&gt;AR300))</f>
        <v>1</v>
      </c>
      <c r="BG300" s="5" t="n">
        <f aca="false">SUM(AZ300:BF300)</f>
        <v>5</v>
      </c>
      <c r="BH300" s="5" t="n">
        <f aca="false">SUM(AE300:AK300)+AB300+AC300+AD300</f>
        <v>1200000000</v>
      </c>
    </row>
    <row r="301" customFormat="false" ht="15" hidden="true" customHeight="false" outlineLevel="0" collapsed="false">
      <c r="A301" s="5" t="n">
        <f aca="false">exit_value_2_usd</f>
        <v>1200000000</v>
      </c>
      <c r="B301" s="2" t="n">
        <f aca="false">ROW()-ROW($B$175)</f>
        <v>126</v>
      </c>
      <c r="C301" s="2" t="n">
        <f aca="false">MOD(QUOTIENT($B301,1),2)</f>
        <v>0</v>
      </c>
      <c r="D301" s="2" t="n">
        <f aca="false">MOD(QUOTIENT($B301,2),2)</f>
        <v>1</v>
      </c>
      <c r="E301" s="2" t="n">
        <f aca="false">MOD(QUOTIENT($B301,4),2)</f>
        <v>1</v>
      </c>
      <c r="F301" s="2" t="n">
        <f aca="false">MOD(QUOTIENT($B301,8),2)</f>
        <v>1</v>
      </c>
      <c r="G301" s="2" t="n">
        <f aca="false">MOD(QUOTIENT($B301,16),2)</f>
        <v>1</v>
      </c>
      <c r="H301" s="2" t="n">
        <f aca="false">MOD(QUOTIENT($B301,32),2)</f>
        <v>1</v>
      </c>
      <c r="I301" s="2" t="n">
        <f aca="false">MOD(QUOTIENT($B301,64),2)</f>
        <v>1</v>
      </c>
      <c r="J301" s="5" t="n">
        <f aca="false">IF($C301=const_zero,MIN(class_series_f_invested_usd,MAX(const_zero,$A301)),const_zero)</f>
        <v>30000000</v>
      </c>
      <c r="K301" s="5" t="n">
        <f aca="false">IF($D301=const_zero,MIN(class_series_e_invested_usd,MAX(const_zero,$A301-SUM($J301:$J301))),const_zero)</f>
        <v>0</v>
      </c>
      <c r="L301" s="5" t="n">
        <f aca="false">IF($E301=const_zero,MIN(class_series_d_invested_usd,MAX(const_zero,$A301-SUM($J301:$K301))),const_zero)</f>
        <v>0</v>
      </c>
      <c r="M301" s="5" t="n">
        <f aca="false">IF($F301=const_zero,MIN(class_series_c_invested_usd,MAX(const_zero,$A301-SUM($J301:$L301))),const_zero)</f>
        <v>0</v>
      </c>
      <c r="N301" s="5" t="n">
        <f aca="false">IF($G301=const_zero,MIN(class_series_b_invested_usd,MAX(const_zero,$A301-SUM($J301:$M301))),const_zero)</f>
        <v>0</v>
      </c>
      <c r="O301" s="5" t="n">
        <f aca="false">IF($H301=const_zero,MIN(class_series_a_invested_usd,MAX(const_zero,$A301-SUM($J301:$N301))),const_zero)</f>
        <v>0</v>
      </c>
      <c r="P301" s="5" t="n">
        <f aca="false">IF($I301=const_zero,MIN(class_seed_invested_usd,MAX(const_zero,$A301-SUM($J301:$O301))),const_zero)</f>
        <v>0</v>
      </c>
      <c r="Q301" s="5" t="n">
        <f aca="false">MAX(const_zero,$A301-SUM($J301:$P301))</f>
        <v>1170000000</v>
      </c>
      <c r="R301" s="9" t="n">
        <f aca="false">common_rsa_total+'Pro-Forma'!$B$10+'Pro-Forma'!$B$11+IF($C301=const_one,'Pro-Forma'!$B$5,const_zero)+IF($D301=const_one,'Pro-Forma'!$F$27,const_zero)+IF($E301=const_one,'Pro-Forma'!$F$26,const_zero)+IF($F301=const_one,'Pro-Forma'!$F$25,const_zero)+IF($G301=const_one,'Pro-Forma'!$F$24,const_zero)+IF($H301=const_one,'Pro-Forma'!$F$23,const_zero)+IF($I301=const_one,'Pro-Forma'!$F$22,const_zero)</f>
        <v>32547484.4666011</v>
      </c>
      <c r="S301" s="23" t="b">
        <f aca="false">IF($R301&gt;const_zero,--($Q301&gt;option_strike_usd*$R301),const_zero)</f>
        <v>1</v>
      </c>
      <c r="T301" s="7" t="n">
        <f aca="false">IF($R301&gt;const_zero,IF($S301=const_one,($Q301+option_strike_usd*pre_f_options_issued)/($R301+pre_f_options_issued),$Q301/$R301),const_zero)</f>
        <v>33.4546121596073</v>
      </c>
      <c r="U301" s="5" t="n">
        <f aca="false">IF($C301=const_one,'Pro-Forma'!$B$5*$T301,const_zero)</f>
        <v>0</v>
      </c>
      <c r="V301" s="5" t="n">
        <f aca="false">IF($D301=const_one,'Pro-Forma'!$F$27*$T301,const_zero)</f>
        <v>205187851.12886</v>
      </c>
      <c r="W301" s="5" t="n">
        <f aca="false">IF($E301=const_one,'Pro-Forma'!$F$26*$T301,const_zero)</f>
        <v>57998633.8781034</v>
      </c>
      <c r="X301" s="5" t="n">
        <f aca="false">IF($F301=const_one,'Pro-Forma'!$F$25*$T301,const_zero)</f>
        <v>80291069.1830576</v>
      </c>
      <c r="Y301" s="5" t="n">
        <f aca="false">IF($G301=const_one,'Pro-Forma'!$F$24*$T301,const_zero)</f>
        <v>100363836.478822</v>
      </c>
      <c r="Z301" s="5" t="n">
        <f aca="false">IF($H301=const_one,'Pro-Forma'!$F$23*$T301,const_zero)</f>
        <v>167273060.798037</v>
      </c>
      <c r="AA301" s="5" t="n">
        <f aca="false">IF($I301=const_one,'Pro-Forma'!$F$22*$T301,const_zero)</f>
        <v>167273060.798037</v>
      </c>
      <c r="AB301" s="5" t="n">
        <f aca="false">('Pro-Forma'!$B$10+'Pro-Forma'!$B$11)*$T301</f>
        <v>9384447.89960004</v>
      </c>
      <c r="AC301" s="5" t="n">
        <f aca="false">common_rsa_total*$T301</f>
        <v>301091509.436466</v>
      </c>
      <c r="AD301" s="5" t="n">
        <f aca="false">IF($S301=const_one,pre_f_options_issued*($T301-option_strike_usd),const_zero)</f>
        <v>81136530.3990183</v>
      </c>
      <c r="AE301" s="5" t="n">
        <f aca="false">J301+U301</f>
        <v>30000000</v>
      </c>
      <c r="AF301" s="5" t="n">
        <f aca="false">K301+V301</f>
        <v>205187851.12886</v>
      </c>
      <c r="AG301" s="5" t="n">
        <f aca="false">L301+W301</f>
        <v>57998633.8781034</v>
      </c>
      <c r="AH301" s="5" t="n">
        <f aca="false">M301+X301</f>
        <v>80291069.1830576</v>
      </c>
      <c r="AI301" s="5" t="n">
        <f aca="false">N301+Y301</f>
        <v>100363836.478822</v>
      </c>
      <c r="AJ301" s="5" t="n">
        <f aca="false">O301+Z301</f>
        <v>167273060.798037</v>
      </c>
      <c r="AK301" s="5" t="n">
        <f aca="false">P301+AA301</f>
        <v>167273060.798037</v>
      </c>
      <c r="AL301" s="5" t="n">
        <f aca="false">INDEX($AE$175:$AE$302,$B301-$C301*1+const_one)</f>
        <v>30000000</v>
      </c>
      <c r="AM301" s="5" t="n">
        <f aca="false">INDEX($AF$175:$AF$302,$B301-$D301*2+const_one)</f>
        <v>300000000</v>
      </c>
      <c r="AN301" s="5" t="n">
        <f aca="false">INDEX($AG$175:$AG$302,$B301-$E301*4+const_one)</f>
        <v>100000000</v>
      </c>
      <c r="AO301" s="5" t="n">
        <f aca="false">INDEX($AH$175:$AH$302,$B301-$F301*8+const_one)</f>
        <v>60000000</v>
      </c>
      <c r="AP301" s="5" t="n">
        <f aca="false">INDEX($AI$175:$AI$302,$B301-$G301*16+const_one)</f>
        <v>30000000</v>
      </c>
      <c r="AQ301" s="5" t="n">
        <f aca="false">INDEX($AJ$175:$AJ$302,$B301-$H301*32+const_one)</f>
        <v>15000000</v>
      </c>
      <c r="AR301" s="5" t="n">
        <f aca="false">INDEX($AK$175:$AK$302,$B301-$I301*64+const_one)</f>
        <v>5000000</v>
      </c>
      <c r="AS301" s="5" t="n">
        <f aca="false">INDEX($AE$175:$AE$302,$B301+(const_one-$C301)*1+const_one)</f>
        <v>26746309.7216071</v>
      </c>
      <c r="AT301" s="5" t="n">
        <f aca="false">INDEX($AF$175:$AF$302,$B301+(const_one-$D301)*2+const_one)</f>
        <v>205187851.12886</v>
      </c>
      <c r="AU301" s="5" t="n">
        <f aca="false">INDEX($AG$175:$AG$302,$B301+(const_one-$E301)*4+const_one)</f>
        <v>57998633.8781034</v>
      </c>
      <c r="AV301" s="5" t="n">
        <f aca="false">INDEX($AH$175:$AH$302,$B301+(const_one-$F301)*8+const_one)</f>
        <v>80291069.1830576</v>
      </c>
      <c r="AW301" s="5" t="n">
        <f aca="false">INDEX($AI$175:$AI$302,$B301+(const_one-$G301)*16+const_one)</f>
        <v>100363836.478822</v>
      </c>
      <c r="AX301" s="5" t="n">
        <f aca="false">INDEX($AJ$175:$AJ$302,$B301+(const_one-$H301)*32+const_one)</f>
        <v>167273060.798037</v>
      </c>
      <c r="AY301" s="5" t="n">
        <f aca="false">INDEX($AK$175:$AK$302,$B301+(const_one-$I301)*64+const_one)</f>
        <v>167273060.798037</v>
      </c>
      <c r="AZ301" s="5" t="n">
        <f aca="false">--($C301=--(AS301&gt;AL301))</f>
        <v>1</v>
      </c>
      <c r="BA301" s="5" t="n">
        <f aca="false">--($D301=--(AT301&gt;AM301))</f>
        <v>0</v>
      </c>
      <c r="BB301" s="5" t="n">
        <f aca="false">--($E301=--(AU301&gt;AN301))</f>
        <v>0</v>
      </c>
      <c r="BC301" s="5" t="n">
        <f aca="false">--($F301=--(AV301&gt;AO301))</f>
        <v>1</v>
      </c>
      <c r="BD301" s="5" t="n">
        <f aca="false">--($G301=--(AW301&gt;AP301))</f>
        <v>1</v>
      </c>
      <c r="BE301" s="5" t="n">
        <f aca="false">--($H301=--(AX301&gt;AQ301))</f>
        <v>1</v>
      </c>
      <c r="BF301" s="5" t="n">
        <f aca="false">--($I301=--(AY301&gt;AR301))</f>
        <v>1</v>
      </c>
      <c r="BG301" s="5" t="n">
        <f aca="false">SUM(AZ301:BF301)</f>
        <v>5</v>
      </c>
      <c r="BH301" s="5" t="n">
        <f aca="false">SUM(AE301:AK301)+AB301+AC301+AD301</f>
        <v>1200000000</v>
      </c>
    </row>
    <row r="302" customFormat="false" ht="15" hidden="true" customHeight="false" outlineLevel="0" collapsed="false">
      <c r="A302" s="5" t="n">
        <f aca="false">exit_value_2_usd</f>
        <v>1200000000</v>
      </c>
      <c r="B302" s="2" t="n">
        <f aca="false">ROW()-ROW($B$175)</f>
        <v>127</v>
      </c>
      <c r="C302" s="2" t="n">
        <f aca="false">MOD(QUOTIENT($B302,1),2)</f>
        <v>1</v>
      </c>
      <c r="D302" s="2" t="n">
        <f aca="false">MOD(QUOTIENT($B302,2),2)</f>
        <v>1</v>
      </c>
      <c r="E302" s="2" t="n">
        <f aca="false">MOD(QUOTIENT($B302,4),2)</f>
        <v>1</v>
      </c>
      <c r="F302" s="2" t="n">
        <f aca="false">MOD(QUOTIENT($B302,8),2)</f>
        <v>1</v>
      </c>
      <c r="G302" s="2" t="n">
        <f aca="false">MOD(QUOTIENT($B302,16),2)</f>
        <v>1</v>
      </c>
      <c r="H302" s="2" t="n">
        <f aca="false">MOD(QUOTIENT($B302,32),2)</f>
        <v>1</v>
      </c>
      <c r="I302" s="2" t="n">
        <f aca="false">MOD(QUOTIENT($B302,64),2)</f>
        <v>1</v>
      </c>
      <c r="J302" s="5" t="n">
        <f aca="false">IF($C302=const_zero,MIN(class_series_f_invested_usd,MAX(const_zero,$A302)),const_zero)</f>
        <v>0</v>
      </c>
      <c r="K302" s="5" t="n">
        <f aca="false">IF($D302=const_zero,MIN(class_series_e_invested_usd,MAX(const_zero,$A302-SUM($J302:$J302))),const_zero)</f>
        <v>0</v>
      </c>
      <c r="L302" s="5" t="n">
        <f aca="false">IF($E302=const_zero,MIN(class_series_d_invested_usd,MAX(const_zero,$A302-SUM($J302:$K302))),const_zero)</f>
        <v>0</v>
      </c>
      <c r="M302" s="5" t="n">
        <f aca="false">IF($F302=const_zero,MIN(class_series_c_invested_usd,MAX(const_zero,$A302-SUM($J302:$L302))),const_zero)</f>
        <v>0</v>
      </c>
      <c r="N302" s="5" t="n">
        <f aca="false">IF($G302=const_zero,MIN(class_series_b_invested_usd,MAX(const_zero,$A302-SUM($J302:$M302))),const_zero)</f>
        <v>0</v>
      </c>
      <c r="O302" s="5" t="n">
        <f aca="false">IF($H302=const_zero,MIN(class_series_a_invested_usd,MAX(const_zero,$A302-SUM($J302:$N302))),const_zero)</f>
        <v>0</v>
      </c>
      <c r="P302" s="5" t="n">
        <f aca="false">IF($I302=const_zero,MIN(class_seed_invested_usd,MAX(const_zero,$A302-SUM($J302:$O302))),const_zero)</f>
        <v>0</v>
      </c>
      <c r="Q302" s="5" t="n">
        <f aca="false">MAX(const_zero,$A302-SUM($J302:$P302))</f>
        <v>1200000000</v>
      </c>
      <c r="R302" s="9" t="n">
        <f aca="false">common_rsa_total+'Pro-Forma'!$B$10+'Pro-Forma'!$B$11+IF($C302=const_one,'Pro-Forma'!$B$5,const_zero)+IF($D302=const_one,'Pro-Forma'!$F$27,const_zero)+IF($E302=const_one,'Pro-Forma'!$F$26,const_zero)+IF($F302=const_one,'Pro-Forma'!$F$25,const_zero)+IF($G302=const_one,'Pro-Forma'!$F$24,const_zero)+IF($H302=const_one,'Pro-Forma'!$F$23,const_zero)+IF($I302=const_one,'Pro-Forma'!$F$22,const_zero)</f>
        <v>33344752.5358044</v>
      </c>
      <c r="S302" s="23" t="b">
        <f aca="false">IF($R302&gt;const_zero,--($Q302&gt;option_strike_usd*$R302),const_zero)</f>
        <v>1</v>
      </c>
      <c r="T302" s="7" t="n">
        <f aca="false">IF($R302&gt;const_zero,IF($S302=const_one,($Q302+option_strike_usd*pre_f_options_issued)/($R302+pre_f_options_issued),$Q302/$R302),const_zero)</f>
        <v>33.5474487876253</v>
      </c>
      <c r="U302" s="5" t="n">
        <f aca="false">IF($C302=const_one,'Pro-Forma'!$B$5*$T302,const_zero)</f>
        <v>26746309.7216071</v>
      </c>
      <c r="V302" s="5" t="n">
        <f aca="false">IF($D302=const_one,'Pro-Forma'!$F$27*$T302,const_zero)</f>
        <v>205757247.901962</v>
      </c>
      <c r="W302" s="5" t="n">
        <f aca="false">IF($E302=const_one,'Pro-Forma'!$F$26*$T302,const_zero)</f>
        <v>58159580.2245505</v>
      </c>
      <c r="X302" s="5" t="n">
        <f aca="false">IF($F302=const_one,'Pro-Forma'!$F$25*$T302,const_zero)</f>
        <v>80513877.0903008</v>
      </c>
      <c r="Y302" s="5" t="n">
        <f aca="false">IF($G302=const_one,'Pro-Forma'!$F$24*$T302,const_zero)</f>
        <v>100642346.362876</v>
      </c>
      <c r="Z302" s="5" t="n">
        <f aca="false">IF($H302=const_one,'Pro-Forma'!$F$23*$T302,const_zero)</f>
        <v>167737243.938127</v>
      </c>
      <c r="AA302" s="5" t="n">
        <f aca="false">IF($I302=const_one,'Pro-Forma'!$F$22*$T302,const_zero)</f>
        <v>167737243.938127</v>
      </c>
      <c r="AB302" s="5" t="n">
        <f aca="false">('Pro-Forma'!$B$10+'Pro-Forma'!$B$11)*$T302</f>
        <v>9410489.76475911</v>
      </c>
      <c r="AC302" s="5" t="n">
        <f aca="false">common_rsa_total*$T302</f>
        <v>301927039.088628</v>
      </c>
      <c r="AD302" s="5" t="n">
        <f aca="false">IF($S302=const_one,pre_f_options_issued*($T302-option_strike_usd),const_zero)</f>
        <v>81368621.9690633</v>
      </c>
      <c r="AE302" s="5" t="n">
        <f aca="false">J302+U302</f>
        <v>26746309.7216071</v>
      </c>
      <c r="AF302" s="5" t="n">
        <f aca="false">K302+V302</f>
        <v>205757247.901962</v>
      </c>
      <c r="AG302" s="5" t="n">
        <f aca="false">L302+W302</f>
        <v>58159580.2245505</v>
      </c>
      <c r="AH302" s="5" t="n">
        <f aca="false">M302+X302</f>
        <v>80513877.0903008</v>
      </c>
      <c r="AI302" s="5" t="n">
        <f aca="false">N302+Y302</f>
        <v>100642346.362876</v>
      </c>
      <c r="AJ302" s="5" t="n">
        <f aca="false">O302+Z302</f>
        <v>167737243.938127</v>
      </c>
      <c r="AK302" s="5" t="n">
        <f aca="false">P302+AA302</f>
        <v>167737243.938127</v>
      </c>
      <c r="AL302" s="5" t="n">
        <f aca="false">INDEX($AE$175:$AE$302,$B302-$C302*1+const_one)</f>
        <v>30000000</v>
      </c>
      <c r="AM302" s="5" t="n">
        <f aca="false">INDEX($AF$175:$AF$302,$B302-$D302*2+const_one)</f>
        <v>300000000</v>
      </c>
      <c r="AN302" s="5" t="n">
        <f aca="false">INDEX($AG$175:$AG$302,$B302-$E302*4+const_one)</f>
        <v>100000000</v>
      </c>
      <c r="AO302" s="5" t="n">
        <f aca="false">INDEX($AH$175:$AH$302,$B302-$F302*8+const_one)</f>
        <v>60000000</v>
      </c>
      <c r="AP302" s="5" t="n">
        <f aca="false">INDEX($AI$175:$AI$302,$B302-$G302*16+const_one)</f>
        <v>30000000</v>
      </c>
      <c r="AQ302" s="5" t="n">
        <f aca="false">INDEX($AJ$175:$AJ$302,$B302-$H302*32+const_one)</f>
        <v>15000000</v>
      </c>
      <c r="AR302" s="5" t="n">
        <f aca="false">INDEX($AK$175:$AK$302,$B302-$I302*64+const_one)</f>
        <v>5000000</v>
      </c>
      <c r="AS302" s="5" t="n">
        <f aca="false">INDEX($AE$175:$AE$302,$B302+(const_one-$C302)*1+const_one)</f>
        <v>26746309.7216071</v>
      </c>
      <c r="AT302" s="5" t="n">
        <f aca="false">INDEX($AF$175:$AF$302,$B302+(const_one-$D302)*2+const_one)</f>
        <v>205757247.901962</v>
      </c>
      <c r="AU302" s="5" t="n">
        <f aca="false">INDEX($AG$175:$AG$302,$B302+(const_one-$E302)*4+const_one)</f>
        <v>58159580.2245505</v>
      </c>
      <c r="AV302" s="5" t="n">
        <f aca="false">INDEX($AH$175:$AH$302,$B302+(const_one-$F302)*8+const_one)</f>
        <v>80513877.0903008</v>
      </c>
      <c r="AW302" s="5" t="n">
        <f aca="false">INDEX($AI$175:$AI$302,$B302+(const_one-$G302)*16+const_one)</f>
        <v>100642346.362876</v>
      </c>
      <c r="AX302" s="5" t="n">
        <f aca="false">INDEX($AJ$175:$AJ$302,$B302+(const_one-$H302)*32+const_one)</f>
        <v>167737243.938127</v>
      </c>
      <c r="AY302" s="5" t="n">
        <f aca="false">INDEX($AK$175:$AK$302,$B302+(const_one-$I302)*64+const_one)</f>
        <v>167737243.938127</v>
      </c>
      <c r="AZ302" s="5" t="n">
        <f aca="false">--($C302=--(AS302&gt;AL302))</f>
        <v>0</v>
      </c>
      <c r="BA302" s="5" t="n">
        <f aca="false">--($D302=--(AT302&gt;AM302))</f>
        <v>0</v>
      </c>
      <c r="BB302" s="5" t="n">
        <f aca="false">--($E302=--(AU302&gt;AN302))</f>
        <v>0</v>
      </c>
      <c r="BC302" s="5" t="n">
        <f aca="false">--($F302=--(AV302&gt;AO302))</f>
        <v>1</v>
      </c>
      <c r="BD302" s="5" t="n">
        <f aca="false">--($G302=--(AW302&gt;AP302))</f>
        <v>1</v>
      </c>
      <c r="BE302" s="5" t="n">
        <f aca="false">--($H302=--(AX302&gt;AQ302))</f>
        <v>1</v>
      </c>
      <c r="BF302" s="5" t="n">
        <f aca="false">--($I302=--(AY302&gt;AR302))</f>
        <v>1</v>
      </c>
      <c r="BG302" s="5" t="n">
        <f aca="false">SUM(AZ302:BF302)</f>
        <v>4</v>
      </c>
      <c r="BH302" s="5" t="n">
        <f aca="false">SUM(AE302:AK302)+AB302+AC302+AD302</f>
        <v>1200000000</v>
      </c>
    </row>
    <row r="303" customFormat="false" ht="15" hidden="tru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customFormat="false" ht="15" hidden="tru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customFormat="false" ht="15" hidden="tru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customFormat="false" ht="15" hidden="tru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customFormat="false" ht="15" hidden="tru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customFormat="false" ht="15" hidden="tru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customFormat="false" ht="15" hidden="tru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customFormat="false" ht="15" hidden="true" customHeight="false" outlineLevel="0" collapsed="false">
      <c r="A310" s="5" t="n">
        <f aca="false">exit_value_3_usd</f>
        <v>2000000000</v>
      </c>
      <c r="B310" s="2" t="n">
        <f aca="false">ROW()-ROW($B$310)</f>
        <v>0</v>
      </c>
      <c r="C310" s="2" t="n">
        <f aca="false">MOD(QUOTIENT($B310,1),2)</f>
        <v>0</v>
      </c>
      <c r="D310" s="2" t="n">
        <f aca="false">MOD(QUOTIENT($B310,2),2)</f>
        <v>0</v>
      </c>
      <c r="E310" s="2" t="n">
        <f aca="false">MOD(QUOTIENT($B310,4),2)</f>
        <v>0</v>
      </c>
      <c r="F310" s="2" t="n">
        <f aca="false">MOD(QUOTIENT($B310,8),2)</f>
        <v>0</v>
      </c>
      <c r="G310" s="2" t="n">
        <f aca="false">MOD(QUOTIENT($B310,16),2)</f>
        <v>0</v>
      </c>
      <c r="H310" s="2" t="n">
        <f aca="false">MOD(QUOTIENT($B310,32),2)</f>
        <v>0</v>
      </c>
      <c r="I310" s="2" t="n">
        <f aca="false">MOD(QUOTIENT($B310,64),2)</f>
        <v>0</v>
      </c>
      <c r="J310" s="5" t="n">
        <f aca="false">IF($C310=const_zero,MIN(class_series_f_invested_usd,MAX(const_zero,$A310)),const_zero)</f>
        <v>30000000</v>
      </c>
      <c r="K310" s="5" t="n">
        <f aca="false">IF($D310=const_zero,MIN(class_series_e_invested_usd,MAX(const_zero,$A310-SUM($J310:$J310))),const_zero)</f>
        <v>300000000</v>
      </c>
      <c r="L310" s="5" t="n">
        <f aca="false">IF($E310=const_zero,MIN(class_series_d_invested_usd,MAX(const_zero,$A310-SUM($J310:$K310))),const_zero)</f>
        <v>100000000</v>
      </c>
      <c r="M310" s="5" t="n">
        <f aca="false">IF($F310=const_zero,MIN(class_series_c_invested_usd,MAX(const_zero,$A310-SUM($J310:$L310))),const_zero)</f>
        <v>60000000</v>
      </c>
      <c r="N310" s="5" t="n">
        <f aca="false">IF($G310=const_zero,MIN(class_series_b_invested_usd,MAX(const_zero,$A310-SUM($J310:$M310))),const_zero)</f>
        <v>30000000</v>
      </c>
      <c r="O310" s="5" t="n">
        <f aca="false">IF($H310=const_zero,MIN(class_series_a_invested_usd,MAX(const_zero,$A310-SUM($J310:$N310))),const_zero)</f>
        <v>15000000</v>
      </c>
      <c r="P310" s="5" t="n">
        <f aca="false">IF($I310=const_zero,MIN(class_seed_invested_usd,MAX(const_zero,$A310-SUM($J310:$O310))),const_zero)</f>
        <v>5000000</v>
      </c>
      <c r="Q310" s="5" t="n">
        <f aca="false">MAX(const_zero,$A310-SUM($J310:$P310))</f>
        <v>1460000000</v>
      </c>
      <c r="R310" s="9" t="n">
        <f aca="false">common_rsa_total+'Pro-Forma'!$B$10+'Pro-Forma'!$B$11+IF($C310=const_one,'Pro-Forma'!$B$5,const_zero)+IF($D310=const_one,'Pro-Forma'!$F$27,const_zero)+IF($E310=const_one,'Pro-Forma'!$F$26,const_zero)+IF($F310=const_one,'Pro-Forma'!$F$25,const_zero)+IF($G310=const_one,'Pro-Forma'!$F$24,const_zero)+IF($H310=const_one,'Pro-Forma'!$F$23,const_zero)+IF($I310=const_one,'Pro-Forma'!$F$22,const_zero)</f>
        <v>9280512.82898837</v>
      </c>
      <c r="S310" s="23" t="b">
        <f aca="false">IF($R310&gt;const_zero,--($Q310&gt;option_strike_usd*$R310),const_zero)</f>
        <v>1</v>
      </c>
      <c r="T310" s="7" t="n">
        <f aca="false">IF($R310&gt;const_zero,IF($S310=const_one,($Q310+option_strike_usd*pre_f_options_issued)/($R310+pre_f_options_issued),$Q310/$R310),const_zero)</f>
        <v>124.145699022645</v>
      </c>
      <c r="U310" s="5" t="n">
        <f aca="false">IF($C310=const_one,'Pro-Forma'!$B$5*$T310,const_zero)</f>
        <v>0</v>
      </c>
      <c r="V310" s="5" t="n">
        <f aca="false">IF($D310=const_one,'Pro-Forma'!$F$27*$T310,const_zero)</f>
        <v>0</v>
      </c>
      <c r="W310" s="5" t="n">
        <f aca="false">IF($E310=const_one,'Pro-Forma'!$F$26*$T310,const_zero)</f>
        <v>0</v>
      </c>
      <c r="X310" s="5" t="n">
        <f aca="false">IF($F310=const_one,'Pro-Forma'!$F$25*$T310,const_zero)</f>
        <v>0</v>
      </c>
      <c r="Y310" s="5" t="n">
        <f aca="false">IF($G310=const_one,'Pro-Forma'!$F$24*$T310,const_zero)</f>
        <v>0</v>
      </c>
      <c r="Z310" s="5" t="n">
        <f aca="false">IF($H310=const_one,'Pro-Forma'!$F$23*$T310,const_zero)</f>
        <v>0</v>
      </c>
      <c r="AA310" s="5" t="n">
        <f aca="false">IF($I310=const_one,'Pro-Forma'!$F$22*$T310,const_zero)</f>
        <v>0</v>
      </c>
      <c r="AB310" s="5" t="n">
        <f aca="false">('Pro-Forma'!$B$10+'Pro-Forma'!$B$11)*$T310</f>
        <v>34824461.2395804</v>
      </c>
      <c r="AC310" s="5" t="n">
        <f aca="false">common_rsa_total*$T310</f>
        <v>1117311291.20381</v>
      </c>
      <c r="AD310" s="5" t="n">
        <f aca="false">IF($S310=const_one,pre_f_options_issued*($T310-option_strike_usd),const_zero)</f>
        <v>307864247.556613</v>
      </c>
      <c r="AE310" s="5" t="n">
        <f aca="false">J310+U310</f>
        <v>30000000</v>
      </c>
      <c r="AF310" s="5" t="n">
        <f aca="false">K310+V310</f>
        <v>300000000</v>
      </c>
      <c r="AG310" s="5" t="n">
        <f aca="false">L310+W310</f>
        <v>100000000</v>
      </c>
      <c r="AH310" s="5" t="n">
        <f aca="false">M310+X310</f>
        <v>60000000</v>
      </c>
      <c r="AI310" s="5" t="n">
        <f aca="false">N310+Y310</f>
        <v>30000000</v>
      </c>
      <c r="AJ310" s="5" t="n">
        <f aca="false">O310+Z310</f>
        <v>15000000</v>
      </c>
      <c r="AK310" s="5" t="n">
        <f aca="false">P310+AA310</f>
        <v>5000000</v>
      </c>
      <c r="AL310" s="5" t="n">
        <f aca="false">INDEX($AE$310:$AE$437,$B310-$C310*1+const_one)</f>
        <v>30000000</v>
      </c>
      <c r="AM310" s="5" t="n">
        <f aca="false">INDEX($AF$310:$AF$437,$B310-$D310*2+const_one)</f>
        <v>300000000</v>
      </c>
      <c r="AN310" s="5" t="n">
        <f aca="false">INDEX($AG$310:$AG$437,$B310-$E310*4+const_one)</f>
        <v>100000000</v>
      </c>
      <c r="AO310" s="5" t="n">
        <f aca="false">INDEX($AH$310:$AH$437,$B310-$F310*8+const_one)</f>
        <v>60000000</v>
      </c>
      <c r="AP310" s="5" t="n">
        <f aca="false">INDEX($AI$310:$AI$437,$B310-$G310*16+const_one)</f>
        <v>30000000</v>
      </c>
      <c r="AQ310" s="5" t="n">
        <f aca="false">INDEX($AJ$310:$AJ$437,$B310-$H310*32+const_one)</f>
        <v>15000000</v>
      </c>
      <c r="AR310" s="5" t="n">
        <f aca="false">INDEX($AK$310:$AK$437,$B310-$I310*64+const_one)</f>
        <v>5000000</v>
      </c>
      <c r="AS310" s="5" t="n">
        <f aca="false">INDEX($AE$310:$AE$437,$B310+(const_one-$C310)*1+const_one)</f>
        <v>94605129.7059105</v>
      </c>
      <c r="AT310" s="5" t="n">
        <f aca="false">INDEX($AF$310:$AF$437,$B310+(const_one-$D310)*2+const_one)</f>
        <v>603442988.702727</v>
      </c>
      <c r="AU310" s="5" t="n">
        <f aca="false">INDEX($AG$310:$AG$437,$B310+(const_one-$E310)*4+const_one)</f>
        <v>200443787.162729</v>
      </c>
      <c r="AV310" s="5" t="n">
        <f aca="false">INDEX($AH$310:$AH$437,$B310+(const_one-$F310)*8+const_one)</f>
        <v>257677563.855825</v>
      </c>
      <c r="AW310" s="5" t="n">
        <f aca="false">INDEX($AI$310:$AI$437,$B310+(const_one-$G310)*16+const_one)</f>
        <v>302932655.436588</v>
      </c>
      <c r="AX310" s="5" t="n">
        <f aca="false">INDEX($AJ$310:$AJ$437,$B310+(const_one-$H310)*32+const_one)</f>
        <v>440242802.784792</v>
      </c>
      <c r="AY310" s="5" t="n">
        <f aca="false">INDEX($AK$310:$AK$437,$B310+(const_one-$I310)*64+const_one)</f>
        <v>437263156.065437</v>
      </c>
      <c r="AZ310" s="5" t="n">
        <f aca="false">--($C310=--(AS310&gt;AL310))</f>
        <v>0</v>
      </c>
      <c r="BA310" s="5" t="n">
        <f aca="false">--($D310=--(AT310&gt;AM310))</f>
        <v>0</v>
      </c>
      <c r="BB310" s="5" t="n">
        <f aca="false">--($E310=--(AU310&gt;AN310))</f>
        <v>0</v>
      </c>
      <c r="BC310" s="5" t="n">
        <f aca="false">--($F310=--(AV310&gt;AO310))</f>
        <v>0</v>
      </c>
      <c r="BD310" s="5" t="n">
        <f aca="false">--($G310=--(AW310&gt;AP310))</f>
        <v>0</v>
      </c>
      <c r="BE310" s="5" t="n">
        <f aca="false">--($H310=--(AX310&gt;AQ310))</f>
        <v>0</v>
      </c>
      <c r="BF310" s="5" t="n">
        <f aca="false">--($I310=--(AY310&gt;AR310))</f>
        <v>0</v>
      </c>
      <c r="BG310" s="5" t="n">
        <f aca="false">SUM(AZ310:BF310)</f>
        <v>0</v>
      </c>
      <c r="BH310" s="5" t="n">
        <f aca="false">SUM(AE310:AK310)+AB310+AC310+AD310</f>
        <v>2000000000</v>
      </c>
    </row>
    <row r="311" customFormat="false" ht="15" hidden="true" customHeight="false" outlineLevel="0" collapsed="false">
      <c r="A311" s="5" t="n">
        <f aca="false">exit_value_3_usd</f>
        <v>2000000000</v>
      </c>
      <c r="B311" s="2" t="n">
        <f aca="false">ROW()-ROW($B$310)</f>
        <v>1</v>
      </c>
      <c r="C311" s="2" t="n">
        <f aca="false">MOD(QUOTIENT($B311,1),2)</f>
        <v>1</v>
      </c>
      <c r="D311" s="2" t="n">
        <f aca="false">MOD(QUOTIENT($B311,2),2)</f>
        <v>0</v>
      </c>
      <c r="E311" s="2" t="n">
        <f aca="false">MOD(QUOTIENT($B311,4),2)</f>
        <v>0</v>
      </c>
      <c r="F311" s="2" t="n">
        <f aca="false">MOD(QUOTIENT($B311,8),2)</f>
        <v>0</v>
      </c>
      <c r="G311" s="2" t="n">
        <f aca="false">MOD(QUOTIENT($B311,16),2)</f>
        <v>0</v>
      </c>
      <c r="H311" s="2" t="n">
        <f aca="false">MOD(QUOTIENT($B311,32),2)</f>
        <v>0</v>
      </c>
      <c r="I311" s="2" t="n">
        <f aca="false">MOD(QUOTIENT($B311,64),2)</f>
        <v>0</v>
      </c>
      <c r="J311" s="5" t="n">
        <f aca="false">IF($C311=const_zero,MIN(class_series_f_invested_usd,MAX(const_zero,$A311)),const_zero)</f>
        <v>0</v>
      </c>
      <c r="K311" s="5" t="n">
        <f aca="false">IF($D311=const_zero,MIN(class_series_e_invested_usd,MAX(const_zero,$A311-SUM($J311:$J311))),const_zero)</f>
        <v>300000000</v>
      </c>
      <c r="L311" s="5" t="n">
        <f aca="false">IF($E311=const_zero,MIN(class_series_d_invested_usd,MAX(const_zero,$A311-SUM($J311:$K311))),const_zero)</f>
        <v>100000000</v>
      </c>
      <c r="M311" s="5" t="n">
        <f aca="false">IF($F311=const_zero,MIN(class_series_c_invested_usd,MAX(const_zero,$A311-SUM($J311:$L311))),const_zero)</f>
        <v>60000000</v>
      </c>
      <c r="N311" s="5" t="n">
        <f aca="false">IF($G311=const_zero,MIN(class_series_b_invested_usd,MAX(const_zero,$A311-SUM($J311:$M311))),const_zero)</f>
        <v>30000000</v>
      </c>
      <c r="O311" s="5" t="n">
        <f aca="false">IF($H311=const_zero,MIN(class_series_a_invested_usd,MAX(const_zero,$A311-SUM($J311:$N311))),const_zero)</f>
        <v>15000000</v>
      </c>
      <c r="P311" s="5" t="n">
        <f aca="false">IF($I311=const_zero,MIN(class_seed_invested_usd,MAX(const_zero,$A311-SUM($J311:$O311))),const_zero)</f>
        <v>5000000</v>
      </c>
      <c r="Q311" s="5" t="n">
        <f aca="false">MAX(const_zero,$A311-SUM($J311:$P311))</f>
        <v>1490000000</v>
      </c>
      <c r="R311" s="9" t="n">
        <f aca="false">common_rsa_total+'Pro-Forma'!$B$10+'Pro-Forma'!$B$11+IF($C311=const_one,'Pro-Forma'!$B$5,const_zero)+IF($D311=const_one,'Pro-Forma'!$F$27,const_zero)+IF($E311=const_one,'Pro-Forma'!$F$26,const_zero)+IF($F311=const_one,'Pro-Forma'!$F$25,const_zero)+IF($G311=const_one,'Pro-Forma'!$F$24,const_zero)+IF($H311=const_one,'Pro-Forma'!$F$23,const_zero)+IF($I311=const_one,'Pro-Forma'!$F$22,const_zero)</f>
        <v>10077780.8981917</v>
      </c>
      <c r="S311" s="23" t="b">
        <f aca="false">IF($R311&gt;const_zero,--($Q311&gt;option_strike_usd*$R311),const_zero)</f>
        <v>1</v>
      </c>
      <c r="T311" s="7" t="n">
        <f aca="false">IF($R311&gt;const_zero,IF($S311=const_one,($Q311+option_strike_usd*pre_f_options_issued)/($R311+pre_f_options_issued),$Q311/$R311),const_zero)</f>
        <v>118.661631338687</v>
      </c>
      <c r="U311" s="5" t="n">
        <f aca="false">IF($C311=const_one,'Pro-Forma'!$B$5*$T311,const_zero)</f>
        <v>94605129.7059105</v>
      </c>
      <c r="V311" s="5" t="n">
        <f aca="false">IF($D311=const_one,'Pro-Forma'!$F$27*$T311,const_zero)</f>
        <v>0</v>
      </c>
      <c r="W311" s="5" t="n">
        <f aca="false">IF($E311=const_one,'Pro-Forma'!$F$26*$T311,const_zero)</f>
        <v>0</v>
      </c>
      <c r="X311" s="5" t="n">
        <f aca="false">IF($F311=const_one,'Pro-Forma'!$F$25*$T311,const_zero)</f>
        <v>0</v>
      </c>
      <c r="Y311" s="5" t="n">
        <f aca="false">IF($G311=const_one,'Pro-Forma'!$F$24*$T311,const_zero)</f>
        <v>0</v>
      </c>
      <c r="Z311" s="5" t="n">
        <f aca="false">IF($H311=const_one,'Pro-Forma'!$F$23*$T311,const_zero)</f>
        <v>0</v>
      </c>
      <c r="AA311" s="5" t="n">
        <f aca="false">IF($I311=const_one,'Pro-Forma'!$F$22*$T311,const_zero)</f>
        <v>0</v>
      </c>
      <c r="AB311" s="5" t="n">
        <f aca="false">('Pro-Forma'!$B$10+'Pro-Forma'!$B$11)*$T311</f>
        <v>33286109.8991896</v>
      </c>
      <c r="AC311" s="5" t="n">
        <f aca="false">common_rsa_total*$T311</f>
        <v>1067954682.04818</v>
      </c>
      <c r="AD311" s="5" t="n">
        <f aca="false">IF($S311=const_one,pre_f_options_issued*($T311-option_strike_usd),const_zero)</f>
        <v>294154078.346717</v>
      </c>
      <c r="AE311" s="5" t="n">
        <f aca="false">J311+U311</f>
        <v>94605129.7059105</v>
      </c>
      <c r="AF311" s="5" t="n">
        <f aca="false">K311+V311</f>
        <v>300000000</v>
      </c>
      <c r="AG311" s="5" t="n">
        <f aca="false">L311+W311</f>
        <v>100000000</v>
      </c>
      <c r="AH311" s="5" t="n">
        <f aca="false">M311+X311</f>
        <v>60000000</v>
      </c>
      <c r="AI311" s="5" t="n">
        <f aca="false">N311+Y311</f>
        <v>30000000</v>
      </c>
      <c r="AJ311" s="5" t="n">
        <f aca="false">O311+Z311</f>
        <v>15000000</v>
      </c>
      <c r="AK311" s="5" t="n">
        <f aca="false">P311+AA311</f>
        <v>5000000</v>
      </c>
      <c r="AL311" s="5" t="n">
        <f aca="false">INDEX($AE$310:$AE$437,$B311-$C311*1+const_one)</f>
        <v>30000000</v>
      </c>
      <c r="AM311" s="5" t="n">
        <f aca="false">INDEX($AF$310:$AF$437,$B311-$D311*2+const_one)</f>
        <v>300000000</v>
      </c>
      <c r="AN311" s="5" t="n">
        <f aca="false">INDEX($AG$310:$AG$437,$B311-$E311*4+const_one)</f>
        <v>100000000</v>
      </c>
      <c r="AO311" s="5" t="n">
        <f aca="false">INDEX($AH$310:$AH$437,$B311-$F311*8+const_one)</f>
        <v>60000000</v>
      </c>
      <c r="AP311" s="5" t="n">
        <f aca="false">INDEX($AI$310:$AI$437,$B311-$G311*16+const_one)</f>
        <v>30000000</v>
      </c>
      <c r="AQ311" s="5" t="n">
        <f aca="false">INDEX($AJ$310:$AJ$437,$B311-$H311*32+const_one)</f>
        <v>15000000</v>
      </c>
      <c r="AR311" s="5" t="n">
        <f aca="false">INDEX($AK$310:$AK$437,$B311-$I311*64+const_one)</f>
        <v>5000000</v>
      </c>
      <c r="AS311" s="5" t="n">
        <f aca="false">INDEX($AE$310:$AE$437,$B311+(const_one-$C311)*1+const_one)</f>
        <v>94605129.7059105</v>
      </c>
      <c r="AT311" s="5" t="n">
        <f aca="false">INDEX($AF$310:$AF$437,$B311+(const_one-$D311)*2+const_one)</f>
        <v>587564381.913625</v>
      </c>
      <c r="AU311" s="5" t="n">
        <f aca="false">INDEX($AG$310:$AG$437,$B311+(const_one-$E311)*4+const_one)</f>
        <v>192911494.907154</v>
      </c>
      <c r="AV311" s="5" t="n">
        <f aca="false">INDEX($AH$310:$AH$437,$B311+(const_one-$F311)*8+const_one)</f>
        <v>248768494.166573</v>
      </c>
      <c r="AW311" s="5" t="n">
        <f aca="false">INDEX($AI$310:$AI$437,$B311+(const_one-$G311)*16+const_one)</f>
        <v>293206075.361492</v>
      </c>
      <c r="AX311" s="5" t="n">
        <f aca="false">INDEX($AJ$310:$AJ$437,$B311+(const_one-$H311)*32+const_one)</f>
        <v>428808394.168539</v>
      </c>
      <c r="AY311" s="5" t="n">
        <f aca="false">INDEX($AK$310:$AK$437,$B311+(const_one-$I311)*64+const_one)</f>
        <v>425963894.041385</v>
      </c>
      <c r="AZ311" s="5" t="n">
        <f aca="false">--($C311=--(AS311&gt;AL311))</f>
        <v>1</v>
      </c>
      <c r="BA311" s="5" t="n">
        <f aca="false">--($D311=--(AT311&gt;AM311))</f>
        <v>0</v>
      </c>
      <c r="BB311" s="5" t="n">
        <f aca="false">--($E311=--(AU311&gt;AN311))</f>
        <v>0</v>
      </c>
      <c r="BC311" s="5" t="n">
        <f aca="false">--($F311=--(AV311&gt;AO311))</f>
        <v>0</v>
      </c>
      <c r="BD311" s="5" t="n">
        <f aca="false">--($G311=--(AW311&gt;AP311))</f>
        <v>0</v>
      </c>
      <c r="BE311" s="5" t="n">
        <f aca="false">--($H311=--(AX311&gt;AQ311))</f>
        <v>0</v>
      </c>
      <c r="BF311" s="5" t="n">
        <f aca="false">--($I311=--(AY311&gt;AR311))</f>
        <v>0</v>
      </c>
      <c r="BG311" s="5" t="n">
        <f aca="false">SUM(AZ311:BF311)</f>
        <v>1</v>
      </c>
      <c r="BH311" s="5" t="n">
        <f aca="false">SUM(AE311:AK311)+AB311+AC311+AD311</f>
        <v>2000000000</v>
      </c>
    </row>
    <row r="312" customFormat="false" ht="15" hidden="true" customHeight="false" outlineLevel="0" collapsed="false">
      <c r="A312" s="5" t="n">
        <f aca="false">exit_value_3_usd</f>
        <v>2000000000</v>
      </c>
      <c r="B312" s="2" t="n">
        <f aca="false">ROW()-ROW($B$310)</f>
        <v>2</v>
      </c>
      <c r="C312" s="2" t="n">
        <f aca="false">MOD(QUOTIENT($B312,1),2)</f>
        <v>0</v>
      </c>
      <c r="D312" s="2" t="n">
        <f aca="false">MOD(QUOTIENT($B312,2),2)</f>
        <v>1</v>
      </c>
      <c r="E312" s="2" t="n">
        <f aca="false">MOD(QUOTIENT($B312,4),2)</f>
        <v>0</v>
      </c>
      <c r="F312" s="2" t="n">
        <f aca="false">MOD(QUOTIENT($B312,8),2)</f>
        <v>0</v>
      </c>
      <c r="G312" s="2" t="n">
        <f aca="false">MOD(QUOTIENT($B312,16),2)</f>
        <v>0</v>
      </c>
      <c r="H312" s="2" t="n">
        <f aca="false">MOD(QUOTIENT($B312,32),2)</f>
        <v>0</v>
      </c>
      <c r="I312" s="2" t="n">
        <f aca="false">MOD(QUOTIENT($B312,64),2)</f>
        <v>0</v>
      </c>
      <c r="J312" s="5" t="n">
        <f aca="false">IF($C312=const_zero,MIN(class_series_f_invested_usd,MAX(const_zero,$A312)),const_zero)</f>
        <v>30000000</v>
      </c>
      <c r="K312" s="5" t="n">
        <f aca="false">IF($D312=const_zero,MIN(class_series_e_invested_usd,MAX(const_zero,$A312-SUM($J312:$J312))),const_zero)</f>
        <v>0</v>
      </c>
      <c r="L312" s="5" t="n">
        <f aca="false">IF($E312=const_zero,MIN(class_series_d_invested_usd,MAX(const_zero,$A312-SUM($J312:$K312))),const_zero)</f>
        <v>100000000</v>
      </c>
      <c r="M312" s="5" t="n">
        <f aca="false">IF($F312=const_zero,MIN(class_series_c_invested_usd,MAX(const_zero,$A312-SUM($J312:$L312))),const_zero)</f>
        <v>60000000</v>
      </c>
      <c r="N312" s="5" t="n">
        <f aca="false">IF($G312=const_zero,MIN(class_series_b_invested_usd,MAX(const_zero,$A312-SUM($J312:$M312))),const_zero)</f>
        <v>30000000</v>
      </c>
      <c r="O312" s="5" t="n">
        <f aca="false">IF($H312=const_zero,MIN(class_series_a_invested_usd,MAX(const_zero,$A312-SUM($J312:$N312))),const_zero)</f>
        <v>15000000</v>
      </c>
      <c r="P312" s="5" t="n">
        <f aca="false">IF($I312=const_zero,MIN(class_seed_invested_usd,MAX(const_zero,$A312-SUM($J312:$O312))),const_zero)</f>
        <v>5000000</v>
      </c>
      <c r="Q312" s="5" t="n">
        <f aca="false">MAX(const_zero,$A312-SUM($J312:$P312))</f>
        <v>1760000000</v>
      </c>
      <c r="R312" s="9" t="n">
        <f aca="false">common_rsa_total+'Pro-Forma'!$B$10+'Pro-Forma'!$B$11+IF($C312=const_one,'Pro-Forma'!$B$5,const_zero)+IF($D312=const_one,'Pro-Forma'!$F$27,const_zero)+IF($E312=const_one,'Pro-Forma'!$F$26,const_zero)+IF($F312=const_one,'Pro-Forma'!$F$25,const_zero)+IF($G312=const_one,'Pro-Forma'!$F$24,const_zero)+IF($H312=const_one,'Pro-Forma'!$F$23,const_zero)+IF($I312=const_one,'Pro-Forma'!$F$22,const_zero)</f>
        <v>15413833.1063222</v>
      </c>
      <c r="S312" s="23" t="b">
        <f aca="false">IF($R312&gt;const_zero,--($Q312&gt;option_strike_usd*$R312),const_zero)</f>
        <v>1</v>
      </c>
      <c r="T312" s="7" t="n">
        <f aca="false">IF($R312&gt;const_zero,IF($S312=const_one,($Q312+option_strike_usd*pre_f_options_issued)/($R312+pre_f_options_issued),$Q312/$R312),const_zero)</f>
        <v>98.3876532475883</v>
      </c>
      <c r="U312" s="5" t="n">
        <f aca="false">IF($C312=const_one,'Pro-Forma'!$B$5*$T312,const_zero)</f>
        <v>0</v>
      </c>
      <c r="V312" s="5" t="n">
        <f aca="false">IF($D312=const_one,'Pro-Forma'!$F$27*$T312,const_zero)</f>
        <v>603442988.702727</v>
      </c>
      <c r="W312" s="5" t="n">
        <f aca="false">IF($E312=const_one,'Pro-Forma'!$F$26*$T312,const_zero)</f>
        <v>0</v>
      </c>
      <c r="X312" s="5" t="n">
        <f aca="false">IF($F312=const_one,'Pro-Forma'!$F$25*$T312,const_zero)</f>
        <v>0</v>
      </c>
      <c r="Y312" s="5" t="n">
        <f aca="false">IF($G312=const_one,'Pro-Forma'!$F$24*$T312,const_zero)</f>
        <v>0</v>
      </c>
      <c r="Z312" s="5" t="n">
        <f aca="false">IF($H312=const_one,'Pro-Forma'!$F$23*$T312,const_zero)</f>
        <v>0</v>
      </c>
      <c r="AA312" s="5" t="n">
        <f aca="false">IF($I312=const_one,'Pro-Forma'!$F$22*$T312,const_zero)</f>
        <v>0</v>
      </c>
      <c r="AB312" s="5" t="n">
        <f aca="false">('Pro-Forma'!$B$10+'Pro-Forma'!$B$11)*$T312</f>
        <v>27598998.9500074</v>
      </c>
      <c r="AC312" s="5" t="n">
        <f aca="false">common_rsa_total*$T312</f>
        <v>885488879.228295</v>
      </c>
      <c r="AD312" s="5" t="n">
        <f aca="false">IF($S312=const_one,pre_f_options_issued*($T312-option_strike_usd),const_zero)</f>
        <v>243469133.118971</v>
      </c>
      <c r="AE312" s="5" t="n">
        <f aca="false">J312+U312</f>
        <v>30000000</v>
      </c>
      <c r="AF312" s="5" t="n">
        <f aca="false">K312+V312</f>
        <v>603442988.702727</v>
      </c>
      <c r="AG312" s="5" t="n">
        <f aca="false">L312+W312</f>
        <v>100000000</v>
      </c>
      <c r="AH312" s="5" t="n">
        <f aca="false">M312+X312</f>
        <v>60000000</v>
      </c>
      <c r="AI312" s="5" t="n">
        <f aca="false">N312+Y312</f>
        <v>30000000</v>
      </c>
      <c r="AJ312" s="5" t="n">
        <f aca="false">O312+Z312</f>
        <v>15000000</v>
      </c>
      <c r="AK312" s="5" t="n">
        <f aca="false">P312+AA312</f>
        <v>5000000</v>
      </c>
      <c r="AL312" s="5" t="n">
        <f aca="false">INDEX($AE$310:$AE$437,$B312-$C312*1+const_one)</f>
        <v>30000000</v>
      </c>
      <c r="AM312" s="5" t="n">
        <f aca="false">INDEX($AF$310:$AF$437,$B312-$D312*2+const_one)</f>
        <v>300000000</v>
      </c>
      <c r="AN312" s="5" t="n">
        <f aca="false">INDEX($AG$310:$AG$437,$B312-$E312*4+const_one)</f>
        <v>100000000</v>
      </c>
      <c r="AO312" s="5" t="n">
        <f aca="false">INDEX($AH$310:$AH$437,$B312-$F312*8+const_one)</f>
        <v>60000000</v>
      </c>
      <c r="AP312" s="5" t="n">
        <f aca="false">INDEX($AI$310:$AI$437,$B312-$G312*16+const_one)</f>
        <v>30000000</v>
      </c>
      <c r="AQ312" s="5" t="n">
        <f aca="false">INDEX($AJ$310:$AJ$437,$B312-$H312*32+const_one)</f>
        <v>15000000</v>
      </c>
      <c r="AR312" s="5" t="n">
        <f aca="false">INDEX($AK$310:$AK$437,$B312-$I312*64+const_one)</f>
        <v>5000000</v>
      </c>
      <c r="AS312" s="5" t="n">
        <f aca="false">INDEX($AE$310:$AE$437,$B312+(const_one-$C312)*1+const_one)</f>
        <v>76377280.0243437</v>
      </c>
      <c r="AT312" s="5" t="n">
        <f aca="false">INDEX($AF$310:$AF$437,$B312+(const_one-$D312)*2+const_one)</f>
        <v>603442988.702727</v>
      </c>
      <c r="AU312" s="5" t="n">
        <f aca="false">INDEX($AG$310:$AG$437,$B312+(const_one-$E312)*4+const_one)</f>
        <v>164342955.150731</v>
      </c>
      <c r="AV312" s="5" t="n">
        <f aca="false">INDEX($AH$310:$AH$437,$B312+(const_one-$F312)*8+const_one)</f>
        <v>215321253.113903</v>
      </c>
      <c r="AW312" s="5" t="n">
        <f aca="false">INDEX($AI$310:$AI$437,$B312+(const_one-$G312)*16+const_one)</f>
        <v>257126466.136635</v>
      </c>
      <c r="AX312" s="5" t="n">
        <f aca="false">INDEX($AJ$310:$AJ$437,$B312+(const_one-$H312)*32+const_one)</f>
        <v>387866140.01949</v>
      </c>
      <c r="AY312" s="5" t="n">
        <f aca="false">INDEX($AK$310:$AK$437,$B312+(const_one-$I312)*64+const_one)</f>
        <v>385684052.030632</v>
      </c>
      <c r="AZ312" s="5" t="n">
        <f aca="false">--($C312=--(AS312&gt;AL312))</f>
        <v>0</v>
      </c>
      <c r="BA312" s="5" t="n">
        <f aca="false">--($D312=--(AT312&gt;AM312))</f>
        <v>1</v>
      </c>
      <c r="BB312" s="5" t="n">
        <f aca="false">--($E312=--(AU312&gt;AN312))</f>
        <v>0</v>
      </c>
      <c r="BC312" s="5" t="n">
        <f aca="false">--($F312=--(AV312&gt;AO312))</f>
        <v>0</v>
      </c>
      <c r="BD312" s="5" t="n">
        <f aca="false">--($G312=--(AW312&gt;AP312))</f>
        <v>0</v>
      </c>
      <c r="BE312" s="5" t="n">
        <f aca="false">--($H312=--(AX312&gt;AQ312))</f>
        <v>0</v>
      </c>
      <c r="BF312" s="5" t="n">
        <f aca="false">--($I312=--(AY312&gt;AR312))</f>
        <v>0</v>
      </c>
      <c r="BG312" s="5" t="n">
        <f aca="false">SUM(AZ312:BF312)</f>
        <v>1</v>
      </c>
      <c r="BH312" s="5" t="n">
        <f aca="false">SUM(AE312:AK312)+AB312+AC312+AD312</f>
        <v>2000000000</v>
      </c>
    </row>
    <row r="313" customFormat="false" ht="15" hidden="true" customHeight="false" outlineLevel="0" collapsed="false">
      <c r="A313" s="5" t="n">
        <f aca="false">exit_value_3_usd</f>
        <v>2000000000</v>
      </c>
      <c r="B313" s="2" t="n">
        <f aca="false">ROW()-ROW($B$310)</f>
        <v>3</v>
      </c>
      <c r="C313" s="2" t="n">
        <f aca="false">MOD(QUOTIENT($B313,1),2)</f>
        <v>1</v>
      </c>
      <c r="D313" s="2" t="n">
        <f aca="false">MOD(QUOTIENT($B313,2),2)</f>
        <v>1</v>
      </c>
      <c r="E313" s="2" t="n">
        <f aca="false">MOD(QUOTIENT($B313,4),2)</f>
        <v>0</v>
      </c>
      <c r="F313" s="2" t="n">
        <f aca="false">MOD(QUOTIENT($B313,8),2)</f>
        <v>0</v>
      </c>
      <c r="G313" s="2" t="n">
        <f aca="false">MOD(QUOTIENT($B313,16),2)</f>
        <v>0</v>
      </c>
      <c r="H313" s="2" t="n">
        <f aca="false">MOD(QUOTIENT($B313,32),2)</f>
        <v>0</v>
      </c>
      <c r="I313" s="2" t="n">
        <f aca="false">MOD(QUOTIENT($B313,64),2)</f>
        <v>0</v>
      </c>
      <c r="J313" s="5" t="n">
        <f aca="false">IF($C313=const_zero,MIN(class_series_f_invested_usd,MAX(const_zero,$A313)),const_zero)</f>
        <v>0</v>
      </c>
      <c r="K313" s="5" t="n">
        <f aca="false">IF($D313=const_zero,MIN(class_series_e_invested_usd,MAX(const_zero,$A313-SUM($J313:$J313))),const_zero)</f>
        <v>0</v>
      </c>
      <c r="L313" s="5" t="n">
        <f aca="false">IF($E313=const_zero,MIN(class_series_d_invested_usd,MAX(const_zero,$A313-SUM($J313:$K313))),const_zero)</f>
        <v>100000000</v>
      </c>
      <c r="M313" s="5" t="n">
        <f aca="false">IF($F313=const_zero,MIN(class_series_c_invested_usd,MAX(const_zero,$A313-SUM($J313:$L313))),const_zero)</f>
        <v>60000000</v>
      </c>
      <c r="N313" s="5" t="n">
        <f aca="false">IF($G313=const_zero,MIN(class_series_b_invested_usd,MAX(const_zero,$A313-SUM($J313:$M313))),const_zero)</f>
        <v>30000000</v>
      </c>
      <c r="O313" s="5" t="n">
        <f aca="false">IF($H313=const_zero,MIN(class_series_a_invested_usd,MAX(const_zero,$A313-SUM($J313:$N313))),const_zero)</f>
        <v>15000000</v>
      </c>
      <c r="P313" s="5" t="n">
        <f aca="false">IF($I313=const_zero,MIN(class_seed_invested_usd,MAX(const_zero,$A313-SUM($J313:$O313))),const_zero)</f>
        <v>5000000</v>
      </c>
      <c r="Q313" s="5" t="n">
        <f aca="false">MAX(const_zero,$A313-SUM($J313:$P313))</f>
        <v>1790000000</v>
      </c>
      <c r="R313" s="9" t="n">
        <f aca="false">common_rsa_total+'Pro-Forma'!$B$10+'Pro-Forma'!$B$11+IF($C313=const_one,'Pro-Forma'!$B$5,const_zero)+IF($D313=const_one,'Pro-Forma'!$F$27,const_zero)+IF($E313=const_one,'Pro-Forma'!$F$26,const_zero)+IF($F313=const_one,'Pro-Forma'!$F$25,const_zero)+IF($G313=const_one,'Pro-Forma'!$F$24,const_zero)+IF($H313=const_one,'Pro-Forma'!$F$23,const_zero)+IF($I313=const_one,'Pro-Forma'!$F$22,const_zero)</f>
        <v>16211101.1755256</v>
      </c>
      <c r="S313" s="23" t="b">
        <f aca="false">IF($R313&gt;const_zero,--($Q313&gt;option_strike_usd*$R313),const_zero)</f>
        <v>1</v>
      </c>
      <c r="T313" s="7" t="n">
        <f aca="false">IF($R313&gt;const_zero,IF($S313=const_one,($Q313+option_strike_usd*pre_f_options_issued)/($R313+pre_f_options_issued),$Q313/$R313),const_zero)</f>
        <v>95.7987444557577</v>
      </c>
      <c r="U313" s="5" t="n">
        <f aca="false">IF($C313=const_one,'Pro-Forma'!$B$5*$T313,const_zero)</f>
        <v>76377280.0243437</v>
      </c>
      <c r="V313" s="5" t="n">
        <f aca="false">IF($D313=const_one,'Pro-Forma'!$F$27*$T313,const_zero)</f>
        <v>587564381.913625</v>
      </c>
      <c r="W313" s="5" t="n">
        <f aca="false">IF($E313=const_one,'Pro-Forma'!$F$26*$T313,const_zero)</f>
        <v>0</v>
      </c>
      <c r="X313" s="5" t="n">
        <f aca="false">IF($F313=const_one,'Pro-Forma'!$F$25*$T313,const_zero)</f>
        <v>0</v>
      </c>
      <c r="Y313" s="5" t="n">
        <f aca="false">IF($G313=const_one,'Pro-Forma'!$F$24*$T313,const_zero)</f>
        <v>0</v>
      </c>
      <c r="Z313" s="5" t="n">
        <f aca="false">IF($H313=const_one,'Pro-Forma'!$F$23*$T313,const_zero)</f>
        <v>0</v>
      </c>
      <c r="AA313" s="5" t="n">
        <f aca="false">IF($I313=const_one,'Pro-Forma'!$F$22*$T313,const_zero)</f>
        <v>0</v>
      </c>
      <c r="AB313" s="5" t="n">
        <f aca="false">('Pro-Forma'!$B$10+'Pro-Forma'!$B$11)*$T313</f>
        <v>26872776.8208181</v>
      </c>
      <c r="AC313" s="5" t="n">
        <f aca="false">common_rsa_total*$T313</f>
        <v>862188700.101819</v>
      </c>
      <c r="AD313" s="5" t="n">
        <f aca="false">IF($S313=const_one,pre_f_options_issued*($T313-option_strike_usd),const_zero)</f>
        <v>236996861.139394</v>
      </c>
      <c r="AE313" s="5" t="n">
        <f aca="false">J313+U313</f>
        <v>76377280.0243437</v>
      </c>
      <c r="AF313" s="5" t="n">
        <f aca="false">K313+V313</f>
        <v>587564381.913625</v>
      </c>
      <c r="AG313" s="5" t="n">
        <f aca="false">L313+W313</f>
        <v>100000000</v>
      </c>
      <c r="AH313" s="5" t="n">
        <f aca="false">M313+X313</f>
        <v>60000000</v>
      </c>
      <c r="AI313" s="5" t="n">
        <f aca="false">N313+Y313</f>
        <v>30000000</v>
      </c>
      <c r="AJ313" s="5" t="n">
        <f aca="false">O313+Z313</f>
        <v>15000000</v>
      </c>
      <c r="AK313" s="5" t="n">
        <f aca="false">P313+AA313</f>
        <v>5000000</v>
      </c>
      <c r="AL313" s="5" t="n">
        <f aca="false">INDEX($AE$310:$AE$437,$B313-$C313*1+const_one)</f>
        <v>30000000</v>
      </c>
      <c r="AM313" s="5" t="n">
        <f aca="false">INDEX($AF$310:$AF$437,$B313-$D313*2+const_one)</f>
        <v>300000000</v>
      </c>
      <c r="AN313" s="5" t="n">
        <f aca="false">INDEX($AG$310:$AG$437,$B313-$E313*4+const_one)</f>
        <v>100000000</v>
      </c>
      <c r="AO313" s="5" t="n">
        <f aca="false">INDEX($AH$310:$AH$437,$B313-$F313*8+const_one)</f>
        <v>60000000</v>
      </c>
      <c r="AP313" s="5" t="n">
        <f aca="false">INDEX($AI$310:$AI$437,$B313-$G313*16+const_one)</f>
        <v>30000000</v>
      </c>
      <c r="AQ313" s="5" t="n">
        <f aca="false">INDEX($AJ$310:$AJ$437,$B313-$H313*32+const_one)</f>
        <v>15000000</v>
      </c>
      <c r="AR313" s="5" t="n">
        <f aca="false">INDEX($AK$310:$AK$437,$B313-$I313*64+const_one)</f>
        <v>5000000</v>
      </c>
      <c r="AS313" s="5" t="n">
        <f aca="false">INDEX($AE$310:$AE$437,$B313+(const_one-$C313)*1+const_one)</f>
        <v>76377280.0243437</v>
      </c>
      <c r="AT313" s="5" t="n">
        <f aca="false">INDEX($AF$310:$AF$437,$B313+(const_one-$D313)*2+const_one)</f>
        <v>587564381.913625</v>
      </c>
      <c r="AU313" s="5" t="n">
        <f aca="false">INDEX($AG$310:$AG$437,$B313+(const_one-$E313)*4+const_one)</f>
        <v>160478107.699364</v>
      </c>
      <c r="AV313" s="5" t="n">
        <f aca="false">INDEX($AH$310:$AH$437,$B313+(const_one-$F313)*8+const_one)</f>
        <v>210600099.115356</v>
      </c>
      <c r="AW313" s="5" t="n">
        <f aca="false">INDEX($AI$310:$AI$437,$B313+(const_one-$G313)*16+const_one)</f>
        <v>251829695.592013</v>
      </c>
      <c r="AX313" s="5" t="n">
        <f aca="false">INDEX($AJ$310:$AJ$437,$B313+(const_one-$H313)*32+const_one)</f>
        <v>381150581.455426</v>
      </c>
      <c r="AY313" s="5" t="n">
        <f aca="false">INDEX($AK$310:$AK$437,$B313+(const_one-$I313)*64+const_one)</f>
        <v>379041864.545576</v>
      </c>
      <c r="AZ313" s="5" t="n">
        <f aca="false">--($C313=--(AS313&gt;AL313))</f>
        <v>1</v>
      </c>
      <c r="BA313" s="5" t="n">
        <f aca="false">--($D313=--(AT313&gt;AM313))</f>
        <v>1</v>
      </c>
      <c r="BB313" s="5" t="n">
        <f aca="false">--($E313=--(AU313&gt;AN313))</f>
        <v>0</v>
      </c>
      <c r="BC313" s="5" t="n">
        <f aca="false">--($F313=--(AV313&gt;AO313))</f>
        <v>0</v>
      </c>
      <c r="BD313" s="5" t="n">
        <f aca="false">--($G313=--(AW313&gt;AP313))</f>
        <v>0</v>
      </c>
      <c r="BE313" s="5" t="n">
        <f aca="false">--($H313=--(AX313&gt;AQ313))</f>
        <v>0</v>
      </c>
      <c r="BF313" s="5" t="n">
        <f aca="false">--($I313=--(AY313&gt;AR313))</f>
        <v>0</v>
      </c>
      <c r="BG313" s="5" t="n">
        <f aca="false">SUM(AZ313:BF313)</f>
        <v>2</v>
      </c>
      <c r="BH313" s="5" t="n">
        <f aca="false">SUM(AE313:AK313)+AB313+AC313+AD313</f>
        <v>2000000000</v>
      </c>
    </row>
    <row r="314" customFormat="false" ht="15" hidden="true" customHeight="false" outlineLevel="0" collapsed="false">
      <c r="A314" s="5" t="n">
        <f aca="false">exit_value_3_usd</f>
        <v>2000000000</v>
      </c>
      <c r="B314" s="2" t="n">
        <f aca="false">ROW()-ROW($B$310)</f>
        <v>4</v>
      </c>
      <c r="C314" s="2" t="n">
        <f aca="false">MOD(QUOTIENT($B314,1),2)</f>
        <v>0</v>
      </c>
      <c r="D314" s="2" t="n">
        <f aca="false">MOD(QUOTIENT($B314,2),2)</f>
        <v>0</v>
      </c>
      <c r="E314" s="2" t="n">
        <f aca="false">MOD(QUOTIENT($B314,4),2)</f>
        <v>1</v>
      </c>
      <c r="F314" s="2" t="n">
        <f aca="false">MOD(QUOTIENT($B314,8),2)</f>
        <v>0</v>
      </c>
      <c r="G314" s="2" t="n">
        <f aca="false">MOD(QUOTIENT($B314,16),2)</f>
        <v>0</v>
      </c>
      <c r="H314" s="2" t="n">
        <f aca="false">MOD(QUOTIENT($B314,32),2)</f>
        <v>0</v>
      </c>
      <c r="I314" s="2" t="n">
        <f aca="false">MOD(QUOTIENT($B314,64),2)</f>
        <v>0</v>
      </c>
      <c r="J314" s="5" t="n">
        <f aca="false">IF($C314=const_zero,MIN(class_series_f_invested_usd,MAX(const_zero,$A314)),const_zero)</f>
        <v>30000000</v>
      </c>
      <c r="K314" s="5" t="n">
        <f aca="false">IF($D314=const_zero,MIN(class_series_e_invested_usd,MAX(const_zero,$A314-SUM($J314:$J314))),const_zero)</f>
        <v>300000000</v>
      </c>
      <c r="L314" s="5" t="n">
        <f aca="false">IF($E314=const_zero,MIN(class_series_d_invested_usd,MAX(const_zero,$A314-SUM($J314:$K314))),const_zero)</f>
        <v>0</v>
      </c>
      <c r="M314" s="5" t="n">
        <f aca="false">IF($F314=const_zero,MIN(class_series_c_invested_usd,MAX(const_zero,$A314-SUM($J314:$L314))),const_zero)</f>
        <v>60000000</v>
      </c>
      <c r="N314" s="5" t="n">
        <f aca="false">IF($G314=const_zero,MIN(class_series_b_invested_usd,MAX(const_zero,$A314-SUM($J314:$M314))),const_zero)</f>
        <v>30000000</v>
      </c>
      <c r="O314" s="5" t="n">
        <f aca="false">IF($H314=const_zero,MIN(class_series_a_invested_usd,MAX(const_zero,$A314-SUM($J314:$N314))),const_zero)</f>
        <v>15000000</v>
      </c>
      <c r="P314" s="5" t="n">
        <f aca="false">IF($I314=const_zero,MIN(class_seed_invested_usd,MAX(const_zero,$A314-SUM($J314:$O314))),const_zero)</f>
        <v>5000000</v>
      </c>
      <c r="Q314" s="5" t="n">
        <f aca="false">MAX(const_zero,$A314-SUM($J314:$P314))</f>
        <v>1560000000</v>
      </c>
      <c r="R314" s="9" t="n">
        <f aca="false">common_rsa_total+'Pro-Forma'!$B$10+'Pro-Forma'!$B$11+IF($C314=const_one,'Pro-Forma'!$B$5,const_zero)+IF($D314=const_one,'Pro-Forma'!$F$27,const_zero)+IF($E314=const_one,'Pro-Forma'!$F$26,const_zero)+IF($F314=const_one,'Pro-Forma'!$F$25,const_zero)+IF($G314=const_one,'Pro-Forma'!$F$24,const_zero)+IF($H314=const_one,'Pro-Forma'!$F$23,const_zero)+IF($I314=const_one,'Pro-Forma'!$F$22,const_zero)</f>
        <v>11014164.1892672</v>
      </c>
      <c r="S314" s="23" t="b">
        <f aca="false">IF($R314&gt;const_zero,--($Q314&gt;option_strike_usd*$R314),const_zero)</f>
        <v>1</v>
      </c>
      <c r="T314" s="7" t="n">
        <f aca="false">IF($R314&gt;const_zero,IF($S314=const_one,($Q314+option_strike_usd*pre_f_options_issued)/($R314+pre_f_options_issued),$Q314/$R314),const_zero)</f>
        <v>115.619432923637</v>
      </c>
      <c r="U314" s="5" t="n">
        <f aca="false">IF($C314=const_one,'Pro-Forma'!$B$5*$T314,const_zero)</f>
        <v>0</v>
      </c>
      <c r="V314" s="5" t="n">
        <f aca="false">IF($D314=const_one,'Pro-Forma'!$F$27*$T314,const_zero)</f>
        <v>0</v>
      </c>
      <c r="W314" s="5" t="n">
        <f aca="false">IF($E314=const_one,'Pro-Forma'!$F$26*$T314,const_zero)</f>
        <v>200443787.162729</v>
      </c>
      <c r="X314" s="5" t="n">
        <f aca="false">IF($F314=const_one,'Pro-Forma'!$F$25*$T314,const_zero)</f>
        <v>0</v>
      </c>
      <c r="Y314" s="5" t="n">
        <f aca="false">IF($G314=const_one,'Pro-Forma'!$F$24*$T314,const_zero)</f>
        <v>0</v>
      </c>
      <c r="Z314" s="5" t="n">
        <f aca="false">IF($H314=const_one,'Pro-Forma'!$F$23*$T314,const_zero)</f>
        <v>0</v>
      </c>
      <c r="AA314" s="5" t="n">
        <f aca="false">IF($I314=const_one,'Pro-Forma'!$F$22*$T314,const_zero)</f>
        <v>0</v>
      </c>
      <c r="AB314" s="5" t="n">
        <f aca="false">('Pro-Forma'!$B$10+'Pro-Forma'!$B$11)*$T314</f>
        <v>32432734.2154402</v>
      </c>
      <c r="AC314" s="5" t="n">
        <f aca="false">common_rsa_total*$T314</f>
        <v>1040574896.31274</v>
      </c>
      <c r="AD314" s="5" t="n">
        <f aca="false">IF($S314=const_one,pre_f_options_issued*($T314-option_strike_usd),const_zero)</f>
        <v>286548582.309094</v>
      </c>
      <c r="AE314" s="5" t="n">
        <f aca="false">J314+U314</f>
        <v>30000000</v>
      </c>
      <c r="AF314" s="5" t="n">
        <f aca="false">K314+V314</f>
        <v>300000000</v>
      </c>
      <c r="AG314" s="5" t="n">
        <f aca="false">L314+W314</f>
        <v>200443787.162729</v>
      </c>
      <c r="AH314" s="5" t="n">
        <f aca="false">M314+X314</f>
        <v>60000000</v>
      </c>
      <c r="AI314" s="5" t="n">
        <f aca="false">N314+Y314</f>
        <v>30000000</v>
      </c>
      <c r="AJ314" s="5" t="n">
        <f aca="false">O314+Z314</f>
        <v>15000000</v>
      </c>
      <c r="AK314" s="5" t="n">
        <f aca="false">P314+AA314</f>
        <v>5000000</v>
      </c>
      <c r="AL314" s="5" t="n">
        <f aca="false">INDEX($AE$310:$AE$437,$B314-$C314*1+const_one)</f>
        <v>30000000</v>
      </c>
      <c r="AM314" s="5" t="n">
        <f aca="false">INDEX($AF$310:$AF$437,$B314-$D314*2+const_one)</f>
        <v>300000000</v>
      </c>
      <c r="AN314" s="5" t="n">
        <f aca="false">INDEX($AG$310:$AG$437,$B314-$E314*4+const_one)</f>
        <v>100000000</v>
      </c>
      <c r="AO314" s="5" t="n">
        <f aca="false">INDEX($AH$310:$AH$437,$B314-$F314*8+const_one)</f>
        <v>60000000</v>
      </c>
      <c r="AP314" s="5" t="n">
        <f aca="false">INDEX($AI$310:$AI$437,$B314-$G314*16+const_one)</f>
        <v>30000000</v>
      </c>
      <c r="AQ314" s="5" t="n">
        <f aca="false">INDEX($AJ$310:$AJ$437,$B314-$H314*32+const_one)</f>
        <v>15000000</v>
      </c>
      <c r="AR314" s="5" t="n">
        <f aca="false">INDEX($AK$310:$AK$437,$B314-$I314*64+const_one)</f>
        <v>5000000</v>
      </c>
      <c r="AS314" s="5" t="n">
        <f aca="false">INDEX($AE$310:$AE$437,$B314+(const_one-$C314)*1+const_one)</f>
        <v>88715746.77334</v>
      </c>
      <c r="AT314" s="5" t="n">
        <f aca="false">INDEX($AF$310:$AF$437,$B314+(const_one-$D314)*2+const_one)</f>
        <v>581413312.017268</v>
      </c>
      <c r="AU314" s="5" t="n">
        <f aca="false">INDEX($AG$310:$AG$437,$B314+(const_one-$E314)*4+const_one)</f>
        <v>200443787.162729</v>
      </c>
      <c r="AV314" s="5" t="n">
        <f aca="false">INDEX($AH$310:$AH$437,$B314+(const_one-$F314)*8+const_one)</f>
        <v>244687685.365606</v>
      </c>
      <c r="AW314" s="5" t="n">
        <f aca="false">INDEX($AI$310:$AI$437,$B314+(const_one-$G314)*16+const_one)</f>
        <v>289297111.573165</v>
      </c>
      <c r="AX314" s="5" t="n">
        <f aca="false">INDEX($AJ$310:$AJ$437,$B314+(const_one-$H314)*32+const_one)</f>
        <v>426025172.909099</v>
      </c>
      <c r="AY314" s="5" t="n">
        <f aca="false">INDEX($AK$310:$AK$437,$B314+(const_one-$I314)*64+const_one)</f>
        <v>423324537.898582</v>
      </c>
      <c r="AZ314" s="5" t="n">
        <f aca="false">--($C314=--(AS314&gt;AL314))</f>
        <v>0</v>
      </c>
      <c r="BA314" s="5" t="n">
        <f aca="false">--($D314=--(AT314&gt;AM314))</f>
        <v>0</v>
      </c>
      <c r="BB314" s="5" t="n">
        <f aca="false">--($E314=--(AU314&gt;AN314))</f>
        <v>1</v>
      </c>
      <c r="BC314" s="5" t="n">
        <f aca="false">--($F314=--(AV314&gt;AO314))</f>
        <v>0</v>
      </c>
      <c r="BD314" s="5" t="n">
        <f aca="false">--($G314=--(AW314&gt;AP314))</f>
        <v>0</v>
      </c>
      <c r="BE314" s="5" t="n">
        <f aca="false">--($H314=--(AX314&gt;AQ314))</f>
        <v>0</v>
      </c>
      <c r="BF314" s="5" t="n">
        <f aca="false">--($I314=--(AY314&gt;AR314))</f>
        <v>0</v>
      </c>
      <c r="BG314" s="5" t="n">
        <f aca="false">SUM(AZ314:BF314)</f>
        <v>1</v>
      </c>
      <c r="BH314" s="5" t="n">
        <f aca="false">SUM(AE314:AK314)+AB314+AC314+AD314</f>
        <v>2000000000</v>
      </c>
    </row>
    <row r="315" customFormat="false" ht="15" hidden="true" customHeight="false" outlineLevel="0" collapsed="false">
      <c r="A315" s="5" t="n">
        <f aca="false">exit_value_3_usd</f>
        <v>2000000000</v>
      </c>
      <c r="B315" s="2" t="n">
        <f aca="false">ROW()-ROW($B$310)</f>
        <v>5</v>
      </c>
      <c r="C315" s="2" t="n">
        <f aca="false">MOD(QUOTIENT($B315,1),2)</f>
        <v>1</v>
      </c>
      <c r="D315" s="2" t="n">
        <f aca="false">MOD(QUOTIENT($B315,2),2)</f>
        <v>0</v>
      </c>
      <c r="E315" s="2" t="n">
        <f aca="false">MOD(QUOTIENT($B315,4),2)</f>
        <v>1</v>
      </c>
      <c r="F315" s="2" t="n">
        <f aca="false">MOD(QUOTIENT($B315,8),2)</f>
        <v>0</v>
      </c>
      <c r="G315" s="2" t="n">
        <f aca="false">MOD(QUOTIENT($B315,16),2)</f>
        <v>0</v>
      </c>
      <c r="H315" s="2" t="n">
        <f aca="false">MOD(QUOTIENT($B315,32),2)</f>
        <v>0</v>
      </c>
      <c r="I315" s="2" t="n">
        <f aca="false">MOD(QUOTIENT($B315,64),2)</f>
        <v>0</v>
      </c>
      <c r="J315" s="5" t="n">
        <f aca="false">IF($C315=const_zero,MIN(class_series_f_invested_usd,MAX(const_zero,$A315)),const_zero)</f>
        <v>0</v>
      </c>
      <c r="K315" s="5" t="n">
        <f aca="false">IF($D315=const_zero,MIN(class_series_e_invested_usd,MAX(const_zero,$A315-SUM($J315:$J315))),const_zero)</f>
        <v>300000000</v>
      </c>
      <c r="L315" s="5" t="n">
        <f aca="false">IF($E315=const_zero,MIN(class_series_d_invested_usd,MAX(const_zero,$A315-SUM($J315:$K315))),const_zero)</f>
        <v>0</v>
      </c>
      <c r="M315" s="5" t="n">
        <f aca="false">IF($F315=const_zero,MIN(class_series_c_invested_usd,MAX(const_zero,$A315-SUM($J315:$L315))),const_zero)</f>
        <v>60000000</v>
      </c>
      <c r="N315" s="5" t="n">
        <f aca="false">IF($G315=const_zero,MIN(class_series_b_invested_usd,MAX(const_zero,$A315-SUM($J315:$M315))),const_zero)</f>
        <v>30000000</v>
      </c>
      <c r="O315" s="5" t="n">
        <f aca="false">IF($H315=const_zero,MIN(class_series_a_invested_usd,MAX(const_zero,$A315-SUM($J315:$N315))),const_zero)</f>
        <v>15000000</v>
      </c>
      <c r="P315" s="5" t="n">
        <f aca="false">IF($I315=const_zero,MIN(class_seed_invested_usd,MAX(const_zero,$A315-SUM($J315:$O315))),const_zero)</f>
        <v>5000000</v>
      </c>
      <c r="Q315" s="5" t="n">
        <f aca="false">MAX(const_zero,$A315-SUM($J315:$P315))</f>
        <v>1590000000</v>
      </c>
      <c r="R315" s="9" t="n">
        <f aca="false">common_rsa_total+'Pro-Forma'!$B$10+'Pro-Forma'!$B$11+IF($C315=const_one,'Pro-Forma'!$B$5,const_zero)+IF($D315=const_one,'Pro-Forma'!$F$27,const_zero)+IF($E315=const_one,'Pro-Forma'!$F$26,const_zero)+IF($F315=const_one,'Pro-Forma'!$F$25,const_zero)+IF($G315=const_one,'Pro-Forma'!$F$24,const_zero)+IF($H315=const_one,'Pro-Forma'!$F$23,const_zero)+IF($I315=const_one,'Pro-Forma'!$F$22,const_zero)</f>
        <v>11811432.2584705</v>
      </c>
      <c r="S315" s="23" t="b">
        <f aca="false">IF($R315&gt;const_zero,--($Q315&gt;option_strike_usd*$R315),const_zero)</f>
        <v>1</v>
      </c>
      <c r="T315" s="7" t="n">
        <f aca="false">IF($R315&gt;const_zero,IF($S315=const_one,($Q315+option_strike_usd*pre_f_options_issued)/($R315+pre_f_options_issued),$Q315/$R315),const_zero)</f>
        <v>111.27467686244</v>
      </c>
      <c r="U315" s="5" t="n">
        <f aca="false">IF($C315=const_one,'Pro-Forma'!$B$5*$T315,const_zero)</f>
        <v>88715746.77334</v>
      </c>
      <c r="V315" s="5" t="n">
        <f aca="false">IF($D315=const_one,'Pro-Forma'!$F$27*$T315,const_zero)</f>
        <v>0</v>
      </c>
      <c r="W315" s="5" t="n">
        <f aca="false">IF($E315=const_one,'Pro-Forma'!$F$26*$T315,const_zero)</f>
        <v>192911494.907154</v>
      </c>
      <c r="X315" s="5" t="n">
        <f aca="false">IF($F315=const_one,'Pro-Forma'!$F$25*$T315,const_zero)</f>
        <v>0</v>
      </c>
      <c r="Y315" s="5" t="n">
        <f aca="false">IF($G315=const_one,'Pro-Forma'!$F$24*$T315,const_zero)</f>
        <v>0</v>
      </c>
      <c r="Z315" s="5" t="n">
        <f aca="false">IF($H315=const_one,'Pro-Forma'!$F$23*$T315,const_zero)</f>
        <v>0</v>
      </c>
      <c r="AA315" s="5" t="n">
        <f aca="false">IF($I315=const_one,'Pro-Forma'!$F$22*$T315,const_zero)</f>
        <v>0</v>
      </c>
      <c r="AB315" s="5" t="n">
        <f aca="false">('Pro-Forma'!$B$10+'Pro-Forma'!$B$11)*$T315</f>
        <v>31213974.4014492</v>
      </c>
      <c r="AC315" s="5" t="n">
        <f aca="false">common_rsa_total*$T315</f>
        <v>1001472091.76196</v>
      </c>
      <c r="AD315" s="5" t="n">
        <f aca="false">IF($S315=const_one,pre_f_options_issued*($T315-option_strike_usd),const_zero)</f>
        <v>275686692.156099</v>
      </c>
      <c r="AE315" s="5" t="n">
        <f aca="false">J315+U315</f>
        <v>88715746.77334</v>
      </c>
      <c r="AF315" s="5" t="n">
        <f aca="false">K315+V315</f>
        <v>300000000</v>
      </c>
      <c r="AG315" s="5" t="n">
        <f aca="false">L315+W315</f>
        <v>192911494.907154</v>
      </c>
      <c r="AH315" s="5" t="n">
        <f aca="false">M315+X315</f>
        <v>60000000</v>
      </c>
      <c r="AI315" s="5" t="n">
        <f aca="false">N315+Y315</f>
        <v>30000000</v>
      </c>
      <c r="AJ315" s="5" t="n">
        <f aca="false">O315+Z315</f>
        <v>15000000</v>
      </c>
      <c r="AK315" s="5" t="n">
        <f aca="false">P315+AA315</f>
        <v>5000000</v>
      </c>
      <c r="AL315" s="5" t="n">
        <f aca="false">INDEX($AE$310:$AE$437,$B315-$C315*1+const_one)</f>
        <v>30000000</v>
      </c>
      <c r="AM315" s="5" t="n">
        <f aca="false">INDEX($AF$310:$AF$437,$B315-$D315*2+const_one)</f>
        <v>300000000</v>
      </c>
      <c r="AN315" s="5" t="n">
        <f aca="false">INDEX($AG$310:$AG$437,$B315-$E315*4+const_one)</f>
        <v>100000000</v>
      </c>
      <c r="AO315" s="5" t="n">
        <f aca="false">INDEX($AH$310:$AH$437,$B315-$F315*8+const_one)</f>
        <v>60000000</v>
      </c>
      <c r="AP315" s="5" t="n">
        <f aca="false">INDEX($AI$310:$AI$437,$B315-$G315*16+const_one)</f>
        <v>30000000</v>
      </c>
      <c r="AQ315" s="5" t="n">
        <f aca="false">INDEX($AJ$310:$AJ$437,$B315-$H315*32+const_one)</f>
        <v>15000000</v>
      </c>
      <c r="AR315" s="5" t="n">
        <f aca="false">INDEX($AK$310:$AK$437,$B315-$I315*64+const_one)</f>
        <v>5000000</v>
      </c>
      <c r="AS315" s="5" t="n">
        <f aca="false">INDEX($AE$310:$AE$437,$B315+(const_one-$C315)*1+const_one)</f>
        <v>88715746.77334</v>
      </c>
      <c r="AT315" s="5" t="n">
        <f aca="false">INDEX($AF$310:$AF$437,$B315+(const_one-$D315)*2+const_one)</f>
        <v>567740235.765964</v>
      </c>
      <c r="AU315" s="5" t="n">
        <f aca="false">INDEX($AG$310:$AG$437,$B315+(const_one-$E315)*4+const_one)</f>
        <v>192911494.907154</v>
      </c>
      <c r="AV315" s="5" t="n">
        <f aca="false">INDEX($AH$310:$AH$437,$B315+(const_one-$F315)*8+const_one)</f>
        <v>237322566.890684</v>
      </c>
      <c r="AW315" s="5" t="n">
        <f aca="false">INDEX($AI$310:$AI$437,$B315+(const_one-$G315)*16+const_one)</f>
        <v>281172575.863463</v>
      </c>
      <c r="AX315" s="5" t="n">
        <f aca="false">INDEX($AJ$310:$AJ$437,$B315+(const_one-$H315)*32+const_one)</f>
        <v>416204240.70175</v>
      </c>
      <c r="AY315" s="5" t="n">
        <f aca="false">INDEX($AK$310:$AK$437,$B315+(const_one-$I315)*64+const_one)</f>
        <v>413615100.790697</v>
      </c>
      <c r="AZ315" s="5" t="n">
        <f aca="false">--($C315=--(AS315&gt;AL315))</f>
        <v>1</v>
      </c>
      <c r="BA315" s="5" t="n">
        <f aca="false">--($D315=--(AT315&gt;AM315))</f>
        <v>0</v>
      </c>
      <c r="BB315" s="5" t="n">
        <f aca="false">--($E315=--(AU315&gt;AN315))</f>
        <v>1</v>
      </c>
      <c r="BC315" s="5" t="n">
        <f aca="false">--($F315=--(AV315&gt;AO315))</f>
        <v>0</v>
      </c>
      <c r="BD315" s="5" t="n">
        <f aca="false">--($G315=--(AW315&gt;AP315))</f>
        <v>0</v>
      </c>
      <c r="BE315" s="5" t="n">
        <f aca="false">--($H315=--(AX315&gt;AQ315))</f>
        <v>0</v>
      </c>
      <c r="BF315" s="5" t="n">
        <f aca="false">--($I315=--(AY315&gt;AR315))</f>
        <v>0</v>
      </c>
      <c r="BG315" s="5" t="n">
        <f aca="false">SUM(AZ315:BF315)</f>
        <v>2</v>
      </c>
      <c r="BH315" s="5" t="n">
        <f aca="false">SUM(AE315:AK315)+AB315+AC315+AD315</f>
        <v>2000000000</v>
      </c>
    </row>
    <row r="316" customFormat="false" ht="15" hidden="true" customHeight="false" outlineLevel="0" collapsed="false">
      <c r="A316" s="5" t="n">
        <f aca="false">exit_value_3_usd</f>
        <v>2000000000</v>
      </c>
      <c r="B316" s="2" t="n">
        <f aca="false">ROW()-ROW($B$310)</f>
        <v>6</v>
      </c>
      <c r="C316" s="2" t="n">
        <f aca="false">MOD(QUOTIENT($B316,1),2)</f>
        <v>0</v>
      </c>
      <c r="D316" s="2" t="n">
        <f aca="false">MOD(QUOTIENT($B316,2),2)</f>
        <v>1</v>
      </c>
      <c r="E316" s="2" t="n">
        <f aca="false">MOD(QUOTIENT($B316,4),2)</f>
        <v>1</v>
      </c>
      <c r="F316" s="2" t="n">
        <f aca="false">MOD(QUOTIENT($B316,8),2)</f>
        <v>0</v>
      </c>
      <c r="G316" s="2" t="n">
        <f aca="false">MOD(QUOTIENT($B316,16),2)</f>
        <v>0</v>
      </c>
      <c r="H316" s="2" t="n">
        <f aca="false">MOD(QUOTIENT($B316,32),2)</f>
        <v>0</v>
      </c>
      <c r="I316" s="2" t="n">
        <f aca="false">MOD(QUOTIENT($B316,64),2)</f>
        <v>0</v>
      </c>
      <c r="J316" s="5" t="n">
        <f aca="false">IF($C316=const_zero,MIN(class_series_f_invested_usd,MAX(const_zero,$A316)),const_zero)</f>
        <v>30000000</v>
      </c>
      <c r="K316" s="5" t="n">
        <f aca="false">IF($D316=const_zero,MIN(class_series_e_invested_usd,MAX(const_zero,$A316-SUM($J316:$J316))),const_zero)</f>
        <v>0</v>
      </c>
      <c r="L316" s="5" t="n">
        <f aca="false">IF($E316=const_zero,MIN(class_series_d_invested_usd,MAX(const_zero,$A316-SUM($J316:$K316))),const_zero)</f>
        <v>0</v>
      </c>
      <c r="M316" s="5" t="n">
        <f aca="false">IF($F316=const_zero,MIN(class_series_c_invested_usd,MAX(const_zero,$A316-SUM($J316:$L316))),const_zero)</f>
        <v>60000000</v>
      </c>
      <c r="N316" s="5" t="n">
        <f aca="false">IF($G316=const_zero,MIN(class_series_b_invested_usd,MAX(const_zero,$A316-SUM($J316:$M316))),const_zero)</f>
        <v>30000000</v>
      </c>
      <c r="O316" s="5" t="n">
        <f aca="false">IF($H316=const_zero,MIN(class_series_a_invested_usd,MAX(const_zero,$A316-SUM($J316:$N316))),const_zero)</f>
        <v>15000000</v>
      </c>
      <c r="P316" s="5" t="n">
        <f aca="false">IF($I316=const_zero,MIN(class_seed_invested_usd,MAX(const_zero,$A316-SUM($J316:$O316))),const_zero)</f>
        <v>5000000</v>
      </c>
      <c r="Q316" s="5" t="n">
        <f aca="false">MAX(const_zero,$A316-SUM($J316:$P316))</f>
        <v>1860000000</v>
      </c>
      <c r="R316" s="9" t="n">
        <f aca="false">common_rsa_total+'Pro-Forma'!$B$10+'Pro-Forma'!$B$11+IF($C316=const_one,'Pro-Forma'!$B$5,const_zero)+IF($D316=const_one,'Pro-Forma'!$F$27,const_zero)+IF($E316=const_one,'Pro-Forma'!$F$26,const_zero)+IF($F316=const_one,'Pro-Forma'!$F$25,const_zero)+IF($G316=const_one,'Pro-Forma'!$F$24,const_zero)+IF($H316=const_one,'Pro-Forma'!$F$23,const_zero)+IF($I316=const_one,'Pro-Forma'!$F$22,const_zero)</f>
        <v>17147484.4666011</v>
      </c>
      <c r="S316" s="23" t="b">
        <f aca="false">IF($R316&gt;const_zero,--($Q316&gt;option_strike_usd*$R316),const_zero)</f>
        <v>1</v>
      </c>
      <c r="T316" s="7" t="n">
        <f aca="false">IF($R316&gt;const_zero,IF($S316=const_one,($Q316+option_strike_usd*pre_f_options_issued)/($R316+pre_f_options_issued),$Q316/$R316),const_zero)</f>
        <v>94.795850489974</v>
      </c>
      <c r="U316" s="5" t="n">
        <f aca="false">IF($C316=const_one,'Pro-Forma'!$B$5*$T316,const_zero)</f>
        <v>0</v>
      </c>
      <c r="V316" s="5" t="n">
        <f aca="false">IF($D316=const_one,'Pro-Forma'!$F$27*$T316,const_zero)</f>
        <v>581413312.017268</v>
      </c>
      <c r="W316" s="5" t="n">
        <f aca="false">IF($E316=const_one,'Pro-Forma'!$F$26*$T316,const_zero)</f>
        <v>164342955.150731</v>
      </c>
      <c r="X316" s="5" t="n">
        <f aca="false">IF($F316=const_one,'Pro-Forma'!$F$25*$T316,const_zero)</f>
        <v>0</v>
      </c>
      <c r="Y316" s="5" t="n">
        <f aca="false">IF($G316=const_one,'Pro-Forma'!$F$24*$T316,const_zero)</f>
        <v>0</v>
      </c>
      <c r="Z316" s="5" t="n">
        <f aca="false">IF($H316=const_one,'Pro-Forma'!$F$23*$T316,const_zero)</f>
        <v>0</v>
      </c>
      <c r="AA316" s="5" t="n">
        <f aca="false">IF($I316=const_one,'Pro-Forma'!$F$22*$T316,const_zero)</f>
        <v>0</v>
      </c>
      <c r="AB316" s="5" t="n">
        <f aca="false">('Pro-Forma'!$B$10+'Pro-Forma'!$B$11)*$T316</f>
        <v>26591452.1973008</v>
      </c>
      <c r="AC316" s="5" t="n">
        <f aca="false">common_rsa_total*$T316</f>
        <v>853162654.409766</v>
      </c>
      <c r="AD316" s="5" t="n">
        <f aca="false">IF($S316=const_one,pre_f_options_issued*($T316-option_strike_usd),const_zero)</f>
        <v>234489626.224935</v>
      </c>
      <c r="AE316" s="5" t="n">
        <f aca="false">J316+U316</f>
        <v>30000000</v>
      </c>
      <c r="AF316" s="5" t="n">
        <f aca="false">K316+V316</f>
        <v>581413312.017268</v>
      </c>
      <c r="AG316" s="5" t="n">
        <f aca="false">L316+W316</f>
        <v>164342955.150731</v>
      </c>
      <c r="AH316" s="5" t="n">
        <f aca="false">M316+X316</f>
        <v>60000000</v>
      </c>
      <c r="AI316" s="5" t="n">
        <f aca="false">N316+Y316</f>
        <v>30000000</v>
      </c>
      <c r="AJ316" s="5" t="n">
        <f aca="false">O316+Z316</f>
        <v>15000000</v>
      </c>
      <c r="AK316" s="5" t="n">
        <f aca="false">P316+AA316</f>
        <v>5000000</v>
      </c>
      <c r="AL316" s="5" t="n">
        <f aca="false">INDEX($AE$310:$AE$437,$B316-$C316*1+const_one)</f>
        <v>30000000</v>
      </c>
      <c r="AM316" s="5" t="n">
        <f aca="false">INDEX($AF$310:$AF$437,$B316-$D316*2+const_one)</f>
        <v>300000000</v>
      </c>
      <c r="AN316" s="5" t="n">
        <f aca="false">INDEX($AG$310:$AG$437,$B316-$E316*4+const_one)</f>
        <v>100000000</v>
      </c>
      <c r="AO316" s="5" t="n">
        <f aca="false">INDEX($AH$310:$AH$437,$B316-$F316*8+const_one)</f>
        <v>60000000</v>
      </c>
      <c r="AP316" s="5" t="n">
        <f aca="false">INDEX($AI$310:$AI$437,$B316-$G316*16+const_one)</f>
        <v>30000000</v>
      </c>
      <c r="AQ316" s="5" t="n">
        <f aca="false">INDEX($AJ$310:$AJ$437,$B316-$H316*32+const_one)</f>
        <v>15000000</v>
      </c>
      <c r="AR316" s="5" t="n">
        <f aca="false">INDEX($AK$310:$AK$437,$B316-$I316*64+const_one)</f>
        <v>5000000</v>
      </c>
      <c r="AS316" s="5" t="n">
        <f aca="false">INDEX($AE$310:$AE$437,$B316+(const_one-$C316)*1+const_one)</f>
        <v>73800346.4862144</v>
      </c>
      <c r="AT316" s="5" t="n">
        <f aca="false">INDEX($AF$310:$AF$437,$B316+(const_one-$D316)*2+const_one)</f>
        <v>581413312.017268</v>
      </c>
      <c r="AU316" s="5" t="n">
        <f aca="false">INDEX($AG$310:$AG$437,$B316+(const_one-$E316)*4+const_one)</f>
        <v>164342955.150731</v>
      </c>
      <c r="AV316" s="5" t="n">
        <f aca="false">INDEX($AH$310:$AH$437,$B316+(const_one-$F316)*8+const_one)</f>
        <v>209275575.496587</v>
      </c>
      <c r="AW316" s="5" t="n">
        <f aca="false">INDEX($AI$310:$AI$437,$B316+(const_one-$G316)*16+const_one)</f>
        <v>250690093.567468</v>
      </c>
      <c r="AX316" s="5" t="n">
        <f aca="false">INDEX($AJ$310:$AJ$437,$B316+(const_one-$H316)*32+const_one)</f>
        <v>380870510.851551</v>
      </c>
      <c r="AY316" s="5" t="n">
        <f aca="false">INDEX($AK$310:$AK$437,$B316+(const_one-$I316)*64+const_one)</f>
        <v>378841906.266456</v>
      </c>
      <c r="AZ316" s="5" t="n">
        <f aca="false">--($C316=--(AS316&gt;AL316))</f>
        <v>0</v>
      </c>
      <c r="BA316" s="5" t="n">
        <f aca="false">--($D316=--(AT316&gt;AM316))</f>
        <v>1</v>
      </c>
      <c r="BB316" s="5" t="n">
        <f aca="false">--($E316=--(AU316&gt;AN316))</f>
        <v>1</v>
      </c>
      <c r="BC316" s="5" t="n">
        <f aca="false">--($F316=--(AV316&gt;AO316))</f>
        <v>0</v>
      </c>
      <c r="BD316" s="5" t="n">
        <f aca="false">--($G316=--(AW316&gt;AP316))</f>
        <v>0</v>
      </c>
      <c r="BE316" s="5" t="n">
        <f aca="false">--($H316=--(AX316&gt;AQ316))</f>
        <v>0</v>
      </c>
      <c r="BF316" s="5" t="n">
        <f aca="false">--($I316=--(AY316&gt;AR316))</f>
        <v>0</v>
      </c>
      <c r="BG316" s="5" t="n">
        <f aca="false">SUM(AZ316:BF316)</f>
        <v>2</v>
      </c>
      <c r="BH316" s="5" t="n">
        <f aca="false">SUM(AE316:AK316)+AB316+AC316+AD316</f>
        <v>2000000000</v>
      </c>
    </row>
    <row r="317" customFormat="false" ht="15" hidden="true" customHeight="false" outlineLevel="0" collapsed="false">
      <c r="A317" s="5" t="n">
        <f aca="false">exit_value_3_usd</f>
        <v>2000000000</v>
      </c>
      <c r="B317" s="2" t="n">
        <f aca="false">ROW()-ROW($B$310)</f>
        <v>7</v>
      </c>
      <c r="C317" s="2" t="n">
        <f aca="false">MOD(QUOTIENT($B317,1),2)</f>
        <v>1</v>
      </c>
      <c r="D317" s="2" t="n">
        <f aca="false">MOD(QUOTIENT($B317,2),2)</f>
        <v>1</v>
      </c>
      <c r="E317" s="2" t="n">
        <f aca="false">MOD(QUOTIENT($B317,4),2)</f>
        <v>1</v>
      </c>
      <c r="F317" s="2" t="n">
        <f aca="false">MOD(QUOTIENT($B317,8),2)</f>
        <v>0</v>
      </c>
      <c r="G317" s="2" t="n">
        <f aca="false">MOD(QUOTIENT($B317,16),2)</f>
        <v>0</v>
      </c>
      <c r="H317" s="2" t="n">
        <f aca="false">MOD(QUOTIENT($B317,32),2)</f>
        <v>0</v>
      </c>
      <c r="I317" s="2" t="n">
        <f aca="false">MOD(QUOTIENT($B317,64),2)</f>
        <v>0</v>
      </c>
      <c r="J317" s="5" t="n">
        <f aca="false">IF($C317=const_zero,MIN(class_series_f_invested_usd,MAX(const_zero,$A317)),const_zero)</f>
        <v>0</v>
      </c>
      <c r="K317" s="5" t="n">
        <f aca="false">IF($D317=const_zero,MIN(class_series_e_invested_usd,MAX(const_zero,$A317-SUM($J317:$J317))),const_zero)</f>
        <v>0</v>
      </c>
      <c r="L317" s="5" t="n">
        <f aca="false">IF($E317=const_zero,MIN(class_series_d_invested_usd,MAX(const_zero,$A317-SUM($J317:$K317))),const_zero)</f>
        <v>0</v>
      </c>
      <c r="M317" s="5" t="n">
        <f aca="false">IF($F317=const_zero,MIN(class_series_c_invested_usd,MAX(const_zero,$A317-SUM($J317:$L317))),const_zero)</f>
        <v>60000000</v>
      </c>
      <c r="N317" s="5" t="n">
        <f aca="false">IF($G317=const_zero,MIN(class_series_b_invested_usd,MAX(const_zero,$A317-SUM($J317:$M317))),const_zero)</f>
        <v>30000000</v>
      </c>
      <c r="O317" s="5" t="n">
        <f aca="false">IF($H317=const_zero,MIN(class_series_a_invested_usd,MAX(const_zero,$A317-SUM($J317:$N317))),const_zero)</f>
        <v>15000000</v>
      </c>
      <c r="P317" s="5" t="n">
        <f aca="false">IF($I317=const_zero,MIN(class_seed_invested_usd,MAX(const_zero,$A317-SUM($J317:$O317))),const_zero)</f>
        <v>5000000</v>
      </c>
      <c r="Q317" s="5" t="n">
        <f aca="false">MAX(const_zero,$A317-SUM($J317:$P317))</f>
        <v>1890000000</v>
      </c>
      <c r="R317" s="9" t="n">
        <f aca="false">common_rsa_total+'Pro-Forma'!$B$10+'Pro-Forma'!$B$11+IF($C317=const_one,'Pro-Forma'!$B$5,const_zero)+IF($D317=const_one,'Pro-Forma'!$F$27,const_zero)+IF($E317=const_one,'Pro-Forma'!$F$26,const_zero)+IF($F317=const_one,'Pro-Forma'!$F$25,const_zero)+IF($G317=const_one,'Pro-Forma'!$F$24,const_zero)+IF($H317=const_one,'Pro-Forma'!$F$23,const_zero)+IF($I317=const_one,'Pro-Forma'!$F$22,const_zero)</f>
        <v>17944752.5358044</v>
      </c>
      <c r="S317" s="23" t="b">
        <f aca="false">IF($R317&gt;const_zero,--($Q317&gt;option_strike_usd*$R317),const_zero)</f>
        <v>1</v>
      </c>
      <c r="T317" s="7" t="n">
        <f aca="false">IF($R317&gt;const_zero,IF($S317=const_one,($Q317+option_strike_usd*pre_f_options_issued)/($R317+pre_f_options_issued),$Q317/$R317),const_zero)</f>
        <v>92.5665398339116</v>
      </c>
      <c r="U317" s="5" t="n">
        <f aca="false">IF($C317=const_one,'Pro-Forma'!$B$5*$T317,const_zero)</f>
        <v>73800346.4862144</v>
      </c>
      <c r="V317" s="5" t="n">
        <f aca="false">IF($D317=const_one,'Pro-Forma'!$F$27*$T317,const_zero)</f>
        <v>567740235.765964</v>
      </c>
      <c r="W317" s="5" t="n">
        <f aca="false">IF($E317=const_one,'Pro-Forma'!$F$26*$T317,const_zero)</f>
        <v>160478107.699364</v>
      </c>
      <c r="X317" s="5" t="n">
        <f aca="false">IF($F317=const_one,'Pro-Forma'!$F$25*$T317,const_zero)</f>
        <v>0</v>
      </c>
      <c r="Y317" s="5" t="n">
        <f aca="false">IF($G317=const_one,'Pro-Forma'!$F$24*$T317,const_zero)</f>
        <v>0</v>
      </c>
      <c r="Z317" s="5" t="n">
        <f aca="false">IF($H317=const_one,'Pro-Forma'!$F$23*$T317,const_zero)</f>
        <v>0</v>
      </c>
      <c r="AA317" s="5" t="n">
        <f aca="false">IF($I317=const_one,'Pro-Forma'!$F$22*$T317,const_zero)</f>
        <v>0</v>
      </c>
      <c r="AB317" s="5" t="n">
        <f aca="false">('Pro-Forma'!$B$10+'Pro-Forma'!$B$11)*$T317</f>
        <v>25966101.9584748</v>
      </c>
      <c r="AC317" s="5" t="n">
        <f aca="false">common_rsa_total*$T317</f>
        <v>833098858.505204</v>
      </c>
      <c r="AD317" s="5" t="n">
        <f aca="false">IF($S317=const_one,pre_f_options_issued*($T317-option_strike_usd),const_zero)</f>
        <v>228916349.584779</v>
      </c>
      <c r="AE317" s="5" t="n">
        <f aca="false">J317+U317</f>
        <v>73800346.4862144</v>
      </c>
      <c r="AF317" s="5" t="n">
        <f aca="false">K317+V317</f>
        <v>567740235.765964</v>
      </c>
      <c r="AG317" s="5" t="n">
        <f aca="false">L317+W317</f>
        <v>160478107.699364</v>
      </c>
      <c r="AH317" s="5" t="n">
        <f aca="false">M317+X317</f>
        <v>60000000</v>
      </c>
      <c r="AI317" s="5" t="n">
        <f aca="false">N317+Y317</f>
        <v>30000000</v>
      </c>
      <c r="AJ317" s="5" t="n">
        <f aca="false">O317+Z317</f>
        <v>15000000</v>
      </c>
      <c r="AK317" s="5" t="n">
        <f aca="false">P317+AA317</f>
        <v>5000000</v>
      </c>
      <c r="AL317" s="5" t="n">
        <f aca="false">INDEX($AE$310:$AE$437,$B317-$C317*1+const_one)</f>
        <v>30000000</v>
      </c>
      <c r="AM317" s="5" t="n">
        <f aca="false">INDEX($AF$310:$AF$437,$B317-$D317*2+const_one)</f>
        <v>300000000</v>
      </c>
      <c r="AN317" s="5" t="n">
        <f aca="false">INDEX($AG$310:$AG$437,$B317-$E317*4+const_one)</f>
        <v>100000000</v>
      </c>
      <c r="AO317" s="5" t="n">
        <f aca="false">INDEX($AH$310:$AH$437,$B317-$F317*8+const_one)</f>
        <v>60000000</v>
      </c>
      <c r="AP317" s="5" t="n">
        <f aca="false">INDEX($AI$310:$AI$437,$B317-$G317*16+const_one)</f>
        <v>30000000</v>
      </c>
      <c r="AQ317" s="5" t="n">
        <f aca="false">INDEX($AJ$310:$AJ$437,$B317-$H317*32+const_one)</f>
        <v>15000000</v>
      </c>
      <c r="AR317" s="5" t="n">
        <f aca="false">INDEX($AK$310:$AK$437,$B317-$I317*64+const_one)</f>
        <v>5000000</v>
      </c>
      <c r="AS317" s="5" t="n">
        <f aca="false">INDEX($AE$310:$AE$437,$B317+(const_one-$C317)*1+const_one)</f>
        <v>73800346.4862144</v>
      </c>
      <c r="AT317" s="5" t="n">
        <f aca="false">INDEX($AF$310:$AF$437,$B317+(const_one-$D317)*2+const_one)</f>
        <v>567740235.765964</v>
      </c>
      <c r="AU317" s="5" t="n">
        <f aca="false">INDEX($AG$310:$AG$437,$B317+(const_one-$E317)*4+const_one)</f>
        <v>160478107.699364</v>
      </c>
      <c r="AV317" s="5" t="n">
        <f aca="false">INDEX($AH$310:$AH$437,$B317+(const_one-$F317)*8+const_one)</f>
        <v>205123692.745442</v>
      </c>
      <c r="AW317" s="5" t="n">
        <f aca="false">INDEX($AI$310:$AI$437,$B317+(const_one-$G317)*16+const_one)</f>
        <v>246003876.184745</v>
      </c>
      <c r="AX317" s="5" t="n">
        <f aca="false">INDEX($AJ$310:$AJ$437,$B317+(const_one-$H317)*32+const_one)</f>
        <v>374831705.931484</v>
      </c>
      <c r="AY317" s="5" t="n">
        <f aca="false">INDEX($AK$310:$AK$437,$B317+(const_one-$I317)*64+const_one)</f>
        <v>372866664.2228</v>
      </c>
      <c r="AZ317" s="5" t="n">
        <f aca="false">--($C317=--(AS317&gt;AL317))</f>
        <v>1</v>
      </c>
      <c r="BA317" s="5" t="n">
        <f aca="false">--($D317=--(AT317&gt;AM317))</f>
        <v>1</v>
      </c>
      <c r="BB317" s="5" t="n">
        <f aca="false">--($E317=--(AU317&gt;AN317))</f>
        <v>1</v>
      </c>
      <c r="BC317" s="5" t="n">
        <f aca="false">--($F317=--(AV317&gt;AO317))</f>
        <v>0</v>
      </c>
      <c r="BD317" s="5" t="n">
        <f aca="false">--($G317=--(AW317&gt;AP317))</f>
        <v>0</v>
      </c>
      <c r="BE317" s="5" t="n">
        <f aca="false">--($H317=--(AX317&gt;AQ317))</f>
        <v>0</v>
      </c>
      <c r="BF317" s="5" t="n">
        <f aca="false">--($I317=--(AY317&gt;AR317))</f>
        <v>0</v>
      </c>
      <c r="BG317" s="5" t="n">
        <f aca="false">SUM(AZ317:BF317)</f>
        <v>3</v>
      </c>
      <c r="BH317" s="5" t="n">
        <f aca="false">SUM(AE317:AK317)+AB317+AC317+AD317</f>
        <v>2000000000</v>
      </c>
    </row>
    <row r="318" customFormat="false" ht="15" hidden="true" customHeight="false" outlineLevel="0" collapsed="false">
      <c r="A318" s="5" t="n">
        <f aca="false">exit_value_3_usd</f>
        <v>2000000000</v>
      </c>
      <c r="B318" s="2" t="n">
        <f aca="false">ROW()-ROW($B$310)</f>
        <v>8</v>
      </c>
      <c r="C318" s="2" t="n">
        <f aca="false">MOD(QUOTIENT($B318,1),2)</f>
        <v>0</v>
      </c>
      <c r="D318" s="2" t="n">
        <f aca="false">MOD(QUOTIENT($B318,2),2)</f>
        <v>0</v>
      </c>
      <c r="E318" s="2" t="n">
        <f aca="false">MOD(QUOTIENT($B318,4),2)</f>
        <v>0</v>
      </c>
      <c r="F318" s="2" t="n">
        <f aca="false">MOD(QUOTIENT($B318,8),2)</f>
        <v>1</v>
      </c>
      <c r="G318" s="2" t="n">
        <f aca="false">MOD(QUOTIENT($B318,16),2)</f>
        <v>0</v>
      </c>
      <c r="H318" s="2" t="n">
        <f aca="false">MOD(QUOTIENT($B318,32),2)</f>
        <v>0</v>
      </c>
      <c r="I318" s="2" t="n">
        <f aca="false">MOD(QUOTIENT($B318,64),2)</f>
        <v>0</v>
      </c>
      <c r="J318" s="5" t="n">
        <f aca="false">IF($C318=const_zero,MIN(class_series_f_invested_usd,MAX(const_zero,$A318)),const_zero)</f>
        <v>30000000</v>
      </c>
      <c r="K318" s="5" t="n">
        <f aca="false">IF($D318=const_zero,MIN(class_series_e_invested_usd,MAX(const_zero,$A318-SUM($J318:$J318))),const_zero)</f>
        <v>300000000</v>
      </c>
      <c r="L318" s="5" t="n">
        <f aca="false">IF($E318=const_zero,MIN(class_series_d_invested_usd,MAX(const_zero,$A318-SUM($J318:$K318))),const_zero)</f>
        <v>100000000</v>
      </c>
      <c r="M318" s="5" t="n">
        <f aca="false">IF($F318=const_zero,MIN(class_series_c_invested_usd,MAX(const_zero,$A318-SUM($J318:$L318))),const_zero)</f>
        <v>0</v>
      </c>
      <c r="N318" s="5" t="n">
        <f aca="false">IF($G318=const_zero,MIN(class_series_b_invested_usd,MAX(const_zero,$A318-SUM($J318:$M318))),const_zero)</f>
        <v>30000000</v>
      </c>
      <c r="O318" s="5" t="n">
        <f aca="false">IF($H318=const_zero,MIN(class_series_a_invested_usd,MAX(const_zero,$A318-SUM($J318:$N318))),const_zero)</f>
        <v>15000000</v>
      </c>
      <c r="P318" s="5" t="n">
        <f aca="false">IF($I318=const_zero,MIN(class_seed_invested_usd,MAX(const_zero,$A318-SUM($J318:$O318))),const_zero)</f>
        <v>5000000</v>
      </c>
      <c r="Q318" s="5" t="n">
        <f aca="false">MAX(const_zero,$A318-SUM($J318:$P318))</f>
        <v>1520000000</v>
      </c>
      <c r="R318" s="9" t="n">
        <f aca="false">common_rsa_total+'Pro-Forma'!$B$10+'Pro-Forma'!$B$11+IF($C318=const_one,'Pro-Forma'!$B$5,const_zero)+IF($D318=const_one,'Pro-Forma'!$F$27,const_zero)+IF($E318=const_one,'Pro-Forma'!$F$26,const_zero)+IF($F318=const_one,'Pro-Forma'!$F$25,const_zero)+IF($G318=const_one,'Pro-Forma'!$F$24,const_zero)+IF($H318=const_one,'Pro-Forma'!$F$23,const_zero)+IF($I318=const_one,'Pro-Forma'!$F$22,const_zero)</f>
        <v>11680512.8289884</v>
      </c>
      <c r="S318" s="23" t="b">
        <f aca="false">IF($R318&gt;const_zero,--($Q318&gt;option_strike_usd*$R318),const_zero)</f>
        <v>1</v>
      </c>
      <c r="T318" s="7" t="n">
        <f aca="false">IF($R318&gt;const_zero,IF($S318=const_one,($Q318+option_strike_usd*pre_f_options_issued)/($R318+pre_f_options_issued),$Q318/$R318),const_zero)</f>
        <v>107.365651606594</v>
      </c>
      <c r="U318" s="5" t="n">
        <f aca="false">IF($C318=const_one,'Pro-Forma'!$B$5*$T318,const_zero)</f>
        <v>0</v>
      </c>
      <c r="V318" s="5" t="n">
        <f aca="false">IF($D318=const_one,'Pro-Forma'!$F$27*$T318,const_zero)</f>
        <v>0</v>
      </c>
      <c r="W318" s="5" t="n">
        <f aca="false">IF($E318=const_one,'Pro-Forma'!$F$26*$T318,const_zero)</f>
        <v>0</v>
      </c>
      <c r="X318" s="5" t="n">
        <f aca="false">IF($F318=const_one,'Pro-Forma'!$F$25*$T318,const_zero)</f>
        <v>257677563.855825</v>
      </c>
      <c r="Y318" s="5" t="n">
        <f aca="false">IF($G318=const_one,'Pro-Forma'!$F$24*$T318,const_zero)</f>
        <v>0</v>
      </c>
      <c r="Z318" s="5" t="n">
        <f aca="false">IF($H318=const_one,'Pro-Forma'!$F$23*$T318,const_zero)</f>
        <v>0</v>
      </c>
      <c r="AA318" s="5" t="n">
        <f aca="false">IF($I318=const_one,'Pro-Forma'!$F$22*$T318,const_zero)</f>
        <v>0</v>
      </c>
      <c r="AB318" s="5" t="n">
        <f aca="false">('Pro-Forma'!$B$10+'Pro-Forma'!$B$11)*$T318</f>
        <v>30117442.668345</v>
      </c>
      <c r="AC318" s="5" t="n">
        <f aca="false">common_rsa_total*$T318</f>
        <v>966290864.459345</v>
      </c>
      <c r="AD318" s="5" t="n">
        <f aca="false">IF($S318=const_one,pre_f_options_issued*($T318-option_strike_usd),const_zero)</f>
        <v>265914129.016485</v>
      </c>
      <c r="AE318" s="5" t="n">
        <f aca="false">J318+U318</f>
        <v>30000000</v>
      </c>
      <c r="AF318" s="5" t="n">
        <f aca="false">K318+V318</f>
        <v>300000000</v>
      </c>
      <c r="AG318" s="5" t="n">
        <f aca="false">L318+W318</f>
        <v>100000000</v>
      </c>
      <c r="AH318" s="5" t="n">
        <f aca="false">M318+X318</f>
        <v>257677563.855825</v>
      </c>
      <c r="AI318" s="5" t="n">
        <f aca="false">N318+Y318</f>
        <v>30000000</v>
      </c>
      <c r="AJ318" s="5" t="n">
        <f aca="false">O318+Z318</f>
        <v>15000000</v>
      </c>
      <c r="AK318" s="5" t="n">
        <f aca="false">P318+AA318</f>
        <v>5000000</v>
      </c>
      <c r="AL318" s="5" t="n">
        <f aca="false">INDEX($AE$310:$AE$437,$B318-$C318*1+const_one)</f>
        <v>30000000</v>
      </c>
      <c r="AM318" s="5" t="n">
        <f aca="false">INDEX($AF$310:$AF$437,$B318-$D318*2+const_one)</f>
        <v>300000000</v>
      </c>
      <c r="AN318" s="5" t="n">
        <f aca="false">INDEX($AG$310:$AG$437,$B318-$E318*4+const_one)</f>
        <v>100000000</v>
      </c>
      <c r="AO318" s="5" t="n">
        <f aca="false">INDEX($AH$310:$AH$437,$B318-$F318*8+const_one)</f>
        <v>60000000</v>
      </c>
      <c r="AP318" s="5" t="n">
        <f aca="false">INDEX($AI$310:$AI$437,$B318-$G318*16+const_one)</f>
        <v>30000000</v>
      </c>
      <c r="AQ318" s="5" t="n">
        <f aca="false">INDEX($AJ$310:$AJ$437,$B318-$H318*32+const_one)</f>
        <v>15000000</v>
      </c>
      <c r="AR318" s="5" t="n">
        <f aca="false">INDEX($AK$310:$AK$437,$B318-$I318*64+const_one)</f>
        <v>5000000</v>
      </c>
      <c r="AS318" s="5" t="n">
        <f aca="false">INDEX($AE$310:$AE$437,$B318+(const_one-$C318)*1+const_one)</f>
        <v>82639657.0928331</v>
      </c>
      <c r="AT318" s="5" t="n">
        <f aca="false">INDEX($AF$310:$AF$437,$B318+(const_one-$D318)*2+const_one)</f>
        <v>550264253.276851</v>
      </c>
      <c r="AU318" s="5" t="n">
        <f aca="false">INDEX($AG$310:$AG$437,$B318+(const_one-$E318)*4+const_one)</f>
        <v>176751307.740649</v>
      </c>
      <c r="AV318" s="5" t="n">
        <f aca="false">INDEX($AH$310:$AH$437,$B318+(const_one-$F318)*8+const_one)</f>
        <v>257677563.855825</v>
      </c>
      <c r="AW318" s="5" t="n">
        <f aca="false">INDEX($AI$310:$AI$437,$B318+(const_one-$G318)*16+const_one)</f>
        <v>271092024.223019</v>
      </c>
      <c r="AX318" s="5" t="n">
        <f aca="false">INDEX($AJ$310:$AJ$437,$B318+(const_one-$H318)*32+const_one)</f>
        <v>400797417.073309</v>
      </c>
      <c r="AY318" s="5" t="n">
        <f aca="false">INDEX($AK$310:$AK$437,$B318+(const_one-$I318)*64+const_one)</f>
        <v>398190604.604539</v>
      </c>
      <c r="AZ318" s="5" t="n">
        <f aca="false">--($C318=--(AS318&gt;AL318))</f>
        <v>0</v>
      </c>
      <c r="BA318" s="5" t="n">
        <f aca="false">--($D318=--(AT318&gt;AM318))</f>
        <v>0</v>
      </c>
      <c r="BB318" s="5" t="n">
        <f aca="false">--($E318=--(AU318&gt;AN318))</f>
        <v>0</v>
      </c>
      <c r="BC318" s="5" t="n">
        <f aca="false">--($F318=--(AV318&gt;AO318))</f>
        <v>1</v>
      </c>
      <c r="BD318" s="5" t="n">
        <f aca="false">--($G318=--(AW318&gt;AP318))</f>
        <v>0</v>
      </c>
      <c r="BE318" s="5" t="n">
        <f aca="false">--($H318=--(AX318&gt;AQ318))</f>
        <v>0</v>
      </c>
      <c r="BF318" s="5" t="n">
        <f aca="false">--($I318=--(AY318&gt;AR318))</f>
        <v>0</v>
      </c>
      <c r="BG318" s="5" t="n">
        <f aca="false">SUM(AZ318:BF318)</f>
        <v>1</v>
      </c>
      <c r="BH318" s="5" t="n">
        <f aca="false">SUM(AE318:AK318)+AB318+AC318+AD318</f>
        <v>2000000000</v>
      </c>
    </row>
    <row r="319" customFormat="false" ht="15" hidden="true" customHeight="false" outlineLevel="0" collapsed="false">
      <c r="A319" s="5" t="n">
        <f aca="false">exit_value_3_usd</f>
        <v>2000000000</v>
      </c>
      <c r="B319" s="2" t="n">
        <f aca="false">ROW()-ROW($B$310)</f>
        <v>9</v>
      </c>
      <c r="C319" s="2" t="n">
        <f aca="false">MOD(QUOTIENT($B319,1),2)</f>
        <v>1</v>
      </c>
      <c r="D319" s="2" t="n">
        <f aca="false">MOD(QUOTIENT($B319,2),2)</f>
        <v>0</v>
      </c>
      <c r="E319" s="2" t="n">
        <f aca="false">MOD(QUOTIENT($B319,4),2)</f>
        <v>0</v>
      </c>
      <c r="F319" s="2" t="n">
        <f aca="false">MOD(QUOTIENT($B319,8),2)</f>
        <v>1</v>
      </c>
      <c r="G319" s="2" t="n">
        <f aca="false">MOD(QUOTIENT($B319,16),2)</f>
        <v>0</v>
      </c>
      <c r="H319" s="2" t="n">
        <f aca="false">MOD(QUOTIENT($B319,32),2)</f>
        <v>0</v>
      </c>
      <c r="I319" s="2" t="n">
        <f aca="false">MOD(QUOTIENT($B319,64),2)</f>
        <v>0</v>
      </c>
      <c r="J319" s="5" t="n">
        <f aca="false">IF($C319=const_zero,MIN(class_series_f_invested_usd,MAX(const_zero,$A319)),const_zero)</f>
        <v>0</v>
      </c>
      <c r="K319" s="5" t="n">
        <f aca="false">IF($D319=const_zero,MIN(class_series_e_invested_usd,MAX(const_zero,$A319-SUM($J319:$J319))),const_zero)</f>
        <v>300000000</v>
      </c>
      <c r="L319" s="5" t="n">
        <f aca="false">IF($E319=const_zero,MIN(class_series_d_invested_usd,MAX(const_zero,$A319-SUM($J319:$K319))),const_zero)</f>
        <v>100000000</v>
      </c>
      <c r="M319" s="5" t="n">
        <f aca="false">IF($F319=const_zero,MIN(class_series_c_invested_usd,MAX(const_zero,$A319-SUM($J319:$L319))),const_zero)</f>
        <v>0</v>
      </c>
      <c r="N319" s="5" t="n">
        <f aca="false">IF($G319=const_zero,MIN(class_series_b_invested_usd,MAX(const_zero,$A319-SUM($J319:$M319))),const_zero)</f>
        <v>30000000</v>
      </c>
      <c r="O319" s="5" t="n">
        <f aca="false">IF($H319=const_zero,MIN(class_series_a_invested_usd,MAX(const_zero,$A319-SUM($J319:$N319))),const_zero)</f>
        <v>15000000</v>
      </c>
      <c r="P319" s="5" t="n">
        <f aca="false">IF($I319=const_zero,MIN(class_seed_invested_usd,MAX(const_zero,$A319-SUM($J319:$O319))),const_zero)</f>
        <v>5000000</v>
      </c>
      <c r="Q319" s="5" t="n">
        <f aca="false">MAX(const_zero,$A319-SUM($J319:$P319))</f>
        <v>1550000000</v>
      </c>
      <c r="R319" s="9" t="n">
        <f aca="false">common_rsa_total+'Pro-Forma'!$B$10+'Pro-Forma'!$B$11+IF($C319=const_one,'Pro-Forma'!$B$5,const_zero)+IF($D319=const_one,'Pro-Forma'!$F$27,const_zero)+IF($E319=const_one,'Pro-Forma'!$F$26,const_zero)+IF($F319=const_one,'Pro-Forma'!$F$25,const_zero)+IF($G319=const_one,'Pro-Forma'!$F$24,const_zero)+IF($H319=const_one,'Pro-Forma'!$F$23,const_zero)+IF($I319=const_one,'Pro-Forma'!$F$22,const_zero)</f>
        <v>12477780.8981917</v>
      </c>
      <c r="S319" s="23" t="b">
        <f aca="false">IF($R319&gt;const_zero,--($Q319&gt;option_strike_usd*$R319),const_zero)</f>
        <v>1</v>
      </c>
      <c r="T319" s="7" t="n">
        <f aca="false">IF($R319&gt;const_zero,IF($S319=const_one,($Q319+option_strike_usd*pre_f_options_issued)/($R319+pre_f_options_issued),$Q319/$R319),const_zero)</f>
        <v>103.653539236072</v>
      </c>
      <c r="U319" s="5" t="n">
        <f aca="false">IF($C319=const_one,'Pro-Forma'!$B$5*$T319,const_zero)</f>
        <v>82639657.0928331</v>
      </c>
      <c r="V319" s="5" t="n">
        <f aca="false">IF($D319=const_one,'Pro-Forma'!$F$27*$T319,const_zero)</f>
        <v>0</v>
      </c>
      <c r="W319" s="5" t="n">
        <f aca="false">IF($E319=const_one,'Pro-Forma'!$F$26*$T319,const_zero)</f>
        <v>0</v>
      </c>
      <c r="X319" s="5" t="n">
        <f aca="false">IF($F319=const_one,'Pro-Forma'!$F$25*$T319,const_zero)</f>
        <v>248768494.166573</v>
      </c>
      <c r="Y319" s="5" t="n">
        <f aca="false">IF($G319=const_one,'Pro-Forma'!$F$24*$T319,const_zero)</f>
        <v>0</v>
      </c>
      <c r="Z319" s="5" t="n">
        <f aca="false">IF($H319=const_one,'Pro-Forma'!$F$23*$T319,const_zero)</f>
        <v>0</v>
      </c>
      <c r="AA319" s="5" t="n">
        <f aca="false">IF($I319=const_one,'Pro-Forma'!$F$22*$T319,const_zero)</f>
        <v>0</v>
      </c>
      <c r="AB319" s="5" t="n">
        <f aca="false">('Pro-Forma'!$B$10+'Pro-Forma'!$B$11)*$T319</f>
        <v>29076147.5257671</v>
      </c>
      <c r="AC319" s="5" t="n">
        <f aca="false">common_rsa_total*$T319</f>
        <v>932881853.124647</v>
      </c>
      <c r="AD319" s="5" t="n">
        <f aca="false">IF($S319=const_one,pre_f_options_issued*($T319-option_strike_usd),const_zero)</f>
        <v>256633848.09018</v>
      </c>
      <c r="AE319" s="5" t="n">
        <f aca="false">J319+U319</f>
        <v>82639657.0928331</v>
      </c>
      <c r="AF319" s="5" t="n">
        <f aca="false">K319+V319</f>
        <v>300000000</v>
      </c>
      <c r="AG319" s="5" t="n">
        <f aca="false">L319+W319</f>
        <v>100000000</v>
      </c>
      <c r="AH319" s="5" t="n">
        <f aca="false">M319+X319</f>
        <v>248768494.166573</v>
      </c>
      <c r="AI319" s="5" t="n">
        <f aca="false">N319+Y319</f>
        <v>30000000</v>
      </c>
      <c r="AJ319" s="5" t="n">
        <f aca="false">O319+Z319</f>
        <v>15000000</v>
      </c>
      <c r="AK319" s="5" t="n">
        <f aca="false">P319+AA319</f>
        <v>5000000</v>
      </c>
      <c r="AL319" s="5" t="n">
        <f aca="false">INDEX($AE$310:$AE$437,$B319-$C319*1+const_one)</f>
        <v>30000000</v>
      </c>
      <c r="AM319" s="5" t="n">
        <f aca="false">INDEX($AF$310:$AF$437,$B319-$D319*2+const_one)</f>
        <v>300000000</v>
      </c>
      <c r="AN319" s="5" t="n">
        <f aca="false">INDEX($AG$310:$AG$437,$B319-$E319*4+const_one)</f>
        <v>100000000</v>
      </c>
      <c r="AO319" s="5" t="n">
        <f aca="false">INDEX($AH$310:$AH$437,$B319-$F319*8+const_one)</f>
        <v>60000000</v>
      </c>
      <c r="AP319" s="5" t="n">
        <f aca="false">INDEX($AI$310:$AI$437,$B319-$G319*16+const_one)</f>
        <v>30000000</v>
      </c>
      <c r="AQ319" s="5" t="n">
        <f aca="false">INDEX($AJ$310:$AJ$437,$B319-$H319*32+const_one)</f>
        <v>15000000</v>
      </c>
      <c r="AR319" s="5" t="n">
        <f aca="false">INDEX($AK$310:$AK$437,$B319-$I319*64+const_one)</f>
        <v>5000000</v>
      </c>
      <c r="AS319" s="5" t="n">
        <f aca="false">INDEX($AE$310:$AE$437,$B319+(const_one-$C319)*1+const_one)</f>
        <v>82639657.0928331</v>
      </c>
      <c r="AT319" s="5" t="n">
        <f aca="false">INDEX($AF$310:$AF$437,$B319+(const_one-$D319)*2+const_one)</f>
        <v>538199107.630308</v>
      </c>
      <c r="AU319" s="5" t="n">
        <f aca="false">INDEX($AG$310:$AG$437,$B319+(const_one-$E319)*4+const_one)</f>
        <v>171431079.547873</v>
      </c>
      <c r="AV319" s="5" t="n">
        <f aca="false">INDEX($AH$310:$AH$437,$B319+(const_one-$F319)*8+const_one)</f>
        <v>248768494.166573</v>
      </c>
      <c r="AW319" s="5" t="n">
        <f aca="false">INDEX($AI$310:$AI$437,$B319+(const_one-$G319)*16+const_one)</f>
        <v>264075973.941674</v>
      </c>
      <c r="AX319" s="5" t="n">
        <f aca="false">INDEX($AJ$310:$AJ$437,$B319+(const_one-$H319)*32+const_one)</f>
        <v>392310839.724417</v>
      </c>
      <c r="AY319" s="5" t="n">
        <f aca="false">INDEX($AK$310:$AK$437,$B319+(const_one-$I319)*64+const_one)</f>
        <v>389808059.247706</v>
      </c>
      <c r="AZ319" s="5" t="n">
        <f aca="false">--($C319=--(AS319&gt;AL319))</f>
        <v>1</v>
      </c>
      <c r="BA319" s="5" t="n">
        <f aca="false">--($D319=--(AT319&gt;AM319))</f>
        <v>0</v>
      </c>
      <c r="BB319" s="5" t="n">
        <f aca="false">--($E319=--(AU319&gt;AN319))</f>
        <v>0</v>
      </c>
      <c r="BC319" s="5" t="n">
        <f aca="false">--($F319=--(AV319&gt;AO319))</f>
        <v>1</v>
      </c>
      <c r="BD319" s="5" t="n">
        <f aca="false">--($G319=--(AW319&gt;AP319))</f>
        <v>0</v>
      </c>
      <c r="BE319" s="5" t="n">
        <f aca="false">--($H319=--(AX319&gt;AQ319))</f>
        <v>0</v>
      </c>
      <c r="BF319" s="5" t="n">
        <f aca="false">--($I319=--(AY319&gt;AR319))</f>
        <v>0</v>
      </c>
      <c r="BG319" s="5" t="n">
        <f aca="false">SUM(AZ319:BF319)</f>
        <v>2</v>
      </c>
      <c r="BH319" s="5" t="n">
        <f aca="false">SUM(AE319:AK319)+AB319+AC319+AD319</f>
        <v>2000000000</v>
      </c>
    </row>
    <row r="320" customFormat="false" ht="15" hidden="true" customHeight="false" outlineLevel="0" collapsed="false">
      <c r="A320" s="5" t="n">
        <f aca="false">exit_value_3_usd</f>
        <v>2000000000</v>
      </c>
      <c r="B320" s="2" t="n">
        <f aca="false">ROW()-ROW($B$310)</f>
        <v>10</v>
      </c>
      <c r="C320" s="2" t="n">
        <f aca="false">MOD(QUOTIENT($B320,1),2)</f>
        <v>0</v>
      </c>
      <c r="D320" s="2" t="n">
        <f aca="false">MOD(QUOTIENT($B320,2),2)</f>
        <v>1</v>
      </c>
      <c r="E320" s="2" t="n">
        <f aca="false">MOD(QUOTIENT($B320,4),2)</f>
        <v>0</v>
      </c>
      <c r="F320" s="2" t="n">
        <f aca="false">MOD(QUOTIENT($B320,8),2)</f>
        <v>1</v>
      </c>
      <c r="G320" s="2" t="n">
        <f aca="false">MOD(QUOTIENT($B320,16),2)</f>
        <v>0</v>
      </c>
      <c r="H320" s="2" t="n">
        <f aca="false">MOD(QUOTIENT($B320,32),2)</f>
        <v>0</v>
      </c>
      <c r="I320" s="2" t="n">
        <f aca="false">MOD(QUOTIENT($B320,64),2)</f>
        <v>0</v>
      </c>
      <c r="J320" s="5" t="n">
        <f aca="false">IF($C320=const_zero,MIN(class_series_f_invested_usd,MAX(const_zero,$A320)),const_zero)</f>
        <v>30000000</v>
      </c>
      <c r="K320" s="5" t="n">
        <f aca="false">IF($D320=const_zero,MIN(class_series_e_invested_usd,MAX(const_zero,$A320-SUM($J320:$J320))),const_zero)</f>
        <v>0</v>
      </c>
      <c r="L320" s="5" t="n">
        <f aca="false">IF($E320=const_zero,MIN(class_series_d_invested_usd,MAX(const_zero,$A320-SUM($J320:$K320))),const_zero)</f>
        <v>100000000</v>
      </c>
      <c r="M320" s="5" t="n">
        <f aca="false">IF($F320=const_zero,MIN(class_series_c_invested_usd,MAX(const_zero,$A320-SUM($J320:$L320))),const_zero)</f>
        <v>0</v>
      </c>
      <c r="N320" s="5" t="n">
        <f aca="false">IF($G320=const_zero,MIN(class_series_b_invested_usd,MAX(const_zero,$A320-SUM($J320:$M320))),const_zero)</f>
        <v>30000000</v>
      </c>
      <c r="O320" s="5" t="n">
        <f aca="false">IF($H320=const_zero,MIN(class_series_a_invested_usd,MAX(const_zero,$A320-SUM($J320:$N320))),const_zero)</f>
        <v>15000000</v>
      </c>
      <c r="P320" s="5" t="n">
        <f aca="false">IF($I320=const_zero,MIN(class_seed_invested_usd,MAX(const_zero,$A320-SUM($J320:$O320))),const_zero)</f>
        <v>5000000</v>
      </c>
      <c r="Q320" s="5" t="n">
        <f aca="false">MAX(const_zero,$A320-SUM($J320:$P320))</f>
        <v>1820000000</v>
      </c>
      <c r="R320" s="9" t="n">
        <f aca="false">common_rsa_total+'Pro-Forma'!$B$10+'Pro-Forma'!$B$11+IF($C320=const_one,'Pro-Forma'!$B$5,const_zero)+IF($D320=const_one,'Pro-Forma'!$F$27,const_zero)+IF($E320=const_one,'Pro-Forma'!$F$26,const_zero)+IF($F320=const_one,'Pro-Forma'!$F$25,const_zero)+IF($G320=const_one,'Pro-Forma'!$F$24,const_zero)+IF($H320=const_one,'Pro-Forma'!$F$23,const_zero)+IF($I320=const_one,'Pro-Forma'!$F$22,const_zero)</f>
        <v>17813833.1063222</v>
      </c>
      <c r="S320" s="23" t="b">
        <f aca="false">IF($R320&gt;const_zero,--($Q320&gt;option_strike_usd*$R320),const_zero)</f>
        <v>1</v>
      </c>
      <c r="T320" s="7" t="n">
        <f aca="false">IF($R320&gt;const_zero,IF($S320=const_one,($Q320+option_strike_usd*pre_f_options_issued)/($R320+pre_f_options_issued),$Q320/$R320),const_zero)</f>
        <v>89.7171887974597</v>
      </c>
      <c r="U320" s="5" t="n">
        <f aca="false">IF($C320=const_one,'Pro-Forma'!$B$5*$T320,const_zero)</f>
        <v>0</v>
      </c>
      <c r="V320" s="5" t="n">
        <f aca="false">IF($D320=const_one,'Pro-Forma'!$F$27*$T320,const_zero)</f>
        <v>550264253.276851</v>
      </c>
      <c r="W320" s="5" t="n">
        <f aca="false">IF($E320=const_one,'Pro-Forma'!$F$26*$T320,const_zero)</f>
        <v>0</v>
      </c>
      <c r="X320" s="5" t="n">
        <f aca="false">IF($F320=const_one,'Pro-Forma'!$F$25*$T320,const_zero)</f>
        <v>215321253.113903</v>
      </c>
      <c r="Y320" s="5" t="n">
        <f aca="false">IF($G320=const_one,'Pro-Forma'!$F$24*$T320,const_zero)</f>
        <v>0</v>
      </c>
      <c r="Z320" s="5" t="n">
        <f aca="false">IF($H320=const_one,'Pro-Forma'!$F$23*$T320,const_zero)</f>
        <v>0</v>
      </c>
      <c r="AA320" s="5" t="n">
        <f aca="false">IF($I320=const_one,'Pro-Forma'!$F$22*$T320,const_zero)</f>
        <v>0</v>
      </c>
      <c r="AB320" s="5" t="n">
        <f aca="false">('Pro-Forma'!$B$10+'Pro-Forma'!$B$11)*$T320</f>
        <v>25166822.4384588</v>
      </c>
      <c r="AC320" s="5" t="n">
        <f aca="false">common_rsa_total*$T320</f>
        <v>807454699.177138</v>
      </c>
      <c r="AD320" s="5" t="n">
        <f aca="false">IF($S320=const_one,pre_f_options_issued*($T320-option_strike_usd),const_zero)</f>
        <v>221792971.993649</v>
      </c>
      <c r="AE320" s="5" t="n">
        <f aca="false">J320+U320</f>
        <v>30000000</v>
      </c>
      <c r="AF320" s="5" t="n">
        <f aca="false">K320+V320</f>
        <v>550264253.276851</v>
      </c>
      <c r="AG320" s="5" t="n">
        <f aca="false">L320+W320</f>
        <v>100000000</v>
      </c>
      <c r="AH320" s="5" t="n">
        <f aca="false">M320+X320</f>
        <v>215321253.113903</v>
      </c>
      <c r="AI320" s="5" t="n">
        <f aca="false">N320+Y320</f>
        <v>30000000</v>
      </c>
      <c r="AJ320" s="5" t="n">
        <f aca="false">O320+Z320</f>
        <v>15000000</v>
      </c>
      <c r="AK320" s="5" t="n">
        <f aca="false">P320+AA320</f>
        <v>5000000</v>
      </c>
      <c r="AL320" s="5" t="n">
        <f aca="false">INDEX($AE$310:$AE$437,$B320-$C320*1+const_one)</f>
        <v>30000000</v>
      </c>
      <c r="AM320" s="5" t="n">
        <f aca="false">INDEX($AF$310:$AF$437,$B320-$D320*2+const_one)</f>
        <v>300000000</v>
      </c>
      <c r="AN320" s="5" t="n">
        <f aca="false">INDEX($AG$310:$AG$437,$B320-$E320*4+const_one)</f>
        <v>100000000</v>
      </c>
      <c r="AO320" s="5" t="n">
        <f aca="false">INDEX($AH$310:$AH$437,$B320-$F320*8+const_one)</f>
        <v>60000000</v>
      </c>
      <c r="AP320" s="5" t="n">
        <f aca="false">INDEX($AI$310:$AI$437,$B320-$G320*16+const_one)</f>
        <v>30000000</v>
      </c>
      <c r="AQ320" s="5" t="n">
        <f aca="false">INDEX($AJ$310:$AJ$437,$B320-$H320*32+const_one)</f>
        <v>15000000</v>
      </c>
      <c r="AR320" s="5" t="n">
        <f aca="false">INDEX($AK$310:$AK$437,$B320-$I320*64+const_one)</f>
        <v>5000000</v>
      </c>
      <c r="AS320" s="5" t="n">
        <f aca="false">INDEX($AE$310:$AE$437,$B320+(const_one-$C320)*1+const_one)</f>
        <v>69960305.9982196</v>
      </c>
      <c r="AT320" s="5" t="n">
        <f aca="false">INDEX($AF$310:$AF$437,$B320+(const_one-$D320)*2+const_one)</f>
        <v>550264253.276851</v>
      </c>
      <c r="AU320" s="5" t="n">
        <f aca="false">INDEX($AG$310:$AG$437,$B320+(const_one-$E320)*4+const_one)</f>
        <v>151171202.555329</v>
      </c>
      <c r="AV320" s="5" t="n">
        <f aca="false">INDEX($AH$310:$AH$437,$B320+(const_one-$F320)*8+const_one)</f>
        <v>215321253.113903</v>
      </c>
      <c r="AW320" s="5" t="n">
        <f aca="false">INDEX($AI$310:$AI$437,$B320+(const_one-$G320)*16+const_one)</f>
        <v>238377789.471819</v>
      </c>
      <c r="AX320" s="5" t="n">
        <f aca="false">INDEX($AJ$310:$AJ$437,$B320+(const_one-$H320)*32+const_one)</f>
        <v>362943848.188103</v>
      </c>
      <c r="AY320" s="5" t="n">
        <f aca="false">INDEX($AK$310:$AK$437,$B320+(const_one-$I320)*64+const_one)</f>
        <v>360968643.572114</v>
      </c>
      <c r="AZ320" s="5" t="n">
        <f aca="false">--($C320=--(AS320&gt;AL320))</f>
        <v>0</v>
      </c>
      <c r="BA320" s="5" t="n">
        <f aca="false">--($D320=--(AT320&gt;AM320))</f>
        <v>1</v>
      </c>
      <c r="BB320" s="5" t="n">
        <f aca="false">--($E320=--(AU320&gt;AN320))</f>
        <v>0</v>
      </c>
      <c r="BC320" s="5" t="n">
        <f aca="false">--($F320=--(AV320&gt;AO320))</f>
        <v>1</v>
      </c>
      <c r="BD320" s="5" t="n">
        <f aca="false">--($G320=--(AW320&gt;AP320))</f>
        <v>0</v>
      </c>
      <c r="BE320" s="5" t="n">
        <f aca="false">--($H320=--(AX320&gt;AQ320))</f>
        <v>0</v>
      </c>
      <c r="BF320" s="5" t="n">
        <f aca="false">--($I320=--(AY320&gt;AR320))</f>
        <v>0</v>
      </c>
      <c r="BG320" s="5" t="n">
        <f aca="false">SUM(AZ320:BF320)</f>
        <v>2</v>
      </c>
      <c r="BH320" s="5" t="n">
        <f aca="false">SUM(AE320:AK320)+AB320+AC320+AD320</f>
        <v>2000000000</v>
      </c>
    </row>
    <row r="321" customFormat="false" ht="15" hidden="true" customHeight="false" outlineLevel="0" collapsed="false">
      <c r="A321" s="5" t="n">
        <f aca="false">exit_value_3_usd</f>
        <v>2000000000</v>
      </c>
      <c r="B321" s="2" t="n">
        <f aca="false">ROW()-ROW($B$310)</f>
        <v>11</v>
      </c>
      <c r="C321" s="2" t="n">
        <f aca="false">MOD(QUOTIENT($B321,1),2)</f>
        <v>1</v>
      </c>
      <c r="D321" s="2" t="n">
        <f aca="false">MOD(QUOTIENT($B321,2),2)</f>
        <v>1</v>
      </c>
      <c r="E321" s="2" t="n">
        <f aca="false">MOD(QUOTIENT($B321,4),2)</f>
        <v>0</v>
      </c>
      <c r="F321" s="2" t="n">
        <f aca="false">MOD(QUOTIENT($B321,8),2)</f>
        <v>1</v>
      </c>
      <c r="G321" s="2" t="n">
        <f aca="false">MOD(QUOTIENT($B321,16),2)</f>
        <v>0</v>
      </c>
      <c r="H321" s="2" t="n">
        <f aca="false">MOD(QUOTIENT($B321,32),2)</f>
        <v>0</v>
      </c>
      <c r="I321" s="2" t="n">
        <f aca="false">MOD(QUOTIENT($B321,64),2)</f>
        <v>0</v>
      </c>
      <c r="J321" s="5" t="n">
        <f aca="false">IF($C321=const_zero,MIN(class_series_f_invested_usd,MAX(const_zero,$A321)),const_zero)</f>
        <v>0</v>
      </c>
      <c r="K321" s="5" t="n">
        <f aca="false">IF($D321=const_zero,MIN(class_series_e_invested_usd,MAX(const_zero,$A321-SUM($J321:$J321))),const_zero)</f>
        <v>0</v>
      </c>
      <c r="L321" s="5" t="n">
        <f aca="false">IF($E321=const_zero,MIN(class_series_d_invested_usd,MAX(const_zero,$A321-SUM($J321:$K321))),const_zero)</f>
        <v>100000000</v>
      </c>
      <c r="M321" s="5" t="n">
        <f aca="false">IF($F321=const_zero,MIN(class_series_c_invested_usd,MAX(const_zero,$A321-SUM($J321:$L321))),const_zero)</f>
        <v>0</v>
      </c>
      <c r="N321" s="5" t="n">
        <f aca="false">IF($G321=const_zero,MIN(class_series_b_invested_usd,MAX(const_zero,$A321-SUM($J321:$M321))),const_zero)</f>
        <v>30000000</v>
      </c>
      <c r="O321" s="5" t="n">
        <f aca="false">IF($H321=const_zero,MIN(class_series_a_invested_usd,MAX(const_zero,$A321-SUM($J321:$N321))),const_zero)</f>
        <v>15000000</v>
      </c>
      <c r="P321" s="5" t="n">
        <f aca="false">IF($I321=const_zero,MIN(class_seed_invested_usd,MAX(const_zero,$A321-SUM($J321:$O321))),const_zero)</f>
        <v>5000000</v>
      </c>
      <c r="Q321" s="5" t="n">
        <f aca="false">MAX(const_zero,$A321-SUM($J321:$P321))</f>
        <v>1850000000</v>
      </c>
      <c r="R321" s="9" t="n">
        <f aca="false">common_rsa_total+'Pro-Forma'!$B$10+'Pro-Forma'!$B$11+IF($C321=const_one,'Pro-Forma'!$B$5,const_zero)+IF($D321=const_one,'Pro-Forma'!$F$27,const_zero)+IF($E321=const_one,'Pro-Forma'!$F$26,const_zero)+IF($F321=const_one,'Pro-Forma'!$F$25,const_zero)+IF($G321=const_one,'Pro-Forma'!$F$24,const_zero)+IF($H321=const_one,'Pro-Forma'!$F$23,const_zero)+IF($I321=const_one,'Pro-Forma'!$F$22,const_zero)</f>
        <v>18611101.1755256</v>
      </c>
      <c r="S321" s="23" t="b">
        <f aca="false">IF($R321&gt;const_zero,--($Q321&gt;option_strike_usd*$R321),const_zero)</f>
        <v>1</v>
      </c>
      <c r="T321" s="7" t="n">
        <f aca="false">IF($R321&gt;const_zero,IF($S321=const_one,($Q321+option_strike_usd*pre_f_options_issued)/($R321+pre_f_options_issued),$Q321/$R321),const_zero)</f>
        <v>87.7500412980652</v>
      </c>
      <c r="U321" s="5" t="n">
        <f aca="false">IF($C321=const_one,'Pro-Forma'!$B$5*$T321,const_zero)</f>
        <v>69960305.9982196</v>
      </c>
      <c r="V321" s="5" t="n">
        <f aca="false">IF($D321=const_one,'Pro-Forma'!$F$27*$T321,const_zero)</f>
        <v>538199107.630308</v>
      </c>
      <c r="W321" s="5" t="n">
        <f aca="false">IF($E321=const_one,'Pro-Forma'!$F$26*$T321,const_zero)</f>
        <v>0</v>
      </c>
      <c r="X321" s="5" t="n">
        <f aca="false">IF($F321=const_one,'Pro-Forma'!$F$25*$T321,const_zero)</f>
        <v>210600099.115356</v>
      </c>
      <c r="Y321" s="5" t="n">
        <f aca="false">IF($G321=const_one,'Pro-Forma'!$F$24*$T321,const_zero)</f>
        <v>0</v>
      </c>
      <c r="Z321" s="5" t="n">
        <f aca="false">IF($H321=const_one,'Pro-Forma'!$F$23*$T321,const_zero)</f>
        <v>0</v>
      </c>
      <c r="AA321" s="5" t="n">
        <f aca="false">IF($I321=const_one,'Pro-Forma'!$F$22*$T321,const_zero)</f>
        <v>0</v>
      </c>
      <c r="AB321" s="5" t="n">
        <f aca="false">('Pro-Forma'!$B$10+'Pro-Forma'!$B$11)*$T321</f>
        <v>24615012.3283662</v>
      </c>
      <c r="AC321" s="5" t="n">
        <f aca="false">common_rsa_total*$T321</f>
        <v>789750371.682587</v>
      </c>
      <c r="AD321" s="5" t="n">
        <f aca="false">IF($S321=const_one,pre_f_options_issued*($T321-option_strike_usd),const_zero)</f>
        <v>216875103.245163</v>
      </c>
      <c r="AE321" s="5" t="n">
        <f aca="false">J321+U321</f>
        <v>69960305.9982196</v>
      </c>
      <c r="AF321" s="5" t="n">
        <f aca="false">K321+V321</f>
        <v>538199107.630308</v>
      </c>
      <c r="AG321" s="5" t="n">
        <f aca="false">L321+W321</f>
        <v>100000000</v>
      </c>
      <c r="AH321" s="5" t="n">
        <f aca="false">M321+X321</f>
        <v>210600099.115356</v>
      </c>
      <c r="AI321" s="5" t="n">
        <f aca="false">N321+Y321</f>
        <v>30000000</v>
      </c>
      <c r="AJ321" s="5" t="n">
        <f aca="false">O321+Z321</f>
        <v>15000000</v>
      </c>
      <c r="AK321" s="5" t="n">
        <f aca="false">P321+AA321</f>
        <v>5000000</v>
      </c>
      <c r="AL321" s="5" t="n">
        <f aca="false">INDEX($AE$310:$AE$437,$B321-$C321*1+const_one)</f>
        <v>30000000</v>
      </c>
      <c r="AM321" s="5" t="n">
        <f aca="false">INDEX($AF$310:$AF$437,$B321-$D321*2+const_one)</f>
        <v>300000000</v>
      </c>
      <c r="AN321" s="5" t="n">
        <f aca="false">INDEX($AG$310:$AG$437,$B321-$E321*4+const_one)</f>
        <v>100000000</v>
      </c>
      <c r="AO321" s="5" t="n">
        <f aca="false">INDEX($AH$310:$AH$437,$B321-$F321*8+const_one)</f>
        <v>60000000</v>
      </c>
      <c r="AP321" s="5" t="n">
        <f aca="false">INDEX($AI$310:$AI$437,$B321-$G321*16+const_one)</f>
        <v>30000000</v>
      </c>
      <c r="AQ321" s="5" t="n">
        <f aca="false">INDEX($AJ$310:$AJ$437,$B321-$H321*32+const_one)</f>
        <v>15000000</v>
      </c>
      <c r="AR321" s="5" t="n">
        <f aca="false">INDEX($AK$310:$AK$437,$B321-$I321*64+const_one)</f>
        <v>5000000</v>
      </c>
      <c r="AS321" s="5" t="n">
        <f aca="false">INDEX($AE$310:$AE$437,$B321+(const_one-$C321)*1+const_one)</f>
        <v>69960305.9982196</v>
      </c>
      <c r="AT321" s="5" t="n">
        <f aca="false">INDEX($AF$310:$AF$437,$B321+(const_one-$D321)*2+const_one)</f>
        <v>538199107.630308</v>
      </c>
      <c r="AU321" s="5" t="n">
        <f aca="false">INDEX($AG$310:$AG$437,$B321+(const_one-$E321)*4+const_one)</f>
        <v>148172070.397312</v>
      </c>
      <c r="AV321" s="5" t="n">
        <f aca="false">INDEX($AH$310:$AH$437,$B321+(const_one-$F321)*8+const_one)</f>
        <v>210600099.115356</v>
      </c>
      <c r="AW321" s="5" t="n">
        <f aca="false">INDEX($AI$310:$AI$437,$B321+(const_one-$G321)*16+const_one)</f>
        <v>234228207.118661</v>
      </c>
      <c r="AX321" s="5" t="n">
        <f aca="false">INDEX($AJ$310:$AJ$437,$B321+(const_one-$H321)*32+const_one)</f>
        <v>357606519.052219</v>
      </c>
      <c r="AY321" s="5" t="n">
        <f aca="false">INDEX($AK$310:$AK$437,$B321+(const_one-$I321)*64+const_one)</f>
        <v>355691624.706558</v>
      </c>
      <c r="AZ321" s="5" t="n">
        <f aca="false">--($C321=--(AS321&gt;AL321))</f>
        <v>1</v>
      </c>
      <c r="BA321" s="5" t="n">
        <f aca="false">--($D321=--(AT321&gt;AM321))</f>
        <v>1</v>
      </c>
      <c r="BB321" s="5" t="n">
        <f aca="false">--($E321=--(AU321&gt;AN321))</f>
        <v>0</v>
      </c>
      <c r="BC321" s="5" t="n">
        <f aca="false">--($F321=--(AV321&gt;AO321))</f>
        <v>1</v>
      </c>
      <c r="BD321" s="5" t="n">
        <f aca="false">--($G321=--(AW321&gt;AP321))</f>
        <v>0</v>
      </c>
      <c r="BE321" s="5" t="n">
        <f aca="false">--($H321=--(AX321&gt;AQ321))</f>
        <v>0</v>
      </c>
      <c r="BF321" s="5" t="n">
        <f aca="false">--($I321=--(AY321&gt;AR321))</f>
        <v>0</v>
      </c>
      <c r="BG321" s="5" t="n">
        <f aca="false">SUM(AZ321:BF321)</f>
        <v>3</v>
      </c>
      <c r="BH321" s="5" t="n">
        <f aca="false">SUM(AE321:AK321)+AB321+AC321+AD321</f>
        <v>2000000000</v>
      </c>
    </row>
    <row r="322" customFormat="false" ht="15" hidden="true" customHeight="false" outlineLevel="0" collapsed="false">
      <c r="A322" s="5" t="n">
        <f aca="false">exit_value_3_usd</f>
        <v>2000000000</v>
      </c>
      <c r="B322" s="2" t="n">
        <f aca="false">ROW()-ROW($B$310)</f>
        <v>12</v>
      </c>
      <c r="C322" s="2" t="n">
        <f aca="false">MOD(QUOTIENT($B322,1),2)</f>
        <v>0</v>
      </c>
      <c r="D322" s="2" t="n">
        <f aca="false">MOD(QUOTIENT($B322,2),2)</f>
        <v>0</v>
      </c>
      <c r="E322" s="2" t="n">
        <f aca="false">MOD(QUOTIENT($B322,4),2)</f>
        <v>1</v>
      </c>
      <c r="F322" s="2" t="n">
        <f aca="false">MOD(QUOTIENT($B322,8),2)</f>
        <v>1</v>
      </c>
      <c r="G322" s="2" t="n">
        <f aca="false">MOD(QUOTIENT($B322,16),2)</f>
        <v>0</v>
      </c>
      <c r="H322" s="2" t="n">
        <f aca="false">MOD(QUOTIENT($B322,32),2)</f>
        <v>0</v>
      </c>
      <c r="I322" s="2" t="n">
        <f aca="false">MOD(QUOTIENT($B322,64),2)</f>
        <v>0</v>
      </c>
      <c r="J322" s="5" t="n">
        <f aca="false">IF($C322=const_zero,MIN(class_series_f_invested_usd,MAX(const_zero,$A322)),const_zero)</f>
        <v>30000000</v>
      </c>
      <c r="K322" s="5" t="n">
        <f aca="false">IF($D322=const_zero,MIN(class_series_e_invested_usd,MAX(const_zero,$A322-SUM($J322:$J322))),const_zero)</f>
        <v>300000000</v>
      </c>
      <c r="L322" s="5" t="n">
        <f aca="false">IF($E322=const_zero,MIN(class_series_d_invested_usd,MAX(const_zero,$A322-SUM($J322:$K322))),const_zero)</f>
        <v>0</v>
      </c>
      <c r="M322" s="5" t="n">
        <f aca="false">IF($F322=const_zero,MIN(class_series_c_invested_usd,MAX(const_zero,$A322-SUM($J322:$L322))),const_zero)</f>
        <v>0</v>
      </c>
      <c r="N322" s="5" t="n">
        <f aca="false">IF($G322=const_zero,MIN(class_series_b_invested_usd,MAX(const_zero,$A322-SUM($J322:$M322))),const_zero)</f>
        <v>30000000</v>
      </c>
      <c r="O322" s="5" t="n">
        <f aca="false">IF($H322=const_zero,MIN(class_series_a_invested_usd,MAX(const_zero,$A322-SUM($J322:$N322))),const_zero)</f>
        <v>15000000</v>
      </c>
      <c r="P322" s="5" t="n">
        <f aca="false">IF($I322=const_zero,MIN(class_seed_invested_usd,MAX(const_zero,$A322-SUM($J322:$O322))),const_zero)</f>
        <v>5000000</v>
      </c>
      <c r="Q322" s="5" t="n">
        <f aca="false">MAX(const_zero,$A322-SUM($J322:$P322))</f>
        <v>1620000000</v>
      </c>
      <c r="R322" s="9" t="n">
        <f aca="false">common_rsa_total+'Pro-Forma'!$B$10+'Pro-Forma'!$B$11+IF($C322=const_one,'Pro-Forma'!$B$5,const_zero)+IF($D322=const_one,'Pro-Forma'!$F$27,const_zero)+IF($E322=const_one,'Pro-Forma'!$F$26,const_zero)+IF($F322=const_one,'Pro-Forma'!$F$25,const_zero)+IF($G322=const_one,'Pro-Forma'!$F$24,const_zero)+IF($H322=const_one,'Pro-Forma'!$F$23,const_zero)+IF($I322=const_one,'Pro-Forma'!$F$22,const_zero)</f>
        <v>13414164.1892672</v>
      </c>
      <c r="S322" s="23" t="b">
        <f aca="false">IF($R322&gt;const_zero,--($Q322&gt;option_strike_usd*$R322),const_zero)</f>
        <v>1</v>
      </c>
      <c r="T322" s="7" t="n">
        <f aca="false">IF($R322&gt;const_zero,IF($S322=const_one,($Q322+option_strike_usd*pre_f_options_issued)/($R322+pre_f_options_issued),$Q322/$R322),const_zero)</f>
        <v>101.953202235669</v>
      </c>
      <c r="U322" s="5" t="n">
        <f aca="false">IF($C322=const_one,'Pro-Forma'!$B$5*$T322,const_zero)</f>
        <v>0</v>
      </c>
      <c r="V322" s="5" t="n">
        <f aca="false">IF($D322=const_one,'Pro-Forma'!$F$27*$T322,const_zero)</f>
        <v>0</v>
      </c>
      <c r="W322" s="5" t="n">
        <f aca="false">IF($E322=const_one,'Pro-Forma'!$F$26*$T322,const_zero)</f>
        <v>176751307.740649</v>
      </c>
      <c r="X322" s="5" t="n">
        <f aca="false">IF($F322=const_one,'Pro-Forma'!$F$25*$T322,const_zero)</f>
        <v>244687685.365606</v>
      </c>
      <c r="Y322" s="5" t="n">
        <f aca="false">IF($G322=const_one,'Pro-Forma'!$F$24*$T322,const_zero)</f>
        <v>0</v>
      </c>
      <c r="Z322" s="5" t="n">
        <f aca="false">IF($H322=const_one,'Pro-Forma'!$F$23*$T322,const_zero)</f>
        <v>0</v>
      </c>
      <c r="AA322" s="5" t="n">
        <f aca="false">IF($I322=const_one,'Pro-Forma'!$F$22*$T322,const_zero)</f>
        <v>0</v>
      </c>
      <c r="AB322" s="5" t="n">
        <f aca="false">('Pro-Forma'!$B$10+'Pro-Forma'!$B$11)*$T322</f>
        <v>28599181.1835505</v>
      </c>
      <c r="AC322" s="5" t="n">
        <f aca="false">common_rsa_total*$T322</f>
        <v>917578820.121022</v>
      </c>
      <c r="AD322" s="5" t="n">
        <f aca="false">IF($S322=const_one,pre_f_options_issued*($T322-option_strike_usd),const_zero)</f>
        <v>252383005.589173</v>
      </c>
      <c r="AE322" s="5" t="n">
        <f aca="false">J322+U322</f>
        <v>30000000</v>
      </c>
      <c r="AF322" s="5" t="n">
        <f aca="false">K322+V322</f>
        <v>300000000</v>
      </c>
      <c r="AG322" s="5" t="n">
        <f aca="false">L322+W322</f>
        <v>176751307.740649</v>
      </c>
      <c r="AH322" s="5" t="n">
        <f aca="false">M322+X322</f>
        <v>244687685.365606</v>
      </c>
      <c r="AI322" s="5" t="n">
        <f aca="false">N322+Y322</f>
        <v>30000000</v>
      </c>
      <c r="AJ322" s="5" t="n">
        <f aca="false">O322+Z322</f>
        <v>15000000</v>
      </c>
      <c r="AK322" s="5" t="n">
        <f aca="false">P322+AA322</f>
        <v>5000000</v>
      </c>
      <c r="AL322" s="5" t="n">
        <f aca="false">INDEX($AE$310:$AE$437,$B322-$C322*1+const_one)</f>
        <v>30000000</v>
      </c>
      <c r="AM322" s="5" t="n">
        <f aca="false">INDEX($AF$310:$AF$437,$B322-$D322*2+const_one)</f>
        <v>300000000</v>
      </c>
      <c r="AN322" s="5" t="n">
        <f aca="false">INDEX($AG$310:$AG$437,$B322-$E322*4+const_one)</f>
        <v>100000000</v>
      </c>
      <c r="AO322" s="5" t="n">
        <f aca="false">INDEX($AH$310:$AH$437,$B322-$F322*8+const_one)</f>
        <v>60000000</v>
      </c>
      <c r="AP322" s="5" t="n">
        <f aca="false">INDEX($AI$310:$AI$437,$B322-$G322*16+const_one)</f>
        <v>30000000</v>
      </c>
      <c r="AQ322" s="5" t="n">
        <f aca="false">INDEX($AJ$310:$AJ$437,$B322-$H322*32+const_one)</f>
        <v>15000000</v>
      </c>
      <c r="AR322" s="5" t="n">
        <f aca="false">INDEX($AK$310:$AK$437,$B322-$I322*64+const_one)</f>
        <v>5000000</v>
      </c>
      <c r="AS322" s="5" t="n">
        <f aca="false">INDEX($AE$310:$AE$437,$B322+(const_one-$C322)*1+const_one)</f>
        <v>78837376.9513792</v>
      </c>
      <c r="AT322" s="5" t="n">
        <f aca="false">INDEX($AF$310:$AF$437,$B322+(const_one-$D322)*2+const_one)</f>
        <v>534814221.143306</v>
      </c>
      <c r="AU322" s="5" t="n">
        <f aca="false">INDEX($AG$310:$AG$437,$B322+(const_one-$E322)*4+const_one)</f>
        <v>176751307.740649</v>
      </c>
      <c r="AV322" s="5" t="n">
        <f aca="false">INDEX($AH$310:$AH$437,$B322+(const_one-$F322)*8+const_one)</f>
        <v>244687685.365606</v>
      </c>
      <c r="AW322" s="5" t="n">
        <f aca="false">INDEX($AI$310:$AI$437,$B322+(const_one-$G322)*16+const_one)</f>
        <v>262105158.356039</v>
      </c>
      <c r="AX322" s="5" t="n">
        <f aca="false">INDEX($AJ$310:$AJ$437,$B322+(const_one-$H322)*32+const_one)</f>
        <v>391481099.885488</v>
      </c>
      <c r="AY322" s="5" t="n">
        <f aca="false">INDEX($AK$310:$AK$437,$B322+(const_one-$I322)*64+const_one)</f>
        <v>389090375.611378</v>
      </c>
      <c r="AZ322" s="5" t="n">
        <f aca="false">--($C322=--(AS322&gt;AL322))</f>
        <v>0</v>
      </c>
      <c r="BA322" s="5" t="n">
        <f aca="false">--($D322=--(AT322&gt;AM322))</f>
        <v>0</v>
      </c>
      <c r="BB322" s="5" t="n">
        <f aca="false">--($E322=--(AU322&gt;AN322))</f>
        <v>1</v>
      </c>
      <c r="BC322" s="5" t="n">
        <f aca="false">--($F322=--(AV322&gt;AO322))</f>
        <v>1</v>
      </c>
      <c r="BD322" s="5" t="n">
        <f aca="false">--($G322=--(AW322&gt;AP322))</f>
        <v>0</v>
      </c>
      <c r="BE322" s="5" t="n">
        <f aca="false">--($H322=--(AX322&gt;AQ322))</f>
        <v>0</v>
      </c>
      <c r="BF322" s="5" t="n">
        <f aca="false">--($I322=--(AY322&gt;AR322))</f>
        <v>0</v>
      </c>
      <c r="BG322" s="5" t="n">
        <f aca="false">SUM(AZ322:BF322)</f>
        <v>2</v>
      </c>
      <c r="BH322" s="5" t="n">
        <f aca="false">SUM(AE322:AK322)+AB322+AC322+AD322</f>
        <v>2000000000</v>
      </c>
    </row>
    <row r="323" customFormat="false" ht="15" hidden="true" customHeight="false" outlineLevel="0" collapsed="false">
      <c r="A323" s="5" t="n">
        <f aca="false">exit_value_3_usd</f>
        <v>2000000000</v>
      </c>
      <c r="B323" s="2" t="n">
        <f aca="false">ROW()-ROW($B$310)</f>
        <v>13</v>
      </c>
      <c r="C323" s="2" t="n">
        <f aca="false">MOD(QUOTIENT($B323,1),2)</f>
        <v>1</v>
      </c>
      <c r="D323" s="2" t="n">
        <f aca="false">MOD(QUOTIENT($B323,2),2)</f>
        <v>0</v>
      </c>
      <c r="E323" s="2" t="n">
        <f aca="false">MOD(QUOTIENT($B323,4),2)</f>
        <v>1</v>
      </c>
      <c r="F323" s="2" t="n">
        <f aca="false">MOD(QUOTIENT($B323,8),2)</f>
        <v>1</v>
      </c>
      <c r="G323" s="2" t="n">
        <f aca="false">MOD(QUOTIENT($B323,16),2)</f>
        <v>0</v>
      </c>
      <c r="H323" s="2" t="n">
        <f aca="false">MOD(QUOTIENT($B323,32),2)</f>
        <v>0</v>
      </c>
      <c r="I323" s="2" t="n">
        <f aca="false">MOD(QUOTIENT($B323,64),2)</f>
        <v>0</v>
      </c>
      <c r="J323" s="5" t="n">
        <f aca="false">IF($C323=const_zero,MIN(class_series_f_invested_usd,MAX(const_zero,$A323)),const_zero)</f>
        <v>0</v>
      </c>
      <c r="K323" s="5" t="n">
        <f aca="false">IF($D323=const_zero,MIN(class_series_e_invested_usd,MAX(const_zero,$A323-SUM($J323:$J323))),const_zero)</f>
        <v>300000000</v>
      </c>
      <c r="L323" s="5" t="n">
        <f aca="false">IF($E323=const_zero,MIN(class_series_d_invested_usd,MAX(const_zero,$A323-SUM($J323:$K323))),const_zero)</f>
        <v>0</v>
      </c>
      <c r="M323" s="5" t="n">
        <f aca="false">IF($F323=const_zero,MIN(class_series_c_invested_usd,MAX(const_zero,$A323-SUM($J323:$L323))),const_zero)</f>
        <v>0</v>
      </c>
      <c r="N323" s="5" t="n">
        <f aca="false">IF($G323=const_zero,MIN(class_series_b_invested_usd,MAX(const_zero,$A323-SUM($J323:$M323))),const_zero)</f>
        <v>30000000</v>
      </c>
      <c r="O323" s="5" t="n">
        <f aca="false">IF($H323=const_zero,MIN(class_series_a_invested_usd,MAX(const_zero,$A323-SUM($J323:$N323))),const_zero)</f>
        <v>15000000</v>
      </c>
      <c r="P323" s="5" t="n">
        <f aca="false">IF($I323=const_zero,MIN(class_seed_invested_usd,MAX(const_zero,$A323-SUM($J323:$O323))),const_zero)</f>
        <v>5000000</v>
      </c>
      <c r="Q323" s="5" t="n">
        <f aca="false">MAX(const_zero,$A323-SUM($J323:$P323))</f>
        <v>1650000000</v>
      </c>
      <c r="R323" s="9" t="n">
        <f aca="false">common_rsa_total+'Pro-Forma'!$B$10+'Pro-Forma'!$B$11+IF($C323=const_one,'Pro-Forma'!$B$5,const_zero)+IF($D323=const_one,'Pro-Forma'!$F$27,const_zero)+IF($E323=const_one,'Pro-Forma'!$F$26,const_zero)+IF($F323=const_one,'Pro-Forma'!$F$25,const_zero)+IF($G323=const_one,'Pro-Forma'!$F$24,const_zero)+IF($H323=const_one,'Pro-Forma'!$F$23,const_zero)+IF($I323=const_one,'Pro-Forma'!$F$22,const_zero)</f>
        <v>14211432.2584705</v>
      </c>
      <c r="S323" s="23" t="b">
        <f aca="false">IF($R323&gt;const_zero,--($Q323&gt;option_strike_usd*$R323),const_zero)</f>
        <v>1</v>
      </c>
      <c r="T323" s="7" t="n">
        <f aca="false">IF($R323&gt;const_zero,IF($S323=const_one,($Q323+option_strike_usd*pre_f_options_issued)/($R323+pre_f_options_issued),$Q323/$R323),const_zero)</f>
        <v>98.8844028711184</v>
      </c>
      <c r="U323" s="5" t="n">
        <f aca="false">IF($C323=const_one,'Pro-Forma'!$B$5*$T323,const_zero)</f>
        <v>78837376.9513792</v>
      </c>
      <c r="V323" s="5" t="n">
        <f aca="false">IF($D323=const_one,'Pro-Forma'!$F$27*$T323,const_zero)</f>
        <v>0</v>
      </c>
      <c r="W323" s="5" t="n">
        <f aca="false">IF($E323=const_one,'Pro-Forma'!$F$26*$T323,const_zero)</f>
        <v>171431079.547873</v>
      </c>
      <c r="X323" s="5" t="n">
        <f aca="false">IF($F323=const_one,'Pro-Forma'!$F$25*$T323,const_zero)</f>
        <v>237322566.890684</v>
      </c>
      <c r="Y323" s="5" t="n">
        <f aca="false">IF($G323=const_one,'Pro-Forma'!$F$24*$T323,const_zero)</f>
        <v>0</v>
      </c>
      <c r="Z323" s="5" t="n">
        <f aca="false">IF($H323=const_one,'Pro-Forma'!$F$23*$T323,const_zero)</f>
        <v>0</v>
      </c>
      <c r="AA323" s="5" t="n">
        <f aca="false">IF($I323=const_one,'Pro-Forma'!$F$22*$T323,const_zero)</f>
        <v>0</v>
      </c>
      <c r="AB323" s="5" t="n">
        <f aca="false">('Pro-Forma'!$B$10+'Pro-Forma'!$B$11)*$T323</f>
        <v>27738343.5922027</v>
      </c>
      <c r="AC323" s="5" t="n">
        <f aca="false">common_rsa_total*$T323</f>
        <v>889959625.840066</v>
      </c>
      <c r="AD323" s="5" t="n">
        <f aca="false">IF($S323=const_one,pre_f_options_issued*($T323-option_strike_usd),const_zero)</f>
        <v>244711007.177796</v>
      </c>
      <c r="AE323" s="5" t="n">
        <f aca="false">J323+U323</f>
        <v>78837376.9513792</v>
      </c>
      <c r="AF323" s="5" t="n">
        <f aca="false">K323+V323</f>
        <v>300000000</v>
      </c>
      <c r="AG323" s="5" t="n">
        <f aca="false">L323+W323</f>
        <v>171431079.547873</v>
      </c>
      <c r="AH323" s="5" t="n">
        <f aca="false">M323+X323</f>
        <v>237322566.890684</v>
      </c>
      <c r="AI323" s="5" t="n">
        <f aca="false">N323+Y323</f>
        <v>30000000</v>
      </c>
      <c r="AJ323" s="5" t="n">
        <f aca="false">O323+Z323</f>
        <v>15000000</v>
      </c>
      <c r="AK323" s="5" t="n">
        <f aca="false">P323+AA323</f>
        <v>5000000</v>
      </c>
      <c r="AL323" s="5" t="n">
        <f aca="false">INDEX($AE$310:$AE$437,$B323-$C323*1+const_one)</f>
        <v>30000000</v>
      </c>
      <c r="AM323" s="5" t="n">
        <f aca="false">INDEX($AF$310:$AF$437,$B323-$D323*2+const_one)</f>
        <v>300000000</v>
      </c>
      <c r="AN323" s="5" t="n">
        <f aca="false">INDEX($AG$310:$AG$437,$B323-$E323*4+const_one)</f>
        <v>100000000</v>
      </c>
      <c r="AO323" s="5" t="n">
        <f aca="false">INDEX($AH$310:$AH$437,$B323-$F323*8+const_one)</f>
        <v>60000000</v>
      </c>
      <c r="AP323" s="5" t="n">
        <f aca="false">INDEX($AI$310:$AI$437,$B323-$G323*16+const_one)</f>
        <v>30000000</v>
      </c>
      <c r="AQ323" s="5" t="n">
        <f aca="false">INDEX($AJ$310:$AJ$437,$B323-$H323*32+const_one)</f>
        <v>15000000</v>
      </c>
      <c r="AR323" s="5" t="n">
        <f aca="false">INDEX($AK$310:$AK$437,$B323-$I323*64+const_one)</f>
        <v>5000000</v>
      </c>
      <c r="AS323" s="5" t="n">
        <f aca="false">INDEX($AE$310:$AE$437,$B323+(const_one-$C323)*1+const_one)</f>
        <v>78837376.9513792</v>
      </c>
      <c r="AT323" s="5" t="n">
        <f aca="false">INDEX($AF$310:$AF$437,$B323+(const_one-$D323)*2+const_one)</f>
        <v>524203876.698844</v>
      </c>
      <c r="AU323" s="5" t="n">
        <f aca="false">INDEX($AG$310:$AG$437,$B323+(const_one-$E323)*4+const_one)</f>
        <v>171431079.547873</v>
      </c>
      <c r="AV323" s="5" t="n">
        <f aca="false">INDEX($AH$310:$AH$437,$B323+(const_one-$F323)*8+const_one)</f>
        <v>237322566.890684</v>
      </c>
      <c r="AW323" s="5" t="n">
        <f aca="false">INDEX($AI$310:$AI$437,$B323+(const_one-$G323)*16+const_one)</f>
        <v>256069672.35123</v>
      </c>
      <c r="AX323" s="5" t="n">
        <f aca="false">INDEX($AJ$310:$AJ$437,$B323+(const_one-$H323)*32+const_one)</f>
        <v>384014278.7792</v>
      </c>
      <c r="AY323" s="5" t="n">
        <f aca="false">INDEX($AK$310:$AK$437,$B323+(const_one-$I323)*64+const_one)</f>
        <v>381711344.573627</v>
      </c>
      <c r="AZ323" s="5" t="n">
        <f aca="false">--($C323=--(AS323&gt;AL323))</f>
        <v>1</v>
      </c>
      <c r="BA323" s="5" t="n">
        <f aca="false">--($D323=--(AT323&gt;AM323))</f>
        <v>0</v>
      </c>
      <c r="BB323" s="5" t="n">
        <f aca="false">--($E323=--(AU323&gt;AN323))</f>
        <v>1</v>
      </c>
      <c r="BC323" s="5" t="n">
        <f aca="false">--($F323=--(AV323&gt;AO323))</f>
        <v>1</v>
      </c>
      <c r="BD323" s="5" t="n">
        <f aca="false">--($G323=--(AW323&gt;AP323))</f>
        <v>0</v>
      </c>
      <c r="BE323" s="5" t="n">
        <f aca="false">--($H323=--(AX323&gt;AQ323))</f>
        <v>0</v>
      </c>
      <c r="BF323" s="5" t="n">
        <f aca="false">--($I323=--(AY323&gt;AR323))</f>
        <v>0</v>
      </c>
      <c r="BG323" s="5" t="n">
        <f aca="false">SUM(AZ323:BF323)</f>
        <v>3</v>
      </c>
      <c r="BH323" s="5" t="n">
        <f aca="false">SUM(AE323:AK323)+AB323+AC323+AD323</f>
        <v>2000000000</v>
      </c>
    </row>
    <row r="324" customFormat="false" ht="15" hidden="true" customHeight="false" outlineLevel="0" collapsed="false">
      <c r="A324" s="5" t="n">
        <f aca="false">exit_value_3_usd</f>
        <v>2000000000</v>
      </c>
      <c r="B324" s="2" t="n">
        <f aca="false">ROW()-ROW($B$310)</f>
        <v>14</v>
      </c>
      <c r="C324" s="2" t="n">
        <f aca="false">MOD(QUOTIENT($B324,1),2)</f>
        <v>0</v>
      </c>
      <c r="D324" s="2" t="n">
        <f aca="false">MOD(QUOTIENT($B324,2),2)</f>
        <v>1</v>
      </c>
      <c r="E324" s="2" t="n">
        <f aca="false">MOD(QUOTIENT($B324,4),2)</f>
        <v>1</v>
      </c>
      <c r="F324" s="2" t="n">
        <f aca="false">MOD(QUOTIENT($B324,8),2)</f>
        <v>1</v>
      </c>
      <c r="G324" s="2" t="n">
        <f aca="false">MOD(QUOTIENT($B324,16),2)</f>
        <v>0</v>
      </c>
      <c r="H324" s="2" t="n">
        <f aca="false">MOD(QUOTIENT($B324,32),2)</f>
        <v>0</v>
      </c>
      <c r="I324" s="2" t="n">
        <f aca="false">MOD(QUOTIENT($B324,64),2)</f>
        <v>0</v>
      </c>
      <c r="J324" s="5" t="n">
        <f aca="false">IF($C324=const_zero,MIN(class_series_f_invested_usd,MAX(const_zero,$A324)),const_zero)</f>
        <v>30000000</v>
      </c>
      <c r="K324" s="5" t="n">
        <f aca="false">IF($D324=const_zero,MIN(class_series_e_invested_usd,MAX(const_zero,$A324-SUM($J324:$J324))),const_zero)</f>
        <v>0</v>
      </c>
      <c r="L324" s="5" t="n">
        <f aca="false">IF($E324=const_zero,MIN(class_series_d_invested_usd,MAX(const_zero,$A324-SUM($J324:$K324))),const_zero)</f>
        <v>0</v>
      </c>
      <c r="M324" s="5" t="n">
        <f aca="false">IF($F324=const_zero,MIN(class_series_c_invested_usd,MAX(const_zero,$A324-SUM($J324:$L324))),const_zero)</f>
        <v>0</v>
      </c>
      <c r="N324" s="5" t="n">
        <f aca="false">IF($G324=const_zero,MIN(class_series_b_invested_usd,MAX(const_zero,$A324-SUM($J324:$M324))),const_zero)</f>
        <v>30000000</v>
      </c>
      <c r="O324" s="5" t="n">
        <f aca="false">IF($H324=const_zero,MIN(class_series_a_invested_usd,MAX(const_zero,$A324-SUM($J324:$N324))),const_zero)</f>
        <v>15000000</v>
      </c>
      <c r="P324" s="5" t="n">
        <f aca="false">IF($I324=const_zero,MIN(class_seed_invested_usd,MAX(const_zero,$A324-SUM($J324:$O324))),const_zero)</f>
        <v>5000000</v>
      </c>
      <c r="Q324" s="5" t="n">
        <f aca="false">MAX(const_zero,$A324-SUM($J324:$P324))</f>
        <v>1920000000</v>
      </c>
      <c r="R324" s="9" t="n">
        <f aca="false">common_rsa_total+'Pro-Forma'!$B$10+'Pro-Forma'!$B$11+IF($C324=const_one,'Pro-Forma'!$B$5,const_zero)+IF($D324=const_one,'Pro-Forma'!$F$27,const_zero)+IF($E324=const_one,'Pro-Forma'!$F$26,const_zero)+IF($F324=const_one,'Pro-Forma'!$F$25,const_zero)+IF($G324=const_one,'Pro-Forma'!$F$24,const_zero)+IF($H324=const_one,'Pro-Forma'!$F$23,const_zero)+IF($I324=const_one,'Pro-Forma'!$F$22,const_zero)</f>
        <v>19547484.4666011</v>
      </c>
      <c r="S324" s="23" t="b">
        <f aca="false">IF($R324&gt;const_zero,--($Q324&gt;option_strike_usd*$R324),const_zero)</f>
        <v>1</v>
      </c>
      <c r="T324" s="7" t="n">
        <f aca="false">IF($R324&gt;const_zero,IF($S324=const_one,($Q324+option_strike_usd*pre_f_options_issued)/($R324+pre_f_options_issued),$Q324/$R324),const_zero)</f>
        <v>87.1981564569113</v>
      </c>
      <c r="U324" s="5" t="n">
        <f aca="false">IF($C324=const_one,'Pro-Forma'!$B$5*$T324,const_zero)</f>
        <v>0</v>
      </c>
      <c r="V324" s="5" t="n">
        <f aca="false">IF($D324=const_one,'Pro-Forma'!$F$27*$T324,const_zero)</f>
        <v>534814221.143306</v>
      </c>
      <c r="W324" s="5" t="n">
        <f aca="false">IF($E324=const_one,'Pro-Forma'!$F$26*$T324,const_zero)</f>
        <v>151171202.555329</v>
      </c>
      <c r="X324" s="5" t="n">
        <f aca="false">IF($F324=const_one,'Pro-Forma'!$F$25*$T324,const_zero)</f>
        <v>209275575.496587</v>
      </c>
      <c r="Y324" s="5" t="n">
        <f aca="false">IF($G324=const_one,'Pro-Forma'!$F$24*$T324,const_zero)</f>
        <v>0</v>
      </c>
      <c r="Z324" s="5" t="n">
        <f aca="false">IF($H324=const_one,'Pro-Forma'!$F$23*$T324,const_zero)</f>
        <v>0</v>
      </c>
      <c r="AA324" s="5" t="n">
        <f aca="false">IF($I324=const_one,'Pro-Forma'!$F$22*$T324,const_zero)</f>
        <v>0</v>
      </c>
      <c r="AB324" s="5" t="n">
        <f aca="false">('Pro-Forma'!$B$10+'Pro-Forma'!$B$11)*$T324</f>
        <v>24460201.5502983</v>
      </c>
      <c r="AC324" s="5" t="n">
        <f aca="false">common_rsa_total*$T324</f>
        <v>784783408.112202</v>
      </c>
      <c r="AD324" s="5" t="n">
        <f aca="false">IF($S324=const_one,pre_f_options_issued*($T324-option_strike_usd),const_zero)</f>
        <v>215495391.142278</v>
      </c>
      <c r="AE324" s="5" t="n">
        <f aca="false">J324+U324</f>
        <v>30000000</v>
      </c>
      <c r="AF324" s="5" t="n">
        <f aca="false">K324+V324</f>
        <v>534814221.143306</v>
      </c>
      <c r="AG324" s="5" t="n">
        <f aca="false">L324+W324</f>
        <v>151171202.555329</v>
      </c>
      <c r="AH324" s="5" t="n">
        <f aca="false">M324+X324</f>
        <v>209275575.496587</v>
      </c>
      <c r="AI324" s="5" t="n">
        <f aca="false">N324+Y324</f>
        <v>30000000</v>
      </c>
      <c r="AJ324" s="5" t="n">
        <f aca="false">O324+Z324</f>
        <v>15000000</v>
      </c>
      <c r="AK324" s="5" t="n">
        <f aca="false">P324+AA324</f>
        <v>5000000</v>
      </c>
      <c r="AL324" s="5" t="n">
        <f aca="false">INDEX($AE$310:$AE$437,$B324-$C324*1+const_one)</f>
        <v>30000000</v>
      </c>
      <c r="AM324" s="5" t="n">
        <f aca="false">INDEX($AF$310:$AF$437,$B324-$D324*2+const_one)</f>
        <v>300000000</v>
      </c>
      <c r="AN324" s="5" t="n">
        <f aca="false">INDEX($AG$310:$AG$437,$B324-$E324*4+const_one)</f>
        <v>100000000</v>
      </c>
      <c r="AO324" s="5" t="n">
        <f aca="false">INDEX($AH$310:$AH$437,$B324-$F324*8+const_one)</f>
        <v>60000000</v>
      </c>
      <c r="AP324" s="5" t="n">
        <f aca="false">INDEX($AI$310:$AI$437,$B324-$G324*16+const_one)</f>
        <v>30000000</v>
      </c>
      <c r="AQ324" s="5" t="n">
        <f aca="false">INDEX($AJ$310:$AJ$437,$B324-$H324*32+const_one)</f>
        <v>15000000</v>
      </c>
      <c r="AR324" s="5" t="n">
        <f aca="false">INDEX($AK$310:$AK$437,$B324-$I324*64+const_one)</f>
        <v>5000000</v>
      </c>
      <c r="AS324" s="5" t="n">
        <f aca="false">INDEX($AE$310:$AE$437,$B324+(const_one-$C324)*1+const_one)</f>
        <v>68141071.0262553</v>
      </c>
      <c r="AT324" s="5" t="n">
        <f aca="false">INDEX($AF$310:$AF$437,$B324+(const_one-$D324)*2+const_one)</f>
        <v>534814221.143306</v>
      </c>
      <c r="AU324" s="5" t="n">
        <f aca="false">INDEX($AG$310:$AG$437,$B324+(const_one-$E324)*4+const_one)</f>
        <v>151171202.555329</v>
      </c>
      <c r="AV324" s="5" t="n">
        <f aca="false">INDEX($AH$310:$AH$437,$B324+(const_one-$F324)*8+const_one)</f>
        <v>209275575.496587</v>
      </c>
      <c r="AW324" s="5" t="n">
        <f aca="false">INDEX($AI$310:$AI$437,$B324+(const_one-$G324)*16+const_one)</f>
        <v>233855819.246461</v>
      </c>
      <c r="AX324" s="5" t="n">
        <f aca="false">INDEX($AJ$310:$AJ$437,$B324+(const_one-$H324)*32+const_one)</f>
        <v>358166394.806969</v>
      </c>
      <c r="AY324" s="5" t="n">
        <f aca="false">INDEX($AK$310:$AK$437,$B324+(const_one-$I324)*64+const_one)</f>
        <v>356317794.059578</v>
      </c>
      <c r="AZ324" s="5" t="n">
        <f aca="false">--($C324=--(AS324&gt;AL324))</f>
        <v>0</v>
      </c>
      <c r="BA324" s="5" t="n">
        <f aca="false">--($D324=--(AT324&gt;AM324))</f>
        <v>1</v>
      </c>
      <c r="BB324" s="5" t="n">
        <f aca="false">--($E324=--(AU324&gt;AN324))</f>
        <v>1</v>
      </c>
      <c r="BC324" s="5" t="n">
        <f aca="false">--($F324=--(AV324&gt;AO324))</f>
        <v>1</v>
      </c>
      <c r="BD324" s="5" t="n">
        <f aca="false">--($G324=--(AW324&gt;AP324))</f>
        <v>0</v>
      </c>
      <c r="BE324" s="5" t="n">
        <f aca="false">--($H324=--(AX324&gt;AQ324))</f>
        <v>0</v>
      </c>
      <c r="BF324" s="5" t="n">
        <f aca="false">--($I324=--(AY324&gt;AR324))</f>
        <v>0</v>
      </c>
      <c r="BG324" s="5" t="n">
        <f aca="false">SUM(AZ324:BF324)</f>
        <v>3</v>
      </c>
      <c r="BH324" s="5" t="n">
        <f aca="false">SUM(AE324:AK324)+AB324+AC324+AD324</f>
        <v>2000000000</v>
      </c>
    </row>
    <row r="325" customFormat="false" ht="15" hidden="true" customHeight="false" outlineLevel="0" collapsed="false">
      <c r="A325" s="5" t="n">
        <f aca="false">exit_value_3_usd</f>
        <v>2000000000</v>
      </c>
      <c r="B325" s="2" t="n">
        <f aca="false">ROW()-ROW($B$310)</f>
        <v>15</v>
      </c>
      <c r="C325" s="2" t="n">
        <f aca="false">MOD(QUOTIENT($B325,1),2)</f>
        <v>1</v>
      </c>
      <c r="D325" s="2" t="n">
        <f aca="false">MOD(QUOTIENT($B325,2),2)</f>
        <v>1</v>
      </c>
      <c r="E325" s="2" t="n">
        <f aca="false">MOD(QUOTIENT($B325,4),2)</f>
        <v>1</v>
      </c>
      <c r="F325" s="2" t="n">
        <f aca="false">MOD(QUOTIENT($B325,8),2)</f>
        <v>1</v>
      </c>
      <c r="G325" s="2" t="n">
        <f aca="false">MOD(QUOTIENT($B325,16),2)</f>
        <v>0</v>
      </c>
      <c r="H325" s="2" t="n">
        <f aca="false">MOD(QUOTIENT($B325,32),2)</f>
        <v>0</v>
      </c>
      <c r="I325" s="2" t="n">
        <f aca="false">MOD(QUOTIENT($B325,64),2)</f>
        <v>0</v>
      </c>
      <c r="J325" s="5" t="n">
        <f aca="false">IF($C325=const_zero,MIN(class_series_f_invested_usd,MAX(const_zero,$A325)),const_zero)</f>
        <v>0</v>
      </c>
      <c r="K325" s="5" t="n">
        <f aca="false">IF($D325=const_zero,MIN(class_series_e_invested_usd,MAX(const_zero,$A325-SUM($J325:$J325))),const_zero)</f>
        <v>0</v>
      </c>
      <c r="L325" s="5" t="n">
        <f aca="false">IF($E325=const_zero,MIN(class_series_d_invested_usd,MAX(const_zero,$A325-SUM($J325:$K325))),const_zero)</f>
        <v>0</v>
      </c>
      <c r="M325" s="5" t="n">
        <f aca="false">IF($F325=const_zero,MIN(class_series_c_invested_usd,MAX(const_zero,$A325-SUM($J325:$L325))),const_zero)</f>
        <v>0</v>
      </c>
      <c r="N325" s="5" t="n">
        <f aca="false">IF($G325=const_zero,MIN(class_series_b_invested_usd,MAX(const_zero,$A325-SUM($J325:$M325))),const_zero)</f>
        <v>30000000</v>
      </c>
      <c r="O325" s="5" t="n">
        <f aca="false">IF($H325=const_zero,MIN(class_series_a_invested_usd,MAX(const_zero,$A325-SUM($J325:$N325))),const_zero)</f>
        <v>15000000</v>
      </c>
      <c r="P325" s="5" t="n">
        <f aca="false">IF($I325=const_zero,MIN(class_seed_invested_usd,MAX(const_zero,$A325-SUM($J325:$O325))),const_zero)</f>
        <v>5000000</v>
      </c>
      <c r="Q325" s="5" t="n">
        <f aca="false">MAX(const_zero,$A325-SUM($J325:$P325))</f>
        <v>1950000000</v>
      </c>
      <c r="R325" s="9" t="n">
        <f aca="false">common_rsa_total+'Pro-Forma'!$B$10+'Pro-Forma'!$B$11+IF($C325=const_one,'Pro-Forma'!$B$5,const_zero)+IF($D325=const_one,'Pro-Forma'!$F$27,const_zero)+IF($E325=const_one,'Pro-Forma'!$F$26,const_zero)+IF($F325=const_one,'Pro-Forma'!$F$25,const_zero)+IF($G325=const_one,'Pro-Forma'!$F$24,const_zero)+IF($H325=const_one,'Pro-Forma'!$F$23,const_zero)+IF($I325=const_one,'Pro-Forma'!$F$22,const_zero)</f>
        <v>20344752.5358044</v>
      </c>
      <c r="S325" s="23" t="b">
        <f aca="false">IF($R325&gt;const_zero,--($Q325&gt;option_strike_usd*$R325),const_zero)</f>
        <v>1</v>
      </c>
      <c r="T325" s="7" t="n">
        <f aca="false">IF($R325&gt;const_zero,IF($S325=const_one,($Q325+option_strike_usd*pre_f_options_issued)/($R325+pre_f_options_issued),$Q325/$R325),const_zero)</f>
        <v>85.468205310601</v>
      </c>
      <c r="U325" s="5" t="n">
        <f aca="false">IF($C325=const_one,'Pro-Forma'!$B$5*$T325,const_zero)</f>
        <v>68141071.0262553</v>
      </c>
      <c r="V325" s="5" t="n">
        <f aca="false">IF($D325=const_one,'Pro-Forma'!$F$27*$T325,const_zero)</f>
        <v>524203876.698844</v>
      </c>
      <c r="W325" s="5" t="n">
        <f aca="false">IF($E325=const_one,'Pro-Forma'!$F$26*$T325,const_zero)</f>
        <v>148172070.397312</v>
      </c>
      <c r="X325" s="5" t="n">
        <f aca="false">IF($F325=const_one,'Pro-Forma'!$F$25*$T325,const_zero)</f>
        <v>205123692.745442</v>
      </c>
      <c r="Y325" s="5" t="n">
        <f aca="false">IF($G325=const_one,'Pro-Forma'!$F$24*$T325,const_zero)</f>
        <v>0</v>
      </c>
      <c r="Z325" s="5" t="n">
        <f aca="false">IF($H325=const_one,'Pro-Forma'!$F$23*$T325,const_zero)</f>
        <v>0</v>
      </c>
      <c r="AA325" s="5" t="n">
        <f aca="false">IF($I325=const_one,'Pro-Forma'!$F$22*$T325,const_zero)</f>
        <v>0</v>
      </c>
      <c r="AB325" s="5" t="n">
        <f aca="false">('Pro-Forma'!$B$10+'Pro-Forma'!$B$11)*$T325</f>
        <v>23974928.0602352</v>
      </c>
      <c r="AC325" s="5" t="n">
        <f aca="false">common_rsa_total*$T325</f>
        <v>769213847.795409</v>
      </c>
      <c r="AD325" s="5" t="n">
        <f aca="false">IF($S325=const_one,pre_f_options_issued*($T325-option_strike_usd),const_zero)</f>
        <v>211170513.276502</v>
      </c>
      <c r="AE325" s="5" t="n">
        <f aca="false">J325+U325</f>
        <v>68141071.0262553</v>
      </c>
      <c r="AF325" s="5" t="n">
        <f aca="false">K325+V325</f>
        <v>524203876.698844</v>
      </c>
      <c r="AG325" s="5" t="n">
        <f aca="false">L325+W325</f>
        <v>148172070.397312</v>
      </c>
      <c r="AH325" s="5" t="n">
        <f aca="false">M325+X325</f>
        <v>205123692.745442</v>
      </c>
      <c r="AI325" s="5" t="n">
        <f aca="false">N325+Y325</f>
        <v>30000000</v>
      </c>
      <c r="AJ325" s="5" t="n">
        <f aca="false">O325+Z325</f>
        <v>15000000</v>
      </c>
      <c r="AK325" s="5" t="n">
        <f aca="false">P325+AA325</f>
        <v>5000000</v>
      </c>
      <c r="AL325" s="5" t="n">
        <f aca="false">INDEX($AE$310:$AE$437,$B325-$C325*1+const_one)</f>
        <v>30000000</v>
      </c>
      <c r="AM325" s="5" t="n">
        <f aca="false">INDEX($AF$310:$AF$437,$B325-$D325*2+const_one)</f>
        <v>300000000</v>
      </c>
      <c r="AN325" s="5" t="n">
        <f aca="false">INDEX($AG$310:$AG$437,$B325-$E325*4+const_one)</f>
        <v>100000000</v>
      </c>
      <c r="AO325" s="5" t="n">
        <f aca="false">INDEX($AH$310:$AH$437,$B325-$F325*8+const_one)</f>
        <v>60000000</v>
      </c>
      <c r="AP325" s="5" t="n">
        <f aca="false">INDEX($AI$310:$AI$437,$B325-$G325*16+const_one)</f>
        <v>30000000</v>
      </c>
      <c r="AQ325" s="5" t="n">
        <f aca="false">INDEX($AJ$310:$AJ$437,$B325-$H325*32+const_one)</f>
        <v>15000000</v>
      </c>
      <c r="AR325" s="5" t="n">
        <f aca="false">INDEX($AK$310:$AK$437,$B325-$I325*64+const_one)</f>
        <v>5000000</v>
      </c>
      <c r="AS325" s="5" t="n">
        <f aca="false">INDEX($AE$310:$AE$437,$B325+(const_one-$C325)*1+const_one)</f>
        <v>68141071.0262553</v>
      </c>
      <c r="AT325" s="5" t="n">
        <f aca="false">INDEX($AF$310:$AF$437,$B325+(const_one-$D325)*2+const_one)</f>
        <v>524203876.698844</v>
      </c>
      <c r="AU325" s="5" t="n">
        <f aca="false">INDEX($AG$310:$AG$437,$B325+(const_one-$E325)*4+const_one)</f>
        <v>148172070.397312</v>
      </c>
      <c r="AV325" s="5" t="n">
        <f aca="false">INDEX($AH$310:$AH$437,$B325+(const_one-$F325)*8+const_one)</f>
        <v>205123692.745442</v>
      </c>
      <c r="AW325" s="5" t="n">
        <f aca="false">INDEX($AI$310:$AI$437,$B325+(const_one-$G325)*16+const_one)</f>
        <v>230124083.864241</v>
      </c>
      <c r="AX325" s="5" t="n">
        <f aca="false">INDEX($AJ$310:$AJ$437,$B325+(const_one-$H325)*32+const_one)</f>
        <v>353298165.869867</v>
      </c>
      <c r="AY325" s="5" t="n">
        <f aca="false">INDEX($AK$310:$AK$437,$B325+(const_one-$I325)*64+const_one)</f>
        <v>351502495.395306</v>
      </c>
      <c r="AZ325" s="5" t="n">
        <f aca="false">--($C325=--(AS325&gt;AL325))</f>
        <v>1</v>
      </c>
      <c r="BA325" s="5" t="n">
        <f aca="false">--($D325=--(AT325&gt;AM325))</f>
        <v>1</v>
      </c>
      <c r="BB325" s="5" t="n">
        <f aca="false">--($E325=--(AU325&gt;AN325))</f>
        <v>1</v>
      </c>
      <c r="BC325" s="5" t="n">
        <f aca="false">--($F325=--(AV325&gt;AO325))</f>
        <v>1</v>
      </c>
      <c r="BD325" s="5" t="n">
        <f aca="false">--($G325=--(AW325&gt;AP325))</f>
        <v>0</v>
      </c>
      <c r="BE325" s="5" t="n">
        <f aca="false">--($H325=--(AX325&gt;AQ325))</f>
        <v>0</v>
      </c>
      <c r="BF325" s="5" t="n">
        <f aca="false">--($I325=--(AY325&gt;AR325))</f>
        <v>0</v>
      </c>
      <c r="BG325" s="5" t="n">
        <f aca="false">SUM(AZ325:BF325)</f>
        <v>4</v>
      </c>
      <c r="BH325" s="5" t="n">
        <f aca="false">SUM(AE325:AK325)+AB325+AC325+AD325</f>
        <v>2000000000</v>
      </c>
    </row>
    <row r="326" customFormat="false" ht="15" hidden="true" customHeight="false" outlineLevel="0" collapsed="false">
      <c r="A326" s="5" t="n">
        <f aca="false">exit_value_3_usd</f>
        <v>2000000000</v>
      </c>
      <c r="B326" s="2" t="n">
        <f aca="false">ROW()-ROW($B$310)</f>
        <v>16</v>
      </c>
      <c r="C326" s="2" t="n">
        <f aca="false">MOD(QUOTIENT($B326,1),2)</f>
        <v>0</v>
      </c>
      <c r="D326" s="2" t="n">
        <f aca="false">MOD(QUOTIENT($B326,2),2)</f>
        <v>0</v>
      </c>
      <c r="E326" s="2" t="n">
        <f aca="false">MOD(QUOTIENT($B326,4),2)</f>
        <v>0</v>
      </c>
      <c r="F326" s="2" t="n">
        <f aca="false">MOD(QUOTIENT($B326,8),2)</f>
        <v>0</v>
      </c>
      <c r="G326" s="2" t="n">
        <f aca="false">MOD(QUOTIENT($B326,16),2)</f>
        <v>1</v>
      </c>
      <c r="H326" s="2" t="n">
        <f aca="false">MOD(QUOTIENT($B326,32),2)</f>
        <v>0</v>
      </c>
      <c r="I326" s="2" t="n">
        <f aca="false">MOD(QUOTIENT($B326,64),2)</f>
        <v>0</v>
      </c>
      <c r="J326" s="5" t="n">
        <f aca="false">IF($C326=const_zero,MIN(class_series_f_invested_usd,MAX(const_zero,$A326)),const_zero)</f>
        <v>30000000</v>
      </c>
      <c r="K326" s="5" t="n">
        <f aca="false">IF($D326=const_zero,MIN(class_series_e_invested_usd,MAX(const_zero,$A326-SUM($J326:$J326))),const_zero)</f>
        <v>300000000</v>
      </c>
      <c r="L326" s="5" t="n">
        <f aca="false">IF($E326=const_zero,MIN(class_series_d_invested_usd,MAX(const_zero,$A326-SUM($J326:$K326))),const_zero)</f>
        <v>100000000</v>
      </c>
      <c r="M326" s="5" t="n">
        <f aca="false">IF($F326=const_zero,MIN(class_series_c_invested_usd,MAX(const_zero,$A326-SUM($J326:$L326))),const_zero)</f>
        <v>60000000</v>
      </c>
      <c r="N326" s="5" t="n">
        <f aca="false">IF($G326=const_zero,MIN(class_series_b_invested_usd,MAX(const_zero,$A326-SUM($J326:$M326))),const_zero)</f>
        <v>0</v>
      </c>
      <c r="O326" s="5" t="n">
        <f aca="false">IF($H326=const_zero,MIN(class_series_a_invested_usd,MAX(const_zero,$A326-SUM($J326:$N326))),const_zero)</f>
        <v>15000000</v>
      </c>
      <c r="P326" s="5" t="n">
        <f aca="false">IF($I326=const_zero,MIN(class_seed_invested_usd,MAX(const_zero,$A326-SUM($J326:$O326))),const_zero)</f>
        <v>5000000</v>
      </c>
      <c r="Q326" s="5" t="n">
        <f aca="false">MAX(const_zero,$A326-SUM($J326:$P326))</f>
        <v>1490000000</v>
      </c>
      <c r="R326" s="9" t="n">
        <f aca="false">common_rsa_total+'Pro-Forma'!$B$10+'Pro-Forma'!$B$11+IF($C326=const_one,'Pro-Forma'!$B$5,const_zero)+IF($D326=const_one,'Pro-Forma'!$F$27,const_zero)+IF($E326=const_one,'Pro-Forma'!$F$26,const_zero)+IF($F326=const_one,'Pro-Forma'!$F$25,const_zero)+IF($G326=const_one,'Pro-Forma'!$F$24,const_zero)+IF($H326=const_one,'Pro-Forma'!$F$23,const_zero)+IF($I326=const_one,'Pro-Forma'!$F$22,const_zero)</f>
        <v>12280512.8289884</v>
      </c>
      <c r="S326" s="23" t="b">
        <f aca="false">IF($R326&gt;const_zero,--($Q326&gt;option_strike_usd*$R326),const_zero)</f>
        <v>1</v>
      </c>
      <c r="T326" s="7" t="n">
        <f aca="false">IF($R326&gt;const_zero,IF($S326=const_one,($Q326+option_strike_usd*pre_f_options_issued)/($R326+pre_f_options_issued),$Q326/$R326),const_zero)</f>
        <v>100.977551812196</v>
      </c>
      <c r="U326" s="5" t="n">
        <f aca="false">IF($C326=const_one,'Pro-Forma'!$B$5*$T326,const_zero)</f>
        <v>0</v>
      </c>
      <c r="V326" s="5" t="n">
        <f aca="false">IF($D326=const_one,'Pro-Forma'!$F$27*$T326,const_zero)</f>
        <v>0</v>
      </c>
      <c r="W326" s="5" t="n">
        <f aca="false">IF($E326=const_one,'Pro-Forma'!$F$26*$T326,const_zero)</f>
        <v>0</v>
      </c>
      <c r="X326" s="5" t="n">
        <f aca="false">IF($F326=const_one,'Pro-Forma'!$F$25*$T326,const_zero)</f>
        <v>0</v>
      </c>
      <c r="Y326" s="5" t="n">
        <f aca="false">IF($G326=const_one,'Pro-Forma'!$F$24*$T326,const_zero)</f>
        <v>302932655.436588</v>
      </c>
      <c r="Z326" s="5" t="n">
        <f aca="false">IF($H326=const_one,'Pro-Forma'!$F$23*$T326,const_zero)</f>
        <v>0</v>
      </c>
      <c r="AA326" s="5" t="n">
        <f aca="false">IF($I326=const_one,'Pro-Forma'!$F$22*$T326,const_zero)</f>
        <v>0</v>
      </c>
      <c r="AB326" s="5" t="n">
        <f aca="false">('Pro-Forma'!$B$10+'Pro-Forma'!$B$11)*$T326</f>
        <v>28325498.7231584</v>
      </c>
      <c r="AC326" s="5" t="n">
        <f aca="false">common_rsa_total*$T326</f>
        <v>908797966.309764</v>
      </c>
      <c r="AD326" s="5" t="n">
        <f aca="false">IF($S326=const_one,pre_f_options_issued*($T326-option_strike_usd),const_zero)</f>
        <v>249943879.53049</v>
      </c>
      <c r="AE326" s="5" t="n">
        <f aca="false">J326+U326</f>
        <v>30000000</v>
      </c>
      <c r="AF326" s="5" t="n">
        <f aca="false">K326+V326</f>
        <v>300000000</v>
      </c>
      <c r="AG326" s="5" t="n">
        <f aca="false">L326+W326</f>
        <v>100000000</v>
      </c>
      <c r="AH326" s="5" t="n">
        <f aca="false">M326+X326</f>
        <v>60000000</v>
      </c>
      <c r="AI326" s="5" t="n">
        <f aca="false">N326+Y326</f>
        <v>302932655.436588</v>
      </c>
      <c r="AJ326" s="5" t="n">
        <f aca="false">O326+Z326</f>
        <v>15000000</v>
      </c>
      <c r="AK326" s="5" t="n">
        <f aca="false">P326+AA326</f>
        <v>5000000</v>
      </c>
      <c r="AL326" s="5" t="n">
        <f aca="false">INDEX($AE$310:$AE$437,$B326-$C326*1+const_one)</f>
        <v>30000000</v>
      </c>
      <c r="AM326" s="5" t="n">
        <f aca="false">INDEX($AF$310:$AF$437,$B326-$D326*2+const_one)</f>
        <v>300000000</v>
      </c>
      <c r="AN326" s="5" t="n">
        <f aca="false">INDEX($AG$310:$AG$437,$B326-$E326*4+const_one)</f>
        <v>100000000</v>
      </c>
      <c r="AO326" s="5" t="n">
        <f aca="false">INDEX($AH$310:$AH$437,$B326-$F326*8+const_one)</f>
        <v>60000000</v>
      </c>
      <c r="AP326" s="5" t="n">
        <f aca="false">INDEX($AI$310:$AI$437,$B326-$G326*16+const_one)</f>
        <v>30000000</v>
      </c>
      <c r="AQ326" s="5" t="n">
        <f aca="false">INDEX($AJ$310:$AJ$437,$B326-$H326*32+const_one)</f>
        <v>15000000</v>
      </c>
      <c r="AR326" s="5" t="n">
        <f aca="false">INDEX($AK$310:$AK$437,$B326-$I326*64+const_one)</f>
        <v>5000000</v>
      </c>
      <c r="AS326" s="5" t="n">
        <f aca="false">INDEX($AE$310:$AE$437,$B326+(const_one-$C326)*1+const_one)</f>
        <v>77921280.5273794</v>
      </c>
      <c r="AT326" s="5" t="n">
        <f aca="false">INDEX($AF$310:$AF$437,$B326+(const_one-$D326)*2+const_one)</f>
        <v>525679656.198342</v>
      </c>
      <c r="AU326" s="5" t="n">
        <f aca="false">INDEX($AG$310:$AG$437,$B326+(const_one-$E326)*4+const_one)</f>
        <v>167180110.334517</v>
      </c>
      <c r="AV326" s="5" t="n">
        <f aca="false">INDEX($AH$310:$AH$437,$B326+(const_one-$F326)*8+const_one)</f>
        <v>216873619.378415</v>
      </c>
      <c r="AW326" s="5" t="n">
        <f aca="false">INDEX($AI$310:$AI$437,$B326+(const_one-$G326)*16+const_one)</f>
        <v>302932655.436588</v>
      </c>
      <c r="AX326" s="5" t="n">
        <f aca="false">INDEX($AJ$310:$AJ$437,$B326+(const_one-$H326)*32+const_one)</f>
        <v>381056854.549988</v>
      </c>
      <c r="AY326" s="5" t="n">
        <f aca="false">INDEX($AK$310:$AK$437,$B326+(const_one-$I326)*64+const_one)</f>
        <v>378529114.221299</v>
      </c>
      <c r="AZ326" s="5" t="n">
        <f aca="false">--($C326=--(AS326&gt;AL326))</f>
        <v>0</v>
      </c>
      <c r="BA326" s="5" t="n">
        <f aca="false">--($D326=--(AT326&gt;AM326))</f>
        <v>0</v>
      </c>
      <c r="BB326" s="5" t="n">
        <f aca="false">--($E326=--(AU326&gt;AN326))</f>
        <v>0</v>
      </c>
      <c r="BC326" s="5" t="n">
        <f aca="false">--($F326=--(AV326&gt;AO326))</f>
        <v>0</v>
      </c>
      <c r="BD326" s="5" t="n">
        <f aca="false">--($G326=--(AW326&gt;AP326))</f>
        <v>1</v>
      </c>
      <c r="BE326" s="5" t="n">
        <f aca="false">--($H326=--(AX326&gt;AQ326))</f>
        <v>0</v>
      </c>
      <c r="BF326" s="5" t="n">
        <f aca="false">--($I326=--(AY326&gt;AR326))</f>
        <v>0</v>
      </c>
      <c r="BG326" s="5" t="n">
        <f aca="false">SUM(AZ326:BF326)</f>
        <v>1</v>
      </c>
      <c r="BH326" s="5" t="n">
        <f aca="false">SUM(AE326:AK326)+AB326+AC326+AD326</f>
        <v>2000000000</v>
      </c>
    </row>
    <row r="327" customFormat="false" ht="15" hidden="true" customHeight="false" outlineLevel="0" collapsed="false">
      <c r="A327" s="5" t="n">
        <f aca="false">exit_value_3_usd</f>
        <v>2000000000</v>
      </c>
      <c r="B327" s="2" t="n">
        <f aca="false">ROW()-ROW($B$310)</f>
        <v>17</v>
      </c>
      <c r="C327" s="2" t="n">
        <f aca="false">MOD(QUOTIENT($B327,1),2)</f>
        <v>1</v>
      </c>
      <c r="D327" s="2" t="n">
        <f aca="false">MOD(QUOTIENT($B327,2),2)</f>
        <v>0</v>
      </c>
      <c r="E327" s="2" t="n">
        <f aca="false">MOD(QUOTIENT($B327,4),2)</f>
        <v>0</v>
      </c>
      <c r="F327" s="2" t="n">
        <f aca="false">MOD(QUOTIENT($B327,8),2)</f>
        <v>0</v>
      </c>
      <c r="G327" s="2" t="n">
        <f aca="false">MOD(QUOTIENT($B327,16),2)</f>
        <v>1</v>
      </c>
      <c r="H327" s="2" t="n">
        <f aca="false">MOD(QUOTIENT($B327,32),2)</f>
        <v>0</v>
      </c>
      <c r="I327" s="2" t="n">
        <f aca="false">MOD(QUOTIENT($B327,64),2)</f>
        <v>0</v>
      </c>
      <c r="J327" s="5" t="n">
        <f aca="false">IF($C327=const_zero,MIN(class_series_f_invested_usd,MAX(const_zero,$A327)),const_zero)</f>
        <v>0</v>
      </c>
      <c r="K327" s="5" t="n">
        <f aca="false">IF($D327=const_zero,MIN(class_series_e_invested_usd,MAX(const_zero,$A327-SUM($J327:$J327))),const_zero)</f>
        <v>300000000</v>
      </c>
      <c r="L327" s="5" t="n">
        <f aca="false">IF($E327=const_zero,MIN(class_series_d_invested_usd,MAX(const_zero,$A327-SUM($J327:$K327))),const_zero)</f>
        <v>100000000</v>
      </c>
      <c r="M327" s="5" t="n">
        <f aca="false">IF($F327=const_zero,MIN(class_series_c_invested_usd,MAX(const_zero,$A327-SUM($J327:$L327))),const_zero)</f>
        <v>60000000</v>
      </c>
      <c r="N327" s="5" t="n">
        <f aca="false">IF($G327=const_zero,MIN(class_series_b_invested_usd,MAX(const_zero,$A327-SUM($J327:$M327))),const_zero)</f>
        <v>0</v>
      </c>
      <c r="O327" s="5" t="n">
        <f aca="false">IF($H327=const_zero,MIN(class_series_a_invested_usd,MAX(const_zero,$A327-SUM($J327:$N327))),const_zero)</f>
        <v>15000000</v>
      </c>
      <c r="P327" s="5" t="n">
        <f aca="false">IF($I327=const_zero,MIN(class_seed_invested_usd,MAX(const_zero,$A327-SUM($J327:$O327))),const_zero)</f>
        <v>5000000</v>
      </c>
      <c r="Q327" s="5" t="n">
        <f aca="false">MAX(const_zero,$A327-SUM($J327:$P327))</f>
        <v>1520000000</v>
      </c>
      <c r="R327" s="9" t="n">
        <f aca="false">common_rsa_total+'Pro-Forma'!$B$10+'Pro-Forma'!$B$11+IF($C327=const_one,'Pro-Forma'!$B$5,const_zero)+IF($D327=const_one,'Pro-Forma'!$F$27,const_zero)+IF($E327=const_one,'Pro-Forma'!$F$26,const_zero)+IF($F327=const_one,'Pro-Forma'!$F$25,const_zero)+IF($G327=const_one,'Pro-Forma'!$F$24,const_zero)+IF($H327=const_one,'Pro-Forma'!$F$23,const_zero)+IF($I327=const_one,'Pro-Forma'!$F$22,const_zero)</f>
        <v>13077780.8981917</v>
      </c>
      <c r="S327" s="23" t="b">
        <f aca="false">IF($R327&gt;const_zero,--($Q327&gt;option_strike_usd*$R327),const_zero)</f>
        <v>1</v>
      </c>
      <c r="T327" s="7" t="n">
        <f aca="false">IF($R327&gt;const_zero,IF($S327=const_one,($Q327+option_strike_usd*pre_f_options_issued)/($R327+pre_f_options_issued),$Q327/$R327),const_zero)</f>
        <v>97.7353584538307</v>
      </c>
      <c r="U327" s="5" t="n">
        <f aca="false">IF($C327=const_one,'Pro-Forma'!$B$5*$T327,const_zero)</f>
        <v>77921280.5273794</v>
      </c>
      <c r="V327" s="5" t="n">
        <f aca="false">IF($D327=const_one,'Pro-Forma'!$F$27*$T327,const_zero)</f>
        <v>0</v>
      </c>
      <c r="W327" s="5" t="n">
        <f aca="false">IF($E327=const_one,'Pro-Forma'!$F$26*$T327,const_zero)</f>
        <v>0</v>
      </c>
      <c r="X327" s="5" t="n">
        <f aca="false">IF($F327=const_one,'Pro-Forma'!$F$25*$T327,const_zero)</f>
        <v>0</v>
      </c>
      <c r="Y327" s="5" t="n">
        <f aca="false">IF($G327=const_one,'Pro-Forma'!$F$24*$T327,const_zero)</f>
        <v>293206075.361492</v>
      </c>
      <c r="Z327" s="5" t="n">
        <f aca="false">IF($H327=const_one,'Pro-Forma'!$F$23*$T327,const_zero)</f>
        <v>0</v>
      </c>
      <c r="AA327" s="5" t="n">
        <f aca="false">IF($I327=const_one,'Pro-Forma'!$F$22*$T327,const_zero)</f>
        <v>0</v>
      </c>
      <c r="AB327" s="5" t="n">
        <f aca="false">('Pro-Forma'!$B$10+'Pro-Forma'!$B$11)*$T327</f>
        <v>27416021.892076</v>
      </c>
      <c r="AC327" s="5" t="n">
        <f aca="false">common_rsa_total*$T327</f>
        <v>879618226.084476</v>
      </c>
      <c r="AD327" s="5" t="n">
        <f aca="false">IF($S327=const_one,pre_f_options_issued*($T327-option_strike_usd),const_zero)</f>
        <v>241838396.134577</v>
      </c>
      <c r="AE327" s="5" t="n">
        <f aca="false">J327+U327</f>
        <v>77921280.5273794</v>
      </c>
      <c r="AF327" s="5" t="n">
        <f aca="false">K327+V327</f>
        <v>300000000</v>
      </c>
      <c r="AG327" s="5" t="n">
        <f aca="false">L327+W327</f>
        <v>100000000</v>
      </c>
      <c r="AH327" s="5" t="n">
        <f aca="false">M327+X327</f>
        <v>60000000</v>
      </c>
      <c r="AI327" s="5" t="n">
        <f aca="false">N327+Y327</f>
        <v>293206075.361492</v>
      </c>
      <c r="AJ327" s="5" t="n">
        <f aca="false">O327+Z327</f>
        <v>15000000</v>
      </c>
      <c r="AK327" s="5" t="n">
        <f aca="false">P327+AA327</f>
        <v>5000000</v>
      </c>
      <c r="AL327" s="5" t="n">
        <f aca="false">INDEX($AE$310:$AE$437,$B327-$C327*1+const_one)</f>
        <v>30000000</v>
      </c>
      <c r="AM327" s="5" t="n">
        <f aca="false">INDEX($AF$310:$AF$437,$B327-$D327*2+const_one)</f>
        <v>300000000</v>
      </c>
      <c r="AN327" s="5" t="n">
        <f aca="false">INDEX($AG$310:$AG$437,$B327-$E327*4+const_one)</f>
        <v>100000000</v>
      </c>
      <c r="AO327" s="5" t="n">
        <f aca="false">INDEX($AH$310:$AH$437,$B327-$F327*8+const_one)</f>
        <v>60000000</v>
      </c>
      <c r="AP327" s="5" t="n">
        <f aca="false">INDEX($AI$310:$AI$437,$B327-$G327*16+const_one)</f>
        <v>30000000</v>
      </c>
      <c r="AQ327" s="5" t="n">
        <f aca="false">INDEX($AJ$310:$AJ$437,$B327-$H327*32+const_one)</f>
        <v>15000000</v>
      </c>
      <c r="AR327" s="5" t="n">
        <f aca="false">INDEX($AK$310:$AK$437,$B327-$I327*64+const_one)</f>
        <v>5000000</v>
      </c>
      <c r="AS327" s="5" t="n">
        <f aca="false">INDEX($AE$310:$AE$437,$B327+(const_one-$C327)*1+const_one)</f>
        <v>77921280.5273794</v>
      </c>
      <c r="AT327" s="5" t="n">
        <f aca="false">INDEX($AF$310:$AF$437,$B327+(const_one-$D327)*2+const_one)</f>
        <v>514850726.136437</v>
      </c>
      <c r="AU327" s="5" t="n">
        <f aca="false">INDEX($AG$310:$AG$437,$B327+(const_one-$E327)*4+const_one)</f>
        <v>162485072.87293</v>
      </c>
      <c r="AV327" s="5" t="n">
        <f aca="false">INDEX($AH$310:$AH$437,$B327+(const_one-$F327)*8+const_one)</f>
        <v>211260779.15334</v>
      </c>
      <c r="AW327" s="5" t="n">
        <f aca="false">INDEX($AI$310:$AI$437,$B327+(const_one-$G327)*16+const_one)</f>
        <v>293206075.361492</v>
      </c>
      <c r="AX327" s="5" t="n">
        <f aca="false">INDEX($AJ$310:$AJ$437,$B327+(const_one-$H327)*32+const_one)</f>
        <v>373582556.740876</v>
      </c>
      <c r="AY327" s="5" t="n">
        <f aca="false">INDEX($AK$310:$AK$437,$B327+(const_one-$I327)*64+const_one)</f>
        <v>371152751.49378</v>
      </c>
      <c r="AZ327" s="5" t="n">
        <f aca="false">--($C327=--(AS327&gt;AL327))</f>
        <v>1</v>
      </c>
      <c r="BA327" s="5" t="n">
        <f aca="false">--($D327=--(AT327&gt;AM327))</f>
        <v>0</v>
      </c>
      <c r="BB327" s="5" t="n">
        <f aca="false">--($E327=--(AU327&gt;AN327))</f>
        <v>0</v>
      </c>
      <c r="BC327" s="5" t="n">
        <f aca="false">--($F327=--(AV327&gt;AO327))</f>
        <v>0</v>
      </c>
      <c r="BD327" s="5" t="n">
        <f aca="false">--($G327=--(AW327&gt;AP327))</f>
        <v>1</v>
      </c>
      <c r="BE327" s="5" t="n">
        <f aca="false">--($H327=--(AX327&gt;AQ327))</f>
        <v>0</v>
      </c>
      <c r="BF327" s="5" t="n">
        <f aca="false">--($I327=--(AY327&gt;AR327))</f>
        <v>0</v>
      </c>
      <c r="BG327" s="5" t="n">
        <f aca="false">SUM(AZ327:BF327)</f>
        <v>2</v>
      </c>
      <c r="BH327" s="5" t="n">
        <f aca="false">SUM(AE327:AK327)+AB327+AC327+AD327</f>
        <v>2000000000</v>
      </c>
    </row>
    <row r="328" customFormat="false" ht="15" hidden="true" customHeight="false" outlineLevel="0" collapsed="false">
      <c r="A328" s="5" t="n">
        <f aca="false">exit_value_3_usd</f>
        <v>2000000000</v>
      </c>
      <c r="B328" s="2" t="n">
        <f aca="false">ROW()-ROW($B$310)</f>
        <v>18</v>
      </c>
      <c r="C328" s="2" t="n">
        <f aca="false">MOD(QUOTIENT($B328,1),2)</f>
        <v>0</v>
      </c>
      <c r="D328" s="2" t="n">
        <f aca="false">MOD(QUOTIENT($B328,2),2)</f>
        <v>1</v>
      </c>
      <c r="E328" s="2" t="n">
        <f aca="false">MOD(QUOTIENT($B328,4),2)</f>
        <v>0</v>
      </c>
      <c r="F328" s="2" t="n">
        <f aca="false">MOD(QUOTIENT($B328,8),2)</f>
        <v>0</v>
      </c>
      <c r="G328" s="2" t="n">
        <f aca="false">MOD(QUOTIENT($B328,16),2)</f>
        <v>1</v>
      </c>
      <c r="H328" s="2" t="n">
        <f aca="false">MOD(QUOTIENT($B328,32),2)</f>
        <v>0</v>
      </c>
      <c r="I328" s="2" t="n">
        <f aca="false">MOD(QUOTIENT($B328,64),2)</f>
        <v>0</v>
      </c>
      <c r="J328" s="5" t="n">
        <f aca="false">IF($C328=const_zero,MIN(class_series_f_invested_usd,MAX(const_zero,$A328)),const_zero)</f>
        <v>30000000</v>
      </c>
      <c r="K328" s="5" t="n">
        <f aca="false">IF($D328=const_zero,MIN(class_series_e_invested_usd,MAX(const_zero,$A328-SUM($J328:$J328))),const_zero)</f>
        <v>0</v>
      </c>
      <c r="L328" s="5" t="n">
        <f aca="false">IF($E328=const_zero,MIN(class_series_d_invested_usd,MAX(const_zero,$A328-SUM($J328:$K328))),const_zero)</f>
        <v>100000000</v>
      </c>
      <c r="M328" s="5" t="n">
        <f aca="false">IF($F328=const_zero,MIN(class_series_c_invested_usd,MAX(const_zero,$A328-SUM($J328:$L328))),const_zero)</f>
        <v>60000000</v>
      </c>
      <c r="N328" s="5" t="n">
        <f aca="false">IF($G328=const_zero,MIN(class_series_b_invested_usd,MAX(const_zero,$A328-SUM($J328:$M328))),const_zero)</f>
        <v>0</v>
      </c>
      <c r="O328" s="5" t="n">
        <f aca="false">IF($H328=const_zero,MIN(class_series_a_invested_usd,MAX(const_zero,$A328-SUM($J328:$N328))),const_zero)</f>
        <v>15000000</v>
      </c>
      <c r="P328" s="5" t="n">
        <f aca="false">IF($I328=const_zero,MIN(class_seed_invested_usd,MAX(const_zero,$A328-SUM($J328:$O328))),const_zero)</f>
        <v>5000000</v>
      </c>
      <c r="Q328" s="5" t="n">
        <f aca="false">MAX(const_zero,$A328-SUM($J328:$P328))</f>
        <v>1790000000</v>
      </c>
      <c r="R328" s="9" t="n">
        <f aca="false">common_rsa_total+'Pro-Forma'!$B$10+'Pro-Forma'!$B$11+IF($C328=const_one,'Pro-Forma'!$B$5,const_zero)+IF($D328=const_one,'Pro-Forma'!$F$27,const_zero)+IF($E328=const_one,'Pro-Forma'!$F$26,const_zero)+IF($F328=const_one,'Pro-Forma'!$F$25,const_zero)+IF($G328=const_one,'Pro-Forma'!$F$24,const_zero)+IF($H328=const_one,'Pro-Forma'!$F$23,const_zero)+IF($I328=const_one,'Pro-Forma'!$F$22,const_zero)</f>
        <v>18413833.1063222</v>
      </c>
      <c r="S328" s="23" t="b">
        <f aca="false">IF($R328&gt;const_zero,--($Q328&gt;option_strike_usd*$R328),const_zero)</f>
        <v>1</v>
      </c>
      <c r="T328" s="7" t="n">
        <f aca="false">IF($R328&gt;const_zero,IF($S328=const_one,($Q328+option_strike_usd*pre_f_options_issued)/($R328+pre_f_options_issued),$Q328/$R328),const_zero)</f>
        <v>85.708822045545</v>
      </c>
      <c r="U328" s="5" t="n">
        <f aca="false">IF($C328=const_one,'Pro-Forma'!$B$5*$T328,const_zero)</f>
        <v>0</v>
      </c>
      <c r="V328" s="5" t="n">
        <f aca="false">IF($D328=const_one,'Pro-Forma'!$F$27*$T328,const_zero)</f>
        <v>525679656.198342</v>
      </c>
      <c r="W328" s="5" t="n">
        <f aca="false">IF($E328=const_one,'Pro-Forma'!$F$26*$T328,const_zero)</f>
        <v>0</v>
      </c>
      <c r="X328" s="5" t="n">
        <f aca="false">IF($F328=const_one,'Pro-Forma'!$F$25*$T328,const_zero)</f>
        <v>0</v>
      </c>
      <c r="Y328" s="5" t="n">
        <f aca="false">IF($G328=const_one,'Pro-Forma'!$F$24*$T328,const_zero)</f>
        <v>257126466.136635</v>
      </c>
      <c r="Z328" s="5" t="n">
        <f aca="false">IF($H328=const_one,'Pro-Forma'!$F$23*$T328,const_zero)</f>
        <v>0</v>
      </c>
      <c r="AA328" s="5" t="n">
        <f aca="false">IF($I328=const_one,'Pro-Forma'!$F$22*$T328,const_zero)</f>
        <v>0</v>
      </c>
      <c r="AB328" s="5" t="n">
        <f aca="false">('Pro-Forma'!$B$10+'Pro-Forma'!$B$11)*$T328</f>
        <v>24042424.1412563</v>
      </c>
      <c r="AC328" s="5" t="n">
        <f aca="false">common_rsa_total*$T328</f>
        <v>771379398.409905</v>
      </c>
      <c r="AD328" s="5" t="n">
        <f aca="false">IF($S328=const_one,pre_f_options_issued*($T328-option_strike_usd),const_zero)</f>
        <v>211772055.113862</v>
      </c>
      <c r="AE328" s="5" t="n">
        <f aca="false">J328+U328</f>
        <v>30000000</v>
      </c>
      <c r="AF328" s="5" t="n">
        <f aca="false">K328+V328</f>
        <v>525679656.198342</v>
      </c>
      <c r="AG328" s="5" t="n">
        <f aca="false">L328+W328</f>
        <v>100000000</v>
      </c>
      <c r="AH328" s="5" t="n">
        <f aca="false">M328+X328</f>
        <v>60000000</v>
      </c>
      <c r="AI328" s="5" t="n">
        <f aca="false">N328+Y328</f>
        <v>257126466.136635</v>
      </c>
      <c r="AJ328" s="5" t="n">
        <f aca="false">O328+Z328</f>
        <v>15000000</v>
      </c>
      <c r="AK328" s="5" t="n">
        <f aca="false">P328+AA328</f>
        <v>5000000</v>
      </c>
      <c r="AL328" s="5" t="n">
        <f aca="false">INDEX($AE$310:$AE$437,$B328-$C328*1+const_one)</f>
        <v>30000000</v>
      </c>
      <c r="AM328" s="5" t="n">
        <f aca="false">INDEX($AF$310:$AF$437,$B328-$D328*2+const_one)</f>
        <v>300000000</v>
      </c>
      <c r="AN328" s="5" t="n">
        <f aca="false">INDEX($AG$310:$AG$437,$B328-$E328*4+const_one)</f>
        <v>100000000</v>
      </c>
      <c r="AO328" s="5" t="n">
        <f aca="false">INDEX($AH$310:$AH$437,$B328-$F328*8+const_one)</f>
        <v>60000000</v>
      </c>
      <c r="AP328" s="5" t="n">
        <f aca="false">INDEX($AI$310:$AI$437,$B328-$G328*16+const_one)</f>
        <v>30000000</v>
      </c>
      <c r="AQ328" s="5" t="n">
        <f aca="false">INDEX($AJ$310:$AJ$437,$B328-$H328*32+const_one)</f>
        <v>15000000</v>
      </c>
      <c r="AR328" s="5" t="n">
        <f aca="false">INDEX($AK$310:$AK$437,$B328-$I328*64+const_one)</f>
        <v>5000000</v>
      </c>
      <c r="AS328" s="5" t="n">
        <f aca="false">INDEX($AE$310:$AE$437,$B328+(const_one-$C328)*1+const_one)</f>
        <v>66925258.3909009</v>
      </c>
      <c r="AT328" s="5" t="n">
        <f aca="false">INDEX($AF$310:$AF$437,$B328+(const_one-$D328)*2+const_one)</f>
        <v>525679656.198342</v>
      </c>
      <c r="AU328" s="5" t="n">
        <f aca="false">INDEX($AG$310:$AG$437,$B328+(const_one-$E328)*4+const_one)</f>
        <v>144869740.573888</v>
      </c>
      <c r="AV328" s="5" t="n">
        <f aca="false">INDEX($AH$310:$AH$437,$B328+(const_one-$F328)*8+const_one)</f>
        <v>190702231.577455</v>
      </c>
      <c r="AW328" s="5" t="n">
        <f aca="false">INDEX($AI$310:$AI$437,$B328+(const_one-$G328)*16+const_one)</f>
        <v>257126466.136635</v>
      </c>
      <c r="AX328" s="5" t="n">
        <f aca="false">INDEX($AJ$310:$AJ$437,$B328+(const_one-$H328)*32+const_one)</f>
        <v>348751956.644928</v>
      </c>
      <c r="AY328" s="5" t="n">
        <f aca="false">INDEX($AK$310:$AK$437,$B328+(const_one-$I328)*64+const_one)</f>
        <v>346822485.238871</v>
      </c>
      <c r="AZ328" s="5" t="n">
        <f aca="false">--($C328=--(AS328&gt;AL328))</f>
        <v>0</v>
      </c>
      <c r="BA328" s="5" t="n">
        <f aca="false">--($D328=--(AT328&gt;AM328))</f>
        <v>1</v>
      </c>
      <c r="BB328" s="5" t="n">
        <f aca="false">--($E328=--(AU328&gt;AN328))</f>
        <v>0</v>
      </c>
      <c r="BC328" s="5" t="n">
        <f aca="false">--($F328=--(AV328&gt;AO328))</f>
        <v>0</v>
      </c>
      <c r="BD328" s="5" t="n">
        <f aca="false">--($G328=--(AW328&gt;AP328))</f>
        <v>1</v>
      </c>
      <c r="BE328" s="5" t="n">
        <f aca="false">--($H328=--(AX328&gt;AQ328))</f>
        <v>0</v>
      </c>
      <c r="BF328" s="5" t="n">
        <f aca="false">--($I328=--(AY328&gt;AR328))</f>
        <v>0</v>
      </c>
      <c r="BG328" s="5" t="n">
        <f aca="false">SUM(AZ328:BF328)</f>
        <v>2</v>
      </c>
      <c r="BH328" s="5" t="n">
        <f aca="false">SUM(AE328:AK328)+AB328+AC328+AD328</f>
        <v>2000000000</v>
      </c>
    </row>
    <row r="329" customFormat="false" ht="15" hidden="true" customHeight="false" outlineLevel="0" collapsed="false">
      <c r="A329" s="5" t="n">
        <f aca="false">exit_value_3_usd</f>
        <v>2000000000</v>
      </c>
      <c r="B329" s="2" t="n">
        <f aca="false">ROW()-ROW($B$310)</f>
        <v>19</v>
      </c>
      <c r="C329" s="2" t="n">
        <f aca="false">MOD(QUOTIENT($B329,1),2)</f>
        <v>1</v>
      </c>
      <c r="D329" s="2" t="n">
        <f aca="false">MOD(QUOTIENT($B329,2),2)</f>
        <v>1</v>
      </c>
      <c r="E329" s="2" t="n">
        <f aca="false">MOD(QUOTIENT($B329,4),2)</f>
        <v>0</v>
      </c>
      <c r="F329" s="2" t="n">
        <f aca="false">MOD(QUOTIENT($B329,8),2)</f>
        <v>0</v>
      </c>
      <c r="G329" s="2" t="n">
        <f aca="false">MOD(QUOTIENT($B329,16),2)</f>
        <v>1</v>
      </c>
      <c r="H329" s="2" t="n">
        <f aca="false">MOD(QUOTIENT($B329,32),2)</f>
        <v>0</v>
      </c>
      <c r="I329" s="2" t="n">
        <f aca="false">MOD(QUOTIENT($B329,64),2)</f>
        <v>0</v>
      </c>
      <c r="J329" s="5" t="n">
        <f aca="false">IF($C329=const_zero,MIN(class_series_f_invested_usd,MAX(const_zero,$A329)),const_zero)</f>
        <v>0</v>
      </c>
      <c r="K329" s="5" t="n">
        <f aca="false">IF($D329=const_zero,MIN(class_series_e_invested_usd,MAX(const_zero,$A329-SUM($J329:$J329))),const_zero)</f>
        <v>0</v>
      </c>
      <c r="L329" s="5" t="n">
        <f aca="false">IF($E329=const_zero,MIN(class_series_d_invested_usd,MAX(const_zero,$A329-SUM($J329:$K329))),const_zero)</f>
        <v>100000000</v>
      </c>
      <c r="M329" s="5" t="n">
        <f aca="false">IF($F329=const_zero,MIN(class_series_c_invested_usd,MAX(const_zero,$A329-SUM($J329:$L329))),const_zero)</f>
        <v>60000000</v>
      </c>
      <c r="N329" s="5" t="n">
        <f aca="false">IF($G329=const_zero,MIN(class_series_b_invested_usd,MAX(const_zero,$A329-SUM($J329:$M329))),const_zero)</f>
        <v>0</v>
      </c>
      <c r="O329" s="5" t="n">
        <f aca="false">IF($H329=const_zero,MIN(class_series_a_invested_usd,MAX(const_zero,$A329-SUM($J329:$N329))),const_zero)</f>
        <v>15000000</v>
      </c>
      <c r="P329" s="5" t="n">
        <f aca="false">IF($I329=const_zero,MIN(class_seed_invested_usd,MAX(const_zero,$A329-SUM($J329:$O329))),const_zero)</f>
        <v>5000000</v>
      </c>
      <c r="Q329" s="5" t="n">
        <f aca="false">MAX(const_zero,$A329-SUM($J329:$P329))</f>
        <v>1820000000</v>
      </c>
      <c r="R329" s="9" t="n">
        <f aca="false">common_rsa_total+'Pro-Forma'!$B$10+'Pro-Forma'!$B$11+IF($C329=const_one,'Pro-Forma'!$B$5,const_zero)+IF($D329=const_one,'Pro-Forma'!$F$27,const_zero)+IF($E329=const_one,'Pro-Forma'!$F$26,const_zero)+IF($F329=const_one,'Pro-Forma'!$F$25,const_zero)+IF($G329=const_one,'Pro-Forma'!$F$24,const_zero)+IF($H329=const_one,'Pro-Forma'!$F$23,const_zero)+IF($I329=const_one,'Pro-Forma'!$F$22,const_zero)</f>
        <v>19211101.1755256</v>
      </c>
      <c r="S329" s="23" t="b">
        <f aca="false">IF($R329&gt;const_zero,--($Q329&gt;option_strike_usd*$R329),const_zero)</f>
        <v>1</v>
      </c>
      <c r="T329" s="7" t="n">
        <f aca="false">IF($R329&gt;const_zero,IF($S329=const_one,($Q329+option_strike_usd*pre_f_options_issued)/($R329+pre_f_options_issued),$Q329/$R329),const_zero)</f>
        <v>83.9432318640044</v>
      </c>
      <c r="U329" s="5" t="n">
        <f aca="false">IF($C329=const_one,'Pro-Forma'!$B$5*$T329,const_zero)</f>
        <v>66925258.3909009</v>
      </c>
      <c r="V329" s="5" t="n">
        <f aca="false">IF($D329=const_one,'Pro-Forma'!$F$27*$T329,const_zero)</f>
        <v>514850726.136437</v>
      </c>
      <c r="W329" s="5" t="n">
        <f aca="false">IF($E329=const_one,'Pro-Forma'!$F$26*$T329,const_zero)</f>
        <v>0</v>
      </c>
      <c r="X329" s="5" t="n">
        <f aca="false">IF($F329=const_one,'Pro-Forma'!$F$25*$T329,const_zero)</f>
        <v>0</v>
      </c>
      <c r="Y329" s="5" t="n">
        <f aca="false">IF($G329=const_one,'Pro-Forma'!$F$24*$T329,const_zero)</f>
        <v>251829695.592013</v>
      </c>
      <c r="Z329" s="5" t="n">
        <f aca="false">IF($H329=const_one,'Pro-Forma'!$F$23*$T329,const_zero)</f>
        <v>0</v>
      </c>
      <c r="AA329" s="5" t="n">
        <f aca="false">IF($I329=const_one,'Pro-Forma'!$F$22*$T329,const_zero)</f>
        <v>0</v>
      </c>
      <c r="AB329" s="5" t="n">
        <f aca="false">('Pro-Forma'!$B$10+'Pro-Forma'!$B$11)*$T329</f>
        <v>23547153.4445982</v>
      </c>
      <c r="AC329" s="5" t="n">
        <f aca="false">common_rsa_total*$T329</f>
        <v>755489086.77604</v>
      </c>
      <c r="AD329" s="5" t="n">
        <f aca="false">IF($S329=const_one,pre_f_options_issued*($T329-option_strike_usd),const_zero)</f>
        <v>207358079.660011</v>
      </c>
      <c r="AE329" s="5" t="n">
        <f aca="false">J329+U329</f>
        <v>66925258.3909009</v>
      </c>
      <c r="AF329" s="5" t="n">
        <f aca="false">K329+V329</f>
        <v>514850726.136437</v>
      </c>
      <c r="AG329" s="5" t="n">
        <f aca="false">L329+W329</f>
        <v>100000000</v>
      </c>
      <c r="AH329" s="5" t="n">
        <f aca="false">M329+X329</f>
        <v>60000000</v>
      </c>
      <c r="AI329" s="5" t="n">
        <f aca="false">N329+Y329</f>
        <v>251829695.592013</v>
      </c>
      <c r="AJ329" s="5" t="n">
        <f aca="false">O329+Z329</f>
        <v>15000000</v>
      </c>
      <c r="AK329" s="5" t="n">
        <f aca="false">P329+AA329</f>
        <v>5000000</v>
      </c>
      <c r="AL329" s="5" t="n">
        <f aca="false">INDEX($AE$310:$AE$437,$B329-$C329*1+const_one)</f>
        <v>30000000</v>
      </c>
      <c r="AM329" s="5" t="n">
        <f aca="false">INDEX($AF$310:$AF$437,$B329-$D329*2+const_one)</f>
        <v>300000000</v>
      </c>
      <c r="AN329" s="5" t="n">
        <f aca="false">INDEX($AG$310:$AG$437,$B329-$E329*4+const_one)</f>
        <v>100000000</v>
      </c>
      <c r="AO329" s="5" t="n">
        <f aca="false">INDEX($AH$310:$AH$437,$B329-$F329*8+const_one)</f>
        <v>60000000</v>
      </c>
      <c r="AP329" s="5" t="n">
        <f aca="false">INDEX($AI$310:$AI$437,$B329-$G329*16+const_one)</f>
        <v>30000000</v>
      </c>
      <c r="AQ329" s="5" t="n">
        <f aca="false">INDEX($AJ$310:$AJ$437,$B329-$H329*32+const_one)</f>
        <v>15000000</v>
      </c>
      <c r="AR329" s="5" t="n">
        <f aca="false">INDEX($AK$310:$AK$437,$B329-$I329*64+const_one)</f>
        <v>5000000</v>
      </c>
      <c r="AS329" s="5" t="n">
        <f aca="false">INDEX($AE$310:$AE$437,$B329+(const_one-$C329)*1+const_one)</f>
        <v>66925258.3909009</v>
      </c>
      <c r="AT329" s="5" t="n">
        <f aca="false">INDEX($AF$310:$AF$437,$B329+(const_one-$D329)*2+const_one)</f>
        <v>514850726.136437</v>
      </c>
      <c r="AU329" s="5" t="n">
        <f aca="false">INDEX($AG$310:$AG$437,$B329+(const_one-$E329)*4+const_one)</f>
        <v>142161651.527181</v>
      </c>
      <c r="AV329" s="5" t="n">
        <f aca="false">INDEX($AH$310:$AH$437,$B329+(const_one-$F329)*8+const_one)</f>
        <v>187382565.694929</v>
      </c>
      <c r="AW329" s="5" t="n">
        <f aca="false">INDEX($AI$310:$AI$437,$B329+(const_one-$G329)*16+const_one)</f>
        <v>251829695.592013</v>
      </c>
      <c r="AX329" s="5" t="n">
        <f aca="false">INDEX($AJ$310:$AJ$437,$B329+(const_one-$H329)*32+const_one)</f>
        <v>343958114.629066</v>
      </c>
      <c r="AY329" s="5" t="n">
        <f aca="false">INDEX($AK$310:$AK$437,$B329+(const_one-$I329)*64+const_one)</f>
        <v>342086233.733126</v>
      </c>
      <c r="AZ329" s="5" t="n">
        <f aca="false">--($C329=--(AS329&gt;AL329))</f>
        <v>1</v>
      </c>
      <c r="BA329" s="5" t="n">
        <f aca="false">--($D329=--(AT329&gt;AM329))</f>
        <v>1</v>
      </c>
      <c r="BB329" s="5" t="n">
        <f aca="false">--($E329=--(AU329&gt;AN329))</f>
        <v>0</v>
      </c>
      <c r="BC329" s="5" t="n">
        <f aca="false">--($F329=--(AV329&gt;AO329))</f>
        <v>0</v>
      </c>
      <c r="BD329" s="5" t="n">
        <f aca="false">--($G329=--(AW329&gt;AP329))</f>
        <v>1</v>
      </c>
      <c r="BE329" s="5" t="n">
        <f aca="false">--($H329=--(AX329&gt;AQ329))</f>
        <v>0</v>
      </c>
      <c r="BF329" s="5" t="n">
        <f aca="false">--($I329=--(AY329&gt;AR329))</f>
        <v>0</v>
      </c>
      <c r="BG329" s="5" t="n">
        <f aca="false">SUM(AZ329:BF329)</f>
        <v>3</v>
      </c>
      <c r="BH329" s="5" t="n">
        <f aca="false">SUM(AE329:AK329)+AB329+AC329+AD329</f>
        <v>2000000000</v>
      </c>
    </row>
    <row r="330" customFormat="false" ht="15" hidden="true" customHeight="false" outlineLevel="0" collapsed="false">
      <c r="A330" s="5" t="n">
        <f aca="false">exit_value_3_usd</f>
        <v>2000000000</v>
      </c>
      <c r="B330" s="2" t="n">
        <f aca="false">ROW()-ROW($B$310)</f>
        <v>20</v>
      </c>
      <c r="C330" s="2" t="n">
        <f aca="false">MOD(QUOTIENT($B330,1),2)</f>
        <v>0</v>
      </c>
      <c r="D330" s="2" t="n">
        <f aca="false">MOD(QUOTIENT($B330,2),2)</f>
        <v>0</v>
      </c>
      <c r="E330" s="2" t="n">
        <f aca="false">MOD(QUOTIENT($B330,4),2)</f>
        <v>1</v>
      </c>
      <c r="F330" s="2" t="n">
        <f aca="false">MOD(QUOTIENT($B330,8),2)</f>
        <v>0</v>
      </c>
      <c r="G330" s="2" t="n">
        <f aca="false">MOD(QUOTIENT($B330,16),2)</f>
        <v>1</v>
      </c>
      <c r="H330" s="2" t="n">
        <f aca="false">MOD(QUOTIENT($B330,32),2)</f>
        <v>0</v>
      </c>
      <c r="I330" s="2" t="n">
        <f aca="false">MOD(QUOTIENT($B330,64),2)</f>
        <v>0</v>
      </c>
      <c r="J330" s="5" t="n">
        <f aca="false">IF($C330=const_zero,MIN(class_series_f_invested_usd,MAX(const_zero,$A330)),const_zero)</f>
        <v>30000000</v>
      </c>
      <c r="K330" s="5" t="n">
        <f aca="false">IF($D330=const_zero,MIN(class_series_e_invested_usd,MAX(const_zero,$A330-SUM($J330:$J330))),const_zero)</f>
        <v>300000000</v>
      </c>
      <c r="L330" s="5" t="n">
        <f aca="false">IF($E330=const_zero,MIN(class_series_d_invested_usd,MAX(const_zero,$A330-SUM($J330:$K330))),const_zero)</f>
        <v>0</v>
      </c>
      <c r="M330" s="5" t="n">
        <f aca="false">IF($F330=const_zero,MIN(class_series_c_invested_usd,MAX(const_zero,$A330-SUM($J330:$L330))),const_zero)</f>
        <v>60000000</v>
      </c>
      <c r="N330" s="5" t="n">
        <f aca="false">IF($G330=const_zero,MIN(class_series_b_invested_usd,MAX(const_zero,$A330-SUM($J330:$M330))),const_zero)</f>
        <v>0</v>
      </c>
      <c r="O330" s="5" t="n">
        <f aca="false">IF($H330=const_zero,MIN(class_series_a_invested_usd,MAX(const_zero,$A330-SUM($J330:$N330))),const_zero)</f>
        <v>15000000</v>
      </c>
      <c r="P330" s="5" t="n">
        <f aca="false">IF($I330=const_zero,MIN(class_seed_invested_usd,MAX(const_zero,$A330-SUM($J330:$O330))),const_zero)</f>
        <v>5000000</v>
      </c>
      <c r="Q330" s="5" t="n">
        <f aca="false">MAX(const_zero,$A330-SUM($J330:$P330))</f>
        <v>1590000000</v>
      </c>
      <c r="R330" s="9" t="n">
        <f aca="false">common_rsa_total+'Pro-Forma'!$B$10+'Pro-Forma'!$B$11+IF($C330=const_one,'Pro-Forma'!$B$5,const_zero)+IF($D330=const_one,'Pro-Forma'!$F$27,const_zero)+IF($E330=const_one,'Pro-Forma'!$F$26,const_zero)+IF($F330=const_one,'Pro-Forma'!$F$25,const_zero)+IF($G330=const_one,'Pro-Forma'!$F$24,const_zero)+IF($H330=const_one,'Pro-Forma'!$F$23,const_zero)+IF($I330=const_one,'Pro-Forma'!$F$22,const_zero)</f>
        <v>14014164.1892672</v>
      </c>
      <c r="S330" s="23" t="b">
        <f aca="false">IF($R330&gt;const_zero,--($Q330&gt;option_strike_usd*$R330),const_zero)</f>
        <v>1</v>
      </c>
      <c r="T330" s="7" t="n">
        <f aca="false">IF($R330&gt;const_zero,IF($S330=const_one,($Q330+option_strike_usd*pre_f_options_issued)/($R330+pre_f_options_issued),$Q330/$R330),const_zero)</f>
        <v>96.4323705243885</v>
      </c>
      <c r="U330" s="5" t="n">
        <f aca="false">IF($C330=const_one,'Pro-Forma'!$B$5*$T330,const_zero)</f>
        <v>0</v>
      </c>
      <c r="V330" s="5" t="n">
        <f aca="false">IF($D330=const_one,'Pro-Forma'!$F$27*$T330,const_zero)</f>
        <v>0</v>
      </c>
      <c r="W330" s="5" t="n">
        <f aca="false">IF($E330=const_one,'Pro-Forma'!$F$26*$T330,const_zero)</f>
        <v>167180110.334517</v>
      </c>
      <c r="X330" s="5" t="n">
        <f aca="false">IF($F330=const_one,'Pro-Forma'!$F$25*$T330,const_zero)</f>
        <v>0</v>
      </c>
      <c r="Y330" s="5" t="n">
        <f aca="false">IF($G330=const_one,'Pro-Forma'!$F$24*$T330,const_zero)</f>
        <v>289297111.573165</v>
      </c>
      <c r="Z330" s="5" t="n">
        <f aca="false">IF($H330=const_one,'Pro-Forma'!$F$23*$T330,const_zero)</f>
        <v>0</v>
      </c>
      <c r="AA330" s="5" t="n">
        <f aca="false">IF($I330=const_one,'Pro-Forma'!$F$22*$T330,const_zero)</f>
        <v>0</v>
      </c>
      <c r="AB330" s="5" t="n">
        <f aca="false">('Pro-Forma'!$B$10+'Pro-Forma'!$B$11)*$T330</f>
        <v>27050517.0618505</v>
      </c>
      <c r="AC330" s="5" t="n">
        <f aca="false">common_rsa_total*$T330</f>
        <v>867891334.719496</v>
      </c>
      <c r="AD330" s="5" t="n">
        <f aca="false">IF($S330=const_one,pre_f_options_issued*($T330-option_strike_usd),const_zero)</f>
        <v>238580926.310971</v>
      </c>
      <c r="AE330" s="5" t="n">
        <f aca="false">J330+U330</f>
        <v>30000000</v>
      </c>
      <c r="AF330" s="5" t="n">
        <f aca="false">K330+V330</f>
        <v>300000000</v>
      </c>
      <c r="AG330" s="5" t="n">
        <f aca="false">L330+W330</f>
        <v>167180110.334517</v>
      </c>
      <c r="AH330" s="5" t="n">
        <f aca="false">M330+X330</f>
        <v>60000000</v>
      </c>
      <c r="AI330" s="5" t="n">
        <f aca="false">N330+Y330</f>
        <v>289297111.573165</v>
      </c>
      <c r="AJ330" s="5" t="n">
        <f aca="false">O330+Z330</f>
        <v>15000000</v>
      </c>
      <c r="AK330" s="5" t="n">
        <f aca="false">P330+AA330</f>
        <v>5000000</v>
      </c>
      <c r="AL330" s="5" t="n">
        <f aca="false">INDEX($AE$310:$AE$437,$B330-$C330*1+const_one)</f>
        <v>30000000</v>
      </c>
      <c r="AM330" s="5" t="n">
        <f aca="false">INDEX($AF$310:$AF$437,$B330-$D330*2+const_one)</f>
        <v>300000000</v>
      </c>
      <c r="AN330" s="5" t="n">
        <f aca="false">INDEX($AG$310:$AG$437,$B330-$E330*4+const_one)</f>
        <v>100000000</v>
      </c>
      <c r="AO330" s="5" t="n">
        <f aca="false">INDEX($AH$310:$AH$437,$B330-$F330*8+const_one)</f>
        <v>60000000</v>
      </c>
      <c r="AP330" s="5" t="n">
        <f aca="false">INDEX($AI$310:$AI$437,$B330-$G330*16+const_one)</f>
        <v>30000000</v>
      </c>
      <c r="AQ330" s="5" t="n">
        <f aca="false">INDEX($AJ$310:$AJ$437,$B330-$H330*32+const_one)</f>
        <v>15000000</v>
      </c>
      <c r="AR330" s="5" t="n">
        <f aca="false">INDEX($AK$310:$AK$437,$B330-$I330*64+const_one)</f>
        <v>5000000</v>
      </c>
      <c r="AS330" s="5" t="n">
        <f aca="false">INDEX($AE$310:$AE$437,$B330+(const_one-$C330)*1+const_one)</f>
        <v>74723305.5571953</v>
      </c>
      <c r="AT330" s="5" t="n">
        <f aca="false">INDEX($AF$310:$AF$437,$B330+(const_one-$D330)*2+const_one)</f>
        <v>512520878.068026</v>
      </c>
      <c r="AU330" s="5" t="n">
        <f aca="false">INDEX($AG$310:$AG$437,$B330+(const_one-$E330)*4+const_one)</f>
        <v>167180110.334517</v>
      </c>
      <c r="AV330" s="5" t="n">
        <f aca="false">INDEX($AH$310:$AH$437,$B330+(const_one-$F330)*8+const_one)</f>
        <v>209684126.684831</v>
      </c>
      <c r="AW330" s="5" t="n">
        <f aca="false">INDEX($AI$310:$AI$437,$B330+(const_one-$G330)*16+const_one)</f>
        <v>289297111.573165</v>
      </c>
      <c r="AX330" s="5" t="n">
        <f aca="false">INDEX($AJ$310:$AJ$437,$B330+(const_one-$H330)*32+const_one)</f>
        <v>373591087.680259</v>
      </c>
      <c r="AY330" s="5" t="n">
        <f aca="false">INDEX($AK$310:$AK$437,$B330+(const_one-$I330)*64+const_one)</f>
        <v>371267037.368095</v>
      </c>
      <c r="AZ330" s="5" t="n">
        <f aca="false">--($C330=--(AS330&gt;AL330))</f>
        <v>0</v>
      </c>
      <c r="BA330" s="5" t="n">
        <f aca="false">--($D330=--(AT330&gt;AM330))</f>
        <v>0</v>
      </c>
      <c r="BB330" s="5" t="n">
        <f aca="false">--($E330=--(AU330&gt;AN330))</f>
        <v>1</v>
      </c>
      <c r="BC330" s="5" t="n">
        <f aca="false">--($F330=--(AV330&gt;AO330))</f>
        <v>0</v>
      </c>
      <c r="BD330" s="5" t="n">
        <f aca="false">--($G330=--(AW330&gt;AP330))</f>
        <v>1</v>
      </c>
      <c r="BE330" s="5" t="n">
        <f aca="false">--($H330=--(AX330&gt;AQ330))</f>
        <v>0</v>
      </c>
      <c r="BF330" s="5" t="n">
        <f aca="false">--($I330=--(AY330&gt;AR330))</f>
        <v>0</v>
      </c>
      <c r="BG330" s="5" t="n">
        <f aca="false">SUM(AZ330:BF330)</f>
        <v>2</v>
      </c>
      <c r="BH330" s="5" t="n">
        <f aca="false">SUM(AE330:AK330)+AB330+AC330+AD330</f>
        <v>2000000000</v>
      </c>
    </row>
    <row r="331" customFormat="false" ht="15" hidden="true" customHeight="false" outlineLevel="0" collapsed="false">
      <c r="A331" s="5" t="n">
        <f aca="false">exit_value_3_usd</f>
        <v>2000000000</v>
      </c>
      <c r="B331" s="2" t="n">
        <f aca="false">ROW()-ROW($B$310)</f>
        <v>21</v>
      </c>
      <c r="C331" s="2" t="n">
        <f aca="false">MOD(QUOTIENT($B331,1),2)</f>
        <v>1</v>
      </c>
      <c r="D331" s="2" t="n">
        <f aca="false">MOD(QUOTIENT($B331,2),2)</f>
        <v>0</v>
      </c>
      <c r="E331" s="2" t="n">
        <f aca="false">MOD(QUOTIENT($B331,4),2)</f>
        <v>1</v>
      </c>
      <c r="F331" s="2" t="n">
        <f aca="false">MOD(QUOTIENT($B331,8),2)</f>
        <v>0</v>
      </c>
      <c r="G331" s="2" t="n">
        <f aca="false">MOD(QUOTIENT($B331,16),2)</f>
        <v>1</v>
      </c>
      <c r="H331" s="2" t="n">
        <f aca="false">MOD(QUOTIENT($B331,32),2)</f>
        <v>0</v>
      </c>
      <c r="I331" s="2" t="n">
        <f aca="false">MOD(QUOTIENT($B331,64),2)</f>
        <v>0</v>
      </c>
      <c r="J331" s="5" t="n">
        <f aca="false">IF($C331=const_zero,MIN(class_series_f_invested_usd,MAX(const_zero,$A331)),const_zero)</f>
        <v>0</v>
      </c>
      <c r="K331" s="5" t="n">
        <f aca="false">IF($D331=const_zero,MIN(class_series_e_invested_usd,MAX(const_zero,$A331-SUM($J331:$J331))),const_zero)</f>
        <v>300000000</v>
      </c>
      <c r="L331" s="5" t="n">
        <f aca="false">IF($E331=const_zero,MIN(class_series_d_invested_usd,MAX(const_zero,$A331-SUM($J331:$K331))),const_zero)</f>
        <v>0</v>
      </c>
      <c r="M331" s="5" t="n">
        <f aca="false">IF($F331=const_zero,MIN(class_series_c_invested_usd,MAX(const_zero,$A331-SUM($J331:$L331))),const_zero)</f>
        <v>60000000</v>
      </c>
      <c r="N331" s="5" t="n">
        <f aca="false">IF($G331=const_zero,MIN(class_series_b_invested_usd,MAX(const_zero,$A331-SUM($J331:$M331))),const_zero)</f>
        <v>0</v>
      </c>
      <c r="O331" s="5" t="n">
        <f aca="false">IF($H331=const_zero,MIN(class_series_a_invested_usd,MAX(const_zero,$A331-SUM($J331:$N331))),const_zero)</f>
        <v>15000000</v>
      </c>
      <c r="P331" s="5" t="n">
        <f aca="false">IF($I331=const_zero,MIN(class_seed_invested_usd,MAX(const_zero,$A331-SUM($J331:$O331))),const_zero)</f>
        <v>5000000</v>
      </c>
      <c r="Q331" s="5" t="n">
        <f aca="false">MAX(const_zero,$A331-SUM($J331:$P331))</f>
        <v>1620000000</v>
      </c>
      <c r="R331" s="9" t="n">
        <f aca="false">common_rsa_total+'Pro-Forma'!$B$10+'Pro-Forma'!$B$11+IF($C331=const_one,'Pro-Forma'!$B$5,const_zero)+IF($D331=const_one,'Pro-Forma'!$F$27,const_zero)+IF($E331=const_one,'Pro-Forma'!$F$26,const_zero)+IF($F331=const_one,'Pro-Forma'!$F$25,const_zero)+IF($G331=const_one,'Pro-Forma'!$F$24,const_zero)+IF($H331=const_one,'Pro-Forma'!$F$23,const_zero)+IF($I331=const_one,'Pro-Forma'!$F$22,const_zero)</f>
        <v>14811432.2584705</v>
      </c>
      <c r="S331" s="23" t="b">
        <f aca="false">IF($R331&gt;const_zero,--($Q331&gt;option_strike_usd*$R331),const_zero)</f>
        <v>1</v>
      </c>
      <c r="T331" s="7" t="n">
        <f aca="false">IF($R331&gt;const_zero,IF($S331=const_one,($Q331+option_strike_usd*pre_f_options_issued)/($R331+pre_f_options_issued),$Q331/$R331),const_zero)</f>
        <v>93.7241919544878</v>
      </c>
      <c r="U331" s="5" t="n">
        <f aca="false">IF($C331=const_one,'Pro-Forma'!$B$5*$T331,const_zero)</f>
        <v>74723305.5571953</v>
      </c>
      <c r="V331" s="5" t="n">
        <f aca="false">IF($D331=const_one,'Pro-Forma'!$F$27*$T331,const_zero)</f>
        <v>0</v>
      </c>
      <c r="W331" s="5" t="n">
        <f aca="false">IF($E331=const_one,'Pro-Forma'!$F$26*$T331,const_zero)</f>
        <v>162485072.87293</v>
      </c>
      <c r="X331" s="5" t="n">
        <f aca="false">IF($F331=const_one,'Pro-Forma'!$F$25*$T331,const_zero)</f>
        <v>0</v>
      </c>
      <c r="Y331" s="5" t="n">
        <f aca="false">IF($G331=const_one,'Pro-Forma'!$F$24*$T331,const_zero)</f>
        <v>281172575.863463</v>
      </c>
      <c r="Z331" s="5" t="n">
        <f aca="false">IF($H331=const_one,'Pro-Forma'!$F$23*$T331,const_zero)</f>
        <v>0</v>
      </c>
      <c r="AA331" s="5" t="n">
        <f aca="false">IF($I331=const_one,'Pro-Forma'!$F$22*$T331,const_zero)</f>
        <v>0</v>
      </c>
      <c r="AB331" s="5" t="n">
        <f aca="false">('Pro-Forma'!$B$10+'Pro-Forma'!$B$11)*$T331</f>
        <v>26290838.229802</v>
      </c>
      <c r="AC331" s="5" t="n">
        <f aca="false">common_rsa_total*$T331</f>
        <v>843517727.59039</v>
      </c>
      <c r="AD331" s="5" t="n">
        <f aca="false">IF($S331=const_one,pre_f_options_issued*($T331-option_strike_usd),const_zero)</f>
        <v>231810479.886219</v>
      </c>
      <c r="AE331" s="5" t="n">
        <f aca="false">J331+U331</f>
        <v>74723305.5571953</v>
      </c>
      <c r="AF331" s="5" t="n">
        <f aca="false">K331+V331</f>
        <v>300000000</v>
      </c>
      <c r="AG331" s="5" t="n">
        <f aca="false">L331+W331</f>
        <v>162485072.87293</v>
      </c>
      <c r="AH331" s="5" t="n">
        <f aca="false">M331+X331</f>
        <v>60000000</v>
      </c>
      <c r="AI331" s="5" t="n">
        <f aca="false">N331+Y331</f>
        <v>281172575.863463</v>
      </c>
      <c r="AJ331" s="5" t="n">
        <f aca="false">O331+Z331</f>
        <v>15000000</v>
      </c>
      <c r="AK331" s="5" t="n">
        <f aca="false">P331+AA331</f>
        <v>5000000</v>
      </c>
      <c r="AL331" s="5" t="n">
        <f aca="false">INDEX($AE$310:$AE$437,$B331-$C331*1+const_one)</f>
        <v>30000000</v>
      </c>
      <c r="AM331" s="5" t="n">
        <f aca="false">INDEX($AF$310:$AF$437,$B331-$D331*2+const_one)</f>
        <v>300000000</v>
      </c>
      <c r="AN331" s="5" t="n">
        <f aca="false">INDEX($AG$310:$AG$437,$B331-$E331*4+const_one)</f>
        <v>100000000</v>
      </c>
      <c r="AO331" s="5" t="n">
        <f aca="false">INDEX($AH$310:$AH$437,$B331-$F331*8+const_one)</f>
        <v>60000000</v>
      </c>
      <c r="AP331" s="5" t="n">
        <f aca="false">INDEX($AI$310:$AI$437,$B331-$G331*16+const_one)</f>
        <v>30000000</v>
      </c>
      <c r="AQ331" s="5" t="n">
        <f aca="false">INDEX($AJ$310:$AJ$437,$B331-$H331*32+const_one)</f>
        <v>15000000</v>
      </c>
      <c r="AR331" s="5" t="n">
        <f aca="false">INDEX($AK$310:$AK$437,$B331-$I331*64+const_one)</f>
        <v>5000000</v>
      </c>
      <c r="AS331" s="5" t="n">
        <f aca="false">INDEX($AE$310:$AE$437,$B331+(const_one-$C331)*1+const_one)</f>
        <v>74723305.5571953</v>
      </c>
      <c r="AT331" s="5" t="n">
        <f aca="false">INDEX($AF$310:$AF$437,$B331+(const_one-$D331)*2+const_one)</f>
        <v>502940187.368876</v>
      </c>
      <c r="AU331" s="5" t="n">
        <f aca="false">INDEX($AG$310:$AG$437,$B331+(const_one-$E331)*4+const_one)</f>
        <v>162485072.87293</v>
      </c>
      <c r="AV331" s="5" t="n">
        <f aca="false">INDEX($AH$310:$AH$437,$B331+(const_one-$F331)*8+const_one)</f>
        <v>204855737.880984</v>
      </c>
      <c r="AW331" s="5" t="n">
        <f aca="false">INDEX($AI$310:$AI$437,$B331+(const_one-$G331)*16+const_one)</f>
        <v>281172575.863463</v>
      </c>
      <c r="AX331" s="5" t="n">
        <f aca="false">INDEX($AJ$310:$AJ$437,$B331+(const_one-$H331)*32+const_one)</f>
        <v>366964339.409077</v>
      </c>
      <c r="AY331" s="5" t="n">
        <f aca="false">INDEX($AK$310:$AK$437,$B331+(const_one-$I331)*64+const_one)</f>
        <v>364723335.809632</v>
      </c>
      <c r="AZ331" s="5" t="n">
        <f aca="false">--($C331=--(AS331&gt;AL331))</f>
        <v>1</v>
      </c>
      <c r="BA331" s="5" t="n">
        <f aca="false">--($D331=--(AT331&gt;AM331))</f>
        <v>0</v>
      </c>
      <c r="BB331" s="5" t="n">
        <f aca="false">--($E331=--(AU331&gt;AN331))</f>
        <v>1</v>
      </c>
      <c r="BC331" s="5" t="n">
        <f aca="false">--($F331=--(AV331&gt;AO331))</f>
        <v>0</v>
      </c>
      <c r="BD331" s="5" t="n">
        <f aca="false">--($G331=--(AW331&gt;AP331))</f>
        <v>1</v>
      </c>
      <c r="BE331" s="5" t="n">
        <f aca="false">--($H331=--(AX331&gt;AQ331))</f>
        <v>0</v>
      </c>
      <c r="BF331" s="5" t="n">
        <f aca="false">--($I331=--(AY331&gt;AR331))</f>
        <v>0</v>
      </c>
      <c r="BG331" s="5" t="n">
        <f aca="false">SUM(AZ331:BF331)</f>
        <v>3</v>
      </c>
      <c r="BH331" s="5" t="n">
        <f aca="false">SUM(AE331:AK331)+AB331+AC331+AD331</f>
        <v>2000000000</v>
      </c>
    </row>
    <row r="332" customFormat="false" ht="15" hidden="true" customHeight="false" outlineLevel="0" collapsed="false">
      <c r="A332" s="5" t="n">
        <f aca="false">exit_value_3_usd</f>
        <v>2000000000</v>
      </c>
      <c r="B332" s="2" t="n">
        <f aca="false">ROW()-ROW($B$310)</f>
        <v>22</v>
      </c>
      <c r="C332" s="2" t="n">
        <f aca="false">MOD(QUOTIENT($B332,1),2)</f>
        <v>0</v>
      </c>
      <c r="D332" s="2" t="n">
        <f aca="false">MOD(QUOTIENT($B332,2),2)</f>
        <v>1</v>
      </c>
      <c r="E332" s="2" t="n">
        <f aca="false">MOD(QUOTIENT($B332,4),2)</f>
        <v>1</v>
      </c>
      <c r="F332" s="2" t="n">
        <f aca="false">MOD(QUOTIENT($B332,8),2)</f>
        <v>0</v>
      </c>
      <c r="G332" s="2" t="n">
        <f aca="false">MOD(QUOTIENT($B332,16),2)</f>
        <v>1</v>
      </c>
      <c r="H332" s="2" t="n">
        <f aca="false">MOD(QUOTIENT($B332,32),2)</f>
        <v>0</v>
      </c>
      <c r="I332" s="2" t="n">
        <f aca="false">MOD(QUOTIENT($B332,64),2)</f>
        <v>0</v>
      </c>
      <c r="J332" s="5" t="n">
        <f aca="false">IF($C332=const_zero,MIN(class_series_f_invested_usd,MAX(const_zero,$A332)),const_zero)</f>
        <v>30000000</v>
      </c>
      <c r="K332" s="5" t="n">
        <f aca="false">IF($D332=const_zero,MIN(class_series_e_invested_usd,MAX(const_zero,$A332-SUM($J332:$J332))),const_zero)</f>
        <v>0</v>
      </c>
      <c r="L332" s="5" t="n">
        <f aca="false">IF($E332=const_zero,MIN(class_series_d_invested_usd,MAX(const_zero,$A332-SUM($J332:$K332))),const_zero)</f>
        <v>0</v>
      </c>
      <c r="M332" s="5" t="n">
        <f aca="false">IF($F332=const_zero,MIN(class_series_c_invested_usd,MAX(const_zero,$A332-SUM($J332:$L332))),const_zero)</f>
        <v>60000000</v>
      </c>
      <c r="N332" s="5" t="n">
        <f aca="false">IF($G332=const_zero,MIN(class_series_b_invested_usd,MAX(const_zero,$A332-SUM($J332:$M332))),const_zero)</f>
        <v>0</v>
      </c>
      <c r="O332" s="5" t="n">
        <f aca="false">IF($H332=const_zero,MIN(class_series_a_invested_usd,MAX(const_zero,$A332-SUM($J332:$N332))),const_zero)</f>
        <v>15000000</v>
      </c>
      <c r="P332" s="5" t="n">
        <f aca="false">IF($I332=const_zero,MIN(class_seed_invested_usd,MAX(const_zero,$A332-SUM($J332:$O332))),const_zero)</f>
        <v>5000000</v>
      </c>
      <c r="Q332" s="5" t="n">
        <f aca="false">MAX(const_zero,$A332-SUM($J332:$P332))</f>
        <v>1890000000</v>
      </c>
      <c r="R332" s="9" t="n">
        <f aca="false">common_rsa_total+'Pro-Forma'!$B$10+'Pro-Forma'!$B$11+IF($C332=const_one,'Pro-Forma'!$B$5,const_zero)+IF($D332=const_one,'Pro-Forma'!$F$27,const_zero)+IF($E332=const_one,'Pro-Forma'!$F$26,const_zero)+IF($F332=const_one,'Pro-Forma'!$F$25,const_zero)+IF($G332=const_one,'Pro-Forma'!$F$24,const_zero)+IF($H332=const_one,'Pro-Forma'!$F$23,const_zero)+IF($I332=const_one,'Pro-Forma'!$F$22,const_zero)</f>
        <v>20147484.4666011</v>
      </c>
      <c r="S332" s="23" t="b">
        <f aca="false">IF($R332&gt;const_zero,--($Q332&gt;option_strike_usd*$R332),const_zero)</f>
        <v>1</v>
      </c>
      <c r="T332" s="7" t="n">
        <f aca="false">IF($R332&gt;const_zero,IF($S332=const_one,($Q332+option_strike_usd*pre_f_options_issued)/($R332+pre_f_options_issued),$Q332/$R332),const_zero)</f>
        <v>83.5633645224894</v>
      </c>
      <c r="U332" s="5" t="n">
        <f aca="false">IF($C332=const_one,'Pro-Forma'!$B$5*$T332,const_zero)</f>
        <v>0</v>
      </c>
      <c r="V332" s="5" t="n">
        <f aca="false">IF($D332=const_one,'Pro-Forma'!$F$27*$T332,const_zero)</f>
        <v>512520878.068026</v>
      </c>
      <c r="W332" s="5" t="n">
        <f aca="false">IF($E332=const_one,'Pro-Forma'!$F$26*$T332,const_zero)</f>
        <v>144869740.573888</v>
      </c>
      <c r="X332" s="5" t="n">
        <f aca="false">IF($F332=const_one,'Pro-Forma'!$F$25*$T332,const_zero)</f>
        <v>0</v>
      </c>
      <c r="Y332" s="5" t="n">
        <f aca="false">IF($G332=const_one,'Pro-Forma'!$F$24*$T332,const_zero)</f>
        <v>250690093.567468</v>
      </c>
      <c r="Z332" s="5" t="n">
        <f aca="false">IF($H332=const_one,'Pro-Forma'!$F$23*$T332,const_zero)</f>
        <v>0</v>
      </c>
      <c r="AA332" s="5" t="n">
        <f aca="false">IF($I332=const_one,'Pro-Forma'!$F$22*$T332,const_zero)</f>
        <v>0</v>
      </c>
      <c r="AB332" s="5" t="n">
        <f aca="false">('Pro-Forma'!$B$10+'Pro-Forma'!$B$11)*$T332</f>
        <v>23440595.7819896</v>
      </c>
      <c r="AC332" s="5" t="n">
        <f aca="false">common_rsa_total*$T332</f>
        <v>752070280.702405</v>
      </c>
      <c r="AD332" s="5" t="n">
        <f aca="false">IF($S332=const_one,pre_f_options_issued*($T332-option_strike_usd),const_zero)</f>
        <v>206408411.306223</v>
      </c>
      <c r="AE332" s="5" t="n">
        <f aca="false">J332+U332</f>
        <v>30000000</v>
      </c>
      <c r="AF332" s="5" t="n">
        <f aca="false">K332+V332</f>
        <v>512520878.068026</v>
      </c>
      <c r="AG332" s="5" t="n">
        <f aca="false">L332+W332</f>
        <v>144869740.573888</v>
      </c>
      <c r="AH332" s="5" t="n">
        <f aca="false">M332+X332</f>
        <v>60000000</v>
      </c>
      <c r="AI332" s="5" t="n">
        <f aca="false">N332+Y332</f>
        <v>250690093.567468</v>
      </c>
      <c r="AJ332" s="5" t="n">
        <f aca="false">O332+Z332</f>
        <v>15000000</v>
      </c>
      <c r="AK332" s="5" t="n">
        <f aca="false">P332+AA332</f>
        <v>5000000</v>
      </c>
      <c r="AL332" s="5" t="n">
        <f aca="false">INDEX($AE$310:$AE$437,$B332-$C332*1+const_one)</f>
        <v>30000000</v>
      </c>
      <c r="AM332" s="5" t="n">
        <f aca="false">INDEX($AF$310:$AF$437,$B332-$D332*2+const_one)</f>
        <v>300000000</v>
      </c>
      <c r="AN332" s="5" t="n">
        <f aca="false">INDEX($AG$310:$AG$437,$B332-$E332*4+const_one)</f>
        <v>100000000</v>
      </c>
      <c r="AO332" s="5" t="n">
        <f aca="false">INDEX($AH$310:$AH$437,$B332-$F332*8+const_one)</f>
        <v>60000000</v>
      </c>
      <c r="AP332" s="5" t="n">
        <f aca="false">INDEX($AI$310:$AI$437,$B332-$G332*16+const_one)</f>
        <v>30000000</v>
      </c>
      <c r="AQ332" s="5" t="n">
        <f aca="false">INDEX($AJ$310:$AJ$437,$B332-$H332*32+const_one)</f>
        <v>15000000</v>
      </c>
      <c r="AR332" s="5" t="n">
        <f aca="false">INDEX($AK$310:$AK$437,$B332-$I332*64+const_one)</f>
        <v>5000000</v>
      </c>
      <c r="AS332" s="5" t="n">
        <f aca="false">INDEX($AE$310:$AE$437,$B332+(const_one-$C332)*1+const_one)</f>
        <v>65377011.7941143</v>
      </c>
      <c r="AT332" s="5" t="n">
        <f aca="false">INDEX($AF$310:$AF$437,$B332+(const_one-$D332)*2+const_one)</f>
        <v>512520878.068026</v>
      </c>
      <c r="AU332" s="5" t="n">
        <f aca="false">INDEX($AG$310:$AG$437,$B332+(const_one-$E332)*4+const_one)</f>
        <v>144869740.573888</v>
      </c>
      <c r="AV332" s="5" t="n">
        <f aca="false">INDEX($AH$310:$AH$437,$B332+(const_one-$F332)*8+const_one)</f>
        <v>187084655.397169</v>
      </c>
      <c r="AW332" s="5" t="n">
        <f aca="false">INDEX($AI$310:$AI$437,$B332+(const_one-$G332)*16+const_one)</f>
        <v>250690093.567468</v>
      </c>
      <c r="AX332" s="5" t="n">
        <f aca="false">INDEX($AJ$310:$AJ$437,$B332+(const_one-$H332)*32+const_one)</f>
        <v>344968093.264383</v>
      </c>
      <c r="AY332" s="5" t="n">
        <f aca="false">INDEX($AK$310:$AK$437,$B332+(const_one-$I332)*64+const_one)</f>
        <v>343159610.468763</v>
      </c>
      <c r="AZ332" s="5" t="n">
        <f aca="false">--($C332=--(AS332&gt;AL332))</f>
        <v>0</v>
      </c>
      <c r="BA332" s="5" t="n">
        <f aca="false">--($D332=--(AT332&gt;AM332))</f>
        <v>1</v>
      </c>
      <c r="BB332" s="5" t="n">
        <f aca="false">--($E332=--(AU332&gt;AN332))</f>
        <v>1</v>
      </c>
      <c r="BC332" s="5" t="n">
        <f aca="false">--($F332=--(AV332&gt;AO332))</f>
        <v>0</v>
      </c>
      <c r="BD332" s="5" t="n">
        <f aca="false">--($G332=--(AW332&gt;AP332))</f>
        <v>1</v>
      </c>
      <c r="BE332" s="5" t="n">
        <f aca="false">--($H332=--(AX332&gt;AQ332))</f>
        <v>0</v>
      </c>
      <c r="BF332" s="5" t="n">
        <f aca="false">--($I332=--(AY332&gt;AR332))</f>
        <v>0</v>
      </c>
      <c r="BG332" s="5" t="n">
        <f aca="false">SUM(AZ332:BF332)</f>
        <v>3</v>
      </c>
      <c r="BH332" s="5" t="n">
        <f aca="false">SUM(AE332:AK332)+AB332+AC332+AD332</f>
        <v>2000000000</v>
      </c>
    </row>
    <row r="333" customFormat="false" ht="15" hidden="true" customHeight="false" outlineLevel="0" collapsed="false">
      <c r="A333" s="5" t="n">
        <f aca="false">exit_value_3_usd</f>
        <v>2000000000</v>
      </c>
      <c r="B333" s="2" t="n">
        <f aca="false">ROW()-ROW($B$310)</f>
        <v>23</v>
      </c>
      <c r="C333" s="2" t="n">
        <f aca="false">MOD(QUOTIENT($B333,1),2)</f>
        <v>1</v>
      </c>
      <c r="D333" s="2" t="n">
        <f aca="false">MOD(QUOTIENT($B333,2),2)</f>
        <v>1</v>
      </c>
      <c r="E333" s="2" t="n">
        <f aca="false">MOD(QUOTIENT($B333,4),2)</f>
        <v>1</v>
      </c>
      <c r="F333" s="2" t="n">
        <f aca="false">MOD(QUOTIENT($B333,8),2)</f>
        <v>0</v>
      </c>
      <c r="G333" s="2" t="n">
        <f aca="false">MOD(QUOTIENT($B333,16),2)</f>
        <v>1</v>
      </c>
      <c r="H333" s="2" t="n">
        <f aca="false">MOD(QUOTIENT($B333,32),2)</f>
        <v>0</v>
      </c>
      <c r="I333" s="2" t="n">
        <f aca="false">MOD(QUOTIENT($B333,64),2)</f>
        <v>0</v>
      </c>
      <c r="J333" s="5" t="n">
        <f aca="false">IF($C333=const_zero,MIN(class_series_f_invested_usd,MAX(const_zero,$A333)),const_zero)</f>
        <v>0</v>
      </c>
      <c r="K333" s="5" t="n">
        <f aca="false">IF($D333=const_zero,MIN(class_series_e_invested_usd,MAX(const_zero,$A333-SUM($J333:$J333))),const_zero)</f>
        <v>0</v>
      </c>
      <c r="L333" s="5" t="n">
        <f aca="false">IF($E333=const_zero,MIN(class_series_d_invested_usd,MAX(const_zero,$A333-SUM($J333:$K333))),const_zero)</f>
        <v>0</v>
      </c>
      <c r="M333" s="5" t="n">
        <f aca="false">IF($F333=const_zero,MIN(class_series_c_invested_usd,MAX(const_zero,$A333-SUM($J333:$L333))),const_zero)</f>
        <v>60000000</v>
      </c>
      <c r="N333" s="5" t="n">
        <f aca="false">IF($G333=const_zero,MIN(class_series_b_invested_usd,MAX(const_zero,$A333-SUM($J333:$M333))),const_zero)</f>
        <v>0</v>
      </c>
      <c r="O333" s="5" t="n">
        <f aca="false">IF($H333=const_zero,MIN(class_series_a_invested_usd,MAX(const_zero,$A333-SUM($J333:$N333))),const_zero)</f>
        <v>15000000</v>
      </c>
      <c r="P333" s="5" t="n">
        <f aca="false">IF($I333=const_zero,MIN(class_seed_invested_usd,MAX(const_zero,$A333-SUM($J333:$O333))),const_zero)</f>
        <v>5000000</v>
      </c>
      <c r="Q333" s="5" t="n">
        <f aca="false">MAX(const_zero,$A333-SUM($J333:$P333))</f>
        <v>1920000000</v>
      </c>
      <c r="R333" s="9" t="n">
        <f aca="false">common_rsa_total+'Pro-Forma'!$B$10+'Pro-Forma'!$B$11+IF($C333=const_one,'Pro-Forma'!$B$5,const_zero)+IF($D333=const_one,'Pro-Forma'!$F$27,const_zero)+IF($E333=const_one,'Pro-Forma'!$F$26,const_zero)+IF($F333=const_one,'Pro-Forma'!$F$25,const_zero)+IF($G333=const_one,'Pro-Forma'!$F$24,const_zero)+IF($H333=const_one,'Pro-Forma'!$F$23,const_zero)+IF($I333=const_one,'Pro-Forma'!$F$22,const_zero)</f>
        <v>20944752.5358044</v>
      </c>
      <c r="S333" s="23" t="b">
        <f aca="false">IF($R333&gt;const_zero,--($Q333&gt;option_strike_usd*$R333),const_zero)</f>
        <v>1</v>
      </c>
      <c r="T333" s="7" t="n">
        <f aca="false">IF($R333&gt;const_zero,IF($S333=const_one,($Q333+option_strike_usd*pre_f_options_issued)/($R333+pre_f_options_issued),$Q333/$R333),const_zero)</f>
        <v>82.0012920615816</v>
      </c>
      <c r="U333" s="5" t="n">
        <f aca="false">IF($C333=const_one,'Pro-Forma'!$B$5*$T333,const_zero)</f>
        <v>65377011.7941143</v>
      </c>
      <c r="V333" s="5" t="n">
        <f aca="false">IF($D333=const_one,'Pro-Forma'!$F$27*$T333,const_zero)</f>
        <v>502940187.368876</v>
      </c>
      <c r="W333" s="5" t="n">
        <f aca="false">IF($E333=const_one,'Pro-Forma'!$F$26*$T333,const_zero)</f>
        <v>142161651.527181</v>
      </c>
      <c r="X333" s="5" t="n">
        <f aca="false">IF($F333=const_one,'Pro-Forma'!$F$25*$T333,const_zero)</f>
        <v>0</v>
      </c>
      <c r="Y333" s="5" t="n">
        <f aca="false">IF($G333=const_one,'Pro-Forma'!$F$24*$T333,const_zero)</f>
        <v>246003876.184745</v>
      </c>
      <c r="Z333" s="5" t="n">
        <f aca="false">IF($H333=const_one,'Pro-Forma'!$F$23*$T333,const_zero)</f>
        <v>0</v>
      </c>
      <c r="AA333" s="5" t="n">
        <f aca="false">IF($I333=const_one,'Pro-Forma'!$F$22*$T333,const_zero)</f>
        <v>0</v>
      </c>
      <c r="AB333" s="5" t="n">
        <f aca="false">('Pro-Forma'!$B$10+'Pro-Forma'!$B$11)*$T333</f>
        <v>23002414.4168955</v>
      </c>
      <c r="AC333" s="5" t="n">
        <f aca="false">common_rsa_total*$T333</f>
        <v>738011628.554235</v>
      </c>
      <c r="AD333" s="5" t="n">
        <f aca="false">IF($S333=const_one,pre_f_options_issued*($T333-option_strike_usd),const_zero)</f>
        <v>202503230.153954</v>
      </c>
      <c r="AE333" s="5" t="n">
        <f aca="false">J333+U333</f>
        <v>65377011.7941143</v>
      </c>
      <c r="AF333" s="5" t="n">
        <f aca="false">K333+V333</f>
        <v>502940187.368876</v>
      </c>
      <c r="AG333" s="5" t="n">
        <f aca="false">L333+W333</f>
        <v>142161651.527181</v>
      </c>
      <c r="AH333" s="5" t="n">
        <f aca="false">M333+X333</f>
        <v>60000000</v>
      </c>
      <c r="AI333" s="5" t="n">
        <f aca="false">N333+Y333</f>
        <v>246003876.184745</v>
      </c>
      <c r="AJ333" s="5" t="n">
        <f aca="false">O333+Z333</f>
        <v>15000000</v>
      </c>
      <c r="AK333" s="5" t="n">
        <f aca="false">P333+AA333</f>
        <v>5000000</v>
      </c>
      <c r="AL333" s="5" t="n">
        <f aca="false">INDEX($AE$310:$AE$437,$B333-$C333*1+const_one)</f>
        <v>30000000</v>
      </c>
      <c r="AM333" s="5" t="n">
        <f aca="false">INDEX($AF$310:$AF$437,$B333-$D333*2+const_one)</f>
        <v>300000000</v>
      </c>
      <c r="AN333" s="5" t="n">
        <f aca="false">INDEX($AG$310:$AG$437,$B333-$E333*4+const_one)</f>
        <v>100000000</v>
      </c>
      <c r="AO333" s="5" t="n">
        <f aca="false">INDEX($AH$310:$AH$437,$B333-$F333*8+const_one)</f>
        <v>60000000</v>
      </c>
      <c r="AP333" s="5" t="n">
        <f aca="false">INDEX($AI$310:$AI$437,$B333-$G333*16+const_one)</f>
        <v>30000000</v>
      </c>
      <c r="AQ333" s="5" t="n">
        <f aca="false">INDEX($AJ$310:$AJ$437,$B333-$H333*32+const_one)</f>
        <v>15000000</v>
      </c>
      <c r="AR333" s="5" t="n">
        <f aca="false">INDEX($AK$310:$AK$437,$B333-$I333*64+const_one)</f>
        <v>5000000</v>
      </c>
      <c r="AS333" s="5" t="n">
        <f aca="false">INDEX($AE$310:$AE$437,$B333+(const_one-$C333)*1+const_one)</f>
        <v>65377011.7941143</v>
      </c>
      <c r="AT333" s="5" t="n">
        <f aca="false">INDEX($AF$310:$AF$437,$B333+(const_one-$D333)*2+const_one)</f>
        <v>502940187.368876</v>
      </c>
      <c r="AU333" s="5" t="n">
        <f aca="false">INDEX($AG$310:$AG$437,$B333+(const_one-$E333)*4+const_one)</f>
        <v>142161651.527181</v>
      </c>
      <c r="AV333" s="5" t="n">
        <f aca="false">INDEX($AH$310:$AH$437,$B333+(const_one-$F333)*8+const_one)</f>
        <v>184099267.091393</v>
      </c>
      <c r="AW333" s="5" t="n">
        <f aca="false">INDEX($AI$310:$AI$437,$B333+(const_one-$G333)*16+const_one)</f>
        <v>246003876.184745</v>
      </c>
      <c r="AX333" s="5" t="n">
        <f aca="false">INDEX($AJ$310:$AJ$437,$B333+(const_one-$H333)*32+const_one)</f>
        <v>340572483.019707</v>
      </c>
      <c r="AY333" s="5" t="n">
        <f aca="false">INDEX($AK$310:$AK$437,$B333+(const_one-$I333)*64+const_one)</f>
        <v>338814689.55896</v>
      </c>
      <c r="AZ333" s="5" t="n">
        <f aca="false">--($C333=--(AS333&gt;AL333))</f>
        <v>1</v>
      </c>
      <c r="BA333" s="5" t="n">
        <f aca="false">--($D333=--(AT333&gt;AM333))</f>
        <v>1</v>
      </c>
      <c r="BB333" s="5" t="n">
        <f aca="false">--($E333=--(AU333&gt;AN333))</f>
        <v>1</v>
      </c>
      <c r="BC333" s="5" t="n">
        <f aca="false">--($F333=--(AV333&gt;AO333))</f>
        <v>0</v>
      </c>
      <c r="BD333" s="5" t="n">
        <f aca="false">--($G333=--(AW333&gt;AP333))</f>
        <v>1</v>
      </c>
      <c r="BE333" s="5" t="n">
        <f aca="false">--($H333=--(AX333&gt;AQ333))</f>
        <v>0</v>
      </c>
      <c r="BF333" s="5" t="n">
        <f aca="false">--($I333=--(AY333&gt;AR333))</f>
        <v>0</v>
      </c>
      <c r="BG333" s="5" t="n">
        <f aca="false">SUM(AZ333:BF333)</f>
        <v>4</v>
      </c>
      <c r="BH333" s="5" t="n">
        <f aca="false">SUM(AE333:AK333)+AB333+AC333+AD333</f>
        <v>2000000000</v>
      </c>
    </row>
    <row r="334" customFormat="false" ht="15" hidden="true" customHeight="false" outlineLevel="0" collapsed="false">
      <c r="A334" s="5" t="n">
        <f aca="false">exit_value_3_usd</f>
        <v>2000000000</v>
      </c>
      <c r="B334" s="2" t="n">
        <f aca="false">ROW()-ROW($B$310)</f>
        <v>24</v>
      </c>
      <c r="C334" s="2" t="n">
        <f aca="false">MOD(QUOTIENT($B334,1),2)</f>
        <v>0</v>
      </c>
      <c r="D334" s="2" t="n">
        <f aca="false">MOD(QUOTIENT($B334,2),2)</f>
        <v>0</v>
      </c>
      <c r="E334" s="2" t="n">
        <f aca="false">MOD(QUOTIENT($B334,4),2)</f>
        <v>0</v>
      </c>
      <c r="F334" s="2" t="n">
        <f aca="false">MOD(QUOTIENT($B334,8),2)</f>
        <v>1</v>
      </c>
      <c r="G334" s="2" t="n">
        <f aca="false">MOD(QUOTIENT($B334,16),2)</f>
        <v>1</v>
      </c>
      <c r="H334" s="2" t="n">
        <f aca="false">MOD(QUOTIENT($B334,32),2)</f>
        <v>0</v>
      </c>
      <c r="I334" s="2" t="n">
        <f aca="false">MOD(QUOTIENT($B334,64),2)</f>
        <v>0</v>
      </c>
      <c r="J334" s="5" t="n">
        <f aca="false">IF($C334=const_zero,MIN(class_series_f_invested_usd,MAX(const_zero,$A334)),const_zero)</f>
        <v>30000000</v>
      </c>
      <c r="K334" s="5" t="n">
        <f aca="false">IF($D334=const_zero,MIN(class_series_e_invested_usd,MAX(const_zero,$A334-SUM($J334:$J334))),const_zero)</f>
        <v>300000000</v>
      </c>
      <c r="L334" s="5" t="n">
        <f aca="false">IF($E334=const_zero,MIN(class_series_d_invested_usd,MAX(const_zero,$A334-SUM($J334:$K334))),const_zero)</f>
        <v>100000000</v>
      </c>
      <c r="M334" s="5" t="n">
        <f aca="false">IF($F334=const_zero,MIN(class_series_c_invested_usd,MAX(const_zero,$A334-SUM($J334:$L334))),const_zero)</f>
        <v>0</v>
      </c>
      <c r="N334" s="5" t="n">
        <f aca="false">IF($G334=const_zero,MIN(class_series_b_invested_usd,MAX(const_zero,$A334-SUM($J334:$M334))),const_zero)</f>
        <v>0</v>
      </c>
      <c r="O334" s="5" t="n">
        <f aca="false">IF($H334=const_zero,MIN(class_series_a_invested_usd,MAX(const_zero,$A334-SUM($J334:$N334))),const_zero)</f>
        <v>15000000</v>
      </c>
      <c r="P334" s="5" t="n">
        <f aca="false">IF($I334=const_zero,MIN(class_seed_invested_usd,MAX(const_zero,$A334-SUM($J334:$O334))),const_zero)</f>
        <v>5000000</v>
      </c>
      <c r="Q334" s="5" t="n">
        <f aca="false">MAX(const_zero,$A334-SUM($J334:$P334))</f>
        <v>1550000000</v>
      </c>
      <c r="R334" s="9" t="n">
        <f aca="false">common_rsa_total+'Pro-Forma'!$B$10+'Pro-Forma'!$B$11+IF($C334=const_one,'Pro-Forma'!$B$5,const_zero)+IF($D334=const_one,'Pro-Forma'!$F$27,const_zero)+IF($E334=const_one,'Pro-Forma'!$F$26,const_zero)+IF($F334=const_one,'Pro-Forma'!$F$25,const_zero)+IF($G334=const_one,'Pro-Forma'!$F$24,const_zero)+IF($H334=const_one,'Pro-Forma'!$F$23,const_zero)+IF($I334=const_one,'Pro-Forma'!$F$22,const_zero)</f>
        <v>14680512.8289884</v>
      </c>
      <c r="S334" s="23" t="b">
        <f aca="false">IF($R334&gt;const_zero,--($Q334&gt;option_strike_usd*$R334),const_zero)</f>
        <v>1</v>
      </c>
      <c r="T334" s="7" t="n">
        <f aca="false">IF($R334&gt;const_zero,IF($S334=const_one,($Q334+option_strike_usd*pre_f_options_issued)/($R334+pre_f_options_issued),$Q334/$R334),const_zero)</f>
        <v>90.3640080743396</v>
      </c>
      <c r="U334" s="5" t="n">
        <f aca="false">IF($C334=const_one,'Pro-Forma'!$B$5*$T334,const_zero)</f>
        <v>0</v>
      </c>
      <c r="V334" s="5" t="n">
        <f aca="false">IF($D334=const_one,'Pro-Forma'!$F$27*$T334,const_zero)</f>
        <v>0</v>
      </c>
      <c r="W334" s="5" t="n">
        <f aca="false">IF($E334=const_one,'Pro-Forma'!$F$26*$T334,const_zero)</f>
        <v>0</v>
      </c>
      <c r="X334" s="5" t="n">
        <f aca="false">IF($F334=const_one,'Pro-Forma'!$F$25*$T334,const_zero)</f>
        <v>216873619.378415</v>
      </c>
      <c r="Y334" s="5" t="n">
        <f aca="false">IF($G334=const_one,'Pro-Forma'!$F$24*$T334,const_zero)</f>
        <v>271092024.223019</v>
      </c>
      <c r="Z334" s="5" t="n">
        <f aca="false">IF($H334=const_one,'Pro-Forma'!$F$23*$T334,const_zero)</f>
        <v>0</v>
      </c>
      <c r="AA334" s="5" t="n">
        <f aca="false">IF($I334=const_one,'Pro-Forma'!$F$22*$T334,const_zero)</f>
        <v>0</v>
      </c>
      <c r="AB334" s="5" t="n">
        <f aca="false">('Pro-Forma'!$B$10+'Pro-Forma'!$B$11)*$T334</f>
        <v>25348263.5436605</v>
      </c>
      <c r="AC334" s="5" t="n">
        <f aca="false">common_rsa_total*$T334</f>
        <v>813276072.669057</v>
      </c>
      <c r="AD334" s="5" t="n">
        <f aca="false">IF($S334=const_one,pre_f_options_issued*($T334-option_strike_usd),const_zero)</f>
        <v>223410020.185849</v>
      </c>
      <c r="AE334" s="5" t="n">
        <f aca="false">J334+U334</f>
        <v>30000000</v>
      </c>
      <c r="AF334" s="5" t="n">
        <f aca="false">K334+V334</f>
        <v>300000000</v>
      </c>
      <c r="AG334" s="5" t="n">
        <f aca="false">L334+W334</f>
        <v>100000000</v>
      </c>
      <c r="AH334" s="5" t="n">
        <f aca="false">M334+X334</f>
        <v>216873619.378415</v>
      </c>
      <c r="AI334" s="5" t="n">
        <f aca="false">N334+Y334</f>
        <v>271092024.223019</v>
      </c>
      <c r="AJ334" s="5" t="n">
        <f aca="false">O334+Z334</f>
        <v>15000000</v>
      </c>
      <c r="AK334" s="5" t="n">
        <f aca="false">P334+AA334</f>
        <v>5000000</v>
      </c>
      <c r="AL334" s="5" t="n">
        <f aca="false">INDEX($AE$310:$AE$437,$B334-$C334*1+const_one)</f>
        <v>30000000</v>
      </c>
      <c r="AM334" s="5" t="n">
        <f aca="false">INDEX($AF$310:$AF$437,$B334-$D334*2+const_one)</f>
        <v>300000000</v>
      </c>
      <c r="AN334" s="5" t="n">
        <f aca="false">INDEX($AG$310:$AG$437,$B334-$E334*4+const_one)</f>
        <v>100000000</v>
      </c>
      <c r="AO334" s="5" t="n">
        <f aca="false">INDEX($AH$310:$AH$437,$B334-$F334*8+const_one)</f>
        <v>60000000</v>
      </c>
      <c r="AP334" s="5" t="n">
        <f aca="false">INDEX($AI$310:$AI$437,$B334-$G334*16+const_one)</f>
        <v>30000000</v>
      </c>
      <c r="AQ334" s="5" t="n">
        <f aca="false">INDEX($AJ$310:$AJ$437,$B334-$H334*32+const_one)</f>
        <v>15000000</v>
      </c>
      <c r="AR334" s="5" t="n">
        <f aca="false">INDEX($AK$310:$AK$437,$B334-$I334*64+const_one)</f>
        <v>5000000</v>
      </c>
      <c r="AS334" s="5" t="n">
        <f aca="false">INDEX($AE$310:$AE$437,$B334+(const_one-$C334)*1+const_one)</f>
        <v>70179780.6224879</v>
      </c>
      <c r="AT334" s="5" t="n">
        <f aca="false">INDEX($AF$310:$AF$437,$B334+(const_one-$D334)*2+const_one)</f>
        <v>487349109.94451</v>
      </c>
      <c r="AU334" s="5" t="n">
        <f aca="false">INDEX($AG$310:$AG$437,$B334+(const_one-$E334)*4+const_one)</f>
        <v>151466321.440014</v>
      </c>
      <c r="AV334" s="5" t="n">
        <f aca="false">INDEX($AH$310:$AH$437,$B334+(const_one-$F334)*8+const_one)</f>
        <v>216873619.378415</v>
      </c>
      <c r="AW334" s="5" t="n">
        <f aca="false">INDEX($AI$310:$AI$437,$B334+(const_one-$G334)*16+const_one)</f>
        <v>271092024.223019</v>
      </c>
      <c r="AX334" s="5" t="n">
        <f aca="false">INDEX($AJ$310:$AJ$437,$B334+(const_one-$H334)*32+const_one)</f>
        <v>353350711.970777</v>
      </c>
      <c r="AY334" s="5" t="n">
        <f aca="false">INDEX($AK$310:$AK$437,$B334+(const_one-$I334)*64+const_one)</f>
        <v>351096480.95342</v>
      </c>
      <c r="AZ334" s="5" t="n">
        <f aca="false">--($C334=--(AS334&gt;AL334))</f>
        <v>0</v>
      </c>
      <c r="BA334" s="5" t="n">
        <f aca="false">--($D334=--(AT334&gt;AM334))</f>
        <v>0</v>
      </c>
      <c r="BB334" s="5" t="n">
        <f aca="false">--($E334=--(AU334&gt;AN334))</f>
        <v>0</v>
      </c>
      <c r="BC334" s="5" t="n">
        <f aca="false">--($F334=--(AV334&gt;AO334))</f>
        <v>1</v>
      </c>
      <c r="BD334" s="5" t="n">
        <f aca="false">--($G334=--(AW334&gt;AP334))</f>
        <v>1</v>
      </c>
      <c r="BE334" s="5" t="n">
        <f aca="false">--($H334=--(AX334&gt;AQ334))</f>
        <v>0</v>
      </c>
      <c r="BF334" s="5" t="n">
        <f aca="false">--($I334=--(AY334&gt;AR334))</f>
        <v>0</v>
      </c>
      <c r="BG334" s="5" t="n">
        <f aca="false">SUM(AZ334:BF334)</f>
        <v>2</v>
      </c>
      <c r="BH334" s="5" t="n">
        <f aca="false">SUM(AE334:AK334)+AB334+AC334+AD334</f>
        <v>2000000000</v>
      </c>
    </row>
    <row r="335" customFormat="false" ht="15" hidden="true" customHeight="false" outlineLevel="0" collapsed="false">
      <c r="A335" s="5" t="n">
        <f aca="false">exit_value_3_usd</f>
        <v>2000000000</v>
      </c>
      <c r="B335" s="2" t="n">
        <f aca="false">ROW()-ROW($B$310)</f>
        <v>25</v>
      </c>
      <c r="C335" s="2" t="n">
        <f aca="false">MOD(QUOTIENT($B335,1),2)</f>
        <v>1</v>
      </c>
      <c r="D335" s="2" t="n">
        <f aca="false">MOD(QUOTIENT($B335,2),2)</f>
        <v>0</v>
      </c>
      <c r="E335" s="2" t="n">
        <f aca="false">MOD(QUOTIENT($B335,4),2)</f>
        <v>0</v>
      </c>
      <c r="F335" s="2" t="n">
        <f aca="false">MOD(QUOTIENT($B335,8),2)</f>
        <v>1</v>
      </c>
      <c r="G335" s="2" t="n">
        <f aca="false">MOD(QUOTIENT($B335,16),2)</f>
        <v>1</v>
      </c>
      <c r="H335" s="2" t="n">
        <f aca="false">MOD(QUOTIENT($B335,32),2)</f>
        <v>0</v>
      </c>
      <c r="I335" s="2" t="n">
        <f aca="false">MOD(QUOTIENT($B335,64),2)</f>
        <v>0</v>
      </c>
      <c r="J335" s="5" t="n">
        <f aca="false">IF($C335=const_zero,MIN(class_series_f_invested_usd,MAX(const_zero,$A335)),const_zero)</f>
        <v>0</v>
      </c>
      <c r="K335" s="5" t="n">
        <f aca="false">IF($D335=const_zero,MIN(class_series_e_invested_usd,MAX(const_zero,$A335-SUM($J335:$J335))),const_zero)</f>
        <v>300000000</v>
      </c>
      <c r="L335" s="5" t="n">
        <f aca="false">IF($E335=const_zero,MIN(class_series_d_invested_usd,MAX(const_zero,$A335-SUM($J335:$K335))),const_zero)</f>
        <v>100000000</v>
      </c>
      <c r="M335" s="5" t="n">
        <f aca="false">IF($F335=const_zero,MIN(class_series_c_invested_usd,MAX(const_zero,$A335-SUM($J335:$L335))),const_zero)</f>
        <v>0</v>
      </c>
      <c r="N335" s="5" t="n">
        <f aca="false">IF($G335=const_zero,MIN(class_series_b_invested_usd,MAX(const_zero,$A335-SUM($J335:$M335))),const_zero)</f>
        <v>0</v>
      </c>
      <c r="O335" s="5" t="n">
        <f aca="false">IF($H335=const_zero,MIN(class_series_a_invested_usd,MAX(const_zero,$A335-SUM($J335:$N335))),const_zero)</f>
        <v>15000000</v>
      </c>
      <c r="P335" s="5" t="n">
        <f aca="false">IF($I335=const_zero,MIN(class_seed_invested_usd,MAX(const_zero,$A335-SUM($J335:$O335))),const_zero)</f>
        <v>5000000</v>
      </c>
      <c r="Q335" s="5" t="n">
        <f aca="false">MAX(const_zero,$A335-SUM($J335:$P335))</f>
        <v>1580000000</v>
      </c>
      <c r="R335" s="9" t="n">
        <f aca="false">common_rsa_total+'Pro-Forma'!$B$10+'Pro-Forma'!$B$11+IF($C335=const_one,'Pro-Forma'!$B$5,const_zero)+IF($D335=const_one,'Pro-Forma'!$F$27,const_zero)+IF($E335=const_one,'Pro-Forma'!$F$26,const_zero)+IF($F335=const_one,'Pro-Forma'!$F$25,const_zero)+IF($G335=const_one,'Pro-Forma'!$F$24,const_zero)+IF($H335=const_one,'Pro-Forma'!$F$23,const_zero)+IF($I335=const_one,'Pro-Forma'!$F$22,const_zero)</f>
        <v>15477780.8981917</v>
      </c>
      <c r="S335" s="23" t="b">
        <f aca="false">IF($R335&gt;const_zero,--($Q335&gt;option_strike_usd*$R335),const_zero)</f>
        <v>1</v>
      </c>
      <c r="T335" s="7" t="n">
        <f aca="false">IF($R335&gt;const_zero,IF($S335=const_one,($Q335+option_strike_usd*pre_f_options_issued)/($R335+pre_f_options_issued),$Q335/$R335),const_zero)</f>
        <v>88.0253246472248</v>
      </c>
      <c r="U335" s="5" t="n">
        <f aca="false">IF($C335=const_one,'Pro-Forma'!$B$5*$T335,const_zero)</f>
        <v>70179780.6224879</v>
      </c>
      <c r="V335" s="5" t="n">
        <f aca="false">IF($D335=const_one,'Pro-Forma'!$F$27*$T335,const_zero)</f>
        <v>0</v>
      </c>
      <c r="W335" s="5" t="n">
        <f aca="false">IF($E335=const_one,'Pro-Forma'!$F$26*$T335,const_zero)</f>
        <v>0</v>
      </c>
      <c r="X335" s="5" t="n">
        <f aca="false">IF($F335=const_one,'Pro-Forma'!$F$25*$T335,const_zero)</f>
        <v>211260779.15334</v>
      </c>
      <c r="Y335" s="5" t="n">
        <f aca="false">IF($G335=const_one,'Pro-Forma'!$F$24*$T335,const_zero)</f>
        <v>264075973.941674</v>
      </c>
      <c r="Z335" s="5" t="n">
        <f aca="false">IF($H335=const_one,'Pro-Forma'!$F$23*$T335,const_zero)</f>
        <v>0</v>
      </c>
      <c r="AA335" s="5" t="n">
        <f aca="false">IF($I335=const_one,'Pro-Forma'!$F$22*$T335,const_zero)</f>
        <v>0</v>
      </c>
      <c r="AB335" s="5" t="n">
        <f aca="false">('Pro-Forma'!$B$10+'Pro-Forma'!$B$11)*$T335</f>
        <v>24692232.8394124</v>
      </c>
      <c r="AC335" s="5" t="n">
        <f aca="false">common_rsa_total*$T335</f>
        <v>792227921.825023</v>
      </c>
      <c r="AD335" s="5" t="n">
        <f aca="false">IF($S335=const_one,pre_f_options_issued*($T335-option_strike_usd),const_zero)</f>
        <v>217563311.618062</v>
      </c>
      <c r="AE335" s="5" t="n">
        <f aca="false">J335+U335</f>
        <v>70179780.6224879</v>
      </c>
      <c r="AF335" s="5" t="n">
        <f aca="false">K335+V335</f>
        <v>300000000</v>
      </c>
      <c r="AG335" s="5" t="n">
        <f aca="false">L335+W335</f>
        <v>100000000</v>
      </c>
      <c r="AH335" s="5" t="n">
        <f aca="false">M335+X335</f>
        <v>211260779.15334</v>
      </c>
      <c r="AI335" s="5" t="n">
        <f aca="false">N335+Y335</f>
        <v>264075973.941674</v>
      </c>
      <c r="AJ335" s="5" t="n">
        <f aca="false">O335+Z335</f>
        <v>15000000</v>
      </c>
      <c r="AK335" s="5" t="n">
        <f aca="false">P335+AA335</f>
        <v>5000000</v>
      </c>
      <c r="AL335" s="5" t="n">
        <f aca="false">INDEX($AE$310:$AE$437,$B335-$C335*1+const_one)</f>
        <v>30000000</v>
      </c>
      <c r="AM335" s="5" t="n">
        <f aca="false">INDEX($AF$310:$AF$437,$B335-$D335*2+const_one)</f>
        <v>300000000</v>
      </c>
      <c r="AN335" s="5" t="n">
        <f aca="false">INDEX($AG$310:$AG$437,$B335-$E335*4+const_one)</f>
        <v>100000000</v>
      </c>
      <c r="AO335" s="5" t="n">
        <f aca="false">INDEX($AH$310:$AH$437,$B335-$F335*8+const_one)</f>
        <v>60000000</v>
      </c>
      <c r="AP335" s="5" t="n">
        <f aca="false">INDEX($AI$310:$AI$437,$B335-$G335*16+const_one)</f>
        <v>30000000</v>
      </c>
      <c r="AQ335" s="5" t="n">
        <f aca="false">INDEX($AJ$310:$AJ$437,$B335-$H335*32+const_one)</f>
        <v>15000000</v>
      </c>
      <c r="AR335" s="5" t="n">
        <f aca="false">INDEX($AK$310:$AK$437,$B335-$I335*64+const_one)</f>
        <v>5000000</v>
      </c>
      <c r="AS335" s="5" t="n">
        <f aca="false">INDEX($AE$310:$AE$437,$B335+(const_one-$C335)*1+const_one)</f>
        <v>70179780.6224879</v>
      </c>
      <c r="AT335" s="5" t="n">
        <f aca="false">INDEX($AF$310:$AF$437,$B335+(const_one-$D335)*2+const_one)</f>
        <v>478865537.414815</v>
      </c>
      <c r="AU335" s="5" t="n">
        <f aca="false">INDEX($AG$310:$AG$437,$B335+(const_one-$E335)*4+const_one)</f>
        <v>147978511.93262</v>
      </c>
      <c r="AV335" s="5" t="n">
        <f aca="false">INDEX($AH$310:$AH$437,$B335+(const_one-$F335)*8+const_one)</f>
        <v>211260779.15334</v>
      </c>
      <c r="AW335" s="5" t="n">
        <f aca="false">INDEX($AI$310:$AI$437,$B335+(const_one-$G335)*16+const_one)</f>
        <v>264075973.941674</v>
      </c>
      <c r="AX335" s="5" t="n">
        <f aca="false">INDEX($AJ$310:$AJ$437,$B335+(const_one-$H335)*32+const_one)</f>
        <v>347618424.746517</v>
      </c>
      <c r="AY335" s="5" t="n">
        <f aca="false">INDEX($AK$310:$AK$437,$B335+(const_one-$I335)*64+const_one)</f>
        <v>345442409.568135</v>
      </c>
      <c r="AZ335" s="5" t="n">
        <f aca="false">--($C335=--(AS335&gt;AL335))</f>
        <v>1</v>
      </c>
      <c r="BA335" s="5" t="n">
        <f aca="false">--($D335=--(AT335&gt;AM335))</f>
        <v>0</v>
      </c>
      <c r="BB335" s="5" t="n">
        <f aca="false">--($E335=--(AU335&gt;AN335))</f>
        <v>0</v>
      </c>
      <c r="BC335" s="5" t="n">
        <f aca="false">--($F335=--(AV335&gt;AO335))</f>
        <v>1</v>
      </c>
      <c r="BD335" s="5" t="n">
        <f aca="false">--($G335=--(AW335&gt;AP335))</f>
        <v>1</v>
      </c>
      <c r="BE335" s="5" t="n">
        <f aca="false">--($H335=--(AX335&gt;AQ335))</f>
        <v>0</v>
      </c>
      <c r="BF335" s="5" t="n">
        <f aca="false">--($I335=--(AY335&gt;AR335))</f>
        <v>0</v>
      </c>
      <c r="BG335" s="5" t="n">
        <f aca="false">SUM(AZ335:BF335)</f>
        <v>3</v>
      </c>
      <c r="BH335" s="5" t="n">
        <f aca="false">SUM(AE335:AK335)+AB335+AC335+AD335</f>
        <v>2000000000</v>
      </c>
    </row>
    <row r="336" customFormat="false" ht="15" hidden="true" customHeight="false" outlineLevel="0" collapsed="false">
      <c r="A336" s="5" t="n">
        <f aca="false">exit_value_3_usd</f>
        <v>2000000000</v>
      </c>
      <c r="B336" s="2" t="n">
        <f aca="false">ROW()-ROW($B$310)</f>
        <v>26</v>
      </c>
      <c r="C336" s="2" t="n">
        <f aca="false">MOD(QUOTIENT($B336,1),2)</f>
        <v>0</v>
      </c>
      <c r="D336" s="2" t="n">
        <f aca="false">MOD(QUOTIENT($B336,2),2)</f>
        <v>1</v>
      </c>
      <c r="E336" s="2" t="n">
        <f aca="false">MOD(QUOTIENT($B336,4),2)</f>
        <v>0</v>
      </c>
      <c r="F336" s="2" t="n">
        <f aca="false">MOD(QUOTIENT($B336,8),2)</f>
        <v>1</v>
      </c>
      <c r="G336" s="2" t="n">
        <f aca="false">MOD(QUOTIENT($B336,16),2)</f>
        <v>1</v>
      </c>
      <c r="H336" s="2" t="n">
        <f aca="false">MOD(QUOTIENT($B336,32),2)</f>
        <v>0</v>
      </c>
      <c r="I336" s="2" t="n">
        <f aca="false">MOD(QUOTIENT($B336,64),2)</f>
        <v>0</v>
      </c>
      <c r="J336" s="5" t="n">
        <f aca="false">IF($C336=const_zero,MIN(class_series_f_invested_usd,MAX(const_zero,$A336)),const_zero)</f>
        <v>30000000</v>
      </c>
      <c r="K336" s="5" t="n">
        <f aca="false">IF($D336=const_zero,MIN(class_series_e_invested_usd,MAX(const_zero,$A336-SUM($J336:$J336))),const_zero)</f>
        <v>0</v>
      </c>
      <c r="L336" s="5" t="n">
        <f aca="false">IF($E336=const_zero,MIN(class_series_d_invested_usd,MAX(const_zero,$A336-SUM($J336:$K336))),const_zero)</f>
        <v>100000000</v>
      </c>
      <c r="M336" s="5" t="n">
        <f aca="false">IF($F336=const_zero,MIN(class_series_c_invested_usd,MAX(const_zero,$A336-SUM($J336:$L336))),const_zero)</f>
        <v>0</v>
      </c>
      <c r="N336" s="5" t="n">
        <f aca="false">IF($G336=const_zero,MIN(class_series_b_invested_usd,MAX(const_zero,$A336-SUM($J336:$M336))),const_zero)</f>
        <v>0</v>
      </c>
      <c r="O336" s="5" t="n">
        <f aca="false">IF($H336=const_zero,MIN(class_series_a_invested_usd,MAX(const_zero,$A336-SUM($J336:$N336))),const_zero)</f>
        <v>15000000</v>
      </c>
      <c r="P336" s="5" t="n">
        <f aca="false">IF($I336=const_zero,MIN(class_seed_invested_usd,MAX(const_zero,$A336-SUM($J336:$O336))),const_zero)</f>
        <v>5000000</v>
      </c>
      <c r="Q336" s="5" t="n">
        <f aca="false">MAX(const_zero,$A336-SUM($J336:$P336))</f>
        <v>1850000000</v>
      </c>
      <c r="R336" s="9" t="n">
        <f aca="false">common_rsa_total+'Pro-Forma'!$B$10+'Pro-Forma'!$B$11+IF($C336=const_one,'Pro-Forma'!$B$5,const_zero)+IF($D336=const_one,'Pro-Forma'!$F$27,const_zero)+IF($E336=const_one,'Pro-Forma'!$F$26,const_zero)+IF($F336=const_one,'Pro-Forma'!$F$25,const_zero)+IF($G336=const_one,'Pro-Forma'!$F$24,const_zero)+IF($H336=const_one,'Pro-Forma'!$F$23,const_zero)+IF($I336=const_one,'Pro-Forma'!$F$22,const_zero)</f>
        <v>20813833.1063222</v>
      </c>
      <c r="S336" s="23" t="b">
        <f aca="false">IF($R336&gt;const_zero,--($Q336&gt;option_strike_usd*$R336),const_zero)</f>
        <v>1</v>
      </c>
      <c r="T336" s="7" t="n">
        <f aca="false">IF($R336&gt;const_zero,IF($S336=const_one,($Q336+option_strike_usd*pre_f_options_issued)/($R336+pre_f_options_issued),$Q336/$R336),const_zero)</f>
        <v>79.4592631572729</v>
      </c>
      <c r="U336" s="5" t="n">
        <f aca="false">IF($C336=const_one,'Pro-Forma'!$B$5*$T336,const_zero)</f>
        <v>0</v>
      </c>
      <c r="V336" s="5" t="n">
        <f aca="false">IF($D336=const_one,'Pro-Forma'!$F$27*$T336,const_zero)</f>
        <v>487349109.94451</v>
      </c>
      <c r="W336" s="5" t="n">
        <f aca="false">IF($E336=const_one,'Pro-Forma'!$F$26*$T336,const_zero)</f>
        <v>0</v>
      </c>
      <c r="X336" s="5" t="n">
        <f aca="false">IF($F336=const_one,'Pro-Forma'!$F$25*$T336,const_zero)</f>
        <v>190702231.577455</v>
      </c>
      <c r="Y336" s="5" t="n">
        <f aca="false">IF($G336=const_one,'Pro-Forma'!$F$24*$T336,const_zero)</f>
        <v>238377789.471819</v>
      </c>
      <c r="Z336" s="5" t="n">
        <f aca="false">IF($H336=const_one,'Pro-Forma'!$F$23*$T336,const_zero)</f>
        <v>0</v>
      </c>
      <c r="AA336" s="5" t="n">
        <f aca="false">IF($I336=const_one,'Pro-Forma'!$F$22*$T336,const_zero)</f>
        <v>0</v>
      </c>
      <c r="AB336" s="5" t="n">
        <f aca="false">('Pro-Forma'!$B$10+'Pro-Forma'!$B$11)*$T336</f>
        <v>22289342.6975777</v>
      </c>
      <c r="AC336" s="5" t="n">
        <f aca="false">common_rsa_total*$T336</f>
        <v>715133368.415456</v>
      </c>
      <c r="AD336" s="5" t="n">
        <f aca="false">IF($S336=const_one,pre_f_options_issued*($T336-option_strike_usd),const_zero)</f>
        <v>196148157.893182</v>
      </c>
      <c r="AE336" s="5" t="n">
        <f aca="false">J336+U336</f>
        <v>30000000</v>
      </c>
      <c r="AF336" s="5" t="n">
        <f aca="false">K336+V336</f>
        <v>487349109.94451</v>
      </c>
      <c r="AG336" s="5" t="n">
        <f aca="false">L336+W336</f>
        <v>100000000</v>
      </c>
      <c r="AH336" s="5" t="n">
        <f aca="false">M336+X336</f>
        <v>190702231.577455</v>
      </c>
      <c r="AI336" s="5" t="n">
        <f aca="false">N336+Y336</f>
        <v>238377789.471819</v>
      </c>
      <c r="AJ336" s="5" t="n">
        <f aca="false">O336+Z336</f>
        <v>15000000</v>
      </c>
      <c r="AK336" s="5" t="n">
        <f aca="false">P336+AA336</f>
        <v>5000000</v>
      </c>
      <c r="AL336" s="5" t="n">
        <f aca="false">INDEX($AE$310:$AE$437,$B336-$C336*1+const_one)</f>
        <v>30000000</v>
      </c>
      <c r="AM336" s="5" t="n">
        <f aca="false">INDEX($AF$310:$AF$437,$B336-$D336*2+const_one)</f>
        <v>300000000</v>
      </c>
      <c r="AN336" s="5" t="n">
        <f aca="false">INDEX($AG$310:$AG$437,$B336-$E336*4+const_one)</f>
        <v>100000000</v>
      </c>
      <c r="AO336" s="5" t="n">
        <f aca="false">INDEX($AH$310:$AH$437,$B336-$F336*8+const_one)</f>
        <v>60000000</v>
      </c>
      <c r="AP336" s="5" t="n">
        <f aca="false">INDEX($AI$310:$AI$437,$B336-$G336*16+const_one)</f>
        <v>30000000</v>
      </c>
      <c r="AQ336" s="5" t="n">
        <f aca="false">INDEX($AJ$310:$AJ$437,$B336-$H336*32+const_one)</f>
        <v>15000000</v>
      </c>
      <c r="AR336" s="5" t="n">
        <f aca="false">INDEX($AK$310:$AK$437,$B336-$I336*64+const_one)</f>
        <v>5000000</v>
      </c>
      <c r="AS336" s="5" t="n">
        <f aca="false">INDEX($AE$310:$AE$437,$B336+(const_one-$C336)*1+const_one)</f>
        <v>62247556.8141497</v>
      </c>
      <c r="AT336" s="5" t="n">
        <f aca="false">INDEX($AF$310:$AF$437,$B336+(const_one-$D336)*2+const_one)</f>
        <v>487349109.94451</v>
      </c>
      <c r="AU336" s="5" t="n">
        <f aca="false">INDEX($AG$310:$AG$437,$B336+(const_one-$E336)*4+const_one)</f>
        <v>135141486.381915</v>
      </c>
      <c r="AV336" s="5" t="n">
        <f aca="false">INDEX($AH$310:$AH$437,$B336+(const_one-$F336)*8+const_one)</f>
        <v>190702231.577455</v>
      </c>
      <c r="AW336" s="5" t="n">
        <f aca="false">INDEX($AI$310:$AI$437,$B336+(const_one-$G336)*16+const_one)</f>
        <v>238377789.471819</v>
      </c>
      <c r="AX336" s="5" t="n">
        <f aca="false">INDEX($AJ$310:$AJ$437,$B336+(const_one-$H336)*32+const_one)</f>
        <v>329785796.396286</v>
      </c>
      <c r="AY336" s="5" t="n">
        <f aca="false">INDEX($AK$310:$AK$437,$B336+(const_one-$I336)*64+const_one)</f>
        <v>328019875.130442</v>
      </c>
      <c r="AZ336" s="5" t="n">
        <f aca="false">--($C336=--(AS336&gt;AL336))</f>
        <v>0</v>
      </c>
      <c r="BA336" s="5" t="n">
        <f aca="false">--($D336=--(AT336&gt;AM336))</f>
        <v>1</v>
      </c>
      <c r="BB336" s="5" t="n">
        <f aca="false">--($E336=--(AU336&gt;AN336))</f>
        <v>0</v>
      </c>
      <c r="BC336" s="5" t="n">
        <f aca="false">--($F336=--(AV336&gt;AO336))</f>
        <v>1</v>
      </c>
      <c r="BD336" s="5" t="n">
        <f aca="false">--($G336=--(AW336&gt;AP336))</f>
        <v>1</v>
      </c>
      <c r="BE336" s="5" t="n">
        <f aca="false">--($H336=--(AX336&gt;AQ336))</f>
        <v>0</v>
      </c>
      <c r="BF336" s="5" t="n">
        <f aca="false">--($I336=--(AY336&gt;AR336))</f>
        <v>0</v>
      </c>
      <c r="BG336" s="5" t="n">
        <f aca="false">SUM(AZ336:BF336)</f>
        <v>3</v>
      </c>
      <c r="BH336" s="5" t="n">
        <f aca="false">SUM(AE336:AK336)+AB336+AC336+AD336</f>
        <v>2000000000</v>
      </c>
    </row>
    <row r="337" customFormat="false" ht="15" hidden="true" customHeight="false" outlineLevel="0" collapsed="false">
      <c r="A337" s="5" t="n">
        <f aca="false">exit_value_3_usd</f>
        <v>2000000000</v>
      </c>
      <c r="B337" s="2" t="n">
        <f aca="false">ROW()-ROW($B$310)</f>
        <v>27</v>
      </c>
      <c r="C337" s="2" t="n">
        <f aca="false">MOD(QUOTIENT($B337,1),2)</f>
        <v>1</v>
      </c>
      <c r="D337" s="2" t="n">
        <f aca="false">MOD(QUOTIENT($B337,2),2)</f>
        <v>1</v>
      </c>
      <c r="E337" s="2" t="n">
        <f aca="false">MOD(QUOTIENT($B337,4),2)</f>
        <v>0</v>
      </c>
      <c r="F337" s="2" t="n">
        <f aca="false">MOD(QUOTIENT($B337,8),2)</f>
        <v>1</v>
      </c>
      <c r="G337" s="2" t="n">
        <f aca="false">MOD(QUOTIENT($B337,16),2)</f>
        <v>1</v>
      </c>
      <c r="H337" s="2" t="n">
        <f aca="false">MOD(QUOTIENT($B337,32),2)</f>
        <v>0</v>
      </c>
      <c r="I337" s="2" t="n">
        <f aca="false">MOD(QUOTIENT($B337,64),2)</f>
        <v>0</v>
      </c>
      <c r="J337" s="5" t="n">
        <f aca="false">IF($C337=const_zero,MIN(class_series_f_invested_usd,MAX(const_zero,$A337)),const_zero)</f>
        <v>0</v>
      </c>
      <c r="K337" s="5" t="n">
        <f aca="false">IF($D337=const_zero,MIN(class_series_e_invested_usd,MAX(const_zero,$A337-SUM($J337:$J337))),const_zero)</f>
        <v>0</v>
      </c>
      <c r="L337" s="5" t="n">
        <f aca="false">IF($E337=const_zero,MIN(class_series_d_invested_usd,MAX(const_zero,$A337-SUM($J337:$K337))),const_zero)</f>
        <v>100000000</v>
      </c>
      <c r="M337" s="5" t="n">
        <f aca="false">IF($F337=const_zero,MIN(class_series_c_invested_usd,MAX(const_zero,$A337-SUM($J337:$L337))),const_zero)</f>
        <v>0</v>
      </c>
      <c r="N337" s="5" t="n">
        <f aca="false">IF($G337=const_zero,MIN(class_series_b_invested_usd,MAX(const_zero,$A337-SUM($J337:$M337))),const_zero)</f>
        <v>0</v>
      </c>
      <c r="O337" s="5" t="n">
        <f aca="false">IF($H337=const_zero,MIN(class_series_a_invested_usd,MAX(const_zero,$A337-SUM($J337:$N337))),const_zero)</f>
        <v>15000000</v>
      </c>
      <c r="P337" s="5" t="n">
        <f aca="false">IF($I337=const_zero,MIN(class_seed_invested_usd,MAX(const_zero,$A337-SUM($J337:$O337))),const_zero)</f>
        <v>5000000</v>
      </c>
      <c r="Q337" s="5" t="n">
        <f aca="false">MAX(const_zero,$A337-SUM($J337:$P337))</f>
        <v>1880000000</v>
      </c>
      <c r="R337" s="9" t="n">
        <f aca="false">common_rsa_total+'Pro-Forma'!$B$10+'Pro-Forma'!$B$11+IF($C337=const_one,'Pro-Forma'!$B$5,const_zero)+IF($D337=const_one,'Pro-Forma'!$F$27,const_zero)+IF($E337=const_one,'Pro-Forma'!$F$26,const_zero)+IF($F337=const_one,'Pro-Forma'!$F$25,const_zero)+IF($G337=const_one,'Pro-Forma'!$F$24,const_zero)+IF($H337=const_one,'Pro-Forma'!$F$23,const_zero)+IF($I337=const_one,'Pro-Forma'!$F$22,const_zero)</f>
        <v>21611101.1755256</v>
      </c>
      <c r="S337" s="23" t="b">
        <f aca="false">IF($R337&gt;const_zero,--($Q337&gt;option_strike_usd*$R337),const_zero)</f>
        <v>1</v>
      </c>
      <c r="T337" s="7" t="n">
        <f aca="false">IF($R337&gt;const_zero,IF($S337=const_one,($Q337+option_strike_usd*pre_f_options_issued)/($R337+pre_f_options_issued),$Q337/$R337),const_zero)</f>
        <v>78.0760690395538</v>
      </c>
      <c r="U337" s="5" t="n">
        <f aca="false">IF($C337=const_one,'Pro-Forma'!$B$5*$T337,const_zero)</f>
        <v>62247556.8141497</v>
      </c>
      <c r="V337" s="5" t="n">
        <f aca="false">IF($D337=const_one,'Pro-Forma'!$F$27*$T337,const_zero)</f>
        <v>478865537.414815</v>
      </c>
      <c r="W337" s="5" t="n">
        <f aca="false">IF($E337=const_one,'Pro-Forma'!$F$26*$T337,const_zero)</f>
        <v>0</v>
      </c>
      <c r="X337" s="5" t="n">
        <f aca="false">IF($F337=const_one,'Pro-Forma'!$F$25*$T337,const_zero)</f>
        <v>187382565.694929</v>
      </c>
      <c r="Y337" s="5" t="n">
        <f aca="false">IF($G337=const_one,'Pro-Forma'!$F$24*$T337,const_zero)</f>
        <v>234228207.118661</v>
      </c>
      <c r="Z337" s="5" t="n">
        <f aca="false">IF($H337=const_one,'Pro-Forma'!$F$23*$T337,const_zero)</f>
        <v>0</v>
      </c>
      <c r="AA337" s="5" t="n">
        <f aca="false">IF($I337=const_one,'Pro-Forma'!$F$22*$T337,const_zero)</f>
        <v>0</v>
      </c>
      <c r="AB337" s="5" t="n">
        <f aca="false">('Pro-Forma'!$B$10+'Pro-Forma'!$B$11)*$T337</f>
        <v>21901339.0025762</v>
      </c>
      <c r="AC337" s="5" t="n">
        <f aca="false">common_rsa_total*$T337</f>
        <v>702684621.355984</v>
      </c>
      <c r="AD337" s="5" t="n">
        <f aca="false">IF($S337=const_one,pre_f_options_issued*($T337-option_strike_usd),const_zero)</f>
        <v>192690172.598885</v>
      </c>
      <c r="AE337" s="5" t="n">
        <f aca="false">J337+U337</f>
        <v>62247556.8141497</v>
      </c>
      <c r="AF337" s="5" t="n">
        <f aca="false">K337+V337</f>
        <v>478865537.414815</v>
      </c>
      <c r="AG337" s="5" t="n">
        <f aca="false">L337+W337</f>
        <v>100000000</v>
      </c>
      <c r="AH337" s="5" t="n">
        <f aca="false">M337+X337</f>
        <v>187382565.694929</v>
      </c>
      <c r="AI337" s="5" t="n">
        <f aca="false">N337+Y337</f>
        <v>234228207.118661</v>
      </c>
      <c r="AJ337" s="5" t="n">
        <f aca="false">O337+Z337</f>
        <v>15000000</v>
      </c>
      <c r="AK337" s="5" t="n">
        <f aca="false">P337+AA337</f>
        <v>5000000</v>
      </c>
      <c r="AL337" s="5" t="n">
        <f aca="false">INDEX($AE$310:$AE$437,$B337-$C337*1+const_one)</f>
        <v>30000000</v>
      </c>
      <c r="AM337" s="5" t="n">
        <f aca="false">INDEX($AF$310:$AF$437,$B337-$D337*2+const_one)</f>
        <v>300000000</v>
      </c>
      <c r="AN337" s="5" t="n">
        <f aca="false">INDEX($AG$310:$AG$437,$B337-$E337*4+const_one)</f>
        <v>100000000</v>
      </c>
      <c r="AO337" s="5" t="n">
        <f aca="false">INDEX($AH$310:$AH$437,$B337-$F337*8+const_one)</f>
        <v>60000000</v>
      </c>
      <c r="AP337" s="5" t="n">
        <f aca="false">INDEX($AI$310:$AI$437,$B337-$G337*16+const_one)</f>
        <v>30000000</v>
      </c>
      <c r="AQ337" s="5" t="n">
        <f aca="false">INDEX($AJ$310:$AJ$437,$B337-$H337*32+const_one)</f>
        <v>15000000</v>
      </c>
      <c r="AR337" s="5" t="n">
        <f aca="false">INDEX($AK$310:$AK$437,$B337-$I337*64+const_one)</f>
        <v>5000000</v>
      </c>
      <c r="AS337" s="5" t="n">
        <f aca="false">INDEX($AE$310:$AE$437,$B337+(const_one-$C337)*1+const_one)</f>
        <v>62247556.8141497</v>
      </c>
      <c r="AT337" s="5" t="n">
        <f aca="false">INDEX($AF$310:$AF$437,$B337+(const_one-$D337)*2+const_one)</f>
        <v>478865537.414815</v>
      </c>
      <c r="AU337" s="5" t="n">
        <f aca="false">INDEX($AG$310:$AG$437,$B337+(const_one-$E337)*4+const_one)</f>
        <v>132984977.008052</v>
      </c>
      <c r="AV337" s="5" t="n">
        <f aca="false">INDEX($AH$310:$AH$437,$B337+(const_one-$F337)*8+const_one)</f>
        <v>187382565.694929</v>
      </c>
      <c r="AW337" s="5" t="n">
        <f aca="false">INDEX($AI$310:$AI$437,$B337+(const_one-$G337)*16+const_one)</f>
        <v>234228207.118661</v>
      </c>
      <c r="AX337" s="5" t="n">
        <f aca="false">INDEX($AJ$310:$AJ$437,$B337+(const_one-$H337)*32+const_one)</f>
        <v>325906599.78113</v>
      </c>
      <c r="AY337" s="5" t="n">
        <f aca="false">INDEX($AK$310:$AK$437,$B337+(const_one-$I337)*64+const_one)</f>
        <v>324189041.943022</v>
      </c>
      <c r="AZ337" s="5" t="n">
        <f aca="false">--($C337=--(AS337&gt;AL337))</f>
        <v>1</v>
      </c>
      <c r="BA337" s="5" t="n">
        <f aca="false">--($D337=--(AT337&gt;AM337))</f>
        <v>1</v>
      </c>
      <c r="BB337" s="5" t="n">
        <f aca="false">--($E337=--(AU337&gt;AN337))</f>
        <v>0</v>
      </c>
      <c r="BC337" s="5" t="n">
        <f aca="false">--($F337=--(AV337&gt;AO337))</f>
        <v>1</v>
      </c>
      <c r="BD337" s="5" t="n">
        <f aca="false">--($G337=--(AW337&gt;AP337))</f>
        <v>1</v>
      </c>
      <c r="BE337" s="5" t="n">
        <f aca="false">--($H337=--(AX337&gt;AQ337))</f>
        <v>0</v>
      </c>
      <c r="BF337" s="5" t="n">
        <f aca="false">--($I337=--(AY337&gt;AR337))</f>
        <v>0</v>
      </c>
      <c r="BG337" s="5" t="n">
        <f aca="false">SUM(AZ337:BF337)</f>
        <v>4</v>
      </c>
      <c r="BH337" s="5" t="n">
        <f aca="false">SUM(AE337:AK337)+AB337+AC337+AD337</f>
        <v>2000000000</v>
      </c>
    </row>
    <row r="338" customFormat="false" ht="15" hidden="true" customHeight="false" outlineLevel="0" collapsed="false">
      <c r="A338" s="5" t="n">
        <f aca="false">exit_value_3_usd</f>
        <v>2000000000</v>
      </c>
      <c r="B338" s="2" t="n">
        <f aca="false">ROW()-ROW($B$310)</f>
        <v>28</v>
      </c>
      <c r="C338" s="2" t="n">
        <f aca="false">MOD(QUOTIENT($B338,1),2)</f>
        <v>0</v>
      </c>
      <c r="D338" s="2" t="n">
        <f aca="false">MOD(QUOTIENT($B338,2),2)</f>
        <v>0</v>
      </c>
      <c r="E338" s="2" t="n">
        <f aca="false">MOD(QUOTIENT($B338,4),2)</f>
        <v>1</v>
      </c>
      <c r="F338" s="2" t="n">
        <f aca="false">MOD(QUOTIENT($B338,8),2)</f>
        <v>1</v>
      </c>
      <c r="G338" s="2" t="n">
        <f aca="false">MOD(QUOTIENT($B338,16),2)</f>
        <v>1</v>
      </c>
      <c r="H338" s="2" t="n">
        <f aca="false">MOD(QUOTIENT($B338,32),2)</f>
        <v>0</v>
      </c>
      <c r="I338" s="2" t="n">
        <f aca="false">MOD(QUOTIENT($B338,64),2)</f>
        <v>0</v>
      </c>
      <c r="J338" s="5" t="n">
        <f aca="false">IF($C338=const_zero,MIN(class_series_f_invested_usd,MAX(const_zero,$A338)),const_zero)</f>
        <v>30000000</v>
      </c>
      <c r="K338" s="5" t="n">
        <f aca="false">IF($D338=const_zero,MIN(class_series_e_invested_usd,MAX(const_zero,$A338-SUM($J338:$J338))),const_zero)</f>
        <v>300000000</v>
      </c>
      <c r="L338" s="5" t="n">
        <f aca="false">IF($E338=const_zero,MIN(class_series_d_invested_usd,MAX(const_zero,$A338-SUM($J338:$K338))),const_zero)</f>
        <v>0</v>
      </c>
      <c r="M338" s="5" t="n">
        <f aca="false">IF($F338=const_zero,MIN(class_series_c_invested_usd,MAX(const_zero,$A338-SUM($J338:$L338))),const_zero)</f>
        <v>0</v>
      </c>
      <c r="N338" s="5" t="n">
        <f aca="false">IF($G338=const_zero,MIN(class_series_b_invested_usd,MAX(const_zero,$A338-SUM($J338:$M338))),const_zero)</f>
        <v>0</v>
      </c>
      <c r="O338" s="5" t="n">
        <f aca="false">IF($H338=const_zero,MIN(class_series_a_invested_usd,MAX(const_zero,$A338-SUM($J338:$N338))),const_zero)</f>
        <v>15000000</v>
      </c>
      <c r="P338" s="5" t="n">
        <f aca="false">IF($I338=const_zero,MIN(class_seed_invested_usd,MAX(const_zero,$A338-SUM($J338:$O338))),const_zero)</f>
        <v>5000000</v>
      </c>
      <c r="Q338" s="5" t="n">
        <f aca="false">MAX(const_zero,$A338-SUM($J338:$P338))</f>
        <v>1650000000</v>
      </c>
      <c r="R338" s="9" t="n">
        <f aca="false">common_rsa_total+'Pro-Forma'!$B$10+'Pro-Forma'!$B$11+IF($C338=const_one,'Pro-Forma'!$B$5,const_zero)+IF($D338=const_one,'Pro-Forma'!$F$27,const_zero)+IF($E338=const_one,'Pro-Forma'!$F$26,const_zero)+IF($F338=const_one,'Pro-Forma'!$F$25,const_zero)+IF($G338=const_one,'Pro-Forma'!$F$24,const_zero)+IF($H338=const_one,'Pro-Forma'!$F$23,const_zero)+IF($I338=const_one,'Pro-Forma'!$F$22,const_zero)</f>
        <v>16414164.1892672</v>
      </c>
      <c r="S338" s="23" t="b">
        <f aca="false">IF($R338&gt;const_zero,--($Q338&gt;option_strike_usd*$R338),const_zero)</f>
        <v>1</v>
      </c>
      <c r="T338" s="7" t="n">
        <f aca="false">IF($R338&gt;const_zero,IF($S338=const_one,($Q338+option_strike_usd*pre_f_options_issued)/($R338+pre_f_options_issued),$Q338/$R338),const_zero)</f>
        <v>87.3683861186797</v>
      </c>
      <c r="U338" s="5" t="n">
        <f aca="false">IF($C338=const_one,'Pro-Forma'!$B$5*$T338,const_zero)</f>
        <v>0</v>
      </c>
      <c r="V338" s="5" t="n">
        <f aca="false">IF($D338=const_one,'Pro-Forma'!$F$27*$T338,const_zero)</f>
        <v>0</v>
      </c>
      <c r="W338" s="5" t="n">
        <f aca="false">IF($E338=const_one,'Pro-Forma'!$F$26*$T338,const_zero)</f>
        <v>151466321.440014</v>
      </c>
      <c r="X338" s="5" t="n">
        <f aca="false">IF($F338=const_one,'Pro-Forma'!$F$25*$T338,const_zero)</f>
        <v>209684126.684831</v>
      </c>
      <c r="Y338" s="5" t="n">
        <f aca="false">IF($G338=const_one,'Pro-Forma'!$F$24*$T338,const_zero)</f>
        <v>262105158.356039</v>
      </c>
      <c r="Z338" s="5" t="n">
        <f aca="false">IF($H338=const_one,'Pro-Forma'!$F$23*$T338,const_zero)</f>
        <v>0</v>
      </c>
      <c r="AA338" s="5" t="n">
        <f aca="false">IF($I338=const_one,'Pro-Forma'!$F$22*$T338,const_zero)</f>
        <v>0</v>
      </c>
      <c r="AB338" s="5" t="n">
        <f aca="false">('Pro-Forma'!$B$10+'Pro-Forma'!$B$11)*$T338</f>
        <v>24507953.1542987</v>
      </c>
      <c r="AC338" s="5" t="n">
        <f aca="false">common_rsa_total*$T338</f>
        <v>786315475.068118</v>
      </c>
      <c r="AD338" s="5" t="n">
        <f aca="false">IF($S338=const_one,pre_f_options_issued*($T338-option_strike_usd),const_zero)</f>
        <v>215920965.296699</v>
      </c>
      <c r="AE338" s="5" t="n">
        <f aca="false">J338+U338</f>
        <v>30000000</v>
      </c>
      <c r="AF338" s="5" t="n">
        <f aca="false">K338+V338</f>
        <v>300000000</v>
      </c>
      <c r="AG338" s="5" t="n">
        <f aca="false">L338+W338</f>
        <v>151466321.440014</v>
      </c>
      <c r="AH338" s="5" t="n">
        <f aca="false">M338+X338</f>
        <v>209684126.684831</v>
      </c>
      <c r="AI338" s="5" t="n">
        <f aca="false">N338+Y338</f>
        <v>262105158.356039</v>
      </c>
      <c r="AJ338" s="5" t="n">
        <f aca="false">O338+Z338</f>
        <v>15000000</v>
      </c>
      <c r="AK338" s="5" t="n">
        <f aca="false">P338+AA338</f>
        <v>5000000</v>
      </c>
      <c r="AL338" s="5" t="n">
        <f aca="false">INDEX($AE$310:$AE$437,$B338-$C338*1+const_one)</f>
        <v>30000000</v>
      </c>
      <c r="AM338" s="5" t="n">
        <f aca="false">INDEX($AF$310:$AF$437,$B338-$D338*2+const_one)</f>
        <v>300000000</v>
      </c>
      <c r="AN338" s="5" t="n">
        <f aca="false">INDEX($AG$310:$AG$437,$B338-$E338*4+const_one)</f>
        <v>100000000</v>
      </c>
      <c r="AO338" s="5" t="n">
        <f aca="false">INDEX($AH$310:$AH$437,$B338-$F338*8+const_one)</f>
        <v>60000000</v>
      </c>
      <c r="AP338" s="5" t="n">
        <f aca="false">INDEX($AI$310:$AI$437,$B338-$G338*16+const_one)</f>
        <v>30000000</v>
      </c>
      <c r="AQ338" s="5" t="n">
        <f aca="false">INDEX($AJ$310:$AJ$437,$B338-$H338*32+const_one)</f>
        <v>15000000</v>
      </c>
      <c r="AR338" s="5" t="n">
        <f aca="false">INDEX($AK$310:$AK$437,$B338-$I338*64+const_one)</f>
        <v>5000000</v>
      </c>
      <c r="AS338" s="5" t="n">
        <f aca="false">INDEX($AE$310:$AE$437,$B338+(const_one-$C338)*1+const_one)</f>
        <v>68052057.7523301</v>
      </c>
      <c r="AT338" s="5" t="n">
        <f aca="false">INDEX($AF$310:$AF$437,$B338+(const_one-$D338)*2+const_one)</f>
        <v>478104212.718948</v>
      </c>
      <c r="AU338" s="5" t="n">
        <f aca="false">INDEX($AG$310:$AG$437,$B338+(const_one-$E338)*4+const_one)</f>
        <v>151466321.440014</v>
      </c>
      <c r="AV338" s="5" t="n">
        <f aca="false">INDEX($AH$310:$AH$437,$B338+(const_one-$F338)*8+const_one)</f>
        <v>209684126.684831</v>
      </c>
      <c r="AW338" s="5" t="n">
        <f aca="false">INDEX($AI$310:$AI$437,$B338+(const_one-$G338)*16+const_one)</f>
        <v>262105158.356039</v>
      </c>
      <c r="AX338" s="5" t="n">
        <f aca="false">INDEX($AJ$310:$AJ$437,$B338+(const_one-$H338)*32+const_one)</f>
        <v>348642751.384216</v>
      </c>
      <c r="AY338" s="5" t="n">
        <f aca="false">INDEX($AK$310:$AK$437,$B338+(const_one-$I338)*64+const_one)</f>
        <v>346551940.281462</v>
      </c>
      <c r="AZ338" s="5" t="n">
        <f aca="false">--($C338=--(AS338&gt;AL338))</f>
        <v>0</v>
      </c>
      <c r="BA338" s="5" t="n">
        <f aca="false">--($D338=--(AT338&gt;AM338))</f>
        <v>0</v>
      </c>
      <c r="BB338" s="5" t="n">
        <f aca="false">--($E338=--(AU338&gt;AN338))</f>
        <v>1</v>
      </c>
      <c r="BC338" s="5" t="n">
        <f aca="false">--($F338=--(AV338&gt;AO338))</f>
        <v>1</v>
      </c>
      <c r="BD338" s="5" t="n">
        <f aca="false">--($G338=--(AW338&gt;AP338))</f>
        <v>1</v>
      </c>
      <c r="BE338" s="5" t="n">
        <f aca="false">--($H338=--(AX338&gt;AQ338))</f>
        <v>0</v>
      </c>
      <c r="BF338" s="5" t="n">
        <f aca="false">--($I338=--(AY338&gt;AR338))</f>
        <v>0</v>
      </c>
      <c r="BG338" s="5" t="n">
        <f aca="false">SUM(AZ338:BF338)</f>
        <v>3</v>
      </c>
      <c r="BH338" s="5" t="n">
        <f aca="false">SUM(AE338:AK338)+AB338+AC338+AD338</f>
        <v>2000000000</v>
      </c>
    </row>
    <row r="339" customFormat="false" ht="15" hidden="true" customHeight="false" outlineLevel="0" collapsed="false">
      <c r="A339" s="5" t="n">
        <f aca="false">exit_value_3_usd</f>
        <v>2000000000</v>
      </c>
      <c r="B339" s="2" t="n">
        <f aca="false">ROW()-ROW($B$310)</f>
        <v>29</v>
      </c>
      <c r="C339" s="2" t="n">
        <f aca="false">MOD(QUOTIENT($B339,1),2)</f>
        <v>1</v>
      </c>
      <c r="D339" s="2" t="n">
        <f aca="false">MOD(QUOTIENT($B339,2),2)</f>
        <v>0</v>
      </c>
      <c r="E339" s="2" t="n">
        <f aca="false">MOD(QUOTIENT($B339,4),2)</f>
        <v>1</v>
      </c>
      <c r="F339" s="2" t="n">
        <f aca="false">MOD(QUOTIENT($B339,8),2)</f>
        <v>1</v>
      </c>
      <c r="G339" s="2" t="n">
        <f aca="false">MOD(QUOTIENT($B339,16),2)</f>
        <v>1</v>
      </c>
      <c r="H339" s="2" t="n">
        <f aca="false">MOD(QUOTIENT($B339,32),2)</f>
        <v>0</v>
      </c>
      <c r="I339" s="2" t="n">
        <f aca="false">MOD(QUOTIENT($B339,64),2)</f>
        <v>0</v>
      </c>
      <c r="J339" s="5" t="n">
        <f aca="false">IF($C339=const_zero,MIN(class_series_f_invested_usd,MAX(const_zero,$A339)),const_zero)</f>
        <v>0</v>
      </c>
      <c r="K339" s="5" t="n">
        <f aca="false">IF($D339=const_zero,MIN(class_series_e_invested_usd,MAX(const_zero,$A339-SUM($J339:$J339))),const_zero)</f>
        <v>300000000</v>
      </c>
      <c r="L339" s="5" t="n">
        <f aca="false">IF($E339=const_zero,MIN(class_series_d_invested_usd,MAX(const_zero,$A339-SUM($J339:$K339))),const_zero)</f>
        <v>0</v>
      </c>
      <c r="M339" s="5" t="n">
        <f aca="false">IF($F339=const_zero,MIN(class_series_c_invested_usd,MAX(const_zero,$A339-SUM($J339:$L339))),const_zero)</f>
        <v>0</v>
      </c>
      <c r="N339" s="5" t="n">
        <f aca="false">IF($G339=const_zero,MIN(class_series_b_invested_usd,MAX(const_zero,$A339-SUM($J339:$M339))),const_zero)</f>
        <v>0</v>
      </c>
      <c r="O339" s="5" t="n">
        <f aca="false">IF($H339=const_zero,MIN(class_series_a_invested_usd,MAX(const_zero,$A339-SUM($J339:$N339))),const_zero)</f>
        <v>15000000</v>
      </c>
      <c r="P339" s="5" t="n">
        <f aca="false">IF($I339=const_zero,MIN(class_seed_invested_usd,MAX(const_zero,$A339-SUM($J339:$O339))),const_zero)</f>
        <v>5000000</v>
      </c>
      <c r="Q339" s="5" t="n">
        <f aca="false">MAX(const_zero,$A339-SUM($J339:$P339))</f>
        <v>1680000000</v>
      </c>
      <c r="R339" s="9" t="n">
        <f aca="false">common_rsa_total+'Pro-Forma'!$B$10+'Pro-Forma'!$B$11+IF($C339=const_one,'Pro-Forma'!$B$5,const_zero)+IF($D339=const_one,'Pro-Forma'!$F$27,const_zero)+IF($E339=const_one,'Pro-Forma'!$F$26,const_zero)+IF($F339=const_one,'Pro-Forma'!$F$25,const_zero)+IF($G339=const_one,'Pro-Forma'!$F$24,const_zero)+IF($H339=const_one,'Pro-Forma'!$F$23,const_zero)+IF($I339=const_one,'Pro-Forma'!$F$22,const_zero)</f>
        <v>17211432.2584705</v>
      </c>
      <c r="S339" s="23" t="b">
        <f aca="false">IF($R339&gt;const_zero,--($Q339&gt;option_strike_usd*$R339),const_zero)</f>
        <v>1</v>
      </c>
      <c r="T339" s="7" t="n">
        <f aca="false">IF($R339&gt;const_zero,IF($S339=const_one,($Q339+option_strike_usd*pre_f_options_issued)/($R339+pre_f_options_issued),$Q339/$R339),const_zero)</f>
        <v>85.3565574504099</v>
      </c>
      <c r="U339" s="5" t="n">
        <f aca="false">IF($C339=const_one,'Pro-Forma'!$B$5*$T339,const_zero)</f>
        <v>68052057.7523301</v>
      </c>
      <c r="V339" s="5" t="n">
        <f aca="false">IF($D339=const_one,'Pro-Forma'!$F$27*$T339,const_zero)</f>
        <v>0</v>
      </c>
      <c r="W339" s="5" t="n">
        <f aca="false">IF($E339=const_one,'Pro-Forma'!$F$26*$T339,const_zero)</f>
        <v>147978511.93262</v>
      </c>
      <c r="X339" s="5" t="n">
        <f aca="false">IF($F339=const_one,'Pro-Forma'!$F$25*$T339,const_zero)</f>
        <v>204855737.880984</v>
      </c>
      <c r="Y339" s="5" t="n">
        <f aca="false">IF($G339=const_one,'Pro-Forma'!$F$24*$T339,const_zero)</f>
        <v>256069672.35123</v>
      </c>
      <c r="Z339" s="5" t="n">
        <f aca="false">IF($H339=const_one,'Pro-Forma'!$F$23*$T339,const_zero)</f>
        <v>0</v>
      </c>
      <c r="AA339" s="5" t="n">
        <f aca="false">IF($I339=const_one,'Pro-Forma'!$F$22*$T339,const_zero)</f>
        <v>0</v>
      </c>
      <c r="AB339" s="5" t="n">
        <f aca="false">('Pro-Forma'!$B$10+'Pro-Forma'!$B$11)*$T339</f>
        <v>23943609.4031225</v>
      </c>
      <c r="AC339" s="5" t="n">
        <f aca="false">common_rsa_total*$T339</f>
        <v>768209017.053689</v>
      </c>
      <c r="AD339" s="5" t="n">
        <f aca="false">IF($S339=const_one,pre_f_options_issued*($T339-option_strike_usd),const_zero)</f>
        <v>210891393.626025</v>
      </c>
      <c r="AE339" s="5" t="n">
        <f aca="false">J339+U339</f>
        <v>68052057.7523301</v>
      </c>
      <c r="AF339" s="5" t="n">
        <f aca="false">K339+V339</f>
        <v>300000000</v>
      </c>
      <c r="AG339" s="5" t="n">
        <f aca="false">L339+W339</f>
        <v>147978511.93262</v>
      </c>
      <c r="AH339" s="5" t="n">
        <f aca="false">M339+X339</f>
        <v>204855737.880984</v>
      </c>
      <c r="AI339" s="5" t="n">
        <f aca="false">N339+Y339</f>
        <v>256069672.35123</v>
      </c>
      <c r="AJ339" s="5" t="n">
        <f aca="false">O339+Z339</f>
        <v>15000000</v>
      </c>
      <c r="AK339" s="5" t="n">
        <f aca="false">P339+AA339</f>
        <v>5000000</v>
      </c>
      <c r="AL339" s="5" t="n">
        <f aca="false">INDEX($AE$310:$AE$437,$B339-$C339*1+const_one)</f>
        <v>30000000</v>
      </c>
      <c r="AM339" s="5" t="n">
        <f aca="false">INDEX($AF$310:$AF$437,$B339-$D339*2+const_one)</f>
        <v>300000000</v>
      </c>
      <c r="AN339" s="5" t="n">
        <f aca="false">INDEX($AG$310:$AG$437,$B339-$E339*4+const_one)</f>
        <v>100000000</v>
      </c>
      <c r="AO339" s="5" t="n">
        <f aca="false">INDEX($AH$310:$AH$437,$B339-$F339*8+const_one)</f>
        <v>60000000</v>
      </c>
      <c r="AP339" s="5" t="n">
        <f aca="false">INDEX($AI$310:$AI$437,$B339-$G339*16+const_one)</f>
        <v>30000000</v>
      </c>
      <c r="AQ339" s="5" t="n">
        <f aca="false">INDEX($AJ$310:$AJ$437,$B339-$H339*32+const_one)</f>
        <v>15000000</v>
      </c>
      <c r="AR339" s="5" t="n">
        <f aca="false">INDEX($AK$310:$AK$437,$B339-$I339*64+const_one)</f>
        <v>5000000</v>
      </c>
      <c r="AS339" s="5" t="n">
        <f aca="false">INDEX($AE$310:$AE$437,$B339+(const_one-$C339)*1+const_one)</f>
        <v>68052057.7523301</v>
      </c>
      <c r="AT339" s="5" t="n">
        <f aca="false">INDEX($AF$310:$AF$437,$B339+(const_one-$D339)*2+const_one)</f>
        <v>470474903.289143</v>
      </c>
      <c r="AU339" s="5" t="n">
        <f aca="false">INDEX($AG$310:$AG$437,$B339+(const_one-$E339)*4+const_one)</f>
        <v>147978511.93262</v>
      </c>
      <c r="AV339" s="5" t="n">
        <f aca="false">INDEX($AH$310:$AH$437,$B339+(const_one-$F339)*8+const_one)</f>
        <v>204855737.880984</v>
      </c>
      <c r="AW339" s="5" t="n">
        <f aca="false">INDEX($AI$310:$AI$437,$B339+(const_one-$G339)*16+const_one)</f>
        <v>256069672.35123</v>
      </c>
      <c r="AX339" s="5" t="n">
        <f aca="false">INDEX($AJ$310:$AJ$437,$B339+(const_one-$H339)*32+const_one)</f>
        <v>343464511.130903</v>
      </c>
      <c r="AY339" s="5" t="n">
        <f aca="false">INDEX($AK$310:$AK$437,$B339+(const_one-$I339)*64+const_one)</f>
        <v>341441156.131605</v>
      </c>
      <c r="AZ339" s="5" t="n">
        <f aca="false">--($C339=--(AS339&gt;AL339))</f>
        <v>1</v>
      </c>
      <c r="BA339" s="5" t="n">
        <f aca="false">--($D339=--(AT339&gt;AM339))</f>
        <v>0</v>
      </c>
      <c r="BB339" s="5" t="n">
        <f aca="false">--($E339=--(AU339&gt;AN339))</f>
        <v>1</v>
      </c>
      <c r="BC339" s="5" t="n">
        <f aca="false">--($F339=--(AV339&gt;AO339))</f>
        <v>1</v>
      </c>
      <c r="BD339" s="5" t="n">
        <f aca="false">--($G339=--(AW339&gt;AP339))</f>
        <v>1</v>
      </c>
      <c r="BE339" s="5" t="n">
        <f aca="false">--($H339=--(AX339&gt;AQ339))</f>
        <v>0</v>
      </c>
      <c r="BF339" s="5" t="n">
        <f aca="false">--($I339=--(AY339&gt;AR339))</f>
        <v>0</v>
      </c>
      <c r="BG339" s="5" t="n">
        <f aca="false">SUM(AZ339:BF339)</f>
        <v>4</v>
      </c>
      <c r="BH339" s="5" t="n">
        <f aca="false">SUM(AE339:AK339)+AB339+AC339+AD339</f>
        <v>2000000000</v>
      </c>
    </row>
    <row r="340" customFormat="false" ht="15" hidden="true" customHeight="false" outlineLevel="0" collapsed="false">
      <c r="A340" s="5" t="n">
        <f aca="false">exit_value_3_usd</f>
        <v>2000000000</v>
      </c>
      <c r="B340" s="2" t="n">
        <f aca="false">ROW()-ROW($B$310)</f>
        <v>30</v>
      </c>
      <c r="C340" s="2" t="n">
        <f aca="false">MOD(QUOTIENT($B340,1),2)</f>
        <v>0</v>
      </c>
      <c r="D340" s="2" t="n">
        <f aca="false">MOD(QUOTIENT($B340,2),2)</f>
        <v>1</v>
      </c>
      <c r="E340" s="2" t="n">
        <f aca="false">MOD(QUOTIENT($B340,4),2)</f>
        <v>1</v>
      </c>
      <c r="F340" s="2" t="n">
        <f aca="false">MOD(QUOTIENT($B340,8),2)</f>
        <v>1</v>
      </c>
      <c r="G340" s="2" t="n">
        <f aca="false">MOD(QUOTIENT($B340,16),2)</f>
        <v>1</v>
      </c>
      <c r="H340" s="2" t="n">
        <f aca="false">MOD(QUOTIENT($B340,32),2)</f>
        <v>0</v>
      </c>
      <c r="I340" s="2" t="n">
        <f aca="false">MOD(QUOTIENT($B340,64),2)</f>
        <v>0</v>
      </c>
      <c r="J340" s="5" t="n">
        <f aca="false">IF($C340=const_zero,MIN(class_series_f_invested_usd,MAX(const_zero,$A340)),const_zero)</f>
        <v>30000000</v>
      </c>
      <c r="K340" s="5" t="n">
        <f aca="false">IF($D340=const_zero,MIN(class_series_e_invested_usd,MAX(const_zero,$A340-SUM($J340:$J340))),const_zero)</f>
        <v>0</v>
      </c>
      <c r="L340" s="5" t="n">
        <f aca="false">IF($E340=const_zero,MIN(class_series_d_invested_usd,MAX(const_zero,$A340-SUM($J340:$K340))),const_zero)</f>
        <v>0</v>
      </c>
      <c r="M340" s="5" t="n">
        <f aca="false">IF($F340=const_zero,MIN(class_series_c_invested_usd,MAX(const_zero,$A340-SUM($J340:$L340))),const_zero)</f>
        <v>0</v>
      </c>
      <c r="N340" s="5" t="n">
        <f aca="false">IF($G340=const_zero,MIN(class_series_b_invested_usd,MAX(const_zero,$A340-SUM($J340:$M340))),const_zero)</f>
        <v>0</v>
      </c>
      <c r="O340" s="5" t="n">
        <f aca="false">IF($H340=const_zero,MIN(class_series_a_invested_usd,MAX(const_zero,$A340-SUM($J340:$N340))),const_zero)</f>
        <v>15000000</v>
      </c>
      <c r="P340" s="5" t="n">
        <f aca="false">IF($I340=const_zero,MIN(class_seed_invested_usd,MAX(const_zero,$A340-SUM($J340:$O340))),const_zero)</f>
        <v>5000000</v>
      </c>
      <c r="Q340" s="5" t="n">
        <f aca="false">MAX(const_zero,$A340-SUM($J340:$P340))</f>
        <v>1950000000</v>
      </c>
      <c r="R340" s="9" t="n">
        <f aca="false">common_rsa_total+'Pro-Forma'!$B$10+'Pro-Forma'!$B$11+IF($C340=const_one,'Pro-Forma'!$B$5,const_zero)+IF($D340=const_one,'Pro-Forma'!$F$27,const_zero)+IF($E340=const_one,'Pro-Forma'!$F$26,const_zero)+IF($F340=const_one,'Pro-Forma'!$F$25,const_zero)+IF($G340=const_one,'Pro-Forma'!$F$24,const_zero)+IF($H340=const_one,'Pro-Forma'!$F$23,const_zero)+IF($I340=const_one,'Pro-Forma'!$F$22,const_zero)</f>
        <v>22547484.4666011</v>
      </c>
      <c r="S340" s="23" t="b">
        <f aca="false">IF($R340&gt;const_zero,--($Q340&gt;option_strike_usd*$R340),const_zero)</f>
        <v>1</v>
      </c>
      <c r="T340" s="7" t="n">
        <f aca="false">IF($R340&gt;const_zero,IF($S340=const_one,($Q340+option_strike_usd*pre_f_options_issued)/($R340+pre_f_options_issued),$Q340/$R340),const_zero)</f>
        <v>77.9519397488204</v>
      </c>
      <c r="U340" s="5" t="n">
        <f aca="false">IF($C340=const_one,'Pro-Forma'!$B$5*$T340,const_zero)</f>
        <v>0</v>
      </c>
      <c r="V340" s="5" t="n">
        <f aca="false">IF($D340=const_one,'Pro-Forma'!$F$27*$T340,const_zero)</f>
        <v>478104212.718948</v>
      </c>
      <c r="W340" s="5" t="n">
        <f aca="false">IF($E340=const_one,'Pro-Forma'!$F$26*$T340,const_zero)</f>
        <v>135141486.381915</v>
      </c>
      <c r="X340" s="5" t="n">
        <f aca="false">IF($F340=const_one,'Pro-Forma'!$F$25*$T340,const_zero)</f>
        <v>187084655.397169</v>
      </c>
      <c r="Y340" s="5" t="n">
        <f aca="false">IF($G340=const_one,'Pro-Forma'!$F$24*$T340,const_zero)</f>
        <v>233855819.246461</v>
      </c>
      <c r="Z340" s="5" t="n">
        <f aca="false">IF($H340=const_one,'Pro-Forma'!$F$23*$T340,const_zero)</f>
        <v>0</v>
      </c>
      <c r="AA340" s="5" t="n">
        <f aca="false">IF($I340=const_one,'Pro-Forma'!$F$22*$T340,const_zero)</f>
        <v>0</v>
      </c>
      <c r="AB340" s="5" t="n">
        <f aca="false">('Pro-Forma'!$B$10+'Pro-Forma'!$B$11)*$T340</f>
        <v>21866519.1440723</v>
      </c>
      <c r="AC340" s="5" t="n">
        <f aca="false">common_rsa_total*$T340</f>
        <v>701567457.739384</v>
      </c>
      <c r="AD340" s="5" t="n">
        <f aca="false">IF($S340=const_one,pre_f_options_issued*($T340-option_strike_usd),const_zero)</f>
        <v>192379849.372051</v>
      </c>
      <c r="AE340" s="5" t="n">
        <f aca="false">J340+U340</f>
        <v>30000000</v>
      </c>
      <c r="AF340" s="5" t="n">
        <f aca="false">K340+V340</f>
        <v>478104212.718948</v>
      </c>
      <c r="AG340" s="5" t="n">
        <f aca="false">L340+W340</f>
        <v>135141486.381915</v>
      </c>
      <c r="AH340" s="5" t="n">
        <f aca="false">M340+X340</f>
        <v>187084655.397169</v>
      </c>
      <c r="AI340" s="5" t="n">
        <f aca="false">N340+Y340</f>
        <v>233855819.246461</v>
      </c>
      <c r="AJ340" s="5" t="n">
        <f aca="false">O340+Z340</f>
        <v>15000000</v>
      </c>
      <c r="AK340" s="5" t="n">
        <f aca="false">P340+AA340</f>
        <v>5000000</v>
      </c>
      <c r="AL340" s="5" t="n">
        <f aca="false">INDEX($AE$310:$AE$437,$B340-$C340*1+const_one)</f>
        <v>30000000</v>
      </c>
      <c r="AM340" s="5" t="n">
        <f aca="false">INDEX($AF$310:$AF$437,$B340-$D340*2+const_one)</f>
        <v>300000000</v>
      </c>
      <c r="AN340" s="5" t="n">
        <f aca="false">INDEX($AG$310:$AG$437,$B340-$E340*4+const_one)</f>
        <v>100000000</v>
      </c>
      <c r="AO340" s="5" t="n">
        <f aca="false">INDEX($AH$310:$AH$437,$B340-$F340*8+const_one)</f>
        <v>60000000</v>
      </c>
      <c r="AP340" s="5" t="n">
        <f aca="false">INDEX($AI$310:$AI$437,$B340-$G340*16+const_one)</f>
        <v>30000000</v>
      </c>
      <c r="AQ340" s="5" t="n">
        <f aca="false">INDEX($AJ$310:$AJ$437,$B340-$H340*32+const_one)</f>
        <v>15000000</v>
      </c>
      <c r="AR340" s="5" t="n">
        <f aca="false">INDEX($AK$310:$AK$437,$B340-$I340*64+const_one)</f>
        <v>5000000</v>
      </c>
      <c r="AS340" s="5" t="n">
        <f aca="false">INDEX($AE$310:$AE$437,$B340+(const_one-$C340)*1+const_one)</f>
        <v>61156861.339875</v>
      </c>
      <c r="AT340" s="5" t="n">
        <f aca="false">INDEX($AF$310:$AF$437,$B340+(const_one-$D340)*2+const_one)</f>
        <v>478104212.718948</v>
      </c>
      <c r="AU340" s="5" t="n">
        <f aca="false">INDEX($AG$310:$AG$437,$B340+(const_one-$E340)*4+const_one)</f>
        <v>135141486.381915</v>
      </c>
      <c r="AV340" s="5" t="n">
        <f aca="false">INDEX($AH$310:$AH$437,$B340+(const_one-$F340)*8+const_one)</f>
        <v>187084655.397169</v>
      </c>
      <c r="AW340" s="5" t="n">
        <f aca="false">INDEX($AI$310:$AI$437,$B340+(const_one-$G340)*16+const_one)</f>
        <v>233855819.246461</v>
      </c>
      <c r="AX340" s="5" t="n">
        <f aca="false">INDEX($AJ$310:$AJ$437,$B340+(const_one-$H340)*32+const_one)</f>
        <v>327398455.29947</v>
      </c>
      <c r="AY340" s="5" t="n">
        <f aca="false">INDEX($AK$310:$AK$437,$B340+(const_one-$I340)*64+const_one)</f>
        <v>325734422.489816</v>
      </c>
      <c r="AZ340" s="5" t="n">
        <f aca="false">--($C340=--(AS340&gt;AL340))</f>
        <v>0</v>
      </c>
      <c r="BA340" s="5" t="n">
        <f aca="false">--($D340=--(AT340&gt;AM340))</f>
        <v>1</v>
      </c>
      <c r="BB340" s="5" t="n">
        <f aca="false">--($E340=--(AU340&gt;AN340))</f>
        <v>1</v>
      </c>
      <c r="BC340" s="5" t="n">
        <f aca="false">--($F340=--(AV340&gt;AO340))</f>
        <v>1</v>
      </c>
      <c r="BD340" s="5" t="n">
        <f aca="false">--($G340=--(AW340&gt;AP340))</f>
        <v>1</v>
      </c>
      <c r="BE340" s="5" t="n">
        <f aca="false">--($H340=--(AX340&gt;AQ340))</f>
        <v>0</v>
      </c>
      <c r="BF340" s="5" t="n">
        <f aca="false">--($I340=--(AY340&gt;AR340))</f>
        <v>0</v>
      </c>
      <c r="BG340" s="5" t="n">
        <f aca="false">SUM(AZ340:BF340)</f>
        <v>4</v>
      </c>
      <c r="BH340" s="5" t="n">
        <f aca="false">SUM(AE340:AK340)+AB340+AC340+AD340</f>
        <v>2000000000</v>
      </c>
    </row>
    <row r="341" customFormat="false" ht="15" hidden="true" customHeight="false" outlineLevel="0" collapsed="false">
      <c r="A341" s="5" t="n">
        <f aca="false">exit_value_3_usd</f>
        <v>2000000000</v>
      </c>
      <c r="B341" s="2" t="n">
        <f aca="false">ROW()-ROW($B$310)</f>
        <v>31</v>
      </c>
      <c r="C341" s="2" t="n">
        <f aca="false">MOD(QUOTIENT($B341,1),2)</f>
        <v>1</v>
      </c>
      <c r="D341" s="2" t="n">
        <f aca="false">MOD(QUOTIENT($B341,2),2)</f>
        <v>1</v>
      </c>
      <c r="E341" s="2" t="n">
        <f aca="false">MOD(QUOTIENT($B341,4),2)</f>
        <v>1</v>
      </c>
      <c r="F341" s="2" t="n">
        <f aca="false">MOD(QUOTIENT($B341,8),2)</f>
        <v>1</v>
      </c>
      <c r="G341" s="2" t="n">
        <f aca="false">MOD(QUOTIENT($B341,16),2)</f>
        <v>1</v>
      </c>
      <c r="H341" s="2" t="n">
        <f aca="false">MOD(QUOTIENT($B341,32),2)</f>
        <v>0</v>
      </c>
      <c r="I341" s="2" t="n">
        <f aca="false">MOD(QUOTIENT($B341,64),2)</f>
        <v>0</v>
      </c>
      <c r="J341" s="5" t="n">
        <f aca="false">IF($C341=const_zero,MIN(class_series_f_invested_usd,MAX(const_zero,$A341)),const_zero)</f>
        <v>0</v>
      </c>
      <c r="K341" s="5" t="n">
        <f aca="false">IF($D341=const_zero,MIN(class_series_e_invested_usd,MAX(const_zero,$A341-SUM($J341:$J341))),const_zero)</f>
        <v>0</v>
      </c>
      <c r="L341" s="5" t="n">
        <f aca="false">IF($E341=const_zero,MIN(class_series_d_invested_usd,MAX(const_zero,$A341-SUM($J341:$K341))),const_zero)</f>
        <v>0</v>
      </c>
      <c r="M341" s="5" t="n">
        <f aca="false">IF($F341=const_zero,MIN(class_series_c_invested_usd,MAX(const_zero,$A341-SUM($J341:$L341))),const_zero)</f>
        <v>0</v>
      </c>
      <c r="N341" s="5" t="n">
        <f aca="false">IF($G341=const_zero,MIN(class_series_b_invested_usd,MAX(const_zero,$A341-SUM($J341:$M341))),const_zero)</f>
        <v>0</v>
      </c>
      <c r="O341" s="5" t="n">
        <f aca="false">IF($H341=const_zero,MIN(class_series_a_invested_usd,MAX(const_zero,$A341-SUM($J341:$N341))),const_zero)</f>
        <v>15000000</v>
      </c>
      <c r="P341" s="5" t="n">
        <f aca="false">IF($I341=const_zero,MIN(class_seed_invested_usd,MAX(const_zero,$A341-SUM($J341:$O341))),const_zero)</f>
        <v>5000000</v>
      </c>
      <c r="Q341" s="5" t="n">
        <f aca="false">MAX(const_zero,$A341-SUM($J341:$P341))</f>
        <v>1980000000</v>
      </c>
      <c r="R341" s="9" t="n">
        <f aca="false">common_rsa_total+'Pro-Forma'!$B$10+'Pro-Forma'!$B$11+IF($C341=const_one,'Pro-Forma'!$B$5,const_zero)+IF($D341=const_one,'Pro-Forma'!$F$27,const_zero)+IF($E341=const_one,'Pro-Forma'!$F$26,const_zero)+IF($F341=const_one,'Pro-Forma'!$F$25,const_zero)+IF($G341=const_one,'Pro-Forma'!$F$24,const_zero)+IF($H341=const_one,'Pro-Forma'!$F$23,const_zero)+IF($I341=const_one,'Pro-Forma'!$F$22,const_zero)</f>
        <v>23344752.5358044</v>
      </c>
      <c r="S341" s="23" t="b">
        <f aca="false">IF($R341&gt;const_zero,--($Q341&gt;option_strike_usd*$R341),const_zero)</f>
        <v>1</v>
      </c>
      <c r="T341" s="7" t="n">
        <f aca="false">IF($R341&gt;const_zero,IF($S341=const_one,($Q341+option_strike_usd*pre_f_options_issued)/($R341+pre_f_options_issued),$Q341/$R341),const_zero)</f>
        <v>76.708027954747</v>
      </c>
      <c r="U341" s="5" t="n">
        <f aca="false">IF($C341=const_one,'Pro-Forma'!$B$5*$T341,const_zero)</f>
        <v>61156861.339875</v>
      </c>
      <c r="V341" s="5" t="n">
        <f aca="false">IF($D341=const_one,'Pro-Forma'!$F$27*$T341,const_zero)</f>
        <v>470474903.289143</v>
      </c>
      <c r="W341" s="5" t="n">
        <f aca="false">IF($E341=const_one,'Pro-Forma'!$F$26*$T341,const_zero)</f>
        <v>132984977.008052</v>
      </c>
      <c r="X341" s="5" t="n">
        <f aca="false">IF($F341=const_one,'Pro-Forma'!$F$25*$T341,const_zero)</f>
        <v>184099267.091393</v>
      </c>
      <c r="Y341" s="5" t="n">
        <f aca="false">IF($G341=const_one,'Pro-Forma'!$F$24*$T341,const_zero)</f>
        <v>230124083.864241</v>
      </c>
      <c r="Z341" s="5" t="n">
        <f aca="false">IF($H341=const_one,'Pro-Forma'!$F$23*$T341,const_zero)</f>
        <v>0</v>
      </c>
      <c r="AA341" s="5" t="n">
        <f aca="false">IF($I341=const_one,'Pro-Forma'!$F$22*$T341,const_zero)</f>
        <v>0</v>
      </c>
      <c r="AB341" s="5" t="n">
        <f aca="false">('Pro-Forma'!$B$10+'Pro-Forma'!$B$11)*$T341</f>
        <v>21517585.9277047</v>
      </c>
      <c r="AC341" s="5" t="n">
        <f aca="false">common_rsa_total*$T341</f>
        <v>690372251.592723</v>
      </c>
      <c r="AD341" s="5" t="n">
        <f aca="false">IF($S341=const_one,pre_f_options_issued*($T341-option_strike_usd),const_zero)</f>
        <v>189270069.886868</v>
      </c>
      <c r="AE341" s="5" t="n">
        <f aca="false">J341+U341</f>
        <v>61156861.339875</v>
      </c>
      <c r="AF341" s="5" t="n">
        <f aca="false">K341+V341</f>
        <v>470474903.289143</v>
      </c>
      <c r="AG341" s="5" t="n">
        <f aca="false">L341+W341</f>
        <v>132984977.008052</v>
      </c>
      <c r="AH341" s="5" t="n">
        <f aca="false">M341+X341</f>
        <v>184099267.091393</v>
      </c>
      <c r="AI341" s="5" t="n">
        <f aca="false">N341+Y341</f>
        <v>230124083.864241</v>
      </c>
      <c r="AJ341" s="5" t="n">
        <f aca="false">O341+Z341</f>
        <v>15000000</v>
      </c>
      <c r="AK341" s="5" t="n">
        <f aca="false">P341+AA341</f>
        <v>5000000</v>
      </c>
      <c r="AL341" s="5" t="n">
        <f aca="false">INDEX($AE$310:$AE$437,$B341-$C341*1+const_one)</f>
        <v>30000000</v>
      </c>
      <c r="AM341" s="5" t="n">
        <f aca="false">INDEX($AF$310:$AF$437,$B341-$D341*2+const_one)</f>
        <v>300000000</v>
      </c>
      <c r="AN341" s="5" t="n">
        <f aca="false">INDEX($AG$310:$AG$437,$B341-$E341*4+const_one)</f>
        <v>100000000</v>
      </c>
      <c r="AO341" s="5" t="n">
        <f aca="false">INDEX($AH$310:$AH$437,$B341-$F341*8+const_one)</f>
        <v>60000000</v>
      </c>
      <c r="AP341" s="5" t="n">
        <f aca="false">INDEX($AI$310:$AI$437,$B341-$G341*16+const_one)</f>
        <v>30000000</v>
      </c>
      <c r="AQ341" s="5" t="n">
        <f aca="false">INDEX($AJ$310:$AJ$437,$B341-$H341*32+const_one)</f>
        <v>15000000</v>
      </c>
      <c r="AR341" s="5" t="n">
        <f aca="false">INDEX($AK$310:$AK$437,$B341-$I341*64+const_one)</f>
        <v>5000000</v>
      </c>
      <c r="AS341" s="5" t="n">
        <f aca="false">INDEX($AE$310:$AE$437,$B341+(const_one-$C341)*1+const_one)</f>
        <v>61156861.339875</v>
      </c>
      <c r="AT341" s="5" t="n">
        <f aca="false">INDEX($AF$310:$AF$437,$B341+(const_one-$D341)*2+const_one)</f>
        <v>470474903.289143</v>
      </c>
      <c r="AU341" s="5" t="n">
        <f aca="false">INDEX($AG$310:$AG$437,$B341+(const_one-$E341)*4+const_one)</f>
        <v>132984977.008052</v>
      </c>
      <c r="AV341" s="5" t="n">
        <f aca="false">INDEX($AH$310:$AH$437,$B341+(const_one-$F341)*8+const_one)</f>
        <v>184099267.091393</v>
      </c>
      <c r="AW341" s="5" t="n">
        <f aca="false">INDEX($AI$310:$AI$437,$B341+(const_one-$G341)*16+const_one)</f>
        <v>230124083.864241</v>
      </c>
      <c r="AX341" s="5" t="n">
        <f aca="false">INDEX($AJ$310:$AJ$437,$B341+(const_one-$H341)*32+const_one)</f>
        <v>323798999.146016</v>
      </c>
      <c r="AY341" s="5" t="n">
        <f aca="false">INDEX($AK$310:$AK$437,$B341+(const_one-$I341)*64+const_one)</f>
        <v>322177977.873696</v>
      </c>
      <c r="AZ341" s="5" t="n">
        <f aca="false">--($C341=--(AS341&gt;AL341))</f>
        <v>1</v>
      </c>
      <c r="BA341" s="5" t="n">
        <f aca="false">--($D341=--(AT341&gt;AM341))</f>
        <v>1</v>
      </c>
      <c r="BB341" s="5" t="n">
        <f aca="false">--($E341=--(AU341&gt;AN341))</f>
        <v>1</v>
      </c>
      <c r="BC341" s="5" t="n">
        <f aca="false">--($F341=--(AV341&gt;AO341))</f>
        <v>1</v>
      </c>
      <c r="BD341" s="5" t="n">
        <f aca="false">--($G341=--(AW341&gt;AP341))</f>
        <v>1</v>
      </c>
      <c r="BE341" s="5" t="n">
        <f aca="false">--($H341=--(AX341&gt;AQ341))</f>
        <v>0</v>
      </c>
      <c r="BF341" s="5" t="n">
        <f aca="false">--($I341=--(AY341&gt;AR341))</f>
        <v>0</v>
      </c>
      <c r="BG341" s="5" t="n">
        <f aca="false">SUM(AZ341:BF341)</f>
        <v>5</v>
      </c>
      <c r="BH341" s="5" t="n">
        <f aca="false">SUM(AE341:AK341)+AB341+AC341+AD341</f>
        <v>2000000000</v>
      </c>
    </row>
    <row r="342" customFormat="false" ht="15" hidden="true" customHeight="false" outlineLevel="0" collapsed="false">
      <c r="A342" s="5" t="n">
        <f aca="false">exit_value_3_usd</f>
        <v>2000000000</v>
      </c>
      <c r="B342" s="2" t="n">
        <f aca="false">ROW()-ROW($B$310)</f>
        <v>32</v>
      </c>
      <c r="C342" s="2" t="n">
        <f aca="false">MOD(QUOTIENT($B342,1),2)</f>
        <v>0</v>
      </c>
      <c r="D342" s="2" t="n">
        <f aca="false">MOD(QUOTIENT($B342,2),2)</f>
        <v>0</v>
      </c>
      <c r="E342" s="2" t="n">
        <f aca="false">MOD(QUOTIENT($B342,4),2)</f>
        <v>0</v>
      </c>
      <c r="F342" s="2" t="n">
        <f aca="false">MOD(QUOTIENT($B342,8),2)</f>
        <v>0</v>
      </c>
      <c r="G342" s="2" t="n">
        <f aca="false">MOD(QUOTIENT($B342,16),2)</f>
        <v>0</v>
      </c>
      <c r="H342" s="2" t="n">
        <f aca="false">MOD(QUOTIENT($B342,32),2)</f>
        <v>1</v>
      </c>
      <c r="I342" s="2" t="n">
        <f aca="false">MOD(QUOTIENT($B342,64),2)</f>
        <v>0</v>
      </c>
      <c r="J342" s="5" t="n">
        <f aca="false">IF($C342=const_zero,MIN(class_series_f_invested_usd,MAX(const_zero,$A342)),const_zero)</f>
        <v>30000000</v>
      </c>
      <c r="K342" s="5" t="n">
        <f aca="false">IF($D342=const_zero,MIN(class_series_e_invested_usd,MAX(const_zero,$A342-SUM($J342:$J342))),const_zero)</f>
        <v>300000000</v>
      </c>
      <c r="L342" s="5" t="n">
        <f aca="false">IF($E342=const_zero,MIN(class_series_d_invested_usd,MAX(const_zero,$A342-SUM($J342:$K342))),const_zero)</f>
        <v>100000000</v>
      </c>
      <c r="M342" s="5" t="n">
        <f aca="false">IF($F342=const_zero,MIN(class_series_c_invested_usd,MAX(const_zero,$A342-SUM($J342:$L342))),const_zero)</f>
        <v>60000000</v>
      </c>
      <c r="N342" s="5" t="n">
        <f aca="false">IF($G342=const_zero,MIN(class_series_b_invested_usd,MAX(const_zero,$A342-SUM($J342:$M342))),const_zero)</f>
        <v>30000000</v>
      </c>
      <c r="O342" s="5" t="n">
        <f aca="false">IF($H342=const_zero,MIN(class_series_a_invested_usd,MAX(const_zero,$A342-SUM($J342:$N342))),const_zero)</f>
        <v>0</v>
      </c>
      <c r="P342" s="5" t="n">
        <f aca="false">IF($I342=const_zero,MIN(class_seed_invested_usd,MAX(const_zero,$A342-SUM($J342:$O342))),const_zero)</f>
        <v>5000000</v>
      </c>
      <c r="Q342" s="5" t="n">
        <f aca="false">MAX(const_zero,$A342-SUM($J342:$P342))</f>
        <v>1475000000</v>
      </c>
      <c r="R342" s="9" t="n">
        <f aca="false">common_rsa_total+'Pro-Forma'!$B$10+'Pro-Forma'!$B$11+IF($C342=const_one,'Pro-Forma'!$B$5,const_zero)+IF($D342=const_one,'Pro-Forma'!$F$27,const_zero)+IF($E342=const_one,'Pro-Forma'!$F$26,const_zero)+IF($F342=const_one,'Pro-Forma'!$F$25,const_zero)+IF($G342=const_one,'Pro-Forma'!$F$24,const_zero)+IF($H342=const_one,'Pro-Forma'!$F$23,const_zero)+IF($I342=const_one,'Pro-Forma'!$F$22,const_zero)</f>
        <v>14280512.8289884</v>
      </c>
      <c r="S342" s="23" t="b">
        <f aca="false">IF($R342&gt;const_zero,--($Q342&gt;option_strike_usd*$R342),const_zero)</f>
        <v>1</v>
      </c>
      <c r="T342" s="7" t="n">
        <f aca="false">IF($R342&gt;const_zero,IF($S342=const_one,($Q342+option_strike_usd*pre_f_options_issued)/($R342+pre_f_options_issued),$Q342/$R342),const_zero)</f>
        <v>88.0485605569584</v>
      </c>
      <c r="U342" s="5" t="n">
        <f aca="false">IF($C342=const_one,'Pro-Forma'!$B$5*$T342,const_zero)</f>
        <v>0</v>
      </c>
      <c r="V342" s="5" t="n">
        <f aca="false">IF($D342=const_one,'Pro-Forma'!$F$27*$T342,const_zero)</f>
        <v>0</v>
      </c>
      <c r="W342" s="5" t="n">
        <f aca="false">IF($E342=const_one,'Pro-Forma'!$F$26*$T342,const_zero)</f>
        <v>0</v>
      </c>
      <c r="X342" s="5" t="n">
        <f aca="false">IF($F342=const_one,'Pro-Forma'!$F$25*$T342,const_zero)</f>
        <v>0</v>
      </c>
      <c r="Y342" s="5" t="n">
        <f aca="false">IF($G342=const_one,'Pro-Forma'!$F$24*$T342,const_zero)</f>
        <v>0</v>
      </c>
      <c r="Z342" s="5" t="n">
        <f aca="false">IF($H342=const_one,'Pro-Forma'!$F$23*$T342,const_zero)</f>
        <v>440242802.784792</v>
      </c>
      <c r="AA342" s="5" t="n">
        <f aca="false">IF($I342=const_one,'Pro-Forma'!$F$22*$T342,const_zero)</f>
        <v>0</v>
      </c>
      <c r="AB342" s="5" t="n">
        <f aca="false">('Pro-Forma'!$B$10+'Pro-Forma'!$B$11)*$T342</f>
        <v>24698750.8101859</v>
      </c>
      <c r="AC342" s="5" t="n">
        <f aca="false">common_rsa_total*$T342</f>
        <v>792437045.012626</v>
      </c>
      <c r="AD342" s="5" t="n">
        <f aca="false">IF($S342=const_one,pre_f_options_issued*($T342-option_strike_usd),const_zero)</f>
        <v>217621401.392396</v>
      </c>
      <c r="AE342" s="5" t="n">
        <f aca="false">J342+U342</f>
        <v>30000000</v>
      </c>
      <c r="AF342" s="5" t="n">
        <f aca="false">K342+V342</f>
        <v>300000000</v>
      </c>
      <c r="AG342" s="5" t="n">
        <f aca="false">L342+W342</f>
        <v>100000000</v>
      </c>
      <c r="AH342" s="5" t="n">
        <f aca="false">M342+X342</f>
        <v>60000000</v>
      </c>
      <c r="AI342" s="5" t="n">
        <f aca="false">N342+Y342</f>
        <v>30000000</v>
      </c>
      <c r="AJ342" s="5" t="n">
        <f aca="false">O342+Z342</f>
        <v>440242802.784792</v>
      </c>
      <c r="AK342" s="5" t="n">
        <f aca="false">P342+AA342</f>
        <v>5000000</v>
      </c>
      <c r="AL342" s="5" t="n">
        <f aca="false">INDEX($AE$310:$AE$437,$B342-$C342*1+const_one)</f>
        <v>30000000</v>
      </c>
      <c r="AM342" s="5" t="n">
        <f aca="false">INDEX($AF$310:$AF$437,$B342-$D342*2+const_one)</f>
        <v>300000000</v>
      </c>
      <c r="AN342" s="5" t="n">
        <f aca="false">INDEX($AG$310:$AG$437,$B342-$E342*4+const_one)</f>
        <v>100000000</v>
      </c>
      <c r="AO342" s="5" t="n">
        <f aca="false">INDEX($AH$310:$AH$437,$B342-$F342*8+const_one)</f>
        <v>60000000</v>
      </c>
      <c r="AP342" s="5" t="n">
        <f aca="false">INDEX($AI$310:$AI$437,$B342-$G342*16+const_one)</f>
        <v>30000000</v>
      </c>
      <c r="AQ342" s="5" t="n">
        <f aca="false">INDEX($AJ$310:$AJ$437,$B342-$H342*32+const_one)</f>
        <v>15000000</v>
      </c>
      <c r="AR342" s="5" t="n">
        <f aca="false">INDEX($AK$310:$AK$437,$B342-$I342*64+const_one)</f>
        <v>5000000</v>
      </c>
      <c r="AS342" s="5" t="n">
        <f aca="false">INDEX($AE$310:$AE$437,$B342+(const_one-$C342)*1+const_one)</f>
        <v>68375048.095385</v>
      </c>
      <c r="AT342" s="5" t="n">
        <f aca="false">INDEX($AF$310:$AF$437,$B342+(const_one-$D342)*2+const_one)</f>
        <v>475781452.294551</v>
      </c>
      <c r="AU342" s="5" t="n">
        <f aca="false">INDEX($AG$310:$AG$437,$B342+(const_one-$E342)*4+const_one)</f>
        <v>147715824.105375</v>
      </c>
      <c r="AV342" s="5" t="n">
        <f aca="false">INDEX($AH$310:$AH$437,$B342+(const_one-$F342)*8+const_one)</f>
        <v>192382760.195188</v>
      </c>
      <c r="AW342" s="5" t="n">
        <f aca="false">INDEX($AI$310:$AI$437,$B342+(const_one-$G342)*16+const_one)</f>
        <v>228634112.729993</v>
      </c>
      <c r="AX342" s="5" t="n">
        <f aca="false">INDEX($AJ$310:$AJ$437,$B342+(const_one-$H342)*32+const_one)</f>
        <v>440242802.784792</v>
      </c>
      <c r="AY342" s="5" t="n">
        <f aca="false">INDEX($AK$310:$AK$437,$B342+(const_one-$I342)*64+const_one)</f>
        <v>340327156.582579</v>
      </c>
      <c r="AZ342" s="5" t="n">
        <f aca="false">--($C342=--(AS342&gt;AL342))</f>
        <v>0</v>
      </c>
      <c r="BA342" s="5" t="n">
        <f aca="false">--($D342=--(AT342&gt;AM342))</f>
        <v>0</v>
      </c>
      <c r="BB342" s="5" t="n">
        <f aca="false">--($E342=--(AU342&gt;AN342))</f>
        <v>0</v>
      </c>
      <c r="BC342" s="5" t="n">
        <f aca="false">--($F342=--(AV342&gt;AO342))</f>
        <v>0</v>
      </c>
      <c r="BD342" s="5" t="n">
        <f aca="false">--($G342=--(AW342&gt;AP342))</f>
        <v>0</v>
      </c>
      <c r="BE342" s="5" t="n">
        <f aca="false">--($H342=--(AX342&gt;AQ342))</f>
        <v>1</v>
      </c>
      <c r="BF342" s="5" t="n">
        <f aca="false">--($I342=--(AY342&gt;AR342))</f>
        <v>0</v>
      </c>
      <c r="BG342" s="5" t="n">
        <f aca="false">SUM(AZ342:BF342)</f>
        <v>1</v>
      </c>
      <c r="BH342" s="5" t="n">
        <f aca="false">SUM(AE342:AK342)+AB342+AC342+AD342</f>
        <v>2000000000</v>
      </c>
    </row>
    <row r="343" customFormat="false" ht="15" hidden="true" customHeight="false" outlineLevel="0" collapsed="false">
      <c r="A343" s="5" t="n">
        <f aca="false">exit_value_3_usd</f>
        <v>2000000000</v>
      </c>
      <c r="B343" s="2" t="n">
        <f aca="false">ROW()-ROW($B$310)</f>
        <v>33</v>
      </c>
      <c r="C343" s="2" t="n">
        <f aca="false">MOD(QUOTIENT($B343,1),2)</f>
        <v>1</v>
      </c>
      <c r="D343" s="2" t="n">
        <f aca="false">MOD(QUOTIENT($B343,2),2)</f>
        <v>0</v>
      </c>
      <c r="E343" s="2" t="n">
        <f aca="false">MOD(QUOTIENT($B343,4),2)</f>
        <v>0</v>
      </c>
      <c r="F343" s="2" t="n">
        <f aca="false">MOD(QUOTIENT($B343,8),2)</f>
        <v>0</v>
      </c>
      <c r="G343" s="2" t="n">
        <f aca="false">MOD(QUOTIENT($B343,16),2)</f>
        <v>0</v>
      </c>
      <c r="H343" s="2" t="n">
        <f aca="false">MOD(QUOTIENT($B343,32),2)</f>
        <v>1</v>
      </c>
      <c r="I343" s="2" t="n">
        <f aca="false">MOD(QUOTIENT($B343,64),2)</f>
        <v>0</v>
      </c>
      <c r="J343" s="5" t="n">
        <f aca="false">IF($C343=const_zero,MIN(class_series_f_invested_usd,MAX(const_zero,$A343)),const_zero)</f>
        <v>0</v>
      </c>
      <c r="K343" s="5" t="n">
        <f aca="false">IF($D343=const_zero,MIN(class_series_e_invested_usd,MAX(const_zero,$A343-SUM($J343:$J343))),const_zero)</f>
        <v>300000000</v>
      </c>
      <c r="L343" s="5" t="n">
        <f aca="false">IF($E343=const_zero,MIN(class_series_d_invested_usd,MAX(const_zero,$A343-SUM($J343:$K343))),const_zero)</f>
        <v>100000000</v>
      </c>
      <c r="M343" s="5" t="n">
        <f aca="false">IF($F343=const_zero,MIN(class_series_c_invested_usd,MAX(const_zero,$A343-SUM($J343:$L343))),const_zero)</f>
        <v>60000000</v>
      </c>
      <c r="N343" s="5" t="n">
        <f aca="false">IF($G343=const_zero,MIN(class_series_b_invested_usd,MAX(const_zero,$A343-SUM($J343:$M343))),const_zero)</f>
        <v>30000000</v>
      </c>
      <c r="O343" s="5" t="n">
        <f aca="false">IF($H343=const_zero,MIN(class_series_a_invested_usd,MAX(const_zero,$A343-SUM($J343:$N343))),const_zero)</f>
        <v>0</v>
      </c>
      <c r="P343" s="5" t="n">
        <f aca="false">IF($I343=const_zero,MIN(class_seed_invested_usd,MAX(const_zero,$A343-SUM($J343:$O343))),const_zero)</f>
        <v>5000000</v>
      </c>
      <c r="Q343" s="5" t="n">
        <f aca="false">MAX(const_zero,$A343-SUM($J343:$P343))</f>
        <v>1505000000</v>
      </c>
      <c r="R343" s="9" t="n">
        <f aca="false">common_rsa_total+'Pro-Forma'!$B$10+'Pro-Forma'!$B$11+IF($C343=const_one,'Pro-Forma'!$B$5,const_zero)+IF($D343=const_one,'Pro-Forma'!$F$27,const_zero)+IF($E343=const_one,'Pro-Forma'!$F$26,const_zero)+IF($F343=const_one,'Pro-Forma'!$F$25,const_zero)+IF($G343=const_one,'Pro-Forma'!$F$24,const_zero)+IF($H343=const_one,'Pro-Forma'!$F$23,const_zero)+IF($I343=const_one,'Pro-Forma'!$F$22,const_zero)</f>
        <v>15077780.8981917</v>
      </c>
      <c r="S343" s="23" t="b">
        <f aca="false">IF($R343&gt;const_zero,--($Q343&gt;option_strike_usd*$R343),const_zero)</f>
        <v>1</v>
      </c>
      <c r="T343" s="7" t="n">
        <f aca="false">IF($R343&gt;const_zero,IF($S343=const_one,($Q343+option_strike_usd*pre_f_options_issued)/($R343+pre_f_options_issued),$Q343/$R343),const_zero)</f>
        <v>85.7616788337079</v>
      </c>
      <c r="U343" s="5" t="n">
        <f aca="false">IF($C343=const_one,'Pro-Forma'!$B$5*$T343,const_zero)</f>
        <v>68375048.095385</v>
      </c>
      <c r="V343" s="5" t="n">
        <f aca="false">IF($D343=const_one,'Pro-Forma'!$F$27*$T343,const_zero)</f>
        <v>0</v>
      </c>
      <c r="W343" s="5" t="n">
        <f aca="false">IF($E343=const_one,'Pro-Forma'!$F$26*$T343,const_zero)</f>
        <v>0</v>
      </c>
      <c r="X343" s="5" t="n">
        <f aca="false">IF($F343=const_one,'Pro-Forma'!$F$25*$T343,const_zero)</f>
        <v>0</v>
      </c>
      <c r="Y343" s="5" t="n">
        <f aca="false">IF($G343=const_one,'Pro-Forma'!$F$24*$T343,const_zero)</f>
        <v>0</v>
      </c>
      <c r="Z343" s="5" t="n">
        <f aca="false">IF($H343=const_one,'Pro-Forma'!$F$23*$T343,const_zero)</f>
        <v>428808394.168539</v>
      </c>
      <c r="AA343" s="5" t="n">
        <f aca="false">IF($I343=const_one,'Pro-Forma'!$F$22*$T343,const_zero)</f>
        <v>0</v>
      </c>
      <c r="AB343" s="5" t="n">
        <f aca="false">('Pro-Forma'!$B$10+'Pro-Forma'!$B$11)*$T343</f>
        <v>24057251.1484351</v>
      </c>
      <c r="AC343" s="5" t="n">
        <f aca="false">common_rsa_total*$T343</f>
        <v>771855109.503371</v>
      </c>
      <c r="AD343" s="5" t="n">
        <f aca="false">IF($S343=const_one,pre_f_options_issued*($T343-option_strike_usd),const_zero)</f>
        <v>211904197.08427</v>
      </c>
      <c r="AE343" s="5" t="n">
        <f aca="false">J343+U343</f>
        <v>68375048.095385</v>
      </c>
      <c r="AF343" s="5" t="n">
        <f aca="false">K343+V343</f>
        <v>300000000</v>
      </c>
      <c r="AG343" s="5" t="n">
        <f aca="false">L343+W343</f>
        <v>100000000</v>
      </c>
      <c r="AH343" s="5" t="n">
        <f aca="false">M343+X343</f>
        <v>60000000</v>
      </c>
      <c r="AI343" s="5" t="n">
        <f aca="false">N343+Y343</f>
        <v>30000000</v>
      </c>
      <c r="AJ343" s="5" t="n">
        <f aca="false">O343+Z343</f>
        <v>428808394.168539</v>
      </c>
      <c r="AK343" s="5" t="n">
        <f aca="false">P343+AA343</f>
        <v>5000000</v>
      </c>
      <c r="AL343" s="5" t="n">
        <f aca="false">INDEX($AE$310:$AE$437,$B343-$C343*1+const_one)</f>
        <v>30000000</v>
      </c>
      <c r="AM343" s="5" t="n">
        <f aca="false">INDEX($AF$310:$AF$437,$B343-$D343*2+const_one)</f>
        <v>300000000</v>
      </c>
      <c r="AN343" s="5" t="n">
        <f aca="false">INDEX($AG$310:$AG$437,$B343-$E343*4+const_one)</f>
        <v>100000000</v>
      </c>
      <c r="AO343" s="5" t="n">
        <f aca="false">INDEX($AH$310:$AH$437,$B343-$F343*8+const_one)</f>
        <v>60000000</v>
      </c>
      <c r="AP343" s="5" t="n">
        <f aca="false">INDEX($AI$310:$AI$437,$B343-$G343*16+const_one)</f>
        <v>30000000</v>
      </c>
      <c r="AQ343" s="5" t="n">
        <f aca="false">INDEX($AJ$310:$AJ$437,$B343-$H343*32+const_one)</f>
        <v>15000000</v>
      </c>
      <c r="AR343" s="5" t="n">
        <f aca="false">INDEX($AK$310:$AK$437,$B343-$I343*64+const_one)</f>
        <v>5000000</v>
      </c>
      <c r="AS343" s="5" t="n">
        <f aca="false">INDEX($AE$310:$AE$437,$B343+(const_one-$C343)*1+const_one)</f>
        <v>68375048.095385</v>
      </c>
      <c r="AT343" s="5" t="n">
        <f aca="false">INDEX($AF$310:$AF$437,$B343+(const_one-$D343)*2+const_one)</f>
        <v>467543717.991632</v>
      </c>
      <c r="AU343" s="5" t="n">
        <f aca="false">INDEX($AG$310:$AG$437,$B343+(const_one-$E343)*4+const_one)</f>
        <v>144310609.60928</v>
      </c>
      <c r="AV343" s="5" t="n">
        <f aca="false">INDEX($AH$310:$AH$437,$B343+(const_one-$F343)*8+const_one)</f>
        <v>188309203.06772</v>
      </c>
      <c r="AW343" s="5" t="n">
        <f aca="false">INDEX($AI$310:$AI$437,$B343+(const_one-$G343)*16+const_one)</f>
        <v>224149534.044525</v>
      </c>
      <c r="AX343" s="5" t="n">
        <f aca="false">INDEX($AJ$310:$AJ$437,$B343+(const_one-$H343)*32+const_one)</f>
        <v>428808394.168539</v>
      </c>
      <c r="AY343" s="5" t="n">
        <f aca="false">INDEX($AK$310:$AK$437,$B343+(const_one-$I343)*64+const_one)</f>
        <v>334953201.738515</v>
      </c>
      <c r="AZ343" s="5" t="n">
        <f aca="false">--($C343=--(AS343&gt;AL343))</f>
        <v>1</v>
      </c>
      <c r="BA343" s="5" t="n">
        <f aca="false">--($D343=--(AT343&gt;AM343))</f>
        <v>0</v>
      </c>
      <c r="BB343" s="5" t="n">
        <f aca="false">--($E343=--(AU343&gt;AN343))</f>
        <v>0</v>
      </c>
      <c r="BC343" s="5" t="n">
        <f aca="false">--($F343=--(AV343&gt;AO343))</f>
        <v>0</v>
      </c>
      <c r="BD343" s="5" t="n">
        <f aca="false">--($G343=--(AW343&gt;AP343))</f>
        <v>0</v>
      </c>
      <c r="BE343" s="5" t="n">
        <f aca="false">--($H343=--(AX343&gt;AQ343))</f>
        <v>1</v>
      </c>
      <c r="BF343" s="5" t="n">
        <f aca="false">--($I343=--(AY343&gt;AR343))</f>
        <v>0</v>
      </c>
      <c r="BG343" s="5" t="n">
        <f aca="false">SUM(AZ343:BF343)</f>
        <v>2</v>
      </c>
      <c r="BH343" s="5" t="n">
        <f aca="false">SUM(AE343:AK343)+AB343+AC343+AD343</f>
        <v>2000000000</v>
      </c>
    </row>
    <row r="344" customFormat="false" ht="15" hidden="true" customHeight="false" outlineLevel="0" collapsed="false">
      <c r="A344" s="5" t="n">
        <f aca="false">exit_value_3_usd</f>
        <v>2000000000</v>
      </c>
      <c r="B344" s="2" t="n">
        <f aca="false">ROW()-ROW($B$310)</f>
        <v>34</v>
      </c>
      <c r="C344" s="2" t="n">
        <f aca="false">MOD(QUOTIENT($B344,1),2)</f>
        <v>0</v>
      </c>
      <c r="D344" s="2" t="n">
        <f aca="false">MOD(QUOTIENT($B344,2),2)</f>
        <v>1</v>
      </c>
      <c r="E344" s="2" t="n">
        <f aca="false">MOD(QUOTIENT($B344,4),2)</f>
        <v>0</v>
      </c>
      <c r="F344" s="2" t="n">
        <f aca="false">MOD(QUOTIENT($B344,8),2)</f>
        <v>0</v>
      </c>
      <c r="G344" s="2" t="n">
        <f aca="false">MOD(QUOTIENT($B344,16),2)</f>
        <v>0</v>
      </c>
      <c r="H344" s="2" t="n">
        <f aca="false">MOD(QUOTIENT($B344,32),2)</f>
        <v>1</v>
      </c>
      <c r="I344" s="2" t="n">
        <f aca="false">MOD(QUOTIENT($B344,64),2)</f>
        <v>0</v>
      </c>
      <c r="J344" s="5" t="n">
        <f aca="false">IF($C344=const_zero,MIN(class_series_f_invested_usd,MAX(const_zero,$A344)),const_zero)</f>
        <v>30000000</v>
      </c>
      <c r="K344" s="5" t="n">
        <f aca="false">IF($D344=const_zero,MIN(class_series_e_invested_usd,MAX(const_zero,$A344-SUM($J344:$J344))),const_zero)</f>
        <v>0</v>
      </c>
      <c r="L344" s="5" t="n">
        <f aca="false">IF($E344=const_zero,MIN(class_series_d_invested_usd,MAX(const_zero,$A344-SUM($J344:$K344))),const_zero)</f>
        <v>100000000</v>
      </c>
      <c r="M344" s="5" t="n">
        <f aca="false">IF($F344=const_zero,MIN(class_series_c_invested_usd,MAX(const_zero,$A344-SUM($J344:$L344))),const_zero)</f>
        <v>60000000</v>
      </c>
      <c r="N344" s="5" t="n">
        <f aca="false">IF($G344=const_zero,MIN(class_series_b_invested_usd,MAX(const_zero,$A344-SUM($J344:$M344))),const_zero)</f>
        <v>30000000</v>
      </c>
      <c r="O344" s="5" t="n">
        <f aca="false">IF($H344=const_zero,MIN(class_series_a_invested_usd,MAX(const_zero,$A344-SUM($J344:$N344))),const_zero)</f>
        <v>0</v>
      </c>
      <c r="P344" s="5" t="n">
        <f aca="false">IF($I344=const_zero,MIN(class_seed_invested_usd,MAX(const_zero,$A344-SUM($J344:$O344))),const_zero)</f>
        <v>5000000</v>
      </c>
      <c r="Q344" s="5" t="n">
        <f aca="false">MAX(const_zero,$A344-SUM($J344:$P344))</f>
        <v>1775000000</v>
      </c>
      <c r="R344" s="9" t="n">
        <f aca="false">common_rsa_total+'Pro-Forma'!$B$10+'Pro-Forma'!$B$11+IF($C344=const_one,'Pro-Forma'!$B$5,const_zero)+IF($D344=const_one,'Pro-Forma'!$F$27,const_zero)+IF($E344=const_one,'Pro-Forma'!$F$26,const_zero)+IF($F344=const_one,'Pro-Forma'!$F$25,const_zero)+IF($G344=const_one,'Pro-Forma'!$F$24,const_zero)+IF($H344=const_one,'Pro-Forma'!$F$23,const_zero)+IF($I344=const_one,'Pro-Forma'!$F$22,const_zero)</f>
        <v>20413833.1063222</v>
      </c>
      <c r="S344" s="23" t="b">
        <f aca="false">IF($R344&gt;const_zero,--($Q344&gt;option_strike_usd*$R344),const_zero)</f>
        <v>1</v>
      </c>
      <c r="T344" s="7" t="n">
        <f aca="false">IF($R344&gt;const_zero,IF($S344=const_one,($Q344+option_strike_usd*pre_f_options_issued)/($R344+pre_f_options_issued),$Q344/$R344),const_zero)</f>
        <v>77.573228003898</v>
      </c>
      <c r="U344" s="5" t="n">
        <f aca="false">IF($C344=const_one,'Pro-Forma'!$B$5*$T344,const_zero)</f>
        <v>0</v>
      </c>
      <c r="V344" s="5" t="n">
        <f aca="false">IF($D344=const_one,'Pro-Forma'!$F$27*$T344,const_zero)</f>
        <v>475781452.294551</v>
      </c>
      <c r="W344" s="5" t="n">
        <f aca="false">IF($E344=const_one,'Pro-Forma'!$F$26*$T344,const_zero)</f>
        <v>0</v>
      </c>
      <c r="X344" s="5" t="n">
        <f aca="false">IF($F344=const_one,'Pro-Forma'!$F$25*$T344,const_zero)</f>
        <v>0</v>
      </c>
      <c r="Y344" s="5" t="n">
        <f aca="false">IF($G344=const_one,'Pro-Forma'!$F$24*$T344,const_zero)</f>
        <v>0</v>
      </c>
      <c r="Z344" s="5" t="n">
        <f aca="false">IF($H344=const_one,'Pro-Forma'!$F$23*$T344,const_zero)</f>
        <v>387866140.01949</v>
      </c>
      <c r="AA344" s="5" t="n">
        <f aca="false">IF($I344=const_one,'Pro-Forma'!$F$22*$T344,const_zero)</f>
        <v>0</v>
      </c>
      <c r="AB344" s="5" t="n">
        <f aca="false">('Pro-Forma'!$B$10+'Pro-Forma'!$B$11)*$T344</f>
        <v>21760285.6411329</v>
      </c>
      <c r="AC344" s="5" t="n">
        <f aca="false">common_rsa_total*$T344</f>
        <v>698159052.035082</v>
      </c>
      <c r="AD344" s="5" t="n">
        <f aca="false">IF($S344=const_one,pre_f_options_issued*($T344-option_strike_usd),const_zero)</f>
        <v>191433070.009745</v>
      </c>
      <c r="AE344" s="5" t="n">
        <f aca="false">J344+U344</f>
        <v>30000000</v>
      </c>
      <c r="AF344" s="5" t="n">
        <f aca="false">K344+V344</f>
        <v>475781452.294551</v>
      </c>
      <c r="AG344" s="5" t="n">
        <f aca="false">L344+W344</f>
        <v>100000000</v>
      </c>
      <c r="AH344" s="5" t="n">
        <f aca="false">M344+X344</f>
        <v>60000000</v>
      </c>
      <c r="AI344" s="5" t="n">
        <f aca="false">N344+Y344</f>
        <v>30000000</v>
      </c>
      <c r="AJ344" s="5" t="n">
        <f aca="false">O344+Z344</f>
        <v>387866140.01949</v>
      </c>
      <c r="AK344" s="5" t="n">
        <f aca="false">P344+AA344</f>
        <v>5000000</v>
      </c>
      <c r="AL344" s="5" t="n">
        <f aca="false">INDEX($AE$310:$AE$437,$B344-$C344*1+const_one)</f>
        <v>30000000</v>
      </c>
      <c r="AM344" s="5" t="n">
        <f aca="false">INDEX($AF$310:$AF$437,$B344-$D344*2+const_one)</f>
        <v>300000000</v>
      </c>
      <c r="AN344" s="5" t="n">
        <f aca="false">INDEX($AG$310:$AG$437,$B344-$E344*4+const_one)</f>
        <v>100000000</v>
      </c>
      <c r="AO344" s="5" t="n">
        <f aca="false">INDEX($AH$310:$AH$437,$B344-$F344*8+const_one)</f>
        <v>60000000</v>
      </c>
      <c r="AP344" s="5" t="n">
        <f aca="false">INDEX($AI$310:$AI$437,$B344-$G344*16+const_one)</f>
        <v>30000000</v>
      </c>
      <c r="AQ344" s="5" t="n">
        <f aca="false">INDEX($AJ$310:$AJ$437,$B344-$H344*32+const_one)</f>
        <v>15000000</v>
      </c>
      <c r="AR344" s="5" t="n">
        <f aca="false">INDEX($AK$310:$AK$437,$B344-$I344*64+const_one)</f>
        <v>5000000</v>
      </c>
      <c r="AS344" s="5" t="n">
        <f aca="false">INDEX($AE$310:$AE$437,$B344+(const_one-$C344)*1+const_one)</f>
        <v>60775837.6305376</v>
      </c>
      <c r="AT344" s="5" t="n">
        <f aca="false">INDEX($AF$310:$AF$437,$B344+(const_one-$D344)*2+const_one)</f>
        <v>475781452.294551</v>
      </c>
      <c r="AU344" s="5" t="n">
        <f aca="false">INDEX($AG$310:$AG$437,$B344+(const_one-$E344)*4+const_one)</f>
        <v>132059335.845575</v>
      </c>
      <c r="AV344" s="5" t="n">
        <f aca="false">INDEX($AH$310:$AH$437,$B344+(const_one-$F344)*8+const_one)</f>
        <v>174213047.13029</v>
      </c>
      <c r="AW344" s="5" t="n">
        <f aca="false">INDEX($AI$310:$AI$437,$B344+(const_one-$G344)*16+const_one)</f>
        <v>209251173.986957</v>
      </c>
      <c r="AX344" s="5" t="n">
        <f aca="false">INDEX($AJ$310:$AJ$437,$B344+(const_one-$H344)*32+const_one)</f>
        <v>387866140.01949</v>
      </c>
      <c r="AY344" s="5" t="n">
        <f aca="false">INDEX($AK$310:$AK$437,$B344+(const_one-$I344)*64+const_one)</f>
        <v>319286139.100022</v>
      </c>
      <c r="AZ344" s="5" t="n">
        <f aca="false">--($C344=--(AS344&gt;AL344))</f>
        <v>0</v>
      </c>
      <c r="BA344" s="5" t="n">
        <f aca="false">--($D344=--(AT344&gt;AM344))</f>
        <v>1</v>
      </c>
      <c r="BB344" s="5" t="n">
        <f aca="false">--($E344=--(AU344&gt;AN344))</f>
        <v>0</v>
      </c>
      <c r="BC344" s="5" t="n">
        <f aca="false">--($F344=--(AV344&gt;AO344))</f>
        <v>0</v>
      </c>
      <c r="BD344" s="5" t="n">
        <f aca="false">--($G344=--(AW344&gt;AP344))</f>
        <v>0</v>
      </c>
      <c r="BE344" s="5" t="n">
        <f aca="false">--($H344=--(AX344&gt;AQ344))</f>
        <v>1</v>
      </c>
      <c r="BF344" s="5" t="n">
        <f aca="false">--($I344=--(AY344&gt;AR344))</f>
        <v>0</v>
      </c>
      <c r="BG344" s="5" t="n">
        <f aca="false">SUM(AZ344:BF344)</f>
        <v>2</v>
      </c>
      <c r="BH344" s="5" t="n">
        <f aca="false">SUM(AE344:AK344)+AB344+AC344+AD344</f>
        <v>2000000000</v>
      </c>
    </row>
    <row r="345" customFormat="false" ht="15" hidden="true" customHeight="false" outlineLevel="0" collapsed="false">
      <c r="A345" s="5" t="n">
        <f aca="false">exit_value_3_usd</f>
        <v>2000000000</v>
      </c>
      <c r="B345" s="2" t="n">
        <f aca="false">ROW()-ROW($B$310)</f>
        <v>35</v>
      </c>
      <c r="C345" s="2" t="n">
        <f aca="false">MOD(QUOTIENT($B345,1),2)</f>
        <v>1</v>
      </c>
      <c r="D345" s="2" t="n">
        <f aca="false">MOD(QUOTIENT($B345,2),2)</f>
        <v>1</v>
      </c>
      <c r="E345" s="2" t="n">
        <f aca="false">MOD(QUOTIENT($B345,4),2)</f>
        <v>0</v>
      </c>
      <c r="F345" s="2" t="n">
        <f aca="false">MOD(QUOTIENT($B345,8),2)</f>
        <v>0</v>
      </c>
      <c r="G345" s="2" t="n">
        <f aca="false">MOD(QUOTIENT($B345,16),2)</f>
        <v>0</v>
      </c>
      <c r="H345" s="2" t="n">
        <f aca="false">MOD(QUOTIENT($B345,32),2)</f>
        <v>1</v>
      </c>
      <c r="I345" s="2" t="n">
        <f aca="false">MOD(QUOTIENT($B345,64),2)</f>
        <v>0</v>
      </c>
      <c r="J345" s="5" t="n">
        <f aca="false">IF($C345=const_zero,MIN(class_series_f_invested_usd,MAX(const_zero,$A345)),const_zero)</f>
        <v>0</v>
      </c>
      <c r="K345" s="5" t="n">
        <f aca="false">IF($D345=const_zero,MIN(class_series_e_invested_usd,MAX(const_zero,$A345-SUM($J345:$J345))),const_zero)</f>
        <v>0</v>
      </c>
      <c r="L345" s="5" t="n">
        <f aca="false">IF($E345=const_zero,MIN(class_series_d_invested_usd,MAX(const_zero,$A345-SUM($J345:$K345))),const_zero)</f>
        <v>100000000</v>
      </c>
      <c r="M345" s="5" t="n">
        <f aca="false">IF($F345=const_zero,MIN(class_series_c_invested_usd,MAX(const_zero,$A345-SUM($J345:$L345))),const_zero)</f>
        <v>60000000</v>
      </c>
      <c r="N345" s="5" t="n">
        <f aca="false">IF($G345=const_zero,MIN(class_series_b_invested_usd,MAX(const_zero,$A345-SUM($J345:$M345))),const_zero)</f>
        <v>30000000</v>
      </c>
      <c r="O345" s="5" t="n">
        <f aca="false">IF($H345=const_zero,MIN(class_series_a_invested_usd,MAX(const_zero,$A345-SUM($J345:$N345))),const_zero)</f>
        <v>0</v>
      </c>
      <c r="P345" s="5" t="n">
        <f aca="false">IF($I345=const_zero,MIN(class_seed_invested_usd,MAX(const_zero,$A345-SUM($J345:$O345))),const_zero)</f>
        <v>5000000</v>
      </c>
      <c r="Q345" s="5" t="n">
        <f aca="false">MAX(const_zero,$A345-SUM($J345:$P345))</f>
        <v>1805000000</v>
      </c>
      <c r="R345" s="9" t="n">
        <f aca="false">common_rsa_total+'Pro-Forma'!$B$10+'Pro-Forma'!$B$11+IF($C345=const_one,'Pro-Forma'!$B$5,const_zero)+IF($D345=const_one,'Pro-Forma'!$F$27,const_zero)+IF($E345=const_one,'Pro-Forma'!$F$26,const_zero)+IF($F345=const_one,'Pro-Forma'!$F$25,const_zero)+IF($G345=const_one,'Pro-Forma'!$F$24,const_zero)+IF($H345=const_one,'Pro-Forma'!$F$23,const_zero)+IF($I345=const_one,'Pro-Forma'!$F$22,const_zero)</f>
        <v>21211101.1755256</v>
      </c>
      <c r="S345" s="23" t="b">
        <f aca="false">IF($R345&gt;const_zero,--($Q345&gt;option_strike_usd*$R345),const_zero)</f>
        <v>1</v>
      </c>
      <c r="T345" s="7" t="n">
        <f aca="false">IF($R345&gt;const_zero,IF($S345=const_one,($Q345+option_strike_usd*pre_f_options_issued)/($R345+pre_f_options_issued),$Q345/$R345),const_zero)</f>
        <v>76.2301162910852</v>
      </c>
      <c r="U345" s="5" t="n">
        <f aca="false">IF($C345=const_one,'Pro-Forma'!$B$5*$T345,const_zero)</f>
        <v>60775837.6305376</v>
      </c>
      <c r="V345" s="5" t="n">
        <f aca="false">IF($D345=const_one,'Pro-Forma'!$F$27*$T345,const_zero)</f>
        <v>467543717.991632</v>
      </c>
      <c r="W345" s="5" t="n">
        <f aca="false">IF($E345=const_one,'Pro-Forma'!$F$26*$T345,const_zero)</f>
        <v>0</v>
      </c>
      <c r="X345" s="5" t="n">
        <f aca="false">IF($F345=const_one,'Pro-Forma'!$F$25*$T345,const_zero)</f>
        <v>0</v>
      </c>
      <c r="Y345" s="5" t="n">
        <f aca="false">IF($G345=const_one,'Pro-Forma'!$F$24*$T345,const_zero)</f>
        <v>0</v>
      </c>
      <c r="Z345" s="5" t="n">
        <f aca="false">IF($H345=const_one,'Pro-Forma'!$F$23*$T345,const_zero)</f>
        <v>381150581.455426</v>
      </c>
      <c r="AA345" s="5" t="n">
        <f aca="false">IF($I345=const_one,'Pro-Forma'!$F$22*$T345,const_zero)</f>
        <v>0</v>
      </c>
      <c r="AB345" s="5" t="n">
        <f aca="false">('Pro-Forma'!$B$10+'Pro-Forma'!$B$11)*$T345</f>
        <v>21383525.5749244</v>
      </c>
      <c r="AC345" s="5" t="n">
        <f aca="false">common_rsa_total*$T345</f>
        <v>686071046.619767</v>
      </c>
      <c r="AD345" s="5" t="n">
        <f aca="false">IF($S345=const_one,pre_f_options_issued*($T345-option_strike_usd),const_zero)</f>
        <v>188075290.727713</v>
      </c>
      <c r="AE345" s="5" t="n">
        <f aca="false">J345+U345</f>
        <v>60775837.6305376</v>
      </c>
      <c r="AF345" s="5" t="n">
        <f aca="false">K345+V345</f>
        <v>467543717.991632</v>
      </c>
      <c r="AG345" s="5" t="n">
        <f aca="false">L345+W345</f>
        <v>100000000</v>
      </c>
      <c r="AH345" s="5" t="n">
        <f aca="false">M345+X345</f>
        <v>60000000</v>
      </c>
      <c r="AI345" s="5" t="n">
        <f aca="false">N345+Y345</f>
        <v>30000000</v>
      </c>
      <c r="AJ345" s="5" t="n">
        <f aca="false">O345+Z345</f>
        <v>381150581.455426</v>
      </c>
      <c r="AK345" s="5" t="n">
        <f aca="false">P345+AA345</f>
        <v>5000000</v>
      </c>
      <c r="AL345" s="5" t="n">
        <f aca="false">INDEX($AE$310:$AE$437,$B345-$C345*1+const_one)</f>
        <v>30000000</v>
      </c>
      <c r="AM345" s="5" t="n">
        <f aca="false">INDEX($AF$310:$AF$437,$B345-$D345*2+const_one)</f>
        <v>300000000</v>
      </c>
      <c r="AN345" s="5" t="n">
        <f aca="false">INDEX($AG$310:$AG$437,$B345-$E345*4+const_one)</f>
        <v>100000000</v>
      </c>
      <c r="AO345" s="5" t="n">
        <f aca="false">INDEX($AH$310:$AH$437,$B345-$F345*8+const_one)</f>
        <v>60000000</v>
      </c>
      <c r="AP345" s="5" t="n">
        <f aca="false">INDEX($AI$310:$AI$437,$B345-$G345*16+const_one)</f>
        <v>30000000</v>
      </c>
      <c r="AQ345" s="5" t="n">
        <f aca="false">INDEX($AJ$310:$AJ$437,$B345-$H345*32+const_one)</f>
        <v>15000000</v>
      </c>
      <c r="AR345" s="5" t="n">
        <f aca="false">INDEX($AK$310:$AK$437,$B345-$I345*64+const_one)</f>
        <v>5000000</v>
      </c>
      <c r="AS345" s="5" t="n">
        <f aca="false">INDEX($AE$310:$AE$437,$B345+(const_one-$C345)*1+const_one)</f>
        <v>60775837.6305376</v>
      </c>
      <c r="AT345" s="5" t="n">
        <f aca="false">INDEX($AF$310:$AF$437,$B345+(const_one-$D345)*2+const_one)</f>
        <v>467543717.991632</v>
      </c>
      <c r="AU345" s="5" t="n">
        <f aca="false">INDEX($AG$310:$AG$437,$B345+(const_one-$E345)*4+const_one)</f>
        <v>129965499.372749</v>
      </c>
      <c r="AV345" s="5" t="n">
        <f aca="false">INDEX($AH$310:$AH$437,$B345+(const_one-$F345)*8+const_one)</f>
        <v>171651129.145065</v>
      </c>
      <c r="AW345" s="5" t="n">
        <f aca="false">INDEX($AI$310:$AI$437,$B345+(const_one-$G345)*16+const_one)</f>
        <v>206374868.77744</v>
      </c>
      <c r="AX345" s="5" t="n">
        <f aca="false">INDEX($AJ$310:$AJ$437,$B345+(const_one-$H345)*32+const_one)</f>
        <v>381150581.455426</v>
      </c>
      <c r="AY345" s="5" t="n">
        <f aca="false">INDEX($AK$310:$AK$437,$B345+(const_one-$I345)*64+const_one)</f>
        <v>315644459.075127</v>
      </c>
      <c r="AZ345" s="5" t="n">
        <f aca="false">--($C345=--(AS345&gt;AL345))</f>
        <v>1</v>
      </c>
      <c r="BA345" s="5" t="n">
        <f aca="false">--($D345=--(AT345&gt;AM345))</f>
        <v>1</v>
      </c>
      <c r="BB345" s="5" t="n">
        <f aca="false">--($E345=--(AU345&gt;AN345))</f>
        <v>0</v>
      </c>
      <c r="BC345" s="5" t="n">
        <f aca="false">--($F345=--(AV345&gt;AO345))</f>
        <v>0</v>
      </c>
      <c r="BD345" s="5" t="n">
        <f aca="false">--($G345=--(AW345&gt;AP345))</f>
        <v>0</v>
      </c>
      <c r="BE345" s="5" t="n">
        <f aca="false">--($H345=--(AX345&gt;AQ345))</f>
        <v>1</v>
      </c>
      <c r="BF345" s="5" t="n">
        <f aca="false">--($I345=--(AY345&gt;AR345))</f>
        <v>0</v>
      </c>
      <c r="BG345" s="5" t="n">
        <f aca="false">SUM(AZ345:BF345)</f>
        <v>3</v>
      </c>
      <c r="BH345" s="5" t="n">
        <f aca="false">SUM(AE345:AK345)+AB345+AC345+AD345</f>
        <v>2000000000</v>
      </c>
    </row>
    <row r="346" customFormat="false" ht="15" hidden="true" customHeight="false" outlineLevel="0" collapsed="false">
      <c r="A346" s="5" t="n">
        <f aca="false">exit_value_3_usd</f>
        <v>2000000000</v>
      </c>
      <c r="B346" s="2" t="n">
        <f aca="false">ROW()-ROW($B$310)</f>
        <v>36</v>
      </c>
      <c r="C346" s="2" t="n">
        <f aca="false">MOD(QUOTIENT($B346,1),2)</f>
        <v>0</v>
      </c>
      <c r="D346" s="2" t="n">
        <f aca="false">MOD(QUOTIENT($B346,2),2)</f>
        <v>0</v>
      </c>
      <c r="E346" s="2" t="n">
        <f aca="false">MOD(QUOTIENT($B346,4),2)</f>
        <v>1</v>
      </c>
      <c r="F346" s="2" t="n">
        <f aca="false">MOD(QUOTIENT($B346,8),2)</f>
        <v>0</v>
      </c>
      <c r="G346" s="2" t="n">
        <f aca="false">MOD(QUOTIENT($B346,16),2)</f>
        <v>0</v>
      </c>
      <c r="H346" s="2" t="n">
        <f aca="false">MOD(QUOTIENT($B346,32),2)</f>
        <v>1</v>
      </c>
      <c r="I346" s="2" t="n">
        <f aca="false">MOD(QUOTIENT($B346,64),2)</f>
        <v>0</v>
      </c>
      <c r="J346" s="5" t="n">
        <f aca="false">IF($C346=const_zero,MIN(class_series_f_invested_usd,MAX(const_zero,$A346)),const_zero)</f>
        <v>30000000</v>
      </c>
      <c r="K346" s="5" t="n">
        <f aca="false">IF($D346=const_zero,MIN(class_series_e_invested_usd,MAX(const_zero,$A346-SUM($J346:$J346))),const_zero)</f>
        <v>300000000</v>
      </c>
      <c r="L346" s="5" t="n">
        <f aca="false">IF($E346=const_zero,MIN(class_series_d_invested_usd,MAX(const_zero,$A346-SUM($J346:$K346))),const_zero)</f>
        <v>0</v>
      </c>
      <c r="M346" s="5" t="n">
        <f aca="false">IF($F346=const_zero,MIN(class_series_c_invested_usd,MAX(const_zero,$A346-SUM($J346:$L346))),const_zero)</f>
        <v>60000000</v>
      </c>
      <c r="N346" s="5" t="n">
        <f aca="false">IF($G346=const_zero,MIN(class_series_b_invested_usd,MAX(const_zero,$A346-SUM($J346:$M346))),const_zero)</f>
        <v>30000000</v>
      </c>
      <c r="O346" s="5" t="n">
        <f aca="false">IF($H346=const_zero,MIN(class_series_a_invested_usd,MAX(const_zero,$A346-SUM($J346:$N346))),const_zero)</f>
        <v>0</v>
      </c>
      <c r="P346" s="5" t="n">
        <f aca="false">IF($I346=const_zero,MIN(class_seed_invested_usd,MAX(const_zero,$A346-SUM($J346:$O346))),const_zero)</f>
        <v>5000000</v>
      </c>
      <c r="Q346" s="5" t="n">
        <f aca="false">MAX(const_zero,$A346-SUM($J346:$P346))</f>
        <v>1575000000</v>
      </c>
      <c r="R346" s="9" t="n">
        <f aca="false">common_rsa_total+'Pro-Forma'!$B$10+'Pro-Forma'!$B$11+IF($C346=const_one,'Pro-Forma'!$B$5,const_zero)+IF($D346=const_one,'Pro-Forma'!$F$27,const_zero)+IF($E346=const_one,'Pro-Forma'!$F$26,const_zero)+IF($F346=const_one,'Pro-Forma'!$F$25,const_zero)+IF($G346=const_one,'Pro-Forma'!$F$24,const_zero)+IF($H346=const_one,'Pro-Forma'!$F$23,const_zero)+IF($I346=const_one,'Pro-Forma'!$F$22,const_zero)</f>
        <v>16014164.1892672</v>
      </c>
      <c r="S346" s="23" t="b">
        <f aca="false">IF($R346&gt;const_zero,--($Q346&gt;option_strike_usd*$R346),const_zero)</f>
        <v>1</v>
      </c>
      <c r="T346" s="7" t="n">
        <f aca="false">IF($R346&gt;const_zero,IF($S346=const_one,($Q346+option_strike_usd*pre_f_options_issued)/($R346+pre_f_options_issued),$Q346/$R346),const_zero)</f>
        <v>85.2050345818198</v>
      </c>
      <c r="U346" s="5" t="n">
        <f aca="false">IF($C346=const_one,'Pro-Forma'!$B$5*$T346,const_zero)</f>
        <v>0</v>
      </c>
      <c r="V346" s="5" t="n">
        <f aca="false">IF($D346=const_one,'Pro-Forma'!$F$27*$T346,const_zero)</f>
        <v>0</v>
      </c>
      <c r="W346" s="5" t="n">
        <f aca="false">IF($E346=const_one,'Pro-Forma'!$F$26*$T346,const_zero)</f>
        <v>147715824.105375</v>
      </c>
      <c r="X346" s="5" t="n">
        <f aca="false">IF($F346=const_one,'Pro-Forma'!$F$25*$T346,const_zero)</f>
        <v>0</v>
      </c>
      <c r="Y346" s="5" t="n">
        <f aca="false">IF($G346=const_one,'Pro-Forma'!$F$24*$T346,const_zero)</f>
        <v>0</v>
      </c>
      <c r="Z346" s="5" t="n">
        <f aca="false">IF($H346=const_one,'Pro-Forma'!$F$23*$T346,const_zero)</f>
        <v>426025172.909099</v>
      </c>
      <c r="AA346" s="5" t="n">
        <f aca="false">IF($I346=const_one,'Pro-Forma'!$F$22*$T346,const_zero)</f>
        <v>0</v>
      </c>
      <c r="AB346" s="5" t="n">
        <f aca="false">('Pro-Forma'!$B$10+'Pro-Forma'!$B$11)*$T346</f>
        <v>23901105.2945978</v>
      </c>
      <c r="AC346" s="5" t="n">
        <f aca="false">common_rsa_total*$T346</f>
        <v>766845311.236378</v>
      </c>
      <c r="AD346" s="5" t="n">
        <f aca="false">IF($S346=const_one,pre_f_options_issued*($T346-option_strike_usd),const_zero)</f>
        <v>210512586.45455</v>
      </c>
      <c r="AE346" s="5" t="n">
        <f aca="false">J346+U346</f>
        <v>30000000</v>
      </c>
      <c r="AF346" s="5" t="n">
        <f aca="false">K346+V346</f>
        <v>300000000</v>
      </c>
      <c r="AG346" s="5" t="n">
        <f aca="false">L346+W346</f>
        <v>147715824.105375</v>
      </c>
      <c r="AH346" s="5" t="n">
        <f aca="false">M346+X346</f>
        <v>60000000</v>
      </c>
      <c r="AI346" s="5" t="n">
        <f aca="false">N346+Y346</f>
        <v>30000000</v>
      </c>
      <c r="AJ346" s="5" t="n">
        <f aca="false">O346+Z346</f>
        <v>426025172.909099</v>
      </c>
      <c r="AK346" s="5" t="n">
        <f aca="false">P346+AA346</f>
        <v>5000000</v>
      </c>
      <c r="AL346" s="5" t="n">
        <f aca="false">INDEX($AE$310:$AE$437,$B346-$C346*1+const_one)</f>
        <v>30000000</v>
      </c>
      <c r="AM346" s="5" t="n">
        <f aca="false">INDEX($AF$310:$AF$437,$B346-$D346*2+const_one)</f>
        <v>300000000</v>
      </c>
      <c r="AN346" s="5" t="n">
        <f aca="false">INDEX($AG$310:$AG$437,$B346-$E346*4+const_one)</f>
        <v>100000000</v>
      </c>
      <c r="AO346" s="5" t="n">
        <f aca="false">INDEX($AH$310:$AH$437,$B346-$F346*8+const_one)</f>
        <v>60000000</v>
      </c>
      <c r="AP346" s="5" t="n">
        <f aca="false">INDEX($AI$310:$AI$437,$B346-$G346*16+const_one)</f>
        <v>30000000</v>
      </c>
      <c r="AQ346" s="5" t="n">
        <f aca="false">INDEX($AJ$310:$AJ$437,$B346-$H346*32+const_one)</f>
        <v>15000000</v>
      </c>
      <c r="AR346" s="5" t="n">
        <f aca="false">INDEX($AK$310:$AK$437,$B346-$I346*64+const_one)</f>
        <v>5000000</v>
      </c>
      <c r="AS346" s="5" t="n">
        <f aca="false">INDEX($AE$310:$AE$437,$B346+(const_one-$C346)*1+const_one)</f>
        <v>66365270.2757032</v>
      </c>
      <c r="AT346" s="5" t="n">
        <f aca="false">INDEX($AF$310:$AF$437,$B346+(const_one-$D346)*2+const_one)</f>
        <v>467200165.448865</v>
      </c>
      <c r="AU346" s="5" t="n">
        <f aca="false">INDEX($AG$310:$AG$437,$B346+(const_one-$E346)*4+const_one)</f>
        <v>147715824.105375</v>
      </c>
      <c r="AV346" s="5" t="n">
        <f aca="false">INDEX($AH$310:$AH$437,$B346+(const_one-$F346)*8+const_one)</f>
        <v>187910927.945034</v>
      </c>
      <c r="AW346" s="5" t="n">
        <f aca="false">INDEX($AI$310:$AI$437,$B346+(const_one-$G346)*16+const_one)</f>
        <v>224154652.608155</v>
      </c>
      <c r="AX346" s="5" t="n">
        <f aca="false">INDEX($AJ$310:$AJ$437,$B346+(const_one-$H346)*32+const_one)</f>
        <v>426025172.909099</v>
      </c>
      <c r="AY346" s="5" t="n">
        <f aca="false">INDEX($AK$310:$AK$437,$B346+(const_one-$I346)*64+const_one)</f>
        <v>336499308.940421</v>
      </c>
      <c r="AZ346" s="5" t="n">
        <f aca="false">--($C346=--(AS346&gt;AL346))</f>
        <v>0</v>
      </c>
      <c r="BA346" s="5" t="n">
        <f aca="false">--($D346=--(AT346&gt;AM346))</f>
        <v>0</v>
      </c>
      <c r="BB346" s="5" t="n">
        <f aca="false">--($E346=--(AU346&gt;AN346))</f>
        <v>1</v>
      </c>
      <c r="BC346" s="5" t="n">
        <f aca="false">--($F346=--(AV346&gt;AO346))</f>
        <v>0</v>
      </c>
      <c r="BD346" s="5" t="n">
        <f aca="false">--($G346=--(AW346&gt;AP346))</f>
        <v>0</v>
      </c>
      <c r="BE346" s="5" t="n">
        <f aca="false">--($H346=--(AX346&gt;AQ346))</f>
        <v>1</v>
      </c>
      <c r="BF346" s="5" t="n">
        <f aca="false">--($I346=--(AY346&gt;AR346))</f>
        <v>0</v>
      </c>
      <c r="BG346" s="5" t="n">
        <f aca="false">SUM(AZ346:BF346)</f>
        <v>2</v>
      </c>
      <c r="BH346" s="5" t="n">
        <f aca="false">SUM(AE346:AK346)+AB346+AC346+AD346</f>
        <v>2000000000</v>
      </c>
    </row>
    <row r="347" customFormat="false" ht="15" hidden="true" customHeight="false" outlineLevel="0" collapsed="false">
      <c r="A347" s="5" t="n">
        <f aca="false">exit_value_3_usd</f>
        <v>2000000000</v>
      </c>
      <c r="B347" s="2" t="n">
        <f aca="false">ROW()-ROW($B$310)</f>
        <v>37</v>
      </c>
      <c r="C347" s="2" t="n">
        <f aca="false">MOD(QUOTIENT($B347,1),2)</f>
        <v>1</v>
      </c>
      <c r="D347" s="2" t="n">
        <f aca="false">MOD(QUOTIENT($B347,2),2)</f>
        <v>0</v>
      </c>
      <c r="E347" s="2" t="n">
        <f aca="false">MOD(QUOTIENT($B347,4),2)</f>
        <v>1</v>
      </c>
      <c r="F347" s="2" t="n">
        <f aca="false">MOD(QUOTIENT($B347,8),2)</f>
        <v>0</v>
      </c>
      <c r="G347" s="2" t="n">
        <f aca="false">MOD(QUOTIENT($B347,16),2)</f>
        <v>0</v>
      </c>
      <c r="H347" s="2" t="n">
        <f aca="false">MOD(QUOTIENT($B347,32),2)</f>
        <v>1</v>
      </c>
      <c r="I347" s="2" t="n">
        <f aca="false">MOD(QUOTIENT($B347,64),2)</f>
        <v>0</v>
      </c>
      <c r="J347" s="5" t="n">
        <f aca="false">IF($C347=const_zero,MIN(class_series_f_invested_usd,MAX(const_zero,$A347)),const_zero)</f>
        <v>0</v>
      </c>
      <c r="K347" s="5" t="n">
        <f aca="false">IF($D347=const_zero,MIN(class_series_e_invested_usd,MAX(const_zero,$A347-SUM($J347:$J347))),const_zero)</f>
        <v>300000000</v>
      </c>
      <c r="L347" s="5" t="n">
        <f aca="false">IF($E347=const_zero,MIN(class_series_d_invested_usd,MAX(const_zero,$A347-SUM($J347:$K347))),const_zero)</f>
        <v>0</v>
      </c>
      <c r="M347" s="5" t="n">
        <f aca="false">IF($F347=const_zero,MIN(class_series_c_invested_usd,MAX(const_zero,$A347-SUM($J347:$L347))),const_zero)</f>
        <v>60000000</v>
      </c>
      <c r="N347" s="5" t="n">
        <f aca="false">IF($G347=const_zero,MIN(class_series_b_invested_usd,MAX(const_zero,$A347-SUM($J347:$M347))),const_zero)</f>
        <v>30000000</v>
      </c>
      <c r="O347" s="5" t="n">
        <f aca="false">IF($H347=const_zero,MIN(class_series_a_invested_usd,MAX(const_zero,$A347-SUM($J347:$N347))),const_zero)</f>
        <v>0</v>
      </c>
      <c r="P347" s="5" t="n">
        <f aca="false">IF($I347=const_zero,MIN(class_seed_invested_usd,MAX(const_zero,$A347-SUM($J347:$O347))),const_zero)</f>
        <v>5000000</v>
      </c>
      <c r="Q347" s="5" t="n">
        <f aca="false">MAX(const_zero,$A347-SUM($J347:$P347))</f>
        <v>1605000000</v>
      </c>
      <c r="R347" s="9" t="n">
        <f aca="false">common_rsa_total+'Pro-Forma'!$B$10+'Pro-Forma'!$B$11+IF($C347=const_one,'Pro-Forma'!$B$5,const_zero)+IF($D347=const_one,'Pro-Forma'!$F$27,const_zero)+IF($E347=const_one,'Pro-Forma'!$F$26,const_zero)+IF($F347=const_one,'Pro-Forma'!$F$25,const_zero)+IF($G347=const_one,'Pro-Forma'!$F$24,const_zero)+IF($H347=const_one,'Pro-Forma'!$F$23,const_zero)+IF($I347=const_one,'Pro-Forma'!$F$22,const_zero)</f>
        <v>16811432.2584705</v>
      </c>
      <c r="S347" s="23" t="b">
        <f aca="false">IF($R347&gt;const_zero,--($Q347&gt;option_strike_usd*$R347),const_zero)</f>
        <v>1</v>
      </c>
      <c r="T347" s="7" t="n">
        <f aca="false">IF($R347&gt;const_zero,IF($S347=const_one,($Q347+option_strike_usd*pre_f_options_issued)/($R347+pre_f_options_issued),$Q347/$R347),const_zero)</f>
        <v>83.2408481403501</v>
      </c>
      <c r="U347" s="5" t="n">
        <f aca="false">IF($C347=const_one,'Pro-Forma'!$B$5*$T347,const_zero)</f>
        <v>66365270.2757032</v>
      </c>
      <c r="V347" s="5" t="n">
        <f aca="false">IF($D347=const_one,'Pro-Forma'!$F$27*$T347,const_zero)</f>
        <v>0</v>
      </c>
      <c r="W347" s="5" t="n">
        <f aca="false">IF($E347=const_one,'Pro-Forma'!$F$26*$T347,const_zero)</f>
        <v>144310609.60928</v>
      </c>
      <c r="X347" s="5" t="n">
        <f aca="false">IF($F347=const_one,'Pro-Forma'!$F$25*$T347,const_zero)</f>
        <v>0</v>
      </c>
      <c r="Y347" s="5" t="n">
        <f aca="false">IF($G347=const_one,'Pro-Forma'!$F$24*$T347,const_zero)</f>
        <v>0</v>
      </c>
      <c r="Z347" s="5" t="n">
        <f aca="false">IF($H347=const_one,'Pro-Forma'!$F$23*$T347,const_zero)</f>
        <v>416204240.70175</v>
      </c>
      <c r="AA347" s="5" t="n">
        <f aca="false">IF($I347=const_one,'Pro-Forma'!$F$22*$T347,const_zero)</f>
        <v>0</v>
      </c>
      <c r="AB347" s="5" t="n">
        <f aca="false">('Pro-Forma'!$B$10+'Pro-Forma'!$B$11)*$T347</f>
        <v>23350125.7992406</v>
      </c>
      <c r="AC347" s="5" t="n">
        <f aca="false">common_rsa_total*$T347</f>
        <v>749167633.263151</v>
      </c>
      <c r="AD347" s="5" t="n">
        <f aca="false">IF($S347=const_one,pre_f_options_issued*($T347-option_strike_usd),const_zero)</f>
        <v>205602120.350875</v>
      </c>
      <c r="AE347" s="5" t="n">
        <f aca="false">J347+U347</f>
        <v>66365270.2757032</v>
      </c>
      <c r="AF347" s="5" t="n">
        <f aca="false">K347+V347</f>
        <v>300000000</v>
      </c>
      <c r="AG347" s="5" t="n">
        <f aca="false">L347+W347</f>
        <v>144310609.60928</v>
      </c>
      <c r="AH347" s="5" t="n">
        <f aca="false">M347+X347</f>
        <v>60000000</v>
      </c>
      <c r="AI347" s="5" t="n">
        <f aca="false">N347+Y347</f>
        <v>30000000</v>
      </c>
      <c r="AJ347" s="5" t="n">
        <f aca="false">O347+Z347</f>
        <v>416204240.70175</v>
      </c>
      <c r="AK347" s="5" t="n">
        <f aca="false">P347+AA347</f>
        <v>5000000</v>
      </c>
      <c r="AL347" s="5" t="n">
        <f aca="false">INDEX($AE$310:$AE$437,$B347-$C347*1+const_one)</f>
        <v>30000000</v>
      </c>
      <c r="AM347" s="5" t="n">
        <f aca="false">INDEX($AF$310:$AF$437,$B347-$D347*2+const_one)</f>
        <v>300000000</v>
      </c>
      <c r="AN347" s="5" t="n">
        <f aca="false">INDEX($AG$310:$AG$437,$B347-$E347*4+const_one)</f>
        <v>100000000</v>
      </c>
      <c r="AO347" s="5" t="n">
        <f aca="false">INDEX($AH$310:$AH$437,$B347-$F347*8+const_one)</f>
        <v>60000000</v>
      </c>
      <c r="AP347" s="5" t="n">
        <f aca="false">INDEX($AI$310:$AI$437,$B347-$G347*16+const_one)</f>
        <v>30000000</v>
      </c>
      <c r="AQ347" s="5" t="n">
        <f aca="false">INDEX($AJ$310:$AJ$437,$B347-$H347*32+const_one)</f>
        <v>15000000</v>
      </c>
      <c r="AR347" s="5" t="n">
        <f aca="false">INDEX($AK$310:$AK$437,$B347-$I347*64+const_one)</f>
        <v>5000000</v>
      </c>
      <c r="AS347" s="5" t="n">
        <f aca="false">INDEX($AE$310:$AE$437,$B347+(const_one-$C347)*1+const_one)</f>
        <v>66365270.2757032</v>
      </c>
      <c r="AT347" s="5" t="n">
        <f aca="false">INDEX($AF$310:$AF$437,$B347+(const_one-$D347)*2+const_one)</f>
        <v>459792580.515443</v>
      </c>
      <c r="AU347" s="5" t="n">
        <f aca="false">INDEX($AG$310:$AG$437,$B347+(const_one-$E347)*4+const_one)</f>
        <v>144310609.60928</v>
      </c>
      <c r="AV347" s="5" t="n">
        <f aca="false">INDEX($AH$310:$AH$437,$B347+(const_one-$F347)*8+const_one)</f>
        <v>184326853.814016</v>
      </c>
      <c r="AW347" s="5" t="n">
        <f aca="false">INDEX($AI$310:$AI$437,$B347+(const_one-$G347)*16+const_one)</f>
        <v>220178603.645446</v>
      </c>
      <c r="AX347" s="5" t="n">
        <f aca="false">INDEX($AJ$310:$AJ$437,$B347+(const_one-$H347)*32+const_one)</f>
        <v>416204240.70175</v>
      </c>
      <c r="AY347" s="5" t="n">
        <f aca="false">INDEX($AK$310:$AK$437,$B347+(const_one-$I347)*64+const_one)</f>
        <v>331634101.779047</v>
      </c>
      <c r="AZ347" s="5" t="n">
        <f aca="false">--($C347=--(AS347&gt;AL347))</f>
        <v>1</v>
      </c>
      <c r="BA347" s="5" t="n">
        <f aca="false">--($D347=--(AT347&gt;AM347))</f>
        <v>0</v>
      </c>
      <c r="BB347" s="5" t="n">
        <f aca="false">--($E347=--(AU347&gt;AN347))</f>
        <v>1</v>
      </c>
      <c r="BC347" s="5" t="n">
        <f aca="false">--($F347=--(AV347&gt;AO347))</f>
        <v>0</v>
      </c>
      <c r="BD347" s="5" t="n">
        <f aca="false">--($G347=--(AW347&gt;AP347))</f>
        <v>0</v>
      </c>
      <c r="BE347" s="5" t="n">
        <f aca="false">--($H347=--(AX347&gt;AQ347))</f>
        <v>1</v>
      </c>
      <c r="BF347" s="5" t="n">
        <f aca="false">--($I347=--(AY347&gt;AR347))</f>
        <v>0</v>
      </c>
      <c r="BG347" s="5" t="n">
        <f aca="false">SUM(AZ347:BF347)</f>
        <v>3</v>
      </c>
      <c r="BH347" s="5" t="n">
        <f aca="false">SUM(AE347:AK347)+AB347+AC347+AD347</f>
        <v>2000000000</v>
      </c>
    </row>
    <row r="348" customFormat="false" ht="15" hidden="true" customHeight="false" outlineLevel="0" collapsed="false">
      <c r="A348" s="5" t="n">
        <f aca="false">exit_value_3_usd</f>
        <v>2000000000</v>
      </c>
      <c r="B348" s="2" t="n">
        <f aca="false">ROW()-ROW($B$310)</f>
        <v>38</v>
      </c>
      <c r="C348" s="2" t="n">
        <f aca="false">MOD(QUOTIENT($B348,1),2)</f>
        <v>0</v>
      </c>
      <c r="D348" s="2" t="n">
        <f aca="false">MOD(QUOTIENT($B348,2),2)</f>
        <v>1</v>
      </c>
      <c r="E348" s="2" t="n">
        <f aca="false">MOD(QUOTIENT($B348,4),2)</f>
        <v>1</v>
      </c>
      <c r="F348" s="2" t="n">
        <f aca="false">MOD(QUOTIENT($B348,8),2)</f>
        <v>0</v>
      </c>
      <c r="G348" s="2" t="n">
        <f aca="false">MOD(QUOTIENT($B348,16),2)</f>
        <v>0</v>
      </c>
      <c r="H348" s="2" t="n">
        <f aca="false">MOD(QUOTIENT($B348,32),2)</f>
        <v>1</v>
      </c>
      <c r="I348" s="2" t="n">
        <f aca="false">MOD(QUOTIENT($B348,64),2)</f>
        <v>0</v>
      </c>
      <c r="J348" s="5" t="n">
        <f aca="false">IF($C348=const_zero,MIN(class_series_f_invested_usd,MAX(const_zero,$A348)),const_zero)</f>
        <v>30000000</v>
      </c>
      <c r="K348" s="5" t="n">
        <f aca="false">IF($D348=const_zero,MIN(class_series_e_invested_usd,MAX(const_zero,$A348-SUM($J348:$J348))),const_zero)</f>
        <v>0</v>
      </c>
      <c r="L348" s="5" t="n">
        <f aca="false">IF($E348=const_zero,MIN(class_series_d_invested_usd,MAX(const_zero,$A348-SUM($J348:$K348))),const_zero)</f>
        <v>0</v>
      </c>
      <c r="M348" s="5" t="n">
        <f aca="false">IF($F348=const_zero,MIN(class_series_c_invested_usd,MAX(const_zero,$A348-SUM($J348:$L348))),const_zero)</f>
        <v>60000000</v>
      </c>
      <c r="N348" s="5" t="n">
        <f aca="false">IF($G348=const_zero,MIN(class_series_b_invested_usd,MAX(const_zero,$A348-SUM($J348:$M348))),const_zero)</f>
        <v>30000000</v>
      </c>
      <c r="O348" s="5" t="n">
        <f aca="false">IF($H348=const_zero,MIN(class_series_a_invested_usd,MAX(const_zero,$A348-SUM($J348:$N348))),const_zero)</f>
        <v>0</v>
      </c>
      <c r="P348" s="5" t="n">
        <f aca="false">IF($I348=const_zero,MIN(class_seed_invested_usd,MAX(const_zero,$A348-SUM($J348:$O348))),const_zero)</f>
        <v>5000000</v>
      </c>
      <c r="Q348" s="5" t="n">
        <f aca="false">MAX(const_zero,$A348-SUM($J348:$P348))</f>
        <v>1875000000</v>
      </c>
      <c r="R348" s="9" t="n">
        <f aca="false">common_rsa_total+'Pro-Forma'!$B$10+'Pro-Forma'!$B$11+IF($C348=const_one,'Pro-Forma'!$B$5,const_zero)+IF($D348=const_one,'Pro-Forma'!$F$27,const_zero)+IF($E348=const_one,'Pro-Forma'!$F$26,const_zero)+IF($F348=const_one,'Pro-Forma'!$F$25,const_zero)+IF($G348=const_one,'Pro-Forma'!$F$24,const_zero)+IF($H348=const_one,'Pro-Forma'!$F$23,const_zero)+IF($I348=const_one,'Pro-Forma'!$F$22,const_zero)</f>
        <v>22147484.4666011</v>
      </c>
      <c r="S348" s="23" t="b">
        <f aca="false">IF($R348&gt;const_zero,--($Q348&gt;option_strike_usd*$R348),const_zero)</f>
        <v>1</v>
      </c>
      <c r="T348" s="7" t="n">
        <f aca="false">IF($R348&gt;const_zero,IF($S348=const_one,($Q348+option_strike_usd*pre_f_options_issued)/($R348+pre_f_options_issued),$Q348/$R348),const_zero)</f>
        <v>76.1741021703101</v>
      </c>
      <c r="U348" s="5" t="n">
        <f aca="false">IF($C348=const_one,'Pro-Forma'!$B$5*$T348,const_zero)</f>
        <v>0</v>
      </c>
      <c r="V348" s="5" t="n">
        <f aca="false">IF($D348=const_one,'Pro-Forma'!$F$27*$T348,const_zero)</f>
        <v>467200165.448865</v>
      </c>
      <c r="W348" s="5" t="n">
        <f aca="false">IF($E348=const_one,'Pro-Forma'!$F$26*$T348,const_zero)</f>
        <v>132059335.845575</v>
      </c>
      <c r="X348" s="5" t="n">
        <f aca="false">IF($F348=const_one,'Pro-Forma'!$F$25*$T348,const_zero)</f>
        <v>0</v>
      </c>
      <c r="Y348" s="5" t="n">
        <f aca="false">IF($G348=const_one,'Pro-Forma'!$F$24*$T348,const_zero)</f>
        <v>0</v>
      </c>
      <c r="Z348" s="5" t="n">
        <f aca="false">IF($H348=const_one,'Pro-Forma'!$F$23*$T348,const_zero)</f>
        <v>380870510.851551</v>
      </c>
      <c r="AA348" s="5" t="n">
        <f aca="false">IF($I348=const_one,'Pro-Forma'!$F$22*$T348,const_zero)</f>
        <v>0</v>
      </c>
      <c r="AB348" s="5" t="n">
        <f aca="false">('Pro-Forma'!$B$10+'Pro-Forma'!$B$11)*$T348</f>
        <v>21367812.8954425</v>
      </c>
      <c r="AC348" s="5" t="n">
        <f aca="false">common_rsa_total*$T348</f>
        <v>685566919.532791</v>
      </c>
      <c r="AD348" s="5" t="n">
        <f aca="false">IF($S348=const_one,pre_f_options_issued*($T348-option_strike_usd),const_zero)</f>
        <v>187935255.425775</v>
      </c>
      <c r="AE348" s="5" t="n">
        <f aca="false">J348+U348</f>
        <v>30000000</v>
      </c>
      <c r="AF348" s="5" t="n">
        <f aca="false">K348+V348</f>
        <v>467200165.448865</v>
      </c>
      <c r="AG348" s="5" t="n">
        <f aca="false">L348+W348</f>
        <v>132059335.845575</v>
      </c>
      <c r="AH348" s="5" t="n">
        <f aca="false">M348+X348</f>
        <v>60000000</v>
      </c>
      <c r="AI348" s="5" t="n">
        <f aca="false">N348+Y348</f>
        <v>30000000</v>
      </c>
      <c r="AJ348" s="5" t="n">
        <f aca="false">O348+Z348</f>
        <v>380870510.851551</v>
      </c>
      <c r="AK348" s="5" t="n">
        <f aca="false">P348+AA348</f>
        <v>5000000</v>
      </c>
      <c r="AL348" s="5" t="n">
        <f aca="false">INDEX($AE$310:$AE$437,$B348-$C348*1+const_one)</f>
        <v>30000000</v>
      </c>
      <c r="AM348" s="5" t="n">
        <f aca="false">INDEX($AF$310:$AF$437,$B348-$D348*2+const_one)</f>
        <v>300000000</v>
      </c>
      <c r="AN348" s="5" t="n">
        <f aca="false">INDEX($AG$310:$AG$437,$B348-$E348*4+const_one)</f>
        <v>100000000</v>
      </c>
      <c r="AO348" s="5" t="n">
        <f aca="false">INDEX($AH$310:$AH$437,$B348-$F348*8+const_one)</f>
        <v>60000000</v>
      </c>
      <c r="AP348" s="5" t="n">
        <f aca="false">INDEX($AI$310:$AI$437,$B348-$G348*16+const_one)</f>
        <v>30000000</v>
      </c>
      <c r="AQ348" s="5" t="n">
        <f aca="false">INDEX($AJ$310:$AJ$437,$B348-$H348*32+const_one)</f>
        <v>15000000</v>
      </c>
      <c r="AR348" s="5" t="n">
        <f aca="false">INDEX($AK$310:$AK$437,$B348-$I348*64+const_one)</f>
        <v>5000000</v>
      </c>
      <c r="AS348" s="5" t="n">
        <f aca="false">INDEX($AE$310:$AE$437,$B348+(const_one-$C348)*1+const_one)</f>
        <v>59768270.0928357</v>
      </c>
      <c r="AT348" s="5" t="n">
        <f aca="false">INDEX($AF$310:$AF$437,$B348+(const_one-$D348)*2+const_one)</f>
        <v>467200165.448865</v>
      </c>
      <c r="AU348" s="5" t="n">
        <f aca="false">INDEX($AG$310:$AG$437,$B348+(const_one-$E348)*4+const_one)</f>
        <v>132059335.845575</v>
      </c>
      <c r="AV348" s="5" t="n">
        <f aca="false">INDEX($AH$310:$AH$437,$B348+(const_one-$F348)*8+const_one)</f>
        <v>171919869.507345</v>
      </c>
      <c r="AW348" s="5" t="n">
        <f aca="false">INDEX($AI$310:$AI$437,$B348+(const_one-$G348)*16+const_one)</f>
        <v>206980855.95863</v>
      </c>
      <c r="AX348" s="5" t="n">
        <f aca="false">INDEX($AJ$310:$AJ$437,$B348+(const_one-$H348)*32+const_one)</f>
        <v>380870510.851551</v>
      </c>
      <c r="AY348" s="5" t="n">
        <f aca="false">INDEX($AK$310:$AK$437,$B348+(const_one-$I348)*64+const_one)</f>
        <v>317480560.976548</v>
      </c>
      <c r="AZ348" s="5" t="n">
        <f aca="false">--($C348=--(AS348&gt;AL348))</f>
        <v>0</v>
      </c>
      <c r="BA348" s="5" t="n">
        <f aca="false">--($D348=--(AT348&gt;AM348))</f>
        <v>1</v>
      </c>
      <c r="BB348" s="5" t="n">
        <f aca="false">--($E348=--(AU348&gt;AN348))</f>
        <v>1</v>
      </c>
      <c r="BC348" s="5" t="n">
        <f aca="false">--($F348=--(AV348&gt;AO348))</f>
        <v>0</v>
      </c>
      <c r="BD348" s="5" t="n">
        <f aca="false">--($G348=--(AW348&gt;AP348))</f>
        <v>0</v>
      </c>
      <c r="BE348" s="5" t="n">
        <f aca="false">--($H348=--(AX348&gt;AQ348))</f>
        <v>1</v>
      </c>
      <c r="BF348" s="5" t="n">
        <f aca="false">--($I348=--(AY348&gt;AR348))</f>
        <v>0</v>
      </c>
      <c r="BG348" s="5" t="n">
        <f aca="false">SUM(AZ348:BF348)</f>
        <v>3</v>
      </c>
      <c r="BH348" s="5" t="n">
        <f aca="false">SUM(AE348:AK348)+AB348+AC348+AD348</f>
        <v>2000000000</v>
      </c>
    </row>
    <row r="349" customFormat="false" ht="15" hidden="true" customHeight="false" outlineLevel="0" collapsed="false">
      <c r="A349" s="5" t="n">
        <f aca="false">exit_value_3_usd</f>
        <v>2000000000</v>
      </c>
      <c r="B349" s="2" t="n">
        <f aca="false">ROW()-ROW($B$310)</f>
        <v>39</v>
      </c>
      <c r="C349" s="2" t="n">
        <f aca="false">MOD(QUOTIENT($B349,1),2)</f>
        <v>1</v>
      </c>
      <c r="D349" s="2" t="n">
        <f aca="false">MOD(QUOTIENT($B349,2),2)</f>
        <v>1</v>
      </c>
      <c r="E349" s="2" t="n">
        <f aca="false">MOD(QUOTIENT($B349,4),2)</f>
        <v>1</v>
      </c>
      <c r="F349" s="2" t="n">
        <f aca="false">MOD(QUOTIENT($B349,8),2)</f>
        <v>0</v>
      </c>
      <c r="G349" s="2" t="n">
        <f aca="false">MOD(QUOTIENT($B349,16),2)</f>
        <v>0</v>
      </c>
      <c r="H349" s="2" t="n">
        <f aca="false">MOD(QUOTIENT($B349,32),2)</f>
        <v>1</v>
      </c>
      <c r="I349" s="2" t="n">
        <f aca="false">MOD(QUOTIENT($B349,64),2)</f>
        <v>0</v>
      </c>
      <c r="J349" s="5" t="n">
        <f aca="false">IF($C349=const_zero,MIN(class_series_f_invested_usd,MAX(const_zero,$A349)),const_zero)</f>
        <v>0</v>
      </c>
      <c r="K349" s="5" t="n">
        <f aca="false">IF($D349=const_zero,MIN(class_series_e_invested_usd,MAX(const_zero,$A349-SUM($J349:$J349))),const_zero)</f>
        <v>0</v>
      </c>
      <c r="L349" s="5" t="n">
        <f aca="false">IF($E349=const_zero,MIN(class_series_d_invested_usd,MAX(const_zero,$A349-SUM($J349:$K349))),const_zero)</f>
        <v>0</v>
      </c>
      <c r="M349" s="5" t="n">
        <f aca="false">IF($F349=const_zero,MIN(class_series_c_invested_usd,MAX(const_zero,$A349-SUM($J349:$L349))),const_zero)</f>
        <v>60000000</v>
      </c>
      <c r="N349" s="5" t="n">
        <f aca="false">IF($G349=const_zero,MIN(class_series_b_invested_usd,MAX(const_zero,$A349-SUM($J349:$M349))),const_zero)</f>
        <v>30000000</v>
      </c>
      <c r="O349" s="5" t="n">
        <f aca="false">IF($H349=const_zero,MIN(class_series_a_invested_usd,MAX(const_zero,$A349-SUM($J349:$N349))),const_zero)</f>
        <v>0</v>
      </c>
      <c r="P349" s="5" t="n">
        <f aca="false">IF($I349=const_zero,MIN(class_seed_invested_usd,MAX(const_zero,$A349-SUM($J349:$O349))),const_zero)</f>
        <v>5000000</v>
      </c>
      <c r="Q349" s="5" t="n">
        <f aca="false">MAX(const_zero,$A349-SUM($J349:$P349))</f>
        <v>1905000000</v>
      </c>
      <c r="R349" s="9" t="n">
        <f aca="false">common_rsa_total+'Pro-Forma'!$B$10+'Pro-Forma'!$B$11+IF($C349=const_one,'Pro-Forma'!$B$5,const_zero)+IF($D349=const_one,'Pro-Forma'!$F$27,const_zero)+IF($E349=const_one,'Pro-Forma'!$F$26,const_zero)+IF($F349=const_one,'Pro-Forma'!$F$25,const_zero)+IF($G349=const_one,'Pro-Forma'!$F$24,const_zero)+IF($H349=const_one,'Pro-Forma'!$F$23,const_zero)+IF($I349=const_one,'Pro-Forma'!$F$22,const_zero)</f>
        <v>22944752.5358044</v>
      </c>
      <c r="S349" s="23" t="b">
        <f aca="false">IF($R349&gt;const_zero,--($Q349&gt;option_strike_usd*$R349),const_zero)</f>
        <v>1</v>
      </c>
      <c r="T349" s="7" t="n">
        <f aca="false">IF($R349&gt;const_zero,IF($S349=const_one,($Q349+option_strike_usd*pre_f_options_issued)/($R349+pre_f_options_issued),$Q349/$R349),const_zero)</f>
        <v>74.9663411862968</v>
      </c>
      <c r="U349" s="5" t="n">
        <f aca="false">IF($C349=const_one,'Pro-Forma'!$B$5*$T349,const_zero)</f>
        <v>59768270.0928357</v>
      </c>
      <c r="V349" s="5" t="n">
        <f aca="false">IF($D349=const_one,'Pro-Forma'!$F$27*$T349,const_zero)</f>
        <v>459792580.515443</v>
      </c>
      <c r="W349" s="5" t="n">
        <f aca="false">IF($E349=const_one,'Pro-Forma'!$F$26*$T349,const_zero)</f>
        <v>129965499.372749</v>
      </c>
      <c r="X349" s="5" t="n">
        <f aca="false">IF($F349=const_one,'Pro-Forma'!$F$25*$T349,const_zero)</f>
        <v>0</v>
      </c>
      <c r="Y349" s="5" t="n">
        <f aca="false">IF($G349=const_one,'Pro-Forma'!$F$24*$T349,const_zero)</f>
        <v>0</v>
      </c>
      <c r="Z349" s="5" t="n">
        <f aca="false">IF($H349=const_one,'Pro-Forma'!$F$23*$T349,const_zero)</f>
        <v>374831705.931484</v>
      </c>
      <c r="AA349" s="5" t="n">
        <f aca="false">IF($I349=const_one,'Pro-Forma'!$F$22*$T349,const_zero)</f>
        <v>0</v>
      </c>
      <c r="AB349" s="5" t="n">
        <f aca="false">('Pro-Forma'!$B$10+'Pro-Forma'!$B$11)*$T349</f>
        <v>21029020.4450752</v>
      </c>
      <c r="AC349" s="5" t="n">
        <f aca="false">common_rsa_total*$T349</f>
        <v>674697070.676671</v>
      </c>
      <c r="AD349" s="5" t="n">
        <f aca="false">IF($S349=const_one,pre_f_options_issued*($T349-option_strike_usd),const_zero)</f>
        <v>184915852.965742</v>
      </c>
      <c r="AE349" s="5" t="n">
        <f aca="false">J349+U349</f>
        <v>59768270.0928357</v>
      </c>
      <c r="AF349" s="5" t="n">
        <f aca="false">K349+V349</f>
        <v>459792580.515443</v>
      </c>
      <c r="AG349" s="5" t="n">
        <f aca="false">L349+W349</f>
        <v>129965499.372749</v>
      </c>
      <c r="AH349" s="5" t="n">
        <f aca="false">M349+X349</f>
        <v>60000000</v>
      </c>
      <c r="AI349" s="5" t="n">
        <f aca="false">N349+Y349</f>
        <v>30000000</v>
      </c>
      <c r="AJ349" s="5" t="n">
        <f aca="false">O349+Z349</f>
        <v>374831705.931484</v>
      </c>
      <c r="AK349" s="5" t="n">
        <f aca="false">P349+AA349</f>
        <v>5000000</v>
      </c>
      <c r="AL349" s="5" t="n">
        <f aca="false">INDEX($AE$310:$AE$437,$B349-$C349*1+const_one)</f>
        <v>30000000</v>
      </c>
      <c r="AM349" s="5" t="n">
        <f aca="false">INDEX($AF$310:$AF$437,$B349-$D349*2+const_one)</f>
        <v>300000000</v>
      </c>
      <c r="AN349" s="5" t="n">
        <f aca="false">INDEX($AG$310:$AG$437,$B349-$E349*4+const_one)</f>
        <v>100000000</v>
      </c>
      <c r="AO349" s="5" t="n">
        <f aca="false">INDEX($AH$310:$AH$437,$B349-$F349*8+const_one)</f>
        <v>60000000</v>
      </c>
      <c r="AP349" s="5" t="n">
        <f aca="false">INDEX($AI$310:$AI$437,$B349-$G349*16+const_one)</f>
        <v>30000000</v>
      </c>
      <c r="AQ349" s="5" t="n">
        <f aca="false">INDEX($AJ$310:$AJ$437,$B349-$H349*32+const_one)</f>
        <v>15000000</v>
      </c>
      <c r="AR349" s="5" t="n">
        <f aca="false">INDEX($AK$310:$AK$437,$B349-$I349*64+const_one)</f>
        <v>5000000</v>
      </c>
      <c r="AS349" s="5" t="n">
        <f aca="false">INDEX($AE$310:$AE$437,$B349+(const_one-$C349)*1+const_one)</f>
        <v>59768270.0928357</v>
      </c>
      <c r="AT349" s="5" t="n">
        <f aca="false">INDEX($AF$310:$AF$437,$B349+(const_one-$D349)*2+const_one)</f>
        <v>459792580.515443</v>
      </c>
      <c r="AU349" s="5" t="n">
        <f aca="false">INDEX($AG$310:$AG$437,$B349+(const_one-$E349)*4+const_one)</f>
        <v>129965499.372749</v>
      </c>
      <c r="AV349" s="5" t="n">
        <f aca="false">INDEX($AH$310:$AH$437,$B349+(const_one-$F349)*8+const_one)</f>
        <v>169583119.617536</v>
      </c>
      <c r="AW349" s="5" t="n">
        <f aca="false">INDEX($AI$310:$AI$437,$B349+(const_one-$G349)*16+const_one)</f>
        <v>204343489.811824</v>
      </c>
      <c r="AX349" s="5" t="n">
        <f aca="false">INDEX($AJ$310:$AJ$437,$B349+(const_one-$H349)*32+const_one)</f>
        <v>374831705.931484</v>
      </c>
      <c r="AY349" s="5" t="n">
        <f aca="false">INDEX($AK$310:$AK$437,$B349+(const_one-$I349)*64+const_one)</f>
        <v>314093536.768088</v>
      </c>
      <c r="AZ349" s="5" t="n">
        <f aca="false">--($C349=--(AS349&gt;AL349))</f>
        <v>1</v>
      </c>
      <c r="BA349" s="5" t="n">
        <f aca="false">--($D349=--(AT349&gt;AM349))</f>
        <v>1</v>
      </c>
      <c r="BB349" s="5" t="n">
        <f aca="false">--($E349=--(AU349&gt;AN349))</f>
        <v>1</v>
      </c>
      <c r="BC349" s="5" t="n">
        <f aca="false">--($F349=--(AV349&gt;AO349))</f>
        <v>0</v>
      </c>
      <c r="BD349" s="5" t="n">
        <f aca="false">--($G349=--(AW349&gt;AP349))</f>
        <v>0</v>
      </c>
      <c r="BE349" s="5" t="n">
        <f aca="false">--($H349=--(AX349&gt;AQ349))</f>
        <v>1</v>
      </c>
      <c r="BF349" s="5" t="n">
        <f aca="false">--($I349=--(AY349&gt;AR349))</f>
        <v>0</v>
      </c>
      <c r="BG349" s="5" t="n">
        <f aca="false">SUM(AZ349:BF349)</f>
        <v>4</v>
      </c>
      <c r="BH349" s="5" t="n">
        <f aca="false">SUM(AE349:AK349)+AB349+AC349+AD349</f>
        <v>2000000000</v>
      </c>
    </row>
    <row r="350" customFormat="false" ht="15" hidden="true" customHeight="false" outlineLevel="0" collapsed="false">
      <c r="A350" s="5" t="n">
        <f aca="false">exit_value_3_usd</f>
        <v>2000000000</v>
      </c>
      <c r="B350" s="2" t="n">
        <f aca="false">ROW()-ROW($B$310)</f>
        <v>40</v>
      </c>
      <c r="C350" s="2" t="n">
        <f aca="false">MOD(QUOTIENT($B350,1),2)</f>
        <v>0</v>
      </c>
      <c r="D350" s="2" t="n">
        <f aca="false">MOD(QUOTIENT($B350,2),2)</f>
        <v>0</v>
      </c>
      <c r="E350" s="2" t="n">
        <f aca="false">MOD(QUOTIENT($B350,4),2)</f>
        <v>0</v>
      </c>
      <c r="F350" s="2" t="n">
        <f aca="false">MOD(QUOTIENT($B350,8),2)</f>
        <v>1</v>
      </c>
      <c r="G350" s="2" t="n">
        <f aca="false">MOD(QUOTIENT($B350,16),2)</f>
        <v>0</v>
      </c>
      <c r="H350" s="2" t="n">
        <f aca="false">MOD(QUOTIENT($B350,32),2)</f>
        <v>1</v>
      </c>
      <c r="I350" s="2" t="n">
        <f aca="false">MOD(QUOTIENT($B350,64),2)</f>
        <v>0</v>
      </c>
      <c r="J350" s="5" t="n">
        <f aca="false">IF($C350=const_zero,MIN(class_series_f_invested_usd,MAX(const_zero,$A350)),const_zero)</f>
        <v>30000000</v>
      </c>
      <c r="K350" s="5" t="n">
        <f aca="false">IF($D350=const_zero,MIN(class_series_e_invested_usd,MAX(const_zero,$A350-SUM($J350:$J350))),const_zero)</f>
        <v>300000000</v>
      </c>
      <c r="L350" s="5" t="n">
        <f aca="false">IF($E350=const_zero,MIN(class_series_d_invested_usd,MAX(const_zero,$A350-SUM($J350:$K350))),const_zero)</f>
        <v>100000000</v>
      </c>
      <c r="M350" s="5" t="n">
        <f aca="false">IF($F350=const_zero,MIN(class_series_c_invested_usd,MAX(const_zero,$A350-SUM($J350:$L350))),const_zero)</f>
        <v>0</v>
      </c>
      <c r="N350" s="5" t="n">
        <f aca="false">IF($G350=const_zero,MIN(class_series_b_invested_usd,MAX(const_zero,$A350-SUM($J350:$M350))),const_zero)</f>
        <v>30000000</v>
      </c>
      <c r="O350" s="5" t="n">
        <f aca="false">IF($H350=const_zero,MIN(class_series_a_invested_usd,MAX(const_zero,$A350-SUM($J350:$N350))),const_zero)</f>
        <v>0</v>
      </c>
      <c r="P350" s="5" t="n">
        <f aca="false">IF($I350=const_zero,MIN(class_seed_invested_usd,MAX(const_zero,$A350-SUM($J350:$O350))),const_zero)</f>
        <v>5000000</v>
      </c>
      <c r="Q350" s="5" t="n">
        <f aca="false">MAX(const_zero,$A350-SUM($J350:$P350))</f>
        <v>1535000000</v>
      </c>
      <c r="R350" s="9" t="n">
        <f aca="false">common_rsa_total+'Pro-Forma'!$B$10+'Pro-Forma'!$B$11+IF($C350=const_one,'Pro-Forma'!$B$5,const_zero)+IF($D350=const_one,'Pro-Forma'!$F$27,const_zero)+IF($E350=const_one,'Pro-Forma'!$F$26,const_zero)+IF($F350=const_one,'Pro-Forma'!$F$25,const_zero)+IF($G350=const_one,'Pro-Forma'!$F$24,const_zero)+IF($H350=const_one,'Pro-Forma'!$F$23,const_zero)+IF($I350=const_one,'Pro-Forma'!$F$22,const_zero)</f>
        <v>16680512.8289884</v>
      </c>
      <c r="S350" s="23" t="b">
        <f aca="false">IF($R350&gt;const_zero,--($Q350&gt;option_strike_usd*$R350),const_zero)</f>
        <v>1</v>
      </c>
      <c r="T350" s="7" t="n">
        <f aca="false">IF($R350&gt;const_zero,IF($S350=const_one,($Q350+option_strike_usd*pre_f_options_issued)/($R350+pre_f_options_issued),$Q350/$R350),const_zero)</f>
        <v>80.1594834146618</v>
      </c>
      <c r="U350" s="5" t="n">
        <f aca="false">IF($C350=const_one,'Pro-Forma'!$B$5*$T350,const_zero)</f>
        <v>0</v>
      </c>
      <c r="V350" s="5" t="n">
        <f aca="false">IF($D350=const_one,'Pro-Forma'!$F$27*$T350,const_zero)</f>
        <v>0</v>
      </c>
      <c r="W350" s="5" t="n">
        <f aca="false">IF($E350=const_one,'Pro-Forma'!$F$26*$T350,const_zero)</f>
        <v>0</v>
      </c>
      <c r="X350" s="5" t="n">
        <f aca="false">IF($F350=const_one,'Pro-Forma'!$F$25*$T350,const_zero)</f>
        <v>192382760.195188</v>
      </c>
      <c r="Y350" s="5" t="n">
        <f aca="false">IF($G350=const_one,'Pro-Forma'!$F$24*$T350,const_zero)</f>
        <v>0</v>
      </c>
      <c r="Z350" s="5" t="n">
        <f aca="false">IF($H350=const_one,'Pro-Forma'!$F$23*$T350,const_zero)</f>
        <v>400797417.073309</v>
      </c>
      <c r="AA350" s="5" t="n">
        <f aca="false">IF($I350=const_one,'Pro-Forma'!$F$22*$T350,const_zero)</f>
        <v>0</v>
      </c>
      <c r="AB350" s="5" t="n">
        <f aca="false">('Pro-Forma'!$B$10+'Pro-Forma'!$B$11)*$T350</f>
        <v>22485763.4628928</v>
      </c>
      <c r="AC350" s="5" t="n">
        <f aca="false">common_rsa_total*$T350</f>
        <v>721435350.731956</v>
      </c>
      <c r="AD350" s="5" t="n">
        <f aca="false">IF($S350=const_one,pre_f_options_issued*($T350-option_strike_usd),const_zero)</f>
        <v>197898708.536654</v>
      </c>
      <c r="AE350" s="5" t="n">
        <f aca="false">J350+U350</f>
        <v>30000000</v>
      </c>
      <c r="AF350" s="5" t="n">
        <f aca="false">K350+V350</f>
        <v>300000000</v>
      </c>
      <c r="AG350" s="5" t="n">
        <f aca="false">L350+W350</f>
        <v>100000000</v>
      </c>
      <c r="AH350" s="5" t="n">
        <f aca="false">M350+X350</f>
        <v>192382760.195188</v>
      </c>
      <c r="AI350" s="5" t="n">
        <f aca="false">N350+Y350</f>
        <v>30000000</v>
      </c>
      <c r="AJ350" s="5" t="n">
        <f aca="false">O350+Z350</f>
        <v>400797417.073309</v>
      </c>
      <c r="AK350" s="5" t="n">
        <f aca="false">P350+AA350</f>
        <v>5000000</v>
      </c>
      <c r="AL350" s="5" t="n">
        <f aca="false">INDEX($AE$310:$AE$437,$B350-$C350*1+const_one)</f>
        <v>30000000</v>
      </c>
      <c r="AM350" s="5" t="n">
        <f aca="false">INDEX($AF$310:$AF$437,$B350-$D350*2+const_one)</f>
        <v>300000000</v>
      </c>
      <c r="AN350" s="5" t="n">
        <f aca="false">INDEX($AG$310:$AG$437,$B350-$E350*4+const_one)</f>
        <v>100000000</v>
      </c>
      <c r="AO350" s="5" t="n">
        <f aca="false">INDEX($AH$310:$AH$437,$B350-$F350*8+const_one)</f>
        <v>60000000</v>
      </c>
      <c r="AP350" s="5" t="n">
        <f aca="false">INDEX($AI$310:$AI$437,$B350-$G350*16+const_one)</f>
        <v>30000000</v>
      </c>
      <c r="AQ350" s="5" t="n">
        <f aca="false">INDEX($AJ$310:$AJ$437,$B350-$H350*32+const_one)</f>
        <v>15000000</v>
      </c>
      <c r="AR350" s="5" t="n">
        <f aca="false">INDEX($AK$310:$AK$437,$B350-$I350*64+const_one)</f>
        <v>5000000</v>
      </c>
      <c r="AS350" s="5" t="n">
        <f aca="false">INDEX($AE$310:$AE$437,$B350+(const_one-$C350)*1+const_one)</f>
        <v>62555381.1429234</v>
      </c>
      <c r="AT350" s="5" t="n">
        <f aca="false">INDEX($AF$310:$AF$437,$B350+(const_one-$D350)*2+const_one)</f>
        <v>445210172.725136</v>
      </c>
      <c r="AU350" s="5" t="n">
        <f aca="false">INDEX($AG$310:$AG$437,$B350+(const_one-$E350)*4+const_one)</f>
        <v>135738348.267984</v>
      </c>
      <c r="AV350" s="5" t="n">
        <f aca="false">INDEX($AH$310:$AH$437,$B350+(const_one-$F350)*8+const_one)</f>
        <v>192382760.195188</v>
      </c>
      <c r="AW350" s="5" t="n">
        <f aca="false">INDEX($AI$310:$AI$437,$B350+(const_one-$G350)*16+const_one)</f>
        <v>212010427.182466</v>
      </c>
      <c r="AX350" s="5" t="n">
        <f aca="false">INDEX($AJ$310:$AJ$437,$B350+(const_one-$H350)*32+const_one)</f>
        <v>400797417.073309</v>
      </c>
      <c r="AY350" s="5" t="n">
        <f aca="false">INDEX($AK$310:$AK$437,$B350+(const_one-$I350)*64+const_one)</f>
        <v>318955187.366995</v>
      </c>
      <c r="AZ350" s="5" t="n">
        <f aca="false">--($C350=--(AS350&gt;AL350))</f>
        <v>0</v>
      </c>
      <c r="BA350" s="5" t="n">
        <f aca="false">--($D350=--(AT350&gt;AM350))</f>
        <v>0</v>
      </c>
      <c r="BB350" s="5" t="n">
        <f aca="false">--($E350=--(AU350&gt;AN350))</f>
        <v>0</v>
      </c>
      <c r="BC350" s="5" t="n">
        <f aca="false">--($F350=--(AV350&gt;AO350))</f>
        <v>1</v>
      </c>
      <c r="BD350" s="5" t="n">
        <f aca="false">--($G350=--(AW350&gt;AP350))</f>
        <v>0</v>
      </c>
      <c r="BE350" s="5" t="n">
        <f aca="false">--($H350=--(AX350&gt;AQ350))</f>
        <v>1</v>
      </c>
      <c r="BF350" s="5" t="n">
        <f aca="false">--($I350=--(AY350&gt;AR350))</f>
        <v>0</v>
      </c>
      <c r="BG350" s="5" t="n">
        <f aca="false">SUM(AZ350:BF350)</f>
        <v>2</v>
      </c>
      <c r="BH350" s="5" t="n">
        <f aca="false">SUM(AE350:AK350)+AB350+AC350+AD350</f>
        <v>2000000000</v>
      </c>
    </row>
    <row r="351" customFormat="false" ht="15" hidden="true" customHeight="false" outlineLevel="0" collapsed="false">
      <c r="A351" s="5" t="n">
        <f aca="false">exit_value_3_usd</f>
        <v>2000000000</v>
      </c>
      <c r="B351" s="2" t="n">
        <f aca="false">ROW()-ROW($B$310)</f>
        <v>41</v>
      </c>
      <c r="C351" s="2" t="n">
        <f aca="false">MOD(QUOTIENT($B351,1),2)</f>
        <v>1</v>
      </c>
      <c r="D351" s="2" t="n">
        <f aca="false">MOD(QUOTIENT($B351,2),2)</f>
        <v>0</v>
      </c>
      <c r="E351" s="2" t="n">
        <f aca="false">MOD(QUOTIENT($B351,4),2)</f>
        <v>0</v>
      </c>
      <c r="F351" s="2" t="n">
        <f aca="false">MOD(QUOTIENT($B351,8),2)</f>
        <v>1</v>
      </c>
      <c r="G351" s="2" t="n">
        <f aca="false">MOD(QUOTIENT($B351,16),2)</f>
        <v>0</v>
      </c>
      <c r="H351" s="2" t="n">
        <f aca="false">MOD(QUOTIENT($B351,32),2)</f>
        <v>1</v>
      </c>
      <c r="I351" s="2" t="n">
        <f aca="false">MOD(QUOTIENT($B351,64),2)</f>
        <v>0</v>
      </c>
      <c r="J351" s="5" t="n">
        <f aca="false">IF($C351=const_zero,MIN(class_series_f_invested_usd,MAX(const_zero,$A351)),const_zero)</f>
        <v>0</v>
      </c>
      <c r="K351" s="5" t="n">
        <f aca="false">IF($D351=const_zero,MIN(class_series_e_invested_usd,MAX(const_zero,$A351-SUM($J351:$J351))),const_zero)</f>
        <v>300000000</v>
      </c>
      <c r="L351" s="5" t="n">
        <f aca="false">IF($E351=const_zero,MIN(class_series_d_invested_usd,MAX(const_zero,$A351-SUM($J351:$K351))),const_zero)</f>
        <v>100000000</v>
      </c>
      <c r="M351" s="5" t="n">
        <f aca="false">IF($F351=const_zero,MIN(class_series_c_invested_usd,MAX(const_zero,$A351-SUM($J351:$L351))),const_zero)</f>
        <v>0</v>
      </c>
      <c r="N351" s="5" t="n">
        <f aca="false">IF($G351=const_zero,MIN(class_series_b_invested_usd,MAX(const_zero,$A351-SUM($J351:$M351))),const_zero)</f>
        <v>30000000</v>
      </c>
      <c r="O351" s="5" t="n">
        <f aca="false">IF($H351=const_zero,MIN(class_series_a_invested_usd,MAX(const_zero,$A351-SUM($J351:$N351))),const_zero)</f>
        <v>0</v>
      </c>
      <c r="P351" s="5" t="n">
        <f aca="false">IF($I351=const_zero,MIN(class_seed_invested_usd,MAX(const_zero,$A351-SUM($J351:$O351))),const_zero)</f>
        <v>5000000</v>
      </c>
      <c r="Q351" s="5" t="n">
        <f aca="false">MAX(const_zero,$A351-SUM($J351:$P351))</f>
        <v>1565000000</v>
      </c>
      <c r="R351" s="9" t="n">
        <f aca="false">common_rsa_total+'Pro-Forma'!$B$10+'Pro-Forma'!$B$11+IF($C351=const_one,'Pro-Forma'!$B$5,const_zero)+IF($D351=const_one,'Pro-Forma'!$F$27,const_zero)+IF($E351=const_one,'Pro-Forma'!$F$26,const_zero)+IF($F351=const_one,'Pro-Forma'!$F$25,const_zero)+IF($G351=const_one,'Pro-Forma'!$F$24,const_zero)+IF($H351=const_one,'Pro-Forma'!$F$23,const_zero)+IF($I351=const_one,'Pro-Forma'!$F$22,const_zero)</f>
        <v>17477780.8981917</v>
      </c>
      <c r="S351" s="23" t="b">
        <f aca="false">IF($R351&gt;const_zero,--($Q351&gt;option_strike_usd*$R351),const_zero)</f>
        <v>1</v>
      </c>
      <c r="T351" s="7" t="n">
        <f aca="false">IF($R351&gt;const_zero,IF($S351=const_one,($Q351+option_strike_usd*pre_f_options_issued)/($R351+pre_f_options_issued),$Q351/$R351),const_zero)</f>
        <v>78.4621679448834</v>
      </c>
      <c r="U351" s="5" t="n">
        <f aca="false">IF($C351=const_one,'Pro-Forma'!$B$5*$T351,const_zero)</f>
        <v>62555381.1429234</v>
      </c>
      <c r="V351" s="5" t="n">
        <f aca="false">IF($D351=const_one,'Pro-Forma'!$F$27*$T351,const_zero)</f>
        <v>0</v>
      </c>
      <c r="W351" s="5" t="n">
        <f aca="false">IF($E351=const_one,'Pro-Forma'!$F$26*$T351,const_zero)</f>
        <v>0</v>
      </c>
      <c r="X351" s="5" t="n">
        <f aca="false">IF($F351=const_one,'Pro-Forma'!$F$25*$T351,const_zero)</f>
        <v>188309203.06772</v>
      </c>
      <c r="Y351" s="5" t="n">
        <f aca="false">IF($G351=const_one,'Pro-Forma'!$F$24*$T351,const_zero)</f>
        <v>0</v>
      </c>
      <c r="Z351" s="5" t="n">
        <f aca="false">IF($H351=const_one,'Pro-Forma'!$F$23*$T351,const_zero)</f>
        <v>392310839.724417</v>
      </c>
      <c r="AA351" s="5" t="n">
        <f aca="false">IF($I351=const_one,'Pro-Forma'!$F$22*$T351,const_zero)</f>
        <v>0</v>
      </c>
      <c r="AB351" s="5" t="n">
        <f aca="false">('Pro-Forma'!$B$10+'Pro-Forma'!$B$11)*$T351</f>
        <v>22009644.6987795</v>
      </c>
      <c r="AC351" s="5" t="n">
        <f aca="false">common_rsa_total*$T351</f>
        <v>706159511.503951</v>
      </c>
      <c r="AD351" s="5" t="n">
        <f aca="false">IF($S351=const_one,pre_f_options_issued*($T351-option_strike_usd),const_zero)</f>
        <v>193655419.862209</v>
      </c>
      <c r="AE351" s="5" t="n">
        <f aca="false">J351+U351</f>
        <v>62555381.1429234</v>
      </c>
      <c r="AF351" s="5" t="n">
        <f aca="false">K351+V351</f>
        <v>300000000</v>
      </c>
      <c r="AG351" s="5" t="n">
        <f aca="false">L351+W351</f>
        <v>100000000</v>
      </c>
      <c r="AH351" s="5" t="n">
        <f aca="false">M351+X351</f>
        <v>188309203.06772</v>
      </c>
      <c r="AI351" s="5" t="n">
        <f aca="false">N351+Y351</f>
        <v>30000000</v>
      </c>
      <c r="AJ351" s="5" t="n">
        <f aca="false">O351+Z351</f>
        <v>392310839.724417</v>
      </c>
      <c r="AK351" s="5" t="n">
        <f aca="false">P351+AA351</f>
        <v>5000000</v>
      </c>
      <c r="AL351" s="5" t="n">
        <f aca="false">INDEX($AE$310:$AE$437,$B351-$C351*1+const_one)</f>
        <v>30000000</v>
      </c>
      <c r="AM351" s="5" t="n">
        <f aca="false">INDEX($AF$310:$AF$437,$B351-$D351*2+const_one)</f>
        <v>300000000</v>
      </c>
      <c r="AN351" s="5" t="n">
        <f aca="false">INDEX($AG$310:$AG$437,$B351-$E351*4+const_one)</f>
        <v>100000000</v>
      </c>
      <c r="AO351" s="5" t="n">
        <f aca="false">INDEX($AH$310:$AH$437,$B351-$F351*8+const_one)</f>
        <v>60000000</v>
      </c>
      <c r="AP351" s="5" t="n">
        <f aca="false">INDEX($AI$310:$AI$437,$B351-$G351*16+const_one)</f>
        <v>30000000</v>
      </c>
      <c r="AQ351" s="5" t="n">
        <f aca="false">INDEX($AJ$310:$AJ$437,$B351-$H351*32+const_one)</f>
        <v>15000000</v>
      </c>
      <c r="AR351" s="5" t="n">
        <f aca="false">INDEX($AK$310:$AK$437,$B351-$I351*64+const_one)</f>
        <v>5000000</v>
      </c>
      <c r="AS351" s="5" t="n">
        <f aca="false">INDEX($AE$310:$AE$437,$B351+(const_one-$C351)*1+const_one)</f>
        <v>62555381.1429234</v>
      </c>
      <c r="AT351" s="5" t="n">
        <f aca="false">INDEX($AF$310:$AF$437,$B351+(const_one-$D351)*2+const_one)</f>
        <v>438663062.921952</v>
      </c>
      <c r="AU351" s="5" t="n">
        <f aca="false">INDEX($AG$310:$AG$437,$B351+(const_one-$E351)*4+const_one)</f>
        <v>133149375.354409</v>
      </c>
      <c r="AV351" s="5" t="n">
        <f aca="false">INDEX($AH$310:$AH$437,$B351+(const_one-$F351)*8+const_one)</f>
        <v>188309203.06772</v>
      </c>
      <c r="AW351" s="5" t="n">
        <f aca="false">INDEX($AI$310:$AI$437,$B351+(const_one-$G351)*16+const_one)</f>
        <v>208571054.84791</v>
      </c>
      <c r="AX351" s="5" t="n">
        <f aca="false">INDEX($AJ$310:$AJ$437,$B351+(const_one-$H351)*32+const_one)</f>
        <v>392310839.724417</v>
      </c>
      <c r="AY351" s="5" t="n">
        <f aca="false">INDEX($AK$310:$AK$437,$B351+(const_one-$I351)*64+const_one)</f>
        <v>314779764.945781</v>
      </c>
      <c r="AZ351" s="5" t="n">
        <f aca="false">--($C351=--(AS351&gt;AL351))</f>
        <v>1</v>
      </c>
      <c r="BA351" s="5" t="n">
        <f aca="false">--($D351=--(AT351&gt;AM351))</f>
        <v>0</v>
      </c>
      <c r="BB351" s="5" t="n">
        <f aca="false">--($E351=--(AU351&gt;AN351))</f>
        <v>0</v>
      </c>
      <c r="BC351" s="5" t="n">
        <f aca="false">--($F351=--(AV351&gt;AO351))</f>
        <v>1</v>
      </c>
      <c r="BD351" s="5" t="n">
        <f aca="false">--($G351=--(AW351&gt;AP351))</f>
        <v>0</v>
      </c>
      <c r="BE351" s="5" t="n">
        <f aca="false">--($H351=--(AX351&gt;AQ351))</f>
        <v>1</v>
      </c>
      <c r="BF351" s="5" t="n">
        <f aca="false">--($I351=--(AY351&gt;AR351))</f>
        <v>0</v>
      </c>
      <c r="BG351" s="5" t="n">
        <f aca="false">SUM(AZ351:BF351)</f>
        <v>3</v>
      </c>
      <c r="BH351" s="5" t="n">
        <f aca="false">SUM(AE351:AK351)+AB351+AC351+AD351</f>
        <v>2000000000</v>
      </c>
    </row>
    <row r="352" customFormat="false" ht="15" hidden="true" customHeight="false" outlineLevel="0" collapsed="false">
      <c r="A352" s="5" t="n">
        <f aca="false">exit_value_3_usd</f>
        <v>2000000000</v>
      </c>
      <c r="B352" s="2" t="n">
        <f aca="false">ROW()-ROW($B$310)</f>
        <v>42</v>
      </c>
      <c r="C352" s="2" t="n">
        <f aca="false">MOD(QUOTIENT($B352,1),2)</f>
        <v>0</v>
      </c>
      <c r="D352" s="2" t="n">
        <f aca="false">MOD(QUOTIENT($B352,2),2)</f>
        <v>1</v>
      </c>
      <c r="E352" s="2" t="n">
        <f aca="false">MOD(QUOTIENT($B352,4),2)</f>
        <v>0</v>
      </c>
      <c r="F352" s="2" t="n">
        <f aca="false">MOD(QUOTIENT($B352,8),2)</f>
        <v>1</v>
      </c>
      <c r="G352" s="2" t="n">
        <f aca="false">MOD(QUOTIENT($B352,16),2)</f>
        <v>0</v>
      </c>
      <c r="H352" s="2" t="n">
        <f aca="false">MOD(QUOTIENT($B352,32),2)</f>
        <v>1</v>
      </c>
      <c r="I352" s="2" t="n">
        <f aca="false">MOD(QUOTIENT($B352,64),2)</f>
        <v>0</v>
      </c>
      <c r="J352" s="5" t="n">
        <f aca="false">IF($C352=const_zero,MIN(class_series_f_invested_usd,MAX(const_zero,$A352)),const_zero)</f>
        <v>30000000</v>
      </c>
      <c r="K352" s="5" t="n">
        <f aca="false">IF($D352=const_zero,MIN(class_series_e_invested_usd,MAX(const_zero,$A352-SUM($J352:$J352))),const_zero)</f>
        <v>0</v>
      </c>
      <c r="L352" s="5" t="n">
        <f aca="false">IF($E352=const_zero,MIN(class_series_d_invested_usd,MAX(const_zero,$A352-SUM($J352:$K352))),const_zero)</f>
        <v>100000000</v>
      </c>
      <c r="M352" s="5" t="n">
        <f aca="false">IF($F352=const_zero,MIN(class_series_c_invested_usd,MAX(const_zero,$A352-SUM($J352:$L352))),const_zero)</f>
        <v>0</v>
      </c>
      <c r="N352" s="5" t="n">
        <f aca="false">IF($G352=const_zero,MIN(class_series_b_invested_usd,MAX(const_zero,$A352-SUM($J352:$M352))),const_zero)</f>
        <v>30000000</v>
      </c>
      <c r="O352" s="5" t="n">
        <f aca="false">IF($H352=const_zero,MIN(class_series_a_invested_usd,MAX(const_zero,$A352-SUM($J352:$N352))),const_zero)</f>
        <v>0</v>
      </c>
      <c r="P352" s="5" t="n">
        <f aca="false">IF($I352=const_zero,MIN(class_seed_invested_usd,MAX(const_zero,$A352-SUM($J352:$O352))),const_zero)</f>
        <v>5000000</v>
      </c>
      <c r="Q352" s="5" t="n">
        <f aca="false">MAX(const_zero,$A352-SUM($J352:$P352))</f>
        <v>1835000000</v>
      </c>
      <c r="R352" s="9" t="n">
        <f aca="false">common_rsa_total+'Pro-Forma'!$B$10+'Pro-Forma'!$B$11+IF($C352=const_one,'Pro-Forma'!$B$5,const_zero)+IF($D352=const_one,'Pro-Forma'!$F$27,const_zero)+IF($E352=const_one,'Pro-Forma'!$F$26,const_zero)+IF($F352=const_one,'Pro-Forma'!$F$25,const_zero)+IF($G352=const_one,'Pro-Forma'!$F$24,const_zero)+IF($H352=const_one,'Pro-Forma'!$F$23,const_zero)+IF($I352=const_one,'Pro-Forma'!$F$22,const_zero)</f>
        <v>22813833.1063222</v>
      </c>
      <c r="S352" s="23" t="b">
        <f aca="false">IF($R352&gt;const_zero,--($Q352&gt;option_strike_usd*$R352),const_zero)</f>
        <v>1</v>
      </c>
      <c r="T352" s="7" t="n">
        <f aca="false">IF($R352&gt;const_zero,IF($S352=const_one,($Q352+option_strike_usd*pre_f_options_issued)/($R352+pre_f_options_issued),$Q352/$R352),const_zero)</f>
        <v>72.5887696376207</v>
      </c>
      <c r="U352" s="5" t="n">
        <f aca="false">IF($C352=const_one,'Pro-Forma'!$B$5*$T352,const_zero)</f>
        <v>0</v>
      </c>
      <c r="V352" s="5" t="n">
        <f aca="false">IF($D352=const_one,'Pro-Forma'!$F$27*$T352,const_zero)</f>
        <v>445210172.725136</v>
      </c>
      <c r="W352" s="5" t="n">
        <f aca="false">IF($E352=const_one,'Pro-Forma'!$F$26*$T352,const_zero)</f>
        <v>0</v>
      </c>
      <c r="X352" s="5" t="n">
        <f aca="false">IF($F352=const_one,'Pro-Forma'!$F$25*$T352,const_zero)</f>
        <v>174213047.13029</v>
      </c>
      <c r="Y352" s="5" t="n">
        <f aca="false">IF($G352=const_one,'Pro-Forma'!$F$24*$T352,const_zero)</f>
        <v>0</v>
      </c>
      <c r="Z352" s="5" t="n">
        <f aca="false">IF($H352=const_one,'Pro-Forma'!$F$23*$T352,const_zero)</f>
        <v>362943848.188103</v>
      </c>
      <c r="AA352" s="5" t="n">
        <f aca="false">IF($I352=const_one,'Pro-Forma'!$F$22*$T352,const_zero)</f>
        <v>0</v>
      </c>
      <c r="AB352" s="5" t="n">
        <f aca="false">('Pro-Forma'!$B$10+'Pro-Forma'!$B$11)*$T352</f>
        <v>20362081.1238338</v>
      </c>
      <c r="AC352" s="5" t="n">
        <f aca="false">common_rsa_total*$T352</f>
        <v>653298926.738586</v>
      </c>
      <c r="AD352" s="5" t="n">
        <f aca="false">IF($S352=const_one,pre_f_options_issued*($T352-option_strike_usd),const_zero)</f>
        <v>178971924.094052</v>
      </c>
      <c r="AE352" s="5" t="n">
        <f aca="false">J352+U352</f>
        <v>30000000</v>
      </c>
      <c r="AF352" s="5" t="n">
        <f aca="false">K352+V352</f>
        <v>445210172.725136</v>
      </c>
      <c r="AG352" s="5" t="n">
        <f aca="false">L352+W352</f>
        <v>100000000</v>
      </c>
      <c r="AH352" s="5" t="n">
        <f aca="false">M352+X352</f>
        <v>174213047.13029</v>
      </c>
      <c r="AI352" s="5" t="n">
        <f aca="false">N352+Y352</f>
        <v>30000000</v>
      </c>
      <c r="AJ352" s="5" t="n">
        <f aca="false">O352+Z352</f>
        <v>362943848.188103</v>
      </c>
      <c r="AK352" s="5" t="n">
        <f aca="false">P352+AA352</f>
        <v>5000000</v>
      </c>
      <c r="AL352" s="5" t="n">
        <f aca="false">INDEX($AE$310:$AE$437,$B352-$C352*1+const_one)</f>
        <v>30000000</v>
      </c>
      <c r="AM352" s="5" t="n">
        <f aca="false">INDEX($AF$310:$AF$437,$B352-$D352*2+const_one)</f>
        <v>300000000</v>
      </c>
      <c r="AN352" s="5" t="n">
        <f aca="false">INDEX($AG$310:$AG$437,$B352-$E352*4+const_one)</f>
        <v>100000000</v>
      </c>
      <c r="AO352" s="5" t="n">
        <f aca="false">INDEX($AH$310:$AH$437,$B352-$F352*8+const_one)</f>
        <v>60000000</v>
      </c>
      <c r="AP352" s="5" t="n">
        <f aca="false">INDEX($AI$310:$AI$437,$B352-$G352*16+const_one)</f>
        <v>30000000</v>
      </c>
      <c r="AQ352" s="5" t="n">
        <f aca="false">INDEX($AJ$310:$AJ$437,$B352-$H352*32+const_one)</f>
        <v>15000000</v>
      </c>
      <c r="AR352" s="5" t="n">
        <f aca="false">INDEX($AK$310:$AK$437,$B352-$I352*64+const_one)</f>
        <v>5000000</v>
      </c>
      <c r="AS352" s="5" t="n">
        <f aca="false">INDEX($AE$310:$AE$437,$B352+(const_one-$C352)*1+const_one)</f>
        <v>57021651.7958562</v>
      </c>
      <c r="AT352" s="5" t="n">
        <f aca="false">INDEX($AF$310:$AF$437,$B352+(const_one-$D352)*2+const_one)</f>
        <v>445210172.725136</v>
      </c>
      <c r="AU352" s="5" t="n">
        <f aca="false">INDEX($AG$310:$AG$437,$B352+(const_one-$E352)*4+const_one)</f>
        <v>124187131.512652</v>
      </c>
      <c r="AV352" s="5" t="n">
        <f aca="false">INDEX($AH$310:$AH$437,$B352+(const_one-$F352)*8+const_one)</f>
        <v>174213047.13029</v>
      </c>
      <c r="AW352" s="5" t="n">
        <f aca="false">INDEX($AI$310:$AI$437,$B352+(const_one-$G352)*16+const_one)</f>
        <v>197871477.837771</v>
      </c>
      <c r="AX352" s="5" t="n">
        <f aca="false">INDEX($AJ$310:$AJ$437,$B352+(const_one-$H352)*32+const_one)</f>
        <v>362943848.188103</v>
      </c>
      <c r="AY352" s="5" t="n">
        <f aca="false">INDEX($AK$310:$AK$437,$B352+(const_one-$I352)*64+const_one)</f>
        <v>303904160.443459</v>
      </c>
      <c r="AZ352" s="5" t="n">
        <f aca="false">--($C352=--(AS352&gt;AL352))</f>
        <v>0</v>
      </c>
      <c r="BA352" s="5" t="n">
        <f aca="false">--($D352=--(AT352&gt;AM352))</f>
        <v>1</v>
      </c>
      <c r="BB352" s="5" t="n">
        <f aca="false">--($E352=--(AU352&gt;AN352))</f>
        <v>0</v>
      </c>
      <c r="BC352" s="5" t="n">
        <f aca="false">--($F352=--(AV352&gt;AO352))</f>
        <v>1</v>
      </c>
      <c r="BD352" s="5" t="n">
        <f aca="false">--($G352=--(AW352&gt;AP352))</f>
        <v>0</v>
      </c>
      <c r="BE352" s="5" t="n">
        <f aca="false">--($H352=--(AX352&gt;AQ352))</f>
        <v>1</v>
      </c>
      <c r="BF352" s="5" t="n">
        <f aca="false">--($I352=--(AY352&gt;AR352))</f>
        <v>0</v>
      </c>
      <c r="BG352" s="5" t="n">
        <f aca="false">SUM(AZ352:BF352)</f>
        <v>3</v>
      </c>
      <c r="BH352" s="5" t="n">
        <f aca="false">SUM(AE352:AK352)+AB352+AC352+AD352</f>
        <v>2000000000</v>
      </c>
    </row>
    <row r="353" customFormat="false" ht="15" hidden="true" customHeight="false" outlineLevel="0" collapsed="false">
      <c r="A353" s="5" t="n">
        <f aca="false">exit_value_3_usd</f>
        <v>2000000000</v>
      </c>
      <c r="B353" s="2" t="n">
        <f aca="false">ROW()-ROW($B$310)</f>
        <v>43</v>
      </c>
      <c r="C353" s="2" t="n">
        <f aca="false">MOD(QUOTIENT($B353,1),2)</f>
        <v>1</v>
      </c>
      <c r="D353" s="2" t="n">
        <f aca="false">MOD(QUOTIENT($B353,2),2)</f>
        <v>1</v>
      </c>
      <c r="E353" s="2" t="n">
        <f aca="false">MOD(QUOTIENT($B353,4),2)</f>
        <v>0</v>
      </c>
      <c r="F353" s="2" t="n">
        <f aca="false">MOD(QUOTIENT($B353,8),2)</f>
        <v>1</v>
      </c>
      <c r="G353" s="2" t="n">
        <f aca="false">MOD(QUOTIENT($B353,16),2)</f>
        <v>0</v>
      </c>
      <c r="H353" s="2" t="n">
        <f aca="false">MOD(QUOTIENT($B353,32),2)</f>
        <v>1</v>
      </c>
      <c r="I353" s="2" t="n">
        <f aca="false">MOD(QUOTIENT($B353,64),2)</f>
        <v>0</v>
      </c>
      <c r="J353" s="5" t="n">
        <f aca="false">IF($C353=const_zero,MIN(class_series_f_invested_usd,MAX(const_zero,$A353)),const_zero)</f>
        <v>0</v>
      </c>
      <c r="K353" s="5" t="n">
        <f aca="false">IF($D353=const_zero,MIN(class_series_e_invested_usd,MAX(const_zero,$A353-SUM($J353:$J353))),const_zero)</f>
        <v>0</v>
      </c>
      <c r="L353" s="5" t="n">
        <f aca="false">IF($E353=const_zero,MIN(class_series_d_invested_usd,MAX(const_zero,$A353-SUM($J353:$K353))),const_zero)</f>
        <v>100000000</v>
      </c>
      <c r="M353" s="5" t="n">
        <f aca="false">IF($F353=const_zero,MIN(class_series_c_invested_usd,MAX(const_zero,$A353-SUM($J353:$L353))),const_zero)</f>
        <v>0</v>
      </c>
      <c r="N353" s="5" t="n">
        <f aca="false">IF($G353=const_zero,MIN(class_series_b_invested_usd,MAX(const_zero,$A353-SUM($J353:$M353))),const_zero)</f>
        <v>30000000</v>
      </c>
      <c r="O353" s="5" t="n">
        <f aca="false">IF($H353=const_zero,MIN(class_series_a_invested_usd,MAX(const_zero,$A353-SUM($J353:$N353))),const_zero)</f>
        <v>0</v>
      </c>
      <c r="P353" s="5" t="n">
        <f aca="false">IF($I353=const_zero,MIN(class_seed_invested_usd,MAX(const_zero,$A353-SUM($J353:$O353))),const_zero)</f>
        <v>5000000</v>
      </c>
      <c r="Q353" s="5" t="n">
        <f aca="false">MAX(const_zero,$A353-SUM($J353:$P353))</f>
        <v>1865000000</v>
      </c>
      <c r="R353" s="9" t="n">
        <f aca="false">common_rsa_total+'Pro-Forma'!$B$10+'Pro-Forma'!$B$11+IF($C353=const_one,'Pro-Forma'!$B$5,const_zero)+IF($D353=const_one,'Pro-Forma'!$F$27,const_zero)+IF($E353=const_one,'Pro-Forma'!$F$26,const_zero)+IF($F353=const_one,'Pro-Forma'!$F$25,const_zero)+IF($G353=const_one,'Pro-Forma'!$F$24,const_zero)+IF($H353=const_one,'Pro-Forma'!$F$23,const_zero)+IF($I353=const_one,'Pro-Forma'!$F$22,const_zero)</f>
        <v>23611101.1755256</v>
      </c>
      <c r="S353" s="23" t="b">
        <f aca="false">IF($R353&gt;const_zero,--($Q353&gt;option_strike_usd*$R353),const_zero)</f>
        <v>1</v>
      </c>
      <c r="T353" s="7" t="n">
        <f aca="false">IF($R353&gt;const_zero,IF($S353=const_one,($Q353+option_strike_usd*pre_f_options_issued)/($R353+pre_f_options_issued),$Q353/$R353),const_zero)</f>
        <v>71.5213038104438</v>
      </c>
      <c r="U353" s="5" t="n">
        <f aca="false">IF($C353=const_one,'Pro-Forma'!$B$5*$T353,const_zero)</f>
        <v>57021651.7958562</v>
      </c>
      <c r="V353" s="5" t="n">
        <f aca="false">IF($D353=const_one,'Pro-Forma'!$F$27*$T353,const_zero)</f>
        <v>438663062.921952</v>
      </c>
      <c r="W353" s="5" t="n">
        <f aca="false">IF($E353=const_one,'Pro-Forma'!$F$26*$T353,const_zero)</f>
        <v>0</v>
      </c>
      <c r="X353" s="5" t="n">
        <f aca="false">IF($F353=const_one,'Pro-Forma'!$F$25*$T353,const_zero)</f>
        <v>171651129.145065</v>
      </c>
      <c r="Y353" s="5" t="n">
        <f aca="false">IF($G353=const_one,'Pro-Forma'!$F$24*$T353,const_zero)</f>
        <v>0</v>
      </c>
      <c r="Z353" s="5" t="n">
        <f aca="false">IF($H353=const_one,'Pro-Forma'!$F$23*$T353,const_zero)</f>
        <v>357606519.052219</v>
      </c>
      <c r="AA353" s="5" t="n">
        <f aca="false">IF($I353=const_one,'Pro-Forma'!$F$22*$T353,const_zero)</f>
        <v>0</v>
      </c>
      <c r="AB353" s="5" t="n">
        <f aca="false">('Pro-Forma'!$B$10+'Pro-Forma'!$B$11)*$T353</f>
        <v>20062643.264804</v>
      </c>
      <c r="AC353" s="5" t="n">
        <f aca="false">common_rsa_total*$T353</f>
        <v>643691734.293994</v>
      </c>
      <c r="AD353" s="5" t="n">
        <f aca="false">IF($S353=const_one,pre_f_options_issued*($T353-option_strike_usd),const_zero)</f>
        <v>176303259.52611</v>
      </c>
      <c r="AE353" s="5" t="n">
        <f aca="false">J353+U353</f>
        <v>57021651.7958562</v>
      </c>
      <c r="AF353" s="5" t="n">
        <f aca="false">K353+V353</f>
        <v>438663062.921952</v>
      </c>
      <c r="AG353" s="5" t="n">
        <f aca="false">L353+W353</f>
        <v>100000000</v>
      </c>
      <c r="AH353" s="5" t="n">
        <f aca="false">M353+X353</f>
        <v>171651129.145065</v>
      </c>
      <c r="AI353" s="5" t="n">
        <f aca="false">N353+Y353</f>
        <v>30000000</v>
      </c>
      <c r="AJ353" s="5" t="n">
        <f aca="false">O353+Z353</f>
        <v>357606519.052219</v>
      </c>
      <c r="AK353" s="5" t="n">
        <f aca="false">P353+AA353</f>
        <v>5000000</v>
      </c>
      <c r="AL353" s="5" t="n">
        <f aca="false">INDEX($AE$310:$AE$437,$B353-$C353*1+const_one)</f>
        <v>30000000</v>
      </c>
      <c r="AM353" s="5" t="n">
        <f aca="false">INDEX($AF$310:$AF$437,$B353-$D353*2+const_one)</f>
        <v>300000000</v>
      </c>
      <c r="AN353" s="5" t="n">
        <f aca="false">INDEX($AG$310:$AG$437,$B353-$E353*4+const_one)</f>
        <v>100000000</v>
      </c>
      <c r="AO353" s="5" t="n">
        <f aca="false">INDEX($AH$310:$AH$437,$B353-$F353*8+const_one)</f>
        <v>60000000</v>
      </c>
      <c r="AP353" s="5" t="n">
        <f aca="false">INDEX($AI$310:$AI$437,$B353-$G353*16+const_one)</f>
        <v>30000000</v>
      </c>
      <c r="AQ353" s="5" t="n">
        <f aca="false">INDEX($AJ$310:$AJ$437,$B353-$H353*32+const_one)</f>
        <v>15000000</v>
      </c>
      <c r="AR353" s="5" t="n">
        <f aca="false">INDEX($AK$310:$AK$437,$B353-$I353*64+const_one)</f>
        <v>5000000</v>
      </c>
      <c r="AS353" s="5" t="n">
        <f aca="false">INDEX($AE$310:$AE$437,$B353+(const_one-$C353)*1+const_one)</f>
        <v>57021651.7958562</v>
      </c>
      <c r="AT353" s="5" t="n">
        <f aca="false">INDEX($AF$310:$AF$437,$B353+(const_one-$D353)*2+const_one)</f>
        <v>438663062.921952</v>
      </c>
      <c r="AU353" s="5" t="n">
        <f aca="false">INDEX($AG$310:$AG$437,$B353+(const_one-$E353)*4+const_one)</f>
        <v>122499169.168861</v>
      </c>
      <c r="AV353" s="5" t="n">
        <f aca="false">INDEX($AH$310:$AH$437,$B353+(const_one-$F353)*8+const_one)</f>
        <v>171651129.145065</v>
      </c>
      <c r="AW353" s="5" t="n">
        <f aca="false">INDEX($AI$310:$AI$437,$B353+(const_one-$G353)*16+const_one)</f>
        <v>195543959.868678</v>
      </c>
      <c r="AX353" s="5" t="n">
        <f aca="false">INDEX($AJ$310:$AJ$437,$B353+(const_one-$H353)*32+const_one)</f>
        <v>357606519.052219</v>
      </c>
      <c r="AY353" s="5" t="n">
        <f aca="false">INDEX($AK$310:$AK$437,$B353+(const_one-$I353)*64+const_one)</f>
        <v>300937596.106861</v>
      </c>
      <c r="AZ353" s="5" t="n">
        <f aca="false">--($C353=--(AS353&gt;AL353))</f>
        <v>1</v>
      </c>
      <c r="BA353" s="5" t="n">
        <f aca="false">--($D353=--(AT353&gt;AM353))</f>
        <v>1</v>
      </c>
      <c r="BB353" s="5" t="n">
        <f aca="false">--($E353=--(AU353&gt;AN353))</f>
        <v>0</v>
      </c>
      <c r="BC353" s="5" t="n">
        <f aca="false">--($F353=--(AV353&gt;AO353))</f>
        <v>1</v>
      </c>
      <c r="BD353" s="5" t="n">
        <f aca="false">--($G353=--(AW353&gt;AP353))</f>
        <v>0</v>
      </c>
      <c r="BE353" s="5" t="n">
        <f aca="false">--($H353=--(AX353&gt;AQ353))</f>
        <v>1</v>
      </c>
      <c r="BF353" s="5" t="n">
        <f aca="false">--($I353=--(AY353&gt;AR353))</f>
        <v>0</v>
      </c>
      <c r="BG353" s="5" t="n">
        <f aca="false">SUM(AZ353:BF353)</f>
        <v>4</v>
      </c>
      <c r="BH353" s="5" t="n">
        <f aca="false">SUM(AE353:AK353)+AB353+AC353+AD353</f>
        <v>2000000000</v>
      </c>
    </row>
    <row r="354" customFormat="false" ht="15" hidden="true" customHeight="false" outlineLevel="0" collapsed="false">
      <c r="A354" s="5" t="n">
        <f aca="false">exit_value_3_usd</f>
        <v>2000000000</v>
      </c>
      <c r="B354" s="2" t="n">
        <f aca="false">ROW()-ROW($B$310)</f>
        <v>44</v>
      </c>
      <c r="C354" s="2" t="n">
        <f aca="false">MOD(QUOTIENT($B354,1),2)</f>
        <v>0</v>
      </c>
      <c r="D354" s="2" t="n">
        <f aca="false">MOD(QUOTIENT($B354,2),2)</f>
        <v>0</v>
      </c>
      <c r="E354" s="2" t="n">
        <f aca="false">MOD(QUOTIENT($B354,4),2)</f>
        <v>1</v>
      </c>
      <c r="F354" s="2" t="n">
        <f aca="false">MOD(QUOTIENT($B354,8),2)</f>
        <v>1</v>
      </c>
      <c r="G354" s="2" t="n">
        <f aca="false">MOD(QUOTIENT($B354,16),2)</f>
        <v>0</v>
      </c>
      <c r="H354" s="2" t="n">
        <f aca="false">MOD(QUOTIENT($B354,32),2)</f>
        <v>1</v>
      </c>
      <c r="I354" s="2" t="n">
        <f aca="false">MOD(QUOTIENT($B354,64),2)</f>
        <v>0</v>
      </c>
      <c r="J354" s="5" t="n">
        <f aca="false">IF($C354=const_zero,MIN(class_series_f_invested_usd,MAX(const_zero,$A354)),const_zero)</f>
        <v>30000000</v>
      </c>
      <c r="K354" s="5" t="n">
        <f aca="false">IF($D354=const_zero,MIN(class_series_e_invested_usd,MAX(const_zero,$A354-SUM($J354:$J354))),const_zero)</f>
        <v>300000000</v>
      </c>
      <c r="L354" s="5" t="n">
        <f aca="false">IF($E354=const_zero,MIN(class_series_d_invested_usd,MAX(const_zero,$A354-SUM($J354:$K354))),const_zero)</f>
        <v>0</v>
      </c>
      <c r="M354" s="5" t="n">
        <f aca="false">IF($F354=const_zero,MIN(class_series_c_invested_usd,MAX(const_zero,$A354-SUM($J354:$L354))),const_zero)</f>
        <v>0</v>
      </c>
      <c r="N354" s="5" t="n">
        <f aca="false">IF($G354=const_zero,MIN(class_series_b_invested_usd,MAX(const_zero,$A354-SUM($J354:$M354))),const_zero)</f>
        <v>30000000</v>
      </c>
      <c r="O354" s="5" t="n">
        <f aca="false">IF($H354=const_zero,MIN(class_series_a_invested_usd,MAX(const_zero,$A354-SUM($J354:$N354))),const_zero)</f>
        <v>0</v>
      </c>
      <c r="P354" s="5" t="n">
        <f aca="false">IF($I354=const_zero,MIN(class_seed_invested_usd,MAX(const_zero,$A354-SUM($J354:$O354))),const_zero)</f>
        <v>5000000</v>
      </c>
      <c r="Q354" s="5" t="n">
        <f aca="false">MAX(const_zero,$A354-SUM($J354:$P354))</f>
        <v>1635000000</v>
      </c>
      <c r="R354" s="9" t="n">
        <f aca="false">common_rsa_total+'Pro-Forma'!$B$10+'Pro-Forma'!$B$11+IF($C354=const_one,'Pro-Forma'!$B$5,const_zero)+IF($D354=const_one,'Pro-Forma'!$F$27,const_zero)+IF($E354=const_one,'Pro-Forma'!$F$26,const_zero)+IF($F354=const_one,'Pro-Forma'!$F$25,const_zero)+IF($G354=const_one,'Pro-Forma'!$F$24,const_zero)+IF($H354=const_one,'Pro-Forma'!$F$23,const_zero)+IF($I354=const_one,'Pro-Forma'!$F$22,const_zero)</f>
        <v>18414164.1892672</v>
      </c>
      <c r="S354" s="23" t="b">
        <f aca="false">IF($R354&gt;const_zero,--($Q354&gt;option_strike_usd*$R354),const_zero)</f>
        <v>1</v>
      </c>
      <c r="T354" s="7" t="n">
        <f aca="false">IF($R354&gt;const_zero,IF($S354=const_one,($Q354+option_strike_usd*pre_f_options_issued)/($R354+pre_f_options_issued),$Q354/$R354),const_zero)</f>
        <v>78.2962199770976</v>
      </c>
      <c r="U354" s="5" t="n">
        <f aca="false">IF($C354=const_one,'Pro-Forma'!$B$5*$T354,const_zero)</f>
        <v>0</v>
      </c>
      <c r="V354" s="5" t="n">
        <f aca="false">IF($D354=const_one,'Pro-Forma'!$F$27*$T354,const_zero)</f>
        <v>0</v>
      </c>
      <c r="W354" s="5" t="n">
        <f aca="false">IF($E354=const_one,'Pro-Forma'!$F$26*$T354,const_zero)</f>
        <v>135738348.267984</v>
      </c>
      <c r="X354" s="5" t="n">
        <f aca="false">IF($F354=const_one,'Pro-Forma'!$F$25*$T354,const_zero)</f>
        <v>187910927.945034</v>
      </c>
      <c r="Y354" s="5" t="n">
        <f aca="false">IF($G354=const_one,'Pro-Forma'!$F$24*$T354,const_zero)</f>
        <v>0</v>
      </c>
      <c r="Z354" s="5" t="n">
        <f aca="false">IF($H354=const_one,'Pro-Forma'!$F$23*$T354,const_zero)</f>
        <v>391481099.885488</v>
      </c>
      <c r="AA354" s="5" t="n">
        <f aca="false">IF($I354=const_one,'Pro-Forma'!$F$22*$T354,const_zero)</f>
        <v>0</v>
      </c>
      <c r="AB354" s="5" t="n">
        <f aca="false">('Pro-Forma'!$B$10+'Pro-Forma'!$B$11)*$T354</f>
        <v>21963094.1648711</v>
      </c>
      <c r="AC354" s="5" t="n">
        <f aca="false">common_rsa_total*$T354</f>
        <v>704665979.793878</v>
      </c>
      <c r="AD354" s="5" t="n">
        <f aca="false">IF($S354=const_one,pre_f_options_issued*($T354-option_strike_usd),const_zero)</f>
        <v>193240549.942744</v>
      </c>
      <c r="AE354" s="5" t="n">
        <f aca="false">J354+U354</f>
        <v>30000000</v>
      </c>
      <c r="AF354" s="5" t="n">
        <f aca="false">K354+V354</f>
        <v>300000000</v>
      </c>
      <c r="AG354" s="5" t="n">
        <f aca="false">L354+W354</f>
        <v>135738348.267984</v>
      </c>
      <c r="AH354" s="5" t="n">
        <f aca="false">M354+X354</f>
        <v>187910927.945034</v>
      </c>
      <c r="AI354" s="5" t="n">
        <f aca="false">N354+Y354</f>
        <v>30000000</v>
      </c>
      <c r="AJ354" s="5" t="n">
        <f aca="false">O354+Z354</f>
        <v>391481099.885488</v>
      </c>
      <c r="AK354" s="5" t="n">
        <f aca="false">P354+AA354</f>
        <v>5000000</v>
      </c>
      <c r="AL354" s="5" t="n">
        <f aca="false">INDEX($AE$310:$AE$437,$B354-$C354*1+const_one)</f>
        <v>30000000</v>
      </c>
      <c r="AM354" s="5" t="n">
        <f aca="false">INDEX($AF$310:$AF$437,$B354-$D354*2+const_one)</f>
        <v>300000000</v>
      </c>
      <c r="AN354" s="5" t="n">
        <f aca="false">INDEX($AG$310:$AG$437,$B354-$E354*4+const_one)</f>
        <v>100000000</v>
      </c>
      <c r="AO354" s="5" t="n">
        <f aca="false">INDEX($AH$310:$AH$437,$B354-$F354*8+const_one)</f>
        <v>60000000</v>
      </c>
      <c r="AP354" s="5" t="n">
        <f aca="false">INDEX($AI$310:$AI$437,$B354-$G354*16+const_one)</f>
        <v>30000000</v>
      </c>
      <c r="AQ354" s="5" t="n">
        <f aca="false">INDEX($AJ$310:$AJ$437,$B354-$H354*32+const_one)</f>
        <v>15000000</v>
      </c>
      <c r="AR354" s="5" t="n">
        <f aca="false">INDEX($AK$310:$AK$437,$B354-$I354*64+const_one)</f>
        <v>5000000</v>
      </c>
      <c r="AS354" s="5" t="n">
        <f aca="false">INDEX($AE$310:$AE$437,$B354+(const_one-$C354)*1+const_one)</f>
        <v>61232464.5177592</v>
      </c>
      <c r="AT354" s="5" t="n">
        <f aca="false">INDEX($AF$310:$AF$437,$B354+(const_one-$D354)*2+const_one)</f>
        <v>439349842.385831</v>
      </c>
      <c r="AU354" s="5" t="n">
        <f aca="false">INDEX($AG$310:$AG$437,$B354+(const_one-$E354)*4+const_one)</f>
        <v>135738348.267984</v>
      </c>
      <c r="AV354" s="5" t="n">
        <f aca="false">INDEX($AH$310:$AH$437,$B354+(const_one-$F354)*8+const_one)</f>
        <v>187910927.945034</v>
      </c>
      <c r="AW354" s="5" t="n">
        <f aca="false">INDEX($AI$310:$AI$437,$B354+(const_one-$G354)*16+const_one)</f>
        <v>209185650.83053</v>
      </c>
      <c r="AX354" s="5" t="n">
        <f aca="false">INDEX($AJ$310:$AJ$437,$B354+(const_one-$H354)*32+const_one)</f>
        <v>391481099.885488</v>
      </c>
      <c r="AY354" s="5" t="n">
        <f aca="false">INDEX($AK$310:$AK$437,$B354+(const_one-$I354)*64+const_one)</f>
        <v>316911629.486447</v>
      </c>
      <c r="AZ354" s="5" t="n">
        <f aca="false">--($C354=--(AS354&gt;AL354))</f>
        <v>0</v>
      </c>
      <c r="BA354" s="5" t="n">
        <f aca="false">--($D354=--(AT354&gt;AM354))</f>
        <v>0</v>
      </c>
      <c r="BB354" s="5" t="n">
        <f aca="false">--($E354=--(AU354&gt;AN354))</f>
        <v>1</v>
      </c>
      <c r="BC354" s="5" t="n">
        <f aca="false">--($F354=--(AV354&gt;AO354))</f>
        <v>1</v>
      </c>
      <c r="BD354" s="5" t="n">
        <f aca="false">--($G354=--(AW354&gt;AP354))</f>
        <v>0</v>
      </c>
      <c r="BE354" s="5" t="n">
        <f aca="false">--($H354=--(AX354&gt;AQ354))</f>
        <v>1</v>
      </c>
      <c r="BF354" s="5" t="n">
        <f aca="false">--($I354=--(AY354&gt;AR354))</f>
        <v>0</v>
      </c>
      <c r="BG354" s="5" t="n">
        <f aca="false">SUM(AZ354:BF354)</f>
        <v>3</v>
      </c>
      <c r="BH354" s="5" t="n">
        <f aca="false">SUM(AE354:AK354)+AB354+AC354+AD354</f>
        <v>2000000000</v>
      </c>
    </row>
    <row r="355" customFormat="false" ht="15" hidden="true" customHeight="false" outlineLevel="0" collapsed="false">
      <c r="A355" s="5" t="n">
        <f aca="false">exit_value_3_usd</f>
        <v>2000000000</v>
      </c>
      <c r="B355" s="2" t="n">
        <f aca="false">ROW()-ROW($B$310)</f>
        <v>45</v>
      </c>
      <c r="C355" s="2" t="n">
        <f aca="false">MOD(QUOTIENT($B355,1),2)</f>
        <v>1</v>
      </c>
      <c r="D355" s="2" t="n">
        <f aca="false">MOD(QUOTIENT($B355,2),2)</f>
        <v>0</v>
      </c>
      <c r="E355" s="2" t="n">
        <f aca="false">MOD(QUOTIENT($B355,4),2)</f>
        <v>1</v>
      </c>
      <c r="F355" s="2" t="n">
        <f aca="false">MOD(QUOTIENT($B355,8),2)</f>
        <v>1</v>
      </c>
      <c r="G355" s="2" t="n">
        <f aca="false">MOD(QUOTIENT($B355,16),2)</f>
        <v>0</v>
      </c>
      <c r="H355" s="2" t="n">
        <f aca="false">MOD(QUOTIENT($B355,32),2)</f>
        <v>1</v>
      </c>
      <c r="I355" s="2" t="n">
        <f aca="false">MOD(QUOTIENT($B355,64),2)</f>
        <v>0</v>
      </c>
      <c r="J355" s="5" t="n">
        <f aca="false">IF($C355=const_zero,MIN(class_series_f_invested_usd,MAX(const_zero,$A355)),const_zero)</f>
        <v>0</v>
      </c>
      <c r="K355" s="5" t="n">
        <f aca="false">IF($D355=const_zero,MIN(class_series_e_invested_usd,MAX(const_zero,$A355-SUM($J355:$J355))),const_zero)</f>
        <v>300000000</v>
      </c>
      <c r="L355" s="5" t="n">
        <f aca="false">IF($E355=const_zero,MIN(class_series_d_invested_usd,MAX(const_zero,$A355-SUM($J355:$K355))),const_zero)</f>
        <v>0</v>
      </c>
      <c r="M355" s="5" t="n">
        <f aca="false">IF($F355=const_zero,MIN(class_series_c_invested_usd,MAX(const_zero,$A355-SUM($J355:$L355))),const_zero)</f>
        <v>0</v>
      </c>
      <c r="N355" s="5" t="n">
        <f aca="false">IF($G355=const_zero,MIN(class_series_b_invested_usd,MAX(const_zero,$A355-SUM($J355:$M355))),const_zero)</f>
        <v>30000000</v>
      </c>
      <c r="O355" s="5" t="n">
        <f aca="false">IF($H355=const_zero,MIN(class_series_a_invested_usd,MAX(const_zero,$A355-SUM($J355:$N355))),const_zero)</f>
        <v>0</v>
      </c>
      <c r="P355" s="5" t="n">
        <f aca="false">IF($I355=const_zero,MIN(class_seed_invested_usd,MAX(const_zero,$A355-SUM($J355:$O355))),const_zero)</f>
        <v>5000000</v>
      </c>
      <c r="Q355" s="5" t="n">
        <f aca="false">MAX(const_zero,$A355-SUM($J355:$P355))</f>
        <v>1665000000</v>
      </c>
      <c r="R355" s="9" t="n">
        <f aca="false">common_rsa_total+'Pro-Forma'!$B$10+'Pro-Forma'!$B$11+IF($C355=const_one,'Pro-Forma'!$B$5,const_zero)+IF($D355=const_one,'Pro-Forma'!$F$27,const_zero)+IF($E355=const_one,'Pro-Forma'!$F$26,const_zero)+IF($F355=const_one,'Pro-Forma'!$F$25,const_zero)+IF($G355=const_one,'Pro-Forma'!$F$24,const_zero)+IF($H355=const_one,'Pro-Forma'!$F$23,const_zero)+IF($I355=const_one,'Pro-Forma'!$F$22,const_zero)</f>
        <v>19211432.2584705</v>
      </c>
      <c r="S355" s="23" t="b">
        <f aca="false">IF($R355&gt;const_zero,--($Q355&gt;option_strike_usd*$R355),const_zero)</f>
        <v>1</v>
      </c>
      <c r="T355" s="7" t="n">
        <f aca="false">IF($R355&gt;const_zero,IF($S355=const_one,($Q355+option_strike_usd*pre_f_options_issued)/($R355+pre_f_options_issued),$Q355/$R355),const_zero)</f>
        <v>76.80285575584</v>
      </c>
      <c r="U355" s="5" t="n">
        <f aca="false">IF($C355=const_one,'Pro-Forma'!$B$5*$T355,const_zero)</f>
        <v>61232464.5177592</v>
      </c>
      <c r="V355" s="5" t="n">
        <f aca="false">IF($D355=const_one,'Pro-Forma'!$F$27*$T355,const_zero)</f>
        <v>0</v>
      </c>
      <c r="W355" s="5" t="n">
        <f aca="false">IF($E355=const_one,'Pro-Forma'!$F$26*$T355,const_zero)</f>
        <v>133149375.354409</v>
      </c>
      <c r="X355" s="5" t="n">
        <f aca="false">IF($F355=const_one,'Pro-Forma'!$F$25*$T355,const_zero)</f>
        <v>184326853.814016</v>
      </c>
      <c r="Y355" s="5" t="n">
        <f aca="false">IF($G355=const_one,'Pro-Forma'!$F$24*$T355,const_zero)</f>
        <v>0</v>
      </c>
      <c r="Z355" s="5" t="n">
        <f aca="false">IF($H355=const_one,'Pro-Forma'!$F$23*$T355,const_zero)</f>
        <v>384014278.7792</v>
      </c>
      <c r="AA355" s="5" t="n">
        <f aca="false">IF($I355=const_one,'Pro-Forma'!$F$22*$T355,const_zero)</f>
        <v>0</v>
      </c>
      <c r="AB355" s="5" t="n">
        <f aca="false">('Pro-Forma'!$B$10+'Pro-Forma'!$B$11)*$T355</f>
        <v>21544186.3424561</v>
      </c>
      <c r="AC355" s="5" t="n">
        <f aca="false">common_rsa_total*$T355</f>
        <v>691225701.80256</v>
      </c>
      <c r="AD355" s="5" t="n">
        <f aca="false">IF($S355=const_one,pre_f_options_issued*($T355-option_strike_usd),const_zero)</f>
        <v>189507139.3896</v>
      </c>
      <c r="AE355" s="5" t="n">
        <f aca="false">J355+U355</f>
        <v>61232464.5177592</v>
      </c>
      <c r="AF355" s="5" t="n">
        <f aca="false">K355+V355</f>
        <v>300000000</v>
      </c>
      <c r="AG355" s="5" t="n">
        <f aca="false">L355+W355</f>
        <v>133149375.354409</v>
      </c>
      <c r="AH355" s="5" t="n">
        <f aca="false">M355+X355</f>
        <v>184326853.814016</v>
      </c>
      <c r="AI355" s="5" t="n">
        <f aca="false">N355+Y355</f>
        <v>30000000</v>
      </c>
      <c r="AJ355" s="5" t="n">
        <f aca="false">O355+Z355</f>
        <v>384014278.7792</v>
      </c>
      <c r="AK355" s="5" t="n">
        <f aca="false">P355+AA355</f>
        <v>5000000</v>
      </c>
      <c r="AL355" s="5" t="n">
        <f aca="false">INDEX($AE$310:$AE$437,$B355-$C355*1+const_one)</f>
        <v>30000000</v>
      </c>
      <c r="AM355" s="5" t="n">
        <f aca="false">INDEX($AF$310:$AF$437,$B355-$D355*2+const_one)</f>
        <v>300000000</v>
      </c>
      <c r="AN355" s="5" t="n">
        <f aca="false">INDEX($AG$310:$AG$437,$B355-$E355*4+const_one)</f>
        <v>100000000</v>
      </c>
      <c r="AO355" s="5" t="n">
        <f aca="false">INDEX($AH$310:$AH$437,$B355-$F355*8+const_one)</f>
        <v>60000000</v>
      </c>
      <c r="AP355" s="5" t="n">
        <f aca="false">INDEX($AI$310:$AI$437,$B355-$G355*16+const_one)</f>
        <v>30000000</v>
      </c>
      <c r="AQ355" s="5" t="n">
        <f aca="false">INDEX($AJ$310:$AJ$437,$B355-$H355*32+const_one)</f>
        <v>15000000</v>
      </c>
      <c r="AR355" s="5" t="n">
        <f aca="false">INDEX($AK$310:$AK$437,$B355-$I355*64+const_one)</f>
        <v>5000000</v>
      </c>
      <c r="AS355" s="5" t="n">
        <f aca="false">INDEX($AE$310:$AE$437,$B355+(const_one-$C355)*1+const_one)</f>
        <v>61232464.5177592</v>
      </c>
      <c r="AT355" s="5" t="n">
        <f aca="false">INDEX($AF$310:$AF$437,$B355+(const_one-$D355)*2+const_one)</f>
        <v>433378160.934904</v>
      </c>
      <c r="AU355" s="5" t="n">
        <f aca="false">INDEX($AG$310:$AG$437,$B355+(const_one-$E355)*4+const_one)</f>
        <v>133149375.354409</v>
      </c>
      <c r="AV355" s="5" t="n">
        <f aca="false">INDEX($AH$310:$AH$437,$B355+(const_one-$F355)*8+const_one)</f>
        <v>184326853.814016</v>
      </c>
      <c r="AW355" s="5" t="n">
        <f aca="false">INDEX($AI$310:$AI$437,$B355+(const_one-$G355)*16+const_one)</f>
        <v>206078706.678542</v>
      </c>
      <c r="AX355" s="5" t="n">
        <f aca="false">INDEX($AJ$310:$AJ$437,$B355+(const_one-$H355)*32+const_one)</f>
        <v>384014278.7792</v>
      </c>
      <c r="AY355" s="5" t="n">
        <f aca="false">INDEX($AK$310:$AK$437,$B355+(const_one-$I355)*64+const_one)</f>
        <v>313068199.379244</v>
      </c>
      <c r="AZ355" s="5" t="n">
        <f aca="false">--($C355=--(AS355&gt;AL355))</f>
        <v>1</v>
      </c>
      <c r="BA355" s="5" t="n">
        <f aca="false">--($D355=--(AT355&gt;AM355))</f>
        <v>0</v>
      </c>
      <c r="BB355" s="5" t="n">
        <f aca="false">--($E355=--(AU355&gt;AN355))</f>
        <v>1</v>
      </c>
      <c r="BC355" s="5" t="n">
        <f aca="false">--($F355=--(AV355&gt;AO355))</f>
        <v>1</v>
      </c>
      <c r="BD355" s="5" t="n">
        <f aca="false">--($G355=--(AW355&gt;AP355))</f>
        <v>0</v>
      </c>
      <c r="BE355" s="5" t="n">
        <f aca="false">--($H355=--(AX355&gt;AQ355))</f>
        <v>1</v>
      </c>
      <c r="BF355" s="5" t="n">
        <f aca="false">--($I355=--(AY355&gt;AR355))</f>
        <v>0</v>
      </c>
      <c r="BG355" s="5" t="n">
        <f aca="false">SUM(AZ355:BF355)</f>
        <v>4</v>
      </c>
      <c r="BH355" s="5" t="n">
        <f aca="false">SUM(AE355:AK355)+AB355+AC355+AD355</f>
        <v>2000000000</v>
      </c>
    </row>
    <row r="356" customFormat="false" ht="15" hidden="true" customHeight="false" outlineLevel="0" collapsed="false">
      <c r="A356" s="5" t="n">
        <f aca="false">exit_value_3_usd</f>
        <v>2000000000</v>
      </c>
      <c r="B356" s="2" t="n">
        <f aca="false">ROW()-ROW($B$310)</f>
        <v>46</v>
      </c>
      <c r="C356" s="2" t="n">
        <f aca="false">MOD(QUOTIENT($B356,1),2)</f>
        <v>0</v>
      </c>
      <c r="D356" s="2" t="n">
        <f aca="false">MOD(QUOTIENT($B356,2),2)</f>
        <v>1</v>
      </c>
      <c r="E356" s="2" t="n">
        <f aca="false">MOD(QUOTIENT($B356,4),2)</f>
        <v>1</v>
      </c>
      <c r="F356" s="2" t="n">
        <f aca="false">MOD(QUOTIENT($B356,8),2)</f>
        <v>1</v>
      </c>
      <c r="G356" s="2" t="n">
        <f aca="false">MOD(QUOTIENT($B356,16),2)</f>
        <v>0</v>
      </c>
      <c r="H356" s="2" t="n">
        <f aca="false">MOD(QUOTIENT($B356,32),2)</f>
        <v>1</v>
      </c>
      <c r="I356" s="2" t="n">
        <f aca="false">MOD(QUOTIENT($B356,64),2)</f>
        <v>0</v>
      </c>
      <c r="J356" s="5" t="n">
        <f aca="false">IF($C356=const_zero,MIN(class_series_f_invested_usd,MAX(const_zero,$A356)),const_zero)</f>
        <v>30000000</v>
      </c>
      <c r="K356" s="5" t="n">
        <f aca="false">IF($D356=const_zero,MIN(class_series_e_invested_usd,MAX(const_zero,$A356-SUM($J356:$J356))),const_zero)</f>
        <v>0</v>
      </c>
      <c r="L356" s="5" t="n">
        <f aca="false">IF($E356=const_zero,MIN(class_series_d_invested_usd,MAX(const_zero,$A356-SUM($J356:$K356))),const_zero)</f>
        <v>0</v>
      </c>
      <c r="M356" s="5" t="n">
        <f aca="false">IF($F356=const_zero,MIN(class_series_c_invested_usd,MAX(const_zero,$A356-SUM($J356:$L356))),const_zero)</f>
        <v>0</v>
      </c>
      <c r="N356" s="5" t="n">
        <f aca="false">IF($G356=const_zero,MIN(class_series_b_invested_usd,MAX(const_zero,$A356-SUM($J356:$M356))),const_zero)</f>
        <v>30000000</v>
      </c>
      <c r="O356" s="5" t="n">
        <f aca="false">IF($H356=const_zero,MIN(class_series_a_invested_usd,MAX(const_zero,$A356-SUM($J356:$N356))),const_zero)</f>
        <v>0</v>
      </c>
      <c r="P356" s="5" t="n">
        <f aca="false">IF($I356=const_zero,MIN(class_seed_invested_usd,MAX(const_zero,$A356-SUM($J356:$O356))),const_zero)</f>
        <v>5000000</v>
      </c>
      <c r="Q356" s="5" t="n">
        <f aca="false">MAX(const_zero,$A356-SUM($J356:$P356))</f>
        <v>1935000000</v>
      </c>
      <c r="R356" s="9" t="n">
        <f aca="false">common_rsa_total+'Pro-Forma'!$B$10+'Pro-Forma'!$B$11+IF($C356=const_one,'Pro-Forma'!$B$5,const_zero)+IF($D356=const_one,'Pro-Forma'!$F$27,const_zero)+IF($E356=const_one,'Pro-Forma'!$F$26,const_zero)+IF($F356=const_one,'Pro-Forma'!$F$25,const_zero)+IF($G356=const_one,'Pro-Forma'!$F$24,const_zero)+IF($H356=const_one,'Pro-Forma'!$F$23,const_zero)+IF($I356=const_one,'Pro-Forma'!$F$22,const_zero)</f>
        <v>24547484.4666011</v>
      </c>
      <c r="S356" s="23" t="b">
        <f aca="false">IF($R356&gt;const_zero,--($Q356&gt;option_strike_usd*$R356),const_zero)</f>
        <v>1</v>
      </c>
      <c r="T356" s="7" t="n">
        <f aca="false">IF($R356&gt;const_zero,IF($S356=const_one,($Q356+option_strike_usd*pre_f_options_issued)/($R356+pre_f_options_issued),$Q356/$R356),const_zero)</f>
        <v>71.6332789613938</v>
      </c>
      <c r="U356" s="5" t="n">
        <f aca="false">IF($C356=const_one,'Pro-Forma'!$B$5*$T356,const_zero)</f>
        <v>0</v>
      </c>
      <c r="V356" s="5" t="n">
        <f aca="false">IF($D356=const_one,'Pro-Forma'!$F$27*$T356,const_zero)</f>
        <v>439349842.385831</v>
      </c>
      <c r="W356" s="5" t="n">
        <f aca="false">IF($E356=const_one,'Pro-Forma'!$F$26*$T356,const_zero)</f>
        <v>124187131.512652</v>
      </c>
      <c r="X356" s="5" t="n">
        <f aca="false">IF($F356=const_one,'Pro-Forma'!$F$25*$T356,const_zero)</f>
        <v>171919869.507345</v>
      </c>
      <c r="Y356" s="5" t="n">
        <f aca="false">IF($G356=const_one,'Pro-Forma'!$F$24*$T356,const_zero)</f>
        <v>0</v>
      </c>
      <c r="Z356" s="5" t="n">
        <f aca="false">IF($H356=const_one,'Pro-Forma'!$F$23*$T356,const_zero)</f>
        <v>358166394.806969</v>
      </c>
      <c r="AA356" s="5" t="n">
        <f aca="false">IF($I356=const_one,'Pro-Forma'!$F$22*$T356,const_zero)</f>
        <v>0</v>
      </c>
      <c r="AB356" s="5" t="n">
        <f aca="false">('Pro-Forma'!$B$10+'Pro-Forma'!$B$11)*$T356</f>
        <v>20094053.7311734</v>
      </c>
      <c r="AC356" s="5" t="n">
        <f aca="false">common_rsa_total*$T356</f>
        <v>644699510.652545</v>
      </c>
      <c r="AD356" s="5" t="n">
        <f aca="false">IF($S356=const_one,pre_f_options_issued*($T356-option_strike_usd),const_zero)</f>
        <v>176583197.403485</v>
      </c>
      <c r="AE356" s="5" t="n">
        <f aca="false">J356+U356</f>
        <v>30000000</v>
      </c>
      <c r="AF356" s="5" t="n">
        <f aca="false">K356+V356</f>
        <v>439349842.385831</v>
      </c>
      <c r="AG356" s="5" t="n">
        <f aca="false">L356+W356</f>
        <v>124187131.512652</v>
      </c>
      <c r="AH356" s="5" t="n">
        <f aca="false">M356+X356</f>
        <v>171919869.507345</v>
      </c>
      <c r="AI356" s="5" t="n">
        <f aca="false">N356+Y356</f>
        <v>30000000</v>
      </c>
      <c r="AJ356" s="5" t="n">
        <f aca="false">O356+Z356</f>
        <v>358166394.806969</v>
      </c>
      <c r="AK356" s="5" t="n">
        <f aca="false">P356+AA356</f>
        <v>5000000</v>
      </c>
      <c r="AL356" s="5" t="n">
        <f aca="false">INDEX($AE$310:$AE$437,$B356-$C356*1+const_one)</f>
        <v>30000000</v>
      </c>
      <c r="AM356" s="5" t="n">
        <f aca="false">INDEX($AF$310:$AF$437,$B356-$D356*2+const_one)</f>
        <v>300000000</v>
      </c>
      <c r="AN356" s="5" t="n">
        <f aca="false">INDEX($AG$310:$AG$437,$B356-$E356*4+const_one)</f>
        <v>100000000</v>
      </c>
      <c r="AO356" s="5" t="n">
        <f aca="false">INDEX($AH$310:$AH$437,$B356-$F356*8+const_one)</f>
        <v>60000000</v>
      </c>
      <c r="AP356" s="5" t="n">
        <f aca="false">INDEX($AI$310:$AI$437,$B356-$G356*16+const_one)</f>
        <v>30000000</v>
      </c>
      <c r="AQ356" s="5" t="n">
        <f aca="false">INDEX($AJ$310:$AJ$437,$B356-$H356*32+const_one)</f>
        <v>15000000</v>
      </c>
      <c r="AR356" s="5" t="n">
        <f aca="false">INDEX($AK$310:$AK$437,$B356-$I356*64+const_one)</f>
        <v>5000000</v>
      </c>
      <c r="AS356" s="5" t="n">
        <f aca="false">INDEX($AE$310:$AE$437,$B356+(const_one-$C356)*1+const_one)</f>
        <v>56334669.3112282</v>
      </c>
      <c r="AT356" s="5" t="n">
        <f aca="false">INDEX($AF$310:$AF$437,$B356+(const_one-$D356)*2+const_one)</f>
        <v>439349842.385831</v>
      </c>
      <c r="AU356" s="5" t="n">
        <f aca="false">INDEX($AG$310:$AG$437,$B356+(const_one-$E356)*4+const_one)</f>
        <v>124187131.512652</v>
      </c>
      <c r="AV356" s="5" t="n">
        <f aca="false">INDEX($AH$310:$AH$437,$B356+(const_one-$F356)*8+const_one)</f>
        <v>171919869.507345</v>
      </c>
      <c r="AW356" s="5" t="n">
        <f aca="false">INDEX($AI$310:$AI$437,$B356+(const_one-$G356)*16+const_one)</f>
        <v>196439073.179682</v>
      </c>
      <c r="AX356" s="5" t="n">
        <f aca="false">INDEX($AJ$310:$AJ$437,$B356+(const_one-$H356)*32+const_one)</f>
        <v>358166394.806969</v>
      </c>
      <c r="AY356" s="5" t="n">
        <f aca="false">INDEX($AK$310:$AK$437,$B356+(const_one-$I356)*64+const_one)</f>
        <v>303065908.655704</v>
      </c>
      <c r="AZ356" s="5" t="n">
        <f aca="false">--($C356=--(AS356&gt;AL356))</f>
        <v>0</v>
      </c>
      <c r="BA356" s="5" t="n">
        <f aca="false">--($D356=--(AT356&gt;AM356))</f>
        <v>1</v>
      </c>
      <c r="BB356" s="5" t="n">
        <f aca="false">--($E356=--(AU356&gt;AN356))</f>
        <v>1</v>
      </c>
      <c r="BC356" s="5" t="n">
        <f aca="false">--($F356=--(AV356&gt;AO356))</f>
        <v>1</v>
      </c>
      <c r="BD356" s="5" t="n">
        <f aca="false">--($G356=--(AW356&gt;AP356))</f>
        <v>0</v>
      </c>
      <c r="BE356" s="5" t="n">
        <f aca="false">--($H356=--(AX356&gt;AQ356))</f>
        <v>1</v>
      </c>
      <c r="BF356" s="5" t="n">
        <f aca="false">--($I356=--(AY356&gt;AR356))</f>
        <v>0</v>
      </c>
      <c r="BG356" s="5" t="n">
        <f aca="false">SUM(AZ356:BF356)</f>
        <v>4</v>
      </c>
      <c r="BH356" s="5" t="n">
        <f aca="false">SUM(AE356:AK356)+AB356+AC356+AD356</f>
        <v>2000000000</v>
      </c>
    </row>
    <row r="357" customFormat="false" ht="15" hidden="true" customHeight="false" outlineLevel="0" collapsed="false">
      <c r="A357" s="5" t="n">
        <f aca="false">exit_value_3_usd</f>
        <v>2000000000</v>
      </c>
      <c r="B357" s="2" t="n">
        <f aca="false">ROW()-ROW($B$310)</f>
        <v>47</v>
      </c>
      <c r="C357" s="2" t="n">
        <f aca="false">MOD(QUOTIENT($B357,1),2)</f>
        <v>1</v>
      </c>
      <c r="D357" s="2" t="n">
        <f aca="false">MOD(QUOTIENT($B357,2),2)</f>
        <v>1</v>
      </c>
      <c r="E357" s="2" t="n">
        <f aca="false">MOD(QUOTIENT($B357,4),2)</f>
        <v>1</v>
      </c>
      <c r="F357" s="2" t="n">
        <f aca="false">MOD(QUOTIENT($B357,8),2)</f>
        <v>1</v>
      </c>
      <c r="G357" s="2" t="n">
        <f aca="false">MOD(QUOTIENT($B357,16),2)</f>
        <v>0</v>
      </c>
      <c r="H357" s="2" t="n">
        <f aca="false">MOD(QUOTIENT($B357,32),2)</f>
        <v>1</v>
      </c>
      <c r="I357" s="2" t="n">
        <f aca="false">MOD(QUOTIENT($B357,64),2)</f>
        <v>0</v>
      </c>
      <c r="J357" s="5" t="n">
        <f aca="false">IF($C357=const_zero,MIN(class_series_f_invested_usd,MAX(const_zero,$A357)),const_zero)</f>
        <v>0</v>
      </c>
      <c r="K357" s="5" t="n">
        <f aca="false">IF($D357=const_zero,MIN(class_series_e_invested_usd,MAX(const_zero,$A357-SUM($J357:$J357))),const_zero)</f>
        <v>0</v>
      </c>
      <c r="L357" s="5" t="n">
        <f aca="false">IF($E357=const_zero,MIN(class_series_d_invested_usd,MAX(const_zero,$A357-SUM($J357:$K357))),const_zero)</f>
        <v>0</v>
      </c>
      <c r="M357" s="5" t="n">
        <f aca="false">IF($F357=const_zero,MIN(class_series_c_invested_usd,MAX(const_zero,$A357-SUM($J357:$L357))),const_zero)</f>
        <v>0</v>
      </c>
      <c r="N357" s="5" t="n">
        <f aca="false">IF($G357=const_zero,MIN(class_series_b_invested_usd,MAX(const_zero,$A357-SUM($J357:$M357))),const_zero)</f>
        <v>30000000</v>
      </c>
      <c r="O357" s="5" t="n">
        <f aca="false">IF($H357=const_zero,MIN(class_series_a_invested_usd,MAX(const_zero,$A357-SUM($J357:$N357))),const_zero)</f>
        <v>0</v>
      </c>
      <c r="P357" s="5" t="n">
        <f aca="false">IF($I357=const_zero,MIN(class_seed_invested_usd,MAX(const_zero,$A357-SUM($J357:$O357))),const_zero)</f>
        <v>5000000</v>
      </c>
      <c r="Q357" s="5" t="n">
        <f aca="false">MAX(const_zero,$A357-SUM($J357:$P357))</f>
        <v>1965000000</v>
      </c>
      <c r="R357" s="9" t="n">
        <f aca="false">common_rsa_total+'Pro-Forma'!$B$10+'Pro-Forma'!$B$11+IF($C357=const_one,'Pro-Forma'!$B$5,const_zero)+IF($D357=const_one,'Pro-Forma'!$F$27,const_zero)+IF($E357=const_one,'Pro-Forma'!$F$26,const_zero)+IF($F357=const_one,'Pro-Forma'!$F$25,const_zero)+IF($G357=const_one,'Pro-Forma'!$F$24,const_zero)+IF($H357=const_one,'Pro-Forma'!$F$23,const_zero)+IF($I357=const_one,'Pro-Forma'!$F$22,const_zero)</f>
        <v>25344752.5358044</v>
      </c>
      <c r="S357" s="23" t="b">
        <f aca="false">IF($R357&gt;const_zero,--($Q357&gt;option_strike_usd*$R357),const_zero)</f>
        <v>1</v>
      </c>
      <c r="T357" s="7" t="n">
        <f aca="false">IF($R357&gt;const_zero,IF($S357=const_one,($Q357+option_strike_usd*pre_f_options_issued)/($R357+pre_f_options_issued),$Q357/$R357),const_zero)</f>
        <v>70.6596331739733</v>
      </c>
      <c r="U357" s="5" t="n">
        <f aca="false">IF($C357=const_one,'Pro-Forma'!$B$5*$T357,const_zero)</f>
        <v>56334669.3112282</v>
      </c>
      <c r="V357" s="5" t="n">
        <f aca="false">IF($D357=const_one,'Pro-Forma'!$F$27*$T357,const_zero)</f>
        <v>433378160.934904</v>
      </c>
      <c r="W357" s="5" t="n">
        <f aca="false">IF($E357=const_one,'Pro-Forma'!$F$26*$T357,const_zero)</f>
        <v>122499169.168861</v>
      </c>
      <c r="X357" s="5" t="n">
        <f aca="false">IF($F357=const_one,'Pro-Forma'!$F$25*$T357,const_zero)</f>
        <v>169583119.617536</v>
      </c>
      <c r="Y357" s="5" t="n">
        <f aca="false">IF($G357=const_one,'Pro-Forma'!$F$24*$T357,const_zero)</f>
        <v>0</v>
      </c>
      <c r="Z357" s="5" t="n">
        <f aca="false">IF($H357=const_one,'Pro-Forma'!$F$23*$T357,const_zero)</f>
        <v>353298165.869867</v>
      </c>
      <c r="AA357" s="5" t="n">
        <f aca="false">IF($I357=const_one,'Pro-Forma'!$F$22*$T357,const_zero)</f>
        <v>0</v>
      </c>
      <c r="AB357" s="5" t="n">
        <f aca="false">('Pro-Forma'!$B$10+'Pro-Forma'!$B$11)*$T357</f>
        <v>19820933.5969114</v>
      </c>
      <c r="AC357" s="5" t="n">
        <f aca="false">common_rsa_total*$T357</f>
        <v>635936698.56576</v>
      </c>
      <c r="AD357" s="5" t="n">
        <f aca="false">IF($S357=const_one,pre_f_options_issued*($T357-option_strike_usd),const_zero)</f>
        <v>174149082.934933</v>
      </c>
      <c r="AE357" s="5" t="n">
        <f aca="false">J357+U357</f>
        <v>56334669.3112282</v>
      </c>
      <c r="AF357" s="5" t="n">
        <f aca="false">K357+V357</f>
        <v>433378160.934904</v>
      </c>
      <c r="AG357" s="5" t="n">
        <f aca="false">L357+W357</f>
        <v>122499169.168861</v>
      </c>
      <c r="AH357" s="5" t="n">
        <f aca="false">M357+X357</f>
        <v>169583119.617536</v>
      </c>
      <c r="AI357" s="5" t="n">
        <f aca="false">N357+Y357</f>
        <v>30000000</v>
      </c>
      <c r="AJ357" s="5" t="n">
        <f aca="false">O357+Z357</f>
        <v>353298165.869867</v>
      </c>
      <c r="AK357" s="5" t="n">
        <f aca="false">P357+AA357</f>
        <v>5000000</v>
      </c>
      <c r="AL357" s="5" t="n">
        <f aca="false">INDEX($AE$310:$AE$437,$B357-$C357*1+const_one)</f>
        <v>30000000</v>
      </c>
      <c r="AM357" s="5" t="n">
        <f aca="false">INDEX($AF$310:$AF$437,$B357-$D357*2+const_one)</f>
        <v>300000000</v>
      </c>
      <c r="AN357" s="5" t="n">
        <f aca="false">INDEX($AG$310:$AG$437,$B357-$E357*4+const_one)</f>
        <v>100000000</v>
      </c>
      <c r="AO357" s="5" t="n">
        <f aca="false">INDEX($AH$310:$AH$437,$B357-$F357*8+const_one)</f>
        <v>60000000</v>
      </c>
      <c r="AP357" s="5" t="n">
        <f aca="false">INDEX($AI$310:$AI$437,$B357-$G357*16+const_one)</f>
        <v>30000000</v>
      </c>
      <c r="AQ357" s="5" t="n">
        <f aca="false">INDEX($AJ$310:$AJ$437,$B357-$H357*32+const_one)</f>
        <v>15000000</v>
      </c>
      <c r="AR357" s="5" t="n">
        <f aca="false">INDEX($AK$310:$AK$437,$B357-$I357*64+const_one)</f>
        <v>5000000</v>
      </c>
      <c r="AS357" s="5" t="n">
        <f aca="false">INDEX($AE$310:$AE$437,$B357+(const_one-$C357)*1+const_one)</f>
        <v>56334669.3112282</v>
      </c>
      <c r="AT357" s="5" t="n">
        <f aca="false">INDEX($AF$310:$AF$437,$B357+(const_one-$D357)*2+const_one)</f>
        <v>433378160.934904</v>
      </c>
      <c r="AU357" s="5" t="n">
        <f aca="false">INDEX($AG$310:$AG$437,$B357+(const_one-$E357)*4+const_one)</f>
        <v>122499169.168861</v>
      </c>
      <c r="AV357" s="5" t="n">
        <f aca="false">INDEX($AH$310:$AH$437,$B357+(const_one-$F357)*8+const_one)</f>
        <v>169583119.617536</v>
      </c>
      <c r="AW357" s="5" t="n">
        <f aca="false">INDEX($AI$310:$AI$437,$B357+(const_one-$G357)*16+const_one)</f>
        <v>194279399.48761</v>
      </c>
      <c r="AX357" s="5" t="n">
        <f aca="false">INDEX($AJ$310:$AJ$437,$B357+(const_one-$H357)*32+const_one)</f>
        <v>353298165.869867</v>
      </c>
      <c r="AY357" s="5" t="n">
        <f aca="false">INDEX($AK$310:$AK$437,$B357+(const_one-$I357)*64+const_one)</f>
        <v>300276276.682213</v>
      </c>
      <c r="AZ357" s="5" t="n">
        <f aca="false">--($C357=--(AS357&gt;AL357))</f>
        <v>1</v>
      </c>
      <c r="BA357" s="5" t="n">
        <f aca="false">--($D357=--(AT357&gt;AM357))</f>
        <v>1</v>
      </c>
      <c r="BB357" s="5" t="n">
        <f aca="false">--($E357=--(AU357&gt;AN357))</f>
        <v>1</v>
      </c>
      <c r="BC357" s="5" t="n">
        <f aca="false">--($F357=--(AV357&gt;AO357))</f>
        <v>1</v>
      </c>
      <c r="BD357" s="5" t="n">
        <f aca="false">--($G357=--(AW357&gt;AP357))</f>
        <v>0</v>
      </c>
      <c r="BE357" s="5" t="n">
        <f aca="false">--($H357=--(AX357&gt;AQ357))</f>
        <v>1</v>
      </c>
      <c r="BF357" s="5" t="n">
        <f aca="false">--($I357=--(AY357&gt;AR357))</f>
        <v>0</v>
      </c>
      <c r="BG357" s="5" t="n">
        <f aca="false">SUM(AZ357:BF357)</f>
        <v>5</v>
      </c>
      <c r="BH357" s="5" t="n">
        <f aca="false">SUM(AE357:AK357)+AB357+AC357+AD357</f>
        <v>2000000000</v>
      </c>
    </row>
    <row r="358" customFormat="false" ht="15" hidden="true" customHeight="false" outlineLevel="0" collapsed="false">
      <c r="A358" s="5" t="n">
        <f aca="false">exit_value_3_usd</f>
        <v>2000000000</v>
      </c>
      <c r="B358" s="2" t="n">
        <f aca="false">ROW()-ROW($B$310)</f>
        <v>48</v>
      </c>
      <c r="C358" s="2" t="n">
        <f aca="false">MOD(QUOTIENT($B358,1),2)</f>
        <v>0</v>
      </c>
      <c r="D358" s="2" t="n">
        <f aca="false">MOD(QUOTIENT($B358,2),2)</f>
        <v>0</v>
      </c>
      <c r="E358" s="2" t="n">
        <f aca="false">MOD(QUOTIENT($B358,4),2)</f>
        <v>0</v>
      </c>
      <c r="F358" s="2" t="n">
        <f aca="false">MOD(QUOTIENT($B358,8),2)</f>
        <v>0</v>
      </c>
      <c r="G358" s="2" t="n">
        <f aca="false">MOD(QUOTIENT($B358,16),2)</f>
        <v>1</v>
      </c>
      <c r="H358" s="2" t="n">
        <f aca="false">MOD(QUOTIENT($B358,32),2)</f>
        <v>1</v>
      </c>
      <c r="I358" s="2" t="n">
        <f aca="false">MOD(QUOTIENT($B358,64),2)</f>
        <v>0</v>
      </c>
      <c r="J358" s="5" t="n">
        <f aca="false">IF($C358=const_zero,MIN(class_series_f_invested_usd,MAX(const_zero,$A358)),const_zero)</f>
        <v>30000000</v>
      </c>
      <c r="K358" s="5" t="n">
        <f aca="false">IF($D358=const_zero,MIN(class_series_e_invested_usd,MAX(const_zero,$A358-SUM($J358:$J358))),const_zero)</f>
        <v>300000000</v>
      </c>
      <c r="L358" s="5" t="n">
        <f aca="false">IF($E358=const_zero,MIN(class_series_d_invested_usd,MAX(const_zero,$A358-SUM($J358:$K358))),const_zero)</f>
        <v>100000000</v>
      </c>
      <c r="M358" s="5" t="n">
        <f aca="false">IF($F358=const_zero,MIN(class_series_c_invested_usd,MAX(const_zero,$A358-SUM($J358:$L358))),const_zero)</f>
        <v>60000000</v>
      </c>
      <c r="N358" s="5" t="n">
        <f aca="false">IF($G358=const_zero,MIN(class_series_b_invested_usd,MAX(const_zero,$A358-SUM($J358:$M358))),const_zero)</f>
        <v>0</v>
      </c>
      <c r="O358" s="5" t="n">
        <f aca="false">IF($H358=const_zero,MIN(class_series_a_invested_usd,MAX(const_zero,$A358-SUM($J358:$N358))),const_zero)</f>
        <v>0</v>
      </c>
      <c r="P358" s="5" t="n">
        <f aca="false">IF($I358=const_zero,MIN(class_seed_invested_usd,MAX(const_zero,$A358-SUM($J358:$O358))),const_zero)</f>
        <v>5000000</v>
      </c>
      <c r="Q358" s="5" t="n">
        <f aca="false">MAX(const_zero,$A358-SUM($J358:$P358))</f>
        <v>1505000000</v>
      </c>
      <c r="R358" s="9" t="n">
        <f aca="false">common_rsa_total+'Pro-Forma'!$B$10+'Pro-Forma'!$B$11+IF($C358=const_one,'Pro-Forma'!$B$5,const_zero)+IF($D358=const_one,'Pro-Forma'!$F$27,const_zero)+IF($E358=const_one,'Pro-Forma'!$F$26,const_zero)+IF($F358=const_one,'Pro-Forma'!$F$25,const_zero)+IF($G358=const_one,'Pro-Forma'!$F$24,const_zero)+IF($H358=const_one,'Pro-Forma'!$F$23,const_zero)+IF($I358=const_one,'Pro-Forma'!$F$22,const_zero)</f>
        <v>17280512.8289884</v>
      </c>
      <c r="S358" s="23" t="b">
        <f aca="false">IF($R358&gt;const_zero,--($Q358&gt;option_strike_usd*$R358),const_zero)</f>
        <v>1</v>
      </c>
      <c r="T358" s="7" t="n">
        <f aca="false">IF($R358&gt;const_zero,IF($S358=const_one,($Q358+option_strike_usd*pre_f_options_issued)/($R358+pre_f_options_issued),$Q358/$R358),const_zero)</f>
        <v>76.2113709099977</v>
      </c>
      <c r="U358" s="5" t="n">
        <f aca="false">IF($C358=const_one,'Pro-Forma'!$B$5*$T358,const_zero)</f>
        <v>0</v>
      </c>
      <c r="V358" s="5" t="n">
        <f aca="false">IF($D358=const_one,'Pro-Forma'!$F$27*$T358,const_zero)</f>
        <v>0</v>
      </c>
      <c r="W358" s="5" t="n">
        <f aca="false">IF($E358=const_one,'Pro-Forma'!$F$26*$T358,const_zero)</f>
        <v>0</v>
      </c>
      <c r="X358" s="5" t="n">
        <f aca="false">IF($F358=const_one,'Pro-Forma'!$F$25*$T358,const_zero)</f>
        <v>0</v>
      </c>
      <c r="Y358" s="5" t="n">
        <f aca="false">IF($G358=const_one,'Pro-Forma'!$F$24*$T358,const_zero)</f>
        <v>228634112.729993</v>
      </c>
      <c r="Z358" s="5" t="n">
        <f aca="false">IF($H358=const_one,'Pro-Forma'!$F$23*$T358,const_zero)</f>
        <v>381056854.549988</v>
      </c>
      <c r="AA358" s="5" t="n">
        <f aca="false">IF($I358=const_one,'Pro-Forma'!$F$22*$T358,const_zero)</f>
        <v>0</v>
      </c>
      <c r="AB358" s="5" t="n">
        <f aca="false">('Pro-Forma'!$B$10+'Pro-Forma'!$B$11)*$T358</f>
        <v>21378267.2550451</v>
      </c>
      <c r="AC358" s="5" t="n">
        <f aca="false">common_rsa_total*$T358</f>
        <v>685902338.189979</v>
      </c>
      <c r="AD358" s="5" t="n">
        <f aca="false">IF($S358=const_one,pre_f_options_issued*($T358-option_strike_usd),const_zero)</f>
        <v>188028427.274994</v>
      </c>
      <c r="AE358" s="5" t="n">
        <f aca="false">J358+U358</f>
        <v>30000000</v>
      </c>
      <c r="AF358" s="5" t="n">
        <f aca="false">K358+V358</f>
        <v>300000000</v>
      </c>
      <c r="AG358" s="5" t="n">
        <f aca="false">L358+W358</f>
        <v>100000000</v>
      </c>
      <c r="AH358" s="5" t="n">
        <f aca="false">M358+X358</f>
        <v>60000000</v>
      </c>
      <c r="AI358" s="5" t="n">
        <f aca="false">N358+Y358</f>
        <v>228634112.729993</v>
      </c>
      <c r="AJ358" s="5" t="n">
        <f aca="false">O358+Z358</f>
        <v>381056854.549988</v>
      </c>
      <c r="AK358" s="5" t="n">
        <f aca="false">P358+AA358</f>
        <v>5000000</v>
      </c>
      <c r="AL358" s="5" t="n">
        <f aca="false">INDEX($AE$310:$AE$437,$B358-$C358*1+const_one)</f>
        <v>30000000</v>
      </c>
      <c r="AM358" s="5" t="n">
        <f aca="false">INDEX($AF$310:$AF$437,$B358-$D358*2+const_one)</f>
        <v>300000000</v>
      </c>
      <c r="AN358" s="5" t="n">
        <f aca="false">INDEX($AG$310:$AG$437,$B358-$E358*4+const_one)</f>
        <v>100000000</v>
      </c>
      <c r="AO358" s="5" t="n">
        <f aca="false">INDEX($AH$310:$AH$437,$B358-$F358*8+const_one)</f>
        <v>60000000</v>
      </c>
      <c r="AP358" s="5" t="n">
        <f aca="false">INDEX($AI$310:$AI$437,$B358-$G358*16+const_one)</f>
        <v>30000000</v>
      </c>
      <c r="AQ358" s="5" t="n">
        <f aca="false">INDEX($AJ$310:$AJ$437,$B358-$H358*32+const_one)</f>
        <v>15000000</v>
      </c>
      <c r="AR358" s="5" t="n">
        <f aca="false">INDEX($AK$310:$AK$437,$B358-$I358*64+const_one)</f>
        <v>5000000</v>
      </c>
      <c r="AS358" s="5" t="n">
        <f aca="false">INDEX($AE$310:$AE$437,$B358+(const_one-$C358)*1+const_one)</f>
        <v>59569088.7401671</v>
      </c>
      <c r="AT358" s="5" t="n">
        <f aca="false">INDEX($AF$310:$AF$437,$B358+(const_one-$D358)*2+const_one)</f>
        <v>427801489.49004</v>
      </c>
      <c r="AU358" s="5" t="n">
        <f aca="false">INDEX($AG$310:$AG$437,$B358+(const_one-$E358)*4+const_one)</f>
        <v>129535339.468984</v>
      </c>
      <c r="AV358" s="5" t="n">
        <f aca="false">INDEX($AH$310:$AH$437,$B358+(const_one-$F358)*8+const_one)</f>
        <v>169608341.745973</v>
      </c>
      <c r="AW358" s="5" t="n">
        <f aca="false">INDEX($AI$310:$AI$437,$B358+(const_one-$G358)*16+const_one)</f>
        <v>228634112.729993</v>
      </c>
      <c r="AX358" s="5" t="n">
        <f aca="false">INDEX($AJ$310:$AJ$437,$B358+(const_one-$H358)*32+const_one)</f>
        <v>381056854.549988</v>
      </c>
      <c r="AY358" s="5" t="n">
        <f aca="false">INDEX($AK$310:$AK$437,$B358+(const_one-$I358)*64+const_one)</f>
        <v>305179317.804648</v>
      </c>
      <c r="AZ358" s="5" t="n">
        <f aca="false">--($C358=--(AS358&gt;AL358))</f>
        <v>0</v>
      </c>
      <c r="BA358" s="5" t="n">
        <f aca="false">--($D358=--(AT358&gt;AM358))</f>
        <v>0</v>
      </c>
      <c r="BB358" s="5" t="n">
        <f aca="false">--($E358=--(AU358&gt;AN358))</f>
        <v>0</v>
      </c>
      <c r="BC358" s="5" t="n">
        <f aca="false">--($F358=--(AV358&gt;AO358))</f>
        <v>0</v>
      </c>
      <c r="BD358" s="5" t="n">
        <f aca="false">--($G358=--(AW358&gt;AP358))</f>
        <v>1</v>
      </c>
      <c r="BE358" s="5" t="n">
        <f aca="false">--($H358=--(AX358&gt;AQ358))</f>
        <v>1</v>
      </c>
      <c r="BF358" s="5" t="n">
        <f aca="false">--($I358=--(AY358&gt;AR358))</f>
        <v>0</v>
      </c>
      <c r="BG358" s="5" t="n">
        <f aca="false">SUM(AZ358:BF358)</f>
        <v>2</v>
      </c>
      <c r="BH358" s="5" t="n">
        <f aca="false">SUM(AE358:AK358)+AB358+AC358+AD358</f>
        <v>2000000000</v>
      </c>
    </row>
    <row r="359" customFormat="false" ht="15" hidden="true" customHeight="false" outlineLevel="0" collapsed="false">
      <c r="A359" s="5" t="n">
        <f aca="false">exit_value_3_usd</f>
        <v>2000000000</v>
      </c>
      <c r="B359" s="2" t="n">
        <f aca="false">ROW()-ROW($B$310)</f>
        <v>49</v>
      </c>
      <c r="C359" s="2" t="n">
        <f aca="false">MOD(QUOTIENT($B359,1),2)</f>
        <v>1</v>
      </c>
      <c r="D359" s="2" t="n">
        <f aca="false">MOD(QUOTIENT($B359,2),2)</f>
        <v>0</v>
      </c>
      <c r="E359" s="2" t="n">
        <f aca="false">MOD(QUOTIENT($B359,4),2)</f>
        <v>0</v>
      </c>
      <c r="F359" s="2" t="n">
        <f aca="false">MOD(QUOTIENT($B359,8),2)</f>
        <v>0</v>
      </c>
      <c r="G359" s="2" t="n">
        <f aca="false">MOD(QUOTIENT($B359,16),2)</f>
        <v>1</v>
      </c>
      <c r="H359" s="2" t="n">
        <f aca="false">MOD(QUOTIENT($B359,32),2)</f>
        <v>1</v>
      </c>
      <c r="I359" s="2" t="n">
        <f aca="false">MOD(QUOTIENT($B359,64),2)</f>
        <v>0</v>
      </c>
      <c r="J359" s="5" t="n">
        <f aca="false">IF($C359=const_zero,MIN(class_series_f_invested_usd,MAX(const_zero,$A359)),const_zero)</f>
        <v>0</v>
      </c>
      <c r="K359" s="5" t="n">
        <f aca="false">IF($D359=const_zero,MIN(class_series_e_invested_usd,MAX(const_zero,$A359-SUM($J359:$J359))),const_zero)</f>
        <v>300000000</v>
      </c>
      <c r="L359" s="5" t="n">
        <f aca="false">IF($E359=const_zero,MIN(class_series_d_invested_usd,MAX(const_zero,$A359-SUM($J359:$K359))),const_zero)</f>
        <v>100000000</v>
      </c>
      <c r="M359" s="5" t="n">
        <f aca="false">IF($F359=const_zero,MIN(class_series_c_invested_usd,MAX(const_zero,$A359-SUM($J359:$L359))),const_zero)</f>
        <v>60000000</v>
      </c>
      <c r="N359" s="5" t="n">
        <f aca="false">IF($G359=const_zero,MIN(class_series_b_invested_usd,MAX(const_zero,$A359-SUM($J359:$M359))),const_zero)</f>
        <v>0</v>
      </c>
      <c r="O359" s="5" t="n">
        <f aca="false">IF($H359=const_zero,MIN(class_series_a_invested_usd,MAX(const_zero,$A359-SUM($J359:$N359))),const_zero)</f>
        <v>0</v>
      </c>
      <c r="P359" s="5" t="n">
        <f aca="false">IF($I359=const_zero,MIN(class_seed_invested_usd,MAX(const_zero,$A359-SUM($J359:$O359))),const_zero)</f>
        <v>5000000</v>
      </c>
      <c r="Q359" s="5" t="n">
        <f aca="false">MAX(const_zero,$A359-SUM($J359:$P359))</f>
        <v>1535000000</v>
      </c>
      <c r="R359" s="9" t="n">
        <f aca="false">common_rsa_total+'Pro-Forma'!$B$10+'Pro-Forma'!$B$11+IF($C359=const_one,'Pro-Forma'!$B$5,const_zero)+IF($D359=const_one,'Pro-Forma'!$F$27,const_zero)+IF($E359=const_one,'Pro-Forma'!$F$26,const_zero)+IF($F359=const_one,'Pro-Forma'!$F$25,const_zero)+IF($G359=const_one,'Pro-Forma'!$F$24,const_zero)+IF($H359=const_one,'Pro-Forma'!$F$23,const_zero)+IF($I359=const_one,'Pro-Forma'!$F$22,const_zero)</f>
        <v>18077780.8981917</v>
      </c>
      <c r="S359" s="23" t="b">
        <f aca="false">IF($R359&gt;const_zero,--($Q359&gt;option_strike_usd*$R359),const_zero)</f>
        <v>1</v>
      </c>
      <c r="T359" s="7" t="n">
        <f aca="false">IF($R359&gt;const_zero,IF($S359=const_one,($Q359+option_strike_usd*pre_f_options_issued)/($R359+pre_f_options_issued),$Q359/$R359),const_zero)</f>
        <v>74.7165113481751</v>
      </c>
      <c r="U359" s="5" t="n">
        <f aca="false">IF($C359=const_one,'Pro-Forma'!$B$5*$T359,const_zero)</f>
        <v>59569088.7401671</v>
      </c>
      <c r="V359" s="5" t="n">
        <f aca="false">IF($D359=const_one,'Pro-Forma'!$F$27*$T359,const_zero)</f>
        <v>0</v>
      </c>
      <c r="W359" s="5" t="n">
        <f aca="false">IF($E359=const_one,'Pro-Forma'!$F$26*$T359,const_zero)</f>
        <v>0</v>
      </c>
      <c r="X359" s="5" t="n">
        <f aca="false">IF($F359=const_one,'Pro-Forma'!$F$25*$T359,const_zero)</f>
        <v>0</v>
      </c>
      <c r="Y359" s="5" t="n">
        <f aca="false">IF($G359=const_one,'Pro-Forma'!$F$24*$T359,const_zero)</f>
        <v>224149534.044525</v>
      </c>
      <c r="Z359" s="5" t="n">
        <f aca="false">IF($H359=const_one,'Pro-Forma'!$F$23*$T359,const_zero)</f>
        <v>373582556.740876</v>
      </c>
      <c r="AA359" s="5" t="n">
        <f aca="false">IF($I359=const_one,'Pro-Forma'!$F$22*$T359,const_zero)</f>
        <v>0</v>
      </c>
      <c r="AB359" s="5" t="n">
        <f aca="false">('Pro-Forma'!$B$10+'Pro-Forma'!$B$11)*$T359</f>
        <v>20958939.970418</v>
      </c>
      <c r="AC359" s="5" t="n">
        <f aca="false">common_rsa_total*$T359</f>
        <v>672448602.133576</v>
      </c>
      <c r="AD359" s="5" t="n">
        <f aca="false">IF($S359=const_one,pre_f_options_issued*($T359-option_strike_usd),const_zero)</f>
        <v>184291278.370438</v>
      </c>
      <c r="AE359" s="5" t="n">
        <f aca="false">J359+U359</f>
        <v>59569088.7401671</v>
      </c>
      <c r="AF359" s="5" t="n">
        <f aca="false">K359+V359</f>
        <v>300000000</v>
      </c>
      <c r="AG359" s="5" t="n">
        <f aca="false">L359+W359</f>
        <v>100000000</v>
      </c>
      <c r="AH359" s="5" t="n">
        <f aca="false">M359+X359</f>
        <v>60000000</v>
      </c>
      <c r="AI359" s="5" t="n">
        <f aca="false">N359+Y359</f>
        <v>224149534.044525</v>
      </c>
      <c r="AJ359" s="5" t="n">
        <f aca="false">O359+Z359</f>
        <v>373582556.740876</v>
      </c>
      <c r="AK359" s="5" t="n">
        <f aca="false">P359+AA359</f>
        <v>5000000</v>
      </c>
      <c r="AL359" s="5" t="n">
        <f aca="false">INDEX($AE$310:$AE$437,$B359-$C359*1+const_one)</f>
        <v>30000000</v>
      </c>
      <c r="AM359" s="5" t="n">
        <f aca="false">INDEX($AF$310:$AF$437,$B359-$D359*2+const_one)</f>
        <v>300000000</v>
      </c>
      <c r="AN359" s="5" t="n">
        <f aca="false">INDEX($AG$310:$AG$437,$B359-$E359*4+const_one)</f>
        <v>100000000</v>
      </c>
      <c r="AO359" s="5" t="n">
        <f aca="false">INDEX($AH$310:$AH$437,$B359-$F359*8+const_one)</f>
        <v>60000000</v>
      </c>
      <c r="AP359" s="5" t="n">
        <f aca="false">INDEX($AI$310:$AI$437,$B359-$G359*16+const_one)</f>
        <v>30000000</v>
      </c>
      <c r="AQ359" s="5" t="n">
        <f aca="false">INDEX($AJ$310:$AJ$437,$B359-$H359*32+const_one)</f>
        <v>15000000</v>
      </c>
      <c r="AR359" s="5" t="n">
        <f aca="false">INDEX($AK$310:$AK$437,$B359-$I359*64+const_one)</f>
        <v>5000000</v>
      </c>
      <c r="AS359" s="5" t="n">
        <f aca="false">INDEX($AE$310:$AE$437,$B359+(const_one-$C359)*1+const_one)</f>
        <v>59569088.7401671</v>
      </c>
      <c r="AT359" s="5" t="n">
        <f aca="false">INDEX($AF$310:$AF$437,$B359+(const_one-$D359)*2+const_one)</f>
        <v>421921055.801596</v>
      </c>
      <c r="AU359" s="5" t="n">
        <f aca="false">INDEX($AG$310:$AG$437,$B359+(const_one-$E359)*4+const_one)</f>
        <v>127237645.238073</v>
      </c>
      <c r="AV359" s="5" t="n">
        <f aca="false">INDEX($AH$310:$AH$437,$B359+(const_one-$F359)*8+const_one)</f>
        <v>166856843.878328</v>
      </c>
      <c r="AW359" s="5" t="n">
        <f aca="false">INDEX($AI$310:$AI$437,$B359+(const_one-$G359)*16+const_one)</f>
        <v>224149534.044525</v>
      </c>
      <c r="AX359" s="5" t="n">
        <f aca="false">INDEX($AJ$310:$AJ$437,$B359+(const_one-$H359)*32+const_one)</f>
        <v>373582556.740876</v>
      </c>
      <c r="AY359" s="5" t="n">
        <f aca="false">INDEX($AK$310:$AK$437,$B359+(const_one-$I359)*64+const_one)</f>
        <v>301531240.364377</v>
      </c>
      <c r="AZ359" s="5" t="n">
        <f aca="false">--($C359=--(AS359&gt;AL359))</f>
        <v>1</v>
      </c>
      <c r="BA359" s="5" t="n">
        <f aca="false">--($D359=--(AT359&gt;AM359))</f>
        <v>0</v>
      </c>
      <c r="BB359" s="5" t="n">
        <f aca="false">--($E359=--(AU359&gt;AN359))</f>
        <v>0</v>
      </c>
      <c r="BC359" s="5" t="n">
        <f aca="false">--($F359=--(AV359&gt;AO359))</f>
        <v>0</v>
      </c>
      <c r="BD359" s="5" t="n">
        <f aca="false">--($G359=--(AW359&gt;AP359))</f>
        <v>1</v>
      </c>
      <c r="BE359" s="5" t="n">
        <f aca="false">--($H359=--(AX359&gt;AQ359))</f>
        <v>1</v>
      </c>
      <c r="BF359" s="5" t="n">
        <f aca="false">--($I359=--(AY359&gt;AR359))</f>
        <v>0</v>
      </c>
      <c r="BG359" s="5" t="n">
        <f aca="false">SUM(AZ359:BF359)</f>
        <v>3</v>
      </c>
      <c r="BH359" s="5" t="n">
        <f aca="false">SUM(AE359:AK359)+AB359+AC359+AD359</f>
        <v>2000000000</v>
      </c>
    </row>
    <row r="360" customFormat="false" ht="15" hidden="true" customHeight="false" outlineLevel="0" collapsed="false">
      <c r="A360" s="5" t="n">
        <f aca="false">exit_value_3_usd</f>
        <v>2000000000</v>
      </c>
      <c r="B360" s="2" t="n">
        <f aca="false">ROW()-ROW($B$310)</f>
        <v>50</v>
      </c>
      <c r="C360" s="2" t="n">
        <f aca="false">MOD(QUOTIENT($B360,1),2)</f>
        <v>0</v>
      </c>
      <c r="D360" s="2" t="n">
        <f aca="false">MOD(QUOTIENT($B360,2),2)</f>
        <v>1</v>
      </c>
      <c r="E360" s="2" t="n">
        <f aca="false">MOD(QUOTIENT($B360,4),2)</f>
        <v>0</v>
      </c>
      <c r="F360" s="2" t="n">
        <f aca="false">MOD(QUOTIENT($B360,8),2)</f>
        <v>0</v>
      </c>
      <c r="G360" s="2" t="n">
        <f aca="false">MOD(QUOTIENT($B360,16),2)</f>
        <v>1</v>
      </c>
      <c r="H360" s="2" t="n">
        <f aca="false">MOD(QUOTIENT($B360,32),2)</f>
        <v>1</v>
      </c>
      <c r="I360" s="2" t="n">
        <f aca="false">MOD(QUOTIENT($B360,64),2)</f>
        <v>0</v>
      </c>
      <c r="J360" s="5" t="n">
        <f aca="false">IF($C360=const_zero,MIN(class_series_f_invested_usd,MAX(const_zero,$A360)),const_zero)</f>
        <v>30000000</v>
      </c>
      <c r="K360" s="5" t="n">
        <f aca="false">IF($D360=const_zero,MIN(class_series_e_invested_usd,MAX(const_zero,$A360-SUM($J360:$J360))),const_zero)</f>
        <v>0</v>
      </c>
      <c r="L360" s="5" t="n">
        <f aca="false">IF($E360=const_zero,MIN(class_series_d_invested_usd,MAX(const_zero,$A360-SUM($J360:$K360))),const_zero)</f>
        <v>100000000</v>
      </c>
      <c r="M360" s="5" t="n">
        <f aca="false">IF($F360=const_zero,MIN(class_series_c_invested_usd,MAX(const_zero,$A360-SUM($J360:$L360))),const_zero)</f>
        <v>60000000</v>
      </c>
      <c r="N360" s="5" t="n">
        <f aca="false">IF($G360=const_zero,MIN(class_series_b_invested_usd,MAX(const_zero,$A360-SUM($J360:$M360))),const_zero)</f>
        <v>0</v>
      </c>
      <c r="O360" s="5" t="n">
        <f aca="false">IF($H360=const_zero,MIN(class_series_a_invested_usd,MAX(const_zero,$A360-SUM($J360:$N360))),const_zero)</f>
        <v>0</v>
      </c>
      <c r="P360" s="5" t="n">
        <f aca="false">IF($I360=const_zero,MIN(class_seed_invested_usd,MAX(const_zero,$A360-SUM($J360:$O360))),const_zero)</f>
        <v>5000000</v>
      </c>
      <c r="Q360" s="5" t="n">
        <f aca="false">MAX(const_zero,$A360-SUM($J360:$P360))</f>
        <v>1805000000</v>
      </c>
      <c r="R360" s="9" t="n">
        <f aca="false">common_rsa_total+'Pro-Forma'!$B$10+'Pro-Forma'!$B$11+IF($C360=const_one,'Pro-Forma'!$B$5,const_zero)+IF($D360=const_one,'Pro-Forma'!$F$27,const_zero)+IF($E360=const_one,'Pro-Forma'!$F$26,const_zero)+IF($F360=const_one,'Pro-Forma'!$F$25,const_zero)+IF($G360=const_one,'Pro-Forma'!$F$24,const_zero)+IF($H360=const_one,'Pro-Forma'!$F$23,const_zero)+IF($I360=const_one,'Pro-Forma'!$F$22,const_zero)</f>
        <v>23413833.1063222</v>
      </c>
      <c r="S360" s="23" t="b">
        <f aca="false">IF($R360&gt;const_zero,--($Q360&gt;option_strike_usd*$R360),const_zero)</f>
        <v>1</v>
      </c>
      <c r="T360" s="7" t="n">
        <f aca="false">IF($R360&gt;const_zero,IF($S360=const_one,($Q360+option_strike_usd*pre_f_options_issued)/($R360+pre_f_options_issued),$Q360/$R360),const_zero)</f>
        <v>69.7503913289857</v>
      </c>
      <c r="U360" s="5" t="n">
        <f aca="false">IF($C360=const_one,'Pro-Forma'!$B$5*$T360,const_zero)</f>
        <v>0</v>
      </c>
      <c r="V360" s="5" t="n">
        <f aca="false">IF($D360=const_one,'Pro-Forma'!$F$27*$T360,const_zero)</f>
        <v>427801489.49004</v>
      </c>
      <c r="W360" s="5" t="n">
        <f aca="false">IF($E360=const_one,'Pro-Forma'!$F$26*$T360,const_zero)</f>
        <v>0</v>
      </c>
      <c r="X360" s="5" t="n">
        <f aca="false">IF($F360=const_one,'Pro-Forma'!$F$25*$T360,const_zero)</f>
        <v>0</v>
      </c>
      <c r="Y360" s="5" t="n">
        <f aca="false">IF($G360=const_one,'Pro-Forma'!$F$24*$T360,const_zero)</f>
        <v>209251173.986957</v>
      </c>
      <c r="Z360" s="5" t="n">
        <f aca="false">IF($H360=const_one,'Pro-Forma'!$F$23*$T360,const_zero)</f>
        <v>348751956.644928</v>
      </c>
      <c r="AA360" s="5" t="n">
        <f aca="false">IF($I360=const_one,'Pro-Forma'!$F$22*$T360,const_zero)</f>
        <v>0</v>
      </c>
      <c r="AB360" s="5" t="n">
        <f aca="false">('Pro-Forma'!$B$10+'Pro-Forma'!$B$11)*$T360</f>
        <v>19565879.5947394</v>
      </c>
      <c r="AC360" s="5" t="n">
        <f aca="false">common_rsa_total*$T360</f>
        <v>627753521.960871</v>
      </c>
      <c r="AD360" s="5" t="n">
        <f aca="false">IF($S360=const_one,pre_f_options_issued*($T360-option_strike_usd),const_zero)</f>
        <v>171875978.322464</v>
      </c>
      <c r="AE360" s="5" t="n">
        <f aca="false">J360+U360</f>
        <v>30000000</v>
      </c>
      <c r="AF360" s="5" t="n">
        <f aca="false">K360+V360</f>
        <v>427801489.49004</v>
      </c>
      <c r="AG360" s="5" t="n">
        <f aca="false">L360+W360</f>
        <v>100000000</v>
      </c>
      <c r="AH360" s="5" t="n">
        <f aca="false">M360+X360</f>
        <v>60000000</v>
      </c>
      <c r="AI360" s="5" t="n">
        <f aca="false">N360+Y360</f>
        <v>209251173.986957</v>
      </c>
      <c r="AJ360" s="5" t="n">
        <f aca="false">O360+Z360</f>
        <v>348751956.644928</v>
      </c>
      <c r="AK360" s="5" t="n">
        <f aca="false">P360+AA360</f>
        <v>5000000</v>
      </c>
      <c r="AL360" s="5" t="n">
        <f aca="false">INDEX($AE$310:$AE$437,$B360-$C360*1+const_one)</f>
        <v>30000000</v>
      </c>
      <c r="AM360" s="5" t="n">
        <f aca="false">INDEX($AF$310:$AF$437,$B360-$D360*2+const_one)</f>
        <v>300000000</v>
      </c>
      <c r="AN360" s="5" t="n">
        <f aca="false">INDEX($AG$310:$AG$437,$B360-$E360*4+const_one)</f>
        <v>100000000</v>
      </c>
      <c r="AO360" s="5" t="n">
        <f aca="false">INDEX($AH$310:$AH$437,$B360-$F360*8+const_one)</f>
        <v>60000000</v>
      </c>
      <c r="AP360" s="5" t="n">
        <f aca="false">INDEX($AI$310:$AI$437,$B360-$G360*16+const_one)</f>
        <v>30000000</v>
      </c>
      <c r="AQ360" s="5" t="n">
        <f aca="false">INDEX($AJ$310:$AJ$437,$B360-$H360*32+const_one)</f>
        <v>15000000</v>
      </c>
      <c r="AR360" s="5" t="n">
        <f aca="false">INDEX($AK$310:$AK$437,$B360-$I360*64+const_one)</f>
        <v>5000000</v>
      </c>
      <c r="AS360" s="5" t="n">
        <f aca="false">INDEX($AE$310:$AE$437,$B360+(const_one-$C360)*1+const_one)</f>
        <v>54845364.3874256</v>
      </c>
      <c r="AT360" s="5" t="n">
        <f aca="false">INDEX($AF$310:$AF$437,$B360+(const_one-$D360)*2+const_one)</f>
        <v>427801489.49004</v>
      </c>
      <c r="AU360" s="5" t="n">
        <f aca="false">INDEX($AG$310:$AG$437,$B360+(const_one-$E360)*4+const_one)</f>
        <v>119610880.828117</v>
      </c>
      <c r="AV360" s="5" t="n">
        <f aca="false">INDEX($AH$310:$AH$437,$B360+(const_one-$F360)*8+const_one)</f>
        <v>158297182.270217</v>
      </c>
      <c r="AW360" s="5" t="n">
        <f aca="false">INDEX($AI$310:$AI$437,$B360+(const_one-$G360)*16+const_one)</f>
        <v>209251173.986957</v>
      </c>
      <c r="AX360" s="5" t="n">
        <f aca="false">INDEX($AJ$310:$AJ$437,$B360+(const_one-$H360)*32+const_one)</f>
        <v>348751956.644928</v>
      </c>
      <c r="AY360" s="5" t="n">
        <f aca="false">INDEX($AK$310:$AK$437,$B360+(const_one-$I360)*64+const_one)</f>
        <v>293153552.612879</v>
      </c>
      <c r="AZ360" s="5" t="n">
        <f aca="false">--($C360=--(AS360&gt;AL360))</f>
        <v>0</v>
      </c>
      <c r="BA360" s="5" t="n">
        <f aca="false">--($D360=--(AT360&gt;AM360))</f>
        <v>1</v>
      </c>
      <c r="BB360" s="5" t="n">
        <f aca="false">--($E360=--(AU360&gt;AN360))</f>
        <v>0</v>
      </c>
      <c r="BC360" s="5" t="n">
        <f aca="false">--($F360=--(AV360&gt;AO360))</f>
        <v>0</v>
      </c>
      <c r="BD360" s="5" t="n">
        <f aca="false">--($G360=--(AW360&gt;AP360))</f>
        <v>1</v>
      </c>
      <c r="BE360" s="5" t="n">
        <f aca="false">--($H360=--(AX360&gt;AQ360))</f>
        <v>1</v>
      </c>
      <c r="BF360" s="5" t="n">
        <f aca="false">--($I360=--(AY360&gt;AR360))</f>
        <v>0</v>
      </c>
      <c r="BG360" s="5" t="n">
        <f aca="false">SUM(AZ360:BF360)</f>
        <v>3</v>
      </c>
      <c r="BH360" s="5" t="n">
        <f aca="false">SUM(AE360:AK360)+AB360+AC360+AD360</f>
        <v>2000000000</v>
      </c>
    </row>
    <row r="361" customFormat="false" ht="15" hidden="true" customHeight="false" outlineLevel="0" collapsed="false">
      <c r="A361" s="5" t="n">
        <f aca="false">exit_value_3_usd</f>
        <v>2000000000</v>
      </c>
      <c r="B361" s="2" t="n">
        <f aca="false">ROW()-ROW($B$310)</f>
        <v>51</v>
      </c>
      <c r="C361" s="2" t="n">
        <f aca="false">MOD(QUOTIENT($B361,1),2)</f>
        <v>1</v>
      </c>
      <c r="D361" s="2" t="n">
        <f aca="false">MOD(QUOTIENT($B361,2),2)</f>
        <v>1</v>
      </c>
      <c r="E361" s="2" t="n">
        <f aca="false">MOD(QUOTIENT($B361,4),2)</f>
        <v>0</v>
      </c>
      <c r="F361" s="2" t="n">
        <f aca="false">MOD(QUOTIENT($B361,8),2)</f>
        <v>0</v>
      </c>
      <c r="G361" s="2" t="n">
        <f aca="false">MOD(QUOTIENT($B361,16),2)</f>
        <v>1</v>
      </c>
      <c r="H361" s="2" t="n">
        <f aca="false">MOD(QUOTIENT($B361,32),2)</f>
        <v>1</v>
      </c>
      <c r="I361" s="2" t="n">
        <f aca="false">MOD(QUOTIENT($B361,64),2)</f>
        <v>0</v>
      </c>
      <c r="J361" s="5" t="n">
        <f aca="false">IF($C361=const_zero,MIN(class_series_f_invested_usd,MAX(const_zero,$A361)),const_zero)</f>
        <v>0</v>
      </c>
      <c r="K361" s="5" t="n">
        <f aca="false">IF($D361=const_zero,MIN(class_series_e_invested_usd,MAX(const_zero,$A361-SUM($J361:$J361))),const_zero)</f>
        <v>0</v>
      </c>
      <c r="L361" s="5" t="n">
        <f aca="false">IF($E361=const_zero,MIN(class_series_d_invested_usd,MAX(const_zero,$A361-SUM($J361:$K361))),const_zero)</f>
        <v>100000000</v>
      </c>
      <c r="M361" s="5" t="n">
        <f aca="false">IF($F361=const_zero,MIN(class_series_c_invested_usd,MAX(const_zero,$A361-SUM($J361:$L361))),const_zero)</f>
        <v>60000000</v>
      </c>
      <c r="N361" s="5" t="n">
        <f aca="false">IF($G361=const_zero,MIN(class_series_b_invested_usd,MAX(const_zero,$A361-SUM($J361:$M361))),const_zero)</f>
        <v>0</v>
      </c>
      <c r="O361" s="5" t="n">
        <f aca="false">IF($H361=const_zero,MIN(class_series_a_invested_usd,MAX(const_zero,$A361-SUM($J361:$N361))),const_zero)</f>
        <v>0</v>
      </c>
      <c r="P361" s="5" t="n">
        <f aca="false">IF($I361=const_zero,MIN(class_seed_invested_usd,MAX(const_zero,$A361-SUM($J361:$O361))),const_zero)</f>
        <v>5000000</v>
      </c>
      <c r="Q361" s="5" t="n">
        <f aca="false">MAX(const_zero,$A361-SUM($J361:$P361))</f>
        <v>1835000000</v>
      </c>
      <c r="R361" s="9" t="n">
        <f aca="false">common_rsa_total+'Pro-Forma'!$B$10+'Pro-Forma'!$B$11+IF($C361=const_one,'Pro-Forma'!$B$5,const_zero)+IF($D361=const_one,'Pro-Forma'!$F$27,const_zero)+IF($E361=const_one,'Pro-Forma'!$F$26,const_zero)+IF($F361=const_one,'Pro-Forma'!$F$25,const_zero)+IF($G361=const_one,'Pro-Forma'!$F$24,const_zero)+IF($H361=const_one,'Pro-Forma'!$F$23,const_zero)+IF($I361=const_one,'Pro-Forma'!$F$22,const_zero)</f>
        <v>24211101.1755256</v>
      </c>
      <c r="S361" s="23" t="b">
        <f aca="false">IF($R361&gt;const_zero,--($Q361&gt;option_strike_usd*$R361),const_zero)</f>
        <v>1</v>
      </c>
      <c r="T361" s="7" t="n">
        <f aca="false">IF($R361&gt;const_zero,IF($S361=const_one,($Q361+option_strike_usd*pre_f_options_issued)/($R361+pre_f_options_issued),$Q361/$R361),const_zero)</f>
        <v>68.7916229258132</v>
      </c>
      <c r="U361" s="5" t="n">
        <f aca="false">IF($C361=const_one,'Pro-Forma'!$B$5*$T361,const_zero)</f>
        <v>54845364.3874256</v>
      </c>
      <c r="V361" s="5" t="n">
        <f aca="false">IF($D361=const_one,'Pro-Forma'!$F$27*$T361,const_zero)</f>
        <v>421921055.801596</v>
      </c>
      <c r="W361" s="5" t="n">
        <f aca="false">IF($E361=const_one,'Pro-Forma'!$F$26*$T361,const_zero)</f>
        <v>0</v>
      </c>
      <c r="X361" s="5" t="n">
        <f aca="false">IF($F361=const_one,'Pro-Forma'!$F$25*$T361,const_zero)</f>
        <v>0</v>
      </c>
      <c r="Y361" s="5" t="n">
        <f aca="false">IF($G361=const_one,'Pro-Forma'!$F$24*$T361,const_zero)</f>
        <v>206374868.77744</v>
      </c>
      <c r="Z361" s="5" t="n">
        <f aca="false">IF($H361=const_one,'Pro-Forma'!$F$23*$T361,const_zero)</f>
        <v>343958114.629066</v>
      </c>
      <c r="AA361" s="5" t="n">
        <f aca="false">IF($I361=const_one,'Pro-Forma'!$F$22*$T361,const_zero)</f>
        <v>0</v>
      </c>
      <c r="AB361" s="5" t="n">
        <f aca="false">('Pro-Forma'!$B$10+'Pro-Forma'!$B$11)*$T361</f>
        <v>19296932.7576208</v>
      </c>
      <c r="AC361" s="5" t="n">
        <f aca="false">common_rsa_total*$T361</f>
        <v>619124606.332319</v>
      </c>
      <c r="AD361" s="5" t="n">
        <f aca="false">IF($S361=const_one,pre_f_options_issued*($T361-option_strike_usd),const_zero)</f>
        <v>169479057.314533</v>
      </c>
      <c r="AE361" s="5" t="n">
        <f aca="false">J361+U361</f>
        <v>54845364.3874256</v>
      </c>
      <c r="AF361" s="5" t="n">
        <f aca="false">K361+V361</f>
        <v>421921055.801596</v>
      </c>
      <c r="AG361" s="5" t="n">
        <f aca="false">L361+W361</f>
        <v>100000000</v>
      </c>
      <c r="AH361" s="5" t="n">
        <f aca="false">M361+X361</f>
        <v>60000000</v>
      </c>
      <c r="AI361" s="5" t="n">
        <f aca="false">N361+Y361</f>
        <v>206374868.77744</v>
      </c>
      <c r="AJ361" s="5" t="n">
        <f aca="false">O361+Z361</f>
        <v>343958114.629066</v>
      </c>
      <c r="AK361" s="5" t="n">
        <f aca="false">P361+AA361</f>
        <v>5000000</v>
      </c>
      <c r="AL361" s="5" t="n">
        <f aca="false">INDEX($AE$310:$AE$437,$B361-$C361*1+const_one)</f>
        <v>30000000</v>
      </c>
      <c r="AM361" s="5" t="n">
        <f aca="false">INDEX($AF$310:$AF$437,$B361-$D361*2+const_one)</f>
        <v>300000000</v>
      </c>
      <c r="AN361" s="5" t="n">
        <f aca="false">INDEX($AG$310:$AG$437,$B361-$E361*4+const_one)</f>
        <v>100000000</v>
      </c>
      <c r="AO361" s="5" t="n">
        <f aca="false">INDEX($AH$310:$AH$437,$B361-$F361*8+const_one)</f>
        <v>60000000</v>
      </c>
      <c r="AP361" s="5" t="n">
        <f aca="false">INDEX($AI$310:$AI$437,$B361-$G361*16+const_one)</f>
        <v>30000000</v>
      </c>
      <c r="AQ361" s="5" t="n">
        <f aca="false">INDEX($AJ$310:$AJ$437,$B361-$H361*32+const_one)</f>
        <v>15000000</v>
      </c>
      <c r="AR361" s="5" t="n">
        <f aca="false">INDEX($AK$310:$AK$437,$B361-$I361*64+const_one)</f>
        <v>5000000</v>
      </c>
      <c r="AS361" s="5" t="n">
        <f aca="false">INDEX($AE$310:$AE$437,$B361+(const_one-$C361)*1+const_one)</f>
        <v>54845364.3874256</v>
      </c>
      <c r="AT361" s="5" t="n">
        <f aca="false">INDEX($AF$310:$AF$437,$B361+(const_one-$D361)*2+const_one)</f>
        <v>421921055.801596</v>
      </c>
      <c r="AU361" s="5" t="n">
        <f aca="false">INDEX($AG$310:$AG$437,$B361+(const_one-$E361)*4+const_one)</f>
        <v>118086789.69213</v>
      </c>
      <c r="AV361" s="5" t="n">
        <f aca="false">INDEX($AH$310:$AH$437,$B361+(const_one-$F361)*8+const_one)</f>
        <v>156435167.894943</v>
      </c>
      <c r="AW361" s="5" t="n">
        <f aca="false">INDEX($AI$310:$AI$437,$B361+(const_one-$G361)*16+const_one)</f>
        <v>206374868.77744</v>
      </c>
      <c r="AX361" s="5" t="n">
        <f aca="false">INDEX($AJ$310:$AJ$437,$B361+(const_one-$H361)*32+const_one)</f>
        <v>343958114.629066</v>
      </c>
      <c r="AY361" s="5" t="n">
        <f aca="false">INDEX($AK$310:$AK$437,$B361+(const_one-$I361)*64+const_one)</f>
        <v>290513405.66849</v>
      </c>
      <c r="AZ361" s="5" t="n">
        <f aca="false">--($C361=--(AS361&gt;AL361))</f>
        <v>1</v>
      </c>
      <c r="BA361" s="5" t="n">
        <f aca="false">--($D361=--(AT361&gt;AM361))</f>
        <v>1</v>
      </c>
      <c r="BB361" s="5" t="n">
        <f aca="false">--($E361=--(AU361&gt;AN361))</f>
        <v>0</v>
      </c>
      <c r="BC361" s="5" t="n">
        <f aca="false">--($F361=--(AV361&gt;AO361))</f>
        <v>0</v>
      </c>
      <c r="BD361" s="5" t="n">
        <f aca="false">--($G361=--(AW361&gt;AP361))</f>
        <v>1</v>
      </c>
      <c r="BE361" s="5" t="n">
        <f aca="false">--($H361=--(AX361&gt;AQ361))</f>
        <v>1</v>
      </c>
      <c r="BF361" s="5" t="n">
        <f aca="false">--($I361=--(AY361&gt;AR361))</f>
        <v>0</v>
      </c>
      <c r="BG361" s="5" t="n">
        <f aca="false">SUM(AZ361:BF361)</f>
        <v>4</v>
      </c>
      <c r="BH361" s="5" t="n">
        <f aca="false">SUM(AE361:AK361)+AB361+AC361+AD361</f>
        <v>2000000000</v>
      </c>
    </row>
    <row r="362" customFormat="false" ht="15" hidden="true" customHeight="false" outlineLevel="0" collapsed="false">
      <c r="A362" s="5" t="n">
        <f aca="false">exit_value_3_usd</f>
        <v>2000000000</v>
      </c>
      <c r="B362" s="2" t="n">
        <f aca="false">ROW()-ROW($B$310)</f>
        <v>52</v>
      </c>
      <c r="C362" s="2" t="n">
        <f aca="false">MOD(QUOTIENT($B362,1),2)</f>
        <v>0</v>
      </c>
      <c r="D362" s="2" t="n">
        <f aca="false">MOD(QUOTIENT($B362,2),2)</f>
        <v>0</v>
      </c>
      <c r="E362" s="2" t="n">
        <f aca="false">MOD(QUOTIENT($B362,4),2)</f>
        <v>1</v>
      </c>
      <c r="F362" s="2" t="n">
        <f aca="false">MOD(QUOTIENT($B362,8),2)</f>
        <v>0</v>
      </c>
      <c r="G362" s="2" t="n">
        <f aca="false">MOD(QUOTIENT($B362,16),2)</f>
        <v>1</v>
      </c>
      <c r="H362" s="2" t="n">
        <f aca="false">MOD(QUOTIENT($B362,32),2)</f>
        <v>1</v>
      </c>
      <c r="I362" s="2" t="n">
        <f aca="false">MOD(QUOTIENT($B362,64),2)</f>
        <v>0</v>
      </c>
      <c r="J362" s="5" t="n">
        <f aca="false">IF($C362=const_zero,MIN(class_series_f_invested_usd,MAX(const_zero,$A362)),const_zero)</f>
        <v>30000000</v>
      </c>
      <c r="K362" s="5" t="n">
        <f aca="false">IF($D362=const_zero,MIN(class_series_e_invested_usd,MAX(const_zero,$A362-SUM($J362:$J362))),const_zero)</f>
        <v>300000000</v>
      </c>
      <c r="L362" s="5" t="n">
        <f aca="false">IF($E362=const_zero,MIN(class_series_d_invested_usd,MAX(const_zero,$A362-SUM($J362:$K362))),const_zero)</f>
        <v>0</v>
      </c>
      <c r="M362" s="5" t="n">
        <f aca="false">IF($F362=const_zero,MIN(class_series_c_invested_usd,MAX(const_zero,$A362-SUM($J362:$L362))),const_zero)</f>
        <v>60000000</v>
      </c>
      <c r="N362" s="5" t="n">
        <f aca="false">IF($G362=const_zero,MIN(class_series_b_invested_usd,MAX(const_zero,$A362-SUM($J362:$M362))),const_zero)</f>
        <v>0</v>
      </c>
      <c r="O362" s="5" t="n">
        <f aca="false">IF($H362=const_zero,MIN(class_series_a_invested_usd,MAX(const_zero,$A362-SUM($J362:$N362))),const_zero)</f>
        <v>0</v>
      </c>
      <c r="P362" s="5" t="n">
        <f aca="false">IF($I362=const_zero,MIN(class_seed_invested_usd,MAX(const_zero,$A362-SUM($J362:$O362))),const_zero)</f>
        <v>5000000</v>
      </c>
      <c r="Q362" s="5" t="n">
        <f aca="false">MAX(const_zero,$A362-SUM($J362:$P362))</f>
        <v>1605000000</v>
      </c>
      <c r="R362" s="9" t="n">
        <f aca="false">common_rsa_total+'Pro-Forma'!$B$10+'Pro-Forma'!$B$11+IF($C362=const_one,'Pro-Forma'!$B$5,const_zero)+IF($D362=const_one,'Pro-Forma'!$F$27,const_zero)+IF($E362=const_one,'Pro-Forma'!$F$26,const_zero)+IF($F362=const_one,'Pro-Forma'!$F$25,const_zero)+IF($G362=const_one,'Pro-Forma'!$F$24,const_zero)+IF($H362=const_one,'Pro-Forma'!$F$23,const_zero)+IF($I362=const_one,'Pro-Forma'!$F$22,const_zero)</f>
        <v>19014164.1892672</v>
      </c>
      <c r="S362" s="23" t="b">
        <f aca="false">IF($R362&gt;const_zero,--($Q362&gt;option_strike_usd*$R362),const_zero)</f>
        <v>1</v>
      </c>
      <c r="T362" s="7" t="n">
        <f aca="false">IF($R362&gt;const_zero,IF($S362=const_one,($Q362+option_strike_usd*pre_f_options_issued)/($R362+pre_f_options_issued),$Q362/$R362),const_zero)</f>
        <v>74.7182175360518</v>
      </c>
      <c r="U362" s="5" t="n">
        <f aca="false">IF($C362=const_one,'Pro-Forma'!$B$5*$T362,const_zero)</f>
        <v>0</v>
      </c>
      <c r="V362" s="5" t="n">
        <f aca="false">IF($D362=const_one,'Pro-Forma'!$F$27*$T362,const_zero)</f>
        <v>0</v>
      </c>
      <c r="W362" s="5" t="n">
        <f aca="false">IF($E362=const_one,'Pro-Forma'!$F$26*$T362,const_zero)</f>
        <v>129535339.468984</v>
      </c>
      <c r="X362" s="5" t="n">
        <f aca="false">IF($F362=const_one,'Pro-Forma'!$F$25*$T362,const_zero)</f>
        <v>0</v>
      </c>
      <c r="Y362" s="5" t="n">
        <f aca="false">IF($G362=const_one,'Pro-Forma'!$F$24*$T362,const_zero)</f>
        <v>224154652.608155</v>
      </c>
      <c r="Z362" s="5" t="n">
        <f aca="false">IF($H362=const_one,'Pro-Forma'!$F$23*$T362,const_zero)</f>
        <v>373591087.680259</v>
      </c>
      <c r="AA362" s="5" t="n">
        <f aca="false">IF($I362=const_one,'Pro-Forma'!$F$22*$T362,const_zero)</f>
        <v>0</v>
      </c>
      <c r="AB362" s="5" t="n">
        <f aca="false">('Pro-Forma'!$B$10+'Pro-Forma'!$B$11)*$T362</f>
        <v>20959418.578006</v>
      </c>
      <c r="AC362" s="5" t="n">
        <f aca="false">common_rsa_total*$T362</f>
        <v>672463957.824466</v>
      </c>
      <c r="AD362" s="5" t="n">
        <f aca="false">IF($S362=const_one,pre_f_options_issued*($T362-option_strike_usd),const_zero)</f>
        <v>184295543.840129</v>
      </c>
      <c r="AE362" s="5" t="n">
        <f aca="false">J362+U362</f>
        <v>30000000</v>
      </c>
      <c r="AF362" s="5" t="n">
        <f aca="false">K362+V362</f>
        <v>300000000</v>
      </c>
      <c r="AG362" s="5" t="n">
        <f aca="false">L362+W362</f>
        <v>129535339.468984</v>
      </c>
      <c r="AH362" s="5" t="n">
        <f aca="false">M362+X362</f>
        <v>60000000</v>
      </c>
      <c r="AI362" s="5" t="n">
        <f aca="false">N362+Y362</f>
        <v>224154652.608155</v>
      </c>
      <c r="AJ362" s="5" t="n">
        <f aca="false">O362+Z362</f>
        <v>373591087.680259</v>
      </c>
      <c r="AK362" s="5" t="n">
        <f aca="false">P362+AA362</f>
        <v>5000000</v>
      </c>
      <c r="AL362" s="5" t="n">
        <f aca="false">INDEX($AE$310:$AE$437,$B362-$C362*1+const_one)</f>
        <v>30000000</v>
      </c>
      <c r="AM362" s="5" t="n">
        <f aca="false">INDEX($AF$310:$AF$437,$B362-$D362*2+const_one)</f>
        <v>300000000</v>
      </c>
      <c r="AN362" s="5" t="n">
        <f aca="false">INDEX($AG$310:$AG$437,$B362-$E362*4+const_one)</f>
        <v>100000000</v>
      </c>
      <c r="AO362" s="5" t="n">
        <f aca="false">INDEX($AH$310:$AH$437,$B362-$F362*8+const_one)</f>
        <v>60000000</v>
      </c>
      <c r="AP362" s="5" t="n">
        <f aca="false">INDEX($AI$310:$AI$437,$B362-$G362*16+const_one)</f>
        <v>30000000</v>
      </c>
      <c r="AQ362" s="5" t="n">
        <f aca="false">INDEX($AJ$310:$AJ$437,$B362-$H362*32+const_one)</f>
        <v>15000000</v>
      </c>
      <c r="AR362" s="5" t="n">
        <f aca="false">INDEX($AK$310:$AK$437,$B362-$I362*64+const_one)</f>
        <v>5000000</v>
      </c>
      <c r="AS362" s="5" t="n">
        <f aca="false">INDEX($AE$310:$AE$437,$B362+(const_one-$C362)*1+const_one)</f>
        <v>58513790.0694289</v>
      </c>
      <c r="AT362" s="5" t="n">
        <f aca="false">INDEX($AF$310:$AF$437,$B362+(const_one-$D362)*2+const_one)</f>
        <v>423159960.290328</v>
      </c>
      <c r="AU362" s="5" t="n">
        <f aca="false">INDEX($AG$310:$AG$437,$B362+(const_one-$E362)*4+const_one)</f>
        <v>129535339.468984</v>
      </c>
      <c r="AV362" s="5" t="n">
        <f aca="false">INDEX($AH$310:$AH$437,$B362+(const_one-$F362)*8+const_one)</f>
        <v>167348520.664424</v>
      </c>
      <c r="AW362" s="5" t="n">
        <f aca="false">INDEX($AI$310:$AI$437,$B362+(const_one-$G362)*16+const_one)</f>
        <v>224154652.608155</v>
      </c>
      <c r="AX362" s="5" t="n">
        <f aca="false">INDEX($AJ$310:$AJ$437,$B362+(const_one-$H362)*32+const_one)</f>
        <v>373591087.680259</v>
      </c>
      <c r="AY362" s="5" t="n">
        <f aca="false">INDEX($AK$310:$AK$437,$B362+(const_one-$I362)*64+const_one)</f>
        <v>304082751.485097</v>
      </c>
      <c r="AZ362" s="5" t="n">
        <f aca="false">--($C362=--(AS362&gt;AL362))</f>
        <v>0</v>
      </c>
      <c r="BA362" s="5" t="n">
        <f aca="false">--($D362=--(AT362&gt;AM362))</f>
        <v>0</v>
      </c>
      <c r="BB362" s="5" t="n">
        <f aca="false">--($E362=--(AU362&gt;AN362))</f>
        <v>1</v>
      </c>
      <c r="BC362" s="5" t="n">
        <f aca="false">--($F362=--(AV362&gt;AO362))</f>
        <v>0</v>
      </c>
      <c r="BD362" s="5" t="n">
        <f aca="false">--($G362=--(AW362&gt;AP362))</f>
        <v>1</v>
      </c>
      <c r="BE362" s="5" t="n">
        <f aca="false">--($H362=--(AX362&gt;AQ362))</f>
        <v>1</v>
      </c>
      <c r="BF362" s="5" t="n">
        <f aca="false">--($I362=--(AY362&gt;AR362))</f>
        <v>0</v>
      </c>
      <c r="BG362" s="5" t="n">
        <f aca="false">SUM(AZ362:BF362)</f>
        <v>3</v>
      </c>
      <c r="BH362" s="5" t="n">
        <f aca="false">SUM(AE362:AK362)+AB362+AC362+AD362</f>
        <v>2000000000</v>
      </c>
    </row>
    <row r="363" customFormat="false" ht="15" hidden="true" customHeight="false" outlineLevel="0" collapsed="false">
      <c r="A363" s="5" t="n">
        <f aca="false">exit_value_3_usd</f>
        <v>2000000000</v>
      </c>
      <c r="B363" s="2" t="n">
        <f aca="false">ROW()-ROW($B$310)</f>
        <v>53</v>
      </c>
      <c r="C363" s="2" t="n">
        <f aca="false">MOD(QUOTIENT($B363,1),2)</f>
        <v>1</v>
      </c>
      <c r="D363" s="2" t="n">
        <f aca="false">MOD(QUOTIENT($B363,2),2)</f>
        <v>0</v>
      </c>
      <c r="E363" s="2" t="n">
        <f aca="false">MOD(QUOTIENT($B363,4),2)</f>
        <v>1</v>
      </c>
      <c r="F363" s="2" t="n">
        <f aca="false">MOD(QUOTIENT($B363,8),2)</f>
        <v>0</v>
      </c>
      <c r="G363" s="2" t="n">
        <f aca="false">MOD(QUOTIENT($B363,16),2)</f>
        <v>1</v>
      </c>
      <c r="H363" s="2" t="n">
        <f aca="false">MOD(QUOTIENT($B363,32),2)</f>
        <v>1</v>
      </c>
      <c r="I363" s="2" t="n">
        <f aca="false">MOD(QUOTIENT($B363,64),2)</f>
        <v>0</v>
      </c>
      <c r="J363" s="5" t="n">
        <f aca="false">IF($C363=const_zero,MIN(class_series_f_invested_usd,MAX(const_zero,$A363)),const_zero)</f>
        <v>0</v>
      </c>
      <c r="K363" s="5" t="n">
        <f aca="false">IF($D363=const_zero,MIN(class_series_e_invested_usd,MAX(const_zero,$A363-SUM($J363:$J363))),const_zero)</f>
        <v>300000000</v>
      </c>
      <c r="L363" s="5" t="n">
        <f aca="false">IF($E363=const_zero,MIN(class_series_d_invested_usd,MAX(const_zero,$A363-SUM($J363:$K363))),const_zero)</f>
        <v>0</v>
      </c>
      <c r="M363" s="5" t="n">
        <f aca="false">IF($F363=const_zero,MIN(class_series_c_invested_usd,MAX(const_zero,$A363-SUM($J363:$L363))),const_zero)</f>
        <v>60000000</v>
      </c>
      <c r="N363" s="5" t="n">
        <f aca="false">IF($G363=const_zero,MIN(class_series_b_invested_usd,MAX(const_zero,$A363-SUM($J363:$M363))),const_zero)</f>
        <v>0</v>
      </c>
      <c r="O363" s="5" t="n">
        <f aca="false">IF($H363=const_zero,MIN(class_series_a_invested_usd,MAX(const_zero,$A363-SUM($J363:$N363))),const_zero)</f>
        <v>0</v>
      </c>
      <c r="P363" s="5" t="n">
        <f aca="false">IF($I363=const_zero,MIN(class_seed_invested_usd,MAX(const_zero,$A363-SUM($J363:$O363))),const_zero)</f>
        <v>5000000</v>
      </c>
      <c r="Q363" s="5" t="n">
        <f aca="false">MAX(const_zero,$A363-SUM($J363:$P363))</f>
        <v>1635000000</v>
      </c>
      <c r="R363" s="9" t="n">
        <f aca="false">common_rsa_total+'Pro-Forma'!$B$10+'Pro-Forma'!$B$11+IF($C363=const_one,'Pro-Forma'!$B$5,const_zero)+IF($D363=const_one,'Pro-Forma'!$F$27,const_zero)+IF($E363=const_one,'Pro-Forma'!$F$26,const_zero)+IF($F363=const_one,'Pro-Forma'!$F$25,const_zero)+IF($G363=const_one,'Pro-Forma'!$F$24,const_zero)+IF($H363=const_one,'Pro-Forma'!$F$23,const_zero)+IF($I363=const_one,'Pro-Forma'!$F$22,const_zero)</f>
        <v>19811432.2584705</v>
      </c>
      <c r="S363" s="23" t="b">
        <f aca="false">IF($R363&gt;const_zero,--($Q363&gt;option_strike_usd*$R363),const_zero)</f>
        <v>1</v>
      </c>
      <c r="T363" s="7" t="n">
        <f aca="false">IF($R363&gt;const_zero,IF($S363=const_one,($Q363+option_strike_usd*pre_f_options_issued)/($R363+pre_f_options_issued),$Q363/$R363),const_zero)</f>
        <v>73.3928678818154</v>
      </c>
      <c r="U363" s="5" t="n">
        <f aca="false">IF($C363=const_one,'Pro-Forma'!$B$5*$T363,const_zero)</f>
        <v>58513790.0694289</v>
      </c>
      <c r="V363" s="5" t="n">
        <f aca="false">IF($D363=const_one,'Pro-Forma'!$F$27*$T363,const_zero)</f>
        <v>0</v>
      </c>
      <c r="W363" s="5" t="n">
        <f aca="false">IF($E363=const_one,'Pro-Forma'!$F$26*$T363,const_zero)</f>
        <v>127237645.238073</v>
      </c>
      <c r="X363" s="5" t="n">
        <f aca="false">IF($F363=const_one,'Pro-Forma'!$F$25*$T363,const_zero)</f>
        <v>0</v>
      </c>
      <c r="Y363" s="5" t="n">
        <f aca="false">IF($G363=const_one,'Pro-Forma'!$F$24*$T363,const_zero)</f>
        <v>220178603.645446</v>
      </c>
      <c r="Z363" s="5" t="n">
        <f aca="false">IF($H363=const_one,'Pro-Forma'!$F$23*$T363,const_zero)</f>
        <v>366964339.409077</v>
      </c>
      <c r="AA363" s="5" t="n">
        <f aca="false">IF($I363=const_one,'Pro-Forma'!$F$22*$T363,const_zero)</f>
        <v>0</v>
      </c>
      <c r="AB363" s="5" t="n">
        <f aca="false">('Pro-Forma'!$B$10+'Pro-Forma'!$B$11)*$T363</f>
        <v>20587640.9970974</v>
      </c>
      <c r="AC363" s="5" t="n">
        <f aca="false">common_rsa_total*$T363</f>
        <v>660535810.936339</v>
      </c>
      <c r="AD363" s="5" t="n">
        <f aca="false">IF($S363=const_one,pre_f_options_issued*($T363-option_strike_usd),const_zero)</f>
        <v>180982169.704539</v>
      </c>
      <c r="AE363" s="5" t="n">
        <f aca="false">J363+U363</f>
        <v>58513790.0694289</v>
      </c>
      <c r="AF363" s="5" t="n">
        <f aca="false">K363+V363</f>
        <v>300000000</v>
      </c>
      <c r="AG363" s="5" t="n">
        <f aca="false">L363+W363</f>
        <v>127237645.238073</v>
      </c>
      <c r="AH363" s="5" t="n">
        <f aca="false">M363+X363</f>
        <v>60000000</v>
      </c>
      <c r="AI363" s="5" t="n">
        <f aca="false">N363+Y363</f>
        <v>220178603.645446</v>
      </c>
      <c r="AJ363" s="5" t="n">
        <f aca="false">O363+Z363</f>
        <v>366964339.409077</v>
      </c>
      <c r="AK363" s="5" t="n">
        <f aca="false">P363+AA363</f>
        <v>5000000</v>
      </c>
      <c r="AL363" s="5" t="n">
        <f aca="false">INDEX($AE$310:$AE$437,$B363-$C363*1+const_one)</f>
        <v>30000000</v>
      </c>
      <c r="AM363" s="5" t="n">
        <f aca="false">INDEX($AF$310:$AF$437,$B363-$D363*2+const_one)</f>
        <v>300000000</v>
      </c>
      <c r="AN363" s="5" t="n">
        <f aca="false">INDEX($AG$310:$AG$437,$B363-$E363*4+const_one)</f>
        <v>100000000</v>
      </c>
      <c r="AO363" s="5" t="n">
        <f aca="false">INDEX($AH$310:$AH$437,$B363-$F363*8+const_one)</f>
        <v>60000000</v>
      </c>
      <c r="AP363" s="5" t="n">
        <f aca="false">INDEX($AI$310:$AI$437,$B363-$G363*16+const_one)</f>
        <v>30000000</v>
      </c>
      <c r="AQ363" s="5" t="n">
        <f aca="false">INDEX($AJ$310:$AJ$437,$B363-$H363*32+const_one)</f>
        <v>15000000</v>
      </c>
      <c r="AR363" s="5" t="n">
        <f aca="false">INDEX($AK$310:$AK$437,$B363-$I363*64+const_one)</f>
        <v>5000000</v>
      </c>
      <c r="AS363" s="5" t="n">
        <f aca="false">INDEX($AE$310:$AE$437,$B363+(const_one-$C363)*1+const_one)</f>
        <v>58513790.0694289</v>
      </c>
      <c r="AT363" s="5" t="n">
        <f aca="false">INDEX($AF$310:$AF$437,$B363+(const_one-$D363)*2+const_one)</f>
        <v>417768023.201343</v>
      </c>
      <c r="AU363" s="5" t="n">
        <f aca="false">INDEX($AG$310:$AG$437,$B363+(const_one-$E363)*4+const_one)</f>
        <v>127237645.238073</v>
      </c>
      <c r="AV363" s="5" t="n">
        <f aca="false">INDEX($AH$310:$AH$437,$B363+(const_one-$F363)*8+const_one)</f>
        <v>164862965.342834</v>
      </c>
      <c r="AW363" s="5" t="n">
        <f aca="false">INDEX($AI$310:$AI$437,$B363+(const_one-$G363)*16+const_one)</f>
        <v>220178603.645446</v>
      </c>
      <c r="AX363" s="5" t="n">
        <f aca="false">INDEX($AJ$310:$AJ$437,$B363+(const_one-$H363)*32+const_one)</f>
        <v>366964339.409077</v>
      </c>
      <c r="AY363" s="5" t="n">
        <f aca="false">INDEX($AK$310:$AK$437,$B363+(const_one-$I363)*64+const_one)</f>
        <v>300698254.206457</v>
      </c>
      <c r="AZ363" s="5" t="n">
        <f aca="false">--($C363=--(AS363&gt;AL363))</f>
        <v>1</v>
      </c>
      <c r="BA363" s="5" t="n">
        <f aca="false">--($D363=--(AT363&gt;AM363))</f>
        <v>0</v>
      </c>
      <c r="BB363" s="5" t="n">
        <f aca="false">--($E363=--(AU363&gt;AN363))</f>
        <v>1</v>
      </c>
      <c r="BC363" s="5" t="n">
        <f aca="false">--($F363=--(AV363&gt;AO363))</f>
        <v>0</v>
      </c>
      <c r="BD363" s="5" t="n">
        <f aca="false">--($G363=--(AW363&gt;AP363))</f>
        <v>1</v>
      </c>
      <c r="BE363" s="5" t="n">
        <f aca="false">--($H363=--(AX363&gt;AQ363))</f>
        <v>1</v>
      </c>
      <c r="BF363" s="5" t="n">
        <f aca="false">--($I363=--(AY363&gt;AR363))</f>
        <v>0</v>
      </c>
      <c r="BG363" s="5" t="n">
        <f aca="false">SUM(AZ363:BF363)</f>
        <v>4</v>
      </c>
      <c r="BH363" s="5" t="n">
        <f aca="false">SUM(AE363:AK363)+AB363+AC363+AD363</f>
        <v>2000000000</v>
      </c>
    </row>
    <row r="364" customFormat="false" ht="15" hidden="true" customHeight="false" outlineLevel="0" collapsed="false">
      <c r="A364" s="5" t="n">
        <f aca="false">exit_value_3_usd</f>
        <v>2000000000</v>
      </c>
      <c r="B364" s="2" t="n">
        <f aca="false">ROW()-ROW($B$310)</f>
        <v>54</v>
      </c>
      <c r="C364" s="2" t="n">
        <f aca="false">MOD(QUOTIENT($B364,1),2)</f>
        <v>0</v>
      </c>
      <c r="D364" s="2" t="n">
        <f aca="false">MOD(QUOTIENT($B364,2),2)</f>
        <v>1</v>
      </c>
      <c r="E364" s="2" t="n">
        <f aca="false">MOD(QUOTIENT($B364,4),2)</f>
        <v>1</v>
      </c>
      <c r="F364" s="2" t="n">
        <f aca="false">MOD(QUOTIENT($B364,8),2)</f>
        <v>0</v>
      </c>
      <c r="G364" s="2" t="n">
        <f aca="false">MOD(QUOTIENT($B364,16),2)</f>
        <v>1</v>
      </c>
      <c r="H364" s="2" t="n">
        <f aca="false">MOD(QUOTIENT($B364,32),2)</f>
        <v>1</v>
      </c>
      <c r="I364" s="2" t="n">
        <f aca="false">MOD(QUOTIENT($B364,64),2)</f>
        <v>0</v>
      </c>
      <c r="J364" s="5" t="n">
        <f aca="false">IF($C364=const_zero,MIN(class_series_f_invested_usd,MAX(const_zero,$A364)),const_zero)</f>
        <v>30000000</v>
      </c>
      <c r="K364" s="5" t="n">
        <f aca="false">IF($D364=const_zero,MIN(class_series_e_invested_usd,MAX(const_zero,$A364-SUM($J364:$J364))),const_zero)</f>
        <v>0</v>
      </c>
      <c r="L364" s="5" t="n">
        <f aca="false">IF($E364=const_zero,MIN(class_series_d_invested_usd,MAX(const_zero,$A364-SUM($J364:$K364))),const_zero)</f>
        <v>0</v>
      </c>
      <c r="M364" s="5" t="n">
        <f aca="false">IF($F364=const_zero,MIN(class_series_c_invested_usd,MAX(const_zero,$A364-SUM($J364:$L364))),const_zero)</f>
        <v>60000000</v>
      </c>
      <c r="N364" s="5" t="n">
        <f aca="false">IF($G364=const_zero,MIN(class_series_b_invested_usd,MAX(const_zero,$A364-SUM($J364:$M364))),const_zero)</f>
        <v>0</v>
      </c>
      <c r="O364" s="5" t="n">
        <f aca="false">IF($H364=const_zero,MIN(class_series_a_invested_usd,MAX(const_zero,$A364-SUM($J364:$N364))),const_zero)</f>
        <v>0</v>
      </c>
      <c r="P364" s="5" t="n">
        <f aca="false">IF($I364=const_zero,MIN(class_seed_invested_usd,MAX(const_zero,$A364-SUM($J364:$O364))),const_zero)</f>
        <v>5000000</v>
      </c>
      <c r="Q364" s="5" t="n">
        <f aca="false">MAX(const_zero,$A364-SUM($J364:$P364))</f>
        <v>1905000000</v>
      </c>
      <c r="R364" s="9" t="n">
        <f aca="false">common_rsa_total+'Pro-Forma'!$B$10+'Pro-Forma'!$B$11+IF($C364=const_one,'Pro-Forma'!$B$5,const_zero)+IF($D364=const_one,'Pro-Forma'!$F$27,const_zero)+IF($E364=const_one,'Pro-Forma'!$F$26,const_zero)+IF($F364=const_one,'Pro-Forma'!$F$25,const_zero)+IF($G364=const_one,'Pro-Forma'!$F$24,const_zero)+IF($H364=const_one,'Pro-Forma'!$F$23,const_zero)+IF($I364=const_one,'Pro-Forma'!$F$22,const_zero)</f>
        <v>25147484.4666011</v>
      </c>
      <c r="S364" s="23" t="b">
        <f aca="false">IF($R364&gt;const_zero,--($Q364&gt;option_strike_usd*$R364),const_zero)</f>
        <v>1</v>
      </c>
      <c r="T364" s="7" t="n">
        <f aca="false">IF($R364&gt;const_zero,IF($S364=const_one,($Q364+option_strike_usd*pre_f_options_issued)/($R364+pre_f_options_issued),$Q364/$R364),const_zero)</f>
        <v>68.9936186528765</v>
      </c>
      <c r="U364" s="5" t="n">
        <f aca="false">IF($C364=const_one,'Pro-Forma'!$B$5*$T364,const_zero)</f>
        <v>0</v>
      </c>
      <c r="V364" s="5" t="n">
        <f aca="false">IF($D364=const_one,'Pro-Forma'!$F$27*$T364,const_zero)</f>
        <v>423159960.290328</v>
      </c>
      <c r="W364" s="5" t="n">
        <f aca="false">IF($E364=const_one,'Pro-Forma'!$F$26*$T364,const_zero)</f>
        <v>119610880.828117</v>
      </c>
      <c r="X364" s="5" t="n">
        <f aca="false">IF($F364=const_one,'Pro-Forma'!$F$25*$T364,const_zero)</f>
        <v>0</v>
      </c>
      <c r="Y364" s="5" t="n">
        <f aca="false">IF($G364=const_one,'Pro-Forma'!$F$24*$T364,const_zero)</f>
        <v>206980855.95863</v>
      </c>
      <c r="Z364" s="5" t="n">
        <f aca="false">IF($H364=const_one,'Pro-Forma'!$F$23*$T364,const_zero)</f>
        <v>344968093.264383</v>
      </c>
      <c r="AA364" s="5" t="n">
        <f aca="false">IF($I364=const_one,'Pro-Forma'!$F$22*$T364,const_zero)</f>
        <v>0</v>
      </c>
      <c r="AB364" s="5" t="n">
        <f aca="false">('Pro-Forma'!$B$10+'Pro-Forma'!$B$11)*$T364</f>
        <v>19353595.1504629</v>
      </c>
      <c r="AC364" s="5" t="n">
        <f aca="false">common_rsa_total*$T364</f>
        <v>620942567.875889</v>
      </c>
      <c r="AD364" s="5" t="n">
        <f aca="false">IF($S364=const_one,pre_f_options_issued*($T364-option_strike_usd),const_zero)</f>
        <v>169984046.632191</v>
      </c>
      <c r="AE364" s="5" t="n">
        <f aca="false">J364+U364</f>
        <v>30000000</v>
      </c>
      <c r="AF364" s="5" t="n">
        <f aca="false">K364+V364</f>
        <v>423159960.290328</v>
      </c>
      <c r="AG364" s="5" t="n">
        <f aca="false">L364+W364</f>
        <v>119610880.828117</v>
      </c>
      <c r="AH364" s="5" t="n">
        <f aca="false">M364+X364</f>
        <v>60000000</v>
      </c>
      <c r="AI364" s="5" t="n">
        <f aca="false">N364+Y364</f>
        <v>206980855.95863</v>
      </c>
      <c r="AJ364" s="5" t="n">
        <f aca="false">O364+Z364</f>
        <v>344968093.264383</v>
      </c>
      <c r="AK364" s="5" t="n">
        <f aca="false">P364+AA364</f>
        <v>5000000</v>
      </c>
      <c r="AL364" s="5" t="n">
        <f aca="false">INDEX($AE$310:$AE$437,$B364-$C364*1+const_one)</f>
        <v>30000000</v>
      </c>
      <c r="AM364" s="5" t="n">
        <f aca="false">INDEX($AF$310:$AF$437,$B364-$D364*2+const_one)</f>
        <v>300000000</v>
      </c>
      <c r="AN364" s="5" t="n">
        <f aca="false">INDEX($AG$310:$AG$437,$B364-$E364*4+const_one)</f>
        <v>100000000</v>
      </c>
      <c r="AO364" s="5" t="n">
        <f aca="false">INDEX($AH$310:$AH$437,$B364-$F364*8+const_one)</f>
        <v>60000000</v>
      </c>
      <c r="AP364" s="5" t="n">
        <f aca="false">INDEX($AI$310:$AI$437,$B364-$G364*16+const_one)</f>
        <v>30000000</v>
      </c>
      <c r="AQ364" s="5" t="n">
        <f aca="false">INDEX($AJ$310:$AJ$437,$B364-$H364*32+const_one)</f>
        <v>15000000</v>
      </c>
      <c r="AR364" s="5" t="n">
        <f aca="false">INDEX($AK$310:$AK$437,$B364-$I364*64+const_one)</f>
        <v>5000000</v>
      </c>
      <c r="AS364" s="5" t="n">
        <f aca="false">INDEX($AE$310:$AE$437,$B364+(const_one-$C364)*1+const_one)</f>
        <v>54305513.1921801</v>
      </c>
      <c r="AT364" s="5" t="n">
        <f aca="false">INDEX($AF$310:$AF$437,$B364+(const_one-$D364)*2+const_one)</f>
        <v>423159960.290328</v>
      </c>
      <c r="AU364" s="5" t="n">
        <f aca="false">INDEX($AG$310:$AG$437,$B364+(const_one-$E364)*4+const_one)</f>
        <v>119610880.828117</v>
      </c>
      <c r="AV364" s="5" t="n">
        <f aca="false">INDEX($AH$310:$AH$437,$B364+(const_one-$F364)*8+const_one)</f>
        <v>157151258.543746</v>
      </c>
      <c r="AW364" s="5" t="n">
        <f aca="false">INDEX($AI$310:$AI$437,$B364+(const_one-$G364)*16+const_one)</f>
        <v>206980855.95863</v>
      </c>
      <c r="AX364" s="5" t="n">
        <f aca="false">INDEX($AJ$310:$AJ$437,$B364+(const_one-$H364)*32+const_one)</f>
        <v>344968093.264383</v>
      </c>
      <c r="AY364" s="5" t="n">
        <f aca="false">INDEX($AK$310:$AK$437,$B364+(const_one-$I364)*64+const_one)</f>
        <v>292901586.637788</v>
      </c>
      <c r="AZ364" s="5" t="n">
        <f aca="false">--($C364=--(AS364&gt;AL364))</f>
        <v>0</v>
      </c>
      <c r="BA364" s="5" t="n">
        <f aca="false">--($D364=--(AT364&gt;AM364))</f>
        <v>1</v>
      </c>
      <c r="BB364" s="5" t="n">
        <f aca="false">--($E364=--(AU364&gt;AN364))</f>
        <v>1</v>
      </c>
      <c r="BC364" s="5" t="n">
        <f aca="false">--($F364=--(AV364&gt;AO364))</f>
        <v>0</v>
      </c>
      <c r="BD364" s="5" t="n">
        <f aca="false">--($G364=--(AW364&gt;AP364))</f>
        <v>1</v>
      </c>
      <c r="BE364" s="5" t="n">
        <f aca="false">--($H364=--(AX364&gt;AQ364))</f>
        <v>1</v>
      </c>
      <c r="BF364" s="5" t="n">
        <f aca="false">--($I364=--(AY364&gt;AR364))</f>
        <v>0</v>
      </c>
      <c r="BG364" s="5" t="n">
        <f aca="false">SUM(AZ364:BF364)</f>
        <v>4</v>
      </c>
      <c r="BH364" s="5" t="n">
        <f aca="false">SUM(AE364:AK364)+AB364+AC364+AD364</f>
        <v>2000000000</v>
      </c>
    </row>
    <row r="365" customFormat="false" ht="15" hidden="true" customHeight="false" outlineLevel="0" collapsed="false">
      <c r="A365" s="5" t="n">
        <f aca="false">exit_value_3_usd</f>
        <v>2000000000</v>
      </c>
      <c r="B365" s="2" t="n">
        <f aca="false">ROW()-ROW($B$310)</f>
        <v>55</v>
      </c>
      <c r="C365" s="2" t="n">
        <f aca="false">MOD(QUOTIENT($B365,1),2)</f>
        <v>1</v>
      </c>
      <c r="D365" s="2" t="n">
        <f aca="false">MOD(QUOTIENT($B365,2),2)</f>
        <v>1</v>
      </c>
      <c r="E365" s="2" t="n">
        <f aca="false">MOD(QUOTIENT($B365,4),2)</f>
        <v>1</v>
      </c>
      <c r="F365" s="2" t="n">
        <f aca="false">MOD(QUOTIENT($B365,8),2)</f>
        <v>0</v>
      </c>
      <c r="G365" s="2" t="n">
        <f aca="false">MOD(QUOTIENT($B365,16),2)</f>
        <v>1</v>
      </c>
      <c r="H365" s="2" t="n">
        <f aca="false">MOD(QUOTIENT($B365,32),2)</f>
        <v>1</v>
      </c>
      <c r="I365" s="2" t="n">
        <f aca="false">MOD(QUOTIENT($B365,64),2)</f>
        <v>0</v>
      </c>
      <c r="J365" s="5" t="n">
        <f aca="false">IF($C365=const_zero,MIN(class_series_f_invested_usd,MAX(const_zero,$A365)),const_zero)</f>
        <v>0</v>
      </c>
      <c r="K365" s="5" t="n">
        <f aca="false">IF($D365=const_zero,MIN(class_series_e_invested_usd,MAX(const_zero,$A365-SUM($J365:$J365))),const_zero)</f>
        <v>0</v>
      </c>
      <c r="L365" s="5" t="n">
        <f aca="false">IF($E365=const_zero,MIN(class_series_d_invested_usd,MAX(const_zero,$A365-SUM($J365:$K365))),const_zero)</f>
        <v>0</v>
      </c>
      <c r="M365" s="5" t="n">
        <f aca="false">IF($F365=const_zero,MIN(class_series_c_invested_usd,MAX(const_zero,$A365-SUM($J365:$L365))),const_zero)</f>
        <v>60000000</v>
      </c>
      <c r="N365" s="5" t="n">
        <f aca="false">IF($G365=const_zero,MIN(class_series_b_invested_usd,MAX(const_zero,$A365-SUM($J365:$M365))),const_zero)</f>
        <v>0</v>
      </c>
      <c r="O365" s="5" t="n">
        <f aca="false">IF($H365=const_zero,MIN(class_series_a_invested_usd,MAX(const_zero,$A365-SUM($J365:$N365))),const_zero)</f>
        <v>0</v>
      </c>
      <c r="P365" s="5" t="n">
        <f aca="false">IF($I365=const_zero,MIN(class_seed_invested_usd,MAX(const_zero,$A365-SUM($J365:$O365))),const_zero)</f>
        <v>5000000</v>
      </c>
      <c r="Q365" s="5" t="n">
        <f aca="false">MAX(const_zero,$A365-SUM($J365:$P365))</f>
        <v>1935000000</v>
      </c>
      <c r="R365" s="9" t="n">
        <f aca="false">common_rsa_total+'Pro-Forma'!$B$10+'Pro-Forma'!$B$11+IF($C365=const_one,'Pro-Forma'!$B$5,const_zero)+IF($D365=const_one,'Pro-Forma'!$F$27,const_zero)+IF($E365=const_one,'Pro-Forma'!$F$26,const_zero)+IF($F365=const_one,'Pro-Forma'!$F$25,const_zero)+IF($G365=const_one,'Pro-Forma'!$F$24,const_zero)+IF($H365=const_one,'Pro-Forma'!$F$23,const_zero)+IF($I365=const_one,'Pro-Forma'!$F$22,const_zero)</f>
        <v>25944752.5358044</v>
      </c>
      <c r="S365" s="23" t="b">
        <f aca="false">IF($R365&gt;const_zero,--($Q365&gt;option_strike_usd*$R365),const_zero)</f>
        <v>1</v>
      </c>
      <c r="T365" s="7" t="n">
        <f aca="false">IF($R365&gt;const_zero,IF($S365=const_one,($Q365+option_strike_usd*pre_f_options_issued)/($R365+pre_f_options_issued),$Q365/$R365),const_zero)</f>
        <v>68.1144966039414</v>
      </c>
      <c r="U365" s="5" t="n">
        <f aca="false">IF($C365=const_one,'Pro-Forma'!$B$5*$T365,const_zero)</f>
        <v>54305513.1921801</v>
      </c>
      <c r="V365" s="5" t="n">
        <f aca="false">IF($D365=const_one,'Pro-Forma'!$F$27*$T365,const_zero)</f>
        <v>417768023.201343</v>
      </c>
      <c r="W365" s="5" t="n">
        <f aca="false">IF($E365=const_one,'Pro-Forma'!$F$26*$T365,const_zero)</f>
        <v>118086789.69213</v>
      </c>
      <c r="X365" s="5" t="n">
        <f aca="false">IF($F365=const_one,'Pro-Forma'!$F$25*$T365,const_zero)</f>
        <v>0</v>
      </c>
      <c r="Y365" s="5" t="n">
        <f aca="false">IF($G365=const_one,'Pro-Forma'!$F$24*$T365,const_zero)</f>
        <v>204343489.811824</v>
      </c>
      <c r="Z365" s="5" t="n">
        <f aca="false">IF($H365=const_one,'Pro-Forma'!$F$23*$T365,const_zero)</f>
        <v>340572483.019707</v>
      </c>
      <c r="AA365" s="5" t="n">
        <f aca="false">IF($I365=const_one,'Pro-Forma'!$F$22*$T365,const_zero)</f>
        <v>0</v>
      </c>
      <c r="AB365" s="5" t="n">
        <f aca="false">('Pro-Forma'!$B$10+'Pro-Forma'!$B$11)*$T365</f>
        <v>19106990.13749</v>
      </c>
      <c r="AC365" s="5" t="n">
        <f aca="false">common_rsa_total*$T365</f>
        <v>613030469.435473</v>
      </c>
      <c r="AD365" s="5" t="n">
        <f aca="false">IF($S365=const_one,pre_f_options_issued*($T365-option_strike_usd),const_zero)</f>
        <v>167786241.509853</v>
      </c>
      <c r="AE365" s="5" t="n">
        <f aca="false">J365+U365</f>
        <v>54305513.1921801</v>
      </c>
      <c r="AF365" s="5" t="n">
        <f aca="false">K365+V365</f>
        <v>417768023.201343</v>
      </c>
      <c r="AG365" s="5" t="n">
        <f aca="false">L365+W365</f>
        <v>118086789.69213</v>
      </c>
      <c r="AH365" s="5" t="n">
        <f aca="false">M365+X365</f>
        <v>60000000</v>
      </c>
      <c r="AI365" s="5" t="n">
        <f aca="false">N365+Y365</f>
        <v>204343489.811824</v>
      </c>
      <c r="AJ365" s="5" t="n">
        <f aca="false">O365+Z365</f>
        <v>340572483.019707</v>
      </c>
      <c r="AK365" s="5" t="n">
        <f aca="false">P365+AA365</f>
        <v>5000000</v>
      </c>
      <c r="AL365" s="5" t="n">
        <f aca="false">INDEX($AE$310:$AE$437,$B365-$C365*1+const_one)</f>
        <v>30000000</v>
      </c>
      <c r="AM365" s="5" t="n">
        <f aca="false">INDEX($AF$310:$AF$437,$B365-$D365*2+const_one)</f>
        <v>300000000</v>
      </c>
      <c r="AN365" s="5" t="n">
        <f aca="false">INDEX($AG$310:$AG$437,$B365-$E365*4+const_one)</f>
        <v>100000000</v>
      </c>
      <c r="AO365" s="5" t="n">
        <f aca="false">INDEX($AH$310:$AH$437,$B365-$F365*8+const_one)</f>
        <v>60000000</v>
      </c>
      <c r="AP365" s="5" t="n">
        <f aca="false">INDEX($AI$310:$AI$437,$B365-$G365*16+const_one)</f>
        <v>30000000</v>
      </c>
      <c r="AQ365" s="5" t="n">
        <f aca="false">INDEX($AJ$310:$AJ$437,$B365-$H365*32+const_one)</f>
        <v>15000000</v>
      </c>
      <c r="AR365" s="5" t="n">
        <f aca="false">INDEX($AK$310:$AK$437,$B365-$I365*64+const_one)</f>
        <v>5000000</v>
      </c>
      <c r="AS365" s="5" t="n">
        <f aca="false">INDEX($AE$310:$AE$437,$B365+(const_one-$C365)*1+const_one)</f>
        <v>54305513.1921801</v>
      </c>
      <c r="AT365" s="5" t="n">
        <f aca="false">INDEX($AF$310:$AF$437,$B365+(const_one-$D365)*2+const_one)</f>
        <v>417768023.201343</v>
      </c>
      <c r="AU365" s="5" t="n">
        <f aca="false">INDEX($AG$310:$AG$437,$B365+(const_one-$E365)*4+const_one)</f>
        <v>118086789.69213</v>
      </c>
      <c r="AV365" s="5" t="n">
        <f aca="false">INDEX($AH$310:$AH$437,$B365+(const_one-$F365)*8+const_one)</f>
        <v>155423519.590088</v>
      </c>
      <c r="AW365" s="5" t="n">
        <f aca="false">INDEX($AI$310:$AI$437,$B365+(const_one-$G365)*16+const_one)</f>
        <v>204343489.811824</v>
      </c>
      <c r="AX365" s="5" t="n">
        <f aca="false">INDEX($AJ$310:$AJ$437,$B365+(const_one-$H365)*32+const_one)</f>
        <v>340572483.019707</v>
      </c>
      <c r="AY365" s="5" t="n">
        <f aca="false">INDEX($AK$310:$AK$437,$B365+(const_one-$I365)*64+const_one)</f>
        <v>290404301.529882</v>
      </c>
      <c r="AZ365" s="5" t="n">
        <f aca="false">--($C365=--(AS365&gt;AL365))</f>
        <v>1</v>
      </c>
      <c r="BA365" s="5" t="n">
        <f aca="false">--($D365=--(AT365&gt;AM365))</f>
        <v>1</v>
      </c>
      <c r="BB365" s="5" t="n">
        <f aca="false">--($E365=--(AU365&gt;AN365))</f>
        <v>1</v>
      </c>
      <c r="BC365" s="5" t="n">
        <f aca="false">--($F365=--(AV365&gt;AO365))</f>
        <v>0</v>
      </c>
      <c r="BD365" s="5" t="n">
        <f aca="false">--($G365=--(AW365&gt;AP365))</f>
        <v>1</v>
      </c>
      <c r="BE365" s="5" t="n">
        <f aca="false">--($H365=--(AX365&gt;AQ365))</f>
        <v>1</v>
      </c>
      <c r="BF365" s="5" t="n">
        <f aca="false">--($I365=--(AY365&gt;AR365))</f>
        <v>0</v>
      </c>
      <c r="BG365" s="5" t="n">
        <f aca="false">SUM(AZ365:BF365)</f>
        <v>5</v>
      </c>
      <c r="BH365" s="5" t="n">
        <f aca="false">SUM(AE365:AK365)+AB365+AC365+AD365</f>
        <v>2000000000</v>
      </c>
    </row>
    <row r="366" customFormat="false" ht="15" hidden="true" customHeight="false" outlineLevel="0" collapsed="false">
      <c r="A366" s="5" t="n">
        <f aca="false">exit_value_3_usd</f>
        <v>2000000000</v>
      </c>
      <c r="B366" s="2" t="n">
        <f aca="false">ROW()-ROW($B$310)</f>
        <v>56</v>
      </c>
      <c r="C366" s="2" t="n">
        <f aca="false">MOD(QUOTIENT($B366,1),2)</f>
        <v>0</v>
      </c>
      <c r="D366" s="2" t="n">
        <f aca="false">MOD(QUOTIENT($B366,2),2)</f>
        <v>0</v>
      </c>
      <c r="E366" s="2" t="n">
        <f aca="false">MOD(QUOTIENT($B366,4),2)</f>
        <v>0</v>
      </c>
      <c r="F366" s="2" t="n">
        <f aca="false">MOD(QUOTIENT($B366,8),2)</f>
        <v>1</v>
      </c>
      <c r="G366" s="2" t="n">
        <f aca="false">MOD(QUOTIENT($B366,16),2)</f>
        <v>1</v>
      </c>
      <c r="H366" s="2" t="n">
        <f aca="false">MOD(QUOTIENT($B366,32),2)</f>
        <v>1</v>
      </c>
      <c r="I366" s="2" t="n">
        <f aca="false">MOD(QUOTIENT($B366,64),2)</f>
        <v>0</v>
      </c>
      <c r="J366" s="5" t="n">
        <f aca="false">IF($C366=const_zero,MIN(class_series_f_invested_usd,MAX(const_zero,$A366)),const_zero)</f>
        <v>30000000</v>
      </c>
      <c r="K366" s="5" t="n">
        <f aca="false">IF($D366=const_zero,MIN(class_series_e_invested_usd,MAX(const_zero,$A366-SUM($J366:$J366))),const_zero)</f>
        <v>300000000</v>
      </c>
      <c r="L366" s="5" t="n">
        <f aca="false">IF($E366=const_zero,MIN(class_series_d_invested_usd,MAX(const_zero,$A366-SUM($J366:$K366))),const_zero)</f>
        <v>100000000</v>
      </c>
      <c r="M366" s="5" t="n">
        <f aca="false">IF($F366=const_zero,MIN(class_series_c_invested_usd,MAX(const_zero,$A366-SUM($J366:$L366))),const_zero)</f>
        <v>0</v>
      </c>
      <c r="N366" s="5" t="n">
        <f aca="false">IF($G366=const_zero,MIN(class_series_b_invested_usd,MAX(const_zero,$A366-SUM($J366:$M366))),const_zero)</f>
        <v>0</v>
      </c>
      <c r="O366" s="5" t="n">
        <f aca="false">IF($H366=const_zero,MIN(class_series_a_invested_usd,MAX(const_zero,$A366-SUM($J366:$N366))),const_zero)</f>
        <v>0</v>
      </c>
      <c r="P366" s="5" t="n">
        <f aca="false">IF($I366=const_zero,MIN(class_seed_invested_usd,MAX(const_zero,$A366-SUM($J366:$O366))),const_zero)</f>
        <v>5000000</v>
      </c>
      <c r="Q366" s="5" t="n">
        <f aca="false">MAX(const_zero,$A366-SUM($J366:$P366))</f>
        <v>1565000000</v>
      </c>
      <c r="R366" s="9" t="n">
        <f aca="false">common_rsa_total+'Pro-Forma'!$B$10+'Pro-Forma'!$B$11+IF($C366=const_one,'Pro-Forma'!$B$5,const_zero)+IF($D366=const_one,'Pro-Forma'!$F$27,const_zero)+IF($E366=const_one,'Pro-Forma'!$F$26,const_zero)+IF($F366=const_one,'Pro-Forma'!$F$25,const_zero)+IF($G366=const_one,'Pro-Forma'!$F$24,const_zero)+IF($H366=const_one,'Pro-Forma'!$F$23,const_zero)+IF($I366=const_one,'Pro-Forma'!$F$22,const_zero)</f>
        <v>19680512.8289884</v>
      </c>
      <c r="S366" s="23" t="b">
        <f aca="false">IF($R366&gt;const_zero,--($Q366&gt;option_strike_usd*$R366),const_zero)</f>
        <v>1</v>
      </c>
      <c r="T366" s="7" t="n">
        <f aca="false">IF($R366&gt;const_zero,IF($S366=const_one,($Q366+option_strike_usd*pre_f_options_issued)/($R366+pre_f_options_issued),$Q366/$R366),const_zero)</f>
        <v>70.6701423941555</v>
      </c>
      <c r="U366" s="5" t="n">
        <f aca="false">IF($C366=const_one,'Pro-Forma'!$B$5*$T366,const_zero)</f>
        <v>0</v>
      </c>
      <c r="V366" s="5" t="n">
        <f aca="false">IF($D366=const_one,'Pro-Forma'!$F$27*$T366,const_zero)</f>
        <v>0</v>
      </c>
      <c r="W366" s="5" t="n">
        <f aca="false">IF($E366=const_one,'Pro-Forma'!$F$26*$T366,const_zero)</f>
        <v>0</v>
      </c>
      <c r="X366" s="5" t="n">
        <f aca="false">IF($F366=const_one,'Pro-Forma'!$F$25*$T366,const_zero)</f>
        <v>169608341.745973</v>
      </c>
      <c r="Y366" s="5" t="n">
        <f aca="false">IF($G366=const_one,'Pro-Forma'!$F$24*$T366,const_zero)</f>
        <v>212010427.182466</v>
      </c>
      <c r="Z366" s="5" t="n">
        <f aca="false">IF($H366=const_one,'Pro-Forma'!$F$23*$T366,const_zero)</f>
        <v>353350711.970777</v>
      </c>
      <c r="AA366" s="5" t="n">
        <f aca="false">IF($I366=const_one,'Pro-Forma'!$F$22*$T366,const_zero)</f>
        <v>0</v>
      </c>
      <c r="AB366" s="5" t="n">
        <f aca="false">('Pro-Forma'!$B$10+'Pro-Forma'!$B$11)*$T366</f>
        <v>19823881.5679952</v>
      </c>
      <c r="AC366" s="5" t="n">
        <f aca="false">common_rsa_total*$T366</f>
        <v>636031281.547399</v>
      </c>
      <c r="AD366" s="5" t="n">
        <f aca="false">IF($S366=const_one,pre_f_options_issued*($T366-option_strike_usd),const_zero)</f>
        <v>174175355.985389</v>
      </c>
      <c r="AE366" s="5" t="n">
        <f aca="false">J366+U366</f>
        <v>30000000</v>
      </c>
      <c r="AF366" s="5" t="n">
        <f aca="false">K366+V366</f>
        <v>300000000</v>
      </c>
      <c r="AG366" s="5" t="n">
        <f aca="false">L366+W366</f>
        <v>100000000</v>
      </c>
      <c r="AH366" s="5" t="n">
        <f aca="false">M366+X366</f>
        <v>169608341.745973</v>
      </c>
      <c r="AI366" s="5" t="n">
        <f aca="false">N366+Y366</f>
        <v>212010427.182466</v>
      </c>
      <c r="AJ366" s="5" t="n">
        <f aca="false">O366+Z366</f>
        <v>353350711.970777</v>
      </c>
      <c r="AK366" s="5" t="n">
        <f aca="false">P366+AA366</f>
        <v>5000000</v>
      </c>
      <c r="AL366" s="5" t="n">
        <f aca="false">INDEX($AE$310:$AE$437,$B366-$C366*1+const_one)</f>
        <v>30000000</v>
      </c>
      <c r="AM366" s="5" t="n">
        <f aca="false">INDEX($AF$310:$AF$437,$B366-$D366*2+const_one)</f>
        <v>300000000</v>
      </c>
      <c r="AN366" s="5" t="n">
        <f aca="false">INDEX($AG$310:$AG$437,$B366-$E366*4+const_one)</f>
        <v>100000000</v>
      </c>
      <c r="AO366" s="5" t="n">
        <f aca="false">INDEX($AH$310:$AH$437,$B366-$F366*8+const_one)</f>
        <v>60000000</v>
      </c>
      <c r="AP366" s="5" t="n">
        <f aca="false">INDEX($AI$310:$AI$437,$B366-$G366*16+const_one)</f>
        <v>30000000</v>
      </c>
      <c r="AQ366" s="5" t="n">
        <f aca="false">INDEX($AJ$310:$AJ$437,$B366-$H366*32+const_one)</f>
        <v>15000000</v>
      </c>
      <c r="AR366" s="5" t="n">
        <f aca="false">INDEX($AK$310:$AK$437,$B366-$I366*64+const_one)</f>
        <v>5000000</v>
      </c>
      <c r="AS366" s="5" t="n">
        <f aca="false">INDEX($AE$310:$AE$437,$B366+(const_one-$C366)*1+const_one)</f>
        <v>55429014.0634306</v>
      </c>
      <c r="AT366" s="5" t="n">
        <f aca="false">INDEX($AF$310:$AF$437,$B366+(const_one-$D366)*2+const_one)</f>
        <v>404536382.442808</v>
      </c>
      <c r="AU366" s="5" t="n">
        <f aca="false">INDEX($AG$310:$AG$437,$B366+(const_one-$E366)*4+const_one)</f>
        <v>120884996.037719</v>
      </c>
      <c r="AV366" s="5" t="n">
        <f aca="false">INDEX($AH$310:$AH$437,$B366+(const_one-$F366)*8+const_one)</f>
        <v>169608341.745973</v>
      </c>
      <c r="AW366" s="5" t="n">
        <f aca="false">INDEX($AI$310:$AI$437,$B366+(const_one-$G366)*16+const_one)</f>
        <v>212010427.182466</v>
      </c>
      <c r="AX366" s="5" t="n">
        <f aca="false">INDEX($AJ$310:$AJ$437,$B366+(const_one-$H366)*32+const_one)</f>
        <v>353350711.970777</v>
      </c>
      <c r="AY366" s="5" t="n">
        <f aca="false">INDEX($AK$310:$AK$437,$B366+(const_one-$I366)*64+const_one)</f>
        <v>289269744.447741</v>
      </c>
      <c r="AZ366" s="5" t="n">
        <f aca="false">--($C366=--(AS366&gt;AL366))</f>
        <v>0</v>
      </c>
      <c r="BA366" s="5" t="n">
        <f aca="false">--($D366=--(AT366&gt;AM366))</f>
        <v>0</v>
      </c>
      <c r="BB366" s="5" t="n">
        <f aca="false">--($E366=--(AU366&gt;AN366))</f>
        <v>0</v>
      </c>
      <c r="BC366" s="5" t="n">
        <f aca="false">--($F366=--(AV366&gt;AO366))</f>
        <v>1</v>
      </c>
      <c r="BD366" s="5" t="n">
        <f aca="false">--($G366=--(AW366&gt;AP366))</f>
        <v>1</v>
      </c>
      <c r="BE366" s="5" t="n">
        <f aca="false">--($H366=--(AX366&gt;AQ366))</f>
        <v>1</v>
      </c>
      <c r="BF366" s="5" t="n">
        <f aca="false">--($I366=--(AY366&gt;AR366))</f>
        <v>0</v>
      </c>
      <c r="BG366" s="5" t="n">
        <f aca="false">SUM(AZ366:BF366)</f>
        <v>3</v>
      </c>
      <c r="BH366" s="5" t="n">
        <f aca="false">SUM(AE366:AK366)+AB366+AC366+AD366</f>
        <v>2000000000</v>
      </c>
    </row>
    <row r="367" customFormat="false" ht="15" hidden="true" customHeight="false" outlineLevel="0" collapsed="false">
      <c r="A367" s="5" t="n">
        <f aca="false">exit_value_3_usd</f>
        <v>2000000000</v>
      </c>
      <c r="B367" s="2" t="n">
        <f aca="false">ROW()-ROW($B$310)</f>
        <v>57</v>
      </c>
      <c r="C367" s="2" t="n">
        <f aca="false">MOD(QUOTIENT($B367,1),2)</f>
        <v>1</v>
      </c>
      <c r="D367" s="2" t="n">
        <f aca="false">MOD(QUOTIENT($B367,2),2)</f>
        <v>0</v>
      </c>
      <c r="E367" s="2" t="n">
        <f aca="false">MOD(QUOTIENT($B367,4),2)</f>
        <v>0</v>
      </c>
      <c r="F367" s="2" t="n">
        <f aca="false">MOD(QUOTIENT($B367,8),2)</f>
        <v>1</v>
      </c>
      <c r="G367" s="2" t="n">
        <f aca="false">MOD(QUOTIENT($B367,16),2)</f>
        <v>1</v>
      </c>
      <c r="H367" s="2" t="n">
        <f aca="false">MOD(QUOTIENT($B367,32),2)</f>
        <v>1</v>
      </c>
      <c r="I367" s="2" t="n">
        <f aca="false">MOD(QUOTIENT($B367,64),2)</f>
        <v>0</v>
      </c>
      <c r="J367" s="5" t="n">
        <f aca="false">IF($C367=const_zero,MIN(class_series_f_invested_usd,MAX(const_zero,$A367)),const_zero)</f>
        <v>0</v>
      </c>
      <c r="K367" s="5" t="n">
        <f aca="false">IF($D367=const_zero,MIN(class_series_e_invested_usd,MAX(const_zero,$A367-SUM($J367:$J367))),const_zero)</f>
        <v>300000000</v>
      </c>
      <c r="L367" s="5" t="n">
        <f aca="false">IF($E367=const_zero,MIN(class_series_d_invested_usd,MAX(const_zero,$A367-SUM($J367:$K367))),const_zero)</f>
        <v>100000000</v>
      </c>
      <c r="M367" s="5" t="n">
        <f aca="false">IF($F367=const_zero,MIN(class_series_c_invested_usd,MAX(const_zero,$A367-SUM($J367:$L367))),const_zero)</f>
        <v>0</v>
      </c>
      <c r="N367" s="5" t="n">
        <f aca="false">IF($G367=const_zero,MIN(class_series_b_invested_usd,MAX(const_zero,$A367-SUM($J367:$M367))),const_zero)</f>
        <v>0</v>
      </c>
      <c r="O367" s="5" t="n">
        <f aca="false">IF($H367=const_zero,MIN(class_series_a_invested_usd,MAX(const_zero,$A367-SUM($J367:$N367))),const_zero)</f>
        <v>0</v>
      </c>
      <c r="P367" s="5" t="n">
        <f aca="false">IF($I367=const_zero,MIN(class_seed_invested_usd,MAX(const_zero,$A367-SUM($J367:$O367))),const_zero)</f>
        <v>5000000</v>
      </c>
      <c r="Q367" s="5" t="n">
        <f aca="false">MAX(const_zero,$A367-SUM($J367:$P367))</f>
        <v>1595000000</v>
      </c>
      <c r="R367" s="9" t="n">
        <f aca="false">common_rsa_total+'Pro-Forma'!$B$10+'Pro-Forma'!$B$11+IF($C367=const_one,'Pro-Forma'!$B$5,const_zero)+IF($D367=const_one,'Pro-Forma'!$F$27,const_zero)+IF($E367=const_one,'Pro-Forma'!$F$26,const_zero)+IF($F367=const_one,'Pro-Forma'!$F$25,const_zero)+IF($G367=const_one,'Pro-Forma'!$F$24,const_zero)+IF($H367=const_one,'Pro-Forma'!$F$23,const_zero)+IF($I367=const_one,'Pro-Forma'!$F$22,const_zero)</f>
        <v>20477780.8981917</v>
      </c>
      <c r="S367" s="23" t="b">
        <f aca="false">IF($R367&gt;const_zero,--($Q367&gt;option_strike_usd*$R367),const_zero)</f>
        <v>1</v>
      </c>
      <c r="T367" s="7" t="n">
        <f aca="false">IF($R367&gt;const_zero,IF($S367=const_one,($Q367+option_strike_usd*pre_f_options_issued)/($R367+pre_f_options_issued),$Q367/$R367),const_zero)</f>
        <v>69.5236849493034</v>
      </c>
      <c r="U367" s="5" t="n">
        <f aca="false">IF($C367=const_one,'Pro-Forma'!$B$5*$T367,const_zero)</f>
        <v>55429014.0634306</v>
      </c>
      <c r="V367" s="5" t="n">
        <f aca="false">IF($D367=const_one,'Pro-Forma'!$F$27*$T367,const_zero)</f>
        <v>0</v>
      </c>
      <c r="W367" s="5" t="n">
        <f aca="false">IF($E367=const_one,'Pro-Forma'!$F$26*$T367,const_zero)</f>
        <v>0</v>
      </c>
      <c r="X367" s="5" t="n">
        <f aca="false">IF($F367=const_one,'Pro-Forma'!$F$25*$T367,const_zero)</f>
        <v>166856843.878328</v>
      </c>
      <c r="Y367" s="5" t="n">
        <f aca="false">IF($G367=const_one,'Pro-Forma'!$F$24*$T367,const_zero)</f>
        <v>208571054.84791</v>
      </c>
      <c r="Z367" s="5" t="n">
        <f aca="false">IF($H367=const_one,'Pro-Forma'!$F$23*$T367,const_zero)</f>
        <v>347618424.746517</v>
      </c>
      <c r="AA367" s="5" t="n">
        <f aca="false">IF($I367=const_one,'Pro-Forma'!$F$22*$T367,const_zero)</f>
        <v>0</v>
      </c>
      <c r="AB367" s="5" t="n">
        <f aca="false">('Pro-Forma'!$B$10+'Pro-Forma'!$B$11)*$T367</f>
        <v>19502285.546825</v>
      </c>
      <c r="AC367" s="5" t="n">
        <f aca="false">common_rsa_total*$T367</f>
        <v>625713164.543731</v>
      </c>
      <c r="AD367" s="5" t="n">
        <f aca="false">IF($S367=const_one,pre_f_options_issued*($T367-option_strike_usd),const_zero)</f>
        <v>171309212.373258</v>
      </c>
      <c r="AE367" s="5" t="n">
        <f aca="false">J367+U367</f>
        <v>55429014.0634306</v>
      </c>
      <c r="AF367" s="5" t="n">
        <f aca="false">K367+V367</f>
        <v>300000000</v>
      </c>
      <c r="AG367" s="5" t="n">
        <f aca="false">L367+W367</f>
        <v>100000000</v>
      </c>
      <c r="AH367" s="5" t="n">
        <f aca="false">M367+X367</f>
        <v>166856843.878328</v>
      </c>
      <c r="AI367" s="5" t="n">
        <f aca="false">N367+Y367</f>
        <v>208571054.84791</v>
      </c>
      <c r="AJ367" s="5" t="n">
        <f aca="false">O367+Z367</f>
        <v>347618424.746517</v>
      </c>
      <c r="AK367" s="5" t="n">
        <f aca="false">P367+AA367</f>
        <v>5000000</v>
      </c>
      <c r="AL367" s="5" t="n">
        <f aca="false">INDEX($AE$310:$AE$437,$B367-$C367*1+const_one)</f>
        <v>30000000</v>
      </c>
      <c r="AM367" s="5" t="n">
        <f aca="false">INDEX($AF$310:$AF$437,$B367-$D367*2+const_one)</f>
        <v>300000000</v>
      </c>
      <c r="AN367" s="5" t="n">
        <f aca="false">INDEX($AG$310:$AG$437,$B367-$E367*4+const_one)</f>
        <v>100000000</v>
      </c>
      <c r="AO367" s="5" t="n">
        <f aca="false">INDEX($AH$310:$AH$437,$B367-$F367*8+const_one)</f>
        <v>60000000</v>
      </c>
      <c r="AP367" s="5" t="n">
        <f aca="false">INDEX($AI$310:$AI$437,$B367-$G367*16+const_one)</f>
        <v>30000000</v>
      </c>
      <c r="AQ367" s="5" t="n">
        <f aca="false">INDEX($AJ$310:$AJ$437,$B367-$H367*32+const_one)</f>
        <v>15000000</v>
      </c>
      <c r="AR367" s="5" t="n">
        <f aca="false">INDEX($AK$310:$AK$437,$B367-$I367*64+const_one)</f>
        <v>5000000</v>
      </c>
      <c r="AS367" s="5" t="n">
        <f aca="false">INDEX($AE$310:$AE$437,$B367+(const_one-$C367)*1+const_one)</f>
        <v>55429014.0634306</v>
      </c>
      <c r="AT367" s="5" t="n">
        <f aca="false">INDEX($AF$310:$AF$437,$B367+(const_one-$D367)*2+const_one)</f>
        <v>399777911.390908</v>
      </c>
      <c r="AU367" s="5" t="n">
        <f aca="false">INDEX($AG$310:$AG$437,$B367+(const_one-$E367)*4+const_one)</f>
        <v>119089543.385918</v>
      </c>
      <c r="AV367" s="5" t="n">
        <f aca="false">INDEX($AH$310:$AH$437,$B367+(const_one-$F367)*8+const_one)</f>
        <v>166856843.878328</v>
      </c>
      <c r="AW367" s="5" t="n">
        <f aca="false">INDEX($AI$310:$AI$437,$B367+(const_one-$G367)*16+const_one)</f>
        <v>208571054.84791</v>
      </c>
      <c r="AX367" s="5" t="n">
        <f aca="false">INDEX($AJ$310:$AJ$437,$B367+(const_one-$H367)*32+const_one)</f>
        <v>347618424.746517</v>
      </c>
      <c r="AY367" s="5" t="n">
        <f aca="false">INDEX($AK$310:$AK$437,$B367+(const_one-$I367)*64+const_one)</f>
        <v>286387974.412863</v>
      </c>
      <c r="AZ367" s="5" t="n">
        <f aca="false">--($C367=--(AS367&gt;AL367))</f>
        <v>1</v>
      </c>
      <c r="BA367" s="5" t="n">
        <f aca="false">--($D367=--(AT367&gt;AM367))</f>
        <v>0</v>
      </c>
      <c r="BB367" s="5" t="n">
        <f aca="false">--($E367=--(AU367&gt;AN367))</f>
        <v>0</v>
      </c>
      <c r="BC367" s="5" t="n">
        <f aca="false">--($F367=--(AV367&gt;AO367))</f>
        <v>1</v>
      </c>
      <c r="BD367" s="5" t="n">
        <f aca="false">--($G367=--(AW367&gt;AP367))</f>
        <v>1</v>
      </c>
      <c r="BE367" s="5" t="n">
        <f aca="false">--($H367=--(AX367&gt;AQ367))</f>
        <v>1</v>
      </c>
      <c r="BF367" s="5" t="n">
        <f aca="false">--($I367=--(AY367&gt;AR367))</f>
        <v>0</v>
      </c>
      <c r="BG367" s="5" t="n">
        <f aca="false">SUM(AZ367:BF367)</f>
        <v>4</v>
      </c>
      <c r="BH367" s="5" t="n">
        <f aca="false">SUM(AE367:AK367)+AB367+AC367+AD367</f>
        <v>2000000000</v>
      </c>
    </row>
    <row r="368" customFormat="false" ht="15" hidden="true" customHeight="false" outlineLevel="0" collapsed="false">
      <c r="A368" s="5" t="n">
        <f aca="false">exit_value_3_usd</f>
        <v>2000000000</v>
      </c>
      <c r="B368" s="2" t="n">
        <f aca="false">ROW()-ROW($B$310)</f>
        <v>58</v>
      </c>
      <c r="C368" s="2" t="n">
        <f aca="false">MOD(QUOTIENT($B368,1),2)</f>
        <v>0</v>
      </c>
      <c r="D368" s="2" t="n">
        <f aca="false">MOD(QUOTIENT($B368,2),2)</f>
        <v>1</v>
      </c>
      <c r="E368" s="2" t="n">
        <f aca="false">MOD(QUOTIENT($B368,4),2)</f>
        <v>0</v>
      </c>
      <c r="F368" s="2" t="n">
        <f aca="false">MOD(QUOTIENT($B368,8),2)</f>
        <v>1</v>
      </c>
      <c r="G368" s="2" t="n">
        <f aca="false">MOD(QUOTIENT($B368,16),2)</f>
        <v>1</v>
      </c>
      <c r="H368" s="2" t="n">
        <f aca="false">MOD(QUOTIENT($B368,32),2)</f>
        <v>1</v>
      </c>
      <c r="I368" s="2" t="n">
        <f aca="false">MOD(QUOTIENT($B368,64),2)</f>
        <v>0</v>
      </c>
      <c r="J368" s="5" t="n">
        <f aca="false">IF($C368=const_zero,MIN(class_series_f_invested_usd,MAX(const_zero,$A368)),const_zero)</f>
        <v>30000000</v>
      </c>
      <c r="K368" s="5" t="n">
        <f aca="false">IF($D368=const_zero,MIN(class_series_e_invested_usd,MAX(const_zero,$A368-SUM($J368:$J368))),const_zero)</f>
        <v>0</v>
      </c>
      <c r="L368" s="5" t="n">
        <f aca="false">IF($E368=const_zero,MIN(class_series_d_invested_usd,MAX(const_zero,$A368-SUM($J368:$K368))),const_zero)</f>
        <v>100000000</v>
      </c>
      <c r="M368" s="5" t="n">
        <f aca="false">IF($F368=const_zero,MIN(class_series_c_invested_usd,MAX(const_zero,$A368-SUM($J368:$L368))),const_zero)</f>
        <v>0</v>
      </c>
      <c r="N368" s="5" t="n">
        <f aca="false">IF($G368=const_zero,MIN(class_series_b_invested_usd,MAX(const_zero,$A368-SUM($J368:$M368))),const_zero)</f>
        <v>0</v>
      </c>
      <c r="O368" s="5" t="n">
        <f aca="false">IF($H368=const_zero,MIN(class_series_a_invested_usd,MAX(const_zero,$A368-SUM($J368:$N368))),const_zero)</f>
        <v>0</v>
      </c>
      <c r="P368" s="5" t="n">
        <f aca="false">IF($I368=const_zero,MIN(class_seed_invested_usd,MAX(const_zero,$A368-SUM($J368:$O368))),const_zero)</f>
        <v>5000000</v>
      </c>
      <c r="Q368" s="5" t="n">
        <f aca="false">MAX(const_zero,$A368-SUM($J368:$P368))</f>
        <v>1865000000</v>
      </c>
      <c r="R368" s="9" t="n">
        <f aca="false">common_rsa_total+'Pro-Forma'!$B$10+'Pro-Forma'!$B$11+IF($C368=const_one,'Pro-Forma'!$B$5,const_zero)+IF($D368=const_one,'Pro-Forma'!$F$27,const_zero)+IF($E368=const_one,'Pro-Forma'!$F$26,const_zero)+IF($F368=const_one,'Pro-Forma'!$F$25,const_zero)+IF($G368=const_one,'Pro-Forma'!$F$24,const_zero)+IF($H368=const_one,'Pro-Forma'!$F$23,const_zero)+IF($I368=const_one,'Pro-Forma'!$F$22,const_zero)</f>
        <v>25813833.1063222</v>
      </c>
      <c r="S368" s="23" t="b">
        <f aca="false">IF($R368&gt;const_zero,--($Q368&gt;option_strike_usd*$R368),const_zero)</f>
        <v>1</v>
      </c>
      <c r="T368" s="7" t="n">
        <f aca="false">IF($R368&gt;const_zero,IF($S368=const_one,($Q368+option_strike_usd*pre_f_options_issued)/($R368+pre_f_options_issued),$Q368/$R368),const_zero)</f>
        <v>65.9571592792572</v>
      </c>
      <c r="U368" s="5" t="n">
        <f aca="false">IF($C368=const_one,'Pro-Forma'!$B$5*$T368,const_zero)</f>
        <v>0</v>
      </c>
      <c r="V368" s="5" t="n">
        <f aca="false">IF($D368=const_one,'Pro-Forma'!$F$27*$T368,const_zero)</f>
        <v>404536382.442808</v>
      </c>
      <c r="W368" s="5" t="n">
        <f aca="false">IF($E368=const_one,'Pro-Forma'!$F$26*$T368,const_zero)</f>
        <v>0</v>
      </c>
      <c r="X368" s="5" t="n">
        <f aca="false">IF($F368=const_one,'Pro-Forma'!$F$25*$T368,const_zero)</f>
        <v>158297182.270217</v>
      </c>
      <c r="Y368" s="5" t="n">
        <f aca="false">IF($G368=const_one,'Pro-Forma'!$F$24*$T368,const_zero)</f>
        <v>197871477.837771</v>
      </c>
      <c r="Z368" s="5" t="n">
        <f aca="false">IF($H368=const_one,'Pro-Forma'!$F$23*$T368,const_zero)</f>
        <v>329785796.396286</v>
      </c>
      <c r="AA368" s="5" t="n">
        <f aca="false">IF($I368=const_one,'Pro-Forma'!$F$22*$T368,const_zero)</f>
        <v>0</v>
      </c>
      <c r="AB368" s="5" t="n">
        <f aca="false">('Pro-Forma'!$B$10+'Pro-Forma'!$B$11)*$T368</f>
        <v>18501829.3414607</v>
      </c>
      <c r="AC368" s="5" t="n">
        <f aca="false">common_rsa_total*$T368</f>
        <v>593614433.513314</v>
      </c>
      <c r="AD368" s="5" t="n">
        <f aca="false">IF($S368=const_one,pre_f_options_issued*($T368-option_strike_usd),const_zero)</f>
        <v>162392898.198143</v>
      </c>
      <c r="AE368" s="5" t="n">
        <f aca="false">J368+U368</f>
        <v>30000000</v>
      </c>
      <c r="AF368" s="5" t="n">
        <f aca="false">K368+V368</f>
        <v>404536382.442808</v>
      </c>
      <c r="AG368" s="5" t="n">
        <f aca="false">L368+W368</f>
        <v>100000000</v>
      </c>
      <c r="AH368" s="5" t="n">
        <f aca="false">M368+X368</f>
        <v>158297182.270217</v>
      </c>
      <c r="AI368" s="5" t="n">
        <f aca="false">N368+Y368</f>
        <v>197871477.837771</v>
      </c>
      <c r="AJ368" s="5" t="n">
        <f aca="false">O368+Z368</f>
        <v>329785796.396286</v>
      </c>
      <c r="AK368" s="5" t="n">
        <f aca="false">P368+AA368</f>
        <v>5000000</v>
      </c>
      <c r="AL368" s="5" t="n">
        <f aca="false">INDEX($AE$310:$AE$437,$B368-$C368*1+const_one)</f>
        <v>30000000</v>
      </c>
      <c r="AM368" s="5" t="n">
        <f aca="false">INDEX($AF$310:$AF$437,$B368-$D368*2+const_one)</f>
        <v>300000000</v>
      </c>
      <c r="AN368" s="5" t="n">
        <f aca="false">INDEX($AG$310:$AG$437,$B368-$E368*4+const_one)</f>
        <v>100000000</v>
      </c>
      <c r="AO368" s="5" t="n">
        <f aca="false">INDEX($AH$310:$AH$437,$B368-$F368*8+const_one)</f>
        <v>60000000</v>
      </c>
      <c r="AP368" s="5" t="n">
        <f aca="false">INDEX($AI$310:$AI$437,$B368-$G368*16+const_one)</f>
        <v>30000000</v>
      </c>
      <c r="AQ368" s="5" t="n">
        <f aca="false">INDEX($AJ$310:$AJ$437,$B368-$H368*32+const_one)</f>
        <v>15000000</v>
      </c>
      <c r="AR368" s="5" t="n">
        <f aca="false">INDEX($AK$310:$AK$437,$B368-$I368*64+const_one)</f>
        <v>5000000</v>
      </c>
      <c r="AS368" s="5" t="n">
        <f aca="false">INDEX($AE$310:$AE$437,$B368+(const_one-$C368)*1+const_one)</f>
        <v>51966985.1096238</v>
      </c>
      <c r="AT368" s="5" t="n">
        <f aca="false">INDEX($AF$310:$AF$437,$B368+(const_one-$D368)*2+const_one)</f>
        <v>404536382.442808</v>
      </c>
      <c r="AU368" s="5" t="n">
        <f aca="false">INDEX($AG$310:$AG$437,$B368+(const_one-$E368)*4+const_one)</f>
        <v>113518955.476622</v>
      </c>
      <c r="AV368" s="5" t="n">
        <f aca="false">INDEX($AH$310:$AH$437,$B368+(const_one-$F368)*8+const_one)</f>
        <v>158297182.270217</v>
      </c>
      <c r="AW368" s="5" t="n">
        <f aca="false">INDEX($AI$310:$AI$437,$B368+(const_one-$G368)*16+const_one)</f>
        <v>197871477.837771</v>
      </c>
      <c r="AX368" s="5" t="n">
        <f aca="false">INDEX($AJ$310:$AJ$437,$B368+(const_one-$H368)*32+const_one)</f>
        <v>329785796.396286</v>
      </c>
      <c r="AY368" s="5" t="n">
        <f aca="false">INDEX($AK$310:$AK$437,$B368+(const_one-$I368)*64+const_one)</f>
        <v>281039409.968804</v>
      </c>
      <c r="AZ368" s="5" t="n">
        <f aca="false">--($C368=--(AS368&gt;AL368))</f>
        <v>0</v>
      </c>
      <c r="BA368" s="5" t="n">
        <f aca="false">--($D368=--(AT368&gt;AM368))</f>
        <v>1</v>
      </c>
      <c r="BB368" s="5" t="n">
        <f aca="false">--($E368=--(AU368&gt;AN368))</f>
        <v>0</v>
      </c>
      <c r="BC368" s="5" t="n">
        <f aca="false">--($F368=--(AV368&gt;AO368))</f>
        <v>1</v>
      </c>
      <c r="BD368" s="5" t="n">
        <f aca="false">--($G368=--(AW368&gt;AP368))</f>
        <v>1</v>
      </c>
      <c r="BE368" s="5" t="n">
        <f aca="false">--($H368=--(AX368&gt;AQ368))</f>
        <v>1</v>
      </c>
      <c r="BF368" s="5" t="n">
        <f aca="false">--($I368=--(AY368&gt;AR368))</f>
        <v>0</v>
      </c>
      <c r="BG368" s="5" t="n">
        <f aca="false">SUM(AZ368:BF368)</f>
        <v>4</v>
      </c>
      <c r="BH368" s="5" t="n">
        <f aca="false">SUM(AE368:AK368)+AB368+AC368+AD368</f>
        <v>2000000000</v>
      </c>
    </row>
    <row r="369" customFormat="false" ht="15" hidden="true" customHeight="false" outlineLevel="0" collapsed="false">
      <c r="A369" s="5" t="n">
        <f aca="false">exit_value_3_usd</f>
        <v>2000000000</v>
      </c>
      <c r="B369" s="2" t="n">
        <f aca="false">ROW()-ROW($B$310)</f>
        <v>59</v>
      </c>
      <c r="C369" s="2" t="n">
        <f aca="false">MOD(QUOTIENT($B369,1),2)</f>
        <v>1</v>
      </c>
      <c r="D369" s="2" t="n">
        <f aca="false">MOD(QUOTIENT($B369,2),2)</f>
        <v>1</v>
      </c>
      <c r="E369" s="2" t="n">
        <f aca="false">MOD(QUOTIENT($B369,4),2)</f>
        <v>0</v>
      </c>
      <c r="F369" s="2" t="n">
        <f aca="false">MOD(QUOTIENT($B369,8),2)</f>
        <v>1</v>
      </c>
      <c r="G369" s="2" t="n">
        <f aca="false">MOD(QUOTIENT($B369,16),2)</f>
        <v>1</v>
      </c>
      <c r="H369" s="2" t="n">
        <f aca="false">MOD(QUOTIENT($B369,32),2)</f>
        <v>1</v>
      </c>
      <c r="I369" s="2" t="n">
        <f aca="false">MOD(QUOTIENT($B369,64),2)</f>
        <v>0</v>
      </c>
      <c r="J369" s="5" t="n">
        <f aca="false">IF($C369=const_zero,MIN(class_series_f_invested_usd,MAX(const_zero,$A369)),const_zero)</f>
        <v>0</v>
      </c>
      <c r="K369" s="5" t="n">
        <f aca="false">IF($D369=const_zero,MIN(class_series_e_invested_usd,MAX(const_zero,$A369-SUM($J369:$J369))),const_zero)</f>
        <v>0</v>
      </c>
      <c r="L369" s="5" t="n">
        <f aca="false">IF($E369=const_zero,MIN(class_series_d_invested_usd,MAX(const_zero,$A369-SUM($J369:$K369))),const_zero)</f>
        <v>100000000</v>
      </c>
      <c r="M369" s="5" t="n">
        <f aca="false">IF($F369=const_zero,MIN(class_series_c_invested_usd,MAX(const_zero,$A369-SUM($J369:$L369))),const_zero)</f>
        <v>0</v>
      </c>
      <c r="N369" s="5" t="n">
        <f aca="false">IF($G369=const_zero,MIN(class_series_b_invested_usd,MAX(const_zero,$A369-SUM($J369:$M369))),const_zero)</f>
        <v>0</v>
      </c>
      <c r="O369" s="5" t="n">
        <f aca="false">IF($H369=const_zero,MIN(class_series_a_invested_usd,MAX(const_zero,$A369-SUM($J369:$N369))),const_zero)</f>
        <v>0</v>
      </c>
      <c r="P369" s="5" t="n">
        <f aca="false">IF($I369=const_zero,MIN(class_seed_invested_usd,MAX(const_zero,$A369-SUM($J369:$O369))),const_zero)</f>
        <v>5000000</v>
      </c>
      <c r="Q369" s="5" t="n">
        <f aca="false">MAX(const_zero,$A369-SUM($J369:$P369))</f>
        <v>1895000000</v>
      </c>
      <c r="R369" s="9" t="n">
        <f aca="false">common_rsa_total+'Pro-Forma'!$B$10+'Pro-Forma'!$B$11+IF($C369=const_one,'Pro-Forma'!$B$5,const_zero)+IF($D369=const_one,'Pro-Forma'!$F$27,const_zero)+IF($E369=const_one,'Pro-Forma'!$F$26,const_zero)+IF($F369=const_one,'Pro-Forma'!$F$25,const_zero)+IF($G369=const_one,'Pro-Forma'!$F$24,const_zero)+IF($H369=const_one,'Pro-Forma'!$F$23,const_zero)+IF($I369=const_one,'Pro-Forma'!$F$22,const_zero)</f>
        <v>26611101.1755256</v>
      </c>
      <c r="S369" s="23" t="b">
        <f aca="false">IF($R369&gt;const_zero,--($Q369&gt;option_strike_usd*$R369),const_zero)</f>
        <v>1</v>
      </c>
      <c r="T369" s="7" t="n">
        <f aca="false">IF($R369&gt;const_zero,IF($S369=const_one,($Q369+option_strike_usd*pre_f_options_issued)/($R369+pre_f_options_issued),$Q369/$R369),const_zero)</f>
        <v>65.1813199562261</v>
      </c>
      <c r="U369" s="5" t="n">
        <f aca="false">IF($C369=const_one,'Pro-Forma'!$B$5*$T369,const_zero)</f>
        <v>51966985.1096238</v>
      </c>
      <c r="V369" s="5" t="n">
        <f aca="false">IF($D369=const_one,'Pro-Forma'!$F$27*$T369,const_zero)</f>
        <v>399777911.390908</v>
      </c>
      <c r="W369" s="5" t="n">
        <f aca="false">IF($E369=const_one,'Pro-Forma'!$F$26*$T369,const_zero)</f>
        <v>0</v>
      </c>
      <c r="X369" s="5" t="n">
        <f aca="false">IF($F369=const_one,'Pro-Forma'!$F$25*$T369,const_zero)</f>
        <v>156435167.894943</v>
      </c>
      <c r="Y369" s="5" t="n">
        <f aca="false">IF($G369=const_one,'Pro-Forma'!$F$24*$T369,const_zero)</f>
        <v>195543959.868678</v>
      </c>
      <c r="Z369" s="5" t="n">
        <f aca="false">IF($H369=const_one,'Pro-Forma'!$F$23*$T369,const_zero)</f>
        <v>325906599.78113</v>
      </c>
      <c r="AA369" s="5" t="n">
        <f aca="false">IF($I369=const_one,'Pro-Forma'!$F$22*$T369,const_zero)</f>
        <v>0</v>
      </c>
      <c r="AB369" s="5" t="n">
        <f aca="false">('Pro-Forma'!$B$10+'Pro-Forma'!$B$11)*$T369</f>
        <v>18284196.4581168</v>
      </c>
      <c r="AC369" s="5" t="n">
        <f aca="false">common_rsa_total*$T369</f>
        <v>586631879.606035</v>
      </c>
      <c r="AD369" s="5" t="n">
        <f aca="false">IF($S369=const_one,pre_f_options_issued*($T369-option_strike_usd),const_zero)</f>
        <v>160453299.890565</v>
      </c>
      <c r="AE369" s="5" t="n">
        <f aca="false">J369+U369</f>
        <v>51966985.1096238</v>
      </c>
      <c r="AF369" s="5" t="n">
        <f aca="false">K369+V369</f>
        <v>399777911.390908</v>
      </c>
      <c r="AG369" s="5" t="n">
        <f aca="false">L369+W369</f>
        <v>100000000</v>
      </c>
      <c r="AH369" s="5" t="n">
        <f aca="false">M369+X369</f>
        <v>156435167.894943</v>
      </c>
      <c r="AI369" s="5" t="n">
        <f aca="false">N369+Y369</f>
        <v>195543959.868678</v>
      </c>
      <c r="AJ369" s="5" t="n">
        <f aca="false">O369+Z369</f>
        <v>325906599.78113</v>
      </c>
      <c r="AK369" s="5" t="n">
        <f aca="false">P369+AA369</f>
        <v>5000000</v>
      </c>
      <c r="AL369" s="5" t="n">
        <f aca="false">INDEX($AE$310:$AE$437,$B369-$C369*1+const_one)</f>
        <v>30000000</v>
      </c>
      <c r="AM369" s="5" t="n">
        <f aca="false">INDEX($AF$310:$AF$437,$B369-$D369*2+const_one)</f>
        <v>300000000</v>
      </c>
      <c r="AN369" s="5" t="n">
        <f aca="false">INDEX($AG$310:$AG$437,$B369-$E369*4+const_one)</f>
        <v>100000000</v>
      </c>
      <c r="AO369" s="5" t="n">
        <f aca="false">INDEX($AH$310:$AH$437,$B369-$F369*8+const_one)</f>
        <v>60000000</v>
      </c>
      <c r="AP369" s="5" t="n">
        <f aca="false">INDEX($AI$310:$AI$437,$B369-$G369*16+const_one)</f>
        <v>30000000</v>
      </c>
      <c r="AQ369" s="5" t="n">
        <f aca="false">INDEX($AJ$310:$AJ$437,$B369-$H369*32+const_one)</f>
        <v>15000000</v>
      </c>
      <c r="AR369" s="5" t="n">
        <f aca="false">INDEX($AK$310:$AK$437,$B369-$I369*64+const_one)</f>
        <v>5000000</v>
      </c>
      <c r="AS369" s="5" t="n">
        <f aca="false">INDEX($AE$310:$AE$437,$B369+(const_one-$C369)*1+const_one)</f>
        <v>51966985.1096238</v>
      </c>
      <c r="AT369" s="5" t="n">
        <f aca="false">INDEX($AF$310:$AF$437,$B369+(const_one-$D369)*2+const_one)</f>
        <v>399777911.390908</v>
      </c>
      <c r="AU369" s="5" t="n">
        <f aca="false">INDEX($AG$310:$AG$437,$B369+(const_one-$E369)*4+const_one)</f>
        <v>112270915.065282</v>
      </c>
      <c r="AV369" s="5" t="n">
        <f aca="false">INDEX($AH$310:$AH$437,$B369+(const_one-$F369)*8+const_one)</f>
        <v>156435167.894943</v>
      </c>
      <c r="AW369" s="5" t="n">
        <f aca="false">INDEX($AI$310:$AI$437,$B369+(const_one-$G369)*16+const_one)</f>
        <v>195543959.868678</v>
      </c>
      <c r="AX369" s="5" t="n">
        <f aca="false">INDEX($AJ$310:$AJ$437,$B369+(const_one-$H369)*32+const_one)</f>
        <v>325906599.78113</v>
      </c>
      <c r="AY369" s="5" t="n">
        <f aca="false">INDEX($AK$310:$AK$437,$B369+(const_one-$I369)*64+const_one)</f>
        <v>278868159.40217</v>
      </c>
      <c r="AZ369" s="5" t="n">
        <f aca="false">--($C369=--(AS369&gt;AL369))</f>
        <v>1</v>
      </c>
      <c r="BA369" s="5" t="n">
        <f aca="false">--($D369=--(AT369&gt;AM369))</f>
        <v>1</v>
      </c>
      <c r="BB369" s="5" t="n">
        <f aca="false">--($E369=--(AU369&gt;AN369))</f>
        <v>0</v>
      </c>
      <c r="BC369" s="5" t="n">
        <f aca="false">--($F369=--(AV369&gt;AO369))</f>
        <v>1</v>
      </c>
      <c r="BD369" s="5" t="n">
        <f aca="false">--($G369=--(AW369&gt;AP369))</f>
        <v>1</v>
      </c>
      <c r="BE369" s="5" t="n">
        <f aca="false">--($H369=--(AX369&gt;AQ369))</f>
        <v>1</v>
      </c>
      <c r="BF369" s="5" t="n">
        <f aca="false">--($I369=--(AY369&gt;AR369))</f>
        <v>0</v>
      </c>
      <c r="BG369" s="5" t="n">
        <f aca="false">SUM(AZ369:BF369)</f>
        <v>5</v>
      </c>
      <c r="BH369" s="5" t="n">
        <f aca="false">SUM(AE369:AK369)+AB369+AC369+AD369</f>
        <v>2000000000</v>
      </c>
    </row>
    <row r="370" customFormat="false" ht="15" hidden="true" customHeight="false" outlineLevel="0" collapsed="false">
      <c r="A370" s="5" t="n">
        <f aca="false">exit_value_3_usd</f>
        <v>2000000000</v>
      </c>
      <c r="B370" s="2" t="n">
        <f aca="false">ROW()-ROW($B$310)</f>
        <v>60</v>
      </c>
      <c r="C370" s="2" t="n">
        <f aca="false">MOD(QUOTIENT($B370,1),2)</f>
        <v>0</v>
      </c>
      <c r="D370" s="2" t="n">
        <f aca="false">MOD(QUOTIENT($B370,2),2)</f>
        <v>0</v>
      </c>
      <c r="E370" s="2" t="n">
        <f aca="false">MOD(QUOTIENT($B370,4),2)</f>
        <v>1</v>
      </c>
      <c r="F370" s="2" t="n">
        <f aca="false">MOD(QUOTIENT($B370,8),2)</f>
        <v>1</v>
      </c>
      <c r="G370" s="2" t="n">
        <f aca="false">MOD(QUOTIENT($B370,16),2)</f>
        <v>1</v>
      </c>
      <c r="H370" s="2" t="n">
        <f aca="false">MOD(QUOTIENT($B370,32),2)</f>
        <v>1</v>
      </c>
      <c r="I370" s="2" t="n">
        <f aca="false">MOD(QUOTIENT($B370,64),2)</f>
        <v>0</v>
      </c>
      <c r="J370" s="5" t="n">
        <f aca="false">IF($C370=const_zero,MIN(class_series_f_invested_usd,MAX(const_zero,$A370)),const_zero)</f>
        <v>30000000</v>
      </c>
      <c r="K370" s="5" t="n">
        <f aca="false">IF($D370=const_zero,MIN(class_series_e_invested_usd,MAX(const_zero,$A370-SUM($J370:$J370))),const_zero)</f>
        <v>300000000</v>
      </c>
      <c r="L370" s="5" t="n">
        <f aca="false">IF($E370=const_zero,MIN(class_series_d_invested_usd,MAX(const_zero,$A370-SUM($J370:$K370))),const_zero)</f>
        <v>0</v>
      </c>
      <c r="M370" s="5" t="n">
        <f aca="false">IF($F370=const_zero,MIN(class_series_c_invested_usd,MAX(const_zero,$A370-SUM($J370:$L370))),const_zero)</f>
        <v>0</v>
      </c>
      <c r="N370" s="5" t="n">
        <f aca="false">IF($G370=const_zero,MIN(class_series_b_invested_usd,MAX(const_zero,$A370-SUM($J370:$M370))),const_zero)</f>
        <v>0</v>
      </c>
      <c r="O370" s="5" t="n">
        <f aca="false">IF($H370=const_zero,MIN(class_series_a_invested_usd,MAX(const_zero,$A370-SUM($J370:$N370))),const_zero)</f>
        <v>0</v>
      </c>
      <c r="P370" s="5" t="n">
        <f aca="false">IF($I370=const_zero,MIN(class_seed_invested_usd,MAX(const_zero,$A370-SUM($J370:$O370))),const_zero)</f>
        <v>5000000</v>
      </c>
      <c r="Q370" s="5" t="n">
        <f aca="false">MAX(const_zero,$A370-SUM($J370:$P370))</f>
        <v>1665000000</v>
      </c>
      <c r="R370" s="9" t="n">
        <f aca="false">common_rsa_total+'Pro-Forma'!$B$10+'Pro-Forma'!$B$11+IF($C370=const_one,'Pro-Forma'!$B$5,const_zero)+IF($D370=const_one,'Pro-Forma'!$F$27,const_zero)+IF($E370=const_one,'Pro-Forma'!$F$26,const_zero)+IF($F370=const_one,'Pro-Forma'!$F$25,const_zero)+IF($G370=const_one,'Pro-Forma'!$F$24,const_zero)+IF($H370=const_one,'Pro-Forma'!$F$23,const_zero)+IF($I370=const_one,'Pro-Forma'!$F$22,const_zero)</f>
        <v>21414164.1892672</v>
      </c>
      <c r="S370" s="23" t="b">
        <f aca="false">IF($R370&gt;const_zero,--($Q370&gt;option_strike_usd*$R370),const_zero)</f>
        <v>1</v>
      </c>
      <c r="T370" s="7" t="n">
        <f aca="false">IF($R370&gt;const_zero,IF($S370=const_one,($Q370+option_strike_usd*pre_f_options_issued)/($R370+pre_f_options_issued),$Q370/$R370),const_zero)</f>
        <v>69.7285502768432</v>
      </c>
      <c r="U370" s="5" t="n">
        <f aca="false">IF($C370=const_one,'Pro-Forma'!$B$5*$T370,const_zero)</f>
        <v>0</v>
      </c>
      <c r="V370" s="5" t="n">
        <f aca="false">IF($D370=const_one,'Pro-Forma'!$F$27*$T370,const_zero)</f>
        <v>0</v>
      </c>
      <c r="W370" s="5" t="n">
        <f aca="false">IF($E370=const_one,'Pro-Forma'!$F$26*$T370,const_zero)</f>
        <v>120884996.037719</v>
      </c>
      <c r="X370" s="5" t="n">
        <f aca="false">IF($F370=const_one,'Pro-Forma'!$F$25*$T370,const_zero)</f>
        <v>167348520.664424</v>
      </c>
      <c r="Y370" s="5" t="n">
        <f aca="false">IF($G370=const_one,'Pro-Forma'!$F$24*$T370,const_zero)</f>
        <v>209185650.83053</v>
      </c>
      <c r="Z370" s="5" t="n">
        <f aca="false">IF($H370=const_one,'Pro-Forma'!$F$23*$T370,const_zero)</f>
        <v>348642751.384216</v>
      </c>
      <c r="AA370" s="5" t="n">
        <f aca="false">IF($I370=const_one,'Pro-Forma'!$F$22*$T370,const_zero)</f>
        <v>0</v>
      </c>
      <c r="AB370" s="5" t="n">
        <f aca="false">('Pro-Forma'!$B$10+'Pro-Forma'!$B$11)*$T370</f>
        <v>19559752.8994148</v>
      </c>
      <c r="AC370" s="5" t="n">
        <f aca="false">common_rsa_total*$T370</f>
        <v>627556952.491589</v>
      </c>
      <c r="AD370" s="5" t="n">
        <f aca="false">IF($S370=const_one,pre_f_options_issued*($T370-option_strike_usd),const_zero)</f>
        <v>171821375.692108</v>
      </c>
      <c r="AE370" s="5" t="n">
        <f aca="false">J370+U370</f>
        <v>30000000</v>
      </c>
      <c r="AF370" s="5" t="n">
        <f aca="false">K370+V370</f>
        <v>300000000</v>
      </c>
      <c r="AG370" s="5" t="n">
        <f aca="false">L370+W370</f>
        <v>120884996.037719</v>
      </c>
      <c r="AH370" s="5" t="n">
        <f aca="false">M370+X370</f>
        <v>167348520.664424</v>
      </c>
      <c r="AI370" s="5" t="n">
        <f aca="false">N370+Y370</f>
        <v>209185650.83053</v>
      </c>
      <c r="AJ370" s="5" t="n">
        <f aca="false">O370+Z370</f>
        <v>348642751.384216</v>
      </c>
      <c r="AK370" s="5" t="n">
        <f aca="false">P370+AA370</f>
        <v>5000000</v>
      </c>
      <c r="AL370" s="5" t="n">
        <f aca="false">INDEX($AE$310:$AE$437,$B370-$C370*1+const_one)</f>
        <v>30000000</v>
      </c>
      <c r="AM370" s="5" t="n">
        <f aca="false">INDEX($AF$310:$AF$437,$B370-$D370*2+const_one)</f>
        <v>300000000</v>
      </c>
      <c r="AN370" s="5" t="n">
        <f aca="false">INDEX($AG$310:$AG$437,$B370-$E370*4+const_one)</f>
        <v>100000000</v>
      </c>
      <c r="AO370" s="5" t="n">
        <f aca="false">INDEX($AH$310:$AH$437,$B370-$F370*8+const_one)</f>
        <v>60000000</v>
      </c>
      <c r="AP370" s="5" t="n">
        <f aca="false">INDEX($AI$310:$AI$437,$B370-$G370*16+const_one)</f>
        <v>30000000</v>
      </c>
      <c r="AQ370" s="5" t="n">
        <f aca="false">INDEX($AJ$310:$AJ$437,$B370-$H370*32+const_one)</f>
        <v>15000000</v>
      </c>
      <c r="AR370" s="5" t="n">
        <f aca="false">INDEX($AK$310:$AK$437,$B370-$I370*64+const_one)</f>
        <v>5000000</v>
      </c>
      <c r="AS370" s="5" t="n">
        <f aca="false">INDEX($AE$310:$AE$437,$B370+(const_one-$C370)*1+const_one)</f>
        <v>54766657.5258391</v>
      </c>
      <c r="AT370" s="5" t="n">
        <f aca="false">INDEX($AF$310:$AF$437,$B370+(const_one-$D370)*2+const_one)</f>
        <v>401607916.931205</v>
      </c>
      <c r="AU370" s="5" t="n">
        <f aca="false">INDEX($AG$310:$AG$437,$B370+(const_one-$E370)*4+const_one)</f>
        <v>120884996.037719</v>
      </c>
      <c r="AV370" s="5" t="n">
        <f aca="false">INDEX($AH$310:$AH$437,$B370+(const_one-$F370)*8+const_one)</f>
        <v>167348520.664424</v>
      </c>
      <c r="AW370" s="5" t="n">
        <f aca="false">INDEX($AI$310:$AI$437,$B370+(const_one-$G370)*16+const_one)</f>
        <v>209185650.83053</v>
      </c>
      <c r="AX370" s="5" t="n">
        <f aca="false">INDEX($AJ$310:$AJ$437,$B370+(const_one-$H370)*32+const_one)</f>
        <v>348642751.384216</v>
      </c>
      <c r="AY370" s="5" t="n">
        <f aca="false">INDEX($AK$310:$AK$437,$B370+(const_one-$I370)*64+const_one)</f>
        <v>289218112.799682</v>
      </c>
      <c r="AZ370" s="5" t="n">
        <f aca="false">--($C370=--(AS370&gt;AL370))</f>
        <v>0</v>
      </c>
      <c r="BA370" s="5" t="n">
        <f aca="false">--($D370=--(AT370&gt;AM370))</f>
        <v>0</v>
      </c>
      <c r="BB370" s="5" t="n">
        <f aca="false">--($E370=--(AU370&gt;AN370))</f>
        <v>1</v>
      </c>
      <c r="BC370" s="5" t="n">
        <f aca="false">--($F370=--(AV370&gt;AO370))</f>
        <v>1</v>
      </c>
      <c r="BD370" s="5" t="n">
        <f aca="false">--($G370=--(AW370&gt;AP370))</f>
        <v>1</v>
      </c>
      <c r="BE370" s="5" t="n">
        <f aca="false">--($H370=--(AX370&gt;AQ370))</f>
        <v>1</v>
      </c>
      <c r="BF370" s="5" t="n">
        <f aca="false">--($I370=--(AY370&gt;AR370))</f>
        <v>0</v>
      </c>
      <c r="BG370" s="5" t="n">
        <f aca="false">SUM(AZ370:BF370)</f>
        <v>4</v>
      </c>
      <c r="BH370" s="5" t="n">
        <f aca="false">SUM(AE370:AK370)+AB370+AC370+AD370</f>
        <v>2000000000</v>
      </c>
    </row>
    <row r="371" customFormat="false" ht="15" hidden="true" customHeight="false" outlineLevel="0" collapsed="false">
      <c r="A371" s="5" t="n">
        <f aca="false">exit_value_3_usd</f>
        <v>2000000000</v>
      </c>
      <c r="B371" s="2" t="n">
        <f aca="false">ROW()-ROW($B$310)</f>
        <v>61</v>
      </c>
      <c r="C371" s="2" t="n">
        <f aca="false">MOD(QUOTIENT($B371,1),2)</f>
        <v>1</v>
      </c>
      <c r="D371" s="2" t="n">
        <f aca="false">MOD(QUOTIENT($B371,2),2)</f>
        <v>0</v>
      </c>
      <c r="E371" s="2" t="n">
        <f aca="false">MOD(QUOTIENT($B371,4),2)</f>
        <v>1</v>
      </c>
      <c r="F371" s="2" t="n">
        <f aca="false">MOD(QUOTIENT($B371,8),2)</f>
        <v>1</v>
      </c>
      <c r="G371" s="2" t="n">
        <f aca="false">MOD(QUOTIENT($B371,16),2)</f>
        <v>1</v>
      </c>
      <c r="H371" s="2" t="n">
        <f aca="false">MOD(QUOTIENT($B371,32),2)</f>
        <v>1</v>
      </c>
      <c r="I371" s="2" t="n">
        <f aca="false">MOD(QUOTIENT($B371,64),2)</f>
        <v>0</v>
      </c>
      <c r="J371" s="5" t="n">
        <f aca="false">IF($C371=const_zero,MIN(class_series_f_invested_usd,MAX(const_zero,$A371)),const_zero)</f>
        <v>0</v>
      </c>
      <c r="K371" s="5" t="n">
        <f aca="false">IF($D371=const_zero,MIN(class_series_e_invested_usd,MAX(const_zero,$A371-SUM($J371:$J371))),const_zero)</f>
        <v>300000000</v>
      </c>
      <c r="L371" s="5" t="n">
        <f aca="false">IF($E371=const_zero,MIN(class_series_d_invested_usd,MAX(const_zero,$A371-SUM($J371:$K371))),const_zero)</f>
        <v>0</v>
      </c>
      <c r="M371" s="5" t="n">
        <f aca="false">IF($F371=const_zero,MIN(class_series_c_invested_usd,MAX(const_zero,$A371-SUM($J371:$L371))),const_zero)</f>
        <v>0</v>
      </c>
      <c r="N371" s="5" t="n">
        <f aca="false">IF($G371=const_zero,MIN(class_series_b_invested_usd,MAX(const_zero,$A371-SUM($J371:$M371))),const_zero)</f>
        <v>0</v>
      </c>
      <c r="O371" s="5" t="n">
        <f aca="false">IF($H371=const_zero,MIN(class_series_a_invested_usd,MAX(const_zero,$A371-SUM($J371:$N371))),const_zero)</f>
        <v>0</v>
      </c>
      <c r="P371" s="5" t="n">
        <f aca="false">IF($I371=const_zero,MIN(class_seed_invested_usd,MAX(const_zero,$A371-SUM($J371:$O371))),const_zero)</f>
        <v>5000000</v>
      </c>
      <c r="Q371" s="5" t="n">
        <f aca="false">MAX(const_zero,$A371-SUM($J371:$P371))</f>
        <v>1695000000</v>
      </c>
      <c r="R371" s="9" t="n">
        <f aca="false">common_rsa_total+'Pro-Forma'!$B$10+'Pro-Forma'!$B$11+IF($C371=const_one,'Pro-Forma'!$B$5,const_zero)+IF($D371=const_one,'Pro-Forma'!$F$27,const_zero)+IF($E371=const_one,'Pro-Forma'!$F$26,const_zero)+IF($F371=const_one,'Pro-Forma'!$F$25,const_zero)+IF($G371=const_one,'Pro-Forma'!$F$24,const_zero)+IF($H371=const_one,'Pro-Forma'!$F$23,const_zero)+IF($I371=const_one,'Pro-Forma'!$F$22,const_zero)</f>
        <v>22211432.2584705</v>
      </c>
      <c r="S371" s="23" t="b">
        <f aca="false">IF($R371&gt;const_zero,--($Q371&gt;option_strike_usd*$R371),const_zero)</f>
        <v>1</v>
      </c>
      <c r="T371" s="7" t="n">
        <f aca="false">IF($R371&gt;const_zero,IF($S371=const_one,($Q371+option_strike_usd*pre_f_options_issued)/($R371+pre_f_options_issued),$Q371/$R371),const_zero)</f>
        <v>68.6929022261807</v>
      </c>
      <c r="U371" s="5" t="n">
        <f aca="false">IF($C371=const_one,'Pro-Forma'!$B$5*$T371,const_zero)</f>
        <v>54766657.5258391</v>
      </c>
      <c r="V371" s="5" t="n">
        <f aca="false">IF($D371=const_one,'Pro-Forma'!$F$27*$T371,const_zero)</f>
        <v>0</v>
      </c>
      <c r="W371" s="5" t="n">
        <f aca="false">IF($E371=const_one,'Pro-Forma'!$F$26*$T371,const_zero)</f>
        <v>119089543.385918</v>
      </c>
      <c r="X371" s="5" t="n">
        <f aca="false">IF($F371=const_one,'Pro-Forma'!$F$25*$T371,const_zero)</f>
        <v>164862965.342834</v>
      </c>
      <c r="Y371" s="5" t="n">
        <f aca="false">IF($G371=const_one,'Pro-Forma'!$F$24*$T371,const_zero)</f>
        <v>206078706.678542</v>
      </c>
      <c r="Z371" s="5" t="n">
        <f aca="false">IF($H371=const_one,'Pro-Forma'!$F$23*$T371,const_zero)</f>
        <v>343464511.130903</v>
      </c>
      <c r="AA371" s="5" t="n">
        <f aca="false">IF($I371=const_one,'Pro-Forma'!$F$22*$T371,const_zero)</f>
        <v>0</v>
      </c>
      <c r="AB371" s="5" t="n">
        <f aca="false">('Pro-Forma'!$B$10+'Pro-Forma'!$B$11)*$T371</f>
        <v>19269240.3348872</v>
      </c>
      <c r="AC371" s="5" t="n">
        <f aca="false">common_rsa_total*$T371</f>
        <v>618236120.035626</v>
      </c>
      <c r="AD371" s="5" t="n">
        <f aca="false">IF($S371=const_one,pre_f_options_issued*($T371-option_strike_usd),const_zero)</f>
        <v>169232255.565452</v>
      </c>
      <c r="AE371" s="5" t="n">
        <f aca="false">J371+U371</f>
        <v>54766657.5258391</v>
      </c>
      <c r="AF371" s="5" t="n">
        <f aca="false">K371+V371</f>
        <v>300000000</v>
      </c>
      <c r="AG371" s="5" t="n">
        <f aca="false">L371+W371</f>
        <v>119089543.385918</v>
      </c>
      <c r="AH371" s="5" t="n">
        <f aca="false">M371+X371</f>
        <v>164862965.342834</v>
      </c>
      <c r="AI371" s="5" t="n">
        <f aca="false">N371+Y371</f>
        <v>206078706.678542</v>
      </c>
      <c r="AJ371" s="5" t="n">
        <f aca="false">O371+Z371</f>
        <v>343464511.130903</v>
      </c>
      <c r="AK371" s="5" t="n">
        <f aca="false">P371+AA371</f>
        <v>5000000</v>
      </c>
      <c r="AL371" s="5" t="n">
        <f aca="false">INDEX($AE$310:$AE$437,$B371-$C371*1+const_one)</f>
        <v>30000000</v>
      </c>
      <c r="AM371" s="5" t="n">
        <f aca="false">INDEX($AF$310:$AF$437,$B371-$D371*2+const_one)</f>
        <v>300000000</v>
      </c>
      <c r="AN371" s="5" t="n">
        <f aca="false">INDEX($AG$310:$AG$437,$B371-$E371*4+const_one)</f>
        <v>100000000</v>
      </c>
      <c r="AO371" s="5" t="n">
        <f aca="false">INDEX($AH$310:$AH$437,$B371-$F371*8+const_one)</f>
        <v>60000000</v>
      </c>
      <c r="AP371" s="5" t="n">
        <f aca="false">INDEX($AI$310:$AI$437,$B371-$G371*16+const_one)</f>
        <v>30000000</v>
      </c>
      <c r="AQ371" s="5" t="n">
        <f aca="false">INDEX($AJ$310:$AJ$437,$B371-$H371*32+const_one)</f>
        <v>15000000</v>
      </c>
      <c r="AR371" s="5" t="n">
        <f aca="false">INDEX($AK$310:$AK$437,$B371-$I371*64+const_one)</f>
        <v>5000000</v>
      </c>
      <c r="AS371" s="5" t="n">
        <f aca="false">INDEX($AE$310:$AE$437,$B371+(const_one-$C371)*1+const_one)</f>
        <v>54766657.5258391</v>
      </c>
      <c r="AT371" s="5" t="n">
        <f aca="false">INDEX($AF$310:$AF$437,$B371+(const_one-$D371)*2+const_one)</f>
        <v>397192593.448535</v>
      </c>
      <c r="AU371" s="5" t="n">
        <f aca="false">INDEX($AG$310:$AG$437,$B371+(const_one-$E371)*4+const_one)</f>
        <v>119089543.385918</v>
      </c>
      <c r="AV371" s="5" t="n">
        <f aca="false">INDEX($AH$310:$AH$437,$B371+(const_one-$F371)*8+const_one)</f>
        <v>164862965.342834</v>
      </c>
      <c r="AW371" s="5" t="n">
        <f aca="false">INDEX($AI$310:$AI$437,$B371+(const_one-$G371)*16+const_one)</f>
        <v>206078706.678542</v>
      </c>
      <c r="AX371" s="5" t="n">
        <f aca="false">INDEX($AJ$310:$AJ$437,$B371+(const_one-$H371)*32+const_one)</f>
        <v>343464511.130903</v>
      </c>
      <c r="AY371" s="5" t="n">
        <f aca="false">INDEX($AK$310:$AK$437,$B371+(const_one-$I371)*64+const_one)</f>
        <v>286505878.476227</v>
      </c>
      <c r="AZ371" s="5" t="n">
        <f aca="false">--($C371=--(AS371&gt;AL371))</f>
        <v>1</v>
      </c>
      <c r="BA371" s="5" t="n">
        <f aca="false">--($D371=--(AT371&gt;AM371))</f>
        <v>0</v>
      </c>
      <c r="BB371" s="5" t="n">
        <f aca="false">--($E371=--(AU371&gt;AN371))</f>
        <v>1</v>
      </c>
      <c r="BC371" s="5" t="n">
        <f aca="false">--($F371=--(AV371&gt;AO371))</f>
        <v>1</v>
      </c>
      <c r="BD371" s="5" t="n">
        <f aca="false">--($G371=--(AW371&gt;AP371))</f>
        <v>1</v>
      </c>
      <c r="BE371" s="5" t="n">
        <f aca="false">--($H371=--(AX371&gt;AQ371))</f>
        <v>1</v>
      </c>
      <c r="BF371" s="5" t="n">
        <f aca="false">--($I371=--(AY371&gt;AR371))</f>
        <v>0</v>
      </c>
      <c r="BG371" s="5" t="n">
        <f aca="false">SUM(AZ371:BF371)</f>
        <v>5</v>
      </c>
      <c r="BH371" s="5" t="n">
        <f aca="false">SUM(AE371:AK371)+AB371+AC371+AD371</f>
        <v>2000000000</v>
      </c>
    </row>
    <row r="372" customFormat="false" ht="15" hidden="true" customHeight="false" outlineLevel="0" collapsed="false">
      <c r="A372" s="5" t="n">
        <f aca="false">exit_value_3_usd</f>
        <v>2000000000</v>
      </c>
      <c r="B372" s="2" t="n">
        <f aca="false">ROW()-ROW($B$310)</f>
        <v>62</v>
      </c>
      <c r="C372" s="2" t="n">
        <f aca="false">MOD(QUOTIENT($B372,1),2)</f>
        <v>0</v>
      </c>
      <c r="D372" s="2" t="n">
        <f aca="false">MOD(QUOTIENT($B372,2),2)</f>
        <v>1</v>
      </c>
      <c r="E372" s="2" t="n">
        <f aca="false">MOD(QUOTIENT($B372,4),2)</f>
        <v>1</v>
      </c>
      <c r="F372" s="2" t="n">
        <f aca="false">MOD(QUOTIENT($B372,8),2)</f>
        <v>1</v>
      </c>
      <c r="G372" s="2" t="n">
        <f aca="false">MOD(QUOTIENT($B372,16),2)</f>
        <v>1</v>
      </c>
      <c r="H372" s="2" t="n">
        <f aca="false">MOD(QUOTIENT($B372,32),2)</f>
        <v>1</v>
      </c>
      <c r="I372" s="2" t="n">
        <f aca="false">MOD(QUOTIENT($B372,64),2)</f>
        <v>0</v>
      </c>
      <c r="J372" s="5" t="n">
        <f aca="false">IF($C372=const_zero,MIN(class_series_f_invested_usd,MAX(const_zero,$A372)),const_zero)</f>
        <v>30000000</v>
      </c>
      <c r="K372" s="5" t="n">
        <f aca="false">IF($D372=const_zero,MIN(class_series_e_invested_usd,MAX(const_zero,$A372-SUM($J372:$J372))),const_zero)</f>
        <v>0</v>
      </c>
      <c r="L372" s="5" t="n">
        <f aca="false">IF($E372=const_zero,MIN(class_series_d_invested_usd,MAX(const_zero,$A372-SUM($J372:$K372))),const_zero)</f>
        <v>0</v>
      </c>
      <c r="M372" s="5" t="n">
        <f aca="false">IF($F372=const_zero,MIN(class_series_c_invested_usd,MAX(const_zero,$A372-SUM($J372:$L372))),const_zero)</f>
        <v>0</v>
      </c>
      <c r="N372" s="5" t="n">
        <f aca="false">IF($G372=const_zero,MIN(class_series_b_invested_usd,MAX(const_zero,$A372-SUM($J372:$M372))),const_zero)</f>
        <v>0</v>
      </c>
      <c r="O372" s="5" t="n">
        <f aca="false">IF($H372=const_zero,MIN(class_series_a_invested_usd,MAX(const_zero,$A372-SUM($J372:$N372))),const_zero)</f>
        <v>0</v>
      </c>
      <c r="P372" s="5" t="n">
        <f aca="false">IF($I372=const_zero,MIN(class_seed_invested_usd,MAX(const_zero,$A372-SUM($J372:$O372))),const_zero)</f>
        <v>5000000</v>
      </c>
      <c r="Q372" s="5" t="n">
        <f aca="false">MAX(const_zero,$A372-SUM($J372:$P372))</f>
        <v>1965000000</v>
      </c>
      <c r="R372" s="9" t="n">
        <f aca="false">common_rsa_total+'Pro-Forma'!$B$10+'Pro-Forma'!$B$11+IF($C372=const_one,'Pro-Forma'!$B$5,const_zero)+IF($D372=const_one,'Pro-Forma'!$F$27,const_zero)+IF($E372=const_one,'Pro-Forma'!$F$26,const_zero)+IF($F372=const_one,'Pro-Forma'!$F$25,const_zero)+IF($G372=const_one,'Pro-Forma'!$F$24,const_zero)+IF($H372=const_one,'Pro-Forma'!$F$23,const_zero)+IF($I372=const_one,'Pro-Forma'!$F$22,const_zero)</f>
        <v>27547484.4666011</v>
      </c>
      <c r="S372" s="23" t="b">
        <f aca="false">IF($R372&gt;const_zero,--($Q372&gt;option_strike_usd*$R372),const_zero)</f>
        <v>1</v>
      </c>
      <c r="T372" s="7" t="n">
        <f aca="false">IF($R372&gt;const_zero,IF($S372=const_one,($Q372+option_strike_usd*pre_f_options_issued)/($R372+pre_f_options_issued),$Q372/$R372),const_zero)</f>
        <v>65.479691059894</v>
      </c>
      <c r="U372" s="5" t="n">
        <f aca="false">IF($C372=const_one,'Pro-Forma'!$B$5*$T372,const_zero)</f>
        <v>0</v>
      </c>
      <c r="V372" s="5" t="n">
        <f aca="false">IF($D372=const_one,'Pro-Forma'!$F$27*$T372,const_zero)</f>
        <v>401607916.931205</v>
      </c>
      <c r="W372" s="5" t="n">
        <f aca="false">IF($E372=const_one,'Pro-Forma'!$F$26*$T372,const_zero)</f>
        <v>113518955.476622</v>
      </c>
      <c r="X372" s="5" t="n">
        <f aca="false">IF($F372=const_one,'Pro-Forma'!$F$25*$T372,const_zero)</f>
        <v>157151258.543746</v>
      </c>
      <c r="Y372" s="5" t="n">
        <f aca="false">IF($G372=const_one,'Pro-Forma'!$F$24*$T372,const_zero)</f>
        <v>196439073.179682</v>
      </c>
      <c r="Z372" s="5" t="n">
        <f aca="false">IF($H372=const_one,'Pro-Forma'!$F$23*$T372,const_zero)</f>
        <v>327398455.29947</v>
      </c>
      <c r="AA372" s="5" t="n">
        <f aca="false">IF($I372=const_one,'Pro-Forma'!$F$22*$T372,const_zero)</f>
        <v>0</v>
      </c>
      <c r="AB372" s="5" t="n">
        <f aca="false">('Pro-Forma'!$B$10+'Pro-Forma'!$B$11)*$T372</f>
        <v>18367893.3804951</v>
      </c>
      <c r="AC372" s="5" t="n">
        <f aca="false">common_rsa_total*$T372</f>
        <v>589317219.539046</v>
      </c>
      <c r="AD372" s="5" t="n">
        <f aca="false">IF($S372=const_one,pre_f_options_issued*($T372-option_strike_usd),const_zero)</f>
        <v>161199227.649735</v>
      </c>
      <c r="AE372" s="5" t="n">
        <f aca="false">J372+U372</f>
        <v>30000000</v>
      </c>
      <c r="AF372" s="5" t="n">
        <f aca="false">K372+V372</f>
        <v>401607916.931205</v>
      </c>
      <c r="AG372" s="5" t="n">
        <f aca="false">L372+W372</f>
        <v>113518955.476622</v>
      </c>
      <c r="AH372" s="5" t="n">
        <f aca="false">M372+X372</f>
        <v>157151258.543746</v>
      </c>
      <c r="AI372" s="5" t="n">
        <f aca="false">N372+Y372</f>
        <v>196439073.179682</v>
      </c>
      <c r="AJ372" s="5" t="n">
        <f aca="false">O372+Z372</f>
        <v>327398455.29947</v>
      </c>
      <c r="AK372" s="5" t="n">
        <f aca="false">P372+AA372</f>
        <v>5000000</v>
      </c>
      <c r="AL372" s="5" t="n">
        <f aca="false">INDEX($AE$310:$AE$437,$B372-$C372*1+const_one)</f>
        <v>30000000</v>
      </c>
      <c r="AM372" s="5" t="n">
        <f aca="false">INDEX($AF$310:$AF$437,$B372-$D372*2+const_one)</f>
        <v>300000000</v>
      </c>
      <c r="AN372" s="5" t="n">
        <f aca="false">INDEX($AG$310:$AG$437,$B372-$E372*4+const_one)</f>
        <v>100000000</v>
      </c>
      <c r="AO372" s="5" t="n">
        <f aca="false">INDEX($AH$310:$AH$437,$B372-$F372*8+const_one)</f>
        <v>60000000</v>
      </c>
      <c r="AP372" s="5" t="n">
        <f aca="false">INDEX($AI$310:$AI$437,$B372-$G372*16+const_one)</f>
        <v>30000000</v>
      </c>
      <c r="AQ372" s="5" t="n">
        <f aca="false">INDEX($AJ$310:$AJ$437,$B372-$H372*32+const_one)</f>
        <v>15000000</v>
      </c>
      <c r="AR372" s="5" t="n">
        <f aca="false">INDEX($AK$310:$AK$437,$B372-$I372*64+const_one)</f>
        <v>5000000</v>
      </c>
      <c r="AS372" s="5" t="n">
        <f aca="false">INDEX($AE$310:$AE$437,$B372+(const_one-$C372)*1+const_one)</f>
        <v>51630920.571822</v>
      </c>
      <c r="AT372" s="5" t="n">
        <f aca="false">INDEX($AF$310:$AF$437,$B372+(const_one-$D372)*2+const_one)</f>
        <v>401607916.931205</v>
      </c>
      <c r="AU372" s="5" t="n">
        <f aca="false">INDEX($AG$310:$AG$437,$B372+(const_one-$E372)*4+const_one)</f>
        <v>113518955.476622</v>
      </c>
      <c r="AV372" s="5" t="n">
        <f aca="false">INDEX($AH$310:$AH$437,$B372+(const_one-$F372)*8+const_one)</f>
        <v>157151258.543746</v>
      </c>
      <c r="AW372" s="5" t="n">
        <f aca="false">INDEX($AI$310:$AI$437,$B372+(const_one-$G372)*16+const_one)</f>
        <v>196439073.179682</v>
      </c>
      <c r="AX372" s="5" t="n">
        <f aca="false">INDEX($AJ$310:$AJ$437,$B372+(const_one-$H372)*32+const_one)</f>
        <v>327398455.29947</v>
      </c>
      <c r="AY372" s="5" t="n">
        <f aca="false">INDEX($AK$310:$AK$437,$B372+(const_one-$I372)*64+const_one)</f>
        <v>281403933.837209</v>
      </c>
      <c r="AZ372" s="5" t="n">
        <f aca="false">--($C372=--(AS372&gt;AL372))</f>
        <v>0</v>
      </c>
      <c r="BA372" s="5" t="n">
        <f aca="false">--($D372=--(AT372&gt;AM372))</f>
        <v>1</v>
      </c>
      <c r="BB372" s="5" t="n">
        <f aca="false">--($E372=--(AU372&gt;AN372))</f>
        <v>1</v>
      </c>
      <c r="BC372" s="5" t="n">
        <f aca="false">--($F372=--(AV372&gt;AO372))</f>
        <v>1</v>
      </c>
      <c r="BD372" s="5" t="n">
        <f aca="false">--($G372=--(AW372&gt;AP372))</f>
        <v>1</v>
      </c>
      <c r="BE372" s="5" t="n">
        <f aca="false">--($H372=--(AX372&gt;AQ372))</f>
        <v>1</v>
      </c>
      <c r="BF372" s="5" t="n">
        <f aca="false">--($I372=--(AY372&gt;AR372))</f>
        <v>0</v>
      </c>
      <c r="BG372" s="5" t="n">
        <f aca="false">SUM(AZ372:BF372)</f>
        <v>5</v>
      </c>
      <c r="BH372" s="5" t="n">
        <f aca="false">SUM(AE372:AK372)+AB372+AC372+AD372</f>
        <v>2000000000</v>
      </c>
    </row>
    <row r="373" customFormat="false" ht="15" hidden="true" customHeight="false" outlineLevel="0" collapsed="false">
      <c r="A373" s="5" t="n">
        <f aca="false">exit_value_3_usd</f>
        <v>2000000000</v>
      </c>
      <c r="B373" s="2" t="n">
        <f aca="false">ROW()-ROW($B$310)</f>
        <v>63</v>
      </c>
      <c r="C373" s="2" t="n">
        <f aca="false">MOD(QUOTIENT($B373,1),2)</f>
        <v>1</v>
      </c>
      <c r="D373" s="2" t="n">
        <f aca="false">MOD(QUOTIENT($B373,2),2)</f>
        <v>1</v>
      </c>
      <c r="E373" s="2" t="n">
        <f aca="false">MOD(QUOTIENT($B373,4),2)</f>
        <v>1</v>
      </c>
      <c r="F373" s="2" t="n">
        <f aca="false">MOD(QUOTIENT($B373,8),2)</f>
        <v>1</v>
      </c>
      <c r="G373" s="2" t="n">
        <f aca="false">MOD(QUOTIENT($B373,16),2)</f>
        <v>1</v>
      </c>
      <c r="H373" s="2" t="n">
        <f aca="false">MOD(QUOTIENT($B373,32),2)</f>
        <v>1</v>
      </c>
      <c r="I373" s="2" t="n">
        <f aca="false">MOD(QUOTIENT($B373,64),2)</f>
        <v>0</v>
      </c>
      <c r="J373" s="5" t="n">
        <f aca="false">IF($C373=const_zero,MIN(class_series_f_invested_usd,MAX(const_zero,$A373)),const_zero)</f>
        <v>0</v>
      </c>
      <c r="K373" s="5" t="n">
        <f aca="false">IF($D373=const_zero,MIN(class_series_e_invested_usd,MAX(const_zero,$A373-SUM($J373:$J373))),const_zero)</f>
        <v>0</v>
      </c>
      <c r="L373" s="5" t="n">
        <f aca="false">IF($E373=const_zero,MIN(class_series_d_invested_usd,MAX(const_zero,$A373-SUM($J373:$K373))),const_zero)</f>
        <v>0</v>
      </c>
      <c r="M373" s="5" t="n">
        <f aca="false">IF($F373=const_zero,MIN(class_series_c_invested_usd,MAX(const_zero,$A373-SUM($J373:$L373))),const_zero)</f>
        <v>0</v>
      </c>
      <c r="N373" s="5" t="n">
        <f aca="false">IF($G373=const_zero,MIN(class_series_b_invested_usd,MAX(const_zero,$A373-SUM($J373:$M373))),const_zero)</f>
        <v>0</v>
      </c>
      <c r="O373" s="5" t="n">
        <f aca="false">IF($H373=const_zero,MIN(class_series_a_invested_usd,MAX(const_zero,$A373-SUM($J373:$N373))),const_zero)</f>
        <v>0</v>
      </c>
      <c r="P373" s="5" t="n">
        <f aca="false">IF($I373=const_zero,MIN(class_seed_invested_usd,MAX(const_zero,$A373-SUM($J373:$O373))),const_zero)</f>
        <v>5000000</v>
      </c>
      <c r="Q373" s="5" t="n">
        <f aca="false">MAX(const_zero,$A373-SUM($J373:$P373))</f>
        <v>1995000000</v>
      </c>
      <c r="R373" s="9" t="n">
        <f aca="false">common_rsa_total+'Pro-Forma'!$B$10+'Pro-Forma'!$B$11+IF($C373=const_one,'Pro-Forma'!$B$5,const_zero)+IF($D373=const_one,'Pro-Forma'!$F$27,const_zero)+IF($E373=const_one,'Pro-Forma'!$F$26,const_zero)+IF($F373=const_one,'Pro-Forma'!$F$25,const_zero)+IF($G373=const_one,'Pro-Forma'!$F$24,const_zero)+IF($H373=const_one,'Pro-Forma'!$F$23,const_zero)+IF($I373=const_one,'Pro-Forma'!$F$22,const_zero)</f>
        <v>28344752.5358044</v>
      </c>
      <c r="S373" s="23" t="b">
        <f aca="false">IF($R373&gt;const_zero,--($Q373&gt;option_strike_usd*$R373),const_zero)</f>
        <v>1</v>
      </c>
      <c r="T373" s="7" t="n">
        <f aca="false">IF($R373&gt;const_zero,IF($S373=const_one,($Q373+option_strike_usd*pre_f_options_issued)/($R373+pre_f_options_issued),$Q373/$R373),const_zero)</f>
        <v>64.7597998292033</v>
      </c>
      <c r="U373" s="5" t="n">
        <f aca="false">IF($C373=const_one,'Pro-Forma'!$B$5*$T373,const_zero)</f>
        <v>51630920.571822</v>
      </c>
      <c r="V373" s="5" t="n">
        <f aca="false">IF($D373=const_one,'Pro-Forma'!$F$27*$T373,const_zero)</f>
        <v>397192593.448535</v>
      </c>
      <c r="W373" s="5" t="n">
        <f aca="false">IF($E373=const_one,'Pro-Forma'!$F$26*$T373,const_zero)</f>
        <v>112270915.065282</v>
      </c>
      <c r="X373" s="5" t="n">
        <f aca="false">IF($F373=const_one,'Pro-Forma'!$F$25*$T373,const_zero)</f>
        <v>155423519.590088</v>
      </c>
      <c r="Y373" s="5" t="n">
        <f aca="false">IF($G373=const_one,'Pro-Forma'!$F$24*$T373,const_zero)</f>
        <v>194279399.48761</v>
      </c>
      <c r="Z373" s="5" t="n">
        <f aca="false">IF($H373=const_one,'Pro-Forma'!$F$23*$T373,const_zero)</f>
        <v>323798999.146016</v>
      </c>
      <c r="AA373" s="5" t="n">
        <f aca="false">IF($I373=const_one,'Pro-Forma'!$F$22*$T373,const_zero)</f>
        <v>0</v>
      </c>
      <c r="AB373" s="5" t="n">
        <f aca="false">('Pro-Forma'!$B$10+'Pro-Forma'!$B$11)*$T373</f>
        <v>18165954.6548101</v>
      </c>
      <c r="AC373" s="5" t="n">
        <f aca="false">common_rsa_total*$T373</f>
        <v>582838198.462829</v>
      </c>
      <c r="AD373" s="5" t="n">
        <f aca="false">IF($S373=const_one,pre_f_options_issued*($T373-option_strike_usd),const_zero)</f>
        <v>159399499.573008</v>
      </c>
      <c r="AE373" s="5" t="n">
        <f aca="false">J373+U373</f>
        <v>51630920.571822</v>
      </c>
      <c r="AF373" s="5" t="n">
        <f aca="false">K373+V373</f>
        <v>397192593.448535</v>
      </c>
      <c r="AG373" s="5" t="n">
        <f aca="false">L373+W373</f>
        <v>112270915.065282</v>
      </c>
      <c r="AH373" s="5" t="n">
        <f aca="false">M373+X373</f>
        <v>155423519.590088</v>
      </c>
      <c r="AI373" s="5" t="n">
        <f aca="false">N373+Y373</f>
        <v>194279399.48761</v>
      </c>
      <c r="AJ373" s="5" t="n">
        <f aca="false">O373+Z373</f>
        <v>323798999.146016</v>
      </c>
      <c r="AK373" s="5" t="n">
        <f aca="false">P373+AA373</f>
        <v>5000000</v>
      </c>
      <c r="AL373" s="5" t="n">
        <f aca="false">INDEX($AE$310:$AE$437,$B373-$C373*1+const_one)</f>
        <v>30000000</v>
      </c>
      <c r="AM373" s="5" t="n">
        <f aca="false">INDEX($AF$310:$AF$437,$B373-$D373*2+const_one)</f>
        <v>300000000</v>
      </c>
      <c r="AN373" s="5" t="n">
        <f aca="false">INDEX($AG$310:$AG$437,$B373-$E373*4+const_one)</f>
        <v>100000000</v>
      </c>
      <c r="AO373" s="5" t="n">
        <f aca="false">INDEX($AH$310:$AH$437,$B373-$F373*8+const_one)</f>
        <v>60000000</v>
      </c>
      <c r="AP373" s="5" t="n">
        <f aca="false">INDEX($AI$310:$AI$437,$B373-$G373*16+const_one)</f>
        <v>30000000</v>
      </c>
      <c r="AQ373" s="5" t="n">
        <f aca="false">INDEX($AJ$310:$AJ$437,$B373-$H373*32+const_one)</f>
        <v>15000000</v>
      </c>
      <c r="AR373" s="5" t="n">
        <f aca="false">INDEX($AK$310:$AK$437,$B373-$I373*64+const_one)</f>
        <v>5000000</v>
      </c>
      <c r="AS373" s="5" t="n">
        <f aca="false">INDEX($AE$310:$AE$437,$B373+(const_one-$C373)*1+const_one)</f>
        <v>51630920.571822</v>
      </c>
      <c r="AT373" s="5" t="n">
        <f aca="false">INDEX($AF$310:$AF$437,$B373+(const_one-$D373)*2+const_one)</f>
        <v>397192593.448535</v>
      </c>
      <c r="AU373" s="5" t="n">
        <f aca="false">INDEX($AG$310:$AG$437,$B373+(const_one-$E373)*4+const_one)</f>
        <v>112270915.065282</v>
      </c>
      <c r="AV373" s="5" t="n">
        <f aca="false">INDEX($AH$310:$AH$437,$B373+(const_one-$F373)*8+const_one)</f>
        <v>155423519.590088</v>
      </c>
      <c r="AW373" s="5" t="n">
        <f aca="false">INDEX($AI$310:$AI$437,$B373+(const_one-$G373)*16+const_one)</f>
        <v>194279399.48761</v>
      </c>
      <c r="AX373" s="5" t="n">
        <f aca="false">INDEX($AJ$310:$AJ$437,$B373+(const_one-$H373)*32+const_one)</f>
        <v>323798999.146016</v>
      </c>
      <c r="AY373" s="5" t="n">
        <f aca="false">INDEX($AK$310:$AK$437,$B373+(const_one-$I373)*64+const_one)</f>
        <v>279329589.177629</v>
      </c>
      <c r="AZ373" s="5" t="n">
        <f aca="false">--($C373=--(AS373&gt;AL373))</f>
        <v>1</v>
      </c>
      <c r="BA373" s="5" t="n">
        <f aca="false">--($D373=--(AT373&gt;AM373))</f>
        <v>1</v>
      </c>
      <c r="BB373" s="5" t="n">
        <f aca="false">--($E373=--(AU373&gt;AN373))</f>
        <v>1</v>
      </c>
      <c r="BC373" s="5" t="n">
        <f aca="false">--($F373=--(AV373&gt;AO373))</f>
        <v>1</v>
      </c>
      <c r="BD373" s="5" t="n">
        <f aca="false">--($G373=--(AW373&gt;AP373))</f>
        <v>1</v>
      </c>
      <c r="BE373" s="5" t="n">
        <f aca="false">--($H373=--(AX373&gt;AQ373))</f>
        <v>1</v>
      </c>
      <c r="BF373" s="5" t="n">
        <f aca="false">--($I373=--(AY373&gt;AR373))</f>
        <v>0</v>
      </c>
      <c r="BG373" s="5" t="n">
        <f aca="false">SUM(AZ373:BF373)</f>
        <v>6</v>
      </c>
      <c r="BH373" s="5" t="n">
        <f aca="false">SUM(AE373:AK373)+AB373+AC373+AD373</f>
        <v>2000000000</v>
      </c>
    </row>
    <row r="374" customFormat="false" ht="15" hidden="true" customHeight="false" outlineLevel="0" collapsed="false">
      <c r="A374" s="5" t="n">
        <f aca="false">exit_value_3_usd</f>
        <v>2000000000</v>
      </c>
      <c r="B374" s="2" t="n">
        <f aca="false">ROW()-ROW($B$310)</f>
        <v>64</v>
      </c>
      <c r="C374" s="2" t="n">
        <f aca="false">MOD(QUOTIENT($B374,1),2)</f>
        <v>0</v>
      </c>
      <c r="D374" s="2" t="n">
        <f aca="false">MOD(QUOTIENT($B374,2),2)</f>
        <v>0</v>
      </c>
      <c r="E374" s="2" t="n">
        <f aca="false">MOD(QUOTIENT($B374,4),2)</f>
        <v>0</v>
      </c>
      <c r="F374" s="2" t="n">
        <f aca="false">MOD(QUOTIENT($B374,8),2)</f>
        <v>0</v>
      </c>
      <c r="G374" s="2" t="n">
        <f aca="false">MOD(QUOTIENT($B374,16),2)</f>
        <v>0</v>
      </c>
      <c r="H374" s="2" t="n">
        <f aca="false">MOD(QUOTIENT($B374,32),2)</f>
        <v>0</v>
      </c>
      <c r="I374" s="2" t="n">
        <f aca="false">MOD(QUOTIENT($B374,64),2)</f>
        <v>1</v>
      </c>
      <c r="J374" s="5" t="n">
        <f aca="false">IF($C374=const_zero,MIN(class_series_f_invested_usd,MAX(const_zero,$A374)),const_zero)</f>
        <v>30000000</v>
      </c>
      <c r="K374" s="5" t="n">
        <f aca="false">IF($D374=const_zero,MIN(class_series_e_invested_usd,MAX(const_zero,$A374-SUM($J374:$J374))),const_zero)</f>
        <v>300000000</v>
      </c>
      <c r="L374" s="5" t="n">
        <f aca="false">IF($E374=const_zero,MIN(class_series_d_invested_usd,MAX(const_zero,$A374-SUM($J374:$K374))),const_zero)</f>
        <v>100000000</v>
      </c>
      <c r="M374" s="5" t="n">
        <f aca="false">IF($F374=const_zero,MIN(class_series_c_invested_usd,MAX(const_zero,$A374-SUM($J374:$L374))),const_zero)</f>
        <v>60000000</v>
      </c>
      <c r="N374" s="5" t="n">
        <f aca="false">IF($G374=const_zero,MIN(class_series_b_invested_usd,MAX(const_zero,$A374-SUM($J374:$M374))),const_zero)</f>
        <v>30000000</v>
      </c>
      <c r="O374" s="5" t="n">
        <f aca="false">IF($H374=const_zero,MIN(class_series_a_invested_usd,MAX(const_zero,$A374-SUM($J374:$N374))),const_zero)</f>
        <v>15000000</v>
      </c>
      <c r="P374" s="5" t="n">
        <f aca="false">IF($I374=const_zero,MIN(class_seed_invested_usd,MAX(const_zero,$A374-SUM($J374:$O374))),const_zero)</f>
        <v>0</v>
      </c>
      <c r="Q374" s="5" t="n">
        <f aca="false">MAX(const_zero,$A374-SUM($J374:$P374))</f>
        <v>1465000000</v>
      </c>
      <c r="R374" s="9" t="n">
        <f aca="false">common_rsa_total+'Pro-Forma'!$B$10+'Pro-Forma'!$B$11+IF($C374=const_one,'Pro-Forma'!$B$5,const_zero)+IF($D374=const_one,'Pro-Forma'!$F$27,const_zero)+IF($E374=const_one,'Pro-Forma'!$F$26,const_zero)+IF($F374=const_one,'Pro-Forma'!$F$25,const_zero)+IF($G374=const_one,'Pro-Forma'!$F$24,const_zero)+IF($H374=const_one,'Pro-Forma'!$F$23,const_zero)+IF($I374=const_one,'Pro-Forma'!$F$22,const_zero)</f>
        <v>14280512.8289884</v>
      </c>
      <c r="S374" s="23" t="b">
        <f aca="false">IF($R374&gt;const_zero,--($Q374&gt;option_strike_usd*$R374),const_zero)</f>
        <v>1</v>
      </c>
      <c r="T374" s="7" t="n">
        <f aca="false">IF($R374&gt;const_zero,IF($S374=const_one,($Q374+option_strike_usd*pre_f_options_issued)/($R374+pre_f_options_issued),$Q374/$R374),const_zero)</f>
        <v>87.4526312130873</v>
      </c>
      <c r="U374" s="5" t="n">
        <f aca="false">IF($C374=const_one,'Pro-Forma'!$B$5*$T374,const_zero)</f>
        <v>0</v>
      </c>
      <c r="V374" s="5" t="n">
        <f aca="false">IF($D374=const_one,'Pro-Forma'!$F$27*$T374,const_zero)</f>
        <v>0</v>
      </c>
      <c r="W374" s="5" t="n">
        <f aca="false">IF($E374=const_one,'Pro-Forma'!$F$26*$T374,const_zero)</f>
        <v>0</v>
      </c>
      <c r="X374" s="5" t="n">
        <f aca="false">IF($F374=const_one,'Pro-Forma'!$F$25*$T374,const_zero)</f>
        <v>0</v>
      </c>
      <c r="Y374" s="5" t="n">
        <f aca="false">IF($G374=const_one,'Pro-Forma'!$F$24*$T374,const_zero)</f>
        <v>0</v>
      </c>
      <c r="Z374" s="5" t="n">
        <f aca="false">IF($H374=const_one,'Pro-Forma'!$F$23*$T374,const_zero)</f>
        <v>0</v>
      </c>
      <c r="AA374" s="5" t="n">
        <f aca="false">IF($I374=const_one,'Pro-Forma'!$F$22*$T374,const_zero)</f>
        <v>437263156.065437</v>
      </c>
      <c r="AB374" s="5" t="n">
        <f aca="false">('Pro-Forma'!$B$10+'Pro-Forma'!$B$11)*$T374</f>
        <v>24531584.9840594</v>
      </c>
      <c r="AC374" s="5" t="n">
        <f aca="false">common_rsa_total*$T374</f>
        <v>787073680.917786</v>
      </c>
      <c r="AD374" s="5" t="n">
        <f aca="false">IF($S374=const_one,pre_f_options_issued*($T374-option_strike_usd),const_zero)</f>
        <v>216131578.032718</v>
      </c>
      <c r="AE374" s="5" t="n">
        <f aca="false">J374+U374</f>
        <v>30000000</v>
      </c>
      <c r="AF374" s="5" t="n">
        <f aca="false">K374+V374</f>
        <v>300000000</v>
      </c>
      <c r="AG374" s="5" t="n">
        <f aca="false">L374+W374</f>
        <v>100000000</v>
      </c>
      <c r="AH374" s="5" t="n">
        <f aca="false">M374+X374</f>
        <v>60000000</v>
      </c>
      <c r="AI374" s="5" t="n">
        <f aca="false">N374+Y374</f>
        <v>30000000</v>
      </c>
      <c r="AJ374" s="5" t="n">
        <f aca="false">O374+Z374</f>
        <v>15000000</v>
      </c>
      <c r="AK374" s="5" t="n">
        <f aca="false">P374+AA374</f>
        <v>437263156.065437</v>
      </c>
      <c r="AL374" s="5" t="n">
        <f aca="false">INDEX($AE$310:$AE$437,$B374-$C374*1+const_one)</f>
        <v>30000000</v>
      </c>
      <c r="AM374" s="5" t="n">
        <f aca="false">INDEX($AF$310:$AF$437,$B374-$D374*2+const_one)</f>
        <v>300000000</v>
      </c>
      <c r="AN374" s="5" t="n">
        <f aca="false">INDEX($AG$310:$AG$437,$B374-$E374*4+const_one)</f>
        <v>100000000</v>
      </c>
      <c r="AO374" s="5" t="n">
        <f aca="false">INDEX($AH$310:$AH$437,$B374-$F374*8+const_one)</f>
        <v>60000000</v>
      </c>
      <c r="AP374" s="5" t="n">
        <f aca="false">INDEX($AI$310:$AI$437,$B374-$G374*16+const_one)</f>
        <v>30000000</v>
      </c>
      <c r="AQ374" s="5" t="n">
        <f aca="false">INDEX($AJ$310:$AJ$437,$B374-$H374*32+const_one)</f>
        <v>15000000</v>
      </c>
      <c r="AR374" s="5" t="n">
        <f aca="false">INDEX($AK$310:$AK$437,$B374-$I374*64+const_one)</f>
        <v>5000000</v>
      </c>
      <c r="AS374" s="5" t="n">
        <f aca="false">INDEX($AE$310:$AE$437,$B374+(const_one-$C374)*1+const_one)</f>
        <v>67921482.27054</v>
      </c>
      <c r="AT374" s="5" t="n">
        <f aca="false">INDEX($AF$310:$AF$437,$B374+(const_one-$D374)*2+const_one)</f>
        <v>473104763.392753</v>
      </c>
      <c r="AU374" s="5" t="n">
        <f aca="false">INDEX($AG$310:$AG$437,$B374+(const_one-$E374)*4+const_one)</f>
        <v>146779432.193455</v>
      </c>
      <c r="AV374" s="5" t="n">
        <f aca="false">INDEX($AH$310:$AH$437,$B374+(const_one-$F374)*8+const_one)</f>
        <v>191131490.210179</v>
      </c>
      <c r="AW374" s="5" t="n">
        <f aca="false">INDEX($AI$310:$AI$437,$B374+(const_one-$G374)*16+const_one)</f>
        <v>227117468.532779</v>
      </c>
      <c r="AX374" s="5" t="n">
        <f aca="false">INDEX($AJ$310:$AJ$437,$B374+(const_one-$H374)*32+const_one)</f>
        <v>340327156.582579</v>
      </c>
      <c r="AY374" s="5" t="n">
        <f aca="false">INDEX($AK$310:$AK$437,$B374+(const_one-$I374)*64+const_one)</f>
        <v>437263156.065437</v>
      </c>
      <c r="AZ374" s="5" t="n">
        <f aca="false">--($C374=--(AS374&gt;AL374))</f>
        <v>0</v>
      </c>
      <c r="BA374" s="5" t="n">
        <f aca="false">--($D374=--(AT374&gt;AM374))</f>
        <v>0</v>
      </c>
      <c r="BB374" s="5" t="n">
        <f aca="false">--($E374=--(AU374&gt;AN374))</f>
        <v>0</v>
      </c>
      <c r="BC374" s="5" t="n">
        <f aca="false">--($F374=--(AV374&gt;AO374))</f>
        <v>0</v>
      </c>
      <c r="BD374" s="5" t="n">
        <f aca="false">--($G374=--(AW374&gt;AP374))</f>
        <v>0</v>
      </c>
      <c r="BE374" s="5" t="n">
        <f aca="false">--($H374=--(AX374&gt;AQ374))</f>
        <v>0</v>
      </c>
      <c r="BF374" s="5" t="n">
        <f aca="false">--($I374=--(AY374&gt;AR374))</f>
        <v>1</v>
      </c>
      <c r="BG374" s="5" t="n">
        <f aca="false">SUM(AZ374:BF374)</f>
        <v>1</v>
      </c>
      <c r="BH374" s="5" t="n">
        <f aca="false">SUM(AE374:AK374)+AB374+AC374+AD374</f>
        <v>2000000000</v>
      </c>
    </row>
    <row r="375" customFormat="false" ht="15" hidden="true" customHeight="false" outlineLevel="0" collapsed="false">
      <c r="A375" s="5" t="n">
        <f aca="false">exit_value_3_usd</f>
        <v>2000000000</v>
      </c>
      <c r="B375" s="2" t="n">
        <f aca="false">ROW()-ROW($B$310)</f>
        <v>65</v>
      </c>
      <c r="C375" s="2" t="n">
        <f aca="false">MOD(QUOTIENT($B375,1),2)</f>
        <v>1</v>
      </c>
      <c r="D375" s="2" t="n">
        <f aca="false">MOD(QUOTIENT($B375,2),2)</f>
        <v>0</v>
      </c>
      <c r="E375" s="2" t="n">
        <f aca="false">MOD(QUOTIENT($B375,4),2)</f>
        <v>0</v>
      </c>
      <c r="F375" s="2" t="n">
        <f aca="false">MOD(QUOTIENT($B375,8),2)</f>
        <v>0</v>
      </c>
      <c r="G375" s="2" t="n">
        <f aca="false">MOD(QUOTIENT($B375,16),2)</f>
        <v>0</v>
      </c>
      <c r="H375" s="2" t="n">
        <f aca="false">MOD(QUOTIENT($B375,32),2)</f>
        <v>0</v>
      </c>
      <c r="I375" s="2" t="n">
        <f aca="false">MOD(QUOTIENT($B375,64),2)</f>
        <v>1</v>
      </c>
      <c r="J375" s="5" t="n">
        <f aca="false">IF($C375=const_zero,MIN(class_series_f_invested_usd,MAX(const_zero,$A375)),const_zero)</f>
        <v>0</v>
      </c>
      <c r="K375" s="5" t="n">
        <f aca="false">IF($D375=const_zero,MIN(class_series_e_invested_usd,MAX(const_zero,$A375-SUM($J375:$J375))),const_zero)</f>
        <v>300000000</v>
      </c>
      <c r="L375" s="5" t="n">
        <f aca="false">IF($E375=const_zero,MIN(class_series_d_invested_usd,MAX(const_zero,$A375-SUM($J375:$K375))),const_zero)</f>
        <v>100000000</v>
      </c>
      <c r="M375" s="5" t="n">
        <f aca="false">IF($F375=const_zero,MIN(class_series_c_invested_usd,MAX(const_zero,$A375-SUM($J375:$L375))),const_zero)</f>
        <v>60000000</v>
      </c>
      <c r="N375" s="5" t="n">
        <f aca="false">IF($G375=const_zero,MIN(class_series_b_invested_usd,MAX(const_zero,$A375-SUM($J375:$M375))),const_zero)</f>
        <v>30000000</v>
      </c>
      <c r="O375" s="5" t="n">
        <f aca="false">IF($H375=const_zero,MIN(class_series_a_invested_usd,MAX(const_zero,$A375-SUM($J375:$N375))),const_zero)</f>
        <v>15000000</v>
      </c>
      <c r="P375" s="5" t="n">
        <f aca="false">IF($I375=const_zero,MIN(class_seed_invested_usd,MAX(const_zero,$A375-SUM($J375:$O375))),const_zero)</f>
        <v>0</v>
      </c>
      <c r="Q375" s="5" t="n">
        <f aca="false">MAX(const_zero,$A375-SUM($J375:$P375))</f>
        <v>1495000000</v>
      </c>
      <c r="R375" s="9" t="n">
        <f aca="false">common_rsa_total+'Pro-Forma'!$B$10+'Pro-Forma'!$B$11+IF($C375=const_one,'Pro-Forma'!$B$5,const_zero)+IF($D375=const_one,'Pro-Forma'!$F$27,const_zero)+IF($E375=const_one,'Pro-Forma'!$F$26,const_zero)+IF($F375=const_one,'Pro-Forma'!$F$25,const_zero)+IF($G375=const_one,'Pro-Forma'!$F$24,const_zero)+IF($H375=const_one,'Pro-Forma'!$F$23,const_zero)+IF($I375=const_one,'Pro-Forma'!$F$22,const_zero)</f>
        <v>15077780.8981917</v>
      </c>
      <c r="S375" s="23" t="b">
        <f aca="false">IF($R375&gt;const_zero,--($Q375&gt;option_strike_usd*$R375),const_zero)</f>
        <v>1</v>
      </c>
      <c r="T375" s="7" t="n">
        <f aca="false">IF($R375&gt;const_zero,IF($S375=const_one,($Q375+option_strike_usd*pre_f_options_issued)/($R375+pre_f_options_issued),$Q375/$R375),const_zero)</f>
        <v>85.192778808277</v>
      </c>
      <c r="U375" s="5" t="n">
        <f aca="false">IF($C375=const_one,'Pro-Forma'!$B$5*$T375,const_zero)</f>
        <v>67921482.27054</v>
      </c>
      <c r="V375" s="5" t="n">
        <f aca="false">IF($D375=const_one,'Pro-Forma'!$F$27*$T375,const_zero)</f>
        <v>0</v>
      </c>
      <c r="W375" s="5" t="n">
        <f aca="false">IF($E375=const_one,'Pro-Forma'!$F$26*$T375,const_zero)</f>
        <v>0</v>
      </c>
      <c r="X375" s="5" t="n">
        <f aca="false">IF($F375=const_one,'Pro-Forma'!$F$25*$T375,const_zero)</f>
        <v>0</v>
      </c>
      <c r="Y375" s="5" t="n">
        <f aca="false">IF($G375=const_one,'Pro-Forma'!$F$24*$T375,const_zero)</f>
        <v>0</v>
      </c>
      <c r="Z375" s="5" t="n">
        <f aca="false">IF($H375=const_one,'Pro-Forma'!$F$23*$T375,const_zero)</f>
        <v>0</v>
      </c>
      <c r="AA375" s="5" t="n">
        <f aca="false">IF($I375=const_one,'Pro-Forma'!$F$22*$T375,const_zero)</f>
        <v>425963894.041385</v>
      </c>
      <c r="AB375" s="5" t="n">
        <f aca="false">('Pro-Forma'!$B$10+'Pro-Forma'!$B$11)*$T375</f>
        <v>23897667.3928899</v>
      </c>
      <c r="AC375" s="5" t="n">
        <f aca="false">common_rsa_total*$T375</f>
        <v>766735009.274493</v>
      </c>
      <c r="AD375" s="5" t="n">
        <f aca="false">IF($S375=const_one,pre_f_options_issued*($T375-option_strike_usd),const_zero)</f>
        <v>210481947.020692</v>
      </c>
      <c r="AE375" s="5" t="n">
        <f aca="false">J375+U375</f>
        <v>67921482.27054</v>
      </c>
      <c r="AF375" s="5" t="n">
        <f aca="false">K375+V375</f>
        <v>300000000</v>
      </c>
      <c r="AG375" s="5" t="n">
        <f aca="false">L375+W375</f>
        <v>100000000</v>
      </c>
      <c r="AH375" s="5" t="n">
        <f aca="false">M375+X375</f>
        <v>60000000</v>
      </c>
      <c r="AI375" s="5" t="n">
        <f aca="false">N375+Y375</f>
        <v>30000000</v>
      </c>
      <c r="AJ375" s="5" t="n">
        <f aca="false">O375+Z375</f>
        <v>15000000</v>
      </c>
      <c r="AK375" s="5" t="n">
        <f aca="false">P375+AA375</f>
        <v>425963894.041385</v>
      </c>
      <c r="AL375" s="5" t="n">
        <f aca="false">INDEX($AE$310:$AE$437,$B375-$C375*1+const_one)</f>
        <v>30000000</v>
      </c>
      <c r="AM375" s="5" t="n">
        <f aca="false">INDEX($AF$310:$AF$437,$B375-$D375*2+const_one)</f>
        <v>300000000</v>
      </c>
      <c r="AN375" s="5" t="n">
        <f aca="false">INDEX($AG$310:$AG$437,$B375-$E375*4+const_one)</f>
        <v>100000000</v>
      </c>
      <c r="AO375" s="5" t="n">
        <f aca="false">INDEX($AH$310:$AH$437,$B375-$F375*8+const_one)</f>
        <v>60000000</v>
      </c>
      <c r="AP375" s="5" t="n">
        <f aca="false">INDEX($AI$310:$AI$437,$B375-$G375*16+const_one)</f>
        <v>30000000</v>
      </c>
      <c r="AQ375" s="5" t="n">
        <f aca="false">INDEX($AJ$310:$AJ$437,$B375-$H375*32+const_one)</f>
        <v>15000000</v>
      </c>
      <c r="AR375" s="5" t="n">
        <f aca="false">INDEX($AK$310:$AK$437,$B375-$I375*64+const_one)</f>
        <v>5000000</v>
      </c>
      <c r="AS375" s="5" t="n">
        <f aca="false">INDEX($AE$310:$AE$437,$B375+(const_one-$C375)*1+const_one)</f>
        <v>67921482.27054</v>
      </c>
      <c r="AT375" s="5" t="n">
        <f aca="false">INDEX($AF$310:$AF$437,$B375+(const_one-$D375)*2+const_one)</f>
        <v>464957030.755164</v>
      </c>
      <c r="AU375" s="5" t="n">
        <f aca="false">INDEX($AG$310:$AG$437,$B375+(const_one-$E375)*4+const_one)</f>
        <v>143412876.42353</v>
      </c>
      <c r="AV375" s="5" t="n">
        <f aca="false">INDEX($AH$310:$AH$437,$B375+(const_one-$F375)*8+const_one)</f>
        <v>187107868.438899</v>
      </c>
      <c r="AW375" s="5" t="n">
        <f aca="false">INDEX($AI$310:$AI$437,$B375+(const_one-$G375)*16+const_one)</f>
        <v>222691650.896268</v>
      </c>
      <c r="AX375" s="5" t="n">
        <f aca="false">INDEX($AJ$310:$AJ$437,$B375+(const_one-$H375)*32+const_one)</f>
        <v>334953201.738515</v>
      </c>
      <c r="AY375" s="5" t="n">
        <f aca="false">INDEX($AK$310:$AK$437,$B375+(const_one-$I375)*64+const_one)</f>
        <v>425963894.041385</v>
      </c>
      <c r="AZ375" s="5" t="n">
        <f aca="false">--($C375=--(AS375&gt;AL375))</f>
        <v>1</v>
      </c>
      <c r="BA375" s="5" t="n">
        <f aca="false">--($D375=--(AT375&gt;AM375))</f>
        <v>0</v>
      </c>
      <c r="BB375" s="5" t="n">
        <f aca="false">--($E375=--(AU375&gt;AN375))</f>
        <v>0</v>
      </c>
      <c r="BC375" s="5" t="n">
        <f aca="false">--($F375=--(AV375&gt;AO375))</f>
        <v>0</v>
      </c>
      <c r="BD375" s="5" t="n">
        <f aca="false">--($G375=--(AW375&gt;AP375))</f>
        <v>0</v>
      </c>
      <c r="BE375" s="5" t="n">
        <f aca="false">--($H375=--(AX375&gt;AQ375))</f>
        <v>0</v>
      </c>
      <c r="BF375" s="5" t="n">
        <f aca="false">--($I375=--(AY375&gt;AR375))</f>
        <v>1</v>
      </c>
      <c r="BG375" s="5" t="n">
        <f aca="false">SUM(AZ375:BF375)</f>
        <v>2</v>
      </c>
      <c r="BH375" s="5" t="n">
        <f aca="false">SUM(AE375:AK375)+AB375+AC375+AD375</f>
        <v>2000000000</v>
      </c>
    </row>
    <row r="376" customFormat="false" ht="15" hidden="true" customHeight="false" outlineLevel="0" collapsed="false">
      <c r="A376" s="5" t="n">
        <f aca="false">exit_value_3_usd</f>
        <v>2000000000</v>
      </c>
      <c r="B376" s="2" t="n">
        <f aca="false">ROW()-ROW($B$310)</f>
        <v>66</v>
      </c>
      <c r="C376" s="2" t="n">
        <f aca="false">MOD(QUOTIENT($B376,1),2)</f>
        <v>0</v>
      </c>
      <c r="D376" s="2" t="n">
        <f aca="false">MOD(QUOTIENT($B376,2),2)</f>
        <v>1</v>
      </c>
      <c r="E376" s="2" t="n">
        <f aca="false">MOD(QUOTIENT($B376,4),2)</f>
        <v>0</v>
      </c>
      <c r="F376" s="2" t="n">
        <f aca="false">MOD(QUOTIENT($B376,8),2)</f>
        <v>0</v>
      </c>
      <c r="G376" s="2" t="n">
        <f aca="false">MOD(QUOTIENT($B376,16),2)</f>
        <v>0</v>
      </c>
      <c r="H376" s="2" t="n">
        <f aca="false">MOD(QUOTIENT($B376,32),2)</f>
        <v>0</v>
      </c>
      <c r="I376" s="2" t="n">
        <f aca="false">MOD(QUOTIENT($B376,64),2)</f>
        <v>1</v>
      </c>
      <c r="J376" s="5" t="n">
        <f aca="false">IF($C376=const_zero,MIN(class_series_f_invested_usd,MAX(const_zero,$A376)),const_zero)</f>
        <v>30000000</v>
      </c>
      <c r="K376" s="5" t="n">
        <f aca="false">IF($D376=const_zero,MIN(class_series_e_invested_usd,MAX(const_zero,$A376-SUM($J376:$J376))),const_zero)</f>
        <v>0</v>
      </c>
      <c r="L376" s="5" t="n">
        <f aca="false">IF($E376=const_zero,MIN(class_series_d_invested_usd,MAX(const_zero,$A376-SUM($J376:$K376))),const_zero)</f>
        <v>100000000</v>
      </c>
      <c r="M376" s="5" t="n">
        <f aca="false">IF($F376=const_zero,MIN(class_series_c_invested_usd,MAX(const_zero,$A376-SUM($J376:$L376))),const_zero)</f>
        <v>60000000</v>
      </c>
      <c r="N376" s="5" t="n">
        <f aca="false">IF($G376=const_zero,MIN(class_series_b_invested_usd,MAX(const_zero,$A376-SUM($J376:$M376))),const_zero)</f>
        <v>30000000</v>
      </c>
      <c r="O376" s="5" t="n">
        <f aca="false">IF($H376=const_zero,MIN(class_series_a_invested_usd,MAX(const_zero,$A376-SUM($J376:$N376))),const_zero)</f>
        <v>15000000</v>
      </c>
      <c r="P376" s="5" t="n">
        <f aca="false">IF($I376=const_zero,MIN(class_seed_invested_usd,MAX(const_zero,$A376-SUM($J376:$O376))),const_zero)</f>
        <v>0</v>
      </c>
      <c r="Q376" s="5" t="n">
        <f aca="false">MAX(const_zero,$A376-SUM($J376:$P376))</f>
        <v>1765000000</v>
      </c>
      <c r="R376" s="9" t="n">
        <f aca="false">common_rsa_total+'Pro-Forma'!$B$10+'Pro-Forma'!$B$11+IF($C376=const_one,'Pro-Forma'!$B$5,const_zero)+IF($D376=const_one,'Pro-Forma'!$F$27,const_zero)+IF($E376=const_one,'Pro-Forma'!$F$26,const_zero)+IF($F376=const_one,'Pro-Forma'!$F$25,const_zero)+IF($G376=const_one,'Pro-Forma'!$F$24,const_zero)+IF($H376=const_one,'Pro-Forma'!$F$23,const_zero)+IF($I376=const_one,'Pro-Forma'!$F$22,const_zero)</f>
        <v>20413833.1063222</v>
      </c>
      <c r="S376" s="23" t="b">
        <f aca="false">IF($R376&gt;const_zero,--($Q376&gt;option_strike_usd*$R376),const_zero)</f>
        <v>1</v>
      </c>
      <c r="T376" s="7" t="n">
        <f aca="false">IF($R376&gt;const_zero,IF($S376=const_one,($Q376+option_strike_usd*pre_f_options_issued)/($R376+pre_f_options_issued),$Q376/$R376),const_zero)</f>
        <v>77.1368104061264</v>
      </c>
      <c r="U376" s="5" t="n">
        <f aca="false">IF($C376=const_one,'Pro-Forma'!$B$5*$T376,const_zero)</f>
        <v>0</v>
      </c>
      <c r="V376" s="5" t="n">
        <f aca="false">IF($D376=const_one,'Pro-Forma'!$F$27*$T376,const_zero)</f>
        <v>473104763.392753</v>
      </c>
      <c r="W376" s="5" t="n">
        <f aca="false">IF($E376=const_one,'Pro-Forma'!$F$26*$T376,const_zero)</f>
        <v>0</v>
      </c>
      <c r="X376" s="5" t="n">
        <f aca="false">IF($F376=const_one,'Pro-Forma'!$F$25*$T376,const_zero)</f>
        <v>0</v>
      </c>
      <c r="Y376" s="5" t="n">
        <f aca="false">IF($G376=const_one,'Pro-Forma'!$F$24*$T376,const_zero)</f>
        <v>0</v>
      </c>
      <c r="Z376" s="5" t="n">
        <f aca="false">IF($H376=const_one,'Pro-Forma'!$F$23*$T376,const_zero)</f>
        <v>0</v>
      </c>
      <c r="AA376" s="5" t="n">
        <f aca="false">IF($I376=const_one,'Pro-Forma'!$F$22*$T376,const_zero)</f>
        <v>385684052.030632</v>
      </c>
      <c r="AB376" s="5" t="n">
        <f aca="false">('Pro-Forma'!$B$10+'Pro-Forma'!$B$11)*$T376</f>
        <v>21637864.9061617</v>
      </c>
      <c r="AC376" s="5" t="n">
        <f aca="false">common_rsa_total*$T376</f>
        <v>694231293.655137</v>
      </c>
      <c r="AD376" s="5" t="n">
        <f aca="false">IF($S376=const_one,pre_f_options_issued*($T376-option_strike_usd),const_zero)</f>
        <v>190342026.015316</v>
      </c>
      <c r="AE376" s="5" t="n">
        <f aca="false">J376+U376</f>
        <v>30000000</v>
      </c>
      <c r="AF376" s="5" t="n">
        <f aca="false">K376+V376</f>
        <v>473104763.392753</v>
      </c>
      <c r="AG376" s="5" t="n">
        <f aca="false">L376+W376</f>
        <v>100000000</v>
      </c>
      <c r="AH376" s="5" t="n">
        <f aca="false">M376+X376</f>
        <v>60000000</v>
      </c>
      <c r="AI376" s="5" t="n">
        <f aca="false">N376+Y376</f>
        <v>30000000</v>
      </c>
      <c r="AJ376" s="5" t="n">
        <f aca="false">O376+Z376</f>
        <v>15000000</v>
      </c>
      <c r="AK376" s="5" t="n">
        <f aca="false">P376+AA376</f>
        <v>385684052.030632</v>
      </c>
      <c r="AL376" s="5" t="n">
        <f aca="false">INDEX($AE$310:$AE$437,$B376-$C376*1+const_one)</f>
        <v>30000000</v>
      </c>
      <c r="AM376" s="5" t="n">
        <f aca="false">INDEX($AF$310:$AF$437,$B376-$D376*2+const_one)</f>
        <v>300000000</v>
      </c>
      <c r="AN376" s="5" t="n">
        <f aca="false">INDEX($AG$310:$AG$437,$B376-$E376*4+const_one)</f>
        <v>100000000</v>
      </c>
      <c r="AO376" s="5" t="n">
        <f aca="false">INDEX($AH$310:$AH$437,$B376-$F376*8+const_one)</f>
        <v>60000000</v>
      </c>
      <c r="AP376" s="5" t="n">
        <f aca="false">INDEX($AI$310:$AI$437,$B376-$G376*16+const_one)</f>
        <v>30000000</v>
      </c>
      <c r="AQ376" s="5" t="n">
        <f aca="false">INDEX($AJ$310:$AJ$437,$B376-$H376*32+const_one)</f>
        <v>15000000</v>
      </c>
      <c r="AR376" s="5" t="n">
        <f aca="false">INDEX($AK$310:$AK$437,$B376-$I376*64+const_one)</f>
        <v>5000000</v>
      </c>
      <c r="AS376" s="5" t="n">
        <f aca="false">INDEX($AE$310:$AE$437,$B376+(const_one-$C376)*1+const_one)</f>
        <v>60439595.0986951</v>
      </c>
      <c r="AT376" s="5" t="n">
        <f aca="false">INDEX($AF$310:$AF$437,$B376+(const_one-$D376)*2+const_one)</f>
        <v>473104763.392753</v>
      </c>
      <c r="AU376" s="5" t="n">
        <f aca="false">INDEX($AG$310:$AG$437,$B376+(const_one-$E376)*4+const_one)</f>
        <v>131355957.225892</v>
      </c>
      <c r="AV376" s="5" t="n">
        <f aca="false">INDEX($AH$310:$AH$437,$B376+(const_one-$F376)*8+const_one)</f>
        <v>173264948.914615</v>
      </c>
      <c r="AW376" s="5" t="n">
        <f aca="false">INDEX($AI$310:$AI$437,$B376+(const_one-$G376)*16+const_one)</f>
        <v>208093491.143322</v>
      </c>
      <c r="AX376" s="5" t="n">
        <f aca="false">INDEX($AJ$310:$AJ$437,$B376+(const_one-$H376)*32+const_one)</f>
        <v>319286139.100022</v>
      </c>
      <c r="AY376" s="5" t="n">
        <f aca="false">INDEX($AK$310:$AK$437,$B376+(const_one-$I376)*64+const_one)</f>
        <v>385684052.030632</v>
      </c>
      <c r="AZ376" s="5" t="n">
        <f aca="false">--($C376=--(AS376&gt;AL376))</f>
        <v>0</v>
      </c>
      <c r="BA376" s="5" t="n">
        <f aca="false">--($D376=--(AT376&gt;AM376))</f>
        <v>1</v>
      </c>
      <c r="BB376" s="5" t="n">
        <f aca="false">--($E376=--(AU376&gt;AN376))</f>
        <v>0</v>
      </c>
      <c r="BC376" s="5" t="n">
        <f aca="false">--($F376=--(AV376&gt;AO376))</f>
        <v>0</v>
      </c>
      <c r="BD376" s="5" t="n">
        <f aca="false">--($G376=--(AW376&gt;AP376))</f>
        <v>0</v>
      </c>
      <c r="BE376" s="5" t="n">
        <f aca="false">--($H376=--(AX376&gt;AQ376))</f>
        <v>0</v>
      </c>
      <c r="BF376" s="5" t="n">
        <f aca="false">--($I376=--(AY376&gt;AR376))</f>
        <v>1</v>
      </c>
      <c r="BG376" s="5" t="n">
        <f aca="false">SUM(AZ376:BF376)</f>
        <v>2</v>
      </c>
      <c r="BH376" s="5" t="n">
        <f aca="false">SUM(AE376:AK376)+AB376+AC376+AD376</f>
        <v>2000000000</v>
      </c>
    </row>
    <row r="377" customFormat="false" ht="15" hidden="true" customHeight="false" outlineLevel="0" collapsed="false">
      <c r="A377" s="5" t="n">
        <f aca="false">exit_value_3_usd</f>
        <v>2000000000</v>
      </c>
      <c r="B377" s="2" t="n">
        <f aca="false">ROW()-ROW($B$310)</f>
        <v>67</v>
      </c>
      <c r="C377" s="2" t="n">
        <f aca="false">MOD(QUOTIENT($B377,1),2)</f>
        <v>1</v>
      </c>
      <c r="D377" s="2" t="n">
        <f aca="false">MOD(QUOTIENT($B377,2),2)</f>
        <v>1</v>
      </c>
      <c r="E377" s="2" t="n">
        <f aca="false">MOD(QUOTIENT($B377,4),2)</f>
        <v>0</v>
      </c>
      <c r="F377" s="2" t="n">
        <f aca="false">MOD(QUOTIENT($B377,8),2)</f>
        <v>0</v>
      </c>
      <c r="G377" s="2" t="n">
        <f aca="false">MOD(QUOTIENT($B377,16),2)</f>
        <v>0</v>
      </c>
      <c r="H377" s="2" t="n">
        <f aca="false">MOD(QUOTIENT($B377,32),2)</f>
        <v>0</v>
      </c>
      <c r="I377" s="2" t="n">
        <f aca="false">MOD(QUOTIENT($B377,64),2)</f>
        <v>1</v>
      </c>
      <c r="J377" s="5" t="n">
        <f aca="false">IF($C377=const_zero,MIN(class_series_f_invested_usd,MAX(const_zero,$A377)),const_zero)</f>
        <v>0</v>
      </c>
      <c r="K377" s="5" t="n">
        <f aca="false">IF($D377=const_zero,MIN(class_series_e_invested_usd,MAX(const_zero,$A377-SUM($J377:$J377))),const_zero)</f>
        <v>0</v>
      </c>
      <c r="L377" s="5" t="n">
        <f aca="false">IF($E377=const_zero,MIN(class_series_d_invested_usd,MAX(const_zero,$A377-SUM($J377:$K377))),const_zero)</f>
        <v>100000000</v>
      </c>
      <c r="M377" s="5" t="n">
        <f aca="false">IF($F377=const_zero,MIN(class_series_c_invested_usd,MAX(const_zero,$A377-SUM($J377:$L377))),const_zero)</f>
        <v>60000000</v>
      </c>
      <c r="N377" s="5" t="n">
        <f aca="false">IF($G377=const_zero,MIN(class_series_b_invested_usd,MAX(const_zero,$A377-SUM($J377:$M377))),const_zero)</f>
        <v>30000000</v>
      </c>
      <c r="O377" s="5" t="n">
        <f aca="false">IF($H377=const_zero,MIN(class_series_a_invested_usd,MAX(const_zero,$A377-SUM($J377:$N377))),const_zero)</f>
        <v>15000000</v>
      </c>
      <c r="P377" s="5" t="n">
        <f aca="false">IF($I377=const_zero,MIN(class_seed_invested_usd,MAX(const_zero,$A377-SUM($J377:$O377))),const_zero)</f>
        <v>0</v>
      </c>
      <c r="Q377" s="5" t="n">
        <f aca="false">MAX(const_zero,$A377-SUM($J377:$P377))</f>
        <v>1795000000</v>
      </c>
      <c r="R377" s="9" t="n">
        <f aca="false">common_rsa_total+'Pro-Forma'!$B$10+'Pro-Forma'!$B$11+IF($C377=const_one,'Pro-Forma'!$B$5,const_zero)+IF($D377=const_one,'Pro-Forma'!$F$27,const_zero)+IF($E377=const_one,'Pro-Forma'!$F$26,const_zero)+IF($F377=const_one,'Pro-Forma'!$F$25,const_zero)+IF($G377=const_one,'Pro-Forma'!$F$24,const_zero)+IF($H377=const_one,'Pro-Forma'!$F$23,const_zero)+IF($I377=const_one,'Pro-Forma'!$F$22,const_zero)</f>
        <v>21211101.1755256</v>
      </c>
      <c r="S377" s="23" t="b">
        <f aca="false">IF($R377&gt;const_zero,--($Q377&gt;option_strike_usd*$R377),const_zero)</f>
        <v>1</v>
      </c>
      <c r="T377" s="7" t="n">
        <f aca="false">IF($R377&gt;const_zero,IF($S377=const_one,($Q377+option_strike_usd*pre_f_options_issued)/($R377+pre_f_options_issued),$Q377/$R377),const_zero)</f>
        <v>75.8083729091152</v>
      </c>
      <c r="U377" s="5" t="n">
        <f aca="false">IF($C377=const_one,'Pro-Forma'!$B$5*$T377,const_zero)</f>
        <v>60439595.0986951</v>
      </c>
      <c r="V377" s="5" t="n">
        <f aca="false">IF($D377=const_one,'Pro-Forma'!$F$27*$T377,const_zero)</f>
        <v>464957030.755164</v>
      </c>
      <c r="W377" s="5" t="n">
        <f aca="false">IF($E377=const_one,'Pro-Forma'!$F$26*$T377,const_zero)</f>
        <v>0</v>
      </c>
      <c r="X377" s="5" t="n">
        <f aca="false">IF($F377=const_one,'Pro-Forma'!$F$25*$T377,const_zero)</f>
        <v>0</v>
      </c>
      <c r="Y377" s="5" t="n">
        <f aca="false">IF($G377=const_one,'Pro-Forma'!$F$24*$T377,const_zero)</f>
        <v>0</v>
      </c>
      <c r="Z377" s="5" t="n">
        <f aca="false">IF($H377=const_one,'Pro-Forma'!$F$23*$T377,const_zero)</f>
        <v>0</v>
      </c>
      <c r="AA377" s="5" t="n">
        <f aca="false">IF($I377=const_one,'Pro-Forma'!$F$22*$T377,const_zero)</f>
        <v>379041864.545576</v>
      </c>
      <c r="AB377" s="5" t="n">
        <f aca="false">('Pro-Forma'!$B$10+'Pro-Forma'!$B$11)*$T377</f>
        <v>21265221.1457409</v>
      </c>
      <c r="AC377" s="5" t="n">
        <f aca="false">common_rsa_total*$T377</f>
        <v>682275356.182037</v>
      </c>
      <c r="AD377" s="5" t="n">
        <f aca="false">IF($S377=const_one,pre_f_options_issued*($T377-option_strike_usd),const_zero)</f>
        <v>187020932.272788</v>
      </c>
      <c r="AE377" s="5" t="n">
        <f aca="false">J377+U377</f>
        <v>60439595.0986951</v>
      </c>
      <c r="AF377" s="5" t="n">
        <f aca="false">K377+V377</f>
        <v>464957030.755164</v>
      </c>
      <c r="AG377" s="5" t="n">
        <f aca="false">L377+W377</f>
        <v>100000000</v>
      </c>
      <c r="AH377" s="5" t="n">
        <f aca="false">M377+X377</f>
        <v>60000000</v>
      </c>
      <c r="AI377" s="5" t="n">
        <f aca="false">N377+Y377</f>
        <v>30000000</v>
      </c>
      <c r="AJ377" s="5" t="n">
        <f aca="false">O377+Z377</f>
        <v>15000000</v>
      </c>
      <c r="AK377" s="5" t="n">
        <f aca="false">P377+AA377</f>
        <v>379041864.545576</v>
      </c>
      <c r="AL377" s="5" t="n">
        <f aca="false">INDEX($AE$310:$AE$437,$B377-$C377*1+const_one)</f>
        <v>30000000</v>
      </c>
      <c r="AM377" s="5" t="n">
        <f aca="false">INDEX($AF$310:$AF$437,$B377-$D377*2+const_one)</f>
        <v>300000000</v>
      </c>
      <c r="AN377" s="5" t="n">
        <f aca="false">INDEX($AG$310:$AG$437,$B377-$E377*4+const_one)</f>
        <v>100000000</v>
      </c>
      <c r="AO377" s="5" t="n">
        <f aca="false">INDEX($AH$310:$AH$437,$B377-$F377*8+const_one)</f>
        <v>60000000</v>
      </c>
      <c r="AP377" s="5" t="n">
        <f aca="false">INDEX($AI$310:$AI$437,$B377-$G377*16+const_one)</f>
        <v>30000000</v>
      </c>
      <c r="AQ377" s="5" t="n">
        <f aca="false">INDEX($AJ$310:$AJ$437,$B377-$H377*32+const_one)</f>
        <v>15000000</v>
      </c>
      <c r="AR377" s="5" t="n">
        <f aca="false">INDEX($AK$310:$AK$437,$B377-$I377*64+const_one)</f>
        <v>5000000</v>
      </c>
      <c r="AS377" s="5" t="n">
        <f aca="false">INDEX($AE$310:$AE$437,$B377+(const_one-$C377)*1+const_one)</f>
        <v>60439595.0986951</v>
      </c>
      <c r="AT377" s="5" t="n">
        <f aca="false">INDEX($AF$310:$AF$437,$B377+(const_one-$D377)*2+const_one)</f>
        <v>464957030.755164</v>
      </c>
      <c r="AU377" s="5" t="n">
        <f aca="false">INDEX($AG$310:$AG$437,$B377+(const_one-$E377)*4+const_one)</f>
        <v>129284159.926496</v>
      </c>
      <c r="AV377" s="5" t="n">
        <f aca="false">INDEX($AH$310:$AH$437,$B377+(const_one-$F377)*8+const_one)</f>
        <v>170731979.859148</v>
      </c>
      <c r="AW377" s="5" t="n">
        <f aca="false">INDEX($AI$310:$AI$437,$B377+(const_one-$G377)*16+const_one)</f>
        <v>205251740.239875</v>
      </c>
      <c r="AX377" s="5" t="n">
        <f aca="false">INDEX($AJ$310:$AJ$437,$B377+(const_one-$H377)*32+const_one)</f>
        <v>315644459.075127</v>
      </c>
      <c r="AY377" s="5" t="n">
        <f aca="false">INDEX($AK$310:$AK$437,$B377+(const_one-$I377)*64+const_one)</f>
        <v>379041864.545576</v>
      </c>
      <c r="AZ377" s="5" t="n">
        <f aca="false">--($C377=--(AS377&gt;AL377))</f>
        <v>1</v>
      </c>
      <c r="BA377" s="5" t="n">
        <f aca="false">--($D377=--(AT377&gt;AM377))</f>
        <v>1</v>
      </c>
      <c r="BB377" s="5" t="n">
        <f aca="false">--($E377=--(AU377&gt;AN377))</f>
        <v>0</v>
      </c>
      <c r="BC377" s="5" t="n">
        <f aca="false">--($F377=--(AV377&gt;AO377))</f>
        <v>0</v>
      </c>
      <c r="BD377" s="5" t="n">
        <f aca="false">--($G377=--(AW377&gt;AP377))</f>
        <v>0</v>
      </c>
      <c r="BE377" s="5" t="n">
        <f aca="false">--($H377=--(AX377&gt;AQ377))</f>
        <v>0</v>
      </c>
      <c r="BF377" s="5" t="n">
        <f aca="false">--($I377=--(AY377&gt;AR377))</f>
        <v>1</v>
      </c>
      <c r="BG377" s="5" t="n">
        <f aca="false">SUM(AZ377:BF377)</f>
        <v>3</v>
      </c>
      <c r="BH377" s="5" t="n">
        <f aca="false">SUM(AE377:AK377)+AB377+AC377+AD377</f>
        <v>2000000000</v>
      </c>
    </row>
    <row r="378" customFormat="false" ht="15" hidden="true" customHeight="false" outlineLevel="0" collapsed="false">
      <c r="A378" s="5" t="n">
        <f aca="false">exit_value_3_usd</f>
        <v>2000000000</v>
      </c>
      <c r="B378" s="2" t="n">
        <f aca="false">ROW()-ROW($B$310)</f>
        <v>68</v>
      </c>
      <c r="C378" s="2" t="n">
        <f aca="false">MOD(QUOTIENT($B378,1),2)</f>
        <v>0</v>
      </c>
      <c r="D378" s="2" t="n">
        <f aca="false">MOD(QUOTIENT($B378,2),2)</f>
        <v>0</v>
      </c>
      <c r="E378" s="2" t="n">
        <f aca="false">MOD(QUOTIENT($B378,4),2)</f>
        <v>1</v>
      </c>
      <c r="F378" s="2" t="n">
        <f aca="false">MOD(QUOTIENT($B378,8),2)</f>
        <v>0</v>
      </c>
      <c r="G378" s="2" t="n">
        <f aca="false">MOD(QUOTIENT($B378,16),2)</f>
        <v>0</v>
      </c>
      <c r="H378" s="2" t="n">
        <f aca="false">MOD(QUOTIENT($B378,32),2)</f>
        <v>0</v>
      </c>
      <c r="I378" s="2" t="n">
        <f aca="false">MOD(QUOTIENT($B378,64),2)</f>
        <v>1</v>
      </c>
      <c r="J378" s="5" t="n">
        <f aca="false">IF($C378=const_zero,MIN(class_series_f_invested_usd,MAX(const_zero,$A378)),const_zero)</f>
        <v>30000000</v>
      </c>
      <c r="K378" s="5" t="n">
        <f aca="false">IF($D378=const_zero,MIN(class_series_e_invested_usd,MAX(const_zero,$A378-SUM($J378:$J378))),const_zero)</f>
        <v>300000000</v>
      </c>
      <c r="L378" s="5" t="n">
        <f aca="false">IF($E378=const_zero,MIN(class_series_d_invested_usd,MAX(const_zero,$A378-SUM($J378:$K378))),const_zero)</f>
        <v>0</v>
      </c>
      <c r="M378" s="5" t="n">
        <f aca="false">IF($F378=const_zero,MIN(class_series_c_invested_usd,MAX(const_zero,$A378-SUM($J378:$L378))),const_zero)</f>
        <v>60000000</v>
      </c>
      <c r="N378" s="5" t="n">
        <f aca="false">IF($G378=const_zero,MIN(class_series_b_invested_usd,MAX(const_zero,$A378-SUM($J378:$M378))),const_zero)</f>
        <v>30000000</v>
      </c>
      <c r="O378" s="5" t="n">
        <f aca="false">IF($H378=const_zero,MIN(class_series_a_invested_usd,MAX(const_zero,$A378-SUM($J378:$N378))),const_zero)</f>
        <v>15000000</v>
      </c>
      <c r="P378" s="5" t="n">
        <f aca="false">IF($I378=const_zero,MIN(class_seed_invested_usd,MAX(const_zero,$A378-SUM($J378:$O378))),const_zero)</f>
        <v>0</v>
      </c>
      <c r="Q378" s="5" t="n">
        <f aca="false">MAX(const_zero,$A378-SUM($J378:$P378))</f>
        <v>1565000000</v>
      </c>
      <c r="R378" s="9" t="n">
        <f aca="false">common_rsa_total+'Pro-Forma'!$B$10+'Pro-Forma'!$B$11+IF($C378=const_one,'Pro-Forma'!$B$5,const_zero)+IF($D378=const_one,'Pro-Forma'!$F$27,const_zero)+IF($E378=const_one,'Pro-Forma'!$F$26,const_zero)+IF($F378=const_one,'Pro-Forma'!$F$25,const_zero)+IF($G378=const_one,'Pro-Forma'!$F$24,const_zero)+IF($H378=const_one,'Pro-Forma'!$F$23,const_zero)+IF($I378=const_one,'Pro-Forma'!$F$22,const_zero)</f>
        <v>16014164.1892672</v>
      </c>
      <c r="S378" s="23" t="b">
        <f aca="false">IF($R378&gt;const_zero,--($Q378&gt;option_strike_usd*$R378),const_zero)</f>
        <v>1</v>
      </c>
      <c r="T378" s="7" t="n">
        <f aca="false">IF($R378&gt;const_zero,IF($S378=const_one,($Q378+option_strike_usd*pre_f_options_issued)/($R378+pre_f_options_issued),$Q378/$R378),const_zero)</f>
        <v>84.6649075797164</v>
      </c>
      <c r="U378" s="5" t="n">
        <f aca="false">IF($C378=const_one,'Pro-Forma'!$B$5*$T378,const_zero)</f>
        <v>0</v>
      </c>
      <c r="V378" s="5" t="n">
        <f aca="false">IF($D378=const_one,'Pro-Forma'!$F$27*$T378,const_zero)</f>
        <v>0</v>
      </c>
      <c r="W378" s="5" t="n">
        <f aca="false">IF($E378=const_one,'Pro-Forma'!$F$26*$T378,const_zero)</f>
        <v>146779432.193455</v>
      </c>
      <c r="X378" s="5" t="n">
        <f aca="false">IF($F378=const_one,'Pro-Forma'!$F$25*$T378,const_zero)</f>
        <v>0</v>
      </c>
      <c r="Y378" s="5" t="n">
        <f aca="false">IF($G378=const_one,'Pro-Forma'!$F$24*$T378,const_zero)</f>
        <v>0</v>
      </c>
      <c r="Z378" s="5" t="n">
        <f aca="false">IF($H378=const_one,'Pro-Forma'!$F$23*$T378,const_zero)</f>
        <v>0</v>
      </c>
      <c r="AA378" s="5" t="n">
        <f aca="false">IF($I378=const_one,'Pro-Forma'!$F$22*$T378,const_zero)</f>
        <v>423324537.898582</v>
      </c>
      <c r="AB378" s="5" t="n">
        <f aca="false">('Pro-Forma'!$B$10+'Pro-Forma'!$B$11)*$T378</f>
        <v>23749592.7412248</v>
      </c>
      <c r="AC378" s="5" t="n">
        <f aca="false">common_rsa_total*$T378</f>
        <v>761984168.217447</v>
      </c>
      <c r="AD378" s="5" t="n">
        <f aca="false">IF($S378=const_one,pre_f_options_issued*($T378-option_strike_usd),const_zero)</f>
        <v>209162268.949291</v>
      </c>
      <c r="AE378" s="5" t="n">
        <f aca="false">J378+U378</f>
        <v>30000000</v>
      </c>
      <c r="AF378" s="5" t="n">
        <f aca="false">K378+V378</f>
        <v>300000000</v>
      </c>
      <c r="AG378" s="5" t="n">
        <f aca="false">L378+W378</f>
        <v>146779432.193455</v>
      </c>
      <c r="AH378" s="5" t="n">
        <f aca="false">M378+X378</f>
        <v>60000000</v>
      </c>
      <c r="AI378" s="5" t="n">
        <f aca="false">N378+Y378</f>
        <v>30000000</v>
      </c>
      <c r="AJ378" s="5" t="n">
        <f aca="false">O378+Z378</f>
        <v>15000000</v>
      </c>
      <c r="AK378" s="5" t="n">
        <f aca="false">P378+AA378</f>
        <v>423324537.898582</v>
      </c>
      <c r="AL378" s="5" t="n">
        <f aca="false">INDEX($AE$310:$AE$437,$B378-$C378*1+const_one)</f>
        <v>30000000</v>
      </c>
      <c r="AM378" s="5" t="n">
        <f aca="false">INDEX($AF$310:$AF$437,$B378-$D378*2+const_one)</f>
        <v>300000000</v>
      </c>
      <c r="AN378" s="5" t="n">
        <f aca="false">INDEX($AG$310:$AG$437,$B378-$E378*4+const_one)</f>
        <v>100000000</v>
      </c>
      <c r="AO378" s="5" t="n">
        <f aca="false">INDEX($AH$310:$AH$437,$B378-$F378*8+const_one)</f>
        <v>60000000</v>
      </c>
      <c r="AP378" s="5" t="n">
        <f aca="false">INDEX($AI$310:$AI$437,$B378-$G378*16+const_one)</f>
        <v>30000000</v>
      </c>
      <c r="AQ378" s="5" t="n">
        <f aca="false">INDEX($AJ$310:$AJ$437,$B378-$H378*32+const_one)</f>
        <v>15000000</v>
      </c>
      <c r="AR378" s="5" t="n">
        <f aca="false">INDEX($AK$310:$AK$437,$B378-$I378*64+const_one)</f>
        <v>5000000</v>
      </c>
      <c r="AS378" s="5" t="n">
        <f aca="false">INDEX($AE$310:$AE$437,$B378+(const_one-$C378)*1+const_one)</f>
        <v>65952422.5601467</v>
      </c>
      <c r="AT378" s="5" t="n">
        <f aca="false">INDEX($AF$310:$AF$437,$B378+(const_one-$D378)*2+const_one)</f>
        <v>464711749.121574</v>
      </c>
      <c r="AU378" s="5" t="n">
        <f aca="false">INDEX($AG$310:$AG$437,$B378+(const_one-$E378)*4+const_one)</f>
        <v>146779432.193455</v>
      </c>
      <c r="AV378" s="5" t="n">
        <f aca="false">INDEX($AH$310:$AH$437,$B378+(const_one-$F378)*8+const_one)</f>
        <v>186763380.293461</v>
      </c>
      <c r="AW378" s="5" t="n">
        <f aca="false">INDEX($AI$310:$AI$437,$B378+(const_one-$G378)*16+const_one)</f>
        <v>222760222.420857</v>
      </c>
      <c r="AX378" s="5" t="n">
        <f aca="false">INDEX($AJ$310:$AJ$437,$B378+(const_one-$H378)*32+const_one)</f>
        <v>336499308.940421</v>
      </c>
      <c r="AY378" s="5" t="n">
        <f aca="false">INDEX($AK$310:$AK$437,$B378+(const_one-$I378)*64+const_one)</f>
        <v>423324537.898582</v>
      </c>
      <c r="AZ378" s="5" t="n">
        <f aca="false">--($C378=--(AS378&gt;AL378))</f>
        <v>0</v>
      </c>
      <c r="BA378" s="5" t="n">
        <f aca="false">--($D378=--(AT378&gt;AM378))</f>
        <v>0</v>
      </c>
      <c r="BB378" s="5" t="n">
        <f aca="false">--($E378=--(AU378&gt;AN378))</f>
        <v>1</v>
      </c>
      <c r="BC378" s="5" t="n">
        <f aca="false">--($F378=--(AV378&gt;AO378))</f>
        <v>0</v>
      </c>
      <c r="BD378" s="5" t="n">
        <f aca="false">--($G378=--(AW378&gt;AP378))</f>
        <v>0</v>
      </c>
      <c r="BE378" s="5" t="n">
        <f aca="false">--($H378=--(AX378&gt;AQ378))</f>
        <v>0</v>
      </c>
      <c r="BF378" s="5" t="n">
        <f aca="false">--($I378=--(AY378&gt;AR378))</f>
        <v>1</v>
      </c>
      <c r="BG378" s="5" t="n">
        <f aca="false">SUM(AZ378:BF378)</f>
        <v>2</v>
      </c>
      <c r="BH378" s="5" t="n">
        <f aca="false">SUM(AE378:AK378)+AB378+AC378+AD378</f>
        <v>2000000000</v>
      </c>
    </row>
    <row r="379" customFormat="false" ht="15" hidden="true" customHeight="false" outlineLevel="0" collapsed="false">
      <c r="A379" s="5" t="n">
        <f aca="false">exit_value_3_usd</f>
        <v>2000000000</v>
      </c>
      <c r="B379" s="2" t="n">
        <f aca="false">ROW()-ROW($B$310)</f>
        <v>69</v>
      </c>
      <c r="C379" s="2" t="n">
        <f aca="false">MOD(QUOTIENT($B379,1),2)</f>
        <v>1</v>
      </c>
      <c r="D379" s="2" t="n">
        <f aca="false">MOD(QUOTIENT($B379,2),2)</f>
        <v>0</v>
      </c>
      <c r="E379" s="2" t="n">
        <f aca="false">MOD(QUOTIENT($B379,4),2)</f>
        <v>1</v>
      </c>
      <c r="F379" s="2" t="n">
        <f aca="false">MOD(QUOTIENT($B379,8),2)</f>
        <v>0</v>
      </c>
      <c r="G379" s="2" t="n">
        <f aca="false">MOD(QUOTIENT($B379,16),2)</f>
        <v>0</v>
      </c>
      <c r="H379" s="2" t="n">
        <f aca="false">MOD(QUOTIENT($B379,32),2)</f>
        <v>0</v>
      </c>
      <c r="I379" s="2" t="n">
        <f aca="false">MOD(QUOTIENT($B379,64),2)</f>
        <v>1</v>
      </c>
      <c r="J379" s="5" t="n">
        <f aca="false">IF($C379=const_zero,MIN(class_series_f_invested_usd,MAX(const_zero,$A379)),const_zero)</f>
        <v>0</v>
      </c>
      <c r="K379" s="5" t="n">
        <f aca="false">IF($D379=const_zero,MIN(class_series_e_invested_usd,MAX(const_zero,$A379-SUM($J379:$J379))),const_zero)</f>
        <v>300000000</v>
      </c>
      <c r="L379" s="5" t="n">
        <f aca="false">IF($E379=const_zero,MIN(class_series_d_invested_usd,MAX(const_zero,$A379-SUM($J379:$K379))),const_zero)</f>
        <v>0</v>
      </c>
      <c r="M379" s="5" t="n">
        <f aca="false">IF($F379=const_zero,MIN(class_series_c_invested_usd,MAX(const_zero,$A379-SUM($J379:$L379))),const_zero)</f>
        <v>60000000</v>
      </c>
      <c r="N379" s="5" t="n">
        <f aca="false">IF($G379=const_zero,MIN(class_series_b_invested_usd,MAX(const_zero,$A379-SUM($J379:$M379))),const_zero)</f>
        <v>30000000</v>
      </c>
      <c r="O379" s="5" t="n">
        <f aca="false">IF($H379=const_zero,MIN(class_series_a_invested_usd,MAX(const_zero,$A379-SUM($J379:$N379))),const_zero)</f>
        <v>15000000</v>
      </c>
      <c r="P379" s="5" t="n">
        <f aca="false">IF($I379=const_zero,MIN(class_seed_invested_usd,MAX(const_zero,$A379-SUM($J379:$O379))),const_zero)</f>
        <v>0</v>
      </c>
      <c r="Q379" s="5" t="n">
        <f aca="false">MAX(const_zero,$A379-SUM($J379:$P379))</f>
        <v>1595000000</v>
      </c>
      <c r="R379" s="9" t="n">
        <f aca="false">common_rsa_total+'Pro-Forma'!$B$10+'Pro-Forma'!$B$11+IF($C379=const_one,'Pro-Forma'!$B$5,const_zero)+IF($D379=const_one,'Pro-Forma'!$F$27,const_zero)+IF($E379=const_one,'Pro-Forma'!$F$26,const_zero)+IF($F379=const_one,'Pro-Forma'!$F$25,const_zero)+IF($G379=const_one,'Pro-Forma'!$F$24,const_zero)+IF($H379=const_one,'Pro-Forma'!$F$23,const_zero)+IF($I379=const_one,'Pro-Forma'!$F$22,const_zero)</f>
        <v>16811432.2584705</v>
      </c>
      <c r="S379" s="23" t="b">
        <f aca="false">IF($R379&gt;const_zero,--($Q379&gt;option_strike_usd*$R379),const_zero)</f>
        <v>1</v>
      </c>
      <c r="T379" s="7" t="n">
        <f aca="false">IF($R379&gt;const_zero,IF($S379=const_one,($Q379+option_strike_usd*pre_f_options_issued)/($R379+pre_f_options_issued),$Q379/$R379),const_zero)</f>
        <v>82.7230201581395</v>
      </c>
      <c r="U379" s="5" t="n">
        <f aca="false">IF($C379=const_one,'Pro-Forma'!$B$5*$T379,const_zero)</f>
        <v>65952422.5601467</v>
      </c>
      <c r="V379" s="5" t="n">
        <f aca="false">IF($D379=const_one,'Pro-Forma'!$F$27*$T379,const_zero)</f>
        <v>0</v>
      </c>
      <c r="W379" s="5" t="n">
        <f aca="false">IF($E379=const_one,'Pro-Forma'!$F$26*$T379,const_zero)</f>
        <v>143412876.42353</v>
      </c>
      <c r="X379" s="5" t="n">
        <f aca="false">IF($F379=const_one,'Pro-Forma'!$F$25*$T379,const_zero)</f>
        <v>0</v>
      </c>
      <c r="Y379" s="5" t="n">
        <f aca="false">IF($G379=const_one,'Pro-Forma'!$F$24*$T379,const_zero)</f>
        <v>0</v>
      </c>
      <c r="Z379" s="5" t="n">
        <f aca="false">IF($H379=const_one,'Pro-Forma'!$F$23*$T379,const_zero)</f>
        <v>0</v>
      </c>
      <c r="AA379" s="5" t="n">
        <f aca="false">IF($I379=const_one,'Pro-Forma'!$F$22*$T379,const_zero)</f>
        <v>413615100.790697</v>
      </c>
      <c r="AB379" s="5" t="n">
        <f aca="false">('Pro-Forma'!$B$10+'Pro-Forma'!$B$11)*$T379</f>
        <v>23204868.4070213</v>
      </c>
      <c r="AC379" s="5" t="n">
        <f aca="false">common_rsa_total*$T379</f>
        <v>744507181.423255</v>
      </c>
      <c r="AD379" s="5" t="n">
        <f aca="false">IF($S379=const_one,pre_f_options_issued*($T379-option_strike_usd),const_zero)</f>
        <v>204307550.395349</v>
      </c>
      <c r="AE379" s="5" t="n">
        <f aca="false">J379+U379</f>
        <v>65952422.5601467</v>
      </c>
      <c r="AF379" s="5" t="n">
        <f aca="false">K379+V379</f>
        <v>300000000</v>
      </c>
      <c r="AG379" s="5" t="n">
        <f aca="false">L379+W379</f>
        <v>143412876.42353</v>
      </c>
      <c r="AH379" s="5" t="n">
        <f aca="false">M379+X379</f>
        <v>60000000</v>
      </c>
      <c r="AI379" s="5" t="n">
        <f aca="false">N379+Y379</f>
        <v>30000000</v>
      </c>
      <c r="AJ379" s="5" t="n">
        <f aca="false">O379+Z379</f>
        <v>15000000</v>
      </c>
      <c r="AK379" s="5" t="n">
        <f aca="false">P379+AA379</f>
        <v>413615100.790697</v>
      </c>
      <c r="AL379" s="5" t="n">
        <f aca="false">INDEX($AE$310:$AE$437,$B379-$C379*1+const_one)</f>
        <v>30000000</v>
      </c>
      <c r="AM379" s="5" t="n">
        <f aca="false">INDEX($AF$310:$AF$437,$B379-$D379*2+const_one)</f>
        <v>300000000</v>
      </c>
      <c r="AN379" s="5" t="n">
        <f aca="false">INDEX($AG$310:$AG$437,$B379-$E379*4+const_one)</f>
        <v>100000000</v>
      </c>
      <c r="AO379" s="5" t="n">
        <f aca="false">INDEX($AH$310:$AH$437,$B379-$F379*8+const_one)</f>
        <v>60000000</v>
      </c>
      <c r="AP379" s="5" t="n">
        <f aca="false">INDEX($AI$310:$AI$437,$B379-$G379*16+const_one)</f>
        <v>30000000</v>
      </c>
      <c r="AQ379" s="5" t="n">
        <f aca="false">INDEX($AJ$310:$AJ$437,$B379-$H379*32+const_one)</f>
        <v>15000000</v>
      </c>
      <c r="AR379" s="5" t="n">
        <f aca="false">INDEX($AK$310:$AK$437,$B379-$I379*64+const_one)</f>
        <v>5000000</v>
      </c>
      <c r="AS379" s="5" t="n">
        <f aca="false">INDEX($AE$310:$AE$437,$B379+(const_one-$C379)*1+const_one)</f>
        <v>65952422.5601467</v>
      </c>
      <c r="AT379" s="5" t="n">
        <f aca="false">INDEX($AF$310:$AF$437,$B379+(const_one-$D379)*2+const_one)</f>
        <v>457382134.483908</v>
      </c>
      <c r="AU379" s="5" t="n">
        <f aca="false">INDEX($AG$310:$AG$437,$B379+(const_one-$E379)*4+const_one)</f>
        <v>143412876.42353</v>
      </c>
      <c r="AV379" s="5" t="n">
        <f aca="false">INDEX($AH$310:$AH$437,$B379+(const_one-$F379)*8+const_one)</f>
        <v>183221445.395341</v>
      </c>
      <c r="AW379" s="5" t="n">
        <f aca="false">INDEX($AI$310:$AI$437,$B379+(const_one-$G379)*16+const_one)</f>
        <v>218834001.485779</v>
      </c>
      <c r="AX379" s="5" t="n">
        <f aca="false">INDEX($AJ$310:$AJ$437,$B379+(const_one-$H379)*32+const_one)</f>
        <v>331634101.779047</v>
      </c>
      <c r="AY379" s="5" t="n">
        <f aca="false">INDEX($AK$310:$AK$437,$B379+(const_one-$I379)*64+const_one)</f>
        <v>413615100.790697</v>
      </c>
      <c r="AZ379" s="5" t="n">
        <f aca="false">--($C379=--(AS379&gt;AL379))</f>
        <v>1</v>
      </c>
      <c r="BA379" s="5" t="n">
        <f aca="false">--($D379=--(AT379&gt;AM379))</f>
        <v>0</v>
      </c>
      <c r="BB379" s="5" t="n">
        <f aca="false">--($E379=--(AU379&gt;AN379))</f>
        <v>1</v>
      </c>
      <c r="BC379" s="5" t="n">
        <f aca="false">--($F379=--(AV379&gt;AO379))</f>
        <v>0</v>
      </c>
      <c r="BD379" s="5" t="n">
        <f aca="false">--($G379=--(AW379&gt;AP379))</f>
        <v>0</v>
      </c>
      <c r="BE379" s="5" t="n">
        <f aca="false">--($H379=--(AX379&gt;AQ379))</f>
        <v>0</v>
      </c>
      <c r="BF379" s="5" t="n">
        <f aca="false">--($I379=--(AY379&gt;AR379))</f>
        <v>1</v>
      </c>
      <c r="BG379" s="5" t="n">
        <f aca="false">SUM(AZ379:BF379)</f>
        <v>3</v>
      </c>
      <c r="BH379" s="5" t="n">
        <f aca="false">SUM(AE379:AK379)+AB379+AC379+AD379</f>
        <v>2000000000</v>
      </c>
    </row>
    <row r="380" customFormat="false" ht="15" hidden="true" customHeight="false" outlineLevel="0" collapsed="false">
      <c r="A380" s="5" t="n">
        <f aca="false">exit_value_3_usd</f>
        <v>2000000000</v>
      </c>
      <c r="B380" s="2" t="n">
        <f aca="false">ROW()-ROW($B$310)</f>
        <v>70</v>
      </c>
      <c r="C380" s="2" t="n">
        <f aca="false">MOD(QUOTIENT($B380,1),2)</f>
        <v>0</v>
      </c>
      <c r="D380" s="2" t="n">
        <f aca="false">MOD(QUOTIENT($B380,2),2)</f>
        <v>1</v>
      </c>
      <c r="E380" s="2" t="n">
        <f aca="false">MOD(QUOTIENT($B380,4),2)</f>
        <v>1</v>
      </c>
      <c r="F380" s="2" t="n">
        <f aca="false">MOD(QUOTIENT($B380,8),2)</f>
        <v>0</v>
      </c>
      <c r="G380" s="2" t="n">
        <f aca="false">MOD(QUOTIENT($B380,16),2)</f>
        <v>0</v>
      </c>
      <c r="H380" s="2" t="n">
        <f aca="false">MOD(QUOTIENT($B380,32),2)</f>
        <v>0</v>
      </c>
      <c r="I380" s="2" t="n">
        <f aca="false">MOD(QUOTIENT($B380,64),2)</f>
        <v>1</v>
      </c>
      <c r="J380" s="5" t="n">
        <f aca="false">IF($C380=const_zero,MIN(class_series_f_invested_usd,MAX(const_zero,$A380)),const_zero)</f>
        <v>30000000</v>
      </c>
      <c r="K380" s="5" t="n">
        <f aca="false">IF($D380=const_zero,MIN(class_series_e_invested_usd,MAX(const_zero,$A380-SUM($J380:$J380))),const_zero)</f>
        <v>0</v>
      </c>
      <c r="L380" s="5" t="n">
        <f aca="false">IF($E380=const_zero,MIN(class_series_d_invested_usd,MAX(const_zero,$A380-SUM($J380:$K380))),const_zero)</f>
        <v>0</v>
      </c>
      <c r="M380" s="5" t="n">
        <f aca="false">IF($F380=const_zero,MIN(class_series_c_invested_usd,MAX(const_zero,$A380-SUM($J380:$L380))),const_zero)</f>
        <v>60000000</v>
      </c>
      <c r="N380" s="5" t="n">
        <f aca="false">IF($G380=const_zero,MIN(class_series_b_invested_usd,MAX(const_zero,$A380-SUM($J380:$M380))),const_zero)</f>
        <v>30000000</v>
      </c>
      <c r="O380" s="5" t="n">
        <f aca="false">IF($H380=const_zero,MIN(class_series_a_invested_usd,MAX(const_zero,$A380-SUM($J380:$N380))),const_zero)</f>
        <v>15000000</v>
      </c>
      <c r="P380" s="5" t="n">
        <f aca="false">IF($I380=const_zero,MIN(class_seed_invested_usd,MAX(const_zero,$A380-SUM($J380:$O380))),const_zero)</f>
        <v>0</v>
      </c>
      <c r="Q380" s="5" t="n">
        <f aca="false">MAX(const_zero,$A380-SUM($J380:$P380))</f>
        <v>1865000000</v>
      </c>
      <c r="R380" s="9" t="n">
        <f aca="false">common_rsa_total+'Pro-Forma'!$B$10+'Pro-Forma'!$B$11+IF($C380=const_one,'Pro-Forma'!$B$5,const_zero)+IF($D380=const_one,'Pro-Forma'!$F$27,const_zero)+IF($E380=const_one,'Pro-Forma'!$F$26,const_zero)+IF($F380=const_one,'Pro-Forma'!$F$25,const_zero)+IF($G380=const_one,'Pro-Forma'!$F$24,const_zero)+IF($H380=const_one,'Pro-Forma'!$F$23,const_zero)+IF($I380=const_one,'Pro-Forma'!$F$22,const_zero)</f>
        <v>22147484.4666011</v>
      </c>
      <c r="S380" s="23" t="b">
        <f aca="false">IF($R380&gt;const_zero,--($Q380&gt;option_strike_usd*$R380),const_zero)</f>
        <v>1</v>
      </c>
      <c r="T380" s="7" t="n">
        <f aca="false">IF($R380&gt;const_zero,IF($S380=const_one,($Q380+option_strike_usd*pre_f_options_issued)/($R380+pre_f_options_issued),$Q380/$R380),const_zero)</f>
        <v>75.7683812532912</v>
      </c>
      <c r="U380" s="5" t="n">
        <f aca="false">IF($C380=const_one,'Pro-Forma'!$B$5*$T380,const_zero)</f>
        <v>0</v>
      </c>
      <c r="V380" s="5" t="n">
        <f aca="false">IF($D380=const_one,'Pro-Forma'!$F$27*$T380,const_zero)</f>
        <v>464711749.121574</v>
      </c>
      <c r="W380" s="5" t="n">
        <f aca="false">IF($E380=const_one,'Pro-Forma'!$F$26*$T380,const_zero)</f>
        <v>131355957.225892</v>
      </c>
      <c r="X380" s="5" t="n">
        <f aca="false">IF($F380=const_one,'Pro-Forma'!$F$25*$T380,const_zero)</f>
        <v>0</v>
      </c>
      <c r="Y380" s="5" t="n">
        <f aca="false">IF($G380=const_one,'Pro-Forma'!$F$24*$T380,const_zero)</f>
        <v>0</v>
      </c>
      <c r="Z380" s="5" t="n">
        <f aca="false">IF($H380=const_one,'Pro-Forma'!$F$23*$T380,const_zero)</f>
        <v>0</v>
      </c>
      <c r="AA380" s="5" t="n">
        <f aca="false">IF($I380=const_one,'Pro-Forma'!$F$22*$T380,const_zero)</f>
        <v>378841906.266456</v>
      </c>
      <c r="AB380" s="5" t="n">
        <f aca="false">('Pro-Forma'!$B$10+'Pro-Forma'!$B$11)*$T380</f>
        <v>21254002.9732298</v>
      </c>
      <c r="AC380" s="5" t="n">
        <f aca="false">common_rsa_total*$T380</f>
        <v>681915431.27962</v>
      </c>
      <c r="AD380" s="5" t="n">
        <f aca="false">IF($S380=const_one,pre_f_options_issued*($T380-option_strike_usd),const_zero)</f>
        <v>186920953.133228</v>
      </c>
      <c r="AE380" s="5" t="n">
        <f aca="false">J380+U380</f>
        <v>30000000</v>
      </c>
      <c r="AF380" s="5" t="n">
        <f aca="false">K380+V380</f>
        <v>464711749.121574</v>
      </c>
      <c r="AG380" s="5" t="n">
        <f aca="false">L380+W380</f>
        <v>131355957.225892</v>
      </c>
      <c r="AH380" s="5" t="n">
        <f aca="false">M380+X380</f>
        <v>60000000</v>
      </c>
      <c r="AI380" s="5" t="n">
        <f aca="false">N380+Y380</f>
        <v>30000000</v>
      </c>
      <c r="AJ380" s="5" t="n">
        <f aca="false">O380+Z380</f>
        <v>15000000</v>
      </c>
      <c r="AK380" s="5" t="n">
        <f aca="false">P380+AA380</f>
        <v>378841906.266456</v>
      </c>
      <c r="AL380" s="5" t="n">
        <f aca="false">INDEX($AE$310:$AE$437,$B380-$C380*1+const_one)</f>
        <v>30000000</v>
      </c>
      <c r="AM380" s="5" t="n">
        <f aca="false">INDEX($AF$310:$AF$437,$B380-$D380*2+const_one)</f>
        <v>300000000</v>
      </c>
      <c r="AN380" s="5" t="n">
        <f aca="false">INDEX($AG$310:$AG$437,$B380-$E380*4+const_one)</f>
        <v>100000000</v>
      </c>
      <c r="AO380" s="5" t="n">
        <f aca="false">INDEX($AH$310:$AH$437,$B380-$F380*8+const_one)</f>
        <v>60000000</v>
      </c>
      <c r="AP380" s="5" t="n">
        <f aca="false">INDEX($AI$310:$AI$437,$B380-$G380*16+const_one)</f>
        <v>30000000</v>
      </c>
      <c r="AQ380" s="5" t="n">
        <f aca="false">INDEX($AJ$310:$AJ$437,$B380-$H380*32+const_one)</f>
        <v>15000000</v>
      </c>
      <c r="AR380" s="5" t="n">
        <f aca="false">INDEX($AK$310:$AK$437,$B380-$I380*64+const_one)</f>
        <v>5000000</v>
      </c>
      <c r="AS380" s="5" t="n">
        <f aca="false">INDEX($AE$310:$AE$437,$B380+(const_one-$C380)*1+const_one)</f>
        <v>59454937.0910384</v>
      </c>
      <c r="AT380" s="5" t="n">
        <f aca="false">INDEX($AF$310:$AF$437,$B380+(const_one-$D380)*2+const_one)</f>
        <v>464711749.121574</v>
      </c>
      <c r="AU380" s="5" t="n">
        <f aca="false">INDEX($AG$310:$AG$437,$B380+(const_one-$E380)*4+const_one)</f>
        <v>131355957.225892</v>
      </c>
      <c r="AV380" s="5" t="n">
        <f aca="false">INDEX($AH$310:$AH$437,$B380+(const_one-$F380)*8+const_one)</f>
        <v>171032541.148598</v>
      </c>
      <c r="AW380" s="5" t="n">
        <f aca="false">INDEX($AI$310:$AI$437,$B380+(const_one-$G380)*16+const_one)</f>
        <v>205895766.281258</v>
      </c>
      <c r="AX380" s="5" t="n">
        <f aca="false">INDEX($AJ$310:$AJ$437,$B380+(const_one-$H380)*32+const_one)</f>
        <v>317480560.976548</v>
      </c>
      <c r="AY380" s="5" t="n">
        <f aca="false">INDEX($AK$310:$AK$437,$B380+(const_one-$I380)*64+const_one)</f>
        <v>378841906.266456</v>
      </c>
      <c r="AZ380" s="5" t="n">
        <f aca="false">--($C380=--(AS380&gt;AL380))</f>
        <v>0</v>
      </c>
      <c r="BA380" s="5" t="n">
        <f aca="false">--($D380=--(AT380&gt;AM380))</f>
        <v>1</v>
      </c>
      <c r="BB380" s="5" t="n">
        <f aca="false">--($E380=--(AU380&gt;AN380))</f>
        <v>1</v>
      </c>
      <c r="BC380" s="5" t="n">
        <f aca="false">--($F380=--(AV380&gt;AO380))</f>
        <v>0</v>
      </c>
      <c r="BD380" s="5" t="n">
        <f aca="false">--($G380=--(AW380&gt;AP380))</f>
        <v>0</v>
      </c>
      <c r="BE380" s="5" t="n">
        <f aca="false">--($H380=--(AX380&gt;AQ380))</f>
        <v>0</v>
      </c>
      <c r="BF380" s="5" t="n">
        <f aca="false">--($I380=--(AY380&gt;AR380))</f>
        <v>1</v>
      </c>
      <c r="BG380" s="5" t="n">
        <f aca="false">SUM(AZ380:BF380)</f>
        <v>3</v>
      </c>
      <c r="BH380" s="5" t="n">
        <f aca="false">SUM(AE380:AK380)+AB380+AC380+AD380</f>
        <v>2000000000</v>
      </c>
    </row>
    <row r="381" customFormat="false" ht="15" hidden="true" customHeight="false" outlineLevel="0" collapsed="false">
      <c r="A381" s="5" t="n">
        <f aca="false">exit_value_3_usd</f>
        <v>2000000000</v>
      </c>
      <c r="B381" s="2" t="n">
        <f aca="false">ROW()-ROW($B$310)</f>
        <v>71</v>
      </c>
      <c r="C381" s="2" t="n">
        <f aca="false">MOD(QUOTIENT($B381,1),2)</f>
        <v>1</v>
      </c>
      <c r="D381" s="2" t="n">
        <f aca="false">MOD(QUOTIENT($B381,2),2)</f>
        <v>1</v>
      </c>
      <c r="E381" s="2" t="n">
        <f aca="false">MOD(QUOTIENT($B381,4),2)</f>
        <v>1</v>
      </c>
      <c r="F381" s="2" t="n">
        <f aca="false">MOD(QUOTIENT($B381,8),2)</f>
        <v>0</v>
      </c>
      <c r="G381" s="2" t="n">
        <f aca="false">MOD(QUOTIENT($B381,16),2)</f>
        <v>0</v>
      </c>
      <c r="H381" s="2" t="n">
        <f aca="false">MOD(QUOTIENT($B381,32),2)</f>
        <v>0</v>
      </c>
      <c r="I381" s="2" t="n">
        <f aca="false">MOD(QUOTIENT($B381,64),2)</f>
        <v>1</v>
      </c>
      <c r="J381" s="5" t="n">
        <f aca="false">IF($C381=const_zero,MIN(class_series_f_invested_usd,MAX(const_zero,$A381)),const_zero)</f>
        <v>0</v>
      </c>
      <c r="K381" s="5" t="n">
        <f aca="false">IF($D381=const_zero,MIN(class_series_e_invested_usd,MAX(const_zero,$A381-SUM($J381:$J381))),const_zero)</f>
        <v>0</v>
      </c>
      <c r="L381" s="5" t="n">
        <f aca="false">IF($E381=const_zero,MIN(class_series_d_invested_usd,MAX(const_zero,$A381-SUM($J381:$K381))),const_zero)</f>
        <v>0</v>
      </c>
      <c r="M381" s="5" t="n">
        <f aca="false">IF($F381=const_zero,MIN(class_series_c_invested_usd,MAX(const_zero,$A381-SUM($J381:$L381))),const_zero)</f>
        <v>60000000</v>
      </c>
      <c r="N381" s="5" t="n">
        <f aca="false">IF($G381=const_zero,MIN(class_series_b_invested_usd,MAX(const_zero,$A381-SUM($J381:$M381))),const_zero)</f>
        <v>30000000</v>
      </c>
      <c r="O381" s="5" t="n">
        <f aca="false">IF($H381=const_zero,MIN(class_series_a_invested_usd,MAX(const_zero,$A381-SUM($J381:$N381))),const_zero)</f>
        <v>15000000</v>
      </c>
      <c r="P381" s="5" t="n">
        <f aca="false">IF($I381=const_zero,MIN(class_seed_invested_usd,MAX(const_zero,$A381-SUM($J381:$O381))),const_zero)</f>
        <v>0</v>
      </c>
      <c r="Q381" s="5" t="n">
        <f aca="false">MAX(const_zero,$A381-SUM($J381:$P381))</f>
        <v>1895000000</v>
      </c>
      <c r="R381" s="9" t="n">
        <f aca="false">common_rsa_total+'Pro-Forma'!$B$10+'Pro-Forma'!$B$11+IF($C381=const_one,'Pro-Forma'!$B$5,const_zero)+IF($D381=const_one,'Pro-Forma'!$F$27,const_zero)+IF($E381=const_one,'Pro-Forma'!$F$26,const_zero)+IF($F381=const_one,'Pro-Forma'!$F$25,const_zero)+IF($G381=const_one,'Pro-Forma'!$F$24,const_zero)+IF($H381=const_one,'Pro-Forma'!$F$23,const_zero)+IF($I381=const_one,'Pro-Forma'!$F$22,const_zero)</f>
        <v>22944752.5358044</v>
      </c>
      <c r="S381" s="23" t="b">
        <f aca="false">IF($R381&gt;const_zero,--($Q381&gt;option_strike_usd*$R381),const_zero)</f>
        <v>1</v>
      </c>
      <c r="T381" s="7" t="n">
        <f aca="false">IF($R381&gt;const_zero,IF($S381=const_one,($Q381+option_strike_usd*pre_f_options_issued)/($R381+pre_f_options_issued),$Q381/$R381),const_zero)</f>
        <v>74.57333284456</v>
      </c>
      <c r="U381" s="5" t="n">
        <f aca="false">IF($C381=const_one,'Pro-Forma'!$B$5*$T381,const_zero)</f>
        <v>59454937.0910384</v>
      </c>
      <c r="V381" s="5" t="n">
        <f aca="false">IF($D381=const_one,'Pro-Forma'!$F$27*$T381,const_zero)</f>
        <v>457382134.483908</v>
      </c>
      <c r="W381" s="5" t="n">
        <f aca="false">IF($E381=const_one,'Pro-Forma'!$F$26*$T381,const_zero)</f>
        <v>129284159.926496</v>
      </c>
      <c r="X381" s="5" t="n">
        <f aca="false">IF($F381=const_one,'Pro-Forma'!$F$25*$T381,const_zero)</f>
        <v>0</v>
      </c>
      <c r="Y381" s="5" t="n">
        <f aca="false">IF($G381=const_one,'Pro-Forma'!$F$24*$T381,const_zero)</f>
        <v>0</v>
      </c>
      <c r="Z381" s="5" t="n">
        <f aca="false">IF($H381=const_one,'Pro-Forma'!$F$23*$T381,const_zero)</f>
        <v>0</v>
      </c>
      <c r="AA381" s="5" t="n">
        <f aca="false">IF($I381=const_one,'Pro-Forma'!$F$22*$T381,const_zero)</f>
        <v>372866664.2228</v>
      </c>
      <c r="AB381" s="5" t="n">
        <f aca="false">('Pro-Forma'!$B$10+'Pro-Forma'!$B$11)*$T381</f>
        <v>20918776.5633185</v>
      </c>
      <c r="AC381" s="5" t="n">
        <f aca="false">common_rsa_total*$T381</f>
        <v>671159995.60104</v>
      </c>
      <c r="AD381" s="5" t="n">
        <f aca="false">IF($S381=const_one,pre_f_options_issued*($T381-option_strike_usd),const_zero)</f>
        <v>183933332.1114</v>
      </c>
      <c r="AE381" s="5" t="n">
        <f aca="false">J381+U381</f>
        <v>59454937.0910384</v>
      </c>
      <c r="AF381" s="5" t="n">
        <f aca="false">K381+V381</f>
        <v>457382134.483908</v>
      </c>
      <c r="AG381" s="5" t="n">
        <f aca="false">L381+W381</f>
        <v>129284159.926496</v>
      </c>
      <c r="AH381" s="5" t="n">
        <f aca="false">M381+X381</f>
        <v>60000000</v>
      </c>
      <c r="AI381" s="5" t="n">
        <f aca="false">N381+Y381</f>
        <v>30000000</v>
      </c>
      <c r="AJ381" s="5" t="n">
        <f aca="false">O381+Z381</f>
        <v>15000000</v>
      </c>
      <c r="AK381" s="5" t="n">
        <f aca="false">P381+AA381</f>
        <v>372866664.2228</v>
      </c>
      <c r="AL381" s="5" t="n">
        <f aca="false">INDEX($AE$310:$AE$437,$B381-$C381*1+const_one)</f>
        <v>30000000</v>
      </c>
      <c r="AM381" s="5" t="n">
        <f aca="false">INDEX($AF$310:$AF$437,$B381-$D381*2+const_one)</f>
        <v>300000000</v>
      </c>
      <c r="AN381" s="5" t="n">
        <f aca="false">INDEX($AG$310:$AG$437,$B381-$E381*4+const_one)</f>
        <v>100000000</v>
      </c>
      <c r="AO381" s="5" t="n">
        <f aca="false">INDEX($AH$310:$AH$437,$B381-$F381*8+const_one)</f>
        <v>60000000</v>
      </c>
      <c r="AP381" s="5" t="n">
        <f aca="false">INDEX($AI$310:$AI$437,$B381-$G381*16+const_one)</f>
        <v>30000000</v>
      </c>
      <c r="AQ381" s="5" t="n">
        <f aca="false">INDEX($AJ$310:$AJ$437,$B381-$H381*32+const_one)</f>
        <v>15000000</v>
      </c>
      <c r="AR381" s="5" t="n">
        <f aca="false">INDEX($AK$310:$AK$437,$B381-$I381*64+const_one)</f>
        <v>5000000</v>
      </c>
      <c r="AS381" s="5" t="n">
        <f aca="false">INDEX($AE$310:$AE$437,$B381+(const_one-$C381)*1+const_one)</f>
        <v>59454937.0910384</v>
      </c>
      <c r="AT381" s="5" t="n">
        <f aca="false">INDEX($AF$310:$AF$437,$B381+(const_one-$D381)*2+const_one)</f>
        <v>457382134.483908</v>
      </c>
      <c r="AU381" s="5" t="n">
        <f aca="false">INDEX($AG$310:$AG$437,$B381+(const_one-$E381)*4+const_one)</f>
        <v>129284159.926496</v>
      </c>
      <c r="AV381" s="5" t="n">
        <f aca="false">INDEX($AH$310:$AH$437,$B381+(const_one-$F381)*8+const_one)</f>
        <v>168721197.789747</v>
      </c>
      <c r="AW381" s="5" t="n">
        <f aca="false">INDEX($AI$310:$AI$437,$B381+(const_one-$G381)*16+const_one)</f>
        <v>203288813.735376</v>
      </c>
      <c r="AX381" s="5" t="n">
        <f aca="false">INDEX($AJ$310:$AJ$437,$B381+(const_one-$H381)*32+const_one)</f>
        <v>314093536.768088</v>
      </c>
      <c r="AY381" s="5" t="n">
        <f aca="false">INDEX($AK$310:$AK$437,$B381+(const_one-$I381)*64+const_one)</f>
        <v>372866664.2228</v>
      </c>
      <c r="AZ381" s="5" t="n">
        <f aca="false">--($C381=--(AS381&gt;AL381))</f>
        <v>1</v>
      </c>
      <c r="BA381" s="5" t="n">
        <f aca="false">--($D381=--(AT381&gt;AM381))</f>
        <v>1</v>
      </c>
      <c r="BB381" s="5" t="n">
        <f aca="false">--($E381=--(AU381&gt;AN381))</f>
        <v>1</v>
      </c>
      <c r="BC381" s="5" t="n">
        <f aca="false">--($F381=--(AV381&gt;AO381))</f>
        <v>0</v>
      </c>
      <c r="BD381" s="5" t="n">
        <f aca="false">--($G381=--(AW381&gt;AP381))</f>
        <v>0</v>
      </c>
      <c r="BE381" s="5" t="n">
        <f aca="false">--($H381=--(AX381&gt;AQ381))</f>
        <v>0</v>
      </c>
      <c r="BF381" s="5" t="n">
        <f aca="false">--($I381=--(AY381&gt;AR381))</f>
        <v>1</v>
      </c>
      <c r="BG381" s="5" t="n">
        <f aca="false">SUM(AZ381:BF381)</f>
        <v>4</v>
      </c>
      <c r="BH381" s="5" t="n">
        <f aca="false">SUM(AE381:AK381)+AB381+AC381+AD381</f>
        <v>2000000000</v>
      </c>
    </row>
    <row r="382" customFormat="false" ht="15" hidden="true" customHeight="false" outlineLevel="0" collapsed="false">
      <c r="A382" s="5" t="n">
        <f aca="false">exit_value_3_usd</f>
        <v>2000000000</v>
      </c>
      <c r="B382" s="2" t="n">
        <f aca="false">ROW()-ROW($B$310)</f>
        <v>72</v>
      </c>
      <c r="C382" s="2" t="n">
        <f aca="false">MOD(QUOTIENT($B382,1),2)</f>
        <v>0</v>
      </c>
      <c r="D382" s="2" t="n">
        <f aca="false">MOD(QUOTIENT($B382,2),2)</f>
        <v>0</v>
      </c>
      <c r="E382" s="2" t="n">
        <f aca="false">MOD(QUOTIENT($B382,4),2)</f>
        <v>0</v>
      </c>
      <c r="F382" s="2" t="n">
        <f aca="false">MOD(QUOTIENT($B382,8),2)</f>
        <v>1</v>
      </c>
      <c r="G382" s="2" t="n">
        <f aca="false">MOD(QUOTIENT($B382,16),2)</f>
        <v>0</v>
      </c>
      <c r="H382" s="2" t="n">
        <f aca="false">MOD(QUOTIENT($B382,32),2)</f>
        <v>0</v>
      </c>
      <c r="I382" s="2" t="n">
        <f aca="false">MOD(QUOTIENT($B382,64),2)</f>
        <v>1</v>
      </c>
      <c r="J382" s="5" t="n">
        <f aca="false">IF($C382=const_zero,MIN(class_series_f_invested_usd,MAX(const_zero,$A382)),const_zero)</f>
        <v>30000000</v>
      </c>
      <c r="K382" s="5" t="n">
        <f aca="false">IF($D382=const_zero,MIN(class_series_e_invested_usd,MAX(const_zero,$A382-SUM($J382:$J382))),const_zero)</f>
        <v>300000000</v>
      </c>
      <c r="L382" s="5" t="n">
        <f aca="false">IF($E382=const_zero,MIN(class_series_d_invested_usd,MAX(const_zero,$A382-SUM($J382:$K382))),const_zero)</f>
        <v>100000000</v>
      </c>
      <c r="M382" s="5" t="n">
        <f aca="false">IF($F382=const_zero,MIN(class_series_c_invested_usd,MAX(const_zero,$A382-SUM($J382:$L382))),const_zero)</f>
        <v>0</v>
      </c>
      <c r="N382" s="5" t="n">
        <f aca="false">IF($G382=const_zero,MIN(class_series_b_invested_usd,MAX(const_zero,$A382-SUM($J382:$M382))),const_zero)</f>
        <v>30000000</v>
      </c>
      <c r="O382" s="5" t="n">
        <f aca="false">IF($H382=const_zero,MIN(class_series_a_invested_usd,MAX(const_zero,$A382-SUM($J382:$N382))),const_zero)</f>
        <v>15000000</v>
      </c>
      <c r="P382" s="5" t="n">
        <f aca="false">IF($I382=const_zero,MIN(class_seed_invested_usd,MAX(const_zero,$A382-SUM($J382:$O382))),const_zero)</f>
        <v>0</v>
      </c>
      <c r="Q382" s="5" t="n">
        <f aca="false">MAX(const_zero,$A382-SUM($J382:$P382))</f>
        <v>1525000000</v>
      </c>
      <c r="R382" s="9" t="n">
        <f aca="false">common_rsa_total+'Pro-Forma'!$B$10+'Pro-Forma'!$B$11+IF($C382=const_one,'Pro-Forma'!$B$5,const_zero)+IF($D382=const_one,'Pro-Forma'!$F$27,const_zero)+IF($E382=const_one,'Pro-Forma'!$F$26,const_zero)+IF($F382=const_one,'Pro-Forma'!$F$25,const_zero)+IF($G382=const_one,'Pro-Forma'!$F$24,const_zero)+IF($H382=const_one,'Pro-Forma'!$F$23,const_zero)+IF($I382=const_one,'Pro-Forma'!$F$22,const_zero)</f>
        <v>16680512.8289884</v>
      </c>
      <c r="S382" s="23" t="b">
        <f aca="false">IF($R382&gt;const_zero,--($Q382&gt;option_strike_usd*$R382),const_zero)</f>
        <v>1</v>
      </c>
      <c r="T382" s="7" t="n">
        <f aca="false">IF($R382&gt;const_zero,IF($S382=const_one,($Q382+option_strike_usd*pre_f_options_issued)/($R382+pre_f_options_issued),$Q382/$R382),const_zero)</f>
        <v>79.6381209209079</v>
      </c>
      <c r="U382" s="5" t="n">
        <f aca="false">IF($C382=const_one,'Pro-Forma'!$B$5*$T382,const_zero)</f>
        <v>0</v>
      </c>
      <c r="V382" s="5" t="n">
        <f aca="false">IF($D382=const_one,'Pro-Forma'!$F$27*$T382,const_zero)</f>
        <v>0</v>
      </c>
      <c r="W382" s="5" t="n">
        <f aca="false">IF($E382=const_one,'Pro-Forma'!$F$26*$T382,const_zero)</f>
        <v>0</v>
      </c>
      <c r="X382" s="5" t="n">
        <f aca="false">IF($F382=const_one,'Pro-Forma'!$F$25*$T382,const_zero)</f>
        <v>191131490.210179</v>
      </c>
      <c r="Y382" s="5" t="n">
        <f aca="false">IF($G382=const_one,'Pro-Forma'!$F$24*$T382,const_zero)</f>
        <v>0</v>
      </c>
      <c r="Z382" s="5" t="n">
        <f aca="false">IF($H382=const_one,'Pro-Forma'!$F$23*$T382,const_zero)</f>
        <v>0</v>
      </c>
      <c r="AA382" s="5" t="n">
        <f aca="false">IF($I382=const_one,'Pro-Forma'!$F$22*$T382,const_zero)</f>
        <v>398190604.604539</v>
      </c>
      <c r="AB382" s="5" t="n">
        <f aca="false">('Pro-Forma'!$B$10+'Pro-Forma'!$B$11)*$T382</f>
        <v>22339514.5948414</v>
      </c>
      <c r="AC382" s="5" t="n">
        <f aca="false">common_rsa_total*$T382</f>
        <v>716743088.288171</v>
      </c>
      <c r="AD382" s="5" t="n">
        <f aca="false">IF($S382=const_one,pre_f_options_issued*($T382-option_strike_usd),const_zero)</f>
        <v>196595302.30227</v>
      </c>
      <c r="AE382" s="5" t="n">
        <f aca="false">J382+U382</f>
        <v>30000000</v>
      </c>
      <c r="AF382" s="5" t="n">
        <f aca="false">K382+V382</f>
        <v>300000000</v>
      </c>
      <c r="AG382" s="5" t="n">
        <f aca="false">L382+W382</f>
        <v>100000000</v>
      </c>
      <c r="AH382" s="5" t="n">
        <f aca="false">M382+X382</f>
        <v>191131490.210179</v>
      </c>
      <c r="AI382" s="5" t="n">
        <f aca="false">N382+Y382</f>
        <v>30000000</v>
      </c>
      <c r="AJ382" s="5" t="n">
        <f aca="false">O382+Z382</f>
        <v>15000000</v>
      </c>
      <c r="AK382" s="5" t="n">
        <f aca="false">P382+AA382</f>
        <v>398190604.604539</v>
      </c>
      <c r="AL382" s="5" t="n">
        <f aca="false">INDEX($AE$310:$AE$437,$B382-$C382*1+const_one)</f>
        <v>30000000</v>
      </c>
      <c r="AM382" s="5" t="n">
        <f aca="false">INDEX($AF$310:$AF$437,$B382-$D382*2+const_one)</f>
        <v>300000000</v>
      </c>
      <c r="AN382" s="5" t="n">
        <f aca="false">INDEX($AG$310:$AG$437,$B382-$E382*4+const_one)</f>
        <v>100000000</v>
      </c>
      <c r="AO382" s="5" t="n">
        <f aca="false">INDEX($AH$310:$AH$437,$B382-$F382*8+const_one)</f>
        <v>60000000</v>
      </c>
      <c r="AP382" s="5" t="n">
        <f aca="false">INDEX($AI$310:$AI$437,$B382-$G382*16+const_one)</f>
        <v>30000000</v>
      </c>
      <c r="AQ382" s="5" t="n">
        <f aca="false">INDEX($AJ$310:$AJ$437,$B382-$H382*32+const_one)</f>
        <v>15000000</v>
      </c>
      <c r="AR382" s="5" t="n">
        <f aca="false">INDEX($AK$310:$AK$437,$B382-$I382*64+const_one)</f>
        <v>5000000</v>
      </c>
      <c r="AS382" s="5" t="n">
        <f aca="false">INDEX($AE$310:$AE$437,$B382+(const_one-$C382)*1+const_one)</f>
        <v>62156303.751262</v>
      </c>
      <c r="AT382" s="5" t="n">
        <f aca="false">INDEX($AF$310:$AF$437,$B382+(const_one-$D382)*2+const_one)</f>
        <v>442787260.220509</v>
      </c>
      <c r="AU382" s="5" t="n">
        <f aca="false">INDEX($AG$310:$AG$437,$B382+(const_one-$E382)*4+const_one)</f>
        <v>134909411.790012</v>
      </c>
      <c r="AV382" s="5" t="n">
        <f aca="false">INDEX($AH$310:$AH$437,$B382+(const_one-$F382)*8+const_one)</f>
        <v>191131490.210179</v>
      </c>
      <c r="AW382" s="5" t="n">
        <f aca="false">INDEX($AI$310:$AI$437,$B382+(const_one-$G382)*16+const_one)</f>
        <v>210657888.572052</v>
      </c>
      <c r="AX382" s="5" t="n">
        <f aca="false">INDEX($AJ$310:$AJ$437,$B382+(const_one-$H382)*32+const_one)</f>
        <v>318955187.366995</v>
      </c>
      <c r="AY382" s="5" t="n">
        <f aca="false">INDEX($AK$310:$AK$437,$B382+(const_one-$I382)*64+const_one)</f>
        <v>398190604.604539</v>
      </c>
      <c r="AZ382" s="5" t="n">
        <f aca="false">--($C382=--(AS382&gt;AL382))</f>
        <v>0</v>
      </c>
      <c r="BA382" s="5" t="n">
        <f aca="false">--($D382=--(AT382&gt;AM382))</f>
        <v>0</v>
      </c>
      <c r="BB382" s="5" t="n">
        <f aca="false">--($E382=--(AU382&gt;AN382))</f>
        <v>0</v>
      </c>
      <c r="BC382" s="5" t="n">
        <f aca="false">--($F382=--(AV382&gt;AO382))</f>
        <v>1</v>
      </c>
      <c r="BD382" s="5" t="n">
        <f aca="false">--($G382=--(AW382&gt;AP382))</f>
        <v>0</v>
      </c>
      <c r="BE382" s="5" t="n">
        <f aca="false">--($H382=--(AX382&gt;AQ382))</f>
        <v>0</v>
      </c>
      <c r="BF382" s="5" t="n">
        <f aca="false">--($I382=--(AY382&gt;AR382))</f>
        <v>1</v>
      </c>
      <c r="BG382" s="5" t="n">
        <f aca="false">SUM(AZ382:BF382)</f>
        <v>2</v>
      </c>
      <c r="BH382" s="5" t="n">
        <f aca="false">SUM(AE382:AK382)+AB382+AC382+AD382</f>
        <v>2000000000</v>
      </c>
    </row>
    <row r="383" customFormat="false" ht="15" hidden="true" customHeight="false" outlineLevel="0" collapsed="false">
      <c r="A383" s="5" t="n">
        <f aca="false">exit_value_3_usd</f>
        <v>2000000000</v>
      </c>
      <c r="B383" s="2" t="n">
        <f aca="false">ROW()-ROW($B$310)</f>
        <v>73</v>
      </c>
      <c r="C383" s="2" t="n">
        <f aca="false">MOD(QUOTIENT($B383,1),2)</f>
        <v>1</v>
      </c>
      <c r="D383" s="2" t="n">
        <f aca="false">MOD(QUOTIENT($B383,2),2)</f>
        <v>0</v>
      </c>
      <c r="E383" s="2" t="n">
        <f aca="false">MOD(QUOTIENT($B383,4),2)</f>
        <v>0</v>
      </c>
      <c r="F383" s="2" t="n">
        <f aca="false">MOD(QUOTIENT($B383,8),2)</f>
        <v>1</v>
      </c>
      <c r="G383" s="2" t="n">
        <f aca="false">MOD(QUOTIENT($B383,16),2)</f>
        <v>0</v>
      </c>
      <c r="H383" s="2" t="n">
        <f aca="false">MOD(QUOTIENT($B383,32),2)</f>
        <v>0</v>
      </c>
      <c r="I383" s="2" t="n">
        <f aca="false">MOD(QUOTIENT($B383,64),2)</f>
        <v>1</v>
      </c>
      <c r="J383" s="5" t="n">
        <f aca="false">IF($C383=const_zero,MIN(class_series_f_invested_usd,MAX(const_zero,$A383)),const_zero)</f>
        <v>0</v>
      </c>
      <c r="K383" s="5" t="n">
        <f aca="false">IF($D383=const_zero,MIN(class_series_e_invested_usd,MAX(const_zero,$A383-SUM($J383:$J383))),const_zero)</f>
        <v>300000000</v>
      </c>
      <c r="L383" s="5" t="n">
        <f aca="false">IF($E383=const_zero,MIN(class_series_d_invested_usd,MAX(const_zero,$A383-SUM($J383:$K383))),const_zero)</f>
        <v>100000000</v>
      </c>
      <c r="M383" s="5" t="n">
        <f aca="false">IF($F383=const_zero,MIN(class_series_c_invested_usd,MAX(const_zero,$A383-SUM($J383:$L383))),const_zero)</f>
        <v>0</v>
      </c>
      <c r="N383" s="5" t="n">
        <f aca="false">IF($G383=const_zero,MIN(class_series_b_invested_usd,MAX(const_zero,$A383-SUM($J383:$M383))),const_zero)</f>
        <v>30000000</v>
      </c>
      <c r="O383" s="5" t="n">
        <f aca="false">IF($H383=const_zero,MIN(class_series_a_invested_usd,MAX(const_zero,$A383-SUM($J383:$N383))),const_zero)</f>
        <v>15000000</v>
      </c>
      <c r="P383" s="5" t="n">
        <f aca="false">IF($I383=const_zero,MIN(class_seed_invested_usd,MAX(const_zero,$A383-SUM($J383:$O383))),const_zero)</f>
        <v>0</v>
      </c>
      <c r="Q383" s="5" t="n">
        <f aca="false">MAX(const_zero,$A383-SUM($J383:$P383))</f>
        <v>1555000000</v>
      </c>
      <c r="R383" s="9" t="n">
        <f aca="false">common_rsa_total+'Pro-Forma'!$B$10+'Pro-Forma'!$B$11+IF($C383=const_one,'Pro-Forma'!$B$5,const_zero)+IF($D383=const_one,'Pro-Forma'!$F$27,const_zero)+IF($E383=const_one,'Pro-Forma'!$F$26,const_zero)+IF($F383=const_one,'Pro-Forma'!$F$25,const_zero)+IF($G383=const_one,'Pro-Forma'!$F$24,const_zero)+IF($H383=const_one,'Pro-Forma'!$F$23,const_zero)+IF($I383=const_one,'Pro-Forma'!$F$22,const_zero)</f>
        <v>17477780.8981917</v>
      </c>
      <c r="S383" s="23" t="b">
        <f aca="false">IF($R383&gt;const_zero,--($Q383&gt;option_strike_usd*$R383),const_zero)</f>
        <v>1</v>
      </c>
      <c r="T383" s="7" t="n">
        <f aca="false">IF($R383&gt;const_zero,IF($S383=const_one,($Q383+option_strike_usd*pre_f_options_issued)/($R383+pre_f_options_issued),$Q383/$R383),const_zero)</f>
        <v>77.9616118495413</v>
      </c>
      <c r="U383" s="5" t="n">
        <f aca="false">IF($C383=const_one,'Pro-Forma'!$B$5*$T383,const_zero)</f>
        <v>62156303.751262</v>
      </c>
      <c r="V383" s="5" t="n">
        <f aca="false">IF($D383=const_one,'Pro-Forma'!$F$27*$T383,const_zero)</f>
        <v>0</v>
      </c>
      <c r="W383" s="5" t="n">
        <f aca="false">IF($E383=const_one,'Pro-Forma'!$F$26*$T383,const_zero)</f>
        <v>0</v>
      </c>
      <c r="X383" s="5" t="n">
        <f aca="false">IF($F383=const_one,'Pro-Forma'!$F$25*$T383,const_zero)</f>
        <v>187107868.438899</v>
      </c>
      <c r="Y383" s="5" t="n">
        <f aca="false">IF($G383=const_one,'Pro-Forma'!$F$24*$T383,const_zero)</f>
        <v>0</v>
      </c>
      <c r="Z383" s="5" t="n">
        <f aca="false">IF($H383=const_one,'Pro-Forma'!$F$23*$T383,const_zero)</f>
        <v>0</v>
      </c>
      <c r="AA383" s="5" t="n">
        <f aca="false">IF($I383=const_one,'Pro-Forma'!$F$22*$T383,const_zero)</f>
        <v>389808059.247706</v>
      </c>
      <c r="AB383" s="5" t="n">
        <f aca="false">('Pro-Forma'!$B$10+'Pro-Forma'!$B$11)*$T383</f>
        <v>21869232.2924077</v>
      </c>
      <c r="AC383" s="5" t="n">
        <f aca="false">common_rsa_total*$T383</f>
        <v>701654506.645871</v>
      </c>
      <c r="AD383" s="5" t="n">
        <f aca="false">IF($S383=const_one,pre_f_options_issued*($T383-option_strike_usd),const_zero)</f>
        <v>192404029.623853</v>
      </c>
      <c r="AE383" s="5" t="n">
        <f aca="false">J383+U383</f>
        <v>62156303.751262</v>
      </c>
      <c r="AF383" s="5" t="n">
        <f aca="false">K383+V383</f>
        <v>300000000</v>
      </c>
      <c r="AG383" s="5" t="n">
        <f aca="false">L383+W383</f>
        <v>100000000</v>
      </c>
      <c r="AH383" s="5" t="n">
        <f aca="false">M383+X383</f>
        <v>187107868.438899</v>
      </c>
      <c r="AI383" s="5" t="n">
        <f aca="false">N383+Y383</f>
        <v>30000000</v>
      </c>
      <c r="AJ383" s="5" t="n">
        <f aca="false">O383+Z383</f>
        <v>15000000</v>
      </c>
      <c r="AK383" s="5" t="n">
        <f aca="false">P383+AA383</f>
        <v>389808059.247706</v>
      </c>
      <c r="AL383" s="5" t="n">
        <f aca="false">INDEX($AE$310:$AE$437,$B383-$C383*1+const_one)</f>
        <v>30000000</v>
      </c>
      <c r="AM383" s="5" t="n">
        <f aca="false">INDEX($AF$310:$AF$437,$B383-$D383*2+const_one)</f>
        <v>300000000</v>
      </c>
      <c r="AN383" s="5" t="n">
        <f aca="false">INDEX($AG$310:$AG$437,$B383-$E383*4+const_one)</f>
        <v>100000000</v>
      </c>
      <c r="AO383" s="5" t="n">
        <f aca="false">INDEX($AH$310:$AH$437,$B383-$F383*8+const_one)</f>
        <v>60000000</v>
      </c>
      <c r="AP383" s="5" t="n">
        <f aca="false">INDEX($AI$310:$AI$437,$B383-$G383*16+const_one)</f>
        <v>30000000</v>
      </c>
      <c r="AQ383" s="5" t="n">
        <f aca="false">INDEX($AJ$310:$AJ$437,$B383-$H383*32+const_one)</f>
        <v>15000000</v>
      </c>
      <c r="AR383" s="5" t="n">
        <f aca="false">INDEX($AK$310:$AK$437,$B383-$I383*64+const_one)</f>
        <v>5000000</v>
      </c>
      <c r="AS383" s="5" t="n">
        <f aca="false">INDEX($AE$310:$AE$437,$B383+(const_one-$C383)*1+const_one)</f>
        <v>62156303.751262</v>
      </c>
      <c r="AT383" s="5" t="n">
        <f aca="false">INDEX($AF$310:$AF$437,$B383+(const_one-$D383)*2+const_one)</f>
        <v>436314130.858112</v>
      </c>
      <c r="AU383" s="5" t="n">
        <f aca="false">INDEX($AG$310:$AG$437,$B383+(const_one-$E383)*4+const_one)</f>
        <v>132350878.350785</v>
      </c>
      <c r="AV383" s="5" t="n">
        <f aca="false">INDEX($AH$310:$AH$437,$B383+(const_one-$F383)*8+const_one)</f>
        <v>187107868.438899</v>
      </c>
      <c r="AW383" s="5" t="n">
        <f aca="false">INDEX($AI$310:$AI$437,$B383+(const_one-$G383)*16+const_one)</f>
        <v>207265445.740881</v>
      </c>
      <c r="AX383" s="5" t="n">
        <f aca="false">INDEX($AJ$310:$AJ$437,$B383+(const_one-$H383)*32+const_one)</f>
        <v>314779764.945781</v>
      </c>
      <c r="AY383" s="5" t="n">
        <f aca="false">INDEX($AK$310:$AK$437,$B383+(const_one-$I383)*64+const_one)</f>
        <v>389808059.247706</v>
      </c>
      <c r="AZ383" s="5" t="n">
        <f aca="false">--($C383=--(AS383&gt;AL383))</f>
        <v>1</v>
      </c>
      <c r="BA383" s="5" t="n">
        <f aca="false">--($D383=--(AT383&gt;AM383))</f>
        <v>0</v>
      </c>
      <c r="BB383" s="5" t="n">
        <f aca="false">--($E383=--(AU383&gt;AN383))</f>
        <v>0</v>
      </c>
      <c r="BC383" s="5" t="n">
        <f aca="false">--($F383=--(AV383&gt;AO383))</f>
        <v>1</v>
      </c>
      <c r="BD383" s="5" t="n">
        <f aca="false">--($G383=--(AW383&gt;AP383))</f>
        <v>0</v>
      </c>
      <c r="BE383" s="5" t="n">
        <f aca="false">--($H383=--(AX383&gt;AQ383))</f>
        <v>0</v>
      </c>
      <c r="BF383" s="5" t="n">
        <f aca="false">--($I383=--(AY383&gt;AR383))</f>
        <v>1</v>
      </c>
      <c r="BG383" s="5" t="n">
        <f aca="false">SUM(AZ383:BF383)</f>
        <v>3</v>
      </c>
      <c r="BH383" s="5" t="n">
        <f aca="false">SUM(AE383:AK383)+AB383+AC383+AD383</f>
        <v>2000000000</v>
      </c>
    </row>
    <row r="384" customFormat="false" ht="15" hidden="true" customHeight="false" outlineLevel="0" collapsed="false">
      <c r="A384" s="5" t="n">
        <f aca="false">exit_value_3_usd</f>
        <v>2000000000</v>
      </c>
      <c r="B384" s="2" t="n">
        <f aca="false">ROW()-ROW($B$310)</f>
        <v>74</v>
      </c>
      <c r="C384" s="2" t="n">
        <f aca="false">MOD(QUOTIENT($B384,1),2)</f>
        <v>0</v>
      </c>
      <c r="D384" s="2" t="n">
        <f aca="false">MOD(QUOTIENT($B384,2),2)</f>
        <v>1</v>
      </c>
      <c r="E384" s="2" t="n">
        <f aca="false">MOD(QUOTIENT($B384,4),2)</f>
        <v>0</v>
      </c>
      <c r="F384" s="2" t="n">
        <f aca="false">MOD(QUOTIENT($B384,8),2)</f>
        <v>1</v>
      </c>
      <c r="G384" s="2" t="n">
        <f aca="false">MOD(QUOTIENT($B384,16),2)</f>
        <v>0</v>
      </c>
      <c r="H384" s="2" t="n">
        <f aca="false">MOD(QUOTIENT($B384,32),2)</f>
        <v>0</v>
      </c>
      <c r="I384" s="2" t="n">
        <f aca="false">MOD(QUOTIENT($B384,64),2)</f>
        <v>1</v>
      </c>
      <c r="J384" s="5" t="n">
        <f aca="false">IF($C384=const_zero,MIN(class_series_f_invested_usd,MAX(const_zero,$A384)),const_zero)</f>
        <v>30000000</v>
      </c>
      <c r="K384" s="5" t="n">
        <f aca="false">IF($D384=const_zero,MIN(class_series_e_invested_usd,MAX(const_zero,$A384-SUM($J384:$J384))),const_zero)</f>
        <v>0</v>
      </c>
      <c r="L384" s="5" t="n">
        <f aca="false">IF($E384=const_zero,MIN(class_series_d_invested_usd,MAX(const_zero,$A384-SUM($J384:$K384))),const_zero)</f>
        <v>100000000</v>
      </c>
      <c r="M384" s="5" t="n">
        <f aca="false">IF($F384=const_zero,MIN(class_series_c_invested_usd,MAX(const_zero,$A384-SUM($J384:$L384))),const_zero)</f>
        <v>0</v>
      </c>
      <c r="N384" s="5" t="n">
        <f aca="false">IF($G384=const_zero,MIN(class_series_b_invested_usd,MAX(const_zero,$A384-SUM($J384:$M384))),const_zero)</f>
        <v>30000000</v>
      </c>
      <c r="O384" s="5" t="n">
        <f aca="false">IF($H384=const_zero,MIN(class_series_a_invested_usd,MAX(const_zero,$A384-SUM($J384:$N384))),const_zero)</f>
        <v>15000000</v>
      </c>
      <c r="P384" s="5" t="n">
        <f aca="false">IF($I384=const_zero,MIN(class_seed_invested_usd,MAX(const_zero,$A384-SUM($J384:$O384))),const_zero)</f>
        <v>0</v>
      </c>
      <c r="Q384" s="5" t="n">
        <f aca="false">MAX(const_zero,$A384-SUM($J384:$P384))</f>
        <v>1825000000</v>
      </c>
      <c r="R384" s="9" t="n">
        <f aca="false">common_rsa_total+'Pro-Forma'!$B$10+'Pro-Forma'!$B$11+IF($C384=const_one,'Pro-Forma'!$B$5,const_zero)+IF($D384=const_one,'Pro-Forma'!$F$27,const_zero)+IF($E384=const_one,'Pro-Forma'!$F$26,const_zero)+IF($F384=const_one,'Pro-Forma'!$F$25,const_zero)+IF($G384=const_one,'Pro-Forma'!$F$24,const_zero)+IF($H384=const_one,'Pro-Forma'!$F$23,const_zero)+IF($I384=const_one,'Pro-Forma'!$F$22,const_zero)</f>
        <v>22813833.1063222</v>
      </c>
      <c r="S384" s="23" t="b">
        <f aca="false">IF($R384&gt;const_zero,--($Q384&gt;option_strike_usd*$R384),const_zero)</f>
        <v>1</v>
      </c>
      <c r="T384" s="7" t="n">
        <f aca="false">IF($R384&gt;const_zero,IF($S384=const_one,($Q384+option_strike_usd*pre_f_options_issued)/($R384+pre_f_options_issued),$Q384/$R384),const_zero)</f>
        <v>72.1937287144227</v>
      </c>
      <c r="U384" s="5" t="n">
        <f aca="false">IF($C384=const_one,'Pro-Forma'!$B$5*$T384,const_zero)</f>
        <v>0</v>
      </c>
      <c r="V384" s="5" t="n">
        <f aca="false">IF($D384=const_one,'Pro-Forma'!$F$27*$T384,const_zero)</f>
        <v>442787260.220509</v>
      </c>
      <c r="W384" s="5" t="n">
        <f aca="false">IF($E384=const_one,'Pro-Forma'!$F$26*$T384,const_zero)</f>
        <v>0</v>
      </c>
      <c r="X384" s="5" t="n">
        <f aca="false">IF($F384=const_one,'Pro-Forma'!$F$25*$T384,const_zero)</f>
        <v>173264948.914615</v>
      </c>
      <c r="Y384" s="5" t="n">
        <f aca="false">IF($G384=const_one,'Pro-Forma'!$F$24*$T384,const_zero)</f>
        <v>0</v>
      </c>
      <c r="Z384" s="5" t="n">
        <f aca="false">IF($H384=const_one,'Pro-Forma'!$F$23*$T384,const_zero)</f>
        <v>0</v>
      </c>
      <c r="AA384" s="5" t="n">
        <f aca="false">IF($I384=const_one,'Pro-Forma'!$F$22*$T384,const_zero)</f>
        <v>360968643.572114</v>
      </c>
      <c r="AB384" s="5" t="n">
        <f aca="false">('Pro-Forma'!$B$10+'Pro-Forma'!$B$11)*$T384</f>
        <v>20251267.0769013</v>
      </c>
      <c r="AC384" s="5" t="n">
        <f aca="false">common_rsa_total*$T384</f>
        <v>649743558.429804</v>
      </c>
      <c r="AD384" s="5" t="n">
        <f aca="false">IF($S384=const_one,pre_f_options_issued*($T384-option_strike_usd),const_zero)</f>
        <v>177984321.786057</v>
      </c>
      <c r="AE384" s="5" t="n">
        <f aca="false">J384+U384</f>
        <v>30000000</v>
      </c>
      <c r="AF384" s="5" t="n">
        <f aca="false">K384+V384</f>
        <v>442787260.220509</v>
      </c>
      <c r="AG384" s="5" t="n">
        <f aca="false">L384+W384</f>
        <v>100000000</v>
      </c>
      <c r="AH384" s="5" t="n">
        <f aca="false">M384+X384</f>
        <v>173264948.914615</v>
      </c>
      <c r="AI384" s="5" t="n">
        <f aca="false">N384+Y384</f>
        <v>30000000</v>
      </c>
      <c r="AJ384" s="5" t="n">
        <f aca="false">O384+Z384</f>
        <v>15000000</v>
      </c>
      <c r="AK384" s="5" t="n">
        <f aca="false">P384+AA384</f>
        <v>360968643.572114</v>
      </c>
      <c r="AL384" s="5" t="n">
        <f aca="false">INDEX($AE$310:$AE$437,$B384-$C384*1+const_one)</f>
        <v>30000000</v>
      </c>
      <c r="AM384" s="5" t="n">
        <f aca="false">INDEX($AF$310:$AF$437,$B384-$D384*2+const_one)</f>
        <v>300000000</v>
      </c>
      <c r="AN384" s="5" t="n">
        <f aca="false">INDEX($AG$310:$AG$437,$B384-$E384*4+const_one)</f>
        <v>100000000</v>
      </c>
      <c r="AO384" s="5" t="n">
        <f aca="false">INDEX($AH$310:$AH$437,$B384-$F384*8+const_one)</f>
        <v>60000000</v>
      </c>
      <c r="AP384" s="5" t="n">
        <f aca="false">INDEX($AI$310:$AI$437,$B384-$G384*16+const_one)</f>
        <v>30000000</v>
      </c>
      <c r="AQ384" s="5" t="n">
        <f aca="false">INDEX($AJ$310:$AJ$437,$B384-$H384*32+const_one)</f>
        <v>15000000</v>
      </c>
      <c r="AR384" s="5" t="n">
        <f aca="false">INDEX($AK$310:$AK$437,$B384-$I384*64+const_one)</f>
        <v>5000000</v>
      </c>
      <c r="AS384" s="5" t="n">
        <f aca="false">INDEX($AE$310:$AE$437,$B384+(const_one-$C384)*1+const_one)</f>
        <v>56716314.9723175</v>
      </c>
      <c r="AT384" s="5" t="n">
        <f aca="false">INDEX($AF$310:$AF$437,$B384+(const_one-$D384)*2+const_one)</f>
        <v>442787260.220509</v>
      </c>
      <c r="AU384" s="5" t="n">
        <f aca="false">INDEX($AG$310:$AG$437,$B384+(const_one-$E384)*4+const_one)</f>
        <v>123546165.672587</v>
      </c>
      <c r="AV384" s="5" t="n">
        <f aca="false">INDEX($AH$310:$AH$437,$B384+(const_one-$F384)*8+const_one)</f>
        <v>173264948.914615</v>
      </c>
      <c r="AW384" s="5" t="n">
        <f aca="false">INDEX($AI$310:$AI$437,$B384+(const_one-$G384)*16+const_one)</f>
        <v>196811925.078265</v>
      </c>
      <c r="AX384" s="5" t="n">
        <f aca="false">INDEX($AJ$310:$AJ$437,$B384+(const_one-$H384)*32+const_one)</f>
        <v>303904160.443459</v>
      </c>
      <c r="AY384" s="5" t="n">
        <f aca="false">INDEX($AK$310:$AK$437,$B384+(const_one-$I384)*64+const_one)</f>
        <v>360968643.572114</v>
      </c>
      <c r="AZ384" s="5" t="n">
        <f aca="false">--($C384=--(AS384&gt;AL384))</f>
        <v>0</v>
      </c>
      <c r="BA384" s="5" t="n">
        <f aca="false">--($D384=--(AT384&gt;AM384))</f>
        <v>1</v>
      </c>
      <c r="BB384" s="5" t="n">
        <f aca="false">--($E384=--(AU384&gt;AN384))</f>
        <v>0</v>
      </c>
      <c r="BC384" s="5" t="n">
        <f aca="false">--($F384=--(AV384&gt;AO384))</f>
        <v>1</v>
      </c>
      <c r="BD384" s="5" t="n">
        <f aca="false">--($G384=--(AW384&gt;AP384))</f>
        <v>0</v>
      </c>
      <c r="BE384" s="5" t="n">
        <f aca="false">--($H384=--(AX384&gt;AQ384))</f>
        <v>0</v>
      </c>
      <c r="BF384" s="5" t="n">
        <f aca="false">--($I384=--(AY384&gt;AR384))</f>
        <v>1</v>
      </c>
      <c r="BG384" s="5" t="n">
        <f aca="false">SUM(AZ384:BF384)</f>
        <v>3</v>
      </c>
      <c r="BH384" s="5" t="n">
        <f aca="false">SUM(AE384:AK384)+AB384+AC384+AD384</f>
        <v>2000000000</v>
      </c>
    </row>
    <row r="385" customFormat="false" ht="15" hidden="true" customHeight="false" outlineLevel="0" collapsed="false">
      <c r="A385" s="5" t="n">
        <f aca="false">exit_value_3_usd</f>
        <v>2000000000</v>
      </c>
      <c r="B385" s="2" t="n">
        <f aca="false">ROW()-ROW($B$310)</f>
        <v>75</v>
      </c>
      <c r="C385" s="2" t="n">
        <f aca="false">MOD(QUOTIENT($B385,1),2)</f>
        <v>1</v>
      </c>
      <c r="D385" s="2" t="n">
        <f aca="false">MOD(QUOTIENT($B385,2),2)</f>
        <v>1</v>
      </c>
      <c r="E385" s="2" t="n">
        <f aca="false">MOD(QUOTIENT($B385,4),2)</f>
        <v>0</v>
      </c>
      <c r="F385" s="2" t="n">
        <f aca="false">MOD(QUOTIENT($B385,8),2)</f>
        <v>1</v>
      </c>
      <c r="G385" s="2" t="n">
        <f aca="false">MOD(QUOTIENT($B385,16),2)</f>
        <v>0</v>
      </c>
      <c r="H385" s="2" t="n">
        <f aca="false">MOD(QUOTIENT($B385,32),2)</f>
        <v>0</v>
      </c>
      <c r="I385" s="2" t="n">
        <f aca="false">MOD(QUOTIENT($B385,64),2)</f>
        <v>1</v>
      </c>
      <c r="J385" s="5" t="n">
        <f aca="false">IF($C385=const_zero,MIN(class_series_f_invested_usd,MAX(const_zero,$A385)),const_zero)</f>
        <v>0</v>
      </c>
      <c r="K385" s="5" t="n">
        <f aca="false">IF($D385=const_zero,MIN(class_series_e_invested_usd,MAX(const_zero,$A385-SUM($J385:$J385))),const_zero)</f>
        <v>0</v>
      </c>
      <c r="L385" s="5" t="n">
        <f aca="false">IF($E385=const_zero,MIN(class_series_d_invested_usd,MAX(const_zero,$A385-SUM($J385:$K385))),const_zero)</f>
        <v>100000000</v>
      </c>
      <c r="M385" s="5" t="n">
        <f aca="false">IF($F385=const_zero,MIN(class_series_c_invested_usd,MAX(const_zero,$A385-SUM($J385:$L385))),const_zero)</f>
        <v>0</v>
      </c>
      <c r="N385" s="5" t="n">
        <f aca="false">IF($G385=const_zero,MIN(class_series_b_invested_usd,MAX(const_zero,$A385-SUM($J385:$M385))),const_zero)</f>
        <v>30000000</v>
      </c>
      <c r="O385" s="5" t="n">
        <f aca="false">IF($H385=const_zero,MIN(class_series_a_invested_usd,MAX(const_zero,$A385-SUM($J385:$N385))),const_zero)</f>
        <v>15000000</v>
      </c>
      <c r="P385" s="5" t="n">
        <f aca="false">IF($I385=const_zero,MIN(class_seed_invested_usd,MAX(const_zero,$A385-SUM($J385:$O385))),const_zero)</f>
        <v>0</v>
      </c>
      <c r="Q385" s="5" t="n">
        <f aca="false">MAX(const_zero,$A385-SUM($J385:$P385))</f>
        <v>1855000000</v>
      </c>
      <c r="R385" s="9" t="n">
        <f aca="false">common_rsa_total+'Pro-Forma'!$B$10+'Pro-Forma'!$B$11+IF($C385=const_one,'Pro-Forma'!$B$5,const_zero)+IF($D385=const_one,'Pro-Forma'!$F$27,const_zero)+IF($E385=const_one,'Pro-Forma'!$F$26,const_zero)+IF($F385=const_one,'Pro-Forma'!$F$25,const_zero)+IF($G385=const_one,'Pro-Forma'!$F$24,const_zero)+IF($H385=const_one,'Pro-Forma'!$F$23,const_zero)+IF($I385=const_one,'Pro-Forma'!$F$22,const_zero)</f>
        <v>23611101.1755256</v>
      </c>
      <c r="S385" s="23" t="b">
        <f aca="false">IF($R385&gt;const_zero,--($Q385&gt;option_strike_usd*$R385),const_zero)</f>
        <v>1</v>
      </c>
      <c r="T385" s="7" t="n">
        <f aca="false">IF($R385&gt;const_zero,IF($S385=const_one,($Q385+option_strike_usd*pre_f_options_issued)/($R385+pre_f_options_issued),$Q385/$R385),const_zero)</f>
        <v>71.1383249413116</v>
      </c>
      <c r="U385" s="5" t="n">
        <f aca="false">IF($C385=const_one,'Pro-Forma'!$B$5*$T385,const_zero)</f>
        <v>56716314.9723175</v>
      </c>
      <c r="V385" s="5" t="n">
        <f aca="false">IF($D385=const_one,'Pro-Forma'!$F$27*$T385,const_zero)</f>
        <v>436314130.858112</v>
      </c>
      <c r="W385" s="5" t="n">
        <f aca="false">IF($E385=const_one,'Pro-Forma'!$F$26*$T385,const_zero)</f>
        <v>0</v>
      </c>
      <c r="X385" s="5" t="n">
        <f aca="false">IF($F385=const_one,'Pro-Forma'!$F$25*$T385,const_zero)</f>
        <v>170731979.859148</v>
      </c>
      <c r="Y385" s="5" t="n">
        <f aca="false">IF($G385=const_one,'Pro-Forma'!$F$24*$T385,const_zero)</f>
        <v>0</v>
      </c>
      <c r="Z385" s="5" t="n">
        <f aca="false">IF($H385=const_one,'Pro-Forma'!$F$23*$T385,const_zero)</f>
        <v>0</v>
      </c>
      <c r="AA385" s="5" t="n">
        <f aca="false">IF($I385=const_one,'Pro-Forma'!$F$22*$T385,const_zero)</f>
        <v>355691624.706558</v>
      </c>
      <c r="AB385" s="5" t="n">
        <f aca="false">('Pro-Forma'!$B$10+'Pro-Forma'!$B$11)*$T385</f>
        <v>19955212.778781</v>
      </c>
      <c r="AC385" s="5" t="n">
        <f aca="false">common_rsa_total*$T385</f>
        <v>640244924.471804</v>
      </c>
      <c r="AD385" s="5" t="n">
        <f aca="false">IF($S385=const_one,pre_f_options_issued*($T385-option_strike_usd),const_zero)</f>
        <v>175345812.353279</v>
      </c>
      <c r="AE385" s="5" t="n">
        <f aca="false">J385+U385</f>
        <v>56716314.9723175</v>
      </c>
      <c r="AF385" s="5" t="n">
        <f aca="false">K385+V385</f>
        <v>436314130.858112</v>
      </c>
      <c r="AG385" s="5" t="n">
        <f aca="false">L385+W385</f>
        <v>100000000</v>
      </c>
      <c r="AH385" s="5" t="n">
        <f aca="false">M385+X385</f>
        <v>170731979.859148</v>
      </c>
      <c r="AI385" s="5" t="n">
        <f aca="false">N385+Y385</f>
        <v>30000000</v>
      </c>
      <c r="AJ385" s="5" t="n">
        <f aca="false">O385+Z385</f>
        <v>15000000</v>
      </c>
      <c r="AK385" s="5" t="n">
        <f aca="false">P385+AA385</f>
        <v>355691624.706558</v>
      </c>
      <c r="AL385" s="5" t="n">
        <f aca="false">INDEX($AE$310:$AE$437,$B385-$C385*1+const_one)</f>
        <v>30000000</v>
      </c>
      <c r="AM385" s="5" t="n">
        <f aca="false">INDEX($AF$310:$AF$437,$B385-$D385*2+const_one)</f>
        <v>300000000</v>
      </c>
      <c r="AN385" s="5" t="n">
        <f aca="false">INDEX($AG$310:$AG$437,$B385-$E385*4+const_one)</f>
        <v>100000000</v>
      </c>
      <c r="AO385" s="5" t="n">
        <f aca="false">INDEX($AH$310:$AH$437,$B385-$F385*8+const_one)</f>
        <v>60000000</v>
      </c>
      <c r="AP385" s="5" t="n">
        <f aca="false">INDEX($AI$310:$AI$437,$B385-$G385*16+const_one)</f>
        <v>30000000</v>
      </c>
      <c r="AQ385" s="5" t="n">
        <f aca="false">INDEX($AJ$310:$AJ$437,$B385-$H385*32+const_one)</f>
        <v>15000000</v>
      </c>
      <c r="AR385" s="5" t="n">
        <f aca="false">INDEX($AK$310:$AK$437,$B385-$I385*64+const_one)</f>
        <v>5000000</v>
      </c>
      <c r="AS385" s="5" t="n">
        <f aca="false">INDEX($AE$310:$AE$437,$B385+(const_one-$C385)*1+const_one)</f>
        <v>56716314.9723175</v>
      </c>
      <c r="AT385" s="5" t="n">
        <f aca="false">INDEX($AF$310:$AF$437,$B385+(const_one-$D385)*2+const_one)</f>
        <v>436314130.858112</v>
      </c>
      <c r="AU385" s="5" t="n">
        <f aca="false">INDEX($AG$310:$AG$437,$B385+(const_one-$E385)*4+const_one)</f>
        <v>121876555.856694</v>
      </c>
      <c r="AV385" s="5" t="n">
        <f aca="false">INDEX($AH$310:$AH$437,$B385+(const_one-$F385)*8+const_one)</f>
        <v>170731979.859148</v>
      </c>
      <c r="AW385" s="5" t="n">
        <f aca="false">INDEX($AI$310:$AI$437,$B385+(const_one-$G385)*16+const_one)</f>
        <v>194513425.165813</v>
      </c>
      <c r="AX385" s="5" t="n">
        <f aca="false">INDEX($AJ$310:$AJ$437,$B385+(const_one-$H385)*32+const_one)</f>
        <v>300937596.106861</v>
      </c>
      <c r="AY385" s="5" t="n">
        <f aca="false">INDEX($AK$310:$AK$437,$B385+(const_one-$I385)*64+const_one)</f>
        <v>355691624.706558</v>
      </c>
      <c r="AZ385" s="5" t="n">
        <f aca="false">--($C385=--(AS385&gt;AL385))</f>
        <v>1</v>
      </c>
      <c r="BA385" s="5" t="n">
        <f aca="false">--($D385=--(AT385&gt;AM385))</f>
        <v>1</v>
      </c>
      <c r="BB385" s="5" t="n">
        <f aca="false">--($E385=--(AU385&gt;AN385))</f>
        <v>0</v>
      </c>
      <c r="BC385" s="5" t="n">
        <f aca="false">--($F385=--(AV385&gt;AO385))</f>
        <v>1</v>
      </c>
      <c r="BD385" s="5" t="n">
        <f aca="false">--($G385=--(AW385&gt;AP385))</f>
        <v>0</v>
      </c>
      <c r="BE385" s="5" t="n">
        <f aca="false">--($H385=--(AX385&gt;AQ385))</f>
        <v>0</v>
      </c>
      <c r="BF385" s="5" t="n">
        <f aca="false">--($I385=--(AY385&gt;AR385))</f>
        <v>1</v>
      </c>
      <c r="BG385" s="5" t="n">
        <f aca="false">SUM(AZ385:BF385)</f>
        <v>4</v>
      </c>
      <c r="BH385" s="5" t="n">
        <f aca="false">SUM(AE385:AK385)+AB385+AC385+AD385</f>
        <v>2000000000</v>
      </c>
    </row>
    <row r="386" customFormat="false" ht="15" hidden="true" customHeight="false" outlineLevel="0" collapsed="false">
      <c r="A386" s="5" t="n">
        <f aca="false">exit_value_3_usd</f>
        <v>2000000000</v>
      </c>
      <c r="B386" s="2" t="n">
        <f aca="false">ROW()-ROW($B$310)</f>
        <v>76</v>
      </c>
      <c r="C386" s="2" t="n">
        <f aca="false">MOD(QUOTIENT($B386,1),2)</f>
        <v>0</v>
      </c>
      <c r="D386" s="2" t="n">
        <f aca="false">MOD(QUOTIENT($B386,2),2)</f>
        <v>0</v>
      </c>
      <c r="E386" s="2" t="n">
        <f aca="false">MOD(QUOTIENT($B386,4),2)</f>
        <v>1</v>
      </c>
      <c r="F386" s="2" t="n">
        <f aca="false">MOD(QUOTIENT($B386,8),2)</f>
        <v>1</v>
      </c>
      <c r="G386" s="2" t="n">
        <f aca="false">MOD(QUOTIENT($B386,16),2)</f>
        <v>0</v>
      </c>
      <c r="H386" s="2" t="n">
        <f aca="false">MOD(QUOTIENT($B386,32),2)</f>
        <v>0</v>
      </c>
      <c r="I386" s="2" t="n">
        <f aca="false">MOD(QUOTIENT($B386,64),2)</f>
        <v>1</v>
      </c>
      <c r="J386" s="5" t="n">
        <f aca="false">IF($C386=const_zero,MIN(class_series_f_invested_usd,MAX(const_zero,$A386)),const_zero)</f>
        <v>30000000</v>
      </c>
      <c r="K386" s="5" t="n">
        <f aca="false">IF($D386=const_zero,MIN(class_series_e_invested_usd,MAX(const_zero,$A386-SUM($J386:$J386))),const_zero)</f>
        <v>300000000</v>
      </c>
      <c r="L386" s="5" t="n">
        <f aca="false">IF($E386=const_zero,MIN(class_series_d_invested_usd,MAX(const_zero,$A386-SUM($J386:$K386))),const_zero)</f>
        <v>0</v>
      </c>
      <c r="M386" s="5" t="n">
        <f aca="false">IF($F386=const_zero,MIN(class_series_c_invested_usd,MAX(const_zero,$A386-SUM($J386:$L386))),const_zero)</f>
        <v>0</v>
      </c>
      <c r="N386" s="5" t="n">
        <f aca="false">IF($G386=const_zero,MIN(class_series_b_invested_usd,MAX(const_zero,$A386-SUM($J386:$M386))),const_zero)</f>
        <v>30000000</v>
      </c>
      <c r="O386" s="5" t="n">
        <f aca="false">IF($H386=const_zero,MIN(class_series_a_invested_usd,MAX(const_zero,$A386-SUM($J386:$N386))),const_zero)</f>
        <v>15000000</v>
      </c>
      <c r="P386" s="5" t="n">
        <f aca="false">IF($I386=const_zero,MIN(class_seed_invested_usd,MAX(const_zero,$A386-SUM($J386:$O386))),const_zero)</f>
        <v>0</v>
      </c>
      <c r="Q386" s="5" t="n">
        <f aca="false">MAX(const_zero,$A386-SUM($J386:$P386))</f>
        <v>1625000000</v>
      </c>
      <c r="R386" s="9" t="n">
        <f aca="false">common_rsa_total+'Pro-Forma'!$B$10+'Pro-Forma'!$B$11+IF($C386=const_one,'Pro-Forma'!$B$5,const_zero)+IF($D386=const_one,'Pro-Forma'!$F$27,const_zero)+IF($E386=const_one,'Pro-Forma'!$F$26,const_zero)+IF($F386=const_one,'Pro-Forma'!$F$25,const_zero)+IF($G386=const_one,'Pro-Forma'!$F$24,const_zero)+IF($H386=const_one,'Pro-Forma'!$F$23,const_zero)+IF($I386=const_one,'Pro-Forma'!$F$22,const_zero)</f>
        <v>18414164.1892672</v>
      </c>
      <c r="S386" s="23" t="b">
        <f aca="false">IF($R386&gt;const_zero,--($Q386&gt;option_strike_usd*$R386),const_zero)</f>
        <v>1</v>
      </c>
      <c r="T386" s="7" t="n">
        <f aca="false">IF($R386&gt;const_zero,IF($S386=const_one,($Q386+option_strike_usd*pre_f_options_issued)/($R386+pre_f_options_issued),$Q386/$R386),const_zero)</f>
        <v>77.8180751222756</v>
      </c>
      <c r="U386" s="5" t="n">
        <f aca="false">IF($C386=const_one,'Pro-Forma'!$B$5*$T386,const_zero)</f>
        <v>0</v>
      </c>
      <c r="V386" s="5" t="n">
        <f aca="false">IF($D386=const_one,'Pro-Forma'!$F$27*$T386,const_zero)</f>
        <v>0</v>
      </c>
      <c r="W386" s="5" t="n">
        <f aca="false">IF($E386=const_one,'Pro-Forma'!$F$26*$T386,const_zero)</f>
        <v>134909411.790012</v>
      </c>
      <c r="X386" s="5" t="n">
        <f aca="false">IF($F386=const_one,'Pro-Forma'!$F$25*$T386,const_zero)</f>
        <v>186763380.293461</v>
      </c>
      <c r="Y386" s="5" t="n">
        <f aca="false">IF($G386=const_one,'Pro-Forma'!$F$24*$T386,const_zero)</f>
        <v>0</v>
      </c>
      <c r="Z386" s="5" t="n">
        <f aca="false">IF($H386=const_one,'Pro-Forma'!$F$23*$T386,const_zero)</f>
        <v>0</v>
      </c>
      <c r="AA386" s="5" t="n">
        <f aca="false">IF($I386=const_one,'Pro-Forma'!$F$22*$T386,const_zero)</f>
        <v>389090375.611378</v>
      </c>
      <c r="AB386" s="5" t="n">
        <f aca="false">('Pro-Forma'!$B$10+'Pro-Forma'!$B$11)*$T386</f>
        <v>21828968.3989787</v>
      </c>
      <c r="AC386" s="5" t="n">
        <f aca="false">common_rsa_total*$T386</f>
        <v>700362676.100481</v>
      </c>
      <c r="AD386" s="5" t="n">
        <f aca="false">IF($S386=const_one,pre_f_options_issued*($T386-option_strike_usd),const_zero)</f>
        <v>192045187.805689</v>
      </c>
      <c r="AE386" s="5" t="n">
        <f aca="false">J386+U386</f>
        <v>30000000</v>
      </c>
      <c r="AF386" s="5" t="n">
        <f aca="false">K386+V386</f>
        <v>300000000</v>
      </c>
      <c r="AG386" s="5" t="n">
        <f aca="false">L386+W386</f>
        <v>134909411.790012</v>
      </c>
      <c r="AH386" s="5" t="n">
        <f aca="false">M386+X386</f>
        <v>186763380.293461</v>
      </c>
      <c r="AI386" s="5" t="n">
        <f aca="false">N386+Y386</f>
        <v>30000000</v>
      </c>
      <c r="AJ386" s="5" t="n">
        <f aca="false">O386+Z386</f>
        <v>15000000</v>
      </c>
      <c r="AK386" s="5" t="n">
        <f aca="false">P386+AA386</f>
        <v>389090375.611378</v>
      </c>
      <c r="AL386" s="5" t="n">
        <f aca="false">INDEX($AE$310:$AE$437,$B386-$C386*1+const_one)</f>
        <v>30000000</v>
      </c>
      <c r="AM386" s="5" t="n">
        <f aca="false">INDEX($AF$310:$AF$437,$B386-$D386*2+const_one)</f>
        <v>300000000</v>
      </c>
      <c r="AN386" s="5" t="n">
        <f aca="false">INDEX($AG$310:$AG$437,$B386-$E386*4+const_one)</f>
        <v>100000000</v>
      </c>
      <c r="AO386" s="5" t="n">
        <f aca="false">INDEX($AH$310:$AH$437,$B386-$F386*8+const_one)</f>
        <v>60000000</v>
      </c>
      <c r="AP386" s="5" t="n">
        <f aca="false">INDEX($AI$310:$AI$437,$B386-$G386*16+const_one)</f>
        <v>30000000</v>
      </c>
      <c r="AQ386" s="5" t="n">
        <f aca="false">INDEX($AJ$310:$AJ$437,$B386-$H386*32+const_one)</f>
        <v>15000000</v>
      </c>
      <c r="AR386" s="5" t="n">
        <f aca="false">INDEX($AK$310:$AK$437,$B386-$I386*64+const_one)</f>
        <v>5000000</v>
      </c>
      <c r="AS386" s="5" t="n">
        <f aca="false">INDEX($AE$310:$AE$437,$B386+(const_one-$C386)*1+const_one)</f>
        <v>60865253.3362434</v>
      </c>
      <c r="AT386" s="5" t="n">
        <f aca="false">INDEX($AF$310:$AF$437,$B386+(const_one-$D386)*2+const_one)</f>
        <v>437082230.296097</v>
      </c>
      <c r="AU386" s="5" t="n">
        <f aca="false">INDEX($AG$310:$AG$437,$B386+(const_one-$E386)*4+const_one)</f>
        <v>134909411.790012</v>
      </c>
      <c r="AV386" s="5" t="n">
        <f aca="false">INDEX($AH$310:$AH$437,$B386+(const_one-$F386)*8+const_one)</f>
        <v>186763380.293461</v>
      </c>
      <c r="AW386" s="5" t="n">
        <f aca="false">INDEX($AI$310:$AI$437,$B386+(const_one-$G386)*16+const_one)</f>
        <v>207931164.168877</v>
      </c>
      <c r="AX386" s="5" t="n">
        <f aca="false">INDEX($AJ$310:$AJ$437,$B386+(const_one-$H386)*32+const_one)</f>
        <v>316911629.486447</v>
      </c>
      <c r="AY386" s="5" t="n">
        <f aca="false">INDEX($AK$310:$AK$437,$B386+(const_one-$I386)*64+const_one)</f>
        <v>389090375.611378</v>
      </c>
      <c r="AZ386" s="5" t="n">
        <f aca="false">--($C386=--(AS386&gt;AL386))</f>
        <v>0</v>
      </c>
      <c r="BA386" s="5" t="n">
        <f aca="false">--($D386=--(AT386&gt;AM386))</f>
        <v>0</v>
      </c>
      <c r="BB386" s="5" t="n">
        <f aca="false">--($E386=--(AU386&gt;AN386))</f>
        <v>1</v>
      </c>
      <c r="BC386" s="5" t="n">
        <f aca="false">--($F386=--(AV386&gt;AO386))</f>
        <v>1</v>
      </c>
      <c r="BD386" s="5" t="n">
        <f aca="false">--($G386=--(AW386&gt;AP386))</f>
        <v>0</v>
      </c>
      <c r="BE386" s="5" t="n">
        <f aca="false">--($H386=--(AX386&gt;AQ386))</f>
        <v>0</v>
      </c>
      <c r="BF386" s="5" t="n">
        <f aca="false">--($I386=--(AY386&gt;AR386))</f>
        <v>1</v>
      </c>
      <c r="BG386" s="5" t="n">
        <f aca="false">SUM(AZ386:BF386)</f>
        <v>3</v>
      </c>
      <c r="BH386" s="5" t="n">
        <f aca="false">SUM(AE386:AK386)+AB386+AC386+AD386</f>
        <v>2000000000</v>
      </c>
    </row>
    <row r="387" customFormat="false" ht="15" hidden="true" customHeight="false" outlineLevel="0" collapsed="false">
      <c r="A387" s="5" t="n">
        <f aca="false">exit_value_3_usd</f>
        <v>2000000000</v>
      </c>
      <c r="B387" s="2" t="n">
        <f aca="false">ROW()-ROW($B$310)</f>
        <v>77</v>
      </c>
      <c r="C387" s="2" t="n">
        <f aca="false">MOD(QUOTIENT($B387,1),2)</f>
        <v>1</v>
      </c>
      <c r="D387" s="2" t="n">
        <f aca="false">MOD(QUOTIENT($B387,2),2)</f>
        <v>0</v>
      </c>
      <c r="E387" s="2" t="n">
        <f aca="false">MOD(QUOTIENT($B387,4),2)</f>
        <v>1</v>
      </c>
      <c r="F387" s="2" t="n">
        <f aca="false">MOD(QUOTIENT($B387,8),2)</f>
        <v>1</v>
      </c>
      <c r="G387" s="2" t="n">
        <f aca="false">MOD(QUOTIENT($B387,16),2)</f>
        <v>0</v>
      </c>
      <c r="H387" s="2" t="n">
        <f aca="false">MOD(QUOTIENT($B387,32),2)</f>
        <v>0</v>
      </c>
      <c r="I387" s="2" t="n">
        <f aca="false">MOD(QUOTIENT($B387,64),2)</f>
        <v>1</v>
      </c>
      <c r="J387" s="5" t="n">
        <f aca="false">IF($C387=const_zero,MIN(class_series_f_invested_usd,MAX(const_zero,$A387)),const_zero)</f>
        <v>0</v>
      </c>
      <c r="K387" s="5" t="n">
        <f aca="false">IF($D387=const_zero,MIN(class_series_e_invested_usd,MAX(const_zero,$A387-SUM($J387:$J387))),const_zero)</f>
        <v>300000000</v>
      </c>
      <c r="L387" s="5" t="n">
        <f aca="false">IF($E387=const_zero,MIN(class_series_d_invested_usd,MAX(const_zero,$A387-SUM($J387:$K387))),const_zero)</f>
        <v>0</v>
      </c>
      <c r="M387" s="5" t="n">
        <f aca="false">IF($F387=const_zero,MIN(class_series_c_invested_usd,MAX(const_zero,$A387-SUM($J387:$L387))),const_zero)</f>
        <v>0</v>
      </c>
      <c r="N387" s="5" t="n">
        <f aca="false">IF($G387=const_zero,MIN(class_series_b_invested_usd,MAX(const_zero,$A387-SUM($J387:$M387))),const_zero)</f>
        <v>30000000</v>
      </c>
      <c r="O387" s="5" t="n">
        <f aca="false">IF($H387=const_zero,MIN(class_series_a_invested_usd,MAX(const_zero,$A387-SUM($J387:$N387))),const_zero)</f>
        <v>15000000</v>
      </c>
      <c r="P387" s="5" t="n">
        <f aca="false">IF($I387=const_zero,MIN(class_seed_invested_usd,MAX(const_zero,$A387-SUM($J387:$O387))),const_zero)</f>
        <v>0</v>
      </c>
      <c r="Q387" s="5" t="n">
        <f aca="false">MAX(const_zero,$A387-SUM($J387:$P387))</f>
        <v>1655000000</v>
      </c>
      <c r="R387" s="9" t="n">
        <f aca="false">common_rsa_total+'Pro-Forma'!$B$10+'Pro-Forma'!$B$11+IF($C387=const_one,'Pro-Forma'!$B$5,const_zero)+IF($D387=const_one,'Pro-Forma'!$F$27,const_zero)+IF($E387=const_one,'Pro-Forma'!$F$26,const_zero)+IF($F387=const_one,'Pro-Forma'!$F$25,const_zero)+IF($G387=const_one,'Pro-Forma'!$F$24,const_zero)+IF($H387=const_one,'Pro-Forma'!$F$23,const_zero)+IF($I387=const_one,'Pro-Forma'!$F$22,const_zero)</f>
        <v>19211432.2584705</v>
      </c>
      <c r="S387" s="23" t="b">
        <f aca="false">IF($R387&gt;const_zero,--($Q387&gt;option_strike_usd*$R387),const_zero)</f>
        <v>1</v>
      </c>
      <c r="T387" s="7" t="n">
        <f aca="false">IF($R387&gt;const_zero,IF($S387=const_one,($Q387+option_strike_usd*pre_f_options_issued)/($R387+pre_f_options_issued),$Q387/$R387),const_zero)</f>
        <v>76.3422689147255</v>
      </c>
      <c r="U387" s="5" t="n">
        <f aca="false">IF($C387=const_one,'Pro-Forma'!$B$5*$T387,const_zero)</f>
        <v>60865253.3362434</v>
      </c>
      <c r="V387" s="5" t="n">
        <f aca="false">IF($D387=const_one,'Pro-Forma'!$F$27*$T387,const_zero)</f>
        <v>0</v>
      </c>
      <c r="W387" s="5" t="n">
        <f aca="false">IF($E387=const_one,'Pro-Forma'!$F$26*$T387,const_zero)</f>
        <v>132350878.350785</v>
      </c>
      <c r="X387" s="5" t="n">
        <f aca="false">IF($F387=const_one,'Pro-Forma'!$F$25*$T387,const_zero)</f>
        <v>183221445.395341</v>
      </c>
      <c r="Y387" s="5" t="n">
        <f aca="false">IF($G387=const_one,'Pro-Forma'!$F$24*$T387,const_zero)</f>
        <v>0</v>
      </c>
      <c r="Z387" s="5" t="n">
        <f aca="false">IF($H387=const_one,'Pro-Forma'!$F$23*$T387,const_zero)</f>
        <v>0</v>
      </c>
      <c r="AA387" s="5" t="n">
        <f aca="false">IF($I387=const_one,'Pro-Forma'!$F$22*$T387,const_zero)</f>
        <v>381711344.573627</v>
      </c>
      <c r="AB387" s="5" t="n">
        <f aca="false">('Pro-Forma'!$B$10+'Pro-Forma'!$B$11)*$T387</f>
        <v>21414985.8246602</v>
      </c>
      <c r="AC387" s="5" t="n">
        <f aca="false">common_rsa_total*$T387</f>
        <v>687080420.232529</v>
      </c>
      <c r="AD387" s="5" t="n">
        <f aca="false">IF($S387=const_one,pre_f_options_issued*($T387-option_strike_usd),const_zero)</f>
        <v>188355672.286814</v>
      </c>
      <c r="AE387" s="5" t="n">
        <f aca="false">J387+U387</f>
        <v>60865253.3362434</v>
      </c>
      <c r="AF387" s="5" t="n">
        <f aca="false">K387+V387</f>
        <v>300000000</v>
      </c>
      <c r="AG387" s="5" t="n">
        <f aca="false">L387+W387</f>
        <v>132350878.350785</v>
      </c>
      <c r="AH387" s="5" t="n">
        <f aca="false">M387+X387</f>
        <v>183221445.395341</v>
      </c>
      <c r="AI387" s="5" t="n">
        <f aca="false">N387+Y387</f>
        <v>30000000</v>
      </c>
      <c r="AJ387" s="5" t="n">
        <f aca="false">O387+Z387</f>
        <v>15000000</v>
      </c>
      <c r="AK387" s="5" t="n">
        <f aca="false">P387+AA387</f>
        <v>381711344.573627</v>
      </c>
      <c r="AL387" s="5" t="n">
        <f aca="false">INDEX($AE$310:$AE$437,$B387-$C387*1+const_one)</f>
        <v>30000000</v>
      </c>
      <c r="AM387" s="5" t="n">
        <f aca="false">INDEX($AF$310:$AF$437,$B387-$D387*2+const_one)</f>
        <v>300000000</v>
      </c>
      <c r="AN387" s="5" t="n">
        <f aca="false">INDEX($AG$310:$AG$437,$B387-$E387*4+const_one)</f>
        <v>100000000</v>
      </c>
      <c r="AO387" s="5" t="n">
        <f aca="false">INDEX($AH$310:$AH$437,$B387-$F387*8+const_one)</f>
        <v>60000000</v>
      </c>
      <c r="AP387" s="5" t="n">
        <f aca="false">INDEX($AI$310:$AI$437,$B387-$G387*16+const_one)</f>
        <v>30000000</v>
      </c>
      <c r="AQ387" s="5" t="n">
        <f aca="false">INDEX($AJ$310:$AJ$437,$B387-$H387*32+const_one)</f>
        <v>15000000</v>
      </c>
      <c r="AR387" s="5" t="n">
        <f aca="false">INDEX($AK$310:$AK$437,$B387-$I387*64+const_one)</f>
        <v>5000000</v>
      </c>
      <c r="AS387" s="5" t="n">
        <f aca="false">INDEX($AE$310:$AE$437,$B387+(const_one-$C387)*1+const_one)</f>
        <v>60865253.3362434</v>
      </c>
      <c r="AT387" s="5" t="n">
        <f aca="false">INDEX($AF$310:$AF$437,$B387+(const_one-$D387)*2+const_one)</f>
        <v>431175476.508297</v>
      </c>
      <c r="AU387" s="5" t="n">
        <f aca="false">INDEX($AG$310:$AG$437,$B387+(const_one-$E387)*4+const_one)</f>
        <v>132350878.350785</v>
      </c>
      <c r="AV387" s="5" t="n">
        <f aca="false">INDEX($AH$310:$AH$437,$B387+(const_one-$F387)*8+const_one)</f>
        <v>183221445.395341</v>
      </c>
      <c r="AW387" s="5" t="n">
        <f aca="false">INDEX($AI$310:$AI$437,$B387+(const_one-$G387)*16+const_one)</f>
        <v>204864693.678963</v>
      </c>
      <c r="AX387" s="5" t="n">
        <f aca="false">INDEX($AJ$310:$AJ$437,$B387+(const_one-$H387)*32+const_one)</f>
        <v>313068199.379244</v>
      </c>
      <c r="AY387" s="5" t="n">
        <f aca="false">INDEX($AK$310:$AK$437,$B387+(const_one-$I387)*64+const_one)</f>
        <v>381711344.573627</v>
      </c>
      <c r="AZ387" s="5" t="n">
        <f aca="false">--($C387=--(AS387&gt;AL387))</f>
        <v>1</v>
      </c>
      <c r="BA387" s="5" t="n">
        <f aca="false">--($D387=--(AT387&gt;AM387))</f>
        <v>0</v>
      </c>
      <c r="BB387" s="5" t="n">
        <f aca="false">--($E387=--(AU387&gt;AN387))</f>
        <v>1</v>
      </c>
      <c r="BC387" s="5" t="n">
        <f aca="false">--($F387=--(AV387&gt;AO387))</f>
        <v>1</v>
      </c>
      <c r="BD387" s="5" t="n">
        <f aca="false">--($G387=--(AW387&gt;AP387))</f>
        <v>0</v>
      </c>
      <c r="BE387" s="5" t="n">
        <f aca="false">--($H387=--(AX387&gt;AQ387))</f>
        <v>0</v>
      </c>
      <c r="BF387" s="5" t="n">
        <f aca="false">--($I387=--(AY387&gt;AR387))</f>
        <v>1</v>
      </c>
      <c r="BG387" s="5" t="n">
        <f aca="false">SUM(AZ387:BF387)</f>
        <v>4</v>
      </c>
      <c r="BH387" s="5" t="n">
        <f aca="false">SUM(AE387:AK387)+AB387+AC387+AD387</f>
        <v>2000000000</v>
      </c>
    </row>
    <row r="388" customFormat="false" ht="15" hidden="true" customHeight="false" outlineLevel="0" collapsed="false">
      <c r="A388" s="5" t="n">
        <f aca="false">exit_value_3_usd</f>
        <v>2000000000</v>
      </c>
      <c r="B388" s="2" t="n">
        <f aca="false">ROW()-ROW($B$310)</f>
        <v>78</v>
      </c>
      <c r="C388" s="2" t="n">
        <f aca="false">MOD(QUOTIENT($B388,1),2)</f>
        <v>0</v>
      </c>
      <c r="D388" s="2" t="n">
        <f aca="false">MOD(QUOTIENT($B388,2),2)</f>
        <v>1</v>
      </c>
      <c r="E388" s="2" t="n">
        <f aca="false">MOD(QUOTIENT($B388,4),2)</f>
        <v>1</v>
      </c>
      <c r="F388" s="2" t="n">
        <f aca="false">MOD(QUOTIENT($B388,8),2)</f>
        <v>1</v>
      </c>
      <c r="G388" s="2" t="n">
        <f aca="false">MOD(QUOTIENT($B388,16),2)</f>
        <v>0</v>
      </c>
      <c r="H388" s="2" t="n">
        <f aca="false">MOD(QUOTIENT($B388,32),2)</f>
        <v>0</v>
      </c>
      <c r="I388" s="2" t="n">
        <f aca="false">MOD(QUOTIENT($B388,64),2)</f>
        <v>1</v>
      </c>
      <c r="J388" s="5" t="n">
        <f aca="false">IF($C388=const_zero,MIN(class_series_f_invested_usd,MAX(const_zero,$A388)),const_zero)</f>
        <v>30000000</v>
      </c>
      <c r="K388" s="5" t="n">
        <f aca="false">IF($D388=const_zero,MIN(class_series_e_invested_usd,MAX(const_zero,$A388-SUM($J388:$J388))),const_zero)</f>
        <v>0</v>
      </c>
      <c r="L388" s="5" t="n">
        <f aca="false">IF($E388=const_zero,MIN(class_series_d_invested_usd,MAX(const_zero,$A388-SUM($J388:$K388))),const_zero)</f>
        <v>0</v>
      </c>
      <c r="M388" s="5" t="n">
        <f aca="false">IF($F388=const_zero,MIN(class_series_c_invested_usd,MAX(const_zero,$A388-SUM($J388:$L388))),const_zero)</f>
        <v>0</v>
      </c>
      <c r="N388" s="5" t="n">
        <f aca="false">IF($G388=const_zero,MIN(class_series_b_invested_usd,MAX(const_zero,$A388-SUM($J388:$M388))),const_zero)</f>
        <v>30000000</v>
      </c>
      <c r="O388" s="5" t="n">
        <f aca="false">IF($H388=const_zero,MIN(class_series_a_invested_usd,MAX(const_zero,$A388-SUM($J388:$N388))),const_zero)</f>
        <v>15000000</v>
      </c>
      <c r="P388" s="5" t="n">
        <f aca="false">IF($I388=const_zero,MIN(class_seed_invested_usd,MAX(const_zero,$A388-SUM($J388:$O388))),const_zero)</f>
        <v>0</v>
      </c>
      <c r="Q388" s="5" t="n">
        <f aca="false">MAX(const_zero,$A388-SUM($J388:$P388))</f>
        <v>1925000000</v>
      </c>
      <c r="R388" s="9" t="n">
        <f aca="false">common_rsa_total+'Pro-Forma'!$B$10+'Pro-Forma'!$B$11+IF($C388=const_one,'Pro-Forma'!$B$5,const_zero)+IF($D388=const_one,'Pro-Forma'!$F$27,const_zero)+IF($E388=const_one,'Pro-Forma'!$F$26,const_zero)+IF($F388=const_one,'Pro-Forma'!$F$25,const_zero)+IF($G388=const_one,'Pro-Forma'!$F$24,const_zero)+IF($H388=const_one,'Pro-Forma'!$F$23,const_zero)+IF($I388=const_one,'Pro-Forma'!$F$22,const_zero)</f>
        <v>24547484.4666011</v>
      </c>
      <c r="S388" s="23" t="b">
        <f aca="false">IF($R388&gt;const_zero,--($Q388&gt;option_strike_usd*$R388),const_zero)</f>
        <v>1</v>
      </c>
      <c r="T388" s="7" t="n">
        <f aca="false">IF($R388&gt;const_zero,IF($S388=const_one,($Q388+option_strike_usd*pre_f_options_issued)/($R388+pre_f_options_issued),$Q388/$R388),const_zero)</f>
        <v>71.2635588119157</v>
      </c>
      <c r="U388" s="5" t="n">
        <f aca="false">IF($C388=const_one,'Pro-Forma'!$B$5*$T388,const_zero)</f>
        <v>0</v>
      </c>
      <c r="V388" s="5" t="n">
        <f aca="false">IF($D388=const_one,'Pro-Forma'!$F$27*$T388,const_zero)</f>
        <v>437082230.296097</v>
      </c>
      <c r="W388" s="5" t="n">
        <f aca="false">IF($E388=const_one,'Pro-Forma'!$F$26*$T388,const_zero)</f>
        <v>123546165.672587</v>
      </c>
      <c r="X388" s="5" t="n">
        <f aca="false">IF($F388=const_one,'Pro-Forma'!$F$25*$T388,const_zero)</f>
        <v>171032541.148598</v>
      </c>
      <c r="Y388" s="5" t="n">
        <f aca="false">IF($G388=const_one,'Pro-Forma'!$F$24*$T388,const_zero)</f>
        <v>0</v>
      </c>
      <c r="Z388" s="5" t="n">
        <f aca="false">IF($H388=const_one,'Pro-Forma'!$F$23*$T388,const_zero)</f>
        <v>0</v>
      </c>
      <c r="AA388" s="5" t="n">
        <f aca="false">IF($I388=const_one,'Pro-Forma'!$F$22*$T388,const_zero)</f>
        <v>356317794.059578</v>
      </c>
      <c r="AB388" s="5" t="n">
        <f aca="false">('Pro-Forma'!$B$10+'Pro-Forma'!$B$11)*$T388</f>
        <v>19990342.4861093</v>
      </c>
      <c r="AC388" s="5" t="n">
        <f aca="false">common_rsa_total*$T388</f>
        <v>641372029.307241</v>
      </c>
      <c r="AD388" s="5" t="n">
        <f aca="false">IF($S388=const_one,pre_f_options_issued*($T388-option_strike_usd),const_zero)</f>
        <v>175658897.029789</v>
      </c>
      <c r="AE388" s="5" t="n">
        <f aca="false">J388+U388</f>
        <v>30000000</v>
      </c>
      <c r="AF388" s="5" t="n">
        <f aca="false">K388+V388</f>
        <v>437082230.296097</v>
      </c>
      <c r="AG388" s="5" t="n">
        <f aca="false">L388+W388</f>
        <v>123546165.672587</v>
      </c>
      <c r="AH388" s="5" t="n">
        <f aca="false">M388+X388</f>
        <v>171032541.148598</v>
      </c>
      <c r="AI388" s="5" t="n">
        <f aca="false">N388+Y388</f>
        <v>30000000</v>
      </c>
      <c r="AJ388" s="5" t="n">
        <f aca="false">O388+Z388</f>
        <v>15000000</v>
      </c>
      <c r="AK388" s="5" t="n">
        <f aca="false">P388+AA388</f>
        <v>356317794.059578</v>
      </c>
      <c r="AL388" s="5" t="n">
        <f aca="false">INDEX($AE$310:$AE$437,$B388-$C388*1+const_one)</f>
        <v>30000000</v>
      </c>
      <c r="AM388" s="5" t="n">
        <f aca="false">INDEX($AF$310:$AF$437,$B388-$D388*2+const_one)</f>
        <v>300000000</v>
      </c>
      <c r="AN388" s="5" t="n">
        <f aca="false">INDEX($AG$310:$AG$437,$B388-$E388*4+const_one)</f>
        <v>100000000</v>
      </c>
      <c r="AO388" s="5" t="n">
        <f aca="false">INDEX($AH$310:$AH$437,$B388-$F388*8+const_one)</f>
        <v>60000000</v>
      </c>
      <c r="AP388" s="5" t="n">
        <f aca="false">INDEX($AI$310:$AI$437,$B388-$G388*16+const_one)</f>
        <v>30000000</v>
      </c>
      <c r="AQ388" s="5" t="n">
        <f aca="false">INDEX($AJ$310:$AJ$437,$B388-$H388*32+const_one)</f>
        <v>15000000</v>
      </c>
      <c r="AR388" s="5" t="n">
        <f aca="false">INDEX($AK$310:$AK$437,$B388-$I388*64+const_one)</f>
        <v>5000000</v>
      </c>
      <c r="AS388" s="5" t="n">
        <f aca="false">INDEX($AE$310:$AE$437,$B388+(const_one-$C388)*1+const_one)</f>
        <v>56048343.1647925</v>
      </c>
      <c r="AT388" s="5" t="n">
        <f aca="false">INDEX($AF$310:$AF$437,$B388+(const_one-$D388)*2+const_one)</f>
        <v>437082230.296097</v>
      </c>
      <c r="AU388" s="5" t="n">
        <f aca="false">INDEX($AG$310:$AG$437,$B388+(const_one-$E388)*4+const_one)</f>
        <v>123546165.672587</v>
      </c>
      <c r="AV388" s="5" t="n">
        <f aca="false">INDEX($AH$310:$AH$437,$B388+(const_one-$F388)*8+const_one)</f>
        <v>171032541.148598</v>
      </c>
      <c r="AW388" s="5" t="n">
        <f aca="false">INDEX($AI$310:$AI$437,$B388+(const_one-$G388)*16+const_one)</f>
        <v>195440653.493889</v>
      </c>
      <c r="AX388" s="5" t="n">
        <f aca="false">INDEX($AJ$310:$AJ$437,$B388+(const_one-$H388)*32+const_one)</f>
        <v>303065908.655704</v>
      </c>
      <c r="AY388" s="5" t="n">
        <f aca="false">INDEX($AK$310:$AK$437,$B388+(const_one-$I388)*64+const_one)</f>
        <v>356317794.059578</v>
      </c>
      <c r="AZ388" s="5" t="n">
        <f aca="false">--($C388=--(AS388&gt;AL388))</f>
        <v>0</v>
      </c>
      <c r="BA388" s="5" t="n">
        <f aca="false">--($D388=--(AT388&gt;AM388))</f>
        <v>1</v>
      </c>
      <c r="BB388" s="5" t="n">
        <f aca="false">--($E388=--(AU388&gt;AN388))</f>
        <v>1</v>
      </c>
      <c r="BC388" s="5" t="n">
        <f aca="false">--($F388=--(AV388&gt;AO388))</f>
        <v>1</v>
      </c>
      <c r="BD388" s="5" t="n">
        <f aca="false">--($G388=--(AW388&gt;AP388))</f>
        <v>0</v>
      </c>
      <c r="BE388" s="5" t="n">
        <f aca="false">--($H388=--(AX388&gt;AQ388))</f>
        <v>0</v>
      </c>
      <c r="BF388" s="5" t="n">
        <f aca="false">--($I388=--(AY388&gt;AR388))</f>
        <v>1</v>
      </c>
      <c r="BG388" s="5" t="n">
        <f aca="false">SUM(AZ388:BF388)</f>
        <v>4</v>
      </c>
      <c r="BH388" s="5" t="n">
        <f aca="false">SUM(AE388:AK388)+AB388+AC388+AD388</f>
        <v>2000000000</v>
      </c>
    </row>
    <row r="389" customFormat="false" ht="15" hidden="true" customHeight="false" outlineLevel="0" collapsed="false">
      <c r="A389" s="5" t="n">
        <f aca="false">exit_value_3_usd</f>
        <v>2000000000</v>
      </c>
      <c r="B389" s="2" t="n">
        <f aca="false">ROW()-ROW($B$310)</f>
        <v>79</v>
      </c>
      <c r="C389" s="2" t="n">
        <f aca="false">MOD(QUOTIENT($B389,1),2)</f>
        <v>1</v>
      </c>
      <c r="D389" s="2" t="n">
        <f aca="false">MOD(QUOTIENT($B389,2),2)</f>
        <v>1</v>
      </c>
      <c r="E389" s="2" t="n">
        <f aca="false">MOD(QUOTIENT($B389,4),2)</f>
        <v>1</v>
      </c>
      <c r="F389" s="2" t="n">
        <f aca="false">MOD(QUOTIENT($B389,8),2)</f>
        <v>1</v>
      </c>
      <c r="G389" s="2" t="n">
        <f aca="false">MOD(QUOTIENT($B389,16),2)</f>
        <v>0</v>
      </c>
      <c r="H389" s="2" t="n">
        <f aca="false">MOD(QUOTIENT($B389,32),2)</f>
        <v>0</v>
      </c>
      <c r="I389" s="2" t="n">
        <f aca="false">MOD(QUOTIENT($B389,64),2)</f>
        <v>1</v>
      </c>
      <c r="J389" s="5" t="n">
        <f aca="false">IF($C389=const_zero,MIN(class_series_f_invested_usd,MAX(const_zero,$A389)),const_zero)</f>
        <v>0</v>
      </c>
      <c r="K389" s="5" t="n">
        <f aca="false">IF($D389=const_zero,MIN(class_series_e_invested_usd,MAX(const_zero,$A389-SUM($J389:$J389))),const_zero)</f>
        <v>0</v>
      </c>
      <c r="L389" s="5" t="n">
        <f aca="false">IF($E389=const_zero,MIN(class_series_d_invested_usd,MAX(const_zero,$A389-SUM($J389:$K389))),const_zero)</f>
        <v>0</v>
      </c>
      <c r="M389" s="5" t="n">
        <f aca="false">IF($F389=const_zero,MIN(class_series_c_invested_usd,MAX(const_zero,$A389-SUM($J389:$L389))),const_zero)</f>
        <v>0</v>
      </c>
      <c r="N389" s="5" t="n">
        <f aca="false">IF($G389=const_zero,MIN(class_series_b_invested_usd,MAX(const_zero,$A389-SUM($J389:$M389))),const_zero)</f>
        <v>30000000</v>
      </c>
      <c r="O389" s="5" t="n">
        <f aca="false">IF($H389=const_zero,MIN(class_series_a_invested_usd,MAX(const_zero,$A389-SUM($J389:$N389))),const_zero)</f>
        <v>15000000</v>
      </c>
      <c r="P389" s="5" t="n">
        <f aca="false">IF($I389=const_zero,MIN(class_seed_invested_usd,MAX(const_zero,$A389-SUM($J389:$O389))),const_zero)</f>
        <v>0</v>
      </c>
      <c r="Q389" s="5" t="n">
        <f aca="false">MAX(const_zero,$A389-SUM($J389:$P389))</f>
        <v>1955000000</v>
      </c>
      <c r="R389" s="9" t="n">
        <f aca="false">common_rsa_total+'Pro-Forma'!$B$10+'Pro-Forma'!$B$11+IF($C389=const_one,'Pro-Forma'!$B$5,const_zero)+IF($D389=const_one,'Pro-Forma'!$F$27,const_zero)+IF($E389=const_one,'Pro-Forma'!$F$26,const_zero)+IF($F389=const_one,'Pro-Forma'!$F$25,const_zero)+IF($G389=const_one,'Pro-Forma'!$F$24,const_zero)+IF($H389=const_one,'Pro-Forma'!$F$23,const_zero)+IF($I389=const_one,'Pro-Forma'!$F$22,const_zero)</f>
        <v>25344752.5358044</v>
      </c>
      <c r="S389" s="23" t="b">
        <f aca="false">IF($R389&gt;const_zero,--($Q389&gt;option_strike_usd*$R389),const_zero)</f>
        <v>1</v>
      </c>
      <c r="T389" s="7" t="n">
        <f aca="false">IF($R389&gt;const_zero,IF($S389=const_one,($Q389+option_strike_usd*pre_f_options_issued)/($R389+pre_f_options_issued),$Q389/$R389),const_zero)</f>
        <v>70.3004990790611</v>
      </c>
      <c r="U389" s="5" t="n">
        <f aca="false">IF($C389=const_one,'Pro-Forma'!$B$5*$T389,const_zero)</f>
        <v>56048343.1647925</v>
      </c>
      <c r="V389" s="5" t="n">
        <f aca="false">IF($D389=const_one,'Pro-Forma'!$F$27*$T389,const_zero)</f>
        <v>431175476.508297</v>
      </c>
      <c r="W389" s="5" t="n">
        <f aca="false">IF($E389=const_one,'Pro-Forma'!$F$26*$T389,const_zero)</f>
        <v>121876555.856694</v>
      </c>
      <c r="X389" s="5" t="n">
        <f aca="false">IF($F389=const_one,'Pro-Forma'!$F$25*$T389,const_zero)</f>
        <v>168721197.789747</v>
      </c>
      <c r="Y389" s="5" t="n">
        <f aca="false">IF($G389=const_one,'Pro-Forma'!$F$24*$T389,const_zero)</f>
        <v>0</v>
      </c>
      <c r="Z389" s="5" t="n">
        <f aca="false">IF($H389=const_one,'Pro-Forma'!$F$23*$T389,const_zero)</f>
        <v>0</v>
      </c>
      <c r="AA389" s="5" t="n">
        <f aca="false">IF($I389=const_one,'Pro-Forma'!$F$22*$T389,const_zero)</f>
        <v>351502495.395306</v>
      </c>
      <c r="AB389" s="5" t="n">
        <f aca="false">('Pro-Forma'!$B$10+'Pro-Forma'!$B$11)*$T389</f>
        <v>19720191.8759615</v>
      </c>
      <c r="AC389" s="5" t="n">
        <f aca="false">common_rsa_total*$T389</f>
        <v>632704491.71155</v>
      </c>
      <c r="AD389" s="5" t="n">
        <f aca="false">IF($S389=const_one,pre_f_options_issued*($T389-option_strike_usd),const_zero)</f>
        <v>173251247.697653</v>
      </c>
      <c r="AE389" s="5" t="n">
        <f aca="false">J389+U389</f>
        <v>56048343.1647925</v>
      </c>
      <c r="AF389" s="5" t="n">
        <f aca="false">K389+V389</f>
        <v>431175476.508297</v>
      </c>
      <c r="AG389" s="5" t="n">
        <f aca="false">L389+W389</f>
        <v>121876555.856694</v>
      </c>
      <c r="AH389" s="5" t="n">
        <f aca="false">M389+X389</f>
        <v>168721197.789747</v>
      </c>
      <c r="AI389" s="5" t="n">
        <f aca="false">N389+Y389</f>
        <v>30000000</v>
      </c>
      <c r="AJ389" s="5" t="n">
        <f aca="false">O389+Z389</f>
        <v>15000000</v>
      </c>
      <c r="AK389" s="5" t="n">
        <f aca="false">P389+AA389</f>
        <v>351502495.395306</v>
      </c>
      <c r="AL389" s="5" t="n">
        <f aca="false">INDEX($AE$310:$AE$437,$B389-$C389*1+const_one)</f>
        <v>30000000</v>
      </c>
      <c r="AM389" s="5" t="n">
        <f aca="false">INDEX($AF$310:$AF$437,$B389-$D389*2+const_one)</f>
        <v>300000000</v>
      </c>
      <c r="AN389" s="5" t="n">
        <f aca="false">INDEX($AG$310:$AG$437,$B389-$E389*4+const_one)</f>
        <v>100000000</v>
      </c>
      <c r="AO389" s="5" t="n">
        <f aca="false">INDEX($AH$310:$AH$437,$B389-$F389*8+const_one)</f>
        <v>60000000</v>
      </c>
      <c r="AP389" s="5" t="n">
        <f aca="false">INDEX($AI$310:$AI$437,$B389-$G389*16+const_one)</f>
        <v>30000000</v>
      </c>
      <c r="AQ389" s="5" t="n">
        <f aca="false">INDEX($AJ$310:$AJ$437,$B389-$H389*32+const_one)</f>
        <v>15000000</v>
      </c>
      <c r="AR389" s="5" t="n">
        <f aca="false">INDEX($AK$310:$AK$437,$B389-$I389*64+const_one)</f>
        <v>5000000</v>
      </c>
      <c r="AS389" s="5" t="n">
        <f aca="false">INDEX($AE$310:$AE$437,$B389+(const_one-$C389)*1+const_one)</f>
        <v>56048343.1647925</v>
      </c>
      <c r="AT389" s="5" t="n">
        <f aca="false">INDEX($AF$310:$AF$437,$B389+(const_one-$D389)*2+const_one)</f>
        <v>431175476.508297</v>
      </c>
      <c r="AU389" s="5" t="n">
        <f aca="false">INDEX($AG$310:$AG$437,$B389+(const_one-$E389)*4+const_one)</f>
        <v>121876555.856694</v>
      </c>
      <c r="AV389" s="5" t="n">
        <f aca="false">INDEX($AH$310:$AH$437,$B389+(const_one-$F389)*8+const_one)</f>
        <v>168721197.789747</v>
      </c>
      <c r="AW389" s="5" t="n">
        <f aca="false">INDEX($AI$310:$AI$437,$B389+(const_one-$G389)*16+const_one)</f>
        <v>193306786.724217</v>
      </c>
      <c r="AX389" s="5" t="n">
        <f aca="false">INDEX($AJ$310:$AJ$437,$B389+(const_one-$H389)*32+const_one)</f>
        <v>300276276.682213</v>
      </c>
      <c r="AY389" s="5" t="n">
        <f aca="false">INDEX($AK$310:$AK$437,$B389+(const_one-$I389)*64+const_one)</f>
        <v>351502495.395306</v>
      </c>
      <c r="AZ389" s="5" t="n">
        <f aca="false">--($C389=--(AS389&gt;AL389))</f>
        <v>1</v>
      </c>
      <c r="BA389" s="5" t="n">
        <f aca="false">--($D389=--(AT389&gt;AM389))</f>
        <v>1</v>
      </c>
      <c r="BB389" s="5" t="n">
        <f aca="false">--($E389=--(AU389&gt;AN389))</f>
        <v>1</v>
      </c>
      <c r="BC389" s="5" t="n">
        <f aca="false">--($F389=--(AV389&gt;AO389))</f>
        <v>1</v>
      </c>
      <c r="BD389" s="5" t="n">
        <f aca="false">--($G389=--(AW389&gt;AP389))</f>
        <v>0</v>
      </c>
      <c r="BE389" s="5" t="n">
        <f aca="false">--($H389=--(AX389&gt;AQ389))</f>
        <v>0</v>
      </c>
      <c r="BF389" s="5" t="n">
        <f aca="false">--($I389=--(AY389&gt;AR389))</f>
        <v>1</v>
      </c>
      <c r="BG389" s="5" t="n">
        <f aca="false">SUM(AZ389:BF389)</f>
        <v>5</v>
      </c>
      <c r="BH389" s="5" t="n">
        <f aca="false">SUM(AE389:AK389)+AB389+AC389+AD389</f>
        <v>2000000000</v>
      </c>
    </row>
    <row r="390" customFormat="false" ht="15" hidden="true" customHeight="false" outlineLevel="0" collapsed="false">
      <c r="A390" s="5" t="n">
        <f aca="false">exit_value_3_usd</f>
        <v>2000000000</v>
      </c>
      <c r="B390" s="2" t="n">
        <f aca="false">ROW()-ROW($B$310)</f>
        <v>80</v>
      </c>
      <c r="C390" s="2" t="n">
        <f aca="false">MOD(QUOTIENT($B390,1),2)</f>
        <v>0</v>
      </c>
      <c r="D390" s="2" t="n">
        <f aca="false">MOD(QUOTIENT($B390,2),2)</f>
        <v>0</v>
      </c>
      <c r="E390" s="2" t="n">
        <f aca="false">MOD(QUOTIENT($B390,4),2)</f>
        <v>0</v>
      </c>
      <c r="F390" s="2" t="n">
        <f aca="false">MOD(QUOTIENT($B390,8),2)</f>
        <v>0</v>
      </c>
      <c r="G390" s="2" t="n">
        <f aca="false">MOD(QUOTIENT($B390,16),2)</f>
        <v>1</v>
      </c>
      <c r="H390" s="2" t="n">
        <f aca="false">MOD(QUOTIENT($B390,32),2)</f>
        <v>0</v>
      </c>
      <c r="I390" s="2" t="n">
        <f aca="false">MOD(QUOTIENT($B390,64),2)</f>
        <v>1</v>
      </c>
      <c r="J390" s="5" t="n">
        <f aca="false">IF($C390=const_zero,MIN(class_series_f_invested_usd,MAX(const_zero,$A390)),const_zero)</f>
        <v>30000000</v>
      </c>
      <c r="K390" s="5" t="n">
        <f aca="false">IF($D390=const_zero,MIN(class_series_e_invested_usd,MAX(const_zero,$A390-SUM($J390:$J390))),const_zero)</f>
        <v>300000000</v>
      </c>
      <c r="L390" s="5" t="n">
        <f aca="false">IF($E390=const_zero,MIN(class_series_d_invested_usd,MAX(const_zero,$A390-SUM($J390:$K390))),const_zero)</f>
        <v>100000000</v>
      </c>
      <c r="M390" s="5" t="n">
        <f aca="false">IF($F390=const_zero,MIN(class_series_c_invested_usd,MAX(const_zero,$A390-SUM($J390:$L390))),const_zero)</f>
        <v>60000000</v>
      </c>
      <c r="N390" s="5" t="n">
        <f aca="false">IF($G390=const_zero,MIN(class_series_b_invested_usd,MAX(const_zero,$A390-SUM($J390:$M390))),const_zero)</f>
        <v>0</v>
      </c>
      <c r="O390" s="5" t="n">
        <f aca="false">IF($H390=const_zero,MIN(class_series_a_invested_usd,MAX(const_zero,$A390-SUM($J390:$N390))),const_zero)</f>
        <v>15000000</v>
      </c>
      <c r="P390" s="5" t="n">
        <f aca="false">IF($I390=const_zero,MIN(class_seed_invested_usd,MAX(const_zero,$A390-SUM($J390:$O390))),const_zero)</f>
        <v>0</v>
      </c>
      <c r="Q390" s="5" t="n">
        <f aca="false">MAX(const_zero,$A390-SUM($J390:$P390))</f>
        <v>1495000000</v>
      </c>
      <c r="R390" s="9" t="n">
        <f aca="false">common_rsa_total+'Pro-Forma'!$B$10+'Pro-Forma'!$B$11+IF($C390=const_one,'Pro-Forma'!$B$5,const_zero)+IF($D390=const_one,'Pro-Forma'!$F$27,const_zero)+IF($E390=const_one,'Pro-Forma'!$F$26,const_zero)+IF($F390=const_one,'Pro-Forma'!$F$25,const_zero)+IF($G390=const_one,'Pro-Forma'!$F$24,const_zero)+IF($H390=const_one,'Pro-Forma'!$F$23,const_zero)+IF($I390=const_one,'Pro-Forma'!$F$22,const_zero)</f>
        <v>17280512.8289884</v>
      </c>
      <c r="S390" s="23" t="b">
        <f aca="false">IF($R390&gt;const_zero,--($Q390&gt;option_strike_usd*$R390),const_zero)</f>
        <v>1</v>
      </c>
      <c r="T390" s="7" t="n">
        <f aca="false">IF($R390&gt;const_zero,IF($S390=const_one,($Q390+option_strike_usd*pre_f_options_issued)/($R390+pre_f_options_issued),$Q390/$R390),const_zero)</f>
        <v>75.7058228442597</v>
      </c>
      <c r="U390" s="5" t="n">
        <f aca="false">IF($C390=const_one,'Pro-Forma'!$B$5*$T390,const_zero)</f>
        <v>0</v>
      </c>
      <c r="V390" s="5" t="n">
        <f aca="false">IF($D390=const_one,'Pro-Forma'!$F$27*$T390,const_zero)</f>
        <v>0</v>
      </c>
      <c r="W390" s="5" t="n">
        <f aca="false">IF($E390=const_one,'Pro-Forma'!$F$26*$T390,const_zero)</f>
        <v>0</v>
      </c>
      <c r="X390" s="5" t="n">
        <f aca="false">IF($F390=const_one,'Pro-Forma'!$F$25*$T390,const_zero)</f>
        <v>0</v>
      </c>
      <c r="Y390" s="5" t="n">
        <f aca="false">IF($G390=const_one,'Pro-Forma'!$F$24*$T390,const_zero)</f>
        <v>227117468.532779</v>
      </c>
      <c r="Z390" s="5" t="n">
        <f aca="false">IF($H390=const_one,'Pro-Forma'!$F$23*$T390,const_zero)</f>
        <v>0</v>
      </c>
      <c r="AA390" s="5" t="n">
        <f aca="false">IF($I390=const_one,'Pro-Forma'!$F$22*$T390,const_zero)</f>
        <v>378529114.221299</v>
      </c>
      <c r="AB390" s="5" t="n">
        <f aca="false">('Pro-Forma'!$B$10+'Pro-Forma'!$B$11)*$T390</f>
        <v>21236454.5369354</v>
      </c>
      <c r="AC390" s="5" t="n">
        <f aca="false">common_rsa_total*$T390</f>
        <v>681352405.598338</v>
      </c>
      <c r="AD390" s="5" t="n">
        <f aca="false">IF($S390=const_one,pre_f_options_issued*($T390-option_strike_usd),const_zero)</f>
        <v>186764557.110649</v>
      </c>
      <c r="AE390" s="5" t="n">
        <f aca="false">J390+U390</f>
        <v>30000000</v>
      </c>
      <c r="AF390" s="5" t="n">
        <f aca="false">K390+V390</f>
        <v>300000000</v>
      </c>
      <c r="AG390" s="5" t="n">
        <f aca="false">L390+W390</f>
        <v>100000000</v>
      </c>
      <c r="AH390" s="5" t="n">
        <f aca="false">M390+X390</f>
        <v>60000000</v>
      </c>
      <c r="AI390" s="5" t="n">
        <f aca="false">N390+Y390</f>
        <v>227117468.532779</v>
      </c>
      <c r="AJ390" s="5" t="n">
        <f aca="false">O390+Z390</f>
        <v>15000000</v>
      </c>
      <c r="AK390" s="5" t="n">
        <f aca="false">P390+AA390</f>
        <v>378529114.221299</v>
      </c>
      <c r="AL390" s="5" t="n">
        <f aca="false">INDEX($AE$310:$AE$437,$B390-$C390*1+const_one)</f>
        <v>30000000</v>
      </c>
      <c r="AM390" s="5" t="n">
        <f aca="false">INDEX($AF$310:$AF$437,$B390-$D390*2+const_one)</f>
        <v>300000000</v>
      </c>
      <c r="AN390" s="5" t="n">
        <f aca="false">INDEX($AG$310:$AG$437,$B390-$E390*4+const_one)</f>
        <v>100000000</v>
      </c>
      <c r="AO390" s="5" t="n">
        <f aca="false">INDEX($AH$310:$AH$437,$B390-$F390*8+const_one)</f>
        <v>60000000</v>
      </c>
      <c r="AP390" s="5" t="n">
        <f aca="false">INDEX($AI$310:$AI$437,$B390-$G390*16+const_one)</f>
        <v>30000000</v>
      </c>
      <c r="AQ390" s="5" t="n">
        <f aca="false">INDEX($AJ$310:$AJ$437,$B390-$H390*32+const_one)</f>
        <v>15000000</v>
      </c>
      <c r="AR390" s="5" t="n">
        <f aca="false">INDEX($AK$310:$AK$437,$B390-$I390*64+const_one)</f>
        <v>5000000</v>
      </c>
      <c r="AS390" s="5" t="n">
        <f aca="false">INDEX($AE$310:$AE$437,$B390+(const_one-$C390)*1+const_one)</f>
        <v>59181647.5125888</v>
      </c>
      <c r="AT390" s="5" t="n">
        <f aca="false">INDEX($AF$310:$AF$437,$B390+(const_one-$D390)*2+const_one)</f>
        <v>425434676.270179</v>
      </c>
      <c r="AU390" s="5" t="n">
        <f aca="false">INDEX($AG$310:$AG$437,$B390+(const_one-$E390)*4+const_one)</f>
        <v>128729520.871977</v>
      </c>
      <c r="AV390" s="5" t="n">
        <f aca="false">INDEX($AH$310:$AH$437,$B390+(const_one-$F390)*8+const_one)</f>
        <v>168526310.857642</v>
      </c>
      <c r="AW390" s="5" t="n">
        <f aca="false">INDEX($AI$310:$AI$437,$B390+(const_one-$G390)*16+const_one)</f>
        <v>227117468.532779</v>
      </c>
      <c r="AX390" s="5" t="n">
        <f aca="false">INDEX($AJ$310:$AJ$437,$B390+(const_one-$H390)*32+const_one)</f>
        <v>305179317.804648</v>
      </c>
      <c r="AY390" s="5" t="n">
        <f aca="false">INDEX($AK$310:$AK$437,$B390+(const_one-$I390)*64+const_one)</f>
        <v>378529114.221299</v>
      </c>
      <c r="AZ390" s="5" t="n">
        <f aca="false">--($C390=--(AS390&gt;AL390))</f>
        <v>0</v>
      </c>
      <c r="BA390" s="5" t="n">
        <f aca="false">--($D390=--(AT390&gt;AM390))</f>
        <v>0</v>
      </c>
      <c r="BB390" s="5" t="n">
        <f aca="false">--($E390=--(AU390&gt;AN390))</f>
        <v>0</v>
      </c>
      <c r="BC390" s="5" t="n">
        <f aca="false">--($F390=--(AV390&gt;AO390))</f>
        <v>0</v>
      </c>
      <c r="BD390" s="5" t="n">
        <f aca="false">--($G390=--(AW390&gt;AP390))</f>
        <v>1</v>
      </c>
      <c r="BE390" s="5" t="n">
        <f aca="false">--($H390=--(AX390&gt;AQ390))</f>
        <v>0</v>
      </c>
      <c r="BF390" s="5" t="n">
        <f aca="false">--($I390=--(AY390&gt;AR390))</f>
        <v>1</v>
      </c>
      <c r="BG390" s="5" t="n">
        <f aca="false">SUM(AZ390:BF390)</f>
        <v>2</v>
      </c>
      <c r="BH390" s="5" t="n">
        <f aca="false">SUM(AE390:AK390)+AB390+AC390+AD390</f>
        <v>2000000000</v>
      </c>
    </row>
    <row r="391" customFormat="false" ht="15" hidden="true" customHeight="false" outlineLevel="0" collapsed="false">
      <c r="A391" s="5" t="n">
        <f aca="false">exit_value_3_usd</f>
        <v>2000000000</v>
      </c>
      <c r="B391" s="2" t="n">
        <f aca="false">ROW()-ROW($B$310)</f>
        <v>81</v>
      </c>
      <c r="C391" s="2" t="n">
        <f aca="false">MOD(QUOTIENT($B391,1),2)</f>
        <v>1</v>
      </c>
      <c r="D391" s="2" t="n">
        <f aca="false">MOD(QUOTIENT($B391,2),2)</f>
        <v>0</v>
      </c>
      <c r="E391" s="2" t="n">
        <f aca="false">MOD(QUOTIENT($B391,4),2)</f>
        <v>0</v>
      </c>
      <c r="F391" s="2" t="n">
        <f aca="false">MOD(QUOTIENT($B391,8),2)</f>
        <v>0</v>
      </c>
      <c r="G391" s="2" t="n">
        <f aca="false">MOD(QUOTIENT($B391,16),2)</f>
        <v>1</v>
      </c>
      <c r="H391" s="2" t="n">
        <f aca="false">MOD(QUOTIENT($B391,32),2)</f>
        <v>0</v>
      </c>
      <c r="I391" s="2" t="n">
        <f aca="false">MOD(QUOTIENT($B391,64),2)</f>
        <v>1</v>
      </c>
      <c r="J391" s="5" t="n">
        <f aca="false">IF($C391=const_zero,MIN(class_series_f_invested_usd,MAX(const_zero,$A391)),const_zero)</f>
        <v>0</v>
      </c>
      <c r="K391" s="5" t="n">
        <f aca="false">IF($D391=const_zero,MIN(class_series_e_invested_usd,MAX(const_zero,$A391-SUM($J391:$J391))),const_zero)</f>
        <v>300000000</v>
      </c>
      <c r="L391" s="5" t="n">
        <f aca="false">IF($E391=const_zero,MIN(class_series_d_invested_usd,MAX(const_zero,$A391-SUM($J391:$K391))),const_zero)</f>
        <v>100000000</v>
      </c>
      <c r="M391" s="5" t="n">
        <f aca="false">IF($F391=const_zero,MIN(class_series_c_invested_usd,MAX(const_zero,$A391-SUM($J391:$L391))),const_zero)</f>
        <v>60000000</v>
      </c>
      <c r="N391" s="5" t="n">
        <f aca="false">IF($G391=const_zero,MIN(class_series_b_invested_usd,MAX(const_zero,$A391-SUM($J391:$M391))),const_zero)</f>
        <v>0</v>
      </c>
      <c r="O391" s="5" t="n">
        <f aca="false">IF($H391=const_zero,MIN(class_series_a_invested_usd,MAX(const_zero,$A391-SUM($J391:$N391))),const_zero)</f>
        <v>15000000</v>
      </c>
      <c r="P391" s="5" t="n">
        <f aca="false">IF($I391=const_zero,MIN(class_seed_invested_usd,MAX(const_zero,$A391-SUM($J391:$O391))),const_zero)</f>
        <v>0</v>
      </c>
      <c r="Q391" s="5" t="n">
        <f aca="false">MAX(const_zero,$A391-SUM($J391:$P391))</f>
        <v>1525000000</v>
      </c>
      <c r="R391" s="9" t="n">
        <f aca="false">common_rsa_total+'Pro-Forma'!$B$10+'Pro-Forma'!$B$11+IF($C391=const_one,'Pro-Forma'!$B$5,const_zero)+IF($D391=const_one,'Pro-Forma'!$F$27,const_zero)+IF($E391=const_one,'Pro-Forma'!$F$26,const_zero)+IF($F391=const_one,'Pro-Forma'!$F$25,const_zero)+IF($G391=const_one,'Pro-Forma'!$F$24,const_zero)+IF($H391=const_one,'Pro-Forma'!$F$23,const_zero)+IF($I391=const_one,'Pro-Forma'!$F$22,const_zero)</f>
        <v>18077780.8981917</v>
      </c>
      <c r="S391" s="23" t="b">
        <f aca="false">IF($R391&gt;const_zero,--($Q391&gt;option_strike_usd*$R391),const_zero)</f>
        <v>1</v>
      </c>
      <c r="T391" s="7" t="n">
        <f aca="false">IF($R391&gt;const_zero,IF($S391=const_one,($Q391+option_strike_usd*pre_f_options_issued)/($R391+pre_f_options_issued),$Q391/$R391),const_zero)</f>
        <v>74.2305502987561</v>
      </c>
      <c r="U391" s="5" t="n">
        <f aca="false">IF($C391=const_one,'Pro-Forma'!$B$5*$T391,const_zero)</f>
        <v>59181647.5125888</v>
      </c>
      <c r="V391" s="5" t="n">
        <f aca="false">IF($D391=const_one,'Pro-Forma'!$F$27*$T391,const_zero)</f>
        <v>0</v>
      </c>
      <c r="W391" s="5" t="n">
        <f aca="false">IF($E391=const_one,'Pro-Forma'!$F$26*$T391,const_zero)</f>
        <v>0</v>
      </c>
      <c r="X391" s="5" t="n">
        <f aca="false">IF($F391=const_one,'Pro-Forma'!$F$25*$T391,const_zero)</f>
        <v>0</v>
      </c>
      <c r="Y391" s="5" t="n">
        <f aca="false">IF($G391=const_one,'Pro-Forma'!$F$24*$T391,const_zero)</f>
        <v>222691650.896268</v>
      </c>
      <c r="Z391" s="5" t="n">
        <f aca="false">IF($H391=const_one,'Pro-Forma'!$F$23*$T391,const_zero)</f>
        <v>0</v>
      </c>
      <c r="AA391" s="5" t="n">
        <f aca="false">IF($I391=const_one,'Pro-Forma'!$F$22*$T391,const_zero)</f>
        <v>371152751.49378</v>
      </c>
      <c r="AB391" s="5" t="n">
        <f aca="false">('Pro-Forma'!$B$10+'Pro-Forma'!$B$11)*$T391</f>
        <v>20822621.6616673</v>
      </c>
      <c r="AC391" s="5" t="n">
        <f aca="false">common_rsa_total*$T391</f>
        <v>668074952.688805</v>
      </c>
      <c r="AD391" s="5" t="n">
        <f aca="false">IF($S391=const_one,pre_f_options_issued*($T391-option_strike_usd),const_zero)</f>
        <v>183076375.74689</v>
      </c>
      <c r="AE391" s="5" t="n">
        <f aca="false">J391+U391</f>
        <v>59181647.5125888</v>
      </c>
      <c r="AF391" s="5" t="n">
        <f aca="false">K391+V391</f>
        <v>300000000</v>
      </c>
      <c r="AG391" s="5" t="n">
        <f aca="false">L391+W391</f>
        <v>100000000</v>
      </c>
      <c r="AH391" s="5" t="n">
        <f aca="false">M391+X391</f>
        <v>60000000</v>
      </c>
      <c r="AI391" s="5" t="n">
        <f aca="false">N391+Y391</f>
        <v>222691650.896268</v>
      </c>
      <c r="AJ391" s="5" t="n">
        <f aca="false">O391+Z391</f>
        <v>15000000</v>
      </c>
      <c r="AK391" s="5" t="n">
        <f aca="false">P391+AA391</f>
        <v>371152751.49378</v>
      </c>
      <c r="AL391" s="5" t="n">
        <f aca="false">INDEX($AE$310:$AE$437,$B391-$C391*1+const_one)</f>
        <v>30000000</v>
      </c>
      <c r="AM391" s="5" t="n">
        <f aca="false">INDEX($AF$310:$AF$437,$B391-$D391*2+const_one)</f>
        <v>300000000</v>
      </c>
      <c r="AN391" s="5" t="n">
        <f aca="false">INDEX($AG$310:$AG$437,$B391-$E391*4+const_one)</f>
        <v>100000000</v>
      </c>
      <c r="AO391" s="5" t="n">
        <f aca="false">INDEX($AH$310:$AH$437,$B391-$F391*8+const_one)</f>
        <v>60000000</v>
      </c>
      <c r="AP391" s="5" t="n">
        <f aca="false">INDEX($AI$310:$AI$437,$B391-$G391*16+const_one)</f>
        <v>30000000</v>
      </c>
      <c r="AQ391" s="5" t="n">
        <f aca="false">INDEX($AJ$310:$AJ$437,$B391-$H391*32+const_one)</f>
        <v>15000000</v>
      </c>
      <c r="AR391" s="5" t="n">
        <f aca="false">INDEX($AK$310:$AK$437,$B391-$I391*64+const_one)</f>
        <v>5000000</v>
      </c>
      <c r="AS391" s="5" t="n">
        <f aca="false">INDEX($AE$310:$AE$437,$B391+(const_one-$C391)*1+const_one)</f>
        <v>59181647.5125888</v>
      </c>
      <c r="AT391" s="5" t="n">
        <f aca="false">INDEX($AF$310:$AF$437,$B391+(const_one-$D391)*2+const_one)</f>
        <v>419624886.790431</v>
      </c>
      <c r="AU391" s="5" t="n">
        <f aca="false">INDEX($AG$310:$AG$437,$B391+(const_one-$E391)*4+const_one)</f>
        <v>126460621.450359</v>
      </c>
      <c r="AV391" s="5" t="n">
        <f aca="false">INDEX($AH$310:$AH$437,$B391+(const_one-$F391)*8+const_one)</f>
        <v>165812356.592705</v>
      </c>
      <c r="AW391" s="5" t="n">
        <f aca="false">INDEX($AI$310:$AI$437,$B391+(const_one-$G391)*16+const_one)</f>
        <v>222691650.896268</v>
      </c>
      <c r="AX391" s="5" t="n">
        <f aca="false">INDEX($AJ$310:$AJ$437,$B391+(const_one-$H391)*32+const_one)</f>
        <v>301531240.364377</v>
      </c>
      <c r="AY391" s="5" t="n">
        <f aca="false">INDEX($AK$310:$AK$437,$B391+(const_one-$I391)*64+const_one)</f>
        <v>371152751.49378</v>
      </c>
      <c r="AZ391" s="5" t="n">
        <f aca="false">--($C391=--(AS391&gt;AL391))</f>
        <v>1</v>
      </c>
      <c r="BA391" s="5" t="n">
        <f aca="false">--($D391=--(AT391&gt;AM391))</f>
        <v>0</v>
      </c>
      <c r="BB391" s="5" t="n">
        <f aca="false">--($E391=--(AU391&gt;AN391))</f>
        <v>0</v>
      </c>
      <c r="BC391" s="5" t="n">
        <f aca="false">--($F391=--(AV391&gt;AO391))</f>
        <v>0</v>
      </c>
      <c r="BD391" s="5" t="n">
        <f aca="false">--($G391=--(AW391&gt;AP391))</f>
        <v>1</v>
      </c>
      <c r="BE391" s="5" t="n">
        <f aca="false">--($H391=--(AX391&gt;AQ391))</f>
        <v>0</v>
      </c>
      <c r="BF391" s="5" t="n">
        <f aca="false">--($I391=--(AY391&gt;AR391))</f>
        <v>1</v>
      </c>
      <c r="BG391" s="5" t="n">
        <f aca="false">SUM(AZ391:BF391)</f>
        <v>3</v>
      </c>
      <c r="BH391" s="5" t="n">
        <f aca="false">SUM(AE391:AK391)+AB391+AC391+AD391</f>
        <v>2000000000</v>
      </c>
    </row>
    <row r="392" customFormat="false" ht="15" hidden="true" customHeight="false" outlineLevel="0" collapsed="false">
      <c r="A392" s="5" t="n">
        <f aca="false">exit_value_3_usd</f>
        <v>2000000000</v>
      </c>
      <c r="B392" s="2" t="n">
        <f aca="false">ROW()-ROW($B$310)</f>
        <v>82</v>
      </c>
      <c r="C392" s="2" t="n">
        <f aca="false">MOD(QUOTIENT($B392,1),2)</f>
        <v>0</v>
      </c>
      <c r="D392" s="2" t="n">
        <f aca="false">MOD(QUOTIENT($B392,2),2)</f>
        <v>1</v>
      </c>
      <c r="E392" s="2" t="n">
        <f aca="false">MOD(QUOTIENT($B392,4),2)</f>
        <v>0</v>
      </c>
      <c r="F392" s="2" t="n">
        <f aca="false">MOD(QUOTIENT($B392,8),2)</f>
        <v>0</v>
      </c>
      <c r="G392" s="2" t="n">
        <f aca="false">MOD(QUOTIENT($B392,16),2)</f>
        <v>1</v>
      </c>
      <c r="H392" s="2" t="n">
        <f aca="false">MOD(QUOTIENT($B392,32),2)</f>
        <v>0</v>
      </c>
      <c r="I392" s="2" t="n">
        <f aca="false">MOD(QUOTIENT($B392,64),2)</f>
        <v>1</v>
      </c>
      <c r="J392" s="5" t="n">
        <f aca="false">IF($C392=const_zero,MIN(class_series_f_invested_usd,MAX(const_zero,$A392)),const_zero)</f>
        <v>30000000</v>
      </c>
      <c r="K392" s="5" t="n">
        <f aca="false">IF($D392=const_zero,MIN(class_series_e_invested_usd,MAX(const_zero,$A392-SUM($J392:$J392))),const_zero)</f>
        <v>0</v>
      </c>
      <c r="L392" s="5" t="n">
        <f aca="false">IF($E392=const_zero,MIN(class_series_d_invested_usd,MAX(const_zero,$A392-SUM($J392:$K392))),const_zero)</f>
        <v>100000000</v>
      </c>
      <c r="M392" s="5" t="n">
        <f aca="false">IF($F392=const_zero,MIN(class_series_c_invested_usd,MAX(const_zero,$A392-SUM($J392:$L392))),const_zero)</f>
        <v>60000000</v>
      </c>
      <c r="N392" s="5" t="n">
        <f aca="false">IF($G392=const_zero,MIN(class_series_b_invested_usd,MAX(const_zero,$A392-SUM($J392:$M392))),const_zero)</f>
        <v>0</v>
      </c>
      <c r="O392" s="5" t="n">
        <f aca="false">IF($H392=const_zero,MIN(class_series_a_invested_usd,MAX(const_zero,$A392-SUM($J392:$N392))),const_zero)</f>
        <v>15000000</v>
      </c>
      <c r="P392" s="5" t="n">
        <f aca="false">IF($I392=const_zero,MIN(class_seed_invested_usd,MAX(const_zero,$A392-SUM($J392:$O392))),const_zero)</f>
        <v>0</v>
      </c>
      <c r="Q392" s="5" t="n">
        <f aca="false">MAX(const_zero,$A392-SUM($J392:$P392))</f>
        <v>1795000000</v>
      </c>
      <c r="R392" s="9" t="n">
        <f aca="false">common_rsa_total+'Pro-Forma'!$B$10+'Pro-Forma'!$B$11+IF($C392=const_one,'Pro-Forma'!$B$5,const_zero)+IF($D392=const_one,'Pro-Forma'!$F$27,const_zero)+IF($E392=const_one,'Pro-Forma'!$F$26,const_zero)+IF($F392=const_one,'Pro-Forma'!$F$25,const_zero)+IF($G392=const_one,'Pro-Forma'!$F$24,const_zero)+IF($H392=const_one,'Pro-Forma'!$F$23,const_zero)+IF($I392=const_one,'Pro-Forma'!$F$22,const_zero)</f>
        <v>23413833.1063222</v>
      </c>
      <c r="S392" s="23" t="b">
        <f aca="false">IF($R392&gt;const_zero,--($Q392&gt;option_strike_usd*$R392),const_zero)</f>
        <v>1</v>
      </c>
      <c r="T392" s="7" t="n">
        <f aca="false">IF($R392&gt;const_zero,IF($S392=const_one,($Q392+option_strike_usd*pre_f_options_issued)/($R392+pre_f_options_issued),$Q392/$R392),const_zero)</f>
        <v>69.3644970477741</v>
      </c>
      <c r="U392" s="5" t="n">
        <f aca="false">IF($C392=const_one,'Pro-Forma'!$B$5*$T392,const_zero)</f>
        <v>0</v>
      </c>
      <c r="V392" s="5" t="n">
        <f aca="false">IF($D392=const_one,'Pro-Forma'!$F$27*$T392,const_zero)</f>
        <v>425434676.270179</v>
      </c>
      <c r="W392" s="5" t="n">
        <f aca="false">IF($E392=const_one,'Pro-Forma'!$F$26*$T392,const_zero)</f>
        <v>0</v>
      </c>
      <c r="X392" s="5" t="n">
        <f aca="false">IF($F392=const_one,'Pro-Forma'!$F$25*$T392,const_zero)</f>
        <v>0</v>
      </c>
      <c r="Y392" s="5" t="n">
        <f aca="false">IF($G392=const_one,'Pro-Forma'!$F$24*$T392,const_zero)</f>
        <v>208093491.143322</v>
      </c>
      <c r="Z392" s="5" t="n">
        <f aca="false">IF($H392=const_one,'Pro-Forma'!$F$23*$T392,const_zero)</f>
        <v>0</v>
      </c>
      <c r="AA392" s="5" t="n">
        <f aca="false">IF($I392=const_one,'Pro-Forma'!$F$22*$T392,const_zero)</f>
        <v>346822485.238871</v>
      </c>
      <c r="AB392" s="5" t="n">
        <f aca="false">('Pro-Forma'!$B$10+'Pro-Forma'!$B$11)*$T392</f>
        <v>19457631.2982263</v>
      </c>
      <c r="AC392" s="5" t="n">
        <f aca="false">common_rsa_total*$T392</f>
        <v>624280473.429967</v>
      </c>
      <c r="AD392" s="5" t="n">
        <f aca="false">IF($S392=const_one,pre_f_options_issued*($T392-option_strike_usd),const_zero)</f>
        <v>170911242.619435</v>
      </c>
      <c r="AE392" s="5" t="n">
        <f aca="false">J392+U392</f>
        <v>30000000</v>
      </c>
      <c r="AF392" s="5" t="n">
        <f aca="false">K392+V392</f>
        <v>425434676.270179</v>
      </c>
      <c r="AG392" s="5" t="n">
        <f aca="false">L392+W392</f>
        <v>100000000</v>
      </c>
      <c r="AH392" s="5" t="n">
        <f aca="false">M392+X392</f>
        <v>60000000</v>
      </c>
      <c r="AI392" s="5" t="n">
        <f aca="false">N392+Y392</f>
        <v>208093491.143322</v>
      </c>
      <c r="AJ392" s="5" t="n">
        <f aca="false">O392+Z392</f>
        <v>15000000</v>
      </c>
      <c r="AK392" s="5" t="n">
        <f aca="false">P392+AA392</f>
        <v>346822485.238871</v>
      </c>
      <c r="AL392" s="5" t="n">
        <f aca="false">INDEX($AE$310:$AE$437,$B392-$C392*1+const_one)</f>
        <v>30000000</v>
      </c>
      <c r="AM392" s="5" t="n">
        <f aca="false">INDEX($AF$310:$AF$437,$B392-$D392*2+const_one)</f>
        <v>300000000</v>
      </c>
      <c r="AN392" s="5" t="n">
        <f aca="false">INDEX($AG$310:$AG$437,$B392-$E392*4+const_one)</f>
        <v>100000000</v>
      </c>
      <c r="AO392" s="5" t="n">
        <f aca="false">INDEX($AH$310:$AH$437,$B392-$F392*8+const_one)</f>
        <v>60000000</v>
      </c>
      <c r="AP392" s="5" t="n">
        <f aca="false">INDEX($AI$310:$AI$437,$B392-$G392*16+const_one)</f>
        <v>30000000</v>
      </c>
      <c r="AQ392" s="5" t="n">
        <f aca="false">INDEX($AJ$310:$AJ$437,$B392-$H392*32+const_one)</f>
        <v>15000000</v>
      </c>
      <c r="AR392" s="5" t="n">
        <f aca="false">INDEX($AK$310:$AK$437,$B392-$I392*64+const_one)</f>
        <v>5000000</v>
      </c>
      <c r="AS392" s="5" t="n">
        <f aca="false">INDEX($AE$310:$AE$437,$B392+(const_one-$C392)*1+const_one)</f>
        <v>54546886.2138886</v>
      </c>
      <c r="AT392" s="5" t="n">
        <f aca="false">INDEX($AF$310:$AF$437,$B392+(const_one-$D392)*2+const_one)</f>
        <v>425434676.270179</v>
      </c>
      <c r="AU392" s="5" t="n">
        <f aca="false">INDEX($AG$310:$AG$437,$B392+(const_one-$E392)*4+const_one)</f>
        <v>118983825.096384</v>
      </c>
      <c r="AV392" s="5" t="n">
        <f aca="false">INDEX($AH$310:$AH$437,$B392+(const_one-$F392)*8+const_one)</f>
        <v>157449540.062612</v>
      </c>
      <c r="AW392" s="5" t="n">
        <f aca="false">INDEX($AI$310:$AI$437,$B392+(const_one-$G392)*16+const_one)</f>
        <v>208093491.143322</v>
      </c>
      <c r="AX392" s="5" t="n">
        <f aca="false">INDEX($AJ$310:$AJ$437,$B392+(const_one-$H392)*32+const_one)</f>
        <v>293153552.612879</v>
      </c>
      <c r="AY392" s="5" t="n">
        <f aca="false">INDEX($AK$310:$AK$437,$B392+(const_one-$I392)*64+const_one)</f>
        <v>346822485.238871</v>
      </c>
      <c r="AZ392" s="5" t="n">
        <f aca="false">--($C392=--(AS392&gt;AL392))</f>
        <v>0</v>
      </c>
      <c r="BA392" s="5" t="n">
        <f aca="false">--($D392=--(AT392&gt;AM392))</f>
        <v>1</v>
      </c>
      <c r="BB392" s="5" t="n">
        <f aca="false">--($E392=--(AU392&gt;AN392))</f>
        <v>0</v>
      </c>
      <c r="BC392" s="5" t="n">
        <f aca="false">--($F392=--(AV392&gt;AO392))</f>
        <v>0</v>
      </c>
      <c r="BD392" s="5" t="n">
        <f aca="false">--($G392=--(AW392&gt;AP392))</f>
        <v>1</v>
      </c>
      <c r="BE392" s="5" t="n">
        <f aca="false">--($H392=--(AX392&gt;AQ392))</f>
        <v>0</v>
      </c>
      <c r="BF392" s="5" t="n">
        <f aca="false">--($I392=--(AY392&gt;AR392))</f>
        <v>1</v>
      </c>
      <c r="BG392" s="5" t="n">
        <f aca="false">SUM(AZ392:BF392)</f>
        <v>3</v>
      </c>
      <c r="BH392" s="5" t="n">
        <f aca="false">SUM(AE392:AK392)+AB392+AC392+AD392</f>
        <v>2000000000</v>
      </c>
    </row>
    <row r="393" customFormat="false" ht="15" hidden="true" customHeight="false" outlineLevel="0" collapsed="false">
      <c r="A393" s="5" t="n">
        <f aca="false">exit_value_3_usd</f>
        <v>2000000000</v>
      </c>
      <c r="B393" s="2" t="n">
        <f aca="false">ROW()-ROW($B$310)</f>
        <v>83</v>
      </c>
      <c r="C393" s="2" t="n">
        <f aca="false">MOD(QUOTIENT($B393,1),2)</f>
        <v>1</v>
      </c>
      <c r="D393" s="2" t="n">
        <f aca="false">MOD(QUOTIENT($B393,2),2)</f>
        <v>1</v>
      </c>
      <c r="E393" s="2" t="n">
        <f aca="false">MOD(QUOTIENT($B393,4),2)</f>
        <v>0</v>
      </c>
      <c r="F393" s="2" t="n">
        <f aca="false">MOD(QUOTIENT($B393,8),2)</f>
        <v>0</v>
      </c>
      <c r="G393" s="2" t="n">
        <f aca="false">MOD(QUOTIENT($B393,16),2)</f>
        <v>1</v>
      </c>
      <c r="H393" s="2" t="n">
        <f aca="false">MOD(QUOTIENT($B393,32),2)</f>
        <v>0</v>
      </c>
      <c r="I393" s="2" t="n">
        <f aca="false">MOD(QUOTIENT($B393,64),2)</f>
        <v>1</v>
      </c>
      <c r="J393" s="5" t="n">
        <f aca="false">IF($C393=const_zero,MIN(class_series_f_invested_usd,MAX(const_zero,$A393)),const_zero)</f>
        <v>0</v>
      </c>
      <c r="K393" s="5" t="n">
        <f aca="false">IF($D393=const_zero,MIN(class_series_e_invested_usd,MAX(const_zero,$A393-SUM($J393:$J393))),const_zero)</f>
        <v>0</v>
      </c>
      <c r="L393" s="5" t="n">
        <f aca="false">IF($E393=const_zero,MIN(class_series_d_invested_usd,MAX(const_zero,$A393-SUM($J393:$K393))),const_zero)</f>
        <v>100000000</v>
      </c>
      <c r="M393" s="5" t="n">
        <f aca="false">IF($F393=const_zero,MIN(class_series_c_invested_usd,MAX(const_zero,$A393-SUM($J393:$L393))),const_zero)</f>
        <v>60000000</v>
      </c>
      <c r="N393" s="5" t="n">
        <f aca="false">IF($G393=const_zero,MIN(class_series_b_invested_usd,MAX(const_zero,$A393-SUM($J393:$M393))),const_zero)</f>
        <v>0</v>
      </c>
      <c r="O393" s="5" t="n">
        <f aca="false">IF($H393=const_zero,MIN(class_series_a_invested_usd,MAX(const_zero,$A393-SUM($J393:$N393))),const_zero)</f>
        <v>15000000</v>
      </c>
      <c r="P393" s="5" t="n">
        <f aca="false">IF($I393=const_zero,MIN(class_seed_invested_usd,MAX(const_zero,$A393-SUM($J393:$O393))),const_zero)</f>
        <v>0</v>
      </c>
      <c r="Q393" s="5" t="n">
        <f aca="false">MAX(const_zero,$A393-SUM($J393:$P393))</f>
        <v>1825000000</v>
      </c>
      <c r="R393" s="9" t="n">
        <f aca="false">common_rsa_total+'Pro-Forma'!$B$10+'Pro-Forma'!$B$11+IF($C393=const_one,'Pro-Forma'!$B$5,const_zero)+IF($D393=const_one,'Pro-Forma'!$F$27,const_zero)+IF($E393=const_one,'Pro-Forma'!$F$26,const_zero)+IF($F393=const_one,'Pro-Forma'!$F$25,const_zero)+IF($G393=const_one,'Pro-Forma'!$F$24,const_zero)+IF($H393=const_one,'Pro-Forma'!$F$23,const_zero)+IF($I393=const_one,'Pro-Forma'!$F$22,const_zero)</f>
        <v>24211101.1755256</v>
      </c>
      <c r="S393" s="23" t="b">
        <f aca="false">IF($R393&gt;const_zero,--($Q393&gt;option_strike_usd*$R393),const_zero)</f>
        <v>1</v>
      </c>
      <c r="T393" s="7" t="n">
        <f aca="false">IF($R393&gt;const_zero,IF($S393=const_one,($Q393+option_strike_usd*pre_f_options_issued)/($R393+pre_f_options_issued),$Q393/$R393),const_zero)</f>
        <v>68.4172467466251</v>
      </c>
      <c r="U393" s="5" t="n">
        <f aca="false">IF($C393=const_one,'Pro-Forma'!$B$5*$T393,const_zero)</f>
        <v>54546886.2138886</v>
      </c>
      <c r="V393" s="5" t="n">
        <f aca="false">IF($D393=const_one,'Pro-Forma'!$F$27*$T393,const_zero)</f>
        <v>419624886.790431</v>
      </c>
      <c r="W393" s="5" t="n">
        <f aca="false">IF($E393=const_one,'Pro-Forma'!$F$26*$T393,const_zero)</f>
        <v>0</v>
      </c>
      <c r="X393" s="5" t="n">
        <f aca="false">IF($F393=const_one,'Pro-Forma'!$F$25*$T393,const_zero)</f>
        <v>0</v>
      </c>
      <c r="Y393" s="5" t="n">
        <f aca="false">IF($G393=const_one,'Pro-Forma'!$F$24*$T393,const_zero)</f>
        <v>205251740.239875</v>
      </c>
      <c r="Z393" s="5" t="n">
        <f aca="false">IF($H393=const_one,'Pro-Forma'!$F$23*$T393,const_zero)</f>
        <v>0</v>
      </c>
      <c r="AA393" s="5" t="n">
        <f aca="false">IF($I393=const_one,'Pro-Forma'!$F$22*$T393,const_zero)</f>
        <v>342086233.733126</v>
      </c>
      <c r="AB393" s="5" t="n">
        <f aca="false">('Pro-Forma'!$B$10+'Pro-Forma'!$B$11)*$T393</f>
        <v>19191915.4364909</v>
      </c>
      <c r="AC393" s="5" t="n">
        <f aca="false">common_rsa_total*$T393</f>
        <v>615755220.719626</v>
      </c>
      <c r="AD393" s="5" t="n">
        <f aca="false">IF($S393=const_one,pre_f_options_issued*($T393-option_strike_usd),const_zero)</f>
        <v>168543116.866563</v>
      </c>
      <c r="AE393" s="5" t="n">
        <f aca="false">J393+U393</f>
        <v>54546886.2138886</v>
      </c>
      <c r="AF393" s="5" t="n">
        <f aca="false">K393+V393</f>
        <v>419624886.790431</v>
      </c>
      <c r="AG393" s="5" t="n">
        <f aca="false">L393+W393</f>
        <v>100000000</v>
      </c>
      <c r="AH393" s="5" t="n">
        <f aca="false">M393+X393</f>
        <v>60000000</v>
      </c>
      <c r="AI393" s="5" t="n">
        <f aca="false">N393+Y393</f>
        <v>205251740.239875</v>
      </c>
      <c r="AJ393" s="5" t="n">
        <f aca="false">O393+Z393</f>
        <v>15000000</v>
      </c>
      <c r="AK393" s="5" t="n">
        <f aca="false">P393+AA393</f>
        <v>342086233.733126</v>
      </c>
      <c r="AL393" s="5" t="n">
        <f aca="false">INDEX($AE$310:$AE$437,$B393-$C393*1+const_one)</f>
        <v>30000000</v>
      </c>
      <c r="AM393" s="5" t="n">
        <f aca="false">INDEX($AF$310:$AF$437,$B393-$D393*2+const_one)</f>
        <v>300000000</v>
      </c>
      <c r="AN393" s="5" t="n">
        <f aca="false">INDEX($AG$310:$AG$437,$B393-$E393*4+const_one)</f>
        <v>100000000</v>
      </c>
      <c r="AO393" s="5" t="n">
        <f aca="false">INDEX($AH$310:$AH$437,$B393-$F393*8+const_one)</f>
        <v>60000000</v>
      </c>
      <c r="AP393" s="5" t="n">
        <f aca="false">INDEX($AI$310:$AI$437,$B393-$G393*16+const_one)</f>
        <v>30000000</v>
      </c>
      <c r="AQ393" s="5" t="n">
        <f aca="false">INDEX($AJ$310:$AJ$437,$B393-$H393*32+const_one)</f>
        <v>15000000</v>
      </c>
      <c r="AR393" s="5" t="n">
        <f aca="false">INDEX($AK$310:$AK$437,$B393-$I393*64+const_one)</f>
        <v>5000000</v>
      </c>
      <c r="AS393" s="5" t="n">
        <f aca="false">INDEX($AE$310:$AE$437,$B393+(const_one-$C393)*1+const_one)</f>
        <v>54546886.2138886</v>
      </c>
      <c r="AT393" s="5" t="n">
        <f aca="false">INDEX($AF$310:$AF$437,$B393+(const_one-$D393)*2+const_one)</f>
        <v>419624886.790431</v>
      </c>
      <c r="AU393" s="5" t="n">
        <f aca="false">INDEX($AG$310:$AG$437,$B393+(const_one-$E393)*4+const_one)</f>
        <v>117477309.487267</v>
      </c>
      <c r="AV393" s="5" t="n">
        <f aca="false">INDEX($AH$310:$AH$437,$B393+(const_one-$F393)*8+const_one)</f>
        <v>155610740.13265</v>
      </c>
      <c r="AW393" s="5" t="n">
        <f aca="false">INDEX($AI$310:$AI$437,$B393+(const_one-$G393)*16+const_one)</f>
        <v>205251740.239875</v>
      </c>
      <c r="AX393" s="5" t="n">
        <f aca="false">INDEX($AJ$310:$AJ$437,$B393+(const_one-$H393)*32+const_one)</f>
        <v>290513405.66849</v>
      </c>
      <c r="AY393" s="5" t="n">
        <f aca="false">INDEX($AK$310:$AK$437,$B393+(const_one-$I393)*64+const_one)</f>
        <v>342086233.733126</v>
      </c>
      <c r="AZ393" s="5" t="n">
        <f aca="false">--($C393=--(AS393&gt;AL393))</f>
        <v>1</v>
      </c>
      <c r="BA393" s="5" t="n">
        <f aca="false">--($D393=--(AT393&gt;AM393))</f>
        <v>1</v>
      </c>
      <c r="BB393" s="5" t="n">
        <f aca="false">--($E393=--(AU393&gt;AN393))</f>
        <v>0</v>
      </c>
      <c r="BC393" s="5" t="n">
        <f aca="false">--($F393=--(AV393&gt;AO393))</f>
        <v>0</v>
      </c>
      <c r="BD393" s="5" t="n">
        <f aca="false">--($G393=--(AW393&gt;AP393))</f>
        <v>1</v>
      </c>
      <c r="BE393" s="5" t="n">
        <f aca="false">--($H393=--(AX393&gt;AQ393))</f>
        <v>0</v>
      </c>
      <c r="BF393" s="5" t="n">
        <f aca="false">--($I393=--(AY393&gt;AR393))</f>
        <v>1</v>
      </c>
      <c r="BG393" s="5" t="n">
        <f aca="false">SUM(AZ393:BF393)</f>
        <v>4</v>
      </c>
      <c r="BH393" s="5" t="n">
        <f aca="false">SUM(AE393:AK393)+AB393+AC393+AD393</f>
        <v>2000000000</v>
      </c>
    </row>
    <row r="394" customFormat="false" ht="15" hidden="true" customHeight="false" outlineLevel="0" collapsed="false">
      <c r="A394" s="5" t="n">
        <f aca="false">exit_value_3_usd</f>
        <v>2000000000</v>
      </c>
      <c r="B394" s="2" t="n">
        <f aca="false">ROW()-ROW($B$310)</f>
        <v>84</v>
      </c>
      <c r="C394" s="2" t="n">
        <f aca="false">MOD(QUOTIENT($B394,1),2)</f>
        <v>0</v>
      </c>
      <c r="D394" s="2" t="n">
        <f aca="false">MOD(QUOTIENT($B394,2),2)</f>
        <v>0</v>
      </c>
      <c r="E394" s="2" t="n">
        <f aca="false">MOD(QUOTIENT($B394,4),2)</f>
        <v>1</v>
      </c>
      <c r="F394" s="2" t="n">
        <f aca="false">MOD(QUOTIENT($B394,8),2)</f>
        <v>0</v>
      </c>
      <c r="G394" s="2" t="n">
        <f aca="false">MOD(QUOTIENT($B394,16),2)</f>
        <v>1</v>
      </c>
      <c r="H394" s="2" t="n">
        <f aca="false">MOD(QUOTIENT($B394,32),2)</f>
        <v>0</v>
      </c>
      <c r="I394" s="2" t="n">
        <f aca="false">MOD(QUOTIENT($B394,64),2)</f>
        <v>1</v>
      </c>
      <c r="J394" s="5" t="n">
        <f aca="false">IF($C394=const_zero,MIN(class_series_f_invested_usd,MAX(const_zero,$A394)),const_zero)</f>
        <v>30000000</v>
      </c>
      <c r="K394" s="5" t="n">
        <f aca="false">IF($D394=const_zero,MIN(class_series_e_invested_usd,MAX(const_zero,$A394-SUM($J394:$J394))),const_zero)</f>
        <v>300000000</v>
      </c>
      <c r="L394" s="5" t="n">
        <f aca="false">IF($E394=const_zero,MIN(class_series_d_invested_usd,MAX(const_zero,$A394-SUM($J394:$K394))),const_zero)</f>
        <v>0</v>
      </c>
      <c r="M394" s="5" t="n">
        <f aca="false">IF($F394=const_zero,MIN(class_series_c_invested_usd,MAX(const_zero,$A394-SUM($J394:$L394))),const_zero)</f>
        <v>60000000</v>
      </c>
      <c r="N394" s="5" t="n">
        <f aca="false">IF($G394=const_zero,MIN(class_series_b_invested_usd,MAX(const_zero,$A394-SUM($J394:$M394))),const_zero)</f>
        <v>0</v>
      </c>
      <c r="O394" s="5" t="n">
        <f aca="false">IF($H394=const_zero,MIN(class_series_a_invested_usd,MAX(const_zero,$A394-SUM($J394:$N394))),const_zero)</f>
        <v>15000000</v>
      </c>
      <c r="P394" s="5" t="n">
        <f aca="false">IF($I394=const_zero,MIN(class_seed_invested_usd,MAX(const_zero,$A394-SUM($J394:$O394))),const_zero)</f>
        <v>0</v>
      </c>
      <c r="Q394" s="5" t="n">
        <f aca="false">MAX(const_zero,$A394-SUM($J394:$P394))</f>
        <v>1595000000</v>
      </c>
      <c r="R394" s="9" t="n">
        <f aca="false">common_rsa_total+'Pro-Forma'!$B$10+'Pro-Forma'!$B$11+IF($C394=const_one,'Pro-Forma'!$B$5,const_zero)+IF($D394=const_one,'Pro-Forma'!$F$27,const_zero)+IF($E394=const_one,'Pro-Forma'!$F$26,const_zero)+IF($F394=const_one,'Pro-Forma'!$F$25,const_zero)+IF($G394=const_one,'Pro-Forma'!$F$24,const_zero)+IF($H394=const_one,'Pro-Forma'!$F$23,const_zero)+IF($I394=const_one,'Pro-Forma'!$F$22,const_zero)</f>
        <v>19014164.1892672</v>
      </c>
      <c r="S394" s="23" t="b">
        <f aca="false">IF($R394&gt;const_zero,--($Q394&gt;option_strike_usd*$R394),const_zero)</f>
        <v>1</v>
      </c>
      <c r="T394" s="7" t="n">
        <f aca="false">IF($R394&gt;const_zero,IF($S394=const_one,($Q394+option_strike_usd*pre_f_options_issued)/($R394+pre_f_options_issued),$Q394/$R394),const_zero)</f>
        <v>74.2534074736191</v>
      </c>
      <c r="U394" s="5" t="n">
        <f aca="false">IF($C394=const_one,'Pro-Forma'!$B$5*$T394,const_zero)</f>
        <v>0</v>
      </c>
      <c r="V394" s="5" t="n">
        <f aca="false">IF($D394=const_one,'Pro-Forma'!$F$27*$T394,const_zero)</f>
        <v>0</v>
      </c>
      <c r="W394" s="5" t="n">
        <f aca="false">IF($E394=const_one,'Pro-Forma'!$F$26*$T394,const_zero)</f>
        <v>128729520.871977</v>
      </c>
      <c r="X394" s="5" t="n">
        <f aca="false">IF($F394=const_one,'Pro-Forma'!$F$25*$T394,const_zero)</f>
        <v>0</v>
      </c>
      <c r="Y394" s="5" t="n">
        <f aca="false">IF($G394=const_one,'Pro-Forma'!$F$24*$T394,const_zero)</f>
        <v>222760222.420857</v>
      </c>
      <c r="Z394" s="5" t="n">
        <f aca="false">IF($H394=const_one,'Pro-Forma'!$F$23*$T394,const_zero)</f>
        <v>0</v>
      </c>
      <c r="AA394" s="5" t="n">
        <f aca="false">IF($I394=const_one,'Pro-Forma'!$F$22*$T394,const_zero)</f>
        <v>371267037.368095</v>
      </c>
      <c r="AB394" s="5" t="n">
        <f aca="false">('Pro-Forma'!$B$10+'Pro-Forma'!$B$11)*$T394</f>
        <v>20829033.3924508</v>
      </c>
      <c r="AC394" s="5" t="n">
        <f aca="false">common_rsa_total*$T394</f>
        <v>668280667.262572</v>
      </c>
      <c r="AD394" s="5" t="n">
        <f aca="false">IF($S394=const_one,pre_f_options_issued*($T394-option_strike_usd),const_zero)</f>
        <v>183133518.684048</v>
      </c>
      <c r="AE394" s="5" t="n">
        <f aca="false">J394+U394</f>
        <v>30000000</v>
      </c>
      <c r="AF394" s="5" t="n">
        <f aca="false">K394+V394</f>
        <v>300000000</v>
      </c>
      <c r="AG394" s="5" t="n">
        <f aca="false">L394+W394</f>
        <v>128729520.871977</v>
      </c>
      <c r="AH394" s="5" t="n">
        <f aca="false">M394+X394</f>
        <v>60000000</v>
      </c>
      <c r="AI394" s="5" t="n">
        <f aca="false">N394+Y394</f>
        <v>222760222.420857</v>
      </c>
      <c r="AJ394" s="5" t="n">
        <f aca="false">O394+Z394</f>
        <v>15000000</v>
      </c>
      <c r="AK394" s="5" t="n">
        <f aca="false">P394+AA394</f>
        <v>371267037.368095</v>
      </c>
      <c r="AL394" s="5" t="n">
        <f aca="false">INDEX($AE$310:$AE$437,$B394-$C394*1+const_one)</f>
        <v>30000000</v>
      </c>
      <c r="AM394" s="5" t="n">
        <f aca="false">INDEX($AF$310:$AF$437,$B394-$D394*2+const_one)</f>
        <v>300000000</v>
      </c>
      <c r="AN394" s="5" t="n">
        <f aca="false">INDEX($AG$310:$AG$437,$B394-$E394*4+const_one)</f>
        <v>100000000</v>
      </c>
      <c r="AO394" s="5" t="n">
        <f aca="false">INDEX($AH$310:$AH$437,$B394-$F394*8+const_one)</f>
        <v>60000000</v>
      </c>
      <c r="AP394" s="5" t="n">
        <f aca="false">INDEX($AI$310:$AI$437,$B394-$G394*16+const_one)</f>
        <v>30000000</v>
      </c>
      <c r="AQ394" s="5" t="n">
        <f aca="false">INDEX($AJ$310:$AJ$437,$B394-$H394*32+const_one)</f>
        <v>15000000</v>
      </c>
      <c r="AR394" s="5" t="n">
        <f aca="false">INDEX($AK$310:$AK$437,$B394-$I394*64+const_one)</f>
        <v>5000000</v>
      </c>
      <c r="AS394" s="5" t="n">
        <f aca="false">INDEX($AE$310:$AE$437,$B394+(const_one-$C394)*1+const_one)</f>
        <v>58156453.9468676</v>
      </c>
      <c r="AT394" s="5" t="n">
        <f aca="false">INDEX($AF$310:$AF$437,$B394+(const_one-$D394)*2+const_one)</f>
        <v>420941559.450012</v>
      </c>
      <c r="AU394" s="5" t="n">
        <f aca="false">INDEX($AG$310:$AG$437,$B394+(const_one-$E394)*4+const_one)</f>
        <v>128729520.871977</v>
      </c>
      <c r="AV394" s="5" t="n">
        <f aca="false">INDEX($AH$310:$AH$437,$B394+(const_one-$F394)*8+const_one)</f>
        <v>166344931.335102</v>
      </c>
      <c r="AW394" s="5" t="n">
        <f aca="false">INDEX($AI$310:$AI$437,$B394+(const_one-$G394)*16+const_one)</f>
        <v>222760222.420857</v>
      </c>
      <c r="AX394" s="5" t="n">
        <f aca="false">INDEX($AJ$310:$AJ$437,$B394+(const_one-$H394)*32+const_one)</f>
        <v>304082751.485097</v>
      </c>
      <c r="AY394" s="5" t="n">
        <f aca="false">INDEX($AK$310:$AK$437,$B394+(const_one-$I394)*64+const_one)</f>
        <v>371267037.368095</v>
      </c>
      <c r="AZ394" s="5" t="n">
        <f aca="false">--($C394=--(AS394&gt;AL394))</f>
        <v>0</v>
      </c>
      <c r="BA394" s="5" t="n">
        <f aca="false">--($D394=--(AT394&gt;AM394))</f>
        <v>0</v>
      </c>
      <c r="BB394" s="5" t="n">
        <f aca="false">--($E394=--(AU394&gt;AN394))</f>
        <v>1</v>
      </c>
      <c r="BC394" s="5" t="n">
        <f aca="false">--($F394=--(AV394&gt;AO394))</f>
        <v>0</v>
      </c>
      <c r="BD394" s="5" t="n">
        <f aca="false">--($G394=--(AW394&gt;AP394))</f>
        <v>1</v>
      </c>
      <c r="BE394" s="5" t="n">
        <f aca="false">--($H394=--(AX394&gt;AQ394))</f>
        <v>0</v>
      </c>
      <c r="BF394" s="5" t="n">
        <f aca="false">--($I394=--(AY394&gt;AR394))</f>
        <v>1</v>
      </c>
      <c r="BG394" s="5" t="n">
        <f aca="false">SUM(AZ394:BF394)</f>
        <v>3</v>
      </c>
      <c r="BH394" s="5" t="n">
        <f aca="false">SUM(AE394:AK394)+AB394+AC394+AD394</f>
        <v>2000000000</v>
      </c>
    </row>
    <row r="395" customFormat="false" ht="15" hidden="true" customHeight="false" outlineLevel="0" collapsed="false">
      <c r="A395" s="5" t="n">
        <f aca="false">exit_value_3_usd</f>
        <v>2000000000</v>
      </c>
      <c r="B395" s="2" t="n">
        <f aca="false">ROW()-ROW($B$310)</f>
        <v>85</v>
      </c>
      <c r="C395" s="2" t="n">
        <f aca="false">MOD(QUOTIENT($B395,1),2)</f>
        <v>1</v>
      </c>
      <c r="D395" s="2" t="n">
        <f aca="false">MOD(QUOTIENT($B395,2),2)</f>
        <v>0</v>
      </c>
      <c r="E395" s="2" t="n">
        <f aca="false">MOD(QUOTIENT($B395,4),2)</f>
        <v>1</v>
      </c>
      <c r="F395" s="2" t="n">
        <f aca="false">MOD(QUOTIENT($B395,8),2)</f>
        <v>0</v>
      </c>
      <c r="G395" s="2" t="n">
        <f aca="false">MOD(QUOTIENT($B395,16),2)</f>
        <v>1</v>
      </c>
      <c r="H395" s="2" t="n">
        <f aca="false">MOD(QUOTIENT($B395,32),2)</f>
        <v>0</v>
      </c>
      <c r="I395" s="2" t="n">
        <f aca="false">MOD(QUOTIENT($B395,64),2)</f>
        <v>1</v>
      </c>
      <c r="J395" s="5" t="n">
        <f aca="false">IF($C395=const_zero,MIN(class_series_f_invested_usd,MAX(const_zero,$A395)),const_zero)</f>
        <v>0</v>
      </c>
      <c r="K395" s="5" t="n">
        <f aca="false">IF($D395=const_zero,MIN(class_series_e_invested_usd,MAX(const_zero,$A395-SUM($J395:$J395))),const_zero)</f>
        <v>300000000</v>
      </c>
      <c r="L395" s="5" t="n">
        <f aca="false">IF($E395=const_zero,MIN(class_series_d_invested_usd,MAX(const_zero,$A395-SUM($J395:$K395))),const_zero)</f>
        <v>0</v>
      </c>
      <c r="M395" s="5" t="n">
        <f aca="false">IF($F395=const_zero,MIN(class_series_c_invested_usd,MAX(const_zero,$A395-SUM($J395:$L395))),const_zero)</f>
        <v>60000000</v>
      </c>
      <c r="N395" s="5" t="n">
        <f aca="false">IF($G395=const_zero,MIN(class_series_b_invested_usd,MAX(const_zero,$A395-SUM($J395:$M395))),const_zero)</f>
        <v>0</v>
      </c>
      <c r="O395" s="5" t="n">
        <f aca="false">IF($H395=const_zero,MIN(class_series_a_invested_usd,MAX(const_zero,$A395-SUM($J395:$N395))),const_zero)</f>
        <v>15000000</v>
      </c>
      <c r="P395" s="5" t="n">
        <f aca="false">IF($I395=const_zero,MIN(class_seed_invested_usd,MAX(const_zero,$A395-SUM($J395:$O395))),const_zero)</f>
        <v>0</v>
      </c>
      <c r="Q395" s="5" t="n">
        <f aca="false">MAX(const_zero,$A395-SUM($J395:$P395))</f>
        <v>1625000000</v>
      </c>
      <c r="R395" s="9" t="n">
        <f aca="false">common_rsa_total+'Pro-Forma'!$B$10+'Pro-Forma'!$B$11+IF($C395=const_one,'Pro-Forma'!$B$5,const_zero)+IF($D395=const_one,'Pro-Forma'!$F$27,const_zero)+IF($E395=const_one,'Pro-Forma'!$F$26,const_zero)+IF($F395=const_one,'Pro-Forma'!$F$25,const_zero)+IF($G395=const_one,'Pro-Forma'!$F$24,const_zero)+IF($H395=const_one,'Pro-Forma'!$F$23,const_zero)+IF($I395=const_one,'Pro-Forma'!$F$22,const_zero)</f>
        <v>19811432.2584705</v>
      </c>
      <c r="S395" s="23" t="b">
        <f aca="false">IF($R395&gt;const_zero,--($Q395&gt;option_strike_usd*$R395),const_zero)</f>
        <v>1</v>
      </c>
      <c r="T395" s="7" t="n">
        <f aca="false">IF($R395&gt;const_zero,IF($S395=const_one,($Q395+option_strike_usd*pre_f_options_issued)/($R395+pre_f_options_issued),$Q395/$R395),const_zero)</f>
        <v>72.9446671619265</v>
      </c>
      <c r="U395" s="5" t="n">
        <f aca="false">IF($C395=const_one,'Pro-Forma'!$B$5*$T395,const_zero)</f>
        <v>58156453.9468676</v>
      </c>
      <c r="V395" s="5" t="n">
        <f aca="false">IF($D395=const_one,'Pro-Forma'!$F$27*$T395,const_zero)</f>
        <v>0</v>
      </c>
      <c r="W395" s="5" t="n">
        <f aca="false">IF($E395=const_one,'Pro-Forma'!$F$26*$T395,const_zero)</f>
        <v>126460621.450359</v>
      </c>
      <c r="X395" s="5" t="n">
        <f aca="false">IF($F395=const_one,'Pro-Forma'!$F$25*$T395,const_zero)</f>
        <v>0</v>
      </c>
      <c r="Y395" s="5" t="n">
        <f aca="false">IF($G395=const_one,'Pro-Forma'!$F$24*$T395,const_zero)</f>
        <v>218834001.485779</v>
      </c>
      <c r="Z395" s="5" t="n">
        <f aca="false">IF($H395=const_one,'Pro-Forma'!$F$23*$T395,const_zero)</f>
        <v>0</v>
      </c>
      <c r="AA395" s="5" t="n">
        <f aca="false">IF($I395=const_one,'Pro-Forma'!$F$22*$T395,const_zero)</f>
        <v>364723335.809632</v>
      </c>
      <c r="AB395" s="5" t="n">
        <f aca="false">('Pro-Forma'!$B$10+'Pro-Forma'!$B$11)*$T395</f>
        <v>20461914.9452068</v>
      </c>
      <c r="AC395" s="5" t="n">
        <f aca="false">common_rsa_total*$T395</f>
        <v>656502004.457339</v>
      </c>
      <c r="AD395" s="5" t="n">
        <f aca="false">IF($S395=const_one,pre_f_options_issued*($T395-option_strike_usd),const_zero)</f>
        <v>179861667.904816</v>
      </c>
      <c r="AE395" s="5" t="n">
        <f aca="false">J395+U395</f>
        <v>58156453.9468676</v>
      </c>
      <c r="AF395" s="5" t="n">
        <f aca="false">K395+V395</f>
        <v>300000000</v>
      </c>
      <c r="AG395" s="5" t="n">
        <f aca="false">L395+W395</f>
        <v>126460621.450359</v>
      </c>
      <c r="AH395" s="5" t="n">
        <f aca="false">M395+X395</f>
        <v>60000000</v>
      </c>
      <c r="AI395" s="5" t="n">
        <f aca="false">N395+Y395</f>
        <v>218834001.485779</v>
      </c>
      <c r="AJ395" s="5" t="n">
        <f aca="false">O395+Z395</f>
        <v>15000000</v>
      </c>
      <c r="AK395" s="5" t="n">
        <f aca="false">P395+AA395</f>
        <v>364723335.809632</v>
      </c>
      <c r="AL395" s="5" t="n">
        <f aca="false">INDEX($AE$310:$AE$437,$B395-$C395*1+const_one)</f>
        <v>30000000</v>
      </c>
      <c r="AM395" s="5" t="n">
        <f aca="false">INDEX($AF$310:$AF$437,$B395-$D395*2+const_one)</f>
        <v>300000000</v>
      </c>
      <c r="AN395" s="5" t="n">
        <f aca="false">INDEX($AG$310:$AG$437,$B395-$E395*4+const_one)</f>
        <v>100000000</v>
      </c>
      <c r="AO395" s="5" t="n">
        <f aca="false">INDEX($AH$310:$AH$437,$B395-$F395*8+const_one)</f>
        <v>60000000</v>
      </c>
      <c r="AP395" s="5" t="n">
        <f aca="false">INDEX($AI$310:$AI$437,$B395-$G395*16+const_one)</f>
        <v>30000000</v>
      </c>
      <c r="AQ395" s="5" t="n">
        <f aca="false">INDEX($AJ$310:$AJ$437,$B395-$H395*32+const_one)</f>
        <v>15000000</v>
      </c>
      <c r="AR395" s="5" t="n">
        <f aca="false">INDEX($AK$310:$AK$437,$B395-$I395*64+const_one)</f>
        <v>5000000</v>
      </c>
      <c r="AS395" s="5" t="n">
        <f aca="false">INDEX($AE$310:$AE$437,$B395+(const_one-$C395)*1+const_one)</f>
        <v>58156453.9468676</v>
      </c>
      <c r="AT395" s="5" t="n">
        <f aca="false">INDEX($AF$310:$AF$437,$B395+(const_one-$D395)*2+const_one)</f>
        <v>415611801.14611</v>
      </c>
      <c r="AU395" s="5" t="n">
        <f aca="false">INDEX($AG$310:$AG$437,$B395+(const_one-$E395)*4+const_one)</f>
        <v>126460621.450359</v>
      </c>
      <c r="AV395" s="5" t="n">
        <f aca="false">INDEX($AH$310:$AH$437,$B395+(const_one-$F395)*8+const_one)</f>
        <v>163891754.94317</v>
      </c>
      <c r="AW395" s="5" t="n">
        <f aca="false">INDEX($AI$310:$AI$437,$B395+(const_one-$G395)*16+const_one)</f>
        <v>218834001.485779</v>
      </c>
      <c r="AX395" s="5" t="n">
        <f aca="false">INDEX($AJ$310:$AJ$437,$B395+(const_one-$H395)*32+const_one)</f>
        <v>300698254.206457</v>
      </c>
      <c r="AY395" s="5" t="n">
        <f aca="false">INDEX($AK$310:$AK$437,$B395+(const_one-$I395)*64+const_one)</f>
        <v>364723335.809632</v>
      </c>
      <c r="AZ395" s="5" t="n">
        <f aca="false">--($C395=--(AS395&gt;AL395))</f>
        <v>1</v>
      </c>
      <c r="BA395" s="5" t="n">
        <f aca="false">--($D395=--(AT395&gt;AM395))</f>
        <v>0</v>
      </c>
      <c r="BB395" s="5" t="n">
        <f aca="false">--($E395=--(AU395&gt;AN395))</f>
        <v>1</v>
      </c>
      <c r="BC395" s="5" t="n">
        <f aca="false">--($F395=--(AV395&gt;AO395))</f>
        <v>0</v>
      </c>
      <c r="BD395" s="5" t="n">
        <f aca="false">--($G395=--(AW395&gt;AP395))</f>
        <v>1</v>
      </c>
      <c r="BE395" s="5" t="n">
        <f aca="false">--($H395=--(AX395&gt;AQ395))</f>
        <v>0</v>
      </c>
      <c r="BF395" s="5" t="n">
        <f aca="false">--($I395=--(AY395&gt;AR395))</f>
        <v>1</v>
      </c>
      <c r="BG395" s="5" t="n">
        <f aca="false">SUM(AZ395:BF395)</f>
        <v>4</v>
      </c>
      <c r="BH395" s="5" t="n">
        <f aca="false">SUM(AE395:AK395)+AB395+AC395+AD395</f>
        <v>2000000000</v>
      </c>
    </row>
    <row r="396" customFormat="false" ht="15" hidden="true" customHeight="false" outlineLevel="0" collapsed="false">
      <c r="A396" s="5" t="n">
        <f aca="false">exit_value_3_usd</f>
        <v>2000000000</v>
      </c>
      <c r="B396" s="2" t="n">
        <f aca="false">ROW()-ROW($B$310)</f>
        <v>86</v>
      </c>
      <c r="C396" s="2" t="n">
        <f aca="false">MOD(QUOTIENT($B396,1),2)</f>
        <v>0</v>
      </c>
      <c r="D396" s="2" t="n">
        <f aca="false">MOD(QUOTIENT($B396,2),2)</f>
        <v>1</v>
      </c>
      <c r="E396" s="2" t="n">
        <f aca="false">MOD(QUOTIENT($B396,4),2)</f>
        <v>1</v>
      </c>
      <c r="F396" s="2" t="n">
        <f aca="false">MOD(QUOTIENT($B396,8),2)</f>
        <v>0</v>
      </c>
      <c r="G396" s="2" t="n">
        <f aca="false">MOD(QUOTIENT($B396,16),2)</f>
        <v>1</v>
      </c>
      <c r="H396" s="2" t="n">
        <f aca="false">MOD(QUOTIENT($B396,32),2)</f>
        <v>0</v>
      </c>
      <c r="I396" s="2" t="n">
        <f aca="false">MOD(QUOTIENT($B396,64),2)</f>
        <v>1</v>
      </c>
      <c r="J396" s="5" t="n">
        <f aca="false">IF($C396=const_zero,MIN(class_series_f_invested_usd,MAX(const_zero,$A396)),const_zero)</f>
        <v>30000000</v>
      </c>
      <c r="K396" s="5" t="n">
        <f aca="false">IF($D396=const_zero,MIN(class_series_e_invested_usd,MAX(const_zero,$A396-SUM($J396:$J396))),const_zero)</f>
        <v>0</v>
      </c>
      <c r="L396" s="5" t="n">
        <f aca="false">IF($E396=const_zero,MIN(class_series_d_invested_usd,MAX(const_zero,$A396-SUM($J396:$K396))),const_zero)</f>
        <v>0</v>
      </c>
      <c r="M396" s="5" t="n">
        <f aca="false">IF($F396=const_zero,MIN(class_series_c_invested_usd,MAX(const_zero,$A396-SUM($J396:$L396))),const_zero)</f>
        <v>60000000</v>
      </c>
      <c r="N396" s="5" t="n">
        <f aca="false">IF($G396=const_zero,MIN(class_series_b_invested_usd,MAX(const_zero,$A396-SUM($J396:$M396))),const_zero)</f>
        <v>0</v>
      </c>
      <c r="O396" s="5" t="n">
        <f aca="false">IF($H396=const_zero,MIN(class_series_a_invested_usd,MAX(const_zero,$A396-SUM($J396:$N396))),const_zero)</f>
        <v>15000000</v>
      </c>
      <c r="P396" s="5" t="n">
        <f aca="false">IF($I396=const_zero,MIN(class_seed_invested_usd,MAX(const_zero,$A396-SUM($J396:$O396))),const_zero)</f>
        <v>0</v>
      </c>
      <c r="Q396" s="5" t="n">
        <f aca="false">MAX(const_zero,$A396-SUM($J396:$P396))</f>
        <v>1895000000</v>
      </c>
      <c r="R396" s="9" t="n">
        <f aca="false">common_rsa_total+'Pro-Forma'!$B$10+'Pro-Forma'!$B$11+IF($C396=const_one,'Pro-Forma'!$B$5,const_zero)+IF($D396=const_one,'Pro-Forma'!$F$27,const_zero)+IF($E396=const_one,'Pro-Forma'!$F$26,const_zero)+IF($F396=const_one,'Pro-Forma'!$F$25,const_zero)+IF($G396=const_one,'Pro-Forma'!$F$24,const_zero)+IF($H396=const_one,'Pro-Forma'!$F$23,const_zero)+IF($I396=const_one,'Pro-Forma'!$F$22,const_zero)</f>
        <v>25147484.4666011</v>
      </c>
      <c r="S396" s="23" t="b">
        <f aca="false">IF($R396&gt;const_zero,--($Q396&gt;option_strike_usd*$R396),const_zero)</f>
        <v>1</v>
      </c>
      <c r="T396" s="7" t="n">
        <f aca="false">IF($R396&gt;const_zero,IF($S396=const_one,($Q396+option_strike_usd*pre_f_options_issued)/($R396+pre_f_options_issued),$Q396/$R396),const_zero)</f>
        <v>68.6319220937527</v>
      </c>
      <c r="U396" s="5" t="n">
        <f aca="false">IF($C396=const_one,'Pro-Forma'!$B$5*$T396,const_zero)</f>
        <v>0</v>
      </c>
      <c r="V396" s="5" t="n">
        <f aca="false">IF($D396=const_one,'Pro-Forma'!$F$27*$T396,const_zero)</f>
        <v>420941559.450012</v>
      </c>
      <c r="W396" s="5" t="n">
        <f aca="false">IF($E396=const_one,'Pro-Forma'!$F$26*$T396,const_zero)</f>
        <v>118983825.096384</v>
      </c>
      <c r="X396" s="5" t="n">
        <f aca="false">IF($F396=const_one,'Pro-Forma'!$F$25*$T396,const_zero)</f>
        <v>0</v>
      </c>
      <c r="Y396" s="5" t="n">
        <f aca="false">IF($G396=const_one,'Pro-Forma'!$F$24*$T396,const_zero)</f>
        <v>205895766.281258</v>
      </c>
      <c r="Z396" s="5" t="n">
        <f aca="false">IF($H396=const_one,'Pro-Forma'!$F$23*$T396,const_zero)</f>
        <v>0</v>
      </c>
      <c r="AA396" s="5" t="n">
        <f aca="false">IF($I396=const_one,'Pro-Forma'!$F$22*$T396,const_zero)</f>
        <v>343159610.468763</v>
      </c>
      <c r="AB396" s="5" t="n">
        <f aca="false">('Pro-Forma'!$B$10+'Pro-Forma'!$B$11)*$T396</f>
        <v>19252134.6254277</v>
      </c>
      <c r="AC396" s="5" t="n">
        <f aca="false">common_rsa_total*$T396</f>
        <v>617687298.843774</v>
      </c>
      <c r="AD396" s="5" t="n">
        <f aca="false">IF($S396=const_one,pre_f_options_issued*($T396-option_strike_usd),const_zero)</f>
        <v>169079805.234382</v>
      </c>
      <c r="AE396" s="5" t="n">
        <f aca="false">J396+U396</f>
        <v>30000000</v>
      </c>
      <c r="AF396" s="5" t="n">
        <f aca="false">K396+V396</f>
        <v>420941559.450012</v>
      </c>
      <c r="AG396" s="5" t="n">
        <f aca="false">L396+W396</f>
        <v>118983825.096384</v>
      </c>
      <c r="AH396" s="5" t="n">
        <f aca="false">M396+X396</f>
        <v>60000000</v>
      </c>
      <c r="AI396" s="5" t="n">
        <f aca="false">N396+Y396</f>
        <v>205895766.281258</v>
      </c>
      <c r="AJ396" s="5" t="n">
        <f aca="false">O396+Z396</f>
        <v>15000000</v>
      </c>
      <c r="AK396" s="5" t="n">
        <f aca="false">P396+AA396</f>
        <v>343159610.468763</v>
      </c>
      <c r="AL396" s="5" t="n">
        <f aca="false">INDEX($AE$310:$AE$437,$B396-$C396*1+const_one)</f>
        <v>30000000</v>
      </c>
      <c r="AM396" s="5" t="n">
        <f aca="false">INDEX($AF$310:$AF$437,$B396-$D396*2+const_one)</f>
        <v>300000000</v>
      </c>
      <c r="AN396" s="5" t="n">
        <f aca="false">INDEX($AG$310:$AG$437,$B396-$E396*4+const_one)</f>
        <v>100000000</v>
      </c>
      <c r="AO396" s="5" t="n">
        <f aca="false">INDEX($AH$310:$AH$437,$B396-$F396*8+const_one)</f>
        <v>60000000</v>
      </c>
      <c r="AP396" s="5" t="n">
        <f aca="false">INDEX($AI$310:$AI$437,$B396-$G396*16+const_one)</f>
        <v>30000000</v>
      </c>
      <c r="AQ396" s="5" t="n">
        <f aca="false">INDEX($AJ$310:$AJ$437,$B396-$H396*32+const_one)</f>
        <v>15000000</v>
      </c>
      <c r="AR396" s="5" t="n">
        <f aca="false">INDEX($AK$310:$AK$437,$B396-$I396*64+const_one)</f>
        <v>5000000</v>
      </c>
      <c r="AS396" s="5" t="n">
        <f aca="false">INDEX($AE$310:$AE$437,$B396+(const_one-$C396)*1+const_one)</f>
        <v>54025226.6724785</v>
      </c>
      <c r="AT396" s="5" t="n">
        <f aca="false">INDEX($AF$310:$AF$437,$B396+(const_one-$D396)*2+const_one)</f>
        <v>420941559.450012</v>
      </c>
      <c r="AU396" s="5" t="n">
        <f aca="false">INDEX($AG$310:$AG$437,$B396+(const_one-$E396)*4+const_one)</f>
        <v>118983825.096384</v>
      </c>
      <c r="AV396" s="5" t="n">
        <f aca="false">INDEX($AH$310:$AH$437,$B396+(const_one-$F396)*8+const_one)</f>
        <v>156352522.795112</v>
      </c>
      <c r="AW396" s="5" t="n">
        <f aca="false">INDEX($AI$310:$AI$437,$B396+(const_one-$G396)*16+const_one)</f>
        <v>205895766.281258</v>
      </c>
      <c r="AX396" s="5" t="n">
        <f aca="false">INDEX($AJ$310:$AJ$437,$B396+(const_one-$H396)*32+const_one)</f>
        <v>292901586.637788</v>
      </c>
      <c r="AY396" s="5" t="n">
        <f aca="false">INDEX($AK$310:$AK$437,$B396+(const_one-$I396)*64+const_one)</f>
        <v>343159610.468763</v>
      </c>
      <c r="AZ396" s="5" t="n">
        <f aca="false">--($C396=--(AS396&gt;AL396))</f>
        <v>0</v>
      </c>
      <c r="BA396" s="5" t="n">
        <f aca="false">--($D396=--(AT396&gt;AM396))</f>
        <v>1</v>
      </c>
      <c r="BB396" s="5" t="n">
        <f aca="false">--($E396=--(AU396&gt;AN396))</f>
        <v>1</v>
      </c>
      <c r="BC396" s="5" t="n">
        <f aca="false">--($F396=--(AV396&gt;AO396))</f>
        <v>0</v>
      </c>
      <c r="BD396" s="5" t="n">
        <f aca="false">--($G396=--(AW396&gt;AP396))</f>
        <v>1</v>
      </c>
      <c r="BE396" s="5" t="n">
        <f aca="false">--($H396=--(AX396&gt;AQ396))</f>
        <v>0</v>
      </c>
      <c r="BF396" s="5" t="n">
        <f aca="false">--($I396=--(AY396&gt;AR396))</f>
        <v>1</v>
      </c>
      <c r="BG396" s="5" t="n">
        <f aca="false">SUM(AZ396:BF396)</f>
        <v>4</v>
      </c>
      <c r="BH396" s="5" t="n">
        <f aca="false">SUM(AE396:AK396)+AB396+AC396+AD396</f>
        <v>2000000000</v>
      </c>
    </row>
    <row r="397" customFormat="false" ht="15" hidden="true" customHeight="false" outlineLevel="0" collapsed="false">
      <c r="A397" s="5" t="n">
        <f aca="false">exit_value_3_usd</f>
        <v>2000000000</v>
      </c>
      <c r="B397" s="2" t="n">
        <f aca="false">ROW()-ROW($B$310)</f>
        <v>87</v>
      </c>
      <c r="C397" s="2" t="n">
        <f aca="false">MOD(QUOTIENT($B397,1),2)</f>
        <v>1</v>
      </c>
      <c r="D397" s="2" t="n">
        <f aca="false">MOD(QUOTIENT($B397,2),2)</f>
        <v>1</v>
      </c>
      <c r="E397" s="2" t="n">
        <f aca="false">MOD(QUOTIENT($B397,4),2)</f>
        <v>1</v>
      </c>
      <c r="F397" s="2" t="n">
        <f aca="false">MOD(QUOTIENT($B397,8),2)</f>
        <v>0</v>
      </c>
      <c r="G397" s="2" t="n">
        <f aca="false">MOD(QUOTIENT($B397,16),2)</f>
        <v>1</v>
      </c>
      <c r="H397" s="2" t="n">
        <f aca="false">MOD(QUOTIENT($B397,32),2)</f>
        <v>0</v>
      </c>
      <c r="I397" s="2" t="n">
        <f aca="false">MOD(QUOTIENT($B397,64),2)</f>
        <v>1</v>
      </c>
      <c r="J397" s="5" t="n">
        <f aca="false">IF($C397=const_zero,MIN(class_series_f_invested_usd,MAX(const_zero,$A397)),const_zero)</f>
        <v>0</v>
      </c>
      <c r="K397" s="5" t="n">
        <f aca="false">IF($D397=const_zero,MIN(class_series_e_invested_usd,MAX(const_zero,$A397-SUM($J397:$J397))),const_zero)</f>
        <v>0</v>
      </c>
      <c r="L397" s="5" t="n">
        <f aca="false">IF($E397=const_zero,MIN(class_series_d_invested_usd,MAX(const_zero,$A397-SUM($J397:$K397))),const_zero)</f>
        <v>0</v>
      </c>
      <c r="M397" s="5" t="n">
        <f aca="false">IF($F397=const_zero,MIN(class_series_c_invested_usd,MAX(const_zero,$A397-SUM($J397:$L397))),const_zero)</f>
        <v>60000000</v>
      </c>
      <c r="N397" s="5" t="n">
        <f aca="false">IF($G397=const_zero,MIN(class_series_b_invested_usd,MAX(const_zero,$A397-SUM($J397:$M397))),const_zero)</f>
        <v>0</v>
      </c>
      <c r="O397" s="5" t="n">
        <f aca="false">IF($H397=const_zero,MIN(class_series_a_invested_usd,MAX(const_zero,$A397-SUM($J397:$N397))),const_zero)</f>
        <v>15000000</v>
      </c>
      <c r="P397" s="5" t="n">
        <f aca="false">IF($I397=const_zero,MIN(class_seed_invested_usd,MAX(const_zero,$A397-SUM($J397:$O397))),const_zero)</f>
        <v>0</v>
      </c>
      <c r="Q397" s="5" t="n">
        <f aca="false">MAX(const_zero,$A397-SUM($J397:$P397))</f>
        <v>1925000000</v>
      </c>
      <c r="R397" s="9" t="n">
        <f aca="false">common_rsa_total+'Pro-Forma'!$B$10+'Pro-Forma'!$B$11+IF($C397=const_one,'Pro-Forma'!$B$5,const_zero)+IF($D397=const_one,'Pro-Forma'!$F$27,const_zero)+IF($E397=const_one,'Pro-Forma'!$F$26,const_zero)+IF($F397=const_one,'Pro-Forma'!$F$25,const_zero)+IF($G397=const_one,'Pro-Forma'!$F$24,const_zero)+IF($H397=const_one,'Pro-Forma'!$F$23,const_zero)+IF($I397=const_one,'Pro-Forma'!$F$22,const_zero)</f>
        <v>25944752.5358044</v>
      </c>
      <c r="S397" s="23" t="b">
        <f aca="false">IF($R397&gt;const_zero,--($Q397&gt;option_strike_usd*$R397),const_zero)</f>
        <v>1</v>
      </c>
      <c r="T397" s="7" t="n">
        <f aca="false">IF($R397&gt;const_zero,IF($S397=const_one,($Q397+option_strike_usd*pre_f_options_issued)/($R397+pre_f_options_issued),$Q397/$R397),const_zero)</f>
        <v>67.762937911792</v>
      </c>
      <c r="U397" s="5" t="n">
        <f aca="false">IF($C397=const_one,'Pro-Forma'!$B$5*$T397,const_zero)</f>
        <v>54025226.6724785</v>
      </c>
      <c r="V397" s="5" t="n">
        <f aca="false">IF($D397=const_one,'Pro-Forma'!$F$27*$T397,const_zero)</f>
        <v>415611801.14611</v>
      </c>
      <c r="W397" s="5" t="n">
        <f aca="false">IF($E397=const_one,'Pro-Forma'!$F$26*$T397,const_zero)</f>
        <v>117477309.487267</v>
      </c>
      <c r="X397" s="5" t="n">
        <f aca="false">IF($F397=const_one,'Pro-Forma'!$F$25*$T397,const_zero)</f>
        <v>0</v>
      </c>
      <c r="Y397" s="5" t="n">
        <f aca="false">IF($G397=const_one,'Pro-Forma'!$F$24*$T397,const_zero)</f>
        <v>203288813.735376</v>
      </c>
      <c r="Z397" s="5" t="n">
        <f aca="false">IF($H397=const_one,'Pro-Forma'!$F$23*$T397,const_zero)</f>
        <v>0</v>
      </c>
      <c r="AA397" s="5" t="n">
        <f aca="false">IF($I397=const_one,'Pro-Forma'!$F$22*$T397,const_zero)</f>
        <v>338814689.55896</v>
      </c>
      <c r="AB397" s="5" t="n">
        <f aca="false">('Pro-Forma'!$B$10+'Pro-Forma'!$B$11)*$T397</f>
        <v>19008373.4141998</v>
      </c>
      <c r="AC397" s="5" t="n">
        <f aca="false">common_rsa_total*$T397</f>
        <v>609866441.206128</v>
      </c>
      <c r="AD397" s="5" t="n">
        <f aca="false">IF($S397=const_one,pre_f_options_issued*($T397-option_strike_usd),const_zero)</f>
        <v>166907344.77948</v>
      </c>
      <c r="AE397" s="5" t="n">
        <f aca="false">J397+U397</f>
        <v>54025226.6724785</v>
      </c>
      <c r="AF397" s="5" t="n">
        <f aca="false">K397+V397</f>
        <v>415611801.14611</v>
      </c>
      <c r="AG397" s="5" t="n">
        <f aca="false">L397+W397</f>
        <v>117477309.487267</v>
      </c>
      <c r="AH397" s="5" t="n">
        <f aca="false">M397+X397</f>
        <v>60000000</v>
      </c>
      <c r="AI397" s="5" t="n">
        <f aca="false">N397+Y397</f>
        <v>203288813.735376</v>
      </c>
      <c r="AJ397" s="5" t="n">
        <f aca="false">O397+Z397</f>
        <v>15000000</v>
      </c>
      <c r="AK397" s="5" t="n">
        <f aca="false">P397+AA397</f>
        <v>338814689.55896</v>
      </c>
      <c r="AL397" s="5" t="n">
        <f aca="false">INDEX($AE$310:$AE$437,$B397-$C397*1+const_one)</f>
        <v>30000000</v>
      </c>
      <c r="AM397" s="5" t="n">
        <f aca="false">INDEX($AF$310:$AF$437,$B397-$D397*2+const_one)</f>
        <v>300000000</v>
      </c>
      <c r="AN397" s="5" t="n">
        <f aca="false">INDEX($AG$310:$AG$437,$B397-$E397*4+const_one)</f>
        <v>100000000</v>
      </c>
      <c r="AO397" s="5" t="n">
        <f aca="false">INDEX($AH$310:$AH$437,$B397-$F397*8+const_one)</f>
        <v>60000000</v>
      </c>
      <c r="AP397" s="5" t="n">
        <f aca="false">INDEX($AI$310:$AI$437,$B397-$G397*16+const_one)</f>
        <v>30000000</v>
      </c>
      <c r="AQ397" s="5" t="n">
        <f aca="false">INDEX($AJ$310:$AJ$437,$B397-$H397*32+const_one)</f>
        <v>15000000</v>
      </c>
      <c r="AR397" s="5" t="n">
        <f aca="false">INDEX($AK$310:$AK$437,$B397-$I397*64+const_one)</f>
        <v>5000000</v>
      </c>
      <c r="AS397" s="5" t="n">
        <f aca="false">INDEX($AE$310:$AE$437,$B397+(const_one-$C397)*1+const_one)</f>
        <v>54025226.6724785</v>
      </c>
      <c r="AT397" s="5" t="n">
        <f aca="false">INDEX($AF$310:$AF$437,$B397+(const_one-$D397)*2+const_one)</f>
        <v>415611801.14611</v>
      </c>
      <c r="AU397" s="5" t="n">
        <f aca="false">INDEX($AG$310:$AG$437,$B397+(const_one-$E397)*4+const_one)</f>
        <v>117477309.487267</v>
      </c>
      <c r="AV397" s="5" t="n">
        <f aca="false">INDEX($AH$310:$AH$437,$B397+(const_one-$F397)*8+const_one)</f>
        <v>154645429.379374</v>
      </c>
      <c r="AW397" s="5" t="n">
        <f aca="false">INDEX($AI$310:$AI$437,$B397+(const_one-$G397)*16+const_one)</f>
        <v>203288813.735376</v>
      </c>
      <c r="AX397" s="5" t="n">
        <f aca="false">INDEX($AJ$310:$AJ$437,$B397+(const_one-$H397)*32+const_one)</f>
        <v>290404301.529882</v>
      </c>
      <c r="AY397" s="5" t="n">
        <f aca="false">INDEX($AK$310:$AK$437,$B397+(const_one-$I397)*64+const_one)</f>
        <v>338814689.55896</v>
      </c>
      <c r="AZ397" s="5" t="n">
        <f aca="false">--($C397=--(AS397&gt;AL397))</f>
        <v>1</v>
      </c>
      <c r="BA397" s="5" t="n">
        <f aca="false">--($D397=--(AT397&gt;AM397))</f>
        <v>1</v>
      </c>
      <c r="BB397" s="5" t="n">
        <f aca="false">--($E397=--(AU397&gt;AN397))</f>
        <v>1</v>
      </c>
      <c r="BC397" s="5" t="n">
        <f aca="false">--($F397=--(AV397&gt;AO397))</f>
        <v>0</v>
      </c>
      <c r="BD397" s="5" t="n">
        <f aca="false">--($G397=--(AW397&gt;AP397))</f>
        <v>1</v>
      </c>
      <c r="BE397" s="5" t="n">
        <f aca="false">--($H397=--(AX397&gt;AQ397))</f>
        <v>0</v>
      </c>
      <c r="BF397" s="5" t="n">
        <f aca="false">--($I397=--(AY397&gt;AR397))</f>
        <v>1</v>
      </c>
      <c r="BG397" s="5" t="n">
        <f aca="false">SUM(AZ397:BF397)</f>
        <v>5</v>
      </c>
      <c r="BH397" s="5" t="n">
        <f aca="false">SUM(AE397:AK397)+AB397+AC397+AD397</f>
        <v>2000000000</v>
      </c>
    </row>
    <row r="398" customFormat="false" ht="15" hidden="true" customHeight="false" outlineLevel="0" collapsed="false">
      <c r="A398" s="5" t="n">
        <f aca="false">exit_value_3_usd</f>
        <v>2000000000</v>
      </c>
      <c r="B398" s="2" t="n">
        <f aca="false">ROW()-ROW($B$310)</f>
        <v>88</v>
      </c>
      <c r="C398" s="2" t="n">
        <f aca="false">MOD(QUOTIENT($B398,1),2)</f>
        <v>0</v>
      </c>
      <c r="D398" s="2" t="n">
        <f aca="false">MOD(QUOTIENT($B398,2),2)</f>
        <v>0</v>
      </c>
      <c r="E398" s="2" t="n">
        <f aca="false">MOD(QUOTIENT($B398,4),2)</f>
        <v>0</v>
      </c>
      <c r="F398" s="2" t="n">
        <f aca="false">MOD(QUOTIENT($B398,8),2)</f>
        <v>1</v>
      </c>
      <c r="G398" s="2" t="n">
        <f aca="false">MOD(QUOTIENT($B398,16),2)</f>
        <v>1</v>
      </c>
      <c r="H398" s="2" t="n">
        <f aca="false">MOD(QUOTIENT($B398,32),2)</f>
        <v>0</v>
      </c>
      <c r="I398" s="2" t="n">
        <f aca="false">MOD(QUOTIENT($B398,64),2)</f>
        <v>1</v>
      </c>
      <c r="J398" s="5" t="n">
        <f aca="false">IF($C398=const_zero,MIN(class_series_f_invested_usd,MAX(const_zero,$A398)),const_zero)</f>
        <v>30000000</v>
      </c>
      <c r="K398" s="5" t="n">
        <f aca="false">IF($D398=const_zero,MIN(class_series_e_invested_usd,MAX(const_zero,$A398-SUM($J398:$J398))),const_zero)</f>
        <v>300000000</v>
      </c>
      <c r="L398" s="5" t="n">
        <f aca="false">IF($E398=const_zero,MIN(class_series_d_invested_usd,MAX(const_zero,$A398-SUM($J398:$K398))),const_zero)</f>
        <v>100000000</v>
      </c>
      <c r="M398" s="5" t="n">
        <f aca="false">IF($F398=const_zero,MIN(class_series_c_invested_usd,MAX(const_zero,$A398-SUM($J398:$L398))),const_zero)</f>
        <v>0</v>
      </c>
      <c r="N398" s="5" t="n">
        <f aca="false">IF($G398=const_zero,MIN(class_series_b_invested_usd,MAX(const_zero,$A398-SUM($J398:$M398))),const_zero)</f>
        <v>0</v>
      </c>
      <c r="O398" s="5" t="n">
        <f aca="false">IF($H398=const_zero,MIN(class_series_a_invested_usd,MAX(const_zero,$A398-SUM($J398:$N398))),const_zero)</f>
        <v>15000000</v>
      </c>
      <c r="P398" s="5" t="n">
        <f aca="false">IF($I398=const_zero,MIN(class_seed_invested_usd,MAX(const_zero,$A398-SUM($J398:$O398))),const_zero)</f>
        <v>0</v>
      </c>
      <c r="Q398" s="5" t="n">
        <f aca="false">MAX(const_zero,$A398-SUM($J398:$P398))</f>
        <v>1555000000</v>
      </c>
      <c r="R398" s="9" t="n">
        <f aca="false">common_rsa_total+'Pro-Forma'!$B$10+'Pro-Forma'!$B$11+IF($C398=const_one,'Pro-Forma'!$B$5,const_zero)+IF($D398=const_one,'Pro-Forma'!$F$27,const_zero)+IF($E398=const_one,'Pro-Forma'!$F$26,const_zero)+IF($F398=const_one,'Pro-Forma'!$F$25,const_zero)+IF($G398=const_one,'Pro-Forma'!$F$24,const_zero)+IF($H398=const_one,'Pro-Forma'!$F$23,const_zero)+IF($I398=const_one,'Pro-Forma'!$F$22,const_zero)</f>
        <v>19680512.8289884</v>
      </c>
      <c r="S398" s="23" t="b">
        <f aca="false">IF($R398&gt;const_zero,--($Q398&gt;option_strike_usd*$R398),const_zero)</f>
        <v>1</v>
      </c>
      <c r="T398" s="7" t="n">
        <f aca="false">IF($R398&gt;const_zero,IF($S398=const_one,($Q398+option_strike_usd*pre_f_options_issued)/($R398+pre_f_options_issued),$Q398/$R398),const_zero)</f>
        <v>70.219296190684</v>
      </c>
      <c r="U398" s="5" t="n">
        <f aca="false">IF($C398=const_one,'Pro-Forma'!$B$5*$T398,const_zero)</f>
        <v>0</v>
      </c>
      <c r="V398" s="5" t="n">
        <f aca="false">IF($D398=const_one,'Pro-Forma'!$F$27*$T398,const_zero)</f>
        <v>0</v>
      </c>
      <c r="W398" s="5" t="n">
        <f aca="false">IF($E398=const_one,'Pro-Forma'!$F$26*$T398,const_zero)</f>
        <v>0</v>
      </c>
      <c r="X398" s="5" t="n">
        <f aca="false">IF($F398=const_one,'Pro-Forma'!$F$25*$T398,const_zero)</f>
        <v>168526310.857642</v>
      </c>
      <c r="Y398" s="5" t="n">
        <f aca="false">IF($G398=const_one,'Pro-Forma'!$F$24*$T398,const_zero)</f>
        <v>210657888.572052</v>
      </c>
      <c r="Z398" s="5" t="n">
        <f aca="false">IF($H398=const_one,'Pro-Forma'!$F$23*$T398,const_zero)</f>
        <v>0</v>
      </c>
      <c r="AA398" s="5" t="n">
        <f aca="false">IF($I398=const_one,'Pro-Forma'!$F$22*$T398,const_zero)</f>
        <v>351096480.95342</v>
      </c>
      <c r="AB398" s="5" t="n">
        <f aca="false">('Pro-Forma'!$B$10+'Pro-Forma'!$B$11)*$T398</f>
        <v>19697413.4240208</v>
      </c>
      <c r="AC398" s="5" t="n">
        <f aca="false">common_rsa_total*$T398</f>
        <v>631973665.716156</v>
      </c>
      <c r="AD398" s="5" t="n">
        <f aca="false">IF($S398=const_one,pre_f_options_issued*($T398-option_strike_usd),const_zero)</f>
        <v>173048240.47671</v>
      </c>
      <c r="AE398" s="5" t="n">
        <f aca="false">J398+U398</f>
        <v>30000000</v>
      </c>
      <c r="AF398" s="5" t="n">
        <f aca="false">K398+V398</f>
        <v>300000000</v>
      </c>
      <c r="AG398" s="5" t="n">
        <f aca="false">L398+W398</f>
        <v>100000000</v>
      </c>
      <c r="AH398" s="5" t="n">
        <f aca="false">M398+X398</f>
        <v>168526310.857642</v>
      </c>
      <c r="AI398" s="5" t="n">
        <f aca="false">N398+Y398</f>
        <v>210657888.572052</v>
      </c>
      <c r="AJ398" s="5" t="n">
        <f aca="false">O398+Z398</f>
        <v>15000000</v>
      </c>
      <c r="AK398" s="5" t="n">
        <f aca="false">P398+AA398</f>
        <v>351096480.95342</v>
      </c>
      <c r="AL398" s="5" t="n">
        <f aca="false">INDEX($AE$310:$AE$437,$B398-$C398*1+const_one)</f>
        <v>30000000</v>
      </c>
      <c r="AM398" s="5" t="n">
        <f aca="false">INDEX($AF$310:$AF$437,$B398-$D398*2+const_one)</f>
        <v>300000000</v>
      </c>
      <c r="AN398" s="5" t="n">
        <f aca="false">INDEX($AG$310:$AG$437,$B398-$E398*4+const_one)</f>
        <v>100000000</v>
      </c>
      <c r="AO398" s="5" t="n">
        <f aca="false">INDEX($AH$310:$AH$437,$B398-$F398*8+const_one)</f>
        <v>60000000</v>
      </c>
      <c r="AP398" s="5" t="n">
        <f aca="false">INDEX($AI$310:$AI$437,$B398-$G398*16+const_one)</f>
        <v>30000000</v>
      </c>
      <c r="AQ398" s="5" t="n">
        <f aca="false">INDEX($AJ$310:$AJ$437,$B398-$H398*32+const_one)</f>
        <v>15000000</v>
      </c>
      <c r="AR398" s="5" t="n">
        <f aca="false">INDEX($AK$310:$AK$437,$B398-$I398*64+const_one)</f>
        <v>5000000</v>
      </c>
      <c r="AS398" s="5" t="n">
        <f aca="false">INDEX($AE$310:$AE$437,$B398+(const_one-$C398)*1+const_one)</f>
        <v>55082040.5794655</v>
      </c>
      <c r="AT398" s="5" t="n">
        <f aca="false">INDEX($AF$310:$AF$437,$B398+(const_one-$D398)*2+const_one)</f>
        <v>402370190.301213</v>
      </c>
      <c r="AU398" s="5" t="n">
        <f aca="false">INDEX($AG$310:$AG$437,$B398+(const_one-$E398)*4+const_one)</f>
        <v>120160048.535244</v>
      </c>
      <c r="AV398" s="5" t="n">
        <f aca="false">INDEX($AH$310:$AH$437,$B398+(const_one-$F398)*8+const_one)</f>
        <v>168526310.857642</v>
      </c>
      <c r="AW398" s="5" t="n">
        <f aca="false">INDEX($AI$310:$AI$437,$B398+(const_one-$G398)*16+const_one)</f>
        <v>210657888.572052</v>
      </c>
      <c r="AX398" s="5" t="n">
        <f aca="false">INDEX($AJ$310:$AJ$437,$B398+(const_one-$H398)*32+const_one)</f>
        <v>289269744.447741</v>
      </c>
      <c r="AY398" s="5" t="n">
        <f aca="false">INDEX($AK$310:$AK$437,$B398+(const_one-$I398)*64+const_one)</f>
        <v>351096480.95342</v>
      </c>
      <c r="AZ398" s="5" t="n">
        <f aca="false">--($C398=--(AS398&gt;AL398))</f>
        <v>0</v>
      </c>
      <c r="BA398" s="5" t="n">
        <f aca="false">--($D398=--(AT398&gt;AM398))</f>
        <v>0</v>
      </c>
      <c r="BB398" s="5" t="n">
        <f aca="false">--($E398=--(AU398&gt;AN398))</f>
        <v>0</v>
      </c>
      <c r="BC398" s="5" t="n">
        <f aca="false">--($F398=--(AV398&gt;AO398))</f>
        <v>1</v>
      </c>
      <c r="BD398" s="5" t="n">
        <f aca="false">--($G398=--(AW398&gt;AP398))</f>
        <v>1</v>
      </c>
      <c r="BE398" s="5" t="n">
        <f aca="false">--($H398=--(AX398&gt;AQ398))</f>
        <v>0</v>
      </c>
      <c r="BF398" s="5" t="n">
        <f aca="false">--($I398=--(AY398&gt;AR398))</f>
        <v>1</v>
      </c>
      <c r="BG398" s="5" t="n">
        <f aca="false">SUM(AZ398:BF398)</f>
        <v>3</v>
      </c>
      <c r="BH398" s="5" t="n">
        <f aca="false">SUM(AE398:AK398)+AB398+AC398+AD398</f>
        <v>2000000000</v>
      </c>
    </row>
    <row r="399" customFormat="false" ht="15" hidden="true" customHeight="false" outlineLevel="0" collapsed="false">
      <c r="A399" s="5" t="n">
        <f aca="false">exit_value_3_usd</f>
        <v>2000000000</v>
      </c>
      <c r="B399" s="2" t="n">
        <f aca="false">ROW()-ROW($B$310)</f>
        <v>89</v>
      </c>
      <c r="C399" s="2" t="n">
        <f aca="false">MOD(QUOTIENT($B399,1),2)</f>
        <v>1</v>
      </c>
      <c r="D399" s="2" t="n">
        <f aca="false">MOD(QUOTIENT($B399,2),2)</f>
        <v>0</v>
      </c>
      <c r="E399" s="2" t="n">
        <f aca="false">MOD(QUOTIENT($B399,4),2)</f>
        <v>0</v>
      </c>
      <c r="F399" s="2" t="n">
        <f aca="false">MOD(QUOTIENT($B399,8),2)</f>
        <v>1</v>
      </c>
      <c r="G399" s="2" t="n">
        <f aca="false">MOD(QUOTIENT($B399,16),2)</f>
        <v>1</v>
      </c>
      <c r="H399" s="2" t="n">
        <f aca="false">MOD(QUOTIENT($B399,32),2)</f>
        <v>0</v>
      </c>
      <c r="I399" s="2" t="n">
        <f aca="false">MOD(QUOTIENT($B399,64),2)</f>
        <v>1</v>
      </c>
      <c r="J399" s="5" t="n">
        <f aca="false">IF($C399=const_zero,MIN(class_series_f_invested_usd,MAX(const_zero,$A399)),const_zero)</f>
        <v>0</v>
      </c>
      <c r="K399" s="5" t="n">
        <f aca="false">IF($D399=const_zero,MIN(class_series_e_invested_usd,MAX(const_zero,$A399-SUM($J399:$J399))),const_zero)</f>
        <v>300000000</v>
      </c>
      <c r="L399" s="5" t="n">
        <f aca="false">IF($E399=const_zero,MIN(class_series_d_invested_usd,MAX(const_zero,$A399-SUM($J399:$K399))),const_zero)</f>
        <v>100000000</v>
      </c>
      <c r="M399" s="5" t="n">
        <f aca="false">IF($F399=const_zero,MIN(class_series_c_invested_usd,MAX(const_zero,$A399-SUM($J399:$L399))),const_zero)</f>
        <v>0</v>
      </c>
      <c r="N399" s="5" t="n">
        <f aca="false">IF($G399=const_zero,MIN(class_series_b_invested_usd,MAX(const_zero,$A399-SUM($J399:$M399))),const_zero)</f>
        <v>0</v>
      </c>
      <c r="O399" s="5" t="n">
        <f aca="false">IF($H399=const_zero,MIN(class_series_a_invested_usd,MAX(const_zero,$A399-SUM($J399:$N399))),const_zero)</f>
        <v>15000000</v>
      </c>
      <c r="P399" s="5" t="n">
        <f aca="false">IF($I399=const_zero,MIN(class_seed_invested_usd,MAX(const_zero,$A399-SUM($J399:$O399))),const_zero)</f>
        <v>0</v>
      </c>
      <c r="Q399" s="5" t="n">
        <f aca="false">MAX(const_zero,$A399-SUM($J399:$P399))</f>
        <v>1585000000</v>
      </c>
      <c r="R399" s="9" t="n">
        <f aca="false">common_rsa_total+'Pro-Forma'!$B$10+'Pro-Forma'!$B$11+IF($C399=const_one,'Pro-Forma'!$B$5,const_zero)+IF($D399=const_one,'Pro-Forma'!$F$27,const_zero)+IF($E399=const_one,'Pro-Forma'!$F$26,const_zero)+IF($F399=const_one,'Pro-Forma'!$F$25,const_zero)+IF($G399=const_one,'Pro-Forma'!$F$24,const_zero)+IF($H399=const_one,'Pro-Forma'!$F$23,const_zero)+IF($I399=const_one,'Pro-Forma'!$F$22,const_zero)</f>
        <v>20477780.8981917</v>
      </c>
      <c r="S399" s="23" t="b">
        <f aca="false">IF($R399&gt;const_zero,--($Q399&gt;option_strike_usd*$R399),const_zero)</f>
        <v>1</v>
      </c>
      <c r="T399" s="7" t="n">
        <f aca="false">IF($R399&gt;const_zero,IF($S399=const_one,($Q399+option_strike_usd*pre_f_options_issued)/($R399+pre_f_options_issued),$Q399/$R399),const_zero)</f>
        <v>69.088481913627</v>
      </c>
      <c r="U399" s="5" t="n">
        <f aca="false">IF($C399=const_one,'Pro-Forma'!$B$5*$T399,const_zero)</f>
        <v>55082040.5794655</v>
      </c>
      <c r="V399" s="5" t="n">
        <f aca="false">IF($D399=const_one,'Pro-Forma'!$F$27*$T399,const_zero)</f>
        <v>0</v>
      </c>
      <c r="W399" s="5" t="n">
        <f aca="false">IF($E399=const_one,'Pro-Forma'!$F$26*$T399,const_zero)</f>
        <v>0</v>
      </c>
      <c r="X399" s="5" t="n">
        <f aca="false">IF($F399=const_one,'Pro-Forma'!$F$25*$T399,const_zero)</f>
        <v>165812356.592705</v>
      </c>
      <c r="Y399" s="5" t="n">
        <f aca="false">IF($G399=const_one,'Pro-Forma'!$F$24*$T399,const_zero)</f>
        <v>207265445.740881</v>
      </c>
      <c r="Z399" s="5" t="n">
        <f aca="false">IF($H399=const_one,'Pro-Forma'!$F$23*$T399,const_zero)</f>
        <v>0</v>
      </c>
      <c r="AA399" s="5" t="n">
        <f aca="false">IF($I399=const_one,'Pro-Forma'!$F$22*$T399,const_zero)</f>
        <v>345442409.568135</v>
      </c>
      <c r="AB399" s="5" t="n">
        <f aca="false">('Pro-Forma'!$B$10+'Pro-Forma'!$B$11)*$T399</f>
        <v>19380205.5121031</v>
      </c>
      <c r="AC399" s="5" t="n">
        <f aca="false">common_rsa_total*$T399</f>
        <v>621796337.222643</v>
      </c>
      <c r="AD399" s="5" t="n">
        <f aca="false">IF($S399=const_one,pre_f_options_issued*($T399-option_strike_usd),const_zero)</f>
        <v>170221204.784067</v>
      </c>
      <c r="AE399" s="5" t="n">
        <f aca="false">J399+U399</f>
        <v>55082040.5794655</v>
      </c>
      <c r="AF399" s="5" t="n">
        <f aca="false">K399+V399</f>
        <v>300000000</v>
      </c>
      <c r="AG399" s="5" t="n">
        <f aca="false">L399+W399</f>
        <v>100000000</v>
      </c>
      <c r="AH399" s="5" t="n">
        <f aca="false">M399+X399</f>
        <v>165812356.592705</v>
      </c>
      <c r="AI399" s="5" t="n">
        <f aca="false">N399+Y399</f>
        <v>207265445.740881</v>
      </c>
      <c r="AJ399" s="5" t="n">
        <f aca="false">O399+Z399</f>
        <v>15000000</v>
      </c>
      <c r="AK399" s="5" t="n">
        <f aca="false">P399+AA399</f>
        <v>345442409.568135</v>
      </c>
      <c r="AL399" s="5" t="n">
        <f aca="false">INDEX($AE$310:$AE$437,$B399-$C399*1+const_one)</f>
        <v>30000000</v>
      </c>
      <c r="AM399" s="5" t="n">
        <f aca="false">INDEX($AF$310:$AF$437,$B399-$D399*2+const_one)</f>
        <v>300000000</v>
      </c>
      <c r="AN399" s="5" t="n">
        <f aca="false">INDEX($AG$310:$AG$437,$B399-$E399*4+const_one)</f>
        <v>100000000</v>
      </c>
      <c r="AO399" s="5" t="n">
        <f aca="false">INDEX($AH$310:$AH$437,$B399-$F399*8+const_one)</f>
        <v>60000000</v>
      </c>
      <c r="AP399" s="5" t="n">
        <f aca="false">INDEX($AI$310:$AI$437,$B399-$G399*16+const_one)</f>
        <v>30000000</v>
      </c>
      <c r="AQ399" s="5" t="n">
        <f aca="false">INDEX($AJ$310:$AJ$437,$B399-$H399*32+const_one)</f>
        <v>15000000</v>
      </c>
      <c r="AR399" s="5" t="n">
        <f aca="false">INDEX($AK$310:$AK$437,$B399-$I399*64+const_one)</f>
        <v>5000000</v>
      </c>
      <c r="AS399" s="5" t="n">
        <f aca="false">INDEX($AE$310:$AE$437,$B399+(const_one-$C399)*1+const_one)</f>
        <v>55082040.5794655</v>
      </c>
      <c r="AT399" s="5" t="n">
        <f aca="false">INDEX($AF$310:$AF$437,$B399+(const_one-$D399)*2+const_one)</f>
        <v>397671044.927715</v>
      </c>
      <c r="AU399" s="5" t="n">
        <f aca="false">INDEX($AG$310:$AG$437,$B399+(const_one-$E399)*4+const_one)</f>
        <v>118387984.956546</v>
      </c>
      <c r="AV399" s="5" t="n">
        <f aca="false">INDEX($AH$310:$AH$437,$B399+(const_one-$F399)*8+const_one)</f>
        <v>165812356.592705</v>
      </c>
      <c r="AW399" s="5" t="n">
        <f aca="false">INDEX($AI$310:$AI$437,$B399+(const_one-$G399)*16+const_one)</f>
        <v>207265445.740881</v>
      </c>
      <c r="AX399" s="5" t="n">
        <f aca="false">INDEX($AJ$310:$AJ$437,$B399+(const_one-$H399)*32+const_one)</f>
        <v>286387974.412863</v>
      </c>
      <c r="AY399" s="5" t="n">
        <f aca="false">INDEX($AK$310:$AK$437,$B399+(const_one-$I399)*64+const_one)</f>
        <v>345442409.568135</v>
      </c>
      <c r="AZ399" s="5" t="n">
        <f aca="false">--($C399=--(AS399&gt;AL399))</f>
        <v>1</v>
      </c>
      <c r="BA399" s="5" t="n">
        <f aca="false">--($D399=--(AT399&gt;AM399))</f>
        <v>0</v>
      </c>
      <c r="BB399" s="5" t="n">
        <f aca="false">--($E399=--(AU399&gt;AN399))</f>
        <v>0</v>
      </c>
      <c r="BC399" s="5" t="n">
        <f aca="false">--($F399=--(AV399&gt;AO399))</f>
        <v>1</v>
      </c>
      <c r="BD399" s="5" t="n">
        <f aca="false">--($G399=--(AW399&gt;AP399))</f>
        <v>1</v>
      </c>
      <c r="BE399" s="5" t="n">
        <f aca="false">--($H399=--(AX399&gt;AQ399))</f>
        <v>0</v>
      </c>
      <c r="BF399" s="5" t="n">
        <f aca="false">--($I399=--(AY399&gt;AR399))</f>
        <v>1</v>
      </c>
      <c r="BG399" s="5" t="n">
        <f aca="false">SUM(AZ399:BF399)</f>
        <v>4</v>
      </c>
      <c r="BH399" s="5" t="n">
        <f aca="false">SUM(AE399:AK399)+AB399+AC399+AD399</f>
        <v>2000000000</v>
      </c>
    </row>
    <row r="400" customFormat="false" ht="15" hidden="true" customHeight="false" outlineLevel="0" collapsed="false">
      <c r="A400" s="5" t="n">
        <f aca="false">exit_value_3_usd</f>
        <v>2000000000</v>
      </c>
      <c r="B400" s="2" t="n">
        <f aca="false">ROW()-ROW($B$310)</f>
        <v>90</v>
      </c>
      <c r="C400" s="2" t="n">
        <f aca="false">MOD(QUOTIENT($B400,1),2)</f>
        <v>0</v>
      </c>
      <c r="D400" s="2" t="n">
        <f aca="false">MOD(QUOTIENT($B400,2),2)</f>
        <v>1</v>
      </c>
      <c r="E400" s="2" t="n">
        <f aca="false">MOD(QUOTIENT($B400,4),2)</f>
        <v>0</v>
      </c>
      <c r="F400" s="2" t="n">
        <f aca="false">MOD(QUOTIENT($B400,8),2)</f>
        <v>1</v>
      </c>
      <c r="G400" s="2" t="n">
        <f aca="false">MOD(QUOTIENT($B400,16),2)</f>
        <v>1</v>
      </c>
      <c r="H400" s="2" t="n">
        <f aca="false">MOD(QUOTIENT($B400,32),2)</f>
        <v>0</v>
      </c>
      <c r="I400" s="2" t="n">
        <f aca="false">MOD(QUOTIENT($B400,64),2)</f>
        <v>1</v>
      </c>
      <c r="J400" s="5" t="n">
        <f aca="false">IF($C400=const_zero,MIN(class_series_f_invested_usd,MAX(const_zero,$A400)),const_zero)</f>
        <v>30000000</v>
      </c>
      <c r="K400" s="5" t="n">
        <f aca="false">IF($D400=const_zero,MIN(class_series_e_invested_usd,MAX(const_zero,$A400-SUM($J400:$J400))),const_zero)</f>
        <v>0</v>
      </c>
      <c r="L400" s="5" t="n">
        <f aca="false">IF($E400=const_zero,MIN(class_series_d_invested_usd,MAX(const_zero,$A400-SUM($J400:$K400))),const_zero)</f>
        <v>100000000</v>
      </c>
      <c r="M400" s="5" t="n">
        <f aca="false">IF($F400=const_zero,MIN(class_series_c_invested_usd,MAX(const_zero,$A400-SUM($J400:$L400))),const_zero)</f>
        <v>0</v>
      </c>
      <c r="N400" s="5" t="n">
        <f aca="false">IF($G400=const_zero,MIN(class_series_b_invested_usd,MAX(const_zero,$A400-SUM($J400:$M400))),const_zero)</f>
        <v>0</v>
      </c>
      <c r="O400" s="5" t="n">
        <f aca="false">IF($H400=const_zero,MIN(class_series_a_invested_usd,MAX(const_zero,$A400-SUM($J400:$N400))),const_zero)</f>
        <v>15000000</v>
      </c>
      <c r="P400" s="5" t="n">
        <f aca="false">IF($I400=const_zero,MIN(class_seed_invested_usd,MAX(const_zero,$A400-SUM($J400:$O400))),const_zero)</f>
        <v>0</v>
      </c>
      <c r="Q400" s="5" t="n">
        <f aca="false">MAX(const_zero,$A400-SUM($J400:$P400))</f>
        <v>1855000000</v>
      </c>
      <c r="R400" s="9" t="n">
        <f aca="false">common_rsa_total+'Pro-Forma'!$B$10+'Pro-Forma'!$B$11+IF($C400=const_one,'Pro-Forma'!$B$5,const_zero)+IF($D400=const_one,'Pro-Forma'!$F$27,const_zero)+IF($E400=const_one,'Pro-Forma'!$F$26,const_zero)+IF($F400=const_one,'Pro-Forma'!$F$25,const_zero)+IF($G400=const_one,'Pro-Forma'!$F$24,const_zero)+IF($H400=const_one,'Pro-Forma'!$F$23,const_zero)+IF($I400=const_one,'Pro-Forma'!$F$22,const_zero)</f>
        <v>25813833.1063222</v>
      </c>
      <c r="S400" s="23" t="b">
        <f aca="false">IF($R400&gt;const_zero,--($Q400&gt;option_strike_usd*$R400),const_zero)</f>
        <v>1</v>
      </c>
      <c r="T400" s="7" t="n">
        <f aca="false">IF($R400&gt;const_zero,IF($S400=const_one,($Q400+option_strike_usd*pre_f_options_issued)/($R400+pre_f_options_issued),$Q400/$R400),const_zero)</f>
        <v>65.6039750260884</v>
      </c>
      <c r="U400" s="5" t="n">
        <f aca="false">IF($C400=const_one,'Pro-Forma'!$B$5*$T400,const_zero)</f>
        <v>0</v>
      </c>
      <c r="V400" s="5" t="n">
        <f aca="false">IF($D400=const_one,'Pro-Forma'!$F$27*$T400,const_zero)</f>
        <v>402370190.301213</v>
      </c>
      <c r="W400" s="5" t="n">
        <f aca="false">IF($E400=const_one,'Pro-Forma'!$F$26*$T400,const_zero)</f>
        <v>0</v>
      </c>
      <c r="X400" s="5" t="n">
        <f aca="false">IF($F400=const_one,'Pro-Forma'!$F$25*$T400,const_zero)</f>
        <v>157449540.062612</v>
      </c>
      <c r="Y400" s="5" t="n">
        <f aca="false">IF($G400=const_one,'Pro-Forma'!$F$24*$T400,const_zero)</f>
        <v>196811925.078265</v>
      </c>
      <c r="Z400" s="5" t="n">
        <f aca="false">IF($H400=const_one,'Pro-Forma'!$F$23*$T400,const_zero)</f>
        <v>0</v>
      </c>
      <c r="AA400" s="5" t="n">
        <f aca="false">IF($I400=const_one,'Pro-Forma'!$F$22*$T400,const_zero)</f>
        <v>328019875.130442</v>
      </c>
      <c r="AB400" s="5" t="n">
        <f aca="false">('Pro-Forma'!$B$10+'Pro-Forma'!$B$11)*$T400</f>
        <v>18402756.6274502</v>
      </c>
      <c r="AC400" s="5" t="n">
        <f aca="false">common_rsa_total*$T400</f>
        <v>590435775.234796</v>
      </c>
      <c r="AD400" s="5" t="n">
        <f aca="false">IF($S400=const_one,pre_f_options_issued*($T400-option_strike_usd),const_zero)</f>
        <v>161509937.565221</v>
      </c>
      <c r="AE400" s="5" t="n">
        <f aca="false">J400+U400</f>
        <v>30000000</v>
      </c>
      <c r="AF400" s="5" t="n">
        <f aca="false">K400+V400</f>
        <v>402370190.301213</v>
      </c>
      <c r="AG400" s="5" t="n">
        <f aca="false">L400+W400</f>
        <v>100000000</v>
      </c>
      <c r="AH400" s="5" t="n">
        <f aca="false">M400+X400</f>
        <v>157449540.062612</v>
      </c>
      <c r="AI400" s="5" t="n">
        <f aca="false">N400+Y400</f>
        <v>196811925.078265</v>
      </c>
      <c r="AJ400" s="5" t="n">
        <f aca="false">O400+Z400</f>
        <v>15000000</v>
      </c>
      <c r="AK400" s="5" t="n">
        <f aca="false">P400+AA400</f>
        <v>328019875.130442</v>
      </c>
      <c r="AL400" s="5" t="n">
        <f aca="false">INDEX($AE$310:$AE$437,$B400-$C400*1+const_one)</f>
        <v>30000000</v>
      </c>
      <c r="AM400" s="5" t="n">
        <f aca="false">INDEX($AF$310:$AF$437,$B400-$D400*2+const_one)</f>
        <v>300000000</v>
      </c>
      <c r="AN400" s="5" t="n">
        <f aca="false">INDEX($AG$310:$AG$437,$B400-$E400*4+const_one)</f>
        <v>100000000</v>
      </c>
      <c r="AO400" s="5" t="n">
        <f aca="false">INDEX($AH$310:$AH$437,$B400-$F400*8+const_one)</f>
        <v>60000000</v>
      </c>
      <c r="AP400" s="5" t="n">
        <f aca="false">INDEX($AI$310:$AI$437,$B400-$G400*16+const_one)</f>
        <v>30000000</v>
      </c>
      <c r="AQ400" s="5" t="n">
        <f aca="false">INDEX($AJ$310:$AJ$437,$B400-$H400*32+const_one)</f>
        <v>15000000</v>
      </c>
      <c r="AR400" s="5" t="n">
        <f aca="false">INDEX($AK$310:$AK$437,$B400-$I400*64+const_one)</f>
        <v>5000000</v>
      </c>
      <c r="AS400" s="5" t="n">
        <f aca="false">INDEX($AE$310:$AE$437,$B400+(const_one-$C400)*1+const_one)</f>
        <v>51693114.305357</v>
      </c>
      <c r="AT400" s="5" t="n">
        <f aca="false">INDEX($AF$310:$AF$437,$B400+(const_one-$D400)*2+const_one)</f>
        <v>402370190.301213</v>
      </c>
      <c r="AU400" s="5" t="n">
        <f aca="false">INDEX($AG$310:$AG$437,$B400+(const_one-$E400)*4+const_one)</f>
        <v>112941984.927821</v>
      </c>
      <c r="AV400" s="5" t="n">
        <f aca="false">INDEX($AH$310:$AH$437,$B400+(const_one-$F400)*8+const_one)</f>
        <v>157449540.062612</v>
      </c>
      <c r="AW400" s="5" t="n">
        <f aca="false">INDEX($AI$310:$AI$437,$B400+(const_one-$G400)*16+const_one)</f>
        <v>196811925.078265</v>
      </c>
      <c r="AX400" s="5" t="n">
        <f aca="false">INDEX($AJ$310:$AJ$437,$B400+(const_one-$H400)*32+const_one)</f>
        <v>281039409.968804</v>
      </c>
      <c r="AY400" s="5" t="n">
        <f aca="false">INDEX($AK$310:$AK$437,$B400+(const_one-$I400)*64+const_one)</f>
        <v>328019875.130442</v>
      </c>
      <c r="AZ400" s="5" t="n">
        <f aca="false">--($C400=--(AS400&gt;AL400))</f>
        <v>0</v>
      </c>
      <c r="BA400" s="5" t="n">
        <f aca="false">--($D400=--(AT400&gt;AM400))</f>
        <v>1</v>
      </c>
      <c r="BB400" s="5" t="n">
        <f aca="false">--($E400=--(AU400&gt;AN400))</f>
        <v>0</v>
      </c>
      <c r="BC400" s="5" t="n">
        <f aca="false">--($F400=--(AV400&gt;AO400))</f>
        <v>1</v>
      </c>
      <c r="BD400" s="5" t="n">
        <f aca="false">--($G400=--(AW400&gt;AP400))</f>
        <v>1</v>
      </c>
      <c r="BE400" s="5" t="n">
        <f aca="false">--($H400=--(AX400&gt;AQ400))</f>
        <v>0</v>
      </c>
      <c r="BF400" s="5" t="n">
        <f aca="false">--($I400=--(AY400&gt;AR400))</f>
        <v>1</v>
      </c>
      <c r="BG400" s="5" t="n">
        <f aca="false">SUM(AZ400:BF400)</f>
        <v>4</v>
      </c>
      <c r="BH400" s="5" t="n">
        <f aca="false">SUM(AE400:AK400)+AB400+AC400+AD400</f>
        <v>2000000000</v>
      </c>
    </row>
    <row r="401" customFormat="false" ht="15" hidden="true" customHeight="false" outlineLevel="0" collapsed="false">
      <c r="A401" s="5" t="n">
        <f aca="false">exit_value_3_usd</f>
        <v>2000000000</v>
      </c>
      <c r="B401" s="2" t="n">
        <f aca="false">ROW()-ROW($B$310)</f>
        <v>91</v>
      </c>
      <c r="C401" s="2" t="n">
        <f aca="false">MOD(QUOTIENT($B401,1),2)</f>
        <v>1</v>
      </c>
      <c r="D401" s="2" t="n">
        <f aca="false">MOD(QUOTIENT($B401,2),2)</f>
        <v>1</v>
      </c>
      <c r="E401" s="2" t="n">
        <f aca="false">MOD(QUOTIENT($B401,4),2)</f>
        <v>0</v>
      </c>
      <c r="F401" s="2" t="n">
        <f aca="false">MOD(QUOTIENT($B401,8),2)</f>
        <v>1</v>
      </c>
      <c r="G401" s="2" t="n">
        <f aca="false">MOD(QUOTIENT($B401,16),2)</f>
        <v>1</v>
      </c>
      <c r="H401" s="2" t="n">
        <f aca="false">MOD(QUOTIENT($B401,32),2)</f>
        <v>0</v>
      </c>
      <c r="I401" s="2" t="n">
        <f aca="false">MOD(QUOTIENT($B401,64),2)</f>
        <v>1</v>
      </c>
      <c r="J401" s="5" t="n">
        <f aca="false">IF($C401=const_zero,MIN(class_series_f_invested_usd,MAX(const_zero,$A401)),const_zero)</f>
        <v>0</v>
      </c>
      <c r="K401" s="5" t="n">
        <f aca="false">IF($D401=const_zero,MIN(class_series_e_invested_usd,MAX(const_zero,$A401-SUM($J401:$J401))),const_zero)</f>
        <v>0</v>
      </c>
      <c r="L401" s="5" t="n">
        <f aca="false">IF($E401=const_zero,MIN(class_series_d_invested_usd,MAX(const_zero,$A401-SUM($J401:$K401))),const_zero)</f>
        <v>100000000</v>
      </c>
      <c r="M401" s="5" t="n">
        <f aca="false">IF($F401=const_zero,MIN(class_series_c_invested_usd,MAX(const_zero,$A401-SUM($J401:$L401))),const_zero)</f>
        <v>0</v>
      </c>
      <c r="N401" s="5" t="n">
        <f aca="false">IF($G401=const_zero,MIN(class_series_b_invested_usd,MAX(const_zero,$A401-SUM($J401:$M401))),const_zero)</f>
        <v>0</v>
      </c>
      <c r="O401" s="5" t="n">
        <f aca="false">IF($H401=const_zero,MIN(class_series_a_invested_usd,MAX(const_zero,$A401-SUM($J401:$N401))),const_zero)</f>
        <v>15000000</v>
      </c>
      <c r="P401" s="5" t="n">
        <f aca="false">IF($I401=const_zero,MIN(class_seed_invested_usd,MAX(const_zero,$A401-SUM($J401:$O401))),const_zero)</f>
        <v>0</v>
      </c>
      <c r="Q401" s="5" t="n">
        <f aca="false">MAX(const_zero,$A401-SUM($J401:$P401))</f>
        <v>1885000000</v>
      </c>
      <c r="R401" s="9" t="n">
        <f aca="false">common_rsa_total+'Pro-Forma'!$B$10+'Pro-Forma'!$B$11+IF($C401=const_one,'Pro-Forma'!$B$5,const_zero)+IF($D401=const_one,'Pro-Forma'!$F$27,const_zero)+IF($E401=const_one,'Pro-Forma'!$F$26,const_zero)+IF($F401=const_one,'Pro-Forma'!$F$25,const_zero)+IF($G401=const_one,'Pro-Forma'!$F$24,const_zero)+IF($H401=const_one,'Pro-Forma'!$F$23,const_zero)+IF($I401=const_one,'Pro-Forma'!$F$22,const_zero)</f>
        <v>26611101.1755256</v>
      </c>
      <c r="S401" s="23" t="b">
        <f aca="false">IF($R401&gt;const_zero,--($Q401&gt;option_strike_usd*$R401),const_zero)</f>
        <v>1</v>
      </c>
      <c r="T401" s="7" t="n">
        <f aca="false">IF($R401&gt;const_zero,IF($S401=const_one,($Q401+option_strike_usd*pre_f_options_issued)/($R401+pre_f_options_issued),$Q401/$R401),const_zero)</f>
        <v>64.8378083886043</v>
      </c>
      <c r="U401" s="5" t="n">
        <f aca="false">IF($C401=const_one,'Pro-Forma'!$B$5*$T401,const_zero)</f>
        <v>51693114.305357</v>
      </c>
      <c r="V401" s="5" t="n">
        <f aca="false">IF($D401=const_one,'Pro-Forma'!$F$27*$T401,const_zero)</f>
        <v>397671044.927715</v>
      </c>
      <c r="W401" s="5" t="n">
        <f aca="false">IF($E401=const_one,'Pro-Forma'!$F$26*$T401,const_zero)</f>
        <v>0</v>
      </c>
      <c r="X401" s="5" t="n">
        <f aca="false">IF($F401=const_one,'Pro-Forma'!$F$25*$T401,const_zero)</f>
        <v>155610740.13265</v>
      </c>
      <c r="Y401" s="5" t="n">
        <f aca="false">IF($G401=const_one,'Pro-Forma'!$F$24*$T401,const_zero)</f>
        <v>194513425.165813</v>
      </c>
      <c r="Z401" s="5" t="n">
        <f aca="false">IF($H401=const_one,'Pro-Forma'!$F$23*$T401,const_zero)</f>
        <v>0</v>
      </c>
      <c r="AA401" s="5" t="n">
        <f aca="false">IF($I401=const_one,'Pro-Forma'!$F$22*$T401,const_zero)</f>
        <v>324189041.943022</v>
      </c>
      <c r="AB401" s="5" t="n">
        <f aca="false">('Pro-Forma'!$B$10+'Pro-Forma'!$B$11)*$T401</f>
        <v>18187837.056493</v>
      </c>
      <c r="AC401" s="5" t="n">
        <f aca="false">common_rsa_total*$T401</f>
        <v>583540275.497439</v>
      </c>
      <c r="AD401" s="5" t="n">
        <f aca="false">IF($S401=const_one,pre_f_options_issued*($T401-option_strike_usd),const_zero)</f>
        <v>159594520.971511</v>
      </c>
      <c r="AE401" s="5" t="n">
        <f aca="false">J401+U401</f>
        <v>51693114.305357</v>
      </c>
      <c r="AF401" s="5" t="n">
        <f aca="false">K401+V401</f>
        <v>397671044.927715</v>
      </c>
      <c r="AG401" s="5" t="n">
        <f aca="false">L401+W401</f>
        <v>100000000</v>
      </c>
      <c r="AH401" s="5" t="n">
        <f aca="false">M401+X401</f>
        <v>155610740.13265</v>
      </c>
      <c r="AI401" s="5" t="n">
        <f aca="false">N401+Y401</f>
        <v>194513425.165813</v>
      </c>
      <c r="AJ401" s="5" t="n">
        <f aca="false">O401+Z401</f>
        <v>15000000</v>
      </c>
      <c r="AK401" s="5" t="n">
        <f aca="false">P401+AA401</f>
        <v>324189041.943022</v>
      </c>
      <c r="AL401" s="5" t="n">
        <f aca="false">INDEX($AE$310:$AE$437,$B401-$C401*1+const_one)</f>
        <v>30000000</v>
      </c>
      <c r="AM401" s="5" t="n">
        <f aca="false">INDEX($AF$310:$AF$437,$B401-$D401*2+const_one)</f>
        <v>300000000</v>
      </c>
      <c r="AN401" s="5" t="n">
        <f aca="false">INDEX($AG$310:$AG$437,$B401-$E401*4+const_one)</f>
        <v>100000000</v>
      </c>
      <c r="AO401" s="5" t="n">
        <f aca="false">INDEX($AH$310:$AH$437,$B401-$F401*8+const_one)</f>
        <v>60000000</v>
      </c>
      <c r="AP401" s="5" t="n">
        <f aca="false">INDEX($AI$310:$AI$437,$B401-$G401*16+const_one)</f>
        <v>30000000</v>
      </c>
      <c r="AQ401" s="5" t="n">
        <f aca="false">INDEX($AJ$310:$AJ$437,$B401-$H401*32+const_one)</f>
        <v>15000000</v>
      </c>
      <c r="AR401" s="5" t="n">
        <f aca="false">INDEX($AK$310:$AK$437,$B401-$I401*64+const_one)</f>
        <v>5000000</v>
      </c>
      <c r="AS401" s="5" t="n">
        <f aca="false">INDEX($AE$310:$AE$437,$B401+(const_one-$C401)*1+const_one)</f>
        <v>51693114.305357</v>
      </c>
      <c r="AT401" s="5" t="n">
        <f aca="false">INDEX($AF$310:$AF$437,$B401+(const_one-$D401)*2+const_one)</f>
        <v>397671044.927715</v>
      </c>
      <c r="AU401" s="5" t="n">
        <f aca="false">INDEX($AG$310:$AG$437,$B401+(const_one-$E401)*4+const_one)</f>
        <v>111708857.918522</v>
      </c>
      <c r="AV401" s="5" t="n">
        <f aca="false">INDEX($AH$310:$AH$437,$B401+(const_one-$F401)*8+const_one)</f>
        <v>155610740.13265</v>
      </c>
      <c r="AW401" s="5" t="n">
        <f aca="false">INDEX($AI$310:$AI$437,$B401+(const_one-$G401)*16+const_one)</f>
        <v>194513425.165813</v>
      </c>
      <c r="AX401" s="5" t="n">
        <f aca="false">INDEX($AJ$310:$AJ$437,$B401+(const_one-$H401)*32+const_one)</f>
        <v>278868159.40217</v>
      </c>
      <c r="AY401" s="5" t="n">
        <f aca="false">INDEX($AK$310:$AK$437,$B401+(const_one-$I401)*64+const_one)</f>
        <v>324189041.943022</v>
      </c>
      <c r="AZ401" s="5" t="n">
        <f aca="false">--($C401=--(AS401&gt;AL401))</f>
        <v>1</v>
      </c>
      <c r="BA401" s="5" t="n">
        <f aca="false">--($D401=--(AT401&gt;AM401))</f>
        <v>1</v>
      </c>
      <c r="BB401" s="5" t="n">
        <f aca="false">--($E401=--(AU401&gt;AN401))</f>
        <v>0</v>
      </c>
      <c r="BC401" s="5" t="n">
        <f aca="false">--($F401=--(AV401&gt;AO401))</f>
        <v>1</v>
      </c>
      <c r="BD401" s="5" t="n">
        <f aca="false">--($G401=--(AW401&gt;AP401))</f>
        <v>1</v>
      </c>
      <c r="BE401" s="5" t="n">
        <f aca="false">--($H401=--(AX401&gt;AQ401))</f>
        <v>0</v>
      </c>
      <c r="BF401" s="5" t="n">
        <f aca="false">--($I401=--(AY401&gt;AR401))</f>
        <v>1</v>
      </c>
      <c r="BG401" s="5" t="n">
        <f aca="false">SUM(AZ401:BF401)</f>
        <v>5</v>
      </c>
      <c r="BH401" s="5" t="n">
        <f aca="false">SUM(AE401:AK401)+AB401+AC401+AD401</f>
        <v>2000000000</v>
      </c>
    </row>
    <row r="402" customFormat="false" ht="15" hidden="true" customHeight="false" outlineLevel="0" collapsed="false">
      <c r="A402" s="5" t="n">
        <f aca="false">exit_value_3_usd</f>
        <v>2000000000</v>
      </c>
      <c r="B402" s="2" t="n">
        <f aca="false">ROW()-ROW($B$310)</f>
        <v>92</v>
      </c>
      <c r="C402" s="2" t="n">
        <f aca="false">MOD(QUOTIENT($B402,1),2)</f>
        <v>0</v>
      </c>
      <c r="D402" s="2" t="n">
        <f aca="false">MOD(QUOTIENT($B402,2),2)</f>
        <v>0</v>
      </c>
      <c r="E402" s="2" t="n">
        <f aca="false">MOD(QUOTIENT($B402,4),2)</f>
        <v>1</v>
      </c>
      <c r="F402" s="2" t="n">
        <f aca="false">MOD(QUOTIENT($B402,8),2)</f>
        <v>1</v>
      </c>
      <c r="G402" s="2" t="n">
        <f aca="false">MOD(QUOTIENT($B402,16),2)</f>
        <v>1</v>
      </c>
      <c r="H402" s="2" t="n">
        <f aca="false">MOD(QUOTIENT($B402,32),2)</f>
        <v>0</v>
      </c>
      <c r="I402" s="2" t="n">
        <f aca="false">MOD(QUOTIENT($B402,64),2)</f>
        <v>1</v>
      </c>
      <c r="J402" s="5" t="n">
        <f aca="false">IF($C402=const_zero,MIN(class_series_f_invested_usd,MAX(const_zero,$A402)),const_zero)</f>
        <v>30000000</v>
      </c>
      <c r="K402" s="5" t="n">
        <f aca="false">IF($D402=const_zero,MIN(class_series_e_invested_usd,MAX(const_zero,$A402-SUM($J402:$J402))),const_zero)</f>
        <v>300000000</v>
      </c>
      <c r="L402" s="5" t="n">
        <f aca="false">IF($E402=const_zero,MIN(class_series_d_invested_usd,MAX(const_zero,$A402-SUM($J402:$K402))),const_zero)</f>
        <v>0</v>
      </c>
      <c r="M402" s="5" t="n">
        <f aca="false">IF($F402=const_zero,MIN(class_series_c_invested_usd,MAX(const_zero,$A402-SUM($J402:$L402))),const_zero)</f>
        <v>0</v>
      </c>
      <c r="N402" s="5" t="n">
        <f aca="false">IF($G402=const_zero,MIN(class_series_b_invested_usd,MAX(const_zero,$A402-SUM($J402:$M402))),const_zero)</f>
        <v>0</v>
      </c>
      <c r="O402" s="5" t="n">
        <f aca="false">IF($H402=const_zero,MIN(class_series_a_invested_usd,MAX(const_zero,$A402-SUM($J402:$N402))),const_zero)</f>
        <v>15000000</v>
      </c>
      <c r="P402" s="5" t="n">
        <f aca="false">IF($I402=const_zero,MIN(class_seed_invested_usd,MAX(const_zero,$A402-SUM($J402:$O402))),const_zero)</f>
        <v>0</v>
      </c>
      <c r="Q402" s="5" t="n">
        <f aca="false">MAX(const_zero,$A402-SUM($J402:$P402))</f>
        <v>1655000000</v>
      </c>
      <c r="R402" s="9" t="n">
        <f aca="false">common_rsa_total+'Pro-Forma'!$B$10+'Pro-Forma'!$B$11+IF($C402=const_one,'Pro-Forma'!$B$5,const_zero)+IF($D402=const_one,'Pro-Forma'!$F$27,const_zero)+IF($E402=const_one,'Pro-Forma'!$F$26,const_zero)+IF($F402=const_one,'Pro-Forma'!$F$25,const_zero)+IF($G402=const_one,'Pro-Forma'!$F$24,const_zero)+IF($H402=const_one,'Pro-Forma'!$F$23,const_zero)+IF($I402=const_one,'Pro-Forma'!$F$22,const_zero)</f>
        <v>21414164.1892672</v>
      </c>
      <c r="S402" s="23" t="b">
        <f aca="false">IF($R402&gt;const_zero,--($Q402&gt;option_strike_usd*$R402),const_zero)</f>
        <v>1</v>
      </c>
      <c r="T402" s="7" t="n">
        <f aca="false">IF($R402&gt;const_zero,IF($S402=const_one,($Q402+option_strike_usd*pre_f_options_issued)/($R402+pre_f_options_issued),$Q402/$R402),const_zero)</f>
        <v>69.3103880562924</v>
      </c>
      <c r="U402" s="5" t="n">
        <f aca="false">IF($C402=const_one,'Pro-Forma'!$B$5*$T402,const_zero)</f>
        <v>0</v>
      </c>
      <c r="V402" s="5" t="n">
        <f aca="false">IF($D402=const_one,'Pro-Forma'!$F$27*$T402,const_zero)</f>
        <v>0</v>
      </c>
      <c r="W402" s="5" t="n">
        <f aca="false">IF($E402=const_one,'Pro-Forma'!$F$26*$T402,const_zero)</f>
        <v>120160048.535244</v>
      </c>
      <c r="X402" s="5" t="n">
        <f aca="false">IF($F402=const_one,'Pro-Forma'!$F$25*$T402,const_zero)</f>
        <v>166344931.335102</v>
      </c>
      <c r="Y402" s="5" t="n">
        <f aca="false">IF($G402=const_one,'Pro-Forma'!$F$24*$T402,const_zero)</f>
        <v>207931164.168877</v>
      </c>
      <c r="Z402" s="5" t="n">
        <f aca="false">IF($H402=const_one,'Pro-Forma'!$F$23*$T402,const_zero)</f>
        <v>0</v>
      </c>
      <c r="AA402" s="5" t="n">
        <f aca="false">IF($I402=const_one,'Pro-Forma'!$F$22*$T402,const_zero)</f>
        <v>346551940.281462</v>
      </c>
      <c r="AB402" s="5" t="n">
        <f aca="false">('Pro-Forma'!$B$10+'Pro-Forma'!$B$11)*$T402</f>
        <v>19442453.031952</v>
      </c>
      <c r="AC402" s="5" t="n">
        <f aca="false">common_rsa_total*$T402</f>
        <v>623793492.506632</v>
      </c>
      <c r="AD402" s="5" t="n">
        <f aca="false">IF($S402=const_one,pre_f_options_issued*($T402-option_strike_usd),const_zero)</f>
        <v>170775970.140731</v>
      </c>
      <c r="AE402" s="5" t="n">
        <f aca="false">J402+U402</f>
        <v>30000000</v>
      </c>
      <c r="AF402" s="5" t="n">
        <f aca="false">K402+V402</f>
        <v>300000000</v>
      </c>
      <c r="AG402" s="5" t="n">
        <f aca="false">L402+W402</f>
        <v>120160048.535244</v>
      </c>
      <c r="AH402" s="5" t="n">
        <f aca="false">M402+X402</f>
        <v>166344931.335102</v>
      </c>
      <c r="AI402" s="5" t="n">
        <f aca="false">N402+Y402</f>
        <v>207931164.168877</v>
      </c>
      <c r="AJ402" s="5" t="n">
        <f aca="false">O402+Z402</f>
        <v>15000000</v>
      </c>
      <c r="AK402" s="5" t="n">
        <f aca="false">P402+AA402</f>
        <v>346551940.281462</v>
      </c>
      <c r="AL402" s="5" t="n">
        <f aca="false">INDEX($AE$310:$AE$437,$B402-$C402*1+const_one)</f>
        <v>30000000</v>
      </c>
      <c r="AM402" s="5" t="n">
        <f aca="false">INDEX($AF$310:$AF$437,$B402-$D402*2+const_one)</f>
        <v>300000000</v>
      </c>
      <c r="AN402" s="5" t="n">
        <f aca="false">INDEX($AG$310:$AG$437,$B402-$E402*4+const_one)</f>
        <v>100000000</v>
      </c>
      <c r="AO402" s="5" t="n">
        <f aca="false">INDEX($AH$310:$AH$437,$B402-$F402*8+const_one)</f>
        <v>60000000</v>
      </c>
      <c r="AP402" s="5" t="n">
        <f aca="false">INDEX($AI$310:$AI$437,$B402-$G402*16+const_one)</f>
        <v>30000000</v>
      </c>
      <c r="AQ402" s="5" t="n">
        <f aca="false">INDEX($AJ$310:$AJ$437,$B402-$H402*32+const_one)</f>
        <v>15000000</v>
      </c>
      <c r="AR402" s="5" t="n">
        <f aca="false">INDEX($AK$310:$AK$437,$B402-$I402*64+const_one)</f>
        <v>5000000</v>
      </c>
      <c r="AS402" s="5" t="n">
        <f aca="false">INDEX($AE$310:$AE$437,$B402+(const_one-$C402)*1+const_one)</f>
        <v>54444026.2591184</v>
      </c>
      <c r="AT402" s="5" t="n">
        <f aca="false">INDEX($AF$310:$AF$437,$B402+(const_one-$D402)*2+const_one)</f>
        <v>399566707.696485</v>
      </c>
      <c r="AU402" s="5" t="n">
        <f aca="false">INDEX($AG$310:$AG$437,$B402+(const_one-$E402)*4+const_one)</f>
        <v>120160048.535244</v>
      </c>
      <c r="AV402" s="5" t="n">
        <f aca="false">INDEX($AH$310:$AH$437,$B402+(const_one-$F402)*8+const_one)</f>
        <v>166344931.335102</v>
      </c>
      <c r="AW402" s="5" t="n">
        <f aca="false">INDEX($AI$310:$AI$437,$B402+(const_one-$G402)*16+const_one)</f>
        <v>207931164.168877</v>
      </c>
      <c r="AX402" s="5" t="n">
        <f aca="false">INDEX($AJ$310:$AJ$437,$B402+(const_one-$H402)*32+const_one)</f>
        <v>289218112.799682</v>
      </c>
      <c r="AY402" s="5" t="n">
        <f aca="false">INDEX($AK$310:$AK$437,$B402+(const_one-$I402)*64+const_one)</f>
        <v>346551940.281462</v>
      </c>
      <c r="AZ402" s="5" t="n">
        <f aca="false">--($C402=--(AS402&gt;AL402))</f>
        <v>0</v>
      </c>
      <c r="BA402" s="5" t="n">
        <f aca="false">--($D402=--(AT402&gt;AM402))</f>
        <v>0</v>
      </c>
      <c r="BB402" s="5" t="n">
        <f aca="false">--($E402=--(AU402&gt;AN402))</f>
        <v>1</v>
      </c>
      <c r="BC402" s="5" t="n">
        <f aca="false">--($F402=--(AV402&gt;AO402))</f>
        <v>1</v>
      </c>
      <c r="BD402" s="5" t="n">
        <f aca="false">--($G402=--(AW402&gt;AP402))</f>
        <v>1</v>
      </c>
      <c r="BE402" s="5" t="n">
        <f aca="false">--($H402=--(AX402&gt;AQ402))</f>
        <v>0</v>
      </c>
      <c r="BF402" s="5" t="n">
        <f aca="false">--($I402=--(AY402&gt;AR402))</f>
        <v>1</v>
      </c>
      <c r="BG402" s="5" t="n">
        <f aca="false">SUM(AZ402:BF402)</f>
        <v>4</v>
      </c>
      <c r="BH402" s="5" t="n">
        <f aca="false">SUM(AE402:AK402)+AB402+AC402+AD402</f>
        <v>2000000000</v>
      </c>
    </row>
    <row r="403" customFormat="false" ht="15" hidden="true" customHeight="false" outlineLevel="0" collapsed="false">
      <c r="A403" s="5" t="n">
        <f aca="false">exit_value_3_usd</f>
        <v>2000000000</v>
      </c>
      <c r="B403" s="2" t="n">
        <f aca="false">ROW()-ROW($B$310)</f>
        <v>93</v>
      </c>
      <c r="C403" s="2" t="n">
        <f aca="false">MOD(QUOTIENT($B403,1),2)</f>
        <v>1</v>
      </c>
      <c r="D403" s="2" t="n">
        <f aca="false">MOD(QUOTIENT($B403,2),2)</f>
        <v>0</v>
      </c>
      <c r="E403" s="2" t="n">
        <f aca="false">MOD(QUOTIENT($B403,4),2)</f>
        <v>1</v>
      </c>
      <c r="F403" s="2" t="n">
        <f aca="false">MOD(QUOTIENT($B403,8),2)</f>
        <v>1</v>
      </c>
      <c r="G403" s="2" t="n">
        <f aca="false">MOD(QUOTIENT($B403,16),2)</f>
        <v>1</v>
      </c>
      <c r="H403" s="2" t="n">
        <f aca="false">MOD(QUOTIENT($B403,32),2)</f>
        <v>0</v>
      </c>
      <c r="I403" s="2" t="n">
        <f aca="false">MOD(QUOTIENT($B403,64),2)</f>
        <v>1</v>
      </c>
      <c r="J403" s="5" t="n">
        <f aca="false">IF($C403=const_zero,MIN(class_series_f_invested_usd,MAX(const_zero,$A403)),const_zero)</f>
        <v>0</v>
      </c>
      <c r="K403" s="5" t="n">
        <f aca="false">IF($D403=const_zero,MIN(class_series_e_invested_usd,MAX(const_zero,$A403-SUM($J403:$J403))),const_zero)</f>
        <v>300000000</v>
      </c>
      <c r="L403" s="5" t="n">
        <f aca="false">IF($E403=const_zero,MIN(class_series_d_invested_usd,MAX(const_zero,$A403-SUM($J403:$K403))),const_zero)</f>
        <v>0</v>
      </c>
      <c r="M403" s="5" t="n">
        <f aca="false">IF($F403=const_zero,MIN(class_series_c_invested_usd,MAX(const_zero,$A403-SUM($J403:$L403))),const_zero)</f>
        <v>0</v>
      </c>
      <c r="N403" s="5" t="n">
        <f aca="false">IF($G403=const_zero,MIN(class_series_b_invested_usd,MAX(const_zero,$A403-SUM($J403:$M403))),const_zero)</f>
        <v>0</v>
      </c>
      <c r="O403" s="5" t="n">
        <f aca="false">IF($H403=const_zero,MIN(class_series_a_invested_usd,MAX(const_zero,$A403-SUM($J403:$N403))),const_zero)</f>
        <v>15000000</v>
      </c>
      <c r="P403" s="5" t="n">
        <f aca="false">IF($I403=const_zero,MIN(class_seed_invested_usd,MAX(const_zero,$A403-SUM($J403:$O403))),const_zero)</f>
        <v>0</v>
      </c>
      <c r="Q403" s="5" t="n">
        <f aca="false">MAX(const_zero,$A403-SUM($J403:$P403))</f>
        <v>1685000000</v>
      </c>
      <c r="R403" s="9" t="n">
        <f aca="false">common_rsa_total+'Pro-Forma'!$B$10+'Pro-Forma'!$B$11+IF($C403=const_one,'Pro-Forma'!$B$5,const_zero)+IF($D403=const_one,'Pro-Forma'!$F$27,const_zero)+IF($E403=const_one,'Pro-Forma'!$F$26,const_zero)+IF($F403=const_one,'Pro-Forma'!$F$25,const_zero)+IF($G403=const_one,'Pro-Forma'!$F$24,const_zero)+IF($H403=const_one,'Pro-Forma'!$F$23,const_zero)+IF($I403=const_one,'Pro-Forma'!$F$22,const_zero)</f>
        <v>22211432.2584705</v>
      </c>
      <c r="S403" s="23" t="b">
        <f aca="false">IF($R403&gt;const_zero,--($Q403&gt;option_strike_usd*$R403),const_zero)</f>
        <v>1</v>
      </c>
      <c r="T403" s="7" t="n">
        <f aca="false">IF($R403&gt;const_zero,IF($S403=const_one,($Q403+option_strike_usd*pre_f_options_issued)/($R403+pre_f_options_issued),$Q403/$R403),const_zero)</f>
        <v>68.288231226321</v>
      </c>
      <c r="U403" s="5" t="n">
        <f aca="false">IF($C403=const_one,'Pro-Forma'!$B$5*$T403,const_zero)</f>
        <v>54444026.2591184</v>
      </c>
      <c r="V403" s="5" t="n">
        <f aca="false">IF($D403=const_one,'Pro-Forma'!$F$27*$T403,const_zero)</f>
        <v>0</v>
      </c>
      <c r="W403" s="5" t="n">
        <f aca="false">IF($E403=const_one,'Pro-Forma'!$F$26*$T403,const_zero)</f>
        <v>118387984.956546</v>
      </c>
      <c r="X403" s="5" t="n">
        <f aca="false">IF($F403=const_one,'Pro-Forma'!$F$25*$T403,const_zero)</f>
        <v>163891754.94317</v>
      </c>
      <c r="Y403" s="5" t="n">
        <f aca="false">IF($G403=const_one,'Pro-Forma'!$F$24*$T403,const_zero)</f>
        <v>204864693.678963</v>
      </c>
      <c r="Z403" s="5" t="n">
        <f aca="false">IF($H403=const_one,'Pro-Forma'!$F$23*$T403,const_zero)</f>
        <v>0</v>
      </c>
      <c r="AA403" s="5" t="n">
        <f aca="false">IF($I403=const_one,'Pro-Forma'!$F$22*$T403,const_zero)</f>
        <v>341441156.131605</v>
      </c>
      <c r="AB403" s="5" t="n">
        <f aca="false">('Pro-Forma'!$B$10+'Pro-Forma'!$B$11)*$T403</f>
        <v>19155724.927907</v>
      </c>
      <c r="AC403" s="5" t="n">
        <f aca="false">common_rsa_total*$T403</f>
        <v>614594081.036889</v>
      </c>
      <c r="AD403" s="5" t="n">
        <f aca="false">IF($S403=const_one,pre_f_options_issued*($T403-option_strike_usd),const_zero)</f>
        <v>168220578.065802</v>
      </c>
      <c r="AE403" s="5" t="n">
        <f aca="false">J403+U403</f>
        <v>54444026.2591184</v>
      </c>
      <c r="AF403" s="5" t="n">
        <f aca="false">K403+V403</f>
        <v>300000000</v>
      </c>
      <c r="AG403" s="5" t="n">
        <f aca="false">L403+W403</f>
        <v>118387984.956546</v>
      </c>
      <c r="AH403" s="5" t="n">
        <f aca="false">M403+X403</f>
        <v>163891754.94317</v>
      </c>
      <c r="AI403" s="5" t="n">
        <f aca="false">N403+Y403</f>
        <v>204864693.678963</v>
      </c>
      <c r="AJ403" s="5" t="n">
        <f aca="false">O403+Z403</f>
        <v>15000000</v>
      </c>
      <c r="AK403" s="5" t="n">
        <f aca="false">P403+AA403</f>
        <v>341441156.131605</v>
      </c>
      <c r="AL403" s="5" t="n">
        <f aca="false">INDEX($AE$310:$AE$437,$B403-$C403*1+const_one)</f>
        <v>30000000</v>
      </c>
      <c r="AM403" s="5" t="n">
        <f aca="false">INDEX($AF$310:$AF$437,$B403-$D403*2+const_one)</f>
        <v>300000000</v>
      </c>
      <c r="AN403" s="5" t="n">
        <f aca="false">INDEX($AG$310:$AG$437,$B403-$E403*4+const_one)</f>
        <v>100000000</v>
      </c>
      <c r="AO403" s="5" t="n">
        <f aca="false">INDEX($AH$310:$AH$437,$B403-$F403*8+const_one)</f>
        <v>60000000</v>
      </c>
      <c r="AP403" s="5" t="n">
        <f aca="false">INDEX($AI$310:$AI$437,$B403-$G403*16+const_one)</f>
        <v>30000000</v>
      </c>
      <c r="AQ403" s="5" t="n">
        <f aca="false">INDEX($AJ$310:$AJ$437,$B403-$H403*32+const_one)</f>
        <v>15000000</v>
      </c>
      <c r="AR403" s="5" t="n">
        <f aca="false">INDEX($AK$310:$AK$437,$B403-$I403*64+const_one)</f>
        <v>5000000</v>
      </c>
      <c r="AS403" s="5" t="n">
        <f aca="false">INDEX($AE$310:$AE$437,$B403+(const_one-$C403)*1+const_one)</f>
        <v>54444026.2591184</v>
      </c>
      <c r="AT403" s="5" t="n">
        <f aca="false">INDEX($AF$310:$AF$437,$B403+(const_one-$D403)*2+const_one)</f>
        <v>395204144.920632</v>
      </c>
      <c r="AU403" s="5" t="n">
        <f aca="false">INDEX($AG$310:$AG$437,$B403+(const_one-$E403)*4+const_one)</f>
        <v>118387984.956546</v>
      </c>
      <c r="AV403" s="5" t="n">
        <f aca="false">INDEX($AH$310:$AH$437,$B403+(const_one-$F403)*8+const_one)</f>
        <v>163891754.94317</v>
      </c>
      <c r="AW403" s="5" t="n">
        <f aca="false">INDEX($AI$310:$AI$437,$B403+(const_one-$G403)*16+const_one)</f>
        <v>204864693.678963</v>
      </c>
      <c r="AX403" s="5" t="n">
        <f aca="false">INDEX($AJ$310:$AJ$437,$B403+(const_one-$H403)*32+const_one)</f>
        <v>286505878.476227</v>
      </c>
      <c r="AY403" s="5" t="n">
        <f aca="false">INDEX($AK$310:$AK$437,$B403+(const_one-$I403)*64+const_one)</f>
        <v>341441156.131605</v>
      </c>
      <c r="AZ403" s="5" t="n">
        <f aca="false">--($C403=--(AS403&gt;AL403))</f>
        <v>1</v>
      </c>
      <c r="BA403" s="5" t="n">
        <f aca="false">--($D403=--(AT403&gt;AM403))</f>
        <v>0</v>
      </c>
      <c r="BB403" s="5" t="n">
        <f aca="false">--($E403=--(AU403&gt;AN403))</f>
        <v>1</v>
      </c>
      <c r="BC403" s="5" t="n">
        <f aca="false">--($F403=--(AV403&gt;AO403))</f>
        <v>1</v>
      </c>
      <c r="BD403" s="5" t="n">
        <f aca="false">--($G403=--(AW403&gt;AP403))</f>
        <v>1</v>
      </c>
      <c r="BE403" s="5" t="n">
        <f aca="false">--($H403=--(AX403&gt;AQ403))</f>
        <v>0</v>
      </c>
      <c r="BF403" s="5" t="n">
        <f aca="false">--($I403=--(AY403&gt;AR403))</f>
        <v>1</v>
      </c>
      <c r="BG403" s="5" t="n">
        <f aca="false">SUM(AZ403:BF403)</f>
        <v>5</v>
      </c>
      <c r="BH403" s="5" t="n">
        <f aca="false">SUM(AE403:AK403)+AB403+AC403+AD403</f>
        <v>2000000000</v>
      </c>
    </row>
    <row r="404" customFormat="false" ht="15" hidden="true" customHeight="false" outlineLevel="0" collapsed="false">
      <c r="A404" s="5" t="n">
        <f aca="false">exit_value_3_usd</f>
        <v>2000000000</v>
      </c>
      <c r="B404" s="2" t="n">
        <f aca="false">ROW()-ROW($B$310)</f>
        <v>94</v>
      </c>
      <c r="C404" s="2" t="n">
        <f aca="false">MOD(QUOTIENT($B404,1),2)</f>
        <v>0</v>
      </c>
      <c r="D404" s="2" t="n">
        <f aca="false">MOD(QUOTIENT($B404,2),2)</f>
        <v>1</v>
      </c>
      <c r="E404" s="2" t="n">
        <f aca="false">MOD(QUOTIENT($B404,4),2)</f>
        <v>1</v>
      </c>
      <c r="F404" s="2" t="n">
        <f aca="false">MOD(QUOTIENT($B404,8),2)</f>
        <v>1</v>
      </c>
      <c r="G404" s="2" t="n">
        <f aca="false">MOD(QUOTIENT($B404,16),2)</f>
        <v>1</v>
      </c>
      <c r="H404" s="2" t="n">
        <f aca="false">MOD(QUOTIENT($B404,32),2)</f>
        <v>0</v>
      </c>
      <c r="I404" s="2" t="n">
        <f aca="false">MOD(QUOTIENT($B404,64),2)</f>
        <v>1</v>
      </c>
      <c r="J404" s="5" t="n">
        <f aca="false">IF($C404=const_zero,MIN(class_series_f_invested_usd,MAX(const_zero,$A404)),const_zero)</f>
        <v>30000000</v>
      </c>
      <c r="K404" s="5" t="n">
        <f aca="false">IF($D404=const_zero,MIN(class_series_e_invested_usd,MAX(const_zero,$A404-SUM($J404:$J404))),const_zero)</f>
        <v>0</v>
      </c>
      <c r="L404" s="5" t="n">
        <f aca="false">IF($E404=const_zero,MIN(class_series_d_invested_usd,MAX(const_zero,$A404-SUM($J404:$K404))),const_zero)</f>
        <v>0</v>
      </c>
      <c r="M404" s="5" t="n">
        <f aca="false">IF($F404=const_zero,MIN(class_series_c_invested_usd,MAX(const_zero,$A404-SUM($J404:$L404))),const_zero)</f>
        <v>0</v>
      </c>
      <c r="N404" s="5" t="n">
        <f aca="false">IF($G404=const_zero,MIN(class_series_b_invested_usd,MAX(const_zero,$A404-SUM($J404:$M404))),const_zero)</f>
        <v>0</v>
      </c>
      <c r="O404" s="5" t="n">
        <f aca="false">IF($H404=const_zero,MIN(class_series_a_invested_usd,MAX(const_zero,$A404-SUM($J404:$N404))),const_zero)</f>
        <v>15000000</v>
      </c>
      <c r="P404" s="5" t="n">
        <f aca="false">IF($I404=const_zero,MIN(class_seed_invested_usd,MAX(const_zero,$A404-SUM($J404:$O404))),const_zero)</f>
        <v>0</v>
      </c>
      <c r="Q404" s="5" t="n">
        <f aca="false">MAX(const_zero,$A404-SUM($J404:$P404))</f>
        <v>1955000000</v>
      </c>
      <c r="R404" s="9" t="n">
        <f aca="false">common_rsa_total+'Pro-Forma'!$B$10+'Pro-Forma'!$B$11+IF($C404=const_one,'Pro-Forma'!$B$5,const_zero)+IF($D404=const_one,'Pro-Forma'!$F$27,const_zero)+IF($E404=const_one,'Pro-Forma'!$F$26,const_zero)+IF($F404=const_one,'Pro-Forma'!$F$25,const_zero)+IF($G404=const_one,'Pro-Forma'!$F$24,const_zero)+IF($H404=const_one,'Pro-Forma'!$F$23,const_zero)+IF($I404=const_one,'Pro-Forma'!$F$22,const_zero)</f>
        <v>27547484.4666011</v>
      </c>
      <c r="S404" s="23" t="b">
        <f aca="false">IF($R404&gt;const_zero,--($Q404&gt;option_strike_usd*$R404),const_zero)</f>
        <v>1</v>
      </c>
      <c r="T404" s="7" t="n">
        <f aca="false">IF($R404&gt;const_zero,IF($S404=const_one,($Q404+option_strike_usd*pre_f_options_issued)/($R404+pre_f_options_issued),$Q404/$R404),const_zero)</f>
        <v>65.1468844979631</v>
      </c>
      <c r="U404" s="5" t="n">
        <f aca="false">IF($C404=const_one,'Pro-Forma'!$B$5*$T404,const_zero)</f>
        <v>0</v>
      </c>
      <c r="V404" s="5" t="n">
        <f aca="false">IF($D404=const_one,'Pro-Forma'!$F$27*$T404,const_zero)</f>
        <v>399566707.696485</v>
      </c>
      <c r="W404" s="5" t="n">
        <f aca="false">IF($E404=const_one,'Pro-Forma'!$F$26*$T404,const_zero)</f>
        <v>112941984.927821</v>
      </c>
      <c r="X404" s="5" t="n">
        <f aca="false">IF($F404=const_one,'Pro-Forma'!$F$25*$T404,const_zero)</f>
        <v>156352522.795112</v>
      </c>
      <c r="Y404" s="5" t="n">
        <f aca="false">IF($G404=const_one,'Pro-Forma'!$F$24*$T404,const_zero)</f>
        <v>195440653.493889</v>
      </c>
      <c r="Z404" s="5" t="n">
        <f aca="false">IF($H404=const_one,'Pro-Forma'!$F$23*$T404,const_zero)</f>
        <v>0</v>
      </c>
      <c r="AA404" s="5" t="n">
        <f aca="false">IF($I404=const_one,'Pro-Forma'!$F$22*$T404,const_zero)</f>
        <v>325734422.489816</v>
      </c>
      <c r="AB404" s="5" t="n">
        <f aca="false">('Pro-Forma'!$B$10+'Pro-Forma'!$B$11)*$T404</f>
        <v>18274536.870302</v>
      </c>
      <c r="AC404" s="5" t="n">
        <f aca="false">common_rsa_total*$T404</f>
        <v>586321960.481668</v>
      </c>
      <c r="AD404" s="5" t="n">
        <f aca="false">IF($S404=const_one,pre_f_options_issued*($T404-option_strike_usd),const_zero)</f>
        <v>160367211.244908</v>
      </c>
      <c r="AE404" s="5" t="n">
        <f aca="false">J404+U404</f>
        <v>30000000</v>
      </c>
      <c r="AF404" s="5" t="n">
        <f aca="false">K404+V404</f>
        <v>399566707.696485</v>
      </c>
      <c r="AG404" s="5" t="n">
        <f aca="false">L404+W404</f>
        <v>112941984.927821</v>
      </c>
      <c r="AH404" s="5" t="n">
        <f aca="false">M404+X404</f>
        <v>156352522.795112</v>
      </c>
      <c r="AI404" s="5" t="n">
        <f aca="false">N404+Y404</f>
        <v>195440653.493889</v>
      </c>
      <c r="AJ404" s="5" t="n">
        <f aca="false">O404+Z404</f>
        <v>15000000</v>
      </c>
      <c r="AK404" s="5" t="n">
        <f aca="false">P404+AA404</f>
        <v>325734422.489816</v>
      </c>
      <c r="AL404" s="5" t="n">
        <f aca="false">INDEX($AE$310:$AE$437,$B404-$C404*1+const_one)</f>
        <v>30000000</v>
      </c>
      <c r="AM404" s="5" t="n">
        <f aca="false">INDEX($AF$310:$AF$437,$B404-$D404*2+const_one)</f>
        <v>300000000</v>
      </c>
      <c r="AN404" s="5" t="n">
        <f aca="false">INDEX($AG$310:$AG$437,$B404-$E404*4+const_one)</f>
        <v>100000000</v>
      </c>
      <c r="AO404" s="5" t="n">
        <f aca="false">INDEX($AH$310:$AH$437,$B404-$F404*8+const_one)</f>
        <v>60000000</v>
      </c>
      <c r="AP404" s="5" t="n">
        <f aca="false">INDEX($AI$310:$AI$437,$B404-$G404*16+const_one)</f>
        <v>30000000</v>
      </c>
      <c r="AQ404" s="5" t="n">
        <f aca="false">INDEX($AJ$310:$AJ$437,$B404-$H404*32+const_one)</f>
        <v>15000000</v>
      </c>
      <c r="AR404" s="5" t="n">
        <f aca="false">INDEX($AK$310:$AK$437,$B404-$I404*64+const_one)</f>
        <v>5000000</v>
      </c>
      <c r="AS404" s="5" t="n">
        <f aca="false">INDEX($AE$310:$AE$437,$B404+(const_one-$C404)*1+const_one)</f>
        <v>51372442.8718379</v>
      </c>
      <c r="AT404" s="5" t="n">
        <f aca="false">INDEX($AF$310:$AF$437,$B404+(const_one-$D404)*2+const_one)</f>
        <v>399566707.696485</v>
      </c>
      <c r="AU404" s="5" t="n">
        <f aca="false">INDEX($AG$310:$AG$437,$B404+(const_one-$E404)*4+const_one)</f>
        <v>112941984.927821</v>
      </c>
      <c r="AV404" s="5" t="n">
        <f aca="false">INDEX($AH$310:$AH$437,$B404+(const_one-$F404)*8+const_one)</f>
        <v>156352522.795112</v>
      </c>
      <c r="AW404" s="5" t="n">
        <f aca="false">INDEX($AI$310:$AI$437,$B404+(const_one-$G404)*16+const_one)</f>
        <v>195440653.493889</v>
      </c>
      <c r="AX404" s="5" t="n">
        <f aca="false">INDEX($AJ$310:$AJ$437,$B404+(const_one-$H404)*32+const_one)</f>
        <v>281403933.837209</v>
      </c>
      <c r="AY404" s="5" t="n">
        <f aca="false">INDEX($AK$310:$AK$437,$B404+(const_one-$I404)*64+const_one)</f>
        <v>325734422.489816</v>
      </c>
      <c r="AZ404" s="5" t="n">
        <f aca="false">--($C404=--(AS404&gt;AL404))</f>
        <v>0</v>
      </c>
      <c r="BA404" s="5" t="n">
        <f aca="false">--($D404=--(AT404&gt;AM404))</f>
        <v>1</v>
      </c>
      <c r="BB404" s="5" t="n">
        <f aca="false">--($E404=--(AU404&gt;AN404))</f>
        <v>1</v>
      </c>
      <c r="BC404" s="5" t="n">
        <f aca="false">--($F404=--(AV404&gt;AO404))</f>
        <v>1</v>
      </c>
      <c r="BD404" s="5" t="n">
        <f aca="false">--($G404=--(AW404&gt;AP404))</f>
        <v>1</v>
      </c>
      <c r="BE404" s="5" t="n">
        <f aca="false">--($H404=--(AX404&gt;AQ404))</f>
        <v>0</v>
      </c>
      <c r="BF404" s="5" t="n">
        <f aca="false">--($I404=--(AY404&gt;AR404))</f>
        <v>1</v>
      </c>
      <c r="BG404" s="5" t="n">
        <f aca="false">SUM(AZ404:BF404)</f>
        <v>5</v>
      </c>
      <c r="BH404" s="5" t="n">
        <f aca="false">SUM(AE404:AK404)+AB404+AC404+AD404</f>
        <v>2000000000</v>
      </c>
    </row>
    <row r="405" customFormat="false" ht="15" hidden="true" customHeight="false" outlineLevel="0" collapsed="false">
      <c r="A405" s="5" t="n">
        <f aca="false">exit_value_3_usd</f>
        <v>2000000000</v>
      </c>
      <c r="B405" s="2" t="n">
        <f aca="false">ROW()-ROW($B$310)</f>
        <v>95</v>
      </c>
      <c r="C405" s="2" t="n">
        <f aca="false">MOD(QUOTIENT($B405,1),2)</f>
        <v>1</v>
      </c>
      <c r="D405" s="2" t="n">
        <f aca="false">MOD(QUOTIENT($B405,2),2)</f>
        <v>1</v>
      </c>
      <c r="E405" s="2" t="n">
        <f aca="false">MOD(QUOTIENT($B405,4),2)</f>
        <v>1</v>
      </c>
      <c r="F405" s="2" t="n">
        <f aca="false">MOD(QUOTIENT($B405,8),2)</f>
        <v>1</v>
      </c>
      <c r="G405" s="2" t="n">
        <f aca="false">MOD(QUOTIENT($B405,16),2)</f>
        <v>1</v>
      </c>
      <c r="H405" s="2" t="n">
        <f aca="false">MOD(QUOTIENT($B405,32),2)</f>
        <v>0</v>
      </c>
      <c r="I405" s="2" t="n">
        <f aca="false">MOD(QUOTIENT($B405,64),2)</f>
        <v>1</v>
      </c>
      <c r="J405" s="5" t="n">
        <f aca="false">IF($C405=const_zero,MIN(class_series_f_invested_usd,MAX(const_zero,$A405)),const_zero)</f>
        <v>0</v>
      </c>
      <c r="K405" s="5" t="n">
        <f aca="false">IF($D405=const_zero,MIN(class_series_e_invested_usd,MAX(const_zero,$A405-SUM($J405:$J405))),const_zero)</f>
        <v>0</v>
      </c>
      <c r="L405" s="5" t="n">
        <f aca="false">IF($E405=const_zero,MIN(class_series_d_invested_usd,MAX(const_zero,$A405-SUM($J405:$K405))),const_zero)</f>
        <v>0</v>
      </c>
      <c r="M405" s="5" t="n">
        <f aca="false">IF($F405=const_zero,MIN(class_series_c_invested_usd,MAX(const_zero,$A405-SUM($J405:$L405))),const_zero)</f>
        <v>0</v>
      </c>
      <c r="N405" s="5" t="n">
        <f aca="false">IF($G405=const_zero,MIN(class_series_b_invested_usd,MAX(const_zero,$A405-SUM($J405:$M405))),const_zero)</f>
        <v>0</v>
      </c>
      <c r="O405" s="5" t="n">
        <f aca="false">IF($H405=const_zero,MIN(class_series_a_invested_usd,MAX(const_zero,$A405-SUM($J405:$N405))),const_zero)</f>
        <v>15000000</v>
      </c>
      <c r="P405" s="5" t="n">
        <f aca="false">IF($I405=const_zero,MIN(class_seed_invested_usd,MAX(const_zero,$A405-SUM($J405:$O405))),const_zero)</f>
        <v>0</v>
      </c>
      <c r="Q405" s="5" t="n">
        <f aca="false">MAX(const_zero,$A405-SUM($J405:$P405))</f>
        <v>1985000000</v>
      </c>
      <c r="R405" s="9" t="n">
        <f aca="false">common_rsa_total+'Pro-Forma'!$B$10+'Pro-Forma'!$B$11+IF($C405=const_one,'Pro-Forma'!$B$5,const_zero)+IF($D405=const_one,'Pro-Forma'!$F$27,const_zero)+IF($E405=const_one,'Pro-Forma'!$F$26,const_zero)+IF($F405=const_one,'Pro-Forma'!$F$25,const_zero)+IF($G405=const_one,'Pro-Forma'!$F$24,const_zero)+IF($H405=const_one,'Pro-Forma'!$F$23,const_zero)+IF($I405=const_one,'Pro-Forma'!$F$22,const_zero)</f>
        <v>28344752.5358044</v>
      </c>
      <c r="S405" s="23" t="b">
        <f aca="false">IF($R405&gt;const_zero,--($Q405&gt;option_strike_usd*$R405),const_zero)</f>
        <v>1</v>
      </c>
      <c r="T405" s="7" t="n">
        <f aca="false">IF($R405&gt;const_zero,IF($S405=const_one,($Q405+option_strike_usd*pre_f_options_issued)/($R405+pre_f_options_issued),$Q405/$R405),const_zero)</f>
        <v>64.4355955747391</v>
      </c>
      <c r="U405" s="5" t="n">
        <f aca="false">IF($C405=const_one,'Pro-Forma'!$B$5*$T405,const_zero)</f>
        <v>51372442.8718379</v>
      </c>
      <c r="V405" s="5" t="n">
        <f aca="false">IF($D405=const_one,'Pro-Forma'!$F$27*$T405,const_zero)</f>
        <v>395204144.920632</v>
      </c>
      <c r="W405" s="5" t="n">
        <f aca="false">IF($E405=const_one,'Pro-Forma'!$F$26*$T405,const_zero)</f>
        <v>111708857.918522</v>
      </c>
      <c r="X405" s="5" t="n">
        <f aca="false">IF($F405=const_one,'Pro-Forma'!$F$25*$T405,const_zero)</f>
        <v>154645429.379374</v>
      </c>
      <c r="Y405" s="5" t="n">
        <f aca="false">IF($G405=const_one,'Pro-Forma'!$F$24*$T405,const_zero)</f>
        <v>193306786.724217</v>
      </c>
      <c r="Z405" s="5" t="n">
        <f aca="false">IF($H405=const_one,'Pro-Forma'!$F$23*$T405,const_zero)</f>
        <v>0</v>
      </c>
      <c r="AA405" s="5" t="n">
        <f aca="false">IF($I405=const_one,'Pro-Forma'!$F$22*$T405,const_zero)</f>
        <v>322177977.873696</v>
      </c>
      <c r="AB405" s="5" t="n">
        <f aca="false">('Pro-Forma'!$B$10+'Pro-Forma'!$B$11)*$T405</f>
        <v>18075011.2022203</v>
      </c>
      <c r="AC405" s="5" t="n">
        <f aca="false">common_rsa_total*$T405</f>
        <v>579920360.172652</v>
      </c>
      <c r="AD405" s="5" t="n">
        <f aca="false">IF($S405=const_one,pre_f_options_issued*($T405-option_strike_usd),const_zero)</f>
        <v>158588988.936848</v>
      </c>
      <c r="AE405" s="5" t="n">
        <f aca="false">J405+U405</f>
        <v>51372442.8718379</v>
      </c>
      <c r="AF405" s="5" t="n">
        <f aca="false">K405+V405</f>
        <v>395204144.920632</v>
      </c>
      <c r="AG405" s="5" t="n">
        <f aca="false">L405+W405</f>
        <v>111708857.918522</v>
      </c>
      <c r="AH405" s="5" t="n">
        <f aca="false">M405+X405</f>
        <v>154645429.379374</v>
      </c>
      <c r="AI405" s="5" t="n">
        <f aca="false">N405+Y405</f>
        <v>193306786.724217</v>
      </c>
      <c r="AJ405" s="5" t="n">
        <f aca="false">O405+Z405</f>
        <v>15000000</v>
      </c>
      <c r="AK405" s="5" t="n">
        <f aca="false">P405+AA405</f>
        <v>322177977.873696</v>
      </c>
      <c r="AL405" s="5" t="n">
        <f aca="false">INDEX($AE$310:$AE$437,$B405-$C405*1+const_one)</f>
        <v>30000000</v>
      </c>
      <c r="AM405" s="5" t="n">
        <f aca="false">INDEX($AF$310:$AF$437,$B405-$D405*2+const_one)</f>
        <v>300000000</v>
      </c>
      <c r="AN405" s="5" t="n">
        <f aca="false">INDEX($AG$310:$AG$437,$B405-$E405*4+const_one)</f>
        <v>100000000</v>
      </c>
      <c r="AO405" s="5" t="n">
        <f aca="false">INDEX($AH$310:$AH$437,$B405-$F405*8+const_one)</f>
        <v>60000000</v>
      </c>
      <c r="AP405" s="5" t="n">
        <f aca="false">INDEX($AI$310:$AI$437,$B405-$G405*16+const_one)</f>
        <v>30000000</v>
      </c>
      <c r="AQ405" s="5" t="n">
        <f aca="false">INDEX($AJ$310:$AJ$437,$B405-$H405*32+const_one)</f>
        <v>15000000</v>
      </c>
      <c r="AR405" s="5" t="n">
        <f aca="false">INDEX($AK$310:$AK$437,$B405-$I405*64+const_one)</f>
        <v>5000000</v>
      </c>
      <c r="AS405" s="5" t="n">
        <f aca="false">INDEX($AE$310:$AE$437,$B405+(const_one-$C405)*1+const_one)</f>
        <v>51372442.8718379</v>
      </c>
      <c r="AT405" s="5" t="n">
        <f aca="false">INDEX($AF$310:$AF$437,$B405+(const_one-$D405)*2+const_one)</f>
        <v>395204144.920632</v>
      </c>
      <c r="AU405" s="5" t="n">
        <f aca="false">INDEX($AG$310:$AG$437,$B405+(const_one-$E405)*4+const_one)</f>
        <v>111708857.918522</v>
      </c>
      <c r="AV405" s="5" t="n">
        <f aca="false">INDEX($AH$310:$AH$437,$B405+(const_one-$F405)*8+const_one)</f>
        <v>154645429.379374</v>
      </c>
      <c r="AW405" s="5" t="n">
        <f aca="false">INDEX($AI$310:$AI$437,$B405+(const_one-$G405)*16+const_one)</f>
        <v>193306786.724217</v>
      </c>
      <c r="AX405" s="5" t="n">
        <f aca="false">INDEX($AJ$310:$AJ$437,$B405+(const_one-$H405)*32+const_one)</f>
        <v>279329589.177629</v>
      </c>
      <c r="AY405" s="5" t="n">
        <f aca="false">INDEX($AK$310:$AK$437,$B405+(const_one-$I405)*64+const_one)</f>
        <v>322177977.873696</v>
      </c>
      <c r="AZ405" s="5" t="n">
        <f aca="false">--($C405=--(AS405&gt;AL405))</f>
        <v>1</v>
      </c>
      <c r="BA405" s="5" t="n">
        <f aca="false">--($D405=--(AT405&gt;AM405))</f>
        <v>1</v>
      </c>
      <c r="BB405" s="5" t="n">
        <f aca="false">--($E405=--(AU405&gt;AN405))</f>
        <v>1</v>
      </c>
      <c r="BC405" s="5" t="n">
        <f aca="false">--($F405=--(AV405&gt;AO405))</f>
        <v>1</v>
      </c>
      <c r="BD405" s="5" t="n">
        <f aca="false">--($G405=--(AW405&gt;AP405))</f>
        <v>1</v>
      </c>
      <c r="BE405" s="5" t="n">
        <f aca="false">--($H405=--(AX405&gt;AQ405))</f>
        <v>0</v>
      </c>
      <c r="BF405" s="5" t="n">
        <f aca="false">--($I405=--(AY405&gt;AR405))</f>
        <v>1</v>
      </c>
      <c r="BG405" s="5" t="n">
        <f aca="false">SUM(AZ405:BF405)</f>
        <v>6</v>
      </c>
      <c r="BH405" s="5" t="n">
        <f aca="false">SUM(AE405:AK405)+AB405+AC405+AD405</f>
        <v>2000000000</v>
      </c>
    </row>
    <row r="406" customFormat="false" ht="15" hidden="true" customHeight="false" outlineLevel="0" collapsed="false">
      <c r="A406" s="5" t="n">
        <f aca="false">exit_value_3_usd</f>
        <v>2000000000</v>
      </c>
      <c r="B406" s="2" t="n">
        <f aca="false">ROW()-ROW($B$310)</f>
        <v>96</v>
      </c>
      <c r="C406" s="2" t="n">
        <f aca="false">MOD(QUOTIENT($B406,1),2)</f>
        <v>0</v>
      </c>
      <c r="D406" s="2" t="n">
        <f aca="false">MOD(QUOTIENT($B406,2),2)</f>
        <v>0</v>
      </c>
      <c r="E406" s="2" t="n">
        <f aca="false">MOD(QUOTIENT($B406,4),2)</f>
        <v>0</v>
      </c>
      <c r="F406" s="2" t="n">
        <f aca="false">MOD(QUOTIENT($B406,8),2)</f>
        <v>0</v>
      </c>
      <c r="G406" s="2" t="n">
        <f aca="false">MOD(QUOTIENT($B406,16),2)</f>
        <v>0</v>
      </c>
      <c r="H406" s="2" t="n">
        <f aca="false">MOD(QUOTIENT($B406,32),2)</f>
        <v>1</v>
      </c>
      <c r="I406" s="2" t="n">
        <f aca="false">MOD(QUOTIENT($B406,64),2)</f>
        <v>1</v>
      </c>
      <c r="J406" s="5" t="n">
        <f aca="false">IF($C406=const_zero,MIN(class_series_f_invested_usd,MAX(const_zero,$A406)),const_zero)</f>
        <v>30000000</v>
      </c>
      <c r="K406" s="5" t="n">
        <f aca="false">IF($D406=const_zero,MIN(class_series_e_invested_usd,MAX(const_zero,$A406-SUM($J406:$J406))),const_zero)</f>
        <v>300000000</v>
      </c>
      <c r="L406" s="5" t="n">
        <f aca="false">IF($E406=const_zero,MIN(class_series_d_invested_usd,MAX(const_zero,$A406-SUM($J406:$K406))),const_zero)</f>
        <v>100000000</v>
      </c>
      <c r="M406" s="5" t="n">
        <f aca="false">IF($F406=const_zero,MIN(class_series_c_invested_usd,MAX(const_zero,$A406-SUM($J406:$L406))),const_zero)</f>
        <v>60000000</v>
      </c>
      <c r="N406" s="5" t="n">
        <f aca="false">IF($G406=const_zero,MIN(class_series_b_invested_usd,MAX(const_zero,$A406-SUM($J406:$M406))),const_zero)</f>
        <v>30000000</v>
      </c>
      <c r="O406" s="5" t="n">
        <f aca="false">IF($H406=const_zero,MIN(class_series_a_invested_usd,MAX(const_zero,$A406-SUM($J406:$N406))),const_zero)</f>
        <v>0</v>
      </c>
      <c r="P406" s="5" t="n">
        <f aca="false">IF($I406=const_zero,MIN(class_seed_invested_usd,MAX(const_zero,$A406-SUM($J406:$O406))),const_zero)</f>
        <v>0</v>
      </c>
      <c r="Q406" s="5" t="n">
        <f aca="false">MAX(const_zero,$A406-SUM($J406:$P406))</f>
        <v>1480000000</v>
      </c>
      <c r="R406" s="9" t="n">
        <f aca="false">common_rsa_total+'Pro-Forma'!$B$10+'Pro-Forma'!$B$11+IF($C406=const_one,'Pro-Forma'!$B$5,const_zero)+IF($D406=const_one,'Pro-Forma'!$F$27,const_zero)+IF($E406=const_one,'Pro-Forma'!$F$26,const_zero)+IF($F406=const_one,'Pro-Forma'!$F$25,const_zero)+IF($G406=const_one,'Pro-Forma'!$F$24,const_zero)+IF($H406=const_one,'Pro-Forma'!$F$23,const_zero)+IF($I406=const_one,'Pro-Forma'!$F$22,const_zero)</f>
        <v>19280512.8289884</v>
      </c>
      <c r="S406" s="23" t="b">
        <f aca="false">IF($R406&gt;const_zero,--($Q406&gt;option_strike_usd*$R406),const_zero)</f>
        <v>1</v>
      </c>
      <c r="T406" s="7" t="n">
        <f aca="false">IF($R406&gt;const_zero,IF($S406=const_one,($Q406+option_strike_usd*pre_f_options_issued)/($R406+pre_f_options_issued),$Q406/$R406),const_zero)</f>
        <v>68.0654313165159</v>
      </c>
      <c r="U406" s="5" t="n">
        <f aca="false">IF($C406=const_one,'Pro-Forma'!$B$5*$T406,const_zero)</f>
        <v>0</v>
      </c>
      <c r="V406" s="5" t="n">
        <f aca="false">IF($D406=const_one,'Pro-Forma'!$F$27*$T406,const_zero)</f>
        <v>0</v>
      </c>
      <c r="W406" s="5" t="n">
        <f aca="false">IF($E406=const_one,'Pro-Forma'!$F$26*$T406,const_zero)</f>
        <v>0</v>
      </c>
      <c r="X406" s="5" t="n">
        <f aca="false">IF($F406=const_one,'Pro-Forma'!$F$25*$T406,const_zero)</f>
        <v>0</v>
      </c>
      <c r="Y406" s="5" t="n">
        <f aca="false">IF($G406=const_one,'Pro-Forma'!$F$24*$T406,const_zero)</f>
        <v>0</v>
      </c>
      <c r="Z406" s="5" t="n">
        <f aca="false">IF($H406=const_one,'Pro-Forma'!$F$23*$T406,const_zero)</f>
        <v>340327156.582579</v>
      </c>
      <c r="AA406" s="5" t="n">
        <f aca="false">IF($I406=const_one,'Pro-Forma'!$F$22*$T406,const_zero)</f>
        <v>340327156.582579</v>
      </c>
      <c r="AB406" s="5" t="n">
        <f aca="false">('Pro-Forma'!$B$10+'Pro-Forma'!$B$11)*$T406</f>
        <v>19093226.6949092</v>
      </c>
      <c r="AC406" s="5" t="n">
        <f aca="false">common_rsa_total*$T406</f>
        <v>612588881.848643</v>
      </c>
      <c r="AD406" s="5" t="n">
        <f aca="false">IF($S406=const_one,pre_f_options_issued*($T406-option_strike_usd),const_zero)</f>
        <v>167663578.29129</v>
      </c>
      <c r="AE406" s="5" t="n">
        <f aca="false">J406+U406</f>
        <v>30000000</v>
      </c>
      <c r="AF406" s="5" t="n">
        <f aca="false">K406+V406</f>
        <v>300000000</v>
      </c>
      <c r="AG406" s="5" t="n">
        <f aca="false">L406+W406</f>
        <v>100000000</v>
      </c>
      <c r="AH406" s="5" t="n">
        <f aca="false">M406+X406</f>
        <v>60000000</v>
      </c>
      <c r="AI406" s="5" t="n">
        <f aca="false">N406+Y406</f>
        <v>30000000</v>
      </c>
      <c r="AJ406" s="5" t="n">
        <f aca="false">O406+Z406</f>
        <v>340327156.582579</v>
      </c>
      <c r="AK406" s="5" t="n">
        <f aca="false">P406+AA406</f>
        <v>340327156.582579</v>
      </c>
      <c r="AL406" s="5" t="n">
        <f aca="false">INDEX($AE$310:$AE$437,$B406-$C406*1+const_one)</f>
        <v>30000000</v>
      </c>
      <c r="AM406" s="5" t="n">
        <f aca="false">INDEX($AF$310:$AF$437,$B406-$D406*2+const_one)</f>
        <v>300000000</v>
      </c>
      <c r="AN406" s="5" t="n">
        <f aca="false">INDEX($AG$310:$AG$437,$B406-$E406*4+const_one)</f>
        <v>100000000</v>
      </c>
      <c r="AO406" s="5" t="n">
        <f aca="false">INDEX($AH$310:$AH$437,$B406-$F406*8+const_one)</f>
        <v>60000000</v>
      </c>
      <c r="AP406" s="5" t="n">
        <f aca="false">INDEX($AI$310:$AI$437,$B406-$G406*16+const_one)</f>
        <v>30000000</v>
      </c>
      <c r="AQ406" s="5" t="n">
        <f aca="false">INDEX($AJ$310:$AJ$437,$B406-$H406*32+const_one)</f>
        <v>15000000</v>
      </c>
      <c r="AR406" s="5" t="n">
        <f aca="false">INDEX($AK$310:$AK$437,$B406-$I406*64+const_one)</f>
        <v>5000000</v>
      </c>
      <c r="AS406" s="5" t="n">
        <f aca="false">INDEX($AE$310:$AE$437,$B406+(const_one-$C406)*1+const_one)</f>
        <v>53409498.4847069</v>
      </c>
      <c r="AT406" s="5" t="n">
        <f aca="false">INDEX($AF$310:$AF$437,$B406+(const_one-$D406)*2+const_one)</f>
        <v>391656830.242762</v>
      </c>
      <c r="AU406" s="5" t="n">
        <f aca="false">INDEX($AG$310:$AG$437,$B406+(const_one-$E406)*4+const_one)</f>
        <v>116674496.935488</v>
      </c>
      <c r="AV406" s="5" t="n">
        <f aca="false">INDEX($AH$310:$AH$437,$B406+(const_one-$F406)*8+const_one)</f>
        <v>153098489.936157</v>
      </c>
      <c r="AW406" s="5" t="n">
        <f aca="false">INDEX($AI$310:$AI$437,$B406+(const_one-$G406)*16+const_one)</f>
        <v>183107590.682789</v>
      </c>
      <c r="AX406" s="5" t="n">
        <f aca="false">INDEX($AJ$310:$AJ$437,$B406+(const_one-$H406)*32+const_one)</f>
        <v>340327156.582579</v>
      </c>
      <c r="AY406" s="5" t="n">
        <f aca="false">INDEX($AK$310:$AK$437,$B406+(const_one-$I406)*64+const_one)</f>
        <v>340327156.582579</v>
      </c>
      <c r="AZ406" s="5" t="n">
        <f aca="false">--($C406=--(AS406&gt;AL406))</f>
        <v>0</v>
      </c>
      <c r="BA406" s="5" t="n">
        <f aca="false">--($D406=--(AT406&gt;AM406))</f>
        <v>0</v>
      </c>
      <c r="BB406" s="5" t="n">
        <f aca="false">--($E406=--(AU406&gt;AN406))</f>
        <v>0</v>
      </c>
      <c r="BC406" s="5" t="n">
        <f aca="false">--($F406=--(AV406&gt;AO406))</f>
        <v>0</v>
      </c>
      <c r="BD406" s="5" t="n">
        <f aca="false">--($G406=--(AW406&gt;AP406))</f>
        <v>0</v>
      </c>
      <c r="BE406" s="5" t="n">
        <f aca="false">--($H406=--(AX406&gt;AQ406))</f>
        <v>1</v>
      </c>
      <c r="BF406" s="5" t="n">
        <f aca="false">--($I406=--(AY406&gt;AR406))</f>
        <v>1</v>
      </c>
      <c r="BG406" s="5" t="n">
        <f aca="false">SUM(AZ406:BF406)</f>
        <v>2</v>
      </c>
      <c r="BH406" s="5" t="n">
        <f aca="false">SUM(AE406:AK406)+AB406+AC406+AD406</f>
        <v>2000000000</v>
      </c>
    </row>
    <row r="407" customFormat="false" ht="15" hidden="true" customHeight="false" outlineLevel="0" collapsed="false">
      <c r="A407" s="5" t="n">
        <f aca="false">exit_value_3_usd</f>
        <v>2000000000</v>
      </c>
      <c r="B407" s="2" t="n">
        <f aca="false">ROW()-ROW($B$310)</f>
        <v>97</v>
      </c>
      <c r="C407" s="2" t="n">
        <f aca="false">MOD(QUOTIENT($B407,1),2)</f>
        <v>1</v>
      </c>
      <c r="D407" s="2" t="n">
        <f aca="false">MOD(QUOTIENT($B407,2),2)</f>
        <v>0</v>
      </c>
      <c r="E407" s="2" t="n">
        <f aca="false">MOD(QUOTIENT($B407,4),2)</f>
        <v>0</v>
      </c>
      <c r="F407" s="2" t="n">
        <f aca="false">MOD(QUOTIENT($B407,8),2)</f>
        <v>0</v>
      </c>
      <c r="G407" s="2" t="n">
        <f aca="false">MOD(QUOTIENT($B407,16),2)</f>
        <v>0</v>
      </c>
      <c r="H407" s="2" t="n">
        <f aca="false">MOD(QUOTIENT($B407,32),2)</f>
        <v>1</v>
      </c>
      <c r="I407" s="2" t="n">
        <f aca="false">MOD(QUOTIENT($B407,64),2)</f>
        <v>1</v>
      </c>
      <c r="J407" s="5" t="n">
        <f aca="false">IF($C407=const_zero,MIN(class_series_f_invested_usd,MAX(const_zero,$A407)),const_zero)</f>
        <v>0</v>
      </c>
      <c r="K407" s="5" t="n">
        <f aca="false">IF($D407=const_zero,MIN(class_series_e_invested_usd,MAX(const_zero,$A407-SUM($J407:$J407))),const_zero)</f>
        <v>300000000</v>
      </c>
      <c r="L407" s="5" t="n">
        <f aca="false">IF($E407=const_zero,MIN(class_series_d_invested_usd,MAX(const_zero,$A407-SUM($J407:$K407))),const_zero)</f>
        <v>100000000</v>
      </c>
      <c r="M407" s="5" t="n">
        <f aca="false">IF($F407=const_zero,MIN(class_series_c_invested_usd,MAX(const_zero,$A407-SUM($J407:$L407))),const_zero)</f>
        <v>60000000</v>
      </c>
      <c r="N407" s="5" t="n">
        <f aca="false">IF($G407=const_zero,MIN(class_series_b_invested_usd,MAX(const_zero,$A407-SUM($J407:$M407))),const_zero)</f>
        <v>30000000</v>
      </c>
      <c r="O407" s="5" t="n">
        <f aca="false">IF($H407=const_zero,MIN(class_series_a_invested_usd,MAX(const_zero,$A407-SUM($J407:$N407))),const_zero)</f>
        <v>0</v>
      </c>
      <c r="P407" s="5" t="n">
        <f aca="false">IF($I407=const_zero,MIN(class_seed_invested_usd,MAX(const_zero,$A407-SUM($J407:$O407))),const_zero)</f>
        <v>0</v>
      </c>
      <c r="Q407" s="5" t="n">
        <f aca="false">MAX(const_zero,$A407-SUM($J407:$P407))</f>
        <v>1510000000</v>
      </c>
      <c r="R407" s="9" t="n">
        <f aca="false">common_rsa_total+'Pro-Forma'!$B$10+'Pro-Forma'!$B$11+IF($C407=const_one,'Pro-Forma'!$B$5,const_zero)+IF($D407=const_one,'Pro-Forma'!$F$27,const_zero)+IF($E407=const_one,'Pro-Forma'!$F$26,const_zero)+IF($F407=const_one,'Pro-Forma'!$F$25,const_zero)+IF($G407=const_one,'Pro-Forma'!$F$24,const_zero)+IF($H407=const_one,'Pro-Forma'!$F$23,const_zero)+IF($I407=const_one,'Pro-Forma'!$F$22,const_zero)</f>
        <v>20077780.8981917</v>
      </c>
      <c r="S407" s="23" t="b">
        <f aca="false">IF($R407&gt;const_zero,--($Q407&gt;option_strike_usd*$R407),const_zero)</f>
        <v>1</v>
      </c>
      <c r="T407" s="7" t="n">
        <f aca="false">IF($R407&gt;const_zero,IF($S407=const_one,($Q407+option_strike_usd*pre_f_options_issued)/($R407+pre_f_options_issued),$Q407/$R407),const_zero)</f>
        <v>66.9906403477031</v>
      </c>
      <c r="U407" s="5" t="n">
        <f aca="false">IF($C407=const_one,'Pro-Forma'!$B$5*$T407,const_zero)</f>
        <v>53409498.4847069</v>
      </c>
      <c r="V407" s="5" t="n">
        <f aca="false">IF($D407=const_one,'Pro-Forma'!$F$27*$T407,const_zero)</f>
        <v>0</v>
      </c>
      <c r="W407" s="5" t="n">
        <f aca="false">IF($E407=const_one,'Pro-Forma'!$F$26*$T407,const_zero)</f>
        <v>0</v>
      </c>
      <c r="X407" s="5" t="n">
        <f aca="false">IF($F407=const_one,'Pro-Forma'!$F$25*$T407,const_zero)</f>
        <v>0</v>
      </c>
      <c r="Y407" s="5" t="n">
        <f aca="false">IF($G407=const_one,'Pro-Forma'!$F$24*$T407,const_zero)</f>
        <v>0</v>
      </c>
      <c r="Z407" s="5" t="n">
        <f aca="false">IF($H407=const_one,'Pro-Forma'!$F$23*$T407,const_zero)</f>
        <v>334953201.738515</v>
      </c>
      <c r="AA407" s="5" t="n">
        <f aca="false">IF($I407=const_one,'Pro-Forma'!$F$22*$T407,const_zero)</f>
        <v>334953201.738515</v>
      </c>
      <c r="AB407" s="5" t="n">
        <f aca="false">('Pro-Forma'!$B$10+'Pro-Forma'!$B$11)*$T407</f>
        <v>18791734.0396764</v>
      </c>
      <c r="AC407" s="5" t="n">
        <f aca="false">common_rsa_total*$T407</f>
        <v>602915763.129328</v>
      </c>
      <c r="AD407" s="5" t="n">
        <f aca="false">IF($S407=const_one,pre_f_options_issued*($T407-option_strike_usd),const_zero)</f>
        <v>164976600.869258</v>
      </c>
      <c r="AE407" s="5" t="n">
        <f aca="false">J407+U407</f>
        <v>53409498.4847069</v>
      </c>
      <c r="AF407" s="5" t="n">
        <f aca="false">K407+V407</f>
        <v>300000000</v>
      </c>
      <c r="AG407" s="5" t="n">
        <f aca="false">L407+W407</f>
        <v>100000000</v>
      </c>
      <c r="AH407" s="5" t="n">
        <f aca="false">M407+X407</f>
        <v>60000000</v>
      </c>
      <c r="AI407" s="5" t="n">
        <f aca="false">N407+Y407</f>
        <v>30000000</v>
      </c>
      <c r="AJ407" s="5" t="n">
        <f aca="false">O407+Z407</f>
        <v>334953201.738515</v>
      </c>
      <c r="AK407" s="5" t="n">
        <f aca="false">P407+AA407</f>
        <v>334953201.738515</v>
      </c>
      <c r="AL407" s="5" t="n">
        <f aca="false">INDEX($AE$310:$AE$437,$B407-$C407*1+const_one)</f>
        <v>30000000</v>
      </c>
      <c r="AM407" s="5" t="n">
        <f aca="false">INDEX($AF$310:$AF$437,$B407-$D407*2+const_one)</f>
        <v>300000000</v>
      </c>
      <c r="AN407" s="5" t="n">
        <f aca="false">INDEX($AG$310:$AG$437,$B407-$E407*4+const_one)</f>
        <v>100000000</v>
      </c>
      <c r="AO407" s="5" t="n">
        <f aca="false">INDEX($AH$310:$AH$437,$B407-$F407*8+const_one)</f>
        <v>60000000</v>
      </c>
      <c r="AP407" s="5" t="n">
        <f aca="false">INDEX($AI$310:$AI$437,$B407-$G407*16+const_one)</f>
        <v>30000000</v>
      </c>
      <c r="AQ407" s="5" t="n">
        <f aca="false">INDEX($AJ$310:$AJ$437,$B407-$H407*32+const_one)</f>
        <v>15000000</v>
      </c>
      <c r="AR407" s="5" t="n">
        <f aca="false">INDEX($AK$310:$AK$437,$B407-$I407*64+const_one)</f>
        <v>5000000</v>
      </c>
      <c r="AS407" s="5" t="n">
        <f aca="false">INDEX($AE$310:$AE$437,$B407+(const_one-$C407)*1+const_one)</f>
        <v>53409498.4847069</v>
      </c>
      <c r="AT407" s="5" t="n">
        <f aca="false">INDEX($AF$310:$AF$437,$B407+(const_one-$D407)*2+const_one)</f>
        <v>387189712.254711</v>
      </c>
      <c r="AU407" s="5" t="n">
        <f aca="false">INDEX($AG$310:$AG$437,$B407+(const_one-$E407)*4+const_one)</f>
        <v>114987582.332817</v>
      </c>
      <c r="AV407" s="5" t="n">
        <f aca="false">INDEX($AH$310:$AH$437,$B407+(const_one-$F407)*8+const_one)</f>
        <v>151094287.173975</v>
      </c>
      <c r="AW407" s="5" t="n">
        <f aca="false">INDEX($AI$310:$AI$437,$B407+(const_one-$G407)*16+const_one)</f>
        <v>180918744.218626</v>
      </c>
      <c r="AX407" s="5" t="n">
        <f aca="false">INDEX($AJ$310:$AJ$437,$B407+(const_one-$H407)*32+const_one)</f>
        <v>334953201.738515</v>
      </c>
      <c r="AY407" s="5" t="n">
        <f aca="false">INDEX($AK$310:$AK$437,$B407+(const_one-$I407)*64+const_one)</f>
        <v>334953201.738515</v>
      </c>
      <c r="AZ407" s="5" t="n">
        <f aca="false">--($C407=--(AS407&gt;AL407))</f>
        <v>1</v>
      </c>
      <c r="BA407" s="5" t="n">
        <f aca="false">--($D407=--(AT407&gt;AM407))</f>
        <v>0</v>
      </c>
      <c r="BB407" s="5" t="n">
        <f aca="false">--($E407=--(AU407&gt;AN407))</f>
        <v>0</v>
      </c>
      <c r="BC407" s="5" t="n">
        <f aca="false">--($F407=--(AV407&gt;AO407))</f>
        <v>0</v>
      </c>
      <c r="BD407" s="5" t="n">
        <f aca="false">--($G407=--(AW407&gt;AP407))</f>
        <v>0</v>
      </c>
      <c r="BE407" s="5" t="n">
        <f aca="false">--($H407=--(AX407&gt;AQ407))</f>
        <v>1</v>
      </c>
      <c r="BF407" s="5" t="n">
        <f aca="false">--($I407=--(AY407&gt;AR407))</f>
        <v>1</v>
      </c>
      <c r="BG407" s="5" t="n">
        <f aca="false">SUM(AZ407:BF407)</f>
        <v>3</v>
      </c>
      <c r="BH407" s="5" t="n">
        <f aca="false">SUM(AE407:AK407)+AB407+AC407+AD407</f>
        <v>2000000000</v>
      </c>
    </row>
    <row r="408" customFormat="false" ht="15" hidden="true" customHeight="false" outlineLevel="0" collapsed="false">
      <c r="A408" s="5" t="n">
        <f aca="false">exit_value_3_usd</f>
        <v>2000000000</v>
      </c>
      <c r="B408" s="2" t="n">
        <f aca="false">ROW()-ROW($B$310)</f>
        <v>98</v>
      </c>
      <c r="C408" s="2" t="n">
        <f aca="false">MOD(QUOTIENT($B408,1),2)</f>
        <v>0</v>
      </c>
      <c r="D408" s="2" t="n">
        <f aca="false">MOD(QUOTIENT($B408,2),2)</f>
        <v>1</v>
      </c>
      <c r="E408" s="2" t="n">
        <f aca="false">MOD(QUOTIENT($B408,4),2)</f>
        <v>0</v>
      </c>
      <c r="F408" s="2" t="n">
        <f aca="false">MOD(QUOTIENT($B408,8),2)</f>
        <v>0</v>
      </c>
      <c r="G408" s="2" t="n">
        <f aca="false">MOD(QUOTIENT($B408,16),2)</f>
        <v>0</v>
      </c>
      <c r="H408" s="2" t="n">
        <f aca="false">MOD(QUOTIENT($B408,32),2)</f>
        <v>1</v>
      </c>
      <c r="I408" s="2" t="n">
        <f aca="false">MOD(QUOTIENT($B408,64),2)</f>
        <v>1</v>
      </c>
      <c r="J408" s="5" t="n">
        <f aca="false">IF($C408=const_zero,MIN(class_series_f_invested_usd,MAX(const_zero,$A408)),const_zero)</f>
        <v>30000000</v>
      </c>
      <c r="K408" s="5" t="n">
        <f aca="false">IF($D408=const_zero,MIN(class_series_e_invested_usd,MAX(const_zero,$A408-SUM($J408:$J408))),const_zero)</f>
        <v>0</v>
      </c>
      <c r="L408" s="5" t="n">
        <f aca="false">IF($E408=const_zero,MIN(class_series_d_invested_usd,MAX(const_zero,$A408-SUM($J408:$K408))),const_zero)</f>
        <v>100000000</v>
      </c>
      <c r="M408" s="5" t="n">
        <f aca="false">IF($F408=const_zero,MIN(class_series_c_invested_usd,MAX(const_zero,$A408-SUM($J408:$L408))),const_zero)</f>
        <v>60000000</v>
      </c>
      <c r="N408" s="5" t="n">
        <f aca="false">IF($G408=const_zero,MIN(class_series_b_invested_usd,MAX(const_zero,$A408-SUM($J408:$M408))),const_zero)</f>
        <v>30000000</v>
      </c>
      <c r="O408" s="5" t="n">
        <f aca="false">IF($H408=const_zero,MIN(class_series_a_invested_usd,MAX(const_zero,$A408-SUM($J408:$N408))),const_zero)</f>
        <v>0</v>
      </c>
      <c r="P408" s="5" t="n">
        <f aca="false">IF($I408=const_zero,MIN(class_seed_invested_usd,MAX(const_zero,$A408-SUM($J408:$O408))),const_zero)</f>
        <v>0</v>
      </c>
      <c r="Q408" s="5" t="n">
        <f aca="false">MAX(const_zero,$A408-SUM($J408:$P408))</f>
        <v>1780000000</v>
      </c>
      <c r="R408" s="9" t="n">
        <f aca="false">common_rsa_total+'Pro-Forma'!$B$10+'Pro-Forma'!$B$11+IF($C408=const_one,'Pro-Forma'!$B$5,const_zero)+IF($D408=const_one,'Pro-Forma'!$F$27,const_zero)+IF($E408=const_one,'Pro-Forma'!$F$26,const_zero)+IF($F408=const_one,'Pro-Forma'!$F$25,const_zero)+IF($G408=const_one,'Pro-Forma'!$F$24,const_zero)+IF($H408=const_one,'Pro-Forma'!$F$23,const_zero)+IF($I408=const_one,'Pro-Forma'!$F$22,const_zero)</f>
        <v>25413833.1063222</v>
      </c>
      <c r="S408" s="23" t="b">
        <f aca="false">IF($R408&gt;const_zero,--($Q408&gt;option_strike_usd*$R408),const_zero)</f>
        <v>1</v>
      </c>
      <c r="T408" s="7" t="n">
        <f aca="false">IF($R408&gt;const_zero,IF($S408=const_one,($Q408+option_strike_usd*pre_f_options_issued)/($R408+pre_f_options_issued),$Q408/$R408),const_zero)</f>
        <v>63.8572278200044</v>
      </c>
      <c r="U408" s="5" t="n">
        <f aca="false">IF($C408=const_one,'Pro-Forma'!$B$5*$T408,const_zero)</f>
        <v>0</v>
      </c>
      <c r="V408" s="5" t="n">
        <f aca="false">IF($D408=const_one,'Pro-Forma'!$F$27*$T408,const_zero)</f>
        <v>391656830.242762</v>
      </c>
      <c r="W408" s="5" t="n">
        <f aca="false">IF($E408=const_one,'Pro-Forma'!$F$26*$T408,const_zero)</f>
        <v>0</v>
      </c>
      <c r="X408" s="5" t="n">
        <f aca="false">IF($F408=const_one,'Pro-Forma'!$F$25*$T408,const_zero)</f>
        <v>0</v>
      </c>
      <c r="Y408" s="5" t="n">
        <f aca="false">IF($G408=const_one,'Pro-Forma'!$F$24*$T408,const_zero)</f>
        <v>0</v>
      </c>
      <c r="Z408" s="5" t="n">
        <f aca="false">IF($H408=const_one,'Pro-Forma'!$F$23*$T408,const_zero)</f>
        <v>319286139.100022</v>
      </c>
      <c r="AA408" s="5" t="n">
        <f aca="false">IF($I408=const_one,'Pro-Forma'!$F$22*$T408,const_zero)</f>
        <v>319286139.100022</v>
      </c>
      <c r="AB408" s="5" t="n">
        <f aca="false">('Pro-Forma'!$B$10+'Pro-Forma'!$B$11)*$T408</f>
        <v>17912771.627144</v>
      </c>
      <c r="AC408" s="5" t="n">
        <f aca="false">common_rsa_total*$T408</f>
        <v>574715050.38004</v>
      </c>
      <c r="AD408" s="5" t="n">
        <f aca="false">IF($S408=const_one,pre_f_options_issued*($T408-option_strike_usd),const_zero)</f>
        <v>157143069.550011</v>
      </c>
      <c r="AE408" s="5" t="n">
        <f aca="false">J408+U408</f>
        <v>30000000</v>
      </c>
      <c r="AF408" s="5" t="n">
        <f aca="false">K408+V408</f>
        <v>391656830.242762</v>
      </c>
      <c r="AG408" s="5" t="n">
        <f aca="false">L408+W408</f>
        <v>100000000</v>
      </c>
      <c r="AH408" s="5" t="n">
        <f aca="false">M408+X408</f>
        <v>60000000</v>
      </c>
      <c r="AI408" s="5" t="n">
        <f aca="false">N408+Y408</f>
        <v>30000000</v>
      </c>
      <c r="AJ408" s="5" t="n">
        <f aca="false">O408+Z408</f>
        <v>319286139.100022</v>
      </c>
      <c r="AK408" s="5" t="n">
        <f aca="false">P408+AA408</f>
        <v>319286139.100022</v>
      </c>
      <c r="AL408" s="5" t="n">
        <f aca="false">INDEX($AE$310:$AE$437,$B408-$C408*1+const_one)</f>
        <v>30000000</v>
      </c>
      <c r="AM408" s="5" t="n">
        <f aca="false">INDEX($AF$310:$AF$437,$B408-$D408*2+const_one)</f>
        <v>300000000</v>
      </c>
      <c r="AN408" s="5" t="n">
        <f aca="false">INDEX($AG$310:$AG$437,$B408-$E408*4+const_one)</f>
        <v>100000000</v>
      </c>
      <c r="AO408" s="5" t="n">
        <f aca="false">INDEX($AH$310:$AH$437,$B408-$F408*8+const_one)</f>
        <v>60000000</v>
      </c>
      <c r="AP408" s="5" t="n">
        <f aca="false">INDEX($AI$310:$AI$437,$B408-$G408*16+const_one)</f>
        <v>30000000</v>
      </c>
      <c r="AQ408" s="5" t="n">
        <f aca="false">INDEX($AJ$310:$AJ$437,$B408-$H408*32+const_one)</f>
        <v>15000000</v>
      </c>
      <c r="AR408" s="5" t="n">
        <f aca="false">INDEX($AK$310:$AK$437,$B408-$I408*64+const_one)</f>
        <v>5000000</v>
      </c>
      <c r="AS408" s="5" t="n">
        <f aca="false">INDEX($AE$310:$AE$437,$B408+(const_one-$C408)*1+const_one)</f>
        <v>50330649.6883102</v>
      </c>
      <c r="AT408" s="5" t="n">
        <f aca="false">INDEX($AF$310:$AF$437,$B408+(const_one-$D408)*2+const_one)</f>
        <v>391656830.242762</v>
      </c>
      <c r="AU408" s="5" t="n">
        <f aca="false">INDEX($AG$310:$AG$437,$B408+(const_one-$E408)*4+const_one)</f>
        <v>110080121.279815</v>
      </c>
      <c r="AV408" s="5" t="n">
        <f aca="false">INDEX($AH$310:$AH$437,$B408+(const_one-$F408)*8+const_one)</f>
        <v>145873997.01286</v>
      </c>
      <c r="AW408" s="5" t="n">
        <f aca="false">INDEX($AI$310:$AI$437,$B408+(const_one-$G408)*16+const_one)</f>
        <v>175892131.567727</v>
      </c>
      <c r="AX408" s="5" t="n">
        <f aca="false">INDEX($AJ$310:$AJ$437,$B408+(const_one-$H408)*32+const_one)</f>
        <v>319286139.100022</v>
      </c>
      <c r="AY408" s="5" t="n">
        <f aca="false">INDEX($AK$310:$AK$437,$B408+(const_one-$I408)*64+const_one)</f>
        <v>319286139.100022</v>
      </c>
      <c r="AZ408" s="5" t="n">
        <f aca="false">--($C408=--(AS408&gt;AL408))</f>
        <v>0</v>
      </c>
      <c r="BA408" s="5" t="n">
        <f aca="false">--($D408=--(AT408&gt;AM408))</f>
        <v>1</v>
      </c>
      <c r="BB408" s="5" t="n">
        <f aca="false">--($E408=--(AU408&gt;AN408))</f>
        <v>0</v>
      </c>
      <c r="BC408" s="5" t="n">
        <f aca="false">--($F408=--(AV408&gt;AO408))</f>
        <v>0</v>
      </c>
      <c r="BD408" s="5" t="n">
        <f aca="false">--($G408=--(AW408&gt;AP408))</f>
        <v>0</v>
      </c>
      <c r="BE408" s="5" t="n">
        <f aca="false">--($H408=--(AX408&gt;AQ408))</f>
        <v>1</v>
      </c>
      <c r="BF408" s="5" t="n">
        <f aca="false">--($I408=--(AY408&gt;AR408))</f>
        <v>1</v>
      </c>
      <c r="BG408" s="5" t="n">
        <f aca="false">SUM(AZ408:BF408)</f>
        <v>3</v>
      </c>
      <c r="BH408" s="5" t="n">
        <f aca="false">SUM(AE408:AK408)+AB408+AC408+AD408</f>
        <v>2000000000</v>
      </c>
    </row>
    <row r="409" customFormat="false" ht="15" hidden="true" customHeight="false" outlineLevel="0" collapsed="false">
      <c r="A409" s="5" t="n">
        <f aca="false">exit_value_3_usd</f>
        <v>2000000000</v>
      </c>
      <c r="B409" s="2" t="n">
        <f aca="false">ROW()-ROW($B$310)</f>
        <v>99</v>
      </c>
      <c r="C409" s="2" t="n">
        <f aca="false">MOD(QUOTIENT($B409,1),2)</f>
        <v>1</v>
      </c>
      <c r="D409" s="2" t="n">
        <f aca="false">MOD(QUOTIENT($B409,2),2)</f>
        <v>1</v>
      </c>
      <c r="E409" s="2" t="n">
        <f aca="false">MOD(QUOTIENT($B409,4),2)</f>
        <v>0</v>
      </c>
      <c r="F409" s="2" t="n">
        <f aca="false">MOD(QUOTIENT($B409,8),2)</f>
        <v>0</v>
      </c>
      <c r="G409" s="2" t="n">
        <f aca="false">MOD(QUOTIENT($B409,16),2)</f>
        <v>0</v>
      </c>
      <c r="H409" s="2" t="n">
        <f aca="false">MOD(QUOTIENT($B409,32),2)</f>
        <v>1</v>
      </c>
      <c r="I409" s="2" t="n">
        <f aca="false">MOD(QUOTIENT($B409,64),2)</f>
        <v>1</v>
      </c>
      <c r="J409" s="5" t="n">
        <f aca="false">IF($C409=const_zero,MIN(class_series_f_invested_usd,MAX(const_zero,$A409)),const_zero)</f>
        <v>0</v>
      </c>
      <c r="K409" s="5" t="n">
        <f aca="false">IF($D409=const_zero,MIN(class_series_e_invested_usd,MAX(const_zero,$A409-SUM($J409:$J409))),const_zero)</f>
        <v>0</v>
      </c>
      <c r="L409" s="5" t="n">
        <f aca="false">IF($E409=const_zero,MIN(class_series_d_invested_usd,MAX(const_zero,$A409-SUM($J409:$K409))),const_zero)</f>
        <v>100000000</v>
      </c>
      <c r="M409" s="5" t="n">
        <f aca="false">IF($F409=const_zero,MIN(class_series_c_invested_usd,MAX(const_zero,$A409-SUM($J409:$L409))),const_zero)</f>
        <v>60000000</v>
      </c>
      <c r="N409" s="5" t="n">
        <f aca="false">IF($G409=const_zero,MIN(class_series_b_invested_usd,MAX(const_zero,$A409-SUM($J409:$M409))),const_zero)</f>
        <v>30000000</v>
      </c>
      <c r="O409" s="5" t="n">
        <f aca="false">IF($H409=const_zero,MIN(class_series_a_invested_usd,MAX(const_zero,$A409-SUM($J409:$N409))),const_zero)</f>
        <v>0</v>
      </c>
      <c r="P409" s="5" t="n">
        <f aca="false">IF($I409=const_zero,MIN(class_seed_invested_usd,MAX(const_zero,$A409-SUM($J409:$O409))),const_zero)</f>
        <v>0</v>
      </c>
      <c r="Q409" s="5" t="n">
        <f aca="false">MAX(const_zero,$A409-SUM($J409:$P409))</f>
        <v>1810000000</v>
      </c>
      <c r="R409" s="9" t="n">
        <f aca="false">common_rsa_total+'Pro-Forma'!$B$10+'Pro-Forma'!$B$11+IF($C409=const_one,'Pro-Forma'!$B$5,const_zero)+IF($D409=const_one,'Pro-Forma'!$F$27,const_zero)+IF($E409=const_one,'Pro-Forma'!$F$26,const_zero)+IF($F409=const_one,'Pro-Forma'!$F$25,const_zero)+IF($G409=const_one,'Pro-Forma'!$F$24,const_zero)+IF($H409=const_one,'Pro-Forma'!$F$23,const_zero)+IF($I409=const_one,'Pro-Forma'!$F$22,const_zero)</f>
        <v>26211101.1755256</v>
      </c>
      <c r="S409" s="23" t="b">
        <f aca="false">IF($R409&gt;const_zero,--($Q409&gt;option_strike_usd*$R409),const_zero)</f>
        <v>1</v>
      </c>
      <c r="T409" s="7" t="n">
        <f aca="false">IF($R409&gt;const_zero,IF($S409=const_one,($Q409+option_strike_usd*pre_f_options_issued)/($R409+pre_f_options_issued),$Q409/$R409),const_zero)</f>
        <v>63.1288918150254</v>
      </c>
      <c r="U409" s="5" t="n">
        <f aca="false">IF($C409=const_one,'Pro-Forma'!$B$5*$T409,const_zero)</f>
        <v>50330649.6883102</v>
      </c>
      <c r="V409" s="5" t="n">
        <f aca="false">IF($D409=const_one,'Pro-Forma'!$F$27*$T409,const_zero)</f>
        <v>387189712.254711</v>
      </c>
      <c r="W409" s="5" t="n">
        <f aca="false">IF($E409=const_one,'Pro-Forma'!$F$26*$T409,const_zero)</f>
        <v>0</v>
      </c>
      <c r="X409" s="5" t="n">
        <f aca="false">IF($F409=const_one,'Pro-Forma'!$F$25*$T409,const_zero)</f>
        <v>0</v>
      </c>
      <c r="Y409" s="5" t="n">
        <f aca="false">IF($G409=const_one,'Pro-Forma'!$F$24*$T409,const_zero)</f>
        <v>0</v>
      </c>
      <c r="Z409" s="5" t="n">
        <f aca="false">IF($H409=const_one,'Pro-Forma'!$F$23*$T409,const_zero)</f>
        <v>315644459.075127</v>
      </c>
      <c r="AA409" s="5" t="n">
        <f aca="false">IF($I409=const_one,'Pro-Forma'!$F$22*$T409,const_zero)</f>
        <v>315644459.075127</v>
      </c>
      <c r="AB409" s="5" t="n">
        <f aca="false">('Pro-Forma'!$B$10+'Pro-Forma'!$B$11)*$T409</f>
        <v>17708464.0339333</v>
      </c>
      <c r="AC409" s="5" t="n">
        <f aca="false">common_rsa_total*$T409</f>
        <v>568160026.335228</v>
      </c>
      <c r="AD409" s="5" t="n">
        <f aca="false">IF($S409=const_one,pre_f_options_issued*($T409-option_strike_usd),const_zero)</f>
        <v>155322229.537563</v>
      </c>
      <c r="AE409" s="5" t="n">
        <f aca="false">J409+U409</f>
        <v>50330649.6883102</v>
      </c>
      <c r="AF409" s="5" t="n">
        <f aca="false">K409+V409</f>
        <v>387189712.254711</v>
      </c>
      <c r="AG409" s="5" t="n">
        <f aca="false">L409+W409</f>
        <v>100000000</v>
      </c>
      <c r="AH409" s="5" t="n">
        <f aca="false">M409+X409</f>
        <v>60000000</v>
      </c>
      <c r="AI409" s="5" t="n">
        <f aca="false">N409+Y409</f>
        <v>30000000</v>
      </c>
      <c r="AJ409" s="5" t="n">
        <f aca="false">O409+Z409</f>
        <v>315644459.075127</v>
      </c>
      <c r="AK409" s="5" t="n">
        <f aca="false">P409+AA409</f>
        <v>315644459.075127</v>
      </c>
      <c r="AL409" s="5" t="n">
        <f aca="false">INDEX($AE$310:$AE$437,$B409-$C409*1+const_one)</f>
        <v>30000000</v>
      </c>
      <c r="AM409" s="5" t="n">
        <f aca="false">INDEX($AF$310:$AF$437,$B409-$D409*2+const_one)</f>
        <v>300000000</v>
      </c>
      <c r="AN409" s="5" t="n">
        <f aca="false">INDEX($AG$310:$AG$437,$B409-$E409*4+const_one)</f>
        <v>100000000</v>
      </c>
      <c r="AO409" s="5" t="n">
        <f aca="false">INDEX($AH$310:$AH$437,$B409-$F409*8+const_one)</f>
        <v>60000000</v>
      </c>
      <c r="AP409" s="5" t="n">
        <f aca="false">INDEX($AI$310:$AI$437,$B409-$G409*16+const_one)</f>
        <v>30000000</v>
      </c>
      <c r="AQ409" s="5" t="n">
        <f aca="false">INDEX($AJ$310:$AJ$437,$B409-$H409*32+const_one)</f>
        <v>15000000</v>
      </c>
      <c r="AR409" s="5" t="n">
        <f aca="false">INDEX($AK$310:$AK$437,$B409-$I409*64+const_one)</f>
        <v>5000000</v>
      </c>
      <c r="AS409" s="5" t="n">
        <f aca="false">INDEX($AE$310:$AE$437,$B409+(const_one-$C409)*1+const_one)</f>
        <v>50330649.6883102</v>
      </c>
      <c r="AT409" s="5" t="n">
        <f aca="false">INDEX($AF$310:$AF$437,$B409+(const_one-$D409)*2+const_one)</f>
        <v>387189712.254711</v>
      </c>
      <c r="AU409" s="5" t="n">
        <f aca="false">INDEX($AG$310:$AG$437,$B409+(const_one-$E409)*4+const_one)</f>
        <v>108905737.454556</v>
      </c>
      <c r="AV409" s="5" t="n">
        <f aca="false">INDEX($AH$310:$AH$437,$B409+(const_one-$F409)*8+const_one)</f>
        <v>144450046.131293</v>
      </c>
      <c r="AW409" s="5" t="n">
        <f aca="false">INDEX($AI$310:$AI$437,$B409+(const_one-$G409)*16+const_one)</f>
        <v>174308043.401094</v>
      </c>
      <c r="AX409" s="5" t="n">
        <f aca="false">INDEX($AJ$310:$AJ$437,$B409+(const_one-$H409)*32+const_one)</f>
        <v>315644459.075127</v>
      </c>
      <c r="AY409" s="5" t="n">
        <f aca="false">INDEX($AK$310:$AK$437,$B409+(const_one-$I409)*64+const_one)</f>
        <v>315644459.075127</v>
      </c>
      <c r="AZ409" s="5" t="n">
        <f aca="false">--($C409=--(AS409&gt;AL409))</f>
        <v>1</v>
      </c>
      <c r="BA409" s="5" t="n">
        <f aca="false">--($D409=--(AT409&gt;AM409))</f>
        <v>1</v>
      </c>
      <c r="BB409" s="5" t="n">
        <f aca="false">--($E409=--(AU409&gt;AN409))</f>
        <v>0</v>
      </c>
      <c r="BC409" s="5" t="n">
        <f aca="false">--($F409=--(AV409&gt;AO409))</f>
        <v>0</v>
      </c>
      <c r="BD409" s="5" t="n">
        <f aca="false">--($G409=--(AW409&gt;AP409))</f>
        <v>0</v>
      </c>
      <c r="BE409" s="5" t="n">
        <f aca="false">--($H409=--(AX409&gt;AQ409))</f>
        <v>1</v>
      </c>
      <c r="BF409" s="5" t="n">
        <f aca="false">--($I409=--(AY409&gt;AR409))</f>
        <v>1</v>
      </c>
      <c r="BG409" s="5" t="n">
        <f aca="false">SUM(AZ409:BF409)</f>
        <v>4</v>
      </c>
      <c r="BH409" s="5" t="n">
        <f aca="false">SUM(AE409:AK409)+AB409+AC409+AD409</f>
        <v>2000000000</v>
      </c>
    </row>
    <row r="410" customFormat="false" ht="15" hidden="true" customHeight="false" outlineLevel="0" collapsed="false">
      <c r="A410" s="5" t="n">
        <f aca="false">exit_value_3_usd</f>
        <v>2000000000</v>
      </c>
      <c r="B410" s="2" t="n">
        <f aca="false">ROW()-ROW($B$310)</f>
        <v>100</v>
      </c>
      <c r="C410" s="2" t="n">
        <f aca="false">MOD(QUOTIENT($B410,1),2)</f>
        <v>0</v>
      </c>
      <c r="D410" s="2" t="n">
        <f aca="false">MOD(QUOTIENT($B410,2),2)</f>
        <v>0</v>
      </c>
      <c r="E410" s="2" t="n">
        <f aca="false">MOD(QUOTIENT($B410,4),2)</f>
        <v>1</v>
      </c>
      <c r="F410" s="2" t="n">
        <f aca="false">MOD(QUOTIENT($B410,8),2)</f>
        <v>0</v>
      </c>
      <c r="G410" s="2" t="n">
        <f aca="false">MOD(QUOTIENT($B410,16),2)</f>
        <v>0</v>
      </c>
      <c r="H410" s="2" t="n">
        <f aca="false">MOD(QUOTIENT($B410,32),2)</f>
        <v>1</v>
      </c>
      <c r="I410" s="2" t="n">
        <f aca="false">MOD(QUOTIENT($B410,64),2)</f>
        <v>1</v>
      </c>
      <c r="J410" s="5" t="n">
        <f aca="false">IF($C410=const_zero,MIN(class_series_f_invested_usd,MAX(const_zero,$A410)),const_zero)</f>
        <v>30000000</v>
      </c>
      <c r="K410" s="5" t="n">
        <f aca="false">IF($D410=const_zero,MIN(class_series_e_invested_usd,MAX(const_zero,$A410-SUM($J410:$J410))),const_zero)</f>
        <v>300000000</v>
      </c>
      <c r="L410" s="5" t="n">
        <f aca="false">IF($E410=const_zero,MIN(class_series_d_invested_usd,MAX(const_zero,$A410-SUM($J410:$K410))),const_zero)</f>
        <v>0</v>
      </c>
      <c r="M410" s="5" t="n">
        <f aca="false">IF($F410=const_zero,MIN(class_series_c_invested_usd,MAX(const_zero,$A410-SUM($J410:$L410))),const_zero)</f>
        <v>60000000</v>
      </c>
      <c r="N410" s="5" t="n">
        <f aca="false">IF($G410=const_zero,MIN(class_series_b_invested_usd,MAX(const_zero,$A410-SUM($J410:$M410))),const_zero)</f>
        <v>30000000</v>
      </c>
      <c r="O410" s="5" t="n">
        <f aca="false">IF($H410=const_zero,MIN(class_series_a_invested_usd,MAX(const_zero,$A410-SUM($J410:$N410))),const_zero)</f>
        <v>0</v>
      </c>
      <c r="P410" s="5" t="n">
        <f aca="false">IF($I410=const_zero,MIN(class_seed_invested_usd,MAX(const_zero,$A410-SUM($J410:$O410))),const_zero)</f>
        <v>0</v>
      </c>
      <c r="Q410" s="5" t="n">
        <f aca="false">MAX(const_zero,$A410-SUM($J410:$P410))</f>
        <v>1580000000</v>
      </c>
      <c r="R410" s="9" t="n">
        <f aca="false">common_rsa_total+'Pro-Forma'!$B$10+'Pro-Forma'!$B$11+IF($C410=const_one,'Pro-Forma'!$B$5,const_zero)+IF($D410=const_one,'Pro-Forma'!$F$27,const_zero)+IF($E410=const_one,'Pro-Forma'!$F$26,const_zero)+IF($F410=const_one,'Pro-Forma'!$F$25,const_zero)+IF($G410=const_one,'Pro-Forma'!$F$24,const_zero)+IF($H410=const_one,'Pro-Forma'!$F$23,const_zero)+IF($I410=const_one,'Pro-Forma'!$F$22,const_zero)</f>
        <v>21014164.1892672</v>
      </c>
      <c r="S410" s="23" t="b">
        <f aca="false">IF($R410&gt;const_zero,--($Q410&gt;option_strike_usd*$R410),const_zero)</f>
        <v>1</v>
      </c>
      <c r="T410" s="7" t="n">
        <f aca="false">IF($R410&gt;const_zero,IF($S410=const_one,($Q410+option_strike_usd*pre_f_options_issued)/($R410+pre_f_options_issued),$Q410/$R410),const_zero)</f>
        <v>67.2998617880842</v>
      </c>
      <c r="U410" s="5" t="n">
        <f aca="false">IF($C410=const_one,'Pro-Forma'!$B$5*$T410,const_zero)</f>
        <v>0</v>
      </c>
      <c r="V410" s="5" t="n">
        <f aca="false">IF($D410=const_one,'Pro-Forma'!$F$27*$T410,const_zero)</f>
        <v>0</v>
      </c>
      <c r="W410" s="5" t="n">
        <f aca="false">IF($E410=const_one,'Pro-Forma'!$F$26*$T410,const_zero)</f>
        <v>116674496.935488</v>
      </c>
      <c r="X410" s="5" t="n">
        <f aca="false">IF($F410=const_one,'Pro-Forma'!$F$25*$T410,const_zero)</f>
        <v>0</v>
      </c>
      <c r="Y410" s="5" t="n">
        <f aca="false">IF($G410=const_one,'Pro-Forma'!$F$24*$T410,const_zero)</f>
        <v>0</v>
      </c>
      <c r="Z410" s="5" t="n">
        <f aca="false">IF($H410=const_one,'Pro-Forma'!$F$23*$T410,const_zero)</f>
        <v>336499308.940421</v>
      </c>
      <c r="AA410" s="5" t="n">
        <f aca="false">IF($I410=const_one,'Pro-Forma'!$F$22*$T410,const_zero)</f>
        <v>336499308.940421</v>
      </c>
      <c r="AB410" s="5" t="n">
        <f aca="false">('Pro-Forma'!$B$10+'Pro-Forma'!$B$11)*$T410</f>
        <v>18878474.6207015</v>
      </c>
      <c r="AC410" s="5" t="n">
        <f aca="false">common_rsa_total*$T410</f>
        <v>605698756.092758</v>
      </c>
      <c r="AD410" s="5" t="n">
        <f aca="false">IF($S410=const_one,pre_f_options_issued*($T410-option_strike_usd),const_zero)</f>
        <v>165749654.47021</v>
      </c>
      <c r="AE410" s="5" t="n">
        <f aca="false">J410+U410</f>
        <v>30000000</v>
      </c>
      <c r="AF410" s="5" t="n">
        <f aca="false">K410+V410</f>
        <v>300000000</v>
      </c>
      <c r="AG410" s="5" t="n">
        <f aca="false">L410+W410</f>
        <v>116674496.935488</v>
      </c>
      <c r="AH410" s="5" t="n">
        <f aca="false">M410+X410</f>
        <v>60000000</v>
      </c>
      <c r="AI410" s="5" t="n">
        <f aca="false">N410+Y410</f>
        <v>30000000</v>
      </c>
      <c r="AJ410" s="5" t="n">
        <f aca="false">O410+Z410</f>
        <v>336499308.940421</v>
      </c>
      <c r="AK410" s="5" t="n">
        <f aca="false">P410+AA410</f>
        <v>336499308.940421</v>
      </c>
      <c r="AL410" s="5" t="n">
        <f aca="false">INDEX($AE$310:$AE$437,$B410-$C410*1+const_one)</f>
        <v>30000000</v>
      </c>
      <c r="AM410" s="5" t="n">
        <f aca="false">INDEX($AF$310:$AF$437,$B410-$D410*2+const_one)</f>
        <v>300000000</v>
      </c>
      <c r="AN410" s="5" t="n">
        <f aca="false">INDEX($AG$310:$AG$437,$B410-$E410*4+const_one)</f>
        <v>100000000</v>
      </c>
      <c r="AO410" s="5" t="n">
        <f aca="false">INDEX($AH$310:$AH$437,$B410-$F410*8+const_one)</f>
        <v>60000000</v>
      </c>
      <c r="AP410" s="5" t="n">
        <f aca="false">INDEX($AI$310:$AI$437,$B410-$G410*16+const_one)</f>
        <v>30000000</v>
      </c>
      <c r="AQ410" s="5" t="n">
        <f aca="false">INDEX($AJ$310:$AJ$437,$B410-$H410*32+const_one)</f>
        <v>15000000</v>
      </c>
      <c r="AR410" s="5" t="n">
        <f aca="false">INDEX($AK$310:$AK$437,$B410-$I410*64+const_one)</f>
        <v>5000000</v>
      </c>
      <c r="AS410" s="5" t="n">
        <f aca="false">INDEX($AE$310:$AE$437,$B410+(const_one-$C410)*1+const_one)</f>
        <v>52880256.0014712</v>
      </c>
      <c r="AT410" s="5" t="n">
        <f aca="false">INDEX($AF$310:$AF$437,$B410+(const_one-$D410)*2+const_one)</f>
        <v>389441992.459359</v>
      </c>
      <c r="AU410" s="5" t="n">
        <f aca="false">INDEX($AG$310:$AG$437,$B410+(const_one-$E410)*4+const_one)</f>
        <v>116674496.935488</v>
      </c>
      <c r="AV410" s="5" t="n">
        <f aca="false">INDEX($AH$310:$AH$437,$B410+(const_one-$F410)*8+const_one)</f>
        <v>152117582.153495</v>
      </c>
      <c r="AW410" s="5" t="n">
        <f aca="false">INDEX($AI$310:$AI$437,$B410+(const_one-$G410)*16+const_one)</f>
        <v>182449650.891058</v>
      </c>
      <c r="AX410" s="5" t="n">
        <f aca="false">INDEX($AJ$310:$AJ$437,$B410+(const_one-$H410)*32+const_one)</f>
        <v>336499308.940421</v>
      </c>
      <c r="AY410" s="5" t="n">
        <f aca="false">INDEX($AK$310:$AK$437,$B410+(const_one-$I410)*64+const_one)</f>
        <v>336499308.940421</v>
      </c>
      <c r="AZ410" s="5" t="n">
        <f aca="false">--($C410=--(AS410&gt;AL410))</f>
        <v>0</v>
      </c>
      <c r="BA410" s="5" t="n">
        <f aca="false">--($D410=--(AT410&gt;AM410))</f>
        <v>0</v>
      </c>
      <c r="BB410" s="5" t="n">
        <f aca="false">--($E410=--(AU410&gt;AN410))</f>
        <v>1</v>
      </c>
      <c r="BC410" s="5" t="n">
        <f aca="false">--($F410=--(AV410&gt;AO410))</f>
        <v>0</v>
      </c>
      <c r="BD410" s="5" t="n">
        <f aca="false">--($G410=--(AW410&gt;AP410))</f>
        <v>0</v>
      </c>
      <c r="BE410" s="5" t="n">
        <f aca="false">--($H410=--(AX410&gt;AQ410))</f>
        <v>1</v>
      </c>
      <c r="BF410" s="5" t="n">
        <f aca="false">--($I410=--(AY410&gt;AR410))</f>
        <v>1</v>
      </c>
      <c r="BG410" s="5" t="n">
        <f aca="false">SUM(AZ410:BF410)</f>
        <v>3</v>
      </c>
      <c r="BH410" s="5" t="n">
        <f aca="false">SUM(AE410:AK410)+AB410+AC410+AD410</f>
        <v>2000000000</v>
      </c>
    </row>
    <row r="411" customFormat="false" ht="15" hidden="true" customHeight="false" outlineLevel="0" collapsed="false">
      <c r="A411" s="5" t="n">
        <f aca="false">exit_value_3_usd</f>
        <v>2000000000</v>
      </c>
      <c r="B411" s="2" t="n">
        <f aca="false">ROW()-ROW($B$310)</f>
        <v>101</v>
      </c>
      <c r="C411" s="2" t="n">
        <f aca="false">MOD(QUOTIENT($B411,1),2)</f>
        <v>1</v>
      </c>
      <c r="D411" s="2" t="n">
        <f aca="false">MOD(QUOTIENT($B411,2),2)</f>
        <v>0</v>
      </c>
      <c r="E411" s="2" t="n">
        <f aca="false">MOD(QUOTIENT($B411,4),2)</f>
        <v>1</v>
      </c>
      <c r="F411" s="2" t="n">
        <f aca="false">MOD(QUOTIENT($B411,8),2)</f>
        <v>0</v>
      </c>
      <c r="G411" s="2" t="n">
        <f aca="false">MOD(QUOTIENT($B411,16),2)</f>
        <v>0</v>
      </c>
      <c r="H411" s="2" t="n">
        <f aca="false">MOD(QUOTIENT($B411,32),2)</f>
        <v>1</v>
      </c>
      <c r="I411" s="2" t="n">
        <f aca="false">MOD(QUOTIENT($B411,64),2)</f>
        <v>1</v>
      </c>
      <c r="J411" s="5" t="n">
        <f aca="false">IF($C411=const_zero,MIN(class_series_f_invested_usd,MAX(const_zero,$A411)),const_zero)</f>
        <v>0</v>
      </c>
      <c r="K411" s="5" t="n">
        <f aca="false">IF($D411=const_zero,MIN(class_series_e_invested_usd,MAX(const_zero,$A411-SUM($J411:$J411))),const_zero)</f>
        <v>300000000</v>
      </c>
      <c r="L411" s="5" t="n">
        <f aca="false">IF($E411=const_zero,MIN(class_series_d_invested_usd,MAX(const_zero,$A411-SUM($J411:$K411))),const_zero)</f>
        <v>0</v>
      </c>
      <c r="M411" s="5" t="n">
        <f aca="false">IF($F411=const_zero,MIN(class_series_c_invested_usd,MAX(const_zero,$A411-SUM($J411:$L411))),const_zero)</f>
        <v>60000000</v>
      </c>
      <c r="N411" s="5" t="n">
        <f aca="false">IF($G411=const_zero,MIN(class_series_b_invested_usd,MAX(const_zero,$A411-SUM($J411:$M411))),const_zero)</f>
        <v>30000000</v>
      </c>
      <c r="O411" s="5" t="n">
        <f aca="false">IF($H411=const_zero,MIN(class_series_a_invested_usd,MAX(const_zero,$A411-SUM($J411:$N411))),const_zero)</f>
        <v>0</v>
      </c>
      <c r="P411" s="5" t="n">
        <f aca="false">IF($I411=const_zero,MIN(class_seed_invested_usd,MAX(const_zero,$A411-SUM($J411:$O411))),const_zero)</f>
        <v>0</v>
      </c>
      <c r="Q411" s="5" t="n">
        <f aca="false">MAX(const_zero,$A411-SUM($J411:$P411))</f>
        <v>1610000000</v>
      </c>
      <c r="R411" s="9" t="n">
        <f aca="false">common_rsa_total+'Pro-Forma'!$B$10+'Pro-Forma'!$B$11+IF($C411=const_one,'Pro-Forma'!$B$5,const_zero)+IF($D411=const_one,'Pro-Forma'!$F$27,const_zero)+IF($E411=const_one,'Pro-Forma'!$F$26,const_zero)+IF($F411=const_one,'Pro-Forma'!$F$25,const_zero)+IF($G411=const_one,'Pro-Forma'!$F$24,const_zero)+IF($H411=const_one,'Pro-Forma'!$F$23,const_zero)+IF($I411=const_one,'Pro-Forma'!$F$22,const_zero)</f>
        <v>21811432.2584705</v>
      </c>
      <c r="S411" s="23" t="b">
        <f aca="false">IF($R411&gt;const_zero,--($Q411&gt;option_strike_usd*$R411),const_zero)</f>
        <v>1</v>
      </c>
      <c r="T411" s="7" t="n">
        <f aca="false">IF($R411&gt;const_zero,IF($S411=const_one,($Q411+option_strike_usd*pre_f_options_issued)/($R411+pre_f_options_issued),$Q411/$R411),const_zero)</f>
        <v>66.3268203558093</v>
      </c>
      <c r="U411" s="5" t="n">
        <f aca="false">IF($C411=const_one,'Pro-Forma'!$B$5*$T411,const_zero)</f>
        <v>52880256.0014712</v>
      </c>
      <c r="V411" s="5" t="n">
        <f aca="false">IF($D411=const_one,'Pro-Forma'!$F$27*$T411,const_zero)</f>
        <v>0</v>
      </c>
      <c r="W411" s="5" t="n">
        <f aca="false">IF($E411=const_one,'Pro-Forma'!$F$26*$T411,const_zero)</f>
        <v>114987582.332817</v>
      </c>
      <c r="X411" s="5" t="n">
        <f aca="false">IF($F411=const_one,'Pro-Forma'!$F$25*$T411,const_zero)</f>
        <v>0</v>
      </c>
      <c r="Y411" s="5" t="n">
        <f aca="false">IF($G411=const_one,'Pro-Forma'!$F$24*$T411,const_zero)</f>
        <v>0</v>
      </c>
      <c r="Z411" s="5" t="n">
        <f aca="false">IF($H411=const_one,'Pro-Forma'!$F$23*$T411,const_zero)</f>
        <v>331634101.779047</v>
      </c>
      <c r="AA411" s="5" t="n">
        <f aca="false">IF($I411=const_one,'Pro-Forma'!$F$22*$T411,const_zero)</f>
        <v>331634101.779047</v>
      </c>
      <c r="AB411" s="5" t="n">
        <f aca="false">('Pro-Forma'!$B$10+'Pro-Forma'!$B$11)*$T411</f>
        <v>18605524.0158112</v>
      </c>
      <c r="AC411" s="5" t="n">
        <f aca="false">common_rsa_total*$T411</f>
        <v>596941383.202284</v>
      </c>
      <c r="AD411" s="5" t="n">
        <f aca="false">IF($S411=const_one,pre_f_options_issued*($T411-option_strike_usd),const_zero)</f>
        <v>163317050.889523</v>
      </c>
      <c r="AE411" s="5" t="n">
        <f aca="false">J411+U411</f>
        <v>52880256.0014712</v>
      </c>
      <c r="AF411" s="5" t="n">
        <f aca="false">K411+V411</f>
        <v>300000000</v>
      </c>
      <c r="AG411" s="5" t="n">
        <f aca="false">L411+W411</f>
        <v>114987582.332817</v>
      </c>
      <c r="AH411" s="5" t="n">
        <f aca="false">M411+X411</f>
        <v>60000000</v>
      </c>
      <c r="AI411" s="5" t="n">
        <f aca="false">N411+Y411</f>
        <v>30000000</v>
      </c>
      <c r="AJ411" s="5" t="n">
        <f aca="false">O411+Z411</f>
        <v>331634101.779047</v>
      </c>
      <c r="AK411" s="5" t="n">
        <f aca="false">P411+AA411</f>
        <v>331634101.779047</v>
      </c>
      <c r="AL411" s="5" t="n">
        <f aca="false">INDEX($AE$310:$AE$437,$B411-$C411*1+const_one)</f>
        <v>30000000</v>
      </c>
      <c r="AM411" s="5" t="n">
        <f aca="false">INDEX($AF$310:$AF$437,$B411-$D411*2+const_one)</f>
        <v>300000000</v>
      </c>
      <c r="AN411" s="5" t="n">
        <f aca="false">INDEX($AG$310:$AG$437,$B411-$E411*4+const_one)</f>
        <v>100000000</v>
      </c>
      <c r="AO411" s="5" t="n">
        <f aca="false">INDEX($AH$310:$AH$437,$B411-$F411*8+const_one)</f>
        <v>60000000</v>
      </c>
      <c r="AP411" s="5" t="n">
        <f aca="false">INDEX($AI$310:$AI$437,$B411-$G411*16+const_one)</f>
        <v>30000000</v>
      </c>
      <c r="AQ411" s="5" t="n">
        <f aca="false">INDEX($AJ$310:$AJ$437,$B411-$H411*32+const_one)</f>
        <v>15000000</v>
      </c>
      <c r="AR411" s="5" t="n">
        <f aca="false">INDEX($AK$310:$AK$437,$B411-$I411*64+const_one)</f>
        <v>5000000</v>
      </c>
      <c r="AS411" s="5" t="n">
        <f aca="false">INDEX($AE$310:$AE$437,$B411+(const_one-$C411)*1+const_one)</f>
        <v>52880256.0014712</v>
      </c>
      <c r="AT411" s="5" t="n">
        <f aca="false">INDEX($AF$310:$AF$437,$B411+(const_one-$D411)*2+const_one)</f>
        <v>385287251.607845</v>
      </c>
      <c r="AU411" s="5" t="n">
        <f aca="false">INDEX($AG$310:$AG$437,$B411+(const_one-$E411)*4+const_one)</f>
        <v>114987582.332817</v>
      </c>
      <c r="AV411" s="5" t="n">
        <f aca="false">INDEX($AH$310:$AH$437,$B411+(const_one-$F411)*8+const_one)</f>
        <v>150272735.702037</v>
      </c>
      <c r="AW411" s="5" t="n">
        <f aca="false">INDEX($AI$310:$AI$437,$B411+(const_one-$G411)*16+const_one)</f>
        <v>180418952.523874</v>
      </c>
      <c r="AX411" s="5" t="n">
        <f aca="false">INDEX($AJ$310:$AJ$437,$B411+(const_one-$H411)*32+const_one)</f>
        <v>331634101.779047</v>
      </c>
      <c r="AY411" s="5" t="n">
        <f aca="false">INDEX($AK$310:$AK$437,$B411+(const_one-$I411)*64+const_one)</f>
        <v>331634101.779047</v>
      </c>
      <c r="AZ411" s="5" t="n">
        <f aca="false">--($C411=--(AS411&gt;AL411))</f>
        <v>1</v>
      </c>
      <c r="BA411" s="5" t="n">
        <f aca="false">--($D411=--(AT411&gt;AM411))</f>
        <v>0</v>
      </c>
      <c r="BB411" s="5" t="n">
        <f aca="false">--($E411=--(AU411&gt;AN411))</f>
        <v>1</v>
      </c>
      <c r="BC411" s="5" t="n">
        <f aca="false">--($F411=--(AV411&gt;AO411))</f>
        <v>0</v>
      </c>
      <c r="BD411" s="5" t="n">
        <f aca="false">--($G411=--(AW411&gt;AP411))</f>
        <v>0</v>
      </c>
      <c r="BE411" s="5" t="n">
        <f aca="false">--($H411=--(AX411&gt;AQ411))</f>
        <v>1</v>
      </c>
      <c r="BF411" s="5" t="n">
        <f aca="false">--($I411=--(AY411&gt;AR411))</f>
        <v>1</v>
      </c>
      <c r="BG411" s="5" t="n">
        <f aca="false">SUM(AZ411:BF411)</f>
        <v>4</v>
      </c>
      <c r="BH411" s="5" t="n">
        <f aca="false">SUM(AE411:AK411)+AB411+AC411+AD411</f>
        <v>2000000000</v>
      </c>
    </row>
    <row r="412" customFormat="false" ht="15" hidden="true" customHeight="false" outlineLevel="0" collapsed="false">
      <c r="A412" s="5" t="n">
        <f aca="false">exit_value_3_usd</f>
        <v>2000000000</v>
      </c>
      <c r="B412" s="2" t="n">
        <f aca="false">ROW()-ROW($B$310)</f>
        <v>102</v>
      </c>
      <c r="C412" s="2" t="n">
        <f aca="false">MOD(QUOTIENT($B412,1),2)</f>
        <v>0</v>
      </c>
      <c r="D412" s="2" t="n">
        <f aca="false">MOD(QUOTIENT($B412,2),2)</f>
        <v>1</v>
      </c>
      <c r="E412" s="2" t="n">
        <f aca="false">MOD(QUOTIENT($B412,4),2)</f>
        <v>1</v>
      </c>
      <c r="F412" s="2" t="n">
        <f aca="false">MOD(QUOTIENT($B412,8),2)</f>
        <v>0</v>
      </c>
      <c r="G412" s="2" t="n">
        <f aca="false">MOD(QUOTIENT($B412,16),2)</f>
        <v>0</v>
      </c>
      <c r="H412" s="2" t="n">
        <f aca="false">MOD(QUOTIENT($B412,32),2)</f>
        <v>1</v>
      </c>
      <c r="I412" s="2" t="n">
        <f aca="false">MOD(QUOTIENT($B412,64),2)</f>
        <v>1</v>
      </c>
      <c r="J412" s="5" t="n">
        <f aca="false">IF($C412=const_zero,MIN(class_series_f_invested_usd,MAX(const_zero,$A412)),const_zero)</f>
        <v>30000000</v>
      </c>
      <c r="K412" s="5" t="n">
        <f aca="false">IF($D412=const_zero,MIN(class_series_e_invested_usd,MAX(const_zero,$A412-SUM($J412:$J412))),const_zero)</f>
        <v>0</v>
      </c>
      <c r="L412" s="5" t="n">
        <f aca="false">IF($E412=const_zero,MIN(class_series_d_invested_usd,MAX(const_zero,$A412-SUM($J412:$K412))),const_zero)</f>
        <v>0</v>
      </c>
      <c r="M412" s="5" t="n">
        <f aca="false">IF($F412=const_zero,MIN(class_series_c_invested_usd,MAX(const_zero,$A412-SUM($J412:$L412))),const_zero)</f>
        <v>60000000</v>
      </c>
      <c r="N412" s="5" t="n">
        <f aca="false">IF($G412=const_zero,MIN(class_series_b_invested_usd,MAX(const_zero,$A412-SUM($J412:$M412))),const_zero)</f>
        <v>30000000</v>
      </c>
      <c r="O412" s="5" t="n">
        <f aca="false">IF($H412=const_zero,MIN(class_series_a_invested_usd,MAX(const_zero,$A412-SUM($J412:$N412))),const_zero)</f>
        <v>0</v>
      </c>
      <c r="P412" s="5" t="n">
        <f aca="false">IF($I412=const_zero,MIN(class_seed_invested_usd,MAX(const_zero,$A412-SUM($J412:$O412))),const_zero)</f>
        <v>0</v>
      </c>
      <c r="Q412" s="5" t="n">
        <f aca="false">MAX(const_zero,$A412-SUM($J412:$P412))</f>
        <v>1880000000</v>
      </c>
      <c r="R412" s="9" t="n">
        <f aca="false">common_rsa_total+'Pro-Forma'!$B$10+'Pro-Forma'!$B$11+IF($C412=const_one,'Pro-Forma'!$B$5,const_zero)+IF($D412=const_one,'Pro-Forma'!$F$27,const_zero)+IF($E412=const_one,'Pro-Forma'!$F$26,const_zero)+IF($F412=const_one,'Pro-Forma'!$F$25,const_zero)+IF($G412=const_one,'Pro-Forma'!$F$24,const_zero)+IF($H412=const_one,'Pro-Forma'!$F$23,const_zero)+IF($I412=const_one,'Pro-Forma'!$F$22,const_zero)</f>
        <v>27147484.4666011</v>
      </c>
      <c r="S412" s="23" t="b">
        <f aca="false">IF($R412&gt;const_zero,--($Q412&gt;option_strike_usd*$R412),const_zero)</f>
        <v>1</v>
      </c>
      <c r="T412" s="7" t="n">
        <f aca="false">IF($R412&gt;const_zero,IF($S412=const_one,($Q412+option_strike_usd*pre_f_options_issued)/($R412+pre_f_options_issued),$Q412/$R412),const_zero)</f>
        <v>63.4961121953096</v>
      </c>
      <c r="U412" s="5" t="n">
        <f aca="false">IF($C412=const_one,'Pro-Forma'!$B$5*$T412,const_zero)</f>
        <v>0</v>
      </c>
      <c r="V412" s="5" t="n">
        <f aca="false">IF($D412=const_one,'Pro-Forma'!$F$27*$T412,const_zero)</f>
        <v>389441992.459359</v>
      </c>
      <c r="W412" s="5" t="n">
        <f aca="false">IF($E412=const_one,'Pro-Forma'!$F$26*$T412,const_zero)</f>
        <v>110080121.279815</v>
      </c>
      <c r="X412" s="5" t="n">
        <f aca="false">IF($F412=const_one,'Pro-Forma'!$F$25*$T412,const_zero)</f>
        <v>0</v>
      </c>
      <c r="Y412" s="5" t="n">
        <f aca="false">IF($G412=const_one,'Pro-Forma'!$F$24*$T412,const_zero)</f>
        <v>0</v>
      </c>
      <c r="Z412" s="5" t="n">
        <f aca="false">IF($H412=const_one,'Pro-Forma'!$F$23*$T412,const_zero)</f>
        <v>317480560.976548</v>
      </c>
      <c r="AA412" s="5" t="n">
        <f aca="false">IF($I412=const_one,'Pro-Forma'!$F$22*$T412,const_zero)</f>
        <v>317480560.976548</v>
      </c>
      <c r="AB412" s="5" t="n">
        <f aca="false">('Pro-Forma'!$B$10+'Pro-Forma'!$B$11)*$T412</f>
        <v>17811474.061669</v>
      </c>
      <c r="AC412" s="5" t="n">
        <f aca="false">common_rsa_total*$T412</f>
        <v>571465009.757787</v>
      </c>
      <c r="AD412" s="5" t="n">
        <f aca="false">IF($S412=const_one,pre_f_options_issued*($T412-option_strike_usd),const_zero)</f>
        <v>156240280.488274</v>
      </c>
      <c r="AE412" s="5" t="n">
        <f aca="false">J412+U412</f>
        <v>30000000</v>
      </c>
      <c r="AF412" s="5" t="n">
        <f aca="false">K412+V412</f>
        <v>389441992.459359</v>
      </c>
      <c r="AG412" s="5" t="n">
        <f aca="false">L412+W412</f>
        <v>110080121.279815</v>
      </c>
      <c r="AH412" s="5" t="n">
        <f aca="false">M412+X412</f>
        <v>60000000</v>
      </c>
      <c r="AI412" s="5" t="n">
        <f aca="false">N412+Y412</f>
        <v>30000000</v>
      </c>
      <c r="AJ412" s="5" t="n">
        <f aca="false">O412+Z412</f>
        <v>317480560.976548</v>
      </c>
      <c r="AK412" s="5" t="n">
        <f aca="false">P412+AA412</f>
        <v>317480560.976548</v>
      </c>
      <c r="AL412" s="5" t="n">
        <f aca="false">INDEX($AE$310:$AE$437,$B412-$C412*1+const_one)</f>
        <v>30000000</v>
      </c>
      <c r="AM412" s="5" t="n">
        <f aca="false">INDEX($AF$310:$AF$437,$B412-$D412*2+const_one)</f>
        <v>300000000</v>
      </c>
      <c r="AN412" s="5" t="n">
        <f aca="false">INDEX($AG$310:$AG$437,$B412-$E412*4+const_one)</f>
        <v>100000000</v>
      </c>
      <c r="AO412" s="5" t="n">
        <f aca="false">INDEX($AH$310:$AH$437,$B412-$F412*8+const_one)</f>
        <v>60000000</v>
      </c>
      <c r="AP412" s="5" t="n">
        <f aca="false">INDEX($AI$310:$AI$437,$B412-$G412*16+const_one)</f>
        <v>30000000</v>
      </c>
      <c r="AQ412" s="5" t="n">
        <f aca="false">INDEX($AJ$310:$AJ$437,$B412-$H412*32+const_one)</f>
        <v>15000000</v>
      </c>
      <c r="AR412" s="5" t="n">
        <f aca="false">INDEX($AK$310:$AK$437,$B412-$I412*64+const_one)</f>
        <v>5000000</v>
      </c>
      <c r="AS412" s="5" t="n">
        <f aca="false">INDEX($AE$310:$AE$437,$B412+(const_one-$C412)*1+const_one)</f>
        <v>50083349.5216667</v>
      </c>
      <c r="AT412" s="5" t="n">
        <f aca="false">INDEX($AF$310:$AF$437,$B412+(const_one-$D412)*2+const_one)</f>
        <v>389441992.459359</v>
      </c>
      <c r="AU412" s="5" t="n">
        <f aca="false">INDEX($AG$310:$AG$437,$B412+(const_one-$E412)*4+const_one)</f>
        <v>110080121.279815</v>
      </c>
      <c r="AV412" s="5" t="n">
        <f aca="false">INDEX($AH$310:$AH$437,$B412+(const_one-$F412)*8+const_one)</f>
        <v>145471636.154738</v>
      </c>
      <c r="AW412" s="5" t="n">
        <f aca="false">INDEX($AI$310:$AI$437,$B412+(const_one-$G412)*16+const_one)</f>
        <v>175740951.982673</v>
      </c>
      <c r="AX412" s="5" t="n">
        <f aca="false">INDEX($AJ$310:$AJ$437,$B412+(const_one-$H412)*32+const_one)</f>
        <v>317480560.976548</v>
      </c>
      <c r="AY412" s="5" t="n">
        <f aca="false">INDEX($AK$310:$AK$437,$B412+(const_one-$I412)*64+const_one)</f>
        <v>317480560.976548</v>
      </c>
      <c r="AZ412" s="5" t="n">
        <f aca="false">--($C412=--(AS412&gt;AL412))</f>
        <v>0</v>
      </c>
      <c r="BA412" s="5" t="n">
        <f aca="false">--($D412=--(AT412&gt;AM412))</f>
        <v>1</v>
      </c>
      <c r="BB412" s="5" t="n">
        <f aca="false">--($E412=--(AU412&gt;AN412))</f>
        <v>1</v>
      </c>
      <c r="BC412" s="5" t="n">
        <f aca="false">--($F412=--(AV412&gt;AO412))</f>
        <v>0</v>
      </c>
      <c r="BD412" s="5" t="n">
        <f aca="false">--($G412=--(AW412&gt;AP412))</f>
        <v>0</v>
      </c>
      <c r="BE412" s="5" t="n">
        <f aca="false">--($H412=--(AX412&gt;AQ412))</f>
        <v>1</v>
      </c>
      <c r="BF412" s="5" t="n">
        <f aca="false">--($I412=--(AY412&gt;AR412))</f>
        <v>1</v>
      </c>
      <c r="BG412" s="5" t="n">
        <f aca="false">SUM(AZ412:BF412)</f>
        <v>4</v>
      </c>
      <c r="BH412" s="5" t="n">
        <f aca="false">SUM(AE412:AK412)+AB412+AC412+AD412</f>
        <v>2000000000</v>
      </c>
    </row>
    <row r="413" customFormat="false" ht="15" hidden="true" customHeight="false" outlineLevel="0" collapsed="false">
      <c r="A413" s="5" t="n">
        <f aca="false">exit_value_3_usd</f>
        <v>2000000000</v>
      </c>
      <c r="B413" s="2" t="n">
        <f aca="false">ROW()-ROW($B$310)</f>
        <v>103</v>
      </c>
      <c r="C413" s="2" t="n">
        <f aca="false">MOD(QUOTIENT($B413,1),2)</f>
        <v>1</v>
      </c>
      <c r="D413" s="2" t="n">
        <f aca="false">MOD(QUOTIENT($B413,2),2)</f>
        <v>1</v>
      </c>
      <c r="E413" s="2" t="n">
        <f aca="false">MOD(QUOTIENT($B413,4),2)</f>
        <v>1</v>
      </c>
      <c r="F413" s="2" t="n">
        <f aca="false">MOD(QUOTIENT($B413,8),2)</f>
        <v>0</v>
      </c>
      <c r="G413" s="2" t="n">
        <f aca="false">MOD(QUOTIENT($B413,16),2)</f>
        <v>0</v>
      </c>
      <c r="H413" s="2" t="n">
        <f aca="false">MOD(QUOTIENT($B413,32),2)</f>
        <v>1</v>
      </c>
      <c r="I413" s="2" t="n">
        <f aca="false">MOD(QUOTIENT($B413,64),2)</f>
        <v>1</v>
      </c>
      <c r="J413" s="5" t="n">
        <f aca="false">IF($C413=const_zero,MIN(class_series_f_invested_usd,MAX(const_zero,$A413)),const_zero)</f>
        <v>0</v>
      </c>
      <c r="K413" s="5" t="n">
        <f aca="false">IF($D413=const_zero,MIN(class_series_e_invested_usd,MAX(const_zero,$A413-SUM($J413:$J413))),const_zero)</f>
        <v>0</v>
      </c>
      <c r="L413" s="5" t="n">
        <f aca="false">IF($E413=const_zero,MIN(class_series_d_invested_usd,MAX(const_zero,$A413-SUM($J413:$K413))),const_zero)</f>
        <v>0</v>
      </c>
      <c r="M413" s="5" t="n">
        <f aca="false">IF($F413=const_zero,MIN(class_series_c_invested_usd,MAX(const_zero,$A413-SUM($J413:$L413))),const_zero)</f>
        <v>60000000</v>
      </c>
      <c r="N413" s="5" t="n">
        <f aca="false">IF($G413=const_zero,MIN(class_series_b_invested_usd,MAX(const_zero,$A413-SUM($J413:$M413))),const_zero)</f>
        <v>30000000</v>
      </c>
      <c r="O413" s="5" t="n">
        <f aca="false">IF($H413=const_zero,MIN(class_series_a_invested_usd,MAX(const_zero,$A413-SUM($J413:$N413))),const_zero)</f>
        <v>0</v>
      </c>
      <c r="P413" s="5" t="n">
        <f aca="false">IF($I413=const_zero,MIN(class_seed_invested_usd,MAX(const_zero,$A413-SUM($J413:$O413))),const_zero)</f>
        <v>0</v>
      </c>
      <c r="Q413" s="5" t="n">
        <f aca="false">MAX(const_zero,$A413-SUM($J413:$P413))</f>
        <v>1910000000</v>
      </c>
      <c r="R413" s="9" t="n">
        <f aca="false">common_rsa_total+'Pro-Forma'!$B$10+'Pro-Forma'!$B$11+IF($C413=const_one,'Pro-Forma'!$B$5,const_zero)+IF($D413=const_one,'Pro-Forma'!$F$27,const_zero)+IF($E413=const_one,'Pro-Forma'!$F$26,const_zero)+IF($F413=const_one,'Pro-Forma'!$F$25,const_zero)+IF($G413=const_one,'Pro-Forma'!$F$24,const_zero)+IF($H413=const_one,'Pro-Forma'!$F$23,const_zero)+IF($I413=const_one,'Pro-Forma'!$F$22,const_zero)</f>
        <v>27944752.5358044</v>
      </c>
      <c r="S413" s="23" t="b">
        <f aca="false">IF($R413&gt;const_zero,--($Q413&gt;option_strike_usd*$R413),const_zero)</f>
        <v>1</v>
      </c>
      <c r="T413" s="7" t="n">
        <f aca="false">IF($R413&gt;const_zero,IF($S413=const_one,($Q413+option_strike_usd*pre_f_options_issued)/($R413+pre_f_options_issued),$Q413/$R413),const_zero)</f>
        <v>62.8187073536175</v>
      </c>
      <c r="U413" s="5" t="n">
        <f aca="false">IF($C413=const_one,'Pro-Forma'!$B$5*$T413,const_zero)</f>
        <v>50083349.5216667</v>
      </c>
      <c r="V413" s="5" t="n">
        <f aca="false">IF($D413=const_one,'Pro-Forma'!$F$27*$T413,const_zero)</f>
        <v>385287251.607845</v>
      </c>
      <c r="W413" s="5" t="n">
        <f aca="false">IF($E413=const_one,'Pro-Forma'!$F$26*$T413,const_zero)</f>
        <v>108905737.454556</v>
      </c>
      <c r="X413" s="5" t="n">
        <f aca="false">IF($F413=const_one,'Pro-Forma'!$F$25*$T413,const_zero)</f>
        <v>0</v>
      </c>
      <c r="Y413" s="5" t="n">
        <f aca="false">IF($G413=const_one,'Pro-Forma'!$F$24*$T413,const_zero)</f>
        <v>0</v>
      </c>
      <c r="Z413" s="5" t="n">
        <f aca="false">IF($H413=const_one,'Pro-Forma'!$F$23*$T413,const_zero)</f>
        <v>314093536.768088</v>
      </c>
      <c r="AA413" s="5" t="n">
        <f aca="false">IF($I413=const_one,'Pro-Forma'!$F$22*$T413,const_zero)</f>
        <v>314093536.768088</v>
      </c>
      <c r="AB413" s="5" t="n">
        <f aca="false">('Pro-Forma'!$B$10+'Pro-Forma'!$B$11)*$T413</f>
        <v>17621453.3131555</v>
      </c>
      <c r="AC413" s="5" t="n">
        <f aca="false">common_rsa_total*$T413</f>
        <v>565368366.182558</v>
      </c>
      <c r="AD413" s="5" t="n">
        <f aca="false">IF($S413=const_one,pre_f_options_issued*($T413-option_strike_usd),const_zero)</f>
        <v>154546768.384044</v>
      </c>
      <c r="AE413" s="5" t="n">
        <f aca="false">J413+U413</f>
        <v>50083349.5216667</v>
      </c>
      <c r="AF413" s="5" t="n">
        <f aca="false">K413+V413</f>
        <v>385287251.607845</v>
      </c>
      <c r="AG413" s="5" t="n">
        <f aca="false">L413+W413</f>
        <v>108905737.454556</v>
      </c>
      <c r="AH413" s="5" t="n">
        <f aca="false">M413+X413</f>
        <v>60000000</v>
      </c>
      <c r="AI413" s="5" t="n">
        <f aca="false">N413+Y413</f>
        <v>30000000</v>
      </c>
      <c r="AJ413" s="5" t="n">
        <f aca="false">O413+Z413</f>
        <v>314093536.768088</v>
      </c>
      <c r="AK413" s="5" t="n">
        <f aca="false">P413+AA413</f>
        <v>314093536.768088</v>
      </c>
      <c r="AL413" s="5" t="n">
        <f aca="false">INDEX($AE$310:$AE$437,$B413-$C413*1+const_one)</f>
        <v>30000000</v>
      </c>
      <c r="AM413" s="5" t="n">
        <f aca="false">INDEX($AF$310:$AF$437,$B413-$D413*2+const_one)</f>
        <v>300000000</v>
      </c>
      <c r="AN413" s="5" t="n">
        <f aca="false">INDEX($AG$310:$AG$437,$B413-$E413*4+const_one)</f>
        <v>100000000</v>
      </c>
      <c r="AO413" s="5" t="n">
        <f aca="false">INDEX($AH$310:$AH$437,$B413-$F413*8+const_one)</f>
        <v>60000000</v>
      </c>
      <c r="AP413" s="5" t="n">
        <f aca="false">INDEX($AI$310:$AI$437,$B413-$G413*16+const_one)</f>
        <v>30000000</v>
      </c>
      <c r="AQ413" s="5" t="n">
        <f aca="false">INDEX($AJ$310:$AJ$437,$B413-$H413*32+const_one)</f>
        <v>15000000</v>
      </c>
      <c r="AR413" s="5" t="n">
        <f aca="false">INDEX($AK$310:$AK$437,$B413-$I413*64+const_one)</f>
        <v>5000000</v>
      </c>
      <c r="AS413" s="5" t="n">
        <f aca="false">INDEX($AE$310:$AE$437,$B413+(const_one-$C413)*1+const_one)</f>
        <v>50083349.5216667</v>
      </c>
      <c r="AT413" s="5" t="n">
        <f aca="false">INDEX($AF$310:$AF$437,$B413+(const_one-$D413)*2+const_one)</f>
        <v>385287251.607845</v>
      </c>
      <c r="AU413" s="5" t="n">
        <f aca="false">INDEX($AG$310:$AG$437,$B413+(const_one-$E413)*4+const_one)</f>
        <v>108905737.454556</v>
      </c>
      <c r="AV413" s="5" t="n">
        <f aca="false">INDEX($AH$310:$AH$437,$B413+(const_one-$F413)*8+const_one)</f>
        <v>144132612.807462</v>
      </c>
      <c r="AW413" s="5" t="n">
        <f aca="false">INDEX($AI$310:$AI$437,$B413+(const_one-$G413)*16+const_one)</f>
        <v>174242580.917929</v>
      </c>
      <c r="AX413" s="5" t="n">
        <f aca="false">INDEX($AJ$310:$AJ$437,$B413+(const_one-$H413)*32+const_one)</f>
        <v>314093536.768088</v>
      </c>
      <c r="AY413" s="5" t="n">
        <f aca="false">INDEX($AK$310:$AK$437,$B413+(const_one-$I413)*64+const_one)</f>
        <v>314093536.768088</v>
      </c>
      <c r="AZ413" s="5" t="n">
        <f aca="false">--($C413=--(AS413&gt;AL413))</f>
        <v>1</v>
      </c>
      <c r="BA413" s="5" t="n">
        <f aca="false">--($D413=--(AT413&gt;AM413))</f>
        <v>1</v>
      </c>
      <c r="BB413" s="5" t="n">
        <f aca="false">--($E413=--(AU413&gt;AN413))</f>
        <v>1</v>
      </c>
      <c r="BC413" s="5" t="n">
        <f aca="false">--($F413=--(AV413&gt;AO413))</f>
        <v>0</v>
      </c>
      <c r="BD413" s="5" t="n">
        <f aca="false">--($G413=--(AW413&gt;AP413))</f>
        <v>0</v>
      </c>
      <c r="BE413" s="5" t="n">
        <f aca="false">--($H413=--(AX413&gt;AQ413))</f>
        <v>1</v>
      </c>
      <c r="BF413" s="5" t="n">
        <f aca="false">--($I413=--(AY413&gt;AR413))</f>
        <v>1</v>
      </c>
      <c r="BG413" s="5" t="n">
        <f aca="false">SUM(AZ413:BF413)</f>
        <v>5</v>
      </c>
      <c r="BH413" s="5" t="n">
        <f aca="false">SUM(AE413:AK413)+AB413+AC413+AD413</f>
        <v>2000000000</v>
      </c>
    </row>
    <row r="414" customFormat="false" ht="15" hidden="true" customHeight="false" outlineLevel="0" collapsed="false">
      <c r="A414" s="5" t="n">
        <f aca="false">exit_value_3_usd</f>
        <v>2000000000</v>
      </c>
      <c r="B414" s="2" t="n">
        <f aca="false">ROW()-ROW($B$310)</f>
        <v>104</v>
      </c>
      <c r="C414" s="2" t="n">
        <f aca="false">MOD(QUOTIENT($B414,1),2)</f>
        <v>0</v>
      </c>
      <c r="D414" s="2" t="n">
        <f aca="false">MOD(QUOTIENT($B414,2),2)</f>
        <v>0</v>
      </c>
      <c r="E414" s="2" t="n">
        <f aca="false">MOD(QUOTIENT($B414,4),2)</f>
        <v>0</v>
      </c>
      <c r="F414" s="2" t="n">
        <f aca="false">MOD(QUOTIENT($B414,8),2)</f>
        <v>1</v>
      </c>
      <c r="G414" s="2" t="n">
        <f aca="false">MOD(QUOTIENT($B414,16),2)</f>
        <v>0</v>
      </c>
      <c r="H414" s="2" t="n">
        <f aca="false">MOD(QUOTIENT($B414,32),2)</f>
        <v>1</v>
      </c>
      <c r="I414" s="2" t="n">
        <f aca="false">MOD(QUOTIENT($B414,64),2)</f>
        <v>1</v>
      </c>
      <c r="J414" s="5" t="n">
        <f aca="false">IF($C414=const_zero,MIN(class_series_f_invested_usd,MAX(const_zero,$A414)),const_zero)</f>
        <v>30000000</v>
      </c>
      <c r="K414" s="5" t="n">
        <f aca="false">IF($D414=const_zero,MIN(class_series_e_invested_usd,MAX(const_zero,$A414-SUM($J414:$J414))),const_zero)</f>
        <v>300000000</v>
      </c>
      <c r="L414" s="5" t="n">
        <f aca="false">IF($E414=const_zero,MIN(class_series_d_invested_usd,MAX(const_zero,$A414-SUM($J414:$K414))),const_zero)</f>
        <v>100000000</v>
      </c>
      <c r="M414" s="5" t="n">
        <f aca="false">IF($F414=const_zero,MIN(class_series_c_invested_usd,MAX(const_zero,$A414-SUM($J414:$L414))),const_zero)</f>
        <v>0</v>
      </c>
      <c r="N414" s="5" t="n">
        <f aca="false">IF($G414=const_zero,MIN(class_series_b_invested_usd,MAX(const_zero,$A414-SUM($J414:$M414))),const_zero)</f>
        <v>30000000</v>
      </c>
      <c r="O414" s="5" t="n">
        <f aca="false">IF($H414=const_zero,MIN(class_series_a_invested_usd,MAX(const_zero,$A414-SUM($J414:$N414))),const_zero)</f>
        <v>0</v>
      </c>
      <c r="P414" s="5" t="n">
        <f aca="false">IF($I414=const_zero,MIN(class_seed_invested_usd,MAX(const_zero,$A414-SUM($J414:$O414))),const_zero)</f>
        <v>0</v>
      </c>
      <c r="Q414" s="5" t="n">
        <f aca="false">MAX(const_zero,$A414-SUM($J414:$P414))</f>
        <v>1540000000</v>
      </c>
      <c r="R414" s="9" t="n">
        <f aca="false">common_rsa_total+'Pro-Forma'!$B$10+'Pro-Forma'!$B$11+IF($C414=const_one,'Pro-Forma'!$B$5,const_zero)+IF($D414=const_one,'Pro-Forma'!$F$27,const_zero)+IF($E414=const_one,'Pro-Forma'!$F$26,const_zero)+IF($F414=const_one,'Pro-Forma'!$F$25,const_zero)+IF($G414=const_one,'Pro-Forma'!$F$24,const_zero)+IF($H414=const_one,'Pro-Forma'!$F$23,const_zero)+IF($I414=const_one,'Pro-Forma'!$F$22,const_zero)</f>
        <v>21680512.8289884</v>
      </c>
      <c r="S414" s="23" t="b">
        <f aca="false">IF($R414&gt;const_zero,--($Q414&gt;option_strike_usd*$R414),const_zero)</f>
        <v>1</v>
      </c>
      <c r="T414" s="7" t="n">
        <f aca="false">IF($R414&gt;const_zero,IF($S414=const_one,($Q414+option_strike_usd*pre_f_options_issued)/($R414+pre_f_options_issued),$Q414/$R414),const_zero)</f>
        <v>63.7910374733989</v>
      </c>
      <c r="U414" s="5" t="n">
        <f aca="false">IF($C414=const_one,'Pro-Forma'!$B$5*$T414,const_zero)</f>
        <v>0</v>
      </c>
      <c r="V414" s="5" t="n">
        <f aca="false">IF($D414=const_one,'Pro-Forma'!$F$27*$T414,const_zero)</f>
        <v>0</v>
      </c>
      <c r="W414" s="5" t="n">
        <f aca="false">IF($E414=const_one,'Pro-Forma'!$F$26*$T414,const_zero)</f>
        <v>0</v>
      </c>
      <c r="X414" s="5" t="n">
        <f aca="false">IF($F414=const_one,'Pro-Forma'!$F$25*$T414,const_zero)</f>
        <v>153098489.936157</v>
      </c>
      <c r="Y414" s="5" t="n">
        <f aca="false">IF($G414=const_one,'Pro-Forma'!$F$24*$T414,const_zero)</f>
        <v>0</v>
      </c>
      <c r="Z414" s="5" t="n">
        <f aca="false">IF($H414=const_one,'Pro-Forma'!$F$23*$T414,const_zero)</f>
        <v>318955187.366995</v>
      </c>
      <c r="AA414" s="5" t="n">
        <f aca="false">IF($I414=const_one,'Pro-Forma'!$F$22*$T414,const_zero)</f>
        <v>318955187.366995</v>
      </c>
      <c r="AB414" s="5" t="n">
        <f aca="false">('Pro-Forma'!$B$10+'Pro-Forma'!$B$11)*$T414</f>
        <v>17894204.385766</v>
      </c>
      <c r="AC414" s="5" t="n">
        <f aca="false">common_rsa_total*$T414</f>
        <v>574119337.26059</v>
      </c>
      <c r="AD414" s="5" t="n">
        <f aca="false">IF($S414=const_one,pre_f_options_issued*($T414-option_strike_usd),const_zero)</f>
        <v>156977593.683497</v>
      </c>
      <c r="AE414" s="5" t="n">
        <f aca="false">J414+U414</f>
        <v>30000000</v>
      </c>
      <c r="AF414" s="5" t="n">
        <f aca="false">K414+V414</f>
        <v>300000000</v>
      </c>
      <c r="AG414" s="5" t="n">
        <f aca="false">L414+W414</f>
        <v>100000000</v>
      </c>
      <c r="AH414" s="5" t="n">
        <f aca="false">M414+X414</f>
        <v>153098489.936157</v>
      </c>
      <c r="AI414" s="5" t="n">
        <f aca="false">N414+Y414</f>
        <v>30000000</v>
      </c>
      <c r="AJ414" s="5" t="n">
        <f aca="false">O414+Z414</f>
        <v>318955187.366995</v>
      </c>
      <c r="AK414" s="5" t="n">
        <f aca="false">P414+AA414</f>
        <v>318955187.366995</v>
      </c>
      <c r="AL414" s="5" t="n">
        <f aca="false">INDEX($AE$310:$AE$437,$B414-$C414*1+const_one)</f>
        <v>30000000</v>
      </c>
      <c r="AM414" s="5" t="n">
        <f aca="false">INDEX($AF$310:$AF$437,$B414-$D414*2+const_one)</f>
        <v>300000000</v>
      </c>
      <c r="AN414" s="5" t="n">
        <f aca="false">INDEX($AG$310:$AG$437,$B414-$E414*4+const_one)</f>
        <v>100000000</v>
      </c>
      <c r="AO414" s="5" t="n">
        <f aca="false">INDEX($AH$310:$AH$437,$B414-$F414*8+const_one)</f>
        <v>60000000</v>
      </c>
      <c r="AP414" s="5" t="n">
        <f aca="false">INDEX($AI$310:$AI$437,$B414-$G414*16+const_one)</f>
        <v>30000000</v>
      </c>
      <c r="AQ414" s="5" t="n">
        <f aca="false">INDEX($AJ$310:$AJ$437,$B414-$H414*32+const_one)</f>
        <v>15000000</v>
      </c>
      <c r="AR414" s="5" t="n">
        <f aca="false">INDEX($AK$310:$AK$437,$B414-$I414*64+const_one)</f>
        <v>5000000</v>
      </c>
      <c r="AS414" s="5" t="n">
        <f aca="false">INDEX($AE$310:$AE$437,$B414+(const_one-$C414)*1+const_one)</f>
        <v>50192771.0845192</v>
      </c>
      <c r="AT414" s="5" t="n">
        <f aca="false">INDEX($AF$310:$AF$437,$B414+(const_one-$D414)*2+const_one)</f>
        <v>372788309.922799</v>
      </c>
      <c r="AU414" s="5" t="n">
        <f aca="false">INDEX($AG$310:$AG$437,$B414+(const_one-$E414)*4+const_one)</f>
        <v>109882855.509471</v>
      </c>
      <c r="AV414" s="5" t="n">
        <f aca="false">INDEX($AH$310:$AH$437,$B414+(const_one-$F414)*8+const_one)</f>
        <v>153098489.936157</v>
      </c>
      <c r="AW414" s="5" t="n">
        <f aca="false">INDEX($AI$310:$AI$437,$B414+(const_one-$G414)*16+const_one)</f>
        <v>173561846.668644</v>
      </c>
      <c r="AX414" s="5" t="n">
        <f aca="false">INDEX($AJ$310:$AJ$437,$B414+(const_one-$H414)*32+const_one)</f>
        <v>318955187.366995</v>
      </c>
      <c r="AY414" s="5" t="n">
        <f aca="false">INDEX($AK$310:$AK$437,$B414+(const_one-$I414)*64+const_one)</f>
        <v>318955187.366995</v>
      </c>
      <c r="AZ414" s="5" t="n">
        <f aca="false">--($C414=--(AS414&gt;AL414))</f>
        <v>0</v>
      </c>
      <c r="BA414" s="5" t="n">
        <f aca="false">--($D414=--(AT414&gt;AM414))</f>
        <v>0</v>
      </c>
      <c r="BB414" s="5" t="n">
        <f aca="false">--($E414=--(AU414&gt;AN414))</f>
        <v>0</v>
      </c>
      <c r="BC414" s="5" t="n">
        <f aca="false">--($F414=--(AV414&gt;AO414))</f>
        <v>1</v>
      </c>
      <c r="BD414" s="5" t="n">
        <f aca="false">--($G414=--(AW414&gt;AP414))</f>
        <v>0</v>
      </c>
      <c r="BE414" s="5" t="n">
        <f aca="false">--($H414=--(AX414&gt;AQ414))</f>
        <v>1</v>
      </c>
      <c r="BF414" s="5" t="n">
        <f aca="false">--($I414=--(AY414&gt;AR414))</f>
        <v>1</v>
      </c>
      <c r="BG414" s="5" t="n">
        <f aca="false">SUM(AZ414:BF414)</f>
        <v>3</v>
      </c>
      <c r="BH414" s="5" t="n">
        <f aca="false">SUM(AE414:AK414)+AB414+AC414+AD414</f>
        <v>2000000000</v>
      </c>
    </row>
    <row r="415" customFormat="false" ht="15" hidden="true" customHeight="false" outlineLevel="0" collapsed="false">
      <c r="A415" s="5" t="n">
        <f aca="false">exit_value_3_usd</f>
        <v>2000000000</v>
      </c>
      <c r="B415" s="2" t="n">
        <f aca="false">ROW()-ROW($B$310)</f>
        <v>105</v>
      </c>
      <c r="C415" s="2" t="n">
        <f aca="false">MOD(QUOTIENT($B415,1),2)</f>
        <v>1</v>
      </c>
      <c r="D415" s="2" t="n">
        <f aca="false">MOD(QUOTIENT($B415,2),2)</f>
        <v>0</v>
      </c>
      <c r="E415" s="2" t="n">
        <f aca="false">MOD(QUOTIENT($B415,4),2)</f>
        <v>0</v>
      </c>
      <c r="F415" s="2" t="n">
        <f aca="false">MOD(QUOTIENT($B415,8),2)</f>
        <v>1</v>
      </c>
      <c r="G415" s="2" t="n">
        <f aca="false">MOD(QUOTIENT($B415,16),2)</f>
        <v>0</v>
      </c>
      <c r="H415" s="2" t="n">
        <f aca="false">MOD(QUOTIENT($B415,32),2)</f>
        <v>1</v>
      </c>
      <c r="I415" s="2" t="n">
        <f aca="false">MOD(QUOTIENT($B415,64),2)</f>
        <v>1</v>
      </c>
      <c r="J415" s="5" t="n">
        <f aca="false">IF($C415=const_zero,MIN(class_series_f_invested_usd,MAX(const_zero,$A415)),const_zero)</f>
        <v>0</v>
      </c>
      <c r="K415" s="5" t="n">
        <f aca="false">IF($D415=const_zero,MIN(class_series_e_invested_usd,MAX(const_zero,$A415-SUM($J415:$J415))),const_zero)</f>
        <v>300000000</v>
      </c>
      <c r="L415" s="5" t="n">
        <f aca="false">IF($E415=const_zero,MIN(class_series_d_invested_usd,MAX(const_zero,$A415-SUM($J415:$K415))),const_zero)</f>
        <v>100000000</v>
      </c>
      <c r="M415" s="5" t="n">
        <f aca="false">IF($F415=const_zero,MIN(class_series_c_invested_usd,MAX(const_zero,$A415-SUM($J415:$L415))),const_zero)</f>
        <v>0</v>
      </c>
      <c r="N415" s="5" t="n">
        <f aca="false">IF($G415=const_zero,MIN(class_series_b_invested_usd,MAX(const_zero,$A415-SUM($J415:$M415))),const_zero)</f>
        <v>30000000</v>
      </c>
      <c r="O415" s="5" t="n">
        <f aca="false">IF($H415=const_zero,MIN(class_series_a_invested_usd,MAX(const_zero,$A415-SUM($J415:$N415))),const_zero)</f>
        <v>0</v>
      </c>
      <c r="P415" s="5" t="n">
        <f aca="false">IF($I415=const_zero,MIN(class_seed_invested_usd,MAX(const_zero,$A415-SUM($J415:$O415))),const_zero)</f>
        <v>0</v>
      </c>
      <c r="Q415" s="5" t="n">
        <f aca="false">MAX(const_zero,$A415-SUM($J415:$P415))</f>
        <v>1570000000</v>
      </c>
      <c r="R415" s="9" t="n">
        <f aca="false">common_rsa_total+'Pro-Forma'!$B$10+'Pro-Forma'!$B$11+IF($C415=const_one,'Pro-Forma'!$B$5,const_zero)+IF($D415=const_one,'Pro-Forma'!$F$27,const_zero)+IF($E415=const_one,'Pro-Forma'!$F$26,const_zero)+IF($F415=const_one,'Pro-Forma'!$F$25,const_zero)+IF($G415=const_one,'Pro-Forma'!$F$24,const_zero)+IF($H415=const_one,'Pro-Forma'!$F$23,const_zero)+IF($I415=const_one,'Pro-Forma'!$F$22,const_zero)</f>
        <v>22477780.8981917</v>
      </c>
      <c r="S415" s="23" t="b">
        <f aca="false">IF($R415&gt;const_zero,--($Q415&gt;option_strike_usd*$R415),const_zero)</f>
        <v>1</v>
      </c>
      <c r="T415" s="7" t="n">
        <f aca="false">IF($R415&gt;const_zero,IF($S415=const_one,($Q415+option_strike_usd*pre_f_options_issued)/($R415+pre_f_options_issued),$Q415/$R415),const_zero)</f>
        <v>62.9559529891562</v>
      </c>
      <c r="U415" s="5" t="n">
        <f aca="false">IF($C415=const_one,'Pro-Forma'!$B$5*$T415,const_zero)</f>
        <v>50192771.0845192</v>
      </c>
      <c r="V415" s="5" t="n">
        <f aca="false">IF($D415=const_one,'Pro-Forma'!$F$27*$T415,const_zero)</f>
        <v>0</v>
      </c>
      <c r="W415" s="5" t="n">
        <f aca="false">IF($E415=const_one,'Pro-Forma'!$F$26*$T415,const_zero)</f>
        <v>0</v>
      </c>
      <c r="X415" s="5" t="n">
        <f aca="false">IF($F415=const_one,'Pro-Forma'!$F$25*$T415,const_zero)</f>
        <v>151094287.173975</v>
      </c>
      <c r="Y415" s="5" t="n">
        <f aca="false">IF($G415=const_one,'Pro-Forma'!$F$24*$T415,const_zero)</f>
        <v>0</v>
      </c>
      <c r="Z415" s="5" t="n">
        <f aca="false">IF($H415=const_one,'Pro-Forma'!$F$23*$T415,const_zero)</f>
        <v>314779764.945781</v>
      </c>
      <c r="AA415" s="5" t="n">
        <f aca="false">IF($I415=const_one,'Pro-Forma'!$F$22*$T415,const_zero)</f>
        <v>314779764.945781</v>
      </c>
      <c r="AB415" s="5" t="n">
        <f aca="false">('Pro-Forma'!$B$10+'Pro-Forma'!$B$11)*$T415</f>
        <v>17659952.4746468</v>
      </c>
      <c r="AC415" s="5" t="n">
        <f aca="false">common_rsa_total*$T415</f>
        <v>566603576.902406</v>
      </c>
      <c r="AD415" s="5" t="n">
        <f aca="false">IF($S415=const_one,pre_f_options_issued*($T415-option_strike_usd),const_zero)</f>
        <v>154889882.472891</v>
      </c>
      <c r="AE415" s="5" t="n">
        <f aca="false">J415+U415</f>
        <v>50192771.0845192</v>
      </c>
      <c r="AF415" s="5" t="n">
        <f aca="false">K415+V415</f>
        <v>300000000</v>
      </c>
      <c r="AG415" s="5" t="n">
        <f aca="false">L415+W415</f>
        <v>100000000</v>
      </c>
      <c r="AH415" s="5" t="n">
        <f aca="false">M415+X415</f>
        <v>151094287.173975</v>
      </c>
      <c r="AI415" s="5" t="n">
        <f aca="false">N415+Y415</f>
        <v>30000000</v>
      </c>
      <c r="AJ415" s="5" t="n">
        <f aca="false">O415+Z415</f>
        <v>314779764.945781</v>
      </c>
      <c r="AK415" s="5" t="n">
        <f aca="false">P415+AA415</f>
        <v>314779764.945781</v>
      </c>
      <c r="AL415" s="5" t="n">
        <f aca="false">INDEX($AE$310:$AE$437,$B415-$C415*1+const_one)</f>
        <v>30000000</v>
      </c>
      <c r="AM415" s="5" t="n">
        <f aca="false">INDEX($AF$310:$AF$437,$B415-$D415*2+const_one)</f>
        <v>300000000</v>
      </c>
      <c r="AN415" s="5" t="n">
        <f aca="false">INDEX($AG$310:$AG$437,$B415-$E415*4+const_one)</f>
        <v>100000000</v>
      </c>
      <c r="AO415" s="5" t="n">
        <f aca="false">INDEX($AH$310:$AH$437,$B415-$F415*8+const_one)</f>
        <v>60000000</v>
      </c>
      <c r="AP415" s="5" t="n">
        <f aca="false">INDEX($AI$310:$AI$437,$B415-$G415*16+const_one)</f>
        <v>30000000</v>
      </c>
      <c r="AQ415" s="5" t="n">
        <f aca="false">INDEX($AJ$310:$AJ$437,$B415-$H415*32+const_one)</f>
        <v>15000000</v>
      </c>
      <c r="AR415" s="5" t="n">
        <f aca="false">INDEX($AK$310:$AK$437,$B415-$I415*64+const_one)</f>
        <v>5000000</v>
      </c>
      <c r="AS415" s="5" t="n">
        <f aca="false">INDEX($AE$310:$AE$437,$B415+(const_one-$C415)*1+const_one)</f>
        <v>50192771.0845192</v>
      </c>
      <c r="AT415" s="5" t="n">
        <f aca="false">INDEX($AF$310:$AF$437,$B415+(const_one-$D415)*2+const_one)</f>
        <v>369149332.082864</v>
      </c>
      <c r="AU415" s="5" t="n">
        <f aca="false">INDEX($AG$310:$AG$437,$B415+(const_one-$E415)*4+const_one)</f>
        <v>108550221.942773</v>
      </c>
      <c r="AV415" s="5" t="n">
        <f aca="false">INDEX($AH$310:$AH$437,$B415+(const_one-$F415)*8+const_one)</f>
        <v>151094287.173975</v>
      </c>
      <c r="AW415" s="5" t="n">
        <f aca="false">INDEX($AI$310:$AI$437,$B415+(const_one-$G415)*16+const_one)</f>
        <v>171832784.647718</v>
      </c>
      <c r="AX415" s="5" t="n">
        <f aca="false">INDEX($AJ$310:$AJ$437,$B415+(const_one-$H415)*32+const_one)</f>
        <v>314779764.945781</v>
      </c>
      <c r="AY415" s="5" t="n">
        <f aca="false">INDEX($AK$310:$AK$437,$B415+(const_one-$I415)*64+const_one)</f>
        <v>314779764.945781</v>
      </c>
      <c r="AZ415" s="5" t="n">
        <f aca="false">--($C415=--(AS415&gt;AL415))</f>
        <v>1</v>
      </c>
      <c r="BA415" s="5" t="n">
        <f aca="false">--($D415=--(AT415&gt;AM415))</f>
        <v>0</v>
      </c>
      <c r="BB415" s="5" t="n">
        <f aca="false">--($E415=--(AU415&gt;AN415))</f>
        <v>0</v>
      </c>
      <c r="BC415" s="5" t="n">
        <f aca="false">--($F415=--(AV415&gt;AO415))</f>
        <v>1</v>
      </c>
      <c r="BD415" s="5" t="n">
        <f aca="false">--($G415=--(AW415&gt;AP415))</f>
        <v>0</v>
      </c>
      <c r="BE415" s="5" t="n">
        <f aca="false">--($H415=--(AX415&gt;AQ415))</f>
        <v>1</v>
      </c>
      <c r="BF415" s="5" t="n">
        <f aca="false">--($I415=--(AY415&gt;AR415))</f>
        <v>1</v>
      </c>
      <c r="BG415" s="5" t="n">
        <f aca="false">SUM(AZ415:BF415)</f>
        <v>4</v>
      </c>
      <c r="BH415" s="5" t="n">
        <f aca="false">SUM(AE415:AK415)+AB415+AC415+AD415</f>
        <v>2000000000</v>
      </c>
    </row>
    <row r="416" customFormat="false" ht="15" hidden="true" customHeight="false" outlineLevel="0" collapsed="false">
      <c r="A416" s="5" t="n">
        <f aca="false">exit_value_3_usd</f>
        <v>2000000000</v>
      </c>
      <c r="B416" s="2" t="n">
        <f aca="false">ROW()-ROW($B$310)</f>
        <v>106</v>
      </c>
      <c r="C416" s="2" t="n">
        <f aca="false">MOD(QUOTIENT($B416,1),2)</f>
        <v>0</v>
      </c>
      <c r="D416" s="2" t="n">
        <f aca="false">MOD(QUOTIENT($B416,2),2)</f>
        <v>1</v>
      </c>
      <c r="E416" s="2" t="n">
        <f aca="false">MOD(QUOTIENT($B416,4),2)</f>
        <v>0</v>
      </c>
      <c r="F416" s="2" t="n">
        <f aca="false">MOD(QUOTIENT($B416,8),2)</f>
        <v>1</v>
      </c>
      <c r="G416" s="2" t="n">
        <f aca="false">MOD(QUOTIENT($B416,16),2)</f>
        <v>0</v>
      </c>
      <c r="H416" s="2" t="n">
        <f aca="false">MOD(QUOTIENT($B416,32),2)</f>
        <v>1</v>
      </c>
      <c r="I416" s="2" t="n">
        <f aca="false">MOD(QUOTIENT($B416,64),2)</f>
        <v>1</v>
      </c>
      <c r="J416" s="5" t="n">
        <f aca="false">IF($C416=const_zero,MIN(class_series_f_invested_usd,MAX(const_zero,$A416)),const_zero)</f>
        <v>30000000</v>
      </c>
      <c r="K416" s="5" t="n">
        <f aca="false">IF($D416=const_zero,MIN(class_series_e_invested_usd,MAX(const_zero,$A416-SUM($J416:$J416))),const_zero)</f>
        <v>0</v>
      </c>
      <c r="L416" s="5" t="n">
        <f aca="false">IF($E416=const_zero,MIN(class_series_d_invested_usd,MAX(const_zero,$A416-SUM($J416:$K416))),const_zero)</f>
        <v>100000000</v>
      </c>
      <c r="M416" s="5" t="n">
        <f aca="false">IF($F416=const_zero,MIN(class_series_c_invested_usd,MAX(const_zero,$A416-SUM($J416:$L416))),const_zero)</f>
        <v>0</v>
      </c>
      <c r="N416" s="5" t="n">
        <f aca="false">IF($G416=const_zero,MIN(class_series_b_invested_usd,MAX(const_zero,$A416-SUM($J416:$M416))),const_zero)</f>
        <v>30000000</v>
      </c>
      <c r="O416" s="5" t="n">
        <f aca="false">IF($H416=const_zero,MIN(class_series_a_invested_usd,MAX(const_zero,$A416-SUM($J416:$N416))),const_zero)</f>
        <v>0</v>
      </c>
      <c r="P416" s="5" t="n">
        <f aca="false">IF($I416=const_zero,MIN(class_seed_invested_usd,MAX(const_zero,$A416-SUM($J416:$O416))),const_zero)</f>
        <v>0</v>
      </c>
      <c r="Q416" s="5" t="n">
        <f aca="false">MAX(const_zero,$A416-SUM($J416:$P416))</f>
        <v>1840000000</v>
      </c>
      <c r="R416" s="9" t="n">
        <f aca="false">common_rsa_total+'Pro-Forma'!$B$10+'Pro-Forma'!$B$11+IF($C416=const_one,'Pro-Forma'!$B$5,const_zero)+IF($D416=const_one,'Pro-Forma'!$F$27,const_zero)+IF($E416=const_one,'Pro-Forma'!$F$26,const_zero)+IF($F416=const_one,'Pro-Forma'!$F$25,const_zero)+IF($G416=const_one,'Pro-Forma'!$F$24,const_zero)+IF($H416=const_one,'Pro-Forma'!$F$23,const_zero)+IF($I416=const_one,'Pro-Forma'!$F$22,const_zero)</f>
        <v>27813833.1063222</v>
      </c>
      <c r="S416" s="23" t="b">
        <f aca="false">IF($R416&gt;const_zero,--($Q416&gt;option_strike_usd*$R416),const_zero)</f>
        <v>1</v>
      </c>
      <c r="T416" s="7" t="n">
        <f aca="false">IF($R416&gt;const_zero,IF($S416=const_one,($Q416+option_strike_usd*pre_f_options_issued)/($R416+pre_f_options_issued),$Q416/$R416),const_zero)</f>
        <v>60.7808320886919</v>
      </c>
      <c r="U416" s="5" t="n">
        <f aca="false">IF($C416=const_one,'Pro-Forma'!$B$5*$T416,const_zero)</f>
        <v>0</v>
      </c>
      <c r="V416" s="5" t="n">
        <f aca="false">IF($D416=const_one,'Pro-Forma'!$F$27*$T416,const_zero)</f>
        <v>372788309.922799</v>
      </c>
      <c r="W416" s="5" t="n">
        <f aca="false">IF($E416=const_one,'Pro-Forma'!$F$26*$T416,const_zero)</f>
        <v>0</v>
      </c>
      <c r="X416" s="5" t="n">
        <f aca="false">IF($F416=const_one,'Pro-Forma'!$F$25*$T416,const_zero)</f>
        <v>145873997.01286</v>
      </c>
      <c r="Y416" s="5" t="n">
        <f aca="false">IF($G416=const_one,'Pro-Forma'!$F$24*$T416,const_zero)</f>
        <v>0</v>
      </c>
      <c r="Z416" s="5" t="n">
        <f aca="false">IF($H416=const_one,'Pro-Forma'!$F$23*$T416,const_zero)</f>
        <v>303904160.443459</v>
      </c>
      <c r="AA416" s="5" t="n">
        <f aca="false">IF($I416=const_one,'Pro-Forma'!$F$22*$T416,const_zero)</f>
        <v>303904160.443459</v>
      </c>
      <c r="AB416" s="5" t="n">
        <f aca="false">('Pro-Forma'!$B$10+'Pro-Forma'!$B$11)*$T416</f>
        <v>17049803.1574658</v>
      </c>
      <c r="AC416" s="5" t="n">
        <f aca="false">common_rsa_total*$T416</f>
        <v>547027488.798227</v>
      </c>
      <c r="AD416" s="5" t="n">
        <f aca="false">IF($S416=const_one,pre_f_options_issued*($T416-option_strike_usd),const_zero)</f>
        <v>149452080.22173</v>
      </c>
      <c r="AE416" s="5" t="n">
        <f aca="false">J416+U416</f>
        <v>30000000</v>
      </c>
      <c r="AF416" s="5" t="n">
        <f aca="false">K416+V416</f>
        <v>372788309.922799</v>
      </c>
      <c r="AG416" s="5" t="n">
        <f aca="false">L416+W416</f>
        <v>100000000</v>
      </c>
      <c r="AH416" s="5" t="n">
        <f aca="false">M416+X416</f>
        <v>145873997.01286</v>
      </c>
      <c r="AI416" s="5" t="n">
        <f aca="false">N416+Y416</f>
        <v>30000000</v>
      </c>
      <c r="AJ416" s="5" t="n">
        <f aca="false">O416+Z416</f>
        <v>303904160.443459</v>
      </c>
      <c r="AK416" s="5" t="n">
        <f aca="false">P416+AA416</f>
        <v>303904160.443459</v>
      </c>
      <c r="AL416" s="5" t="n">
        <f aca="false">INDEX($AE$310:$AE$437,$B416-$C416*1+const_one)</f>
        <v>30000000</v>
      </c>
      <c r="AM416" s="5" t="n">
        <f aca="false">INDEX($AF$310:$AF$437,$B416-$D416*2+const_one)</f>
        <v>300000000</v>
      </c>
      <c r="AN416" s="5" t="n">
        <f aca="false">INDEX($AG$310:$AG$437,$B416-$E416*4+const_one)</f>
        <v>100000000</v>
      </c>
      <c r="AO416" s="5" t="n">
        <f aca="false">INDEX($AH$310:$AH$437,$B416-$F416*8+const_one)</f>
        <v>60000000</v>
      </c>
      <c r="AP416" s="5" t="n">
        <f aca="false">INDEX($AI$310:$AI$437,$B416-$G416*16+const_one)</f>
        <v>30000000</v>
      </c>
      <c r="AQ416" s="5" t="n">
        <f aca="false">INDEX($AJ$310:$AJ$437,$B416-$H416*32+const_one)</f>
        <v>15000000</v>
      </c>
      <c r="AR416" s="5" t="n">
        <f aca="false">INDEX($AK$310:$AK$437,$B416-$I416*64+const_one)</f>
        <v>5000000</v>
      </c>
      <c r="AS416" s="5" t="n">
        <f aca="false">INDEX($AE$310:$AE$437,$B416+(const_one-$C416)*1+const_one)</f>
        <v>47985587.2397608</v>
      </c>
      <c r="AT416" s="5" t="n">
        <f aca="false">INDEX($AF$310:$AF$437,$B416+(const_one-$D416)*2+const_one)</f>
        <v>372788309.922799</v>
      </c>
      <c r="AU416" s="5" t="n">
        <f aca="false">INDEX($AG$310:$AG$437,$B416+(const_one-$E416)*4+const_one)</f>
        <v>105082124.959019</v>
      </c>
      <c r="AV416" s="5" t="n">
        <f aca="false">INDEX($AH$310:$AH$437,$B416+(const_one-$F416)*8+const_one)</f>
        <v>145873997.01286</v>
      </c>
      <c r="AW416" s="5" t="n">
        <f aca="false">INDEX($AI$310:$AI$437,$B416+(const_one-$G416)*16+const_one)</f>
        <v>168623645.981282</v>
      </c>
      <c r="AX416" s="5" t="n">
        <f aca="false">INDEX($AJ$310:$AJ$437,$B416+(const_one-$H416)*32+const_one)</f>
        <v>303904160.443459</v>
      </c>
      <c r="AY416" s="5" t="n">
        <f aca="false">INDEX($AK$310:$AK$437,$B416+(const_one-$I416)*64+const_one)</f>
        <v>303904160.443459</v>
      </c>
      <c r="AZ416" s="5" t="n">
        <f aca="false">--($C416=--(AS416&gt;AL416))</f>
        <v>0</v>
      </c>
      <c r="BA416" s="5" t="n">
        <f aca="false">--($D416=--(AT416&gt;AM416))</f>
        <v>1</v>
      </c>
      <c r="BB416" s="5" t="n">
        <f aca="false">--($E416=--(AU416&gt;AN416))</f>
        <v>0</v>
      </c>
      <c r="BC416" s="5" t="n">
        <f aca="false">--($F416=--(AV416&gt;AO416))</f>
        <v>1</v>
      </c>
      <c r="BD416" s="5" t="n">
        <f aca="false">--($G416=--(AW416&gt;AP416))</f>
        <v>0</v>
      </c>
      <c r="BE416" s="5" t="n">
        <f aca="false">--($H416=--(AX416&gt;AQ416))</f>
        <v>1</v>
      </c>
      <c r="BF416" s="5" t="n">
        <f aca="false">--($I416=--(AY416&gt;AR416))</f>
        <v>1</v>
      </c>
      <c r="BG416" s="5" t="n">
        <f aca="false">SUM(AZ416:BF416)</f>
        <v>4</v>
      </c>
      <c r="BH416" s="5" t="n">
        <f aca="false">SUM(AE416:AK416)+AB416+AC416+AD416</f>
        <v>2000000000</v>
      </c>
    </row>
    <row r="417" customFormat="false" ht="15" hidden="true" customHeight="false" outlineLevel="0" collapsed="false">
      <c r="A417" s="5" t="n">
        <f aca="false">exit_value_3_usd</f>
        <v>2000000000</v>
      </c>
      <c r="B417" s="2" t="n">
        <f aca="false">ROW()-ROW($B$310)</f>
        <v>107</v>
      </c>
      <c r="C417" s="2" t="n">
        <f aca="false">MOD(QUOTIENT($B417,1),2)</f>
        <v>1</v>
      </c>
      <c r="D417" s="2" t="n">
        <f aca="false">MOD(QUOTIENT($B417,2),2)</f>
        <v>1</v>
      </c>
      <c r="E417" s="2" t="n">
        <f aca="false">MOD(QUOTIENT($B417,4),2)</f>
        <v>0</v>
      </c>
      <c r="F417" s="2" t="n">
        <f aca="false">MOD(QUOTIENT($B417,8),2)</f>
        <v>1</v>
      </c>
      <c r="G417" s="2" t="n">
        <f aca="false">MOD(QUOTIENT($B417,16),2)</f>
        <v>0</v>
      </c>
      <c r="H417" s="2" t="n">
        <f aca="false">MOD(QUOTIENT($B417,32),2)</f>
        <v>1</v>
      </c>
      <c r="I417" s="2" t="n">
        <f aca="false">MOD(QUOTIENT($B417,64),2)</f>
        <v>1</v>
      </c>
      <c r="J417" s="5" t="n">
        <f aca="false">IF($C417=const_zero,MIN(class_series_f_invested_usd,MAX(const_zero,$A417)),const_zero)</f>
        <v>0</v>
      </c>
      <c r="K417" s="5" t="n">
        <f aca="false">IF($D417=const_zero,MIN(class_series_e_invested_usd,MAX(const_zero,$A417-SUM($J417:$J417))),const_zero)</f>
        <v>0</v>
      </c>
      <c r="L417" s="5" t="n">
        <f aca="false">IF($E417=const_zero,MIN(class_series_d_invested_usd,MAX(const_zero,$A417-SUM($J417:$K417))),const_zero)</f>
        <v>100000000</v>
      </c>
      <c r="M417" s="5" t="n">
        <f aca="false">IF($F417=const_zero,MIN(class_series_c_invested_usd,MAX(const_zero,$A417-SUM($J417:$L417))),const_zero)</f>
        <v>0</v>
      </c>
      <c r="N417" s="5" t="n">
        <f aca="false">IF($G417=const_zero,MIN(class_series_b_invested_usd,MAX(const_zero,$A417-SUM($J417:$M417))),const_zero)</f>
        <v>30000000</v>
      </c>
      <c r="O417" s="5" t="n">
        <f aca="false">IF($H417=const_zero,MIN(class_series_a_invested_usd,MAX(const_zero,$A417-SUM($J417:$N417))),const_zero)</f>
        <v>0</v>
      </c>
      <c r="P417" s="5" t="n">
        <f aca="false">IF($I417=const_zero,MIN(class_seed_invested_usd,MAX(const_zero,$A417-SUM($J417:$O417))),const_zero)</f>
        <v>0</v>
      </c>
      <c r="Q417" s="5" t="n">
        <f aca="false">MAX(const_zero,$A417-SUM($J417:$P417))</f>
        <v>1870000000</v>
      </c>
      <c r="R417" s="9" t="n">
        <f aca="false">common_rsa_total+'Pro-Forma'!$B$10+'Pro-Forma'!$B$11+IF($C417=const_one,'Pro-Forma'!$B$5,const_zero)+IF($D417=const_one,'Pro-Forma'!$F$27,const_zero)+IF($E417=const_one,'Pro-Forma'!$F$26,const_zero)+IF($F417=const_one,'Pro-Forma'!$F$25,const_zero)+IF($G417=const_one,'Pro-Forma'!$F$24,const_zero)+IF($H417=const_one,'Pro-Forma'!$F$23,const_zero)+IF($I417=const_one,'Pro-Forma'!$F$22,const_zero)</f>
        <v>28611101.1755256</v>
      </c>
      <c r="S417" s="23" t="b">
        <f aca="false">IF($R417&gt;const_zero,--($Q417&gt;option_strike_usd*$R417),const_zero)</f>
        <v>1</v>
      </c>
      <c r="T417" s="7" t="n">
        <f aca="false">IF($R417&gt;const_zero,IF($S417=const_one,($Q417+option_strike_usd*pre_f_options_issued)/($R417+pre_f_options_issued),$Q417/$R417),const_zero)</f>
        <v>60.1875192213722</v>
      </c>
      <c r="U417" s="5" t="n">
        <f aca="false">IF($C417=const_one,'Pro-Forma'!$B$5*$T417,const_zero)</f>
        <v>47985587.2397608</v>
      </c>
      <c r="V417" s="5" t="n">
        <f aca="false">IF($D417=const_one,'Pro-Forma'!$F$27*$T417,const_zero)</f>
        <v>369149332.082864</v>
      </c>
      <c r="W417" s="5" t="n">
        <f aca="false">IF($E417=const_one,'Pro-Forma'!$F$26*$T417,const_zero)</f>
        <v>0</v>
      </c>
      <c r="X417" s="5" t="n">
        <f aca="false">IF($F417=const_one,'Pro-Forma'!$F$25*$T417,const_zero)</f>
        <v>144450046.131293</v>
      </c>
      <c r="Y417" s="5" t="n">
        <f aca="false">IF($G417=const_one,'Pro-Forma'!$F$24*$T417,const_zero)</f>
        <v>0</v>
      </c>
      <c r="Z417" s="5" t="n">
        <f aca="false">IF($H417=const_one,'Pro-Forma'!$F$23*$T417,const_zero)</f>
        <v>300937596.106861</v>
      </c>
      <c r="AA417" s="5" t="n">
        <f aca="false">IF($I417=const_one,'Pro-Forma'!$F$22*$T417,const_zero)</f>
        <v>300937596.106861</v>
      </c>
      <c r="AB417" s="5" t="n">
        <f aca="false">('Pro-Forma'!$B$10+'Pro-Forma'!$B$11)*$T417</f>
        <v>16883371.2865788</v>
      </c>
      <c r="AC417" s="5" t="n">
        <f aca="false">common_rsa_total*$T417</f>
        <v>541687672.99235</v>
      </c>
      <c r="AD417" s="5" t="n">
        <f aca="false">IF($S417=const_one,pre_f_options_issued*($T417-option_strike_usd),const_zero)</f>
        <v>147968798.053431</v>
      </c>
      <c r="AE417" s="5" t="n">
        <f aca="false">J417+U417</f>
        <v>47985587.2397608</v>
      </c>
      <c r="AF417" s="5" t="n">
        <f aca="false">K417+V417</f>
        <v>369149332.082864</v>
      </c>
      <c r="AG417" s="5" t="n">
        <f aca="false">L417+W417</f>
        <v>100000000</v>
      </c>
      <c r="AH417" s="5" t="n">
        <f aca="false">M417+X417</f>
        <v>144450046.131293</v>
      </c>
      <c r="AI417" s="5" t="n">
        <f aca="false">N417+Y417</f>
        <v>30000000</v>
      </c>
      <c r="AJ417" s="5" t="n">
        <f aca="false">O417+Z417</f>
        <v>300937596.106861</v>
      </c>
      <c r="AK417" s="5" t="n">
        <f aca="false">P417+AA417</f>
        <v>300937596.106861</v>
      </c>
      <c r="AL417" s="5" t="n">
        <f aca="false">INDEX($AE$310:$AE$437,$B417-$C417*1+const_one)</f>
        <v>30000000</v>
      </c>
      <c r="AM417" s="5" t="n">
        <f aca="false">INDEX($AF$310:$AF$437,$B417-$D417*2+const_one)</f>
        <v>300000000</v>
      </c>
      <c r="AN417" s="5" t="n">
        <f aca="false">INDEX($AG$310:$AG$437,$B417-$E417*4+const_one)</f>
        <v>100000000</v>
      </c>
      <c r="AO417" s="5" t="n">
        <f aca="false">INDEX($AH$310:$AH$437,$B417-$F417*8+const_one)</f>
        <v>60000000</v>
      </c>
      <c r="AP417" s="5" t="n">
        <f aca="false">INDEX($AI$310:$AI$437,$B417-$G417*16+const_one)</f>
        <v>30000000</v>
      </c>
      <c r="AQ417" s="5" t="n">
        <f aca="false">INDEX($AJ$310:$AJ$437,$B417-$H417*32+const_one)</f>
        <v>15000000</v>
      </c>
      <c r="AR417" s="5" t="n">
        <f aca="false">INDEX($AK$310:$AK$437,$B417-$I417*64+const_one)</f>
        <v>5000000</v>
      </c>
      <c r="AS417" s="5" t="n">
        <f aca="false">INDEX($AE$310:$AE$437,$B417+(const_one-$C417)*1+const_one)</f>
        <v>47985587.2397608</v>
      </c>
      <c r="AT417" s="5" t="n">
        <f aca="false">INDEX($AF$310:$AF$437,$B417+(const_one-$D417)*2+const_one)</f>
        <v>369149332.082864</v>
      </c>
      <c r="AU417" s="5" t="n">
        <f aca="false">INDEX($AG$310:$AG$437,$B417+(const_one-$E417)*4+const_one)</f>
        <v>104114875.105915</v>
      </c>
      <c r="AV417" s="5" t="n">
        <f aca="false">INDEX($AH$310:$AH$437,$B417+(const_one-$F417)*8+const_one)</f>
        <v>144450046.131293</v>
      </c>
      <c r="AW417" s="5" t="n">
        <f aca="false">INDEX($AI$310:$AI$437,$B417+(const_one-$G417)*16+const_one)</f>
        <v>167320895.641302</v>
      </c>
      <c r="AX417" s="5" t="n">
        <f aca="false">INDEX($AJ$310:$AJ$437,$B417+(const_one-$H417)*32+const_one)</f>
        <v>300937596.106861</v>
      </c>
      <c r="AY417" s="5" t="n">
        <f aca="false">INDEX($AK$310:$AK$437,$B417+(const_one-$I417)*64+const_one)</f>
        <v>300937596.106861</v>
      </c>
      <c r="AZ417" s="5" t="n">
        <f aca="false">--($C417=--(AS417&gt;AL417))</f>
        <v>1</v>
      </c>
      <c r="BA417" s="5" t="n">
        <f aca="false">--($D417=--(AT417&gt;AM417))</f>
        <v>1</v>
      </c>
      <c r="BB417" s="5" t="n">
        <f aca="false">--($E417=--(AU417&gt;AN417))</f>
        <v>0</v>
      </c>
      <c r="BC417" s="5" t="n">
        <f aca="false">--($F417=--(AV417&gt;AO417))</f>
        <v>1</v>
      </c>
      <c r="BD417" s="5" t="n">
        <f aca="false">--($G417=--(AW417&gt;AP417))</f>
        <v>0</v>
      </c>
      <c r="BE417" s="5" t="n">
        <f aca="false">--($H417=--(AX417&gt;AQ417))</f>
        <v>1</v>
      </c>
      <c r="BF417" s="5" t="n">
        <f aca="false">--($I417=--(AY417&gt;AR417))</f>
        <v>1</v>
      </c>
      <c r="BG417" s="5" t="n">
        <f aca="false">SUM(AZ417:BF417)</f>
        <v>5</v>
      </c>
      <c r="BH417" s="5" t="n">
        <f aca="false">SUM(AE417:AK417)+AB417+AC417+AD417</f>
        <v>2000000000</v>
      </c>
    </row>
    <row r="418" customFormat="false" ht="15" hidden="true" customHeight="false" outlineLevel="0" collapsed="false">
      <c r="A418" s="5" t="n">
        <f aca="false">exit_value_3_usd</f>
        <v>2000000000</v>
      </c>
      <c r="B418" s="2" t="n">
        <f aca="false">ROW()-ROW($B$310)</f>
        <v>108</v>
      </c>
      <c r="C418" s="2" t="n">
        <f aca="false">MOD(QUOTIENT($B418,1),2)</f>
        <v>0</v>
      </c>
      <c r="D418" s="2" t="n">
        <f aca="false">MOD(QUOTIENT($B418,2),2)</f>
        <v>0</v>
      </c>
      <c r="E418" s="2" t="n">
        <f aca="false">MOD(QUOTIENT($B418,4),2)</f>
        <v>1</v>
      </c>
      <c r="F418" s="2" t="n">
        <f aca="false">MOD(QUOTIENT($B418,8),2)</f>
        <v>1</v>
      </c>
      <c r="G418" s="2" t="n">
        <f aca="false">MOD(QUOTIENT($B418,16),2)</f>
        <v>0</v>
      </c>
      <c r="H418" s="2" t="n">
        <f aca="false">MOD(QUOTIENT($B418,32),2)</f>
        <v>1</v>
      </c>
      <c r="I418" s="2" t="n">
        <f aca="false">MOD(QUOTIENT($B418,64),2)</f>
        <v>1</v>
      </c>
      <c r="J418" s="5" t="n">
        <f aca="false">IF($C418=const_zero,MIN(class_series_f_invested_usd,MAX(const_zero,$A418)),const_zero)</f>
        <v>30000000</v>
      </c>
      <c r="K418" s="5" t="n">
        <f aca="false">IF($D418=const_zero,MIN(class_series_e_invested_usd,MAX(const_zero,$A418-SUM($J418:$J418))),const_zero)</f>
        <v>300000000</v>
      </c>
      <c r="L418" s="5" t="n">
        <f aca="false">IF($E418=const_zero,MIN(class_series_d_invested_usd,MAX(const_zero,$A418-SUM($J418:$K418))),const_zero)</f>
        <v>0</v>
      </c>
      <c r="M418" s="5" t="n">
        <f aca="false">IF($F418=const_zero,MIN(class_series_c_invested_usd,MAX(const_zero,$A418-SUM($J418:$L418))),const_zero)</f>
        <v>0</v>
      </c>
      <c r="N418" s="5" t="n">
        <f aca="false">IF($G418=const_zero,MIN(class_series_b_invested_usd,MAX(const_zero,$A418-SUM($J418:$M418))),const_zero)</f>
        <v>30000000</v>
      </c>
      <c r="O418" s="5" t="n">
        <f aca="false">IF($H418=const_zero,MIN(class_series_a_invested_usd,MAX(const_zero,$A418-SUM($J418:$N418))),const_zero)</f>
        <v>0</v>
      </c>
      <c r="P418" s="5" t="n">
        <f aca="false">IF($I418=const_zero,MIN(class_seed_invested_usd,MAX(const_zero,$A418-SUM($J418:$O418))),const_zero)</f>
        <v>0</v>
      </c>
      <c r="Q418" s="5" t="n">
        <f aca="false">MAX(const_zero,$A418-SUM($J418:$P418))</f>
        <v>1640000000</v>
      </c>
      <c r="R418" s="9" t="n">
        <f aca="false">common_rsa_total+'Pro-Forma'!$B$10+'Pro-Forma'!$B$11+IF($C418=const_one,'Pro-Forma'!$B$5,const_zero)+IF($D418=const_one,'Pro-Forma'!$F$27,const_zero)+IF($E418=const_one,'Pro-Forma'!$F$26,const_zero)+IF($F418=const_one,'Pro-Forma'!$F$25,const_zero)+IF($G418=const_one,'Pro-Forma'!$F$24,const_zero)+IF($H418=const_one,'Pro-Forma'!$F$23,const_zero)+IF($I418=const_one,'Pro-Forma'!$F$22,const_zero)</f>
        <v>23414164.1892672</v>
      </c>
      <c r="S418" s="23" t="b">
        <f aca="false">IF($R418&gt;const_zero,--($Q418&gt;option_strike_usd*$R418),const_zero)</f>
        <v>1</v>
      </c>
      <c r="T418" s="7" t="n">
        <f aca="false">IF($R418&gt;const_zero,IF($S418=const_one,($Q418+option_strike_usd*pre_f_options_issued)/($R418+pre_f_options_issued),$Q418/$R418),const_zero)</f>
        <v>63.3823258972895</v>
      </c>
      <c r="U418" s="5" t="n">
        <f aca="false">IF($C418=const_one,'Pro-Forma'!$B$5*$T418,const_zero)</f>
        <v>0</v>
      </c>
      <c r="V418" s="5" t="n">
        <f aca="false">IF($D418=const_one,'Pro-Forma'!$F$27*$T418,const_zero)</f>
        <v>0</v>
      </c>
      <c r="W418" s="5" t="n">
        <f aca="false">IF($E418=const_one,'Pro-Forma'!$F$26*$T418,const_zero)</f>
        <v>109882855.509471</v>
      </c>
      <c r="X418" s="5" t="n">
        <f aca="false">IF($F418=const_one,'Pro-Forma'!$F$25*$T418,const_zero)</f>
        <v>152117582.153495</v>
      </c>
      <c r="Y418" s="5" t="n">
        <f aca="false">IF($G418=const_one,'Pro-Forma'!$F$24*$T418,const_zero)</f>
        <v>0</v>
      </c>
      <c r="Z418" s="5" t="n">
        <f aca="false">IF($H418=const_one,'Pro-Forma'!$F$23*$T418,const_zero)</f>
        <v>316911629.486447</v>
      </c>
      <c r="AA418" s="5" t="n">
        <f aca="false">IF($I418=const_one,'Pro-Forma'!$F$22*$T418,const_zero)</f>
        <v>316911629.486447</v>
      </c>
      <c r="AB418" s="5" t="n">
        <f aca="false">('Pro-Forma'!$B$10+'Pro-Forma'!$B$11)*$T418</f>
        <v>17779555.5453112</v>
      </c>
      <c r="AC418" s="5" t="n">
        <f aca="false">common_rsa_total*$T418</f>
        <v>570440933.075605</v>
      </c>
      <c r="AD418" s="5" t="n">
        <f aca="false">IF($S418=const_one,pre_f_options_issued*($T418-option_strike_usd),const_zero)</f>
        <v>155955814.743224</v>
      </c>
      <c r="AE418" s="5" t="n">
        <f aca="false">J418+U418</f>
        <v>30000000</v>
      </c>
      <c r="AF418" s="5" t="n">
        <f aca="false">K418+V418</f>
        <v>300000000</v>
      </c>
      <c r="AG418" s="5" t="n">
        <f aca="false">L418+W418</f>
        <v>109882855.509471</v>
      </c>
      <c r="AH418" s="5" t="n">
        <f aca="false">M418+X418</f>
        <v>152117582.153495</v>
      </c>
      <c r="AI418" s="5" t="n">
        <f aca="false">N418+Y418</f>
        <v>30000000</v>
      </c>
      <c r="AJ418" s="5" t="n">
        <f aca="false">O418+Z418</f>
        <v>316911629.486447</v>
      </c>
      <c r="AK418" s="5" t="n">
        <f aca="false">P418+AA418</f>
        <v>316911629.486447</v>
      </c>
      <c r="AL418" s="5" t="n">
        <f aca="false">INDEX($AE$310:$AE$437,$B418-$C418*1+const_one)</f>
        <v>30000000</v>
      </c>
      <c r="AM418" s="5" t="n">
        <f aca="false">INDEX($AF$310:$AF$437,$B418-$D418*2+const_one)</f>
        <v>300000000</v>
      </c>
      <c r="AN418" s="5" t="n">
        <f aca="false">INDEX($AG$310:$AG$437,$B418-$E418*4+const_one)</f>
        <v>100000000</v>
      </c>
      <c r="AO418" s="5" t="n">
        <f aca="false">INDEX($AH$310:$AH$437,$B418-$F418*8+const_one)</f>
        <v>60000000</v>
      </c>
      <c r="AP418" s="5" t="n">
        <f aca="false">INDEX($AI$310:$AI$437,$B418-$G418*16+const_one)</f>
        <v>30000000</v>
      </c>
      <c r="AQ418" s="5" t="n">
        <f aca="false">INDEX($AJ$310:$AJ$437,$B418-$H418*32+const_one)</f>
        <v>15000000</v>
      </c>
      <c r="AR418" s="5" t="n">
        <f aca="false">INDEX($AK$310:$AK$437,$B418-$I418*64+const_one)</f>
        <v>5000000</v>
      </c>
      <c r="AS418" s="5" t="n">
        <f aca="false">INDEX($AE$310:$AE$437,$B418+(const_one-$C418)*1+const_one)</f>
        <v>49919855.7696096</v>
      </c>
      <c r="AT418" s="5" t="n">
        <f aca="false">INDEX($AF$310:$AF$437,$B418+(const_one-$D418)*2+const_one)</f>
        <v>371760056.585329</v>
      </c>
      <c r="AU418" s="5" t="n">
        <f aca="false">INDEX($AG$310:$AG$437,$B418+(const_one-$E418)*4+const_one)</f>
        <v>109882855.509471</v>
      </c>
      <c r="AV418" s="5" t="n">
        <f aca="false">INDEX($AH$310:$AH$437,$B418+(const_one-$F418)*8+const_one)</f>
        <v>152117582.153495</v>
      </c>
      <c r="AW418" s="5" t="n">
        <f aca="false">INDEX($AI$310:$AI$437,$B418+(const_one-$G418)*16+const_one)</f>
        <v>173530867.679809</v>
      </c>
      <c r="AX418" s="5" t="n">
        <f aca="false">INDEX($AJ$310:$AJ$437,$B418+(const_one-$H418)*32+const_one)</f>
        <v>316911629.486447</v>
      </c>
      <c r="AY418" s="5" t="n">
        <f aca="false">INDEX($AK$310:$AK$437,$B418+(const_one-$I418)*64+const_one)</f>
        <v>316911629.486447</v>
      </c>
      <c r="AZ418" s="5" t="n">
        <f aca="false">--($C418=--(AS418&gt;AL418))</f>
        <v>0</v>
      </c>
      <c r="BA418" s="5" t="n">
        <f aca="false">--($D418=--(AT418&gt;AM418))</f>
        <v>0</v>
      </c>
      <c r="BB418" s="5" t="n">
        <f aca="false">--($E418=--(AU418&gt;AN418))</f>
        <v>1</v>
      </c>
      <c r="BC418" s="5" t="n">
        <f aca="false">--($F418=--(AV418&gt;AO418))</f>
        <v>1</v>
      </c>
      <c r="BD418" s="5" t="n">
        <f aca="false">--($G418=--(AW418&gt;AP418))</f>
        <v>0</v>
      </c>
      <c r="BE418" s="5" t="n">
        <f aca="false">--($H418=--(AX418&gt;AQ418))</f>
        <v>1</v>
      </c>
      <c r="BF418" s="5" t="n">
        <f aca="false">--($I418=--(AY418&gt;AR418))</f>
        <v>1</v>
      </c>
      <c r="BG418" s="5" t="n">
        <f aca="false">SUM(AZ418:BF418)</f>
        <v>4</v>
      </c>
      <c r="BH418" s="5" t="n">
        <f aca="false">SUM(AE418:AK418)+AB418+AC418+AD418</f>
        <v>2000000000</v>
      </c>
    </row>
    <row r="419" customFormat="false" ht="15" hidden="true" customHeight="false" outlineLevel="0" collapsed="false">
      <c r="A419" s="5" t="n">
        <f aca="false">exit_value_3_usd</f>
        <v>2000000000</v>
      </c>
      <c r="B419" s="2" t="n">
        <f aca="false">ROW()-ROW($B$310)</f>
        <v>109</v>
      </c>
      <c r="C419" s="2" t="n">
        <f aca="false">MOD(QUOTIENT($B419,1),2)</f>
        <v>1</v>
      </c>
      <c r="D419" s="2" t="n">
        <f aca="false">MOD(QUOTIENT($B419,2),2)</f>
        <v>0</v>
      </c>
      <c r="E419" s="2" t="n">
        <f aca="false">MOD(QUOTIENT($B419,4),2)</f>
        <v>1</v>
      </c>
      <c r="F419" s="2" t="n">
        <f aca="false">MOD(QUOTIENT($B419,8),2)</f>
        <v>1</v>
      </c>
      <c r="G419" s="2" t="n">
        <f aca="false">MOD(QUOTIENT($B419,16),2)</f>
        <v>0</v>
      </c>
      <c r="H419" s="2" t="n">
        <f aca="false">MOD(QUOTIENT($B419,32),2)</f>
        <v>1</v>
      </c>
      <c r="I419" s="2" t="n">
        <f aca="false">MOD(QUOTIENT($B419,64),2)</f>
        <v>1</v>
      </c>
      <c r="J419" s="5" t="n">
        <f aca="false">IF($C419=const_zero,MIN(class_series_f_invested_usd,MAX(const_zero,$A419)),const_zero)</f>
        <v>0</v>
      </c>
      <c r="K419" s="5" t="n">
        <f aca="false">IF($D419=const_zero,MIN(class_series_e_invested_usd,MAX(const_zero,$A419-SUM($J419:$J419))),const_zero)</f>
        <v>300000000</v>
      </c>
      <c r="L419" s="5" t="n">
        <f aca="false">IF($E419=const_zero,MIN(class_series_d_invested_usd,MAX(const_zero,$A419-SUM($J419:$K419))),const_zero)</f>
        <v>0</v>
      </c>
      <c r="M419" s="5" t="n">
        <f aca="false">IF($F419=const_zero,MIN(class_series_c_invested_usd,MAX(const_zero,$A419-SUM($J419:$L419))),const_zero)</f>
        <v>0</v>
      </c>
      <c r="N419" s="5" t="n">
        <f aca="false">IF($G419=const_zero,MIN(class_series_b_invested_usd,MAX(const_zero,$A419-SUM($J419:$M419))),const_zero)</f>
        <v>30000000</v>
      </c>
      <c r="O419" s="5" t="n">
        <f aca="false">IF($H419=const_zero,MIN(class_series_a_invested_usd,MAX(const_zero,$A419-SUM($J419:$N419))),const_zero)</f>
        <v>0</v>
      </c>
      <c r="P419" s="5" t="n">
        <f aca="false">IF($I419=const_zero,MIN(class_seed_invested_usd,MAX(const_zero,$A419-SUM($J419:$O419))),const_zero)</f>
        <v>0</v>
      </c>
      <c r="Q419" s="5" t="n">
        <f aca="false">MAX(const_zero,$A419-SUM($J419:$P419))</f>
        <v>1670000000</v>
      </c>
      <c r="R419" s="9" t="n">
        <f aca="false">common_rsa_total+'Pro-Forma'!$B$10+'Pro-Forma'!$B$11+IF($C419=const_one,'Pro-Forma'!$B$5,const_zero)+IF($D419=const_one,'Pro-Forma'!$F$27,const_zero)+IF($E419=const_one,'Pro-Forma'!$F$26,const_zero)+IF($F419=const_one,'Pro-Forma'!$F$25,const_zero)+IF($G419=const_one,'Pro-Forma'!$F$24,const_zero)+IF($H419=const_one,'Pro-Forma'!$F$23,const_zero)+IF($I419=const_one,'Pro-Forma'!$F$22,const_zero)</f>
        <v>24211432.2584705</v>
      </c>
      <c r="S419" s="23" t="b">
        <f aca="false">IF($R419&gt;const_zero,--($Q419&gt;option_strike_usd*$R419),const_zero)</f>
        <v>1</v>
      </c>
      <c r="T419" s="7" t="n">
        <f aca="false">IF($R419&gt;const_zero,IF($S419=const_one,($Q419+option_strike_usd*pre_f_options_issued)/($R419+pre_f_options_issued),$Q419/$R419),const_zero)</f>
        <v>62.6136398758487</v>
      </c>
      <c r="U419" s="5" t="n">
        <f aca="false">IF($C419=const_one,'Pro-Forma'!$B$5*$T419,const_zero)</f>
        <v>49919855.7696096</v>
      </c>
      <c r="V419" s="5" t="n">
        <f aca="false">IF($D419=const_one,'Pro-Forma'!$F$27*$T419,const_zero)</f>
        <v>0</v>
      </c>
      <c r="W419" s="5" t="n">
        <f aca="false">IF($E419=const_one,'Pro-Forma'!$F$26*$T419,const_zero)</f>
        <v>108550221.942773</v>
      </c>
      <c r="X419" s="5" t="n">
        <f aca="false">IF($F419=const_one,'Pro-Forma'!$F$25*$T419,const_zero)</f>
        <v>150272735.702037</v>
      </c>
      <c r="Y419" s="5" t="n">
        <f aca="false">IF($G419=const_one,'Pro-Forma'!$F$24*$T419,const_zero)</f>
        <v>0</v>
      </c>
      <c r="Z419" s="5" t="n">
        <f aca="false">IF($H419=const_one,'Pro-Forma'!$F$23*$T419,const_zero)</f>
        <v>313068199.379244</v>
      </c>
      <c r="AA419" s="5" t="n">
        <f aca="false">IF($I419=const_one,'Pro-Forma'!$F$22*$T419,const_zero)</f>
        <v>313068199.379244</v>
      </c>
      <c r="AB419" s="5" t="n">
        <f aca="false">('Pro-Forma'!$B$10+'Pro-Forma'!$B$11)*$T419</f>
        <v>17563929.2548331</v>
      </c>
      <c r="AC419" s="5" t="n">
        <f aca="false">common_rsa_total*$T419</f>
        <v>563522758.882639</v>
      </c>
      <c r="AD419" s="5" t="n">
        <f aca="false">IF($S419=const_one,pre_f_options_issued*($T419-option_strike_usd),const_zero)</f>
        <v>154034099.689622</v>
      </c>
      <c r="AE419" s="5" t="n">
        <f aca="false">J419+U419</f>
        <v>49919855.7696096</v>
      </c>
      <c r="AF419" s="5" t="n">
        <f aca="false">K419+V419</f>
        <v>300000000</v>
      </c>
      <c r="AG419" s="5" t="n">
        <f aca="false">L419+W419</f>
        <v>108550221.942773</v>
      </c>
      <c r="AH419" s="5" t="n">
        <f aca="false">M419+X419</f>
        <v>150272735.702037</v>
      </c>
      <c r="AI419" s="5" t="n">
        <f aca="false">N419+Y419</f>
        <v>30000000</v>
      </c>
      <c r="AJ419" s="5" t="n">
        <f aca="false">O419+Z419</f>
        <v>313068199.379244</v>
      </c>
      <c r="AK419" s="5" t="n">
        <f aca="false">P419+AA419</f>
        <v>313068199.379244</v>
      </c>
      <c r="AL419" s="5" t="n">
        <f aca="false">INDEX($AE$310:$AE$437,$B419-$C419*1+const_one)</f>
        <v>30000000</v>
      </c>
      <c r="AM419" s="5" t="n">
        <f aca="false">INDEX($AF$310:$AF$437,$B419-$D419*2+const_one)</f>
        <v>300000000</v>
      </c>
      <c r="AN419" s="5" t="n">
        <f aca="false">INDEX($AG$310:$AG$437,$B419-$E419*4+const_one)</f>
        <v>100000000</v>
      </c>
      <c r="AO419" s="5" t="n">
        <f aca="false">INDEX($AH$310:$AH$437,$B419-$F419*8+const_one)</f>
        <v>60000000</v>
      </c>
      <c r="AP419" s="5" t="n">
        <f aca="false">INDEX($AI$310:$AI$437,$B419-$G419*16+const_one)</f>
        <v>30000000</v>
      </c>
      <c r="AQ419" s="5" t="n">
        <f aca="false">INDEX($AJ$310:$AJ$437,$B419-$H419*32+const_one)</f>
        <v>15000000</v>
      </c>
      <c r="AR419" s="5" t="n">
        <f aca="false">INDEX($AK$310:$AK$437,$B419-$I419*64+const_one)</f>
        <v>5000000</v>
      </c>
      <c r="AS419" s="5" t="n">
        <f aca="false">INDEX($AE$310:$AE$437,$B419+(const_one-$C419)*1+const_one)</f>
        <v>49919855.7696096</v>
      </c>
      <c r="AT419" s="5" t="n">
        <f aca="false">INDEX($AF$310:$AF$437,$B419+(const_one-$D419)*2+const_one)</f>
        <v>368338115.315466</v>
      </c>
      <c r="AU419" s="5" t="n">
        <f aca="false">INDEX($AG$310:$AG$437,$B419+(const_one-$E419)*4+const_one)</f>
        <v>108550221.942773</v>
      </c>
      <c r="AV419" s="5" t="n">
        <f aca="false">INDEX($AH$310:$AH$437,$B419+(const_one-$F419)*8+const_one)</f>
        <v>150272735.702037</v>
      </c>
      <c r="AW419" s="5" t="n">
        <f aca="false">INDEX($AI$310:$AI$437,$B419+(const_one-$G419)*16+const_one)</f>
        <v>171903527.085736</v>
      </c>
      <c r="AX419" s="5" t="n">
        <f aca="false">INDEX($AJ$310:$AJ$437,$B419+(const_one-$H419)*32+const_one)</f>
        <v>313068199.379244</v>
      </c>
      <c r="AY419" s="5" t="n">
        <f aca="false">INDEX($AK$310:$AK$437,$B419+(const_one-$I419)*64+const_one)</f>
        <v>313068199.379244</v>
      </c>
      <c r="AZ419" s="5" t="n">
        <f aca="false">--($C419=--(AS419&gt;AL419))</f>
        <v>1</v>
      </c>
      <c r="BA419" s="5" t="n">
        <f aca="false">--($D419=--(AT419&gt;AM419))</f>
        <v>0</v>
      </c>
      <c r="BB419" s="5" t="n">
        <f aca="false">--($E419=--(AU419&gt;AN419))</f>
        <v>1</v>
      </c>
      <c r="BC419" s="5" t="n">
        <f aca="false">--($F419=--(AV419&gt;AO419))</f>
        <v>1</v>
      </c>
      <c r="BD419" s="5" t="n">
        <f aca="false">--($G419=--(AW419&gt;AP419))</f>
        <v>0</v>
      </c>
      <c r="BE419" s="5" t="n">
        <f aca="false">--($H419=--(AX419&gt;AQ419))</f>
        <v>1</v>
      </c>
      <c r="BF419" s="5" t="n">
        <f aca="false">--($I419=--(AY419&gt;AR419))</f>
        <v>1</v>
      </c>
      <c r="BG419" s="5" t="n">
        <f aca="false">SUM(AZ419:BF419)</f>
        <v>5</v>
      </c>
      <c r="BH419" s="5" t="n">
        <f aca="false">SUM(AE419:AK419)+AB419+AC419+AD419</f>
        <v>2000000000</v>
      </c>
    </row>
    <row r="420" customFormat="false" ht="15" hidden="true" customHeight="false" outlineLevel="0" collapsed="false">
      <c r="A420" s="5" t="n">
        <f aca="false">exit_value_3_usd</f>
        <v>2000000000</v>
      </c>
      <c r="B420" s="2" t="n">
        <f aca="false">ROW()-ROW($B$310)</f>
        <v>110</v>
      </c>
      <c r="C420" s="2" t="n">
        <f aca="false">MOD(QUOTIENT($B420,1),2)</f>
        <v>0</v>
      </c>
      <c r="D420" s="2" t="n">
        <f aca="false">MOD(QUOTIENT($B420,2),2)</f>
        <v>1</v>
      </c>
      <c r="E420" s="2" t="n">
        <f aca="false">MOD(QUOTIENT($B420,4),2)</f>
        <v>1</v>
      </c>
      <c r="F420" s="2" t="n">
        <f aca="false">MOD(QUOTIENT($B420,8),2)</f>
        <v>1</v>
      </c>
      <c r="G420" s="2" t="n">
        <f aca="false">MOD(QUOTIENT($B420,16),2)</f>
        <v>0</v>
      </c>
      <c r="H420" s="2" t="n">
        <f aca="false">MOD(QUOTIENT($B420,32),2)</f>
        <v>1</v>
      </c>
      <c r="I420" s="2" t="n">
        <f aca="false">MOD(QUOTIENT($B420,64),2)</f>
        <v>1</v>
      </c>
      <c r="J420" s="5" t="n">
        <f aca="false">IF($C420=const_zero,MIN(class_series_f_invested_usd,MAX(const_zero,$A420)),const_zero)</f>
        <v>30000000</v>
      </c>
      <c r="K420" s="5" t="n">
        <f aca="false">IF($D420=const_zero,MIN(class_series_e_invested_usd,MAX(const_zero,$A420-SUM($J420:$J420))),const_zero)</f>
        <v>0</v>
      </c>
      <c r="L420" s="5" t="n">
        <f aca="false">IF($E420=const_zero,MIN(class_series_d_invested_usd,MAX(const_zero,$A420-SUM($J420:$K420))),const_zero)</f>
        <v>0</v>
      </c>
      <c r="M420" s="5" t="n">
        <f aca="false">IF($F420=const_zero,MIN(class_series_c_invested_usd,MAX(const_zero,$A420-SUM($J420:$L420))),const_zero)</f>
        <v>0</v>
      </c>
      <c r="N420" s="5" t="n">
        <f aca="false">IF($G420=const_zero,MIN(class_series_b_invested_usd,MAX(const_zero,$A420-SUM($J420:$M420))),const_zero)</f>
        <v>30000000</v>
      </c>
      <c r="O420" s="5" t="n">
        <f aca="false">IF($H420=const_zero,MIN(class_series_a_invested_usd,MAX(const_zero,$A420-SUM($J420:$N420))),const_zero)</f>
        <v>0</v>
      </c>
      <c r="P420" s="5" t="n">
        <f aca="false">IF($I420=const_zero,MIN(class_seed_invested_usd,MAX(const_zero,$A420-SUM($J420:$O420))),const_zero)</f>
        <v>0</v>
      </c>
      <c r="Q420" s="5" t="n">
        <f aca="false">MAX(const_zero,$A420-SUM($J420:$P420))</f>
        <v>1940000000</v>
      </c>
      <c r="R420" s="9" t="n">
        <f aca="false">common_rsa_total+'Pro-Forma'!$B$10+'Pro-Forma'!$B$11+IF($C420=const_one,'Pro-Forma'!$B$5,const_zero)+IF($D420=const_one,'Pro-Forma'!$F$27,const_zero)+IF($E420=const_one,'Pro-Forma'!$F$26,const_zero)+IF($F420=const_one,'Pro-Forma'!$F$25,const_zero)+IF($G420=const_one,'Pro-Forma'!$F$24,const_zero)+IF($H420=const_one,'Pro-Forma'!$F$23,const_zero)+IF($I420=const_one,'Pro-Forma'!$F$22,const_zero)</f>
        <v>29547484.4666011</v>
      </c>
      <c r="S420" s="23" t="b">
        <f aca="false">IF($R420&gt;const_zero,--($Q420&gt;option_strike_usd*$R420),const_zero)</f>
        <v>1</v>
      </c>
      <c r="T420" s="7" t="n">
        <f aca="false">IF($R420&gt;const_zero,IF($S420=const_one,($Q420+option_strike_usd*pre_f_options_issued)/($R420+pre_f_options_issued),$Q420/$R420),const_zero)</f>
        <v>60.6131817311408</v>
      </c>
      <c r="U420" s="5" t="n">
        <f aca="false">IF($C420=const_one,'Pro-Forma'!$B$5*$T420,const_zero)</f>
        <v>0</v>
      </c>
      <c r="V420" s="5" t="n">
        <f aca="false">IF($D420=const_one,'Pro-Forma'!$F$27*$T420,const_zero)</f>
        <v>371760056.585329</v>
      </c>
      <c r="W420" s="5" t="n">
        <f aca="false">IF($E420=const_one,'Pro-Forma'!$F$26*$T420,const_zero)</f>
        <v>105082124.959019</v>
      </c>
      <c r="X420" s="5" t="n">
        <f aca="false">IF($F420=const_one,'Pro-Forma'!$F$25*$T420,const_zero)</f>
        <v>145471636.154738</v>
      </c>
      <c r="Y420" s="5" t="n">
        <f aca="false">IF($G420=const_one,'Pro-Forma'!$F$24*$T420,const_zero)</f>
        <v>0</v>
      </c>
      <c r="Z420" s="5" t="n">
        <f aca="false">IF($H420=const_one,'Pro-Forma'!$F$23*$T420,const_zero)</f>
        <v>303065908.655704</v>
      </c>
      <c r="AA420" s="5" t="n">
        <f aca="false">IF($I420=const_one,'Pro-Forma'!$F$22*$T420,const_zero)</f>
        <v>303065908.655704</v>
      </c>
      <c r="AB420" s="5" t="n">
        <f aca="false">('Pro-Forma'!$B$10+'Pro-Forma'!$B$11)*$T420</f>
        <v>17002775.0813882</v>
      </c>
      <c r="AC420" s="5" t="n">
        <f aca="false">common_rsa_total*$T420</f>
        <v>545518635.580267</v>
      </c>
      <c r="AD420" s="5" t="n">
        <f aca="false">IF($S420=const_one,pre_f_options_issued*($T420-option_strike_usd),const_zero)</f>
        <v>149032954.327852</v>
      </c>
      <c r="AE420" s="5" t="n">
        <f aca="false">J420+U420</f>
        <v>30000000</v>
      </c>
      <c r="AF420" s="5" t="n">
        <f aca="false">K420+V420</f>
        <v>371760056.585329</v>
      </c>
      <c r="AG420" s="5" t="n">
        <f aca="false">L420+W420</f>
        <v>105082124.959019</v>
      </c>
      <c r="AH420" s="5" t="n">
        <f aca="false">M420+X420</f>
        <v>145471636.154738</v>
      </c>
      <c r="AI420" s="5" t="n">
        <f aca="false">N420+Y420</f>
        <v>30000000</v>
      </c>
      <c r="AJ420" s="5" t="n">
        <f aca="false">O420+Z420</f>
        <v>303065908.655704</v>
      </c>
      <c r="AK420" s="5" t="n">
        <f aca="false">P420+AA420</f>
        <v>303065908.655704</v>
      </c>
      <c r="AL420" s="5" t="n">
        <f aca="false">INDEX($AE$310:$AE$437,$B420-$C420*1+const_one)</f>
        <v>30000000</v>
      </c>
      <c r="AM420" s="5" t="n">
        <f aca="false">INDEX($AF$310:$AF$437,$B420-$D420*2+const_one)</f>
        <v>300000000</v>
      </c>
      <c r="AN420" s="5" t="n">
        <f aca="false">INDEX($AG$310:$AG$437,$B420-$E420*4+const_one)</f>
        <v>100000000</v>
      </c>
      <c r="AO420" s="5" t="n">
        <f aca="false">INDEX($AH$310:$AH$437,$B420-$F420*8+const_one)</f>
        <v>60000000</v>
      </c>
      <c r="AP420" s="5" t="n">
        <f aca="false">INDEX($AI$310:$AI$437,$B420-$G420*16+const_one)</f>
        <v>30000000</v>
      </c>
      <c r="AQ420" s="5" t="n">
        <f aca="false">INDEX($AJ$310:$AJ$437,$B420-$H420*32+const_one)</f>
        <v>15000000</v>
      </c>
      <c r="AR420" s="5" t="n">
        <f aca="false">INDEX($AK$310:$AK$437,$B420-$I420*64+const_one)</f>
        <v>5000000</v>
      </c>
      <c r="AS420" s="5" t="n">
        <f aca="false">INDEX($AE$310:$AE$437,$B420+(const_one-$C420)*1+const_one)</f>
        <v>47880137.4675976</v>
      </c>
      <c r="AT420" s="5" t="n">
        <f aca="false">INDEX($AF$310:$AF$437,$B420+(const_one-$D420)*2+const_one)</f>
        <v>371760056.585329</v>
      </c>
      <c r="AU420" s="5" t="n">
        <f aca="false">INDEX($AG$310:$AG$437,$B420+(const_one-$E420)*4+const_one)</f>
        <v>105082124.959019</v>
      </c>
      <c r="AV420" s="5" t="n">
        <f aca="false">INDEX($AH$310:$AH$437,$B420+(const_one-$F420)*8+const_one)</f>
        <v>145471636.154738</v>
      </c>
      <c r="AW420" s="5" t="n">
        <f aca="false">INDEX($AI$310:$AI$437,$B420+(const_one-$G420)*16+const_one)</f>
        <v>168842360.302325</v>
      </c>
      <c r="AX420" s="5" t="n">
        <f aca="false">INDEX($AJ$310:$AJ$437,$B420+(const_one-$H420)*32+const_one)</f>
        <v>303065908.655704</v>
      </c>
      <c r="AY420" s="5" t="n">
        <f aca="false">INDEX($AK$310:$AK$437,$B420+(const_one-$I420)*64+const_one)</f>
        <v>303065908.655704</v>
      </c>
      <c r="AZ420" s="5" t="n">
        <f aca="false">--($C420=--(AS420&gt;AL420))</f>
        <v>0</v>
      </c>
      <c r="BA420" s="5" t="n">
        <f aca="false">--($D420=--(AT420&gt;AM420))</f>
        <v>1</v>
      </c>
      <c r="BB420" s="5" t="n">
        <f aca="false">--($E420=--(AU420&gt;AN420))</f>
        <v>1</v>
      </c>
      <c r="BC420" s="5" t="n">
        <f aca="false">--($F420=--(AV420&gt;AO420))</f>
        <v>1</v>
      </c>
      <c r="BD420" s="5" t="n">
        <f aca="false">--($G420=--(AW420&gt;AP420))</f>
        <v>0</v>
      </c>
      <c r="BE420" s="5" t="n">
        <f aca="false">--($H420=--(AX420&gt;AQ420))</f>
        <v>1</v>
      </c>
      <c r="BF420" s="5" t="n">
        <f aca="false">--($I420=--(AY420&gt;AR420))</f>
        <v>1</v>
      </c>
      <c r="BG420" s="5" t="n">
        <f aca="false">SUM(AZ420:BF420)</f>
        <v>5</v>
      </c>
      <c r="BH420" s="5" t="n">
        <f aca="false">SUM(AE420:AK420)+AB420+AC420+AD420</f>
        <v>2000000000</v>
      </c>
    </row>
    <row r="421" customFormat="false" ht="15" hidden="true" customHeight="false" outlineLevel="0" collapsed="false">
      <c r="A421" s="5" t="n">
        <f aca="false">exit_value_3_usd</f>
        <v>2000000000</v>
      </c>
      <c r="B421" s="2" t="n">
        <f aca="false">ROW()-ROW($B$310)</f>
        <v>111</v>
      </c>
      <c r="C421" s="2" t="n">
        <f aca="false">MOD(QUOTIENT($B421,1),2)</f>
        <v>1</v>
      </c>
      <c r="D421" s="2" t="n">
        <f aca="false">MOD(QUOTIENT($B421,2),2)</f>
        <v>1</v>
      </c>
      <c r="E421" s="2" t="n">
        <f aca="false">MOD(QUOTIENT($B421,4),2)</f>
        <v>1</v>
      </c>
      <c r="F421" s="2" t="n">
        <f aca="false">MOD(QUOTIENT($B421,8),2)</f>
        <v>1</v>
      </c>
      <c r="G421" s="2" t="n">
        <f aca="false">MOD(QUOTIENT($B421,16),2)</f>
        <v>0</v>
      </c>
      <c r="H421" s="2" t="n">
        <f aca="false">MOD(QUOTIENT($B421,32),2)</f>
        <v>1</v>
      </c>
      <c r="I421" s="2" t="n">
        <f aca="false">MOD(QUOTIENT($B421,64),2)</f>
        <v>1</v>
      </c>
      <c r="J421" s="5" t="n">
        <f aca="false">IF($C421=const_zero,MIN(class_series_f_invested_usd,MAX(const_zero,$A421)),const_zero)</f>
        <v>0</v>
      </c>
      <c r="K421" s="5" t="n">
        <f aca="false">IF($D421=const_zero,MIN(class_series_e_invested_usd,MAX(const_zero,$A421-SUM($J421:$J421))),const_zero)</f>
        <v>0</v>
      </c>
      <c r="L421" s="5" t="n">
        <f aca="false">IF($E421=const_zero,MIN(class_series_d_invested_usd,MAX(const_zero,$A421-SUM($J421:$K421))),const_zero)</f>
        <v>0</v>
      </c>
      <c r="M421" s="5" t="n">
        <f aca="false">IF($F421=const_zero,MIN(class_series_c_invested_usd,MAX(const_zero,$A421-SUM($J421:$L421))),const_zero)</f>
        <v>0</v>
      </c>
      <c r="N421" s="5" t="n">
        <f aca="false">IF($G421=const_zero,MIN(class_series_b_invested_usd,MAX(const_zero,$A421-SUM($J421:$M421))),const_zero)</f>
        <v>30000000</v>
      </c>
      <c r="O421" s="5" t="n">
        <f aca="false">IF($H421=const_zero,MIN(class_series_a_invested_usd,MAX(const_zero,$A421-SUM($J421:$N421))),const_zero)</f>
        <v>0</v>
      </c>
      <c r="P421" s="5" t="n">
        <f aca="false">IF($I421=const_zero,MIN(class_seed_invested_usd,MAX(const_zero,$A421-SUM($J421:$O421))),const_zero)</f>
        <v>0</v>
      </c>
      <c r="Q421" s="5" t="n">
        <f aca="false">MAX(const_zero,$A421-SUM($J421:$P421))</f>
        <v>1970000000</v>
      </c>
      <c r="R421" s="9" t="n">
        <f aca="false">common_rsa_total+'Pro-Forma'!$B$10+'Pro-Forma'!$B$11+IF($C421=const_one,'Pro-Forma'!$B$5,const_zero)+IF($D421=const_one,'Pro-Forma'!$F$27,const_zero)+IF($E421=const_one,'Pro-Forma'!$F$26,const_zero)+IF($F421=const_one,'Pro-Forma'!$F$25,const_zero)+IF($G421=const_one,'Pro-Forma'!$F$24,const_zero)+IF($H421=const_one,'Pro-Forma'!$F$23,const_zero)+IF($I421=const_one,'Pro-Forma'!$F$22,const_zero)</f>
        <v>30344752.5358044</v>
      </c>
      <c r="S421" s="23" t="b">
        <f aca="false">IF($R421&gt;const_zero,--($Q421&gt;option_strike_usd*$R421),const_zero)</f>
        <v>1</v>
      </c>
      <c r="T421" s="7" t="n">
        <f aca="false">IF($R421&gt;const_zero,IF($S421=const_one,($Q421+option_strike_usd*pre_f_options_issued)/($R421+pre_f_options_issued),$Q421/$R421),const_zero)</f>
        <v>60.0552553364425</v>
      </c>
      <c r="U421" s="5" t="n">
        <f aca="false">IF($C421=const_one,'Pro-Forma'!$B$5*$T421,const_zero)</f>
        <v>47880137.4675976</v>
      </c>
      <c r="V421" s="5" t="n">
        <f aca="false">IF($D421=const_one,'Pro-Forma'!$F$27*$T421,const_zero)</f>
        <v>368338115.315466</v>
      </c>
      <c r="W421" s="5" t="n">
        <f aca="false">IF($E421=const_one,'Pro-Forma'!$F$26*$T421,const_zero)</f>
        <v>104114875.105915</v>
      </c>
      <c r="X421" s="5" t="n">
        <f aca="false">IF($F421=const_one,'Pro-Forma'!$F$25*$T421,const_zero)</f>
        <v>144132612.807462</v>
      </c>
      <c r="Y421" s="5" t="n">
        <f aca="false">IF($G421=const_one,'Pro-Forma'!$F$24*$T421,const_zero)</f>
        <v>0</v>
      </c>
      <c r="Z421" s="5" t="n">
        <f aca="false">IF($H421=const_one,'Pro-Forma'!$F$23*$T421,const_zero)</f>
        <v>300276276.682213</v>
      </c>
      <c r="AA421" s="5" t="n">
        <f aca="false">IF($I421=const_one,'Pro-Forma'!$F$22*$T421,const_zero)</f>
        <v>300276276.682213</v>
      </c>
      <c r="AB421" s="5" t="n">
        <f aca="false">('Pro-Forma'!$B$10+'Pro-Forma'!$B$11)*$T421</f>
        <v>16846269.5700442</v>
      </c>
      <c r="AC421" s="5" t="n">
        <f aca="false">common_rsa_total*$T421</f>
        <v>540497298.027983</v>
      </c>
      <c r="AD421" s="5" t="n">
        <f aca="false">IF($S421=const_one,pre_f_options_issued*($T421-option_strike_usd),const_zero)</f>
        <v>147638138.341106</v>
      </c>
      <c r="AE421" s="5" t="n">
        <f aca="false">J421+U421</f>
        <v>47880137.4675976</v>
      </c>
      <c r="AF421" s="5" t="n">
        <f aca="false">K421+V421</f>
        <v>368338115.315466</v>
      </c>
      <c r="AG421" s="5" t="n">
        <f aca="false">L421+W421</f>
        <v>104114875.105915</v>
      </c>
      <c r="AH421" s="5" t="n">
        <f aca="false">M421+X421</f>
        <v>144132612.807462</v>
      </c>
      <c r="AI421" s="5" t="n">
        <f aca="false">N421+Y421</f>
        <v>30000000</v>
      </c>
      <c r="AJ421" s="5" t="n">
        <f aca="false">O421+Z421</f>
        <v>300276276.682213</v>
      </c>
      <c r="AK421" s="5" t="n">
        <f aca="false">P421+AA421</f>
        <v>300276276.682213</v>
      </c>
      <c r="AL421" s="5" t="n">
        <f aca="false">INDEX($AE$310:$AE$437,$B421-$C421*1+const_one)</f>
        <v>30000000</v>
      </c>
      <c r="AM421" s="5" t="n">
        <f aca="false">INDEX($AF$310:$AF$437,$B421-$D421*2+const_one)</f>
        <v>300000000</v>
      </c>
      <c r="AN421" s="5" t="n">
        <f aca="false">INDEX($AG$310:$AG$437,$B421-$E421*4+const_one)</f>
        <v>100000000</v>
      </c>
      <c r="AO421" s="5" t="n">
        <f aca="false">INDEX($AH$310:$AH$437,$B421-$F421*8+const_one)</f>
        <v>60000000</v>
      </c>
      <c r="AP421" s="5" t="n">
        <f aca="false">INDEX($AI$310:$AI$437,$B421-$G421*16+const_one)</f>
        <v>30000000</v>
      </c>
      <c r="AQ421" s="5" t="n">
        <f aca="false">INDEX($AJ$310:$AJ$437,$B421-$H421*32+const_one)</f>
        <v>15000000</v>
      </c>
      <c r="AR421" s="5" t="n">
        <f aca="false">INDEX($AK$310:$AK$437,$B421-$I421*64+const_one)</f>
        <v>5000000</v>
      </c>
      <c r="AS421" s="5" t="n">
        <f aca="false">INDEX($AE$310:$AE$437,$B421+(const_one-$C421)*1+const_one)</f>
        <v>47880137.4675976</v>
      </c>
      <c r="AT421" s="5" t="n">
        <f aca="false">INDEX($AF$310:$AF$437,$B421+(const_one-$D421)*2+const_one)</f>
        <v>368338115.315466</v>
      </c>
      <c r="AU421" s="5" t="n">
        <f aca="false">INDEX($AG$310:$AG$437,$B421+(const_one-$E421)*4+const_one)</f>
        <v>104114875.105915</v>
      </c>
      <c r="AV421" s="5" t="n">
        <f aca="false">INDEX($AH$310:$AH$437,$B421+(const_one-$F421)*8+const_one)</f>
        <v>144132612.807462</v>
      </c>
      <c r="AW421" s="5" t="n">
        <f aca="false">INDEX($AI$310:$AI$437,$B421+(const_one-$G421)*16+const_one)</f>
        <v>167597753.506577</v>
      </c>
      <c r="AX421" s="5" t="n">
        <f aca="false">INDEX($AJ$310:$AJ$437,$B421+(const_one-$H421)*32+const_one)</f>
        <v>300276276.682213</v>
      </c>
      <c r="AY421" s="5" t="n">
        <f aca="false">INDEX($AK$310:$AK$437,$B421+(const_one-$I421)*64+const_one)</f>
        <v>300276276.682213</v>
      </c>
      <c r="AZ421" s="5" t="n">
        <f aca="false">--($C421=--(AS421&gt;AL421))</f>
        <v>1</v>
      </c>
      <c r="BA421" s="5" t="n">
        <f aca="false">--($D421=--(AT421&gt;AM421))</f>
        <v>1</v>
      </c>
      <c r="BB421" s="5" t="n">
        <f aca="false">--($E421=--(AU421&gt;AN421))</f>
        <v>1</v>
      </c>
      <c r="BC421" s="5" t="n">
        <f aca="false">--($F421=--(AV421&gt;AO421))</f>
        <v>1</v>
      </c>
      <c r="BD421" s="5" t="n">
        <f aca="false">--($G421=--(AW421&gt;AP421))</f>
        <v>0</v>
      </c>
      <c r="BE421" s="5" t="n">
        <f aca="false">--($H421=--(AX421&gt;AQ421))</f>
        <v>1</v>
      </c>
      <c r="BF421" s="5" t="n">
        <f aca="false">--($I421=--(AY421&gt;AR421))</f>
        <v>1</v>
      </c>
      <c r="BG421" s="5" t="n">
        <f aca="false">SUM(AZ421:BF421)</f>
        <v>6</v>
      </c>
      <c r="BH421" s="5" t="n">
        <f aca="false">SUM(AE421:AK421)+AB421+AC421+AD421</f>
        <v>2000000000</v>
      </c>
    </row>
    <row r="422" customFormat="false" ht="15" hidden="true" customHeight="false" outlineLevel="0" collapsed="false">
      <c r="A422" s="5" t="n">
        <f aca="false">exit_value_3_usd</f>
        <v>2000000000</v>
      </c>
      <c r="B422" s="2" t="n">
        <f aca="false">ROW()-ROW($B$310)</f>
        <v>112</v>
      </c>
      <c r="C422" s="2" t="n">
        <f aca="false">MOD(QUOTIENT($B422,1),2)</f>
        <v>0</v>
      </c>
      <c r="D422" s="2" t="n">
        <f aca="false">MOD(QUOTIENT($B422,2),2)</f>
        <v>0</v>
      </c>
      <c r="E422" s="2" t="n">
        <f aca="false">MOD(QUOTIENT($B422,4),2)</f>
        <v>0</v>
      </c>
      <c r="F422" s="2" t="n">
        <f aca="false">MOD(QUOTIENT($B422,8),2)</f>
        <v>0</v>
      </c>
      <c r="G422" s="2" t="n">
        <f aca="false">MOD(QUOTIENT($B422,16),2)</f>
        <v>1</v>
      </c>
      <c r="H422" s="2" t="n">
        <f aca="false">MOD(QUOTIENT($B422,32),2)</f>
        <v>1</v>
      </c>
      <c r="I422" s="2" t="n">
        <f aca="false">MOD(QUOTIENT($B422,64),2)</f>
        <v>1</v>
      </c>
      <c r="J422" s="5" t="n">
        <f aca="false">IF($C422=const_zero,MIN(class_series_f_invested_usd,MAX(const_zero,$A422)),const_zero)</f>
        <v>30000000</v>
      </c>
      <c r="K422" s="5" t="n">
        <f aca="false">IF($D422=const_zero,MIN(class_series_e_invested_usd,MAX(const_zero,$A422-SUM($J422:$J422))),const_zero)</f>
        <v>300000000</v>
      </c>
      <c r="L422" s="5" t="n">
        <f aca="false">IF($E422=const_zero,MIN(class_series_d_invested_usd,MAX(const_zero,$A422-SUM($J422:$K422))),const_zero)</f>
        <v>100000000</v>
      </c>
      <c r="M422" s="5" t="n">
        <f aca="false">IF($F422=const_zero,MIN(class_series_c_invested_usd,MAX(const_zero,$A422-SUM($J422:$L422))),const_zero)</f>
        <v>60000000</v>
      </c>
      <c r="N422" s="5" t="n">
        <f aca="false">IF($G422=const_zero,MIN(class_series_b_invested_usd,MAX(const_zero,$A422-SUM($J422:$M422))),const_zero)</f>
        <v>0</v>
      </c>
      <c r="O422" s="5" t="n">
        <f aca="false">IF($H422=const_zero,MIN(class_series_a_invested_usd,MAX(const_zero,$A422-SUM($J422:$N422))),const_zero)</f>
        <v>0</v>
      </c>
      <c r="P422" s="5" t="n">
        <f aca="false">IF($I422=const_zero,MIN(class_seed_invested_usd,MAX(const_zero,$A422-SUM($J422:$O422))),const_zero)</f>
        <v>0</v>
      </c>
      <c r="Q422" s="5" t="n">
        <f aca="false">MAX(const_zero,$A422-SUM($J422:$P422))</f>
        <v>1510000000</v>
      </c>
      <c r="R422" s="9" t="n">
        <f aca="false">common_rsa_total+'Pro-Forma'!$B$10+'Pro-Forma'!$B$11+IF($C422=const_one,'Pro-Forma'!$B$5,const_zero)+IF($D422=const_one,'Pro-Forma'!$F$27,const_zero)+IF($E422=const_one,'Pro-Forma'!$F$26,const_zero)+IF($F422=const_one,'Pro-Forma'!$F$25,const_zero)+IF($G422=const_one,'Pro-Forma'!$F$24,const_zero)+IF($H422=const_one,'Pro-Forma'!$F$23,const_zero)+IF($I422=const_one,'Pro-Forma'!$F$22,const_zero)</f>
        <v>22280512.8289884</v>
      </c>
      <c r="S422" s="23" t="b">
        <f aca="false">IF($R422&gt;const_zero,--($Q422&gt;option_strike_usd*$R422),const_zero)</f>
        <v>1</v>
      </c>
      <c r="T422" s="7" t="n">
        <f aca="false">IF($R422&gt;const_zero,IF($S422=const_one,($Q422+option_strike_usd*pre_f_options_issued)/($R422+pre_f_options_issued),$Q422/$R422),const_zero)</f>
        <v>61.0358635609296</v>
      </c>
      <c r="U422" s="5" t="n">
        <f aca="false">IF($C422=const_one,'Pro-Forma'!$B$5*$T422,const_zero)</f>
        <v>0</v>
      </c>
      <c r="V422" s="5" t="n">
        <f aca="false">IF($D422=const_one,'Pro-Forma'!$F$27*$T422,const_zero)</f>
        <v>0</v>
      </c>
      <c r="W422" s="5" t="n">
        <f aca="false">IF($E422=const_one,'Pro-Forma'!$F$26*$T422,const_zero)</f>
        <v>0</v>
      </c>
      <c r="X422" s="5" t="n">
        <f aca="false">IF($F422=const_one,'Pro-Forma'!$F$25*$T422,const_zero)</f>
        <v>0</v>
      </c>
      <c r="Y422" s="5" t="n">
        <f aca="false">IF($G422=const_one,'Pro-Forma'!$F$24*$T422,const_zero)</f>
        <v>183107590.682789</v>
      </c>
      <c r="Z422" s="5" t="n">
        <f aca="false">IF($H422=const_one,'Pro-Forma'!$F$23*$T422,const_zero)</f>
        <v>305179317.804648</v>
      </c>
      <c r="AA422" s="5" t="n">
        <f aca="false">IF($I422=const_one,'Pro-Forma'!$F$22*$T422,const_zero)</f>
        <v>305179317.804648</v>
      </c>
      <c r="AB422" s="5" t="n">
        <f aca="false">('Pro-Forma'!$B$10+'Pro-Forma'!$B$11)*$T422</f>
        <v>17121342.7572243</v>
      </c>
      <c r="AC422" s="5" t="n">
        <f aca="false">common_rsa_total*$T422</f>
        <v>549322772.048367</v>
      </c>
      <c r="AD422" s="5" t="n">
        <f aca="false">IF($S422=const_one,pre_f_options_issued*($T422-option_strike_usd),const_zero)</f>
        <v>150089658.902324</v>
      </c>
      <c r="AE422" s="5" t="n">
        <f aca="false">J422+U422</f>
        <v>30000000</v>
      </c>
      <c r="AF422" s="5" t="n">
        <f aca="false">K422+V422</f>
        <v>300000000</v>
      </c>
      <c r="AG422" s="5" t="n">
        <f aca="false">L422+W422</f>
        <v>100000000</v>
      </c>
      <c r="AH422" s="5" t="n">
        <f aca="false">M422+X422</f>
        <v>60000000</v>
      </c>
      <c r="AI422" s="5" t="n">
        <f aca="false">N422+Y422</f>
        <v>183107590.682789</v>
      </c>
      <c r="AJ422" s="5" t="n">
        <f aca="false">O422+Z422</f>
        <v>305179317.804648</v>
      </c>
      <c r="AK422" s="5" t="n">
        <f aca="false">P422+AA422</f>
        <v>305179317.804648</v>
      </c>
      <c r="AL422" s="5" t="n">
        <f aca="false">INDEX($AE$310:$AE$437,$B422-$C422*1+const_one)</f>
        <v>30000000</v>
      </c>
      <c r="AM422" s="5" t="n">
        <f aca="false">INDEX($AF$310:$AF$437,$B422-$D422*2+const_one)</f>
        <v>300000000</v>
      </c>
      <c r="AN422" s="5" t="n">
        <f aca="false">INDEX($AG$310:$AG$437,$B422-$E422*4+const_one)</f>
        <v>100000000</v>
      </c>
      <c r="AO422" s="5" t="n">
        <f aca="false">INDEX($AH$310:$AH$437,$B422-$F422*8+const_one)</f>
        <v>60000000</v>
      </c>
      <c r="AP422" s="5" t="n">
        <f aca="false">INDEX($AI$310:$AI$437,$B422-$G422*16+const_one)</f>
        <v>30000000</v>
      </c>
      <c r="AQ422" s="5" t="n">
        <f aca="false">INDEX($AJ$310:$AJ$437,$B422-$H422*32+const_one)</f>
        <v>15000000</v>
      </c>
      <c r="AR422" s="5" t="n">
        <f aca="false">INDEX($AK$310:$AK$437,$B422-$I422*64+const_one)</f>
        <v>5000000</v>
      </c>
      <c r="AS422" s="5" t="n">
        <f aca="false">INDEX($AE$310:$AE$437,$B422+(const_one-$C422)*1+const_one)</f>
        <v>48080245.9619574</v>
      </c>
      <c r="AT422" s="5" t="n">
        <f aca="false">INDEX($AF$310:$AF$437,$B422+(const_one-$D422)*2+const_one)</f>
        <v>359600925.722607</v>
      </c>
      <c r="AU422" s="5" t="n">
        <f aca="false">INDEX($AG$310:$AG$437,$B422+(const_one-$E422)*4+const_one)</f>
        <v>105434695.149893</v>
      </c>
      <c r="AV422" s="5" t="n">
        <f aca="false">INDEX($AH$310:$AH$437,$B422+(const_one-$F422)*8+const_one)</f>
        <v>138849477.334916</v>
      </c>
      <c r="AW422" s="5" t="n">
        <f aca="false">INDEX($AI$310:$AI$437,$B422+(const_one-$G422)*16+const_one)</f>
        <v>183107590.682789</v>
      </c>
      <c r="AX422" s="5" t="n">
        <f aca="false">INDEX($AJ$310:$AJ$437,$B422+(const_one-$H422)*32+const_one)</f>
        <v>305179317.804648</v>
      </c>
      <c r="AY422" s="5" t="n">
        <f aca="false">INDEX($AK$310:$AK$437,$B422+(const_one-$I422)*64+const_one)</f>
        <v>305179317.804648</v>
      </c>
      <c r="AZ422" s="5" t="n">
        <f aca="false">--($C422=--(AS422&gt;AL422))</f>
        <v>0</v>
      </c>
      <c r="BA422" s="5" t="n">
        <f aca="false">--($D422=--(AT422&gt;AM422))</f>
        <v>0</v>
      </c>
      <c r="BB422" s="5" t="n">
        <f aca="false">--($E422=--(AU422&gt;AN422))</f>
        <v>0</v>
      </c>
      <c r="BC422" s="5" t="n">
        <f aca="false">--($F422=--(AV422&gt;AO422))</f>
        <v>0</v>
      </c>
      <c r="BD422" s="5" t="n">
        <f aca="false">--($G422=--(AW422&gt;AP422))</f>
        <v>1</v>
      </c>
      <c r="BE422" s="5" t="n">
        <f aca="false">--($H422=--(AX422&gt;AQ422))</f>
        <v>1</v>
      </c>
      <c r="BF422" s="5" t="n">
        <f aca="false">--($I422=--(AY422&gt;AR422))</f>
        <v>1</v>
      </c>
      <c r="BG422" s="5" t="n">
        <f aca="false">SUM(AZ422:BF422)</f>
        <v>3</v>
      </c>
      <c r="BH422" s="5" t="n">
        <f aca="false">SUM(AE422:AK422)+AB422+AC422+AD422</f>
        <v>2000000000</v>
      </c>
    </row>
    <row r="423" customFormat="false" ht="15" hidden="true" customHeight="false" outlineLevel="0" collapsed="false">
      <c r="A423" s="5" t="n">
        <f aca="false">exit_value_3_usd</f>
        <v>2000000000</v>
      </c>
      <c r="B423" s="2" t="n">
        <f aca="false">ROW()-ROW($B$310)</f>
        <v>113</v>
      </c>
      <c r="C423" s="2" t="n">
        <f aca="false">MOD(QUOTIENT($B423,1),2)</f>
        <v>1</v>
      </c>
      <c r="D423" s="2" t="n">
        <f aca="false">MOD(QUOTIENT($B423,2),2)</f>
        <v>0</v>
      </c>
      <c r="E423" s="2" t="n">
        <f aca="false">MOD(QUOTIENT($B423,4),2)</f>
        <v>0</v>
      </c>
      <c r="F423" s="2" t="n">
        <f aca="false">MOD(QUOTIENT($B423,8),2)</f>
        <v>0</v>
      </c>
      <c r="G423" s="2" t="n">
        <f aca="false">MOD(QUOTIENT($B423,16),2)</f>
        <v>1</v>
      </c>
      <c r="H423" s="2" t="n">
        <f aca="false">MOD(QUOTIENT($B423,32),2)</f>
        <v>1</v>
      </c>
      <c r="I423" s="2" t="n">
        <f aca="false">MOD(QUOTIENT($B423,64),2)</f>
        <v>1</v>
      </c>
      <c r="J423" s="5" t="n">
        <f aca="false">IF($C423=const_zero,MIN(class_series_f_invested_usd,MAX(const_zero,$A423)),const_zero)</f>
        <v>0</v>
      </c>
      <c r="K423" s="5" t="n">
        <f aca="false">IF($D423=const_zero,MIN(class_series_e_invested_usd,MAX(const_zero,$A423-SUM($J423:$J423))),const_zero)</f>
        <v>300000000</v>
      </c>
      <c r="L423" s="5" t="n">
        <f aca="false">IF($E423=const_zero,MIN(class_series_d_invested_usd,MAX(const_zero,$A423-SUM($J423:$K423))),const_zero)</f>
        <v>100000000</v>
      </c>
      <c r="M423" s="5" t="n">
        <f aca="false">IF($F423=const_zero,MIN(class_series_c_invested_usd,MAX(const_zero,$A423-SUM($J423:$L423))),const_zero)</f>
        <v>60000000</v>
      </c>
      <c r="N423" s="5" t="n">
        <f aca="false">IF($G423=const_zero,MIN(class_series_b_invested_usd,MAX(const_zero,$A423-SUM($J423:$M423))),const_zero)</f>
        <v>0</v>
      </c>
      <c r="O423" s="5" t="n">
        <f aca="false">IF($H423=const_zero,MIN(class_series_a_invested_usd,MAX(const_zero,$A423-SUM($J423:$N423))),const_zero)</f>
        <v>0</v>
      </c>
      <c r="P423" s="5" t="n">
        <f aca="false">IF($I423=const_zero,MIN(class_seed_invested_usd,MAX(const_zero,$A423-SUM($J423:$O423))),const_zero)</f>
        <v>0</v>
      </c>
      <c r="Q423" s="5" t="n">
        <f aca="false">MAX(const_zero,$A423-SUM($J423:$P423))</f>
        <v>1540000000</v>
      </c>
      <c r="R423" s="9" t="n">
        <f aca="false">common_rsa_total+'Pro-Forma'!$B$10+'Pro-Forma'!$B$11+IF($C423=const_one,'Pro-Forma'!$B$5,const_zero)+IF($D423=const_one,'Pro-Forma'!$F$27,const_zero)+IF($E423=const_one,'Pro-Forma'!$F$26,const_zero)+IF($F423=const_one,'Pro-Forma'!$F$25,const_zero)+IF($G423=const_one,'Pro-Forma'!$F$24,const_zero)+IF($H423=const_one,'Pro-Forma'!$F$23,const_zero)+IF($I423=const_one,'Pro-Forma'!$F$22,const_zero)</f>
        <v>23077780.8981917</v>
      </c>
      <c r="S423" s="23" t="b">
        <f aca="false">IF($R423&gt;const_zero,--($Q423&gt;option_strike_usd*$R423),const_zero)</f>
        <v>1</v>
      </c>
      <c r="T423" s="7" t="n">
        <f aca="false">IF($R423&gt;const_zero,IF($S423=const_one,($Q423+option_strike_usd*pre_f_options_issued)/($R423+pre_f_options_issued),$Q423/$R423),const_zero)</f>
        <v>60.3062480728754</v>
      </c>
      <c r="U423" s="5" t="n">
        <f aca="false">IF($C423=const_one,'Pro-Forma'!$B$5*$T423,const_zero)</f>
        <v>48080245.9619574</v>
      </c>
      <c r="V423" s="5" t="n">
        <f aca="false">IF($D423=const_one,'Pro-Forma'!$F$27*$T423,const_zero)</f>
        <v>0</v>
      </c>
      <c r="W423" s="5" t="n">
        <f aca="false">IF($E423=const_one,'Pro-Forma'!$F$26*$T423,const_zero)</f>
        <v>0</v>
      </c>
      <c r="X423" s="5" t="n">
        <f aca="false">IF($F423=const_one,'Pro-Forma'!$F$25*$T423,const_zero)</f>
        <v>0</v>
      </c>
      <c r="Y423" s="5" t="n">
        <f aca="false">IF($G423=const_one,'Pro-Forma'!$F$24*$T423,const_zero)</f>
        <v>180918744.218626</v>
      </c>
      <c r="Z423" s="5" t="n">
        <f aca="false">IF($H423=const_one,'Pro-Forma'!$F$23*$T423,const_zero)</f>
        <v>301531240.364377</v>
      </c>
      <c r="AA423" s="5" t="n">
        <f aca="false">IF($I423=const_one,'Pro-Forma'!$F$22*$T423,const_zero)</f>
        <v>301531240.364377</v>
      </c>
      <c r="AB423" s="5" t="n">
        <f aca="false">('Pro-Forma'!$B$10+'Pro-Forma'!$B$11)*$T423</f>
        <v>16916676.2525965</v>
      </c>
      <c r="AC423" s="5" t="n">
        <f aca="false">common_rsa_total*$T423</f>
        <v>542756232.655878</v>
      </c>
      <c r="AD423" s="5" t="n">
        <f aca="false">IF($S423=const_one,pre_f_options_issued*($T423-option_strike_usd),const_zero)</f>
        <v>148265620.182188</v>
      </c>
      <c r="AE423" s="5" t="n">
        <f aca="false">J423+U423</f>
        <v>48080245.9619574</v>
      </c>
      <c r="AF423" s="5" t="n">
        <f aca="false">K423+V423</f>
        <v>300000000</v>
      </c>
      <c r="AG423" s="5" t="n">
        <f aca="false">L423+W423</f>
        <v>100000000</v>
      </c>
      <c r="AH423" s="5" t="n">
        <f aca="false">M423+X423</f>
        <v>60000000</v>
      </c>
      <c r="AI423" s="5" t="n">
        <f aca="false">N423+Y423</f>
        <v>180918744.218626</v>
      </c>
      <c r="AJ423" s="5" t="n">
        <f aca="false">O423+Z423</f>
        <v>301531240.364377</v>
      </c>
      <c r="AK423" s="5" t="n">
        <f aca="false">P423+AA423</f>
        <v>301531240.364377</v>
      </c>
      <c r="AL423" s="5" t="n">
        <f aca="false">INDEX($AE$310:$AE$437,$B423-$C423*1+const_one)</f>
        <v>30000000</v>
      </c>
      <c r="AM423" s="5" t="n">
        <f aca="false">INDEX($AF$310:$AF$437,$B423-$D423*2+const_one)</f>
        <v>300000000</v>
      </c>
      <c r="AN423" s="5" t="n">
        <f aca="false">INDEX($AG$310:$AG$437,$B423-$E423*4+const_one)</f>
        <v>100000000</v>
      </c>
      <c r="AO423" s="5" t="n">
        <f aca="false">INDEX($AH$310:$AH$437,$B423-$F423*8+const_one)</f>
        <v>60000000</v>
      </c>
      <c r="AP423" s="5" t="n">
        <f aca="false">INDEX($AI$310:$AI$437,$B423-$G423*16+const_one)</f>
        <v>30000000</v>
      </c>
      <c r="AQ423" s="5" t="n">
        <f aca="false">INDEX($AJ$310:$AJ$437,$B423-$H423*32+const_one)</f>
        <v>15000000</v>
      </c>
      <c r="AR423" s="5" t="n">
        <f aca="false">INDEX($AK$310:$AK$437,$B423-$I423*64+const_one)</f>
        <v>5000000</v>
      </c>
      <c r="AS423" s="5" t="n">
        <f aca="false">INDEX($AE$310:$AE$437,$B423+(const_one-$C423)*1+const_one)</f>
        <v>48080245.9619574</v>
      </c>
      <c r="AT423" s="5" t="n">
        <f aca="false">INDEX($AF$310:$AF$437,$B423+(const_one-$D423)*2+const_one)</f>
        <v>356362352.364775</v>
      </c>
      <c r="AU423" s="5" t="n">
        <f aca="false">INDEX($AG$310:$AG$437,$B423+(const_one-$E423)*4+const_one)</f>
        <v>104261187.487698</v>
      </c>
      <c r="AV423" s="5" t="n">
        <f aca="false">INDEX($AH$310:$AH$437,$B423+(const_one-$F423)*8+const_one)</f>
        <v>137466227.718174</v>
      </c>
      <c r="AW423" s="5" t="n">
        <f aca="false">INDEX($AI$310:$AI$437,$B423+(const_one-$G423)*16+const_one)</f>
        <v>180918744.218626</v>
      </c>
      <c r="AX423" s="5" t="n">
        <f aca="false">INDEX($AJ$310:$AJ$437,$B423+(const_one-$H423)*32+const_one)</f>
        <v>301531240.364377</v>
      </c>
      <c r="AY423" s="5" t="n">
        <f aca="false">INDEX($AK$310:$AK$437,$B423+(const_one-$I423)*64+const_one)</f>
        <v>301531240.364377</v>
      </c>
      <c r="AZ423" s="5" t="n">
        <f aca="false">--($C423=--(AS423&gt;AL423))</f>
        <v>1</v>
      </c>
      <c r="BA423" s="5" t="n">
        <f aca="false">--($D423=--(AT423&gt;AM423))</f>
        <v>0</v>
      </c>
      <c r="BB423" s="5" t="n">
        <f aca="false">--($E423=--(AU423&gt;AN423))</f>
        <v>0</v>
      </c>
      <c r="BC423" s="5" t="n">
        <f aca="false">--($F423=--(AV423&gt;AO423))</f>
        <v>0</v>
      </c>
      <c r="BD423" s="5" t="n">
        <f aca="false">--($G423=--(AW423&gt;AP423))</f>
        <v>1</v>
      </c>
      <c r="BE423" s="5" t="n">
        <f aca="false">--($H423=--(AX423&gt;AQ423))</f>
        <v>1</v>
      </c>
      <c r="BF423" s="5" t="n">
        <f aca="false">--($I423=--(AY423&gt;AR423))</f>
        <v>1</v>
      </c>
      <c r="BG423" s="5" t="n">
        <f aca="false">SUM(AZ423:BF423)</f>
        <v>4</v>
      </c>
      <c r="BH423" s="5" t="n">
        <f aca="false">SUM(AE423:AK423)+AB423+AC423+AD423</f>
        <v>2000000000</v>
      </c>
    </row>
    <row r="424" customFormat="false" ht="15" hidden="true" customHeight="false" outlineLevel="0" collapsed="false">
      <c r="A424" s="5" t="n">
        <f aca="false">exit_value_3_usd</f>
        <v>2000000000</v>
      </c>
      <c r="B424" s="2" t="n">
        <f aca="false">ROW()-ROW($B$310)</f>
        <v>114</v>
      </c>
      <c r="C424" s="2" t="n">
        <f aca="false">MOD(QUOTIENT($B424,1),2)</f>
        <v>0</v>
      </c>
      <c r="D424" s="2" t="n">
        <f aca="false">MOD(QUOTIENT($B424,2),2)</f>
        <v>1</v>
      </c>
      <c r="E424" s="2" t="n">
        <f aca="false">MOD(QUOTIENT($B424,4),2)</f>
        <v>0</v>
      </c>
      <c r="F424" s="2" t="n">
        <f aca="false">MOD(QUOTIENT($B424,8),2)</f>
        <v>0</v>
      </c>
      <c r="G424" s="2" t="n">
        <f aca="false">MOD(QUOTIENT($B424,16),2)</f>
        <v>1</v>
      </c>
      <c r="H424" s="2" t="n">
        <f aca="false">MOD(QUOTIENT($B424,32),2)</f>
        <v>1</v>
      </c>
      <c r="I424" s="2" t="n">
        <f aca="false">MOD(QUOTIENT($B424,64),2)</f>
        <v>1</v>
      </c>
      <c r="J424" s="5" t="n">
        <f aca="false">IF($C424=const_zero,MIN(class_series_f_invested_usd,MAX(const_zero,$A424)),const_zero)</f>
        <v>30000000</v>
      </c>
      <c r="K424" s="5" t="n">
        <f aca="false">IF($D424=const_zero,MIN(class_series_e_invested_usd,MAX(const_zero,$A424-SUM($J424:$J424))),const_zero)</f>
        <v>0</v>
      </c>
      <c r="L424" s="5" t="n">
        <f aca="false">IF($E424=const_zero,MIN(class_series_d_invested_usd,MAX(const_zero,$A424-SUM($J424:$K424))),const_zero)</f>
        <v>100000000</v>
      </c>
      <c r="M424" s="5" t="n">
        <f aca="false">IF($F424=const_zero,MIN(class_series_c_invested_usd,MAX(const_zero,$A424-SUM($J424:$L424))),const_zero)</f>
        <v>60000000</v>
      </c>
      <c r="N424" s="5" t="n">
        <f aca="false">IF($G424=const_zero,MIN(class_series_b_invested_usd,MAX(const_zero,$A424-SUM($J424:$M424))),const_zero)</f>
        <v>0</v>
      </c>
      <c r="O424" s="5" t="n">
        <f aca="false">IF($H424=const_zero,MIN(class_series_a_invested_usd,MAX(const_zero,$A424-SUM($J424:$N424))),const_zero)</f>
        <v>0</v>
      </c>
      <c r="P424" s="5" t="n">
        <f aca="false">IF($I424=const_zero,MIN(class_seed_invested_usd,MAX(const_zero,$A424-SUM($J424:$O424))),const_zero)</f>
        <v>0</v>
      </c>
      <c r="Q424" s="5" t="n">
        <f aca="false">MAX(const_zero,$A424-SUM($J424:$P424))</f>
        <v>1810000000</v>
      </c>
      <c r="R424" s="9" t="n">
        <f aca="false">common_rsa_total+'Pro-Forma'!$B$10+'Pro-Forma'!$B$11+IF($C424=const_one,'Pro-Forma'!$B$5,const_zero)+IF($D424=const_one,'Pro-Forma'!$F$27,const_zero)+IF($E424=const_one,'Pro-Forma'!$F$26,const_zero)+IF($F424=const_one,'Pro-Forma'!$F$25,const_zero)+IF($G424=const_one,'Pro-Forma'!$F$24,const_zero)+IF($H424=const_one,'Pro-Forma'!$F$23,const_zero)+IF($I424=const_one,'Pro-Forma'!$F$22,const_zero)</f>
        <v>28413833.1063222</v>
      </c>
      <c r="S424" s="23" t="b">
        <f aca="false">IF($R424&gt;const_zero,--($Q424&gt;option_strike_usd*$R424),const_zero)</f>
        <v>1</v>
      </c>
      <c r="T424" s="7" t="n">
        <f aca="false">IF($R424&gt;const_zero,IF($S424=const_one,($Q424+option_strike_usd*pre_f_options_issued)/($R424+pre_f_options_issued),$Q424/$R424),const_zero)</f>
        <v>58.6307105225758</v>
      </c>
      <c r="U424" s="5" t="n">
        <f aca="false">IF($C424=const_one,'Pro-Forma'!$B$5*$T424,const_zero)</f>
        <v>0</v>
      </c>
      <c r="V424" s="5" t="n">
        <f aca="false">IF($D424=const_one,'Pro-Forma'!$F$27*$T424,const_zero)</f>
        <v>359600925.722607</v>
      </c>
      <c r="W424" s="5" t="n">
        <f aca="false">IF($E424=const_one,'Pro-Forma'!$F$26*$T424,const_zero)</f>
        <v>0</v>
      </c>
      <c r="X424" s="5" t="n">
        <f aca="false">IF($F424=const_one,'Pro-Forma'!$F$25*$T424,const_zero)</f>
        <v>0</v>
      </c>
      <c r="Y424" s="5" t="n">
        <f aca="false">IF($G424=const_one,'Pro-Forma'!$F$24*$T424,const_zero)</f>
        <v>175892131.567727</v>
      </c>
      <c r="Z424" s="5" t="n">
        <f aca="false">IF($H424=const_one,'Pro-Forma'!$F$23*$T424,const_zero)</f>
        <v>293153552.612879</v>
      </c>
      <c r="AA424" s="5" t="n">
        <f aca="false">IF($I424=const_one,'Pro-Forma'!$F$22*$T424,const_zero)</f>
        <v>293153552.612879</v>
      </c>
      <c r="AB424" s="5" t="n">
        <f aca="false">('Pro-Forma'!$B$10+'Pro-Forma'!$B$11)*$T424</f>
        <v>16446666.4742857</v>
      </c>
      <c r="AC424" s="5" t="n">
        <f aca="false">common_rsa_total*$T424</f>
        <v>527676394.703182</v>
      </c>
      <c r="AD424" s="5" t="n">
        <f aca="false">IF($S424=const_one,pre_f_options_issued*($T424-option_strike_usd),const_zero)</f>
        <v>144076776.30644</v>
      </c>
      <c r="AE424" s="5" t="n">
        <f aca="false">J424+U424</f>
        <v>30000000</v>
      </c>
      <c r="AF424" s="5" t="n">
        <f aca="false">K424+V424</f>
        <v>359600925.722607</v>
      </c>
      <c r="AG424" s="5" t="n">
        <f aca="false">L424+W424</f>
        <v>100000000</v>
      </c>
      <c r="AH424" s="5" t="n">
        <f aca="false">M424+X424</f>
        <v>60000000</v>
      </c>
      <c r="AI424" s="5" t="n">
        <f aca="false">N424+Y424</f>
        <v>175892131.567727</v>
      </c>
      <c r="AJ424" s="5" t="n">
        <f aca="false">O424+Z424</f>
        <v>293153552.612879</v>
      </c>
      <c r="AK424" s="5" t="n">
        <f aca="false">P424+AA424</f>
        <v>293153552.612879</v>
      </c>
      <c r="AL424" s="5" t="n">
        <f aca="false">INDEX($AE$310:$AE$437,$B424-$C424*1+const_one)</f>
        <v>30000000</v>
      </c>
      <c r="AM424" s="5" t="n">
        <f aca="false">INDEX($AF$310:$AF$437,$B424-$D424*2+const_one)</f>
        <v>300000000</v>
      </c>
      <c r="AN424" s="5" t="n">
        <f aca="false">INDEX($AG$310:$AG$437,$B424-$E424*4+const_one)</f>
        <v>100000000</v>
      </c>
      <c r="AO424" s="5" t="n">
        <f aca="false">INDEX($AH$310:$AH$437,$B424-$F424*8+const_one)</f>
        <v>60000000</v>
      </c>
      <c r="AP424" s="5" t="n">
        <f aca="false">INDEX($AI$310:$AI$437,$B424-$G424*16+const_one)</f>
        <v>30000000</v>
      </c>
      <c r="AQ424" s="5" t="n">
        <f aca="false">INDEX($AJ$310:$AJ$437,$B424-$H424*32+const_one)</f>
        <v>15000000</v>
      </c>
      <c r="AR424" s="5" t="n">
        <f aca="false">INDEX($AK$310:$AK$437,$B424-$I424*64+const_one)</f>
        <v>5000000</v>
      </c>
      <c r="AS424" s="5" t="n">
        <f aca="false">INDEX($AE$310:$AE$437,$B424+(const_one-$C424)*1+const_one)</f>
        <v>46323412.4029993</v>
      </c>
      <c r="AT424" s="5" t="n">
        <f aca="false">INDEX($AF$310:$AF$437,$B424+(const_one-$D424)*2+const_one)</f>
        <v>359600925.722607</v>
      </c>
      <c r="AU424" s="5" t="n">
        <f aca="false">INDEX($AG$310:$AG$437,$B424+(const_one-$E424)*4+const_one)</f>
        <v>101557846.820485</v>
      </c>
      <c r="AV424" s="5" t="n">
        <f aca="false">INDEX($AH$310:$AH$437,$B424+(const_one-$F424)*8+const_one)</f>
        <v>134898916.785026</v>
      </c>
      <c r="AW424" s="5" t="n">
        <f aca="false">INDEX($AI$310:$AI$437,$B424+(const_one-$G424)*16+const_one)</f>
        <v>175892131.567727</v>
      </c>
      <c r="AX424" s="5" t="n">
        <f aca="false">INDEX($AJ$310:$AJ$437,$B424+(const_one-$H424)*32+const_one)</f>
        <v>293153552.612879</v>
      </c>
      <c r="AY424" s="5" t="n">
        <f aca="false">INDEX($AK$310:$AK$437,$B424+(const_one-$I424)*64+const_one)</f>
        <v>293153552.612879</v>
      </c>
      <c r="AZ424" s="5" t="n">
        <f aca="false">--($C424=--(AS424&gt;AL424))</f>
        <v>0</v>
      </c>
      <c r="BA424" s="5" t="n">
        <f aca="false">--($D424=--(AT424&gt;AM424))</f>
        <v>1</v>
      </c>
      <c r="BB424" s="5" t="n">
        <f aca="false">--($E424=--(AU424&gt;AN424))</f>
        <v>0</v>
      </c>
      <c r="BC424" s="5" t="n">
        <f aca="false">--($F424=--(AV424&gt;AO424))</f>
        <v>0</v>
      </c>
      <c r="BD424" s="5" t="n">
        <f aca="false">--($G424=--(AW424&gt;AP424))</f>
        <v>1</v>
      </c>
      <c r="BE424" s="5" t="n">
        <f aca="false">--($H424=--(AX424&gt;AQ424))</f>
        <v>1</v>
      </c>
      <c r="BF424" s="5" t="n">
        <f aca="false">--($I424=--(AY424&gt;AR424))</f>
        <v>1</v>
      </c>
      <c r="BG424" s="5" t="n">
        <f aca="false">SUM(AZ424:BF424)</f>
        <v>4</v>
      </c>
      <c r="BH424" s="5" t="n">
        <f aca="false">SUM(AE424:AK424)+AB424+AC424+AD424</f>
        <v>2000000000</v>
      </c>
    </row>
    <row r="425" customFormat="false" ht="15" hidden="true" customHeight="false" outlineLevel="0" collapsed="false">
      <c r="A425" s="5" t="n">
        <f aca="false">exit_value_3_usd</f>
        <v>2000000000</v>
      </c>
      <c r="B425" s="2" t="n">
        <f aca="false">ROW()-ROW($B$310)</f>
        <v>115</v>
      </c>
      <c r="C425" s="2" t="n">
        <f aca="false">MOD(QUOTIENT($B425,1),2)</f>
        <v>1</v>
      </c>
      <c r="D425" s="2" t="n">
        <f aca="false">MOD(QUOTIENT($B425,2),2)</f>
        <v>1</v>
      </c>
      <c r="E425" s="2" t="n">
        <f aca="false">MOD(QUOTIENT($B425,4),2)</f>
        <v>0</v>
      </c>
      <c r="F425" s="2" t="n">
        <f aca="false">MOD(QUOTIENT($B425,8),2)</f>
        <v>0</v>
      </c>
      <c r="G425" s="2" t="n">
        <f aca="false">MOD(QUOTIENT($B425,16),2)</f>
        <v>1</v>
      </c>
      <c r="H425" s="2" t="n">
        <f aca="false">MOD(QUOTIENT($B425,32),2)</f>
        <v>1</v>
      </c>
      <c r="I425" s="2" t="n">
        <f aca="false">MOD(QUOTIENT($B425,64),2)</f>
        <v>1</v>
      </c>
      <c r="J425" s="5" t="n">
        <f aca="false">IF($C425=const_zero,MIN(class_series_f_invested_usd,MAX(const_zero,$A425)),const_zero)</f>
        <v>0</v>
      </c>
      <c r="K425" s="5" t="n">
        <f aca="false">IF($D425=const_zero,MIN(class_series_e_invested_usd,MAX(const_zero,$A425-SUM($J425:$J425))),const_zero)</f>
        <v>0</v>
      </c>
      <c r="L425" s="5" t="n">
        <f aca="false">IF($E425=const_zero,MIN(class_series_d_invested_usd,MAX(const_zero,$A425-SUM($J425:$K425))),const_zero)</f>
        <v>100000000</v>
      </c>
      <c r="M425" s="5" t="n">
        <f aca="false">IF($F425=const_zero,MIN(class_series_c_invested_usd,MAX(const_zero,$A425-SUM($J425:$L425))),const_zero)</f>
        <v>60000000</v>
      </c>
      <c r="N425" s="5" t="n">
        <f aca="false">IF($G425=const_zero,MIN(class_series_b_invested_usd,MAX(const_zero,$A425-SUM($J425:$M425))),const_zero)</f>
        <v>0</v>
      </c>
      <c r="O425" s="5" t="n">
        <f aca="false">IF($H425=const_zero,MIN(class_series_a_invested_usd,MAX(const_zero,$A425-SUM($J425:$N425))),const_zero)</f>
        <v>0</v>
      </c>
      <c r="P425" s="5" t="n">
        <f aca="false">IF($I425=const_zero,MIN(class_seed_invested_usd,MAX(const_zero,$A425-SUM($J425:$O425))),const_zero)</f>
        <v>0</v>
      </c>
      <c r="Q425" s="5" t="n">
        <f aca="false">MAX(const_zero,$A425-SUM($J425:$P425))</f>
        <v>1840000000</v>
      </c>
      <c r="R425" s="9" t="n">
        <f aca="false">common_rsa_total+'Pro-Forma'!$B$10+'Pro-Forma'!$B$11+IF($C425=const_one,'Pro-Forma'!$B$5,const_zero)+IF($D425=const_one,'Pro-Forma'!$F$27,const_zero)+IF($E425=const_one,'Pro-Forma'!$F$26,const_zero)+IF($F425=const_one,'Pro-Forma'!$F$25,const_zero)+IF($G425=const_one,'Pro-Forma'!$F$24,const_zero)+IF($H425=const_one,'Pro-Forma'!$F$23,const_zero)+IF($I425=const_one,'Pro-Forma'!$F$22,const_zero)</f>
        <v>29211101.1755256</v>
      </c>
      <c r="S425" s="23" t="b">
        <f aca="false">IF($R425&gt;const_zero,--($Q425&gt;option_strike_usd*$R425),const_zero)</f>
        <v>1</v>
      </c>
      <c r="T425" s="7" t="n">
        <f aca="false">IF($R425&gt;const_zero,IF($S425=const_one,($Q425+option_strike_usd*pre_f_options_issued)/($R425+pre_f_options_issued),$Q425/$R425),const_zero)</f>
        <v>58.1026811336981</v>
      </c>
      <c r="U425" s="5" t="n">
        <f aca="false">IF($C425=const_one,'Pro-Forma'!$B$5*$T425,const_zero)</f>
        <v>46323412.4029993</v>
      </c>
      <c r="V425" s="5" t="n">
        <f aca="false">IF($D425=const_one,'Pro-Forma'!$F$27*$T425,const_zero)</f>
        <v>356362352.364775</v>
      </c>
      <c r="W425" s="5" t="n">
        <f aca="false">IF($E425=const_one,'Pro-Forma'!$F$26*$T425,const_zero)</f>
        <v>0</v>
      </c>
      <c r="X425" s="5" t="n">
        <f aca="false">IF($F425=const_one,'Pro-Forma'!$F$25*$T425,const_zero)</f>
        <v>0</v>
      </c>
      <c r="Y425" s="5" t="n">
        <f aca="false">IF($G425=const_one,'Pro-Forma'!$F$24*$T425,const_zero)</f>
        <v>174308043.401094</v>
      </c>
      <c r="Z425" s="5" t="n">
        <f aca="false">IF($H425=const_one,'Pro-Forma'!$F$23*$T425,const_zero)</f>
        <v>290513405.66849</v>
      </c>
      <c r="AA425" s="5" t="n">
        <f aca="false">IF($I425=const_one,'Pro-Forma'!$F$22*$T425,const_zero)</f>
        <v>290513405.66849</v>
      </c>
      <c r="AB425" s="5" t="n">
        <f aca="false">('Pro-Forma'!$B$10+'Pro-Forma'!$B$11)*$T425</f>
        <v>16298547.4566226</v>
      </c>
      <c r="AC425" s="5" t="n">
        <f aca="false">common_rsa_total*$T425</f>
        <v>522924130.203283</v>
      </c>
      <c r="AD425" s="5" t="n">
        <f aca="false">IF($S425=const_one,pre_f_options_issued*($T425-option_strike_usd),const_zero)</f>
        <v>142756702.834245</v>
      </c>
      <c r="AE425" s="5" t="n">
        <f aca="false">J425+U425</f>
        <v>46323412.4029993</v>
      </c>
      <c r="AF425" s="5" t="n">
        <f aca="false">K425+V425</f>
        <v>356362352.364775</v>
      </c>
      <c r="AG425" s="5" t="n">
        <f aca="false">L425+W425</f>
        <v>100000000</v>
      </c>
      <c r="AH425" s="5" t="n">
        <f aca="false">M425+X425</f>
        <v>60000000</v>
      </c>
      <c r="AI425" s="5" t="n">
        <f aca="false">N425+Y425</f>
        <v>174308043.401094</v>
      </c>
      <c r="AJ425" s="5" t="n">
        <f aca="false">O425+Z425</f>
        <v>290513405.66849</v>
      </c>
      <c r="AK425" s="5" t="n">
        <f aca="false">P425+AA425</f>
        <v>290513405.66849</v>
      </c>
      <c r="AL425" s="5" t="n">
        <f aca="false">INDEX($AE$310:$AE$437,$B425-$C425*1+const_one)</f>
        <v>30000000</v>
      </c>
      <c r="AM425" s="5" t="n">
        <f aca="false">INDEX($AF$310:$AF$437,$B425-$D425*2+const_one)</f>
        <v>300000000</v>
      </c>
      <c r="AN425" s="5" t="n">
        <f aca="false">INDEX($AG$310:$AG$437,$B425-$E425*4+const_one)</f>
        <v>100000000</v>
      </c>
      <c r="AO425" s="5" t="n">
        <f aca="false">INDEX($AH$310:$AH$437,$B425-$F425*8+const_one)</f>
        <v>60000000</v>
      </c>
      <c r="AP425" s="5" t="n">
        <f aca="false">INDEX($AI$310:$AI$437,$B425-$G425*16+const_one)</f>
        <v>30000000</v>
      </c>
      <c r="AQ425" s="5" t="n">
        <f aca="false">INDEX($AJ$310:$AJ$437,$B425-$H425*32+const_one)</f>
        <v>15000000</v>
      </c>
      <c r="AR425" s="5" t="n">
        <f aca="false">INDEX($AK$310:$AK$437,$B425-$I425*64+const_one)</f>
        <v>5000000</v>
      </c>
      <c r="AS425" s="5" t="n">
        <f aca="false">INDEX($AE$310:$AE$437,$B425+(const_one-$C425)*1+const_one)</f>
        <v>46323412.4029993</v>
      </c>
      <c r="AT425" s="5" t="n">
        <f aca="false">INDEX($AF$310:$AF$437,$B425+(const_one-$D425)*2+const_one)</f>
        <v>356362352.364775</v>
      </c>
      <c r="AU425" s="5" t="n">
        <f aca="false">INDEX($AG$310:$AG$437,$B425+(const_one-$E425)*4+const_one)</f>
        <v>100691962.47562</v>
      </c>
      <c r="AV425" s="5" t="n">
        <f aca="false">INDEX($AH$310:$AH$437,$B425+(const_one-$F425)*8+const_one)</f>
        <v>133856716.513041</v>
      </c>
      <c r="AW425" s="5" t="n">
        <f aca="false">INDEX($AI$310:$AI$437,$B425+(const_one-$G425)*16+const_one)</f>
        <v>174308043.401094</v>
      </c>
      <c r="AX425" s="5" t="n">
        <f aca="false">INDEX($AJ$310:$AJ$437,$B425+(const_one-$H425)*32+const_one)</f>
        <v>290513405.66849</v>
      </c>
      <c r="AY425" s="5" t="n">
        <f aca="false">INDEX($AK$310:$AK$437,$B425+(const_one-$I425)*64+const_one)</f>
        <v>290513405.66849</v>
      </c>
      <c r="AZ425" s="5" t="n">
        <f aca="false">--($C425=--(AS425&gt;AL425))</f>
        <v>1</v>
      </c>
      <c r="BA425" s="5" t="n">
        <f aca="false">--($D425=--(AT425&gt;AM425))</f>
        <v>1</v>
      </c>
      <c r="BB425" s="5" t="n">
        <f aca="false">--($E425=--(AU425&gt;AN425))</f>
        <v>0</v>
      </c>
      <c r="BC425" s="5" t="n">
        <f aca="false">--($F425=--(AV425&gt;AO425))</f>
        <v>0</v>
      </c>
      <c r="BD425" s="5" t="n">
        <f aca="false">--($G425=--(AW425&gt;AP425))</f>
        <v>1</v>
      </c>
      <c r="BE425" s="5" t="n">
        <f aca="false">--($H425=--(AX425&gt;AQ425))</f>
        <v>1</v>
      </c>
      <c r="BF425" s="5" t="n">
        <f aca="false">--($I425=--(AY425&gt;AR425))</f>
        <v>1</v>
      </c>
      <c r="BG425" s="5" t="n">
        <f aca="false">SUM(AZ425:BF425)</f>
        <v>5</v>
      </c>
      <c r="BH425" s="5" t="n">
        <f aca="false">SUM(AE425:AK425)+AB425+AC425+AD425</f>
        <v>2000000000</v>
      </c>
    </row>
    <row r="426" customFormat="false" ht="15" hidden="true" customHeight="false" outlineLevel="0" collapsed="false">
      <c r="A426" s="5" t="n">
        <f aca="false">exit_value_3_usd</f>
        <v>2000000000</v>
      </c>
      <c r="B426" s="2" t="n">
        <f aca="false">ROW()-ROW($B$310)</f>
        <v>116</v>
      </c>
      <c r="C426" s="2" t="n">
        <f aca="false">MOD(QUOTIENT($B426,1),2)</f>
        <v>0</v>
      </c>
      <c r="D426" s="2" t="n">
        <f aca="false">MOD(QUOTIENT($B426,2),2)</f>
        <v>0</v>
      </c>
      <c r="E426" s="2" t="n">
        <f aca="false">MOD(QUOTIENT($B426,4),2)</f>
        <v>1</v>
      </c>
      <c r="F426" s="2" t="n">
        <f aca="false">MOD(QUOTIENT($B426,8),2)</f>
        <v>0</v>
      </c>
      <c r="G426" s="2" t="n">
        <f aca="false">MOD(QUOTIENT($B426,16),2)</f>
        <v>1</v>
      </c>
      <c r="H426" s="2" t="n">
        <f aca="false">MOD(QUOTIENT($B426,32),2)</f>
        <v>1</v>
      </c>
      <c r="I426" s="2" t="n">
        <f aca="false">MOD(QUOTIENT($B426,64),2)</f>
        <v>1</v>
      </c>
      <c r="J426" s="5" t="n">
        <f aca="false">IF($C426=const_zero,MIN(class_series_f_invested_usd,MAX(const_zero,$A426)),const_zero)</f>
        <v>30000000</v>
      </c>
      <c r="K426" s="5" t="n">
        <f aca="false">IF($D426=const_zero,MIN(class_series_e_invested_usd,MAX(const_zero,$A426-SUM($J426:$J426))),const_zero)</f>
        <v>300000000</v>
      </c>
      <c r="L426" s="5" t="n">
        <f aca="false">IF($E426=const_zero,MIN(class_series_d_invested_usd,MAX(const_zero,$A426-SUM($J426:$K426))),const_zero)</f>
        <v>0</v>
      </c>
      <c r="M426" s="5" t="n">
        <f aca="false">IF($F426=const_zero,MIN(class_series_c_invested_usd,MAX(const_zero,$A426-SUM($J426:$L426))),const_zero)</f>
        <v>60000000</v>
      </c>
      <c r="N426" s="5" t="n">
        <f aca="false">IF($G426=const_zero,MIN(class_series_b_invested_usd,MAX(const_zero,$A426-SUM($J426:$M426))),const_zero)</f>
        <v>0</v>
      </c>
      <c r="O426" s="5" t="n">
        <f aca="false">IF($H426=const_zero,MIN(class_series_a_invested_usd,MAX(const_zero,$A426-SUM($J426:$N426))),const_zero)</f>
        <v>0</v>
      </c>
      <c r="P426" s="5" t="n">
        <f aca="false">IF($I426=const_zero,MIN(class_seed_invested_usd,MAX(const_zero,$A426-SUM($J426:$O426))),const_zero)</f>
        <v>0</v>
      </c>
      <c r="Q426" s="5" t="n">
        <f aca="false">MAX(const_zero,$A426-SUM($J426:$P426))</f>
        <v>1610000000</v>
      </c>
      <c r="R426" s="9" t="n">
        <f aca="false">common_rsa_total+'Pro-Forma'!$B$10+'Pro-Forma'!$B$11+IF($C426=const_one,'Pro-Forma'!$B$5,const_zero)+IF($D426=const_one,'Pro-Forma'!$F$27,const_zero)+IF($E426=const_one,'Pro-Forma'!$F$26,const_zero)+IF($F426=const_one,'Pro-Forma'!$F$25,const_zero)+IF($G426=const_one,'Pro-Forma'!$F$24,const_zero)+IF($H426=const_one,'Pro-Forma'!$F$23,const_zero)+IF($I426=const_one,'Pro-Forma'!$F$22,const_zero)</f>
        <v>24014164.1892672</v>
      </c>
      <c r="S426" s="23" t="b">
        <f aca="false">IF($R426&gt;const_zero,--($Q426&gt;option_strike_usd*$R426),const_zero)</f>
        <v>1</v>
      </c>
      <c r="T426" s="7" t="n">
        <f aca="false">IF($R426&gt;const_zero,IF($S426=const_one,($Q426+option_strike_usd*pre_f_options_issued)/($R426+pre_f_options_issued),$Q426/$R426),const_zero)</f>
        <v>60.8165502970195</v>
      </c>
      <c r="U426" s="5" t="n">
        <f aca="false">IF($C426=const_one,'Pro-Forma'!$B$5*$T426,const_zero)</f>
        <v>0</v>
      </c>
      <c r="V426" s="5" t="n">
        <f aca="false">IF($D426=const_one,'Pro-Forma'!$F$27*$T426,const_zero)</f>
        <v>0</v>
      </c>
      <c r="W426" s="5" t="n">
        <f aca="false">IF($E426=const_one,'Pro-Forma'!$F$26*$T426,const_zero)</f>
        <v>105434695.149893</v>
      </c>
      <c r="X426" s="5" t="n">
        <f aca="false">IF($F426=const_one,'Pro-Forma'!$F$25*$T426,const_zero)</f>
        <v>0</v>
      </c>
      <c r="Y426" s="5" t="n">
        <f aca="false">IF($G426=const_one,'Pro-Forma'!$F$24*$T426,const_zero)</f>
        <v>182449650.891058</v>
      </c>
      <c r="Z426" s="5" t="n">
        <f aca="false">IF($H426=const_one,'Pro-Forma'!$F$23*$T426,const_zero)</f>
        <v>304082751.485097</v>
      </c>
      <c r="AA426" s="5" t="n">
        <f aca="false">IF($I426=const_one,'Pro-Forma'!$F$22*$T426,const_zero)</f>
        <v>304082751.485097</v>
      </c>
      <c r="AB426" s="5" t="n">
        <f aca="false">('Pro-Forma'!$B$10+'Pro-Forma'!$B$11)*$T426</f>
        <v>17059822.5731302</v>
      </c>
      <c r="AC426" s="5" t="n">
        <f aca="false">common_rsa_total*$T426</f>
        <v>547348952.673175</v>
      </c>
      <c r="AD426" s="5" t="n">
        <f aca="false">IF($S426=const_one,pre_f_options_issued*($T426-option_strike_usd),const_zero)</f>
        <v>149541375.742549</v>
      </c>
      <c r="AE426" s="5" t="n">
        <f aca="false">J426+U426</f>
        <v>30000000</v>
      </c>
      <c r="AF426" s="5" t="n">
        <f aca="false">K426+V426</f>
        <v>300000000</v>
      </c>
      <c r="AG426" s="5" t="n">
        <f aca="false">L426+W426</f>
        <v>105434695.149893</v>
      </c>
      <c r="AH426" s="5" t="n">
        <f aca="false">M426+X426</f>
        <v>60000000</v>
      </c>
      <c r="AI426" s="5" t="n">
        <f aca="false">N426+Y426</f>
        <v>182449650.891058</v>
      </c>
      <c r="AJ426" s="5" t="n">
        <f aca="false">O426+Z426</f>
        <v>304082751.485097</v>
      </c>
      <c r="AK426" s="5" t="n">
        <f aca="false">P426+AA426</f>
        <v>304082751.485097</v>
      </c>
      <c r="AL426" s="5" t="n">
        <f aca="false">INDEX($AE$310:$AE$437,$B426-$C426*1+const_one)</f>
        <v>30000000</v>
      </c>
      <c r="AM426" s="5" t="n">
        <f aca="false">INDEX($AF$310:$AF$437,$B426-$D426*2+const_one)</f>
        <v>300000000</v>
      </c>
      <c r="AN426" s="5" t="n">
        <f aca="false">INDEX($AG$310:$AG$437,$B426-$E426*4+const_one)</f>
        <v>100000000</v>
      </c>
      <c r="AO426" s="5" t="n">
        <f aca="false">INDEX($AH$310:$AH$437,$B426-$F426*8+const_one)</f>
        <v>60000000</v>
      </c>
      <c r="AP426" s="5" t="n">
        <f aca="false">INDEX($AI$310:$AI$437,$B426-$G426*16+const_one)</f>
        <v>30000000</v>
      </c>
      <c r="AQ426" s="5" t="n">
        <f aca="false">INDEX($AJ$310:$AJ$437,$B426-$H426*32+const_one)</f>
        <v>15000000</v>
      </c>
      <c r="AR426" s="5" t="n">
        <f aca="false">INDEX($AK$310:$AK$437,$B426-$I426*64+const_one)</f>
        <v>5000000</v>
      </c>
      <c r="AS426" s="5" t="n">
        <f aca="false">INDEX($AE$310:$AE$437,$B426+(const_one-$C426)*1+const_one)</f>
        <v>47947423.3087979</v>
      </c>
      <c r="AT426" s="5" t="n">
        <f aca="false">INDEX($AF$310:$AF$437,$B426+(const_one-$D426)*2+const_one)</f>
        <v>359291848.117762</v>
      </c>
      <c r="AU426" s="5" t="n">
        <f aca="false">INDEX($AG$310:$AG$437,$B426+(const_one-$E426)*4+const_one)</f>
        <v>105434695.149893</v>
      </c>
      <c r="AV426" s="5" t="n">
        <f aca="false">INDEX($AH$310:$AH$437,$B426+(const_one-$F426)*8+const_one)</f>
        <v>138824694.143847</v>
      </c>
      <c r="AW426" s="5" t="n">
        <f aca="false">INDEX($AI$310:$AI$437,$B426+(const_one-$G426)*16+const_one)</f>
        <v>182449650.891058</v>
      </c>
      <c r="AX426" s="5" t="n">
        <f aca="false">INDEX($AJ$310:$AJ$437,$B426+(const_one-$H426)*32+const_one)</f>
        <v>304082751.485097</v>
      </c>
      <c r="AY426" s="5" t="n">
        <f aca="false">INDEX($AK$310:$AK$437,$B426+(const_one-$I426)*64+const_one)</f>
        <v>304082751.485097</v>
      </c>
      <c r="AZ426" s="5" t="n">
        <f aca="false">--($C426=--(AS426&gt;AL426))</f>
        <v>0</v>
      </c>
      <c r="BA426" s="5" t="n">
        <f aca="false">--($D426=--(AT426&gt;AM426))</f>
        <v>0</v>
      </c>
      <c r="BB426" s="5" t="n">
        <f aca="false">--($E426=--(AU426&gt;AN426))</f>
        <v>1</v>
      </c>
      <c r="BC426" s="5" t="n">
        <f aca="false">--($F426=--(AV426&gt;AO426))</f>
        <v>0</v>
      </c>
      <c r="BD426" s="5" t="n">
        <f aca="false">--($G426=--(AW426&gt;AP426))</f>
        <v>1</v>
      </c>
      <c r="BE426" s="5" t="n">
        <f aca="false">--($H426=--(AX426&gt;AQ426))</f>
        <v>1</v>
      </c>
      <c r="BF426" s="5" t="n">
        <f aca="false">--($I426=--(AY426&gt;AR426))</f>
        <v>1</v>
      </c>
      <c r="BG426" s="5" t="n">
        <f aca="false">SUM(AZ426:BF426)</f>
        <v>4</v>
      </c>
      <c r="BH426" s="5" t="n">
        <f aca="false">SUM(AE426:AK426)+AB426+AC426+AD426</f>
        <v>2000000000</v>
      </c>
    </row>
    <row r="427" customFormat="false" ht="15" hidden="true" customHeight="false" outlineLevel="0" collapsed="false">
      <c r="A427" s="5" t="n">
        <f aca="false">exit_value_3_usd</f>
        <v>2000000000</v>
      </c>
      <c r="B427" s="2" t="n">
        <f aca="false">ROW()-ROW($B$310)</f>
        <v>117</v>
      </c>
      <c r="C427" s="2" t="n">
        <f aca="false">MOD(QUOTIENT($B427,1),2)</f>
        <v>1</v>
      </c>
      <c r="D427" s="2" t="n">
        <f aca="false">MOD(QUOTIENT($B427,2),2)</f>
        <v>0</v>
      </c>
      <c r="E427" s="2" t="n">
        <f aca="false">MOD(QUOTIENT($B427,4),2)</f>
        <v>1</v>
      </c>
      <c r="F427" s="2" t="n">
        <f aca="false">MOD(QUOTIENT($B427,8),2)</f>
        <v>0</v>
      </c>
      <c r="G427" s="2" t="n">
        <f aca="false">MOD(QUOTIENT($B427,16),2)</f>
        <v>1</v>
      </c>
      <c r="H427" s="2" t="n">
        <f aca="false">MOD(QUOTIENT($B427,32),2)</f>
        <v>1</v>
      </c>
      <c r="I427" s="2" t="n">
        <f aca="false">MOD(QUOTIENT($B427,64),2)</f>
        <v>1</v>
      </c>
      <c r="J427" s="5" t="n">
        <f aca="false">IF($C427=const_zero,MIN(class_series_f_invested_usd,MAX(const_zero,$A427)),const_zero)</f>
        <v>0</v>
      </c>
      <c r="K427" s="5" t="n">
        <f aca="false">IF($D427=const_zero,MIN(class_series_e_invested_usd,MAX(const_zero,$A427-SUM($J427:$J427))),const_zero)</f>
        <v>300000000</v>
      </c>
      <c r="L427" s="5" t="n">
        <f aca="false">IF($E427=const_zero,MIN(class_series_d_invested_usd,MAX(const_zero,$A427-SUM($J427:$K427))),const_zero)</f>
        <v>0</v>
      </c>
      <c r="M427" s="5" t="n">
        <f aca="false">IF($F427=const_zero,MIN(class_series_c_invested_usd,MAX(const_zero,$A427-SUM($J427:$L427))),const_zero)</f>
        <v>60000000</v>
      </c>
      <c r="N427" s="5" t="n">
        <f aca="false">IF($G427=const_zero,MIN(class_series_b_invested_usd,MAX(const_zero,$A427-SUM($J427:$M427))),const_zero)</f>
        <v>0</v>
      </c>
      <c r="O427" s="5" t="n">
        <f aca="false">IF($H427=const_zero,MIN(class_series_a_invested_usd,MAX(const_zero,$A427-SUM($J427:$N427))),const_zero)</f>
        <v>0</v>
      </c>
      <c r="P427" s="5" t="n">
        <f aca="false">IF($I427=const_zero,MIN(class_seed_invested_usd,MAX(const_zero,$A427-SUM($J427:$O427))),const_zero)</f>
        <v>0</v>
      </c>
      <c r="Q427" s="5" t="n">
        <f aca="false">MAX(const_zero,$A427-SUM($J427:$P427))</f>
        <v>1640000000</v>
      </c>
      <c r="R427" s="9" t="n">
        <f aca="false">common_rsa_total+'Pro-Forma'!$B$10+'Pro-Forma'!$B$11+IF($C427=const_one,'Pro-Forma'!$B$5,const_zero)+IF($D427=const_one,'Pro-Forma'!$F$27,const_zero)+IF($E427=const_one,'Pro-Forma'!$F$26,const_zero)+IF($F427=const_one,'Pro-Forma'!$F$25,const_zero)+IF($G427=const_one,'Pro-Forma'!$F$24,const_zero)+IF($H427=const_one,'Pro-Forma'!$F$23,const_zero)+IF($I427=const_one,'Pro-Forma'!$F$22,const_zero)</f>
        <v>24811432.2584705</v>
      </c>
      <c r="S427" s="23" t="b">
        <f aca="false">IF($R427&gt;const_zero,--($Q427&gt;option_strike_usd*$R427),const_zero)</f>
        <v>1</v>
      </c>
      <c r="T427" s="7" t="n">
        <f aca="false">IF($R427&gt;const_zero,IF($S427=const_one,($Q427+option_strike_usd*pre_f_options_issued)/($R427+pre_f_options_issued),$Q427/$R427),const_zero)</f>
        <v>60.1396508412915</v>
      </c>
      <c r="U427" s="5" t="n">
        <f aca="false">IF($C427=const_one,'Pro-Forma'!$B$5*$T427,const_zero)</f>
        <v>47947423.3087979</v>
      </c>
      <c r="V427" s="5" t="n">
        <f aca="false">IF($D427=const_one,'Pro-Forma'!$F$27*$T427,const_zero)</f>
        <v>0</v>
      </c>
      <c r="W427" s="5" t="n">
        <f aca="false">IF($E427=const_one,'Pro-Forma'!$F$26*$T427,const_zero)</f>
        <v>104261187.487698</v>
      </c>
      <c r="X427" s="5" t="n">
        <f aca="false">IF($F427=const_one,'Pro-Forma'!$F$25*$T427,const_zero)</f>
        <v>0</v>
      </c>
      <c r="Y427" s="5" t="n">
        <f aca="false">IF($G427=const_one,'Pro-Forma'!$F$24*$T427,const_zero)</f>
        <v>180418952.523874</v>
      </c>
      <c r="Z427" s="5" t="n">
        <f aca="false">IF($H427=const_one,'Pro-Forma'!$F$23*$T427,const_zero)</f>
        <v>300698254.206457</v>
      </c>
      <c r="AA427" s="5" t="n">
        <f aca="false">IF($I427=const_one,'Pro-Forma'!$F$22*$T427,const_zero)</f>
        <v>300698254.206457</v>
      </c>
      <c r="AB427" s="5" t="n">
        <f aca="false">('Pro-Forma'!$B$10+'Pro-Forma'!$B$11)*$T427</f>
        <v>16869943.5918632</v>
      </c>
      <c r="AC427" s="5" t="n">
        <f aca="false">common_rsa_total*$T427</f>
        <v>541256857.571623</v>
      </c>
      <c r="AD427" s="5" t="n">
        <f aca="false">IF($S427=const_one,pre_f_options_issued*($T427-option_strike_usd),const_zero)</f>
        <v>147849127.103229</v>
      </c>
      <c r="AE427" s="5" t="n">
        <f aca="false">J427+U427</f>
        <v>47947423.3087979</v>
      </c>
      <c r="AF427" s="5" t="n">
        <f aca="false">K427+V427</f>
        <v>300000000</v>
      </c>
      <c r="AG427" s="5" t="n">
        <f aca="false">L427+W427</f>
        <v>104261187.487698</v>
      </c>
      <c r="AH427" s="5" t="n">
        <f aca="false">M427+X427</f>
        <v>60000000</v>
      </c>
      <c r="AI427" s="5" t="n">
        <f aca="false">N427+Y427</f>
        <v>180418952.523874</v>
      </c>
      <c r="AJ427" s="5" t="n">
        <f aca="false">O427+Z427</f>
        <v>300698254.206457</v>
      </c>
      <c r="AK427" s="5" t="n">
        <f aca="false">P427+AA427</f>
        <v>300698254.206457</v>
      </c>
      <c r="AL427" s="5" t="n">
        <f aca="false">INDEX($AE$310:$AE$437,$B427-$C427*1+const_one)</f>
        <v>30000000</v>
      </c>
      <c r="AM427" s="5" t="n">
        <f aca="false">INDEX($AF$310:$AF$437,$B427-$D427*2+const_one)</f>
        <v>300000000</v>
      </c>
      <c r="AN427" s="5" t="n">
        <f aca="false">INDEX($AG$310:$AG$437,$B427-$E427*4+const_one)</f>
        <v>100000000</v>
      </c>
      <c r="AO427" s="5" t="n">
        <f aca="false">INDEX($AH$310:$AH$437,$B427-$F427*8+const_one)</f>
        <v>60000000</v>
      </c>
      <c r="AP427" s="5" t="n">
        <f aca="false">INDEX($AI$310:$AI$437,$B427-$G427*16+const_one)</f>
        <v>30000000</v>
      </c>
      <c r="AQ427" s="5" t="n">
        <f aca="false">INDEX($AJ$310:$AJ$437,$B427-$H427*32+const_one)</f>
        <v>15000000</v>
      </c>
      <c r="AR427" s="5" t="n">
        <f aca="false">INDEX($AK$310:$AK$437,$B427-$I427*64+const_one)</f>
        <v>5000000</v>
      </c>
      <c r="AS427" s="5" t="n">
        <f aca="false">INDEX($AE$310:$AE$437,$B427+(const_one-$C427)*1+const_one)</f>
        <v>47947423.3087979</v>
      </c>
      <c r="AT427" s="5" t="n">
        <f aca="false">INDEX($AF$310:$AF$437,$B427+(const_one-$D427)*2+const_one)</f>
        <v>356228518.23964</v>
      </c>
      <c r="AU427" s="5" t="n">
        <f aca="false">INDEX($AG$310:$AG$437,$B427+(const_one-$E427)*4+const_one)</f>
        <v>104261187.487698</v>
      </c>
      <c r="AV427" s="5" t="n">
        <f aca="false">INDEX($AH$310:$AH$437,$B427+(const_one-$F427)*8+const_one)</f>
        <v>137522821.668589</v>
      </c>
      <c r="AW427" s="5" t="n">
        <f aca="false">INDEX($AI$310:$AI$437,$B427+(const_one-$G427)*16+const_one)</f>
        <v>180418952.523874</v>
      </c>
      <c r="AX427" s="5" t="n">
        <f aca="false">INDEX($AJ$310:$AJ$437,$B427+(const_one-$H427)*32+const_one)</f>
        <v>300698254.206457</v>
      </c>
      <c r="AY427" s="5" t="n">
        <f aca="false">INDEX($AK$310:$AK$437,$B427+(const_one-$I427)*64+const_one)</f>
        <v>300698254.206457</v>
      </c>
      <c r="AZ427" s="5" t="n">
        <f aca="false">--($C427=--(AS427&gt;AL427))</f>
        <v>1</v>
      </c>
      <c r="BA427" s="5" t="n">
        <f aca="false">--($D427=--(AT427&gt;AM427))</f>
        <v>0</v>
      </c>
      <c r="BB427" s="5" t="n">
        <f aca="false">--($E427=--(AU427&gt;AN427))</f>
        <v>1</v>
      </c>
      <c r="BC427" s="5" t="n">
        <f aca="false">--($F427=--(AV427&gt;AO427))</f>
        <v>0</v>
      </c>
      <c r="BD427" s="5" t="n">
        <f aca="false">--($G427=--(AW427&gt;AP427))</f>
        <v>1</v>
      </c>
      <c r="BE427" s="5" t="n">
        <f aca="false">--($H427=--(AX427&gt;AQ427))</f>
        <v>1</v>
      </c>
      <c r="BF427" s="5" t="n">
        <f aca="false">--($I427=--(AY427&gt;AR427))</f>
        <v>1</v>
      </c>
      <c r="BG427" s="5" t="n">
        <f aca="false">SUM(AZ427:BF427)</f>
        <v>5</v>
      </c>
      <c r="BH427" s="5" t="n">
        <f aca="false">SUM(AE427:AK427)+AB427+AC427+AD427</f>
        <v>2000000000</v>
      </c>
    </row>
    <row r="428" customFormat="false" ht="15" hidden="true" customHeight="false" outlineLevel="0" collapsed="false">
      <c r="A428" s="5" t="n">
        <f aca="false">exit_value_3_usd</f>
        <v>2000000000</v>
      </c>
      <c r="B428" s="2" t="n">
        <f aca="false">ROW()-ROW($B$310)</f>
        <v>118</v>
      </c>
      <c r="C428" s="2" t="n">
        <f aca="false">MOD(QUOTIENT($B428,1),2)</f>
        <v>0</v>
      </c>
      <c r="D428" s="2" t="n">
        <f aca="false">MOD(QUOTIENT($B428,2),2)</f>
        <v>1</v>
      </c>
      <c r="E428" s="2" t="n">
        <f aca="false">MOD(QUOTIENT($B428,4),2)</f>
        <v>1</v>
      </c>
      <c r="F428" s="2" t="n">
        <f aca="false">MOD(QUOTIENT($B428,8),2)</f>
        <v>0</v>
      </c>
      <c r="G428" s="2" t="n">
        <f aca="false">MOD(QUOTIENT($B428,16),2)</f>
        <v>1</v>
      </c>
      <c r="H428" s="2" t="n">
        <f aca="false">MOD(QUOTIENT($B428,32),2)</f>
        <v>1</v>
      </c>
      <c r="I428" s="2" t="n">
        <f aca="false">MOD(QUOTIENT($B428,64),2)</f>
        <v>1</v>
      </c>
      <c r="J428" s="5" t="n">
        <f aca="false">IF($C428=const_zero,MIN(class_series_f_invested_usd,MAX(const_zero,$A428)),const_zero)</f>
        <v>30000000</v>
      </c>
      <c r="K428" s="5" t="n">
        <f aca="false">IF($D428=const_zero,MIN(class_series_e_invested_usd,MAX(const_zero,$A428-SUM($J428:$J428))),const_zero)</f>
        <v>0</v>
      </c>
      <c r="L428" s="5" t="n">
        <f aca="false">IF($E428=const_zero,MIN(class_series_d_invested_usd,MAX(const_zero,$A428-SUM($J428:$K428))),const_zero)</f>
        <v>0</v>
      </c>
      <c r="M428" s="5" t="n">
        <f aca="false">IF($F428=const_zero,MIN(class_series_c_invested_usd,MAX(const_zero,$A428-SUM($J428:$L428))),const_zero)</f>
        <v>60000000</v>
      </c>
      <c r="N428" s="5" t="n">
        <f aca="false">IF($G428=const_zero,MIN(class_series_b_invested_usd,MAX(const_zero,$A428-SUM($J428:$M428))),const_zero)</f>
        <v>0</v>
      </c>
      <c r="O428" s="5" t="n">
        <f aca="false">IF($H428=const_zero,MIN(class_series_a_invested_usd,MAX(const_zero,$A428-SUM($J428:$N428))),const_zero)</f>
        <v>0</v>
      </c>
      <c r="P428" s="5" t="n">
        <f aca="false">IF($I428=const_zero,MIN(class_seed_invested_usd,MAX(const_zero,$A428-SUM($J428:$O428))),const_zero)</f>
        <v>0</v>
      </c>
      <c r="Q428" s="5" t="n">
        <f aca="false">MAX(const_zero,$A428-SUM($J428:$P428))</f>
        <v>1910000000</v>
      </c>
      <c r="R428" s="9" t="n">
        <f aca="false">common_rsa_total+'Pro-Forma'!$B$10+'Pro-Forma'!$B$11+IF($C428=const_one,'Pro-Forma'!$B$5,const_zero)+IF($D428=const_one,'Pro-Forma'!$F$27,const_zero)+IF($E428=const_one,'Pro-Forma'!$F$26,const_zero)+IF($F428=const_one,'Pro-Forma'!$F$25,const_zero)+IF($G428=const_one,'Pro-Forma'!$F$24,const_zero)+IF($H428=const_one,'Pro-Forma'!$F$23,const_zero)+IF($I428=const_one,'Pro-Forma'!$F$22,const_zero)</f>
        <v>30147484.4666011</v>
      </c>
      <c r="S428" s="23" t="b">
        <f aca="false">IF($R428&gt;const_zero,--($Q428&gt;option_strike_usd*$R428),const_zero)</f>
        <v>1</v>
      </c>
      <c r="T428" s="7" t="n">
        <f aca="false">IF($R428&gt;const_zero,IF($S428=const_one,($Q428+option_strike_usd*pre_f_options_issued)/($R428+pre_f_options_issued),$Q428/$R428),const_zero)</f>
        <v>58.5803173275577</v>
      </c>
      <c r="U428" s="5" t="n">
        <f aca="false">IF($C428=const_one,'Pro-Forma'!$B$5*$T428,const_zero)</f>
        <v>0</v>
      </c>
      <c r="V428" s="5" t="n">
        <f aca="false">IF($D428=const_one,'Pro-Forma'!$F$27*$T428,const_zero)</f>
        <v>359291848.117762</v>
      </c>
      <c r="W428" s="5" t="n">
        <f aca="false">IF($E428=const_one,'Pro-Forma'!$F$26*$T428,const_zero)</f>
        <v>101557846.820485</v>
      </c>
      <c r="X428" s="5" t="n">
        <f aca="false">IF($F428=const_one,'Pro-Forma'!$F$25*$T428,const_zero)</f>
        <v>0</v>
      </c>
      <c r="Y428" s="5" t="n">
        <f aca="false">IF($G428=const_one,'Pro-Forma'!$F$24*$T428,const_zero)</f>
        <v>175740951.982673</v>
      </c>
      <c r="Z428" s="5" t="n">
        <f aca="false">IF($H428=const_one,'Pro-Forma'!$F$23*$T428,const_zero)</f>
        <v>292901586.637788</v>
      </c>
      <c r="AA428" s="5" t="n">
        <f aca="false">IF($I428=const_one,'Pro-Forma'!$F$22*$T428,const_zero)</f>
        <v>292901586.637788</v>
      </c>
      <c r="AB428" s="5" t="n">
        <f aca="false">('Pro-Forma'!$B$10+'Pro-Forma'!$B$11)*$T428</f>
        <v>16432530.5365894</v>
      </c>
      <c r="AC428" s="5" t="n">
        <f aca="false">common_rsa_total*$T428</f>
        <v>527222855.948019</v>
      </c>
      <c r="AD428" s="5" t="n">
        <f aca="false">IF($S428=const_one,pre_f_options_issued*($T428-option_strike_usd),const_zero)</f>
        <v>143950793.318894</v>
      </c>
      <c r="AE428" s="5" t="n">
        <f aca="false">J428+U428</f>
        <v>30000000</v>
      </c>
      <c r="AF428" s="5" t="n">
        <f aca="false">K428+V428</f>
        <v>359291848.117762</v>
      </c>
      <c r="AG428" s="5" t="n">
        <f aca="false">L428+W428</f>
        <v>101557846.820485</v>
      </c>
      <c r="AH428" s="5" t="n">
        <f aca="false">M428+X428</f>
        <v>60000000</v>
      </c>
      <c r="AI428" s="5" t="n">
        <f aca="false">N428+Y428</f>
        <v>175740951.982673</v>
      </c>
      <c r="AJ428" s="5" t="n">
        <f aca="false">O428+Z428</f>
        <v>292901586.637788</v>
      </c>
      <c r="AK428" s="5" t="n">
        <f aca="false">P428+AA428</f>
        <v>292901586.637788</v>
      </c>
      <c r="AL428" s="5" t="n">
        <f aca="false">INDEX($AE$310:$AE$437,$B428-$C428*1+const_one)</f>
        <v>30000000</v>
      </c>
      <c r="AM428" s="5" t="n">
        <f aca="false">INDEX($AF$310:$AF$437,$B428-$D428*2+const_one)</f>
        <v>300000000</v>
      </c>
      <c r="AN428" s="5" t="n">
        <f aca="false">INDEX($AG$310:$AG$437,$B428-$E428*4+const_one)</f>
        <v>100000000</v>
      </c>
      <c r="AO428" s="5" t="n">
        <f aca="false">INDEX($AH$310:$AH$437,$B428-$F428*8+const_one)</f>
        <v>60000000</v>
      </c>
      <c r="AP428" s="5" t="n">
        <f aca="false">INDEX($AI$310:$AI$437,$B428-$G428*16+const_one)</f>
        <v>30000000</v>
      </c>
      <c r="AQ428" s="5" t="n">
        <f aca="false">INDEX($AJ$310:$AJ$437,$B428-$H428*32+const_one)</f>
        <v>15000000</v>
      </c>
      <c r="AR428" s="5" t="n">
        <f aca="false">INDEX($AK$310:$AK$437,$B428-$I428*64+const_one)</f>
        <v>5000000</v>
      </c>
      <c r="AS428" s="5" t="n">
        <f aca="false">INDEX($AE$310:$AE$437,$B428+(const_one-$C428)*1+const_one)</f>
        <v>46306015.3538132</v>
      </c>
      <c r="AT428" s="5" t="n">
        <f aca="false">INDEX($AF$310:$AF$437,$B428+(const_one-$D428)*2+const_one)</f>
        <v>359291848.117762</v>
      </c>
      <c r="AU428" s="5" t="n">
        <f aca="false">INDEX($AG$310:$AG$437,$B428+(const_one-$E428)*4+const_one)</f>
        <v>101557846.820485</v>
      </c>
      <c r="AV428" s="5" t="n">
        <f aca="false">INDEX($AH$310:$AH$437,$B428+(const_one-$F428)*8+const_one)</f>
        <v>135073888.24186</v>
      </c>
      <c r="AW428" s="5" t="n">
        <f aca="false">INDEX($AI$310:$AI$437,$B428+(const_one-$G428)*16+const_one)</f>
        <v>175740951.982673</v>
      </c>
      <c r="AX428" s="5" t="n">
        <f aca="false">INDEX($AJ$310:$AJ$437,$B428+(const_one-$H428)*32+const_one)</f>
        <v>292901586.637788</v>
      </c>
      <c r="AY428" s="5" t="n">
        <f aca="false">INDEX($AK$310:$AK$437,$B428+(const_one-$I428)*64+const_one)</f>
        <v>292901586.637788</v>
      </c>
      <c r="AZ428" s="5" t="n">
        <f aca="false">--($C428=--(AS428&gt;AL428))</f>
        <v>0</v>
      </c>
      <c r="BA428" s="5" t="n">
        <f aca="false">--($D428=--(AT428&gt;AM428))</f>
        <v>1</v>
      </c>
      <c r="BB428" s="5" t="n">
        <f aca="false">--($E428=--(AU428&gt;AN428))</f>
        <v>1</v>
      </c>
      <c r="BC428" s="5" t="n">
        <f aca="false">--($F428=--(AV428&gt;AO428))</f>
        <v>0</v>
      </c>
      <c r="BD428" s="5" t="n">
        <f aca="false">--($G428=--(AW428&gt;AP428))</f>
        <v>1</v>
      </c>
      <c r="BE428" s="5" t="n">
        <f aca="false">--($H428=--(AX428&gt;AQ428))</f>
        <v>1</v>
      </c>
      <c r="BF428" s="5" t="n">
        <f aca="false">--($I428=--(AY428&gt;AR428))</f>
        <v>1</v>
      </c>
      <c r="BG428" s="5" t="n">
        <f aca="false">SUM(AZ428:BF428)</f>
        <v>5</v>
      </c>
      <c r="BH428" s="5" t="n">
        <f aca="false">SUM(AE428:AK428)+AB428+AC428+AD428</f>
        <v>2000000000</v>
      </c>
    </row>
    <row r="429" customFormat="false" ht="15" hidden="true" customHeight="false" outlineLevel="0" collapsed="false">
      <c r="A429" s="5" t="n">
        <f aca="false">exit_value_3_usd</f>
        <v>2000000000</v>
      </c>
      <c r="B429" s="2" t="n">
        <f aca="false">ROW()-ROW($B$310)</f>
        <v>119</v>
      </c>
      <c r="C429" s="2" t="n">
        <f aca="false">MOD(QUOTIENT($B429,1),2)</f>
        <v>1</v>
      </c>
      <c r="D429" s="2" t="n">
        <f aca="false">MOD(QUOTIENT($B429,2),2)</f>
        <v>1</v>
      </c>
      <c r="E429" s="2" t="n">
        <f aca="false">MOD(QUOTIENT($B429,4),2)</f>
        <v>1</v>
      </c>
      <c r="F429" s="2" t="n">
        <f aca="false">MOD(QUOTIENT($B429,8),2)</f>
        <v>0</v>
      </c>
      <c r="G429" s="2" t="n">
        <f aca="false">MOD(QUOTIENT($B429,16),2)</f>
        <v>1</v>
      </c>
      <c r="H429" s="2" t="n">
        <f aca="false">MOD(QUOTIENT($B429,32),2)</f>
        <v>1</v>
      </c>
      <c r="I429" s="2" t="n">
        <f aca="false">MOD(QUOTIENT($B429,64),2)</f>
        <v>1</v>
      </c>
      <c r="J429" s="5" t="n">
        <f aca="false">IF($C429=const_zero,MIN(class_series_f_invested_usd,MAX(const_zero,$A429)),const_zero)</f>
        <v>0</v>
      </c>
      <c r="K429" s="5" t="n">
        <f aca="false">IF($D429=const_zero,MIN(class_series_e_invested_usd,MAX(const_zero,$A429-SUM($J429:$J429))),const_zero)</f>
        <v>0</v>
      </c>
      <c r="L429" s="5" t="n">
        <f aca="false">IF($E429=const_zero,MIN(class_series_d_invested_usd,MAX(const_zero,$A429-SUM($J429:$K429))),const_zero)</f>
        <v>0</v>
      </c>
      <c r="M429" s="5" t="n">
        <f aca="false">IF($F429=const_zero,MIN(class_series_c_invested_usd,MAX(const_zero,$A429-SUM($J429:$L429))),const_zero)</f>
        <v>60000000</v>
      </c>
      <c r="N429" s="5" t="n">
        <f aca="false">IF($G429=const_zero,MIN(class_series_b_invested_usd,MAX(const_zero,$A429-SUM($J429:$M429))),const_zero)</f>
        <v>0</v>
      </c>
      <c r="O429" s="5" t="n">
        <f aca="false">IF($H429=const_zero,MIN(class_series_a_invested_usd,MAX(const_zero,$A429-SUM($J429:$N429))),const_zero)</f>
        <v>0</v>
      </c>
      <c r="P429" s="5" t="n">
        <f aca="false">IF($I429=const_zero,MIN(class_seed_invested_usd,MAX(const_zero,$A429-SUM($J429:$O429))),const_zero)</f>
        <v>0</v>
      </c>
      <c r="Q429" s="5" t="n">
        <f aca="false">MAX(const_zero,$A429-SUM($J429:$P429))</f>
        <v>1940000000</v>
      </c>
      <c r="R429" s="9" t="n">
        <f aca="false">common_rsa_total+'Pro-Forma'!$B$10+'Pro-Forma'!$B$11+IF($C429=const_one,'Pro-Forma'!$B$5,const_zero)+IF($D429=const_one,'Pro-Forma'!$F$27,const_zero)+IF($E429=const_one,'Pro-Forma'!$F$26,const_zero)+IF($F429=const_one,'Pro-Forma'!$F$25,const_zero)+IF($G429=const_one,'Pro-Forma'!$F$24,const_zero)+IF($H429=const_one,'Pro-Forma'!$F$23,const_zero)+IF($I429=const_one,'Pro-Forma'!$F$22,const_zero)</f>
        <v>30944752.5358044</v>
      </c>
      <c r="S429" s="23" t="b">
        <f aca="false">IF($R429&gt;const_zero,--($Q429&gt;option_strike_usd*$R429),const_zero)</f>
        <v>1</v>
      </c>
      <c r="T429" s="7" t="n">
        <f aca="false">IF($R429&gt;const_zero,IF($S429=const_one,($Q429+option_strike_usd*pre_f_options_issued)/($R429+pre_f_options_issued),$Q429/$R429),const_zero)</f>
        <v>58.0808603059763</v>
      </c>
      <c r="U429" s="5" t="n">
        <f aca="false">IF($C429=const_one,'Pro-Forma'!$B$5*$T429,const_zero)</f>
        <v>46306015.3538132</v>
      </c>
      <c r="V429" s="5" t="n">
        <f aca="false">IF($D429=const_one,'Pro-Forma'!$F$27*$T429,const_zero)</f>
        <v>356228518.23964</v>
      </c>
      <c r="W429" s="5" t="n">
        <f aca="false">IF($E429=const_one,'Pro-Forma'!$F$26*$T429,const_zero)</f>
        <v>100691962.47562</v>
      </c>
      <c r="X429" s="5" t="n">
        <f aca="false">IF($F429=const_one,'Pro-Forma'!$F$25*$T429,const_zero)</f>
        <v>0</v>
      </c>
      <c r="Y429" s="5" t="n">
        <f aca="false">IF($G429=const_one,'Pro-Forma'!$F$24*$T429,const_zero)</f>
        <v>174242580.917929</v>
      </c>
      <c r="Z429" s="5" t="n">
        <f aca="false">IF($H429=const_one,'Pro-Forma'!$F$23*$T429,const_zero)</f>
        <v>290404301.529882</v>
      </c>
      <c r="AA429" s="5" t="n">
        <f aca="false">IF($I429=const_one,'Pro-Forma'!$F$22*$T429,const_zero)</f>
        <v>290404301.529882</v>
      </c>
      <c r="AB429" s="5" t="n">
        <f aca="false">('Pro-Forma'!$B$10+'Pro-Forma'!$B$11)*$T429</f>
        <v>16292426.4345075</v>
      </c>
      <c r="AC429" s="5" t="n">
        <f aca="false">common_rsa_total*$T429</f>
        <v>522727742.753787</v>
      </c>
      <c r="AD429" s="5" t="n">
        <f aca="false">IF($S429=const_one,pre_f_options_issued*($T429-option_strike_usd),const_zero)</f>
        <v>142702150.764941</v>
      </c>
      <c r="AE429" s="5" t="n">
        <f aca="false">J429+U429</f>
        <v>46306015.3538132</v>
      </c>
      <c r="AF429" s="5" t="n">
        <f aca="false">K429+V429</f>
        <v>356228518.23964</v>
      </c>
      <c r="AG429" s="5" t="n">
        <f aca="false">L429+W429</f>
        <v>100691962.47562</v>
      </c>
      <c r="AH429" s="5" t="n">
        <f aca="false">M429+X429</f>
        <v>60000000</v>
      </c>
      <c r="AI429" s="5" t="n">
        <f aca="false">N429+Y429</f>
        <v>174242580.917929</v>
      </c>
      <c r="AJ429" s="5" t="n">
        <f aca="false">O429+Z429</f>
        <v>290404301.529882</v>
      </c>
      <c r="AK429" s="5" t="n">
        <f aca="false">P429+AA429</f>
        <v>290404301.529882</v>
      </c>
      <c r="AL429" s="5" t="n">
        <f aca="false">INDEX($AE$310:$AE$437,$B429-$C429*1+const_one)</f>
        <v>30000000</v>
      </c>
      <c r="AM429" s="5" t="n">
        <f aca="false">INDEX($AF$310:$AF$437,$B429-$D429*2+const_one)</f>
        <v>300000000</v>
      </c>
      <c r="AN429" s="5" t="n">
        <f aca="false">INDEX($AG$310:$AG$437,$B429-$E429*4+const_one)</f>
        <v>100000000</v>
      </c>
      <c r="AO429" s="5" t="n">
        <f aca="false">INDEX($AH$310:$AH$437,$B429-$F429*8+const_one)</f>
        <v>60000000</v>
      </c>
      <c r="AP429" s="5" t="n">
        <f aca="false">INDEX($AI$310:$AI$437,$B429-$G429*16+const_one)</f>
        <v>30000000</v>
      </c>
      <c r="AQ429" s="5" t="n">
        <f aca="false">INDEX($AJ$310:$AJ$437,$B429-$H429*32+const_one)</f>
        <v>15000000</v>
      </c>
      <c r="AR429" s="5" t="n">
        <f aca="false">INDEX($AK$310:$AK$437,$B429-$I429*64+const_one)</f>
        <v>5000000</v>
      </c>
      <c r="AS429" s="5" t="n">
        <f aca="false">INDEX($AE$310:$AE$437,$B429+(const_one-$C429)*1+const_one)</f>
        <v>46306015.3538132</v>
      </c>
      <c r="AT429" s="5" t="n">
        <f aca="false">INDEX($AF$310:$AF$437,$B429+(const_one-$D429)*2+const_one)</f>
        <v>356228518.23964</v>
      </c>
      <c r="AU429" s="5" t="n">
        <f aca="false">INDEX($AG$310:$AG$437,$B429+(const_one-$E429)*4+const_one)</f>
        <v>100691962.47562</v>
      </c>
      <c r="AV429" s="5" t="n">
        <f aca="false">INDEX($AH$310:$AH$437,$B429+(const_one-$F429)*8+const_one)</f>
        <v>134078202.805262</v>
      </c>
      <c r="AW429" s="5" t="n">
        <f aca="false">INDEX($AI$310:$AI$437,$B429+(const_one-$G429)*16+const_one)</f>
        <v>174242580.917929</v>
      </c>
      <c r="AX429" s="5" t="n">
        <f aca="false">INDEX($AJ$310:$AJ$437,$B429+(const_one-$H429)*32+const_one)</f>
        <v>290404301.529882</v>
      </c>
      <c r="AY429" s="5" t="n">
        <f aca="false">INDEX($AK$310:$AK$437,$B429+(const_one-$I429)*64+const_one)</f>
        <v>290404301.529882</v>
      </c>
      <c r="AZ429" s="5" t="n">
        <f aca="false">--($C429=--(AS429&gt;AL429))</f>
        <v>1</v>
      </c>
      <c r="BA429" s="5" t="n">
        <f aca="false">--($D429=--(AT429&gt;AM429))</f>
        <v>1</v>
      </c>
      <c r="BB429" s="5" t="n">
        <f aca="false">--($E429=--(AU429&gt;AN429))</f>
        <v>1</v>
      </c>
      <c r="BC429" s="5" t="n">
        <f aca="false">--($F429=--(AV429&gt;AO429))</f>
        <v>0</v>
      </c>
      <c r="BD429" s="5" t="n">
        <f aca="false">--($G429=--(AW429&gt;AP429))</f>
        <v>1</v>
      </c>
      <c r="BE429" s="5" t="n">
        <f aca="false">--($H429=--(AX429&gt;AQ429))</f>
        <v>1</v>
      </c>
      <c r="BF429" s="5" t="n">
        <f aca="false">--($I429=--(AY429&gt;AR429))</f>
        <v>1</v>
      </c>
      <c r="BG429" s="5" t="n">
        <f aca="false">SUM(AZ429:BF429)</f>
        <v>6</v>
      </c>
      <c r="BH429" s="5" t="n">
        <f aca="false">SUM(AE429:AK429)+AB429+AC429+AD429</f>
        <v>2000000000</v>
      </c>
    </row>
    <row r="430" customFormat="false" ht="15" hidden="true" customHeight="false" outlineLevel="0" collapsed="false">
      <c r="A430" s="5" t="n">
        <f aca="false">exit_value_3_usd</f>
        <v>2000000000</v>
      </c>
      <c r="B430" s="2" t="n">
        <f aca="false">ROW()-ROW($B$310)</f>
        <v>120</v>
      </c>
      <c r="C430" s="2" t="n">
        <f aca="false">MOD(QUOTIENT($B430,1),2)</f>
        <v>0</v>
      </c>
      <c r="D430" s="2" t="n">
        <f aca="false">MOD(QUOTIENT($B430,2),2)</f>
        <v>0</v>
      </c>
      <c r="E430" s="2" t="n">
        <f aca="false">MOD(QUOTIENT($B430,4),2)</f>
        <v>0</v>
      </c>
      <c r="F430" s="2" t="n">
        <f aca="false">MOD(QUOTIENT($B430,8),2)</f>
        <v>1</v>
      </c>
      <c r="G430" s="2" t="n">
        <f aca="false">MOD(QUOTIENT($B430,16),2)</f>
        <v>1</v>
      </c>
      <c r="H430" s="2" t="n">
        <f aca="false">MOD(QUOTIENT($B430,32),2)</f>
        <v>1</v>
      </c>
      <c r="I430" s="2" t="n">
        <f aca="false">MOD(QUOTIENT($B430,64),2)</f>
        <v>1</v>
      </c>
      <c r="J430" s="5" t="n">
        <f aca="false">IF($C430=const_zero,MIN(class_series_f_invested_usd,MAX(const_zero,$A430)),const_zero)</f>
        <v>30000000</v>
      </c>
      <c r="K430" s="5" t="n">
        <f aca="false">IF($D430=const_zero,MIN(class_series_e_invested_usd,MAX(const_zero,$A430-SUM($J430:$J430))),const_zero)</f>
        <v>300000000</v>
      </c>
      <c r="L430" s="5" t="n">
        <f aca="false">IF($E430=const_zero,MIN(class_series_d_invested_usd,MAX(const_zero,$A430-SUM($J430:$K430))),const_zero)</f>
        <v>100000000</v>
      </c>
      <c r="M430" s="5" t="n">
        <f aca="false">IF($F430=const_zero,MIN(class_series_c_invested_usd,MAX(const_zero,$A430-SUM($J430:$L430))),const_zero)</f>
        <v>0</v>
      </c>
      <c r="N430" s="5" t="n">
        <f aca="false">IF($G430=const_zero,MIN(class_series_b_invested_usd,MAX(const_zero,$A430-SUM($J430:$M430))),const_zero)</f>
        <v>0</v>
      </c>
      <c r="O430" s="5" t="n">
        <f aca="false">IF($H430=const_zero,MIN(class_series_a_invested_usd,MAX(const_zero,$A430-SUM($J430:$N430))),const_zero)</f>
        <v>0</v>
      </c>
      <c r="P430" s="5" t="n">
        <f aca="false">IF($I430=const_zero,MIN(class_seed_invested_usd,MAX(const_zero,$A430-SUM($J430:$O430))),const_zero)</f>
        <v>0</v>
      </c>
      <c r="Q430" s="5" t="n">
        <f aca="false">MAX(const_zero,$A430-SUM($J430:$P430))</f>
        <v>1570000000</v>
      </c>
      <c r="R430" s="9" t="n">
        <f aca="false">common_rsa_total+'Pro-Forma'!$B$10+'Pro-Forma'!$B$11+IF($C430=const_one,'Pro-Forma'!$B$5,const_zero)+IF($D430=const_one,'Pro-Forma'!$F$27,const_zero)+IF($E430=const_one,'Pro-Forma'!$F$26,const_zero)+IF($F430=const_one,'Pro-Forma'!$F$25,const_zero)+IF($G430=const_one,'Pro-Forma'!$F$24,const_zero)+IF($H430=const_one,'Pro-Forma'!$F$23,const_zero)+IF($I430=const_one,'Pro-Forma'!$F$22,const_zero)</f>
        <v>24680512.8289884</v>
      </c>
      <c r="S430" s="23" t="b">
        <f aca="false">IF($R430&gt;const_zero,--($Q430&gt;option_strike_usd*$R430),const_zero)</f>
        <v>1</v>
      </c>
      <c r="T430" s="7" t="n">
        <f aca="false">IF($R430&gt;const_zero,IF($S430=const_one,($Q430+option_strike_usd*pre_f_options_issued)/($R430+pre_f_options_issued),$Q430/$R430),const_zero)</f>
        <v>57.8539488895481</v>
      </c>
      <c r="U430" s="5" t="n">
        <f aca="false">IF($C430=const_one,'Pro-Forma'!$B$5*$T430,const_zero)</f>
        <v>0</v>
      </c>
      <c r="V430" s="5" t="n">
        <f aca="false">IF($D430=const_one,'Pro-Forma'!$F$27*$T430,const_zero)</f>
        <v>0</v>
      </c>
      <c r="W430" s="5" t="n">
        <f aca="false">IF($E430=const_one,'Pro-Forma'!$F$26*$T430,const_zero)</f>
        <v>0</v>
      </c>
      <c r="X430" s="5" t="n">
        <f aca="false">IF($F430=const_one,'Pro-Forma'!$F$25*$T430,const_zero)</f>
        <v>138849477.334916</v>
      </c>
      <c r="Y430" s="5" t="n">
        <f aca="false">IF($G430=const_one,'Pro-Forma'!$F$24*$T430,const_zero)</f>
        <v>173561846.668644</v>
      </c>
      <c r="Z430" s="5" t="n">
        <f aca="false">IF($H430=const_one,'Pro-Forma'!$F$23*$T430,const_zero)</f>
        <v>289269744.447741</v>
      </c>
      <c r="AA430" s="5" t="n">
        <f aca="false">IF($I430=const_one,'Pro-Forma'!$F$22*$T430,const_zero)</f>
        <v>289269744.447741</v>
      </c>
      <c r="AB430" s="5" t="n">
        <f aca="false">('Pro-Forma'!$B$10+'Pro-Forma'!$B$11)*$T430</f>
        <v>16228774.8711555</v>
      </c>
      <c r="AC430" s="5" t="n">
        <f aca="false">common_rsa_total*$T430</f>
        <v>520685540.005933</v>
      </c>
      <c r="AD430" s="5" t="n">
        <f aca="false">IF($S430=const_one,pre_f_options_issued*($T430-option_strike_usd),const_zero)</f>
        <v>142134872.22387</v>
      </c>
      <c r="AE430" s="5" t="n">
        <f aca="false">J430+U430</f>
        <v>30000000</v>
      </c>
      <c r="AF430" s="5" t="n">
        <f aca="false">K430+V430</f>
        <v>300000000</v>
      </c>
      <c r="AG430" s="5" t="n">
        <f aca="false">L430+W430</f>
        <v>100000000</v>
      </c>
      <c r="AH430" s="5" t="n">
        <f aca="false">M430+X430</f>
        <v>138849477.334916</v>
      </c>
      <c r="AI430" s="5" t="n">
        <f aca="false">N430+Y430</f>
        <v>173561846.668644</v>
      </c>
      <c r="AJ430" s="5" t="n">
        <f aca="false">O430+Z430</f>
        <v>289269744.447741</v>
      </c>
      <c r="AK430" s="5" t="n">
        <f aca="false">P430+AA430</f>
        <v>289269744.447741</v>
      </c>
      <c r="AL430" s="5" t="n">
        <f aca="false">INDEX($AE$310:$AE$437,$B430-$C430*1+const_one)</f>
        <v>30000000</v>
      </c>
      <c r="AM430" s="5" t="n">
        <f aca="false">INDEX($AF$310:$AF$437,$B430-$D430*2+const_one)</f>
        <v>300000000</v>
      </c>
      <c r="AN430" s="5" t="n">
        <f aca="false">INDEX($AG$310:$AG$437,$B430-$E430*4+const_one)</f>
        <v>100000000</v>
      </c>
      <c r="AO430" s="5" t="n">
        <f aca="false">INDEX($AH$310:$AH$437,$B430-$F430*8+const_one)</f>
        <v>60000000</v>
      </c>
      <c r="AP430" s="5" t="n">
        <f aca="false">INDEX($AI$310:$AI$437,$B430-$G430*16+const_one)</f>
        <v>30000000</v>
      </c>
      <c r="AQ430" s="5" t="n">
        <f aca="false">INDEX($AJ$310:$AJ$437,$B430-$H430*32+const_one)</f>
        <v>15000000</v>
      </c>
      <c r="AR430" s="5" t="n">
        <f aca="false">INDEX($AK$310:$AK$437,$B430-$I430*64+const_one)</f>
        <v>5000000</v>
      </c>
      <c r="AS430" s="5" t="n">
        <f aca="false">INDEX($AE$310:$AE$437,$B430+(const_one-$C430)*1+const_one)</f>
        <v>45665597.4806383</v>
      </c>
      <c r="AT430" s="5" t="n">
        <f aca="false">INDEX($AF$310:$AF$437,$B430+(const_one-$D430)*2+const_one)</f>
        <v>344740942.378322</v>
      </c>
      <c r="AU430" s="5" t="n">
        <f aca="false">INDEX($AG$310:$AG$437,$B430+(const_one-$E430)*4+const_one)</f>
        <v>100280674.934488</v>
      </c>
      <c r="AV430" s="5" t="n">
        <f aca="false">INDEX($AH$310:$AH$437,$B430+(const_one-$F430)*8+const_one)</f>
        <v>138849477.334916</v>
      </c>
      <c r="AW430" s="5" t="n">
        <f aca="false">INDEX($AI$310:$AI$437,$B430+(const_one-$G430)*16+const_one)</f>
        <v>173561846.668644</v>
      </c>
      <c r="AX430" s="5" t="n">
        <f aca="false">INDEX($AJ$310:$AJ$437,$B430+(const_one-$H430)*32+const_one)</f>
        <v>289269744.447741</v>
      </c>
      <c r="AY430" s="5" t="n">
        <f aca="false">INDEX($AK$310:$AK$437,$B430+(const_one-$I430)*64+const_one)</f>
        <v>289269744.447741</v>
      </c>
      <c r="AZ430" s="5" t="n">
        <f aca="false">--($C430=--(AS430&gt;AL430))</f>
        <v>0</v>
      </c>
      <c r="BA430" s="5" t="n">
        <f aca="false">--($D430=--(AT430&gt;AM430))</f>
        <v>0</v>
      </c>
      <c r="BB430" s="5" t="n">
        <f aca="false">--($E430=--(AU430&gt;AN430))</f>
        <v>0</v>
      </c>
      <c r="BC430" s="5" t="n">
        <f aca="false">--($F430=--(AV430&gt;AO430))</f>
        <v>1</v>
      </c>
      <c r="BD430" s="5" t="n">
        <f aca="false">--($G430=--(AW430&gt;AP430))</f>
        <v>1</v>
      </c>
      <c r="BE430" s="5" t="n">
        <f aca="false">--($H430=--(AX430&gt;AQ430))</f>
        <v>1</v>
      </c>
      <c r="BF430" s="5" t="n">
        <f aca="false">--($I430=--(AY430&gt;AR430))</f>
        <v>1</v>
      </c>
      <c r="BG430" s="5" t="n">
        <f aca="false">SUM(AZ430:BF430)</f>
        <v>4</v>
      </c>
      <c r="BH430" s="5" t="n">
        <f aca="false">SUM(AE430:AK430)+AB430+AC430+AD430</f>
        <v>2000000000</v>
      </c>
    </row>
    <row r="431" customFormat="false" ht="15" hidden="true" customHeight="false" outlineLevel="0" collapsed="false">
      <c r="A431" s="5" t="n">
        <f aca="false">exit_value_3_usd</f>
        <v>2000000000</v>
      </c>
      <c r="B431" s="2" t="n">
        <f aca="false">ROW()-ROW($B$310)</f>
        <v>121</v>
      </c>
      <c r="C431" s="2" t="n">
        <f aca="false">MOD(QUOTIENT($B431,1),2)</f>
        <v>1</v>
      </c>
      <c r="D431" s="2" t="n">
        <f aca="false">MOD(QUOTIENT($B431,2),2)</f>
        <v>0</v>
      </c>
      <c r="E431" s="2" t="n">
        <f aca="false">MOD(QUOTIENT($B431,4),2)</f>
        <v>0</v>
      </c>
      <c r="F431" s="2" t="n">
        <f aca="false">MOD(QUOTIENT($B431,8),2)</f>
        <v>1</v>
      </c>
      <c r="G431" s="2" t="n">
        <f aca="false">MOD(QUOTIENT($B431,16),2)</f>
        <v>1</v>
      </c>
      <c r="H431" s="2" t="n">
        <f aca="false">MOD(QUOTIENT($B431,32),2)</f>
        <v>1</v>
      </c>
      <c r="I431" s="2" t="n">
        <f aca="false">MOD(QUOTIENT($B431,64),2)</f>
        <v>1</v>
      </c>
      <c r="J431" s="5" t="n">
        <f aca="false">IF($C431=const_zero,MIN(class_series_f_invested_usd,MAX(const_zero,$A431)),const_zero)</f>
        <v>0</v>
      </c>
      <c r="K431" s="5" t="n">
        <f aca="false">IF($D431=const_zero,MIN(class_series_e_invested_usd,MAX(const_zero,$A431-SUM($J431:$J431))),const_zero)</f>
        <v>300000000</v>
      </c>
      <c r="L431" s="5" t="n">
        <f aca="false">IF($E431=const_zero,MIN(class_series_d_invested_usd,MAX(const_zero,$A431-SUM($J431:$K431))),const_zero)</f>
        <v>100000000</v>
      </c>
      <c r="M431" s="5" t="n">
        <f aca="false">IF($F431=const_zero,MIN(class_series_c_invested_usd,MAX(const_zero,$A431-SUM($J431:$L431))),const_zero)</f>
        <v>0</v>
      </c>
      <c r="N431" s="5" t="n">
        <f aca="false">IF($G431=const_zero,MIN(class_series_b_invested_usd,MAX(const_zero,$A431-SUM($J431:$M431))),const_zero)</f>
        <v>0</v>
      </c>
      <c r="O431" s="5" t="n">
        <f aca="false">IF($H431=const_zero,MIN(class_series_a_invested_usd,MAX(const_zero,$A431-SUM($J431:$N431))),const_zero)</f>
        <v>0</v>
      </c>
      <c r="P431" s="5" t="n">
        <f aca="false">IF($I431=const_zero,MIN(class_seed_invested_usd,MAX(const_zero,$A431-SUM($J431:$O431))),const_zero)</f>
        <v>0</v>
      </c>
      <c r="Q431" s="5" t="n">
        <f aca="false">MAX(const_zero,$A431-SUM($J431:$P431))</f>
        <v>1600000000</v>
      </c>
      <c r="R431" s="9" t="n">
        <f aca="false">common_rsa_total+'Pro-Forma'!$B$10+'Pro-Forma'!$B$11+IF($C431=const_one,'Pro-Forma'!$B$5,const_zero)+IF($D431=const_one,'Pro-Forma'!$F$27,const_zero)+IF($E431=const_one,'Pro-Forma'!$F$26,const_zero)+IF($F431=const_one,'Pro-Forma'!$F$25,const_zero)+IF($G431=const_one,'Pro-Forma'!$F$24,const_zero)+IF($H431=const_one,'Pro-Forma'!$F$23,const_zero)+IF($I431=const_one,'Pro-Forma'!$F$22,const_zero)</f>
        <v>25477780.8981917</v>
      </c>
      <c r="S431" s="23" t="b">
        <f aca="false">IF($R431&gt;const_zero,--($Q431&gt;option_strike_usd*$R431),const_zero)</f>
        <v>1</v>
      </c>
      <c r="T431" s="7" t="n">
        <f aca="false">IF($R431&gt;const_zero,IF($S431=const_one,($Q431+option_strike_usd*pre_f_options_issued)/($R431+pre_f_options_issued),$Q431/$R431),const_zero)</f>
        <v>57.2775948825726</v>
      </c>
      <c r="U431" s="5" t="n">
        <f aca="false">IF($C431=const_one,'Pro-Forma'!$B$5*$T431,const_zero)</f>
        <v>45665597.4806383</v>
      </c>
      <c r="V431" s="5" t="n">
        <f aca="false">IF($D431=const_one,'Pro-Forma'!$F$27*$T431,const_zero)</f>
        <v>0</v>
      </c>
      <c r="W431" s="5" t="n">
        <f aca="false">IF($E431=const_one,'Pro-Forma'!$F$26*$T431,const_zero)</f>
        <v>0</v>
      </c>
      <c r="X431" s="5" t="n">
        <f aca="false">IF($F431=const_one,'Pro-Forma'!$F$25*$T431,const_zero)</f>
        <v>137466227.718174</v>
      </c>
      <c r="Y431" s="5" t="n">
        <f aca="false">IF($G431=const_one,'Pro-Forma'!$F$24*$T431,const_zero)</f>
        <v>171832784.647718</v>
      </c>
      <c r="Z431" s="5" t="n">
        <f aca="false">IF($H431=const_one,'Pro-Forma'!$F$23*$T431,const_zero)</f>
        <v>286387974.412863</v>
      </c>
      <c r="AA431" s="5" t="n">
        <f aca="false">IF($I431=const_one,'Pro-Forma'!$F$22*$T431,const_zero)</f>
        <v>286387974.412863</v>
      </c>
      <c r="AB431" s="5" t="n">
        <f aca="false">('Pro-Forma'!$B$10+'Pro-Forma'!$B$11)*$T431</f>
        <v>16067100.17816</v>
      </c>
      <c r="AC431" s="5" t="n">
        <f aca="false">common_rsa_total*$T431</f>
        <v>515498353.943153</v>
      </c>
      <c r="AD431" s="5" t="n">
        <f aca="false">IF($S431=const_one,pre_f_options_issued*($T431-option_strike_usd),const_zero)</f>
        <v>140693987.206431</v>
      </c>
      <c r="AE431" s="5" t="n">
        <f aca="false">J431+U431</f>
        <v>45665597.4806383</v>
      </c>
      <c r="AF431" s="5" t="n">
        <f aca="false">K431+V431</f>
        <v>300000000</v>
      </c>
      <c r="AG431" s="5" t="n">
        <f aca="false">L431+W431</f>
        <v>100000000</v>
      </c>
      <c r="AH431" s="5" t="n">
        <f aca="false">M431+X431</f>
        <v>137466227.718174</v>
      </c>
      <c r="AI431" s="5" t="n">
        <f aca="false">N431+Y431</f>
        <v>171832784.647718</v>
      </c>
      <c r="AJ431" s="5" t="n">
        <f aca="false">O431+Z431</f>
        <v>286387974.412863</v>
      </c>
      <c r="AK431" s="5" t="n">
        <f aca="false">P431+AA431</f>
        <v>286387974.412863</v>
      </c>
      <c r="AL431" s="5" t="n">
        <f aca="false">INDEX($AE$310:$AE$437,$B431-$C431*1+const_one)</f>
        <v>30000000</v>
      </c>
      <c r="AM431" s="5" t="n">
        <f aca="false">INDEX($AF$310:$AF$437,$B431-$D431*2+const_one)</f>
        <v>300000000</v>
      </c>
      <c r="AN431" s="5" t="n">
        <f aca="false">INDEX($AG$310:$AG$437,$B431-$E431*4+const_one)</f>
        <v>100000000</v>
      </c>
      <c r="AO431" s="5" t="n">
        <f aca="false">INDEX($AH$310:$AH$437,$B431-$F431*8+const_one)</f>
        <v>60000000</v>
      </c>
      <c r="AP431" s="5" t="n">
        <f aca="false">INDEX($AI$310:$AI$437,$B431-$G431*16+const_one)</f>
        <v>30000000</v>
      </c>
      <c r="AQ431" s="5" t="n">
        <f aca="false">INDEX($AJ$310:$AJ$437,$B431-$H431*32+const_one)</f>
        <v>15000000</v>
      </c>
      <c r="AR431" s="5" t="n">
        <f aca="false">INDEX($AK$310:$AK$437,$B431-$I431*64+const_one)</f>
        <v>5000000</v>
      </c>
      <c r="AS431" s="5" t="n">
        <f aca="false">INDEX($AE$310:$AE$437,$B431+(const_one-$C431)*1+const_one)</f>
        <v>45665597.4806383</v>
      </c>
      <c r="AT431" s="5" t="n">
        <f aca="false">INDEX($AF$310:$AF$437,$B431+(const_one-$D431)*2+const_one)</f>
        <v>342077547.35282</v>
      </c>
      <c r="AU431" s="5" t="n">
        <f aca="false">INDEX($AG$310:$AG$437,$B431+(const_one-$E431)*4+const_one)</f>
        <v>99340261.1896375</v>
      </c>
      <c r="AV431" s="5" t="n">
        <f aca="false">INDEX($AH$310:$AH$437,$B431+(const_one-$F431)*8+const_one)</f>
        <v>137466227.718174</v>
      </c>
      <c r="AW431" s="5" t="n">
        <f aca="false">INDEX($AI$310:$AI$437,$B431+(const_one-$G431)*16+const_one)</f>
        <v>171832784.647718</v>
      </c>
      <c r="AX431" s="5" t="n">
        <f aca="false">INDEX($AJ$310:$AJ$437,$B431+(const_one-$H431)*32+const_one)</f>
        <v>286387974.412863</v>
      </c>
      <c r="AY431" s="5" t="n">
        <f aca="false">INDEX($AK$310:$AK$437,$B431+(const_one-$I431)*64+const_one)</f>
        <v>286387974.412863</v>
      </c>
      <c r="AZ431" s="5" t="n">
        <f aca="false">--($C431=--(AS431&gt;AL431))</f>
        <v>1</v>
      </c>
      <c r="BA431" s="5" t="n">
        <f aca="false">--($D431=--(AT431&gt;AM431))</f>
        <v>0</v>
      </c>
      <c r="BB431" s="5" t="n">
        <f aca="false">--($E431=--(AU431&gt;AN431))</f>
        <v>1</v>
      </c>
      <c r="BC431" s="5" t="n">
        <f aca="false">--($F431=--(AV431&gt;AO431))</f>
        <v>1</v>
      </c>
      <c r="BD431" s="5" t="n">
        <f aca="false">--($G431=--(AW431&gt;AP431))</f>
        <v>1</v>
      </c>
      <c r="BE431" s="5" t="n">
        <f aca="false">--($H431=--(AX431&gt;AQ431))</f>
        <v>1</v>
      </c>
      <c r="BF431" s="5" t="n">
        <f aca="false">--($I431=--(AY431&gt;AR431))</f>
        <v>1</v>
      </c>
      <c r="BG431" s="5" t="n">
        <f aca="false">SUM(AZ431:BF431)</f>
        <v>6</v>
      </c>
      <c r="BH431" s="5" t="n">
        <f aca="false">SUM(AE431:AK431)+AB431+AC431+AD431</f>
        <v>2000000000</v>
      </c>
    </row>
    <row r="432" customFormat="false" ht="15" hidden="true" customHeight="false" outlineLevel="0" collapsed="false">
      <c r="A432" s="5" t="n">
        <f aca="false">exit_value_3_usd</f>
        <v>2000000000</v>
      </c>
      <c r="B432" s="2" t="n">
        <f aca="false">ROW()-ROW($B$310)</f>
        <v>122</v>
      </c>
      <c r="C432" s="2" t="n">
        <f aca="false">MOD(QUOTIENT($B432,1),2)</f>
        <v>0</v>
      </c>
      <c r="D432" s="2" t="n">
        <f aca="false">MOD(QUOTIENT($B432,2),2)</f>
        <v>1</v>
      </c>
      <c r="E432" s="2" t="n">
        <f aca="false">MOD(QUOTIENT($B432,4),2)</f>
        <v>0</v>
      </c>
      <c r="F432" s="2" t="n">
        <f aca="false">MOD(QUOTIENT($B432,8),2)</f>
        <v>1</v>
      </c>
      <c r="G432" s="2" t="n">
        <f aca="false">MOD(QUOTIENT($B432,16),2)</f>
        <v>1</v>
      </c>
      <c r="H432" s="2" t="n">
        <f aca="false">MOD(QUOTIENT($B432,32),2)</f>
        <v>1</v>
      </c>
      <c r="I432" s="2" t="n">
        <f aca="false">MOD(QUOTIENT($B432,64),2)</f>
        <v>1</v>
      </c>
      <c r="J432" s="5" t="n">
        <f aca="false">IF($C432=const_zero,MIN(class_series_f_invested_usd,MAX(const_zero,$A432)),const_zero)</f>
        <v>30000000</v>
      </c>
      <c r="K432" s="5" t="n">
        <f aca="false">IF($D432=const_zero,MIN(class_series_e_invested_usd,MAX(const_zero,$A432-SUM($J432:$J432))),const_zero)</f>
        <v>0</v>
      </c>
      <c r="L432" s="5" t="n">
        <f aca="false">IF($E432=const_zero,MIN(class_series_d_invested_usd,MAX(const_zero,$A432-SUM($J432:$K432))),const_zero)</f>
        <v>100000000</v>
      </c>
      <c r="M432" s="5" t="n">
        <f aca="false">IF($F432=const_zero,MIN(class_series_c_invested_usd,MAX(const_zero,$A432-SUM($J432:$L432))),const_zero)</f>
        <v>0</v>
      </c>
      <c r="N432" s="5" t="n">
        <f aca="false">IF($G432=const_zero,MIN(class_series_b_invested_usd,MAX(const_zero,$A432-SUM($J432:$M432))),const_zero)</f>
        <v>0</v>
      </c>
      <c r="O432" s="5" t="n">
        <f aca="false">IF($H432=const_zero,MIN(class_series_a_invested_usd,MAX(const_zero,$A432-SUM($J432:$N432))),const_zero)</f>
        <v>0</v>
      </c>
      <c r="P432" s="5" t="n">
        <f aca="false">IF($I432=const_zero,MIN(class_seed_invested_usd,MAX(const_zero,$A432-SUM($J432:$O432))),const_zero)</f>
        <v>0</v>
      </c>
      <c r="Q432" s="5" t="n">
        <f aca="false">MAX(const_zero,$A432-SUM($J432:$P432))</f>
        <v>1870000000</v>
      </c>
      <c r="R432" s="9" t="n">
        <f aca="false">common_rsa_total+'Pro-Forma'!$B$10+'Pro-Forma'!$B$11+IF($C432=const_one,'Pro-Forma'!$B$5,const_zero)+IF($D432=const_one,'Pro-Forma'!$F$27,const_zero)+IF($E432=const_one,'Pro-Forma'!$F$26,const_zero)+IF($F432=const_one,'Pro-Forma'!$F$25,const_zero)+IF($G432=const_one,'Pro-Forma'!$F$24,const_zero)+IF($H432=const_one,'Pro-Forma'!$F$23,const_zero)+IF($I432=const_one,'Pro-Forma'!$F$22,const_zero)</f>
        <v>30813833.1063222</v>
      </c>
      <c r="S432" s="23" t="b">
        <f aca="false">IF($R432&gt;const_zero,--($Q432&gt;option_strike_usd*$R432),const_zero)</f>
        <v>1</v>
      </c>
      <c r="T432" s="7" t="n">
        <f aca="false">IF($R432&gt;const_zero,IF($S432=const_one,($Q432+option_strike_usd*pre_f_options_issued)/($R432+pre_f_options_issued),$Q432/$R432),const_zero)</f>
        <v>56.2078819937607</v>
      </c>
      <c r="U432" s="5" t="n">
        <f aca="false">IF($C432=const_one,'Pro-Forma'!$B$5*$T432,const_zero)</f>
        <v>0</v>
      </c>
      <c r="V432" s="5" t="n">
        <f aca="false">IF($D432=const_one,'Pro-Forma'!$F$27*$T432,const_zero)</f>
        <v>344740942.378322</v>
      </c>
      <c r="W432" s="5" t="n">
        <f aca="false">IF($E432=const_one,'Pro-Forma'!$F$26*$T432,const_zero)</f>
        <v>0</v>
      </c>
      <c r="X432" s="5" t="n">
        <f aca="false">IF($F432=const_one,'Pro-Forma'!$F$25*$T432,const_zero)</f>
        <v>134898916.785026</v>
      </c>
      <c r="Y432" s="5" t="n">
        <f aca="false">IF($G432=const_one,'Pro-Forma'!$F$24*$T432,const_zero)</f>
        <v>168623645.981282</v>
      </c>
      <c r="Z432" s="5" t="n">
        <f aca="false">IF($H432=const_one,'Pro-Forma'!$F$23*$T432,const_zero)</f>
        <v>281039409.968804</v>
      </c>
      <c r="AA432" s="5" t="n">
        <f aca="false">IF($I432=const_one,'Pro-Forma'!$F$22*$T432,const_zero)</f>
        <v>281039409.968804</v>
      </c>
      <c r="AB432" s="5" t="n">
        <f aca="false">('Pro-Forma'!$B$10+'Pro-Forma'!$B$11)*$T432</f>
        <v>15767031.9895141</v>
      </c>
      <c r="AC432" s="5" t="n">
        <f aca="false">common_rsa_total*$T432</f>
        <v>505870937.943847</v>
      </c>
      <c r="AD432" s="5" t="n">
        <f aca="false">IF($S432=const_one,pre_f_options_issued*($T432-option_strike_usd),const_zero)</f>
        <v>138019704.984402</v>
      </c>
      <c r="AE432" s="5" t="n">
        <f aca="false">J432+U432</f>
        <v>30000000</v>
      </c>
      <c r="AF432" s="5" t="n">
        <f aca="false">K432+V432</f>
        <v>344740942.378322</v>
      </c>
      <c r="AG432" s="5" t="n">
        <f aca="false">L432+W432</f>
        <v>100000000</v>
      </c>
      <c r="AH432" s="5" t="n">
        <f aca="false">M432+X432</f>
        <v>134898916.785026</v>
      </c>
      <c r="AI432" s="5" t="n">
        <f aca="false">N432+Y432</f>
        <v>168623645.981282</v>
      </c>
      <c r="AJ432" s="5" t="n">
        <f aca="false">O432+Z432</f>
        <v>281039409.968804</v>
      </c>
      <c r="AK432" s="5" t="n">
        <f aca="false">P432+AA432</f>
        <v>281039409.968804</v>
      </c>
      <c r="AL432" s="5" t="n">
        <f aca="false">INDEX($AE$310:$AE$437,$B432-$C432*1+const_one)</f>
        <v>30000000</v>
      </c>
      <c r="AM432" s="5" t="n">
        <f aca="false">INDEX($AF$310:$AF$437,$B432-$D432*2+const_one)</f>
        <v>300000000</v>
      </c>
      <c r="AN432" s="5" t="n">
        <f aca="false">INDEX($AG$310:$AG$437,$B432-$E432*4+const_one)</f>
        <v>100000000</v>
      </c>
      <c r="AO432" s="5" t="n">
        <f aca="false">INDEX($AH$310:$AH$437,$B432-$F432*8+const_one)</f>
        <v>60000000</v>
      </c>
      <c r="AP432" s="5" t="n">
        <f aca="false">INDEX($AI$310:$AI$437,$B432-$G432*16+const_one)</f>
        <v>30000000</v>
      </c>
      <c r="AQ432" s="5" t="n">
        <f aca="false">INDEX($AJ$310:$AJ$437,$B432-$H432*32+const_one)</f>
        <v>15000000</v>
      </c>
      <c r="AR432" s="5" t="n">
        <f aca="false">INDEX($AK$310:$AK$437,$B432-$I432*64+const_one)</f>
        <v>5000000</v>
      </c>
      <c r="AS432" s="5" t="n">
        <f aca="false">INDEX($AE$310:$AE$437,$B432+(const_one-$C432)*1+const_one)</f>
        <v>44466535.80177</v>
      </c>
      <c r="AT432" s="5" t="n">
        <f aca="false">INDEX($AF$310:$AF$437,$B432+(const_one-$D432)*2+const_one)</f>
        <v>344740942.378322</v>
      </c>
      <c r="AU432" s="5" t="n">
        <f aca="false">INDEX($AG$310:$AG$437,$B432+(const_one-$E432)*4+const_one)</f>
        <v>97571262.5369372</v>
      </c>
      <c r="AV432" s="5" t="n">
        <f aca="false">INDEX($AH$310:$AH$437,$B432+(const_one-$F432)*8+const_one)</f>
        <v>134898916.785026</v>
      </c>
      <c r="AW432" s="5" t="n">
        <f aca="false">INDEX($AI$310:$AI$437,$B432+(const_one-$G432)*16+const_one)</f>
        <v>168623645.981282</v>
      </c>
      <c r="AX432" s="5" t="n">
        <f aca="false">INDEX($AJ$310:$AJ$437,$B432+(const_one-$H432)*32+const_one)</f>
        <v>281039409.968804</v>
      </c>
      <c r="AY432" s="5" t="n">
        <f aca="false">INDEX($AK$310:$AK$437,$B432+(const_one-$I432)*64+const_one)</f>
        <v>281039409.968804</v>
      </c>
      <c r="AZ432" s="5" t="n">
        <f aca="false">--($C432=--(AS432&gt;AL432))</f>
        <v>0</v>
      </c>
      <c r="BA432" s="5" t="n">
        <f aca="false">--($D432=--(AT432&gt;AM432))</f>
        <v>1</v>
      </c>
      <c r="BB432" s="5" t="n">
        <f aca="false">--($E432=--(AU432&gt;AN432))</f>
        <v>1</v>
      </c>
      <c r="BC432" s="5" t="n">
        <f aca="false">--($F432=--(AV432&gt;AO432))</f>
        <v>1</v>
      </c>
      <c r="BD432" s="5" t="n">
        <f aca="false">--($G432=--(AW432&gt;AP432))</f>
        <v>1</v>
      </c>
      <c r="BE432" s="5" t="n">
        <f aca="false">--($H432=--(AX432&gt;AQ432))</f>
        <v>1</v>
      </c>
      <c r="BF432" s="5" t="n">
        <f aca="false">--($I432=--(AY432&gt;AR432))</f>
        <v>1</v>
      </c>
      <c r="BG432" s="5" t="n">
        <f aca="false">SUM(AZ432:BF432)</f>
        <v>6</v>
      </c>
      <c r="BH432" s="5" t="n">
        <f aca="false">SUM(AE432:AK432)+AB432+AC432+AD432</f>
        <v>2000000000</v>
      </c>
    </row>
    <row r="433" customFormat="false" ht="15" hidden="true" customHeight="false" outlineLevel="0" collapsed="false">
      <c r="A433" s="5" t="n">
        <f aca="false">exit_value_3_usd</f>
        <v>2000000000</v>
      </c>
      <c r="B433" s="2" t="n">
        <f aca="false">ROW()-ROW($B$310)</f>
        <v>123</v>
      </c>
      <c r="C433" s="2" t="n">
        <f aca="false">MOD(QUOTIENT($B433,1),2)</f>
        <v>1</v>
      </c>
      <c r="D433" s="2" t="n">
        <f aca="false">MOD(QUOTIENT($B433,2),2)</f>
        <v>1</v>
      </c>
      <c r="E433" s="2" t="n">
        <f aca="false">MOD(QUOTIENT($B433,4),2)</f>
        <v>0</v>
      </c>
      <c r="F433" s="2" t="n">
        <f aca="false">MOD(QUOTIENT($B433,8),2)</f>
        <v>1</v>
      </c>
      <c r="G433" s="2" t="n">
        <f aca="false">MOD(QUOTIENT($B433,16),2)</f>
        <v>1</v>
      </c>
      <c r="H433" s="2" t="n">
        <f aca="false">MOD(QUOTIENT($B433,32),2)</f>
        <v>1</v>
      </c>
      <c r="I433" s="2" t="n">
        <f aca="false">MOD(QUOTIENT($B433,64),2)</f>
        <v>1</v>
      </c>
      <c r="J433" s="5" t="n">
        <f aca="false">IF($C433=const_zero,MIN(class_series_f_invested_usd,MAX(const_zero,$A433)),const_zero)</f>
        <v>0</v>
      </c>
      <c r="K433" s="5" t="n">
        <f aca="false">IF($D433=const_zero,MIN(class_series_e_invested_usd,MAX(const_zero,$A433-SUM($J433:$J433))),const_zero)</f>
        <v>0</v>
      </c>
      <c r="L433" s="5" t="n">
        <f aca="false">IF($E433=const_zero,MIN(class_series_d_invested_usd,MAX(const_zero,$A433-SUM($J433:$K433))),const_zero)</f>
        <v>100000000</v>
      </c>
      <c r="M433" s="5" t="n">
        <f aca="false">IF($F433=const_zero,MIN(class_series_c_invested_usd,MAX(const_zero,$A433-SUM($J433:$L433))),const_zero)</f>
        <v>0</v>
      </c>
      <c r="N433" s="5" t="n">
        <f aca="false">IF($G433=const_zero,MIN(class_series_b_invested_usd,MAX(const_zero,$A433-SUM($J433:$M433))),const_zero)</f>
        <v>0</v>
      </c>
      <c r="O433" s="5" t="n">
        <f aca="false">IF($H433=const_zero,MIN(class_series_a_invested_usd,MAX(const_zero,$A433-SUM($J433:$N433))),const_zero)</f>
        <v>0</v>
      </c>
      <c r="P433" s="5" t="n">
        <f aca="false">IF($I433=const_zero,MIN(class_seed_invested_usd,MAX(const_zero,$A433-SUM($J433:$O433))),const_zero)</f>
        <v>0</v>
      </c>
      <c r="Q433" s="5" t="n">
        <f aca="false">MAX(const_zero,$A433-SUM($J433:$P433))</f>
        <v>1900000000</v>
      </c>
      <c r="R433" s="9" t="n">
        <f aca="false">common_rsa_total+'Pro-Forma'!$B$10+'Pro-Forma'!$B$11+IF($C433=const_one,'Pro-Forma'!$B$5,const_zero)+IF($D433=const_one,'Pro-Forma'!$F$27,const_zero)+IF($E433=const_one,'Pro-Forma'!$F$26,const_zero)+IF($F433=const_one,'Pro-Forma'!$F$25,const_zero)+IF($G433=const_one,'Pro-Forma'!$F$24,const_zero)+IF($H433=const_one,'Pro-Forma'!$F$23,const_zero)+IF($I433=const_one,'Pro-Forma'!$F$22,const_zero)</f>
        <v>31611101.1755256</v>
      </c>
      <c r="S433" s="23" t="b">
        <f aca="false">IF($R433&gt;const_zero,--($Q433&gt;option_strike_usd*$R433),const_zero)</f>
        <v>1</v>
      </c>
      <c r="T433" s="7" t="n">
        <f aca="false">IF($R433&gt;const_zero,IF($S433=const_one,($Q433+option_strike_usd*pre_f_options_issued)/($R433+pre_f_options_issued),$Q433/$R433),const_zero)</f>
        <v>55.773631880434</v>
      </c>
      <c r="U433" s="5" t="n">
        <f aca="false">IF($C433=const_one,'Pro-Forma'!$B$5*$T433,const_zero)</f>
        <v>44466535.80177</v>
      </c>
      <c r="V433" s="5" t="n">
        <f aca="false">IF($D433=const_one,'Pro-Forma'!$F$27*$T433,const_zero)</f>
        <v>342077547.35282</v>
      </c>
      <c r="W433" s="5" t="n">
        <f aca="false">IF($E433=const_one,'Pro-Forma'!$F$26*$T433,const_zero)</f>
        <v>0</v>
      </c>
      <c r="X433" s="5" t="n">
        <f aca="false">IF($F433=const_one,'Pro-Forma'!$F$25*$T433,const_zero)</f>
        <v>133856716.513041</v>
      </c>
      <c r="Y433" s="5" t="n">
        <f aca="false">IF($G433=const_one,'Pro-Forma'!$F$24*$T433,const_zero)</f>
        <v>167320895.641302</v>
      </c>
      <c r="Z433" s="5" t="n">
        <f aca="false">IF($H433=const_one,'Pro-Forma'!$F$23*$T433,const_zero)</f>
        <v>278868159.40217</v>
      </c>
      <c r="AA433" s="5" t="n">
        <f aca="false">IF($I433=const_one,'Pro-Forma'!$F$22*$T433,const_zero)</f>
        <v>278868159.40217</v>
      </c>
      <c r="AB433" s="5" t="n">
        <f aca="false">('Pro-Forma'!$B$10+'Pro-Forma'!$B$11)*$T433</f>
        <v>15645219.2617362</v>
      </c>
      <c r="AC433" s="5" t="n">
        <f aca="false">common_rsa_total*$T433</f>
        <v>501962686.923906</v>
      </c>
      <c r="AD433" s="5" t="n">
        <f aca="false">IF($S433=const_one,pre_f_options_issued*($T433-option_strike_usd),const_zero)</f>
        <v>136934079.701085</v>
      </c>
      <c r="AE433" s="5" t="n">
        <f aca="false">J433+U433</f>
        <v>44466535.80177</v>
      </c>
      <c r="AF433" s="5" t="n">
        <f aca="false">K433+V433</f>
        <v>342077547.35282</v>
      </c>
      <c r="AG433" s="5" t="n">
        <f aca="false">L433+W433</f>
        <v>100000000</v>
      </c>
      <c r="AH433" s="5" t="n">
        <f aca="false">M433+X433</f>
        <v>133856716.513041</v>
      </c>
      <c r="AI433" s="5" t="n">
        <f aca="false">N433+Y433</f>
        <v>167320895.641302</v>
      </c>
      <c r="AJ433" s="5" t="n">
        <f aca="false">O433+Z433</f>
        <v>278868159.40217</v>
      </c>
      <c r="AK433" s="5" t="n">
        <f aca="false">P433+AA433</f>
        <v>278868159.40217</v>
      </c>
      <c r="AL433" s="5" t="n">
        <f aca="false">INDEX($AE$310:$AE$437,$B433-$C433*1+const_one)</f>
        <v>30000000</v>
      </c>
      <c r="AM433" s="5" t="n">
        <f aca="false">INDEX($AF$310:$AF$437,$B433-$D433*2+const_one)</f>
        <v>300000000</v>
      </c>
      <c r="AN433" s="5" t="n">
        <f aca="false">INDEX($AG$310:$AG$437,$B433-$E433*4+const_one)</f>
        <v>100000000</v>
      </c>
      <c r="AO433" s="5" t="n">
        <f aca="false">INDEX($AH$310:$AH$437,$B433-$F433*8+const_one)</f>
        <v>60000000</v>
      </c>
      <c r="AP433" s="5" t="n">
        <f aca="false">INDEX($AI$310:$AI$437,$B433-$G433*16+const_one)</f>
        <v>30000000</v>
      </c>
      <c r="AQ433" s="5" t="n">
        <f aca="false">INDEX($AJ$310:$AJ$437,$B433-$H433*32+const_one)</f>
        <v>15000000</v>
      </c>
      <c r="AR433" s="5" t="n">
        <f aca="false">INDEX($AK$310:$AK$437,$B433-$I433*64+const_one)</f>
        <v>5000000</v>
      </c>
      <c r="AS433" s="5" t="n">
        <f aca="false">INDEX($AE$310:$AE$437,$B433+(const_one-$C433)*1+const_one)</f>
        <v>44466535.80177</v>
      </c>
      <c r="AT433" s="5" t="n">
        <f aca="false">INDEX($AF$310:$AF$437,$B433+(const_one-$D433)*2+const_one)</f>
        <v>342077547.35282</v>
      </c>
      <c r="AU433" s="5" t="n">
        <f aca="false">INDEX($AG$310:$AG$437,$B433+(const_one-$E433)*4+const_one)</f>
        <v>96852024.4487837</v>
      </c>
      <c r="AV433" s="5" t="n">
        <f aca="false">INDEX($AH$310:$AH$437,$B433+(const_one-$F433)*8+const_one)</f>
        <v>133856716.513041</v>
      </c>
      <c r="AW433" s="5" t="n">
        <f aca="false">INDEX($AI$310:$AI$437,$B433+(const_one-$G433)*16+const_one)</f>
        <v>167320895.641302</v>
      </c>
      <c r="AX433" s="5" t="n">
        <f aca="false">INDEX($AJ$310:$AJ$437,$B433+(const_one-$H433)*32+const_one)</f>
        <v>278868159.40217</v>
      </c>
      <c r="AY433" s="5" t="n">
        <f aca="false">INDEX($AK$310:$AK$437,$B433+(const_one-$I433)*64+const_one)</f>
        <v>278868159.40217</v>
      </c>
      <c r="AZ433" s="5" t="n">
        <f aca="false">--($C433=--(AS433&gt;AL433))</f>
        <v>1</v>
      </c>
      <c r="BA433" s="5" t="n">
        <f aca="false">--($D433=--(AT433&gt;AM433))</f>
        <v>1</v>
      </c>
      <c r="BB433" s="5" t="n">
        <f aca="false">--($E433=--(AU433&gt;AN433))</f>
        <v>1</v>
      </c>
      <c r="BC433" s="5" t="n">
        <f aca="false">--($F433=--(AV433&gt;AO433))</f>
        <v>1</v>
      </c>
      <c r="BD433" s="5" t="n">
        <f aca="false">--($G433=--(AW433&gt;AP433))</f>
        <v>1</v>
      </c>
      <c r="BE433" s="5" t="n">
        <f aca="false">--($H433=--(AX433&gt;AQ433))</f>
        <v>1</v>
      </c>
      <c r="BF433" s="5" t="n">
        <f aca="false">--($I433=--(AY433&gt;AR433))</f>
        <v>1</v>
      </c>
      <c r="BG433" s="5" t="n">
        <f aca="false">SUM(AZ433:BF433)</f>
        <v>7</v>
      </c>
      <c r="BH433" s="5" t="n">
        <f aca="false">SUM(AE433:AK433)+AB433+AC433+AD433</f>
        <v>2000000000</v>
      </c>
    </row>
    <row r="434" customFormat="false" ht="15" hidden="true" customHeight="false" outlineLevel="0" collapsed="false">
      <c r="A434" s="5" t="n">
        <f aca="false">exit_value_3_usd</f>
        <v>2000000000</v>
      </c>
      <c r="B434" s="2" t="n">
        <f aca="false">ROW()-ROW($B$310)</f>
        <v>124</v>
      </c>
      <c r="C434" s="2" t="n">
        <f aca="false">MOD(QUOTIENT($B434,1),2)</f>
        <v>0</v>
      </c>
      <c r="D434" s="2" t="n">
        <f aca="false">MOD(QUOTIENT($B434,2),2)</f>
        <v>0</v>
      </c>
      <c r="E434" s="2" t="n">
        <f aca="false">MOD(QUOTIENT($B434,4),2)</f>
        <v>1</v>
      </c>
      <c r="F434" s="2" t="n">
        <f aca="false">MOD(QUOTIENT($B434,8),2)</f>
        <v>1</v>
      </c>
      <c r="G434" s="2" t="n">
        <f aca="false">MOD(QUOTIENT($B434,16),2)</f>
        <v>1</v>
      </c>
      <c r="H434" s="2" t="n">
        <f aca="false">MOD(QUOTIENT($B434,32),2)</f>
        <v>1</v>
      </c>
      <c r="I434" s="2" t="n">
        <f aca="false">MOD(QUOTIENT($B434,64),2)</f>
        <v>1</v>
      </c>
      <c r="J434" s="5" t="n">
        <f aca="false">IF($C434=const_zero,MIN(class_series_f_invested_usd,MAX(const_zero,$A434)),const_zero)</f>
        <v>30000000</v>
      </c>
      <c r="K434" s="5" t="n">
        <f aca="false">IF($D434=const_zero,MIN(class_series_e_invested_usd,MAX(const_zero,$A434-SUM($J434:$J434))),const_zero)</f>
        <v>300000000</v>
      </c>
      <c r="L434" s="5" t="n">
        <f aca="false">IF($E434=const_zero,MIN(class_series_d_invested_usd,MAX(const_zero,$A434-SUM($J434:$K434))),const_zero)</f>
        <v>0</v>
      </c>
      <c r="M434" s="5" t="n">
        <f aca="false">IF($F434=const_zero,MIN(class_series_c_invested_usd,MAX(const_zero,$A434-SUM($J434:$L434))),const_zero)</f>
        <v>0</v>
      </c>
      <c r="N434" s="5" t="n">
        <f aca="false">IF($G434=const_zero,MIN(class_series_b_invested_usd,MAX(const_zero,$A434-SUM($J434:$M434))),const_zero)</f>
        <v>0</v>
      </c>
      <c r="O434" s="5" t="n">
        <f aca="false">IF($H434=const_zero,MIN(class_series_a_invested_usd,MAX(const_zero,$A434-SUM($J434:$N434))),const_zero)</f>
        <v>0</v>
      </c>
      <c r="P434" s="5" t="n">
        <f aca="false">IF($I434=const_zero,MIN(class_seed_invested_usd,MAX(const_zero,$A434-SUM($J434:$O434))),const_zero)</f>
        <v>0</v>
      </c>
      <c r="Q434" s="5" t="n">
        <f aca="false">MAX(const_zero,$A434-SUM($J434:$P434))</f>
        <v>1670000000</v>
      </c>
      <c r="R434" s="9" t="n">
        <f aca="false">common_rsa_total+'Pro-Forma'!$B$10+'Pro-Forma'!$B$11+IF($C434=const_one,'Pro-Forma'!$B$5,const_zero)+IF($D434=const_one,'Pro-Forma'!$F$27,const_zero)+IF($E434=const_one,'Pro-Forma'!$F$26,const_zero)+IF($F434=const_one,'Pro-Forma'!$F$25,const_zero)+IF($G434=const_one,'Pro-Forma'!$F$24,const_zero)+IF($H434=const_one,'Pro-Forma'!$F$23,const_zero)+IF($I434=const_one,'Pro-Forma'!$F$22,const_zero)</f>
        <v>26414164.1892672</v>
      </c>
      <c r="S434" s="23" t="b">
        <f aca="false">IF($R434&gt;const_zero,--($Q434&gt;option_strike_usd*$R434),const_zero)</f>
        <v>1</v>
      </c>
      <c r="T434" s="7" t="n">
        <f aca="false">IF($R434&gt;const_zero,IF($S434=const_one,($Q434+option_strike_usd*pre_f_options_issued)/($R434+pre_f_options_issued),$Q434/$R434),const_zero)</f>
        <v>57.8436225599364</v>
      </c>
      <c r="U434" s="5" t="n">
        <f aca="false">IF($C434=const_one,'Pro-Forma'!$B$5*$T434,const_zero)</f>
        <v>0</v>
      </c>
      <c r="V434" s="5" t="n">
        <f aca="false">IF($D434=const_one,'Pro-Forma'!$F$27*$T434,const_zero)</f>
        <v>0</v>
      </c>
      <c r="W434" s="5" t="n">
        <f aca="false">IF($E434=const_one,'Pro-Forma'!$F$26*$T434,const_zero)</f>
        <v>100280674.934488</v>
      </c>
      <c r="X434" s="5" t="n">
        <f aca="false">IF($F434=const_one,'Pro-Forma'!$F$25*$T434,const_zero)</f>
        <v>138824694.143847</v>
      </c>
      <c r="Y434" s="5" t="n">
        <f aca="false">IF($G434=const_one,'Pro-Forma'!$F$24*$T434,const_zero)</f>
        <v>173530867.679809</v>
      </c>
      <c r="Z434" s="5" t="n">
        <f aca="false">IF($H434=const_one,'Pro-Forma'!$F$23*$T434,const_zero)</f>
        <v>289218112.799682</v>
      </c>
      <c r="AA434" s="5" t="n">
        <f aca="false">IF($I434=const_one,'Pro-Forma'!$F$22*$T434,const_zero)</f>
        <v>289218112.799682</v>
      </c>
      <c r="AB434" s="5" t="n">
        <f aca="false">('Pro-Forma'!$B$10+'Pro-Forma'!$B$11)*$T434</f>
        <v>16225878.203223</v>
      </c>
      <c r="AC434" s="5" t="n">
        <f aca="false">common_rsa_total*$T434</f>
        <v>520592603.039428</v>
      </c>
      <c r="AD434" s="5" t="n">
        <f aca="false">IF($S434=const_one,pre_f_options_issued*($T434-option_strike_usd),const_zero)</f>
        <v>142109056.399841</v>
      </c>
      <c r="AE434" s="5" t="n">
        <f aca="false">J434+U434</f>
        <v>30000000</v>
      </c>
      <c r="AF434" s="5" t="n">
        <f aca="false">K434+V434</f>
        <v>300000000</v>
      </c>
      <c r="AG434" s="5" t="n">
        <f aca="false">L434+W434</f>
        <v>100280674.934488</v>
      </c>
      <c r="AH434" s="5" t="n">
        <f aca="false">M434+X434</f>
        <v>138824694.143847</v>
      </c>
      <c r="AI434" s="5" t="n">
        <f aca="false">N434+Y434</f>
        <v>173530867.679809</v>
      </c>
      <c r="AJ434" s="5" t="n">
        <f aca="false">O434+Z434</f>
        <v>289218112.799682</v>
      </c>
      <c r="AK434" s="5" t="n">
        <f aca="false">P434+AA434</f>
        <v>289218112.799682</v>
      </c>
      <c r="AL434" s="5" t="n">
        <f aca="false">INDEX($AE$310:$AE$437,$B434-$C434*1+const_one)</f>
        <v>30000000</v>
      </c>
      <c r="AM434" s="5" t="n">
        <f aca="false">INDEX($AF$310:$AF$437,$B434-$D434*2+const_one)</f>
        <v>300000000</v>
      </c>
      <c r="AN434" s="5" t="n">
        <f aca="false">INDEX($AG$310:$AG$437,$B434-$E434*4+const_one)</f>
        <v>100000000</v>
      </c>
      <c r="AO434" s="5" t="n">
        <f aca="false">INDEX($AH$310:$AH$437,$B434-$F434*8+const_one)</f>
        <v>60000000</v>
      </c>
      <c r="AP434" s="5" t="n">
        <f aca="false">INDEX($AI$310:$AI$437,$B434-$G434*16+const_one)</f>
        <v>30000000</v>
      </c>
      <c r="AQ434" s="5" t="n">
        <f aca="false">INDEX($AJ$310:$AJ$437,$B434-$H434*32+const_one)</f>
        <v>15000000</v>
      </c>
      <c r="AR434" s="5" t="n">
        <f aca="false">INDEX($AK$310:$AK$437,$B434-$I434*64+const_one)</f>
        <v>5000000</v>
      </c>
      <c r="AS434" s="5" t="n">
        <f aca="false">INDEX($AE$310:$AE$437,$B434+(const_one-$C434)*1+const_one)</f>
        <v>45684397.7096282</v>
      </c>
      <c r="AT434" s="5" t="n">
        <f aca="false">INDEX($AF$310:$AF$437,$B434+(const_one-$D434)*2+const_one)</f>
        <v>345188090.705054</v>
      </c>
      <c r="AU434" s="5" t="n">
        <f aca="false">INDEX($AG$310:$AG$437,$B434+(const_one-$E434)*4+const_one)</f>
        <v>100280674.934488</v>
      </c>
      <c r="AV434" s="5" t="n">
        <f aca="false">INDEX($AH$310:$AH$437,$B434+(const_one-$F434)*8+const_one)</f>
        <v>138824694.143847</v>
      </c>
      <c r="AW434" s="5" t="n">
        <f aca="false">INDEX($AI$310:$AI$437,$B434+(const_one-$G434)*16+const_one)</f>
        <v>173530867.679809</v>
      </c>
      <c r="AX434" s="5" t="n">
        <f aca="false">INDEX($AJ$310:$AJ$437,$B434+(const_one-$H434)*32+const_one)</f>
        <v>289218112.799682</v>
      </c>
      <c r="AY434" s="5" t="n">
        <f aca="false">INDEX($AK$310:$AK$437,$B434+(const_one-$I434)*64+const_one)</f>
        <v>289218112.799682</v>
      </c>
      <c r="AZ434" s="5" t="n">
        <f aca="false">--($C434=--(AS434&gt;AL434))</f>
        <v>0</v>
      </c>
      <c r="BA434" s="5" t="n">
        <f aca="false">--($D434=--(AT434&gt;AM434))</f>
        <v>0</v>
      </c>
      <c r="BB434" s="5" t="n">
        <f aca="false">--($E434=--(AU434&gt;AN434))</f>
        <v>1</v>
      </c>
      <c r="BC434" s="5" t="n">
        <f aca="false">--($F434=--(AV434&gt;AO434))</f>
        <v>1</v>
      </c>
      <c r="BD434" s="5" t="n">
        <f aca="false">--($G434=--(AW434&gt;AP434))</f>
        <v>1</v>
      </c>
      <c r="BE434" s="5" t="n">
        <f aca="false">--($H434=--(AX434&gt;AQ434))</f>
        <v>1</v>
      </c>
      <c r="BF434" s="5" t="n">
        <f aca="false">--($I434=--(AY434&gt;AR434))</f>
        <v>1</v>
      </c>
      <c r="BG434" s="5" t="n">
        <f aca="false">SUM(AZ434:BF434)</f>
        <v>5</v>
      </c>
      <c r="BH434" s="5" t="n">
        <f aca="false">SUM(AE434:AK434)+AB434+AC434+AD434</f>
        <v>2000000000</v>
      </c>
    </row>
    <row r="435" customFormat="false" ht="15" hidden="true" customHeight="false" outlineLevel="0" collapsed="false">
      <c r="A435" s="5" t="n">
        <f aca="false">exit_value_3_usd</f>
        <v>2000000000</v>
      </c>
      <c r="B435" s="2" t="n">
        <f aca="false">ROW()-ROW($B$310)</f>
        <v>125</v>
      </c>
      <c r="C435" s="2" t="n">
        <f aca="false">MOD(QUOTIENT($B435,1),2)</f>
        <v>1</v>
      </c>
      <c r="D435" s="2" t="n">
        <f aca="false">MOD(QUOTIENT($B435,2),2)</f>
        <v>0</v>
      </c>
      <c r="E435" s="2" t="n">
        <f aca="false">MOD(QUOTIENT($B435,4),2)</f>
        <v>1</v>
      </c>
      <c r="F435" s="2" t="n">
        <f aca="false">MOD(QUOTIENT($B435,8),2)</f>
        <v>1</v>
      </c>
      <c r="G435" s="2" t="n">
        <f aca="false">MOD(QUOTIENT($B435,16),2)</f>
        <v>1</v>
      </c>
      <c r="H435" s="2" t="n">
        <f aca="false">MOD(QUOTIENT($B435,32),2)</f>
        <v>1</v>
      </c>
      <c r="I435" s="2" t="n">
        <f aca="false">MOD(QUOTIENT($B435,64),2)</f>
        <v>1</v>
      </c>
      <c r="J435" s="5" t="n">
        <f aca="false">IF($C435=const_zero,MIN(class_series_f_invested_usd,MAX(const_zero,$A435)),const_zero)</f>
        <v>0</v>
      </c>
      <c r="K435" s="5" t="n">
        <f aca="false">IF($D435=const_zero,MIN(class_series_e_invested_usd,MAX(const_zero,$A435-SUM($J435:$J435))),const_zero)</f>
        <v>300000000</v>
      </c>
      <c r="L435" s="5" t="n">
        <f aca="false">IF($E435=const_zero,MIN(class_series_d_invested_usd,MAX(const_zero,$A435-SUM($J435:$K435))),const_zero)</f>
        <v>0</v>
      </c>
      <c r="M435" s="5" t="n">
        <f aca="false">IF($F435=const_zero,MIN(class_series_c_invested_usd,MAX(const_zero,$A435-SUM($J435:$L435))),const_zero)</f>
        <v>0</v>
      </c>
      <c r="N435" s="5" t="n">
        <f aca="false">IF($G435=const_zero,MIN(class_series_b_invested_usd,MAX(const_zero,$A435-SUM($J435:$M435))),const_zero)</f>
        <v>0</v>
      </c>
      <c r="O435" s="5" t="n">
        <f aca="false">IF($H435=const_zero,MIN(class_series_a_invested_usd,MAX(const_zero,$A435-SUM($J435:$N435))),const_zero)</f>
        <v>0</v>
      </c>
      <c r="P435" s="5" t="n">
        <f aca="false">IF($I435=const_zero,MIN(class_seed_invested_usd,MAX(const_zero,$A435-SUM($J435:$O435))),const_zero)</f>
        <v>0</v>
      </c>
      <c r="Q435" s="5" t="n">
        <f aca="false">MAX(const_zero,$A435-SUM($J435:$P435))</f>
        <v>1700000000</v>
      </c>
      <c r="R435" s="9" t="n">
        <f aca="false">common_rsa_total+'Pro-Forma'!$B$10+'Pro-Forma'!$B$11+IF($C435=const_one,'Pro-Forma'!$B$5,const_zero)+IF($D435=const_one,'Pro-Forma'!$F$27,const_zero)+IF($E435=const_one,'Pro-Forma'!$F$26,const_zero)+IF($F435=const_one,'Pro-Forma'!$F$25,const_zero)+IF($G435=const_one,'Pro-Forma'!$F$24,const_zero)+IF($H435=const_one,'Pro-Forma'!$F$23,const_zero)+IF($I435=const_one,'Pro-Forma'!$F$22,const_zero)</f>
        <v>27211432.2584705</v>
      </c>
      <c r="S435" s="23" t="b">
        <f aca="false">IF($R435&gt;const_zero,--($Q435&gt;option_strike_usd*$R435),const_zero)</f>
        <v>1</v>
      </c>
      <c r="T435" s="7" t="n">
        <f aca="false">IF($R435&gt;const_zero,IF($S435=const_one,($Q435+option_strike_usd*pre_f_options_issued)/($R435+pre_f_options_issued),$Q435/$R435),const_zero)</f>
        <v>57.3011756952454</v>
      </c>
      <c r="U435" s="5" t="n">
        <f aca="false">IF($C435=const_one,'Pro-Forma'!$B$5*$T435,const_zero)</f>
        <v>45684397.7096282</v>
      </c>
      <c r="V435" s="5" t="n">
        <f aca="false">IF($D435=const_one,'Pro-Forma'!$F$27*$T435,const_zero)</f>
        <v>0</v>
      </c>
      <c r="W435" s="5" t="n">
        <f aca="false">IF($E435=const_one,'Pro-Forma'!$F$26*$T435,const_zero)</f>
        <v>99340261.1896375</v>
      </c>
      <c r="X435" s="5" t="n">
        <f aca="false">IF($F435=const_one,'Pro-Forma'!$F$25*$T435,const_zero)</f>
        <v>137522821.668589</v>
      </c>
      <c r="Y435" s="5" t="n">
        <f aca="false">IF($G435=const_one,'Pro-Forma'!$F$24*$T435,const_zero)</f>
        <v>171903527.085736</v>
      </c>
      <c r="Z435" s="5" t="n">
        <f aca="false">IF($H435=const_one,'Pro-Forma'!$F$23*$T435,const_zero)</f>
        <v>286505878.476227</v>
      </c>
      <c r="AA435" s="5" t="n">
        <f aca="false">IF($I435=const_one,'Pro-Forma'!$F$22*$T435,const_zero)</f>
        <v>286505878.476227</v>
      </c>
      <c r="AB435" s="5" t="n">
        <f aca="false">('Pro-Forma'!$B$10+'Pro-Forma'!$B$11)*$T435</f>
        <v>16073714.8986327</v>
      </c>
      <c r="AC435" s="5" t="n">
        <f aca="false">common_rsa_total*$T435</f>
        <v>515710581.257209</v>
      </c>
      <c r="AD435" s="5" t="n">
        <f aca="false">IF($S435=const_one,pre_f_options_issued*($T435-option_strike_usd),const_zero)</f>
        <v>140752939.238114</v>
      </c>
      <c r="AE435" s="5" t="n">
        <f aca="false">J435+U435</f>
        <v>45684397.7096282</v>
      </c>
      <c r="AF435" s="5" t="n">
        <f aca="false">K435+V435</f>
        <v>300000000</v>
      </c>
      <c r="AG435" s="5" t="n">
        <f aca="false">L435+W435</f>
        <v>99340261.1896375</v>
      </c>
      <c r="AH435" s="5" t="n">
        <f aca="false">M435+X435</f>
        <v>137522821.668589</v>
      </c>
      <c r="AI435" s="5" t="n">
        <f aca="false">N435+Y435</f>
        <v>171903527.085736</v>
      </c>
      <c r="AJ435" s="5" t="n">
        <f aca="false">O435+Z435</f>
        <v>286505878.476227</v>
      </c>
      <c r="AK435" s="5" t="n">
        <f aca="false">P435+AA435</f>
        <v>286505878.476227</v>
      </c>
      <c r="AL435" s="5" t="n">
        <f aca="false">INDEX($AE$310:$AE$437,$B435-$C435*1+const_one)</f>
        <v>30000000</v>
      </c>
      <c r="AM435" s="5" t="n">
        <f aca="false">INDEX($AF$310:$AF$437,$B435-$D435*2+const_one)</f>
        <v>300000000</v>
      </c>
      <c r="AN435" s="5" t="n">
        <f aca="false">INDEX($AG$310:$AG$437,$B435-$E435*4+const_one)</f>
        <v>100000000</v>
      </c>
      <c r="AO435" s="5" t="n">
        <f aca="false">INDEX($AH$310:$AH$437,$B435-$F435*8+const_one)</f>
        <v>60000000</v>
      </c>
      <c r="AP435" s="5" t="n">
        <f aca="false">INDEX($AI$310:$AI$437,$B435-$G435*16+const_one)</f>
        <v>30000000</v>
      </c>
      <c r="AQ435" s="5" t="n">
        <f aca="false">INDEX($AJ$310:$AJ$437,$B435-$H435*32+const_one)</f>
        <v>15000000</v>
      </c>
      <c r="AR435" s="5" t="n">
        <f aca="false">INDEX($AK$310:$AK$437,$B435-$I435*64+const_one)</f>
        <v>5000000</v>
      </c>
      <c r="AS435" s="5" t="n">
        <f aca="false">INDEX($AE$310:$AE$437,$B435+(const_one-$C435)*1+const_one)</f>
        <v>45684397.7096282</v>
      </c>
      <c r="AT435" s="5" t="n">
        <f aca="false">INDEX($AF$310:$AF$437,$B435+(const_one-$D435)*2+const_one)</f>
        <v>342643566.672498</v>
      </c>
      <c r="AU435" s="5" t="n">
        <f aca="false">INDEX($AG$310:$AG$437,$B435+(const_one-$E435)*4+const_one)</f>
        <v>99340261.1896375</v>
      </c>
      <c r="AV435" s="5" t="n">
        <f aca="false">INDEX($AH$310:$AH$437,$B435+(const_one-$F435)*8+const_one)</f>
        <v>137522821.668589</v>
      </c>
      <c r="AW435" s="5" t="n">
        <f aca="false">INDEX($AI$310:$AI$437,$B435+(const_one-$G435)*16+const_one)</f>
        <v>171903527.085736</v>
      </c>
      <c r="AX435" s="5" t="n">
        <f aca="false">INDEX($AJ$310:$AJ$437,$B435+(const_one-$H435)*32+const_one)</f>
        <v>286505878.476227</v>
      </c>
      <c r="AY435" s="5" t="n">
        <f aca="false">INDEX($AK$310:$AK$437,$B435+(const_one-$I435)*64+const_one)</f>
        <v>286505878.476227</v>
      </c>
      <c r="AZ435" s="5" t="n">
        <f aca="false">--($C435=--(AS435&gt;AL435))</f>
        <v>1</v>
      </c>
      <c r="BA435" s="5" t="n">
        <f aca="false">--($D435=--(AT435&gt;AM435))</f>
        <v>0</v>
      </c>
      <c r="BB435" s="5" t="n">
        <f aca="false">--($E435=--(AU435&gt;AN435))</f>
        <v>0</v>
      </c>
      <c r="BC435" s="5" t="n">
        <f aca="false">--($F435=--(AV435&gt;AO435))</f>
        <v>1</v>
      </c>
      <c r="BD435" s="5" t="n">
        <f aca="false">--($G435=--(AW435&gt;AP435))</f>
        <v>1</v>
      </c>
      <c r="BE435" s="5" t="n">
        <f aca="false">--($H435=--(AX435&gt;AQ435))</f>
        <v>1</v>
      </c>
      <c r="BF435" s="5" t="n">
        <f aca="false">--($I435=--(AY435&gt;AR435))</f>
        <v>1</v>
      </c>
      <c r="BG435" s="5" t="n">
        <f aca="false">SUM(AZ435:BF435)</f>
        <v>5</v>
      </c>
      <c r="BH435" s="5" t="n">
        <f aca="false">SUM(AE435:AK435)+AB435+AC435+AD435</f>
        <v>2000000000</v>
      </c>
    </row>
    <row r="436" customFormat="false" ht="15" hidden="true" customHeight="false" outlineLevel="0" collapsed="false">
      <c r="A436" s="5" t="n">
        <f aca="false">exit_value_3_usd</f>
        <v>2000000000</v>
      </c>
      <c r="B436" s="2" t="n">
        <f aca="false">ROW()-ROW($B$310)</f>
        <v>126</v>
      </c>
      <c r="C436" s="2" t="n">
        <f aca="false">MOD(QUOTIENT($B436,1),2)</f>
        <v>0</v>
      </c>
      <c r="D436" s="2" t="n">
        <f aca="false">MOD(QUOTIENT($B436,2),2)</f>
        <v>1</v>
      </c>
      <c r="E436" s="2" t="n">
        <f aca="false">MOD(QUOTIENT($B436,4),2)</f>
        <v>1</v>
      </c>
      <c r="F436" s="2" t="n">
        <f aca="false">MOD(QUOTIENT($B436,8),2)</f>
        <v>1</v>
      </c>
      <c r="G436" s="2" t="n">
        <f aca="false">MOD(QUOTIENT($B436,16),2)</f>
        <v>1</v>
      </c>
      <c r="H436" s="2" t="n">
        <f aca="false">MOD(QUOTIENT($B436,32),2)</f>
        <v>1</v>
      </c>
      <c r="I436" s="2" t="n">
        <f aca="false">MOD(QUOTIENT($B436,64),2)</f>
        <v>1</v>
      </c>
      <c r="J436" s="5" t="n">
        <f aca="false">IF($C436=const_zero,MIN(class_series_f_invested_usd,MAX(const_zero,$A436)),const_zero)</f>
        <v>30000000</v>
      </c>
      <c r="K436" s="5" t="n">
        <f aca="false">IF($D436=const_zero,MIN(class_series_e_invested_usd,MAX(const_zero,$A436-SUM($J436:$J436))),const_zero)</f>
        <v>0</v>
      </c>
      <c r="L436" s="5" t="n">
        <f aca="false">IF($E436=const_zero,MIN(class_series_d_invested_usd,MAX(const_zero,$A436-SUM($J436:$K436))),const_zero)</f>
        <v>0</v>
      </c>
      <c r="M436" s="5" t="n">
        <f aca="false">IF($F436=const_zero,MIN(class_series_c_invested_usd,MAX(const_zero,$A436-SUM($J436:$L436))),const_zero)</f>
        <v>0</v>
      </c>
      <c r="N436" s="5" t="n">
        <f aca="false">IF($G436=const_zero,MIN(class_series_b_invested_usd,MAX(const_zero,$A436-SUM($J436:$M436))),const_zero)</f>
        <v>0</v>
      </c>
      <c r="O436" s="5" t="n">
        <f aca="false">IF($H436=const_zero,MIN(class_series_a_invested_usd,MAX(const_zero,$A436-SUM($J436:$N436))),const_zero)</f>
        <v>0</v>
      </c>
      <c r="P436" s="5" t="n">
        <f aca="false">IF($I436=const_zero,MIN(class_seed_invested_usd,MAX(const_zero,$A436-SUM($J436:$O436))),const_zero)</f>
        <v>0</v>
      </c>
      <c r="Q436" s="5" t="n">
        <f aca="false">MAX(const_zero,$A436-SUM($J436:$P436))</f>
        <v>1970000000</v>
      </c>
      <c r="R436" s="9" t="n">
        <f aca="false">common_rsa_total+'Pro-Forma'!$B$10+'Pro-Forma'!$B$11+IF($C436=const_one,'Pro-Forma'!$B$5,const_zero)+IF($D436=const_one,'Pro-Forma'!$F$27,const_zero)+IF($E436=const_one,'Pro-Forma'!$F$26,const_zero)+IF($F436=const_one,'Pro-Forma'!$F$25,const_zero)+IF($G436=const_one,'Pro-Forma'!$F$24,const_zero)+IF($H436=const_one,'Pro-Forma'!$F$23,const_zero)+IF($I436=const_one,'Pro-Forma'!$F$22,const_zero)</f>
        <v>32547484.4666011</v>
      </c>
      <c r="S436" s="23" t="b">
        <f aca="false">IF($R436&gt;const_zero,--($Q436&gt;option_strike_usd*$R436),const_zero)</f>
        <v>1</v>
      </c>
      <c r="T436" s="7" t="n">
        <f aca="false">IF($R436&gt;const_zero,IF($S436=const_one,($Q436+option_strike_usd*pre_f_options_issued)/($R436+pre_f_options_issued),$Q436/$R436),const_zero)</f>
        <v>56.2807867674417</v>
      </c>
      <c r="U436" s="5" t="n">
        <f aca="false">IF($C436=const_one,'Pro-Forma'!$B$5*$T436,const_zero)</f>
        <v>0</v>
      </c>
      <c r="V436" s="5" t="n">
        <f aca="false">IF($D436=const_one,'Pro-Forma'!$F$27*$T436,const_zero)</f>
        <v>345188090.705054</v>
      </c>
      <c r="W436" s="5" t="n">
        <f aca="false">IF($E436=const_one,'Pro-Forma'!$F$26*$T436,const_zero)</f>
        <v>97571262.5369372</v>
      </c>
      <c r="X436" s="5" t="n">
        <f aca="false">IF($F436=const_one,'Pro-Forma'!$F$25*$T436,const_zero)</f>
        <v>135073888.24186</v>
      </c>
      <c r="Y436" s="5" t="n">
        <f aca="false">IF($G436=const_one,'Pro-Forma'!$F$24*$T436,const_zero)</f>
        <v>168842360.302325</v>
      </c>
      <c r="Z436" s="5" t="n">
        <f aca="false">IF($H436=const_one,'Pro-Forma'!$F$23*$T436,const_zero)</f>
        <v>281403933.837209</v>
      </c>
      <c r="AA436" s="5" t="n">
        <f aca="false">IF($I436=const_one,'Pro-Forma'!$F$22*$T436,const_zero)</f>
        <v>281403933.837209</v>
      </c>
      <c r="AB436" s="5" t="n">
        <f aca="false">('Pro-Forma'!$B$10+'Pro-Forma'!$B$11)*$T436</f>
        <v>15787482.7138261</v>
      </c>
      <c r="AC436" s="5" t="n">
        <f aca="false">common_rsa_total*$T436</f>
        <v>506527080.906976</v>
      </c>
      <c r="AD436" s="5" t="n">
        <f aca="false">IF($S436=const_one,pre_f_options_issued*($T436-option_strike_usd),const_zero)</f>
        <v>138201966.918604</v>
      </c>
      <c r="AE436" s="5" t="n">
        <f aca="false">J436+U436</f>
        <v>30000000</v>
      </c>
      <c r="AF436" s="5" t="n">
        <f aca="false">K436+V436</f>
        <v>345188090.705054</v>
      </c>
      <c r="AG436" s="5" t="n">
        <f aca="false">L436+W436</f>
        <v>97571262.5369372</v>
      </c>
      <c r="AH436" s="5" t="n">
        <f aca="false">M436+X436</f>
        <v>135073888.24186</v>
      </c>
      <c r="AI436" s="5" t="n">
        <f aca="false">N436+Y436</f>
        <v>168842360.302325</v>
      </c>
      <c r="AJ436" s="5" t="n">
        <f aca="false">O436+Z436</f>
        <v>281403933.837209</v>
      </c>
      <c r="AK436" s="5" t="n">
        <f aca="false">P436+AA436</f>
        <v>281403933.837209</v>
      </c>
      <c r="AL436" s="5" t="n">
        <f aca="false">INDEX($AE$310:$AE$437,$B436-$C436*1+const_one)</f>
        <v>30000000</v>
      </c>
      <c r="AM436" s="5" t="n">
        <f aca="false">INDEX($AF$310:$AF$437,$B436-$D436*2+const_one)</f>
        <v>300000000</v>
      </c>
      <c r="AN436" s="5" t="n">
        <f aca="false">INDEX($AG$310:$AG$437,$B436-$E436*4+const_one)</f>
        <v>100000000</v>
      </c>
      <c r="AO436" s="5" t="n">
        <f aca="false">INDEX($AH$310:$AH$437,$B436-$F436*8+const_one)</f>
        <v>60000000</v>
      </c>
      <c r="AP436" s="5" t="n">
        <f aca="false">INDEX($AI$310:$AI$437,$B436-$G436*16+const_one)</f>
        <v>30000000</v>
      </c>
      <c r="AQ436" s="5" t="n">
        <f aca="false">INDEX($AJ$310:$AJ$437,$B436-$H436*32+const_one)</f>
        <v>15000000</v>
      </c>
      <c r="AR436" s="5" t="n">
        <f aca="false">INDEX($AK$310:$AK$437,$B436-$I436*64+const_one)</f>
        <v>5000000</v>
      </c>
      <c r="AS436" s="5" t="n">
        <f aca="false">INDEX($AE$310:$AE$437,$B436+(const_one-$C436)*1+const_one)</f>
        <v>44540112.4470006</v>
      </c>
      <c r="AT436" s="5" t="n">
        <f aca="false">INDEX($AF$310:$AF$437,$B436+(const_one-$D436)*2+const_one)</f>
        <v>345188090.705054</v>
      </c>
      <c r="AU436" s="5" t="n">
        <f aca="false">INDEX($AG$310:$AG$437,$B436+(const_one-$E436)*4+const_one)</f>
        <v>97571262.5369372</v>
      </c>
      <c r="AV436" s="5" t="n">
        <f aca="false">INDEX($AH$310:$AH$437,$B436+(const_one-$F436)*8+const_one)</f>
        <v>135073888.24186</v>
      </c>
      <c r="AW436" s="5" t="n">
        <f aca="false">INDEX($AI$310:$AI$437,$B436+(const_one-$G436)*16+const_one)</f>
        <v>168842360.302325</v>
      </c>
      <c r="AX436" s="5" t="n">
        <f aca="false">INDEX($AJ$310:$AJ$437,$B436+(const_one-$H436)*32+const_one)</f>
        <v>281403933.837209</v>
      </c>
      <c r="AY436" s="5" t="n">
        <f aca="false">INDEX($AK$310:$AK$437,$B436+(const_one-$I436)*64+const_one)</f>
        <v>281403933.837209</v>
      </c>
      <c r="AZ436" s="5" t="n">
        <f aca="false">--($C436=--(AS436&gt;AL436))</f>
        <v>0</v>
      </c>
      <c r="BA436" s="5" t="n">
        <f aca="false">--($D436=--(AT436&gt;AM436))</f>
        <v>1</v>
      </c>
      <c r="BB436" s="5" t="n">
        <f aca="false">--($E436=--(AU436&gt;AN436))</f>
        <v>0</v>
      </c>
      <c r="BC436" s="5" t="n">
        <f aca="false">--($F436=--(AV436&gt;AO436))</f>
        <v>1</v>
      </c>
      <c r="BD436" s="5" t="n">
        <f aca="false">--($G436=--(AW436&gt;AP436))</f>
        <v>1</v>
      </c>
      <c r="BE436" s="5" t="n">
        <f aca="false">--($H436=--(AX436&gt;AQ436))</f>
        <v>1</v>
      </c>
      <c r="BF436" s="5" t="n">
        <f aca="false">--($I436=--(AY436&gt;AR436))</f>
        <v>1</v>
      </c>
      <c r="BG436" s="5" t="n">
        <f aca="false">SUM(AZ436:BF436)</f>
        <v>5</v>
      </c>
      <c r="BH436" s="5" t="n">
        <f aca="false">SUM(AE436:AK436)+AB436+AC436+AD436</f>
        <v>2000000000</v>
      </c>
    </row>
    <row r="437" customFormat="false" ht="15" hidden="true" customHeight="false" outlineLevel="0" collapsed="false">
      <c r="A437" s="5" t="n">
        <f aca="false">exit_value_3_usd</f>
        <v>2000000000</v>
      </c>
      <c r="B437" s="2" t="n">
        <f aca="false">ROW()-ROW($B$310)</f>
        <v>127</v>
      </c>
      <c r="C437" s="2" t="n">
        <f aca="false">MOD(QUOTIENT($B437,1),2)</f>
        <v>1</v>
      </c>
      <c r="D437" s="2" t="n">
        <f aca="false">MOD(QUOTIENT($B437,2),2)</f>
        <v>1</v>
      </c>
      <c r="E437" s="2" t="n">
        <f aca="false">MOD(QUOTIENT($B437,4),2)</f>
        <v>1</v>
      </c>
      <c r="F437" s="2" t="n">
        <f aca="false">MOD(QUOTIENT($B437,8),2)</f>
        <v>1</v>
      </c>
      <c r="G437" s="2" t="n">
        <f aca="false">MOD(QUOTIENT($B437,16),2)</f>
        <v>1</v>
      </c>
      <c r="H437" s="2" t="n">
        <f aca="false">MOD(QUOTIENT($B437,32),2)</f>
        <v>1</v>
      </c>
      <c r="I437" s="2" t="n">
        <f aca="false">MOD(QUOTIENT($B437,64),2)</f>
        <v>1</v>
      </c>
      <c r="J437" s="5" t="n">
        <f aca="false">IF($C437=const_zero,MIN(class_series_f_invested_usd,MAX(const_zero,$A437)),const_zero)</f>
        <v>0</v>
      </c>
      <c r="K437" s="5" t="n">
        <f aca="false">IF($D437=const_zero,MIN(class_series_e_invested_usd,MAX(const_zero,$A437-SUM($J437:$J437))),const_zero)</f>
        <v>0</v>
      </c>
      <c r="L437" s="5" t="n">
        <f aca="false">IF($E437=const_zero,MIN(class_series_d_invested_usd,MAX(const_zero,$A437-SUM($J437:$K437))),const_zero)</f>
        <v>0</v>
      </c>
      <c r="M437" s="5" t="n">
        <f aca="false">IF($F437=const_zero,MIN(class_series_c_invested_usd,MAX(const_zero,$A437-SUM($J437:$L437))),const_zero)</f>
        <v>0</v>
      </c>
      <c r="N437" s="5" t="n">
        <f aca="false">IF($G437=const_zero,MIN(class_series_b_invested_usd,MAX(const_zero,$A437-SUM($J437:$M437))),const_zero)</f>
        <v>0</v>
      </c>
      <c r="O437" s="5" t="n">
        <f aca="false">IF($H437=const_zero,MIN(class_series_a_invested_usd,MAX(const_zero,$A437-SUM($J437:$N437))),const_zero)</f>
        <v>0</v>
      </c>
      <c r="P437" s="5" t="n">
        <f aca="false">IF($I437=const_zero,MIN(class_seed_invested_usd,MAX(const_zero,$A437-SUM($J437:$O437))),const_zero)</f>
        <v>0</v>
      </c>
      <c r="Q437" s="5" t="n">
        <f aca="false">MAX(const_zero,$A437-SUM($J437:$P437))</f>
        <v>2000000000</v>
      </c>
      <c r="R437" s="9" t="n">
        <f aca="false">common_rsa_total+'Pro-Forma'!$B$10+'Pro-Forma'!$B$11+IF($C437=const_one,'Pro-Forma'!$B$5,const_zero)+IF($D437=const_one,'Pro-Forma'!$F$27,const_zero)+IF($E437=const_one,'Pro-Forma'!$F$26,const_zero)+IF($F437=const_one,'Pro-Forma'!$F$25,const_zero)+IF($G437=const_one,'Pro-Forma'!$F$24,const_zero)+IF($H437=const_one,'Pro-Forma'!$F$23,const_zero)+IF($I437=const_one,'Pro-Forma'!$F$22,const_zero)</f>
        <v>33344752.5358044</v>
      </c>
      <c r="S437" s="23" t="b">
        <f aca="false">IF($R437&gt;const_zero,--($Q437&gt;option_strike_usd*$R437),const_zero)</f>
        <v>1</v>
      </c>
      <c r="T437" s="7" t="n">
        <f aca="false">IF($R437&gt;const_zero,IF($S437=const_one,($Q437+option_strike_usd*pre_f_options_issued)/($R437+pre_f_options_issued),$Q437/$R437),const_zero)</f>
        <v>55.8659178355258</v>
      </c>
      <c r="U437" s="5" t="n">
        <f aca="false">IF($C437=const_one,'Pro-Forma'!$B$5*$T437,const_zero)</f>
        <v>44540112.4470006</v>
      </c>
      <c r="V437" s="5" t="n">
        <f aca="false">IF($D437=const_one,'Pro-Forma'!$F$27*$T437,const_zero)</f>
        <v>342643566.672498</v>
      </c>
      <c r="W437" s="5" t="n">
        <f aca="false">IF($E437=const_one,'Pro-Forma'!$F$26*$T437,const_zero)</f>
        <v>96852024.4487837</v>
      </c>
      <c r="X437" s="5" t="n">
        <f aca="false">IF($F437=const_one,'Pro-Forma'!$F$25*$T437,const_zero)</f>
        <v>134078202.805262</v>
      </c>
      <c r="Y437" s="5" t="n">
        <f aca="false">IF($G437=const_one,'Pro-Forma'!$F$24*$T437,const_zero)</f>
        <v>167597753.506577</v>
      </c>
      <c r="Z437" s="5" t="n">
        <f aca="false">IF($H437=const_one,'Pro-Forma'!$F$23*$T437,const_zero)</f>
        <v>279329589.177629</v>
      </c>
      <c r="AA437" s="5" t="n">
        <f aca="false">IF($I437=const_one,'Pro-Forma'!$F$22*$T437,const_zero)</f>
        <v>279329589.177629</v>
      </c>
      <c r="AB437" s="5" t="n">
        <f aca="false">('Pro-Forma'!$B$10+'Pro-Forma'!$B$11)*$T437</f>
        <v>15671106.6560749</v>
      </c>
      <c r="AC437" s="5" t="n">
        <f aca="false">common_rsa_total*$T437</f>
        <v>502793260.519732</v>
      </c>
      <c r="AD437" s="5" t="n">
        <f aca="false">IF($S437=const_one,pre_f_options_issued*($T437-option_strike_usd),const_zero)</f>
        <v>137164794.588814</v>
      </c>
      <c r="AE437" s="5" t="n">
        <f aca="false">J437+U437</f>
        <v>44540112.4470006</v>
      </c>
      <c r="AF437" s="5" t="n">
        <f aca="false">K437+V437</f>
        <v>342643566.672498</v>
      </c>
      <c r="AG437" s="5" t="n">
        <f aca="false">L437+W437</f>
        <v>96852024.4487837</v>
      </c>
      <c r="AH437" s="5" t="n">
        <f aca="false">M437+X437</f>
        <v>134078202.805262</v>
      </c>
      <c r="AI437" s="5" t="n">
        <f aca="false">N437+Y437</f>
        <v>167597753.506577</v>
      </c>
      <c r="AJ437" s="5" t="n">
        <f aca="false">O437+Z437</f>
        <v>279329589.177629</v>
      </c>
      <c r="AK437" s="5" t="n">
        <f aca="false">P437+AA437</f>
        <v>279329589.177629</v>
      </c>
      <c r="AL437" s="5" t="n">
        <f aca="false">INDEX($AE$310:$AE$437,$B437-$C437*1+const_one)</f>
        <v>30000000</v>
      </c>
      <c r="AM437" s="5" t="n">
        <f aca="false">INDEX($AF$310:$AF$437,$B437-$D437*2+const_one)</f>
        <v>300000000</v>
      </c>
      <c r="AN437" s="5" t="n">
        <f aca="false">INDEX($AG$310:$AG$437,$B437-$E437*4+const_one)</f>
        <v>100000000</v>
      </c>
      <c r="AO437" s="5" t="n">
        <f aca="false">INDEX($AH$310:$AH$437,$B437-$F437*8+const_one)</f>
        <v>60000000</v>
      </c>
      <c r="AP437" s="5" t="n">
        <f aca="false">INDEX($AI$310:$AI$437,$B437-$G437*16+const_one)</f>
        <v>30000000</v>
      </c>
      <c r="AQ437" s="5" t="n">
        <f aca="false">INDEX($AJ$310:$AJ$437,$B437-$H437*32+const_one)</f>
        <v>15000000</v>
      </c>
      <c r="AR437" s="5" t="n">
        <f aca="false">INDEX($AK$310:$AK$437,$B437-$I437*64+const_one)</f>
        <v>5000000</v>
      </c>
      <c r="AS437" s="5" t="n">
        <f aca="false">INDEX($AE$310:$AE$437,$B437+(const_one-$C437)*1+const_one)</f>
        <v>44540112.4470006</v>
      </c>
      <c r="AT437" s="5" t="n">
        <f aca="false">INDEX($AF$310:$AF$437,$B437+(const_one-$D437)*2+const_one)</f>
        <v>342643566.672498</v>
      </c>
      <c r="AU437" s="5" t="n">
        <f aca="false">INDEX($AG$310:$AG$437,$B437+(const_one-$E437)*4+const_one)</f>
        <v>96852024.4487837</v>
      </c>
      <c r="AV437" s="5" t="n">
        <f aca="false">INDEX($AH$310:$AH$437,$B437+(const_one-$F437)*8+const_one)</f>
        <v>134078202.805262</v>
      </c>
      <c r="AW437" s="5" t="n">
        <f aca="false">INDEX($AI$310:$AI$437,$B437+(const_one-$G437)*16+const_one)</f>
        <v>167597753.506577</v>
      </c>
      <c r="AX437" s="5" t="n">
        <f aca="false">INDEX($AJ$310:$AJ$437,$B437+(const_one-$H437)*32+const_one)</f>
        <v>279329589.177629</v>
      </c>
      <c r="AY437" s="5" t="n">
        <f aca="false">INDEX($AK$310:$AK$437,$B437+(const_one-$I437)*64+const_one)</f>
        <v>279329589.177629</v>
      </c>
      <c r="AZ437" s="5" t="n">
        <f aca="false">--($C437=--(AS437&gt;AL437))</f>
        <v>1</v>
      </c>
      <c r="BA437" s="5" t="n">
        <f aca="false">--($D437=--(AT437&gt;AM437))</f>
        <v>1</v>
      </c>
      <c r="BB437" s="5" t="n">
        <f aca="false">--($E437=--(AU437&gt;AN437))</f>
        <v>0</v>
      </c>
      <c r="BC437" s="5" t="n">
        <f aca="false">--($F437=--(AV437&gt;AO437))</f>
        <v>1</v>
      </c>
      <c r="BD437" s="5" t="n">
        <f aca="false">--($G437=--(AW437&gt;AP437))</f>
        <v>1</v>
      </c>
      <c r="BE437" s="5" t="n">
        <f aca="false">--($H437=--(AX437&gt;AQ437))</f>
        <v>1</v>
      </c>
      <c r="BF437" s="5" t="n">
        <f aca="false">--($I437=--(AY437&gt;AR437))</f>
        <v>1</v>
      </c>
      <c r="BG437" s="5" t="n">
        <f aca="false">SUM(AZ437:BF437)</f>
        <v>6</v>
      </c>
      <c r="BH437" s="5" t="n">
        <f aca="false">SUM(AE437:AK437)+AB437+AC437+AD437</f>
        <v>2000000000</v>
      </c>
    </row>
    <row r="438" customFormat="false" ht="15" hidden="tru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customFormat="false" ht="15" hidden="tru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customFormat="false" ht="15" hidden="tru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customFormat="false" ht="15" hidden="tru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customFormat="false" ht="15" hidden="tru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customFormat="false" ht="15" hidden="tru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customFormat="false" ht="15" hidden="tru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customFormat="false" ht="15" hidden="true" customHeight="false" outlineLevel="0" collapsed="false">
      <c r="A445" s="5" t="n">
        <f aca="false">exit_value_4_usd</f>
        <v>4000000000</v>
      </c>
      <c r="B445" s="2" t="n">
        <f aca="false">ROW()-ROW($B$445)</f>
        <v>0</v>
      </c>
      <c r="C445" s="2" t="n">
        <f aca="false">MOD(QUOTIENT($B445,1),2)</f>
        <v>0</v>
      </c>
      <c r="D445" s="2" t="n">
        <f aca="false">MOD(QUOTIENT($B445,2),2)</f>
        <v>0</v>
      </c>
      <c r="E445" s="2" t="n">
        <f aca="false">MOD(QUOTIENT($B445,4),2)</f>
        <v>0</v>
      </c>
      <c r="F445" s="2" t="n">
        <f aca="false">MOD(QUOTIENT($B445,8),2)</f>
        <v>0</v>
      </c>
      <c r="G445" s="2" t="n">
        <f aca="false">MOD(QUOTIENT($B445,16),2)</f>
        <v>0</v>
      </c>
      <c r="H445" s="2" t="n">
        <f aca="false">MOD(QUOTIENT($B445,32),2)</f>
        <v>0</v>
      </c>
      <c r="I445" s="2" t="n">
        <f aca="false">MOD(QUOTIENT($B445,64),2)</f>
        <v>0</v>
      </c>
      <c r="J445" s="5" t="n">
        <f aca="false">IF($C445=const_zero,MIN(class_series_f_invested_usd,MAX(const_zero,$A445)),const_zero)</f>
        <v>30000000</v>
      </c>
      <c r="K445" s="5" t="n">
        <f aca="false">IF($D445=const_zero,MIN(class_series_e_invested_usd,MAX(const_zero,$A445-SUM($J445:$J445))),const_zero)</f>
        <v>300000000</v>
      </c>
      <c r="L445" s="5" t="n">
        <f aca="false">IF($E445=const_zero,MIN(class_series_d_invested_usd,MAX(const_zero,$A445-SUM($J445:$K445))),const_zero)</f>
        <v>100000000</v>
      </c>
      <c r="M445" s="5" t="n">
        <f aca="false">IF($F445=const_zero,MIN(class_series_c_invested_usd,MAX(const_zero,$A445-SUM($J445:$L445))),const_zero)</f>
        <v>60000000</v>
      </c>
      <c r="N445" s="5" t="n">
        <f aca="false">IF($G445=const_zero,MIN(class_series_b_invested_usd,MAX(const_zero,$A445-SUM($J445:$M445))),const_zero)</f>
        <v>30000000</v>
      </c>
      <c r="O445" s="5" t="n">
        <f aca="false">IF($H445=const_zero,MIN(class_series_a_invested_usd,MAX(const_zero,$A445-SUM($J445:$N445))),const_zero)</f>
        <v>15000000</v>
      </c>
      <c r="P445" s="5" t="n">
        <f aca="false">IF($I445=const_zero,MIN(class_seed_invested_usd,MAX(const_zero,$A445-SUM($J445:$O445))),const_zero)</f>
        <v>5000000</v>
      </c>
      <c r="Q445" s="5" t="n">
        <f aca="false">MAX(const_zero,$A445-SUM($J445:$P445))</f>
        <v>3460000000</v>
      </c>
      <c r="R445" s="9" t="n">
        <f aca="false">common_rsa_total+'Pro-Forma'!$B$10+'Pro-Forma'!$B$11+IF($C445=const_one,'Pro-Forma'!$B$5,const_zero)+IF($D445=const_one,'Pro-Forma'!$F$27,const_zero)+IF($E445=const_one,'Pro-Forma'!$F$26,const_zero)+IF($F445=const_one,'Pro-Forma'!$F$25,const_zero)+IF($G445=const_one,'Pro-Forma'!$F$24,const_zero)+IF($H445=const_one,'Pro-Forma'!$F$23,const_zero)+IF($I445=const_one,'Pro-Forma'!$F$22,const_zero)</f>
        <v>9280512.82898837</v>
      </c>
      <c r="S445" s="23" t="b">
        <f aca="false">IF($R445&gt;const_zero,--($Q445&gt;option_strike_usd*$R445),const_zero)</f>
        <v>1</v>
      </c>
      <c r="T445" s="7" t="n">
        <f aca="false">IF($R445&gt;const_zero,IF($S445=const_one,($Q445+option_strike_usd*pre_f_options_issued)/($R445+pre_f_options_issued),$Q445/$R445),const_zero)</f>
        <v>293.917595121989</v>
      </c>
      <c r="U445" s="5" t="n">
        <f aca="false">IF($C445=const_one,'Pro-Forma'!$B$5*$T445,const_zero)</f>
        <v>0</v>
      </c>
      <c r="V445" s="5" t="n">
        <f aca="false">IF($D445=const_one,'Pro-Forma'!$F$27*$T445,const_zero)</f>
        <v>0</v>
      </c>
      <c r="W445" s="5" t="n">
        <f aca="false">IF($E445=const_one,'Pro-Forma'!$F$26*$T445,const_zero)</f>
        <v>0</v>
      </c>
      <c r="X445" s="5" t="n">
        <f aca="false">IF($F445=const_one,'Pro-Forma'!$F$25*$T445,const_zero)</f>
        <v>0</v>
      </c>
      <c r="Y445" s="5" t="n">
        <f aca="false">IF($G445=const_one,'Pro-Forma'!$F$24*$T445,const_zero)</f>
        <v>0</v>
      </c>
      <c r="Z445" s="5" t="n">
        <f aca="false">IF($H445=const_one,'Pro-Forma'!$F$23*$T445,const_zero)</f>
        <v>0</v>
      </c>
      <c r="AA445" s="5" t="n">
        <f aca="false">IF($I445=const_one,'Pro-Forma'!$F$22*$T445,const_zero)</f>
        <v>0</v>
      </c>
      <c r="AB445" s="5" t="n">
        <f aca="false">('Pro-Forma'!$B$10+'Pro-Forma'!$B$11)*$T445</f>
        <v>82447656.0971263</v>
      </c>
      <c r="AC445" s="5" t="n">
        <f aca="false">common_rsa_total*$T445</f>
        <v>2645258356.0979</v>
      </c>
      <c r="AD445" s="5" t="n">
        <f aca="false">IF($S445=const_one,pre_f_options_issued*($T445-option_strike_usd),const_zero)</f>
        <v>732293987.804973</v>
      </c>
      <c r="AE445" s="5" t="n">
        <f aca="false">J445+U445</f>
        <v>30000000</v>
      </c>
      <c r="AF445" s="5" t="n">
        <f aca="false">K445+V445</f>
        <v>300000000</v>
      </c>
      <c r="AG445" s="5" t="n">
        <f aca="false">L445+W445</f>
        <v>100000000</v>
      </c>
      <c r="AH445" s="5" t="n">
        <f aca="false">M445+X445</f>
        <v>60000000</v>
      </c>
      <c r="AI445" s="5" t="n">
        <f aca="false">N445+Y445</f>
        <v>30000000</v>
      </c>
      <c r="AJ445" s="5" t="n">
        <f aca="false">O445+Z445</f>
        <v>15000000</v>
      </c>
      <c r="AK445" s="5" t="n">
        <f aca="false">P445+AA445</f>
        <v>5000000</v>
      </c>
      <c r="AL445" s="5" t="n">
        <f aca="false">INDEX($AE$445:$AE$572,$B445-$C445*1+const_one)</f>
        <v>30000000</v>
      </c>
      <c r="AM445" s="5" t="n">
        <f aca="false">INDEX($AF$445:$AF$572,$B445-$D445*2+const_one)</f>
        <v>300000000</v>
      </c>
      <c r="AN445" s="5" t="n">
        <f aca="false">INDEX($AG$445:$AG$572,$B445-$E445*4+const_one)</f>
        <v>100000000</v>
      </c>
      <c r="AO445" s="5" t="n">
        <f aca="false">INDEX($AH$445:$AH$572,$B445-$F445*8+const_one)</f>
        <v>60000000</v>
      </c>
      <c r="AP445" s="5" t="n">
        <f aca="false">INDEX($AI$445:$AI$572,$B445-$G445*16+const_one)</f>
        <v>30000000</v>
      </c>
      <c r="AQ445" s="5" t="n">
        <f aca="false">INDEX($AJ$445:$AJ$572,$B445-$H445*32+const_one)</f>
        <v>15000000</v>
      </c>
      <c r="AR445" s="5" t="n">
        <f aca="false">INDEX($AK$445:$AK$572,$B445-$I445*64+const_one)</f>
        <v>5000000</v>
      </c>
      <c r="AS445" s="5" t="n">
        <f aca="false">INDEX($AE$445:$AE$572,$B445+(const_one-$C445)*1+const_one)</f>
        <v>221379172.862909</v>
      </c>
      <c r="AT445" s="5" t="n">
        <f aca="false">INDEX($AF$445:$AF$572,$B445+(const_one-$D445)*2+const_one)</f>
        <v>1288200990.06752</v>
      </c>
      <c r="AU445" s="5" t="n">
        <f aca="false">INDEX($AG$445:$AG$572,$B445+(const_one-$E445)*4+const_one)</f>
        <v>457011834.731023</v>
      </c>
      <c r="AV445" s="5" t="n">
        <f aca="false">INDEX($AH$445:$AH$572,$B445+(const_one-$F445)*8+const_one)</f>
        <v>596170258.576121</v>
      </c>
      <c r="AW445" s="5" t="n">
        <f aca="false">INDEX($AI$445:$AI$572,$B445+(const_one-$G445)*16+const_one)</f>
        <v>708872562.219285</v>
      </c>
      <c r="AX445" s="5" t="n">
        <f aca="false">INDEX($AJ$445:$AJ$572,$B445+(const_one-$H445)*32+const_one)</f>
        <v>1036172146.65592</v>
      </c>
      <c r="AY445" s="5" t="n">
        <f aca="false">INDEX($AK$445:$AK$572,$B445+(const_one-$I445)*64+const_one)</f>
        <v>1033192499.93656</v>
      </c>
      <c r="AZ445" s="5" t="n">
        <f aca="false">--($C445=--(AS445&gt;AL445))</f>
        <v>0</v>
      </c>
      <c r="BA445" s="5" t="n">
        <f aca="false">--($D445=--(AT445&gt;AM445))</f>
        <v>0</v>
      </c>
      <c r="BB445" s="5" t="n">
        <f aca="false">--($E445=--(AU445&gt;AN445))</f>
        <v>0</v>
      </c>
      <c r="BC445" s="5" t="n">
        <f aca="false">--($F445=--(AV445&gt;AO445))</f>
        <v>0</v>
      </c>
      <c r="BD445" s="5" t="n">
        <f aca="false">--($G445=--(AW445&gt;AP445))</f>
        <v>0</v>
      </c>
      <c r="BE445" s="5" t="n">
        <f aca="false">--($H445=--(AX445&gt;AQ445))</f>
        <v>0</v>
      </c>
      <c r="BF445" s="5" t="n">
        <f aca="false">--($I445=--(AY445&gt;AR445))</f>
        <v>0</v>
      </c>
      <c r="BG445" s="5" t="n">
        <f aca="false">SUM(AZ445:BF445)</f>
        <v>0</v>
      </c>
      <c r="BH445" s="5" t="n">
        <f aca="false">SUM(AE445:AK445)+AB445+AC445+AD445</f>
        <v>4000000000</v>
      </c>
    </row>
    <row r="446" customFormat="false" ht="15" hidden="true" customHeight="false" outlineLevel="0" collapsed="false">
      <c r="A446" s="5" t="n">
        <f aca="false">exit_value_4_usd</f>
        <v>4000000000</v>
      </c>
      <c r="B446" s="2" t="n">
        <f aca="false">ROW()-ROW($B$445)</f>
        <v>1</v>
      </c>
      <c r="C446" s="2" t="n">
        <f aca="false">MOD(QUOTIENT($B446,1),2)</f>
        <v>1</v>
      </c>
      <c r="D446" s="2" t="n">
        <f aca="false">MOD(QUOTIENT($B446,2),2)</f>
        <v>0</v>
      </c>
      <c r="E446" s="2" t="n">
        <f aca="false">MOD(QUOTIENT($B446,4),2)</f>
        <v>0</v>
      </c>
      <c r="F446" s="2" t="n">
        <f aca="false">MOD(QUOTIENT($B446,8),2)</f>
        <v>0</v>
      </c>
      <c r="G446" s="2" t="n">
        <f aca="false">MOD(QUOTIENT($B446,16),2)</f>
        <v>0</v>
      </c>
      <c r="H446" s="2" t="n">
        <f aca="false">MOD(QUOTIENT($B446,32),2)</f>
        <v>0</v>
      </c>
      <c r="I446" s="2" t="n">
        <f aca="false">MOD(QUOTIENT($B446,64),2)</f>
        <v>0</v>
      </c>
      <c r="J446" s="5" t="n">
        <f aca="false">IF($C446=const_zero,MIN(class_series_f_invested_usd,MAX(const_zero,$A446)),const_zero)</f>
        <v>0</v>
      </c>
      <c r="K446" s="5" t="n">
        <f aca="false">IF($D446=const_zero,MIN(class_series_e_invested_usd,MAX(const_zero,$A446-SUM($J446:$J446))),const_zero)</f>
        <v>300000000</v>
      </c>
      <c r="L446" s="5" t="n">
        <f aca="false">IF($E446=const_zero,MIN(class_series_d_invested_usd,MAX(const_zero,$A446-SUM($J446:$K446))),const_zero)</f>
        <v>100000000</v>
      </c>
      <c r="M446" s="5" t="n">
        <f aca="false">IF($F446=const_zero,MIN(class_series_c_invested_usd,MAX(const_zero,$A446-SUM($J446:$L446))),const_zero)</f>
        <v>60000000</v>
      </c>
      <c r="N446" s="5" t="n">
        <f aca="false">IF($G446=const_zero,MIN(class_series_b_invested_usd,MAX(const_zero,$A446-SUM($J446:$M446))),const_zero)</f>
        <v>30000000</v>
      </c>
      <c r="O446" s="5" t="n">
        <f aca="false">IF($H446=const_zero,MIN(class_series_a_invested_usd,MAX(const_zero,$A446-SUM($J446:$N446))),const_zero)</f>
        <v>15000000</v>
      </c>
      <c r="P446" s="5" t="n">
        <f aca="false">IF($I446=const_zero,MIN(class_seed_invested_usd,MAX(const_zero,$A446-SUM($J446:$O446))),const_zero)</f>
        <v>5000000</v>
      </c>
      <c r="Q446" s="5" t="n">
        <f aca="false">MAX(const_zero,$A446-SUM($J446:$P446))</f>
        <v>3490000000</v>
      </c>
      <c r="R446" s="9" t="n">
        <f aca="false">common_rsa_total+'Pro-Forma'!$B$10+'Pro-Forma'!$B$11+IF($C446=const_one,'Pro-Forma'!$B$5,const_zero)+IF($D446=const_one,'Pro-Forma'!$F$27,const_zero)+IF($E446=const_one,'Pro-Forma'!$F$26,const_zero)+IF($F446=const_one,'Pro-Forma'!$F$25,const_zero)+IF($G446=const_one,'Pro-Forma'!$F$24,const_zero)+IF($H446=const_one,'Pro-Forma'!$F$23,const_zero)+IF($I446=const_one,'Pro-Forma'!$F$22,const_zero)</f>
        <v>10077780.8981917</v>
      </c>
      <c r="S446" s="23" t="b">
        <f aca="false">IF($R446&gt;const_zero,--($Q446&gt;option_strike_usd*$R446),const_zero)</f>
        <v>1</v>
      </c>
      <c r="T446" s="7" t="n">
        <f aca="false">IF($R446&gt;const_zero,IF($S446=const_one,($Q446+option_strike_usd*pre_f_options_issued)/($R446+pre_f_options_issued),$Q446/$R446),const_zero)</f>
        <v>277.672192596559</v>
      </c>
      <c r="U446" s="5" t="n">
        <f aca="false">IF($C446=const_one,'Pro-Forma'!$B$5*$T446,const_zero)</f>
        <v>221379172.862909</v>
      </c>
      <c r="V446" s="5" t="n">
        <f aca="false">IF($D446=const_one,'Pro-Forma'!$F$27*$T446,const_zero)</f>
        <v>0</v>
      </c>
      <c r="W446" s="5" t="n">
        <f aca="false">IF($E446=const_one,'Pro-Forma'!$F$26*$T446,const_zero)</f>
        <v>0</v>
      </c>
      <c r="X446" s="5" t="n">
        <f aca="false">IF($F446=const_one,'Pro-Forma'!$F$25*$T446,const_zero)</f>
        <v>0</v>
      </c>
      <c r="Y446" s="5" t="n">
        <f aca="false">IF($G446=const_one,'Pro-Forma'!$F$24*$T446,const_zero)</f>
        <v>0</v>
      </c>
      <c r="Z446" s="5" t="n">
        <f aca="false">IF($H446=const_one,'Pro-Forma'!$F$23*$T446,const_zero)</f>
        <v>0</v>
      </c>
      <c r="AA446" s="5" t="n">
        <f aca="false">IF($I446=const_one,'Pro-Forma'!$F$22*$T446,const_zero)</f>
        <v>0</v>
      </c>
      <c r="AB446" s="5" t="n">
        <f aca="false">('Pro-Forma'!$B$10+'Pro-Forma'!$B$11)*$T446</f>
        <v>77890612.2766631</v>
      </c>
      <c r="AC446" s="5" t="n">
        <f aca="false">common_rsa_total*$T446</f>
        <v>2499049733.36903</v>
      </c>
      <c r="AD446" s="5" t="n">
        <f aca="false">IF($S446=const_one,pre_f_options_issued*($T446-option_strike_usd),const_zero)</f>
        <v>691680481.491397</v>
      </c>
      <c r="AE446" s="5" t="n">
        <f aca="false">J446+U446</f>
        <v>221379172.862909</v>
      </c>
      <c r="AF446" s="5" t="n">
        <f aca="false">K446+V446</f>
        <v>300000000</v>
      </c>
      <c r="AG446" s="5" t="n">
        <f aca="false">L446+W446</f>
        <v>100000000</v>
      </c>
      <c r="AH446" s="5" t="n">
        <f aca="false">M446+X446</f>
        <v>60000000</v>
      </c>
      <c r="AI446" s="5" t="n">
        <f aca="false">N446+Y446</f>
        <v>30000000</v>
      </c>
      <c r="AJ446" s="5" t="n">
        <f aca="false">O446+Z446</f>
        <v>15000000</v>
      </c>
      <c r="AK446" s="5" t="n">
        <f aca="false">P446+AA446</f>
        <v>5000000</v>
      </c>
      <c r="AL446" s="5" t="n">
        <f aca="false">INDEX($AE$445:$AE$572,$B446-$C446*1+const_one)</f>
        <v>30000000</v>
      </c>
      <c r="AM446" s="5" t="n">
        <f aca="false">INDEX($AF$445:$AF$572,$B446-$D446*2+const_one)</f>
        <v>300000000</v>
      </c>
      <c r="AN446" s="5" t="n">
        <f aca="false">INDEX($AG$445:$AG$572,$B446-$E446*4+const_one)</f>
        <v>100000000</v>
      </c>
      <c r="AO446" s="5" t="n">
        <f aca="false">INDEX($AH$445:$AH$572,$B446-$F446*8+const_one)</f>
        <v>60000000</v>
      </c>
      <c r="AP446" s="5" t="n">
        <f aca="false">INDEX($AI$445:$AI$572,$B446-$G446*16+const_one)</f>
        <v>30000000</v>
      </c>
      <c r="AQ446" s="5" t="n">
        <f aca="false">INDEX($AJ$445:$AJ$572,$B446-$H446*32+const_one)</f>
        <v>15000000</v>
      </c>
      <c r="AR446" s="5" t="n">
        <f aca="false">INDEX($AK$445:$AK$572,$B446-$I446*64+const_one)</f>
        <v>5000000</v>
      </c>
      <c r="AS446" s="5" t="n">
        <f aca="false">INDEX($AE$445:$AE$572,$B446+(const_one-$C446)*1+const_one)</f>
        <v>221379172.862909</v>
      </c>
      <c r="AT446" s="5" t="n">
        <f aca="false">INDEX($AF$445:$AF$572,$B446+(const_one-$D446)*2+const_one)</f>
        <v>1243145282.23566</v>
      </c>
      <c r="AU446" s="5" t="n">
        <f aca="false">INDEX($AG$445:$AG$572,$B446+(const_one-$E446)*4+const_one)</f>
        <v>435186527.757583</v>
      </c>
      <c r="AV446" s="5" t="n">
        <f aca="false">INDEX($AH$445:$AH$572,$B446+(const_one-$F446)*8+const_one)</f>
        <v>569243204.848148</v>
      </c>
      <c r="AW446" s="5" t="n">
        <f aca="false">INDEX($AI$445:$AI$572,$B446+(const_one-$G446)*16+const_one)</f>
        <v>678370049.56378</v>
      </c>
      <c r="AX446" s="5" t="n">
        <f aca="false">INDEX($AJ$445:$AJ$572,$B446+(const_one-$H446)*32+const_one)</f>
        <v>997708419.599437</v>
      </c>
      <c r="AY446" s="5" t="n">
        <f aca="false">INDEX($AK$445:$AK$572,$B446+(const_one-$I446)*64+const_one)</f>
        <v>994863919.472283</v>
      </c>
      <c r="AZ446" s="5" t="n">
        <f aca="false">--($C446=--(AS446&gt;AL446))</f>
        <v>1</v>
      </c>
      <c r="BA446" s="5" t="n">
        <f aca="false">--($D446=--(AT446&gt;AM446))</f>
        <v>0</v>
      </c>
      <c r="BB446" s="5" t="n">
        <f aca="false">--($E446=--(AU446&gt;AN446))</f>
        <v>0</v>
      </c>
      <c r="BC446" s="5" t="n">
        <f aca="false">--($F446=--(AV446&gt;AO446))</f>
        <v>0</v>
      </c>
      <c r="BD446" s="5" t="n">
        <f aca="false">--($G446=--(AW446&gt;AP446))</f>
        <v>0</v>
      </c>
      <c r="BE446" s="5" t="n">
        <f aca="false">--($H446=--(AX446&gt;AQ446))</f>
        <v>0</v>
      </c>
      <c r="BF446" s="5" t="n">
        <f aca="false">--($I446=--(AY446&gt;AR446))</f>
        <v>0</v>
      </c>
      <c r="BG446" s="5" t="n">
        <f aca="false">SUM(AZ446:BF446)</f>
        <v>1</v>
      </c>
      <c r="BH446" s="5" t="n">
        <f aca="false">SUM(AE446:AK446)+AB446+AC446+AD446</f>
        <v>4000000000</v>
      </c>
    </row>
    <row r="447" customFormat="false" ht="15" hidden="true" customHeight="false" outlineLevel="0" collapsed="false">
      <c r="A447" s="5" t="n">
        <f aca="false">exit_value_4_usd</f>
        <v>4000000000</v>
      </c>
      <c r="B447" s="2" t="n">
        <f aca="false">ROW()-ROW($B$445)</f>
        <v>2</v>
      </c>
      <c r="C447" s="2" t="n">
        <f aca="false">MOD(QUOTIENT($B447,1),2)</f>
        <v>0</v>
      </c>
      <c r="D447" s="2" t="n">
        <f aca="false">MOD(QUOTIENT($B447,2),2)</f>
        <v>1</v>
      </c>
      <c r="E447" s="2" t="n">
        <f aca="false">MOD(QUOTIENT($B447,4),2)</f>
        <v>0</v>
      </c>
      <c r="F447" s="2" t="n">
        <f aca="false">MOD(QUOTIENT($B447,8),2)</f>
        <v>0</v>
      </c>
      <c r="G447" s="2" t="n">
        <f aca="false">MOD(QUOTIENT($B447,16),2)</f>
        <v>0</v>
      </c>
      <c r="H447" s="2" t="n">
        <f aca="false">MOD(QUOTIENT($B447,32),2)</f>
        <v>0</v>
      </c>
      <c r="I447" s="2" t="n">
        <f aca="false">MOD(QUOTIENT($B447,64),2)</f>
        <v>0</v>
      </c>
      <c r="J447" s="5" t="n">
        <f aca="false">IF($C447=const_zero,MIN(class_series_f_invested_usd,MAX(const_zero,$A447)),const_zero)</f>
        <v>30000000</v>
      </c>
      <c r="K447" s="5" t="n">
        <f aca="false">IF($D447=const_zero,MIN(class_series_e_invested_usd,MAX(const_zero,$A447-SUM($J447:$J447))),const_zero)</f>
        <v>0</v>
      </c>
      <c r="L447" s="5" t="n">
        <f aca="false">IF($E447=const_zero,MIN(class_series_d_invested_usd,MAX(const_zero,$A447-SUM($J447:$K447))),const_zero)</f>
        <v>100000000</v>
      </c>
      <c r="M447" s="5" t="n">
        <f aca="false">IF($F447=const_zero,MIN(class_series_c_invested_usd,MAX(const_zero,$A447-SUM($J447:$L447))),const_zero)</f>
        <v>60000000</v>
      </c>
      <c r="N447" s="5" t="n">
        <f aca="false">IF($G447=const_zero,MIN(class_series_b_invested_usd,MAX(const_zero,$A447-SUM($J447:$M447))),const_zero)</f>
        <v>30000000</v>
      </c>
      <c r="O447" s="5" t="n">
        <f aca="false">IF($H447=const_zero,MIN(class_series_a_invested_usd,MAX(const_zero,$A447-SUM($J447:$N447))),const_zero)</f>
        <v>15000000</v>
      </c>
      <c r="P447" s="5" t="n">
        <f aca="false">IF($I447=const_zero,MIN(class_seed_invested_usd,MAX(const_zero,$A447-SUM($J447:$O447))),const_zero)</f>
        <v>5000000</v>
      </c>
      <c r="Q447" s="5" t="n">
        <f aca="false">MAX(const_zero,$A447-SUM($J447:$P447))</f>
        <v>3760000000</v>
      </c>
      <c r="R447" s="9" t="n">
        <f aca="false">common_rsa_total+'Pro-Forma'!$B$10+'Pro-Forma'!$B$11+IF($C447=const_one,'Pro-Forma'!$B$5,const_zero)+IF($D447=const_one,'Pro-Forma'!$F$27,const_zero)+IF($E447=const_one,'Pro-Forma'!$F$26,const_zero)+IF($F447=const_one,'Pro-Forma'!$F$25,const_zero)+IF($G447=const_one,'Pro-Forma'!$F$24,const_zero)+IF($H447=const_one,'Pro-Forma'!$F$23,const_zero)+IF($I447=const_one,'Pro-Forma'!$F$22,const_zero)</f>
        <v>15413833.1063222</v>
      </c>
      <c r="S447" s="23" t="b">
        <f aca="false">IF($R447&gt;const_zero,--($Q447&gt;option_strike_usd*$R447),const_zero)</f>
        <v>1</v>
      </c>
      <c r="T447" s="7" t="n">
        <f aca="false">IF($R447&gt;const_zero,IF($S447=const_one,($Q447+option_strike_usd*pre_f_options_issued)/($R447+pre_f_options_issued),$Q447/$R447),const_zero)</f>
        <v>210.033217216483</v>
      </c>
      <c r="U447" s="5" t="n">
        <f aca="false">IF($C447=const_one,'Pro-Forma'!$B$5*$T447,const_zero)</f>
        <v>0</v>
      </c>
      <c r="V447" s="5" t="n">
        <f aca="false">IF($D447=const_one,'Pro-Forma'!$F$27*$T447,const_zero)</f>
        <v>1288200990.06752</v>
      </c>
      <c r="W447" s="5" t="n">
        <f aca="false">IF($E447=const_one,'Pro-Forma'!$F$26*$T447,const_zero)</f>
        <v>0</v>
      </c>
      <c r="X447" s="5" t="n">
        <f aca="false">IF($F447=const_one,'Pro-Forma'!$F$25*$T447,const_zero)</f>
        <v>0</v>
      </c>
      <c r="Y447" s="5" t="n">
        <f aca="false">IF($G447=const_one,'Pro-Forma'!$F$24*$T447,const_zero)</f>
        <v>0</v>
      </c>
      <c r="Z447" s="5" t="n">
        <f aca="false">IF($H447=const_one,'Pro-Forma'!$F$23*$T447,const_zero)</f>
        <v>0</v>
      </c>
      <c r="AA447" s="5" t="n">
        <f aca="false">IF($I447=const_one,'Pro-Forma'!$F$22*$T447,const_zero)</f>
        <v>0</v>
      </c>
      <c r="AB447" s="5" t="n">
        <f aca="false">('Pro-Forma'!$B$10+'Pro-Forma'!$B$11)*$T447</f>
        <v>58917011.9429236</v>
      </c>
      <c r="AC447" s="5" t="n">
        <f aca="false">common_rsa_total*$T447</f>
        <v>1890298954.94835</v>
      </c>
      <c r="AD447" s="5" t="n">
        <f aca="false">IF($S447=const_one,pre_f_options_issued*($T447-option_strike_usd),const_zero)</f>
        <v>522583043.041207</v>
      </c>
      <c r="AE447" s="5" t="n">
        <f aca="false">J447+U447</f>
        <v>30000000</v>
      </c>
      <c r="AF447" s="5" t="n">
        <f aca="false">K447+V447</f>
        <v>1288200990.06752</v>
      </c>
      <c r="AG447" s="5" t="n">
        <f aca="false">L447+W447</f>
        <v>100000000</v>
      </c>
      <c r="AH447" s="5" t="n">
        <f aca="false">M447+X447</f>
        <v>60000000</v>
      </c>
      <c r="AI447" s="5" t="n">
        <f aca="false">N447+Y447</f>
        <v>30000000</v>
      </c>
      <c r="AJ447" s="5" t="n">
        <f aca="false">O447+Z447</f>
        <v>15000000</v>
      </c>
      <c r="AK447" s="5" t="n">
        <f aca="false">P447+AA447</f>
        <v>5000000</v>
      </c>
      <c r="AL447" s="5" t="n">
        <f aca="false">INDEX($AE$445:$AE$572,$B447-$C447*1+const_one)</f>
        <v>30000000</v>
      </c>
      <c r="AM447" s="5" t="n">
        <f aca="false">INDEX($AF$445:$AF$572,$B447-$D447*2+const_one)</f>
        <v>300000000</v>
      </c>
      <c r="AN447" s="5" t="n">
        <f aca="false">INDEX($AG$445:$AG$572,$B447-$E447*4+const_one)</f>
        <v>100000000</v>
      </c>
      <c r="AO447" s="5" t="n">
        <f aca="false">INDEX($AH$445:$AH$572,$B447-$F447*8+const_one)</f>
        <v>60000000</v>
      </c>
      <c r="AP447" s="5" t="n">
        <f aca="false">INDEX($AI$445:$AI$572,$B447-$G447*16+const_one)</f>
        <v>30000000</v>
      </c>
      <c r="AQ447" s="5" t="n">
        <f aca="false">INDEX($AJ$445:$AJ$572,$B447-$H447*32+const_one)</f>
        <v>15000000</v>
      </c>
      <c r="AR447" s="5" t="n">
        <f aca="false">INDEX($AK$445:$AK$572,$B447-$I447*64+const_one)</f>
        <v>5000000</v>
      </c>
      <c r="AS447" s="5" t="n">
        <f aca="false">INDEX($AE$445:$AE$572,$B447+(const_one-$C447)*1+const_one)</f>
        <v>161596002.506178</v>
      </c>
      <c r="AT447" s="5" t="n">
        <f aca="false">INDEX($AF$445:$AF$572,$B447+(const_one-$D447)*2+const_one)</f>
        <v>1288200990.06752</v>
      </c>
      <c r="AU447" s="5" t="n">
        <f aca="false">INDEX($AG$445:$AG$572,$B447+(const_one-$E447)*4+const_one)</f>
        <v>340818611.688428</v>
      </c>
      <c r="AV447" s="5" t="n">
        <f aca="false">INDEX($AH$445:$AH$572,$B447+(const_one-$F447)*8+const_one)</f>
        <v>451613437.60104</v>
      </c>
      <c r="AW447" s="5" t="n">
        <f aca="false">INDEX($AI$445:$AI$572,$B447+(const_one-$G447)*16+const_one)</f>
        <v>544017920.682392</v>
      </c>
      <c r="AX447" s="5" t="n">
        <f aca="false">INDEX($AJ$445:$AJ$572,$B447+(const_one-$H447)*32+const_one)</f>
        <v>824283737.791068</v>
      </c>
      <c r="AY447" s="5" t="n">
        <f aca="false">INDEX($AK$445:$AK$572,$B447+(const_one-$I447)*64+const_one)</f>
        <v>822101649.80221</v>
      </c>
      <c r="AZ447" s="5" t="n">
        <f aca="false">--($C447=--(AS447&gt;AL447))</f>
        <v>0</v>
      </c>
      <c r="BA447" s="5" t="n">
        <f aca="false">--($D447=--(AT447&gt;AM447))</f>
        <v>1</v>
      </c>
      <c r="BB447" s="5" t="n">
        <f aca="false">--($E447=--(AU447&gt;AN447))</f>
        <v>0</v>
      </c>
      <c r="BC447" s="5" t="n">
        <f aca="false">--($F447=--(AV447&gt;AO447))</f>
        <v>0</v>
      </c>
      <c r="BD447" s="5" t="n">
        <f aca="false">--($G447=--(AW447&gt;AP447))</f>
        <v>0</v>
      </c>
      <c r="BE447" s="5" t="n">
        <f aca="false">--($H447=--(AX447&gt;AQ447))</f>
        <v>0</v>
      </c>
      <c r="BF447" s="5" t="n">
        <f aca="false">--($I447=--(AY447&gt;AR447))</f>
        <v>0</v>
      </c>
      <c r="BG447" s="5" t="n">
        <f aca="false">SUM(AZ447:BF447)</f>
        <v>1</v>
      </c>
      <c r="BH447" s="5" t="n">
        <f aca="false">SUM(AE447:AK447)+AB447+AC447+AD447</f>
        <v>4000000000</v>
      </c>
    </row>
    <row r="448" customFormat="false" ht="15" hidden="true" customHeight="false" outlineLevel="0" collapsed="false">
      <c r="A448" s="5" t="n">
        <f aca="false">exit_value_4_usd</f>
        <v>4000000000</v>
      </c>
      <c r="B448" s="2" t="n">
        <f aca="false">ROW()-ROW($B$445)</f>
        <v>3</v>
      </c>
      <c r="C448" s="2" t="n">
        <f aca="false">MOD(QUOTIENT($B448,1),2)</f>
        <v>1</v>
      </c>
      <c r="D448" s="2" t="n">
        <f aca="false">MOD(QUOTIENT($B448,2),2)</f>
        <v>1</v>
      </c>
      <c r="E448" s="2" t="n">
        <f aca="false">MOD(QUOTIENT($B448,4),2)</f>
        <v>0</v>
      </c>
      <c r="F448" s="2" t="n">
        <f aca="false">MOD(QUOTIENT($B448,8),2)</f>
        <v>0</v>
      </c>
      <c r="G448" s="2" t="n">
        <f aca="false">MOD(QUOTIENT($B448,16),2)</f>
        <v>0</v>
      </c>
      <c r="H448" s="2" t="n">
        <f aca="false">MOD(QUOTIENT($B448,32),2)</f>
        <v>0</v>
      </c>
      <c r="I448" s="2" t="n">
        <f aca="false">MOD(QUOTIENT($B448,64),2)</f>
        <v>0</v>
      </c>
      <c r="J448" s="5" t="n">
        <f aca="false">IF($C448=const_zero,MIN(class_series_f_invested_usd,MAX(const_zero,$A448)),const_zero)</f>
        <v>0</v>
      </c>
      <c r="K448" s="5" t="n">
        <f aca="false">IF($D448=const_zero,MIN(class_series_e_invested_usd,MAX(const_zero,$A448-SUM($J448:$J448))),const_zero)</f>
        <v>0</v>
      </c>
      <c r="L448" s="5" t="n">
        <f aca="false">IF($E448=const_zero,MIN(class_series_d_invested_usd,MAX(const_zero,$A448-SUM($J448:$K448))),const_zero)</f>
        <v>100000000</v>
      </c>
      <c r="M448" s="5" t="n">
        <f aca="false">IF($F448=const_zero,MIN(class_series_c_invested_usd,MAX(const_zero,$A448-SUM($J448:$L448))),const_zero)</f>
        <v>60000000</v>
      </c>
      <c r="N448" s="5" t="n">
        <f aca="false">IF($G448=const_zero,MIN(class_series_b_invested_usd,MAX(const_zero,$A448-SUM($J448:$M448))),const_zero)</f>
        <v>30000000</v>
      </c>
      <c r="O448" s="5" t="n">
        <f aca="false">IF($H448=const_zero,MIN(class_series_a_invested_usd,MAX(const_zero,$A448-SUM($J448:$N448))),const_zero)</f>
        <v>15000000</v>
      </c>
      <c r="P448" s="5" t="n">
        <f aca="false">IF($I448=const_zero,MIN(class_seed_invested_usd,MAX(const_zero,$A448-SUM($J448:$O448))),const_zero)</f>
        <v>5000000</v>
      </c>
      <c r="Q448" s="5" t="n">
        <f aca="false">MAX(const_zero,$A448-SUM($J448:$P448))</f>
        <v>3790000000</v>
      </c>
      <c r="R448" s="9" t="n">
        <f aca="false">common_rsa_total+'Pro-Forma'!$B$10+'Pro-Forma'!$B$11+IF($C448=const_one,'Pro-Forma'!$B$5,const_zero)+IF($D448=const_one,'Pro-Forma'!$F$27,const_zero)+IF($E448=const_one,'Pro-Forma'!$F$26,const_zero)+IF($F448=const_one,'Pro-Forma'!$F$25,const_zero)+IF($G448=const_one,'Pro-Forma'!$F$24,const_zero)+IF($H448=const_one,'Pro-Forma'!$F$23,const_zero)+IF($I448=const_one,'Pro-Forma'!$F$22,const_zero)</f>
        <v>16211101.1755256</v>
      </c>
      <c r="S448" s="23" t="b">
        <f aca="false">IF($R448&gt;const_zero,--($Q448&gt;option_strike_usd*$R448),const_zero)</f>
        <v>1</v>
      </c>
      <c r="T448" s="7" t="n">
        <f aca="false">IF($R448&gt;const_zero,IF($S448=const_one,($Q448+option_strike_usd*pre_f_options_issued)/($R448+pre_f_options_issued),$Q448/$R448),const_zero)</f>
        <v>202.687162258556</v>
      </c>
      <c r="U448" s="5" t="n">
        <f aca="false">IF($C448=const_one,'Pro-Forma'!$B$5*$T448,const_zero)</f>
        <v>161596002.506178</v>
      </c>
      <c r="V448" s="5" t="n">
        <f aca="false">IF($D448=const_one,'Pro-Forma'!$F$27*$T448,const_zero)</f>
        <v>1243145282.23566</v>
      </c>
      <c r="W448" s="5" t="n">
        <f aca="false">IF($E448=const_one,'Pro-Forma'!$F$26*$T448,const_zero)</f>
        <v>0</v>
      </c>
      <c r="X448" s="5" t="n">
        <f aca="false">IF($F448=const_one,'Pro-Forma'!$F$25*$T448,const_zero)</f>
        <v>0</v>
      </c>
      <c r="Y448" s="5" t="n">
        <f aca="false">IF($G448=const_one,'Pro-Forma'!$F$24*$T448,const_zero)</f>
        <v>0</v>
      </c>
      <c r="Z448" s="5" t="n">
        <f aca="false">IF($H448=const_one,'Pro-Forma'!$F$23*$T448,const_zero)</f>
        <v>0</v>
      </c>
      <c r="AA448" s="5" t="n">
        <f aca="false">IF($I448=const_one,'Pro-Forma'!$F$22*$T448,const_zero)</f>
        <v>0</v>
      </c>
      <c r="AB448" s="5" t="n">
        <f aca="false">('Pro-Forma'!$B$10+'Pro-Forma'!$B$11)*$T448</f>
        <v>56856349.2847714</v>
      </c>
      <c r="AC448" s="5" t="n">
        <f aca="false">common_rsa_total*$T448</f>
        <v>1824184460.327</v>
      </c>
      <c r="AD448" s="5" t="n">
        <f aca="false">IF($S448=const_one,pre_f_options_issued*($T448-option_strike_usd),const_zero)</f>
        <v>504217905.646389</v>
      </c>
      <c r="AE448" s="5" t="n">
        <f aca="false">J448+U448</f>
        <v>161596002.506178</v>
      </c>
      <c r="AF448" s="5" t="n">
        <f aca="false">K448+V448</f>
        <v>1243145282.23566</v>
      </c>
      <c r="AG448" s="5" t="n">
        <f aca="false">L448+W448</f>
        <v>100000000</v>
      </c>
      <c r="AH448" s="5" t="n">
        <f aca="false">M448+X448</f>
        <v>60000000</v>
      </c>
      <c r="AI448" s="5" t="n">
        <f aca="false">N448+Y448</f>
        <v>30000000</v>
      </c>
      <c r="AJ448" s="5" t="n">
        <f aca="false">O448+Z448</f>
        <v>15000000</v>
      </c>
      <c r="AK448" s="5" t="n">
        <f aca="false">P448+AA448</f>
        <v>5000000</v>
      </c>
      <c r="AL448" s="5" t="n">
        <f aca="false">INDEX($AE$445:$AE$572,$B448-$C448*1+const_one)</f>
        <v>30000000</v>
      </c>
      <c r="AM448" s="5" t="n">
        <f aca="false">INDEX($AF$445:$AF$572,$B448-$D448*2+const_one)</f>
        <v>300000000</v>
      </c>
      <c r="AN448" s="5" t="n">
        <f aca="false">INDEX($AG$445:$AG$572,$B448-$E448*4+const_one)</f>
        <v>100000000</v>
      </c>
      <c r="AO448" s="5" t="n">
        <f aca="false">INDEX($AH$445:$AH$572,$B448-$F448*8+const_one)</f>
        <v>60000000</v>
      </c>
      <c r="AP448" s="5" t="n">
        <f aca="false">INDEX($AI$445:$AI$572,$B448-$G448*16+const_one)</f>
        <v>30000000</v>
      </c>
      <c r="AQ448" s="5" t="n">
        <f aca="false">INDEX($AJ$445:$AJ$572,$B448-$H448*32+const_one)</f>
        <v>15000000</v>
      </c>
      <c r="AR448" s="5" t="n">
        <f aca="false">INDEX($AK$445:$AK$572,$B448-$I448*64+const_one)</f>
        <v>5000000</v>
      </c>
      <c r="AS448" s="5" t="n">
        <f aca="false">INDEX($AE$445:$AE$572,$B448+(const_one-$C448)*1+const_one)</f>
        <v>161596002.506178</v>
      </c>
      <c r="AT448" s="5" t="n">
        <f aca="false">INDEX($AF$445:$AF$572,$B448+(const_one-$D448)*2+const_one)</f>
        <v>1243145282.23566</v>
      </c>
      <c r="AU448" s="5" t="n">
        <f aca="false">INDEX($AG$445:$AG$572,$B448+(const_one-$E448)*4+const_one)</f>
        <v>330071880.697371</v>
      </c>
      <c r="AV448" s="5" t="n">
        <f aca="false">INDEX($AH$445:$AH$572,$B448+(const_one-$F448)*8+const_one)</f>
        <v>437968627.175121</v>
      </c>
      <c r="AW448" s="5" t="n">
        <f aca="false">INDEX($AI$445:$AI$572,$B448+(const_one-$G448)*16+const_one)</f>
        <v>528186014.485855</v>
      </c>
      <c r="AX448" s="5" t="n">
        <f aca="false">INDEX($AJ$445:$AJ$572,$B448+(const_one-$H448)*32+const_one)</f>
        <v>802893963.425469</v>
      </c>
      <c r="AY448" s="5" t="n">
        <f aca="false">INDEX($AK$445:$AK$572,$B448+(const_one-$I448)*64+const_one)</f>
        <v>800785246.515618</v>
      </c>
      <c r="AZ448" s="5" t="n">
        <f aca="false">--($C448=--(AS448&gt;AL448))</f>
        <v>1</v>
      </c>
      <c r="BA448" s="5" t="n">
        <f aca="false">--($D448=--(AT448&gt;AM448))</f>
        <v>1</v>
      </c>
      <c r="BB448" s="5" t="n">
        <f aca="false">--($E448=--(AU448&gt;AN448))</f>
        <v>0</v>
      </c>
      <c r="BC448" s="5" t="n">
        <f aca="false">--($F448=--(AV448&gt;AO448))</f>
        <v>0</v>
      </c>
      <c r="BD448" s="5" t="n">
        <f aca="false">--($G448=--(AW448&gt;AP448))</f>
        <v>0</v>
      </c>
      <c r="BE448" s="5" t="n">
        <f aca="false">--($H448=--(AX448&gt;AQ448))</f>
        <v>0</v>
      </c>
      <c r="BF448" s="5" t="n">
        <f aca="false">--($I448=--(AY448&gt;AR448))</f>
        <v>0</v>
      </c>
      <c r="BG448" s="5" t="n">
        <f aca="false">SUM(AZ448:BF448)</f>
        <v>2</v>
      </c>
      <c r="BH448" s="5" t="n">
        <f aca="false">SUM(AE448:AK448)+AB448+AC448+AD448</f>
        <v>4000000000</v>
      </c>
    </row>
    <row r="449" customFormat="false" ht="15" hidden="true" customHeight="false" outlineLevel="0" collapsed="false">
      <c r="A449" s="5" t="n">
        <f aca="false">exit_value_4_usd</f>
        <v>4000000000</v>
      </c>
      <c r="B449" s="2" t="n">
        <f aca="false">ROW()-ROW($B$445)</f>
        <v>4</v>
      </c>
      <c r="C449" s="2" t="n">
        <f aca="false">MOD(QUOTIENT($B449,1),2)</f>
        <v>0</v>
      </c>
      <c r="D449" s="2" t="n">
        <f aca="false">MOD(QUOTIENT($B449,2),2)</f>
        <v>0</v>
      </c>
      <c r="E449" s="2" t="n">
        <f aca="false">MOD(QUOTIENT($B449,4),2)</f>
        <v>1</v>
      </c>
      <c r="F449" s="2" t="n">
        <f aca="false">MOD(QUOTIENT($B449,8),2)</f>
        <v>0</v>
      </c>
      <c r="G449" s="2" t="n">
        <f aca="false">MOD(QUOTIENT($B449,16),2)</f>
        <v>0</v>
      </c>
      <c r="H449" s="2" t="n">
        <f aca="false">MOD(QUOTIENT($B449,32),2)</f>
        <v>0</v>
      </c>
      <c r="I449" s="2" t="n">
        <f aca="false">MOD(QUOTIENT($B449,64),2)</f>
        <v>0</v>
      </c>
      <c r="J449" s="5" t="n">
        <f aca="false">IF($C449=const_zero,MIN(class_series_f_invested_usd,MAX(const_zero,$A449)),const_zero)</f>
        <v>30000000</v>
      </c>
      <c r="K449" s="5" t="n">
        <f aca="false">IF($D449=const_zero,MIN(class_series_e_invested_usd,MAX(const_zero,$A449-SUM($J449:$J449))),const_zero)</f>
        <v>300000000</v>
      </c>
      <c r="L449" s="5" t="n">
        <f aca="false">IF($E449=const_zero,MIN(class_series_d_invested_usd,MAX(const_zero,$A449-SUM($J449:$K449))),const_zero)</f>
        <v>0</v>
      </c>
      <c r="M449" s="5" t="n">
        <f aca="false">IF($F449=const_zero,MIN(class_series_c_invested_usd,MAX(const_zero,$A449-SUM($J449:$L449))),const_zero)</f>
        <v>60000000</v>
      </c>
      <c r="N449" s="5" t="n">
        <f aca="false">IF($G449=const_zero,MIN(class_series_b_invested_usd,MAX(const_zero,$A449-SUM($J449:$M449))),const_zero)</f>
        <v>30000000</v>
      </c>
      <c r="O449" s="5" t="n">
        <f aca="false">IF($H449=const_zero,MIN(class_series_a_invested_usd,MAX(const_zero,$A449-SUM($J449:$N449))),const_zero)</f>
        <v>15000000</v>
      </c>
      <c r="P449" s="5" t="n">
        <f aca="false">IF($I449=const_zero,MIN(class_seed_invested_usd,MAX(const_zero,$A449-SUM($J449:$O449))),const_zero)</f>
        <v>5000000</v>
      </c>
      <c r="Q449" s="5" t="n">
        <f aca="false">MAX(const_zero,$A449-SUM($J449:$P449))</f>
        <v>3560000000</v>
      </c>
      <c r="R449" s="9" t="n">
        <f aca="false">common_rsa_total+'Pro-Forma'!$B$10+'Pro-Forma'!$B$11+IF($C449=const_one,'Pro-Forma'!$B$5,const_zero)+IF($D449=const_one,'Pro-Forma'!$F$27,const_zero)+IF($E449=const_one,'Pro-Forma'!$F$26,const_zero)+IF($F449=const_one,'Pro-Forma'!$F$25,const_zero)+IF($G449=const_one,'Pro-Forma'!$F$24,const_zero)+IF($H449=const_one,'Pro-Forma'!$F$23,const_zero)+IF($I449=const_one,'Pro-Forma'!$F$22,const_zero)</f>
        <v>11014164.1892672</v>
      </c>
      <c r="S449" s="23" t="b">
        <f aca="false">IF($R449&gt;const_zero,--($Q449&gt;option_strike_usd*$R449),const_zero)</f>
        <v>1</v>
      </c>
      <c r="T449" s="7" t="n">
        <f aca="false">IF($R449&gt;const_zero,IF($S449=const_one,($Q449+option_strike_usd*pre_f_options_issued)/($R449+pre_f_options_issued),$Q449/$R449),const_zero)</f>
        <v>263.612307065893</v>
      </c>
      <c r="U449" s="5" t="n">
        <f aca="false">IF($C449=const_one,'Pro-Forma'!$B$5*$T449,const_zero)</f>
        <v>0</v>
      </c>
      <c r="V449" s="5" t="n">
        <f aca="false">IF($D449=const_one,'Pro-Forma'!$F$27*$T449,const_zero)</f>
        <v>0</v>
      </c>
      <c r="W449" s="5" t="n">
        <f aca="false">IF($E449=const_one,'Pro-Forma'!$F$26*$T449,const_zero)</f>
        <v>457011834.731023</v>
      </c>
      <c r="X449" s="5" t="n">
        <f aca="false">IF($F449=const_one,'Pro-Forma'!$F$25*$T449,const_zero)</f>
        <v>0</v>
      </c>
      <c r="Y449" s="5" t="n">
        <f aca="false">IF($G449=const_one,'Pro-Forma'!$F$24*$T449,const_zero)</f>
        <v>0</v>
      </c>
      <c r="Z449" s="5" t="n">
        <f aca="false">IF($H449=const_one,'Pro-Forma'!$F$23*$T449,const_zero)</f>
        <v>0</v>
      </c>
      <c r="AA449" s="5" t="n">
        <f aca="false">IF($I449=const_one,'Pro-Forma'!$F$22*$T449,const_zero)</f>
        <v>0</v>
      </c>
      <c r="AB449" s="5" t="n">
        <f aca="false">('Pro-Forma'!$B$10+'Pro-Forma'!$B$11)*$T449</f>
        <v>73946634.0112036</v>
      </c>
      <c r="AC449" s="5" t="n">
        <f aca="false">common_rsa_total*$T449</f>
        <v>2372510763.59304</v>
      </c>
      <c r="AD449" s="5" t="n">
        <f aca="false">IF($S449=const_one,pre_f_options_issued*($T449-option_strike_usd),const_zero)</f>
        <v>656530767.664734</v>
      </c>
      <c r="AE449" s="5" t="n">
        <f aca="false">J449+U449</f>
        <v>30000000</v>
      </c>
      <c r="AF449" s="5" t="n">
        <f aca="false">K449+V449</f>
        <v>300000000</v>
      </c>
      <c r="AG449" s="5" t="n">
        <f aca="false">L449+W449</f>
        <v>457011834.731023</v>
      </c>
      <c r="AH449" s="5" t="n">
        <f aca="false">M449+X449</f>
        <v>60000000</v>
      </c>
      <c r="AI449" s="5" t="n">
        <f aca="false">N449+Y449</f>
        <v>30000000</v>
      </c>
      <c r="AJ449" s="5" t="n">
        <f aca="false">O449+Z449</f>
        <v>15000000</v>
      </c>
      <c r="AK449" s="5" t="n">
        <f aca="false">P449+AA449</f>
        <v>5000000</v>
      </c>
      <c r="AL449" s="5" t="n">
        <f aca="false">INDEX($AE$445:$AE$572,$B449-$C449*1+const_one)</f>
        <v>30000000</v>
      </c>
      <c r="AM449" s="5" t="n">
        <f aca="false">INDEX($AF$445:$AF$572,$B449-$D449*2+const_one)</f>
        <v>300000000</v>
      </c>
      <c r="AN449" s="5" t="n">
        <f aca="false">INDEX($AG$445:$AG$572,$B449-$E449*4+const_one)</f>
        <v>100000000</v>
      </c>
      <c r="AO449" s="5" t="n">
        <f aca="false">INDEX($AH$445:$AH$572,$B449-$F449*8+const_one)</f>
        <v>60000000</v>
      </c>
      <c r="AP449" s="5" t="n">
        <f aca="false">INDEX($AI$445:$AI$572,$B449-$G449*16+const_one)</f>
        <v>30000000</v>
      </c>
      <c r="AQ449" s="5" t="n">
        <f aca="false">INDEX($AJ$445:$AJ$572,$B449-$H449*32+const_one)</f>
        <v>15000000</v>
      </c>
      <c r="AR449" s="5" t="n">
        <f aca="false">INDEX($AK$445:$AK$572,$B449-$I449*64+const_one)</f>
        <v>5000000</v>
      </c>
      <c r="AS449" s="5" t="n">
        <f aca="false">INDEX($AE$445:$AE$572,$B449+(const_one-$C449)*1+const_one)</f>
        <v>200132697.195117</v>
      </c>
      <c r="AT449" s="5" t="n">
        <f aca="false">INDEX($AF$445:$AF$572,$B449+(const_one-$D449)*2+const_one)</f>
        <v>1205749754.45192</v>
      </c>
      <c r="AU449" s="5" t="n">
        <f aca="false">INDEX($AG$445:$AG$572,$B449+(const_one-$E449)*4+const_one)</f>
        <v>457011834.731023</v>
      </c>
      <c r="AV449" s="5" t="n">
        <f aca="false">INDEX($AH$445:$AH$572,$B449+(const_one-$F449)*8+const_one)</f>
        <v>546305787.511191</v>
      </c>
      <c r="AW449" s="5" t="n">
        <f aca="false">INDEX($AI$445:$AI$572,$B449+(const_one-$G449)*16+const_one)</f>
        <v>652621584.506497</v>
      </c>
      <c r="AX449" s="5" t="n">
        <f aca="false">INDEX($AJ$445:$AJ$572,$B449+(const_one-$H449)*32+const_one)</f>
        <v>966152175.012553</v>
      </c>
      <c r="AY449" s="5" t="n">
        <f aca="false">INDEX($AK$445:$AK$572,$B449+(const_one-$I449)*64+const_one)</f>
        <v>963451540.002035</v>
      </c>
      <c r="AZ449" s="5" t="n">
        <f aca="false">--($C449=--(AS449&gt;AL449))</f>
        <v>0</v>
      </c>
      <c r="BA449" s="5" t="n">
        <f aca="false">--($D449=--(AT449&gt;AM449))</f>
        <v>0</v>
      </c>
      <c r="BB449" s="5" t="n">
        <f aca="false">--($E449=--(AU449&gt;AN449))</f>
        <v>1</v>
      </c>
      <c r="BC449" s="5" t="n">
        <f aca="false">--($F449=--(AV449&gt;AO449))</f>
        <v>0</v>
      </c>
      <c r="BD449" s="5" t="n">
        <f aca="false">--($G449=--(AW449&gt;AP449))</f>
        <v>0</v>
      </c>
      <c r="BE449" s="5" t="n">
        <f aca="false">--($H449=--(AX449&gt;AQ449))</f>
        <v>0</v>
      </c>
      <c r="BF449" s="5" t="n">
        <f aca="false">--($I449=--(AY449&gt;AR449))</f>
        <v>0</v>
      </c>
      <c r="BG449" s="5" t="n">
        <f aca="false">SUM(AZ449:BF449)</f>
        <v>1</v>
      </c>
      <c r="BH449" s="5" t="n">
        <f aca="false">SUM(AE449:AK449)+AB449+AC449+AD449</f>
        <v>4000000000</v>
      </c>
    </row>
    <row r="450" customFormat="false" ht="15" hidden="true" customHeight="false" outlineLevel="0" collapsed="false">
      <c r="A450" s="5" t="n">
        <f aca="false">exit_value_4_usd</f>
        <v>4000000000</v>
      </c>
      <c r="B450" s="2" t="n">
        <f aca="false">ROW()-ROW($B$445)</f>
        <v>5</v>
      </c>
      <c r="C450" s="2" t="n">
        <f aca="false">MOD(QUOTIENT($B450,1),2)</f>
        <v>1</v>
      </c>
      <c r="D450" s="2" t="n">
        <f aca="false">MOD(QUOTIENT($B450,2),2)</f>
        <v>0</v>
      </c>
      <c r="E450" s="2" t="n">
        <f aca="false">MOD(QUOTIENT($B450,4),2)</f>
        <v>1</v>
      </c>
      <c r="F450" s="2" t="n">
        <f aca="false">MOD(QUOTIENT($B450,8),2)</f>
        <v>0</v>
      </c>
      <c r="G450" s="2" t="n">
        <f aca="false">MOD(QUOTIENT($B450,16),2)</f>
        <v>0</v>
      </c>
      <c r="H450" s="2" t="n">
        <f aca="false">MOD(QUOTIENT($B450,32),2)</f>
        <v>0</v>
      </c>
      <c r="I450" s="2" t="n">
        <f aca="false">MOD(QUOTIENT($B450,64),2)</f>
        <v>0</v>
      </c>
      <c r="J450" s="5" t="n">
        <f aca="false">IF($C450=const_zero,MIN(class_series_f_invested_usd,MAX(const_zero,$A450)),const_zero)</f>
        <v>0</v>
      </c>
      <c r="K450" s="5" t="n">
        <f aca="false">IF($D450=const_zero,MIN(class_series_e_invested_usd,MAX(const_zero,$A450-SUM($J450:$J450))),const_zero)</f>
        <v>300000000</v>
      </c>
      <c r="L450" s="5" t="n">
        <f aca="false">IF($E450=const_zero,MIN(class_series_d_invested_usd,MAX(const_zero,$A450-SUM($J450:$K450))),const_zero)</f>
        <v>0</v>
      </c>
      <c r="M450" s="5" t="n">
        <f aca="false">IF($F450=const_zero,MIN(class_series_c_invested_usd,MAX(const_zero,$A450-SUM($J450:$L450))),const_zero)</f>
        <v>60000000</v>
      </c>
      <c r="N450" s="5" t="n">
        <f aca="false">IF($G450=const_zero,MIN(class_series_b_invested_usd,MAX(const_zero,$A450-SUM($J450:$M450))),const_zero)</f>
        <v>30000000</v>
      </c>
      <c r="O450" s="5" t="n">
        <f aca="false">IF($H450=const_zero,MIN(class_series_a_invested_usd,MAX(const_zero,$A450-SUM($J450:$N450))),const_zero)</f>
        <v>15000000</v>
      </c>
      <c r="P450" s="5" t="n">
        <f aca="false">IF($I450=const_zero,MIN(class_seed_invested_usd,MAX(const_zero,$A450-SUM($J450:$O450))),const_zero)</f>
        <v>5000000</v>
      </c>
      <c r="Q450" s="5" t="n">
        <f aca="false">MAX(const_zero,$A450-SUM($J450:$P450))</f>
        <v>3590000000</v>
      </c>
      <c r="R450" s="9" t="n">
        <f aca="false">common_rsa_total+'Pro-Forma'!$B$10+'Pro-Forma'!$B$11+IF($C450=const_one,'Pro-Forma'!$B$5,const_zero)+IF($D450=const_one,'Pro-Forma'!$F$27,const_zero)+IF($E450=const_one,'Pro-Forma'!$F$26,const_zero)+IF($F450=const_one,'Pro-Forma'!$F$25,const_zero)+IF($G450=const_one,'Pro-Forma'!$F$24,const_zero)+IF($H450=const_one,'Pro-Forma'!$F$23,const_zero)+IF($I450=const_one,'Pro-Forma'!$F$22,const_zero)</f>
        <v>11811432.2584705</v>
      </c>
      <c r="S450" s="23" t="b">
        <f aca="false">IF($R450&gt;const_zero,--($Q450&gt;option_strike_usd*$R450),const_zero)</f>
        <v>1</v>
      </c>
      <c r="T450" s="7" t="n">
        <f aca="false">IF($R450&gt;const_zero,IF($S450=const_one,($Q450+option_strike_usd*pre_f_options_issued)/($R450+pre_f_options_issued),$Q450/$R450),const_zero)</f>
        <v>251.023093644154</v>
      </c>
      <c r="U450" s="5" t="n">
        <f aca="false">IF($C450=const_one,'Pro-Forma'!$B$5*$T450,const_zero)</f>
        <v>200132697.195117</v>
      </c>
      <c r="V450" s="5" t="n">
        <f aca="false">IF($D450=const_one,'Pro-Forma'!$F$27*$T450,const_zero)</f>
        <v>0</v>
      </c>
      <c r="W450" s="5" t="n">
        <f aca="false">IF($E450=const_one,'Pro-Forma'!$F$26*$T450,const_zero)</f>
        <v>435186527.757583</v>
      </c>
      <c r="X450" s="5" t="n">
        <f aca="false">IF($F450=const_one,'Pro-Forma'!$F$25*$T450,const_zero)</f>
        <v>0</v>
      </c>
      <c r="Y450" s="5" t="n">
        <f aca="false">IF($G450=const_one,'Pro-Forma'!$F$24*$T450,const_zero)</f>
        <v>0</v>
      </c>
      <c r="Z450" s="5" t="n">
        <f aca="false">IF($H450=const_one,'Pro-Forma'!$F$23*$T450,const_zero)</f>
        <v>0</v>
      </c>
      <c r="AA450" s="5" t="n">
        <f aca="false">IF($I450=const_one,'Pro-Forma'!$F$22*$T450,const_zero)</f>
        <v>0</v>
      </c>
      <c r="AB450" s="5" t="n">
        <f aca="false">('Pro-Forma'!$B$10+'Pro-Forma'!$B$11)*$T450</f>
        <v>70415198.139533</v>
      </c>
      <c r="AC450" s="5" t="n">
        <f aca="false">common_rsa_total*$T450</f>
        <v>2259207842.79738</v>
      </c>
      <c r="AD450" s="5" t="n">
        <f aca="false">IF($S450=const_one,pre_f_options_issued*($T450-option_strike_usd),const_zero)</f>
        <v>625057734.110384</v>
      </c>
      <c r="AE450" s="5" t="n">
        <f aca="false">J450+U450</f>
        <v>200132697.195117</v>
      </c>
      <c r="AF450" s="5" t="n">
        <f aca="false">K450+V450</f>
        <v>300000000</v>
      </c>
      <c r="AG450" s="5" t="n">
        <f aca="false">L450+W450</f>
        <v>435186527.757583</v>
      </c>
      <c r="AH450" s="5" t="n">
        <f aca="false">M450+X450</f>
        <v>60000000</v>
      </c>
      <c r="AI450" s="5" t="n">
        <f aca="false">N450+Y450</f>
        <v>30000000</v>
      </c>
      <c r="AJ450" s="5" t="n">
        <f aca="false">O450+Z450</f>
        <v>15000000</v>
      </c>
      <c r="AK450" s="5" t="n">
        <f aca="false">P450+AA450</f>
        <v>5000000</v>
      </c>
      <c r="AL450" s="5" t="n">
        <f aca="false">INDEX($AE$445:$AE$572,$B450-$C450*1+const_one)</f>
        <v>30000000</v>
      </c>
      <c r="AM450" s="5" t="n">
        <f aca="false">INDEX($AF$445:$AF$572,$B450-$D450*2+const_one)</f>
        <v>300000000</v>
      </c>
      <c r="AN450" s="5" t="n">
        <f aca="false">INDEX($AG$445:$AG$572,$B450-$E450*4+const_one)</f>
        <v>100000000</v>
      </c>
      <c r="AO450" s="5" t="n">
        <f aca="false">INDEX($AH$445:$AH$572,$B450-$F450*8+const_one)</f>
        <v>60000000</v>
      </c>
      <c r="AP450" s="5" t="n">
        <f aca="false">INDEX($AI$445:$AI$572,$B450-$G450*16+const_one)</f>
        <v>30000000</v>
      </c>
      <c r="AQ450" s="5" t="n">
        <f aca="false">INDEX($AJ$445:$AJ$572,$B450-$H450*32+const_one)</f>
        <v>15000000</v>
      </c>
      <c r="AR450" s="5" t="n">
        <f aca="false">INDEX($AK$445:$AK$572,$B450-$I450*64+const_one)</f>
        <v>5000000</v>
      </c>
      <c r="AS450" s="5" t="n">
        <f aca="false">INDEX($AE$445:$AE$572,$B450+(const_one-$C450)*1+const_one)</f>
        <v>200132697.195117</v>
      </c>
      <c r="AT450" s="5" t="n">
        <f aca="false">INDEX($AF$445:$AF$572,$B450+(const_one-$D450)*2+const_one)</f>
        <v>1167729916.89248</v>
      </c>
      <c r="AU450" s="5" t="n">
        <f aca="false">INDEX($AG$445:$AG$572,$B450+(const_one-$E450)*4+const_one)</f>
        <v>435186527.757583</v>
      </c>
      <c r="AV450" s="5" t="n">
        <f aca="false">INDEX($AH$445:$AH$572,$B450+(const_one-$F450)*8+const_one)</f>
        <v>524551089.602556</v>
      </c>
      <c r="AW450" s="5" t="n">
        <f aca="false">INDEX($AI$445:$AI$572,$B450+(const_one-$G450)*16+const_one)</f>
        <v>627764348.884681</v>
      </c>
      <c r="AX450" s="5" t="n">
        <f aca="false">INDEX($AJ$445:$AJ$572,$B450+(const_one-$H450)*32+const_one)</f>
        <v>934032222.912326</v>
      </c>
      <c r="AY450" s="5" t="n">
        <f aca="false">INDEX($AK$445:$AK$572,$B450+(const_one-$I450)*64+const_one)</f>
        <v>931443083.001273</v>
      </c>
      <c r="AZ450" s="5" t="n">
        <f aca="false">--($C450=--(AS450&gt;AL450))</f>
        <v>1</v>
      </c>
      <c r="BA450" s="5" t="n">
        <f aca="false">--($D450=--(AT450&gt;AM450))</f>
        <v>0</v>
      </c>
      <c r="BB450" s="5" t="n">
        <f aca="false">--($E450=--(AU450&gt;AN450))</f>
        <v>1</v>
      </c>
      <c r="BC450" s="5" t="n">
        <f aca="false">--($F450=--(AV450&gt;AO450))</f>
        <v>0</v>
      </c>
      <c r="BD450" s="5" t="n">
        <f aca="false">--($G450=--(AW450&gt;AP450))</f>
        <v>0</v>
      </c>
      <c r="BE450" s="5" t="n">
        <f aca="false">--($H450=--(AX450&gt;AQ450))</f>
        <v>0</v>
      </c>
      <c r="BF450" s="5" t="n">
        <f aca="false">--($I450=--(AY450&gt;AR450))</f>
        <v>0</v>
      </c>
      <c r="BG450" s="5" t="n">
        <f aca="false">SUM(AZ450:BF450)</f>
        <v>2</v>
      </c>
      <c r="BH450" s="5" t="n">
        <f aca="false">SUM(AE450:AK450)+AB450+AC450+AD450</f>
        <v>4000000000</v>
      </c>
    </row>
    <row r="451" customFormat="false" ht="15" hidden="true" customHeight="false" outlineLevel="0" collapsed="false">
      <c r="A451" s="5" t="n">
        <f aca="false">exit_value_4_usd</f>
        <v>4000000000</v>
      </c>
      <c r="B451" s="2" t="n">
        <f aca="false">ROW()-ROW($B$445)</f>
        <v>6</v>
      </c>
      <c r="C451" s="2" t="n">
        <f aca="false">MOD(QUOTIENT($B451,1),2)</f>
        <v>0</v>
      </c>
      <c r="D451" s="2" t="n">
        <f aca="false">MOD(QUOTIENT($B451,2),2)</f>
        <v>1</v>
      </c>
      <c r="E451" s="2" t="n">
        <f aca="false">MOD(QUOTIENT($B451,4),2)</f>
        <v>1</v>
      </c>
      <c r="F451" s="2" t="n">
        <f aca="false">MOD(QUOTIENT($B451,8),2)</f>
        <v>0</v>
      </c>
      <c r="G451" s="2" t="n">
        <f aca="false">MOD(QUOTIENT($B451,16),2)</f>
        <v>0</v>
      </c>
      <c r="H451" s="2" t="n">
        <f aca="false">MOD(QUOTIENT($B451,32),2)</f>
        <v>0</v>
      </c>
      <c r="I451" s="2" t="n">
        <f aca="false">MOD(QUOTIENT($B451,64),2)</f>
        <v>0</v>
      </c>
      <c r="J451" s="5" t="n">
        <f aca="false">IF($C451=const_zero,MIN(class_series_f_invested_usd,MAX(const_zero,$A451)),const_zero)</f>
        <v>30000000</v>
      </c>
      <c r="K451" s="5" t="n">
        <f aca="false">IF($D451=const_zero,MIN(class_series_e_invested_usd,MAX(const_zero,$A451-SUM($J451:$J451))),const_zero)</f>
        <v>0</v>
      </c>
      <c r="L451" s="5" t="n">
        <f aca="false">IF($E451=const_zero,MIN(class_series_d_invested_usd,MAX(const_zero,$A451-SUM($J451:$K451))),const_zero)</f>
        <v>0</v>
      </c>
      <c r="M451" s="5" t="n">
        <f aca="false">IF($F451=const_zero,MIN(class_series_c_invested_usd,MAX(const_zero,$A451-SUM($J451:$L451))),const_zero)</f>
        <v>60000000</v>
      </c>
      <c r="N451" s="5" t="n">
        <f aca="false">IF($G451=const_zero,MIN(class_series_b_invested_usd,MAX(const_zero,$A451-SUM($J451:$M451))),const_zero)</f>
        <v>30000000</v>
      </c>
      <c r="O451" s="5" t="n">
        <f aca="false">IF($H451=const_zero,MIN(class_series_a_invested_usd,MAX(const_zero,$A451-SUM($J451:$N451))),const_zero)</f>
        <v>15000000</v>
      </c>
      <c r="P451" s="5" t="n">
        <f aca="false">IF($I451=const_zero,MIN(class_seed_invested_usd,MAX(const_zero,$A451-SUM($J451:$O451))),const_zero)</f>
        <v>5000000</v>
      </c>
      <c r="Q451" s="5" t="n">
        <f aca="false">MAX(const_zero,$A451-SUM($J451:$P451))</f>
        <v>3860000000</v>
      </c>
      <c r="R451" s="9" t="n">
        <f aca="false">common_rsa_total+'Pro-Forma'!$B$10+'Pro-Forma'!$B$11+IF($C451=const_one,'Pro-Forma'!$B$5,const_zero)+IF($D451=const_one,'Pro-Forma'!$F$27,const_zero)+IF($E451=const_one,'Pro-Forma'!$F$26,const_zero)+IF($F451=const_one,'Pro-Forma'!$F$25,const_zero)+IF($G451=const_one,'Pro-Forma'!$F$24,const_zero)+IF($H451=const_one,'Pro-Forma'!$F$23,const_zero)+IF($I451=const_one,'Pro-Forma'!$F$22,const_zero)</f>
        <v>17147484.4666011</v>
      </c>
      <c r="S451" s="23" t="b">
        <f aca="false">IF($R451&gt;const_zero,--($Q451&gt;option_strike_usd*$R451),const_zero)</f>
        <v>1</v>
      </c>
      <c r="T451" s="7" t="n">
        <f aca="false">IF($R451&gt;const_zero,IF($S451=const_one,($Q451+option_strike_usd*pre_f_options_issued)/($R451+pre_f_options_issued),$Q451/$R451),const_zero)</f>
        <v>196.590052358403</v>
      </c>
      <c r="U451" s="5" t="n">
        <f aca="false">IF($C451=const_one,'Pro-Forma'!$B$5*$T451,const_zero)</f>
        <v>0</v>
      </c>
      <c r="V451" s="5" t="n">
        <f aca="false">IF($D451=const_one,'Pro-Forma'!$F$27*$T451,const_zero)</f>
        <v>1205749754.45192</v>
      </c>
      <c r="W451" s="5" t="n">
        <f aca="false">IF($E451=const_one,'Pro-Forma'!$F$26*$T451,const_zero)</f>
        <v>340818611.688428</v>
      </c>
      <c r="X451" s="5" t="n">
        <f aca="false">IF($F451=const_one,'Pro-Forma'!$F$25*$T451,const_zero)</f>
        <v>0</v>
      </c>
      <c r="Y451" s="5" t="n">
        <f aca="false">IF($G451=const_one,'Pro-Forma'!$F$24*$T451,const_zero)</f>
        <v>0</v>
      </c>
      <c r="Z451" s="5" t="n">
        <f aca="false">IF($H451=const_one,'Pro-Forma'!$F$23*$T451,const_zero)</f>
        <v>0</v>
      </c>
      <c r="AA451" s="5" t="n">
        <f aca="false">IF($I451=const_one,'Pro-Forma'!$F$22*$T451,const_zero)</f>
        <v>0</v>
      </c>
      <c r="AB451" s="5" t="n">
        <f aca="false">('Pro-Forma'!$B$10+'Pro-Forma'!$B$11)*$T451</f>
        <v>55146031.7380265</v>
      </c>
      <c r="AC451" s="5" t="n">
        <f aca="false">common_rsa_total*$T451</f>
        <v>1769310471.22562</v>
      </c>
      <c r="AD451" s="5" t="n">
        <f aca="false">IF($S451=const_one,pre_f_options_issued*($T451-option_strike_usd),const_zero)</f>
        <v>488975130.896006</v>
      </c>
      <c r="AE451" s="5" t="n">
        <f aca="false">J451+U451</f>
        <v>30000000</v>
      </c>
      <c r="AF451" s="5" t="n">
        <f aca="false">K451+V451</f>
        <v>1205749754.45192</v>
      </c>
      <c r="AG451" s="5" t="n">
        <f aca="false">L451+W451</f>
        <v>340818611.688428</v>
      </c>
      <c r="AH451" s="5" t="n">
        <f aca="false">M451+X451</f>
        <v>60000000</v>
      </c>
      <c r="AI451" s="5" t="n">
        <f aca="false">N451+Y451</f>
        <v>30000000</v>
      </c>
      <c r="AJ451" s="5" t="n">
        <f aca="false">O451+Z451</f>
        <v>15000000</v>
      </c>
      <c r="AK451" s="5" t="n">
        <f aca="false">P451+AA451</f>
        <v>5000000</v>
      </c>
      <c r="AL451" s="5" t="n">
        <f aca="false">INDEX($AE$445:$AE$572,$B451-$C451*1+const_one)</f>
        <v>30000000</v>
      </c>
      <c r="AM451" s="5" t="n">
        <f aca="false">INDEX($AF$445:$AF$572,$B451-$D451*2+const_one)</f>
        <v>300000000</v>
      </c>
      <c r="AN451" s="5" t="n">
        <f aca="false">INDEX($AG$445:$AG$572,$B451-$E451*4+const_one)</f>
        <v>100000000</v>
      </c>
      <c r="AO451" s="5" t="n">
        <f aca="false">INDEX($AH$445:$AH$572,$B451-$F451*8+const_one)</f>
        <v>60000000</v>
      </c>
      <c r="AP451" s="5" t="n">
        <f aca="false">INDEX($AI$445:$AI$572,$B451-$G451*16+const_one)</f>
        <v>30000000</v>
      </c>
      <c r="AQ451" s="5" t="n">
        <f aca="false">INDEX($AJ$445:$AJ$572,$B451-$H451*32+const_one)</f>
        <v>15000000</v>
      </c>
      <c r="AR451" s="5" t="n">
        <f aca="false">INDEX($AK$445:$AK$572,$B451-$I451*64+const_one)</f>
        <v>5000000</v>
      </c>
      <c r="AS451" s="5" t="n">
        <f aca="false">INDEX($AE$445:$AE$572,$B451+(const_one-$C451)*1+const_one)</f>
        <v>151792786.630166</v>
      </c>
      <c r="AT451" s="5" t="n">
        <f aca="false">INDEX($AF$445:$AF$572,$B451+(const_one-$D451)*2+const_one)</f>
        <v>1205749754.45192</v>
      </c>
      <c r="AU451" s="5" t="n">
        <f aca="false">INDEX($AG$445:$AG$572,$B451+(const_one-$E451)*4+const_one)</f>
        <v>340818611.688428</v>
      </c>
      <c r="AV451" s="5" t="n">
        <f aca="false">INDEX($AH$445:$AH$572,$B451+(const_one-$F451)*8+const_one)</f>
        <v>426987487.586665</v>
      </c>
      <c r="AW451" s="5" t="n">
        <f aca="false">INDEX($AI$445:$AI$572,$B451+(const_one-$G451)*16+const_one)</f>
        <v>515620179.239826</v>
      </c>
      <c r="AX451" s="5" t="n">
        <f aca="false">INDEX($AJ$445:$AJ$572,$B451+(const_one-$H451)*32+const_one)</f>
        <v>786591427.870513</v>
      </c>
      <c r="AY451" s="5" t="n">
        <f aca="false">INDEX($AK$445:$AK$572,$B451+(const_one-$I451)*64+const_one)</f>
        <v>784562823.285418</v>
      </c>
      <c r="AZ451" s="5" t="n">
        <f aca="false">--($C451=--(AS451&gt;AL451))</f>
        <v>0</v>
      </c>
      <c r="BA451" s="5" t="n">
        <f aca="false">--($D451=--(AT451&gt;AM451))</f>
        <v>1</v>
      </c>
      <c r="BB451" s="5" t="n">
        <f aca="false">--($E451=--(AU451&gt;AN451))</f>
        <v>1</v>
      </c>
      <c r="BC451" s="5" t="n">
        <f aca="false">--($F451=--(AV451&gt;AO451))</f>
        <v>0</v>
      </c>
      <c r="BD451" s="5" t="n">
        <f aca="false">--($G451=--(AW451&gt;AP451))</f>
        <v>0</v>
      </c>
      <c r="BE451" s="5" t="n">
        <f aca="false">--($H451=--(AX451&gt;AQ451))</f>
        <v>0</v>
      </c>
      <c r="BF451" s="5" t="n">
        <f aca="false">--($I451=--(AY451&gt;AR451))</f>
        <v>0</v>
      </c>
      <c r="BG451" s="5" t="n">
        <f aca="false">SUM(AZ451:BF451)</f>
        <v>2</v>
      </c>
      <c r="BH451" s="5" t="n">
        <f aca="false">SUM(AE451:AK451)+AB451+AC451+AD451</f>
        <v>4000000000</v>
      </c>
    </row>
    <row r="452" customFormat="false" ht="15" hidden="true" customHeight="false" outlineLevel="0" collapsed="false">
      <c r="A452" s="5" t="n">
        <f aca="false">exit_value_4_usd</f>
        <v>4000000000</v>
      </c>
      <c r="B452" s="2" t="n">
        <f aca="false">ROW()-ROW($B$445)</f>
        <v>7</v>
      </c>
      <c r="C452" s="2" t="n">
        <f aca="false">MOD(QUOTIENT($B452,1),2)</f>
        <v>1</v>
      </c>
      <c r="D452" s="2" t="n">
        <f aca="false">MOD(QUOTIENT($B452,2),2)</f>
        <v>1</v>
      </c>
      <c r="E452" s="2" t="n">
        <f aca="false">MOD(QUOTIENT($B452,4),2)</f>
        <v>1</v>
      </c>
      <c r="F452" s="2" t="n">
        <f aca="false">MOD(QUOTIENT($B452,8),2)</f>
        <v>0</v>
      </c>
      <c r="G452" s="2" t="n">
        <f aca="false">MOD(QUOTIENT($B452,16),2)</f>
        <v>0</v>
      </c>
      <c r="H452" s="2" t="n">
        <f aca="false">MOD(QUOTIENT($B452,32),2)</f>
        <v>0</v>
      </c>
      <c r="I452" s="2" t="n">
        <f aca="false">MOD(QUOTIENT($B452,64),2)</f>
        <v>0</v>
      </c>
      <c r="J452" s="5" t="n">
        <f aca="false">IF($C452=const_zero,MIN(class_series_f_invested_usd,MAX(const_zero,$A452)),const_zero)</f>
        <v>0</v>
      </c>
      <c r="K452" s="5" t="n">
        <f aca="false">IF($D452=const_zero,MIN(class_series_e_invested_usd,MAX(const_zero,$A452-SUM($J452:$J452))),const_zero)</f>
        <v>0</v>
      </c>
      <c r="L452" s="5" t="n">
        <f aca="false">IF($E452=const_zero,MIN(class_series_d_invested_usd,MAX(const_zero,$A452-SUM($J452:$K452))),const_zero)</f>
        <v>0</v>
      </c>
      <c r="M452" s="5" t="n">
        <f aca="false">IF($F452=const_zero,MIN(class_series_c_invested_usd,MAX(const_zero,$A452-SUM($J452:$L452))),const_zero)</f>
        <v>60000000</v>
      </c>
      <c r="N452" s="5" t="n">
        <f aca="false">IF($G452=const_zero,MIN(class_series_b_invested_usd,MAX(const_zero,$A452-SUM($J452:$M452))),const_zero)</f>
        <v>30000000</v>
      </c>
      <c r="O452" s="5" t="n">
        <f aca="false">IF($H452=const_zero,MIN(class_series_a_invested_usd,MAX(const_zero,$A452-SUM($J452:$N452))),const_zero)</f>
        <v>15000000</v>
      </c>
      <c r="P452" s="5" t="n">
        <f aca="false">IF($I452=const_zero,MIN(class_seed_invested_usd,MAX(const_zero,$A452-SUM($J452:$O452))),const_zero)</f>
        <v>5000000</v>
      </c>
      <c r="Q452" s="5" t="n">
        <f aca="false">MAX(const_zero,$A452-SUM($J452:$P452))</f>
        <v>3890000000</v>
      </c>
      <c r="R452" s="9" t="n">
        <f aca="false">common_rsa_total+'Pro-Forma'!$B$10+'Pro-Forma'!$B$11+IF($C452=const_one,'Pro-Forma'!$B$5,const_zero)+IF($D452=const_one,'Pro-Forma'!$F$27,const_zero)+IF($E452=const_one,'Pro-Forma'!$F$26,const_zero)+IF($F452=const_one,'Pro-Forma'!$F$25,const_zero)+IF($G452=const_one,'Pro-Forma'!$F$24,const_zero)+IF($H452=const_one,'Pro-Forma'!$F$23,const_zero)+IF($I452=const_one,'Pro-Forma'!$F$22,const_zero)</f>
        <v>17944752.5358044</v>
      </c>
      <c r="S452" s="23" t="b">
        <f aca="false">IF($R452&gt;const_zero,--($Q452&gt;option_strike_usd*$R452),const_zero)</f>
        <v>1</v>
      </c>
      <c r="T452" s="7" t="n">
        <f aca="false">IF($R452&gt;const_zero,IF($S452=const_one,($Q452+option_strike_usd*pre_f_options_issued)/($R452+pre_f_options_issued),$Q452/$R452),const_zero)</f>
        <v>190.391152604228</v>
      </c>
      <c r="U452" s="5" t="n">
        <f aca="false">IF($C452=const_one,'Pro-Forma'!$B$5*$T452,const_zero)</f>
        <v>151792786.630166</v>
      </c>
      <c r="V452" s="5" t="n">
        <f aca="false">IF($D452=const_one,'Pro-Forma'!$F$27*$T452,const_zero)</f>
        <v>1167729916.89248</v>
      </c>
      <c r="W452" s="5" t="n">
        <f aca="false">IF($E452=const_one,'Pro-Forma'!$F$26*$T452,const_zero)</f>
        <v>330071880.697371</v>
      </c>
      <c r="X452" s="5" t="n">
        <f aca="false">IF($F452=const_one,'Pro-Forma'!$F$25*$T452,const_zero)</f>
        <v>0</v>
      </c>
      <c r="Y452" s="5" t="n">
        <f aca="false">IF($G452=const_one,'Pro-Forma'!$F$24*$T452,const_zero)</f>
        <v>0</v>
      </c>
      <c r="Z452" s="5" t="n">
        <f aca="false">IF($H452=const_one,'Pro-Forma'!$F$23*$T452,const_zero)</f>
        <v>0</v>
      </c>
      <c r="AA452" s="5" t="n">
        <f aca="false">IF($I452=const_one,'Pro-Forma'!$F$22*$T452,const_zero)</f>
        <v>0</v>
      </c>
      <c r="AB452" s="5" t="n">
        <f aca="false">('Pro-Forma'!$B$10+'Pro-Forma'!$B$11)*$T452</f>
        <v>53407160.8313676</v>
      </c>
      <c r="AC452" s="5" t="n">
        <f aca="false">common_rsa_total*$T452</f>
        <v>1713520373.43805</v>
      </c>
      <c r="AD452" s="5" t="n">
        <f aca="false">IF($S452=const_one,pre_f_options_issued*($T452-option_strike_usd),const_zero)</f>
        <v>473477881.510569</v>
      </c>
      <c r="AE452" s="5" t="n">
        <f aca="false">J452+U452</f>
        <v>151792786.630166</v>
      </c>
      <c r="AF452" s="5" t="n">
        <f aca="false">K452+V452</f>
        <v>1167729916.89248</v>
      </c>
      <c r="AG452" s="5" t="n">
        <f aca="false">L452+W452</f>
        <v>330071880.697371</v>
      </c>
      <c r="AH452" s="5" t="n">
        <f aca="false">M452+X452</f>
        <v>60000000</v>
      </c>
      <c r="AI452" s="5" t="n">
        <f aca="false">N452+Y452</f>
        <v>30000000</v>
      </c>
      <c r="AJ452" s="5" t="n">
        <f aca="false">O452+Z452</f>
        <v>15000000</v>
      </c>
      <c r="AK452" s="5" t="n">
        <f aca="false">P452+AA452</f>
        <v>5000000</v>
      </c>
      <c r="AL452" s="5" t="n">
        <f aca="false">INDEX($AE$445:$AE$572,$B452-$C452*1+const_one)</f>
        <v>30000000</v>
      </c>
      <c r="AM452" s="5" t="n">
        <f aca="false">INDEX($AF$445:$AF$572,$B452-$D452*2+const_one)</f>
        <v>300000000</v>
      </c>
      <c r="AN452" s="5" t="n">
        <f aca="false">INDEX($AG$445:$AG$572,$B452-$E452*4+const_one)</f>
        <v>100000000</v>
      </c>
      <c r="AO452" s="5" t="n">
        <f aca="false">INDEX($AH$445:$AH$572,$B452-$F452*8+const_one)</f>
        <v>60000000</v>
      </c>
      <c r="AP452" s="5" t="n">
        <f aca="false">INDEX($AI$445:$AI$572,$B452-$G452*16+const_one)</f>
        <v>30000000</v>
      </c>
      <c r="AQ452" s="5" t="n">
        <f aca="false">INDEX($AJ$445:$AJ$572,$B452-$H452*32+const_one)</f>
        <v>15000000</v>
      </c>
      <c r="AR452" s="5" t="n">
        <f aca="false">INDEX($AK$445:$AK$572,$B452-$I452*64+const_one)</f>
        <v>5000000</v>
      </c>
      <c r="AS452" s="5" t="n">
        <f aca="false">INDEX($AE$445:$AE$572,$B452+(const_one-$C452)*1+const_one)</f>
        <v>151792786.630166</v>
      </c>
      <c r="AT452" s="5" t="n">
        <f aca="false">INDEX($AF$445:$AF$572,$B452+(const_one-$D452)*2+const_one)</f>
        <v>1167729916.89248</v>
      </c>
      <c r="AU452" s="5" t="n">
        <f aca="false">INDEX($AG$445:$AG$572,$B452+(const_one-$E452)*4+const_one)</f>
        <v>330071880.697371</v>
      </c>
      <c r="AV452" s="5" t="n">
        <f aca="false">INDEX($AH$445:$AH$572,$B452+(const_one-$F452)*8+const_one)</f>
        <v>415237590.564077</v>
      </c>
      <c r="AW452" s="5" t="n">
        <f aca="false">INDEX($AI$445:$AI$572,$B452+(const_one-$G452)*16+const_one)</f>
        <v>501924683.659122</v>
      </c>
      <c r="AX452" s="5" t="n">
        <f aca="false">INDEX($AJ$445:$AJ$572,$B452+(const_one-$H452)*32+const_one)</f>
        <v>767840047.668295</v>
      </c>
      <c r="AY452" s="5" t="n">
        <f aca="false">INDEX($AK$445:$AK$572,$B452+(const_one-$I452)*64+const_one)</f>
        <v>765875005.959611</v>
      </c>
      <c r="AZ452" s="5" t="n">
        <f aca="false">--($C452=--(AS452&gt;AL452))</f>
        <v>1</v>
      </c>
      <c r="BA452" s="5" t="n">
        <f aca="false">--($D452=--(AT452&gt;AM452))</f>
        <v>1</v>
      </c>
      <c r="BB452" s="5" t="n">
        <f aca="false">--($E452=--(AU452&gt;AN452))</f>
        <v>1</v>
      </c>
      <c r="BC452" s="5" t="n">
        <f aca="false">--($F452=--(AV452&gt;AO452))</f>
        <v>0</v>
      </c>
      <c r="BD452" s="5" t="n">
        <f aca="false">--($G452=--(AW452&gt;AP452))</f>
        <v>0</v>
      </c>
      <c r="BE452" s="5" t="n">
        <f aca="false">--($H452=--(AX452&gt;AQ452))</f>
        <v>0</v>
      </c>
      <c r="BF452" s="5" t="n">
        <f aca="false">--($I452=--(AY452&gt;AR452))</f>
        <v>0</v>
      </c>
      <c r="BG452" s="5" t="n">
        <f aca="false">SUM(AZ452:BF452)</f>
        <v>3</v>
      </c>
      <c r="BH452" s="5" t="n">
        <f aca="false">SUM(AE452:AK452)+AB452+AC452+AD452</f>
        <v>4000000000</v>
      </c>
    </row>
    <row r="453" customFormat="false" ht="15" hidden="true" customHeight="false" outlineLevel="0" collapsed="false">
      <c r="A453" s="5" t="n">
        <f aca="false">exit_value_4_usd</f>
        <v>4000000000</v>
      </c>
      <c r="B453" s="2" t="n">
        <f aca="false">ROW()-ROW($B$445)</f>
        <v>8</v>
      </c>
      <c r="C453" s="2" t="n">
        <f aca="false">MOD(QUOTIENT($B453,1),2)</f>
        <v>0</v>
      </c>
      <c r="D453" s="2" t="n">
        <f aca="false">MOD(QUOTIENT($B453,2),2)</f>
        <v>0</v>
      </c>
      <c r="E453" s="2" t="n">
        <f aca="false">MOD(QUOTIENT($B453,4),2)</f>
        <v>0</v>
      </c>
      <c r="F453" s="2" t="n">
        <f aca="false">MOD(QUOTIENT($B453,8),2)</f>
        <v>1</v>
      </c>
      <c r="G453" s="2" t="n">
        <f aca="false">MOD(QUOTIENT($B453,16),2)</f>
        <v>0</v>
      </c>
      <c r="H453" s="2" t="n">
        <f aca="false">MOD(QUOTIENT($B453,32),2)</f>
        <v>0</v>
      </c>
      <c r="I453" s="2" t="n">
        <f aca="false">MOD(QUOTIENT($B453,64),2)</f>
        <v>0</v>
      </c>
      <c r="J453" s="5" t="n">
        <f aca="false">IF($C453=const_zero,MIN(class_series_f_invested_usd,MAX(const_zero,$A453)),const_zero)</f>
        <v>30000000</v>
      </c>
      <c r="K453" s="5" t="n">
        <f aca="false">IF($D453=const_zero,MIN(class_series_e_invested_usd,MAX(const_zero,$A453-SUM($J453:$J453))),const_zero)</f>
        <v>300000000</v>
      </c>
      <c r="L453" s="5" t="n">
        <f aca="false">IF($E453=const_zero,MIN(class_series_d_invested_usd,MAX(const_zero,$A453-SUM($J453:$K453))),const_zero)</f>
        <v>100000000</v>
      </c>
      <c r="M453" s="5" t="n">
        <f aca="false">IF($F453=const_zero,MIN(class_series_c_invested_usd,MAX(const_zero,$A453-SUM($J453:$L453))),const_zero)</f>
        <v>0</v>
      </c>
      <c r="N453" s="5" t="n">
        <f aca="false">IF($G453=const_zero,MIN(class_series_b_invested_usd,MAX(const_zero,$A453-SUM($J453:$M453))),const_zero)</f>
        <v>30000000</v>
      </c>
      <c r="O453" s="5" t="n">
        <f aca="false">IF($H453=const_zero,MIN(class_series_a_invested_usd,MAX(const_zero,$A453-SUM($J453:$N453))),const_zero)</f>
        <v>15000000</v>
      </c>
      <c r="P453" s="5" t="n">
        <f aca="false">IF($I453=const_zero,MIN(class_seed_invested_usd,MAX(const_zero,$A453-SUM($J453:$O453))),const_zero)</f>
        <v>5000000</v>
      </c>
      <c r="Q453" s="5" t="n">
        <f aca="false">MAX(const_zero,$A453-SUM($J453:$P453))</f>
        <v>3520000000</v>
      </c>
      <c r="R453" s="9" t="n">
        <f aca="false">common_rsa_total+'Pro-Forma'!$B$10+'Pro-Forma'!$B$11+IF($C453=const_one,'Pro-Forma'!$B$5,const_zero)+IF($D453=const_one,'Pro-Forma'!$F$27,const_zero)+IF($E453=const_one,'Pro-Forma'!$F$26,const_zero)+IF($F453=const_one,'Pro-Forma'!$F$25,const_zero)+IF($G453=const_one,'Pro-Forma'!$F$24,const_zero)+IF($H453=const_one,'Pro-Forma'!$F$23,const_zero)+IF($I453=const_one,'Pro-Forma'!$F$22,const_zero)</f>
        <v>11680512.8289884</v>
      </c>
      <c r="S453" s="23" t="b">
        <f aca="false">IF($R453&gt;const_zero,--($Q453&gt;option_strike_usd*$R453),const_zero)</f>
        <v>1</v>
      </c>
      <c r="T453" s="7" t="n">
        <f aca="false">IF($R453&gt;const_zero,IF($S453=const_one,($Q453+option_strike_usd*pre_f_options_issued)/($R453+pre_f_options_issued),$Q453/$R453),const_zero)</f>
        <v>248.404274406717</v>
      </c>
      <c r="U453" s="5" t="n">
        <f aca="false">IF($C453=const_one,'Pro-Forma'!$B$5*$T453,const_zero)</f>
        <v>0</v>
      </c>
      <c r="V453" s="5" t="n">
        <f aca="false">IF($D453=const_one,'Pro-Forma'!$F$27*$T453,const_zero)</f>
        <v>0</v>
      </c>
      <c r="W453" s="5" t="n">
        <f aca="false">IF($E453=const_one,'Pro-Forma'!$F$26*$T453,const_zero)</f>
        <v>0</v>
      </c>
      <c r="X453" s="5" t="n">
        <f aca="false">IF($F453=const_one,'Pro-Forma'!$F$25*$T453,const_zero)</f>
        <v>596170258.576121</v>
      </c>
      <c r="Y453" s="5" t="n">
        <f aca="false">IF($G453=const_one,'Pro-Forma'!$F$24*$T453,const_zero)</f>
        <v>0</v>
      </c>
      <c r="Z453" s="5" t="n">
        <f aca="false">IF($H453=const_one,'Pro-Forma'!$F$23*$T453,const_zero)</f>
        <v>0</v>
      </c>
      <c r="AA453" s="5" t="n">
        <f aca="false">IF($I453=const_one,'Pro-Forma'!$F$22*$T453,const_zero)</f>
        <v>0</v>
      </c>
      <c r="AB453" s="5" t="n">
        <f aca="false">('Pro-Forma'!$B$10+'Pro-Forma'!$B$11)*$T453</f>
        <v>69680585.7466306</v>
      </c>
      <c r="AC453" s="5" t="n">
        <f aca="false">common_rsa_total*$T453</f>
        <v>2235638469.66046</v>
      </c>
      <c r="AD453" s="5" t="n">
        <f aca="false">IF($S453=const_one,pre_f_options_issued*($T453-option_strike_usd),const_zero)</f>
        <v>618510686.016793</v>
      </c>
      <c r="AE453" s="5" t="n">
        <f aca="false">J453+U453</f>
        <v>30000000</v>
      </c>
      <c r="AF453" s="5" t="n">
        <f aca="false">K453+V453</f>
        <v>300000000</v>
      </c>
      <c r="AG453" s="5" t="n">
        <f aca="false">L453+W453</f>
        <v>100000000</v>
      </c>
      <c r="AH453" s="5" t="n">
        <f aca="false">M453+X453</f>
        <v>596170258.576121</v>
      </c>
      <c r="AI453" s="5" t="n">
        <f aca="false">N453+Y453</f>
        <v>30000000</v>
      </c>
      <c r="AJ453" s="5" t="n">
        <f aca="false">O453+Z453</f>
        <v>15000000</v>
      </c>
      <c r="AK453" s="5" t="n">
        <f aca="false">P453+AA453</f>
        <v>5000000</v>
      </c>
      <c r="AL453" s="5" t="n">
        <f aca="false">INDEX($AE$445:$AE$572,$B453-$C453*1+const_one)</f>
        <v>30000000</v>
      </c>
      <c r="AM453" s="5" t="n">
        <f aca="false">INDEX($AF$445:$AF$572,$B453-$D453*2+const_one)</f>
        <v>300000000</v>
      </c>
      <c r="AN453" s="5" t="n">
        <f aca="false">INDEX($AG$445:$AG$572,$B453-$E453*4+const_one)</f>
        <v>100000000</v>
      </c>
      <c r="AO453" s="5" t="n">
        <f aca="false">INDEX($AH$445:$AH$572,$B453-$F453*8+const_one)</f>
        <v>60000000</v>
      </c>
      <c r="AP453" s="5" t="n">
        <f aca="false">INDEX($AI$445:$AI$572,$B453-$G453*16+const_one)</f>
        <v>30000000</v>
      </c>
      <c r="AQ453" s="5" t="n">
        <f aca="false">INDEX($AJ$445:$AJ$572,$B453-$H453*32+const_one)</f>
        <v>15000000</v>
      </c>
      <c r="AR453" s="5" t="n">
        <f aca="false">INDEX($AK$445:$AK$572,$B453-$I453*64+const_one)</f>
        <v>5000000</v>
      </c>
      <c r="AS453" s="5" t="n">
        <f aca="false">INDEX($AE$445:$AE$572,$B453+(const_one-$C453)*1+const_one)</f>
        <v>189099762.848496</v>
      </c>
      <c r="AT453" s="5" t="n">
        <f aca="false">INDEX($AF$445:$AF$572,$B453+(const_one-$D453)*2+const_one)</f>
        <v>1154120772.64788</v>
      </c>
      <c r="AU453" s="5" t="n">
        <f aca="false">INDEX($AG$445:$AG$572,$B453+(const_one-$E453)*4+const_one)</f>
        <v>394626571.519569</v>
      </c>
      <c r="AV453" s="5" t="n">
        <f aca="false">INDEX($AH$445:$AH$572,$B453+(const_one-$F453)*8+const_one)</f>
        <v>596170258.576121</v>
      </c>
      <c r="AW453" s="5" t="n">
        <f aca="false">INDEX($AI$445:$AI$572,$B453+(const_one-$G453)*16+const_one)</f>
        <v>620324905.669742</v>
      </c>
      <c r="AX453" s="5" t="n">
        <f aca="false">INDEX($AJ$445:$AJ$572,$B453+(const_one-$H453)*32+const_one)</f>
        <v>922159910.827206</v>
      </c>
      <c r="AY453" s="5" t="n">
        <f aca="false">INDEX($AK$445:$AK$572,$B453+(const_one-$I453)*64+const_one)</f>
        <v>919553098.358437</v>
      </c>
      <c r="AZ453" s="5" t="n">
        <f aca="false">--($C453=--(AS453&gt;AL453))</f>
        <v>0</v>
      </c>
      <c r="BA453" s="5" t="n">
        <f aca="false">--($D453=--(AT453&gt;AM453))</f>
        <v>0</v>
      </c>
      <c r="BB453" s="5" t="n">
        <f aca="false">--($E453=--(AU453&gt;AN453))</f>
        <v>0</v>
      </c>
      <c r="BC453" s="5" t="n">
        <f aca="false">--($F453=--(AV453&gt;AO453))</f>
        <v>1</v>
      </c>
      <c r="BD453" s="5" t="n">
        <f aca="false">--($G453=--(AW453&gt;AP453))</f>
        <v>0</v>
      </c>
      <c r="BE453" s="5" t="n">
        <f aca="false">--($H453=--(AX453&gt;AQ453))</f>
        <v>0</v>
      </c>
      <c r="BF453" s="5" t="n">
        <f aca="false">--($I453=--(AY453&gt;AR453))</f>
        <v>0</v>
      </c>
      <c r="BG453" s="5" t="n">
        <f aca="false">SUM(AZ453:BF453)</f>
        <v>1</v>
      </c>
      <c r="BH453" s="5" t="n">
        <f aca="false">SUM(AE453:AK453)+AB453+AC453+AD453</f>
        <v>4000000000</v>
      </c>
    </row>
    <row r="454" customFormat="false" ht="15" hidden="true" customHeight="false" outlineLevel="0" collapsed="false">
      <c r="A454" s="5" t="n">
        <f aca="false">exit_value_4_usd</f>
        <v>4000000000</v>
      </c>
      <c r="B454" s="2" t="n">
        <f aca="false">ROW()-ROW($B$445)</f>
        <v>9</v>
      </c>
      <c r="C454" s="2" t="n">
        <f aca="false">MOD(QUOTIENT($B454,1),2)</f>
        <v>1</v>
      </c>
      <c r="D454" s="2" t="n">
        <f aca="false">MOD(QUOTIENT($B454,2),2)</f>
        <v>0</v>
      </c>
      <c r="E454" s="2" t="n">
        <f aca="false">MOD(QUOTIENT($B454,4),2)</f>
        <v>0</v>
      </c>
      <c r="F454" s="2" t="n">
        <f aca="false">MOD(QUOTIENT($B454,8),2)</f>
        <v>1</v>
      </c>
      <c r="G454" s="2" t="n">
        <f aca="false">MOD(QUOTIENT($B454,16),2)</f>
        <v>0</v>
      </c>
      <c r="H454" s="2" t="n">
        <f aca="false">MOD(QUOTIENT($B454,32),2)</f>
        <v>0</v>
      </c>
      <c r="I454" s="2" t="n">
        <f aca="false">MOD(QUOTIENT($B454,64),2)</f>
        <v>0</v>
      </c>
      <c r="J454" s="5" t="n">
        <f aca="false">IF($C454=const_zero,MIN(class_series_f_invested_usd,MAX(const_zero,$A454)),const_zero)</f>
        <v>0</v>
      </c>
      <c r="K454" s="5" t="n">
        <f aca="false">IF($D454=const_zero,MIN(class_series_e_invested_usd,MAX(const_zero,$A454-SUM($J454:$J454))),const_zero)</f>
        <v>300000000</v>
      </c>
      <c r="L454" s="5" t="n">
        <f aca="false">IF($E454=const_zero,MIN(class_series_d_invested_usd,MAX(const_zero,$A454-SUM($J454:$K454))),const_zero)</f>
        <v>100000000</v>
      </c>
      <c r="M454" s="5" t="n">
        <f aca="false">IF($F454=const_zero,MIN(class_series_c_invested_usd,MAX(const_zero,$A454-SUM($J454:$L454))),const_zero)</f>
        <v>0</v>
      </c>
      <c r="N454" s="5" t="n">
        <f aca="false">IF($G454=const_zero,MIN(class_series_b_invested_usd,MAX(const_zero,$A454-SUM($J454:$M454))),const_zero)</f>
        <v>30000000</v>
      </c>
      <c r="O454" s="5" t="n">
        <f aca="false">IF($H454=const_zero,MIN(class_series_a_invested_usd,MAX(const_zero,$A454-SUM($J454:$N454))),const_zero)</f>
        <v>15000000</v>
      </c>
      <c r="P454" s="5" t="n">
        <f aca="false">IF($I454=const_zero,MIN(class_seed_invested_usd,MAX(const_zero,$A454-SUM($J454:$O454))),const_zero)</f>
        <v>5000000</v>
      </c>
      <c r="Q454" s="5" t="n">
        <f aca="false">MAX(const_zero,$A454-SUM($J454:$P454))</f>
        <v>3550000000</v>
      </c>
      <c r="R454" s="9" t="n">
        <f aca="false">common_rsa_total+'Pro-Forma'!$B$10+'Pro-Forma'!$B$11+IF($C454=const_one,'Pro-Forma'!$B$5,const_zero)+IF($D454=const_one,'Pro-Forma'!$F$27,const_zero)+IF($E454=const_one,'Pro-Forma'!$F$26,const_zero)+IF($F454=const_one,'Pro-Forma'!$F$25,const_zero)+IF($G454=const_one,'Pro-Forma'!$F$24,const_zero)+IF($H454=const_one,'Pro-Forma'!$F$23,const_zero)+IF($I454=const_one,'Pro-Forma'!$F$22,const_zero)</f>
        <v>12477780.8981917</v>
      </c>
      <c r="S454" s="23" t="b">
        <f aca="false">IF($R454&gt;const_zero,--($Q454&gt;option_strike_usd*$R454),const_zero)</f>
        <v>1</v>
      </c>
      <c r="T454" s="7" t="n">
        <f aca="false">IF($R454&gt;const_zero,IF($S454=const_one,($Q454+option_strike_usd*pre_f_options_issued)/($R454+pre_f_options_issued),$Q454/$R454),const_zero)</f>
        <v>237.184668686728</v>
      </c>
      <c r="U454" s="5" t="n">
        <f aca="false">IF($C454=const_one,'Pro-Forma'!$B$5*$T454,const_zero)</f>
        <v>189099762.848496</v>
      </c>
      <c r="V454" s="5" t="n">
        <f aca="false">IF($D454=const_one,'Pro-Forma'!$F$27*$T454,const_zero)</f>
        <v>0</v>
      </c>
      <c r="W454" s="5" t="n">
        <f aca="false">IF($E454=const_one,'Pro-Forma'!$F$26*$T454,const_zero)</f>
        <v>0</v>
      </c>
      <c r="X454" s="5" t="n">
        <f aca="false">IF($F454=const_one,'Pro-Forma'!$F$25*$T454,const_zero)</f>
        <v>569243204.848148</v>
      </c>
      <c r="Y454" s="5" t="n">
        <f aca="false">IF($G454=const_one,'Pro-Forma'!$F$24*$T454,const_zero)</f>
        <v>0</v>
      </c>
      <c r="Z454" s="5" t="n">
        <f aca="false">IF($H454=const_one,'Pro-Forma'!$F$23*$T454,const_zero)</f>
        <v>0</v>
      </c>
      <c r="AA454" s="5" t="n">
        <f aca="false">IF($I454=const_one,'Pro-Forma'!$F$22*$T454,const_zero)</f>
        <v>0</v>
      </c>
      <c r="AB454" s="5" t="n">
        <f aca="false">('Pro-Forma'!$B$10+'Pro-Forma'!$B$11)*$T454</f>
        <v>66533342.4059824</v>
      </c>
      <c r="AC454" s="5" t="n">
        <f aca="false">common_rsa_total*$T454</f>
        <v>2134662018.18055</v>
      </c>
      <c r="AD454" s="5" t="n">
        <f aca="false">IF($S454=const_one,pre_f_options_issued*($T454-option_strike_usd),const_zero)</f>
        <v>590461671.716821</v>
      </c>
      <c r="AE454" s="5" t="n">
        <f aca="false">J454+U454</f>
        <v>189099762.848496</v>
      </c>
      <c r="AF454" s="5" t="n">
        <f aca="false">K454+V454</f>
        <v>300000000</v>
      </c>
      <c r="AG454" s="5" t="n">
        <f aca="false">L454+W454</f>
        <v>100000000</v>
      </c>
      <c r="AH454" s="5" t="n">
        <f aca="false">M454+X454</f>
        <v>569243204.848148</v>
      </c>
      <c r="AI454" s="5" t="n">
        <f aca="false">N454+Y454</f>
        <v>30000000</v>
      </c>
      <c r="AJ454" s="5" t="n">
        <f aca="false">O454+Z454</f>
        <v>15000000</v>
      </c>
      <c r="AK454" s="5" t="n">
        <f aca="false">P454+AA454</f>
        <v>5000000</v>
      </c>
      <c r="AL454" s="5" t="n">
        <f aca="false">INDEX($AE$445:$AE$572,$B454-$C454*1+const_one)</f>
        <v>30000000</v>
      </c>
      <c r="AM454" s="5" t="n">
        <f aca="false">INDEX($AF$445:$AF$572,$B454-$D454*2+const_one)</f>
        <v>300000000</v>
      </c>
      <c r="AN454" s="5" t="n">
        <f aca="false">INDEX($AG$445:$AG$572,$B454-$E454*4+const_one)</f>
        <v>100000000</v>
      </c>
      <c r="AO454" s="5" t="n">
        <f aca="false">INDEX($AH$445:$AH$572,$B454-$F454*8+const_one)</f>
        <v>60000000</v>
      </c>
      <c r="AP454" s="5" t="n">
        <f aca="false">INDEX($AI$445:$AI$572,$B454-$G454*16+const_one)</f>
        <v>30000000</v>
      </c>
      <c r="AQ454" s="5" t="n">
        <f aca="false">INDEX($AJ$445:$AJ$572,$B454-$H454*32+const_one)</f>
        <v>15000000</v>
      </c>
      <c r="AR454" s="5" t="n">
        <f aca="false">INDEX($AK$445:$AK$572,$B454-$I454*64+const_one)</f>
        <v>5000000</v>
      </c>
      <c r="AS454" s="5" t="n">
        <f aca="false">INDEX($AE$445:$AE$572,$B454+(const_one-$C454)*1+const_one)</f>
        <v>189099762.848496</v>
      </c>
      <c r="AT454" s="5" t="n">
        <f aca="false">INDEX($AF$445:$AF$572,$B454+(const_one-$D454)*2+const_one)</f>
        <v>1119250775.78719</v>
      </c>
      <c r="AU454" s="5" t="n">
        <f aca="false">INDEX($AG$445:$AG$572,$B454+(const_one-$E454)*4+const_one)</f>
        <v>378911962.510502</v>
      </c>
      <c r="AV454" s="5" t="n">
        <f aca="false">INDEX($AH$445:$AH$572,$B454+(const_one-$F454)*8+const_one)</f>
        <v>569243204.848148</v>
      </c>
      <c r="AW454" s="5" t="n">
        <f aca="false">INDEX($AI$445:$AI$572,$B454+(const_one-$G454)*16+const_one)</f>
        <v>597821280.66101</v>
      </c>
      <c r="AX454" s="5" t="n">
        <f aca="false">INDEX($AJ$445:$AJ$572,$B454+(const_one-$H454)*32+const_one)</f>
        <v>892866935.066576</v>
      </c>
      <c r="AY454" s="5" t="n">
        <f aca="false">INDEX($AK$445:$AK$572,$B454+(const_one-$I454)*64+const_one)</f>
        <v>890364154.589865</v>
      </c>
      <c r="AZ454" s="5" t="n">
        <f aca="false">--($C454=--(AS454&gt;AL454))</f>
        <v>1</v>
      </c>
      <c r="BA454" s="5" t="n">
        <f aca="false">--($D454=--(AT454&gt;AM454))</f>
        <v>0</v>
      </c>
      <c r="BB454" s="5" t="n">
        <f aca="false">--($E454=--(AU454&gt;AN454))</f>
        <v>0</v>
      </c>
      <c r="BC454" s="5" t="n">
        <f aca="false">--($F454=--(AV454&gt;AO454))</f>
        <v>1</v>
      </c>
      <c r="BD454" s="5" t="n">
        <f aca="false">--($G454=--(AW454&gt;AP454))</f>
        <v>0</v>
      </c>
      <c r="BE454" s="5" t="n">
        <f aca="false">--($H454=--(AX454&gt;AQ454))</f>
        <v>0</v>
      </c>
      <c r="BF454" s="5" t="n">
        <f aca="false">--($I454=--(AY454&gt;AR454))</f>
        <v>0</v>
      </c>
      <c r="BG454" s="5" t="n">
        <f aca="false">SUM(AZ454:BF454)</f>
        <v>2</v>
      </c>
      <c r="BH454" s="5" t="n">
        <f aca="false">SUM(AE454:AK454)+AB454+AC454+AD454</f>
        <v>4000000000</v>
      </c>
    </row>
    <row r="455" customFormat="false" ht="15" hidden="true" customHeight="false" outlineLevel="0" collapsed="false">
      <c r="A455" s="5" t="n">
        <f aca="false">exit_value_4_usd</f>
        <v>4000000000</v>
      </c>
      <c r="B455" s="2" t="n">
        <f aca="false">ROW()-ROW($B$445)</f>
        <v>10</v>
      </c>
      <c r="C455" s="2" t="n">
        <f aca="false">MOD(QUOTIENT($B455,1),2)</f>
        <v>0</v>
      </c>
      <c r="D455" s="2" t="n">
        <f aca="false">MOD(QUOTIENT($B455,2),2)</f>
        <v>1</v>
      </c>
      <c r="E455" s="2" t="n">
        <f aca="false">MOD(QUOTIENT($B455,4),2)</f>
        <v>0</v>
      </c>
      <c r="F455" s="2" t="n">
        <f aca="false">MOD(QUOTIENT($B455,8),2)</f>
        <v>1</v>
      </c>
      <c r="G455" s="2" t="n">
        <f aca="false">MOD(QUOTIENT($B455,16),2)</f>
        <v>0</v>
      </c>
      <c r="H455" s="2" t="n">
        <f aca="false">MOD(QUOTIENT($B455,32),2)</f>
        <v>0</v>
      </c>
      <c r="I455" s="2" t="n">
        <f aca="false">MOD(QUOTIENT($B455,64),2)</f>
        <v>0</v>
      </c>
      <c r="J455" s="5" t="n">
        <f aca="false">IF($C455=const_zero,MIN(class_series_f_invested_usd,MAX(const_zero,$A455)),const_zero)</f>
        <v>30000000</v>
      </c>
      <c r="K455" s="5" t="n">
        <f aca="false">IF($D455=const_zero,MIN(class_series_e_invested_usd,MAX(const_zero,$A455-SUM($J455:$J455))),const_zero)</f>
        <v>0</v>
      </c>
      <c r="L455" s="5" t="n">
        <f aca="false">IF($E455=const_zero,MIN(class_series_d_invested_usd,MAX(const_zero,$A455-SUM($J455:$K455))),const_zero)</f>
        <v>100000000</v>
      </c>
      <c r="M455" s="5" t="n">
        <f aca="false">IF($F455=const_zero,MIN(class_series_c_invested_usd,MAX(const_zero,$A455-SUM($J455:$L455))),const_zero)</f>
        <v>0</v>
      </c>
      <c r="N455" s="5" t="n">
        <f aca="false">IF($G455=const_zero,MIN(class_series_b_invested_usd,MAX(const_zero,$A455-SUM($J455:$M455))),const_zero)</f>
        <v>30000000</v>
      </c>
      <c r="O455" s="5" t="n">
        <f aca="false">IF($H455=const_zero,MIN(class_series_a_invested_usd,MAX(const_zero,$A455-SUM($J455:$N455))),const_zero)</f>
        <v>15000000</v>
      </c>
      <c r="P455" s="5" t="n">
        <f aca="false">IF($I455=const_zero,MIN(class_seed_invested_usd,MAX(const_zero,$A455-SUM($J455:$O455))),const_zero)</f>
        <v>5000000</v>
      </c>
      <c r="Q455" s="5" t="n">
        <f aca="false">MAX(const_zero,$A455-SUM($J455:$P455))</f>
        <v>3820000000</v>
      </c>
      <c r="R455" s="9" t="n">
        <f aca="false">common_rsa_total+'Pro-Forma'!$B$10+'Pro-Forma'!$B$11+IF($C455=const_one,'Pro-Forma'!$B$5,const_zero)+IF($D455=const_one,'Pro-Forma'!$F$27,const_zero)+IF($E455=const_one,'Pro-Forma'!$F$26,const_zero)+IF($F455=const_one,'Pro-Forma'!$F$25,const_zero)+IF($G455=const_one,'Pro-Forma'!$F$24,const_zero)+IF($H455=const_one,'Pro-Forma'!$F$23,const_zero)+IF($I455=const_one,'Pro-Forma'!$F$22,const_zero)</f>
        <v>17813833.1063222</v>
      </c>
      <c r="S455" s="23" t="b">
        <f aca="false">IF($R455&gt;const_zero,--($Q455&gt;option_strike_usd*$R455),const_zero)</f>
        <v>1</v>
      </c>
      <c r="T455" s="7" t="n">
        <f aca="false">IF($R455&gt;const_zero,IF($S455=const_one,($Q455+option_strike_usd*pre_f_options_issued)/($R455+pre_f_options_issued),$Q455/$R455),const_zero)</f>
        <v>188.1722656671</v>
      </c>
      <c r="U455" s="5" t="n">
        <f aca="false">IF($C455=const_one,'Pro-Forma'!$B$5*$T455,const_zero)</f>
        <v>0</v>
      </c>
      <c r="V455" s="5" t="n">
        <f aca="false">IF($D455=const_one,'Pro-Forma'!$F$27*$T455,const_zero)</f>
        <v>1154120772.64788</v>
      </c>
      <c r="W455" s="5" t="n">
        <f aca="false">IF($E455=const_one,'Pro-Forma'!$F$26*$T455,const_zero)</f>
        <v>0</v>
      </c>
      <c r="X455" s="5" t="n">
        <f aca="false">IF($F455=const_one,'Pro-Forma'!$F$25*$T455,const_zero)</f>
        <v>451613437.60104</v>
      </c>
      <c r="Y455" s="5" t="n">
        <f aca="false">IF($G455=const_one,'Pro-Forma'!$F$24*$T455,const_zero)</f>
        <v>0</v>
      </c>
      <c r="Z455" s="5" t="n">
        <f aca="false">IF($H455=const_one,'Pro-Forma'!$F$23*$T455,const_zero)</f>
        <v>0</v>
      </c>
      <c r="AA455" s="5" t="n">
        <f aca="false">IF($I455=const_one,'Pro-Forma'!$F$22*$T455,const_zero)</f>
        <v>0</v>
      </c>
      <c r="AB455" s="5" t="n">
        <f aca="false">('Pro-Forma'!$B$10+'Pro-Forma'!$B$11)*$T455</f>
        <v>52784734.5794286</v>
      </c>
      <c r="AC455" s="5" t="n">
        <f aca="false">common_rsa_total*$T455</f>
        <v>1693550391.0039</v>
      </c>
      <c r="AD455" s="5" t="n">
        <f aca="false">IF($S455=const_one,pre_f_options_issued*($T455-option_strike_usd),const_zero)</f>
        <v>467930664.16775</v>
      </c>
      <c r="AE455" s="5" t="n">
        <f aca="false">J455+U455</f>
        <v>30000000</v>
      </c>
      <c r="AF455" s="5" t="n">
        <f aca="false">K455+V455</f>
        <v>1154120772.64788</v>
      </c>
      <c r="AG455" s="5" t="n">
        <f aca="false">L455+W455</f>
        <v>100000000</v>
      </c>
      <c r="AH455" s="5" t="n">
        <f aca="false">M455+X455</f>
        <v>451613437.60104</v>
      </c>
      <c r="AI455" s="5" t="n">
        <f aca="false">N455+Y455</f>
        <v>30000000</v>
      </c>
      <c r="AJ455" s="5" t="n">
        <f aca="false">O455+Z455</f>
        <v>15000000</v>
      </c>
      <c r="AK455" s="5" t="n">
        <f aca="false">P455+AA455</f>
        <v>5000000</v>
      </c>
      <c r="AL455" s="5" t="n">
        <f aca="false">INDEX($AE$445:$AE$572,$B455-$C455*1+const_one)</f>
        <v>30000000</v>
      </c>
      <c r="AM455" s="5" t="n">
        <f aca="false">INDEX($AF$445:$AF$572,$B455-$D455*2+const_one)</f>
        <v>300000000</v>
      </c>
      <c r="AN455" s="5" t="n">
        <f aca="false">INDEX($AG$445:$AG$572,$B455-$E455*4+const_one)</f>
        <v>100000000</v>
      </c>
      <c r="AO455" s="5" t="n">
        <f aca="false">INDEX($AH$445:$AH$572,$B455-$F455*8+const_one)</f>
        <v>60000000</v>
      </c>
      <c r="AP455" s="5" t="n">
        <f aca="false">INDEX($AI$445:$AI$572,$B455-$G455*16+const_one)</f>
        <v>30000000</v>
      </c>
      <c r="AQ455" s="5" t="n">
        <f aca="false">INDEX($AJ$445:$AJ$572,$B455-$H455*32+const_one)</f>
        <v>15000000</v>
      </c>
      <c r="AR455" s="5" t="n">
        <f aca="false">INDEX($AK$445:$AK$572,$B455-$I455*64+const_one)</f>
        <v>5000000</v>
      </c>
      <c r="AS455" s="5" t="n">
        <f aca="false">INDEX($AE$445:$AE$572,$B455+(const_one-$C455)*1+const_one)</f>
        <v>145491000.733139</v>
      </c>
      <c r="AT455" s="5" t="n">
        <f aca="false">INDEX($AF$445:$AF$572,$B455+(const_one-$D455)*2+const_one)</f>
        <v>1154120772.64788</v>
      </c>
      <c r="AU455" s="5" t="n">
        <f aca="false">INDEX($AG$445:$AG$572,$B455+(const_one-$E455)*4+const_one)</f>
        <v>308436432.781939</v>
      </c>
      <c r="AV455" s="5" t="n">
        <f aca="false">INDEX($AH$445:$AH$572,$B455+(const_one-$F455)*8+const_one)</f>
        <v>451613437.60104</v>
      </c>
      <c r="AW455" s="5" t="n">
        <f aca="false">INDEX($AI$445:$AI$572,$B455+(const_one-$G455)*16+const_one)</f>
        <v>495735726.82331</v>
      </c>
      <c r="AX455" s="5" t="n">
        <f aca="false">INDEX($AJ$445:$AJ$572,$B455+(const_one-$H455)*32+const_one)</f>
        <v>757984771.386039</v>
      </c>
      <c r="AY455" s="5" t="n">
        <f aca="false">INDEX($AK$445:$AK$572,$B455+(const_one-$I455)*64+const_one)</f>
        <v>756009566.770049</v>
      </c>
      <c r="AZ455" s="5" t="n">
        <f aca="false">--($C455=--(AS455&gt;AL455))</f>
        <v>0</v>
      </c>
      <c r="BA455" s="5" t="n">
        <f aca="false">--($D455=--(AT455&gt;AM455))</f>
        <v>1</v>
      </c>
      <c r="BB455" s="5" t="n">
        <f aca="false">--($E455=--(AU455&gt;AN455))</f>
        <v>0</v>
      </c>
      <c r="BC455" s="5" t="n">
        <f aca="false">--($F455=--(AV455&gt;AO455))</f>
        <v>1</v>
      </c>
      <c r="BD455" s="5" t="n">
        <f aca="false">--($G455=--(AW455&gt;AP455))</f>
        <v>0</v>
      </c>
      <c r="BE455" s="5" t="n">
        <f aca="false">--($H455=--(AX455&gt;AQ455))</f>
        <v>0</v>
      </c>
      <c r="BF455" s="5" t="n">
        <f aca="false">--($I455=--(AY455&gt;AR455))</f>
        <v>0</v>
      </c>
      <c r="BG455" s="5" t="n">
        <f aca="false">SUM(AZ455:BF455)</f>
        <v>2</v>
      </c>
      <c r="BH455" s="5" t="n">
        <f aca="false">SUM(AE455:AK455)+AB455+AC455+AD455</f>
        <v>4000000000</v>
      </c>
    </row>
    <row r="456" customFormat="false" ht="15" hidden="true" customHeight="false" outlineLevel="0" collapsed="false">
      <c r="A456" s="5" t="n">
        <f aca="false">exit_value_4_usd</f>
        <v>4000000000</v>
      </c>
      <c r="B456" s="2" t="n">
        <f aca="false">ROW()-ROW($B$445)</f>
        <v>11</v>
      </c>
      <c r="C456" s="2" t="n">
        <f aca="false">MOD(QUOTIENT($B456,1),2)</f>
        <v>1</v>
      </c>
      <c r="D456" s="2" t="n">
        <f aca="false">MOD(QUOTIENT($B456,2),2)</f>
        <v>1</v>
      </c>
      <c r="E456" s="2" t="n">
        <f aca="false">MOD(QUOTIENT($B456,4),2)</f>
        <v>0</v>
      </c>
      <c r="F456" s="2" t="n">
        <f aca="false">MOD(QUOTIENT($B456,8),2)</f>
        <v>1</v>
      </c>
      <c r="G456" s="2" t="n">
        <f aca="false">MOD(QUOTIENT($B456,16),2)</f>
        <v>0</v>
      </c>
      <c r="H456" s="2" t="n">
        <f aca="false">MOD(QUOTIENT($B456,32),2)</f>
        <v>0</v>
      </c>
      <c r="I456" s="2" t="n">
        <f aca="false">MOD(QUOTIENT($B456,64),2)</f>
        <v>0</v>
      </c>
      <c r="J456" s="5" t="n">
        <f aca="false">IF($C456=const_zero,MIN(class_series_f_invested_usd,MAX(const_zero,$A456)),const_zero)</f>
        <v>0</v>
      </c>
      <c r="K456" s="5" t="n">
        <f aca="false">IF($D456=const_zero,MIN(class_series_e_invested_usd,MAX(const_zero,$A456-SUM($J456:$J456))),const_zero)</f>
        <v>0</v>
      </c>
      <c r="L456" s="5" t="n">
        <f aca="false">IF($E456=const_zero,MIN(class_series_d_invested_usd,MAX(const_zero,$A456-SUM($J456:$K456))),const_zero)</f>
        <v>100000000</v>
      </c>
      <c r="M456" s="5" t="n">
        <f aca="false">IF($F456=const_zero,MIN(class_series_c_invested_usd,MAX(const_zero,$A456-SUM($J456:$L456))),const_zero)</f>
        <v>0</v>
      </c>
      <c r="N456" s="5" t="n">
        <f aca="false">IF($G456=const_zero,MIN(class_series_b_invested_usd,MAX(const_zero,$A456-SUM($J456:$M456))),const_zero)</f>
        <v>30000000</v>
      </c>
      <c r="O456" s="5" t="n">
        <f aca="false">IF($H456=const_zero,MIN(class_series_a_invested_usd,MAX(const_zero,$A456-SUM($J456:$N456))),const_zero)</f>
        <v>15000000</v>
      </c>
      <c r="P456" s="5" t="n">
        <f aca="false">IF($I456=const_zero,MIN(class_seed_invested_usd,MAX(const_zero,$A456-SUM($J456:$O456))),const_zero)</f>
        <v>5000000</v>
      </c>
      <c r="Q456" s="5" t="n">
        <f aca="false">MAX(const_zero,$A456-SUM($J456:$P456))</f>
        <v>3850000000</v>
      </c>
      <c r="R456" s="9" t="n">
        <f aca="false">common_rsa_total+'Pro-Forma'!$B$10+'Pro-Forma'!$B$11+IF($C456=const_one,'Pro-Forma'!$B$5,const_zero)+IF($D456=const_one,'Pro-Forma'!$F$27,const_zero)+IF($E456=const_one,'Pro-Forma'!$F$26,const_zero)+IF($F456=const_one,'Pro-Forma'!$F$25,const_zero)+IF($G456=const_one,'Pro-Forma'!$F$24,const_zero)+IF($H456=const_one,'Pro-Forma'!$F$23,const_zero)+IF($I456=const_one,'Pro-Forma'!$F$22,const_zero)</f>
        <v>18611101.1755256</v>
      </c>
      <c r="S456" s="23" t="b">
        <f aca="false">IF($R456&gt;const_zero,--($Q456&gt;option_strike_usd*$R456),const_zero)</f>
        <v>1</v>
      </c>
      <c r="T456" s="7" t="n">
        <f aca="false">IF($R456&gt;const_zero,IF($S456=const_one,($Q456+option_strike_usd*pre_f_options_issued)/($R456+pre_f_options_issued),$Q456/$R456),const_zero)</f>
        <v>182.486927989634</v>
      </c>
      <c r="U456" s="5" t="n">
        <f aca="false">IF($C456=const_one,'Pro-Forma'!$B$5*$T456,const_zero)</f>
        <v>145491000.733139</v>
      </c>
      <c r="V456" s="5" t="n">
        <f aca="false">IF($D456=const_one,'Pro-Forma'!$F$27*$T456,const_zero)</f>
        <v>1119250775.78719</v>
      </c>
      <c r="W456" s="5" t="n">
        <f aca="false">IF($E456=const_one,'Pro-Forma'!$F$26*$T456,const_zero)</f>
        <v>0</v>
      </c>
      <c r="X456" s="5" t="n">
        <f aca="false">IF($F456=const_one,'Pro-Forma'!$F$25*$T456,const_zero)</f>
        <v>437968627.175121</v>
      </c>
      <c r="Y456" s="5" t="n">
        <f aca="false">IF($G456=const_one,'Pro-Forma'!$F$24*$T456,const_zero)</f>
        <v>0</v>
      </c>
      <c r="Z456" s="5" t="n">
        <f aca="false">IF($H456=const_one,'Pro-Forma'!$F$23*$T456,const_zero)</f>
        <v>0</v>
      </c>
      <c r="AA456" s="5" t="n">
        <f aca="false">IF($I456=const_one,'Pro-Forma'!$F$22*$T456,const_zero)</f>
        <v>0</v>
      </c>
      <c r="AB456" s="5" t="n">
        <f aca="false">('Pro-Forma'!$B$10+'Pro-Forma'!$B$11)*$T456</f>
        <v>51189924.4237683</v>
      </c>
      <c r="AC456" s="5" t="n">
        <f aca="false">common_rsa_total*$T456</f>
        <v>1642382351.9067</v>
      </c>
      <c r="AD456" s="5" t="n">
        <f aca="false">IF($S456=const_one,pre_f_options_issued*($T456-option_strike_usd),const_zero)</f>
        <v>453717319.974084</v>
      </c>
      <c r="AE456" s="5" t="n">
        <f aca="false">J456+U456</f>
        <v>145491000.733139</v>
      </c>
      <c r="AF456" s="5" t="n">
        <f aca="false">K456+V456</f>
        <v>1119250775.78719</v>
      </c>
      <c r="AG456" s="5" t="n">
        <f aca="false">L456+W456</f>
        <v>100000000</v>
      </c>
      <c r="AH456" s="5" t="n">
        <f aca="false">M456+X456</f>
        <v>437968627.175121</v>
      </c>
      <c r="AI456" s="5" t="n">
        <f aca="false">N456+Y456</f>
        <v>30000000</v>
      </c>
      <c r="AJ456" s="5" t="n">
        <f aca="false">O456+Z456</f>
        <v>15000000</v>
      </c>
      <c r="AK456" s="5" t="n">
        <f aca="false">P456+AA456</f>
        <v>5000000</v>
      </c>
      <c r="AL456" s="5" t="n">
        <f aca="false">INDEX($AE$445:$AE$572,$B456-$C456*1+const_one)</f>
        <v>30000000</v>
      </c>
      <c r="AM456" s="5" t="n">
        <f aca="false">INDEX($AF$445:$AF$572,$B456-$D456*2+const_one)</f>
        <v>300000000</v>
      </c>
      <c r="AN456" s="5" t="n">
        <f aca="false">INDEX($AG$445:$AG$572,$B456-$E456*4+const_one)</f>
        <v>100000000</v>
      </c>
      <c r="AO456" s="5" t="n">
        <f aca="false">INDEX($AH$445:$AH$572,$B456-$F456*8+const_one)</f>
        <v>60000000</v>
      </c>
      <c r="AP456" s="5" t="n">
        <f aca="false">INDEX($AI$445:$AI$572,$B456-$G456*16+const_one)</f>
        <v>30000000</v>
      </c>
      <c r="AQ456" s="5" t="n">
        <f aca="false">INDEX($AJ$445:$AJ$572,$B456-$H456*32+const_one)</f>
        <v>15000000</v>
      </c>
      <c r="AR456" s="5" t="n">
        <f aca="false">INDEX($AK$445:$AK$572,$B456-$I456*64+const_one)</f>
        <v>5000000</v>
      </c>
      <c r="AS456" s="5" t="n">
        <f aca="false">INDEX($AE$445:$AE$572,$B456+(const_one-$C456)*1+const_one)</f>
        <v>145491000.733139</v>
      </c>
      <c r="AT456" s="5" t="n">
        <f aca="false">INDEX($AF$445:$AF$572,$B456+(const_one-$D456)*2+const_one)</f>
        <v>1119250775.78719</v>
      </c>
      <c r="AU456" s="5" t="n">
        <f aca="false">INDEX($AG$445:$AG$572,$B456+(const_one-$E456)*4+const_one)</f>
        <v>299948839.050129</v>
      </c>
      <c r="AV456" s="5" t="n">
        <f aca="false">INDEX($AH$445:$AH$572,$B456+(const_one-$F456)*8+const_one)</f>
        <v>437968627.175121</v>
      </c>
      <c r="AW456" s="5" t="n">
        <f aca="false">INDEX($AI$445:$AI$572,$B456+(const_one-$G456)*16+const_one)</f>
        <v>483076235.929988</v>
      </c>
      <c r="AX456" s="5" t="n">
        <f aca="false">INDEX($AJ$445:$AJ$572,$B456+(const_one-$H456)*32+const_one)</f>
        <v>740585388.184449</v>
      </c>
      <c r="AY456" s="5" t="n">
        <f aca="false">INDEX($AK$445:$AK$572,$B456+(const_one-$I456)*64+const_one)</f>
        <v>738670493.838787</v>
      </c>
      <c r="AZ456" s="5" t="n">
        <f aca="false">--($C456=--(AS456&gt;AL456))</f>
        <v>1</v>
      </c>
      <c r="BA456" s="5" t="n">
        <f aca="false">--($D456=--(AT456&gt;AM456))</f>
        <v>1</v>
      </c>
      <c r="BB456" s="5" t="n">
        <f aca="false">--($E456=--(AU456&gt;AN456))</f>
        <v>0</v>
      </c>
      <c r="BC456" s="5" t="n">
        <f aca="false">--($F456=--(AV456&gt;AO456))</f>
        <v>1</v>
      </c>
      <c r="BD456" s="5" t="n">
        <f aca="false">--($G456=--(AW456&gt;AP456))</f>
        <v>0</v>
      </c>
      <c r="BE456" s="5" t="n">
        <f aca="false">--($H456=--(AX456&gt;AQ456))</f>
        <v>0</v>
      </c>
      <c r="BF456" s="5" t="n">
        <f aca="false">--($I456=--(AY456&gt;AR456))</f>
        <v>0</v>
      </c>
      <c r="BG456" s="5" t="n">
        <f aca="false">SUM(AZ456:BF456)</f>
        <v>3</v>
      </c>
      <c r="BH456" s="5" t="n">
        <f aca="false">SUM(AE456:AK456)+AB456+AC456+AD456</f>
        <v>4000000000</v>
      </c>
    </row>
    <row r="457" customFormat="false" ht="15" hidden="true" customHeight="false" outlineLevel="0" collapsed="false">
      <c r="A457" s="5" t="n">
        <f aca="false">exit_value_4_usd</f>
        <v>4000000000</v>
      </c>
      <c r="B457" s="2" t="n">
        <f aca="false">ROW()-ROW($B$445)</f>
        <v>12</v>
      </c>
      <c r="C457" s="2" t="n">
        <f aca="false">MOD(QUOTIENT($B457,1),2)</f>
        <v>0</v>
      </c>
      <c r="D457" s="2" t="n">
        <f aca="false">MOD(QUOTIENT($B457,2),2)</f>
        <v>0</v>
      </c>
      <c r="E457" s="2" t="n">
        <f aca="false">MOD(QUOTIENT($B457,4),2)</f>
        <v>1</v>
      </c>
      <c r="F457" s="2" t="n">
        <f aca="false">MOD(QUOTIENT($B457,8),2)</f>
        <v>1</v>
      </c>
      <c r="G457" s="2" t="n">
        <f aca="false">MOD(QUOTIENT($B457,16),2)</f>
        <v>0</v>
      </c>
      <c r="H457" s="2" t="n">
        <f aca="false">MOD(QUOTIENT($B457,32),2)</f>
        <v>0</v>
      </c>
      <c r="I457" s="2" t="n">
        <f aca="false">MOD(QUOTIENT($B457,64),2)</f>
        <v>0</v>
      </c>
      <c r="J457" s="5" t="n">
        <f aca="false">IF($C457=const_zero,MIN(class_series_f_invested_usd,MAX(const_zero,$A457)),const_zero)</f>
        <v>30000000</v>
      </c>
      <c r="K457" s="5" t="n">
        <f aca="false">IF($D457=const_zero,MIN(class_series_e_invested_usd,MAX(const_zero,$A457-SUM($J457:$J457))),const_zero)</f>
        <v>300000000</v>
      </c>
      <c r="L457" s="5" t="n">
        <f aca="false">IF($E457=const_zero,MIN(class_series_d_invested_usd,MAX(const_zero,$A457-SUM($J457:$K457))),const_zero)</f>
        <v>0</v>
      </c>
      <c r="M457" s="5" t="n">
        <f aca="false">IF($F457=const_zero,MIN(class_series_c_invested_usd,MAX(const_zero,$A457-SUM($J457:$L457))),const_zero)</f>
        <v>0</v>
      </c>
      <c r="N457" s="5" t="n">
        <f aca="false">IF($G457=const_zero,MIN(class_series_b_invested_usd,MAX(const_zero,$A457-SUM($J457:$M457))),const_zero)</f>
        <v>30000000</v>
      </c>
      <c r="O457" s="5" t="n">
        <f aca="false">IF($H457=const_zero,MIN(class_series_a_invested_usd,MAX(const_zero,$A457-SUM($J457:$N457))),const_zero)</f>
        <v>15000000</v>
      </c>
      <c r="P457" s="5" t="n">
        <f aca="false">IF($I457=const_zero,MIN(class_seed_invested_usd,MAX(const_zero,$A457-SUM($J457:$O457))),const_zero)</f>
        <v>5000000</v>
      </c>
      <c r="Q457" s="5" t="n">
        <f aca="false">MAX(const_zero,$A457-SUM($J457:$P457))</f>
        <v>3620000000</v>
      </c>
      <c r="R457" s="9" t="n">
        <f aca="false">common_rsa_total+'Pro-Forma'!$B$10+'Pro-Forma'!$B$11+IF($C457=const_one,'Pro-Forma'!$B$5,const_zero)+IF($D457=const_one,'Pro-Forma'!$F$27,const_zero)+IF($E457=const_one,'Pro-Forma'!$F$26,const_zero)+IF($F457=const_one,'Pro-Forma'!$F$25,const_zero)+IF($G457=const_one,'Pro-Forma'!$F$24,const_zero)+IF($H457=const_one,'Pro-Forma'!$F$23,const_zero)+IF($I457=const_one,'Pro-Forma'!$F$22,const_zero)</f>
        <v>13414164.1892672</v>
      </c>
      <c r="S457" s="23" t="b">
        <f aca="false">IF($R457&gt;const_zero,--($Q457&gt;option_strike_usd*$R457),const_zero)</f>
        <v>1</v>
      </c>
      <c r="T457" s="7" t="n">
        <f aca="false">IF($R457&gt;const_zero,IF($S457=const_one,($Q457+option_strike_usd*pre_f_options_issued)/($R457+pre_f_options_issued),$Q457/$R457),const_zero)</f>
        <v>227.627411462996</v>
      </c>
      <c r="U457" s="5" t="n">
        <f aca="false">IF($C457=const_one,'Pro-Forma'!$B$5*$T457,const_zero)</f>
        <v>0</v>
      </c>
      <c r="V457" s="5" t="n">
        <f aca="false">IF($D457=const_one,'Pro-Forma'!$F$27*$T457,const_zero)</f>
        <v>0</v>
      </c>
      <c r="W457" s="5" t="n">
        <f aca="false">IF($E457=const_one,'Pro-Forma'!$F$26*$T457,const_zero)</f>
        <v>394626571.519569</v>
      </c>
      <c r="X457" s="5" t="n">
        <f aca="false">IF($F457=const_one,'Pro-Forma'!$F$25*$T457,const_zero)</f>
        <v>546305787.511191</v>
      </c>
      <c r="Y457" s="5" t="n">
        <f aca="false">IF($G457=const_one,'Pro-Forma'!$F$24*$T457,const_zero)</f>
        <v>0</v>
      </c>
      <c r="Z457" s="5" t="n">
        <f aca="false">IF($H457=const_one,'Pro-Forma'!$F$23*$T457,const_zero)</f>
        <v>0</v>
      </c>
      <c r="AA457" s="5" t="n">
        <f aca="false">IF($I457=const_one,'Pro-Forma'!$F$22*$T457,const_zero)</f>
        <v>0</v>
      </c>
      <c r="AB457" s="5" t="n">
        <f aca="false">('Pro-Forma'!$B$10+'Pro-Forma'!$B$11)*$T457</f>
        <v>63852409.1447839</v>
      </c>
      <c r="AC457" s="5" t="n">
        <f aca="false">common_rsa_total*$T457</f>
        <v>2048646703.16697</v>
      </c>
      <c r="AD457" s="5" t="n">
        <f aca="false">IF($S457=const_one,pre_f_options_issued*($T457-option_strike_usd),const_zero)</f>
        <v>566568528.657491</v>
      </c>
      <c r="AE457" s="5" t="n">
        <f aca="false">J457+U457</f>
        <v>30000000</v>
      </c>
      <c r="AF457" s="5" t="n">
        <f aca="false">K457+V457</f>
        <v>300000000</v>
      </c>
      <c r="AG457" s="5" t="n">
        <f aca="false">L457+W457</f>
        <v>394626571.519569</v>
      </c>
      <c r="AH457" s="5" t="n">
        <f aca="false">M457+X457</f>
        <v>546305787.511191</v>
      </c>
      <c r="AI457" s="5" t="n">
        <f aca="false">N457+Y457</f>
        <v>30000000</v>
      </c>
      <c r="AJ457" s="5" t="n">
        <f aca="false">O457+Z457</f>
        <v>15000000</v>
      </c>
      <c r="AK457" s="5" t="n">
        <f aca="false">P457+AA457</f>
        <v>5000000</v>
      </c>
      <c r="AL457" s="5" t="n">
        <f aca="false">INDEX($AE$445:$AE$572,$B457-$C457*1+const_one)</f>
        <v>30000000</v>
      </c>
      <c r="AM457" s="5" t="n">
        <f aca="false">INDEX($AF$445:$AF$572,$B457-$D457*2+const_one)</f>
        <v>300000000</v>
      </c>
      <c r="AN457" s="5" t="n">
        <f aca="false">INDEX($AG$445:$AG$572,$B457-$E457*4+const_one)</f>
        <v>100000000</v>
      </c>
      <c r="AO457" s="5" t="n">
        <f aca="false">INDEX($AH$445:$AH$572,$B457-$F457*8+const_one)</f>
        <v>60000000</v>
      </c>
      <c r="AP457" s="5" t="n">
        <f aca="false">INDEX($AI$445:$AI$572,$B457-$G457*16+const_one)</f>
        <v>30000000</v>
      </c>
      <c r="AQ457" s="5" t="n">
        <f aca="false">INDEX($AJ$445:$AJ$572,$B457-$H457*32+const_one)</f>
        <v>15000000</v>
      </c>
      <c r="AR457" s="5" t="n">
        <f aca="false">INDEX($AK$445:$AK$572,$B457-$I457*64+const_one)</f>
        <v>5000000</v>
      </c>
      <c r="AS457" s="5" t="n">
        <f aca="false">INDEX($AE$445:$AE$572,$B457+(const_one-$C457)*1+const_one)</f>
        <v>174253264.335802</v>
      </c>
      <c r="AT457" s="5" t="n">
        <f aca="false">INDEX($AF$445:$AF$572,$B457+(const_one-$D457)*2+const_one)</f>
        <v>1091187923.24297</v>
      </c>
      <c r="AU457" s="5" t="n">
        <f aca="false">INDEX($AG$445:$AG$572,$B457+(const_one-$E457)*4+const_one)</f>
        <v>394626571.519569</v>
      </c>
      <c r="AV457" s="5" t="n">
        <f aca="false">INDEX($AH$445:$AH$572,$B457+(const_one-$F457)*8+const_one)</f>
        <v>546305787.511191</v>
      </c>
      <c r="AW457" s="5" t="n">
        <f aca="false">INDEX($AI$445:$AI$572,$B457+(const_one-$G457)*16+const_one)</f>
        <v>579327740.330066</v>
      </c>
      <c r="AX457" s="5" t="n">
        <f aca="false">INDEX($AJ$445:$AJ$572,$B457+(const_one-$H457)*32+const_one)</f>
        <v>869625954.707458</v>
      </c>
      <c r="AY457" s="5" t="n">
        <f aca="false">INDEX($AK$445:$AK$572,$B457+(const_one-$I457)*64+const_one)</f>
        <v>867235230.433348</v>
      </c>
      <c r="AZ457" s="5" t="n">
        <f aca="false">--($C457=--(AS457&gt;AL457))</f>
        <v>0</v>
      </c>
      <c r="BA457" s="5" t="n">
        <f aca="false">--($D457=--(AT457&gt;AM457))</f>
        <v>0</v>
      </c>
      <c r="BB457" s="5" t="n">
        <f aca="false">--($E457=--(AU457&gt;AN457))</f>
        <v>1</v>
      </c>
      <c r="BC457" s="5" t="n">
        <f aca="false">--($F457=--(AV457&gt;AO457))</f>
        <v>1</v>
      </c>
      <c r="BD457" s="5" t="n">
        <f aca="false">--($G457=--(AW457&gt;AP457))</f>
        <v>0</v>
      </c>
      <c r="BE457" s="5" t="n">
        <f aca="false">--($H457=--(AX457&gt;AQ457))</f>
        <v>0</v>
      </c>
      <c r="BF457" s="5" t="n">
        <f aca="false">--($I457=--(AY457&gt;AR457))</f>
        <v>0</v>
      </c>
      <c r="BG457" s="5" t="n">
        <f aca="false">SUM(AZ457:BF457)</f>
        <v>2</v>
      </c>
      <c r="BH457" s="5" t="n">
        <f aca="false">SUM(AE457:AK457)+AB457+AC457+AD457</f>
        <v>4000000000</v>
      </c>
    </row>
    <row r="458" customFormat="false" ht="15" hidden="true" customHeight="false" outlineLevel="0" collapsed="false">
      <c r="A458" s="5" t="n">
        <f aca="false">exit_value_4_usd</f>
        <v>4000000000</v>
      </c>
      <c r="B458" s="2" t="n">
        <f aca="false">ROW()-ROW($B$445)</f>
        <v>13</v>
      </c>
      <c r="C458" s="2" t="n">
        <f aca="false">MOD(QUOTIENT($B458,1),2)</f>
        <v>1</v>
      </c>
      <c r="D458" s="2" t="n">
        <f aca="false">MOD(QUOTIENT($B458,2),2)</f>
        <v>0</v>
      </c>
      <c r="E458" s="2" t="n">
        <f aca="false">MOD(QUOTIENT($B458,4),2)</f>
        <v>1</v>
      </c>
      <c r="F458" s="2" t="n">
        <f aca="false">MOD(QUOTIENT($B458,8),2)</f>
        <v>1</v>
      </c>
      <c r="G458" s="2" t="n">
        <f aca="false">MOD(QUOTIENT($B458,16),2)</f>
        <v>0</v>
      </c>
      <c r="H458" s="2" t="n">
        <f aca="false">MOD(QUOTIENT($B458,32),2)</f>
        <v>0</v>
      </c>
      <c r="I458" s="2" t="n">
        <f aca="false">MOD(QUOTIENT($B458,64),2)</f>
        <v>0</v>
      </c>
      <c r="J458" s="5" t="n">
        <f aca="false">IF($C458=const_zero,MIN(class_series_f_invested_usd,MAX(const_zero,$A458)),const_zero)</f>
        <v>0</v>
      </c>
      <c r="K458" s="5" t="n">
        <f aca="false">IF($D458=const_zero,MIN(class_series_e_invested_usd,MAX(const_zero,$A458-SUM($J458:$J458))),const_zero)</f>
        <v>300000000</v>
      </c>
      <c r="L458" s="5" t="n">
        <f aca="false">IF($E458=const_zero,MIN(class_series_d_invested_usd,MAX(const_zero,$A458-SUM($J458:$K458))),const_zero)</f>
        <v>0</v>
      </c>
      <c r="M458" s="5" t="n">
        <f aca="false">IF($F458=const_zero,MIN(class_series_c_invested_usd,MAX(const_zero,$A458-SUM($J458:$L458))),const_zero)</f>
        <v>0</v>
      </c>
      <c r="N458" s="5" t="n">
        <f aca="false">IF($G458=const_zero,MIN(class_series_b_invested_usd,MAX(const_zero,$A458-SUM($J458:$M458))),const_zero)</f>
        <v>30000000</v>
      </c>
      <c r="O458" s="5" t="n">
        <f aca="false">IF($H458=const_zero,MIN(class_series_a_invested_usd,MAX(const_zero,$A458-SUM($J458:$N458))),const_zero)</f>
        <v>15000000</v>
      </c>
      <c r="P458" s="5" t="n">
        <f aca="false">IF($I458=const_zero,MIN(class_seed_invested_usd,MAX(const_zero,$A458-SUM($J458:$O458))),const_zero)</f>
        <v>5000000</v>
      </c>
      <c r="Q458" s="5" t="n">
        <f aca="false">MAX(const_zero,$A458-SUM($J458:$P458))</f>
        <v>3650000000</v>
      </c>
      <c r="R458" s="9" t="n">
        <f aca="false">common_rsa_total+'Pro-Forma'!$B$10+'Pro-Forma'!$B$11+IF($C458=const_one,'Pro-Forma'!$B$5,const_zero)+IF($D458=const_one,'Pro-Forma'!$F$27,const_zero)+IF($E458=const_one,'Pro-Forma'!$F$26,const_zero)+IF($F458=const_one,'Pro-Forma'!$F$25,const_zero)+IF($G458=const_one,'Pro-Forma'!$F$24,const_zero)+IF($H458=const_one,'Pro-Forma'!$F$23,const_zero)+IF($I458=const_one,'Pro-Forma'!$F$22,const_zero)</f>
        <v>14211432.2584705</v>
      </c>
      <c r="S458" s="23" t="b">
        <f aca="false">IF($R458&gt;const_zero,--($Q458&gt;option_strike_usd*$R458),const_zero)</f>
        <v>1</v>
      </c>
      <c r="T458" s="7" t="n">
        <f aca="false">IF($R458&gt;const_zero,IF($S458=const_one,($Q458+option_strike_usd*pre_f_options_issued)/($R458+pre_f_options_issued),$Q458/$R458),const_zero)</f>
        <v>218.562954001065</v>
      </c>
      <c r="U458" s="5" t="n">
        <f aca="false">IF($C458=const_one,'Pro-Forma'!$B$5*$T458,const_zero)</f>
        <v>174253264.335802</v>
      </c>
      <c r="V458" s="5" t="n">
        <f aca="false">IF($D458=const_one,'Pro-Forma'!$F$27*$T458,const_zero)</f>
        <v>0</v>
      </c>
      <c r="W458" s="5" t="n">
        <f aca="false">IF($E458=const_one,'Pro-Forma'!$F$26*$T458,const_zero)</f>
        <v>378911962.510502</v>
      </c>
      <c r="X458" s="5" t="n">
        <f aca="false">IF($F458=const_one,'Pro-Forma'!$F$25*$T458,const_zero)</f>
        <v>524551089.602556</v>
      </c>
      <c r="Y458" s="5" t="n">
        <f aca="false">IF($G458=const_one,'Pro-Forma'!$F$24*$T458,const_zero)</f>
        <v>0</v>
      </c>
      <c r="Z458" s="5" t="n">
        <f aca="false">IF($H458=const_one,'Pro-Forma'!$F$23*$T458,const_zero)</f>
        <v>0</v>
      </c>
      <c r="AA458" s="5" t="n">
        <f aca="false">IF($I458=const_one,'Pro-Forma'!$F$22*$T458,const_zero)</f>
        <v>0</v>
      </c>
      <c r="AB458" s="5" t="n">
        <f aca="false">('Pro-Forma'!$B$10+'Pro-Forma'!$B$11)*$T458</f>
        <v>61309712.5388928</v>
      </c>
      <c r="AC458" s="5" t="n">
        <f aca="false">common_rsa_total*$T458</f>
        <v>1967066586.00959</v>
      </c>
      <c r="AD458" s="5" t="n">
        <f aca="false">IF($S458=const_one,pre_f_options_issued*($T458-option_strike_usd),const_zero)</f>
        <v>543907385.002662</v>
      </c>
      <c r="AE458" s="5" t="n">
        <f aca="false">J458+U458</f>
        <v>174253264.335802</v>
      </c>
      <c r="AF458" s="5" t="n">
        <f aca="false">K458+V458</f>
        <v>300000000</v>
      </c>
      <c r="AG458" s="5" t="n">
        <f aca="false">L458+W458</f>
        <v>378911962.510502</v>
      </c>
      <c r="AH458" s="5" t="n">
        <f aca="false">M458+X458</f>
        <v>524551089.602556</v>
      </c>
      <c r="AI458" s="5" t="n">
        <f aca="false">N458+Y458</f>
        <v>30000000</v>
      </c>
      <c r="AJ458" s="5" t="n">
        <f aca="false">O458+Z458</f>
        <v>15000000</v>
      </c>
      <c r="AK458" s="5" t="n">
        <f aca="false">P458+AA458</f>
        <v>5000000</v>
      </c>
      <c r="AL458" s="5" t="n">
        <f aca="false">INDEX($AE$445:$AE$572,$B458-$C458*1+const_one)</f>
        <v>30000000</v>
      </c>
      <c r="AM458" s="5" t="n">
        <f aca="false">INDEX($AF$445:$AF$572,$B458-$D458*2+const_one)</f>
        <v>300000000</v>
      </c>
      <c r="AN458" s="5" t="n">
        <f aca="false">INDEX($AG$445:$AG$572,$B458-$E458*4+const_one)</f>
        <v>100000000</v>
      </c>
      <c r="AO458" s="5" t="n">
        <f aca="false">INDEX($AH$445:$AH$572,$B458-$F458*8+const_one)</f>
        <v>60000000</v>
      </c>
      <c r="AP458" s="5" t="n">
        <f aca="false">INDEX($AI$445:$AI$572,$B458-$G458*16+const_one)</f>
        <v>30000000</v>
      </c>
      <c r="AQ458" s="5" t="n">
        <f aca="false">INDEX($AJ$445:$AJ$572,$B458-$H458*32+const_one)</f>
        <v>15000000</v>
      </c>
      <c r="AR458" s="5" t="n">
        <f aca="false">INDEX($AK$445:$AK$572,$B458-$I458*64+const_one)</f>
        <v>5000000</v>
      </c>
      <c r="AS458" s="5" t="n">
        <f aca="false">INDEX($AE$445:$AE$572,$B458+(const_one-$C458)*1+const_one)</f>
        <v>174253264.335802</v>
      </c>
      <c r="AT458" s="5" t="n">
        <f aca="false">INDEX($AF$445:$AF$572,$B458+(const_one-$D458)*2+const_one)</f>
        <v>1061160472.54913</v>
      </c>
      <c r="AU458" s="5" t="n">
        <f aca="false">INDEX($AG$445:$AG$572,$B458+(const_one-$E458)*4+const_one)</f>
        <v>378911962.510502</v>
      </c>
      <c r="AV458" s="5" t="n">
        <f aca="false">INDEX($AH$445:$AH$572,$B458+(const_one-$F458)*8+const_one)</f>
        <v>524551089.602556</v>
      </c>
      <c r="AW458" s="5" t="n">
        <f aca="false">INDEX($AI$445:$AI$572,$B458+(const_one-$G458)*16+const_one)</f>
        <v>560461556.275426</v>
      </c>
      <c r="AX458" s="5" t="n">
        <f aca="false">INDEX($AJ$445:$AJ$572,$B458+(const_one-$H458)*32+const_one)</f>
        <v>844601119.893682</v>
      </c>
      <c r="AY458" s="5" t="n">
        <f aca="false">INDEX($AK$445:$AK$572,$B458+(const_one-$I458)*64+const_one)</f>
        <v>842298185.68811</v>
      </c>
      <c r="AZ458" s="5" t="n">
        <f aca="false">--($C458=--(AS458&gt;AL458))</f>
        <v>1</v>
      </c>
      <c r="BA458" s="5" t="n">
        <f aca="false">--($D458=--(AT458&gt;AM458))</f>
        <v>0</v>
      </c>
      <c r="BB458" s="5" t="n">
        <f aca="false">--($E458=--(AU458&gt;AN458))</f>
        <v>1</v>
      </c>
      <c r="BC458" s="5" t="n">
        <f aca="false">--($F458=--(AV458&gt;AO458))</f>
        <v>1</v>
      </c>
      <c r="BD458" s="5" t="n">
        <f aca="false">--($G458=--(AW458&gt;AP458))</f>
        <v>0</v>
      </c>
      <c r="BE458" s="5" t="n">
        <f aca="false">--($H458=--(AX458&gt;AQ458))</f>
        <v>0</v>
      </c>
      <c r="BF458" s="5" t="n">
        <f aca="false">--($I458=--(AY458&gt;AR458))</f>
        <v>0</v>
      </c>
      <c r="BG458" s="5" t="n">
        <f aca="false">SUM(AZ458:BF458)</f>
        <v>3</v>
      </c>
      <c r="BH458" s="5" t="n">
        <f aca="false">SUM(AE458:AK458)+AB458+AC458+AD458</f>
        <v>4000000000</v>
      </c>
    </row>
    <row r="459" customFormat="false" ht="15" hidden="true" customHeight="false" outlineLevel="0" collapsed="false">
      <c r="A459" s="5" t="n">
        <f aca="false">exit_value_4_usd</f>
        <v>4000000000</v>
      </c>
      <c r="B459" s="2" t="n">
        <f aca="false">ROW()-ROW($B$445)</f>
        <v>14</v>
      </c>
      <c r="C459" s="2" t="n">
        <f aca="false">MOD(QUOTIENT($B459,1),2)</f>
        <v>0</v>
      </c>
      <c r="D459" s="2" t="n">
        <f aca="false">MOD(QUOTIENT($B459,2),2)</f>
        <v>1</v>
      </c>
      <c r="E459" s="2" t="n">
        <f aca="false">MOD(QUOTIENT($B459,4),2)</f>
        <v>1</v>
      </c>
      <c r="F459" s="2" t="n">
        <f aca="false">MOD(QUOTIENT($B459,8),2)</f>
        <v>1</v>
      </c>
      <c r="G459" s="2" t="n">
        <f aca="false">MOD(QUOTIENT($B459,16),2)</f>
        <v>0</v>
      </c>
      <c r="H459" s="2" t="n">
        <f aca="false">MOD(QUOTIENT($B459,32),2)</f>
        <v>0</v>
      </c>
      <c r="I459" s="2" t="n">
        <f aca="false">MOD(QUOTIENT($B459,64),2)</f>
        <v>0</v>
      </c>
      <c r="J459" s="5" t="n">
        <f aca="false">IF($C459=const_zero,MIN(class_series_f_invested_usd,MAX(const_zero,$A459)),const_zero)</f>
        <v>30000000</v>
      </c>
      <c r="K459" s="5" t="n">
        <f aca="false">IF($D459=const_zero,MIN(class_series_e_invested_usd,MAX(const_zero,$A459-SUM($J459:$J459))),const_zero)</f>
        <v>0</v>
      </c>
      <c r="L459" s="5" t="n">
        <f aca="false">IF($E459=const_zero,MIN(class_series_d_invested_usd,MAX(const_zero,$A459-SUM($J459:$K459))),const_zero)</f>
        <v>0</v>
      </c>
      <c r="M459" s="5" t="n">
        <f aca="false">IF($F459=const_zero,MIN(class_series_c_invested_usd,MAX(const_zero,$A459-SUM($J459:$L459))),const_zero)</f>
        <v>0</v>
      </c>
      <c r="N459" s="5" t="n">
        <f aca="false">IF($G459=const_zero,MIN(class_series_b_invested_usd,MAX(const_zero,$A459-SUM($J459:$M459))),const_zero)</f>
        <v>30000000</v>
      </c>
      <c r="O459" s="5" t="n">
        <f aca="false">IF($H459=const_zero,MIN(class_series_a_invested_usd,MAX(const_zero,$A459-SUM($J459:$N459))),const_zero)</f>
        <v>15000000</v>
      </c>
      <c r="P459" s="5" t="n">
        <f aca="false">IF($I459=const_zero,MIN(class_seed_invested_usd,MAX(const_zero,$A459-SUM($J459:$O459))),const_zero)</f>
        <v>5000000</v>
      </c>
      <c r="Q459" s="5" t="n">
        <f aca="false">MAX(const_zero,$A459-SUM($J459:$P459))</f>
        <v>3920000000</v>
      </c>
      <c r="R459" s="9" t="n">
        <f aca="false">common_rsa_total+'Pro-Forma'!$B$10+'Pro-Forma'!$B$11+IF($C459=const_one,'Pro-Forma'!$B$5,const_zero)+IF($D459=const_one,'Pro-Forma'!$F$27,const_zero)+IF($E459=const_one,'Pro-Forma'!$F$26,const_zero)+IF($F459=const_one,'Pro-Forma'!$F$25,const_zero)+IF($G459=const_one,'Pro-Forma'!$F$24,const_zero)+IF($H459=const_one,'Pro-Forma'!$F$23,const_zero)+IF($I459=const_one,'Pro-Forma'!$F$22,const_zero)</f>
        <v>19547484.4666011</v>
      </c>
      <c r="S459" s="23" t="b">
        <f aca="false">IF($R459&gt;const_zero,--($Q459&gt;option_strike_usd*$R459),const_zero)</f>
        <v>1</v>
      </c>
      <c r="T459" s="7" t="n">
        <f aca="false">IF($R459&gt;const_zero,IF($S459=const_one,($Q459+option_strike_usd*pre_f_options_issued)/($R459+pre_f_options_issued),$Q459/$R459),const_zero)</f>
        <v>177.91145316111</v>
      </c>
      <c r="U459" s="5" t="n">
        <f aca="false">IF($C459=const_one,'Pro-Forma'!$B$5*$T459,const_zero)</f>
        <v>0</v>
      </c>
      <c r="V459" s="5" t="n">
        <f aca="false">IF($D459=const_one,'Pro-Forma'!$F$27*$T459,const_zero)</f>
        <v>1091187923.24297</v>
      </c>
      <c r="W459" s="5" t="n">
        <f aca="false">IF($E459=const_one,'Pro-Forma'!$F$26*$T459,const_zero)</f>
        <v>308436432.781939</v>
      </c>
      <c r="X459" s="5" t="n">
        <f aca="false">IF($F459=const_one,'Pro-Forma'!$F$25*$T459,const_zero)</f>
        <v>426987487.586665</v>
      </c>
      <c r="Y459" s="5" t="n">
        <f aca="false">IF($G459=const_one,'Pro-Forma'!$F$24*$T459,const_zero)</f>
        <v>0</v>
      </c>
      <c r="Z459" s="5" t="n">
        <f aca="false">IF($H459=const_one,'Pro-Forma'!$F$23*$T459,const_zero)</f>
        <v>0</v>
      </c>
      <c r="AA459" s="5" t="n">
        <f aca="false">IF($I459=const_one,'Pro-Forma'!$F$22*$T459,const_zero)</f>
        <v>0</v>
      </c>
      <c r="AB459" s="5" t="n">
        <f aca="false">('Pro-Forma'!$B$10+'Pro-Forma'!$B$11)*$T459</f>
        <v>49906445.0356542</v>
      </c>
      <c r="AC459" s="5" t="n">
        <f aca="false">common_rsa_total*$T459</f>
        <v>1601203078.44999</v>
      </c>
      <c r="AD459" s="5" t="n">
        <f aca="false">IF($S459=const_one,pre_f_options_issued*($T459-option_strike_usd),const_zero)</f>
        <v>442278632.902776</v>
      </c>
      <c r="AE459" s="5" t="n">
        <f aca="false">J459+U459</f>
        <v>30000000</v>
      </c>
      <c r="AF459" s="5" t="n">
        <f aca="false">K459+V459</f>
        <v>1091187923.24297</v>
      </c>
      <c r="AG459" s="5" t="n">
        <f aca="false">L459+W459</f>
        <v>308436432.781939</v>
      </c>
      <c r="AH459" s="5" t="n">
        <f aca="false">M459+X459</f>
        <v>426987487.586665</v>
      </c>
      <c r="AI459" s="5" t="n">
        <f aca="false">N459+Y459</f>
        <v>30000000</v>
      </c>
      <c r="AJ459" s="5" t="n">
        <f aca="false">O459+Z459</f>
        <v>15000000</v>
      </c>
      <c r="AK459" s="5" t="n">
        <f aca="false">P459+AA459</f>
        <v>5000000</v>
      </c>
      <c r="AL459" s="5" t="n">
        <f aca="false">INDEX($AE$445:$AE$572,$B459-$C459*1+const_one)</f>
        <v>30000000</v>
      </c>
      <c r="AM459" s="5" t="n">
        <f aca="false">INDEX($AF$445:$AF$572,$B459-$D459*2+const_one)</f>
        <v>300000000</v>
      </c>
      <c r="AN459" s="5" t="n">
        <f aca="false">INDEX($AG$445:$AG$572,$B459-$E459*4+const_one)</f>
        <v>100000000</v>
      </c>
      <c r="AO459" s="5" t="n">
        <f aca="false">INDEX($AH$445:$AH$572,$B459-$F459*8+const_one)</f>
        <v>60000000</v>
      </c>
      <c r="AP459" s="5" t="n">
        <f aca="false">INDEX($AI$445:$AI$572,$B459-$G459*16+const_one)</f>
        <v>30000000</v>
      </c>
      <c r="AQ459" s="5" t="n">
        <f aca="false">INDEX($AJ$445:$AJ$572,$B459-$H459*32+const_one)</f>
        <v>15000000</v>
      </c>
      <c r="AR459" s="5" t="n">
        <f aca="false">INDEX($AK$445:$AK$572,$B459-$I459*64+const_one)</f>
        <v>5000000</v>
      </c>
      <c r="AS459" s="5" t="n">
        <f aca="false">INDEX($AE$445:$AE$572,$B459+(const_one-$C459)*1+const_one)</f>
        <v>137939863.370691</v>
      </c>
      <c r="AT459" s="5" t="n">
        <f aca="false">INDEX($AF$445:$AF$572,$B459+(const_one-$D459)*2+const_one)</f>
        <v>1091187923.24297</v>
      </c>
      <c r="AU459" s="5" t="n">
        <f aca="false">INDEX($AG$445:$AG$572,$B459+(const_one-$E459)*4+const_one)</f>
        <v>308436432.781939</v>
      </c>
      <c r="AV459" s="5" t="n">
        <f aca="false">INDEX($AH$445:$AH$572,$B459+(const_one-$F459)*8+const_one)</f>
        <v>426987487.586665</v>
      </c>
      <c r="AW459" s="5" t="n">
        <f aca="false">INDEX($AI$445:$AI$572,$B459+(const_one-$G459)*16+const_one)</f>
        <v>473400832.559097</v>
      </c>
      <c r="AX459" s="5" t="n">
        <f aca="false">INDEX($AJ$445:$AJ$572,$B459+(const_one-$H459)*32+const_one)</f>
        <v>727886544.285131</v>
      </c>
      <c r="AY459" s="5" t="n">
        <f aca="false">INDEX($AK$445:$AK$572,$B459+(const_one-$I459)*64+const_one)</f>
        <v>726037943.53774</v>
      </c>
      <c r="AZ459" s="5" t="n">
        <f aca="false">--($C459=--(AS459&gt;AL459))</f>
        <v>0</v>
      </c>
      <c r="BA459" s="5" t="n">
        <f aca="false">--($D459=--(AT459&gt;AM459))</f>
        <v>1</v>
      </c>
      <c r="BB459" s="5" t="n">
        <f aca="false">--($E459=--(AU459&gt;AN459))</f>
        <v>1</v>
      </c>
      <c r="BC459" s="5" t="n">
        <f aca="false">--($F459=--(AV459&gt;AO459))</f>
        <v>1</v>
      </c>
      <c r="BD459" s="5" t="n">
        <f aca="false">--($G459=--(AW459&gt;AP459))</f>
        <v>0</v>
      </c>
      <c r="BE459" s="5" t="n">
        <f aca="false">--($H459=--(AX459&gt;AQ459))</f>
        <v>0</v>
      </c>
      <c r="BF459" s="5" t="n">
        <f aca="false">--($I459=--(AY459&gt;AR459))</f>
        <v>0</v>
      </c>
      <c r="BG459" s="5" t="n">
        <f aca="false">SUM(AZ459:BF459)</f>
        <v>3</v>
      </c>
      <c r="BH459" s="5" t="n">
        <f aca="false">SUM(AE459:AK459)+AB459+AC459+AD459</f>
        <v>4000000000</v>
      </c>
    </row>
    <row r="460" customFormat="false" ht="15" hidden="true" customHeight="false" outlineLevel="0" collapsed="false">
      <c r="A460" s="5" t="n">
        <f aca="false">exit_value_4_usd</f>
        <v>4000000000</v>
      </c>
      <c r="B460" s="2" t="n">
        <f aca="false">ROW()-ROW($B$445)</f>
        <v>15</v>
      </c>
      <c r="C460" s="2" t="n">
        <f aca="false">MOD(QUOTIENT($B460,1),2)</f>
        <v>1</v>
      </c>
      <c r="D460" s="2" t="n">
        <f aca="false">MOD(QUOTIENT($B460,2),2)</f>
        <v>1</v>
      </c>
      <c r="E460" s="2" t="n">
        <f aca="false">MOD(QUOTIENT($B460,4),2)</f>
        <v>1</v>
      </c>
      <c r="F460" s="2" t="n">
        <f aca="false">MOD(QUOTIENT($B460,8),2)</f>
        <v>1</v>
      </c>
      <c r="G460" s="2" t="n">
        <f aca="false">MOD(QUOTIENT($B460,16),2)</f>
        <v>0</v>
      </c>
      <c r="H460" s="2" t="n">
        <f aca="false">MOD(QUOTIENT($B460,32),2)</f>
        <v>0</v>
      </c>
      <c r="I460" s="2" t="n">
        <f aca="false">MOD(QUOTIENT($B460,64),2)</f>
        <v>0</v>
      </c>
      <c r="J460" s="5" t="n">
        <f aca="false">IF($C460=const_zero,MIN(class_series_f_invested_usd,MAX(const_zero,$A460)),const_zero)</f>
        <v>0</v>
      </c>
      <c r="K460" s="5" t="n">
        <f aca="false">IF($D460=const_zero,MIN(class_series_e_invested_usd,MAX(const_zero,$A460-SUM($J460:$J460))),const_zero)</f>
        <v>0</v>
      </c>
      <c r="L460" s="5" t="n">
        <f aca="false">IF($E460=const_zero,MIN(class_series_d_invested_usd,MAX(const_zero,$A460-SUM($J460:$K460))),const_zero)</f>
        <v>0</v>
      </c>
      <c r="M460" s="5" t="n">
        <f aca="false">IF($F460=const_zero,MIN(class_series_c_invested_usd,MAX(const_zero,$A460-SUM($J460:$L460))),const_zero)</f>
        <v>0</v>
      </c>
      <c r="N460" s="5" t="n">
        <f aca="false">IF($G460=const_zero,MIN(class_series_b_invested_usd,MAX(const_zero,$A460-SUM($J460:$M460))),const_zero)</f>
        <v>30000000</v>
      </c>
      <c r="O460" s="5" t="n">
        <f aca="false">IF($H460=const_zero,MIN(class_series_a_invested_usd,MAX(const_zero,$A460-SUM($J460:$N460))),const_zero)</f>
        <v>15000000</v>
      </c>
      <c r="P460" s="5" t="n">
        <f aca="false">IF($I460=const_zero,MIN(class_seed_invested_usd,MAX(const_zero,$A460-SUM($J460:$O460))),const_zero)</f>
        <v>5000000</v>
      </c>
      <c r="Q460" s="5" t="n">
        <f aca="false">MAX(const_zero,$A460-SUM($J460:$P460))</f>
        <v>3950000000</v>
      </c>
      <c r="R460" s="9" t="n">
        <f aca="false">common_rsa_total+'Pro-Forma'!$B$10+'Pro-Forma'!$B$11+IF($C460=const_one,'Pro-Forma'!$B$5,const_zero)+IF($D460=const_one,'Pro-Forma'!$F$27,const_zero)+IF($E460=const_one,'Pro-Forma'!$F$26,const_zero)+IF($F460=const_one,'Pro-Forma'!$F$25,const_zero)+IF($G460=const_one,'Pro-Forma'!$F$24,const_zero)+IF($H460=const_one,'Pro-Forma'!$F$23,const_zero)+IF($I460=const_one,'Pro-Forma'!$F$22,const_zero)</f>
        <v>20344752.5358044</v>
      </c>
      <c r="S460" s="23" t="b">
        <f aca="false">IF($R460&gt;const_zero,--($Q460&gt;option_strike_usd*$R460),const_zero)</f>
        <v>1</v>
      </c>
      <c r="T460" s="7" t="n">
        <f aca="false">IF($R460&gt;const_zero,IF($S460=const_one,($Q460+option_strike_usd*pre_f_options_issued)/($R460+pre_f_options_issued),$Q460/$R460),const_zero)</f>
        <v>173.015662735032</v>
      </c>
      <c r="U460" s="5" t="n">
        <f aca="false">IF($C460=const_one,'Pro-Forma'!$B$5*$T460,const_zero)</f>
        <v>137939863.370691</v>
      </c>
      <c r="V460" s="5" t="n">
        <f aca="false">IF($D460=const_one,'Pro-Forma'!$F$27*$T460,const_zero)</f>
        <v>1061160472.54913</v>
      </c>
      <c r="W460" s="5" t="n">
        <f aca="false">IF($E460=const_one,'Pro-Forma'!$F$26*$T460,const_zero)</f>
        <v>299948839.050129</v>
      </c>
      <c r="X460" s="5" t="n">
        <f aca="false">IF($F460=const_one,'Pro-Forma'!$F$25*$T460,const_zero)</f>
        <v>415237590.564077</v>
      </c>
      <c r="Y460" s="5" t="n">
        <f aca="false">IF($G460=const_one,'Pro-Forma'!$F$24*$T460,const_zero)</f>
        <v>0</v>
      </c>
      <c r="Z460" s="5" t="n">
        <f aca="false">IF($H460=const_one,'Pro-Forma'!$F$23*$T460,const_zero)</f>
        <v>0</v>
      </c>
      <c r="AA460" s="5" t="n">
        <f aca="false">IF($I460=const_one,'Pro-Forma'!$F$22*$T460,const_zero)</f>
        <v>0</v>
      </c>
      <c r="AB460" s="5" t="n">
        <f aca="false">('Pro-Forma'!$B$10+'Pro-Forma'!$B$11)*$T460</f>
        <v>48533113.0131009</v>
      </c>
      <c r="AC460" s="5" t="n">
        <f aca="false">common_rsa_total*$T460</f>
        <v>1557140964.61529</v>
      </c>
      <c r="AD460" s="5" t="n">
        <f aca="false">IF($S460=const_one,pre_f_options_issued*($T460-option_strike_usd),const_zero)</f>
        <v>430039156.83758</v>
      </c>
      <c r="AE460" s="5" t="n">
        <f aca="false">J460+U460</f>
        <v>137939863.370691</v>
      </c>
      <c r="AF460" s="5" t="n">
        <f aca="false">K460+V460</f>
        <v>1061160472.54913</v>
      </c>
      <c r="AG460" s="5" t="n">
        <f aca="false">L460+W460</f>
        <v>299948839.050129</v>
      </c>
      <c r="AH460" s="5" t="n">
        <f aca="false">M460+X460</f>
        <v>415237590.564077</v>
      </c>
      <c r="AI460" s="5" t="n">
        <f aca="false">N460+Y460</f>
        <v>30000000</v>
      </c>
      <c r="AJ460" s="5" t="n">
        <f aca="false">O460+Z460</f>
        <v>15000000</v>
      </c>
      <c r="AK460" s="5" t="n">
        <f aca="false">P460+AA460</f>
        <v>5000000</v>
      </c>
      <c r="AL460" s="5" t="n">
        <f aca="false">INDEX($AE$445:$AE$572,$B460-$C460*1+const_one)</f>
        <v>30000000</v>
      </c>
      <c r="AM460" s="5" t="n">
        <f aca="false">INDEX($AF$445:$AF$572,$B460-$D460*2+const_one)</f>
        <v>300000000</v>
      </c>
      <c r="AN460" s="5" t="n">
        <f aca="false">INDEX($AG$445:$AG$572,$B460-$E460*4+const_one)</f>
        <v>100000000</v>
      </c>
      <c r="AO460" s="5" t="n">
        <f aca="false">INDEX($AH$445:$AH$572,$B460-$F460*8+const_one)</f>
        <v>60000000</v>
      </c>
      <c r="AP460" s="5" t="n">
        <f aca="false">INDEX($AI$445:$AI$572,$B460-$G460*16+const_one)</f>
        <v>30000000</v>
      </c>
      <c r="AQ460" s="5" t="n">
        <f aca="false">INDEX($AJ$445:$AJ$572,$B460-$H460*32+const_one)</f>
        <v>15000000</v>
      </c>
      <c r="AR460" s="5" t="n">
        <f aca="false">INDEX($AK$445:$AK$572,$B460-$I460*64+const_one)</f>
        <v>5000000</v>
      </c>
      <c r="AS460" s="5" t="n">
        <f aca="false">INDEX($AE$445:$AE$572,$B460+(const_one-$C460)*1+const_one)</f>
        <v>137939863.370691</v>
      </c>
      <c r="AT460" s="5" t="n">
        <f aca="false">INDEX($AF$445:$AF$572,$B460+(const_one-$D460)*2+const_one)</f>
        <v>1061160472.54913</v>
      </c>
      <c r="AU460" s="5" t="n">
        <f aca="false">INDEX($AG$445:$AG$572,$B460+(const_one-$E460)*4+const_one)</f>
        <v>299948839.050129</v>
      </c>
      <c r="AV460" s="5" t="n">
        <f aca="false">INDEX($AH$445:$AH$572,$B460+(const_one-$F460)*8+const_one)</f>
        <v>415237590.564077</v>
      </c>
      <c r="AW460" s="5" t="n">
        <f aca="false">INDEX($AI$445:$AI$572,$B460+(const_one-$G460)*16+const_one)</f>
        <v>462279527.863475</v>
      </c>
      <c r="AX460" s="5" t="n">
        <f aca="false">INDEX($AJ$445:$AJ$572,$B460+(const_one-$H460)*32+const_one)</f>
        <v>712432260.782056</v>
      </c>
      <c r="AY460" s="5" t="n">
        <f aca="false">INDEX($AK$445:$AK$572,$B460+(const_one-$I460)*64+const_one)</f>
        <v>710636590.307495</v>
      </c>
      <c r="AZ460" s="5" t="n">
        <f aca="false">--($C460=--(AS460&gt;AL460))</f>
        <v>1</v>
      </c>
      <c r="BA460" s="5" t="n">
        <f aca="false">--($D460=--(AT460&gt;AM460))</f>
        <v>1</v>
      </c>
      <c r="BB460" s="5" t="n">
        <f aca="false">--($E460=--(AU460&gt;AN460))</f>
        <v>1</v>
      </c>
      <c r="BC460" s="5" t="n">
        <f aca="false">--($F460=--(AV460&gt;AO460))</f>
        <v>1</v>
      </c>
      <c r="BD460" s="5" t="n">
        <f aca="false">--($G460=--(AW460&gt;AP460))</f>
        <v>0</v>
      </c>
      <c r="BE460" s="5" t="n">
        <f aca="false">--($H460=--(AX460&gt;AQ460))</f>
        <v>0</v>
      </c>
      <c r="BF460" s="5" t="n">
        <f aca="false">--($I460=--(AY460&gt;AR460))</f>
        <v>0</v>
      </c>
      <c r="BG460" s="5" t="n">
        <f aca="false">SUM(AZ460:BF460)</f>
        <v>4</v>
      </c>
      <c r="BH460" s="5" t="n">
        <f aca="false">SUM(AE460:AK460)+AB460+AC460+AD460</f>
        <v>4000000000</v>
      </c>
    </row>
    <row r="461" customFormat="false" ht="15" hidden="true" customHeight="false" outlineLevel="0" collapsed="false">
      <c r="A461" s="5" t="n">
        <f aca="false">exit_value_4_usd</f>
        <v>4000000000</v>
      </c>
      <c r="B461" s="2" t="n">
        <f aca="false">ROW()-ROW($B$445)</f>
        <v>16</v>
      </c>
      <c r="C461" s="2" t="n">
        <f aca="false">MOD(QUOTIENT($B461,1),2)</f>
        <v>0</v>
      </c>
      <c r="D461" s="2" t="n">
        <f aca="false">MOD(QUOTIENT($B461,2),2)</f>
        <v>0</v>
      </c>
      <c r="E461" s="2" t="n">
        <f aca="false">MOD(QUOTIENT($B461,4),2)</f>
        <v>0</v>
      </c>
      <c r="F461" s="2" t="n">
        <f aca="false">MOD(QUOTIENT($B461,8),2)</f>
        <v>0</v>
      </c>
      <c r="G461" s="2" t="n">
        <f aca="false">MOD(QUOTIENT($B461,16),2)</f>
        <v>1</v>
      </c>
      <c r="H461" s="2" t="n">
        <f aca="false">MOD(QUOTIENT($B461,32),2)</f>
        <v>0</v>
      </c>
      <c r="I461" s="2" t="n">
        <f aca="false">MOD(QUOTIENT($B461,64),2)</f>
        <v>0</v>
      </c>
      <c r="J461" s="5" t="n">
        <f aca="false">IF($C461=const_zero,MIN(class_series_f_invested_usd,MAX(const_zero,$A461)),const_zero)</f>
        <v>30000000</v>
      </c>
      <c r="K461" s="5" t="n">
        <f aca="false">IF($D461=const_zero,MIN(class_series_e_invested_usd,MAX(const_zero,$A461-SUM($J461:$J461))),const_zero)</f>
        <v>300000000</v>
      </c>
      <c r="L461" s="5" t="n">
        <f aca="false">IF($E461=const_zero,MIN(class_series_d_invested_usd,MAX(const_zero,$A461-SUM($J461:$K461))),const_zero)</f>
        <v>100000000</v>
      </c>
      <c r="M461" s="5" t="n">
        <f aca="false">IF($F461=const_zero,MIN(class_series_c_invested_usd,MAX(const_zero,$A461-SUM($J461:$L461))),const_zero)</f>
        <v>60000000</v>
      </c>
      <c r="N461" s="5" t="n">
        <f aca="false">IF($G461=const_zero,MIN(class_series_b_invested_usd,MAX(const_zero,$A461-SUM($J461:$M461))),const_zero)</f>
        <v>0</v>
      </c>
      <c r="O461" s="5" t="n">
        <f aca="false">IF($H461=const_zero,MIN(class_series_a_invested_usd,MAX(const_zero,$A461-SUM($J461:$N461))),const_zero)</f>
        <v>15000000</v>
      </c>
      <c r="P461" s="5" t="n">
        <f aca="false">IF($I461=const_zero,MIN(class_seed_invested_usd,MAX(const_zero,$A461-SUM($J461:$O461))),const_zero)</f>
        <v>5000000</v>
      </c>
      <c r="Q461" s="5" t="n">
        <f aca="false">MAX(const_zero,$A461-SUM($J461:$P461))</f>
        <v>3490000000</v>
      </c>
      <c r="R461" s="9" t="n">
        <f aca="false">common_rsa_total+'Pro-Forma'!$B$10+'Pro-Forma'!$B$11+IF($C461=const_one,'Pro-Forma'!$B$5,const_zero)+IF($D461=const_one,'Pro-Forma'!$F$27,const_zero)+IF($E461=const_one,'Pro-Forma'!$F$26,const_zero)+IF($F461=const_one,'Pro-Forma'!$F$25,const_zero)+IF($G461=const_one,'Pro-Forma'!$F$24,const_zero)+IF($H461=const_one,'Pro-Forma'!$F$23,const_zero)+IF($I461=const_one,'Pro-Forma'!$F$22,const_zero)</f>
        <v>12280512.8289884</v>
      </c>
      <c r="S461" s="23" t="b">
        <f aca="false">IF($R461&gt;const_zero,--($Q461&gt;option_strike_usd*$R461),const_zero)</f>
        <v>1</v>
      </c>
      <c r="T461" s="7" t="n">
        <f aca="false">IF($R461&gt;const_zero,IF($S461=const_one,($Q461+option_strike_usd*pre_f_options_issued)/($R461+pre_f_options_issued),$Q461/$R461),const_zero)</f>
        <v>236.290854073095</v>
      </c>
      <c r="U461" s="5" t="n">
        <f aca="false">IF($C461=const_one,'Pro-Forma'!$B$5*$T461,const_zero)</f>
        <v>0</v>
      </c>
      <c r="V461" s="5" t="n">
        <f aca="false">IF($D461=const_one,'Pro-Forma'!$F$27*$T461,const_zero)</f>
        <v>0</v>
      </c>
      <c r="W461" s="5" t="n">
        <f aca="false">IF($E461=const_one,'Pro-Forma'!$F$26*$T461,const_zero)</f>
        <v>0</v>
      </c>
      <c r="X461" s="5" t="n">
        <f aca="false">IF($F461=const_one,'Pro-Forma'!$F$25*$T461,const_zero)</f>
        <v>0</v>
      </c>
      <c r="Y461" s="5" t="n">
        <f aca="false">IF($G461=const_one,'Pro-Forma'!$F$24*$T461,const_zero)</f>
        <v>708872562.219285</v>
      </c>
      <c r="Z461" s="5" t="n">
        <f aca="false">IF($H461=const_one,'Pro-Forma'!$F$23*$T461,const_zero)</f>
        <v>0</v>
      </c>
      <c r="AA461" s="5" t="n">
        <f aca="false">IF($I461=const_one,'Pro-Forma'!$F$22*$T461,const_zero)</f>
        <v>0</v>
      </c>
      <c r="AB461" s="5" t="n">
        <f aca="false">('Pro-Forma'!$B$10+'Pro-Forma'!$B$11)*$T461</f>
        <v>66282615.9401211</v>
      </c>
      <c r="AC461" s="5" t="n">
        <f aca="false">common_rsa_total*$T461</f>
        <v>2126617686.65786</v>
      </c>
      <c r="AD461" s="5" t="n">
        <f aca="false">IF($S461=const_one,pre_f_options_issued*($T461-option_strike_usd),const_zero)</f>
        <v>588227135.182738</v>
      </c>
      <c r="AE461" s="5" t="n">
        <f aca="false">J461+U461</f>
        <v>30000000</v>
      </c>
      <c r="AF461" s="5" t="n">
        <f aca="false">K461+V461</f>
        <v>300000000</v>
      </c>
      <c r="AG461" s="5" t="n">
        <f aca="false">L461+W461</f>
        <v>100000000</v>
      </c>
      <c r="AH461" s="5" t="n">
        <f aca="false">M461+X461</f>
        <v>60000000</v>
      </c>
      <c r="AI461" s="5" t="n">
        <f aca="false">N461+Y461</f>
        <v>708872562.219285</v>
      </c>
      <c r="AJ461" s="5" t="n">
        <f aca="false">O461+Z461</f>
        <v>15000000</v>
      </c>
      <c r="AK461" s="5" t="n">
        <f aca="false">P461+AA461</f>
        <v>5000000</v>
      </c>
      <c r="AL461" s="5" t="n">
        <f aca="false">INDEX($AE$445:$AE$572,$B461-$C461*1+const_one)</f>
        <v>30000000</v>
      </c>
      <c r="AM461" s="5" t="n">
        <f aca="false">INDEX($AF$445:$AF$572,$B461-$D461*2+const_one)</f>
        <v>300000000</v>
      </c>
      <c r="AN461" s="5" t="n">
        <f aca="false">INDEX($AG$445:$AG$572,$B461-$E461*4+const_one)</f>
        <v>100000000</v>
      </c>
      <c r="AO461" s="5" t="n">
        <f aca="false">INDEX($AH$445:$AH$572,$B461-$F461*8+const_one)</f>
        <v>60000000</v>
      </c>
      <c r="AP461" s="5" t="n">
        <f aca="false">INDEX($AI$445:$AI$572,$B461-$G461*16+const_one)</f>
        <v>30000000</v>
      </c>
      <c r="AQ461" s="5" t="n">
        <f aca="false">INDEX($AJ$445:$AJ$572,$B461-$H461*32+const_one)</f>
        <v>15000000</v>
      </c>
      <c r="AR461" s="5" t="n">
        <f aca="false">INDEX($AK$445:$AK$572,$B461-$I461*64+const_one)</f>
        <v>5000000</v>
      </c>
      <c r="AS461" s="5" t="n">
        <f aca="false">INDEX($AE$445:$AE$572,$B461+(const_one-$C461)*1+const_one)</f>
        <v>180280926.540357</v>
      </c>
      <c r="AT461" s="5" t="n">
        <f aca="false">INDEX($AF$445:$AF$572,$B461+(const_one-$D461)*2+const_one)</f>
        <v>1112212048.05144</v>
      </c>
      <c r="AU461" s="5" t="n">
        <f aca="false">INDEX($AG$445:$AG$572,$B461+(const_one-$E461)*4+const_one)</f>
        <v>377139432.575668</v>
      </c>
      <c r="AV461" s="5" t="n">
        <f aca="false">INDEX($AH$445:$AH$572,$B461+(const_one-$F461)*8+const_one)</f>
        <v>496259924.535794</v>
      </c>
      <c r="AW461" s="5" t="n">
        <f aca="false">INDEX($AI$445:$AI$572,$B461+(const_one-$G461)*16+const_one)</f>
        <v>708872562.219285</v>
      </c>
      <c r="AX461" s="5" t="n">
        <f aca="false">INDEX($AJ$445:$AJ$572,$B461+(const_one-$H461)*32+const_one)</f>
        <v>886604920.28795</v>
      </c>
      <c r="AY461" s="5" t="n">
        <f aca="false">INDEX($AK$445:$AK$572,$B461+(const_one-$I461)*64+const_one)</f>
        <v>884077179.95926</v>
      </c>
      <c r="AZ461" s="5" t="n">
        <f aca="false">--($C461=--(AS461&gt;AL461))</f>
        <v>0</v>
      </c>
      <c r="BA461" s="5" t="n">
        <f aca="false">--($D461=--(AT461&gt;AM461))</f>
        <v>0</v>
      </c>
      <c r="BB461" s="5" t="n">
        <f aca="false">--($E461=--(AU461&gt;AN461))</f>
        <v>0</v>
      </c>
      <c r="BC461" s="5" t="n">
        <f aca="false">--($F461=--(AV461&gt;AO461))</f>
        <v>0</v>
      </c>
      <c r="BD461" s="5" t="n">
        <f aca="false">--($G461=--(AW461&gt;AP461))</f>
        <v>1</v>
      </c>
      <c r="BE461" s="5" t="n">
        <f aca="false">--($H461=--(AX461&gt;AQ461))</f>
        <v>0</v>
      </c>
      <c r="BF461" s="5" t="n">
        <f aca="false">--($I461=--(AY461&gt;AR461))</f>
        <v>0</v>
      </c>
      <c r="BG461" s="5" t="n">
        <f aca="false">SUM(AZ461:BF461)</f>
        <v>1</v>
      </c>
      <c r="BH461" s="5" t="n">
        <f aca="false">SUM(AE461:AK461)+AB461+AC461+AD461</f>
        <v>4000000000</v>
      </c>
    </row>
    <row r="462" customFormat="false" ht="15" hidden="true" customHeight="false" outlineLevel="0" collapsed="false">
      <c r="A462" s="5" t="n">
        <f aca="false">exit_value_4_usd</f>
        <v>4000000000</v>
      </c>
      <c r="B462" s="2" t="n">
        <f aca="false">ROW()-ROW($B$445)</f>
        <v>17</v>
      </c>
      <c r="C462" s="2" t="n">
        <f aca="false">MOD(QUOTIENT($B462,1),2)</f>
        <v>1</v>
      </c>
      <c r="D462" s="2" t="n">
        <f aca="false">MOD(QUOTIENT($B462,2),2)</f>
        <v>0</v>
      </c>
      <c r="E462" s="2" t="n">
        <f aca="false">MOD(QUOTIENT($B462,4),2)</f>
        <v>0</v>
      </c>
      <c r="F462" s="2" t="n">
        <f aca="false">MOD(QUOTIENT($B462,8),2)</f>
        <v>0</v>
      </c>
      <c r="G462" s="2" t="n">
        <f aca="false">MOD(QUOTIENT($B462,16),2)</f>
        <v>1</v>
      </c>
      <c r="H462" s="2" t="n">
        <f aca="false">MOD(QUOTIENT($B462,32),2)</f>
        <v>0</v>
      </c>
      <c r="I462" s="2" t="n">
        <f aca="false">MOD(QUOTIENT($B462,64),2)</f>
        <v>0</v>
      </c>
      <c r="J462" s="5" t="n">
        <f aca="false">IF($C462=const_zero,MIN(class_series_f_invested_usd,MAX(const_zero,$A462)),const_zero)</f>
        <v>0</v>
      </c>
      <c r="K462" s="5" t="n">
        <f aca="false">IF($D462=const_zero,MIN(class_series_e_invested_usd,MAX(const_zero,$A462-SUM($J462:$J462))),const_zero)</f>
        <v>300000000</v>
      </c>
      <c r="L462" s="5" t="n">
        <f aca="false">IF($E462=const_zero,MIN(class_series_d_invested_usd,MAX(const_zero,$A462-SUM($J462:$K462))),const_zero)</f>
        <v>100000000</v>
      </c>
      <c r="M462" s="5" t="n">
        <f aca="false">IF($F462=const_zero,MIN(class_series_c_invested_usd,MAX(const_zero,$A462-SUM($J462:$L462))),const_zero)</f>
        <v>60000000</v>
      </c>
      <c r="N462" s="5" t="n">
        <f aca="false">IF($G462=const_zero,MIN(class_series_b_invested_usd,MAX(const_zero,$A462-SUM($J462:$M462))),const_zero)</f>
        <v>0</v>
      </c>
      <c r="O462" s="5" t="n">
        <f aca="false">IF($H462=const_zero,MIN(class_series_a_invested_usd,MAX(const_zero,$A462-SUM($J462:$N462))),const_zero)</f>
        <v>15000000</v>
      </c>
      <c r="P462" s="5" t="n">
        <f aca="false">IF($I462=const_zero,MIN(class_seed_invested_usd,MAX(const_zero,$A462-SUM($J462:$O462))),const_zero)</f>
        <v>5000000</v>
      </c>
      <c r="Q462" s="5" t="n">
        <f aca="false">MAX(const_zero,$A462-SUM($J462:$P462))</f>
        <v>3520000000</v>
      </c>
      <c r="R462" s="9" t="n">
        <f aca="false">common_rsa_total+'Pro-Forma'!$B$10+'Pro-Forma'!$B$11+IF($C462=const_one,'Pro-Forma'!$B$5,const_zero)+IF($D462=const_one,'Pro-Forma'!$F$27,const_zero)+IF($E462=const_one,'Pro-Forma'!$F$26,const_zero)+IF($F462=const_one,'Pro-Forma'!$F$25,const_zero)+IF($G462=const_one,'Pro-Forma'!$F$24,const_zero)+IF($H462=const_one,'Pro-Forma'!$F$23,const_zero)+IF($I462=const_one,'Pro-Forma'!$F$22,const_zero)</f>
        <v>13077780.8981917</v>
      </c>
      <c r="S462" s="23" t="b">
        <f aca="false">IF($R462&gt;const_zero,--($Q462&gt;option_strike_usd*$R462),const_zero)</f>
        <v>1</v>
      </c>
      <c r="T462" s="7" t="n">
        <f aca="false">IF($R462&gt;const_zero,IF($S462=const_one,($Q462+option_strike_usd*pre_f_options_issued)/($R462+pre_f_options_issued),$Q462/$R462),const_zero)</f>
        <v>226.123349854593</v>
      </c>
      <c r="U462" s="5" t="n">
        <f aca="false">IF($C462=const_one,'Pro-Forma'!$B$5*$T462,const_zero)</f>
        <v>180280926.540357</v>
      </c>
      <c r="V462" s="5" t="n">
        <f aca="false">IF($D462=const_one,'Pro-Forma'!$F$27*$T462,const_zero)</f>
        <v>0</v>
      </c>
      <c r="W462" s="5" t="n">
        <f aca="false">IF($E462=const_one,'Pro-Forma'!$F$26*$T462,const_zero)</f>
        <v>0</v>
      </c>
      <c r="X462" s="5" t="n">
        <f aca="false">IF($F462=const_one,'Pro-Forma'!$F$25*$T462,const_zero)</f>
        <v>0</v>
      </c>
      <c r="Y462" s="5" t="n">
        <f aca="false">IF($G462=const_one,'Pro-Forma'!$F$24*$T462,const_zero)</f>
        <v>678370049.56378</v>
      </c>
      <c r="Z462" s="5" t="n">
        <f aca="false">IF($H462=const_one,'Pro-Forma'!$F$23*$T462,const_zero)</f>
        <v>0</v>
      </c>
      <c r="AA462" s="5" t="n">
        <f aca="false">IF($I462=const_one,'Pro-Forma'!$F$22*$T462,const_zero)</f>
        <v>0</v>
      </c>
      <c r="AB462" s="5" t="n">
        <f aca="false">('Pro-Forma'!$B$10+'Pro-Forma'!$B$11)*$T462</f>
        <v>63430500.568038</v>
      </c>
      <c r="AC462" s="5" t="n">
        <f aca="false">common_rsa_total*$T462</f>
        <v>2035110148.69134</v>
      </c>
      <c r="AD462" s="5" t="n">
        <f aca="false">IF($S462=const_one,pre_f_options_issued*($T462-option_strike_usd),const_zero)</f>
        <v>562808374.636484</v>
      </c>
      <c r="AE462" s="5" t="n">
        <f aca="false">J462+U462</f>
        <v>180280926.540357</v>
      </c>
      <c r="AF462" s="5" t="n">
        <f aca="false">K462+V462</f>
        <v>300000000</v>
      </c>
      <c r="AG462" s="5" t="n">
        <f aca="false">L462+W462</f>
        <v>100000000</v>
      </c>
      <c r="AH462" s="5" t="n">
        <f aca="false">M462+X462</f>
        <v>60000000</v>
      </c>
      <c r="AI462" s="5" t="n">
        <f aca="false">N462+Y462</f>
        <v>678370049.56378</v>
      </c>
      <c r="AJ462" s="5" t="n">
        <f aca="false">O462+Z462</f>
        <v>15000000</v>
      </c>
      <c r="AK462" s="5" t="n">
        <f aca="false">P462+AA462</f>
        <v>5000000</v>
      </c>
      <c r="AL462" s="5" t="n">
        <f aca="false">INDEX($AE$445:$AE$572,$B462-$C462*1+const_one)</f>
        <v>30000000</v>
      </c>
      <c r="AM462" s="5" t="n">
        <f aca="false">INDEX($AF$445:$AF$572,$B462-$D462*2+const_one)</f>
        <v>300000000</v>
      </c>
      <c r="AN462" s="5" t="n">
        <f aca="false">INDEX($AG$445:$AG$572,$B462-$E462*4+const_one)</f>
        <v>100000000</v>
      </c>
      <c r="AO462" s="5" t="n">
        <f aca="false">INDEX($AH$445:$AH$572,$B462-$F462*8+const_one)</f>
        <v>60000000</v>
      </c>
      <c r="AP462" s="5" t="n">
        <f aca="false">INDEX($AI$445:$AI$572,$B462-$G462*16+const_one)</f>
        <v>30000000</v>
      </c>
      <c r="AQ462" s="5" t="n">
        <f aca="false">INDEX($AJ$445:$AJ$572,$B462-$H462*32+const_one)</f>
        <v>15000000</v>
      </c>
      <c r="AR462" s="5" t="n">
        <f aca="false">INDEX($AK$445:$AK$572,$B462-$I462*64+const_one)</f>
        <v>5000000</v>
      </c>
      <c r="AS462" s="5" t="n">
        <f aca="false">INDEX($AE$445:$AE$572,$B462+(const_one-$C462)*1+const_one)</f>
        <v>180280926.540357</v>
      </c>
      <c r="AT462" s="5" t="n">
        <f aca="false">INDEX($AF$445:$AF$572,$B462+(const_one-$D462)*2+const_one)</f>
        <v>1079844664.28342</v>
      </c>
      <c r="AU462" s="5" t="n">
        <f aca="false">INDEX($AG$445:$AG$572,$B462+(const_one-$E462)*4+const_one)</f>
        <v>362774839.126157</v>
      </c>
      <c r="AV462" s="5" t="n">
        <f aca="false">INDEX($AH$445:$AH$572,$B462+(const_one-$F462)*8+const_one)</f>
        <v>478257024.528808</v>
      </c>
      <c r="AW462" s="5" t="n">
        <f aca="false">INDEX($AI$445:$AI$572,$B462+(const_one-$G462)*16+const_one)</f>
        <v>678370049.56378</v>
      </c>
      <c r="AX462" s="5" t="n">
        <f aca="false">INDEX($AJ$445:$AJ$572,$B462+(const_one-$H462)*32+const_one)</f>
        <v>859543606.159901</v>
      </c>
      <c r="AY462" s="5" t="n">
        <f aca="false">INDEX($AK$445:$AK$572,$B462+(const_one-$I462)*64+const_one)</f>
        <v>857113800.912806</v>
      </c>
      <c r="AZ462" s="5" t="n">
        <f aca="false">--($C462=--(AS462&gt;AL462))</f>
        <v>1</v>
      </c>
      <c r="BA462" s="5" t="n">
        <f aca="false">--($D462=--(AT462&gt;AM462))</f>
        <v>0</v>
      </c>
      <c r="BB462" s="5" t="n">
        <f aca="false">--($E462=--(AU462&gt;AN462))</f>
        <v>0</v>
      </c>
      <c r="BC462" s="5" t="n">
        <f aca="false">--($F462=--(AV462&gt;AO462))</f>
        <v>0</v>
      </c>
      <c r="BD462" s="5" t="n">
        <f aca="false">--($G462=--(AW462&gt;AP462))</f>
        <v>1</v>
      </c>
      <c r="BE462" s="5" t="n">
        <f aca="false">--($H462=--(AX462&gt;AQ462))</f>
        <v>0</v>
      </c>
      <c r="BF462" s="5" t="n">
        <f aca="false">--($I462=--(AY462&gt;AR462))</f>
        <v>0</v>
      </c>
      <c r="BG462" s="5" t="n">
        <f aca="false">SUM(AZ462:BF462)</f>
        <v>2</v>
      </c>
      <c r="BH462" s="5" t="n">
        <f aca="false">SUM(AE462:AK462)+AB462+AC462+AD462</f>
        <v>4000000000</v>
      </c>
    </row>
    <row r="463" customFormat="false" ht="15" hidden="true" customHeight="false" outlineLevel="0" collapsed="false">
      <c r="A463" s="5" t="n">
        <f aca="false">exit_value_4_usd</f>
        <v>4000000000</v>
      </c>
      <c r="B463" s="2" t="n">
        <f aca="false">ROW()-ROW($B$445)</f>
        <v>18</v>
      </c>
      <c r="C463" s="2" t="n">
        <f aca="false">MOD(QUOTIENT($B463,1),2)</f>
        <v>0</v>
      </c>
      <c r="D463" s="2" t="n">
        <f aca="false">MOD(QUOTIENT($B463,2),2)</f>
        <v>1</v>
      </c>
      <c r="E463" s="2" t="n">
        <f aca="false">MOD(QUOTIENT($B463,4),2)</f>
        <v>0</v>
      </c>
      <c r="F463" s="2" t="n">
        <f aca="false">MOD(QUOTIENT($B463,8),2)</f>
        <v>0</v>
      </c>
      <c r="G463" s="2" t="n">
        <f aca="false">MOD(QUOTIENT($B463,16),2)</f>
        <v>1</v>
      </c>
      <c r="H463" s="2" t="n">
        <f aca="false">MOD(QUOTIENT($B463,32),2)</f>
        <v>0</v>
      </c>
      <c r="I463" s="2" t="n">
        <f aca="false">MOD(QUOTIENT($B463,64),2)</f>
        <v>0</v>
      </c>
      <c r="J463" s="5" t="n">
        <f aca="false">IF($C463=const_zero,MIN(class_series_f_invested_usd,MAX(const_zero,$A463)),const_zero)</f>
        <v>30000000</v>
      </c>
      <c r="K463" s="5" t="n">
        <f aca="false">IF($D463=const_zero,MIN(class_series_e_invested_usd,MAX(const_zero,$A463-SUM($J463:$J463))),const_zero)</f>
        <v>0</v>
      </c>
      <c r="L463" s="5" t="n">
        <f aca="false">IF($E463=const_zero,MIN(class_series_d_invested_usd,MAX(const_zero,$A463-SUM($J463:$K463))),const_zero)</f>
        <v>100000000</v>
      </c>
      <c r="M463" s="5" t="n">
        <f aca="false">IF($F463=const_zero,MIN(class_series_c_invested_usd,MAX(const_zero,$A463-SUM($J463:$L463))),const_zero)</f>
        <v>60000000</v>
      </c>
      <c r="N463" s="5" t="n">
        <f aca="false">IF($G463=const_zero,MIN(class_series_b_invested_usd,MAX(const_zero,$A463-SUM($J463:$M463))),const_zero)</f>
        <v>0</v>
      </c>
      <c r="O463" s="5" t="n">
        <f aca="false">IF($H463=const_zero,MIN(class_series_a_invested_usd,MAX(const_zero,$A463-SUM($J463:$N463))),const_zero)</f>
        <v>15000000</v>
      </c>
      <c r="P463" s="5" t="n">
        <f aca="false">IF($I463=const_zero,MIN(class_seed_invested_usd,MAX(const_zero,$A463-SUM($J463:$O463))),const_zero)</f>
        <v>5000000</v>
      </c>
      <c r="Q463" s="5" t="n">
        <f aca="false">MAX(const_zero,$A463-SUM($J463:$P463))</f>
        <v>3790000000</v>
      </c>
      <c r="R463" s="9" t="n">
        <f aca="false">common_rsa_total+'Pro-Forma'!$B$10+'Pro-Forma'!$B$11+IF($C463=const_one,'Pro-Forma'!$B$5,const_zero)+IF($D463=const_one,'Pro-Forma'!$F$27,const_zero)+IF($E463=const_one,'Pro-Forma'!$F$26,const_zero)+IF($F463=const_one,'Pro-Forma'!$F$25,const_zero)+IF($G463=const_one,'Pro-Forma'!$F$24,const_zero)+IF($H463=const_one,'Pro-Forma'!$F$23,const_zero)+IF($I463=const_one,'Pro-Forma'!$F$22,const_zero)</f>
        <v>18413833.1063222</v>
      </c>
      <c r="S463" s="23" t="b">
        <f aca="false">IF($R463&gt;const_zero,--($Q463&gt;option_strike_usd*$R463),const_zero)</f>
        <v>1</v>
      </c>
      <c r="T463" s="7" t="n">
        <f aca="false">IF($R463&gt;const_zero,IF($S463=const_one,($Q463+option_strike_usd*pre_f_options_issued)/($R463+pre_f_options_issued),$Q463/$R463),const_zero)</f>
        <v>181.339306894131</v>
      </c>
      <c r="U463" s="5" t="n">
        <f aca="false">IF($C463=const_one,'Pro-Forma'!$B$5*$T463,const_zero)</f>
        <v>0</v>
      </c>
      <c r="V463" s="5" t="n">
        <f aca="false">IF($D463=const_one,'Pro-Forma'!$F$27*$T463,const_zero)</f>
        <v>1112212048.05144</v>
      </c>
      <c r="W463" s="5" t="n">
        <f aca="false">IF($E463=const_one,'Pro-Forma'!$F$26*$T463,const_zero)</f>
        <v>0</v>
      </c>
      <c r="X463" s="5" t="n">
        <f aca="false">IF($F463=const_one,'Pro-Forma'!$F$25*$T463,const_zero)</f>
        <v>0</v>
      </c>
      <c r="Y463" s="5" t="n">
        <f aca="false">IF($G463=const_one,'Pro-Forma'!$F$24*$T463,const_zero)</f>
        <v>544017920.682392</v>
      </c>
      <c r="Z463" s="5" t="n">
        <f aca="false">IF($H463=const_one,'Pro-Forma'!$F$23*$T463,const_zero)</f>
        <v>0</v>
      </c>
      <c r="AA463" s="5" t="n">
        <f aca="false">IF($I463=const_one,'Pro-Forma'!$F$22*$T463,const_zero)</f>
        <v>0</v>
      </c>
      <c r="AB463" s="5" t="n">
        <f aca="false">('Pro-Forma'!$B$10+'Pro-Forma'!$B$11)*$T463</f>
        <v>50868001.9836621</v>
      </c>
      <c r="AC463" s="5" t="n">
        <f aca="false">common_rsa_total*$T463</f>
        <v>1632053762.04718</v>
      </c>
      <c r="AD463" s="5" t="n">
        <f aca="false">IF($S463=const_one,pre_f_options_issued*($T463-option_strike_usd),const_zero)</f>
        <v>450848267.235327</v>
      </c>
      <c r="AE463" s="5" t="n">
        <f aca="false">J463+U463</f>
        <v>30000000</v>
      </c>
      <c r="AF463" s="5" t="n">
        <f aca="false">K463+V463</f>
        <v>1112212048.05144</v>
      </c>
      <c r="AG463" s="5" t="n">
        <f aca="false">L463+W463</f>
        <v>100000000</v>
      </c>
      <c r="AH463" s="5" t="n">
        <f aca="false">M463+X463</f>
        <v>60000000</v>
      </c>
      <c r="AI463" s="5" t="n">
        <f aca="false">N463+Y463</f>
        <v>544017920.682392</v>
      </c>
      <c r="AJ463" s="5" t="n">
        <f aca="false">O463+Z463</f>
        <v>15000000</v>
      </c>
      <c r="AK463" s="5" t="n">
        <f aca="false">P463+AA463</f>
        <v>5000000</v>
      </c>
      <c r="AL463" s="5" t="n">
        <f aca="false">INDEX($AE$445:$AE$572,$B463-$C463*1+const_one)</f>
        <v>30000000</v>
      </c>
      <c r="AM463" s="5" t="n">
        <f aca="false">INDEX($AF$445:$AF$572,$B463-$D463*2+const_one)</f>
        <v>300000000</v>
      </c>
      <c r="AN463" s="5" t="n">
        <f aca="false">INDEX($AG$445:$AG$572,$B463-$E463*4+const_one)</f>
        <v>100000000</v>
      </c>
      <c r="AO463" s="5" t="n">
        <f aca="false">INDEX($AH$445:$AH$572,$B463-$F463*8+const_one)</f>
        <v>60000000</v>
      </c>
      <c r="AP463" s="5" t="n">
        <f aca="false">INDEX($AI$445:$AI$572,$B463-$G463*16+const_one)</f>
        <v>30000000</v>
      </c>
      <c r="AQ463" s="5" t="n">
        <f aca="false">INDEX($AJ$445:$AJ$572,$B463-$H463*32+const_one)</f>
        <v>15000000</v>
      </c>
      <c r="AR463" s="5" t="n">
        <f aca="false">INDEX($AK$445:$AK$572,$B463-$I463*64+const_one)</f>
        <v>5000000</v>
      </c>
      <c r="AS463" s="5" t="n">
        <f aca="false">INDEX($AE$445:$AE$572,$B463+(const_one-$C463)*1+const_one)</f>
        <v>140368614.649777</v>
      </c>
      <c r="AT463" s="5" t="n">
        <f aca="false">INDEX($AF$445:$AF$572,$B463+(const_one-$D463)*2+const_one)</f>
        <v>1112212048.05144</v>
      </c>
      <c r="AU463" s="5" t="n">
        <f aca="false">INDEX($AG$445:$AG$572,$B463+(const_one-$E463)*4+const_one)</f>
        <v>297968541.708777</v>
      </c>
      <c r="AV463" s="5" t="n">
        <f aca="false">INDEX($AH$445:$AH$572,$B463+(const_one-$F463)*8+const_one)</f>
        <v>396588581.458648</v>
      </c>
      <c r="AW463" s="5" t="n">
        <f aca="false">INDEX($AI$445:$AI$572,$B463+(const_one-$G463)*16+const_one)</f>
        <v>544017920.682392</v>
      </c>
      <c r="AX463" s="5" t="n">
        <f aca="false">INDEX($AJ$445:$AJ$572,$B463+(const_one-$H463)*32+const_one)</f>
        <v>734646237.856467</v>
      </c>
      <c r="AY463" s="5" t="n">
        <f aca="false">INDEX($AK$445:$AK$572,$B463+(const_one-$I463)*64+const_one)</f>
        <v>732716766.45041</v>
      </c>
      <c r="AZ463" s="5" t="n">
        <f aca="false">--($C463=--(AS463&gt;AL463))</f>
        <v>0</v>
      </c>
      <c r="BA463" s="5" t="n">
        <f aca="false">--($D463=--(AT463&gt;AM463))</f>
        <v>1</v>
      </c>
      <c r="BB463" s="5" t="n">
        <f aca="false">--($E463=--(AU463&gt;AN463))</f>
        <v>0</v>
      </c>
      <c r="BC463" s="5" t="n">
        <f aca="false">--($F463=--(AV463&gt;AO463))</f>
        <v>0</v>
      </c>
      <c r="BD463" s="5" t="n">
        <f aca="false">--($G463=--(AW463&gt;AP463))</f>
        <v>1</v>
      </c>
      <c r="BE463" s="5" t="n">
        <f aca="false">--($H463=--(AX463&gt;AQ463))</f>
        <v>0</v>
      </c>
      <c r="BF463" s="5" t="n">
        <f aca="false">--($I463=--(AY463&gt;AR463))</f>
        <v>0</v>
      </c>
      <c r="BG463" s="5" t="n">
        <f aca="false">SUM(AZ463:BF463)</f>
        <v>2</v>
      </c>
      <c r="BH463" s="5" t="n">
        <f aca="false">SUM(AE463:AK463)+AB463+AC463+AD463</f>
        <v>4000000000</v>
      </c>
    </row>
    <row r="464" customFormat="false" ht="15" hidden="true" customHeight="false" outlineLevel="0" collapsed="false">
      <c r="A464" s="5" t="n">
        <f aca="false">exit_value_4_usd</f>
        <v>4000000000</v>
      </c>
      <c r="B464" s="2" t="n">
        <f aca="false">ROW()-ROW($B$445)</f>
        <v>19</v>
      </c>
      <c r="C464" s="2" t="n">
        <f aca="false">MOD(QUOTIENT($B464,1),2)</f>
        <v>1</v>
      </c>
      <c r="D464" s="2" t="n">
        <f aca="false">MOD(QUOTIENT($B464,2),2)</f>
        <v>1</v>
      </c>
      <c r="E464" s="2" t="n">
        <f aca="false">MOD(QUOTIENT($B464,4),2)</f>
        <v>0</v>
      </c>
      <c r="F464" s="2" t="n">
        <f aca="false">MOD(QUOTIENT($B464,8),2)</f>
        <v>0</v>
      </c>
      <c r="G464" s="2" t="n">
        <f aca="false">MOD(QUOTIENT($B464,16),2)</f>
        <v>1</v>
      </c>
      <c r="H464" s="2" t="n">
        <f aca="false">MOD(QUOTIENT($B464,32),2)</f>
        <v>0</v>
      </c>
      <c r="I464" s="2" t="n">
        <f aca="false">MOD(QUOTIENT($B464,64),2)</f>
        <v>0</v>
      </c>
      <c r="J464" s="5" t="n">
        <f aca="false">IF($C464=const_zero,MIN(class_series_f_invested_usd,MAX(const_zero,$A464)),const_zero)</f>
        <v>0</v>
      </c>
      <c r="K464" s="5" t="n">
        <f aca="false">IF($D464=const_zero,MIN(class_series_e_invested_usd,MAX(const_zero,$A464-SUM($J464:$J464))),const_zero)</f>
        <v>0</v>
      </c>
      <c r="L464" s="5" t="n">
        <f aca="false">IF($E464=const_zero,MIN(class_series_d_invested_usd,MAX(const_zero,$A464-SUM($J464:$K464))),const_zero)</f>
        <v>100000000</v>
      </c>
      <c r="M464" s="5" t="n">
        <f aca="false">IF($F464=const_zero,MIN(class_series_c_invested_usd,MAX(const_zero,$A464-SUM($J464:$L464))),const_zero)</f>
        <v>60000000</v>
      </c>
      <c r="N464" s="5" t="n">
        <f aca="false">IF($G464=const_zero,MIN(class_series_b_invested_usd,MAX(const_zero,$A464-SUM($J464:$M464))),const_zero)</f>
        <v>0</v>
      </c>
      <c r="O464" s="5" t="n">
        <f aca="false">IF($H464=const_zero,MIN(class_series_a_invested_usd,MAX(const_zero,$A464-SUM($J464:$N464))),const_zero)</f>
        <v>15000000</v>
      </c>
      <c r="P464" s="5" t="n">
        <f aca="false">IF($I464=const_zero,MIN(class_seed_invested_usd,MAX(const_zero,$A464-SUM($J464:$O464))),const_zero)</f>
        <v>5000000</v>
      </c>
      <c r="Q464" s="5" t="n">
        <f aca="false">MAX(const_zero,$A464-SUM($J464:$P464))</f>
        <v>3820000000</v>
      </c>
      <c r="R464" s="9" t="n">
        <f aca="false">common_rsa_total+'Pro-Forma'!$B$10+'Pro-Forma'!$B$11+IF($C464=const_one,'Pro-Forma'!$B$5,const_zero)+IF($D464=const_one,'Pro-Forma'!$F$27,const_zero)+IF($E464=const_one,'Pro-Forma'!$F$26,const_zero)+IF($F464=const_one,'Pro-Forma'!$F$25,const_zero)+IF($G464=const_one,'Pro-Forma'!$F$24,const_zero)+IF($H464=const_one,'Pro-Forma'!$F$23,const_zero)+IF($I464=const_one,'Pro-Forma'!$F$22,const_zero)</f>
        <v>19211101.1755256</v>
      </c>
      <c r="S464" s="23" t="b">
        <f aca="false">IF($R464&gt;const_zero,--($Q464&gt;option_strike_usd*$R464),const_zero)</f>
        <v>1</v>
      </c>
      <c r="T464" s="7" t="n">
        <f aca="false">IF($R464&gt;const_zero,IF($S464=const_one,($Q464+option_strike_usd*pre_f_options_issued)/($R464+pre_f_options_issued),$Q464/$R464),const_zero)</f>
        <v>176.062004828618</v>
      </c>
      <c r="U464" s="5" t="n">
        <f aca="false">IF($C464=const_one,'Pro-Forma'!$B$5*$T464,const_zero)</f>
        <v>140368614.649777</v>
      </c>
      <c r="V464" s="5" t="n">
        <f aca="false">IF($D464=const_one,'Pro-Forma'!$F$27*$T464,const_zero)</f>
        <v>1079844664.28342</v>
      </c>
      <c r="W464" s="5" t="n">
        <f aca="false">IF($E464=const_one,'Pro-Forma'!$F$26*$T464,const_zero)</f>
        <v>0</v>
      </c>
      <c r="X464" s="5" t="n">
        <f aca="false">IF($F464=const_one,'Pro-Forma'!$F$25*$T464,const_zero)</f>
        <v>0</v>
      </c>
      <c r="Y464" s="5" t="n">
        <f aca="false">IF($G464=const_one,'Pro-Forma'!$F$24*$T464,const_zero)</f>
        <v>528186014.485855</v>
      </c>
      <c r="Z464" s="5" t="n">
        <f aca="false">IF($H464=const_one,'Pro-Forma'!$F$23*$T464,const_zero)</f>
        <v>0</v>
      </c>
      <c r="AA464" s="5" t="n">
        <f aca="false">IF($I464=const_one,'Pro-Forma'!$F$22*$T464,const_zero)</f>
        <v>0</v>
      </c>
      <c r="AB464" s="5" t="n">
        <f aca="false">('Pro-Forma'!$B$10+'Pro-Forma'!$B$11)*$T464</f>
        <v>49387651.0518391</v>
      </c>
      <c r="AC464" s="5" t="n">
        <f aca="false">common_rsa_total*$T464</f>
        <v>1584558043.45756</v>
      </c>
      <c r="AD464" s="5" t="n">
        <f aca="false">IF($S464=const_one,pre_f_options_issued*($T464-option_strike_usd),const_zero)</f>
        <v>437655012.071546</v>
      </c>
      <c r="AE464" s="5" t="n">
        <f aca="false">J464+U464</f>
        <v>140368614.649777</v>
      </c>
      <c r="AF464" s="5" t="n">
        <f aca="false">K464+V464</f>
        <v>1079844664.28342</v>
      </c>
      <c r="AG464" s="5" t="n">
        <f aca="false">L464+W464</f>
        <v>100000000</v>
      </c>
      <c r="AH464" s="5" t="n">
        <f aca="false">M464+X464</f>
        <v>60000000</v>
      </c>
      <c r="AI464" s="5" t="n">
        <f aca="false">N464+Y464</f>
        <v>528186014.485855</v>
      </c>
      <c r="AJ464" s="5" t="n">
        <f aca="false">O464+Z464</f>
        <v>15000000</v>
      </c>
      <c r="AK464" s="5" t="n">
        <f aca="false">P464+AA464</f>
        <v>5000000</v>
      </c>
      <c r="AL464" s="5" t="n">
        <f aca="false">INDEX($AE$445:$AE$572,$B464-$C464*1+const_one)</f>
        <v>30000000</v>
      </c>
      <c r="AM464" s="5" t="n">
        <f aca="false">INDEX($AF$445:$AF$572,$B464-$D464*2+const_one)</f>
        <v>300000000</v>
      </c>
      <c r="AN464" s="5" t="n">
        <f aca="false">INDEX($AG$445:$AG$572,$B464-$E464*4+const_one)</f>
        <v>100000000</v>
      </c>
      <c r="AO464" s="5" t="n">
        <f aca="false">INDEX($AH$445:$AH$572,$B464-$F464*8+const_one)</f>
        <v>60000000</v>
      </c>
      <c r="AP464" s="5" t="n">
        <f aca="false">INDEX($AI$445:$AI$572,$B464-$G464*16+const_one)</f>
        <v>30000000</v>
      </c>
      <c r="AQ464" s="5" t="n">
        <f aca="false">INDEX($AJ$445:$AJ$572,$B464-$H464*32+const_one)</f>
        <v>15000000</v>
      </c>
      <c r="AR464" s="5" t="n">
        <f aca="false">INDEX($AK$445:$AK$572,$B464-$I464*64+const_one)</f>
        <v>5000000</v>
      </c>
      <c r="AS464" s="5" t="n">
        <f aca="false">INDEX($AE$445:$AE$572,$B464+(const_one-$C464)*1+const_one)</f>
        <v>140368614.649777</v>
      </c>
      <c r="AT464" s="5" t="n">
        <f aca="false">INDEX($AF$445:$AF$572,$B464+(const_one-$D464)*2+const_one)</f>
        <v>1079844664.28342</v>
      </c>
      <c r="AU464" s="5" t="n">
        <f aca="false">INDEX($AG$445:$AG$572,$B464+(const_one-$E464)*4+const_one)</f>
        <v>290054136.86105</v>
      </c>
      <c r="AV464" s="5" t="n">
        <f aca="false">INDEX($AH$445:$AH$572,$B464+(const_one-$F464)*8+const_one)</f>
        <v>386460988.743991</v>
      </c>
      <c r="AW464" s="5" t="n">
        <f aca="false">INDEX($AI$445:$AI$572,$B464+(const_one-$G464)*16+const_one)</f>
        <v>528186014.485855</v>
      </c>
      <c r="AX464" s="5" t="n">
        <f aca="false">INDEX($AJ$445:$AJ$572,$B464+(const_one-$H464)*32+const_one)</f>
        <v>718334293.817165</v>
      </c>
      <c r="AY464" s="5" t="n">
        <f aca="false">INDEX($AK$445:$AK$572,$B464+(const_one-$I464)*64+const_one)</f>
        <v>716462412.921225</v>
      </c>
      <c r="AZ464" s="5" t="n">
        <f aca="false">--($C464=--(AS464&gt;AL464))</f>
        <v>1</v>
      </c>
      <c r="BA464" s="5" t="n">
        <f aca="false">--($D464=--(AT464&gt;AM464))</f>
        <v>1</v>
      </c>
      <c r="BB464" s="5" t="n">
        <f aca="false">--($E464=--(AU464&gt;AN464))</f>
        <v>0</v>
      </c>
      <c r="BC464" s="5" t="n">
        <f aca="false">--($F464=--(AV464&gt;AO464))</f>
        <v>0</v>
      </c>
      <c r="BD464" s="5" t="n">
        <f aca="false">--($G464=--(AW464&gt;AP464))</f>
        <v>1</v>
      </c>
      <c r="BE464" s="5" t="n">
        <f aca="false">--($H464=--(AX464&gt;AQ464))</f>
        <v>0</v>
      </c>
      <c r="BF464" s="5" t="n">
        <f aca="false">--($I464=--(AY464&gt;AR464))</f>
        <v>0</v>
      </c>
      <c r="BG464" s="5" t="n">
        <f aca="false">SUM(AZ464:BF464)</f>
        <v>3</v>
      </c>
      <c r="BH464" s="5" t="n">
        <f aca="false">SUM(AE464:AK464)+AB464+AC464+AD464</f>
        <v>4000000000</v>
      </c>
    </row>
    <row r="465" customFormat="false" ht="15" hidden="true" customHeight="false" outlineLevel="0" collapsed="false">
      <c r="A465" s="5" t="n">
        <f aca="false">exit_value_4_usd</f>
        <v>4000000000</v>
      </c>
      <c r="B465" s="2" t="n">
        <f aca="false">ROW()-ROW($B$445)</f>
        <v>20</v>
      </c>
      <c r="C465" s="2" t="n">
        <f aca="false">MOD(QUOTIENT($B465,1),2)</f>
        <v>0</v>
      </c>
      <c r="D465" s="2" t="n">
        <f aca="false">MOD(QUOTIENT($B465,2),2)</f>
        <v>0</v>
      </c>
      <c r="E465" s="2" t="n">
        <f aca="false">MOD(QUOTIENT($B465,4),2)</f>
        <v>1</v>
      </c>
      <c r="F465" s="2" t="n">
        <f aca="false">MOD(QUOTIENT($B465,8),2)</f>
        <v>0</v>
      </c>
      <c r="G465" s="2" t="n">
        <f aca="false">MOD(QUOTIENT($B465,16),2)</f>
        <v>1</v>
      </c>
      <c r="H465" s="2" t="n">
        <f aca="false">MOD(QUOTIENT($B465,32),2)</f>
        <v>0</v>
      </c>
      <c r="I465" s="2" t="n">
        <f aca="false">MOD(QUOTIENT($B465,64),2)</f>
        <v>0</v>
      </c>
      <c r="J465" s="5" t="n">
        <f aca="false">IF($C465=const_zero,MIN(class_series_f_invested_usd,MAX(const_zero,$A465)),const_zero)</f>
        <v>30000000</v>
      </c>
      <c r="K465" s="5" t="n">
        <f aca="false">IF($D465=const_zero,MIN(class_series_e_invested_usd,MAX(const_zero,$A465-SUM($J465:$J465))),const_zero)</f>
        <v>300000000</v>
      </c>
      <c r="L465" s="5" t="n">
        <f aca="false">IF($E465=const_zero,MIN(class_series_d_invested_usd,MAX(const_zero,$A465-SUM($J465:$K465))),const_zero)</f>
        <v>0</v>
      </c>
      <c r="M465" s="5" t="n">
        <f aca="false">IF($F465=const_zero,MIN(class_series_c_invested_usd,MAX(const_zero,$A465-SUM($J465:$L465))),const_zero)</f>
        <v>60000000</v>
      </c>
      <c r="N465" s="5" t="n">
        <f aca="false">IF($G465=const_zero,MIN(class_series_b_invested_usd,MAX(const_zero,$A465-SUM($J465:$M465))),const_zero)</f>
        <v>0</v>
      </c>
      <c r="O465" s="5" t="n">
        <f aca="false">IF($H465=const_zero,MIN(class_series_a_invested_usd,MAX(const_zero,$A465-SUM($J465:$N465))),const_zero)</f>
        <v>15000000</v>
      </c>
      <c r="P465" s="5" t="n">
        <f aca="false">IF($I465=const_zero,MIN(class_seed_invested_usd,MAX(const_zero,$A465-SUM($J465:$O465))),const_zero)</f>
        <v>5000000</v>
      </c>
      <c r="Q465" s="5" t="n">
        <f aca="false">MAX(const_zero,$A465-SUM($J465:$P465))</f>
        <v>3590000000</v>
      </c>
      <c r="R465" s="9" t="n">
        <f aca="false">common_rsa_total+'Pro-Forma'!$B$10+'Pro-Forma'!$B$11+IF($C465=const_one,'Pro-Forma'!$B$5,const_zero)+IF($D465=const_one,'Pro-Forma'!$F$27,const_zero)+IF($E465=const_one,'Pro-Forma'!$F$26,const_zero)+IF($F465=const_one,'Pro-Forma'!$F$25,const_zero)+IF($G465=const_one,'Pro-Forma'!$F$24,const_zero)+IF($H465=const_one,'Pro-Forma'!$F$23,const_zero)+IF($I465=const_one,'Pro-Forma'!$F$22,const_zero)</f>
        <v>14014164.1892672</v>
      </c>
      <c r="S465" s="23" t="b">
        <f aca="false">IF($R465&gt;const_zero,--($Q465&gt;option_strike_usd*$R465),const_zero)</f>
        <v>1</v>
      </c>
      <c r="T465" s="7" t="n">
        <f aca="false">IF($R465&gt;const_zero,IF($S465=const_one,($Q465+option_strike_usd*pre_f_options_issued)/($R465+pre_f_options_issued),$Q465/$R465),const_zero)</f>
        <v>217.540528168832</v>
      </c>
      <c r="U465" s="5" t="n">
        <f aca="false">IF($C465=const_one,'Pro-Forma'!$B$5*$T465,const_zero)</f>
        <v>0</v>
      </c>
      <c r="V465" s="5" t="n">
        <f aca="false">IF($D465=const_one,'Pro-Forma'!$F$27*$T465,const_zero)</f>
        <v>0</v>
      </c>
      <c r="W465" s="5" t="n">
        <f aca="false">IF($E465=const_one,'Pro-Forma'!$F$26*$T465,const_zero)</f>
        <v>377139432.575668</v>
      </c>
      <c r="X465" s="5" t="n">
        <f aca="false">IF($F465=const_one,'Pro-Forma'!$F$25*$T465,const_zero)</f>
        <v>0</v>
      </c>
      <c r="Y465" s="5" t="n">
        <f aca="false">IF($G465=const_one,'Pro-Forma'!$F$24*$T465,const_zero)</f>
        <v>652621584.506497</v>
      </c>
      <c r="Z465" s="5" t="n">
        <f aca="false">IF($H465=const_one,'Pro-Forma'!$F$23*$T465,const_zero)</f>
        <v>0</v>
      </c>
      <c r="AA465" s="5" t="n">
        <f aca="false">IF($I465=const_one,'Pro-Forma'!$F$22*$T465,const_zero)</f>
        <v>0</v>
      </c>
      <c r="AB465" s="5" t="n">
        <f aca="false">('Pro-Forma'!$B$10+'Pro-Forma'!$B$11)*$T465</f>
        <v>61022908.9762625</v>
      </c>
      <c r="AC465" s="5" t="n">
        <f aca="false">common_rsa_total*$T465</f>
        <v>1957864753.51949</v>
      </c>
      <c r="AD465" s="5" t="n">
        <f aca="false">IF($S465=const_one,pre_f_options_issued*($T465-option_strike_usd),const_zero)</f>
        <v>541351320.422081</v>
      </c>
      <c r="AE465" s="5" t="n">
        <f aca="false">J465+U465</f>
        <v>30000000</v>
      </c>
      <c r="AF465" s="5" t="n">
        <f aca="false">K465+V465</f>
        <v>300000000</v>
      </c>
      <c r="AG465" s="5" t="n">
        <f aca="false">L465+W465</f>
        <v>377139432.575668</v>
      </c>
      <c r="AH465" s="5" t="n">
        <f aca="false">M465+X465</f>
        <v>60000000</v>
      </c>
      <c r="AI465" s="5" t="n">
        <f aca="false">N465+Y465</f>
        <v>652621584.506497</v>
      </c>
      <c r="AJ465" s="5" t="n">
        <f aca="false">O465+Z465</f>
        <v>15000000</v>
      </c>
      <c r="AK465" s="5" t="n">
        <f aca="false">P465+AA465</f>
        <v>5000000</v>
      </c>
      <c r="AL465" s="5" t="n">
        <f aca="false">INDEX($AE$445:$AE$572,$B465-$C465*1+const_one)</f>
        <v>30000000</v>
      </c>
      <c r="AM465" s="5" t="n">
        <f aca="false">INDEX($AF$445:$AF$572,$B465-$D465*2+const_one)</f>
        <v>300000000</v>
      </c>
      <c r="AN465" s="5" t="n">
        <f aca="false">INDEX($AG$445:$AG$572,$B465-$E465*4+const_one)</f>
        <v>100000000</v>
      </c>
      <c r="AO465" s="5" t="n">
        <f aca="false">INDEX($AH$445:$AH$572,$B465-$F465*8+const_one)</f>
        <v>60000000</v>
      </c>
      <c r="AP465" s="5" t="n">
        <f aca="false">INDEX($AI$445:$AI$572,$B465-$G465*16+const_one)</f>
        <v>30000000</v>
      </c>
      <c r="AQ465" s="5" t="n">
        <f aca="false">INDEX($AJ$445:$AJ$572,$B465-$H465*32+const_one)</f>
        <v>15000000</v>
      </c>
      <c r="AR465" s="5" t="n">
        <f aca="false">INDEX($AK$445:$AK$572,$B465-$I465*64+const_one)</f>
        <v>5000000</v>
      </c>
      <c r="AS465" s="5" t="n">
        <f aca="false">INDEX($AE$445:$AE$572,$B465+(const_one-$C465)*1+const_one)</f>
        <v>166832156.783322</v>
      </c>
      <c r="AT465" s="5" t="n">
        <f aca="false">INDEX($AF$445:$AF$572,$B465+(const_one-$D465)*2+const_one)</f>
        <v>1054154566.91138</v>
      </c>
      <c r="AU465" s="5" t="n">
        <f aca="false">INDEX($AG$445:$AG$572,$B465+(const_one-$E465)*4+const_one)</f>
        <v>377139432.575668</v>
      </c>
      <c r="AV465" s="5" t="n">
        <f aca="false">INDEX($AH$445:$AH$572,$B465+(const_one-$F465)*8+const_one)</f>
        <v>463462192.264052</v>
      </c>
      <c r="AW465" s="5" t="n">
        <f aca="false">INDEX($AI$445:$AI$572,$B465+(const_one-$G465)*16+const_one)</f>
        <v>652621584.506497</v>
      </c>
      <c r="AX465" s="5" t="n">
        <f aca="false">INDEX($AJ$445:$AJ$572,$B465+(const_one-$H465)*32+const_one)</f>
        <v>838401150.112929</v>
      </c>
      <c r="AY465" s="5" t="n">
        <f aca="false">INDEX($AK$445:$AK$572,$B465+(const_one-$I465)*64+const_one)</f>
        <v>836077099.800766</v>
      </c>
      <c r="AZ465" s="5" t="n">
        <f aca="false">--($C465=--(AS465&gt;AL465))</f>
        <v>0</v>
      </c>
      <c r="BA465" s="5" t="n">
        <f aca="false">--($D465=--(AT465&gt;AM465))</f>
        <v>0</v>
      </c>
      <c r="BB465" s="5" t="n">
        <f aca="false">--($E465=--(AU465&gt;AN465))</f>
        <v>1</v>
      </c>
      <c r="BC465" s="5" t="n">
        <f aca="false">--($F465=--(AV465&gt;AO465))</f>
        <v>0</v>
      </c>
      <c r="BD465" s="5" t="n">
        <f aca="false">--($G465=--(AW465&gt;AP465))</f>
        <v>1</v>
      </c>
      <c r="BE465" s="5" t="n">
        <f aca="false">--($H465=--(AX465&gt;AQ465))</f>
        <v>0</v>
      </c>
      <c r="BF465" s="5" t="n">
        <f aca="false">--($I465=--(AY465&gt;AR465))</f>
        <v>0</v>
      </c>
      <c r="BG465" s="5" t="n">
        <f aca="false">SUM(AZ465:BF465)</f>
        <v>2</v>
      </c>
      <c r="BH465" s="5" t="n">
        <f aca="false">SUM(AE465:AK465)+AB465+AC465+AD465</f>
        <v>4000000000</v>
      </c>
    </row>
    <row r="466" customFormat="false" ht="15" hidden="true" customHeight="false" outlineLevel="0" collapsed="false">
      <c r="A466" s="5" t="n">
        <f aca="false">exit_value_4_usd</f>
        <v>4000000000</v>
      </c>
      <c r="B466" s="2" t="n">
        <f aca="false">ROW()-ROW($B$445)</f>
        <v>21</v>
      </c>
      <c r="C466" s="2" t="n">
        <f aca="false">MOD(QUOTIENT($B466,1),2)</f>
        <v>1</v>
      </c>
      <c r="D466" s="2" t="n">
        <f aca="false">MOD(QUOTIENT($B466,2),2)</f>
        <v>0</v>
      </c>
      <c r="E466" s="2" t="n">
        <f aca="false">MOD(QUOTIENT($B466,4),2)</f>
        <v>1</v>
      </c>
      <c r="F466" s="2" t="n">
        <f aca="false">MOD(QUOTIENT($B466,8),2)</f>
        <v>0</v>
      </c>
      <c r="G466" s="2" t="n">
        <f aca="false">MOD(QUOTIENT($B466,16),2)</f>
        <v>1</v>
      </c>
      <c r="H466" s="2" t="n">
        <f aca="false">MOD(QUOTIENT($B466,32),2)</f>
        <v>0</v>
      </c>
      <c r="I466" s="2" t="n">
        <f aca="false">MOD(QUOTIENT($B466,64),2)</f>
        <v>0</v>
      </c>
      <c r="J466" s="5" t="n">
        <f aca="false">IF($C466=const_zero,MIN(class_series_f_invested_usd,MAX(const_zero,$A466)),const_zero)</f>
        <v>0</v>
      </c>
      <c r="K466" s="5" t="n">
        <f aca="false">IF($D466=const_zero,MIN(class_series_e_invested_usd,MAX(const_zero,$A466-SUM($J466:$J466))),const_zero)</f>
        <v>300000000</v>
      </c>
      <c r="L466" s="5" t="n">
        <f aca="false">IF($E466=const_zero,MIN(class_series_d_invested_usd,MAX(const_zero,$A466-SUM($J466:$K466))),const_zero)</f>
        <v>0</v>
      </c>
      <c r="M466" s="5" t="n">
        <f aca="false">IF($F466=const_zero,MIN(class_series_c_invested_usd,MAX(const_zero,$A466-SUM($J466:$L466))),const_zero)</f>
        <v>60000000</v>
      </c>
      <c r="N466" s="5" t="n">
        <f aca="false">IF($G466=const_zero,MIN(class_series_b_invested_usd,MAX(const_zero,$A466-SUM($J466:$M466))),const_zero)</f>
        <v>0</v>
      </c>
      <c r="O466" s="5" t="n">
        <f aca="false">IF($H466=const_zero,MIN(class_series_a_invested_usd,MAX(const_zero,$A466-SUM($J466:$N466))),const_zero)</f>
        <v>15000000</v>
      </c>
      <c r="P466" s="5" t="n">
        <f aca="false">IF($I466=const_zero,MIN(class_seed_invested_usd,MAX(const_zero,$A466-SUM($J466:$O466))),const_zero)</f>
        <v>5000000</v>
      </c>
      <c r="Q466" s="5" t="n">
        <f aca="false">MAX(const_zero,$A466-SUM($J466:$P466))</f>
        <v>3620000000</v>
      </c>
      <c r="R466" s="9" t="n">
        <f aca="false">common_rsa_total+'Pro-Forma'!$B$10+'Pro-Forma'!$B$11+IF($C466=const_one,'Pro-Forma'!$B$5,const_zero)+IF($D466=const_one,'Pro-Forma'!$F$27,const_zero)+IF($E466=const_one,'Pro-Forma'!$F$26,const_zero)+IF($F466=const_one,'Pro-Forma'!$F$25,const_zero)+IF($G466=const_one,'Pro-Forma'!$F$24,const_zero)+IF($H466=const_one,'Pro-Forma'!$F$23,const_zero)+IF($I466=const_one,'Pro-Forma'!$F$22,const_zero)</f>
        <v>14811432.2584705</v>
      </c>
      <c r="S466" s="23" t="b">
        <f aca="false">IF($R466&gt;const_zero,--($Q466&gt;option_strike_usd*$R466),const_zero)</f>
        <v>1</v>
      </c>
      <c r="T466" s="7" t="n">
        <f aca="false">IF($R466&gt;const_zero,IF($S466=const_one,($Q466+option_strike_usd*pre_f_options_issued)/($R466+pre_f_options_issued),$Q466/$R466),const_zero)</f>
        <v>209.25478296156</v>
      </c>
      <c r="U466" s="5" t="n">
        <f aca="false">IF($C466=const_one,'Pro-Forma'!$B$5*$T466,const_zero)</f>
        <v>166832156.783322</v>
      </c>
      <c r="V466" s="5" t="n">
        <f aca="false">IF($D466=const_one,'Pro-Forma'!$F$27*$T466,const_zero)</f>
        <v>0</v>
      </c>
      <c r="W466" s="5" t="n">
        <f aca="false">IF($E466=const_one,'Pro-Forma'!$F$26*$T466,const_zero)</f>
        <v>362774839.126157</v>
      </c>
      <c r="X466" s="5" t="n">
        <f aca="false">IF($F466=const_one,'Pro-Forma'!$F$25*$T466,const_zero)</f>
        <v>0</v>
      </c>
      <c r="Y466" s="5" t="n">
        <f aca="false">IF($G466=const_one,'Pro-Forma'!$F$24*$T466,const_zero)</f>
        <v>627764348.884681</v>
      </c>
      <c r="Z466" s="5" t="n">
        <f aca="false">IF($H466=const_one,'Pro-Forma'!$F$23*$T466,const_zero)</f>
        <v>0</v>
      </c>
      <c r="AA466" s="5" t="n">
        <f aca="false">IF($I466=const_one,'Pro-Forma'!$F$22*$T466,const_zero)</f>
        <v>0</v>
      </c>
      <c r="AB466" s="5" t="n">
        <f aca="false">('Pro-Forma'!$B$10+'Pro-Forma'!$B$11)*$T466</f>
        <v>58698651.1478938</v>
      </c>
      <c r="AC466" s="5" t="n">
        <f aca="false">common_rsa_total*$T466</f>
        <v>1883293046.65404</v>
      </c>
      <c r="AD466" s="5" t="n">
        <f aca="false">IF($S466=const_one,pre_f_options_issued*($T466-option_strike_usd),const_zero)</f>
        <v>520636957.403901</v>
      </c>
      <c r="AE466" s="5" t="n">
        <f aca="false">J466+U466</f>
        <v>166832156.783322</v>
      </c>
      <c r="AF466" s="5" t="n">
        <f aca="false">K466+V466</f>
        <v>300000000</v>
      </c>
      <c r="AG466" s="5" t="n">
        <f aca="false">L466+W466</f>
        <v>362774839.126157</v>
      </c>
      <c r="AH466" s="5" t="n">
        <f aca="false">M466+X466</f>
        <v>60000000</v>
      </c>
      <c r="AI466" s="5" t="n">
        <f aca="false">N466+Y466</f>
        <v>627764348.884681</v>
      </c>
      <c r="AJ466" s="5" t="n">
        <f aca="false">O466+Z466</f>
        <v>15000000</v>
      </c>
      <c r="AK466" s="5" t="n">
        <f aca="false">P466+AA466</f>
        <v>5000000</v>
      </c>
      <c r="AL466" s="5" t="n">
        <f aca="false">INDEX($AE$445:$AE$572,$B466-$C466*1+const_one)</f>
        <v>30000000</v>
      </c>
      <c r="AM466" s="5" t="n">
        <f aca="false">INDEX($AF$445:$AF$572,$B466-$D466*2+const_one)</f>
        <v>300000000</v>
      </c>
      <c r="AN466" s="5" t="n">
        <f aca="false">INDEX($AG$445:$AG$572,$B466-$E466*4+const_one)</f>
        <v>100000000</v>
      </c>
      <c r="AO466" s="5" t="n">
        <f aca="false">INDEX($AH$445:$AH$572,$B466-$F466*8+const_one)</f>
        <v>60000000</v>
      </c>
      <c r="AP466" s="5" t="n">
        <f aca="false">INDEX($AI$445:$AI$572,$B466-$G466*16+const_one)</f>
        <v>30000000</v>
      </c>
      <c r="AQ466" s="5" t="n">
        <f aca="false">INDEX($AJ$445:$AJ$572,$B466-$H466*32+const_one)</f>
        <v>15000000</v>
      </c>
      <c r="AR466" s="5" t="n">
        <f aca="false">INDEX($AK$445:$AK$572,$B466-$I466*64+const_one)</f>
        <v>5000000</v>
      </c>
      <c r="AS466" s="5" t="n">
        <f aca="false">INDEX($AE$445:$AE$572,$B466+(const_one-$C466)*1+const_one)</f>
        <v>166832156.783322</v>
      </c>
      <c r="AT466" s="5" t="n">
        <f aca="false">INDEX($AF$445:$AF$572,$B466+(const_one-$D466)*2+const_one)</f>
        <v>1026154946.66029</v>
      </c>
      <c r="AU466" s="5" t="n">
        <f aca="false">INDEX($AG$445:$AG$572,$B466+(const_one-$E466)*4+const_one)</f>
        <v>362774839.126157</v>
      </c>
      <c r="AV466" s="5" t="n">
        <f aca="false">INDEX($AH$445:$AH$572,$B466+(const_one-$F466)*8+const_one)</f>
        <v>448369245.020341</v>
      </c>
      <c r="AW466" s="5" t="n">
        <f aca="false">INDEX($AI$445:$AI$572,$B466+(const_one-$G466)*16+const_one)</f>
        <v>627764348.884681</v>
      </c>
      <c r="AX466" s="5" t="n">
        <f aca="false">INDEX($AJ$445:$AJ$572,$B466+(const_one-$H466)*32+const_one)</f>
        <v>815165059.298026</v>
      </c>
      <c r="AY466" s="5" t="n">
        <f aca="false">INDEX($AK$445:$AK$572,$B466+(const_one-$I466)*64+const_one)</f>
        <v>812924055.698582</v>
      </c>
      <c r="AZ466" s="5" t="n">
        <f aca="false">--($C466=--(AS466&gt;AL466))</f>
        <v>1</v>
      </c>
      <c r="BA466" s="5" t="n">
        <f aca="false">--($D466=--(AT466&gt;AM466))</f>
        <v>0</v>
      </c>
      <c r="BB466" s="5" t="n">
        <f aca="false">--($E466=--(AU466&gt;AN466))</f>
        <v>1</v>
      </c>
      <c r="BC466" s="5" t="n">
        <f aca="false">--($F466=--(AV466&gt;AO466))</f>
        <v>0</v>
      </c>
      <c r="BD466" s="5" t="n">
        <f aca="false">--($G466=--(AW466&gt;AP466))</f>
        <v>1</v>
      </c>
      <c r="BE466" s="5" t="n">
        <f aca="false">--($H466=--(AX466&gt;AQ466))</f>
        <v>0</v>
      </c>
      <c r="BF466" s="5" t="n">
        <f aca="false">--($I466=--(AY466&gt;AR466))</f>
        <v>0</v>
      </c>
      <c r="BG466" s="5" t="n">
        <f aca="false">SUM(AZ466:BF466)</f>
        <v>3</v>
      </c>
      <c r="BH466" s="5" t="n">
        <f aca="false">SUM(AE466:AK466)+AB466+AC466+AD466</f>
        <v>4000000000</v>
      </c>
    </row>
    <row r="467" customFormat="false" ht="15" hidden="true" customHeight="false" outlineLevel="0" collapsed="false">
      <c r="A467" s="5" t="n">
        <f aca="false">exit_value_4_usd</f>
        <v>4000000000</v>
      </c>
      <c r="B467" s="2" t="n">
        <f aca="false">ROW()-ROW($B$445)</f>
        <v>22</v>
      </c>
      <c r="C467" s="2" t="n">
        <f aca="false">MOD(QUOTIENT($B467,1),2)</f>
        <v>0</v>
      </c>
      <c r="D467" s="2" t="n">
        <f aca="false">MOD(QUOTIENT($B467,2),2)</f>
        <v>1</v>
      </c>
      <c r="E467" s="2" t="n">
        <f aca="false">MOD(QUOTIENT($B467,4),2)</f>
        <v>1</v>
      </c>
      <c r="F467" s="2" t="n">
        <f aca="false">MOD(QUOTIENT($B467,8),2)</f>
        <v>0</v>
      </c>
      <c r="G467" s="2" t="n">
        <f aca="false">MOD(QUOTIENT($B467,16),2)</f>
        <v>1</v>
      </c>
      <c r="H467" s="2" t="n">
        <f aca="false">MOD(QUOTIENT($B467,32),2)</f>
        <v>0</v>
      </c>
      <c r="I467" s="2" t="n">
        <f aca="false">MOD(QUOTIENT($B467,64),2)</f>
        <v>0</v>
      </c>
      <c r="J467" s="5" t="n">
        <f aca="false">IF($C467=const_zero,MIN(class_series_f_invested_usd,MAX(const_zero,$A467)),const_zero)</f>
        <v>30000000</v>
      </c>
      <c r="K467" s="5" t="n">
        <f aca="false">IF($D467=const_zero,MIN(class_series_e_invested_usd,MAX(const_zero,$A467-SUM($J467:$J467))),const_zero)</f>
        <v>0</v>
      </c>
      <c r="L467" s="5" t="n">
        <f aca="false">IF($E467=const_zero,MIN(class_series_d_invested_usd,MAX(const_zero,$A467-SUM($J467:$K467))),const_zero)</f>
        <v>0</v>
      </c>
      <c r="M467" s="5" t="n">
        <f aca="false">IF($F467=const_zero,MIN(class_series_c_invested_usd,MAX(const_zero,$A467-SUM($J467:$L467))),const_zero)</f>
        <v>60000000</v>
      </c>
      <c r="N467" s="5" t="n">
        <f aca="false">IF($G467=const_zero,MIN(class_series_b_invested_usd,MAX(const_zero,$A467-SUM($J467:$M467))),const_zero)</f>
        <v>0</v>
      </c>
      <c r="O467" s="5" t="n">
        <f aca="false">IF($H467=const_zero,MIN(class_series_a_invested_usd,MAX(const_zero,$A467-SUM($J467:$N467))),const_zero)</f>
        <v>15000000</v>
      </c>
      <c r="P467" s="5" t="n">
        <f aca="false">IF($I467=const_zero,MIN(class_seed_invested_usd,MAX(const_zero,$A467-SUM($J467:$O467))),const_zero)</f>
        <v>5000000</v>
      </c>
      <c r="Q467" s="5" t="n">
        <f aca="false">MAX(const_zero,$A467-SUM($J467:$P467))</f>
        <v>3890000000</v>
      </c>
      <c r="R467" s="9" t="n">
        <f aca="false">common_rsa_total+'Pro-Forma'!$B$10+'Pro-Forma'!$B$11+IF($C467=const_one,'Pro-Forma'!$B$5,const_zero)+IF($D467=const_one,'Pro-Forma'!$F$27,const_zero)+IF($E467=const_one,'Pro-Forma'!$F$26,const_zero)+IF($F467=const_one,'Pro-Forma'!$F$25,const_zero)+IF($G467=const_one,'Pro-Forma'!$F$24,const_zero)+IF($H467=const_one,'Pro-Forma'!$F$23,const_zero)+IF($I467=const_one,'Pro-Forma'!$F$22,const_zero)</f>
        <v>20147484.4666011</v>
      </c>
      <c r="S467" s="23" t="b">
        <f aca="false">IF($R467&gt;const_zero,--($Q467&gt;option_strike_usd*$R467),const_zero)</f>
        <v>1</v>
      </c>
      <c r="T467" s="7" t="n">
        <f aca="false">IF($R467&gt;const_zero,IF($S467=const_one,($Q467+option_strike_usd*pre_f_options_issued)/($R467+pre_f_options_issued),$Q467/$R467),const_zero)</f>
        <v>171.873393079942</v>
      </c>
      <c r="U467" s="5" t="n">
        <f aca="false">IF($C467=const_one,'Pro-Forma'!$B$5*$T467,const_zero)</f>
        <v>0</v>
      </c>
      <c r="V467" s="5" t="n">
        <f aca="false">IF($D467=const_one,'Pro-Forma'!$F$27*$T467,const_zero)</f>
        <v>1054154566.91138</v>
      </c>
      <c r="W467" s="5" t="n">
        <f aca="false">IF($E467=const_one,'Pro-Forma'!$F$26*$T467,const_zero)</f>
        <v>297968541.708777</v>
      </c>
      <c r="X467" s="5" t="n">
        <f aca="false">IF($F467=const_one,'Pro-Forma'!$F$25*$T467,const_zero)</f>
        <v>0</v>
      </c>
      <c r="Y467" s="5" t="n">
        <f aca="false">IF($G467=const_one,'Pro-Forma'!$F$24*$T467,const_zero)</f>
        <v>515620179.239826</v>
      </c>
      <c r="Z467" s="5" t="n">
        <f aca="false">IF($H467=const_one,'Pro-Forma'!$F$23*$T467,const_zero)</f>
        <v>0</v>
      </c>
      <c r="AA467" s="5" t="n">
        <f aca="false">IF($I467=const_one,'Pro-Forma'!$F$22*$T467,const_zero)</f>
        <v>0</v>
      </c>
      <c r="AB467" s="5" t="n">
        <f aca="false">('Pro-Forma'!$B$10+'Pro-Forma'!$B$11)*$T467</f>
        <v>48212691.7206839</v>
      </c>
      <c r="AC467" s="5" t="n">
        <f aca="false">common_rsa_total*$T467</f>
        <v>1546860537.71948</v>
      </c>
      <c r="AD467" s="5" t="n">
        <f aca="false">IF($S467=const_one,pre_f_options_issued*($T467-option_strike_usd),const_zero)</f>
        <v>427183482.699855</v>
      </c>
      <c r="AE467" s="5" t="n">
        <f aca="false">J467+U467</f>
        <v>30000000</v>
      </c>
      <c r="AF467" s="5" t="n">
        <f aca="false">K467+V467</f>
        <v>1054154566.91138</v>
      </c>
      <c r="AG467" s="5" t="n">
        <f aca="false">L467+W467</f>
        <v>297968541.708777</v>
      </c>
      <c r="AH467" s="5" t="n">
        <f aca="false">M467+X467</f>
        <v>60000000</v>
      </c>
      <c r="AI467" s="5" t="n">
        <f aca="false">N467+Y467</f>
        <v>515620179.239826</v>
      </c>
      <c r="AJ467" s="5" t="n">
        <f aca="false">O467+Z467</f>
        <v>15000000</v>
      </c>
      <c r="AK467" s="5" t="n">
        <f aca="false">P467+AA467</f>
        <v>5000000</v>
      </c>
      <c r="AL467" s="5" t="n">
        <f aca="false">INDEX($AE$445:$AE$572,$B467-$C467*1+const_one)</f>
        <v>30000000</v>
      </c>
      <c r="AM467" s="5" t="n">
        <f aca="false">INDEX($AF$445:$AF$572,$B467-$D467*2+const_one)</f>
        <v>300000000</v>
      </c>
      <c r="AN467" s="5" t="n">
        <f aca="false">INDEX($AG$445:$AG$572,$B467-$E467*4+const_one)</f>
        <v>100000000</v>
      </c>
      <c r="AO467" s="5" t="n">
        <f aca="false">INDEX($AH$445:$AH$572,$B467-$F467*8+const_one)</f>
        <v>60000000</v>
      </c>
      <c r="AP467" s="5" t="n">
        <f aca="false">INDEX($AI$445:$AI$572,$B467-$G467*16+const_one)</f>
        <v>30000000</v>
      </c>
      <c r="AQ467" s="5" t="n">
        <f aca="false">INDEX($AJ$445:$AJ$572,$B467-$H467*32+const_one)</f>
        <v>15000000</v>
      </c>
      <c r="AR467" s="5" t="n">
        <f aca="false">INDEX($AK$445:$AK$572,$B467-$I467*64+const_one)</f>
        <v>5000000</v>
      </c>
      <c r="AS467" s="5" t="n">
        <f aca="false">INDEX($AE$445:$AE$572,$B467+(const_one-$C467)*1+const_one)</f>
        <v>133389507.808797</v>
      </c>
      <c r="AT467" s="5" t="n">
        <f aca="false">INDEX($AF$445:$AF$572,$B467+(const_one-$D467)*2+const_one)</f>
        <v>1054154566.91138</v>
      </c>
      <c r="AU467" s="5" t="n">
        <f aca="false">INDEX($AG$445:$AG$572,$B467+(const_one-$E467)*4+const_one)</f>
        <v>297968541.708777</v>
      </c>
      <c r="AV467" s="5" t="n">
        <f aca="false">INDEX($AH$445:$AH$572,$B467+(const_one-$F467)*8+const_one)</f>
        <v>378720666.047278</v>
      </c>
      <c r="AW467" s="5" t="n">
        <f aca="false">INDEX($AI$445:$AI$572,$B467+(const_one-$G467)*16+const_one)</f>
        <v>515620179.239826</v>
      </c>
      <c r="AX467" s="5" t="n">
        <f aca="false">INDEX($AJ$445:$AJ$572,$B467+(const_one-$H467)*32+const_one)</f>
        <v>706664652.388244</v>
      </c>
      <c r="AY467" s="5" t="n">
        <f aca="false">INDEX($AK$445:$AK$572,$B467+(const_one-$I467)*64+const_one)</f>
        <v>704856169.592624</v>
      </c>
      <c r="AZ467" s="5" t="n">
        <f aca="false">--($C467=--(AS467&gt;AL467))</f>
        <v>0</v>
      </c>
      <c r="BA467" s="5" t="n">
        <f aca="false">--($D467=--(AT467&gt;AM467))</f>
        <v>1</v>
      </c>
      <c r="BB467" s="5" t="n">
        <f aca="false">--($E467=--(AU467&gt;AN467))</f>
        <v>1</v>
      </c>
      <c r="BC467" s="5" t="n">
        <f aca="false">--($F467=--(AV467&gt;AO467))</f>
        <v>0</v>
      </c>
      <c r="BD467" s="5" t="n">
        <f aca="false">--($G467=--(AW467&gt;AP467))</f>
        <v>1</v>
      </c>
      <c r="BE467" s="5" t="n">
        <f aca="false">--($H467=--(AX467&gt;AQ467))</f>
        <v>0</v>
      </c>
      <c r="BF467" s="5" t="n">
        <f aca="false">--($I467=--(AY467&gt;AR467))</f>
        <v>0</v>
      </c>
      <c r="BG467" s="5" t="n">
        <f aca="false">SUM(AZ467:BF467)</f>
        <v>3</v>
      </c>
      <c r="BH467" s="5" t="n">
        <f aca="false">SUM(AE467:AK467)+AB467+AC467+AD467</f>
        <v>4000000000</v>
      </c>
    </row>
    <row r="468" customFormat="false" ht="15" hidden="true" customHeight="false" outlineLevel="0" collapsed="false">
      <c r="A468" s="5" t="n">
        <f aca="false">exit_value_4_usd</f>
        <v>4000000000</v>
      </c>
      <c r="B468" s="2" t="n">
        <f aca="false">ROW()-ROW($B$445)</f>
        <v>23</v>
      </c>
      <c r="C468" s="2" t="n">
        <f aca="false">MOD(QUOTIENT($B468,1),2)</f>
        <v>1</v>
      </c>
      <c r="D468" s="2" t="n">
        <f aca="false">MOD(QUOTIENT($B468,2),2)</f>
        <v>1</v>
      </c>
      <c r="E468" s="2" t="n">
        <f aca="false">MOD(QUOTIENT($B468,4),2)</f>
        <v>1</v>
      </c>
      <c r="F468" s="2" t="n">
        <f aca="false">MOD(QUOTIENT($B468,8),2)</f>
        <v>0</v>
      </c>
      <c r="G468" s="2" t="n">
        <f aca="false">MOD(QUOTIENT($B468,16),2)</f>
        <v>1</v>
      </c>
      <c r="H468" s="2" t="n">
        <f aca="false">MOD(QUOTIENT($B468,32),2)</f>
        <v>0</v>
      </c>
      <c r="I468" s="2" t="n">
        <f aca="false">MOD(QUOTIENT($B468,64),2)</f>
        <v>0</v>
      </c>
      <c r="J468" s="5" t="n">
        <f aca="false">IF($C468=const_zero,MIN(class_series_f_invested_usd,MAX(const_zero,$A468)),const_zero)</f>
        <v>0</v>
      </c>
      <c r="K468" s="5" t="n">
        <f aca="false">IF($D468=const_zero,MIN(class_series_e_invested_usd,MAX(const_zero,$A468-SUM($J468:$J468))),const_zero)</f>
        <v>0</v>
      </c>
      <c r="L468" s="5" t="n">
        <f aca="false">IF($E468=const_zero,MIN(class_series_d_invested_usd,MAX(const_zero,$A468-SUM($J468:$K468))),const_zero)</f>
        <v>0</v>
      </c>
      <c r="M468" s="5" t="n">
        <f aca="false">IF($F468=const_zero,MIN(class_series_c_invested_usd,MAX(const_zero,$A468-SUM($J468:$L468))),const_zero)</f>
        <v>60000000</v>
      </c>
      <c r="N468" s="5" t="n">
        <f aca="false">IF($G468=const_zero,MIN(class_series_b_invested_usd,MAX(const_zero,$A468-SUM($J468:$M468))),const_zero)</f>
        <v>0</v>
      </c>
      <c r="O468" s="5" t="n">
        <f aca="false">IF($H468=const_zero,MIN(class_series_a_invested_usd,MAX(const_zero,$A468-SUM($J468:$N468))),const_zero)</f>
        <v>15000000</v>
      </c>
      <c r="P468" s="5" t="n">
        <f aca="false">IF($I468=const_zero,MIN(class_seed_invested_usd,MAX(const_zero,$A468-SUM($J468:$O468))),const_zero)</f>
        <v>5000000</v>
      </c>
      <c r="Q468" s="5" t="n">
        <f aca="false">MAX(const_zero,$A468-SUM($J468:$P468))</f>
        <v>3920000000</v>
      </c>
      <c r="R468" s="9" t="n">
        <f aca="false">common_rsa_total+'Pro-Forma'!$B$10+'Pro-Forma'!$B$11+IF($C468=const_one,'Pro-Forma'!$B$5,const_zero)+IF($D468=const_one,'Pro-Forma'!$F$27,const_zero)+IF($E468=const_one,'Pro-Forma'!$F$26,const_zero)+IF($F468=const_one,'Pro-Forma'!$F$25,const_zero)+IF($G468=const_one,'Pro-Forma'!$F$24,const_zero)+IF($H468=const_one,'Pro-Forma'!$F$23,const_zero)+IF($I468=const_one,'Pro-Forma'!$F$22,const_zero)</f>
        <v>20944752.5358044</v>
      </c>
      <c r="S468" s="23" t="b">
        <f aca="false">IF($R468&gt;const_zero,--($Q468&gt;option_strike_usd*$R468),const_zero)</f>
        <v>1</v>
      </c>
      <c r="T468" s="7" t="n">
        <f aca="false">IF($R468&gt;const_zero,IF($S468=const_one,($Q468+option_strike_usd*pre_f_options_issued)/($R468+pre_f_options_issued),$Q468/$R468),const_zero)</f>
        <v>167.308227886374</v>
      </c>
      <c r="U468" s="5" t="n">
        <f aca="false">IF($C468=const_one,'Pro-Forma'!$B$5*$T468,const_zero)</f>
        <v>133389507.808797</v>
      </c>
      <c r="V468" s="5" t="n">
        <f aca="false">IF($D468=const_one,'Pro-Forma'!$F$27*$T468,const_zero)</f>
        <v>1026154946.66029</v>
      </c>
      <c r="W468" s="5" t="n">
        <f aca="false">IF($E468=const_one,'Pro-Forma'!$F$26*$T468,const_zero)</f>
        <v>290054136.86105</v>
      </c>
      <c r="X468" s="5" t="n">
        <f aca="false">IF($F468=const_one,'Pro-Forma'!$F$25*$T468,const_zero)</f>
        <v>0</v>
      </c>
      <c r="Y468" s="5" t="n">
        <f aca="false">IF($G468=const_one,'Pro-Forma'!$F$24*$T468,const_zero)</f>
        <v>501924683.659122</v>
      </c>
      <c r="Z468" s="5" t="n">
        <f aca="false">IF($H468=const_one,'Pro-Forma'!$F$23*$T468,const_zero)</f>
        <v>0</v>
      </c>
      <c r="AA468" s="5" t="n">
        <f aca="false">IF($I468=const_one,'Pro-Forma'!$F$22*$T468,const_zero)</f>
        <v>0</v>
      </c>
      <c r="AB468" s="5" t="n">
        <f aca="false">('Pro-Forma'!$B$10+'Pro-Forma'!$B$11)*$T468</f>
        <v>46932104.317437</v>
      </c>
      <c r="AC468" s="5" t="n">
        <f aca="false">common_rsa_total*$T468</f>
        <v>1505774050.97737</v>
      </c>
      <c r="AD468" s="5" t="n">
        <f aca="false">IF($S468=const_one,pre_f_options_issued*($T468-option_strike_usd),const_zero)</f>
        <v>415770569.715935</v>
      </c>
      <c r="AE468" s="5" t="n">
        <f aca="false">J468+U468</f>
        <v>133389507.808797</v>
      </c>
      <c r="AF468" s="5" t="n">
        <f aca="false">K468+V468</f>
        <v>1026154946.66029</v>
      </c>
      <c r="AG468" s="5" t="n">
        <f aca="false">L468+W468</f>
        <v>290054136.86105</v>
      </c>
      <c r="AH468" s="5" t="n">
        <f aca="false">M468+X468</f>
        <v>60000000</v>
      </c>
      <c r="AI468" s="5" t="n">
        <f aca="false">N468+Y468</f>
        <v>501924683.659122</v>
      </c>
      <c r="AJ468" s="5" t="n">
        <f aca="false">O468+Z468</f>
        <v>15000000</v>
      </c>
      <c r="AK468" s="5" t="n">
        <f aca="false">P468+AA468</f>
        <v>5000000</v>
      </c>
      <c r="AL468" s="5" t="n">
        <f aca="false">INDEX($AE$445:$AE$572,$B468-$C468*1+const_one)</f>
        <v>30000000</v>
      </c>
      <c r="AM468" s="5" t="n">
        <f aca="false">INDEX($AF$445:$AF$572,$B468-$D468*2+const_one)</f>
        <v>300000000</v>
      </c>
      <c r="AN468" s="5" t="n">
        <f aca="false">INDEX($AG$445:$AG$572,$B468-$E468*4+const_one)</f>
        <v>100000000</v>
      </c>
      <c r="AO468" s="5" t="n">
        <f aca="false">INDEX($AH$445:$AH$572,$B468-$F468*8+const_one)</f>
        <v>60000000</v>
      </c>
      <c r="AP468" s="5" t="n">
        <f aca="false">INDEX($AI$445:$AI$572,$B468-$G468*16+const_one)</f>
        <v>30000000</v>
      </c>
      <c r="AQ468" s="5" t="n">
        <f aca="false">INDEX($AJ$445:$AJ$572,$B468-$H468*32+const_one)</f>
        <v>15000000</v>
      </c>
      <c r="AR468" s="5" t="n">
        <f aca="false">INDEX($AK$445:$AK$572,$B468-$I468*64+const_one)</f>
        <v>5000000</v>
      </c>
      <c r="AS468" s="5" t="n">
        <f aca="false">INDEX($AE$445:$AE$572,$B468+(const_one-$C468)*1+const_one)</f>
        <v>133389507.808797</v>
      </c>
      <c r="AT468" s="5" t="n">
        <f aca="false">INDEX($AF$445:$AF$572,$B468+(const_one-$D468)*2+const_one)</f>
        <v>1026154946.66029</v>
      </c>
      <c r="AU468" s="5" t="n">
        <f aca="false">INDEX($AG$445:$AG$572,$B468+(const_one-$E468)*4+const_one)</f>
        <v>290054136.86105</v>
      </c>
      <c r="AV468" s="5" t="n">
        <f aca="false">INDEX($AH$445:$AH$572,$B468+(const_one-$F468)*8+const_one)</f>
        <v>369823622.29078</v>
      </c>
      <c r="AW468" s="5" t="n">
        <f aca="false">INDEX($AI$445:$AI$572,$B468+(const_one-$G468)*16+const_one)</f>
        <v>501924683.659122</v>
      </c>
      <c r="AX468" s="5" t="n">
        <f aca="false">INDEX($AJ$445:$AJ$572,$B468+(const_one-$H468)*32+const_one)</f>
        <v>692131175.169082</v>
      </c>
      <c r="AY468" s="5" t="n">
        <f aca="false">INDEX($AK$445:$AK$572,$B468+(const_one-$I468)*64+const_one)</f>
        <v>690373381.708335</v>
      </c>
      <c r="AZ468" s="5" t="n">
        <f aca="false">--($C468=--(AS468&gt;AL468))</f>
        <v>1</v>
      </c>
      <c r="BA468" s="5" t="n">
        <f aca="false">--($D468=--(AT468&gt;AM468))</f>
        <v>1</v>
      </c>
      <c r="BB468" s="5" t="n">
        <f aca="false">--($E468=--(AU468&gt;AN468))</f>
        <v>1</v>
      </c>
      <c r="BC468" s="5" t="n">
        <f aca="false">--($F468=--(AV468&gt;AO468))</f>
        <v>0</v>
      </c>
      <c r="BD468" s="5" t="n">
        <f aca="false">--($G468=--(AW468&gt;AP468))</f>
        <v>1</v>
      </c>
      <c r="BE468" s="5" t="n">
        <f aca="false">--($H468=--(AX468&gt;AQ468))</f>
        <v>0</v>
      </c>
      <c r="BF468" s="5" t="n">
        <f aca="false">--($I468=--(AY468&gt;AR468))</f>
        <v>0</v>
      </c>
      <c r="BG468" s="5" t="n">
        <f aca="false">SUM(AZ468:BF468)</f>
        <v>4</v>
      </c>
      <c r="BH468" s="5" t="n">
        <f aca="false">SUM(AE468:AK468)+AB468+AC468+AD468</f>
        <v>4000000000</v>
      </c>
    </row>
    <row r="469" customFormat="false" ht="15" hidden="true" customHeight="false" outlineLevel="0" collapsed="false">
      <c r="A469" s="5" t="n">
        <f aca="false">exit_value_4_usd</f>
        <v>4000000000</v>
      </c>
      <c r="B469" s="2" t="n">
        <f aca="false">ROW()-ROW($B$445)</f>
        <v>24</v>
      </c>
      <c r="C469" s="2" t="n">
        <f aca="false">MOD(QUOTIENT($B469,1),2)</f>
        <v>0</v>
      </c>
      <c r="D469" s="2" t="n">
        <f aca="false">MOD(QUOTIENT($B469,2),2)</f>
        <v>0</v>
      </c>
      <c r="E469" s="2" t="n">
        <f aca="false">MOD(QUOTIENT($B469,4),2)</f>
        <v>0</v>
      </c>
      <c r="F469" s="2" t="n">
        <f aca="false">MOD(QUOTIENT($B469,8),2)</f>
        <v>1</v>
      </c>
      <c r="G469" s="2" t="n">
        <f aca="false">MOD(QUOTIENT($B469,16),2)</f>
        <v>1</v>
      </c>
      <c r="H469" s="2" t="n">
        <f aca="false">MOD(QUOTIENT($B469,32),2)</f>
        <v>0</v>
      </c>
      <c r="I469" s="2" t="n">
        <f aca="false">MOD(QUOTIENT($B469,64),2)</f>
        <v>0</v>
      </c>
      <c r="J469" s="5" t="n">
        <f aca="false">IF($C469=const_zero,MIN(class_series_f_invested_usd,MAX(const_zero,$A469)),const_zero)</f>
        <v>30000000</v>
      </c>
      <c r="K469" s="5" t="n">
        <f aca="false">IF($D469=const_zero,MIN(class_series_e_invested_usd,MAX(const_zero,$A469-SUM($J469:$J469))),const_zero)</f>
        <v>300000000</v>
      </c>
      <c r="L469" s="5" t="n">
        <f aca="false">IF($E469=const_zero,MIN(class_series_d_invested_usd,MAX(const_zero,$A469-SUM($J469:$K469))),const_zero)</f>
        <v>100000000</v>
      </c>
      <c r="M469" s="5" t="n">
        <f aca="false">IF($F469=const_zero,MIN(class_series_c_invested_usd,MAX(const_zero,$A469-SUM($J469:$L469))),const_zero)</f>
        <v>0</v>
      </c>
      <c r="N469" s="5" t="n">
        <f aca="false">IF($G469=const_zero,MIN(class_series_b_invested_usd,MAX(const_zero,$A469-SUM($J469:$M469))),const_zero)</f>
        <v>0</v>
      </c>
      <c r="O469" s="5" t="n">
        <f aca="false">IF($H469=const_zero,MIN(class_series_a_invested_usd,MAX(const_zero,$A469-SUM($J469:$N469))),const_zero)</f>
        <v>15000000</v>
      </c>
      <c r="P469" s="5" t="n">
        <f aca="false">IF($I469=const_zero,MIN(class_seed_invested_usd,MAX(const_zero,$A469-SUM($J469:$O469))),const_zero)</f>
        <v>5000000</v>
      </c>
      <c r="Q469" s="5" t="n">
        <f aca="false">MAX(const_zero,$A469-SUM($J469:$P469))</f>
        <v>3550000000</v>
      </c>
      <c r="R469" s="9" t="n">
        <f aca="false">common_rsa_total+'Pro-Forma'!$B$10+'Pro-Forma'!$B$11+IF($C469=const_one,'Pro-Forma'!$B$5,const_zero)+IF($D469=const_one,'Pro-Forma'!$F$27,const_zero)+IF($E469=const_one,'Pro-Forma'!$F$26,const_zero)+IF($F469=const_one,'Pro-Forma'!$F$25,const_zero)+IF($G469=const_one,'Pro-Forma'!$F$24,const_zero)+IF($H469=const_one,'Pro-Forma'!$F$23,const_zero)+IF($I469=const_one,'Pro-Forma'!$F$22,const_zero)</f>
        <v>14680512.8289884</v>
      </c>
      <c r="S469" s="23" t="b">
        <f aca="false">IF($R469&gt;const_zero,--($Q469&gt;option_strike_usd*$R469),const_zero)</f>
        <v>1</v>
      </c>
      <c r="T469" s="7" t="n">
        <f aca="false">IF($R469&gt;const_zero,IF($S469=const_one,($Q469+option_strike_usd*pre_f_options_issued)/($R469+pre_f_options_issued),$Q469/$R469),const_zero)</f>
        <v>206.774968556581</v>
      </c>
      <c r="U469" s="5" t="n">
        <f aca="false">IF($C469=const_one,'Pro-Forma'!$B$5*$T469,const_zero)</f>
        <v>0</v>
      </c>
      <c r="V469" s="5" t="n">
        <f aca="false">IF($D469=const_one,'Pro-Forma'!$F$27*$T469,const_zero)</f>
        <v>0</v>
      </c>
      <c r="W469" s="5" t="n">
        <f aca="false">IF($E469=const_one,'Pro-Forma'!$F$26*$T469,const_zero)</f>
        <v>0</v>
      </c>
      <c r="X469" s="5" t="n">
        <f aca="false">IF($F469=const_one,'Pro-Forma'!$F$25*$T469,const_zero)</f>
        <v>496259924.535794</v>
      </c>
      <c r="Y469" s="5" t="n">
        <f aca="false">IF($G469=const_one,'Pro-Forma'!$F$24*$T469,const_zero)</f>
        <v>620324905.669742</v>
      </c>
      <c r="Z469" s="5" t="n">
        <f aca="false">IF($H469=const_one,'Pro-Forma'!$F$23*$T469,const_zero)</f>
        <v>0</v>
      </c>
      <c r="AA469" s="5" t="n">
        <f aca="false">IF($I469=const_one,'Pro-Forma'!$F$22*$T469,const_zero)</f>
        <v>0</v>
      </c>
      <c r="AB469" s="5" t="n">
        <f aca="false">('Pro-Forma'!$B$10+'Pro-Forma'!$B$11)*$T469</f>
        <v>58003031.3937869</v>
      </c>
      <c r="AC469" s="5" t="n">
        <f aca="false">common_rsa_total*$T469</f>
        <v>1860974717.00923</v>
      </c>
      <c r="AD469" s="5" t="n">
        <f aca="false">IF($S469=const_one,pre_f_options_issued*($T469-option_strike_usd),const_zero)</f>
        <v>514437421.391452</v>
      </c>
      <c r="AE469" s="5" t="n">
        <f aca="false">J469+U469</f>
        <v>30000000</v>
      </c>
      <c r="AF469" s="5" t="n">
        <f aca="false">K469+V469</f>
        <v>300000000</v>
      </c>
      <c r="AG469" s="5" t="n">
        <f aca="false">L469+W469</f>
        <v>100000000</v>
      </c>
      <c r="AH469" s="5" t="n">
        <f aca="false">M469+X469</f>
        <v>496259924.535794</v>
      </c>
      <c r="AI469" s="5" t="n">
        <f aca="false">N469+Y469</f>
        <v>620324905.669742</v>
      </c>
      <c r="AJ469" s="5" t="n">
        <f aca="false">O469+Z469</f>
        <v>15000000</v>
      </c>
      <c r="AK469" s="5" t="n">
        <f aca="false">P469+AA469</f>
        <v>5000000</v>
      </c>
      <c r="AL469" s="5" t="n">
        <f aca="false">INDEX($AE$445:$AE$572,$B469-$C469*1+const_one)</f>
        <v>30000000</v>
      </c>
      <c r="AM469" s="5" t="n">
        <f aca="false">INDEX($AF$445:$AF$572,$B469-$D469*2+const_one)</f>
        <v>300000000</v>
      </c>
      <c r="AN469" s="5" t="n">
        <f aca="false">INDEX($AG$445:$AG$572,$B469-$E469*4+const_one)</f>
        <v>100000000</v>
      </c>
      <c r="AO469" s="5" t="n">
        <f aca="false">INDEX($AH$445:$AH$572,$B469-$F469*8+const_one)</f>
        <v>60000000</v>
      </c>
      <c r="AP469" s="5" t="n">
        <f aca="false">INDEX($AI$445:$AI$572,$B469-$G469*16+const_one)</f>
        <v>30000000</v>
      </c>
      <c r="AQ469" s="5" t="n">
        <f aca="false">INDEX($AJ$445:$AJ$572,$B469-$H469*32+const_one)</f>
        <v>15000000</v>
      </c>
      <c r="AR469" s="5" t="n">
        <f aca="false">INDEX($AK$445:$AK$572,$B469-$I469*64+const_one)</f>
        <v>5000000</v>
      </c>
      <c r="AS469" s="5" t="n">
        <f aca="false">INDEX($AE$445:$AE$572,$B469+(const_one-$C469)*1+const_one)</f>
        <v>158874606.053752</v>
      </c>
      <c r="AT469" s="5" t="n">
        <f aca="false">INDEX($AF$445:$AF$572,$B469+(const_one-$D469)*2+const_one)</f>
        <v>1013501995.17475</v>
      </c>
      <c r="AU469" s="5" t="n">
        <f aca="false">INDEX($AG$445:$AG$572,$B469+(const_one-$E469)*4+const_one)</f>
        <v>334784108.356823</v>
      </c>
      <c r="AV469" s="5" t="n">
        <f aca="false">INDEX($AH$445:$AH$572,$B469+(const_one-$F469)*8+const_one)</f>
        <v>496259924.535794</v>
      </c>
      <c r="AW469" s="5" t="n">
        <f aca="false">INDEX($AI$445:$AI$572,$B469+(const_one-$G469)*16+const_one)</f>
        <v>620324905.669742</v>
      </c>
      <c r="AX469" s="5" t="n">
        <f aca="false">INDEX($AJ$445:$AJ$572,$B469+(const_one-$H469)*32+const_one)</f>
        <v>804196915.442264</v>
      </c>
      <c r="AY469" s="5" t="n">
        <f aca="false">INDEX($AK$445:$AK$572,$B469+(const_one-$I469)*64+const_one)</f>
        <v>801942684.424906</v>
      </c>
      <c r="AZ469" s="5" t="n">
        <f aca="false">--($C469=--(AS469&gt;AL469))</f>
        <v>0</v>
      </c>
      <c r="BA469" s="5" t="n">
        <f aca="false">--($D469=--(AT469&gt;AM469))</f>
        <v>0</v>
      </c>
      <c r="BB469" s="5" t="n">
        <f aca="false">--($E469=--(AU469&gt;AN469))</f>
        <v>0</v>
      </c>
      <c r="BC469" s="5" t="n">
        <f aca="false">--($F469=--(AV469&gt;AO469))</f>
        <v>1</v>
      </c>
      <c r="BD469" s="5" t="n">
        <f aca="false">--($G469=--(AW469&gt;AP469))</f>
        <v>1</v>
      </c>
      <c r="BE469" s="5" t="n">
        <f aca="false">--($H469=--(AX469&gt;AQ469))</f>
        <v>0</v>
      </c>
      <c r="BF469" s="5" t="n">
        <f aca="false">--($I469=--(AY469&gt;AR469))</f>
        <v>0</v>
      </c>
      <c r="BG469" s="5" t="n">
        <f aca="false">SUM(AZ469:BF469)</f>
        <v>2</v>
      </c>
      <c r="BH469" s="5" t="n">
        <f aca="false">SUM(AE469:AK469)+AB469+AC469+AD469</f>
        <v>4000000000</v>
      </c>
    </row>
    <row r="470" customFormat="false" ht="15" hidden="true" customHeight="false" outlineLevel="0" collapsed="false">
      <c r="A470" s="5" t="n">
        <f aca="false">exit_value_4_usd</f>
        <v>4000000000</v>
      </c>
      <c r="B470" s="2" t="n">
        <f aca="false">ROW()-ROW($B$445)</f>
        <v>25</v>
      </c>
      <c r="C470" s="2" t="n">
        <f aca="false">MOD(QUOTIENT($B470,1),2)</f>
        <v>1</v>
      </c>
      <c r="D470" s="2" t="n">
        <f aca="false">MOD(QUOTIENT($B470,2),2)</f>
        <v>0</v>
      </c>
      <c r="E470" s="2" t="n">
        <f aca="false">MOD(QUOTIENT($B470,4),2)</f>
        <v>0</v>
      </c>
      <c r="F470" s="2" t="n">
        <f aca="false">MOD(QUOTIENT($B470,8),2)</f>
        <v>1</v>
      </c>
      <c r="G470" s="2" t="n">
        <f aca="false">MOD(QUOTIENT($B470,16),2)</f>
        <v>1</v>
      </c>
      <c r="H470" s="2" t="n">
        <f aca="false">MOD(QUOTIENT($B470,32),2)</f>
        <v>0</v>
      </c>
      <c r="I470" s="2" t="n">
        <f aca="false">MOD(QUOTIENT($B470,64),2)</f>
        <v>0</v>
      </c>
      <c r="J470" s="5" t="n">
        <f aca="false">IF($C470=const_zero,MIN(class_series_f_invested_usd,MAX(const_zero,$A470)),const_zero)</f>
        <v>0</v>
      </c>
      <c r="K470" s="5" t="n">
        <f aca="false">IF($D470=const_zero,MIN(class_series_e_invested_usd,MAX(const_zero,$A470-SUM($J470:$J470))),const_zero)</f>
        <v>300000000</v>
      </c>
      <c r="L470" s="5" t="n">
        <f aca="false">IF($E470=const_zero,MIN(class_series_d_invested_usd,MAX(const_zero,$A470-SUM($J470:$K470))),const_zero)</f>
        <v>100000000</v>
      </c>
      <c r="M470" s="5" t="n">
        <f aca="false">IF($F470=const_zero,MIN(class_series_c_invested_usd,MAX(const_zero,$A470-SUM($J470:$L470))),const_zero)</f>
        <v>0</v>
      </c>
      <c r="N470" s="5" t="n">
        <f aca="false">IF($G470=const_zero,MIN(class_series_b_invested_usd,MAX(const_zero,$A470-SUM($J470:$M470))),const_zero)</f>
        <v>0</v>
      </c>
      <c r="O470" s="5" t="n">
        <f aca="false">IF($H470=const_zero,MIN(class_series_a_invested_usd,MAX(const_zero,$A470-SUM($J470:$N470))),const_zero)</f>
        <v>15000000</v>
      </c>
      <c r="P470" s="5" t="n">
        <f aca="false">IF($I470=const_zero,MIN(class_seed_invested_usd,MAX(const_zero,$A470-SUM($J470:$O470))),const_zero)</f>
        <v>5000000</v>
      </c>
      <c r="Q470" s="5" t="n">
        <f aca="false">MAX(const_zero,$A470-SUM($J470:$P470))</f>
        <v>3580000000</v>
      </c>
      <c r="R470" s="9" t="n">
        <f aca="false">common_rsa_total+'Pro-Forma'!$B$10+'Pro-Forma'!$B$11+IF($C470=const_one,'Pro-Forma'!$B$5,const_zero)+IF($D470=const_one,'Pro-Forma'!$F$27,const_zero)+IF($E470=const_one,'Pro-Forma'!$F$26,const_zero)+IF($F470=const_one,'Pro-Forma'!$F$25,const_zero)+IF($G470=const_one,'Pro-Forma'!$F$24,const_zero)+IF($H470=const_one,'Pro-Forma'!$F$23,const_zero)+IF($I470=const_one,'Pro-Forma'!$F$22,const_zero)</f>
        <v>15477780.8981917</v>
      </c>
      <c r="S470" s="23" t="b">
        <f aca="false">IF($R470&gt;const_zero,--($Q470&gt;option_strike_usd*$R470),const_zero)</f>
        <v>1</v>
      </c>
      <c r="T470" s="7" t="n">
        <f aca="false">IF($R470&gt;const_zero,IF($S470=const_one,($Q470+option_strike_usd*pre_f_options_issued)/($R470+pre_f_options_issued),$Q470/$R470),const_zero)</f>
        <v>199.273760220337</v>
      </c>
      <c r="U470" s="5" t="n">
        <f aca="false">IF($C470=const_one,'Pro-Forma'!$B$5*$T470,const_zero)</f>
        <v>158874606.053752</v>
      </c>
      <c r="V470" s="5" t="n">
        <f aca="false">IF($D470=const_one,'Pro-Forma'!$F$27*$T470,const_zero)</f>
        <v>0</v>
      </c>
      <c r="W470" s="5" t="n">
        <f aca="false">IF($E470=const_one,'Pro-Forma'!$F$26*$T470,const_zero)</f>
        <v>0</v>
      </c>
      <c r="X470" s="5" t="n">
        <f aca="false">IF($F470=const_one,'Pro-Forma'!$F$25*$T470,const_zero)</f>
        <v>478257024.528808</v>
      </c>
      <c r="Y470" s="5" t="n">
        <f aca="false">IF($G470=const_one,'Pro-Forma'!$F$24*$T470,const_zero)</f>
        <v>597821280.66101</v>
      </c>
      <c r="Z470" s="5" t="n">
        <f aca="false">IF($H470=const_one,'Pro-Forma'!$F$23*$T470,const_zero)</f>
        <v>0</v>
      </c>
      <c r="AA470" s="5" t="n">
        <f aca="false">IF($I470=const_one,'Pro-Forma'!$F$22*$T470,const_zero)</f>
        <v>0</v>
      </c>
      <c r="AB470" s="5" t="n">
        <f aca="false">('Pro-Forma'!$B$10+'Pro-Forma'!$B$11)*$T470</f>
        <v>55898846.222556</v>
      </c>
      <c r="AC470" s="5" t="n">
        <f aca="false">common_rsa_total*$T470</f>
        <v>1793463841.98303</v>
      </c>
      <c r="AD470" s="5" t="n">
        <f aca="false">IF($S470=const_one,pre_f_options_issued*($T470-option_strike_usd),const_zero)</f>
        <v>495684400.550842</v>
      </c>
      <c r="AE470" s="5" t="n">
        <f aca="false">J470+U470</f>
        <v>158874606.053752</v>
      </c>
      <c r="AF470" s="5" t="n">
        <f aca="false">K470+V470</f>
        <v>300000000</v>
      </c>
      <c r="AG470" s="5" t="n">
        <f aca="false">L470+W470</f>
        <v>100000000</v>
      </c>
      <c r="AH470" s="5" t="n">
        <f aca="false">M470+X470</f>
        <v>478257024.528808</v>
      </c>
      <c r="AI470" s="5" t="n">
        <f aca="false">N470+Y470</f>
        <v>597821280.66101</v>
      </c>
      <c r="AJ470" s="5" t="n">
        <f aca="false">O470+Z470</f>
        <v>15000000</v>
      </c>
      <c r="AK470" s="5" t="n">
        <f aca="false">P470+AA470</f>
        <v>5000000</v>
      </c>
      <c r="AL470" s="5" t="n">
        <f aca="false">INDEX($AE$445:$AE$572,$B470-$C470*1+const_one)</f>
        <v>30000000</v>
      </c>
      <c r="AM470" s="5" t="n">
        <f aca="false">INDEX($AF$445:$AF$572,$B470-$D470*2+const_one)</f>
        <v>300000000</v>
      </c>
      <c r="AN470" s="5" t="n">
        <f aca="false">INDEX($AG$445:$AG$572,$B470-$E470*4+const_one)</f>
        <v>100000000</v>
      </c>
      <c r="AO470" s="5" t="n">
        <f aca="false">INDEX($AH$445:$AH$572,$B470-$F470*8+const_one)</f>
        <v>60000000</v>
      </c>
      <c r="AP470" s="5" t="n">
        <f aca="false">INDEX($AI$445:$AI$572,$B470-$G470*16+const_one)</f>
        <v>30000000</v>
      </c>
      <c r="AQ470" s="5" t="n">
        <f aca="false">INDEX($AJ$445:$AJ$572,$B470-$H470*32+const_one)</f>
        <v>15000000</v>
      </c>
      <c r="AR470" s="5" t="n">
        <f aca="false">INDEX($AK$445:$AK$572,$B470-$I470*64+const_one)</f>
        <v>5000000</v>
      </c>
      <c r="AS470" s="5" t="n">
        <f aca="false">INDEX($AE$445:$AE$572,$B470+(const_one-$C470)*1+const_one)</f>
        <v>158874606.053752</v>
      </c>
      <c r="AT470" s="5" t="n">
        <f aca="false">INDEX($AF$445:$AF$572,$B470+(const_one-$D470)*2+const_one)</f>
        <v>987620424.442506</v>
      </c>
      <c r="AU470" s="5" t="n">
        <f aca="false">INDEX($AG$445:$AG$572,$B470+(const_one-$E470)*4+const_one)</f>
        <v>323881646.473624</v>
      </c>
      <c r="AV470" s="5" t="n">
        <f aca="false">INDEX($AH$445:$AH$572,$B470+(const_one-$F470)*8+const_one)</f>
        <v>478257024.528808</v>
      </c>
      <c r="AW470" s="5" t="n">
        <f aca="false">INDEX($AI$445:$AI$572,$B470+(const_one-$G470)*16+const_one)</f>
        <v>597821280.66101</v>
      </c>
      <c r="AX470" s="5" t="n">
        <f aca="false">INDEX($AJ$445:$AJ$572,$B470+(const_one-$H470)*32+const_one)</f>
        <v>782821460.422908</v>
      </c>
      <c r="AY470" s="5" t="n">
        <f aca="false">INDEX($AK$445:$AK$572,$B470+(const_one-$I470)*64+const_one)</f>
        <v>780645445.244526</v>
      </c>
      <c r="AZ470" s="5" t="n">
        <f aca="false">--($C470=--(AS470&gt;AL470))</f>
        <v>1</v>
      </c>
      <c r="BA470" s="5" t="n">
        <f aca="false">--($D470=--(AT470&gt;AM470))</f>
        <v>0</v>
      </c>
      <c r="BB470" s="5" t="n">
        <f aca="false">--($E470=--(AU470&gt;AN470))</f>
        <v>0</v>
      </c>
      <c r="BC470" s="5" t="n">
        <f aca="false">--($F470=--(AV470&gt;AO470))</f>
        <v>1</v>
      </c>
      <c r="BD470" s="5" t="n">
        <f aca="false">--($G470=--(AW470&gt;AP470))</f>
        <v>1</v>
      </c>
      <c r="BE470" s="5" t="n">
        <f aca="false">--($H470=--(AX470&gt;AQ470))</f>
        <v>0</v>
      </c>
      <c r="BF470" s="5" t="n">
        <f aca="false">--($I470=--(AY470&gt;AR470))</f>
        <v>0</v>
      </c>
      <c r="BG470" s="5" t="n">
        <f aca="false">SUM(AZ470:BF470)</f>
        <v>3</v>
      </c>
      <c r="BH470" s="5" t="n">
        <f aca="false">SUM(AE470:AK470)+AB470+AC470+AD470</f>
        <v>4000000000</v>
      </c>
    </row>
    <row r="471" customFormat="false" ht="15" hidden="true" customHeight="false" outlineLevel="0" collapsed="false">
      <c r="A471" s="5" t="n">
        <f aca="false">exit_value_4_usd</f>
        <v>4000000000</v>
      </c>
      <c r="B471" s="2" t="n">
        <f aca="false">ROW()-ROW($B$445)</f>
        <v>26</v>
      </c>
      <c r="C471" s="2" t="n">
        <f aca="false">MOD(QUOTIENT($B471,1),2)</f>
        <v>0</v>
      </c>
      <c r="D471" s="2" t="n">
        <f aca="false">MOD(QUOTIENT($B471,2),2)</f>
        <v>1</v>
      </c>
      <c r="E471" s="2" t="n">
        <f aca="false">MOD(QUOTIENT($B471,4),2)</f>
        <v>0</v>
      </c>
      <c r="F471" s="2" t="n">
        <f aca="false">MOD(QUOTIENT($B471,8),2)</f>
        <v>1</v>
      </c>
      <c r="G471" s="2" t="n">
        <f aca="false">MOD(QUOTIENT($B471,16),2)</f>
        <v>1</v>
      </c>
      <c r="H471" s="2" t="n">
        <f aca="false">MOD(QUOTIENT($B471,32),2)</f>
        <v>0</v>
      </c>
      <c r="I471" s="2" t="n">
        <f aca="false">MOD(QUOTIENT($B471,64),2)</f>
        <v>0</v>
      </c>
      <c r="J471" s="5" t="n">
        <f aca="false">IF($C471=const_zero,MIN(class_series_f_invested_usd,MAX(const_zero,$A471)),const_zero)</f>
        <v>30000000</v>
      </c>
      <c r="K471" s="5" t="n">
        <f aca="false">IF($D471=const_zero,MIN(class_series_e_invested_usd,MAX(const_zero,$A471-SUM($J471:$J471))),const_zero)</f>
        <v>0</v>
      </c>
      <c r="L471" s="5" t="n">
        <f aca="false">IF($E471=const_zero,MIN(class_series_d_invested_usd,MAX(const_zero,$A471-SUM($J471:$K471))),const_zero)</f>
        <v>100000000</v>
      </c>
      <c r="M471" s="5" t="n">
        <f aca="false">IF($F471=const_zero,MIN(class_series_c_invested_usd,MAX(const_zero,$A471-SUM($J471:$L471))),const_zero)</f>
        <v>0</v>
      </c>
      <c r="N471" s="5" t="n">
        <f aca="false">IF($G471=const_zero,MIN(class_series_b_invested_usd,MAX(const_zero,$A471-SUM($J471:$M471))),const_zero)</f>
        <v>0</v>
      </c>
      <c r="O471" s="5" t="n">
        <f aca="false">IF($H471=const_zero,MIN(class_series_a_invested_usd,MAX(const_zero,$A471-SUM($J471:$N471))),const_zero)</f>
        <v>15000000</v>
      </c>
      <c r="P471" s="5" t="n">
        <f aca="false">IF($I471=const_zero,MIN(class_seed_invested_usd,MAX(const_zero,$A471-SUM($J471:$O471))),const_zero)</f>
        <v>5000000</v>
      </c>
      <c r="Q471" s="5" t="n">
        <f aca="false">MAX(const_zero,$A471-SUM($J471:$P471))</f>
        <v>3850000000</v>
      </c>
      <c r="R471" s="9" t="n">
        <f aca="false">common_rsa_total+'Pro-Forma'!$B$10+'Pro-Forma'!$B$11+IF($C471=const_one,'Pro-Forma'!$B$5,const_zero)+IF($D471=const_one,'Pro-Forma'!$F$27,const_zero)+IF($E471=const_one,'Pro-Forma'!$F$26,const_zero)+IF($F471=const_one,'Pro-Forma'!$F$25,const_zero)+IF($G471=const_one,'Pro-Forma'!$F$24,const_zero)+IF($H471=const_one,'Pro-Forma'!$F$23,const_zero)+IF($I471=const_one,'Pro-Forma'!$F$22,const_zero)</f>
        <v>20813833.1063222</v>
      </c>
      <c r="S471" s="23" t="b">
        <f aca="false">IF($R471&gt;const_zero,--($Q471&gt;option_strike_usd*$R471),const_zero)</f>
        <v>1</v>
      </c>
      <c r="T471" s="7" t="n">
        <f aca="false">IF($R471&gt;const_zero,IF($S471=const_one,($Q471+option_strike_usd*pre_f_options_issued)/($R471+pre_f_options_issued),$Q471/$R471),const_zero)</f>
        <v>165.245242274437</v>
      </c>
      <c r="U471" s="5" t="n">
        <f aca="false">IF($C471=const_one,'Pro-Forma'!$B$5*$T471,const_zero)</f>
        <v>0</v>
      </c>
      <c r="V471" s="5" t="n">
        <f aca="false">IF($D471=const_one,'Pro-Forma'!$F$27*$T471,const_zero)</f>
        <v>1013501995.17475</v>
      </c>
      <c r="W471" s="5" t="n">
        <f aca="false">IF($E471=const_one,'Pro-Forma'!$F$26*$T471,const_zero)</f>
        <v>0</v>
      </c>
      <c r="X471" s="5" t="n">
        <f aca="false">IF($F471=const_one,'Pro-Forma'!$F$25*$T471,const_zero)</f>
        <v>396588581.458648</v>
      </c>
      <c r="Y471" s="5" t="n">
        <f aca="false">IF($G471=const_one,'Pro-Forma'!$F$24*$T471,const_zero)</f>
        <v>495735726.82331</v>
      </c>
      <c r="Z471" s="5" t="n">
        <f aca="false">IF($H471=const_one,'Pro-Forma'!$F$23*$T471,const_zero)</f>
        <v>0</v>
      </c>
      <c r="AA471" s="5" t="n">
        <f aca="false">IF($I471=const_one,'Pro-Forma'!$F$22*$T471,const_zero)</f>
        <v>0</v>
      </c>
      <c r="AB471" s="5" t="n">
        <f aca="false">('Pro-Forma'!$B$10+'Pro-Forma'!$B$11)*$T471</f>
        <v>46353410.3872702</v>
      </c>
      <c r="AC471" s="5" t="n">
        <f aca="false">common_rsa_total*$T471</f>
        <v>1487207180.46993</v>
      </c>
      <c r="AD471" s="5" t="n">
        <f aca="false">IF($S471=const_one,pre_f_options_issued*($T471-option_strike_usd),const_zero)</f>
        <v>410613105.686092</v>
      </c>
      <c r="AE471" s="5" t="n">
        <f aca="false">J471+U471</f>
        <v>30000000</v>
      </c>
      <c r="AF471" s="5" t="n">
        <f aca="false">K471+V471</f>
        <v>1013501995.17475</v>
      </c>
      <c r="AG471" s="5" t="n">
        <f aca="false">L471+W471</f>
        <v>100000000</v>
      </c>
      <c r="AH471" s="5" t="n">
        <f aca="false">M471+X471</f>
        <v>396588581.458648</v>
      </c>
      <c r="AI471" s="5" t="n">
        <f aca="false">N471+Y471</f>
        <v>495735726.82331</v>
      </c>
      <c r="AJ471" s="5" t="n">
        <f aca="false">O471+Z471</f>
        <v>15000000</v>
      </c>
      <c r="AK471" s="5" t="n">
        <f aca="false">P471+AA471</f>
        <v>5000000</v>
      </c>
      <c r="AL471" s="5" t="n">
        <f aca="false">INDEX($AE$445:$AE$572,$B471-$C471*1+const_one)</f>
        <v>30000000</v>
      </c>
      <c r="AM471" s="5" t="n">
        <f aca="false">INDEX($AF$445:$AF$572,$B471-$D471*2+const_one)</f>
        <v>300000000</v>
      </c>
      <c r="AN471" s="5" t="n">
        <f aca="false">INDEX($AG$445:$AG$572,$B471-$E471*4+const_one)</f>
        <v>100000000</v>
      </c>
      <c r="AO471" s="5" t="n">
        <f aca="false">INDEX($AH$445:$AH$572,$B471-$F471*8+const_one)</f>
        <v>60000000</v>
      </c>
      <c r="AP471" s="5" t="n">
        <f aca="false">INDEX($AI$445:$AI$572,$B471-$G471*16+const_one)</f>
        <v>30000000</v>
      </c>
      <c r="AQ471" s="5" t="n">
        <f aca="false">INDEX($AJ$445:$AJ$572,$B471-$H471*32+const_one)</f>
        <v>15000000</v>
      </c>
      <c r="AR471" s="5" t="n">
        <f aca="false">INDEX($AK$445:$AK$572,$B471-$I471*64+const_one)</f>
        <v>5000000</v>
      </c>
      <c r="AS471" s="5" t="n">
        <f aca="false">INDEX($AE$445:$AE$572,$B471+(const_one-$C471)*1+const_one)</f>
        <v>128380419.299302</v>
      </c>
      <c r="AT471" s="5" t="n">
        <f aca="false">INDEX($AF$445:$AF$572,$B471+(const_one-$D471)*2+const_one)</f>
        <v>1013501995.17475</v>
      </c>
      <c r="AU471" s="5" t="n">
        <f aca="false">INDEX($AG$445:$AG$572,$B471+(const_one-$E471)*4+const_one)</f>
        <v>273570665.774401</v>
      </c>
      <c r="AV471" s="5" t="n">
        <f aca="false">INDEX($AH$445:$AH$572,$B471+(const_one-$F471)*8+const_one)</f>
        <v>396588581.458648</v>
      </c>
      <c r="AW471" s="5" t="n">
        <f aca="false">INDEX($AI$445:$AI$572,$B471+(const_one-$G471)*16+const_one)</f>
        <v>495735726.82331</v>
      </c>
      <c r="AX471" s="5" t="n">
        <f aca="false">INDEX($AJ$445:$AJ$572,$B471+(const_one-$H471)*32+const_one)</f>
        <v>682970049.564999</v>
      </c>
      <c r="AY471" s="5" t="n">
        <f aca="false">INDEX($AK$445:$AK$572,$B471+(const_one-$I471)*64+const_one)</f>
        <v>681204128.299155</v>
      </c>
      <c r="AZ471" s="5" t="n">
        <f aca="false">--($C471=--(AS471&gt;AL471))</f>
        <v>0</v>
      </c>
      <c r="BA471" s="5" t="n">
        <f aca="false">--($D471=--(AT471&gt;AM471))</f>
        <v>1</v>
      </c>
      <c r="BB471" s="5" t="n">
        <f aca="false">--($E471=--(AU471&gt;AN471))</f>
        <v>0</v>
      </c>
      <c r="BC471" s="5" t="n">
        <f aca="false">--($F471=--(AV471&gt;AO471))</f>
        <v>1</v>
      </c>
      <c r="BD471" s="5" t="n">
        <f aca="false">--($G471=--(AW471&gt;AP471))</f>
        <v>1</v>
      </c>
      <c r="BE471" s="5" t="n">
        <f aca="false">--($H471=--(AX471&gt;AQ471))</f>
        <v>0</v>
      </c>
      <c r="BF471" s="5" t="n">
        <f aca="false">--($I471=--(AY471&gt;AR471))</f>
        <v>0</v>
      </c>
      <c r="BG471" s="5" t="n">
        <f aca="false">SUM(AZ471:BF471)</f>
        <v>3</v>
      </c>
      <c r="BH471" s="5" t="n">
        <f aca="false">SUM(AE471:AK471)+AB471+AC471+AD471</f>
        <v>4000000000</v>
      </c>
    </row>
    <row r="472" customFormat="false" ht="15" hidden="true" customHeight="false" outlineLevel="0" collapsed="false">
      <c r="A472" s="5" t="n">
        <f aca="false">exit_value_4_usd</f>
        <v>4000000000</v>
      </c>
      <c r="B472" s="2" t="n">
        <f aca="false">ROW()-ROW($B$445)</f>
        <v>27</v>
      </c>
      <c r="C472" s="2" t="n">
        <f aca="false">MOD(QUOTIENT($B472,1),2)</f>
        <v>1</v>
      </c>
      <c r="D472" s="2" t="n">
        <f aca="false">MOD(QUOTIENT($B472,2),2)</f>
        <v>1</v>
      </c>
      <c r="E472" s="2" t="n">
        <f aca="false">MOD(QUOTIENT($B472,4),2)</f>
        <v>0</v>
      </c>
      <c r="F472" s="2" t="n">
        <f aca="false">MOD(QUOTIENT($B472,8),2)</f>
        <v>1</v>
      </c>
      <c r="G472" s="2" t="n">
        <f aca="false">MOD(QUOTIENT($B472,16),2)</f>
        <v>1</v>
      </c>
      <c r="H472" s="2" t="n">
        <f aca="false">MOD(QUOTIENT($B472,32),2)</f>
        <v>0</v>
      </c>
      <c r="I472" s="2" t="n">
        <f aca="false">MOD(QUOTIENT($B472,64),2)</f>
        <v>0</v>
      </c>
      <c r="J472" s="5" t="n">
        <f aca="false">IF($C472=const_zero,MIN(class_series_f_invested_usd,MAX(const_zero,$A472)),const_zero)</f>
        <v>0</v>
      </c>
      <c r="K472" s="5" t="n">
        <f aca="false">IF($D472=const_zero,MIN(class_series_e_invested_usd,MAX(const_zero,$A472-SUM($J472:$J472))),const_zero)</f>
        <v>0</v>
      </c>
      <c r="L472" s="5" t="n">
        <f aca="false">IF($E472=const_zero,MIN(class_series_d_invested_usd,MAX(const_zero,$A472-SUM($J472:$K472))),const_zero)</f>
        <v>100000000</v>
      </c>
      <c r="M472" s="5" t="n">
        <f aca="false">IF($F472=const_zero,MIN(class_series_c_invested_usd,MAX(const_zero,$A472-SUM($J472:$L472))),const_zero)</f>
        <v>0</v>
      </c>
      <c r="N472" s="5" t="n">
        <f aca="false">IF($G472=const_zero,MIN(class_series_b_invested_usd,MAX(const_zero,$A472-SUM($J472:$M472))),const_zero)</f>
        <v>0</v>
      </c>
      <c r="O472" s="5" t="n">
        <f aca="false">IF($H472=const_zero,MIN(class_series_a_invested_usd,MAX(const_zero,$A472-SUM($J472:$N472))),const_zero)</f>
        <v>15000000</v>
      </c>
      <c r="P472" s="5" t="n">
        <f aca="false">IF($I472=const_zero,MIN(class_seed_invested_usd,MAX(const_zero,$A472-SUM($J472:$O472))),const_zero)</f>
        <v>5000000</v>
      </c>
      <c r="Q472" s="5" t="n">
        <f aca="false">MAX(const_zero,$A472-SUM($J472:$P472))</f>
        <v>3880000000</v>
      </c>
      <c r="R472" s="9" t="n">
        <f aca="false">common_rsa_total+'Pro-Forma'!$B$10+'Pro-Forma'!$B$11+IF($C472=const_one,'Pro-Forma'!$B$5,const_zero)+IF($D472=const_one,'Pro-Forma'!$F$27,const_zero)+IF($E472=const_one,'Pro-Forma'!$F$26,const_zero)+IF($F472=const_one,'Pro-Forma'!$F$25,const_zero)+IF($G472=const_one,'Pro-Forma'!$F$24,const_zero)+IF($H472=const_one,'Pro-Forma'!$F$23,const_zero)+IF($I472=const_one,'Pro-Forma'!$F$22,const_zero)</f>
        <v>21611101.1755256</v>
      </c>
      <c r="S472" s="23" t="b">
        <f aca="false">IF($R472&gt;const_zero,--($Q472&gt;option_strike_usd*$R472),const_zero)</f>
        <v>1</v>
      </c>
      <c r="T472" s="7" t="n">
        <f aca="false">IF($R472&gt;const_zero,IF($S472=const_one,($Q472+option_strike_usd*pre_f_options_issued)/($R472+pre_f_options_issued),$Q472/$R472),const_zero)</f>
        <v>161.025411976663</v>
      </c>
      <c r="U472" s="5" t="n">
        <f aca="false">IF($C472=const_one,'Pro-Forma'!$B$5*$T472,const_zero)</f>
        <v>128380419.299302</v>
      </c>
      <c r="V472" s="5" t="n">
        <f aca="false">IF($D472=const_one,'Pro-Forma'!$F$27*$T472,const_zero)</f>
        <v>987620424.442506</v>
      </c>
      <c r="W472" s="5" t="n">
        <f aca="false">IF($E472=const_one,'Pro-Forma'!$F$26*$T472,const_zero)</f>
        <v>0</v>
      </c>
      <c r="X472" s="5" t="n">
        <f aca="false">IF($F472=const_one,'Pro-Forma'!$F$25*$T472,const_zero)</f>
        <v>386460988.743991</v>
      </c>
      <c r="Y472" s="5" t="n">
        <f aca="false">IF($G472=const_one,'Pro-Forma'!$F$24*$T472,const_zero)</f>
        <v>483076235.929988</v>
      </c>
      <c r="Z472" s="5" t="n">
        <f aca="false">IF($H472=const_one,'Pro-Forma'!$F$23*$T472,const_zero)</f>
        <v>0</v>
      </c>
      <c r="AA472" s="5" t="n">
        <f aca="false">IF($I472=const_one,'Pro-Forma'!$F$22*$T472,const_zero)</f>
        <v>0</v>
      </c>
      <c r="AB472" s="5" t="n">
        <f aca="false">('Pro-Forma'!$B$10+'Pro-Forma'!$B$11)*$T472</f>
        <v>45169693.8525908</v>
      </c>
      <c r="AC472" s="5" t="n">
        <f aca="false">common_rsa_total*$T472</f>
        <v>1449228707.78996</v>
      </c>
      <c r="AD472" s="5" t="n">
        <f aca="false">IF($S472=const_one,pre_f_options_issued*($T472-option_strike_usd),const_zero)</f>
        <v>400063529.941657</v>
      </c>
      <c r="AE472" s="5" t="n">
        <f aca="false">J472+U472</f>
        <v>128380419.299302</v>
      </c>
      <c r="AF472" s="5" t="n">
        <f aca="false">K472+V472</f>
        <v>987620424.442506</v>
      </c>
      <c r="AG472" s="5" t="n">
        <f aca="false">L472+W472</f>
        <v>100000000</v>
      </c>
      <c r="AH472" s="5" t="n">
        <f aca="false">M472+X472</f>
        <v>386460988.743991</v>
      </c>
      <c r="AI472" s="5" t="n">
        <f aca="false">N472+Y472</f>
        <v>483076235.929988</v>
      </c>
      <c r="AJ472" s="5" t="n">
        <f aca="false">O472+Z472</f>
        <v>15000000</v>
      </c>
      <c r="AK472" s="5" t="n">
        <f aca="false">P472+AA472</f>
        <v>5000000</v>
      </c>
      <c r="AL472" s="5" t="n">
        <f aca="false">INDEX($AE$445:$AE$572,$B472-$C472*1+const_one)</f>
        <v>30000000</v>
      </c>
      <c r="AM472" s="5" t="n">
        <f aca="false">INDEX($AF$445:$AF$572,$B472-$D472*2+const_one)</f>
        <v>300000000</v>
      </c>
      <c r="AN472" s="5" t="n">
        <f aca="false">INDEX($AG$445:$AG$572,$B472-$E472*4+const_one)</f>
        <v>100000000</v>
      </c>
      <c r="AO472" s="5" t="n">
        <f aca="false">INDEX($AH$445:$AH$572,$B472-$F472*8+const_one)</f>
        <v>60000000</v>
      </c>
      <c r="AP472" s="5" t="n">
        <f aca="false">INDEX($AI$445:$AI$572,$B472-$G472*16+const_one)</f>
        <v>30000000</v>
      </c>
      <c r="AQ472" s="5" t="n">
        <f aca="false">INDEX($AJ$445:$AJ$572,$B472-$H472*32+const_one)</f>
        <v>15000000</v>
      </c>
      <c r="AR472" s="5" t="n">
        <f aca="false">INDEX($AK$445:$AK$572,$B472-$I472*64+const_one)</f>
        <v>5000000</v>
      </c>
      <c r="AS472" s="5" t="n">
        <f aca="false">INDEX($AE$445:$AE$572,$B472+(const_one-$C472)*1+const_one)</f>
        <v>128380419.299302</v>
      </c>
      <c r="AT472" s="5" t="n">
        <f aca="false">INDEX($AF$445:$AF$572,$B472+(const_one-$D472)*2+const_one)</f>
        <v>987620424.442506</v>
      </c>
      <c r="AU472" s="5" t="n">
        <f aca="false">INDEX($AG$445:$AG$572,$B472+(const_one-$E472)*4+const_one)</f>
        <v>267143844.103187</v>
      </c>
      <c r="AV472" s="5" t="n">
        <f aca="false">INDEX($AH$445:$AH$572,$B472+(const_one-$F472)*8+const_one)</f>
        <v>386460988.743991</v>
      </c>
      <c r="AW472" s="5" t="n">
        <f aca="false">INDEX($AI$445:$AI$572,$B472+(const_one-$G472)*16+const_one)</f>
        <v>483076235.929988</v>
      </c>
      <c r="AX472" s="5" t="n">
        <f aca="false">INDEX($AJ$445:$AJ$572,$B472+(const_one-$H472)*32+const_one)</f>
        <v>669418167.402875</v>
      </c>
      <c r="AY472" s="5" t="n">
        <f aca="false">INDEX($AK$445:$AK$572,$B472+(const_one-$I472)*64+const_one)</f>
        <v>667700609.564766</v>
      </c>
      <c r="AZ472" s="5" t="n">
        <f aca="false">--($C472=--(AS472&gt;AL472))</f>
        <v>1</v>
      </c>
      <c r="BA472" s="5" t="n">
        <f aca="false">--($D472=--(AT472&gt;AM472))</f>
        <v>1</v>
      </c>
      <c r="BB472" s="5" t="n">
        <f aca="false">--($E472=--(AU472&gt;AN472))</f>
        <v>0</v>
      </c>
      <c r="BC472" s="5" t="n">
        <f aca="false">--($F472=--(AV472&gt;AO472))</f>
        <v>1</v>
      </c>
      <c r="BD472" s="5" t="n">
        <f aca="false">--($G472=--(AW472&gt;AP472))</f>
        <v>1</v>
      </c>
      <c r="BE472" s="5" t="n">
        <f aca="false">--($H472=--(AX472&gt;AQ472))</f>
        <v>0</v>
      </c>
      <c r="BF472" s="5" t="n">
        <f aca="false">--($I472=--(AY472&gt;AR472))</f>
        <v>0</v>
      </c>
      <c r="BG472" s="5" t="n">
        <f aca="false">SUM(AZ472:BF472)</f>
        <v>4</v>
      </c>
      <c r="BH472" s="5" t="n">
        <f aca="false">SUM(AE472:AK472)+AB472+AC472+AD472</f>
        <v>4000000000</v>
      </c>
    </row>
    <row r="473" customFormat="false" ht="15" hidden="true" customHeight="false" outlineLevel="0" collapsed="false">
      <c r="A473" s="5" t="n">
        <f aca="false">exit_value_4_usd</f>
        <v>4000000000</v>
      </c>
      <c r="B473" s="2" t="n">
        <f aca="false">ROW()-ROW($B$445)</f>
        <v>28</v>
      </c>
      <c r="C473" s="2" t="n">
        <f aca="false">MOD(QUOTIENT($B473,1),2)</f>
        <v>0</v>
      </c>
      <c r="D473" s="2" t="n">
        <f aca="false">MOD(QUOTIENT($B473,2),2)</f>
        <v>0</v>
      </c>
      <c r="E473" s="2" t="n">
        <f aca="false">MOD(QUOTIENT($B473,4),2)</f>
        <v>1</v>
      </c>
      <c r="F473" s="2" t="n">
        <f aca="false">MOD(QUOTIENT($B473,8),2)</f>
        <v>1</v>
      </c>
      <c r="G473" s="2" t="n">
        <f aca="false">MOD(QUOTIENT($B473,16),2)</f>
        <v>1</v>
      </c>
      <c r="H473" s="2" t="n">
        <f aca="false">MOD(QUOTIENT($B473,32),2)</f>
        <v>0</v>
      </c>
      <c r="I473" s="2" t="n">
        <f aca="false">MOD(QUOTIENT($B473,64),2)</f>
        <v>0</v>
      </c>
      <c r="J473" s="5" t="n">
        <f aca="false">IF($C473=const_zero,MIN(class_series_f_invested_usd,MAX(const_zero,$A473)),const_zero)</f>
        <v>30000000</v>
      </c>
      <c r="K473" s="5" t="n">
        <f aca="false">IF($D473=const_zero,MIN(class_series_e_invested_usd,MAX(const_zero,$A473-SUM($J473:$J473))),const_zero)</f>
        <v>300000000</v>
      </c>
      <c r="L473" s="5" t="n">
        <f aca="false">IF($E473=const_zero,MIN(class_series_d_invested_usd,MAX(const_zero,$A473-SUM($J473:$K473))),const_zero)</f>
        <v>0</v>
      </c>
      <c r="M473" s="5" t="n">
        <f aca="false">IF($F473=const_zero,MIN(class_series_c_invested_usd,MAX(const_zero,$A473-SUM($J473:$L473))),const_zero)</f>
        <v>0</v>
      </c>
      <c r="N473" s="5" t="n">
        <f aca="false">IF($G473=const_zero,MIN(class_series_b_invested_usd,MAX(const_zero,$A473-SUM($J473:$M473))),const_zero)</f>
        <v>0</v>
      </c>
      <c r="O473" s="5" t="n">
        <f aca="false">IF($H473=const_zero,MIN(class_series_a_invested_usd,MAX(const_zero,$A473-SUM($J473:$N473))),const_zero)</f>
        <v>15000000</v>
      </c>
      <c r="P473" s="5" t="n">
        <f aca="false">IF($I473=const_zero,MIN(class_seed_invested_usd,MAX(const_zero,$A473-SUM($J473:$O473))),const_zero)</f>
        <v>5000000</v>
      </c>
      <c r="Q473" s="5" t="n">
        <f aca="false">MAX(const_zero,$A473-SUM($J473:$P473))</f>
        <v>3650000000</v>
      </c>
      <c r="R473" s="9" t="n">
        <f aca="false">common_rsa_total+'Pro-Forma'!$B$10+'Pro-Forma'!$B$11+IF($C473=const_one,'Pro-Forma'!$B$5,const_zero)+IF($D473=const_one,'Pro-Forma'!$F$27,const_zero)+IF($E473=const_one,'Pro-Forma'!$F$26,const_zero)+IF($F473=const_one,'Pro-Forma'!$F$25,const_zero)+IF($G473=const_one,'Pro-Forma'!$F$24,const_zero)+IF($H473=const_one,'Pro-Forma'!$F$23,const_zero)+IF($I473=const_one,'Pro-Forma'!$F$22,const_zero)</f>
        <v>16414164.1892672</v>
      </c>
      <c r="S473" s="23" t="b">
        <f aca="false">IF($R473&gt;const_zero,--($Q473&gt;option_strike_usd*$R473),const_zero)</f>
        <v>1</v>
      </c>
      <c r="T473" s="7" t="n">
        <f aca="false">IF($R473&gt;const_zero,IF($S473=const_one,($Q473+option_strike_usd*pre_f_options_issued)/($R473+pre_f_options_issued),$Q473/$R473),const_zero)</f>
        <v>193.109246776688</v>
      </c>
      <c r="U473" s="5" t="n">
        <f aca="false">IF($C473=const_one,'Pro-Forma'!$B$5*$T473,const_zero)</f>
        <v>0</v>
      </c>
      <c r="V473" s="5" t="n">
        <f aca="false">IF($D473=const_one,'Pro-Forma'!$F$27*$T473,const_zero)</f>
        <v>0</v>
      </c>
      <c r="W473" s="5" t="n">
        <f aca="false">IF($E473=const_one,'Pro-Forma'!$F$26*$T473,const_zero)</f>
        <v>334784108.356823</v>
      </c>
      <c r="X473" s="5" t="n">
        <f aca="false">IF($F473=const_one,'Pro-Forma'!$F$25*$T473,const_zero)</f>
        <v>463462192.264052</v>
      </c>
      <c r="Y473" s="5" t="n">
        <f aca="false">IF($G473=const_one,'Pro-Forma'!$F$24*$T473,const_zero)</f>
        <v>579327740.330066</v>
      </c>
      <c r="Z473" s="5" t="n">
        <f aca="false">IF($H473=const_one,'Pro-Forma'!$F$23*$T473,const_zero)</f>
        <v>0</v>
      </c>
      <c r="AA473" s="5" t="n">
        <f aca="false">IF($I473=const_one,'Pro-Forma'!$F$22*$T473,const_zero)</f>
        <v>0</v>
      </c>
      <c r="AB473" s="5" t="n">
        <f aca="false">('Pro-Forma'!$B$10+'Pro-Forma'!$B$11)*$T473</f>
        <v>54169621.1171414</v>
      </c>
      <c r="AC473" s="5" t="n">
        <f aca="false">common_rsa_total*$T473</f>
        <v>1737983220.9902</v>
      </c>
      <c r="AD473" s="5" t="n">
        <f aca="false">IF($S473=const_one,pre_f_options_issued*($T473-option_strike_usd),const_zero)</f>
        <v>480273116.941721</v>
      </c>
      <c r="AE473" s="5" t="n">
        <f aca="false">J473+U473</f>
        <v>30000000</v>
      </c>
      <c r="AF473" s="5" t="n">
        <f aca="false">K473+V473</f>
        <v>300000000</v>
      </c>
      <c r="AG473" s="5" t="n">
        <f aca="false">L473+W473</f>
        <v>334784108.356823</v>
      </c>
      <c r="AH473" s="5" t="n">
        <f aca="false">M473+X473</f>
        <v>463462192.264052</v>
      </c>
      <c r="AI473" s="5" t="n">
        <f aca="false">N473+Y473</f>
        <v>579327740.330066</v>
      </c>
      <c r="AJ473" s="5" t="n">
        <f aca="false">O473+Z473</f>
        <v>15000000</v>
      </c>
      <c r="AK473" s="5" t="n">
        <f aca="false">P473+AA473</f>
        <v>5000000</v>
      </c>
      <c r="AL473" s="5" t="n">
        <f aca="false">INDEX($AE$445:$AE$572,$B473-$C473*1+const_one)</f>
        <v>30000000</v>
      </c>
      <c r="AM473" s="5" t="n">
        <f aca="false">INDEX($AF$445:$AF$572,$B473-$D473*2+const_one)</f>
        <v>300000000</v>
      </c>
      <c r="AN473" s="5" t="n">
        <f aca="false">INDEX($AG$445:$AG$572,$B473-$E473*4+const_one)</f>
        <v>100000000</v>
      </c>
      <c r="AO473" s="5" t="n">
        <f aca="false">INDEX($AH$445:$AH$572,$B473-$F473*8+const_one)</f>
        <v>60000000</v>
      </c>
      <c r="AP473" s="5" t="n">
        <f aca="false">INDEX($AI$445:$AI$572,$B473-$G473*16+const_one)</f>
        <v>30000000</v>
      </c>
      <c r="AQ473" s="5" t="n">
        <f aca="false">INDEX($AJ$445:$AJ$572,$B473-$H473*32+const_one)</f>
        <v>15000000</v>
      </c>
      <c r="AR473" s="5" t="n">
        <f aca="false">INDEX($AK$445:$AK$572,$B473-$I473*64+const_one)</f>
        <v>5000000</v>
      </c>
      <c r="AS473" s="5" t="n">
        <f aca="false">INDEX($AE$445:$AE$572,$B473+(const_one-$C473)*1+const_one)</f>
        <v>148946034.278131</v>
      </c>
      <c r="AT473" s="5" t="n">
        <f aca="false">INDEX($AF$445:$AF$572,$B473+(const_one-$D473)*2+const_one)</f>
        <v>967839641.880483</v>
      </c>
      <c r="AU473" s="5" t="n">
        <f aca="false">INDEX($AG$445:$AG$572,$B473+(const_one-$E473)*4+const_one)</f>
        <v>334784108.356823</v>
      </c>
      <c r="AV473" s="5" t="n">
        <f aca="false">INDEX($AH$445:$AH$572,$B473+(const_one-$F473)*8+const_one)</f>
        <v>463462192.264052</v>
      </c>
      <c r="AW473" s="5" t="n">
        <f aca="false">INDEX($AI$445:$AI$572,$B473+(const_one-$G473)*16+const_one)</f>
        <v>579327740.330066</v>
      </c>
      <c r="AX473" s="5" t="n">
        <f aca="false">INDEX($AJ$445:$AJ$572,$B473+(const_one-$H473)*32+const_one)</f>
        <v>766804971.935</v>
      </c>
      <c r="AY473" s="5" t="n">
        <f aca="false">INDEX($AK$445:$AK$572,$B473+(const_one-$I473)*64+const_one)</f>
        <v>764714160.832246</v>
      </c>
      <c r="AZ473" s="5" t="n">
        <f aca="false">--($C473=--(AS473&gt;AL473))</f>
        <v>0</v>
      </c>
      <c r="BA473" s="5" t="n">
        <f aca="false">--($D473=--(AT473&gt;AM473))</f>
        <v>0</v>
      </c>
      <c r="BB473" s="5" t="n">
        <f aca="false">--($E473=--(AU473&gt;AN473))</f>
        <v>1</v>
      </c>
      <c r="BC473" s="5" t="n">
        <f aca="false">--($F473=--(AV473&gt;AO473))</f>
        <v>1</v>
      </c>
      <c r="BD473" s="5" t="n">
        <f aca="false">--($G473=--(AW473&gt;AP473))</f>
        <v>1</v>
      </c>
      <c r="BE473" s="5" t="n">
        <f aca="false">--($H473=--(AX473&gt;AQ473))</f>
        <v>0</v>
      </c>
      <c r="BF473" s="5" t="n">
        <f aca="false">--($I473=--(AY473&gt;AR473))</f>
        <v>0</v>
      </c>
      <c r="BG473" s="5" t="n">
        <f aca="false">SUM(AZ473:BF473)</f>
        <v>3</v>
      </c>
      <c r="BH473" s="5" t="n">
        <f aca="false">SUM(AE473:AK473)+AB473+AC473+AD473</f>
        <v>4000000000</v>
      </c>
    </row>
    <row r="474" customFormat="false" ht="15" hidden="true" customHeight="false" outlineLevel="0" collapsed="false">
      <c r="A474" s="5" t="n">
        <f aca="false">exit_value_4_usd</f>
        <v>4000000000</v>
      </c>
      <c r="B474" s="2" t="n">
        <f aca="false">ROW()-ROW($B$445)</f>
        <v>29</v>
      </c>
      <c r="C474" s="2" t="n">
        <f aca="false">MOD(QUOTIENT($B474,1),2)</f>
        <v>1</v>
      </c>
      <c r="D474" s="2" t="n">
        <f aca="false">MOD(QUOTIENT($B474,2),2)</f>
        <v>0</v>
      </c>
      <c r="E474" s="2" t="n">
        <f aca="false">MOD(QUOTIENT($B474,4),2)</f>
        <v>1</v>
      </c>
      <c r="F474" s="2" t="n">
        <f aca="false">MOD(QUOTIENT($B474,8),2)</f>
        <v>1</v>
      </c>
      <c r="G474" s="2" t="n">
        <f aca="false">MOD(QUOTIENT($B474,16),2)</f>
        <v>1</v>
      </c>
      <c r="H474" s="2" t="n">
        <f aca="false">MOD(QUOTIENT($B474,32),2)</f>
        <v>0</v>
      </c>
      <c r="I474" s="2" t="n">
        <f aca="false">MOD(QUOTIENT($B474,64),2)</f>
        <v>0</v>
      </c>
      <c r="J474" s="5" t="n">
        <f aca="false">IF($C474=const_zero,MIN(class_series_f_invested_usd,MAX(const_zero,$A474)),const_zero)</f>
        <v>0</v>
      </c>
      <c r="K474" s="5" t="n">
        <f aca="false">IF($D474=const_zero,MIN(class_series_e_invested_usd,MAX(const_zero,$A474-SUM($J474:$J474))),const_zero)</f>
        <v>300000000</v>
      </c>
      <c r="L474" s="5" t="n">
        <f aca="false">IF($E474=const_zero,MIN(class_series_d_invested_usd,MAX(const_zero,$A474-SUM($J474:$K474))),const_zero)</f>
        <v>0</v>
      </c>
      <c r="M474" s="5" t="n">
        <f aca="false">IF($F474=const_zero,MIN(class_series_c_invested_usd,MAX(const_zero,$A474-SUM($J474:$L474))),const_zero)</f>
        <v>0</v>
      </c>
      <c r="N474" s="5" t="n">
        <f aca="false">IF($G474=const_zero,MIN(class_series_b_invested_usd,MAX(const_zero,$A474-SUM($J474:$M474))),const_zero)</f>
        <v>0</v>
      </c>
      <c r="O474" s="5" t="n">
        <f aca="false">IF($H474=const_zero,MIN(class_series_a_invested_usd,MAX(const_zero,$A474-SUM($J474:$N474))),const_zero)</f>
        <v>15000000</v>
      </c>
      <c r="P474" s="5" t="n">
        <f aca="false">IF($I474=const_zero,MIN(class_seed_invested_usd,MAX(const_zero,$A474-SUM($J474:$O474))),const_zero)</f>
        <v>5000000</v>
      </c>
      <c r="Q474" s="5" t="n">
        <f aca="false">MAX(const_zero,$A474-SUM($J474:$P474))</f>
        <v>3680000000</v>
      </c>
      <c r="R474" s="9" t="n">
        <f aca="false">common_rsa_total+'Pro-Forma'!$B$10+'Pro-Forma'!$B$11+IF($C474=const_one,'Pro-Forma'!$B$5,const_zero)+IF($D474=const_one,'Pro-Forma'!$F$27,const_zero)+IF($E474=const_one,'Pro-Forma'!$F$26,const_zero)+IF($F474=const_one,'Pro-Forma'!$F$25,const_zero)+IF($G474=const_one,'Pro-Forma'!$F$24,const_zero)+IF($H474=const_one,'Pro-Forma'!$F$23,const_zero)+IF($I474=const_one,'Pro-Forma'!$F$22,const_zero)</f>
        <v>17211432.2584705</v>
      </c>
      <c r="S474" s="23" t="b">
        <f aca="false">IF($R474&gt;const_zero,--($Q474&gt;option_strike_usd*$R474),const_zero)</f>
        <v>1</v>
      </c>
      <c r="T474" s="7" t="n">
        <f aca="false">IF($R474&gt;const_zero,IF($S474=const_one,($Q474+option_strike_usd*pre_f_options_issued)/($R474+pre_f_options_issued),$Q474/$R474),const_zero)</f>
        <v>186.820518758475</v>
      </c>
      <c r="U474" s="5" t="n">
        <f aca="false">IF($C474=const_one,'Pro-Forma'!$B$5*$T474,const_zero)</f>
        <v>148946034.278131</v>
      </c>
      <c r="V474" s="5" t="n">
        <f aca="false">IF($D474=const_one,'Pro-Forma'!$F$27*$T474,const_zero)</f>
        <v>0</v>
      </c>
      <c r="W474" s="5" t="n">
        <f aca="false">IF($E474=const_one,'Pro-Forma'!$F$26*$T474,const_zero)</f>
        <v>323881646.473624</v>
      </c>
      <c r="X474" s="5" t="n">
        <f aca="false">IF($F474=const_one,'Pro-Forma'!$F$25*$T474,const_zero)</f>
        <v>448369245.020341</v>
      </c>
      <c r="Y474" s="5" t="n">
        <f aca="false">IF($G474=const_one,'Pro-Forma'!$F$24*$T474,const_zero)</f>
        <v>560461556.275426</v>
      </c>
      <c r="Z474" s="5" t="n">
        <f aca="false">IF($H474=const_one,'Pro-Forma'!$F$23*$T474,const_zero)</f>
        <v>0</v>
      </c>
      <c r="AA474" s="5" t="n">
        <f aca="false">IF($I474=const_one,'Pro-Forma'!$F$22*$T474,const_zero)</f>
        <v>0</v>
      </c>
      <c r="AB474" s="5" t="n">
        <f aca="false">('Pro-Forma'!$B$10+'Pro-Forma'!$B$11)*$T474</f>
        <v>52405552.230014</v>
      </c>
      <c r="AC474" s="5" t="n">
        <f aca="false">common_rsa_total*$T474</f>
        <v>1681384668.82628</v>
      </c>
      <c r="AD474" s="5" t="n">
        <f aca="false">IF($S474=const_one,pre_f_options_issued*($T474-option_strike_usd),const_zero)</f>
        <v>464551296.896188</v>
      </c>
      <c r="AE474" s="5" t="n">
        <f aca="false">J474+U474</f>
        <v>148946034.278131</v>
      </c>
      <c r="AF474" s="5" t="n">
        <f aca="false">K474+V474</f>
        <v>300000000</v>
      </c>
      <c r="AG474" s="5" t="n">
        <f aca="false">L474+W474</f>
        <v>323881646.473624</v>
      </c>
      <c r="AH474" s="5" t="n">
        <f aca="false">M474+X474</f>
        <v>448369245.020341</v>
      </c>
      <c r="AI474" s="5" t="n">
        <f aca="false">N474+Y474</f>
        <v>560461556.275426</v>
      </c>
      <c r="AJ474" s="5" t="n">
        <f aca="false">O474+Z474</f>
        <v>15000000</v>
      </c>
      <c r="AK474" s="5" t="n">
        <f aca="false">P474+AA474</f>
        <v>5000000</v>
      </c>
      <c r="AL474" s="5" t="n">
        <f aca="false">INDEX($AE$445:$AE$572,$B474-$C474*1+const_one)</f>
        <v>30000000</v>
      </c>
      <c r="AM474" s="5" t="n">
        <f aca="false">INDEX($AF$445:$AF$572,$B474-$D474*2+const_one)</f>
        <v>300000000</v>
      </c>
      <c r="AN474" s="5" t="n">
        <f aca="false">INDEX($AG$445:$AG$572,$B474-$E474*4+const_one)</f>
        <v>100000000</v>
      </c>
      <c r="AO474" s="5" t="n">
        <f aca="false">INDEX($AH$445:$AH$572,$B474-$F474*8+const_one)</f>
        <v>60000000</v>
      </c>
      <c r="AP474" s="5" t="n">
        <f aca="false">INDEX($AI$445:$AI$572,$B474-$G474*16+const_one)</f>
        <v>30000000</v>
      </c>
      <c r="AQ474" s="5" t="n">
        <f aca="false">INDEX($AJ$445:$AJ$572,$B474-$H474*32+const_one)</f>
        <v>15000000</v>
      </c>
      <c r="AR474" s="5" t="n">
        <f aca="false">INDEX($AK$445:$AK$572,$B474-$I474*64+const_one)</f>
        <v>5000000</v>
      </c>
      <c r="AS474" s="5" t="n">
        <f aca="false">INDEX($AE$445:$AE$572,$B474+(const_one-$C474)*1+const_one)</f>
        <v>148946034.278131</v>
      </c>
      <c r="AT474" s="5" t="n">
        <f aca="false">INDEX($AF$445:$AF$572,$B474+(const_one-$D474)*2+const_one)</f>
        <v>945102800.680461</v>
      </c>
      <c r="AU474" s="5" t="n">
        <f aca="false">INDEX($AG$445:$AG$572,$B474+(const_one-$E474)*4+const_one)</f>
        <v>323881646.473624</v>
      </c>
      <c r="AV474" s="5" t="n">
        <f aca="false">INDEX($AH$445:$AH$572,$B474+(const_one-$F474)*8+const_one)</f>
        <v>448369245.020341</v>
      </c>
      <c r="AW474" s="5" t="n">
        <f aca="false">INDEX($AI$445:$AI$572,$B474+(const_one-$G474)*16+const_one)</f>
        <v>560461556.275426</v>
      </c>
      <c r="AX474" s="5" t="n">
        <f aca="false">INDEX($AJ$445:$AJ$572,$B474+(const_one-$H474)*32+const_one)</f>
        <v>748135510.990583</v>
      </c>
      <c r="AY474" s="5" t="n">
        <f aca="false">INDEX($AK$445:$AK$572,$B474+(const_one-$I474)*64+const_one)</f>
        <v>746112155.991285</v>
      </c>
      <c r="AZ474" s="5" t="n">
        <f aca="false">--($C474=--(AS474&gt;AL474))</f>
        <v>1</v>
      </c>
      <c r="BA474" s="5" t="n">
        <f aca="false">--($D474=--(AT474&gt;AM474))</f>
        <v>0</v>
      </c>
      <c r="BB474" s="5" t="n">
        <f aca="false">--($E474=--(AU474&gt;AN474))</f>
        <v>1</v>
      </c>
      <c r="BC474" s="5" t="n">
        <f aca="false">--($F474=--(AV474&gt;AO474))</f>
        <v>1</v>
      </c>
      <c r="BD474" s="5" t="n">
        <f aca="false">--($G474=--(AW474&gt;AP474))</f>
        <v>1</v>
      </c>
      <c r="BE474" s="5" t="n">
        <f aca="false">--($H474=--(AX474&gt;AQ474))</f>
        <v>0</v>
      </c>
      <c r="BF474" s="5" t="n">
        <f aca="false">--($I474=--(AY474&gt;AR474))</f>
        <v>0</v>
      </c>
      <c r="BG474" s="5" t="n">
        <f aca="false">SUM(AZ474:BF474)</f>
        <v>4</v>
      </c>
      <c r="BH474" s="5" t="n">
        <f aca="false">SUM(AE474:AK474)+AB474+AC474+AD474</f>
        <v>4000000000</v>
      </c>
    </row>
    <row r="475" customFormat="false" ht="15" hidden="true" customHeight="false" outlineLevel="0" collapsed="false">
      <c r="A475" s="5" t="n">
        <f aca="false">exit_value_4_usd</f>
        <v>4000000000</v>
      </c>
      <c r="B475" s="2" t="n">
        <f aca="false">ROW()-ROW($B$445)</f>
        <v>30</v>
      </c>
      <c r="C475" s="2" t="n">
        <f aca="false">MOD(QUOTIENT($B475,1),2)</f>
        <v>0</v>
      </c>
      <c r="D475" s="2" t="n">
        <f aca="false">MOD(QUOTIENT($B475,2),2)</f>
        <v>1</v>
      </c>
      <c r="E475" s="2" t="n">
        <f aca="false">MOD(QUOTIENT($B475,4),2)</f>
        <v>1</v>
      </c>
      <c r="F475" s="2" t="n">
        <f aca="false">MOD(QUOTIENT($B475,8),2)</f>
        <v>1</v>
      </c>
      <c r="G475" s="2" t="n">
        <f aca="false">MOD(QUOTIENT($B475,16),2)</f>
        <v>1</v>
      </c>
      <c r="H475" s="2" t="n">
        <f aca="false">MOD(QUOTIENT($B475,32),2)</f>
        <v>0</v>
      </c>
      <c r="I475" s="2" t="n">
        <f aca="false">MOD(QUOTIENT($B475,64),2)</f>
        <v>0</v>
      </c>
      <c r="J475" s="5" t="n">
        <f aca="false">IF($C475=const_zero,MIN(class_series_f_invested_usd,MAX(const_zero,$A475)),const_zero)</f>
        <v>30000000</v>
      </c>
      <c r="K475" s="5" t="n">
        <f aca="false">IF($D475=const_zero,MIN(class_series_e_invested_usd,MAX(const_zero,$A475-SUM($J475:$J475))),const_zero)</f>
        <v>0</v>
      </c>
      <c r="L475" s="5" t="n">
        <f aca="false">IF($E475=const_zero,MIN(class_series_d_invested_usd,MAX(const_zero,$A475-SUM($J475:$K475))),const_zero)</f>
        <v>0</v>
      </c>
      <c r="M475" s="5" t="n">
        <f aca="false">IF($F475=const_zero,MIN(class_series_c_invested_usd,MAX(const_zero,$A475-SUM($J475:$L475))),const_zero)</f>
        <v>0</v>
      </c>
      <c r="N475" s="5" t="n">
        <f aca="false">IF($G475=const_zero,MIN(class_series_b_invested_usd,MAX(const_zero,$A475-SUM($J475:$M475))),const_zero)</f>
        <v>0</v>
      </c>
      <c r="O475" s="5" t="n">
        <f aca="false">IF($H475=const_zero,MIN(class_series_a_invested_usd,MAX(const_zero,$A475-SUM($J475:$N475))),const_zero)</f>
        <v>15000000</v>
      </c>
      <c r="P475" s="5" t="n">
        <f aca="false">IF($I475=const_zero,MIN(class_seed_invested_usd,MAX(const_zero,$A475-SUM($J475:$O475))),const_zero)</f>
        <v>5000000</v>
      </c>
      <c r="Q475" s="5" t="n">
        <f aca="false">MAX(const_zero,$A475-SUM($J475:$P475))</f>
        <v>3950000000</v>
      </c>
      <c r="R475" s="9" t="n">
        <f aca="false">common_rsa_total+'Pro-Forma'!$B$10+'Pro-Forma'!$B$11+IF($C475=const_one,'Pro-Forma'!$B$5,const_zero)+IF($D475=const_one,'Pro-Forma'!$F$27,const_zero)+IF($E475=const_one,'Pro-Forma'!$F$26,const_zero)+IF($F475=const_one,'Pro-Forma'!$F$25,const_zero)+IF($G475=const_one,'Pro-Forma'!$F$24,const_zero)+IF($H475=const_one,'Pro-Forma'!$F$23,const_zero)+IF($I475=const_one,'Pro-Forma'!$F$22,const_zero)</f>
        <v>22547484.4666011</v>
      </c>
      <c r="S475" s="23" t="b">
        <f aca="false">IF($R475&gt;const_zero,--($Q475&gt;option_strike_usd*$R475),const_zero)</f>
        <v>1</v>
      </c>
      <c r="T475" s="7" t="n">
        <f aca="false">IF($R475&gt;const_zero,IF($S475=const_one,($Q475+option_strike_usd*pre_f_options_issued)/($R475+pre_f_options_issued),$Q475/$R475),const_zero)</f>
        <v>157.800277519699</v>
      </c>
      <c r="U475" s="5" t="n">
        <f aca="false">IF($C475=const_one,'Pro-Forma'!$B$5*$T475,const_zero)</f>
        <v>0</v>
      </c>
      <c r="V475" s="5" t="n">
        <f aca="false">IF($D475=const_one,'Pro-Forma'!$F$27*$T475,const_zero)</f>
        <v>967839641.880483</v>
      </c>
      <c r="W475" s="5" t="n">
        <f aca="false">IF($E475=const_one,'Pro-Forma'!$F$26*$T475,const_zero)</f>
        <v>273570665.774401</v>
      </c>
      <c r="X475" s="5" t="n">
        <f aca="false">IF($F475=const_one,'Pro-Forma'!$F$25*$T475,const_zero)</f>
        <v>378720666.047278</v>
      </c>
      <c r="Y475" s="5" t="n">
        <f aca="false">IF($G475=const_one,'Pro-Forma'!$F$24*$T475,const_zero)</f>
        <v>473400832.559097</v>
      </c>
      <c r="Z475" s="5" t="n">
        <f aca="false">IF($H475=const_one,'Pro-Forma'!$F$23*$T475,const_zero)</f>
        <v>0</v>
      </c>
      <c r="AA475" s="5" t="n">
        <f aca="false">IF($I475=const_one,'Pro-Forma'!$F$22*$T475,const_zero)</f>
        <v>0</v>
      </c>
      <c r="AB475" s="5" t="n">
        <f aca="false">('Pro-Forma'!$B$10+'Pro-Forma'!$B$11)*$T475</f>
        <v>44265002.2622001</v>
      </c>
      <c r="AC475" s="5" t="n">
        <f aca="false">common_rsa_total*$T475</f>
        <v>1420202497.67729</v>
      </c>
      <c r="AD475" s="5" t="n">
        <f aca="false">IF($S475=const_one,pre_f_options_issued*($T475-option_strike_usd),const_zero)</f>
        <v>392000693.799248</v>
      </c>
      <c r="AE475" s="5" t="n">
        <f aca="false">J475+U475</f>
        <v>30000000</v>
      </c>
      <c r="AF475" s="5" t="n">
        <f aca="false">K475+V475</f>
        <v>967839641.880483</v>
      </c>
      <c r="AG475" s="5" t="n">
        <f aca="false">L475+W475</f>
        <v>273570665.774401</v>
      </c>
      <c r="AH475" s="5" t="n">
        <f aca="false">M475+X475</f>
        <v>378720666.047278</v>
      </c>
      <c r="AI475" s="5" t="n">
        <f aca="false">N475+Y475</f>
        <v>473400832.559097</v>
      </c>
      <c r="AJ475" s="5" t="n">
        <f aca="false">O475+Z475</f>
        <v>15000000</v>
      </c>
      <c r="AK475" s="5" t="n">
        <f aca="false">P475+AA475</f>
        <v>5000000</v>
      </c>
      <c r="AL475" s="5" t="n">
        <f aca="false">INDEX($AE$445:$AE$572,$B475-$C475*1+const_one)</f>
        <v>30000000</v>
      </c>
      <c r="AM475" s="5" t="n">
        <f aca="false">INDEX($AF$445:$AF$572,$B475-$D475*2+const_one)</f>
        <v>300000000</v>
      </c>
      <c r="AN475" s="5" t="n">
        <f aca="false">INDEX($AG$445:$AG$572,$B475-$E475*4+const_one)</f>
        <v>100000000</v>
      </c>
      <c r="AO475" s="5" t="n">
        <f aca="false">INDEX($AH$445:$AH$572,$B475-$F475*8+const_one)</f>
        <v>60000000</v>
      </c>
      <c r="AP475" s="5" t="n">
        <f aca="false">INDEX($AI$445:$AI$572,$B475-$G475*16+const_one)</f>
        <v>30000000</v>
      </c>
      <c r="AQ475" s="5" t="n">
        <f aca="false">INDEX($AJ$445:$AJ$572,$B475-$H475*32+const_one)</f>
        <v>15000000</v>
      </c>
      <c r="AR475" s="5" t="n">
        <f aca="false">INDEX($AK$445:$AK$572,$B475-$I475*64+const_one)</f>
        <v>5000000</v>
      </c>
      <c r="AS475" s="5" t="n">
        <f aca="false">INDEX($AE$445:$AE$572,$B475+(const_one-$C475)*1+const_one)</f>
        <v>122853568.870644</v>
      </c>
      <c r="AT475" s="5" t="n">
        <f aca="false">INDEX($AF$445:$AF$572,$B475+(const_one-$D475)*2+const_one)</f>
        <v>967839641.880483</v>
      </c>
      <c r="AU475" s="5" t="n">
        <f aca="false">INDEX($AG$445:$AG$572,$B475+(const_one-$E475)*4+const_one)</f>
        <v>273570665.774401</v>
      </c>
      <c r="AV475" s="5" t="n">
        <f aca="false">INDEX($AH$445:$AH$572,$B475+(const_one-$F475)*8+const_one)</f>
        <v>378720666.047278</v>
      </c>
      <c r="AW475" s="5" t="n">
        <f aca="false">INDEX($AI$445:$AI$572,$B475+(const_one-$G475)*16+const_one)</f>
        <v>473400832.559097</v>
      </c>
      <c r="AX475" s="5" t="n">
        <f aca="false">INDEX($AJ$445:$AJ$572,$B475+(const_one-$H475)*32+const_one)</f>
        <v>660205017.230316</v>
      </c>
      <c r="AY475" s="5" t="n">
        <f aca="false">INDEX($AK$445:$AK$572,$B475+(const_one-$I475)*64+const_one)</f>
        <v>658540984.420662</v>
      </c>
      <c r="AZ475" s="5" t="n">
        <f aca="false">--($C475=--(AS475&gt;AL475))</f>
        <v>0</v>
      </c>
      <c r="BA475" s="5" t="n">
        <f aca="false">--($D475=--(AT475&gt;AM475))</f>
        <v>1</v>
      </c>
      <c r="BB475" s="5" t="n">
        <f aca="false">--($E475=--(AU475&gt;AN475))</f>
        <v>1</v>
      </c>
      <c r="BC475" s="5" t="n">
        <f aca="false">--($F475=--(AV475&gt;AO475))</f>
        <v>1</v>
      </c>
      <c r="BD475" s="5" t="n">
        <f aca="false">--($G475=--(AW475&gt;AP475))</f>
        <v>1</v>
      </c>
      <c r="BE475" s="5" t="n">
        <f aca="false">--($H475=--(AX475&gt;AQ475))</f>
        <v>0</v>
      </c>
      <c r="BF475" s="5" t="n">
        <f aca="false">--($I475=--(AY475&gt;AR475))</f>
        <v>0</v>
      </c>
      <c r="BG475" s="5" t="n">
        <f aca="false">SUM(AZ475:BF475)</f>
        <v>4</v>
      </c>
      <c r="BH475" s="5" t="n">
        <f aca="false">SUM(AE475:AK475)+AB475+AC475+AD475</f>
        <v>4000000000</v>
      </c>
    </row>
    <row r="476" customFormat="false" ht="15" hidden="true" customHeight="false" outlineLevel="0" collapsed="false">
      <c r="A476" s="5" t="n">
        <f aca="false">exit_value_4_usd</f>
        <v>4000000000</v>
      </c>
      <c r="B476" s="2" t="n">
        <f aca="false">ROW()-ROW($B$445)</f>
        <v>31</v>
      </c>
      <c r="C476" s="2" t="n">
        <f aca="false">MOD(QUOTIENT($B476,1),2)</f>
        <v>1</v>
      </c>
      <c r="D476" s="2" t="n">
        <f aca="false">MOD(QUOTIENT($B476,2),2)</f>
        <v>1</v>
      </c>
      <c r="E476" s="2" t="n">
        <f aca="false">MOD(QUOTIENT($B476,4),2)</f>
        <v>1</v>
      </c>
      <c r="F476" s="2" t="n">
        <f aca="false">MOD(QUOTIENT($B476,8),2)</f>
        <v>1</v>
      </c>
      <c r="G476" s="2" t="n">
        <f aca="false">MOD(QUOTIENT($B476,16),2)</f>
        <v>1</v>
      </c>
      <c r="H476" s="2" t="n">
        <f aca="false">MOD(QUOTIENT($B476,32),2)</f>
        <v>0</v>
      </c>
      <c r="I476" s="2" t="n">
        <f aca="false">MOD(QUOTIENT($B476,64),2)</f>
        <v>0</v>
      </c>
      <c r="J476" s="5" t="n">
        <f aca="false">IF($C476=const_zero,MIN(class_series_f_invested_usd,MAX(const_zero,$A476)),const_zero)</f>
        <v>0</v>
      </c>
      <c r="K476" s="5" t="n">
        <f aca="false">IF($D476=const_zero,MIN(class_series_e_invested_usd,MAX(const_zero,$A476-SUM($J476:$J476))),const_zero)</f>
        <v>0</v>
      </c>
      <c r="L476" s="5" t="n">
        <f aca="false">IF($E476=const_zero,MIN(class_series_d_invested_usd,MAX(const_zero,$A476-SUM($J476:$K476))),const_zero)</f>
        <v>0</v>
      </c>
      <c r="M476" s="5" t="n">
        <f aca="false">IF($F476=const_zero,MIN(class_series_c_invested_usd,MAX(const_zero,$A476-SUM($J476:$L476))),const_zero)</f>
        <v>0</v>
      </c>
      <c r="N476" s="5" t="n">
        <f aca="false">IF($G476=const_zero,MIN(class_series_b_invested_usd,MAX(const_zero,$A476-SUM($J476:$M476))),const_zero)</f>
        <v>0</v>
      </c>
      <c r="O476" s="5" t="n">
        <f aca="false">IF($H476=const_zero,MIN(class_series_a_invested_usd,MAX(const_zero,$A476-SUM($J476:$N476))),const_zero)</f>
        <v>15000000</v>
      </c>
      <c r="P476" s="5" t="n">
        <f aca="false">IF($I476=const_zero,MIN(class_seed_invested_usd,MAX(const_zero,$A476-SUM($J476:$O476))),const_zero)</f>
        <v>5000000</v>
      </c>
      <c r="Q476" s="5" t="n">
        <f aca="false">MAX(const_zero,$A476-SUM($J476:$P476))</f>
        <v>3980000000</v>
      </c>
      <c r="R476" s="9" t="n">
        <f aca="false">common_rsa_total+'Pro-Forma'!$B$10+'Pro-Forma'!$B$11+IF($C476=const_one,'Pro-Forma'!$B$5,const_zero)+IF($D476=const_one,'Pro-Forma'!$F$27,const_zero)+IF($E476=const_one,'Pro-Forma'!$F$26,const_zero)+IF($F476=const_one,'Pro-Forma'!$F$25,const_zero)+IF($G476=const_one,'Pro-Forma'!$F$24,const_zero)+IF($H476=const_one,'Pro-Forma'!$F$23,const_zero)+IF($I476=const_one,'Pro-Forma'!$F$22,const_zero)</f>
        <v>23344752.5358044</v>
      </c>
      <c r="S476" s="23" t="b">
        <f aca="false">IF($R476&gt;const_zero,--($Q476&gt;option_strike_usd*$R476),const_zero)</f>
        <v>1</v>
      </c>
      <c r="T476" s="7" t="n">
        <f aca="false">IF($R476&gt;const_zero,IF($S476=const_one,($Q476+option_strike_usd*pre_f_options_issued)/($R476+pre_f_options_issued),$Q476/$R476),const_zero)</f>
        <v>154.093175954492</v>
      </c>
      <c r="U476" s="5" t="n">
        <f aca="false">IF($C476=const_one,'Pro-Forma'!$B$5*$T476,const_zero)</f>
        <v>122853568.870644</v>
      </c>
      <c r="V476" s="5" t="n">
        <f aca="false">IF($D476=const_one,'Pro-Forma'!$F$27*$T476,const_zero)</f>
        <v>945102800.680461</v>
      </c>
      <c r="W476" s="5" t="n">
        <f aca="false">IF($E476=const_one,'Pro-Forma'!$F$26*$T476,const_zero)</f>
        <v>267143844.103187</v>
      </c>
      <c r="X476" s="5" t="n">
        <f aca="false">IF($F476=const_one,'Pro-Forma'!$F$25*$T476,const_zero)</f>
        <v>369823622.29078</v>
      </c>
      <c r="Y476" s="5" t="n">
        <f aca="false">IF($G476=const_one,'Pro-Forma'!$F$24*$T476,const_zero)</f>
        <v>462279527.863475</v>
      </c>
      <c r="Z476" s="5" t="n">
        <f aca="false">IF($H476=const_one,'Pro-Forma'!$F$23*$T476,const_zero)</f>
        <v>0</v>
      </c>
      <c r="AA476" s="5" t="n">
        <f aca="false">IF($I476=const_one,'Pro-Forma'!$F$22*$T476,const_zero)</f>
        <v>0</v>
      </c>
      <c r="AB476" s="5" t="n">
        <f aca="false">('Pro-Forma'!$B$10+'Pro-Forma'!$B$11)*$T476</f>
        <v>43225112.7147965</v>
      </c>
      <c r="AC476" s="5" t="n">
        <f aca="false">common_rsa_total*$T476</f>
        <v>1386838583.59043</v>
      </c>
      <c r="AD476" s="5" t="n">
        <f aca="false">IF($S476=const_one,pre_f_options_issued*($T476-option_strike_usd),const_zero)</f>
        <v>382732939.886229</v>
      </c>
      <c r="AE476" s="5" t="n">
        <f aca="false">J476+U476</f>
        <v>122853568.870644</v>
      </c>
      <c r="AF476" s="5" t="n">
        <f aca="false">K476+V476</f>
        <v>945102800.680461</v>
      </c>
      <c r="AG476" s="5" t="n">
        <f aca="false">L476+W476</f>
        <v>267143844.103187</v>
      </c>
      <c r="AH476" s="5" t="n">
        <f aca="false">M476+X476</f>
        <v>369823622.29078</v>
      </c>
      <c r="AI476" s="5" t="n">
        <f aca="false">N476+Y476</f>
        <v>462279527.863475</v>
      </c>
      <c r="AJ476" s="5" t="n">
        <f aca="false">O476+Z476</f>
        <v>15000000</v>
      </c>
      <c r="AK476" s="5" t="n">
        <f aca="false">P476+AA476</f>
        <v>5000000</v>
      </c>
      <c r="AL476" s="5" t="n">
        <f aca="false">INDEX($AE$445:$AE$572,$B476-$C476*1+const_one)</f>
        <v>30000000</v>
      </c>
      <c r="AM476" s="5" t="n">
        <f aca="false">INDEX($AF$445:$AF$572,$B476-$D476*2+const_one)</f>
        <v>300000000</v>
      </c>
      <c r="AN476" s="5" t="n">
        <f aca="false">INDEX($AG$445:$AG$572,$B476-$E476*4+const_one)</f>
        <v>100000000</v>
      </c>
      <c r="AO476" s="5" t="n">
        <f aca="false">INDEX($AH$445:$AH$572,$B476-$F476*8+const_one)</f>
        <v>60000000</v>
      </c>
      <c r="AP476" s="5" t="n">
        <f aca="false">INDEX($AI$445:$AI$572,$B476-$G476*16+const_one)</f>
        <v>30000000</v>
      </c>
      <c r="AQ476" s="5" t="n">
        <f aca="false">INDEX($AJ$445:$AJ$572,$B476-$H476*32+const_one)</f>
        <v>15000000</v>
      </c>
      <c r="AR476" s="5" t="n">
        <f aca="false">INDEX($AK$445:$AK$572,$B476-$I476*64+const_one)</f>
        <v>5000000</v>
      </c>
      <c r="AS476" s="5" t="n">
        <f aca="false">INDEX($AE$445:$AE$572,$B476+(const_one-$C476)*1+const_one)</f>
        <v>122853568.870644</v>
      </c>
      <c r="AT476" s="5" t="n">
        <f aca="false">INDEX($AF$445:$AF$572,$B476+(const_one-$D476)*2+const_one)</f>
        <v>945102800.680461</v>
      </c>
      <c r="AU476" s="5" t="n">
        <f aca="false">INDEX($AG$445:$AG$572,$B476+(const_one-$E476)*4+const_one)</f>
        <v>267143844.103187</v>
      </c>
      <c r="AV476" s="5" t="n">
        <f aca="false">INDEX($AH$445:$AH$572,$B476+(const_one-$F476)*8+const_one)</f>
        <v>369823622.29078</v>
      </c>
      <c r="AW476" s="5" t="n">
        <f aca="false">INDEX($AI$445:$AI$572,$B476+(const_one-$G476)*16+const_one)</f>
        <v>462279527.863475</v>
      </c>
      <c r="AX476" s="5" t="n">
        <f aca="false">INDEX($AJ$445:$AJ$572,$B476+(const_one-$H476)*32+const_one)</f>
        <v>648003253.610112</v>
      </c>
      <c r="AY476" s="5" t="n">
        <f aca="false">INDEX($AK$445:$AK$572,$B476+(const_one-$I476)*64+const_one)</f>
        <v>646382232.337792</v>
      </c>
      <c r="AZ476" s="5" t="n">
        <f aca="false">--($C476=--(AS476&gt;AL476))</f>
        <v>1</v>
      </c>
      <c r="BA476" s="5" t="n">
        <f aca="false">--($D476=--(AT476&gt;AM476))</f>
        <v>1</v>
      </c>
      <c r="BB476" s="5" t="n">
        <f aca="false">--($E476=--(AU476&gt;AN476))</f>
        <v>1</v>
      </c>
      <c r="BC476" s="5" t="n">
        <f aca="false">--($F476=--(AV476&gt;AO476))</f>
        <v>1</v>
      </c>
      <c r="BD476" s="5" t="n">
        <f aca="false">--($G476=--(AW476&gt;AP476))</f>
        <v>1</v>
      </c>
      <c r="BE476" s="5" t="n">
        <f aca="false">--($H476=--(AX476&gt;AQ476))</f>
        <v>0</v>
      </c>
      <c r="BF476" s="5" t="n">
        <f aca="false">--($I476=--(AY476&gt;AR476))</f>
        <v>0</v>
      </c>
      <c r="BG476" s="5" t="n">
        <f aca="false">SUM(AZ476:BF476)</f>
        <v>5</v>
      </c>
      <c r="BH476" s="5" t="n">
        <f aca="false">SUM(AE476:AK476)+AB476+AC476+AD476</f>
        <v>4000000000</v>
      </c>
    </row>
    <row r="477" customFormat="false" ht="15" hidden="true" customHeight="false" outlineLevel="0" collapsed="false">
      <c r="A477" s="5" t="n">
        <f aca="false">exit_value_4_usd</f>
        <v>4000000000</v>
      </c>
      <c r="B477" s="2" t="n">
        <f aca="false">ROW()-ROW($B$445)</f>
        <v>32</v>
      </c>
      <c r="C477" s="2" t="n">
        <f aca="false">MOD(QUOTIENT($B477,1),2)</f>
        <v>0</v>
      </c>
      <c r="D477" s="2" t="n">
        <f aca="false">MOD(QUOTIENT($B477,2),2)</f>
        <v>0</v>
      </c>
      <c r="E477" s="2" t="n">
        <f aca="false">MOD(QUOTIENT($B477,4),2)</f>
        <v>0</v>
      </c>
      <c r="F477" s="2" t="n">
        <f aca="false">MOD(QUOTIENT($B477,8),2)</f>
        <v>0</v>
      </c>
      <c r="G477" s="2" t="n">
        <f aca="false">MOD(QUOTIENT($B477,16),2)</f>
        <v>0</v>
      </c>
      <c r="H477" s="2" t="n">
        <f aca="false">MOD(QUOTIENT($B477,32),2)</f>
        <v>1</v>
      </c>
      <c r="I477" s="2" t="n">
        <f aca="false">MOD(QUOTIENT($B477,64),2)</f>
        <v>0</v>
      </c>
      <c r="J477" s="5" t="n">
        <f aca="false">IF($C477=const_zero,MIN(class_series_f_invested_usd,MAX(const_zero,$A477)),const_zero)</f>
        <v>30000000</v>
      </c>
      <c r="K477" s="5" t="n">
        <f aca="false">IF($D477=const_zero,MIN(class_series_e_invested_usd,MAX(const_zero,$A477-SUM($J477:$J477))),const_zero)</f>
        <v>300000000</v>
      </c>
      <c r="L477" s="5" t="n">
        <f aca="false">IF($E477=const_zero,MIN(class_series_d_invested_usd,MAX(const_zero,$A477-SUM($J477:$K477))),const_zero)</f>
        <v>100000000</v>
      </c>
      <c r="M477" s="5" t="n">
        <f aca="false">IF($F477=const_zero,MIN(class_series_c_invested_usd,MAX(const_zero,$A477-SUM($J477:$L477))),const_zero)</f>
        <v>60000000</v>
      </c>
      <c r="N477" s="5" t="n">
        <f aca="false">IF($G477=const_zero,MIN(class_series_b_invested_usd,MAX(const_zero,$A477-SUM($J477:$M477))),const_zero)</f>
        <v>30000000</v>
      </c>
      <c r="O477" s="5" t="n">
        <f aca="false">IF($H477=const_zero,MIN(class_series_a_invested_usd,MAX(const_zero,$A477-SUM($J477:$N477))),const_zero)</f>
        <v>0</v>
      </c>
      <c r="P477" s="5" t="n">
        <f aca="false">IF($I477=const_zero,MIN(class_seed_invested_usd,MAX(const_zero,$A477-SUM($J477:$O477))),const_zero)</f>
        <v>5000000</v>
      </c>
      <c r="Q477" s="5" t="n">
        <f aca="false">MAX(const_zero,$A477-SUM($J477:$P477))</f>
        <v>3475000000</v>
      </c>
      <c r="R477" s="9" t="n">
        <f aca="false">common_rsa_total+'Pro-Forma'!$B$10+'Pro-Forma'!$B$11+IF($C477=const_one,'Pro-Forma'!$B$5,const_zero)+IF($D477=const_one,'Pro-Forma'!$F$27,const_zero)+IF($E477=const_one,'Pro-Forma'!$F$26,const_zero)+IF($F477=const_one,'Pro-Forma'!$F$25,const_zero)+IF($G477=const_one,'Pro-Forma'!$F$24,const_zero)+IF($H477=const_one,'Pro-Forma'!$F$23,const_zero)+IF($I477=const_one,'Pro-Forma'!$F$22,const_zero)</f>
        <v>14280512.8289884</v>
      </c>
      <c r="S477" s="23" t="b">
        <f aca="false">IF($R477&gt;const_zero,--($Q477&gt;option_strike_usd*$R477),const_zero)</f>
        <v>1</v>
      </c>
      <c r="T477" s="7" t="n">
        <f aca="false">IF($R477&gt;const_zero,IF($S477=const_one,($Q477+option_strike_usd*pre_f_options_issued)/($R477+pre_f_options_issued),$Q477/$R477),const_zero)</f>
        <v>207.234429331183</v>
      </c>
      <c r="U477" s="5" t="n">
        <f aca="false">IF($C477=const_one,'Pro-Forma'!$B$5*$T477,const_zero)</f>
        <v>0</v>
      </c>
      <c r="V477" s="5" t="n">
        <f aca="false">IF($D477=const_one,'Pro-Forma'!$F$27*$T477,const_zero)</f>
        <v>0</v>
      </c>
      <c r="W477" s="5" t="n">
        <f aca="false">IF($E477=const_one,'Pro-Forma'!$F$26*$T477,const_zero)</f>
        <v>0</v>
      </c>
      <c r="X477" s="5" t="n">
        <f aca="false">IF($F477=const_one,'Pro-Forma'!$F$25*$T477,const_zero)</f>
        <v>0</v>
      </c>
      <c r="Y477" s="5" t="n">
        <f aca="false">IF($G477=const_one,'Pro-Forma'!$F$24*$T477,const_zero)</f>
        <v>0</v>
      </c>
      <c r="Z477" s="5" t="n">
        <f aca="false">IF($H477=const_one,'Pro-Forma'!$F$23*$T477,const_zero)</f>
        <v>1036172146.65592</v>
      </c>
      <c r="AA477" s="5" t="n">
        <f aca="false">IF($I477=const_one,'Pro-Forma'!$F$22*$T477,const_zero)</f>
        <v>0</v>
      </c>
      <c r="AB477" s="5" t="n">
        <f aca="false">('Pro-Forma'!$B$10+'Pro-Forma'!$B$11)*$T477</f>
        <v>58131916.0354798</v>
      </c>
      <c r="AC477" s="5" t="n">
        <f aca="false">common_rsa_total*$T477</f>
        <v>1865109863.98065</v>
      </c>
      <c r="AD477" s="5" t="n">
        <f aca="false">IF($S477=const_one,pre_f_options_issued*($T477-option_strike_usd),const_zero)</f>
        <v>515586073.327958</v>
      </c>
      <c r="AE477" s="5" t="n">
        <f aca="false">J477+U477</f>
        <v>30000000</v>
      </c>
      <c r="AF477" s="5" t="n">
        <f aca="false">K477+V477</f>
        <v>300000000</v>
      </c>
      <c r="AG477" s="5" t="n">
        <f aca="false">L477+W477</f>
        <v>100000000</v>
      </c>
      <c r="AH477" s="5" t="n">
        <f aca="false">M477+X477</f>
        <v>60000000</v>
      </c>
      <c r="AI477" s="5" t="n">
        <f aca="false">N477+Y477</f>
        <v>30000000</v>
      </c>
      <c r="AJ477" s="5" t="n">
        <f aca="false">O477+Z477</f>
        <v>1036172146.65592</v>
      </c>
      <c r="AK477" s="5" t="n">
        <f aca="false">P477+AA477</f>
        <v>5000000</v>
      </c>
      <c r="AL477" s="5" t="n">
        <f aca="false">INDEX($AE$445:$AE$572,$B477-$C477*1+const_one)</f>
        <v>30000000</v>
      </c>
      <c r="AM477" s="5" t="n">
        <f aca="false">INDEX($AF$445:$AF$572,$B477-$D477*2+const_one)</f>
        <v>300000000</v>
      </c>
      <c r="AN477" s="5" t="n">
        <f aca="false">INDEX($AG$445:$AG$572,$B477-$E477*4+const_one)</f>
        <v>100000000</v>
      </c>
      <c r="AO477" s="5" t="n">
        <f aca="false">INDEX($AH$445:$AH$572,$B477-$F477*8+const_one)</f>
        <v>60000000</v>
      </c>
      <c r="AP477" s="5" t="n">
        <f aca="false">INDEX($AI$445:$AI$572,$B477-$G477*16+const_one)</f>
        <v>30000000</v>
      </c>
      <c r="AQ477" s="5" t="n">
        <f aca="false">INDEX($AJ$445:$AJ$572,$B477-$H477*32+const_one)</f>
        <v>15000000</v>
      </c>
      <c r="AR477" s="5" t="n">
        <f aca="false">INDEX($AK$445:$AK$572,$B477-$I477*64+const_one)</f>
        <v>5000000</v>
      </c>
      <c r="AS477" s="5" t="n">
        <f aca="false">INDEX($AE$445:$AE$572,$B477+(const_one-$C477)*1+const_one)</f>
        <v>159088213.064387</v>
      </c>
      <c r="AT477" s="5" t="n">
        <f aca="false">INDEX($AF$445:$AF$572,$B477+(const_one-$D477)*2+const_one)</f>
        <v>1011119232.6541</v>
      </c>
      <c r="AU477" s="5" t="n">
        <f aca="false">INDEX($AG$445:$AG$572,$B477+(const_one-$E477)*4+const_one)</f>
        <v>334994206.489369</v>
      </c>
      <c r="AV477" s="5" t="n">
        <f aca="false">INDEX($AH$445:$AH$572,$B477+(const_one-$F477)*8+const_one)</f>
        <v>442636757.197059</v>
      </c>
      <c r="AW477" s="5" t="n">
        <f aca="false">INDEX($AI$445:$AI$572,$B477+(const_one-$G477)*16+const_one)</f>
        <v>531962952.17277</v>
      </c>
      <c r="AX477" s="5" t="n">
        <f aca="false">INDEX($AJ$445:$AJ$572,$B477+(const_one-$H477)*32+const_one)</f>
        <v>1036172146.65592</v>
      </c>
      <c r="AY477" s="5" t="n">
        <f aca="false">INDEX($AK$445:$AK$572,$B477+(const_one-$I477)*64+const_one)</f>
        <v>799453168.835637</v>
      </c>
      <c r="AZ477" s="5" t="n">
        <f aca="false">--($C477=--(AS477&gt;AL477))</f>
        <v>0</v>
      </c>
      <c r="BA477" s="5" t="n">
        <f aca="false">--($D477=--(AT477&gt;AM477))</f>
        <v>0</v>
      </c>
      <c r="BB477" s="5" t="n">
        <f aca="false">--($E477=--(AU477&gt;AN477))</f>
        <v>0</v>
      </c>
      <c r="BC477" s="5" t="n">
        <f aca="false">--($F477=--(AV477&gt;AO477))</f>
        <v>0</v>
      </c>
      <c r="BD477" s="5" t="n">
        <f aca="false">--($G477=--(AW477&gt;AP477))</f>
        <v>0</v>
      </c>
      <c r="BE477" s="5" t="n">
        <f aca="false">--($H477=--(AX477&gt;AQ477))</f>
        <v>1</v>
      </c>
      <c r="BF477" s="5" t="n">
        <f aca="false">--($I477=--(AY477&gt;AR477))</f>
        <v>0</v>
      </c>
      <c r="BG477" s="5" t="n">
        <f aca="false">SUM(AZ477:BF477)</f>
        <v>1</v>
      </c>
      <c r="BH477" s="5" t="n">
        <f aca="false">SUM(AE477:AK477)+AB477+AC477+AD477</f>
        <v>4000000000</v>
      </c>
    </row>
    <row r="478" customFormat="false" ht="15" hidden="true" customHeight="false" outlineLevel="0" collapsed="false">
      <c r="A478" s="5" t="n">
        <f aca="false">exit_value_4_usd</f>
        <v>4000000000</v>
      </c>
      <c r="B478" s="2" t="n">
        <f aca="false">ROW()-ROW($B$445)</f>
        <v>33</v>
      </c>
      <c r="C478" s="2" t="n">
        <f aca="false">MOD(QUOTIENT($B478,1),2)</f>
        <v>1</v>
      </c>
      <c r="D478" s="2" t="n">
        <f aca="false">MOD(QUOTIENT($B478,2),2)</f>
        <v>0</v>
      </c>
      <c r="E478" s="2" t="n">
        <f aca="false">MOD(QUOTIENT($B478,4),2)</f>
        <v>0</v>
      </c>
      <c r="F478" s="2" t="n">
        <f aca="false">MOD(QUOTIENT($B478,8),2)</f>
        <v>0</v>
      </c>
      <c r="G478" s="2" t="n">
        <f aca="false">MOD(QUOTIENT($B478,16),2)</f>
        <v>0</v>
      </c>
      <c r="H478" s="2" t="n">
        <f aca="false">MOD(QUOTIENT($B478,32),2)</f>
        <v>1</v>
      </c>
      <c r="I478" s="2" t="n">
        <f aca="false">MOD(QUOTIENT($B478,64),2)</f>
        <v>0</v>
      </c>
      <c r="J478" s="5" t="n">
        <f aca="false">IF($C478=const_zero,MIN(class_series_f_invested_usd,MAX(const_zero,$A478)),const_zero)</f>
        <v>0</v>
      </c>
      <c r="K478" s="5" t="n">
        <f aca="false">IF($D478=const_zero,MIN(class_series_e_invested_usd,MAX(const_zero,$A478-SUM($J478:$J478))),const_zero)</f>
        <v>300000000</v>
      </c>
      <c r="L478" s="5" t="n">
        <f aca="false">IF($E478=const_zero,MIN(class_series_d_invested_usd,MAX(const_zero,$A478-SUM($J478:$K478))),const_zero)</f>
        <v>100000000</v>
      </c>
      <c r="M478" s="5" t="n">
        <f aca="false">IF($F478=const_zero,MIN(class_series_c_invested_usd,MAX(const_zero,$A478-SUM($J478:$L478))),const_zero)</f>
        <v>60000000</v>
      </c>
      <c r="N478" s="5" t="n">
        <f aca="false">IF($G478=const_zero,MIN(class_series_b_invested_usd,MAX(const_zero,$A478-SUM($J478:$M478))),const_zero)</f>
        <v>30000000</v>
      </c>
      <c r="O478" s="5" t="n">
        <f aca="false">IF($H478=const_zero,MIN(class_series_a_invested_usd,MAX(const_zero,$A478-SUM($J478:$N478))),const_zero)</f>
        <v>0</v>
      </c>
      <c r="P478" s="5" t="n">
        <f aca="false">IF($I478=const_zero,MIN(class_seed_invested_usd,MAX(const_zero,$A478-SUM($J478:$O478))),const_zero)</f>
        <v>5000000</v>
      </c>
      <c r="Q478" s="5" t="n">
        <f aca="false">MAX(const_zero,$A478-SUM($J478:$P478))</f>
        <v>3505000000</v>
      </c>
      <c r="R478" s="9" t="n">
        <f aca="false">common_rsa_total+'Pro-Forma'!$B$10+'Pro-Forma'!$B$11+IF($C478=const_one,'Pro-Forma'!$B$5,const_zero)+IF($D478=const_one,'Pro-Forma'!$F$27,const_zero)+IF($E478=const_one,'Pro-Forma'!$F$26,const_zero)+IF($F478=const_one,'Pro-Forma'!$F$25,const_zero)+IF($G478=const_one,'Pro-Forma'!$F$24,const_zero)+IF($H478=const_one,'Pro-Forma'!$F$23,const_zero)+IF($I478=const_one,'Pro-Forma'!$F$22,const_zero)</f>
        <v>15077780.8981917</v>
      </c>
      <c r="S478" s="23" t="b">
        <f aca="false">IF($R478&gt;const_zero,--($Q478&gt;option_strike_usd*$R478),const_zero)</f>
        <v>1</v>
      </c>
      <c r="T478" s="7" t="n">
        <f aca="false">IF($R478&gt;const_zero,IF($S478=const_one,($Q478+option_strike_usd*pre_f_options_issued)/($R478+pre_f_options_issued),$Q478/$R478),const_zero)</f>
        <v>199.541683919887</v>
      </c>
      <c r="U478" s="5" t="n">
        <f aca="false">IF($C478=const_one,'Pro-Forma'!$B$5*$T478,const_zero)</f>
        <v>159088213.064387</v>
      </c>
      <c r="V478" s="5" t="n">
        <f aca="false">IF($D478=const_one,'Pro-Forma'!$F$27*$T478,const_zero)</f>
        <v>0</v>
      </c>
      <c r="W478" s="5" t="n">
        <f aca="false">IF($E478=const_one,'Pro-Forma'!$F$26*$T478,const_zero)</f>
        <v>0</v>
      </c>
      <c r="X478" s="5" t="n">
        <f aca="false">IF($F478=const_one,'Pro-Forma'!$F$25*$T478,const_zero)</f>
        <v>0</v>
      </c>
      <c r="Y478" s="5" t="n">
        <f aca="false">IF($G478=const_one,'Pro-Forma'!$F$24*$T478,const_zero)</f>
        <v>0</v>
      </c>
      <c r="Z478" s="5" t="n">
        <f aca="false">IF($H478=const_one,'Pro-Forma'!$F$23*$T478,const_zero)</f>
        <v>997708419.599437</v>
      </c>
      <c r="AA478" s="5" t="n">
        <f aca="false">IF($I478=const_one,'Pro-Forma'!$F$22*$T478,const_zero)</f>
        <v>0</v>
      </c>
      <c r="AB478" s="5" t="n">
        <f aca="false">('Pro-Forma'!$B$10+'Pro-Forma'!$B$11)*$T478</f>
        <v>55974002.25747</v>
      </c>
      <c r="AC478" s="5" t="n">
        <f aca="false">common_rsa_total*$T478</f>
        <v>1795875155.27899</v>
      </c>
      <c r="AD478" s="5" t="n">
        <f aca="false">IF($S478=const_one,pre_f_options_issued*($T478-option_strike_usd),const_zero)</f>
        <v>496354209.799719</v>
      </c>
      <c r="AE478" s="5" t="n">
        <f aca="false">J478+U478</f>
        <v>159088213.064387</v>
      </c>
      <c r="AF478" s="5" t="n">
        <f aca="false">K478+V478</f>
        <v>300000000</v>
      </c>
      <c r="AG478" s="5" t="n">
        <f aca="false">L478+W478</f>
        <v>100000000</v>
      </c>
      <c r="AH478" s="5" t="n">
        <f aca="false">M478+X478</f>
        <v>60000000</v>
      </c>
      <c r="AI478" s="5" t="n">
        <f aca="false">N478+Y478</f>
        <v>30000000</v>
      </c>
      <c r="AJ478" s="5" t="n">
        <f aca="false">O478+Z478</f>
        <v>997708419.599437</v>
      </c>
      <c r="AK478" s="5" t="n">
        <f aca="false">P478+AA478</f>
        <v>5000000</v>
      </c>
      <c r="AL478" s="5" t="n">
        <f aca="false">INDEX($AE$445:$AE$572,$B478-$C478*1+const_one)</f>
        <v>30000000</v>
      </c>
      <c r="AM478" s="5" t="n">
        <f aca="false">INDEX($AF$445:$AF$572,$B478-$D478*2+const_one)</f>
        <v>300000000</v>
      </c>
      <c r="AN478" s="5" t="n">
        <f aca="false">INDEX($AG$445:$AG$572,$B478-$E478*4+const_one)</f>
        <v>100000000</v>
      </c>
      <c r="AO478" s="5" t="n">
        <f aca="false">INDEX($AH$445:$AH$572,$B478-$F478*8+const_one)</f>
        <v>60000000</v>
      </c>
      <c r="AP478" s="5" t="n">
        <f aca="false">INDEX($AI$445:$AI$572,$B478-$G478*16+const_one)</f>
        <v>30000000</v>
      </c>
      <c r="AQ478" s="5" t="n">
        <f aca="false">INDEX($AJ$445:$AJ$572,$B478-$H478*32+const_one)</f>
        <v>15000000</v>
      </c>
      <c r="AR478" s="5" t="n">
        <f aca="false">INDEX($AK$445:$AK$572,$B478-$I478*64+const_one)</f>
        <v>5000000</v>
      </c>
      <c r="AS478" s="5" t="n">
        <f aca="false">INDEX($AE$445:$AE$572,$B478+(const_one-$C478)*1+const_one)</f>
        <v>159088213.064387</v>
      </c>
      <c r="AT478" s="5" t="n">
        <f aca="false">INDEX($AF$445:$AF$572,$B478+(const_one-$D478)*2+const_one)</f>
        <v>984881165.285278</v>
      </c>
      <c r="AU478" s="5" t="n">
        <f aca="false">INDEX($AG$445:$AG$572,$B478+(const_one-$E478)*4+const_one)</f>
        <v>323857246.75924</v>
      </c>
      <c r="AV478" s="5" t="n">
        <f aca="false">INDEX($AH$445:$AH$572,$B478+(const_one-$F478)*8+const_one)</f>
        <v>428576128.831957</v>
      </c>
      <c r="AW478" s="5" t="n">
        <f aca="false">INDEX($AI$445:$AI$572,$B478+(const_one-$G478)*16+const_one)</f>
        <v>515726163.69594</v>
      </c>
      <c r="AX478" s="5" t="n">
        <f aca="false">INDEX($AJ$445:$AJ$572,$B478+(const_one-$H478)*32+const_one)</f>
        <v>997708419.599437</v>
      </c>
      <c r="AY478" s="5" t="n">
        <f aca="false">INDEX($AK$445:$AK$572,$B478+(const_one-$I478)*64+const_one)</f>
        <v>777866526.351429</v>
      </c>
      <c r="AZ478" s="5" t="n">
        <f aca="false">--($C478=--(AS478&gt;AL478))</f>
        <v>1</v>
      </c>
      <c r="BA478" s="5" t="n">
        <f aca="false">--($D478=--(AT478&gt;AM478))</f>
        <v>0</v>
      </c>
      <c r="BB478" s="5" t="n">
        <f aca="false">--($E478=--(AU478&gt;AN478))</f>
        <v>0</v>
      </c>
      <c r="BC478" s="5" t="n">
        <f aca="false">--($F478=--(AV478&gt;AO478))</f>
        <v>0</v>
      </c>
      <c r="BD478" s="5" t="n">
        <f aca="false">--($G478=--(AW478&gt;AP478))</f>
        <v>0</v>
      </c>
      <c r="BE478" s="5" t="n">
        <f aca="false">--($H478=--(AX478&gt;AQ478))</f>
        <v>1</v>
      </c>
      <c r="BF478" s="5" t="n">
        <f aca="false">--($I478=--(AY478&gt;AR478))</f>
        <v>0</v>
      </c>
      <c r="BG478" s="5" t="n">
        <f aca="false">SUM(AZ478:BF478)</f>
        <v>2</v>
      </c>
      <c r="BH478" s="5" t="n">
        <f aca="false">SUM(AE478:AK478)+AB478+AC478+AD478</f>
        <v>4000000000</v>
      </c>
    </row>
    <row r="479" customFormat="false" ht="15" hidden="true" customHeight="false" outlineLevel="0" collapsed="false">
      <c r="A479" s="5" t="n">
        <f aca="false">exit_value_4_usd</f>
        <v>4000000000</v>
      </c>
      <c r="B479" s="2" t="n">
        <f aca="false">ROW()-ROW($B$445)</f>
        <v>34</v>
      </c>
      <c r="C479" s="2" t="n">
        <f aca="false">MOD(QUOTIENT($B479,1),2)</f>
        <v>0</v>
      </c>
      <c r="D479" s="2" t="n">
        <f aca="false">MOD(QUOTIENT($B479,2),2)</f>
        <v>1</v>
      </c>
      <c r="E479" s="2" t="n">
        <f aca="false">MOD(QUOTIENT($B479,4),2)</f>
        <v>0</v>
      </c>
      <c r="F479" s="2" t="n">
        <f aca="false">MOD(QUOTIENT($B479,8),2)</f>
        <v>0</v>
      </c>
      <c r="G479" s="2" t="n">
        <f aca="false">MOD(QUOTIENT($B479,16),2)</f>
        <v>0</v>
      </c>
      <c r="H479" s="2" t="n">
        <f aca="false">MOD(QUOTIENT($B479,32),2)</f>
        <v>1</v>
      </c>
      <c r="I479" s="2" t="n">
        <f aca="false">MOD(QUOTIENT($B479,64),2)</f>
        <v>0</v>
      </c>
      <c r="J479" s="5" t="n">
        <f aca="false">IF($C479=const_zero,MIN(class_series_f_invested_usd,MAX(const_zero,$A479)),const_zero)</f>
        <v>30000000</v>
      </c>
      <c r="K479" s="5" t="n">
        <f aca="false">IF($D479=const_zero,MIN(class_series_e_invested_usd,MAX(const_zero,$A479-SUM($J479:$J479))),const_zero)</f>
        <v>0</v>
      </c>
      <c r="L479" s="5" t="n">
        <f aca="false">IF($E479=const_zero,MIN(class_series_d_invested_usd,MAX(const_zero,$A479-SUM($J479:$K479))),const_zero)</f>
        <v>100000000</v>
      </c>
      <c r="M479" s="5" t="n">
        <f aca="false">IF($F479=const_zero,MIN(class_series_c_invested_usd,MAX(const_zero,$A479-SUM($J479:$L479))),const_zero)</f>
        <v>60000000</v>
      </c>
      <c r="N479" s="5" t="n">
        <f aca="false">IF($G479=const_zero,MIN(class_series_b_invested_usd,MAX(const_zero,$A479-SUM($J479:$M479))),const_zero)</f>
        <v>30000000</v>
      </c>
      <c r="O479" s="5" t="n">
        <f aca="false">IF($H479=const_zero,MIN(class_series_a_invested_usd,MAX(const_zero,$A479-SUM($J479:$N479))),const_zero)</f>
        <v>0</v>
      </c>
      <c r="P479" s="5" t="n">
        <f aca="false">IF($I479=const_zero,MIN(class_seed_invested_usd,MAX(const_zero,$A479-SUM($J479:$O479))),const_zero)</f>
        <v>5000000</v>
      </c>
      <c r="Q479" s="5" t="n">
        <f aca="false">MAX(const_zero,$A479-SUM($J479:$P479))</f>
        <v>3775000000</v>
      </c>
      <c r="R479" s="9" t="n">
        <f aca="false">common_rsa_total+'Pro-Forma'!$B$10+'Pro-Forma'!$B$11+IF($C479=const_one,'Pro-Forma'!$B$5,const_zero)+IF($D479=const_one,'Pro-Forma'!$F$27,const_zero)+IF($E479=const_one,'Pro-Forma'!$F$26,const_zero)+IF($F479=const_one,'Pro-Forma'!$F$25,const_zero)+IF($G479=const_one,'Pro-Forma'!$F$24,const_zero)+IF($H479=const_one,'Pro-Forma'!$F$23,const_zero)+IF($I479=const_one,'Pro-Forma'!$F$22,const_zero)</f>
        <v>20413833.1063222</v>
      </c>
      <c r="S479" s="23" t="b">
        <f aca="false">IF($R479&gt;const_zero,--($Q479&gt;option_strike_usd*$R479),const_zero)</f>
        <v>1</v>
      </c>
      <c r="T479" s="7" t="n">
        <f aca="false">IF($R479&gt;const_zero,IF($S479=const_one,($Q479+option_strike_usd*pre_f_options_issued)/($R479+pre_f_options_issued),$Q479/$R479),const_zero)</f>
        <v>164.856747558214</v>
      </c>
      <c r="U479" s="5" t="n">
        <f aca="false">IF($C479=const_one,'Pro-Forma'!$B$5*$T479,const_zero)</f>
        <v>0</v>
      </c>
      <c r="V479" s="5" t="n">
        <f aca="false">IF($D479=const_one,'Pro-Forma'!$F$27*$T479,const_zero)</f>
        <v>1011119232.6541</v>
      </c>
      <c r="W479" s="5" t="n">
        <f aca="false">IF($E479=const_one,'Pro-Forma'!$F$26*$T479,const_zero)</f>
        <v>0</v>
      </c>
      <c r="X479" s="5" t="n">
        <f aca="false">IF($F479=const_one,'Pro-Forma'!$F$25*$T479,const_zero)</f>
        <v>0</v>
      </c>
      <c r="Y479" s="5" t="n">
        <f aca="false">IF($G479=const_one,'Pro-Forma'!$F$24*$T479,const_zero)</f>
        <v>0</v>
      </c>
      <c r="Z479" s="5" t="n">
        <f aca="false">IF($H479=const_one,'Pro-Forma'!$F$23*$T479,const_zero)</f>
        <v>824283737.791068</v>
      </c>
      <c r="AA479" s="5" t="n">
        <f aca="false">IF($I479=const_one,'Pro-Forma'!$F$22*$T479,const_zero)</f>
        <v>0</v>
      </c>
      <c r="AB479" s="5" t="n">
        <f aca="false">('Pro-Forma'!$B$10+'Pro-Forma'!$B$11)*$T479</f>
        <v>46244432.6353754</v>
      </c>
      <c r="AC479" s="5" t="n">
        <f aca="false">common_rsa_total*$T479</f>
        <v>1483710728.02392</v>
      </c>
      <c r="AD479" s="5" t="n">
        <f aca="false">IF($S479=const_one,pre_f_options_issued*($T479-option_strike_usd),const_zero)</f>
        <v>409641868.895534</v>
      </c>
      <c r="AE479" s="5" t="n">
        <f aca="false">J479+U479</f>
        <v>30000000</v>
      </c>
      <c r="AF479" s="5" t="n">
        <f aca="false">K479+V479</f>
        <v>1011119232.6541</v>
      </c>
      <c r="AG479" s="5" t="n">
        <f aca="false">L479+W479</f>
        <v>100000000</v>
      </c>
      <c r="AH479" s="5" t="n">
        <f aca="false">M479+X479</f>
        <v>60000000</v>
      </c>
      <c r="AI479" s="5" t="n">
        <f aca="false">N479+Y479</f>
        <v>30000000</v>
      </c>
      <c r="AJ479" s="5" t="n">
        <f aca="false">O479+Z479</f>
        <v>824283737.791068</v>
      </c>
      <c r="AK479" s="5" t="n">
        <f aca="false">P479+AA479</f>
        <v>5000000</v>
      </c>
      <c r="AL479" s="5" t="n">
        <f aca="false">INDEX($AE$445:$AE$572,$B479-$C479*1+const_one)</f>
        <v>30000000</v>
      </c>
      <c r="AM479" s="5" t="n">
        <f aca="false">INDEX($AF$445:$AF$572,$B479-$D479*2+const_one)</f>
        <v>300000000</v>
      </c>
      <c r="AN479" s="5" t="n">
        <f aca="false">INDEX($AG$445:$AG$572,$B479-$E479*4+const_one)</f>
        <v>100000000</v>
      </c>
      <c r="AO479" s="5" t="n">
        <f aca="false">INDEX($AH$445:$AH$572,$B479-$F479*8+const_one)</f>
        <v>60000000</v>
      </c>
      <c r="AP479" s="5" t="n">
        <f aca="false">INDEX($AI$445:$AI$572,$B479-$G479*16+const_one)</f>
        <v>30000000</v>
      </c>
      <c r="AQ479" s="5" t="n">
        <f aca="false">INDEX($AJ$445:$AJ$572,$B479-$H479*32+const_one)</f>
        <v>15000000</v>
      </c>
      <c r="AR479" s="5" t="n">
        <f aca="false">INDEX($AK$445:$AK$572,$B479-$I479*64+const_one)</f>
        <v>5000000</v>
      </c>
      <c r="AS479" s="5" t="n">
        <f aca="false">INDEX($AE$445:$AE$572,$B479+(const_one-$C479)*1+const_one)</f>
        <v>128024343.999044</v>
      </c>
      <c r="AT479" s="5" t="n">
        <f aca="false">INDEX($AF$445:$AF$572,$B479+(const_one-$D479)*2+const_one)</f>
        <v>1011119232.6541</v>
      </c>
      <c r="AU479" s="5" t="n">
        <f aca="false">INDEX($AG$445:$AG$572,$B479+(const_one-$E479)*4+const_one)</f>
        <v>272735059.782274</v>
      </c>
      <c r="AV479" s="5" t="n">
        <f aca="false">INDEX($AH$445:$AH$572,$B479+(const_one-$F479)*8+const_one)</f>
        <v>363832690.265299</v>
      </c>
      <c r="AW479" s="5" t="n">
        <f aca="false">INDEX($AI$445:$AI$572,$B479+(const_one-$G479)*16+const_one)</f>
        <v>440787742.71388</v>
      </c>
      <c r="AX479" s="5" t="n">
        <f aca="false">INDEX($AJ$445:$AJ$572,$B479+(const_one-$H479)*32+const_one)</f>
        <v>824283737.791068</v>
      </c>
      <c r="AY479" s="5" t="n">
        <f aca="false">INDEX($AK$445:$AK$572,$B479+(const_one-$I479)*64+const_one)</f>
        <v>677531456.463301</v>
      </c>
      <c r="AZ479" s="5" t="n">
        <f aca="false">--($C479=--(AS479&gt;AL479))</f>
        <v>0</v>
      </c>
      <c r="BA479" s="5" t="n">
        <f aca="false">--($D479=--(AT479&gt;AM479))</f>
        <v>1</v>
      </c>
      <c r="BB479" s="5" t="n">
        <f aca="false">--($E479=--(AU479&gt;AN479))</f>
        <v>0</v>
      </c>
      <c r="BC479" s="5" t="n">
        <f aca="false">--($F479=--(AV479&gt;AO479))</f>
        <v>0</v>
      </c>
      <c r="BD479" s="5" t="n">
        <f aca="false">--($G479=--(AW479&gt;AP479))</f>
        <v>0</v>
      </c>
      <c r="BE479" s="5" t="n">
        <f aca="false">--($H479=--(AX479&gt;AQ479))</f>
        <v>1</v>
      </c>
      <c r="BF479" s="5" t="n">
        <f aca="false">--($I479=--(AY479&gt;AR479))</f>
        <v>0</v>
      </c>
      <c r="BG479" s="5" t="n">
        <f aca="false">SUM(AZ479:BF479)</f>
        <v>2</v>
      </c>
      <c r="BH479" s="5" t="n">
        <f aca="false">SUM(AE479:AK479)+AB479+AC479+AD479</f>
        <v>4000000000</v>
      </c>
    </row>
    <row r="480" customFormat="false" ht="15" hidden="true" customHeight="false" outlineLevel="0" collapsed="false">
      <c r="A480" s="5" t="n">
        <f aca="false">exit_value_4_usd</f>
        <v>4000000000</v>
      </c>
      <c r="B480" s="2" t="n">
        <f aca="false">ROW()-ROW($B$445)</f>
        <v>35</v>
      </c>
      <c r="C480" s="2" t="n">
        <f aca="false">MOD(QUOTIENT($B480,1),2)</f>
        <v>1</v>
      </c>
      <c r="D480" s="2" t="n">
        <f aca="false">MOD(QUOTIENT($B480,2),2)</f>
        <v>1</v>
      </c>
      <c r="E480" s="2" t="n">
        <f aca="false">MOD(QUOTIENT($B480,4),2)</f>
        <v>0</v>
      </c>
      <c r="F480" s="2" t="n">
        <f aca="false">MOD(QUOTIENT($B480,8),2)</f>
        <v>0</v>
      </c>
      <c r="G480" s="2" t="n">
        <f aca="false">MOD(QUOTIENT($B480,16),2)</f>
        <v>0</v>
      </c>
      <c r="H480" s="2" t="n">
        <f aca="false">MOD(QUOTIENT($B480,32),2)</f>
        <v>1</v>
      </c>
      <c r="I480" s="2" t="n">
        <f aca="false">MOD(QUOTIENT($B480,64),2)</f>
        <v>0</v>
      </c>
      <c r="J480" s="5" t="n">
        <f aca="false">IF($C480=const_zero,MIN(class_series_f_invested_usd,MAX(const_zero,$A480)),const_zero)</f>
        <v>0</v>
      </c>
      <c r="K480" s="5" t="n">
        <f aca="false">IF($D480=const_zero,MIN(class_series_e_invested_usd,MAX(const_zero,$A480-SUM($J480:$J480))),const_zero)</f>
        <v>0</v>
      </c>
      <c r="L480" s="5" t="n">
        <f aca="false">IF($E480=const_zero,MIN(class_series_d_invested_usd,MAX(const_zero,$A480-SUM($J480:$K480))),const_zero)</f>
        <v>100000000</v>
      </c>
      <c r="M480" s="5" t="n">
        <f aca="false">IF($F480=const_zero,MIN(class_series_c_invested_usd,MAX(const_zero,$A480-SUM($J480:$L480))),const_zero)</f>
        <v>60000000</v>
      </c>
      <c r="N480" s="5" t="n">
        <f aca="false">IF($G480=const_zero,MIN(class_series_b_invested_usd,MAX(const_zero,$A480-SUM($J480:$M480))),const_zero)</f>
        <v>30000000</v>
      </c>
      <c r="O480" s="5" t="n">
        <f aca="false">IF($H480=const_zero,MIN(class_series_a_invested_usd,MAX(const_zero,$A480-SUM($J480:$N480))),const_zero)</f>
        <v>0</v>
      </c>
      <c r="P480" s="5" t="n">
        <f aca="false">IF($I480=const_zero,MIN(class_seed_invested_usd,MAX(const_zero,$A480-SUM($J480:$O480))),const_zero)</f>
        <v>5000000</v>
      </c>
      <c r="Q480" s="5" t="n">
        <f aca="false">MAX(const_zero,$A480-SUM($J480:$P480))</f>
        <v>3805000000</v>
      </c>
      <c r="R480" s="9" t="n">
        <f aca="false">common_rsa_total+'Pro-Forma'!$B$10+'Pro-Forma'!$B$11+IF($C480=const_one,'Pro-Forma'!$B$5,const_zero)+IF($D480=const_one,'Pro-Forma'!$F$27,const_zero)+IF($E480=const_one,'Pro-Forma'!$F$26,const_zero)+IF($F480=const_one,'Pro-Forma'!$F$25,const_zero)+IF($G480=const_one,'Pro-Forma'!$F$24,const_zero)+IF($H480=const_one,'Pro-Forma'!$F$23,const_zero)+IF($I480=const_one,'Pro-Forma'!$F$22,const_zero)</f>
        <v>21211101.1755256</v>
      </c>
      <c r="S480" s="23" t="b">
        <f aca="false">IF($R480&gt;const_zero,--($Q480&gt;option_strike_usd*$R480),const_zero)</f>
        <v>1</v>
      </c>
      <c r="T480" s="7" t="n">
        <f aca="false">IF($R480&gt;const_zero,IF($S480=const_one,($Q480+option_strike_usd*pre_f_options_issued)/($R480+pre_f_options_issued),$Q480/$R480),const_zero)</f>
        <v>160.578792685094</v>
      </c>
      <c r="U480" s="5" t="n">
        <f aca="false">IF($C480=const_one,'Pro-Forma'!$B$5*$T480,const_zero)</f>
        <v>128024343.999044</v>
      </c>
      <c r="V480" s="5" t="n">
        <f aca="false">IF($D480=const_one,'Pro-Forma'!$F$27*$T480,const_zero)</f>
        <v>984881165.285278</v>
      </c>
      <c r="W480" s="5" t="n">
        <f aca="false">IF($E480=const_one,'Pro-Forma'!$F$26*$T480,const_zero)</f>
        <v>0</v>
      </c>
      <c r="X480" s="5" t="n">
        <f aca="false">IF($F480=const_one,'Pro-Forma'!$F$25*$T480,const_zero)</f>
        <v>0</v>
      </c>
      <c r="Y480" s="5" t="n">
        <f aca="false">IF($G480=const_one,'Pro-Forma'!$F$24*$T480,const_zero)</f>
        <v>0</v>
      </c>
      <c r="Z480" s="5" t="n">
        <f aca="false">IF($H480=const_one,'Pro-Forma'!$F$23*$T480,const_zero)</f>
        <v>802893963.425469</v>
      </c>
      <c r="AA480" s="5" t="n">
        <f aca="false">IF($I480=const_one,'Pro-Forma'!$F$22*$T480,const_zero)</f>
        <v>0</v>
      </c>
      <c r="AB480" s="5" t="n">
        <f aca="false">('Pro-Forma'!$B$10+'Pro-Forma'!$B$11)*$T480</f>
        <v>45044411.411632</v>
      </c>
      <c r="AC480" s="5" t="n">
        <f aca="false">common_rsa_total*$T480</f>
        <v>1445209134.16584</v>
      </c>
      <c r="AD480" s="5" t="n">
        <f aca="false">IF($S480=const_one,pre_f_options_issued*($T480-option_strike_usd),const_zero)</f>
        <v>398946981.712734</v>
      </c>
      <c r="AE480" s="5" t="n">
        <f aca="false">J480+U480</f>
        <v>128024343.999044</v>
      </c>
      <c r="AF480" s="5" t="n">
        <f aca="false">K480+V480</f>
        <v>984881165.285278</v>
      </c>
      <c r="AG480" s="5" t="n">
        <f aca="false">L480+W480</f>
        <v>100000000</v>
      </c>
      <c r="AH480" s="5" t="n">
        <f aca="false">M480+X480</f>
        <v>60000000</v>
      </c>
      <c r="AI480" s="5" t="n">
        <f aca="false">N480+Y480</f>
        <v>30000000</v>
      </c>
      <c r="AJ480" s="5" t="n">
        <f aca="false">O480+Z480</f>
        <v>802893963.425469</v>
      </c>
      <c r="AK480" s="5" t="n">
        <f aca="false">P480+AA480</f>
        <v>5000000</v>
      </c>
      <c r="AL480" s="5" t="n">
        <f aca="false">INDEX($AE$445:$AE$572,$B480-$C480*1+const_one)</f>
        <v>30000000</v>
      </c>
      <c r="AM480" s="5" t="n">
        <f aca="false">INDEX($AF$445:$AF$572,$B480-$D480*2+const_one)</f>
        <v>300000000</v>
      </c>
      <c r="AN480" s="5" t="n">
        <f aca="false">INDEX($AG$445:$AG$572,$B480-$E480*4+const_one)</f>
        <v>100000000</v>
      </c>
      <c r="AO480" s="5" t="n">
        <f aca="false">INDEX($AH$445:$AH$572,$B480-$F480*8+const_one)</f>
        <v>60000000</v>
      </c>
      <c r="AP480" s="5" t="n">
        <f aca="false">INDEX($AI$445:$AI$572,$B480-$G480*16+const_one)</f>
        <v>30000000</v>
      </c>
      <c r="AQ480" s="5" t="n">
        <f aca="false">INDEX($AJ$445:$AJ$572,$B480-$H480*32+const_one)</f>
        <v>15000000</v>
      </c>
      <c r="AR480" s="5" t="n">
        <f aca="false">INDEX($AK$445:$AK$572,$B480-$I480*64+const_one)</f>
        <v>5000000</v>
      </c>
      <c r="AS480" s="5" t="n">
        <f aca="false">INDEX($AE$445:$AE$572,$B480+(const_one-$C480)*1+const_one)</f>
        <v>128024343.999044</v>
      </c>
      <c r="AT480" s="5" t="n">
        <f aca="false">INDEX($AF$445:$AF$572,$B480+(const_one-$D480)*2+const_one)</f>
        <v>984881165.285278</v>
      </c>
      <c r="AU480" s="5" t="n">
        <f aca="false">INDEX($AG$445:$AG$572,$B480+(const_one-$E480)*4+const_one)</f>
        <v>266233388.623338</v>
      </c>
      <c r="AV480" s="5" t="n">
        <f aca="false">INDEX($AH$445:$AH$572,$B480+(const_one-$F480)*8+const_one)</f>
        <v>355480986.328535</v>
      </c>
      <c r="AW480" s="5" t="n">
        <f aca="false">INDEX($AI$445:$AI$572,$B480+(const_one-$G480)*16+const_one)</f>
        <v>431000576.290299</v>
      </c>
      <c r="AX480" s="5" t="n">
        <f aca="false">INDEX($AJ$445:$AJ$572,$B480+(const_one-$H480)*32+const_one)</f>
        <v>802893963.425469</v>
      </c>
      <c r="AY480" s="5" t="n">
        <f aca="false">INDEX($AK$445:$AK$572,$B480+(const_one-$I480)*64+const_one)</f>
        <v>663941793.226991</v>
      </c>
      <c r="AZ480" s="5" t="n">
        <f aca="false">--($C480=--(AS480&gt;AL480))</f>
        <v>1</v>
      </c>
      <c r="BA480" s="5" t="n">
        <f aca="false">--($D480=--(AT480&gt;AM480))</f>
        <v>1</v>
      </c>
      <c r="BB480" s="5" t="n">
        <f aca="false">--($E480=--(AU480&gt;AN480))</f>
        <v>0</v>
      </c>
      <c r="BC480" s="5" t="n">
        <f aca="false">--($F480=--(AV480&gt;AO480))</f>
        <v>0</v>
      </c>
      <c r="BD480" s="5" t="n">
        <f aca="false">--($G480=--(AW480&gt;AP480))</f>
        <v>0</v>
      </c>
      <c r="BE480" s="5" t="n">
        <f aca="false">--($H480=--(AX480&gt;AQ480))</f>
        <v>1</v>
      </c>
      <c r="BF480" s="5" t="n">
        <f aca="false">--($I480=--(AY480&gt;AR480))</f>
        <v>0</v>
      </c>
      <c r="BG480" s="5" t="n">
        <f aca="false">SUM(AZ480:BF480)</f>
        <v>3</v>
      </c>
      <c r="BH480" s="5" t="n">
        <f aca="false">SUM(AE480:AK480)+AB480+AC480+AD480</f>
        <v>4000000000</v>
      </c>
    </row>
    <row r="481" customFormat="false" ht="15" hidden="true" customHeight="false" outlineLevel="0" collapsed="false">
      <c r="A481" s="5" t="n">
        <f aca="false">exit_value_4_usd</f>
        <v>4000000000</v>
      </c>
      <c r="B481" s="2" t="n">
        <f aca="false">ROW()-ROW($B$445)</f>
        <v>36</v>
      </c>
      <c r="C481" s="2" t="n">
        <f aca="false">MOD(QUOTIENT($B481,1),2)</f>
        <v>0</v>
      </c>
      <c r="D481" s="2" t="n">
        <f aca="false">MOD(QUOTIENT($B481,2),2)</f>
        <v>0</v>
      </c>
      <c r="E481" s="2" t="n">
        <f aca="false">MOD(QUOTIENT($B481,4),2)</f>
        <v>1</v>
      </c>
      <c r="F481" s="2" t="n">
        <f aca="false">MOD(QUOTIENT($B481,8),2)</f>
        <v>0</v>
      </c>
      <c r="G481" s="2" t="n">
        <f aca="false">MOD(QUOTIENT($B481,16),2)</f>
        <v>0</v>
      </c>
      <c r="H481" s="2" t="n">
        <f aca="false">MOD(QUOTIENT($B481,32),2)</f>
        <v>1</v>
      </c>
      <c r="I481" s="2" t="n">
        <f aca="false">MOD(QUOTIENT($B481,64),2)</f>
        <v>0</v>
      </c>
      <c r="J481" s="5" t="n">
        <f aca="false">IF($C481=const_zero,MIN(class_series_f_invested_usd,MAX(const_zero,$A481)),const_zero)</f>
        <v>30000000</v>
      </c>
      <c r="K481" s="5" t="n">
        <f aca="false">IF($D481=const_zero,MIN(class_series_e_invested_usd,MAX(const_zero,$A481-SUM($J481:$J481))),const_zero)</f>
        <v>300000000</v>
      </c>
      <c r="L481" s="5" t="n">
        <f aca="false">IF($E481=const_zero,MIN(class_series_d_invested_usd,MAX(const_zero,$A481-SUM($J481:$K481))),const_zero)</f>
        <v>0</v>
      </c>
      <c r="M481" s="5" t="n">
        <f aca="false">IF($F481=const_zero,MIN(class_series_c_invested_usd,MAX(const_zero,$A481-SUM($J481:$L481))),const_zero)</f>
        <v>60000000</v>
      </c>
      <c r="N481" s="5" t="n">
        <f aca="false">IF($G481=const_zero,MIN(class_series_b_invested_usd,MAX(const_zero,$A481-SUM($J481:$M481))),const_zero)</f>
        <v>30000000</v>
      </c>
      <c r="O481" s="5" t="n">
        <f aca="false">IF($H481=const_zero,MIN(class_series_a_invested_usd,MAX(const_zero,$A481-SUM($J481:$N481))),const_zero)</f>
        <v>0</v>
      </c>
      <c r="P481" s="5" t="n">
        <f aca="false">IF($I481=const_zero,MIN(class_seed_invested_usd,MAX(const_zero,$A481-SUM($J481:$O481))),const_zero)</f>
        <v>5000000</v>
      </c>
      <c r="Q481" s="5" t="n">
        <f aca="false">MAX(const_zero,$A481-SUM($J481:$P481))</f>
        <v>3575000000</v>
      </c>
      <c r="R481" s="9" t="n">
        <f aca="false">common_rsa_total+'Pro-Forma'!$B$10+'Pro-Forma'!$B$11+IF($C481=const_one,'Pro-Forma'!$B$5,const_zero)+IF($D481=const_one,'Pro-Forma'!$F$27,const_zero)+IF($E481=const_one,'Pro-Forma'!$F$26,const_zero)+IF($F481=const_one,'Pro-Forma'!$F$25,const_zero)+IF($G481=const_one,'Pro-Forma'!$F$24,const_zero)+IF($H481=const_one,'Pro-Forma'!$F$23,const_zero)+IF($I481=const_one,'Pro-Forma'!$F$22,const_zero)</f>
        <v>16014164.1892672</v>
      </c>
      <c r="S481" s="23" t="b">
        <f aca="false">IF($R481&gt;const_zero,--($Q481&gt;option_strike_usd*$R481),const_zero)</f>
        <v>1</v>
      </c>
      <c r="T481" s="7" t="n">
        <f aca="false">IF($R481&gt;const_zero,IF($S481=const_one,($Q481+option_strike_usd*pre_f_options_issued)/($R481+pre_f_options_issued),$Q481/$R481),const_zero)</f>
        <v>193.230435002511</v>
      </c>
      <c r="U481" s="5" t="n">
        <f aca="false">IF($C481=const_one,'Pro-Forma'!$B$5*$T481,const_zero)</f>
        <v>0</v>
      </c>
      <c r="V481" s="5" t="n">
        <f aca="false">IF($D481=const_one,'Pro-Forma'!$F$27*$T481,const_zero)</f>
        <v>0</v>
      </c>
      <c r="W481" s="5" t="n">
        <f aca="false">IF($E481=const_one,'Pro-Forma'!$F$26*$T481,const_zero)</f>
        <v>334994206.489369</v>
      </c>
      <c r="X481" s="5" t="n">
        <f aca="false">IF($F481=const_one,'Pro-Forma'!$F$25*$T481,const_zero)</f>
        <v>0</v>
      </c>
      <c r="Y481" s="5" t="n">
        <f aca="false">IF($G481=const_one,'Pro-Forma'!$F$24*$T481,const_zero)</f>
        <v>0</v>
      </c>
      <c r="Z481" s="5" t="n">
        <f aca="false">IF($H481=const_one,'Pro-Forma'!$F$23*$T481,const_zero)</f>
        <v>966152175.012553</v>
      </c>
      <c r="AA481" s="5" t="n">
        <f aca="false">IF($I481=const_one,'Pro-Forma'!$F$22*$T481,const_zero)</f>
        <v>0</v>
      </c>
      <c r="AB481" s="5" t="n">
        <f aca="false">('Pro-Forma'!$B$10+'Pro-Forma'!$B$11)*$T481</f>
        <v>54203615.9692068</v>
      </c>
      <c r="AC481" s="5" t="n">
        <f aca="false">common_rsa_total*$T481</f>
        <v>1739073915.02259</v>
      </c>
      <c r="AD481" s="5" t="n">
        <f aca="false">IF($S481=const_one,pre_f_options_issued*($T481-option_strike_usd),const_zero)</f>
        <v>480576087.506276</v>
      </c>
      <c r="AE481" s="5" t="n">
        <f aca="false">J481+U481</f>
        <v>30000000</v>
      </c>
      <c r="AF481" s="5" t="n">
        <f aca="false">K481+V481</f>
        <v>300000000</v>
      </c>
      <c r="AG481" s="5" t="n">
        <f aca="false">L481+W481</f>
        <v>334994206.489369</v>
      </c>
      <c r="AH481" s="5" t="n">
        <f aca="false">M481+X481</f>
        <v>60000000</v>
      </c>
      <c r="AI481" s="5" t="n">
        <f aca="false">N481+Y481</f>
        <v>30000000</v>
      </c>
      <c r="AJ481" s="5" t="n">
        <f aca="false">O481+Z481</f>
        <v>966152175.012553</v>
      </c>
      <c r="AK481" s="5" t="n">
        <f aca="false">P481+AA481</f>
        <v>5000000</v>
      </c>
      <c r="AL481" s="5" t="n">
        <f aca="false">INDEX($AE$445:$AE$572,$B481-$C481*1+const_one)</f>
        <v>30000000</v>
      </c>
      <c r="AM481" s="5" t="n">
        <f aca="false">INDEX($AF$445:$AF$572,$B481-$D481*2+const_one)</f>
        <v>300000000</v>
      </c>
      <c r="AN481" s="5" t="n">
        <f aca="false">INDEX($AG$445:$AG$572,$B481-$E481*4+const_one)</f>
        <v>100000000</v>
      </c>
      <c r="AO481" s="5" t="n">
        <f aca="false">INDEX($AH$445:$AH$572,$B481-$F481*8+const_one)</f>
        <v>60000000</v>
      </c>
      <c r="AP481" s="5" t="n">
        <f aca="false">INDEX($AI$445:$AI$572,$B481-$G481*16+const_one)</f>
        <v>30000000</v>
      </c>
      <c r="AQ481" s="5" t="n">
        <f aca="false">INDEX($AJ$445:$AJ$572,$B481-$H481*32+const_one)</f>
        <v>15000000</v>
      </c>
      <c r="AR481" s="5" t="n">
        <f aca="false">INDEX($AK$445:$AK$572,$B481-$I481*64+const_one)</f>
        <v>5000000</v>
      </c>
      <c r="AS481" s="5" t="n">
        <f aca="false">INDEX($AE$445:$AE$572,$B481+(const_one-$C481)*1+const_one)</f>
        <v>148934813.386998</v>
      </c>
      <c r="AT481" s="5" t="n">
        <f aca="false">INDEX($AF$445:$AF$572,$B481+(const_one-$D481)*2+const_one)</f>
        <v>964883430.907044</v>
      </c>
      <c r="AU481" s="5" t="n">
        <f aca="false">INDEX($AG$445:$AG$572,$B481+(const_one-$E481)*4+const_one)</f>
        <v>334994206.489369</v>
      </c>
      <c r="AV481" s="5" t="n">
        <f aca="false">INDEX($AH$445:$AH$572,$B481+(const_one-$F481)*8+const_one)</f>
        <v>417420458.25958</v>
      </c>
      <c r="AW481" s="5" t="n">
        <f aca="false">INDEX($AI$445:$AI$572,$B481+(const_one-$G481)*16+const_one)</f>
        <v>503040690.067758</v>
      </c>
      <c r="AX481" s="5" t="n">
        <f aca="false">INDEX($AJ$445:$AJ$572,$B481+(const_one-$H481)*32+const_one)</f>
        <v>966152175.012553</v>
      </c>
      <c r="AY481" s="5" t="n">
        <f aca="false">INDEX($AK$445:$AK$572,$B481+(const_one-$I481)*64+const_one)</f>
        <v>761774896.858805</v>
      </c>
      <c r="AZ481" s="5" t="n">
        <f aca="false">--($C481=--(AS481&gt;AL481))</f>
        <v>0</v>
      </c>
      <c r="BA481" s="5" t="n">
        <f aca="false">--($D481=--(AT481&gt;AM481))</f>
        <v>0</v>
      </c>
      <c r="BB481" s="5" t="n">
        <f aca="false">--($E481=--(AU481&gt;AN481))</f>
        <v>1</v>
      </c>
      <c r="BC481" s="5" t="n">
        <f aca="false">--($F481=--(AV481&gt;AO481))</f>
        <v>0</v>
      </c>
      <c r="BD481" s="5" t="n">
        <f aca="false">--($G481=--(AW481&gt;AP481))</f>
        <v>0</v>
      </c>
      <c r="BE481" s="5" t="n">
        <f aca="false">--($H481=--(AX481&gt;AQ481))</f>
        <v>1</v>
      </c>
      <c r="BF481" s="5" t="n">
        <f aca="false">--($I481=--(AY481&gt;AR481))</f>
        <v>0</v>
      </c>
      <c r="BG481" s="5" t="n">
        <f aca="false">SUM(AZ481:BF481)</f>
        <v>2</v>
      </c>
      <c r="BH481" s="5" t="n">
        <f aca="false">SUM(AE481:AK481)+AB481+AC481+AD481</f>
        <v>4000000000</v>
      </c>
    </row>
    <row r="482" customFormat="false" ht="15" hidden="true" customHeight="false" outlineLevel="0" collapsed="false">
      <c r="A482" s="5" t="n">
        <f aca="false">exit_value_4_usd</f>
        <v>4000000000</v>
      </c>
      <c r="B482" s="2" t="n">
        <f aca="false">ROW()-ROW($B$445)</f>
        <v>37</v>
      </c>
      <c r="C482" s="2" t="n">
        <f aca="false">MOD(QUOTIENT($B482,1),2)</f>
        <v>1</v>
      </c>
      <c r="D482" s="2" t="n">
        <f aca="false">MOD(QUOTIENT($B482,2),2)</f>
        <v>0</v>
      </c>
      <c r="E482" s="2" t="n">
        <f aca="false">MOD(QUOTIENT($B482,4),2)</f>
        <v>1</v>
      </c>
      <c r="F482" s="2" t="n">
        <f aca="false">MOD(QUOTIENT($B482,8),2)</f>
        <v>0</v>
      </c>
      <c r="G482" s="2" t="n">
        <f aca="false">MOD(QUOTIENT($B482,16),2)</f>
        <v>0</v>
      </c>
      <c r="H482" s="2" t="n">
        <f aca="false">MOD(QUOTIENT($B482,32),2)</f>
        <v>1</v>
      </c>
      <c r="I482" s="2" t="n">
        <f aca="false">MOD(QUOTIENT($B482,64),2)</f>
        <v>0</v>
      </c>
      <c r="J482" s="5" t="n">
        <f aca="false">IF($C482=const_zero,MIN(class_series_f_invested_usd,MAX(const_zero,$A482)),const_zero)</f>
        <v>0</v>
      </c>
      <c r="K482" s="5" t="n">
        <f aca="false">IF($D482=const_zero,MIN(class_series_e_invested_usd,MAX(const_zero,$A482-SUM($J482:$J482))),const_zero)</f>
        <v>300000000</v>
      </c>
      <c r="L482" s="5" t="n">
        <f aca="false">IF($E482=const_zero,MIN(class_series_d_invested_usd,MAX(const_zero,$A482-SUM($J482:$K482))),const_zero)</f>
        <v>0</v>
      </c>
      <c r="M482" s="5" t="n">
        <f aca="false">IF($F482=const_zero,MIN(class_series_c_invested_usd,MAX(const_zero,$A482-SUM($J482:$L482))),const_zero)</f>
        <v>60000000</v>
      </c>
      <c r="N482" s="5" t="n">
        <f aca="false">IF($G482=const_zero,MIN(class_series_b_invested_usd,MAX(const_zero,$A482-SUM($J482:$M482))),const_zero)</f>
        <v>30000000</v>
      </c>
      <c r="O482" s="5" t="n">
        <f aca="false">IF($H482=const_zero,MIN(class_series_a_invested_usd,MAX(const_zero,$A482-SUM($J482:$N482))),const_zero)</f>
        <v>0</v>
      </c>
      <c r="P482" s="5" t="n">
        <f aca="false">IF($I482=const_zero,MIN(class_seed_invested_usd,MAX(const_zero,$A482-SUM($J482:$O482))),const_zero)</f>
        <v>5000000</v>
      </c>
      <c r="Q482" s="5" t="n">
        <f aca="false">MAX(const_zero,$A482-SUM($J482:$P482))</f>
        <v>3605000000</v>
      </c>
      <c r="R482" s="9" t="n">
        <f aca="false">common_rsa_total+'Pro-Forma'!$B$10+'Pro-Forma'!$B$11+IF($C482=const_one,'Pro-Forma'!$B$5,const_zero)+IF($D482=const_one,'Pro-Forma'!$F$27,const_zero)+IF($E482=const_one,'Pro-Forma'!$F$26,const_zero)+IF($F482=const_one,'Pro-Forma'!$F$25,const_zero)+IF($G482=const_one,'Pro-Forma'!$F$24,const_zero)+IF($H482=const_one,'Pro-Forma'!$F$23,const_zero)+IF($I482=const_one,'Pro-Forma'!$F$22,const_zero)</f>
        <v>16811432.2584705</v>
      </c>
      <c r="S482" s="23" t="b">
        <f aca="false">IF($R482&gt;const_zero,--($Q482&gt;option_strike_usd*$R482),const_zero)</f>
        <v>1</v>
      </c>
      <c r="T482" s="7" t="n">
        <f aca="false">IF($R482&gt;const_zero,IF($S482=const_one,($Q482+option_strike_usd*pre_f_options_issued)/($R482+pre_f_options_issued),$Q482/$R482),const_zero)</f>
        <v>186.806444582465</v>
      </c>
      <c r="U482" s="5" t="n">
        <f aca="false">IF($C482=const_one,'Pro-Forma'!$B$5*$T482,const_zero)</f>
        <v>148934813.386998</v>
      </c>
      <c r="V482" s="5" t="n">
        <f aca="false">IF($D482=const_one,'Pro-Forma'!$F$27*$T482,const_zero)</f>
        <v>0</v>
      </c>
      <c r="W482" s="5" t="n">
        <f aca="false">IF($E482=const_one,'Pro-Forma'!$F$26*$T482,const_zero)</f>
        <v>323857246.75924</v>
      </c>
      <c r="X482" s="5" t="n">
        <f aca="false">IF($F482=const_one,'Pro-Forma'!$F$25*$T482,const_zero)</f>
        <v>0</v>
      </c>
      <c r="Y482" s="5" t="n">
        <f aca="false">IF($G482=const_one,'Pro-Forma'!$F$24*$T482,const_zero)</f>
        <v>0</v>
      </c>
      <c r="Z482" s="5" t="n">
        <f aca="false">IF($H482=const_one,'Pro-Forma'!$F$23*$T482,const_zero)</f>
        <v>934032222.912326</v>
      </c>
      <c r="AA482" s="5" t="n">
        <f aca="false">IF($I482=const_one,'Pro-Forma'!$F$22*$T482,const_zero)</f>
        <v>0</v>
      </c>
      <c r="AB482" s="5" t="n">
        <f aca="false">('Pro-Forma'!$B$10+'Pro-Forma'!$B$11)*$T482</f>
        <v>52401604.2430857</v>
      </c>
      <c r="AC482" s="5" t="n">
        <f aca="false">common_rsa_total*$T482</f>
        <v>1681258001.24219</v>
      </c>
      <c r="AD482" s="5" t="n">
        <f aca="false">IF($S482=const_one,pre_f_options_issued*($T482-option_strike_usd),const_zero)</f>
        <v>464516111.456163</v>
      </c>
      <c r="AE482" s="5" t="n">
        <f aca="false">J482+U482</f>
        <v>148934813.386998</v>
      </c>
      <c r="AF482" s="5" t="n">
        <f aca="false">K482+V482</f>
        <v>300000000</v>
      </c>
      <c r="AG482" s="5" t="n">
        <f aca="false">L482+W482</f>
        <v>323857246.75924</v>
      </c>
      <c r="AH482" s="5" t="n">
        <f aca="false">M482+X482</f>
        <v>60000000</v>
      </c>
      <c r="AI482" s="5" t="n">
        <f aca="false">N482+Y482</f>
        <v>30000000</v>
      </c>
      <c r="AJ482" s="5" t="n">
        <f aca="false">O482+Z482</f>
        <v>934032222.912326</v>
      </c>
      <c r="AK482" s="5" t="n">
        <f aca="false">P482+AA482</f>
        <v>5000000</v>
      </c>
      <c r="AL482" s="5" t="n">
        <f aca="false">INDEX($AE$445:$AE$572,$B482-$C482*1+const_one)</f>
        <v>30000000</v>
      </c>
      <c r="AM482" s="5" t="n">
        <f aca="false">INDEX($AF$445:$AF$572,$B482-$D482*2+const_one)</f>
        <v>300000000</v>
      </c>
      <c r="AN482" s="5" t="n">
        <f aca="false">INDEX($AG$445:$AG$572,$B482-$E482*4+const_one)</f>
        <v>100000000</v>
      </c>
      <c r="AO482" s="5" t="n">
        <f aca="false">INDEX($AH$445:$AH$572,$B482-$F482*8+const_one)</f>
        <v>60000000</v>
      </c>
      <c r="AP482" s="5" t="n">
        <f aca="false">INDEX($AI$445:$AI$572,$B482-$G482*16+const_one)</f>
        <v>30000000</v>
      </c>
      <c r="AQ482" s="5" t="n">
        <f aca="false">INDEX($AJ$445:$AJ$572,$B482-$H482*32+const_one)</f>
        <v>15000000</v>
      </c>
      <c r="AR482" s="5" t="n">
        <f aca="false">INDEX($AK$445:$AK$572,$B482-$I482*64+const_one)</f>
        <v>5000000</v>
      </c>
      <c r="AS482" s="5" t="n">
        <f aca="false">INDEX($AE$445:$AE$572,$B482+(const_one-$C482)*1+const_one)</f>
        <v>148934813.386998</v>
      </c>
      <c r="AT482" s="5" t="n">
        <f aca="false">INDEX($AF$445:$AF$572,$B482+(const_one-$D482)*2+const_one)</f>
        <v>941881786.822592</v>
      </c>
      <c r="AU482" s="5" t="n">
        <f aca="false">INDEX($AG$445:$AG$572,$B482+(const_one-$E482)*4+const_one)</f>
        <v>323857246.75924</v>
      </c>
      <c r="AV482" s="5" t="n">
        <f aca="false">INDEX($AH$445:$AH$572,$B482+(const_one-$F482)*8+const_one)</f>
        <v>405408537.548968</v>
      </c>
      <c r="AW482" s="5" t="n">
        <f aca="false">INDEX($AI$445:$AI$572,$B482+(const_one-$G482)*16+const_one)</f>
        <v>489099035.578816</v>
      </c>
      <c r="AX482" s="5" t="n">
        <f aca="false">INDEX($AJ$445:$AJ$572,$B482+(const_one-$H482)*32+const_one)</f>
        <v>934032222.912326</v>
      </c>
      <c r="AY482" s="5" t="n">
        <f aca="false">INDEX($AK$445:$AK$572,$B482+(const_one-$I482)*64+const_one)</f>
        <v>742963220.264686</v>
      </c>
      <c r="AZ482" s="5" t="n">
        <f aca="false">--($C482=--(AS482&gt;AL482))</f>
        <v>1</v>
      </c>
      <c r="BA482" s="5" t="n">
        <f aca="false">--($D482=--(AT482&gt;AM482))</f>
        <v>0</v>
      </c>
      <c r="BB482" s="5" t="n">
        <f aca="false">--($E482=--(AU482&gt;AN482))</f>
        <v>1</v>
      </c>
      <c r="BC482" s="5" t="n">
        <f aca="false">--($F482=--(AV482&gt;AO482))</f>
        <v>0</v>
      </c>
      <c r="BD482" s="5" t="n">
        <f aca="false">--($G482=--(AW482&gt;AP482))</f>
        <v>0</v>
      </c>
      <c r="BE482" s="5" t="n">
        <f aca="false">--($H482=--(AX482&gt;AQ482))</f>
        <v>1</v>
      </c>
      <c r="BF482" s="5" t="n">
        <f aca="false">--($I482=--(AY482&gt;AR482))</f>
        <v>0</v>
      </c>
      <c r="BG482" s="5" t="n">
        <f aca="false">SUM(AZ482:BF482)</f>
        <v>3</v>
      </c>
      <c r="BH482" s="5" t="n">
        <f aca="false">SUM(AE482:AK482)+AB482+AC482+AD482</f>
        <v>4000000000</v>
      </c>
    </row>
    <row r="483" customFormat="false" ht="15" hidden="true" customHeight="false" outlineLevel="0" collapsed="false">
      <c r="A483" s="5" t="n">
        <f aca="false">exit_value_4_usd</f>
        <v>4000000000</v>
      </c>
      <c r="B483" s="2" t="n">
        <f aca="false">ROW()-ROW($B$445)</f>
        <v>38</v>
      </c>
      <c r="C483" s="2" t="n">
        <f aca="false">MOD(QUOTIENT($B483,1),2)</f>
        <v>0</v>
      </c>
      <c r="D483" s="2" t="n">
        <f aca="false">MOD(QUOTIENT($B483,2),2)</f>
        <v>1</v>
      </c>
      <c r="E483" s="2" t="n">
        <f aca="false">MOD(QUOTIENT($B483,4),2)</f>
        <v>1</v>
      </c>
      <c r="F483" s="2" t="n">
        <f aca="false">MOD(QUOTIENT($B483,8),2)</f>
        <v>0</v>
      </c>
      <c r="G483" s="2" t="n">
        <f aca="false">MOD(QUOTIENT($B483,16),2)</f>
        <v>0</v>
      </c>
      <c r="H483" s="2" t="n">
        <f aca="false">MOD(QUOTIENT($B483,32),2)</f>
        <v>1</v>
      </c>
      <c r="I483" s="2" t="n">
        <f aca="false">MOD(QUOTIENT($B483,64),2)</f>
        <v>0</v>
      </c>
      <c r="J483" s="5" t="n">
        <f aca="false">IF($C483=const_zero,MIN(class_series_f_invested_usd,MAX(const_zero,$A483)),const_zero)</f>
        <v>30000000</v>
      </c>
      <c r="K483" s="5" t="n">
        <f aca="false">IF($D483=const_zero,MIN(class_series_e_invested_usd,MAX(const_zero,$A483-SUM($J483:$J483))),const_zero)</f>
        <v>0</v>
      </c>
      <c r="L483" s="5" t="n">
        <f aca="false">IF($E483=const_zero,MIN(class_series_d_invested_usd,MAX(const_zero,$A483-SUM($J483:$K483))),const_zero)</f>
        <v>0</v>
      </c>
      <c r="M483" s="5" t="n">
        <f aca="false">IF($F483=const_zero,MIN(class_series_c_invested_usd,MAX(const_zero,$A483-SUM($J483:$L483))),const_zero)</f>
        <v>60000000</v>
      </c>
      <c r="N483" s="5" t="n">
        <f aca="false">IF($G483=const_zero,MIN(class_series_b_invested_usd,MAX(const_zero,$A483-SUM($J483:$M483))),const_zero)</f>
        <v>30000000</v>
      </c>
      <c r="O483" s="5" t="n">
        <f aca="false">IF($H483=const_zero,MIN(class_series_a_invested_usd,MAX(const_zero,$A483-SUM($J483:$N483))),const_zero)</f>
        <v>0</v>
      </c>
      <c r="P483" s="5" t="n">
        <f aca="false">IF($I483=const_zero,MIN(class_seed_invested_usd,MAX(const_zero,$A483-SUM($J483:$O483))),const_zero)</f>
        <v>5000000</v>
      </c>
      <c r="Q483" s="5" t="n">
        <f aca="false">MAX(const_zero,$A483-SUM($J483:$P483))</f>
        <v>3875000000</v>
      </c>
      <c r="R483" s="9" t="n">
        <f aca="false">common_rsa_total+'Pro-Forma'!$B$10+'Pro-Forma'!$B$11+IF($C483=const_one,'Pro-Forma'!$B$5,const_zero)+IF($D483=const_one,'Pro-Forma'!$F$27,const_zero)+IF($E483=const_one,'Pro-Forma'!$F$26,const_zero)+IF($F483=const_one,'Pro-Forma'!$F$25,const_zero)+IF($G483=const_one,'Pro-Forma'!$F$24,const_zero)+IF($H483=const_one,'Pro-Forma'!$F$23,const_zero)+IF($I483=const_one,'Pro-Forma'!$F$22,const_zero)</f>
        <v>22147484.4666011</v>
      </c>
      <c r="S483" s="23" t="b">
        <f aca="false">IF($R483&gt;const_zero,--($Q483&gt;option_strike_usd*$R483),const_zero)</f>
        <v>1</v>
      </c>
      <c r="T483" s="7" t="n">
        <f aca="false">IF($R483&gt;const_zero,IF($S483=const_one,($Q483+option_strike_usd*pre_f_options_issued)/($R483+pre_f_options_issued),$Q483/$R483),const_zero)</f>
        <v>157.318285574103</v>
      </c>
      <c r="U483" s="5" t="n">
        <f aca="false">IF($C483=const_one,'Pro-Forma'!$B$5*$T483,const_zero)</f>
        <v>0</v>
      </c>
      <c r="V483" s="5" t="n">
        <f aca="false">IF($D483=const_one,'Pro-Forma'!$F$27*$T483,const_zero)</f>
        <v>964883430.907044</v>
      </c>
      <c r="W483" s="5" t="n">
        <f aca="false">IF($E483=const_one,'Pro-Forma'!$F$26*$T483,const_zero)</f>
        <v>272735059.782274</v>
      </c>
      <c r="X483" s="5" t="n">
        <f aca="false">IF($F483=const_one,'Pro-Forma'!$F$25*$T483,const_zero)</f>
        <v>0</v>
      </c>
      <c r="Y483" s="5" t="n">
        <f aca="false">IF($G483=const_one,'Pro-Forma'!$F$24*$T483,const_zero)</f>
        <v>0</v>
      </c>
      <c r="Z483" s="5" t="n">
        <f aca="false">IF($H483=const_one,'Pro-Forma'!$F$23*$T483,const_zero)</f>
        <v>786591427.870513</v>
      </c>
      <c r="AA483" s="5" t="n">
        <f aca="false">IF($I483=const_one,'Pro-Forma'!$F$22*$T483,const_zero)</f>
        <v>0</v>
      </c>
      <c r="AB483" s="5" t="n">
        <f aca="false">('Pro-Forma'!$B$10+'Pro-Forma'!$B$11)*$T483</f>
        <v>44129797.3379911</v>
      </c>
      <c r="AC483" s="5" t="n">
        <f aca="false">common_rsa_total*$T483</f>
        <v>1415864570.16692</v>
      </c>
      <c r="AD483" s="5" t="n">
        <f aca="false">IF($S483=const_one,pre_f_options_issued*($T483-option_strike_usd),const_zero)</f>
        <v>390795713.935256</v>
      </c>
      <c r="AE483" s="5" t="n">
        <f aca="false">J483+U483</f>
        <v>30000000</v>
      </c>
      <c r="AF483" s="5" t="n">
        <f aca="false">K483+V483</f>
        <v>964883430.907044</v>
      </c>
      <c r="AG483" s="5" t="n">
        <f aca="false">L483+W483</f>
        <v>272735059.782274</v>
      </c>
      <c r="AH483" s="5" t="n">
        <f aca="false">M483+X483</f>
        <v>60000000</v>
      </c>
      <c r="AI483" s="5" t="n">
        <f aca="false">N483+Y483</f>
        <v>30000000</v>
      </c>
      <c r="AJ483" s="5" t="n">
        <f aca="false">O483+Z483</f>
        <v>786591427.870513</v>
      </c>
      <c r="AK483" s="5" t="n">
        <f aca="false">P483+AA483</f>
        <v>5000000</v>
      </c>
      <c r="AL483" s="5" t="n">
        <f aca="false">INDEX($AE$445:$AE$572,$B483-$C483*1+const_one)</f>
        <v>30000000</v>
      </c>
      <c r="AM483" s="5" t="n">
        <f aca="false">INDEX($AF$445:$AF$572,$B483-$D483*2+const_one)</f>
        <v>300000000</v>
      </c>
      <c r="AN483" s="5" t="n">
        <f aca="false">INDEX($AG$445:$AG$572,$B483-$E483*4+const_one)</f>
        <v>100000000</v>
      </c>
      <c r="AO483" s="5" t="n">
        <f aca="false">INDEX($AH$445:$AH$572,$B483-$F483*8+const_one)</f>
        <v>60000000</v>
      </c>
      <c r="AP483" s="5" t="n">
        <f aca="false">INDEX($AI$445:$AI$572,$B483-$G483*16+const_one)</f>
        <v>30000000</v>
      </c>
      <c r="AQ483" s="5" t="n">
        <f aca="false">INDEX($AJ$445:$AJ$572,$B483-$H483*32+const_one)</f>
        <v>15000000</v>
      </c>
      <c r="AR483" s="5" t="n">
        <f aca="false">INDEX($AK$445:$AK$572,$B483-$I483*64+const_one)</f>
        <v>5000000</v>
      </c>
      <c r="AS483" s="5" t="n">
        <f aca="false">INDEX($AE$445:$AE$572,$B483+(const_one-$C483)*1+const_one)</f>
        <v>122434870.452297</v>
      </c>
      <c r="AT483" s="5" t="n">
        <f aca="false">INDEX($AF$445:$AF$572,$B483+(const_one-$D483)*2+const_one)</f>
        <v>964883430.907044</v>
      </c>
      <c r="AU483" s="5" t="n">
        <f aca="false">INDEX($AG$445:$AG$572,$B483+(const_one-$E483)*4+const_one)</f>
        <v>272735059.782274</v>
      </c>
      <c r="AV483" s="5" t="n">
        <f aca="false">INDEX($AH$445:$AH$572,$B483+(const_one-$F483)*8+const_one)</f>
        <v>349385541.256863</v>
      </c>
      <c r="AW483" s="5" t="n">
        <f aca="false">INDEX($AI$445:$AI$572,$B483+(const_one-$G483)*16+const_one)</f>
        <v>423998791.432946</v>
      </c>
      <c r="AX483" s="5" t="n">
        <f aca="false">INDEX($AJ$445:$AJ$572,$B483+(const_one-$H483)*32+const_one)</f>
        <v>786591427.870513</v>
      </c>
      <c r="AY483" s="5" t="n">
        <f aca="false">INDEX($AK$445:$AK$572,$B483+(const_one-$I483)*64+const_one)</f>
        <v>654777305.705949</v>
      </c>
      <c r="AZ483" s="5" t="n">
        <f aca="false">--($C483=--(AS483&gt;AL483))</f>
        <v>0</v>
      </c>
      <c r="BA483" s="5" t="n">
        <f aca="false">--($D483=--(AT483&gt;AM483))</f>
        <v>1</v>
      </c>
      <c r="BB483" s="5" t="n">
        <f aca="false">--($E483=--(AU483&gt;AN483))</f>
        <v>1</v>
      </c>
      <c r="BC483" s="5" t="n">
        <f aca="false">--($F483=--(AV483&gt;AO483))</f>
        <v>0</v>
      </c>
      <c r="BD483" s="5" t="n">
        <f aca="false">--($G483=--(AW483&gt;AP483))</f>
        <v>0</v>
      </c>
      <c r="BE483" s="5" t="n">
        <f aca="false">--($H483=--(AX483&gt;AQ483))</f>
        <v>1</v>
      </c>
      <c r="BF483" s="5" t="n">
        <f aca="false">--($I483=--(AY483&gt;AR483))</f>
        <v>0</v>
      </c>
      <c r="BG483" s="5" t="n">
        <f aca="false">SUM(AZ483:BF483)</f>
        <v>3</v>
      </c>
      <c r="BH483" s="5" t="n">
        <f aca="false">SUM(AE483:AK483)+AB483+AC483+AD483</f>
        <v>4000000000</v>
      </c>
    </row>
    <row r="484" customFormat="false" ht="15" hidden="true" customHeight="false" outlineLevel="0" collapsed="false">
      <c r="A484" s="5" t="n">
        <f aca="false">exit_value_4_usd</f>
        <v>4000000000</v>
      </c>
      <c r="B484" s="2" t="n">
        <f aca="false">ROW()-ROW($B$445)</f>
        <v>39</v>
      </c>
      <c r="C484" s="2" t="n">
        <f aca="false">MOD(QUOTIENT($B484,1),2)</f>
        <v>1</v>
      </c>
      <c r="D484" s="2" t="n">
        <f aca="false">MOD(QUOTIENT($B484,2),2)</f>
        <v>1</v>
      </c>
      <c r="E484" s="2" t="n">
        <f aca="false">MOD(QUOTIENT($B484,4),2)</f>
        <v>1</v>
      </c>
      <c r="F484" s="2" t="n">
        <f aca="false">MOD(QUOTIENT($B484,8),2)</f>
        <v>0</v>
      </c>
      <c r="G484" s="2" t="n">
        <f aca="false">MOD(QUOTIENT($B484,16),2)</f>
        <v>0</v>
      </c>
      <c r="H484" s="2" t="n">
        <f aca="false">MOD(QUOTIENT($B484,32),2)</f>
        <v>1</v>
      </c>
      <c r="I484" s="2" t="n">
        <f aca="false">MOD(QUOTIENT($B484,64),2)</f>
        <v>0</v>
      </c>
      <c r="J484" s="5" t="n">
        <f aca="false">IF($C484=const_zero,MIN(class_series_f_invested_usd,MAX(const_zero,$A484)),const_zero)</f>
        <v>0</v>
      </c>
      <c r="K484" s="5" t="n">
        <f aca="false">IF($D484=const_zero,MIN(class_series_e_invested_usd,MAX(const_zero,$A484-SUM($J484:$J484))),const_zero)</f>
        <v>0</v>
      </c>
      <c r="L484" s="5" t="n">
        <f aca="false">IF($E484=const_zero,MIN(class_series_d_invested_usd,MAX(const_zero,$A484-SUM($J484:$K484))),const_zero)</f>
        <v>0</v>
      </c>
      <c r="M484" s="5" t="n">
        <f aca="false">IF($F484=const_zero,MIN(class_series_c_invested_usd,MAX(const_zero,$A484-SUM($J484:$L484))),const_zero)</f>
        <v>60000000</v>
      </c>
      <c r="N484" s="5" t="n">
        <f aca="false">IF($G484=const_zero,MIN(class_series_b_invested_usd,MAX(const_zero,$A484-SUM($J484:$M484))),const_zero)</f>
        <v>30000000</v>
      </c>
      <c r="O484" s="5" t="n">
        <f aca="false">IF($H484=const_zero,MIN(class_series_a_invested_usd,MAX(const_zero,$A484-SUM($J484:$N484))),const_zero)</f>
        <v>0</v>
      </c>
      <c r="P484" s="5" t="n">
        <f aca="false">IF($I484=const_zero,MIN(class_seed_invested_usd,MAX(const_zero,$A484-SUM($J484:$O484))),const_zero)</f>
        <v>5000000</v>
      </c>
      <c r="Q484" s="5" t="n">
        <f aca="false">MAX(const_zero,$A484-SUM($J484:$P484))</f>
        <v>3905000000</v>
      </c>
      <c r="R484" s="9" t="n">
        <f aca="false">common_rsa_total+'Pro-Forma'!$B$10+'Pro-Forma'!$B$11+IF($C484=const_one,'Pro-Forma'!$B$5,const_zero)+IF($D484=const_one,'Pro-Forma'!$F$27,const_zero)+IF($E484=const_one,'Pro-Forma'!$F$26,const_zero)+IF($F484=const_one,'Pro-Forma'!$F$25,const_zero)+IF($G484=const_one,'Pro-Forma'!$F$24,const_zero)+IF($H484=const_one,'Pro-Forma'!$F$23,const_zero)+IF($I484=const_one,'Pro-Forma'!$F$22,const_zero)</f>
        <v>22944752.5358044</v>
      </c>
      <c r="S484" s="23" t="b">
        <f aca="false">IF($R484&gt;const_zero,--($Q484&gt;option_strike_usd*$R484),const_zero)</f>
        <v>1</v>
      </c>
      <c r="T484" s="7" t="n">
        <f aca="false">IF($R484&gt;const_zero,IF($S484=const_one,($Q484+option_strike_usd*pre_f_options_issued)/($R484+pre_f_options_issued),$Q484/$R484),const_zero)</f>
        <v>153.568009533659</v>
      </c>
      <c r="U484" s="5" t="n">
        <f aca="false">IF($C484=const_one,'Pro-Forma'!$B$5*$T484,const_zero)</f>
        <v>122434870.452297</v>
      </c>
      <c r="V484" s="5" t="n">
        <f aca="false">IF($D484=const_one,'Pro-Forma'!$F$27*$T484,const_zero)</f>
        <v>941881786.822592</v>
      </c>
      <c r="W484" s="5" t="n">
        <f aca="false">IF($E484=const_one,'Pro-Forma'!$F$26*$T484,const_zero)</f>
        <v>266233388.623338</v>
      </c>
      <c r="X484" s="5" t="n">
        <f aca="false">IF($F484=const_one,'Pro-Forma'!$F$25*$T484,const_zero)</f>
        <v>0</v>
      </c>
      <c r="Y484" s="5" t="n">
        <f aca="false">IF($G484=const_one,'Pro-Forma'!$F$24*$T484,const_zero)</f>
        <v>0</v>
      </c>
      <c r="Z484" s="5" t="n">
        <f aca="false">IF($H484=const_one,'Pro-Forma'!$F$23*$T484,const_zero)</f>
        <v>767840047.668295</v>
      </c>
      <c r="AA484" s="5" t="n">
        <f aca="false">IF($I484=const_one,'Pro-Forma'!$F$22*$T484,const_zero)</f>
        <v>0</v>
      </c>
      <c r="AB484" s="5" t="n">
        <f aca="false">('Pro-Forma'!$B$10+'Pro-Forma'!$B$11)*$T484</f>
        <v>43077796.796399</v>
      </c>
      <c r="AC484" s="5" t="n">
        <f aca="false">common_rsa_total*$T484</f>
        <v>1382112085.80293</v>
      </c>
      <c r="AD484" s="5" t="n">
        <f aca="false">IF($S484=const_one,pre_f_options_issued*($T484-option_strike_usd),const_zero)</f>
        <v>381420023.834148</v>
      </c>
      <c r="AE484" s="5" t="n">
        <f aca="false">J484+U484</f>
        <v>122434870.452297</v>
      </c>
      <c r="AF484" s="5" t="n">
        <f aca="false">K484+V484</f>
        <v>941881786.822592</v>
      </c>
      <c r="AG484" s="5" t="n">
        <f aca="false">L484+W484</f>
        <v>266233388.623338</v>
      </c>
      <c r="AH484" s="5" t="n">
        <f aca="false">M484+X484</f>
        <v>60000000</v>
      </c>
      <c r="AI484" s="5" t="n">
        <f aca="false">N484+Y484</f>
        <v>30000000</v>
      </c>
      <c r="AJ484" s="5" t="n">
        <f aca="false">O484+Z484</f>
        <v>767840047.668295</v>
      </c>
      <c r="AK484" s="5" t="n">
        <f aca="false">P484+AA484</f>
        <v>5000000</v>
      </c>
      <c r="AL484" s="5" t="n">
        <f aca="false">INDEX($AE$445:$AE$572,$B484-$C484*1+const_one)</f>
        <v>30000000</v>
      </c>
      <c r="AM484" s="5" t="n">
        <f aca="false">INDEX($AF$445:$AF$572,$B484-$D484*2+const_one)</f>
        <v>300000000</v>
      </c>
      <c r="AN484" s="5" t="n">
        <f aca="false">INDEX($AG$445:$AG$572,$B484-$E484*4+const_one)</f>
        <v>100000000</v>
      </c>
      <c r="AO484" s="5" t="n">
        <f aca="false">INDEX($AH$445:$AH$572,$B484-$F484*8+const_one)</f>
        <v>60000000</v>
      </c>
      <c r="AP484" s="5" t="n">
        <f aca="false">INDEX($AI$445:$AI$572,$B484-$G484*16+const_one)</f>
        <v>30000000</v>
      </c>
      <c r="AQ484" s="5" t="n">
        <f aca="false">INDEX($AJ$445:$AJ$572,$B484-$H484*32+const_one)</f>
        <v>15000000</v>
      </c>
      <c r="AR484" s="5" t="n">
        <f aca="false">INDEX($AK$445:$AK$572,$B484-$I484*64+const_one)</f>
        <v>5000000</v>
      </c>
      <c r="AS484" s="5" t="n">
        <f aca="false">INDEX($AE$445:$AE$572,$B484+(const_one-$C484)*1+const_one)</f>
        <v>122434870.452297</v>
      </c>
      <c r="AT484" s="5" t="n">
        <f aca="false">INDEX($AF$445:$AF$572,$B484+(const_one-$D484)*2+const_one)</f>
        <v>941881786.822592</v>
      </c>
      <c r="AU484" s="5" t="n">
        <f aca="false">INDEX($AG$445:$AG$572,$B484+(const_one-$E484)*4+const_one)</f>
        <v>266233388.623338</v>
      </c>
      <c r="AV484" s="5" t="n">
        <f aca="false">INDEX($AH$445:$AH$572,$B484+(const_one-$F484)*8+const_one)</f>
        <v>341967485.175387</v>
      </c>
      <c r="AW484" s="5" t="n">
        <f aca="false">INDEX($AI$445:$AI$572,$B484+(const_one-$G484)*16+const_one)</f>
        <v>415278705.101449</v>
      </c>
      <c r="AX484" s="5" t="n">
        <f aca="false">INDEX($AJ$445:$AJ$572,$B484+(const_one-$H484)*32+const_one)</f>
        <v>767840047.668295</v>
      </c>
      <c r="AY484" s="5" t="n">
        <f aca="false">INDEX($AK$445:$AK$572,$B484+(const_one-$I484)*64+const_one)</f>
        <v>642557366.068049</v>
      </c>
      <c r="AZ484" s="5" t="n">
        <f aca="false">--($C484=--(AS484&gt;AL484))</f>
        <v>1</v>
      </c>
      <c r="BA484" s="5" t="n">
        <f aca="false">--($D484=--(AT484&gt;AM484))</f>
        <v>1</v>
      </c>
      <c r="BB484" s="5" t="n">
        <f aca="false">--($E484=--(AU484&gt;AN484))</f>
        <v>1</v>
      </c>
      <c r="BC484" s="5" t="n">
        <f aca="false">--($F484=--(AV484&gt;AO484))</f>
        <v>0</v>
      </c>
      <c r="BD484" s="5" t="n">
        <f aca="false">--($G484=--(AW484&gt;AP484))</f>
        <v>0</v>
      </c>
      <c r="BE484" s="5" t="n">
        <f aca="false">--($H484=--(AX484&gt;AQ484))</f>
        <v>1</v>
      </c>
      <c r="BF484" s="5" t="n">
        <f aca="false">--($I484=--(AY484&gt;AR484))</f>
        <v>0</v>
      </c>
      <c r="BG484" s="5" t="n">
        <f aca="false">SUM(AZ484:BF484)</f>
        <v>4</v>
      </c>
      <c r="BH484" s="5" t="n">
        <f aca="false">SUM(AE484:AK484)+AB484+AC484+AD484</f>
        <v>4000000000</v>
      </c>
    </row>
    <row r="485" customFormat="false" ht="15" hidden="true" customHeight="false" outlineLevel="0" collapsed="false">
      <c r="A485" s="5" t="n">
        <f aca="false">exit_value_4_usd</f>
        <v>4000000000</v>
      </c>
      <c r="B485" s="2" t="n">
        <f aca="false">ROW()-ROW($B$445)</f>
        <v>40</v>
      </c>
      <c r="C485" s="2" t="n">
        <f aca="false">MOD(QUOTIENT($B485,1),2)</f>
        <v>0</v>
      </c>
      <c r="D485" s="2" t="n">
        <f aca="false">MOD(QUOTIENT($B485,2),2)</f>
        <v>0</v>
      </c>
      <c r="E485" s="2" t="n">
        <f aca="false">MOD(QUOTIENT($B485,4),2)</f>
        <v>0</v>
      </c>
      <c r="F485" s="2" t="n">
        <f aca="false">MOD(QUOTIENT($B485,8),2)</f>
        <v>1</v>
      </c>
      <c r="G485" s="2" t="n">
        <f aca="false">MOD(QUOTIENT($B485,16),2)</f>
        <v>0</v>
      </c>
      <c r="H485" s="2" t="n">
        <f aca="false">MOD(QUOTIENT($B485,32),2)</f>
        <v>1</v>
      </c>
      <c r="I485" s="2" t="n">
        <f aca="false">MOD(QUOTIENT($B485,64),2)</f>
        <v>0</v>
      </c>
      <c r="J485" s="5" t="n">
        <f aca="false">IF($C485=const_zero,MIN(class_series_f_invested_usd,MAX(const_zero,$A485)),const_zero)</f>
        <v>30000000</v>
      </c>
      <c r="K485" s="5" t="n">
        <f aca="false">IF($D485=const_zero,MIN(class_series_e_invested_usd,MAX(const_zero,$A485-SUM($J485:$J485))),const_zero)</f>
        <v>300000000</v>
      </c>
      <c r="L485" s="5" t="n">
        <f aca="false">IF($E485=const_zero,MIN(class_series_d_invested_usd,MAX(const_zero,$A485-SUM($J485:$K485))),const_zero)</f>
        <v>100000000</v>
      </c>
      <c r="M485" s="5" t="n">
        <f aca="false">IF($F485=const_zero,MIN(class_series_c_invested_usd,MAX(const_zero,$A485-SUM($J485:$L485))),const_zero)</f>
        <v>0</v>
      </c>
      <c r="N485" s="5" t="n">
        <f aca="false">IF($G485=const_zero,MIN(class_series_b_invested_usd,MAX(const_zero,$A485-SUM($J485:$M485))),const_zero)</f>
        <v>30000000</v>
      </c>
      <c r="O485" s="5" t="n">
        <f aca="false">IF($H485=const_zero,MIN(class_series_a_invested_usd,MAX(const_zero,$A485-SUM($J485:$N485))),const_zero)</f>
        <v>0</v>
      </c>
      <c r="P485" s="5" t="n">
        <f aca="false">IF($I485=const_zero,MIN(class_seed_invested_usd,MAX(const_zero,$A485-SUM($J485:$O485))),const_zero)</f>
        <v>5000000</v>
      </c>
      <c r="Q485" s="5" t="n">
        <f aca="false">MAX(const_zero,$A485-SUM($J485:$P485))</f>
        <v>3535000000</v>
      </c>
      <c r="R485" s="9" t="n">
        <f aca="false">common_rsa_total+'Pro-Forma'!$B$10+'Pro-Forma'!$B$11+IF($C485=const_one,'Pro-Forma'!$B$5,const_zero)+IF($D485=const_one,'Pro-Forma'!$F$27,const_zero)+IF($E485=const_one,'Pro-Forma'!$F$26,const_zero)+IF($F485=const_one,'Pro-Forma'!$F$25,const_zero)+IF($G485=const_one,'Pro-Forma'!$F$24,const_zero)+IF($H485=const_one,'Pro-Forma'!$F$23,const_zero)+IF($I485=const_one,'Pro-Forma'!$F$22,const_zero)</f>
        <v>16680512.8289884</v>
      </c>
      <c r="S485" s="23" t="b">
        <f aca="false">IF($R485&gt;const_zero,--($Q485&gt;option_strike_usd*$R485),const_zero)</f>
        <v>1</v>
      </c>
      <c r="T485" s="7" t="n">
        <f aca="false">IF($R485&gt;const_zero,IF($S485=const_one,($Q485+option_strike_usd*pre_f_options_issued)/($R485+pre_f_options_issued),$Q485/$R485),const_zero)</f>
        <v>184.431982165441</v>
      </c>
      <c r="U485" s="5" t="n">
        <f aca="false">IF($C485=const_one,'Pro-Forma'!$B$5*$T485,const_zero)</f>
        <v>0</v>
      </c>
      <c r="V485" s="5" t="n">
        <f aca="false">IF($D485=const_one,'Pro-Forma'!$F$27*$T485,const_zero)</f>
        <v>0</v>
      </c>
      <c r="W485" s="5" t="n">
        <f aca="false">IF($E485=const_one,'Pro-Forma'!$F$26*$T485,const_zero)</f>
        <v>0</v>
      </c>
      <c r="X485" s="5" t="n">
        <f aca="false">IF($F485=const_one,'Pro-Forma'!$F$25*$T485,const_zero)</f>
        <v>442636757.197059</v>
      </c>
      <c r="Y485" s="5" t="n">
        <f aca="false">IF($G485=const_one,'Pro-Forma'!$F$24*$T485,const_zero)</f>
        <v>0</v>
      </c>
      <c r="Z485" s="5" t="n">
        <f aca="false">IF($H485=const_one,'Pro-Forma'!$F$23*$T485,const_zero)</f>
        <v>922159910.827206</v>
      </c>
      <c r="AA485" s="5" t="n">
        <f aca="false">IF($I485=const_one,'Pro-Forma'!$F$22*$T485,const_zero)</f>
        <v>0</v>
      </c>
      <c r="AB485" s="5" t="n">
        <f aca="false">('Pro-Forma'!$B$10+'Pro-Forma'!$B$11)*$T485</f>
        <v>51735537.0731598</v>
      </c>
      <c r="AC485" s="5" t="n">
        <f aca="false">common_rsa_total*$T485</f>
        <v>1659887839.48897</v>
      </c>
      <c r="AD485" s="5" t="n">
        <f aca="false">IF($S485=const_one,pre_f_options_issued*($T485-option_strike_usd),const_zero)</f>
        <v>458579955.413603</v>
      </c>
      <c r="AE485" s="5" t="n">
        <f aca="false">J485+U485</f>
        <v>30000000</v>
      </c>
      <c r="AF485" s="5" t="n">
        <f aca="false">K485+V485</f>
        <v>300000000</v>
      </c>
      <c r="AG485" s="5" t="n">
        <f aca="false">L485+W485</f>
        <v>100000000</v>
      </c>
      <c r="AH485" s="5" t="n">
        <f aca="false">M485+X485</f>
        <v>442636757.197059</v>
      </c>
      <c r="AI485" s="5" t="n">
        <f aca="false">N485+Y485</f>
        <v>30000000</v>
      </c>
      <c r="AJ485" s="5" t="n">
        <f aca="false">O485+Z485</f>
        <v>922159910.827206</v>
      </c>
      <c r="AK485" s="5" t="n">
        <f aca="false">P485+AA485</f>
        <v>5000000</v>
      </c>
      <c r="AL485" s="5" t="n">
        <f aca="false">INDEX($AE$445:$AE$572,$B485-$C485*1+const_one)</f>
        <v>30000000</v>
      </c>
      <c r="AM485" s="5" t="n">
        <f aca="false">INDEX($AF$445:$AF$572,$B485-$D485*2+const_one)</f>
        <v>300000000</v>
      </c>
      <c r="AN485" s="5" t="n">
        <f aca="false">INDEX($AG$445:$AG$572,$B485-$E485*4+const_one)</f>
        <v>100000000</v>
      </c>
      <c r="AO485" s="5" t="n">
        <f aca="false">INDEX($AH$445:$AH$572,$B485-$F485*8+const_one)</f>
        <v>60000000</v>
      </c>
      <c r="AP485" s="5" t="n">
        <f aca="false">INDEX($AI$445:$AI$572,$B485-$G485*16+const_one)</f>
        <v>30000000</v>
      </c>
      <c r="AQ485" s="5" t="n">
        <f aca="false">INDEX($AJ$445:$AJ$572,$B485-$H485*32+const_one)</f>
        <v>15000000</v>
      </c>
      <c r="AR485" s="5" t="n">
        <f aca="false">INDEX($AK$445:$AK$572,$B485-$I485*64+const_one)</f>
        <v>5000000</v>
      </c>
      <c r="AS485" s="5" t="n">
        <f aca="false">INDEX($AE$445:$AE$572,$B485+(const_one-$C485)*1+const_one)</f>
        <v>142370859.475202</v>
      </c>
      <c r="AT485" s="5" t="n">
        <f aca="false">INDEX($AF$445:$AF$572,$B485+(const_one-$D485)*2+const_one)</f>
        <v>929792673.650454</v>
      </c>
      <c r="AU485" s="5" t="n">
        <f aca="false">INDEX($AG$445:$AG$572,$B485+(const_one-$E485)*4+const_one)</f>
        <v>301525643.862469</v>
      </c>
      <c r="AV485" s="5" t="n">
        <f aca="false">INDEX($AH$445:$AH$572,$B485+(const_one-$F485)*8+const_one)</f>
        <v>442636757.197059</v>
      </c>
      <c r="AW485" s="5" t="n">
        <f aca="false">INDEX($AI$445:$AI$572,$B485+(const_one-$G485)*16+const_one)</f>
        <v>482518149.265358</v>
      </c>
      <c r="AX485" s="5" t="n">
        <f aca="false">INDEX($AJ$445:$AJ$572,$B485+(const_one-$H485)*32+const_one)</f>
        <v>922159910.827206</v>
      </c>
      <c r="AY485" s="5" t="n">
        <f aca="false">INDEX($AK$445:$AK$572,$B485+(const_one-$I485)*64+const_one)</f>
        <v>732511346.027604</v>
      </c>
      <c r="AZ485" s="5" t="n">
        <f aca="false">--($C485=--(AS485&gt;AL485))</f>
        <v>0</v>
      </c>
      <c r="BA485" s="5" t="n">
        <f aca="false">--($D485=--(AT485&gt;AM485))</f>
        <v>0</v>
      </c>
      <c r="BB485" s="5" t="n">
        <f aca="false">--($E485=--(AU485&gt;AN485))</f>
        <v>0</v>
      </c>
      <c r="BC485" s="5" t="n">
        <f aca="false">--($F485=--(AV485&gt;AO485))</f>
        <v>1</v>
      </c>
      <c r="BD485" s="5" t="n">
        <f aca="false">--($G485=--(AW485&gt;AP485))</f>
        <v>0</v>
      </c>
      <c r="BE485" s="5" t="n">
        <f aca="false">--($H485=--(AX485&gt;AQ485))</f>
        <v>1</v>
      </c>
      <c r="BF485" s="5" t="n">
        <f aca="false">--($I485=--(AY485&gt;AR485))</f>
        <v>0</v>
      </c>
      <c r="BG485" s="5" t="n">
        <f aca="false">SUM(AZ485:BF485)</f>
        <v>2</v>
      </c>
      <c r="BH485" s="5" t="n">
        <f aca="false">SUM(AE485:AK485)+AB485+AC485+AD485</f>
        <v>4000000000</v>
      </c>
    </row>
    <row r="486" customFormat="false" ht="15" hidden="true" customHeight="false" outlineLevel="0" collapsed="false">
      <c r="A486" s="5" t="n">
        <f aca="false">exit_value_4_usd</f>
        <v>4000000000</v>
      </c>
      <c r="B486" s="2" t="n">
        <f aca="false">ROW()-ROW($B$445)</f>
        <v>41</v>
      </c>
      <c r="C486" s="2" t="n">
        <f aca="false">MOD(QUOTIENT($B486,1),2)</f>
        <v>1</v>
      </c>
      <c r="D486" s="2" t="n">
        <f aca="false">MOD(QUOTIENT($B486,2),2)</f>
        <v>0</v>
      </c>
      <c r="E486" s="2" t="n">
        <f aca="false">MOD(QUOTIENT($B486,4),2)</f>
        <v>0</v>
      </c>
      <c r="F486" s="2" t="n">
        <f aca="false">MOD(QUOTIENT($B486,8),2)</f>
        <v>1</v>
      </c>
      <c r="G486" s="2" t="n">
        <f aca="false">MOD(QUOTIENT($B486,16),2)</f>
        <v>0</v>
      </c>
      <c r="H486" s="2" t="n">
        <f aca="false">MOD(QUOTIENT($B486,32),2)</f>
        <v>1</v>
      </c>
      <c r="I486" s="2" t="n">
        <f aca="false">MOD(QUOTIENT($B486,64),2)</f>
        <v>0</v>
      </c>
      <c r="J486" s="5" t="n">
        <f aca="false">IF($C486=const_zero,MIN(class_series_f_invested_usd,MAX(const_zero,$A486)),const_zero)</f>
        <v>0</v>
      </c>
      <c r="K486" s="5" t="n">
        <f aca="false">IF($D486=const_zero,MIN(class_series_e_invested_usd,MAX(const_zero,$A486-SUM($J486:$J486))),const_zero)</f>
        <v>300000000</v>
      </c>
      <c r="L486" s="5" t="n">
        <f aca="false">IF($E486=const_zero,MIN(class_series_d_invested_usd,MAX(const_zero,$A486-SUM($J486:$K486))),const_zero)</f>
        <v>100000000</v>
      </c>
      <c r="M486" s="5" t="n">
        <f aca="false">IF($F486=const_zero,MIN(class_series_c_invested_usd,MAX(const_zero,$A486-SUM($J486:$L486))),const_zero)</f>
        <v>0</v>
      </c>
      <c r="N486" s="5" t="n">
        <f aca="false">IF($G486=const_zero,MIN(class_series_b_invested_usd,MAX(const_zero,$A486-SUM($J486:$M486))),const_zero)</f>
        <v>30000000</v>
      </c>
      <c r="O486" s="5" t="n">
        <f aca="false">IF($H486=const_zero,MIN(class_series_a_invested_usd,MAX(const_zero,$A486-SUM($J486:$N486))),const_zero)</f>
        <v>0</v>
      </c>
      <c r="P486" s="5" t="n">
        <f aca="false">IF($I486=const_zero,MIN(class_seed_invested_usd,MAX(const_zero,$A486-SUM($J486:$O486))),const_zero)</f>
        <v>5000000</v>
      </c>
      <c r="Q486" s="5" t="n">
        <f aca="false">MAX(const_zero,$A486-SUM($J486:$P486))</f>
        <v>3565000000</v>
      </c>
      <c r="R486" s="9" t="n">
        <f aca="false">common_rsa_total+'Pro-Forma'!$B$10+'Pro-Forma'!$B$11+IF($C486=const_one,'Pro-Forma'!$B$5,const_zero)+IF($D486=const_one,'Pro-Forma'!$F$27,const_zero)+IF($E486=const_one,'Pro-Forma'!$F$26,const_zero)+IF($F486=const_one,'Pro-Forma'!$F$25,const_zero)+IF($G486=const_one,'Pro-Forma'!$F$24,const_zero)+IF($H486=const_one,'Pro-Forma'!$F$23,const_zero)+IF($I486=const_one,'Pro-Forma'!$F$22,const_zero)</f>
        <v>17477780.8981917</v>
      </c>
      <c r="S486" s="23" t="b">
        <f aca="false">IF($R486&gt;const_zero,--($Q486&gt;option_strike_usd*$R486),const_zero)</f>
        <v>1</v>
      </c>
      <c r="T486" s="7" t="n">
        <f aca="false">IF($R486&gt;const_zero,IF($S486=const_one,($Q486+option_strike_usd*pre_f_options_issued)/($R486+pre_f_options_issued),$Q486/$R486),const_zero)</f>
        <v>178.573387013315</v>
      </c>
      <c r="U486" s="5" t="n">
        <f aca="false">IF($C486=const_one,'Pro-Forma'!$B$5*$T486,const_zero)</f>
        <v>142370859.475202</v>
      </c>
      <c r="V486" s="5" t="n">
        <f aca="false">IF($D486=const_one,'Pro-Forma'!$F$27*$T486,const_zero)</f>
        <v>0</v>
      </c>
      <c r="W486" s="5" t="n">
        <f aca="false">IF($E486=const_one,'Pro-Forma'!$F$26*$T486,const_zero)</f>
        <v>0</v>
      </c>
      <c r="X486" s="5" t="n">
        <f aca="false">IF($F486=const_one,'Pro-Forma'!$F$25*$T486,const_zero)</f>
        <v>428576128.831957</v>
      </c>
      <c r="Y486" s="5" t="n">
        <f aca="false">IF($G486=const_one,'Pro-Forma'!$F$24*$T486,const_zero)</f>
        <v>0</v>
      </c>
      <c r="Z486" s="5" t="n">
        <f aca="false">IF($H486=const_one,'Pro-Forma'!$F$23*$T486,const_zero)</f>
        <v>892866935.066576</v>
      </c>
      <c r="AA486" s="5" t="n">
        <f aca="false">IF($I486=const_one,'Pro-Forma'!$F$22*$T486,const_zero)</f>
        <v>0</v>
      </c>
      <c r="AB486" s="5" t="n">
        <f aca="false">('Pro-Forma'!$B$10+'Pro-Forma'!$B$11)*$T486</f>
        <v>50092125.9731394</v>
      </c>
      <c r="AC486" s="5" t="n">
        <f aca="false">common_rsa_total*$T486</f>
        <v>1607160483.11984</v>
      </c>
      <c r="AD486" s="5" t="n">
        <f aca="false">IF($S486=const_one,pre_f_options_issued*($T486-option_strike_usd),const_zero)</f>
        <v>443933467.533288</v>
      </c>
      <c r="AE486" s="5" t="n">
        <f aca="false">J486+U486</f>
        <v>142370859.475202</v>
      </c>
      <c r="AF486" s="5" t="n">
        <f aca="false">K486+V486</f>
        <v>300000000</v>
      </c>
      <c r="AG486" s="5" t="n">
        <f aca="false">L486+W486</f>
        <v>100000000</v>
      </c>
      <c r="AH486" s="5" t="n">
        <f aca="false">M486+X486</f>
        <v>428576128.831957</v>
      </c>
      <c r="AI486" s="5" t="n">
        <f aca="false">N486+Y486</f>
        <v>30000000</v>
      </c>
      <c r="AJ486" s="5" t="n">
        <f aca="false">O486+Z486</f>
        <v>892866935.066576</v>
      </c>
      <c r="AK486" s="5" t="n">
        <f aca="false">P486+AA486</f>
        <v>5000000</v>
      </c>
      <c r="AL486" s="5" t="n">
        <f aca="false">INDEX($AE$445:$AE$572,$B486-$C486*1+const_one)</f>
        <v>30000000</v>
      </c>
      <c r="AM486" s="5" t="n">
        <f aca="false">INDEX($AF$445:$AF$572,$B486-$D486*2+const_one)</f>
        <v>300000000</v>
      </c>
      <c r="AN486" s="5" t="n">
        <f aca="false">INDEX($AG$445:$AG$572,$B486-$E486*4+const_one)</f>
        <v>100000000</v>
      </c>
      <c r="AO486" s="5" t="n">
        <f aca="false">INDEX($AH$445:$AH$572,$B486-$F486*8+const_one)</f>
        <v>60000000</v>
      </c>
      <c r="AP486" s="5" t="n">
        <f aca="false">INDEX($AI$445:$AI$572,$B486-$G486*16+const_one)</f>
        <v>30000000</v>
      </c>
      <c r="AQ486" s="5" t="n">
        <f aca="false">INDEX($AJ$445:$AJ$572,$B486-$H486*32+const_one)</f>
        <v>15000000</v>
      </c>
      <c r="AR486" s="5" t="n">
        <f aca="false">INDEX($AK$445:$AK$572,$B486-$I486*64+const_one)</f>
        <v>5000000</v>
      </c>
      <c r="AS486" s="5" t="n">
        <f aca="false">INDEX($AE$445:$AE$572,$B486+(const_one-$C486)*1+const_one)</f>
        <v>142370859.475202</v>
      </c>
      <c r="AT486" s="5" t="n">
        <f aca="false">INDEX($AF$445:$AF$572,$B486+(const_one-$D486)*2+const_one)</f>
        <v>908449475.689771</v>
      </c>
      <c r="AU486" s="5" t="n">
        <f aca="false">INDEX($AG$445:$AG$572,$B486+(const_one-$E486)*4+const_one)</f>
        <v>292848776.079338</v>
      </c>
      <c r="AV486" s="5" t="n">
        <f aca="false">INDEX($AH$445:$AH$572,$B486+(const_one-$F486)*8+const_one)</f>
        <v>428576128.831957</v>
      </c>
      <c r="AW486" s="5" t="n">
        <f aca="false">INDEX($AI$445:$AI$572,$B486+(const_one-$G486)*16+const_one)</f>
        <v>469692876.253745</v>
      </c>
      <c r="AX486" s="5" t="n">
        <f aca="false">INDEX($AJ$445:$AJ$572,$B486+(const_one-$H486)*32+const_one)</f>
        <v>892866935.066576</v>
      </c>
      <c r="AY486" s="5" t="n">
        <f aca="false">INDEX($AK$445:$AK$572,$B486+(const_one-$I486)*64+const_one)</f>
        <v>715135586.816409</v>
      </c>
      <c r="AZ486" s="5" t="n">
        <f aca="false">--($C486=--(AS486&gt;AL486))</f>
        <v>1</v>
      </c>
      <c r="BA486" s="5" t="n">
        <f aca="false">--($D486=--(AT486&gt;AM486))</f>
        <v>0</v>
      </c>
      <c r="BB486" s="5" t="n">
        <f aca="false">--($E486=--(AU486&gt;AN486))</f>
        <v>0</v>
      </c>
      <c r="BC486" s="5" t="n">
        <f aca="false">--($F486=--(AV486&gt;AO486))</f>
        <v>1</v>
      </c>
      <c r="BD486" s="5" t="n">
        <f aca="false">--($G486=--(AW486&gt;AP486))</f>
        <v>0</v>
      </c>
      <c r="BE486" s="5" t="n">
        <f aca="false">--($H486=--(AX486&gt;AQ486))</f>
        <v>1</v>
      </c>
      <c r="BF486" s="5" t="n">
        <f aca="false">--($I486=--(AY486&gt;AR486))</f>
        <v>0</v>
      </c>
      <c r="BG486" s="5" t="n">
        <f aca="false">SUM(AZ486:BF486)</f>
        <v>3</v>
      </c>
      <c r="BH486" s="5" t="n">
        <f aca="false">SUM(AE486:AK486)+AB486+AC486+AD486</f>
        <v>4000000000</v>
      </c>
    </row>
    <row r="487" customFormat="false" ht="15" hidden="true" customHeight="false" outlineLevel="0" collapsed="false">
      <c r="A487" s="5" t="n">
        <f aca="false">exit_value_4_usd</f>
        <v>4000000000</v>
      </c>
      <c r="B487" s="2" t="n">
        <f aca="false">ROW()-ROW($B$445)</f>
        <v>42</v>
      </c>
      <c r="C487" s="2" t="n">
        <f aca="false">MOD(QUOTIENT($B487,1),2)</f>
        <v>0</v>
      </c>
      <c r="D487" s="2" t="n">
        <f aca="false">MOD(QUOTIENT($B487,2),2)</f>
        <v>1</v>
      </c>
      <c r="E487" s="2" t="n">
        <f aca="false">MOD(QUOTIENT($B487,4),2)</f>
        <v>0</v>
      </c>
      <c r="F487" s="2" t="n">
        <f aca="false">MOD(QUOTIENT($B487,8),2)</f>
        <v>1</v>
      </c>
      <c r="G487" s="2" t="n">
        <f aca="false">MOD(QUOTIENT($B487,16),2)</f>
        <v>0</v>
      </c>
      <c r="H487" s="2" t="n">
        <f aca="false">MOD(QUOTIENT($B487,32),2)</f>
        <v>1</v>
      </c>
      <c r="I487" s="2" t="n">
        <f aca="false">MOD(QUOTIENT($B487,64),2)</f>
        <v>0</v>
      </c>
      <c r="J487" s="5" t="n">
        <f aca="false">IF($C487=const_zero,MIN(class_series_f_invested_usd,MAX(const_zero,$A487)),const_zero)</f>
        <v>30000000</v>
      </c>
      <c r="K487" s="5" t="n">
        <f aca="false">IF($D487=const_zero,MIN(class_series_e_invested_usd,MAX(const_zero,$A487-SUM($J487:$J487))),const_zero)</f>
        <v>0</v>
      </c>
      <c r="L487" s="5" t="n">
        <f aca="false">IF($E487=const_zero,MIN(class_series_d_invested_usd,MAX(const_zero,$A487-SUM($J487:$K487))),const_zero)</f>
        <v>100000000</v>
      </c>
      <c r="M487" s="5" t="n">
        <f aca="false">IF($F487=const_zero,MIN(class_series_c_invested_usd,MAX(const_zero,$A487-SUM($J487:$L487))),const_zero)</f>
        <v>0</v>
      </c>
      <c r="N487" s="5" t="n">
        <f aca="false">IF($G487=const_zero,MIN(class_series_b_invested_usd,MAX(const_zero,$A487-SUM($J487:$M487))),const_zero)</f>
        <v>30000000</v>
      </c>
      <c r="O487" s="5" t="n">
        <f aca="false">IF($H487=const_zero,MIN(class_series_a_invested_usd,MAX(const_zero,$A487-SUM($J487:$N487))),const_zero)</f>
        <v>0</v>
      </c>
      <c r="P487" s="5" t="n">
        <f aca="false">IF($I487=const_zero,MIN(class_seed_invested_usd,MAX(const_zero,$A487-SUM($J487:$O487))),const_zero)</f>
        <v>5000000</v>
      </c>
      <c r="Q487" s="5" t="n">
        <f aca="false">MAX(const_zero,$A487-SUM($J487:$P487))</f>
        <v>3835000000</v>
      </c>
      <c r="R487" s="9" t="n">
        <f aca="false">common_rsa_total+'Pro-Forma'!$B$10+'Pro-Forma'!$B$11+IF($C487=const_one,'Pro-Forma'!$B$5,const_zero)+IF($D487=const_one,'Pro-Forma'!$F$27,const_zero)+IF($E487=const_one,'Pro-Forma'!$F$26,const_zero)+IF($F487=const_one,'Pro-Forma'!$F$25,const_zero)+IF($G487=const_one,'Pro-Forma'!$F$24,const_zero)+IF($H487=const_one,'Pro-Forma'!$F$23,const_zero)+IF($I487=const_one,'Pro-Forma'!$F$22,const_zero)</f>
        <v>22813833.1063222</v>
      </c>
      <c r="S487" s="23" t="b">
        <f aca="false">IF($R487&gt;const_zero,--($Q487&gt;option_strike_usd*$R487),const_zero)</f>
        <v>1</v>
      </c>
      <c r="T487" s="7" t="n">
        <f aca="false">IF($R487&gt;const_zero,IF($S487=const_one,($Q487+option_strike_usd*pre_f_options_issued)/($R487+pre_f_options_issued),$Q487/$R487),const_zero)</f>
        <v>151.596954277208</v>
      </c>
      <c r="U487" s="5" t="n">
        <f aca="false">IF($C487=const_one,'Pro-Forma'!$B$5*$T487,const_zero)</f>
        <v>0</v>
      </c>
      <c r="V487" s="5" t="n">
        <f aca="false">IF($D487=const_one,'Pro-Forma'!$F$27*$T487,const_zero)</f>
        <v>929792673.650454</v>
      </c>
      <c r="W487" s="5" t="n">
        <f aca="false">IF($E487=const_one,'Pro-Forma'!$F$26*$T487,const_zero)</f>
        <v>0</v>
      </c>
      <c r="X487" s="5" t="n">
        <f aca="false">IF($F487=const_one,'Pro-Forma'!$F$25*$T487,const_zero)</f>
        <v>363832690.265299</v>
      </c>
      <c r="Y487" s="5" t="n">
        <f aca="false">IF($G487=const_one,'Pro-Forma'!$F$24*$T487,const_zero)</f>
        <v>0</v>
      </c>
      <c r="Z487" s="5" t="n">
        <f aca="false">IF($H487=const_one,'Pro-Forma'!$F$23*$T487,const_zero)</f>
        <v>757984771.386039</v>
      </c>
      <c r="AA487" s="5" t="n">
        <f aca="false">IF($I487=const_one,'Pro-Forma'!$F$22*$T487,const_zero)</f>
        <v>0</v>
      </c>
      <c r="AB487" s="5" t="n">
        <f aca="false">('Pro-Forma'!$B$10+'Pro-Forma'!$B$11)*$T487</f>
        <v>42524890.5103195</v>
      </c>
      <c r="AC487" s="5" t="n">
        <f aca="false">common_rsa_total*$T487</f>
        <v>1364372588.49487</v>
      </c>
      <c r="AD487" s="5" t="n">
        <f aca="false">IF($S487=const_one,pre_f_options_issued*($T487-option_strike_usd),const_zero)</f>
        <v>376492385.693019</v>
      </c>
      <c r="AE487" s="5" t="n">
        <f aca="false">J487+U487</f>
        <v>30000000</v>
      </c>
      <c r="AF487" s="5" t="n">
        <f aca="false">K487+V487</f>
        <v>929792673.650454</v>
      </c>
      <c r="AG487" s="5" t="n">
        <f aca="false">L487+W487</f>
        <v>100000000</v>
      </c>
      <c r="AH487" s="5" t="n">
        <f aca="false">M487+X487</f>
        <v>363832690.265299</v>
      </c>
      <c r="AI487" s="5" t="n">
        <f aca="false">N487+Y487</f>
        <v>30000000</v>
      </c>
      <c r="AJ487" s="5" t="n">
        <f aca="false">O487+Z487</f>
        <v>757984771.386039</v>
      </c>
      <c r="AK487" s="5" t="n">
        <f aca="false">P487+AA487</f>
        <v>5000000</v>
      </c>
      <c r="AL487" s="5" t="n">
        <f aca="false">INDEX($AE$445:$AE$572,$B487-$C487*1+const_one)</f>
        <v>30000000</v>
      </c>
      <c r="AM487" s="5" t="n">
        <f aca="false">INDEX($AF$445:$AF$572,$B487-$D487*2+const_one)</f>
        <v>300000000</v>
      </c>
      <c r="AN487" s="5" t="n">
        <f aca="false">INDEX($AG$445:$AG$572,$B487-$E487*4+const_one)</f>
        <v>100000000</v>
      </c>
      <c r="AO487" s="5" t="n">
        <f aca="false">INDEX($AH$445:$AH$572,$B487-$F487*8+const_one)</f>
        <v>60000000</v>
      </c>
      <c r="AP487" s="5" t="n">
        <f aca="false">INDEX($AI$445:$AI$572,$B487-$G487*16+const_one)</f>
        <v>30000000</v>
      </c>
      <c r="AQ487" s="5" t="n">
        <f aca="false">INDEX($AJ$445:$AJ$572,$B487-$H487*32+const_one)</f>
        <v>15000000</v>
      </c>
      <c r="AR487" s="5" t="n">
        <f aca="false">INDEX($AK$445:$AK$572,$B487-$I487*64+const_one)</f>
        <v>5000000</v>
      </c>
      <c r="AS487" s="5" t="n">
        <f aca="false">INDEX($AE$445:$AE$572,$B487+(const_one-$C487)*1+const_one)</f>
        <v>118089016.5036</v>
      </c>
      <c r="AT487" s="5" t="n">
        <f aca="false">INDEX($AF$445:$AF$572,$B487+(const_one-$D487)*2+const_one)</f>
        <v>929792673.650454</v>
      </c>
      <c r="AU487" s="5" t="n">
        <f aca="false">INDEX($AG$445:$AG$572,$B487+(const_one-$E487)*4+const_one)</f>
        <v>252380299.525713</v>
      </c>
      <c r="AV487" s="5" t="n">
        <f aca="false">INDEX($AH$445:$AH$572,$B487+(const_one-$F487)*8+const_one)</f>
        <v>363832690.265299</v>
      </c>
      <c r="AW487" s="5" t="n">
        <f aca="false">INDEX($AI$445:$AI$572,$B487+(const_one-$G487)*16+const_one)</f>
        <v>409782029.738999</v>
      </c>
      <c r="AX487" s="5" t="n">
        <f aca="false">INDEX($AJ$445:$AJ$572,$B487+(const_one-$H487)*32+const_one)</f>
        <v>757984771.386039</v>
      </c>
      <c r="AY487" s="5" t="n">
        <f aca="false">INDEX($AK$445:$AK$572,$B487+(const_one-$I487)*64+const_one)</f>
        <v>633786559.839345</v>
      </c>
      <c r="AZ487" s="5" t="n">
        <f aca="false">--($C487=--(AS487&gt;AL487))</f>
        <v>0</v>
      </c>
      <c r="BA487" s="5" t="n">
        <f aca="false">--($D487=--(AT487&gt;AM487))</f>
        <v>1</v>
      </c>
      <c r="BB487" s="5" t="n">
        <f aca="false">--($E487=--(AU487&gt;AN487))</f>
        <v>0</v>
      </c>
      <c r="BC487" s="5" t="n">
        <f aca="false">--($F487=--(AV487&gt;AO487))</f>
        <v>1</v>
      </c>
      <c r="BD487" s="5" t="n">
        <f aca="false">--($G487=--(AW487&gt;AP487))</f>
        <v>0</v>
      </c>
      <c r="BE487" s="5" t="n">
        <f aca="false">--($H487=--(AX487&gt;AQ487))</f>
        <v>1</v>
      </c>
      <c r="BF487" s="5" t="n">
        <f aca="false">--($I487=--(AY487&gt;AR487))</f>
        <v>0</v>
      </c>
      <c r="BG487" s="5" t="n">
        <f aca="false">SUM(AZ487:BF487)</f>
        <v>3</v>
      </c>
      <c r="BH487" s="5" t="n">
        <f aca="false">SUM(AE487:AK487)+AB487+AC487+AD487</f>
        <v>4000000000</v>
      </c>
    </row>
    <row r="488" customFormat="false" ht="15" hidden="true" customHeight="false" outlineLevel="0" collapsed="false">
      <c r="A488" s="5" t="n">
        <f aca="false">exit_value_4_usd</f>
        <v>4000000000</v>
      </c>
      <c r="B488" s="2" t="n">
        <f aca="false">ROW()-ROW($B$445)</f>
        <v>43</v>
      </c>
      <c r="C488" s="2" t="n">
        <f aca="false">MOD(QUOTIENT($B488,1),2)</f>
        <v>1</v>
      </c>
      <c r="D488" s="2" t="n">
        <f aca="false">MOD(QUOTIENT($B488,2),2)</f>
        <v>1</v>
      </c>
      <c r="E488" s="2" t="n">
        <f aca="false">MOD(QUOTIENT($B488,4),2)</f>
        <v>0</v>
      </c>
      <c r="F488" s="2" t="n">
        <f aca="false">MOD(QUOTIENT($B488,8),2)</f>
        <v>1</v>
      </c>
      <c r="G488" s="2" t="n">
        <f aca="false">MOD(QUOTIENT($B488,16),2)</f>
        <v>0</v>
      </c>
      <c r="H488" s="2" t="n">
        <f aca="false">MOD(QUOTIENT($B488,32),2)</f>
        <v>1</v>
      </c>
      <c r="I488" s="2" t="n">
        <f aca="false">MOD(QUOTIENT($B488,64),2)</f>
        <v>0</v>
      </c>
      <c r="J488" s="5" t="n">
        <f aca="false">IF($C488=const_zero,MIN(class_series_f_invested_usd,MAX(const_zero,$A488)),const_zero)</f>
        <v>0</v>
      </c>
      <c r="K488" s="5" t="n">
        <f aca="false">IF($D488=const_zero,MIN(class_series_e_invested_usd,MAX(const_zero,$A488-SUM($J488:$J488))),const_zero)</f>
        <v>0</v>
      </c>
      <c r="L488" s="5" t="n">
        <f aca="false">IF($E488=const_zero,MIN(class_series_d_invested_usd,MAX(const_zero,$A488-SUM($J488:$K488))),const_zero)</f>
        <v>100000000</v>
      </c>
      <c r="M488" s="5" t="n">
        <f aca="false">IF($F488=const_zero,MIN(class_series_c_invested_usd,MAX(const_zero,$A488-SUM($J488:$L488))),const_zero)</f>
        <v>0</v>
      </c>
      <c r="N488" s="5" t="n">
        <f aca="false">IF($G488=const_zero,MIN(class_series_b_invested_usd,MAX(const_zero,$A488-SUM($J488:$M488))),const_zero)</f>
        <v>30000000</v>
      </c>
      <c r="O488" s="5" t="n">
        <f aca="false">IF($H488=const_zero,MIN(class_series_a_invested_usd,MAX(const_zero,$A488-SUM($J488:$N488))),const_zero)</f>
        <v>0</v>
      </c>
      <c r="P488" s="5" t="n">
        <f aca="false">IF($I488=const_zero,MIN(class_seed_invested_usd,MAX(const_zero,$A488-SUM($J488:$O488))),const_zero)</f>
        <v>5000000</v>
      </c>
      <c r="Q488" s="5" t="n">
        <f aca="false">MAX(const_zero,$A488-SUM($J488:$P488))</f>
        <v>3865000000</v>
      </c>
      <c r="R488" s="9" t="n">
        <f aca="false">common_rsa_total+'Pro-Forma'!$B$10+'Pro-Forma'!$B$11+IF($C488=const_one,'Pro-Forma'!$B$5,const_zero)+IF($D488=const_one,'Pro-Forma'!$F$27,const_zero)+IF($E488=const_one,'Pro-Forma'!$F$26,const_zero)+IF($F488=const_one,'Pro-Forma'!$F$25,const_zero)+IF($G488=const_one,'Pro-Forma'!$F$24,const_zero)+IF($H488=const_one,'Pro-Forma'!$F$23,const_zero)+IF($I488=const_one,'Pro-Forma'!$F$22,const_zero)</f>
        <v>23611101.1755256</v>
      </c>
      <c r="S488" s="23" t="b">
        <f aca="false">IF($R488&gt;const_zero,--($Q488&gt;option_strike_usd*$R488),const_zero)</f>
        <v>1</v>
      </c>
      <c r="T488" s="7" t="n">
        <f aca="false">IF($R488&gt;const_zero,IF($S488=const_one,($Q488+option_strike_usd*pre_f_options_issued)/($R488+pre_f_options_issued),$Q488/$R488),const_zero)</f>
        <v>148.11707763689</v>
      </c>
      <c r="U488" s="5" t="n">
        <f aca="false">IF($C488=const_one,'Pro-Forma'!$B$5*$T488,const_zero)</f>
        <v>118089016.5036</v>
      </c>
      <c r="V488" s="5" t="n">
        <f aca="false">IF($D488=const_one,'Pro-Forma'!$F$27*$T488,const_zero)</f>
        <v>908449475.689771</v>
      </c>
      <c r="W488" s="5" t="n">
        <f aca="false">IF($E488=const_one,'Pro-Forma'!$F$26*$T488,const_zero)</f>
        <v>0</v>
      </c>
      <c r="X488" s="5" t="n">
        <f aca="false">IF($F488=const_one,'Pro-Forma'!$F$25*$T488,const_zero)</f>
        <v>355480986.328535</v>
      </c>
      <c r="Y488" s="5" t="n">
        <f aca="false">IF($G488=const_one,'Pro-Forma'!$F$24*$T488,const_zero)</f>
        <v>0</v>
      </c>
      <c r="Z488" s="5" t="n">
        <f aca="false">IF($H488=const_one,'Pro-Forma'!$F$23*$T488,const_zero)</f>
        <v>740585388.184449</v>
      </c>
      <c r="AA488" s="5" t="n">
        <f aca="false">IF($I488=const_one,'Pro-Forma'!$F$22*$T488,const_zero)</f>
        <v>0</v>
      </c>
      <c r="AB488" s="5" t="n">
        <f aca="false">('Pro-Forma'!$B$10+'Pro-Forma'!$B$11)*$T488</f>
        <v>41548740.4694134</v>
      </c>
      <c r="AC488" s="5" t="n">
        <f aca="false">common_rsa_total*$T488</f>
        <v>1333053698.73201</v>
      </c>
      <c r="AD488" s="5" t="n">
        <f aca="false">IF($S488=const_one,pre_f_options_issued*($T488-option_strike_usd),const_zero)</f>
        <v>367792694.092224</v>
      </c>
      <c r="AE488" s="5" t="n">
        <f aca="false">J488+U488</f>
        <v>118089016.5036</v>
      </c>
      <c r="AF488" s="5" t="n">
        <f aca="false">K488+V488</f>
        <v>908449475.689771</v>
      </c>
      <c r="AG488" s="5" t="n">
        <f aca="false">L488+W488</f>
        <v>100000000</v>
      </c>
      <c r="AH488" s="5" t="n">
        <f aca="false">M488+X488</f>
        <v>355480986.328535</v>
      </c>
      <c r="AI488" s="5" t="n">
        <f aca="false">N488+Y488</f>
        <v>30000000</v>
      </c>
      <c r="AJ488" s="5" t="n">
        <f aca="false">O488+Z488</f>
        <v>740585388.184449</v>
      </c>
      <c r="AK488" s="5" t="n">
        <f aca="false">P488+AA488</f>
        <v>5000000</v>
      </c>
      <c r="AL488" s="5" t="n">
        <f aca="false">INDEX($AE$445:$AE$572,$B488-$C488*1+const_one)</f>
        <v>30000000</v>
      </c>
      <c r="AM488" s="5" t="n">
        <f aca="false">INDEX($AF$445:$AF$572,$B488-$D488*2+const_one)</f>
        <v>300000000</v>
      </c>
      <c r="AN488" s="5" t="n">
        <f aca="false">INDEX($AG$445:$AG$572,$B488-$E488*4+const_one)</f>
        <v>100000000</v>
      </c>
      <c r="AO488" s="5" t="n">
        <f aca="false">INDEX($AH$445:$AH$572,$B488-$F488*8+const_one)</f>
        <v>60000000</v>
      </c>
      <c r="AP488" s="5" t="n">
        <f aca="false">INDEX($AI$445:$AI$572,$B488-$G488*16+const_one)</f>
        <v>30000000</v>
      </c>
      <c r="AQ488" s="5" t="n">
        <f aca="false">INDEX($AJ$445:$AJ$572,$B488-$H488*32+const_one)</f>
        <v>15000000</v>
      </c>
      <c r="AR488" s="5" t="n">
        <f aca="false">INDEX($AK$445:$AK$572,$B488-$I488*64+const_one)</f>
        <v>5000000</v>
      </c>
      <c r="AS488" s="5" t="n">
        <f aca="false">INDEX($AE$445:$AE$572,$B488+(const_one-$C488)*1+const_one)</f>
        <v>118089016.5036</v>
      </c>
      <c r="AT488" s="5" t="n">
        <f aca="false">INDEX($AF$445:$AF$572,$B488+(const_one-$D488)*2+const_one)</f>
        <v>908449475.689771</v>
      </c>
      <c r="AU488" s="5" t="n">
        <f aca="false">INDEX($AG$445:$AG$572,$B488+(const_one-$E488)*4+const_one)</f>
        <v>247021831.602265</v>
      </c>
      <c r="AV488" s="5" t="n">
        <f aca="false">INDEX($AH$445:$AH$572,$B488+(const_one-$F488)*8+const_one)</f>
        <v>355480986.328535</v>
      </c>
      <c r="AW488" s="5" t="n">
        <f aca="false">INDEX($AI$445:$AI$572,$B488+(const_one-$G488)*16+const_one)</f>
        <v>401650900.441725</v>
      </c>
      <c r="AX488" s="5" t="n">
        <f aca="false">INDEX($AJ$445:$AJ$572,$B488+(const_one-$H488)*32+const_one)</f>
        <v>740585388.184449</v>
      </c>
      <c r="AY488" s="5" t="n">
        <f aca="false">INDEX($AK$445:$AK$572,$B488+(const_one-$I488)*64+const_one)</f>
        <v>622366270.186286</v>
      </c>
      <c r="AZ488" s="5" t="n">
        <f aca="false">--($C488=--(AS488&gt;AL488))</f>
        <v>1</v>
      </c>
      <c r="BA488" s="5" t="n">
        <f aca="false">--($D488=--(AT488&gt;AM488))</f>
        <v>1</v>
      </c>
      <c r="BB488" s="5" t="n">
        <f aca="false">--($E488=--(AU488&gt;AN488))</f>
        <v>0</v>
      </c>
      <c r="BC488" s="5" t="n">
        <f aca="false">--($F488=--(AV488&gt;AO488))</f>
        <v>1</v>
      </c>
      <c r="BD488" s="5" t="n">
        <f aca="false">--($G488=--(AW488&gt;AP488))</f>
        <v>0</v>
      </c>
      <c r="BE488" s="5" t="n">
        <f aca="false">--($H488=--(AX488&gt;AQ488))</f>
        <v>1</v>
      </c>
      <c r="BF488" s="5" t="n">
        <f aca="false">--($I488=--(AY488&gt;AR488))</f>
        <v>0</v>
      </c>
      <c r="BG488" s="5" t="n">
        <f aca="false">SUM(AZ488:BF488)</f>
        <v>4</v>
      </c>
      <c r="BH488" s="5" t="n">
        <f aca="false">SUM(AE488:AK488)+AB488+AC488+AD488</f>
        <v>4000000000</v>
      </c>
    </row>
    <row r="489" customFormat="false" ht="15" hidden="true" customHeight="false" outlineLevel="0" collapsed="false">
      <c r="A489" s="5" t="n">
        <f aca="false">exit_value_4_usd</f>
        <v>4000000000</v>
      </c>
      <c r="B489" s="2" t="n">
        <f aca="false">ROW()-ROW($B$445)</f>
        <v>44</v>
      </c>
      <c r="C489" s="2" t="n">
        <f aca="false">MOD(QUOTIENT($B489,1),2)</f>
        <v>0</v>
      </c>
      <c r="D489" s="2" t="n">
        <f aca="false">MOD(QUOTIENT($B489,2),2)</f>
        <v>0</v>
      </c>
      <c r="E489" s="2" t="n">
        <f aca="false">MOD(QUOTIENT($B489,4),2)</f>
        <v>1</v>
      </c>
      <c r="F489" s="2" t="n">
        <f aca="false">MOD(QUOTIENT($B489,8),2)</f>
        <v>1</v>
      </c>
      <c r="G489" s="2" t="n">
        <f aca="false">MOD(QUOTIENT($B489,16),2)</f>
        <v>0</v>
      </c>
      <c r="H489" s="2" t="n">
        <f aca="false">MOD(QUOTIENT($B489,32),2)</f>
        <v>1</v>
      </c>
      <c r="I489" s="2" t="n">
        <f aca="false">MOD(QUOTIENT($B489,64),2)</f>
        <v>0</v>
      </c>
      <c r="J489" s="5" t="n">
        <f aca="false">IF($C489=const_zero,MIN(class_series_f_invested_usd,MAX(const_zero,$A489)),const_zero)</f>
        <v>30000000</v>
      </c>
      <c r="K489" s="5" t="n">
        <f aca="false">IF($D489=const_zero,MIN(class_series_e_invested_usd,MAX(const_zero,$A489-SUM($J489:$J489))),const_zero)</f>
        <v>300000000</v>
      </c>
      <c r="L489" s="5" t="n">
        <f aca="false">IF($E489=const_zero,MIN(class_series_d_invested_usd,MAX(const_zero,$A489-SUM($J489:$K489))),const_zero)</f>
        <v>0</v>
      </c>
      <c r="M489" s="5" t="n">
        <f aca="false">IF($F489=const_zero,MIN(class_series_c_invested_usd,MAX(const_zero,$A489-SUM($J489:$L489))),const_zero)</f>
        <v>0</v>
      </c>
      <c r="N489" s="5" t="n">
        <f aca="false">IF($G489=const_zero,MIN(class_series_b_invested_usd,MAX(const_zero,$A489-SUM($J489:$M489))),const_zero)</f>
        <v>30000000</v>
      </c>
      <c r="O489" s="5" t="n">
        <f aca="false">IF($H489=const_zero,MIN(class_series_a_invested_usd,MAX(const_zero,$A489-SUM($J489:$N489))),const_zero)</f>
        <v>0</v>
      </c>
      <c r="P489" s="5" t="n">
        <f aca="false">IF($I489=const_zero,MIN(class_seed_invested_usd,MAX(const_zero,$A489-SUM($J489:$O489))),const_zero)</f>
        <v>5000000</v>
      </c>
      <c r="Q489" s="5" t="n">
        <f aca="false">MAX(const_zero,$A489-SUM($J489:$P489))</f>
        <v>3635000000</v>
      </c>
      <c r="R489" s="9" t="n">
        <f aca="false">common_rsa_total+'Pro-Forma'!$B$10+'Pro-Forma'!$B$11+IF($C489=const_one,'Pro-Forma'!$B$5,const_zero)+IF($D489=const_one,'Pro-Forma'!$F$27,const_zero)+IF($E489=const_one,'Pro-Forma'!$F$26,const_zero)+IF($F489=const_one,'Pro-Forma'!$F$25,const_zero)+IF($G489=const_one,'Pro-Forma'!$F$24,const_zero)+IF($H489=const_one,'Pro-Forma'!$F$23,const_zero)+IF($I489=const_one,'Pro-Forma'!$F$22,const_zero)</f>
        <v>18414164.1892672</v>
      </c>
      <c r="S489" s="23" t="b">
        <f aca="false">IF($R489&gt;const_zero,--($Q489&gt;option_strike_usd*$R489),const_zero)</f>
        <v>1</v>
      </c>
      <c r="T489" s="7" t="n">
        <f aca="false">IF($R489&gt;const_zero,IF($S489=const_one,($Q489+option_strike_usd*pre_f_options_issued)/($R489+pre_f_options_issued),$Q489/$R489),const_zero)</f>
        <v>173.925190941492</v>
      </c>
      <c r="U489" s="5" t="n">
        <f aca="false">IF($C489=const_one,'Pro-Forma'!$B$5*$T489,const_zero)</f>
        <v>0</v>
      </c>
      <c r="V489" s="5" t="n">
        <f aca="false">IF($D489=const_one,'Pro-Forma'!$F$27*$T489,const_zero)</f>
        <v>0</v>
      </c>
      <c r="W489" s="5" t="n">
        <f aca="false">IF($E489=const_one,'Pro-Forma'!$F$26*$T489,const_zero)</f>
        <v>301525643.862469</v>
      </c>
      <c r="X489" s="5" t="n">
        <f aca="false">IF($F489=const_one,'Pro-Forma'!$F$25*$T489,const_zero)</f>
        <v>417420458.25958</v>
      </c>
      <c r="Y489" s="5" t="n">
        <f aca="false">IF($G489=const_one,'Pro-Forma'!$F$24*$T489,const_zero)</f>
        <v>0</v>
      </c>
      <c r="Z489" s="5" t="n">
        <f aca="false">IF($H489=const_one,'Pro-Forma'!$F$23*$T489,const_zero)</f>
        <v>869625954.707458</v>
      </c>
      <c r="AA489" s="5" t="n">
        <f aca="false">IF($I489=const_one,'Pro-Forma'!$F$22*$T489,const_zero)</f>
        <v>0</v>
      </c>
      <c r="AB489" s="5" t="n">
        <f aca="false">('Pro-Forma'!$B$10+'Pro-Forma'!$B$11)*$T489</f>
        <v>48788247.3433395</v>
      </c>
      <c r="AC489" s="5" t="n">
        <f aca="false">common_rsa_total*$T489</f>
        <v>1565326718.47342</v>
      </c>
      <c r="AD489" s="5" t="n">
        <f aca="false">IF($S489=const_one,pre_f_options_issued*($T489-option_strike_usd),const_zero)</f>
        <v>432312977.353729</v>
      </c>
      <c r="AE489" s="5" t="n">
        <f aca="false">J489+U489</f>
        <v>30000000</v>
      </c>
      <c r="AF489" s="5" t="n">
        <f aca="false">K489+V489</f>
        <v>300000000</v>
      </c>
      <c r="AG489" s="5" t="n">
        <f aca="false">L489+W489</f>
        <v>301525643.862469</v>
      </c>
      <c r="AH489" s="5" t="n">
        <f aca="false">M489+X489</f>
        <v>417420458.25958</v>
      </c>
      <c r="AI489" s="5" t="n">
        <f aca="false">N489+Y489</f>
        <v>30000000</v>
      </c>
      <c r="AJ489" s="5" t="n">
        <f aca="false">O489+Z489</f>
        <v>869625954.707458</v>
      </c>
      <c r="AK489" s="5" t="n">
        <f aca="false">P489+AA489</f>
        <v>5000000</v>
      </c>
      <c r="AL489" s="5" t="n">
        <f aca="false">INDEX($AE$445:$AE$572,$B489-$C489*1+const_one)</f>
        <v>30000000</v>
      </c>
      <c r="AM489" s="5" t="n">
        <f aca="false">INDEX($AF$445:$AF$572,$B489-$D489*2+const_one)</f>
        <v>300000000</v>
      </c>
      <c r="AN489" s="5" t="n">
        <f aca="false">INDEX($AG$445:$AG$572,$B489-$E489*4+const_one)</f>
        <v>100000000</v>
      </c>
      <c r="AO489" s="5" t="n">
        <f aca="false">INDEX($AH$445:$AH$572,$B489-$F489*8+const_one)</f>
        <v>60000000</v>
      </c>
      <c r="AP489" s="5" t="n">
        <f aca="false">INDEX($AI$445:$AI$572,$B489-$G489*16+const_one)</f>
        <v>30000000</v>
      </c>
      <c r="AQ489" s="5" t="n">
        <f aca="false">INDEX($AJ$445:$AJ$572,$B489-$H489*32+const_one)</f>
        <v>15000000</v>
      </c>
      <c r="AR489" s="5" t="n">
        <f aca="false">INDEX($AK$445:$AK$572,$B489-$I489*64+const_one)</f>
        <v>5000000</v>
      </c>
      <c r="AS489" s="5" t="n">
        <f aca="false">INDEX($AE$445:$AE$572,$B489+(const_one-$C489)*1+const_one)</f>
        <v>134674700.820919</v>
      </c>
      <c r="AT489" s="5" t="n">
        <f aca="false">INDEX($AF$445:$AF$572,$B489+(const_one-$D489)*2+const_one)</f>
        <v>892872260.332495</v>
      </c>
      <c r="AU489" s="5" t="n">
        <f aca="false">INDEX($AG$445:$AG$572,$B489+(const_one-$E489)*4+const_one)</f>
        <v>301525643.862469</v>
      </c>
      <c r="AV489" s="5" t="n">
        <f aca="false">INDEX($AH$445:$AH$572,$B489+(const_one-$F489)*8+const_one)</f>
        <v>417420458.25958</v>
      </c>
      <c r="AW489" s="5" t="n">
        <f aca="false">INDEX($AI$445:$AI$572,$B489+(const_one-$G489)*16+const_one)</f>
        <v>460082983.161</v>
      </c>
      <c r="AX489" s="5" t="n">
        <f aca="false">INDEX($AJ$445:$AJ$572,$B489+(const_one-$H489)*32+const_one)</f>
        <v>869625954.707458</v>
      </c>
      <c r="AY489" s="5" t="n">
        <f aca="false">INDEX($AK$445:$AK$572,$B489+(const_one-$I489)*64+const_one)</f>
        <v>702800980.45929</v>
      </c>
      <c r="AZ489" s="5" t="n">
        <f aca="false">--($C489=--(AS489&gt;AL489))</f>
        <v>0</v>
      </c>
      <c r="BA489" s="5" t="n">
        <f aca="false">--($D489=--(AT489&gt;AM489))</f>
        <v>0</v>
      </c>
      <c r="BB489" s="5" t="n">
        <f aca="false">--($E489=--(AU489&gt;AN489))</f>
        <v>1</v>
      </c>
      <c r="BC489" s="5" t="n">
        <f aca="false">--($F489=--(AV489&gt;AO489))</f>
        <v>1</v>
      </c>
      <c r="BD489" s="5" t="n">
        <f aca="false">--($G489=--(AW489&gt;AP489))</f>
        <v>0</v>
      </c>
      <c r="BE489" s="5" t="n">
        <f aca="false">--($H489=--(AX489&gt;AQ489))</f>
        <v>1</v>
      </c>
      <c r="BF489" s="5" t="n">
        <f aca="false">--($I489=--(AY489&gt;AR489))</f>
        <v>0</v>
      </c>
      <c r="BG489" s="5" t="n">
        <f aca="false">SUM(AZ489:BF489)</f>
        <v>3</v>
      </c>
      <c r="BH489" s="5" t="n">
        <f aca="false">SUM(AE489:AK489)+AB489+AC489+AD489</f>
        <v>4000000000</v>
      </c>
    </row>
    <row r="490" customFormat="false" ht="15" hidden="true" customHeight="false" outlineLevel="0" collapsed="false">
      <c r="A490" s="5" t="n">
        <f aca="false">exit_value_4_usd</f>
        <v>4000000000</v>
      </c>
      <c r="B490" s="2" t="n">
        <f aca="false">ROW()-ROW($B$445)</f>
        <v>45</v>
      </c>
      <c r="C490" s="2" t="n">
        <f aca="false">MOD(QUOTIENT($B490,1),2)</f>
        <v>1</v>
      </c>
      <c r="D490" s="2" t="n">
        <f aca="false">MOD(QUOTIENT($B490,2),2)</f>
        <v>0</v>
      </c>
      <c r="E490" s="2" t="n">
        <f aca="false">MOD(QUOTIENT($B490,4),2)</f>
        <v>1</v>
      </c>
      <c r="F490" s="2" t="n">
        <f aca="false">MOD(QUOTIENT($B490,8),2)</f>
        <v>1</v>
      </c>
      <c r="G490" s="2" t="n">
        <f aca="false">MOD(QUOTIENT($B490,16),2)</f>
        <v>0</v>
      </c>
      <c r="H490" s="2" t="n">
        <f aca="false">MOD(QUOTIENT($B490,32),2)</f>
        <v>1</v>
      </c>
      <c r="I490" s="2" t="n">
        <f aca="false">MOD(QUOTIENT($B490,64),2)</f>
        <v>0</v>
      </c>
      <c r="J490" s="5" t="n">
        <f aca="false">IF($C490=const_zero,MIN(class_series_f_invested_usd,MAX(const_zero,$A490)),const_zero)</f>
        <v>0</v>
      </c>
      <c r="K490" s="5" t="n">
        <f aca="false">IF($D490=const_zero,MIN(class_series_e_invested_usd,MAX(const_zero,$A490-SUM($J490:$J490))),const_zero)</f>
        <v>300000000</v>
      </c>
      <c r="L490" s="5" t="n">
        <f aca="false">IF($E490=const_zero,MIN(class_series_d_invested_usd,MAX(const_zero,$A490-SUM($J490:$K490))),const_zero)</f>
        <v>0</v>
      </c>
      <c r="M490" s="5" t="n">
        <f aca="false">IF($F490=const_zero,MIN(class_series_c_invested_usd,MAX(const_zero,$A490-SUM($J490:$L490))),const_zero)</f>
        <v>0</v>
      </c>
      <c r="N490" s="5" t="n">
        <f aca="false">IF($G490=const_zero,MIN(class_series_b_invested_usd,MAX(const_zero,$A490-SUM($J490:$M490))),const_zero)</f>
        <v>30000000</v>
      </c>
      <c r="O490" s="5" t="n">
        <f aca="false">IF($H490=const_zero,MIN(class_series_a_invested_usd,MAX(const_zero,$A490-SUM($J490:$N490))),const_zero)</f>
        <v>0</v>
      </c>
      <c r="P490" s="5" t="n">
        <f aca="false">IF($I490=const_zero,MIN(class_seed_invested_usd,MAX(const_zero,$A490-SUM($J490:$O490))),const_zero)</f>
        <v>5000000</v>
      </c>
      <c r="Q490" s="5" t="n">
        <f aca="false">MAX(const_zero,$A490-SUM($J490:$P490))</f>
        <v>3665000000</v>
      </c>
      <c r="R490" s="9" t="n">
        <f aca="false">common_rsa_total+'Pro-Forma'!$B$10+'Pro-Forma'!$B$11+IF($C490=const_one,'Pro-Forma'!$B$5,const_zero)+IF($D490=const_one,'Pro-Forma'!$F$27,const_zero)+IF($E490=const_one,'Pro-Forma'!$F$26,const_zero)+IF($F490=const_one,'Pro-Forma'!$F$25,const_zero)+IF($G490=const_one,'Pro-Forma'!$F$24,const_zero)+IF($H490=const_one,'Pro-Forma'!$F$23,const_zero)+IF($I490=const_one,'Pro-Forma'!$F$22,const_zero)</f>
        <v>19211432.2584705</v>
      </c>
      <c r="S490" s="23" t="b">
        <f aca="false">IF($R490&gt;const_zero,--($Q490&gt;option_strike_usd*$R490),const_zero)</f>
        <v>1</v>
      </c>
      <c r="T490" s="7" t="n">
        <f aca="false">IF($R490&gt;const_zero,IF($S490=const_one,($Q490+option_strike_usd*pre_f_options_issued)/($R490+pre_f_options_issued),$Q490/$R490),const_zero)</f>
        <v>168.920223978736</v>
      </c>
      <c r="U490" s="5" t="n">
        <f aca="false">IF($C490=const_one,'Pro-Forma'!$B$5*$T490,const_zero)</f>
        <v>134674700.820919</v>
      </c>
      <c r="V490" s="5" t="n">
        <f aca="false">IF($D490=const_one,'Pro-Forma'!$F$27*$T490,const_zero)</f>
        <v>0</v>
      </c>
      <c r="W490" s="5" t="n">
        <f aca="false">IF($E490=const_one,'Pro-Forma'!$F$26*$T490,const_zero)</f>
        <v>292848776.079338</v>
      </c>
      <c r="X490" s="5" t="n">
        <f aca="false">IF($F490=const_one,'Pro-Forma'!$F$25*$T490,const_zero)</f>
        <v>405408537.548968</v>
      </c>
      <c r="Y490" s="5" t="n">
        <f aca="false">IF($G490=const_one,'Pro-Forma'!$F$24*$T490,const_zero)</f>
        <v>0</v>
      </c>
      <c r="Z490" s="5" t="n">
        <f aca="false">IF($H490=const_one,'Pro-Forma'!$F$23*$T490,const_zero)</f>
        <v>844601119.893682</v>
      </c>
      <c r="AA490" s="5" t="n">
        <f aca="false">IF($I490=const_one,'Pro-Forma'!$F$22*$T490,const_zero)</f>
        <v>0</v>
      </c>
      <c r="AB490" s="5" t="n">
        <f aca="false">('Pro-Forma'!$B$10+'Pro-Forma'!$B$11)*$T490</f>
        <v>47384289.9016238</v>
      </c>
      <c r="AC490" s="5" t="n">
        <f aca="false">common_rsa_total*$T490</f>
        <v>1520282015.80863</v>
      </c>
      <c r="AD490" s="5" t="n">
        <f aca="false">IF($S490=const_one,pre_f_options_issued*($T490-option_strike_usd),const_zero)</f>
        <v>419800559.946841</v>
      </c>
      <c r="AE490" s="5" t="n">
        <f aca="false">J490+U490</f>
        <v>134674700.820919</v>
      </c>
      <c r="AF490" s="5" t="n">
        <f aca="false">K490+V490</f>
        <v>300000000</v>
      </c>
      <c r="AG490" s="5" t="n">
        <f aca="false">L490+W490</f>
        <v>292848776.079338</v>
      </c>
      <c r="AH490" s="5" t="n">
        <f aca="false">M490+X490</f>
        <v>405408537.548968</v>
      </c>
      <c r="AI490" s="5" t="n">
        <f aca="false">N490+Y490</f>
        <v>30000000</v>
      </c>
      <c r="AJ490" s="5" t="n">
        <f aca="false">O490+Z490</f>
        <v>844601119.893682</v>
      </c>
      <c r="AK490" s="5" t="n">
        <f aca="false">P490+AA490</f>
        <v>5000000</v>
      </c>
      <c r="AL490" s="5" t="n">
        <f aca="false">INDEX($AE$445:$AE$572,$B490-$C490*1+const_one)</f>
        <v>30000000</v>
      </c>
      <c r="AM490" s="5" t="n">
        <f aca="false">INDEX($AF$445:$AF$572,$B490-$D490*2+const_one)</f>
        <v>300000000</v>
      </c>
      <c r="AN490" s="5" t="n">
        <f aca="false">INDEX($AG$445:$AG$572,$B490-$E490*4+const_one)</f>
        <v>100000000</v>
      </c>
      <c r="AO490" s="5" t="n">
        <f aca="false">INDEX($AH$445:$AH$572,$B490-$F490*8+const_one)</f>
        <v>60000000</v>
      </c>
      <c r="AP490" s="5" t="n">
        <f aca="false">INDEX($AI$445:$AI$572,$B490-$G490*16+const_one)</f>
        <v>30000000</v>
      </c>
      <c r="AQ490" s="5" t="n">
        <f aca="false">INDEX($AJ$445:$AJ$572,$B490-$H490*32+const_one)</f>
        <v>15000000</v>
      </c>
      <c r="AR490" s="5" t="n">
        <f aca="false">INDEX($AK$445:$AK$572,$B490-$I490*64+const_one)</f>
        <v>5000000</v>
      </c>
      <c r="AS490" s="5" t="n">
        <f aca="false">INDEX($AE$445:$AE$572,$B490+(const_one-$C490)*1+const_one)</f>
        <v>134674700.820919</v>
      </c>
      <c r="AT490" s="5" t="n">
        <f aca="false">INDEX($AF$445:$AF$572,$B490+(const_one-$D490)*2+const_one)</f>
        <v>873915046.25628</v>
      </c>
      <c r="AU490" s="5" t="n">
        <f aca="false">INDEX($AG$445:$AG$572,$B490+(const_one-$E490)*4+const_one)</f>
        <v>292848776.079338</v>
      </c>
      <c r="AV490" s="5" t="n">
        <f aca="false">INDEX($AH$445:$AH$572,$B490+(const_one-$F490)*8+const_one)</f>
        <v>405408537.548968</v>
      </c>
      <c r="AW490" s="5" t="n">
        <f aca="false">INDEX($AI$445:$AI$572,$B490+(const_one-$G490)*16+const_one)</f>
        <v>448881306.59435</v>
      </c>
      <c r="AX490" s="5" t="n">
        <f aca="false">INDEX($AJ$445:$AJ$572,$B490+(const_one-$H490)*32+const_one)</f>
        <v>844601119.893682</v>
      </c>
      <c r="AY490" s="5" t="n">
        <f aca="false">INDEX($AK$445:$AK$572,$B490+(const_one-$I490)*64+const_one)</f>
        <v>687439738.248294</v>
      </c>
      <c r="AZ490" s="5" t="n">
        <f aca="false">--($C490=--(AS490&gt;AL490))</f>
        <v>1</v>
      </c>
      <c r="BA490" s="5" t="n">
        <f aca="false">--($D490=--(AT490&gt;AM490))</f>
        <v>0</v>
      </c>
      <c r="BB490" s="5" t="n">
        <f aca="false">--($E490=--(AU490&gt;AN490))</f>
        <v>1</v>
      </c>
      <c r="BC490" s="5" t="n">
        <f aca="false">--($F490=--(AV490&gt;AO490))</f>
        <v>1</v>
      </c>
      <c r="BD490" s="5" t="n">
        <f aca="false">--($G490=--(AW490&gt;AP490))</f>
        <v>0</v>
      </c>
      <c r="BE490" s="5" t="n">
        <f aca="false">--($H490=--(AX490&gt;AQ490))</f>
        <v>1</v>
      </c>
      <c r="BF490" s="5" t="n">
        <f aca="false">--($I490=--(AY490&gt;AR490))</f>
        <v>0</v>
      </c>
      <c r="BG490" s="5" t="n">
        <f aca="false">SUM(AZ490:BF490)</f>
        <v>4</v>
      </c>
      <c r="BH490" s="5" t="n">
        <f aca="false">SUM(AE490:AK490)+AB490+AC490+AD490</f>
        <v>4000000000</v>
      </c>
    </row>
    <row r="491" customFormat="false" ht="15" hidden="true" customHeight="false" outlineLevel="0" collapsed="false">
      <c r="A491" s="5" t="n">
        <f aca="false">exit_value_4_usd</f>
        <v>4000000000</v>
      </c>
      <c r="B491" s="2" t="n">
        <f aca="false">ROW()-ROW($B$445)</f>
        <v>46</v>
      </c>
      <c r="C491" s="2" t="n">
        <f aca="false">MOD(QUOTIENT($B491,1),2)</f>
        <v>0</v>
      </c>
      <c r="D491" s="2" t="n">
        <f aca="false">MOD(QUOTIENT($B491,2),2)</f>
        <v>1</v>
      </c>
      <c r="E491" s="2" t="n">
        <f aca="false">MOD(QUOTIENT($B491,4),2)</f>
        <v>1</v>
      </c>
      <c r="F491" s="2" t="n">
        <f aca="false">MOD(QUOTIENT($B491,8),2)</f>
        <v>1</v>
      </c>
      <c r="G491" s="2" t="n">
        <f aca="false">MOD(QUOTIENT($B491,16),2)</f>
        <v>0</v>
      </c>
      <c r="H491" s="2" t="n">
        <f aca="false">MOD(QUOTIENT($B491,32),2)</f>
        <v>1</v>
      </c>
      <c r="I491" s="2" t="n">
        <f aca="false">MOD(QUOTIENT($B491,64),2)</f>
        <v>0</v>
      </c>
      <c r="J491" s="5" t="n">
        <f aca="false">IF($C491=const_zero,MIN(class_series_f_invested_usd,MAX(const_zero,$A491)),const_zero)</f>
        <v>30000000</v>
      </c>
      <c r="K491" s="5" t="n">
        <f aca="false">IF($D491=const_zero,MIN(class_series_e_invested_usd,MAX(const_zero,$A491-SUM($J491:$J491))),const_zero)</f>
        <v>0</v>
      </c>
      <c r="L491" s="5" t="n">
        <f aca="false">IF($E491=const_zero,MIN(class_series_d_invested_usd,MAX(const_zero,$A491-SUM($J491:$K491))),const_zero)</f>
        <v>0</v>
      </c>
      <c r="M491" s="5" t="n">
        <f aca="false">IF($F491=const_zero,MIN(class_series_c_invested_usd,MAX(const_zero,$A491-SUM($J491:$L491))),const_zero)</f>
        <v>0</v>
      </c>
      <c r="N491" s="5" t="n">
        <f aca="false">IF($G491=const_zero,MIN(class_series_b_invested_usd,MAX(const_zero,$A491-SUM($J491:$M491))),const_zero)</f>
        <v>30000000</v>
      </c>
      <c r="O491" s="5" t="n">
        <f aca="false">IF($H491=const_zero,MIN(class_series_a_invested_usd,MAX(const_zero,$A491-SUM($J491:$N491))),const_zero)</f>
        <v>0</v>
      </c>
      <c r="P491" s="5" t="n">
        <f aca="false">IF($I491=const_zero,MIN(class_seed_invested_usd,MAX(const_zero,$A491-SUM($J491:$O491))),const_zero)</f>
        <v>5000000</v>
      </c>
      <c r="Q491" s="5" t="n">
        <f aca="false">MAX(const_zero,$A491-SUM($J491:$P491))</f>
        <v>3935000000</v>
      </c>
      <c r="R491" s="9" t="n">
        <f aca="false">common_rsa_total+'Pro-Forma'!$B$10+'Pro-Forma'!$B$11+IF($C491=const_one,'Pro-Forma'!$B$5,const_zero)+IF($D491=const_one,'Pro-Forma'!$F$27,const_zero)+IF($E491=const_one,'Pro-Forma'!$F$26,const_zero)+IF($F491=const_one,'Pro-Forma'!$F$25,const_zero)+IF($G491=const_one,'Pro-Forma'!$F$24,const_zero)+IF($H491=const_one,'Pro-Forma'!$F$23,const_zero)+IF($I491=const_one,'Pro-Forma'!$F$22,const_zero)</f>
        <v>24547484.4666011</v>
      </c>
      <c r="S491" s="23" t="b">
        <f aca="false">IF($R491&gt;const_zero,--($Q491&gt;option_strike_usd*$R491),const_zero)</f>
        <v>1</v>
      </c>
      <c r="T491" s="7" t="n">
        <f aca="false">IF($R491&gt;const_zero,IF($S491=const_one,($Q491+option_strike_usd*pre_f_options_issued)/($R491+pre_f_options_issued),$Q491/$R491),const_zero)</f>
        <v>145.577308857026</v>
      </c>
      <c r="U491" s="5" t="n">
        <f aca="false">IF($C491=const_one,'Pro-Forma'!$B$5*$T491,const_zero)</f>
        <v>0</v>
      </c>
      <c r="V491" s="5" t="n">
        <f aca="false">IF($D491=const_one,'Pro-Forma'!$F$27*$T491,const_zero)</f>
        <v>892872260.332495</v>
      </c>
      <c r="W491" s="5" t="n">
        <f aca="false">IF($E491=const_one,'Pro-Forma'!$F$26*$T491,const_zero)</f>
        <v>252380299.525713</v>
      </c>
      <c r="X491" s="5" t="n">
        <f aca="false">IF($F491=const_one,'Pro-Forma'!$F$25*$T491,const_zero)</f>
        <v>349385541.256863</v>
      </c>
      <c r="Y491" s="5" t="n">
        <f aca="false">IF($G491=const_one,'Pro-Forma'!$F$24*$T491,const_zero)</f>
        <v>0</v>
      </c>
      <c r="Z491" s="5" t="n">
        <f aca="false">IF($H491=const_one,'Pro-Forma'!$F$23*$T491,const_zero)</f>
        <v>727886544.285131</v>
      </c>
      <c r="AA491" s="5" t="n">
        <f aca="false">IF($I491=const_one,'Pro-Forma'!$F$22*$T491,const_zero)</f>
        <v>0</v>
      </c>
      <c r="AB491" s="5" t="n">
        <f aca="false">('Pro-Forma'!$B$10+'Pro-Forma'!$B$11)*$T491</f>
        <v>40836302.7439975</v>
      </c>
      <c r="AC491" s="5" t="n">
        <f aca="false">common_rsa_total*$T491</f>
        <v>1310195779.71324</v>
      </c>
      <c r="AD491" s="5" t="n">
        <f aca="false">IF($S491=const_one,pre_f_options_issued*($T491-option_strike_usd),const_zero)</f>
        <v>361443272.142566</v>
      </c>
      <c r="AE491" s="5" t="n">
        <f aca="false">J491+U491</f>
        <v>30000000</v>
      </c>
      <c r="AF491" s="5" t="n">
        <f aca="false">K491+V491</f>
        <v>892872260.332495</v>
      </c>
      <c r="AG491" s="5" t="n">
        <f aca="false">L491+W491</f>
        <v>252380299.525713</v>
      </c>
      <c r="AH491" s="5" t="n">
        <f aca="false">M491+X491</f>
        <v>349385541.256863</v>
      </c>
      <c r="AI491" s="5" t="n">
        <f aca="false">N491+Y491</f>
        <v>30000000</v>
      </c>
      <c r="AJ491" s="5" t="n">
        <f aca="false">O491+Z491</f>
        <v>727886544.285131</v>
      </c>
      <c r="AK491" s="5" t="n">
        <f aca="false">P491+AA491</f>
        <v>5000000</v>
      </c>
      <c r="AL491" s="5" t="n">
        <f aca="false">INDEX($AE$445:$AE$572,$B491-$C491*1+const_one)</f>
        <v>30000000</v>
      </c>
      <c r="AM491" s="5" t="n">
        <f aca="false">INDEX($AF$445:$AF$572,$B491-$D491*2+const_one)</f>
        <v>300000000</v>
      </c>
      <c r="AN491" s="5" t="n">
        <f aca="false">INDEX($AG$445:$AG$572,$B491-$E491*4+const_one)</f>
        <v>100000000</v>
      </c>
      <c r="AO491" s="5" t="n">
        <f aca="false">INDEX($AH$445:$AH$572,$B491-$F491*8+const_one)</f>
        <v>60000000</v>
      </c>
      <c r="AP491" s="5" t="n">
        <f aca="false">INDEX($AI$445:$AI$572,$B491-$G491*16+const_one)</f>
        <v>30000000</v>
      </c>
      <c r="AQ491" s="5" t="n">
        <f aca="false">INDEX($AJ$445:$AJ$572,$B491-$H491*32+const_one)</f>
        <v>15000000</v>
      </c>
      <c r="AR491" s="5" t="n">
        <f aca="false">INDEX($AK$445:$AK$572,$B491-$I491*64+const_one)</f>
        <v>5000000</v>
      </c>
      <c r="AS491" s="5" t="n">
        <f aca="false">INDEX($AE$445:$AE$572,$B491+(const_one-$C491)*1+const_one)</f>
        <v>113599898.598372</v>
      </c>
      <c r="AT491" s="5" t="n">
        <f aca="false">INDEX($AF$445:$AF$572,$B491+(const_one-$D491)*2+const_one)</f>
        <v>892872260.332495</v>
      </c>
      <c r="AU491" s="5" t="n">
        <f aca="false">INDEX($AG$445:$AG$572,$B491+(const_one-$E491)*4+const_one)</f>
        <v>252380299.525713</v>
      </c>
      <c r="AV491" s="5" t="n">
        <f aca="false">INDEX($AH$445:$AH$572,$B491+(const_one-$F491)*8+const_one)</f>
        <v>349385541.256863</v>
      </c>
      <c r="AW491" s="5" t="n">
        <f aca="false">INDEX($AI$445:$AI$572,$B491+(const_one-$G491)*16+const_one)</f>
        <v>396123010.33819</v>
      </c>
      <c r="AX491" s="5" t="n">
        <f aca="false">INDEX($AJ$445:$AJ$572,$B491+(const_one-$H491)*32+const_one)</f>
        <v>727886544.285131</v>
      </c>
      <c r="AY491" s="5" t="n">
        <f aca="false">INDEX($AK$445:$AK$572,$B491+(const_one-$I491)*64+const_one)</f>
        <v>615102880.244588</v>
      </c>
      <c r="AZ491" s="5" t="n">
        <f aca="false">--($C491=--(AS491&gt;AL491))</f>
        <v>0</v>
      </c>
      <c r="BA491" s="5" t="n">
        <f aca="false">--($D491=--(AT491&gt;AM491))</f>
        <v>1</v>
      </c>
      <c r="BB491" s="5" t="n">
        <f aca="false">--($E491=--(AU491&gt;AN491))</f>
        <v>1</v>
      </c>
      <c r="BC491" s="5" t="n">
        <f aca="false">--($F491=--(AV491&gt;AO491))</f>
        <v>1</v>
      </c>
      <c r="BD491" s="5" t="n">
        <f aca="false">--($G491=--(AW491&gt;AP491))</f>
        <v>0</v>
      </c>
      <c r="BE491" s="5" t="n">
        <f aca="false">--($H491=--(AX491&gt;AQ491))</f>
        <v>1</v>
      </c>
      <c r="BF491" s="5" t="n">
        <f aca="false">--($I491=--(AY491&gt;AR491))</f>
        <v>0</v>
      </c>
      <c r="BG491" s="5" t="n">
        <f aca="false">SUM(AZ491:BF491)</f>
        <v>4</v>
      </c>
      <c r="BH491" s="5" t="n">
        <f aca="false">SUM(AE491:AK491)+AB491+AC491+AD491</f>
        <v>4000000000</v>
      </c>
    </row>
    <row r="492" customFormat="false" ht="15" hidden="true" customHeight="false" outlineLevel="0" collapsed="false">
      <c r="A492" s="5" t="n">
        <f aca="false">exit_value_4_usd</f>
        <v>4000000000</v>
      </c>
      <c r="B492" s="2" t="n">
        <f aca="false">ROW()-ROW($B$445)</f>
        <v>47</v>
      </c>
      <c r="C492" s="2" t="n">
        <f aca="false">MOD(QUOTIENT($B492,1),2)</f>
        <v>1</v>
      </c>
      <c r="D492" s="2" t="n">
        <f aca="false">MOD(QUOTIENT($B492,2),2)</f>
        <v>1</v>
      </c>
      <c r="E492" s="2" t="n">
        <f aca="false">MOD(QUOTIENT($B492,4),2)</f>
        <v>1</v>
      </c>
      <c r="F492" s="2" t="n">
        <f aca="false">MOD(QUOTIENT($B492,8),2)</f>
        <v>1</v>
      </c>
      <c r="G492" s="2" t="n">
        <f aca="false">MOD(QUOTIENT($B492,16),2)</f>
        <v>0</v>
      </c>
      <c r="H492" s="2" t="n">
        <f aca="false">MOD(QUOTIENT($B492,32),2)</f>
        <v>1</v>
      </c>
      <c r="I492" s="2" t="n">
        <f aca="false">MOD(QUOTIENT($B492,64),2)</f>
        <v>0</v>
      </c>
      <c r="J492" s="5" t="n">
        <f aca="false">IF($C492=const_zero,MIN(class_series_f_invested_usd,MAX(const_zero,$A492)),const_zero)</f>
        <v>0</v>
      </c>
      <c r="K492" s="5" t="n">
        <f aca="false">IF($D492=const_zero,MIN(class_series_e_invested_usd,MAX(const_zero,$A492-SUM($J492:$J492))),const_zero)</f>
        <v>0</v>
      </c>
      <c r="L492" s="5" t="n">
        <f aca="false">IF($E492=const_zero,MIN(class_series_d_invested_usd,MAX(const_zero,$A492-SUM($J492:$K492))),const_zero)</f>
        <v>0</v>
      </c>
      <c r="M492" s="5" t="n">
        <f aca="false">IF($F492=const_zero,MIN(class_series_c_invested_usd,MAX(const_zero,$A492-SUM($J492:$L492))),const_zero)</f>
        <v>0</v>
      </c>
      <c r="N492" s="5" t="n">
        <f aca="false">IF($G492=const_zero,MIN(class_series_b_invested_usd,MAX(const_zero,$A492-SUM($J492:$M492))),const_zero)</f>
        <v>30000000</v>
      </c>
      <c r="O492" s="5" t="n">
        <f aca="false">IF($H492=const_zero,MIN(class_series_a_invested_usd,MAX(const_zero,$A492-SUM($J492:$N492))),const_zero)</f>
        <v>0</v>
      </c>
      <c r="P492" s="5" t="n">
        <f aca="false">IF($I492=const_zero,MIN(class_seed_invested_usd,MAX(const_zero,$A492-SUM($J492:$O492))),const_zero)</f>
        <v>5000000</v>
      </c>
      <c r="Q492" s="5" t="n">
        <f aca="false">MAX(const_zero,$A492-SUM($J492:$P492))</f>
        <v>3965000000</v>
      </c>
      <c r="R492" s="9" t="n">
        <f aca="false">common_rsa_total+'Pro-Forma'!$B$10+'Pro-Forma'!$B$11+IF($C492=const_one,'Pro-Forma'!$B$5,const_zero)+IF($D492=const_one,'Pro-Forma'!$F$27,const_zero)+IF($E492=const_one,'Pro-Forma'!$F$26,const_zero)+IF($F492=const_one,'Pro-Forma'!$F$25,const_zero)+IF($G492=const_one,'Pro-Forma'!$F$24,const_zero)+IF($H492=const_one,'Pro-Forma'!$F$23,const_zero)+IF($I492=const_one,'Pro-Forma'!$F$22,const_zero)</f>
        <v>25344752.5358044</v>
      </c>
      <c r="S492" s="23" t="b">
        <f aca="false">IF($R492&gt;const_zero,--($Q492&gt;option_strike_usd*$R492),const_zero)</f>
        <v>1</v>
      </c>
      <c r="T492" s="7" t="n">
        <f aca="false">IF($R492&gt;const_zero,IF($S492=const_one,($Q492+option_strike_usd*pre_f_options_issued)/($R492+pre_f_options_issued),$Q492/$R492),const_zero)</f>
        <v>142.486452156411</v>
      </c>
      <c r="U492" s="5" t="n">
        <f aca="false">IF($C492=const_one,'Pro-Forma'!$B$5*$T492,const_zero)</f>
        <v>113599898.598372</v>
      </c>
      <c r="V492" s="5" t="n">
        <f aca="false">IF($D492=const_one,'Pro-Forma'!$F$27*$T492,const_zero)</f>
        <v>873915046.25628</v>
      </c>
      <c r="W492" s="5" t="n">
        <f aca="false">IF($E492=const_one,'Pro-Forma'!$F$26*$T492,const_zero)</f>
        <v>247021831.602265</v>
      </c>
      <c r="X492" s="5" t="n">
        <f aca="false">IF($F492=const_one,'Pro-Forma'!$F$25*$T492,const_zero)</f>
        <v>341967485.175387</v>
      </c>
      <c r="Y492" s="5" t="n">
        <f aca="false">IF($G492=const_one,'Pro-Forma'!$F$24*$T492,const_zero)</f>
        <v>0</v>
      </c>
      <c r="Z492" s="5" t="n">
        <f aca="false">IF($H492=const_one,'Pro-Forma'!$F$23*$T492,const_zero)</f>
        <v>712432260.782056</v>
      </c>
      <c r="AA492" s="5" t="n">
        <f aca="false">IF($I492=const_one,'Pro-Forma'!$F$22*$T492,const_zero)</f>
        <v>0</v>
      </c>
      <c r="AB492" s="5" t="n">
        <f aca="false">('Pro-Forma'!$B$10+'Pro-Forma'!$B$11)*$T492</f>
        <v>39969277.7869104</v>
      </c>
      <c r="AC492" s="5" t="n">
        <f aca="false">common_rsa_total*$T492</f>
        <v>1282378069.4077</v>
      </c>
      <c r="AD492" s="5" t="n">
        <f aca="false">IF($S492=const_one,pre_f_options_issued*($T492-option_strike_usd),const_zero)</f>
        <v>353716130.391028</v>
      </c>
      <c r="AE492" s="5" t="n">
        <f aca="false">J492+U492</f>
        <v>113599898.598372</v>
      </c>
      <c r="AF492" s="5" t="n">
        <f aca="false">K492+V492</f>
        <v>873915046.25628</v>
      </c>
      <c r="AG492" s="5" t="n">
        <f aca="false">L492+W492</f>
        <v>247021831.602265</v>
      </c>
      <c r="AH492" s="5" t="n">
        <f aca="false">M492+X492</f>
        <v>341967485.175387</v>
      </c>
      <c r="AI492" s="5" t="n">
        <f aca="false">N492+Y492</f>
        <v>30000000</v>
      </c>
      <c r="AJ492" s="5" t="n">
        <f aca="false">O492+Z492</f>
        <v>712432260.782056</v>
      </c>
      <c r="AK492" s="5" t="n">
        <f aca="false">P492+AA492</f>
        <v>5000000</v>
      </c>
      <c r="AL492" s="5" t="n">
        <f aca="false">INDEX($AE$445:$AE$572,$B492-$C492*1+const_one)</f>
        <v>30000000</v>
      </c>
      <c r="AM492" s="5" t="n">
        <f aca="false">INDEX($AF$445:$AF$572,$B492-$D492*2+const_one)</f>
        <v>300000000</v>
      </c>
      <c r="AN492" s="5" t="n">
        <f aca="false">INDEX($AG$445:$AG$572,$B492-$E492*4+const_one)</f>
        <v>100000000</v>
      </c>
      <c r="AO492" s="5" t="n">
        <f aca="false">INDEX($AH$445:$AH$572,$B492-$F492*8+const_one)</f>
        <v>60000000</v>
      </c>
      <c r="AP492" s="5" t="n">
        <f aca="false">INDEX($AI$445:$AI$572,$B492-$G492*16+const_one)</f>
        <v>30000000</v>
      </c>
      <c r="AQ492" s="5" t="n">
        <f aca="false">INDEX($AJ$445:$AJ$572,$B492-$H492*32+const_one)</f>
        <v>15000000</v>
      </c>
      <c r="AR492" s="5" t="n">
        <f aca="false">INDEX($AK$445:$AK$572,$B492-$I492*64+const_one)</f>
        <v>5000000</v>
      </c>
      <c r="AS492" s="5" t="n">
        <f aca="false">INDEX($AE$445:$AE$572,$B492+(const_one-$C492)*1+const_one)</f>
        <v>113599898.598372</v>
      </c>
      <c r="AT492" s="5" t="n">
        <f aca="false">INDEX($AF$445:$AF$572,$B492+(const_one-$D492)*2+const_one)</f>
        <v>873915046.25628</v>
      </c>
      <c r="AU492" s="5" t="n">
        <f aca="false">INDEX($AG$445:$AG$572,$B492+(const_one-$E492)*4+const_one)</f>
        <v>247021831.602265</v>
      </c>
      <c r="AV492" s="5" t="n">
        <f aca="false">INDEX($AH$445:$AH$572,$B492+(const_one-$F492)*8+const_one)</f>
        <v>341967485.175387</v>
      </c>
      <c r="AW492" s="5" t="n">
        <f aca="false">INDEX($AI$445:$AI$572,$B492+(const_one-$G492)*16+const_one)</f>
        <v>388801952.166068</v>
      </c>
      <c r="AX492" s="5" t="n">
        <f aca="false">INDEX($AJ$445:$AJ$572,$B492+(const_one-$H492)*32+const_one)</f>
        <v>712432260.782056</v>
      </c>
      <c r="AY492" s="5" t="n">
        <f aca="false">INDEX($AK$445:$AK$572,$B492+(const_one-$I492)*64+const_one)</f>
        <v>604738914.636294</v>
      </c>
      <c r="AZ492" s="5" t="n">
        <f aca="false">--($C492=--(AS492&gt;AL492))</f>
        <v>1</v>
      </c>
      <c r="BA492" s="5" t="n">
        <f aca="false">--($D492=--(AT492&gt;AM492))</f>
        <v>1</v>
      </c>
      <c r="BB492" s="5" t="n">
        <f aca="false">--($E492=--(AU492&gt;AN492))</f>
        <v>1</v>
      </c>
      <c r="BC492" s="5" t="n">
        <f aca="false">--($F492=--(AV492&gt;AO492))</f>
        <v>1</v>
      </c>
      <c r="BD492" s="5" t="n">
        <f aca="false">--($G492=--(AW492&gt;AP492))</f>
        <v>0</v>
      </c>
      <c r="BE492" s="5" t="n">
        <f aca="false">--($H492=--(AX492&gt;AQ492))</f>
        <v>1</v>
      </c>
      <c r="BF492" s="5" t="n">
        <f aca="false">--($I492=--(AY492&gt;AR492))</f>
        <v>0</v>
      </c>
      <c r="BG492" s="5" t="n">
        <f aca="false">SUM(AZ492:BF492)</f>
        <v>5</v>
      </c>
      <c r="BH492" s="5" t="n">
        <f aca="false">SUM(AE492:AK492)+AB492+AC492+AD492</f>
        <v>4000000000</v>
      </c>
    </row>
    <row r="493" customFormat="false" ht="15" hidden="true" customHeight="false" outlineLevel="0" collapsed="false">
      <c r="A493" s="5" t="n">
        <f aca="false">exit_value_4_usd</f>
        <v>4000000000</v>
      </c>
      <c r="B493" s="2" t="n">
        <f aca="false">ROW()-ROW($B$445)</f>
        <v>48</v>
      </c>
      <c r="C493" s="2" t="n">
        <f aca="false">MOD(QUOTIENT($B493,1),2)</f>
        <v>0</v>
      </c>
      <c r="D493" s="2" t="n">
        <f aca="false">MOD(QUOTIENT($B493,2),2)</f>
        <v>0</v>
      </c>
      <c r="E493" s="2" t="n">
        <f aca="false">MOD(QUOTIENT($B493,4),2)</f>
        <v>0</v>
      </c>
      <c r="F493" s="2" t="n">
        <f aca="false">MOD(QUOTIENT($B493,8),2)</f>
        <v>0</v>
      </c>
      <c r="G493" s="2" t="n">
        <f aca="false">MOD(QUOTIENT($B493,16),2)</f>
        <v>1</v>
      </c>
      <c r="H493" s="2" t="n">
        <f aca="false">MOD(QUOTIENT($B493,32),2)</f>
        <v>1</v>
      </c>
      <c r="I493" s="2" t="n">
        <f aca="false">MOD(QUOTIENT($B493,64),2)</f>
        <v>0</v>
      </c>
      <c r="J493" s="5" t="n">
        <f aca="false">IF($C493=const_zero,MIN(class_series_f_invested_usd,MAX(const_zero,$A493)),const_zero)</f>
        <v>30000000</v>
      </c>
      <c r="K493" s="5" t="n">
        <f aca="false">IF($D493=const_zero,MIN(class_series_e_invested_usd,MAX(const_zero,$A493-SUM($J493:$J493))),const_zero)</f>
        <v>300000000</v>
      </c>
      <c r="L493" s="5" t="n">
        <f aca="false">IF($E493=const_zero,MIN(class_series_d_invested_usd,MAX(const_zero,$A493-SUM($J493:$K493))),const_zero)</f>
        <v>100000000</v>
      </c>
      <c r="M493" s="5" t="n">
        <f aca="false">IF($F493=const_zero,MIN(class_series_c_invested_usd,MAX(const_zero,$A493-SUM($J493:$L493))),const_zero)</f>
        <v>60000000</v>
      </c>
      <c r="N493" s="5" t="n">
        <f aca="false">IF($G493=const_zero,MIN(class_series_b_invested_usd,MAX(const_zero,$A493-SUM($J493:$M493))),const_zero)</f>
        <v>0</v>
      </c>
      <c r="O493" s="5" t="n">
        <f aca="false">IF($H493=const_zero,MIN(class_series_a_invested_usd,MAX(const_zero,$A493-SUM($J493:$N493))),const_zero)</f>
        <v>0</v>
      </c>
      <c r="P493" s="5" t="n">
        <f aca="false">IF($I493=const_zero,MIN(class_seed_invested_usd,MAX(const_zero,$A493-SUM($J493:$O493))),const_zero)</f>
        <v>5000000</v>
      </c>
      <c r="Q493" s="5" t="n">
        <f aca="false">MAX(const_zero,$A493-SUM($J493:$P493))</f>
        <v>3505000000</v>
      </c>
      <c r="R493" s="9" t="n">
        <f aca="false">common_rsa_total+'Pro-Forma'!$B$10+'Pro-Forma'!$B$11+IF($C493=const_one,'Pro-Forma'!$B$5,const_zero)+IF($D493=const_one,'Pro-Forma'!$F$27,const_zero)+IF($E493=const_one,'Pro-Forma'!$F$26,const_zero)+IF($F493=const_one,'Pro-Forma'!$F$25,const_zero)+IF($G493=const_one,'Pro-Forma'!$F$24,const_zero)+IF($H493=const_one,'Pro-Forma'!$F$23,const_zero)+IF($I493=const_one,'Pro-Forma'!$F$22,const_zero)</f>
        <v>17280512.8289884</v>
      </c>
      <c r="S493" s="23" t="b">
        <f aca="false">IF($R493&gt;const_zero,--($Q493&gt;option_strike_usd*$R493),const_zero)</f>
        <v>1</v>
      </c>
      <c r="T493" s="7" t="n">
        <f aca="false">IF($R493&gt;const_zero,IF($S493=const_one,($Q493+option_strike_usd*pre_f_options_issued)/($R493+pre_f_options_issued),$Q493/$R493),const_zero)</f>
        <v>177.32098405759</v>
      </c>
      <c r="U493" s="5" t="n">
        <f aca="false">IF($C493=const_one,'Pro-Forma'!$B$5*$T493,const_zero)</f>
        <v>0</v>
      </c>
      <c r="V493" s="5" t="n">
        <f aca="false">IF($D493=const_one,'Pro-Forma'!$F$27*$T493,const_zero)</f>
        <v>0</v>
      </c>
      <c r="W493" s="5" t="n">
        <f aca="false">IF($E493=const_one,'Pro-Forma'!$F$26*$T493,const_zero)</f>
        <v>0</v>
      </c>
      <c r="X493" s="5" t="n">
        <f aca="false">IF($F493=const_one,'Pro-Forma'!$F$25*$T493,const_zero)</f>
        <v>0</v>
      </c>
      <c r="Y493" s="5" t="n">
        <f aca="false">IF($G493=const_one,'Pro-Forma'!$F$24*$T493,const_zero)</f>
        <v>531962952.17277</v>
      </c>
      <c r="Z493" s="5" t="n">
        <f aca="false">IF($H493=const_one,'Pro-Forma'!$F$23*$T493,const_zero)</f>
        <v>886604920.28795</v>
      </c>
      <c r="AA493" s="5" t="n">
        <f aca="false">IF($I493=const_one,'Pro-Forma'!$F$22*$T493,const_zero)</f>
        <v>0</v>
      </c>
      <c r="AB493" s="5" t="n">
        <f aca="false">('Pro-Forma'!$B$10+'Pro-Forma'!$B$11)*$T493</f>
        <v>49740810.8769955</v>
      </c>
      <c r="AC493" s="5" t="n">
        <f aca="false">common_rsa_total*$T493</f>
        <v>1595888856.51831</v>
      </c>
      <c r="AD493" s="5" t="n">
        <f aca="false">IF($S493=const_one,pre_f_options_issued*($T493-option_strike_usd),const_zero)</f>
        <v>440802460.143975</v>
      </c>
      <c r="AE493" s="5" t="n">
        <f aca="false">J493+U493</f>
        <v>30000000</v>
      </c>
      <c r="AF493" s="5" t="n">
        <f aca="false">K493+V493</f>
        <v>300000000</v>
      </c>
      <c r="AG493" s="5" t="n">
        <f aca="false">L493+W493</f>
        <v>100000000</v>
      </c>
      <c r="AH493" s="5" t="n">
        <f aca="false">M493+X493</f>
        <v>60000000</v>
      </c>
      <c r="AI493" s="5" t="n">
        <f aca="false">N493+Y493</f>
        <v>531962952.17277</v>
      </c>
      <c r="AJ493" s="5" t="n">
        <f aca="false">O493+Z493</f>
        <v>886604920.28795</v>
      </c>
      <c r="AK493" s="5" t="n">
        <f aca="false">P493+AA493</f>
        <v>5000000</v>
      </c>
      <c r="AL493" s="5" t="n">
        <f aca="false">INDEX($AE$445:$AE$572,$B493-$C493*1+const_one)</f>
        <v>30000000</v>
      </c>
      <c r="AM493" s="5" t="n">
        <f aca="false">INDEX($AF$445:$AF$572,$B493-$D493*2+const_one)</f>
        <v>300000000</v>
      </c>
      <c r="AN493" s="5" t="n">
        <f aca="false">INDEX($AG$445:$AG$572,$B493-$E493*4+const_one)</f>
        <v>100000000</v>
      </c>
      <c r="AO493" s="5" t="n">
        <f aca="false">INDEX($AH$445:$AH$572,$B493-$F493*8+const_one)</f>
        <v>60000000</v>
      </c>
      <c r="AP493" s="5" t="n">
        <f aca="false">INDEX($AI$445:$AI$572,$B493-$G493*16+const_one)</f>
        <v>30000000</v>
      </c>
      <c r="AQ493" s="5" t="n">
        <f aca="false">INDEX($AJ$445:$AJ$572,$B493-$H493*32+const_one)</f>
        <v>15000000</v>
      </c>
      <c r="AR493" s="5" t="n">
        <f aca="false">INDEX($AK$445:$AK$572,$B493-$I493*64+const_one)</f>
        <v>5000000</v>
      </c>
      <c r="AS493" s="5" t="n">
        <f aca="false">INDEX($AE$445:$AE$572,$B493+(const_one-$C493)*1+const_one)</f>
        <v>137057334.255832</v>
      </c>
      <c r="AT493" s="5" t="n">
        <f aca="false">INDEX($AF$445:$AF$572,$B493+(const_one-$D493)*2+const_one)</f>
        <v>901164133.462423</v>
      </c>
      <c r="AU493" s="5" t="n">
        <f aca="false">INDEX($AG$445:$AG$572,$B493+(const_one-$E493)*4+const_one)</f>
        <v>290699058.87052</v>
      </c>
      <c r="AV493" s="5" t="n">
        <f aca="false">INDEX($AH$445:$AH$572,$B493+(const_one-$F493)*8+const_one)</f>
        <v>386014519.412287</v>
      </c>
      <c r="AW493" s="5" t="n">
        <f aca="false">INDEX($AI$445:$AI$572,$B493+(const_one-$G493)*16+const_one)</f>
        <v>531962952.17277</v>
      </c>
      <c r="AX493" s="5" t="n">
        <f aca="false">INDEX($AJ$445:$AJ$572,$B493+(const_one-$H493)*32+const_one)</f>
        <v>886604920.28795</v>
      </c>
      <c r="AY493" s="5" t="n">
        <f aca="false">INDEX($AK$445:$AK$572,$B493+(const_one-$I493)*64+const_one)</f>
        <v>708722217.381042</v>
      </c>
      <c r="AZ493" s="5" t="n">
        <f aca="false">--($C493=--(AS493&gt;AL493))</f>
        <v>0</v>
      </c>
      <c r="BA493" s="5" t="n">
        <f aca="false">--($D493=--(AT493&gt;AM493))</f>
        <v>0</v>
      </c>
      <c r="BB493" s="5" t="n">
        <f aca="false">--($E493=--(AU493&gt;AN493))</f>
        <v>0</v>
      </c>
      <c r="BC493" s="5" t="n">
        <f aca="false">--($F493=--(AV493&gt;AO493))</f>
        <v>0</v>
      </c>
      <c r="BD493" s="5" t="n">
        <f aca="false">--($G493=--(AW493&gt;AP493))</f>
        <v>1</v>
      </c>
      <c r="BE493" s="5" t="n">
        <f aca="false">--($H493=--(AX493&gt;AQ493))</f>
        <v>1</v>
      </c>
      <c r="BF493" s="5" t="n">
        <f aca="false">--($I493=--(AY493&gt;AR493))</f>
        <v>0</v>
      </c>
      <c r="BG493" s="5" t="n">
        <f aca="false">SUM(AZ493:BF493)</f>
        <v>2</v>
      </c>
      <c r="BH493" s="5" t="n">
        <f aca="false">SUM(AE493:AK493)+AB493+AC493+AD493</f>
        <v>4000000000</v>
      </c>
    </row>
    <row r="494" customFormat="false" ht="15" hidden="true" customHeight="false" outlineLevel="0" collapsed="false">
      <c r="A494" s="5" t="n">
        <f aca="false">exit_value_4_usd</f>
        <v>4000000000</v>
      </c>
      <c r="B494" s="2" t="n">
        <f aca="false">ROW()-ROW($B$445)</f>
        <v>49</v>
      </c>
      <c r="C494" s="2" t="n">
        <f aca="false">MOD(QUOTIENT($B494,1),2)</f>
        <v>1</v>
      </c>
      <c r="D494" s="2" t="n">
        <f aca="false">MOD(QUOTIENT($B494,2),2)</f>
        <v>0</v>
      </c>
      <c r="E494" s="2" t="n">
        <f aca="false">MOD(QUOTIENT($B494,4),2)</f>
        <v>0</v>
      </c>
      <c r="F494" s="2" t="n">
        <f aca="false">MOD(QUOTIENT($B494,8),2)</f>
        <v>0</v>
      </c>
      <c r="G494" s="2" t="n">
        <f aca="false">MOD(QUOTIENT($B494,16),2)</f>
        <v>1</v>
      </c>
      <c r="H494" s="2" t="n">
        <f aca="false">MOD(QUOTIENT($B494,32),2)</f>
        <v>1</v>
      </c>
      <c r="I494" s="2" t="n">
        <f aca="false">MOD(QUOTIENT($B494,64),2)</f>
        <v>0</v>
      </c>
      <c r="J494" s="5" t="n">
        <f aca="false">IF($C494=const_zero,MIN(class_series_f_invested_usd,MAX(const_zero,$A494)),const_zero)</f>
        <v>0</v>
      </c>
      <c r="K494" s="5" t="n">
        <f aca="false">IF($D494=const_zero,MIN(class_series_e_invested_usd,MAX(const_zero,$A494-SUM($J494:$J494))),const_zero)</f>
        <v>300000000</v>
      </c>
      <c r="L494" s="5" t="n">
        <f aca="false">IF($E494=const_zero,MIN(class_series_d_invested_usd,MAX(const_zero,$A494-SUM($J494:$K494))),const_zero)</f>
        <v>100000000</v>
      </c>
      <c r="M494" s="5" t="n">
        <f aca="false">IF($F494=const_zero,MIN(class_series_c_invested_usd,MAX(const_zero,$A494-SUM($J494:$L494))),const_zero)</f>
        <v>60000000</v>
      </c>
      <c r="N494" s="5" t="n">
        <f aca="false">IF($G494=const_zero,MIN(class_series_b_invested_usd,MAX(const_zero,$A494-SUM($J494:$M494))),const_zero)</f>
        <v>0</v>
      </c>
      <c r="O494" s="5" t="n">
        <f aca="false">IF($H494=const_zero,MIN(class_series_a_invested_usd,MAX(const_zero,$A494-SUM($J494:$N494))),const_zero)</f>
        <v>0</v>
      </c>
      <c r="P494" s="5" t="n">
        <f aca="false">IF($I494=const_zero,MIN(class_seed_invested_usd,MAX(const_zero,$A494-SUM($J494:$O494))),const_zero)</f>
        <v>5000000</v>
      </c>
      <c r="Q494" s="5" t="n">
        <f aca="false">MAX(const_zero,$A494-SUM($J494:$P494))</f>
        <v>3535000000</v>
      </c>
      <c r="R494" s="9" t="n">
        <f aca="false">common_rsa_total+'Pro-Forma'!$B$10+'Pro-Forma'!$B$11+IF($C494=const_one,'Pro-Forma'!$B$5,const_zero)+IF($D494=const_one,'Pro-Forma'!$F$27,const_zero)+IF($E494=const_one,'Pro-Forma'!$F$26,const_zero)+IF($F494=const_one,'Pro-Forma'!$F$25,const_zero)+IF($G494=const_one,'Pro-Forma'!$F$24,const_zero)+IF($H494=const_one,'Pro-Forma'!$F$23,const_zero)+IF($I494=const_one,'Pro-Forma'!$F$22,const_zero)</f>
        <v>18077780.8981917</v>
      </c>
      <c r="S494" s="23" t="b">
        <f aca="false">IF($R494&gt;const_zero,--($Q494&gt;option_strike_usd*$R494),const_zero)</f>
        <v>1</v>
      </c>
      <c r="T494" s="7" t="n">
        <f aca="false">IF($R494&gt;const_zero,IF($S494=const_one,($Q494+option_strike_usd*pre_f_options_issued)/($R494+pre_f_options_issued),$Q494/$R494),const_zero)</f>
        <v>171.90872123198</v>
      </c>
      <c r="U494" s="5" t="n">
        <f aca="false">IF($C494=const_one,'Pro-Forma'!$B$5*$T494,const_zero)</f>
        <v>137057334.255832</v>
      </c>
      <c r="V494" s="5" t="n">
        <f aca="false">IF($D494=const_one,'Pro-Forma'!$F$27*$T494,const_zero)</f>
        <v>0</v>
      </c>
      <c r="W494" s="5" t="n">
        <f aca="false">IF($E494=const_one,'Pro-Forma'!$F$26*$T494,const_zero)</f>
        <v>0</v>
      </c>
      <c r="X494" s="5" t="n">
        <f aca="false">IF($F494=const_one,'Pro-Forma'!$F$25*$T494,const_zero)</f>
        <v>0</v>
      </c>
      <c r="Y494" s="5" t="n">
        <f aca="false">IF($G494=const_one,'Pro-Forma'!$F$24*$T494,const_zero)</f>
        <v>515726163.69594</v>
      </c>
      <c r="Z494" s="5" t="n">
        <f aca="false">IF($H494=const_one,'Pro-Forma'!$F$23*$T494,const_zero)</f>
        <v>859543606.159901</v>
      </c>
      <c r="AA494" s="5" t="n">
        <f aca="false">IF($I494=const_one,'Pro-Forma'!$F$22*$T494,const_zero)</f>
        <v>0</v>
      </c>
      <c r="AB494" s="5" t="n">
        <f aca="false">('Pro-Forma'!$B$10+'Pro-Forma'!$B$11)*$T494</f>
        <v>48222601.7205551</v>
      </c>
      <c r="AC494" s="5" t="n">
        <f aca="false">common_rsa_total*$T494</f>
        <v>1547178491.08782</v>
      </c>
      <c r="AD494" s="5" t="n">
        <f aca="false">IF($S494=const_one,pre_f_options_issued*($T494-option_strike_usd),const_zero)</f>
        <v>427271803.07995</v>
      </c>
      <c r="AE494" s="5" t="n">
        <f aca="false">J494+U494</f>
        <v>137057334.255832</v>
      </c>
      <c r="AF494" s="5" t="n">
        <f aca="false">K494+V494</f>
        <v>300000000</v>
      </c>
      <c r="AG494" s="5" t="n">
        <f aca="false">L494+W494</f>
        <v>100000000</v>
      </c>
      <c r="AH494" s="5" t="n">
        <f aca="false">M494+X494</f>
        <v>60000000</v>
      </c>
      <c r="AI494" s="5" t="n">
        <f aca="false">N494+Y494</f>
        <v>515726163.69594</v>
      </c>
      <c r="AJ494" s="5" t="n">
        <f aca="false">O494+Z494</f>
        <v>859543606.159901</v>
      </c>
      <c r="AK494" s="5" t="n">
        <f aca="false">P494+AA494</f>
        <v>5000000</v>
      </c>
      <c r="AL494" s="5" t="n">
        <f aca="false">INDEX($AE$445:$AE$572,$B494-$C494*1+const_one)</f>
        <v>30000000</v>
      </c>
      <c r="AM494" s="5" t="n">
        <f aca="false">INDEX($AF$445:$AF$572,$B494-$D494*2+const_one)</f>
        <v>300000000</v>
      </c>
      <c r="AN494" s="5" t="n">
        <f aca="false">INDEX($AG$445:$AG$572,$B494-$E494*4+const_one)</f>
        <v>100000000</v>
      </c>
      <c r="AO494" s="5" t="n">
        <f aca="false">INDEX($AH$445:$AH$572,$B494-$F494*8+const_one)</f>
        <v>60000000</v>
      </c>
      <c r="AP494" s="5" t="n">
        <f aca="false">INDEX($AI$445:$AI$572,$B494-$G494*16+const_one)</f>
        <v>30000000</v>
      </c>
      <c r="AQ494" s="5" t="n">
        <f aca="false">INDEX($AJ$445:$AJ$572,$B494-$H494*32+const_one)</f>
        <v>15000000</v>
      </c>
      <c r="AR494" s="5" t="n">
        <f aca="false">INDEX($AK$445:$AK$572,$B494-$I494*64+const_one)</f>
        <v>5000000</v>
      </c>
      <c r="AS494" s="5" t="n">
        <f aca="false">INDEX($AE$445:$AE$572,$B494+(const_one-$C494)*1+const_one)</f>
        <v>137057334.255832</v>
      </c>
      <c r="AT494" s="5" t="n">
        <f aca="false">INDEX($AF$445:$AF$572,$B494+(const_one-$D494)*2+const_one)</f>
        <v>881154858.034626</v>
      </c>
      <c r="AU494" s="5" t="n">
        <f aca="false">INDEX($AG$445:$AG$572,$B494+(const_one-$E494)*4+const_one)</f>
        <v>282642402.780757</v>
      </c>
      <c r="AV494" s="5" t="n">
        <f aca="false">INDEX($AH$445:$AH$572,$B494+(const_one-$F494)*8+const_one)</f>
        <v>375754301.002996</v>
      </c>
      <c r="AW494" s="5" t="n">
        <f aca="false">INDEX($AI$445:$AI$572,$B494+(const_one-$G494)*16+const_one)</f>
        <v>515726163.69594</v>
      </c>
      <c r="AX494" s="5" t="n">
        <f aca="false">INDEX($AJ$445:$AJ$572,$B494+(const_one-$H494)*32+const_one)</f>
        <v>859543606.159901</v>
      </c>
      <c r="AY494" s="5" t="n">
        <f aca="false">INDEX($AK$445:$AK$572,$B494+(const_one-$I494)*64+const_one)</f>
        <v>692495571.468917</v>
      </c>
      <c r="AZ494" s="5" t="n">
        <f aca="false">--($C494=--(AS494&gt;AL494))</f>
        <v>1</v>
      </c>
      <c r="BA494" s="5" t="n">
        <f aca="false">--($D494=--(AT494&gt;AM494))</f>
        <v>0</v>
      </c>
      <c r="BB494" s="5" t="n">
        <f aca="false">--($E494=--(AU494&gt;AN494))</f>
        <v>0</v>
      </c>
      <c r="BC494" s="5" t="n">
        <f aca="false">--($F494=--(AV494&gt;AO494))</f>
        <v>0</v>
      </c>
      <c r="BD494" s="5" t="n">
        <f aca="false">--($G494=--(AW494&gt;AP494))</f>
        <v>1</v>
      </c>
      <c r="BE494" s="5" t="n">
        <f aca="false">--($H494=--(AX494&gt;AQ494))</f>
        <v>1</v>
      </c>
      <c r="BF494" s="5" t="n">
        <f aca="false">--($I494=--(AY494&gt;AR494))</f>
        <v>0</v>
      </c>
      <c r="BG494" s="5" t="n">
        <f aca="false">SUM(AZ494:BF494)</f>
        <v>3</v>
      </c>
      <c r="BH494" s="5" t="n">
        <f aca="false">SUM(AE494:AK494)+AB494+AC494+AD494</f>
        <v>4000000000</v>
      </c>
    </row>
    <row r="495" customFormat="false" ht="15" hidden="true" customHeight="false" outlineLevel="0" collapsed="false">
      <c r="A495" s="5" t="n">
        <f aca="false">exit_value_4_usd</f>
        <v>4000000000</v>
      </c>
      <c r="B495" s="2" t="n">
        <f aca="false">ROW()-ROW($B$445)</f>
        <v>50</v>
      </c>
      <c r="C495" s="2" t="n">
        <f aca="false">MOD(QUOTIENT($B495,1),2)</f>
        <v>0</v>
      </c>
      <c r="D495" s="2" t="n">
        <f aca="false">MOD(QUOTIENT($B495,2),2)</f>
        <v>1</v>
      </c>
      <c r="E495" s="2" t="n">
        <f aca="false">MOD(QUOTIENT($B495,4),2)</f>
        <v>0</v>
      </c>
      <c r="F495" s="2" t="n">
        <f aca="false">MOD(QUOTIENT($B495,8),2)</f>
        <v>0</v>
      </c>
      <c r="G495" s="2" t="n">
        <f aca="false">MOD(QUOTIENT($B495,16),2)</f>
        <v>1</v>
      </c>
      <c r="H495" s="2" t="n">
        <f aca="false">MOD(QUOTIENT($B495,32),2)</f>
        <v>1</v>
      </c>
      <c r="I495" s="2" t="n">
        <f aca="false">MOD(QUOTIENT($B495,64),2)</f>
        <v>0</v>
      </c>
      <c r="J495" s="5" t="n">
        <f aca="false">IF($C495=const_zero,MIN(class_series_f_invested_usd,MAX(const_zero,$A495)),const_zero)</f>
        <v>30000000</v>
      </c>
      <c r="K495" s="5" t="n">
        <f aca="false">IF($D495=const_zero,MIN(class_series_e_invested_usd,MAX(const_zero,$A495-SUM($J495:$J495))),const_zero)</f>
        <v>0</v>
      </c>
      <c r="L495" s="5" t="n">
        <f aca="false">IF($E495=const_zero,MIN(class_series_d_invested_usd,MAX(const_zero,$A495-SUM($J495:$K495))),const_zero)</f>
        <v>100000000</v>
      </c>
      <c r="M495" s="5" t="n">
        <f aca="false">IF($F495=const_zero,MIN(class_series_c_invested_usd,MAX(const_zero,$A495-SUM($J495:$L495))),const_zero)</f>
        <v>60000000</v>
      </c>
      <c r="N495" s="5" t="n">
        <f aca="false">IF($G495=const_zero,MIN(class_series_b_invested_usd,MAX(const_zero,$A495-SUM($J495:$M495))),const_zero)</f>
        <v>0</v>
      </c>
      <c r="O495" s="5" t="n">
        <f aca="false">IF($H495=const_zero,MIN(class_series_a_invested_usd,MAX(const_zero,$A495-SUM($J495:$N495))),const_zero)</f>
        <v>0</v>
      </c>
      <c r="P495" s="5" t="n">
        <f aca="false">IF($I495=const_zero,MIN(class_seed_invested_usd,MAX(const_zero,$A495-SUM($J495:$O495))),const_zero)</f>
        <v>5000000</v>
      </c>
      <c r="Q495" s="5" t="n">
        <f aca="false">MAX(const_zero,$A495-SUM($J495:$P495))</f>
        <v>3805000000</v>
      </c>
      <c r="R495" s="9" t="n">
        <f aca="false">common_rsa_total+'Pro-Forma'!$B$10+'Pro-Forma'!$B$11+IF($C495=const_one,'Pro-Forma'!$B$5,const_zero)+IF($D495=const_one,'Pro-Forma'!$F$27,const_zero)+IF($E495=const_one,'Pro-Forma'!$F$26,const_zero)+IF($F495=const_one,'Pro-Forma'!$F$25,const_zero)+IF($G495=const_one,'Pro-Forma'!$F$24,const_zero)+IF($H495=const_one,'Pro-Forma'!$F$23,const_zero)+IF($I495=const_one,'Pro-Forma'!$F$22,const_zero)</f>
        <v>23413833.1063222</v>
      </c>
      <c r="S495" s="23" t="b">
        <f aca="false">IF($R495&gt;const_zero,--($Q495&gt;option_strike_usd*$R495),const_zero)</f>
        <v>1</v>
      </c>
      <c r="T495" s="7" t="n">
        <f aca="false">IF($R495&gt;const_zero,IF($S495=const_one,($Q495+option_strike_usd*pre_f_options_issued)/($R495+pre_f_options_issued),$Q495/$R495),const_zero)</f>
        <v>146.929247571293</v>
      </c>
      <c r="U495" s="5" t="n">
        <f aca="false">IF($C495=const_one,'Pro-Forma'!$B$5*$T495,const_zero)</f>
        <v>0</v>
      </c>
      <c r="V495" s="5" t="n">
        <f aca="false">IF($D495=const_one,'Pro-Forma'!$F$27*$T495,const_zero)</f>
        <v>901164133.462423</v>
      </c>
      <c r="W495" s="5" t="n">
        <f aca="false">IF($E495=const_one,'Pro-Forma'!$F$26*$T495,const_zero)</f>
        <v>0</v>
      </c>
      <c r="X495" s="5" t="n">
        <f aca="false">IF($F495=const_one,'Pro-Forma'!$F$25*$T495,const_zero)</f>
        <v>0</v>
      </c>
      <c r="Y495" s="5" t="n">
        <f aca="false">IF($G495=const_one,'Pro-Forma'!$F$24*$T495,const_zero)</f>
        <v>440787742.71388</v>
      </c>
      <c r="Z495" s="5" t="n">
        <f aca="false">IF($H495=const_one,'Pro-Forma'!$F$23*$T495,const_zero)</f>
        <v>734646237.856467</v>
      </c>
      <c r="AA495" s="5" t="n">
        <f aca="false">IF($I495=const_one,'Pro-Forma'!$F$22*$T495,const_zero)</f>
        <v>0</v>
      </c>
      <c r="AB495" s="5" t="n">
        <f aca="false">('Pro-Forma'!$B$10+'Pro-Forma'!$B$11)*$T495</f>
        <v>41215538.8973555</v>
      </c>
      <c r="AC495" s="5" t="n">
        <f aca="false">common_rsa_total*$T495</f>
        <v>1322363228.14164</v>
      </c>
      <c r="AD495" s="5" t="n">
        <f aca="false">IF($S495=const_one,pre_f_options_issued*($T495-option_strike_usd),const_zero)</f>
        <v>364823118.928234</v>
      </c>
      <c r="AE495" s="5" t="n">
        <f aca="false">J495+U495</f>
        <v>30000000</v>
      </c>
      <c r="AF495" s="5" t="n">
        <f aca="false">K495+V495</f>
        <v>901164133.462423</v>
      </c>
      <c r="AG495" s="5" t="n">
        <f aca="false">L495+W495</f>
        <v>100000000</v>
      </c>
      <c r="AH495" s="5" t="n">
        <f aca="false">M495+X495</f>
        <v>60000000</v>
      </c>
      <c r="AI495" s="5" t="n">
        <f aca="false">N495+Y495</f>
        <v>440787742.71388</v>
      </c>
      <c r="AJ495" s="5" t="n">
        <f aca="false">O495+Z495</f>
        <v>734646237.856467</v>
      </c>
      <c r="AK495" s="5" t="n">
        <f aca="false">P495+AA495</f>
        <v>5000000</v>
      </c>
      <c r="AL495" s="5" t="n">
        <f aca="false">INDEX($AE$445:$AE$572,$B495-$C495*1+const_one)</f>
        <v>30000000</v>
      </c>
      <c r="AM495" s="5" t="n">
        <f aca="false">INDEX($AF$445:$AF$572,$B495-$D495*2+const_one)</f>
        <v>300000000</v>
      </c>
      <c r="AN495" s="5" t="n">
        <f aca="false">INDEX($AG$445:$AG$572,$B495-$E495*4+const_one)</f>
        <v>100000000</v>
      </c>
      <c r="AO495" s="5" t="n">
        <f aca="false">INDEX($AH$445:$AH$572,$B495-$F495*8+const_one)</f>
        <v>60000000</v>
      </c>
      <c r="AP495" s="5" t="n">
        <f aca="false">INDEX($AI$445:$AI$572,$B495-$G495*16+const_one)</f>
        <v>30000000</v>
      </c>
      <c r="AQ495" s="5" t="n">
        <f aca="false">INDEX($AJ$445:$AJ$572,$B495-$H495*32+const_one)</f>
        <v>15000000</v>
      </c>
      <c r="AR495" s="5" t="n">
        <f aca="false">INDEX($AK$445:$AK$572,$B495-$I495*64+const_one)</f>
        <v>5000000</v>
      </c>
      <c r="AS495" s="5" t="n">
        <f aca="false">INDEX($AE$445:$AE$572,$B495+(const_one-$C495)*1+const_one)</f>
        <v>114540999.094828</v>
      </c>
      <c r="AT495" s="5" t="n">
        <f aca="false">INDEX($AF$445:$AF$572,$B495+(const_one-$D495)*2+const_one)</f>
        <v>901164133.462423</v>
      </c>
      <c r="AU495" s="5" t="n">
        <f aca="false">INDEX($AG$445:$AG$572,$B495+(const_one-$E495)*4+const_one)</f>
        <v>245022027.174767</v>
      </c>
      <c r="AV495" s="5" t="n">
        <f aca="false">INDEX($AH$445:$AH$572,$B495+(const_one-$F495)*8+const_one)</f>
        <v>327825623.791199</v>
      </c>
      <c r="AW495" s="5" t="n">
        <f aca="false">INDEX($AI$445:$AI$572,$B495+(const_one-$G495)*16+const_one)</f>
        <v>440787742.71388</v>
      </c>
      <c r="AX495" s="5" t="n">
        <f aca="false">INDEX($AJ$445:$AJ$572,$B495+(const_one-$H495)*32+const_one)</f>
        <v>734646237.856467</v>
      </c>
      <c r="AY495" s="5" t="n">
        <f aca="false">INDEX($AK$445:$AK$572,$B495+(const_one-$I495)*64+const_one)</f>
        <v>616633334.806401</v>
      </c>
      <c r="AZ495" s="5" t="n">
        <f aca="false">--($C495=--(AS495&gt;AL495))</f>
        <v>0</v>
      </c>
      <c r="BA495" s="5" t="n">
        <f aca="false">--($D495=--(AT495&gt;AM495))</f>
        <v>1</v>
      </c>
      <c r="BB495" s="5" t="n">
        <f aca="false">--($E495=--(AU495&gt;AN495))</f>
        <v>0</v>
      </c>
      <c r="BC495" s="5" t="n">
        <f aca="false">--($F495=--(AV495&gt;AO495))</f>
        <v>0</v>
      </c>
      <c r="BD495" s="5" t="n">
        <f aca="false">--($G495=--(AW495&gt;AP495))</f>
        <v>1</v>
      </c>
      <c r="BE495" s="5" t="n">
        <f aca="false">--($H495=--(AX495&gt;AQ495))</f>
        <v>1</v>
      </c>
      <c r="BF495" s="5" t="n">
        <f aca="false">--($I495=--(AY495&gt;AR495))</f>
        <v>0</v>
      </c>
      <c r="BG495" s="5" t="n">
        <f aca="false">SUM(AZ495:BF495)</f>
        <v>3</v>
      </c>
      <c r="BH495" s="5" t="n">
        <f aca="false">SUM(AE495:AK495)+AB495+AC495+AD495</f>
        <v>4000000000</v>
      </c>
    </row>
    <row r="496" customFormat="false" ht="15" hidden="true" customHeight="false" outlineLevel="0" collapsed="false">
      <c r="A496" s="5" t="n">
        <f aca="false">exit_value_4_usd</f>
        <v>4000000000</v>
      </c>
      <c r="B496" s="2" t="n">
        <f aca="false">ROW()-ROW($B$445)</f>
        <v>51</v>
      </c>
      <c r="C496" s="2" t="n">
        <f aca="false">MOD(QUOTIENT($B496,1),2)</f>
        <v>1</v>
      </c>
      <c r="D496" s="2" t="n">
        <f aca="false">MOD(QUOTIENT($B496,2),2)</f>
        <v>1</v>
      </c>
      <c r="E496" s="2" t="n">
        <f aca="false">MOD(QUOTIENT($B496,4),2)</f>
        <v>0</v>
      </c>
      <c r="F496" s="2" t="n">
        <f aca="false">MOD(QUOTIENT($B496,8),2)</f>
        <v>0</v>
      </c>
      <c r="G496" s="2" t="n">
        <f aca="false">MOD(QUOTIENT($B496,16),2)</f>
        <v>1</v>
      </c>
      <c r="H496" s="2" t="n">
        <f aca="false">MOD(QUOTIENT($B496,32),2)</f>
        <v>1</v>
      </c>
      <c r="I496" s="2" t="n">
        <f aca="false">MOD(QUOTIENT($B496,64),2)</f>
        <v>0</v>
      </c>
      <c r="J496" s="5" t="n">
        <f aca="false">IF($C496=const_zero,MIN(class_series_f_invested_usd,MAX(const_zero,$A496)),const_zero)</f>
        <v>0</v>
      </c>
      <c r="K496" s="5" t="n">
        <f aca="false">IF($D496=const_zero,MIN(class_series_e_invested_usd,MAX(const_zero,$A496-SUM($J496:$J496))),const_zero)</f>
        <v>0</v>
      </c>
      <c r="L496" s="5" t="n">
        <f aca="false">IF($E496=const_zero,MIN(class_series_d_invested_usd,MAX(const_zero,$A496-SUM($J496:$K496))),const_zero)</f>
        <v>100000000</v>
      </c>
      <c r="M496" s="5" t="n">
        <f aca="false">IF($F496=const_zero,MIN(class_series_c_invested_usd,MAX(const_zero,$A496-SUM($J496:$L496))),const_zero)</f>
        <v>60000000</v>
      </c>
      <c r="N496" s="5" t="n">
        <f aca="false">IF($G496=const_zero,MIN(class_series_b_invested_usd,MAX(const_zero,$A496-SUM($J496:$M496))),const_zero)</f>
        <v>0</v>
      </c>
      <c r="O496" s="5" t="n">
        <f aca="false">IF($H496=const_zero,MIN(class_series_a_invested_usd,MAX(const_zero,$A496-SUM($J496:$N496))),const_zero)</f>
        <v>0</v>
      </c>
      <c r="P496" s="5" t="n">
        <f aca="false">IF($I496=const_zero,MIN(class_seed_invested_usd,MAX(const_zero,$A496-SUM($J496:$O496))),const_zero)</f>
        <v>5000000</v>
      </c>
      <c r="Q496" s="5" t="n">
        <f aca="false">MAX(const_zero,$A496-SUM($J496:$P496))</f>
        <v>3835000000</v>
      </c>
      <c r="R496" s="9" t="n">
        <f aca="false">common_rsa_total+'Pro-Forma'!$B$10+'Pro-Forma'!$B$11+IF($C496=const_one,'Pro-Forma'!$B$5,const_zero)+IF($D496=const_one,'Pro-Forma'!$F$27,const_zero)+IF($E496=const_one,'Pro-Forma'!$F$26,const_zero)+IF($F496=const_one,'Pro-Forma'!$F$25,const_zero)+IF($G496=const_one,'Pro-Forma'!$F$24,const_zero)+IF($H496=const_one,'Pro-Forma'!$F$23,const_zero)+IF($I496=const_one,'Pro-Forma'!$F$22,const_zero)</f>
        <v>24211101.1755256</v>
      </c>
      <c r="S496" s="23" t="b">
        <f aca="false">IF($R496&gt;const_zero,--($Q496&gt;option_strike_usd*$R496),const_zero)</f>
        <v>1</v>
      </c>
      <c r="T496" s="7" t="n">
        <f aca="false">IF($R496&gt;const_zero,IF($S496=const_one,($Q496+option_strike_usd*pre_f_options_issued)/($R496+pre_f_options_issued),$Q496/$R496),const_zero)</f>
        <v>143.666858763433</v>
      </c>
      <c r="U496" s="5" t="n">
        <f aca="false">IF($C496=const_one,'Pro-Forma'!$B$5*$T496,const_zero)</f>
        <v>114540999.094828</v>
      </c>
      <c r="V496" s="5" t="n">
        <f aca="false">IF($D496=const_one,'Pro-Forma'!$F$27*$T496,const_zero)</f>
        <v>881154858.034626</v>
      </c>
      <c r="W496" s="5" t="n">
        <f aca="false">IF($E496=const_one,'Pro-Forma'!$F$26*$T496,const_zero)</f>
        <v>0</v>
      </c>
      <c r="X496" s="5" t="n">
        <f aca="false">IF($F496=const_one,'Pro-Forma'!$F$25*$T496,const_zero)</f>
        <v>0</v>
      </c>
      <c r="Y496" s="5" t="n">
        <f aca="false">IF($G496=const_one,'Pro-Forma'!$F$24*$T496,const_zero)</f>
        <v>431000576.290299</v>
      </c>
      <c r="Z496" s="5" t="n">
        <f aca="false">IF($H496=const_one,'Pro-Forma'!$F$23*$T496,const_zero)</f>
        <v>718334293.817165</v>
      </c>
      <c r="AA496" s="5" t="n">
        <f aca="false">IF($I496=const_one,'Pro-Forma'!$F$22*$T496,const_zero)</f>
        <v>0</v>
      </c>
      <c r="AB496" s="5" t="n">
        <f aca="false">('Pro-Forma'!$B$10+'Pro-Forma'!$B$11)*$T496</f>
        <v>40300396.9836026</v>
      </c>
      <c r="AC496" s="5" t="n">
        <f aca="false">common_rsa_total*$T496</f>
        <v>1293001728.8709</v>
      </c>
      <c r="AD496" s="5" t="n">
        <f aca="false">IF($S496=const_one,pre_f_options_issued*($T496-option_strike_usd),const_zero)</f>
        <v>356667146.908583</v>
      </c>
      <c r="AE496" s="5" t="n">
        <f aca="false">J496+U496</f>
        <v>114540999.094828</v>
      </c>
      <c r="AF496" s="5" t="n">
        <f aca="false">K496+V496</f>
        <v>881154858.034626</v>
      </c>
      <c r="AG496" s="5" t="n">
        <f aca="false">L496+W496</f>
        <v>100000000</v>
      </c>
      <c r="AH496" s="5" t="n">
        <f aca="false">M496+X496</f>
        <v>60000000</v>
      </c>
      <c r="AI496" s="5" t="n">
        <f aca="false">N496+Y496</f>
        <v>431000576.290299</v>
      </c>
      <c r="AJ496" s="5" t="n">
        <f aca="false">O496+Z496</f>
        <v>718334293.817165</v>
      </c>
      <c r="AK496" s="5" t="n">
        <f aca="false">P496+AA496</f>
        <v>5000000</v>
      </c>
      <c r="AL496" s="5" t="n">
        <f aca="false">INDEX($AE$445:$AE$572,$B496-$C496*1+const_one)</f>
        <v>30000000</v>
      </c>
      <c r="AM496" s="5" t="n">
        <f aca="false">INDEX($AF$445:$AF$572,$B496-$D496*2+const_one)</f>
        <v>300000000</v>
      </c>
      <c r="AN496" s="5" t="n">
        <f aca="false">INDEX($AG$445:$AG$572,$B496-$E496*4+const_one)</f>
        <v>100000000</v>
      </c>
      <c r="AO496" s="5" t="n">
        <f aca="false">INDEX($AH$445:$AH$572,$B496-$F496*8+const_one)</f>
        <v>60000000</v>
      </c>
      <c r="AP496" s="5" t="n">
        <f aca="false">INDEX($AI$445:$AI$572,$B496-$G496*16+const_one)</f>
        <v>30000000</v>
      </c>
      <c r="AQ496" s="5" t="n">
        <f aca="false">INDEX($AJ$445:$AJ$572,$B496-$H496*32+const_one)</f>
        <v>15000000</v>
      </c>
      <c r="AR496" s="5" t="n">
        <f aca="false">INDEX($AK$445:$AK$572,$B496-$I496*64+const_one)</f>
        <v>5000000</v>
      </c>
      <c r="AS496" s="5" t="n">
        <f aca="false">INDEX($AE$445:$AE$572,$B496+(const_one-$C496)*1+const_one)</f>
        <v>114540999.094828</v>
      </c>
      <c r="AT496" s="5" t="n">
        <f aca="false">INDEX($AF$445:$AF$572,$B496+(const_one-$D496)*2+const_one)</f>
        <v>881154858.034626</v>
      </c>
      <c r="AU496" s="5" t="n">
        <f aca="false">INDEX($AG$445:$AG$572,$B496+(const_one-$E496)*4+const_one)</f>
        <v>239982830.664651</v>
      </c>
      <c r="AV496" s="5" t="n">
        <f aca="false">INDEX($AH$445:$AH$572,$B496+(const_one-$F496)*8+const_one)</f>
        <v>321320720.35338</v>
      </c>
      <c r="AW496" s="5" t="n">
        <f aca="false">INDEX($AI$445:$AI$572,$B496+(const_one-$G496)*16+const_one)</f>
        <v>431000576.290299</v>
      </c>
      <c r="AX496" s="5" t="n">
        <f aca="false">INDEX($AJ$445:$AJ$572,$B496+(const_one-$H496)*32+const_one)</f>
        <v>718334293.817165</v>
      </c>
      <c r="AY496" s="5" t="n">
        <f aca="false">INDEX($AK$445:$AK$572,$B496+(const_one-$I496)*64+const_one)</f>
        <v>605860386.041343</v>
      </c>
      <c r="AZ496" s="5" t="n">
        <f aca="false">--($C496=--(AS496&gt;AL496))</f>
        <v>1</v>
      </c>
      <c r="BA496" s="5" t="n">
        <f aca="false">--($D496=--(AT496&gt;AM496))</f>
        <v>1</v>
      </c>
      <c r="BB496" s="5" t="n">
        <f aca="false">--($E496=--(AU496&gt;AN496))</f>
        <v>0</v>
      </c>
      <c r="BC496" s="5" t="n">
        <f aca="false">--($F496=--(AV496&gt;AO496))</f>
        <v>0</v>
      </c>
      <c r="BD496" s="5" t="n">
        <f aca="false">--($G496=--(AW496&gt;AP496))</f>
        <v>1</v>
      </c>
      <c r="BE496" s="5" t="n">
        <f aca="false">--($H496=--(AX496&gt;AQ496))</f>
        <v>1</v>
      </c>
      <c r="BF496" s="5" t="n">
        <f aca="false">--($I496=--(AY496&gt;AR496))</f>
        <v>0</v>
      </c>
      <c r="BG496" s="5" t="n">
        <f aca="false">SUM(AZ496:BF496)</f>
        <v>4</v>
      </c>
      <c r="BH496" s="5" t="n">
        <f aca="false">SUM(AE496:AK496)+AB496+AC496+AD496</f>
        <v>4000000000</v>
      </c>
    </row>
    <row r="497" customFormat="false" ht="15" hidden="true" customHeight="false" outlineLevel="0" collapsed="false">
      <c r="A497" s="5" t="n">
        <f aca="false">exit_value_4_usd</f>
        <v>4000000000</v>
      </c>
      <c r="B497" s="2" t="n">
        <f aca="false">ROW()-ROW($B$445)</f>
        <v>52</v>
      </c>
      <c r="C497" s="2" t="n">
        <f aca="false">MOD(QUOTIENT($B497,1),2)</f>
        <v>0</v>
      </c>
      <c r="D497" s="2" t="n">
        <f aca="false">MOD(QUOTIENT($B497,2),2)</f>
        <v>0</v>
      </c>
      <c r="E497" s="2" t="n">
        <f aca="false">MOD(QUOTIENT($B497,4),2)</f>
        <v>1</v>
      </c>
      <c r="F497" s="2" t="n">
        <f aca="false">MOD(QUOTIENT($B497,8),2)</f>
        <v>0</v>
      </c>
      <c r="G497" s="2" t="n">
        <f aca="false">MOD(QUOTIENT($B497,16),2)</f>
        <v>1</v>
      </c>
      <c r="H497" s="2" t="n">
        <f aca="false">MOD(QUOTIENT($B497,32),2)</f>
        <v>1</v>
      </c>
      <c r="I497" s="2" t="n">
        <f aca="false">MOD(QUOTIENT($B497,64),2)</f>
        <v>0</v>
      </c>
      <c r="J497" s="5" t="n">
        <f aca="false">IF($C497=const_zero,MIN(class_series_f_invested_usd,MAX(const_zero,$A497)),const_zero)</f>
        <v>30000000</v>
      </c>
      <c r="K497" s="5" t="n">
        <f aca="false">IF($D497=const_zero,MIN(class_series_e_invested_usd,MAX(const_zero,$A497-SUM($J497:$J497))),const_zero)</f>
        <v>300000000</v>
      </c>
      <c r="L497" s="5" t="n">
        <f aca="false">IF($E497=const_zero,MIN(class_series_d_invested_usd,MAX(const_zero,$A497-SUM($J497:$K497))),const_zero)</f>
        <v>0</v>
      </c>
      <c r="M497" s="5" t="n">
        <f aca="false">IF($F497=const_zero,MIN(class_series_c_invested_usd,MAX(const_zero,$A497-SUM($J497:$L497))),const_zero)</f>
        <v>60000000</v>
      </c>
      <c r="N497" s="5" t="n">
        <f aca="false">IF($G497=const_zero,MIN(class_series_b_invested_usd,MAX(const_zero,$A497-SUM($J497:$M497))),const_zero)</f>
        <v>0</v>
      </c>
      <c r="O497" s="5" t="n">
        <f aca="false">IF($H497=const_zero,MIN(class_series_a_invested_usd,MAX(const_zero,$A497-SUM($J497:$N497))),const_zero)</f>
        <v>0</v>
      </c>
      <c r="P497" s="5" t="n">
        <f aca="false">IF($I497=const_zero,MIN(class_seed_invested_usd,MAX(const_zero,$A497-SUM($J497:$O497))),const_zero)</f>
        <v>5000000</v>
      </c>
      <c r="Q497" s="5" t="n">
        <f aca="false">MAX(const_zero,$A497-SUM($J497:$P497))</f>
        <v>3605000000</v>
      </c>
      <c r="R497" s="9" t="n">
        <f aca="false">common_rsa_total+'Pro-Forma'!$B$10+'Pro-Forma'!$B$11+IF($C497=const_one,'Pro-Forma'!$B$5,const_zero)+IF($D497=const_one,'Pro-Forma'!$F$27,const_zero)+IF($E497=const_one,'Pro-Forma'!$F$26,const_zero)+IF($F497=const_one,'Pro-Forma'!$F$25,const_zero)+IF($G497=const_one,'Pro-Forma'!$F$24,const_zero)+IF($H497=const_one,'Pro-Forma'!$F$23,const_zero)+IF($I497=const_one,'Pro-Forma'!$F$22,const_zero)</f>
        <v>19014164.1892672</v>
      </c>
      <c r="S497" s="23" t="b">
        <f aca="false">IF($R497&gt;const_zero,--($Q497&gt;option_strike_usd*$R497),const_zero)</f>
        <v>1</v>
      </c>
      <c r="T497" s="7" t="n">
        <f aca="false">IF($R497&gt;const_zero,IF($S497=const_one,($Q497+option_strike_usd*pre_f_options_issued)/($R497+pre_f_options_issued),$Q497/$R497),const_zero)</f>
        <v>167.680230022586</v>
      </c>
      <c r="U497" s="5" t="n">
        <f aca="false">IF($C497=const_one,'Pro-Forma'!$B$5*$T497,const_zero)</f>
        <v>0</v>
      </c>
      <c r="V497" s="5" t="n">
        <f aca="false">IF($D497=const_one,'Pro-Forma'!$F$27*$T497,const_zero)</f>
        <v>0</v>
      </c>
      <c r="W497" s="5" t="n">
        <f aca="false">IF($E497=const_one,'Pro-Forma'!$F$26*$T497,const_zero)</f>
        <v>290699058.87052</v>
      </c>
      <c r="X497" s="5" t="n">
        <f aca="false">IF($F497=const_one,'Pro-Forma'!$F$25*$T497,const_zero)</f>
        <v>0</v>
      </c>
      <c r="Y497" s="5" t="n">
        <f aca="false">IF($G497=const_one,'Pro-Forma'!$F$24*$T497,const_zero)</f>
        <v>503040690.067758</v>
      </c>
      <c r="Z497" s="5" t="n">
        <f aca="false">IF($H497=const_one,'Pro-Forma'!$F$23*$T497,const_zero)</f>
        <v>838401150.112929</v>
      </c>
      <c r="AA497" s="5" t="n">
        <f aca="false">IF($I497=const_one,'Pro-Forma'!$F$22*$T497,const_zero)</f>
        <v>0</v>
      </c>
      <c r="AB497" s="5" t="n">
        <f aca="false">('Pro-Forma'!$B$10+'Pro-Forma'!$B$11)*$T497</f>
        <v>47036455.6890555</v>
      </c>
      <c r="AC497" s="5" t="n">
        <f aca="false">common_rsa_total*$T497</f>
        <v>1509122070.20327</v>
      </c>
      <c r="AD497" s="5" t="n">
        <f aca="false">IF($S497=const_one,pre_f_options_issued*($T497-option_strike_usd),const_zero)</f>
        <v>416700575.056465</v>
      </c>
      <c r="AE497" s="5" t="n">
        <f aca="false">J497+U497</f>
        <v>30000000</v>
      </c>
      <c r="AF497" s="5" t="n">
        <f aca="false">K497+V497</f>
        <v>300000000</v>
      </c>
      <c r="AG497" s="5" t="n">
        <f aca="false">L497+W497</f>
        <v>290699058.87052</v>
      </c>
      <c r="AH497" s="5" t="n">
        <f aca="false">M497+X497</f>
        <v>60000000</v>
      </c>
      <c r="AI497" s="5" t="n">
        <f aca="false">N497+Y497</f>
        <v>503040690.067758</v>
      </c>
      <c r="AJ497" s="5" t="n">
        <f aca="false">O497+Z497</f>
        <v>838401150.112929</v>
      </c>
      <c r="AK497" s="5" t="n">
        <f aca="false">P497+AA497</f>
        <v>5000000</v>
      </c>
      <c r="AL497" s="5" t="n">
        <f aca="false">INDEX($AE$445:$AE$572,$B497-$C497*1+const_one)</f>
        <v>30000000</v>
      </c>
      <c r="AM497" s="5" t="n">
        <f aca="false">INDEX($AF$445:$AF$572,$B497-$D497*2+const_one)</f>
        <v>300000000</v>
      </c>
      <c r="AN497" s="5" t="n">
        <f aca="false">INDEX($AG$445:$AG$572,$B497-$E497*4+const_one)</f>
        <v>100000000</v>
      </c>
      <c r="AO497" s="5" t="n">
        <f aca="false">INDEX($AH$445:$AH$572,$B497-$F497*8+const_one)</f>
        <v>60000000</v>
      </c>
      <c r="AP497" s="5" t="n">
        <f aca="false">INDEX($AI$445:$AI$572,$B497-$G497*16+const_one)</f>
        <v>30000000</v>
      </c>
      <c r="AQ497" s="5" t="n">
        <f aca="false">INDEX($AJ$445:$AJ$572,$B497-$H497*32+const_one)</f>
        <v>15000000</v>
      </c>
      <c r="AR497" s="5" t="n">
        <f aca="false">INDEX($AK$445:$AK$572,$B497-$I497*64+const_one)</f>
        <v>5000000</v>
      </c>
      <c r="AS497" s="5" t="n">
        <f aca="false">INDEX($AE$445:$AE$572,$B497+(const_one-$C497)*1+const_one)</f>
        <v>129981014.581709</v>
      </c>
      <c r="AT497" s="5" t="n">
        <f aca="false">INDEX($AF$445:$AF$572,$B497+(const_one-$D497)*2+const_one)</f>
        <v>866840128.353582</v>
      </c>
      <c r="AU497" s="5" t="n">
        <f aca="false">INDEX($AG$445:$AG$572,$B497+(const_one-$E497)*4+const_one)</f>
        <v>290699058.87052</v>
      </c>
      <c r="AV497" s="5" t="n">
        <f aca="false">INDEX($AH$445:$AH$572,$B497+(const_one-$F497)*8+const_one)</f>
        <v>368066386.5288</v>
      </c>
      <c r="AW497" s="5" t="n">
        <f aca="false">INDEX($AI$445:$AI$572,$B497+(const_one-$G497)*16+const_one)</f>
        <v>503040690.067758</v>
      </c>
      <c r="AX497" s="5" t="n">
        <f aca="false">INDEX($AJ$445:$AJ$572,$B497+(const_one-$H497)*32+const_one)</f>
        <v>838401150.112929</v>
      </c>
      <c r="AY497" s="5" t="n">
        <f aca="false">INDEX($AK$445:$AK$572,$B497+(const_one-$I497)*64+const_one)</f>
        <v>681239652.551885</v>
      </c>
      <c r="AZ497" s="5" t="n">
        <f aca="false">--($C497=--(AS497&gt;AL497))</f>
        <v>0</v>
      </c>
      <c r="BA497" s="5" t="n">
        <f aca="false">--($D497=--(AT497&gt;AM497))</f>
        <v>0</v>
      </c>
      <c r="BB497" s="5" t="n">
        <f aca="false">--($E497=--(AU497&gt;AN497))</f>
        <v>1</v>
      </c>
      <c r="BC497" s="5" t="n">
        <f aca="false">--($F497=--(AV497&gt;AO497))</f>
        <v>0</v>
      </c>
      <c r="BD497" s="5" t="n">
        <f aca="false">--($G497=--(AW497&gt;AP497))</f>
        <v>1</v>
      </c>
      <c r="BE497" s="5" t="n">
        <f aca="false">--($H497=--(AX497&gt;AQ497))</f>
        <v>1</v>
      </c>
      <c r="BF497" s="5" t="n">
        <f aca="false">--($I497=--(AY497&gt;AR497))</f>
        <v>0</v>
      </c>
      <c r="BG497" s="5" t="n">
        <f aca="false">SUM(AZ497:BF497)</f>
        <v>3</v>
      </c>
      <c r="BH497" s="5" t="n">
        <f aca="false">SUM(AE497:AK497)+AB497+AC497+AD497</f>
        <v>4000000000</v>
      </c>
    </row>
    <row r="498" customFormat="false" ht="15" hidden="true" customHeight="false" outlineLevel="0" collapsed="false">
      <c r="A498" s="5" t="n">
        <f aca="false">exit_value_4_usd</f>
        <v>4000000000</v>
      </c>
      <c r="B498" s="2" t="n">
        <f aca="false">ROW()-ROW($B$445)</f>
        <v>53</v>
      </c>
      <c r="C498" s="2" t="n">
        <f aca="false">MOD(QUOTIENT($B498,1),2)</f>
        <v>1</v>
      </c>
      <c r="D498" s="2" t="n">
        <f aca="false">MOD(QUOTIENT($B498,2),2)</f>
        <v>0</v>
      </c>
      <c r="E498" s="2" t="n">
        <f aca="false">MOD(QUOTIENT($B498,4),2)</f>
        <v>1</v>
      </c>
      <c r="F498" s="2" t="n">
        <f aca="false">MOD(QUOTIENT($B498,8),2)</f>
        <v>0</v>
      </c>
      <c r="G498" s="2" t="n">
        <f aca="false">MOD(QUOTIENT($B498,16),2)</f>
        <v>1</v>
      </c>
      <c r="H498" s="2" t="n">
        <f aca="false">MOD(QUOTIENT($B498,32),2)</f>
        <v>1</v>
      </c>
      <c r="I498" s="2" t="n">
        <f aca="false">MOD(QUOTIENT($B498,64),2)</f>
        <v>0</v>
      </c>
      <c r="J498" s="5" t="n">
        <f aca="false">IF($C498=const_zero,MIN(class_series_f_invested_usd,MAX(const_zero,$A498)),const_zero)</f>
        <v>0</v>
      </c>
      <c r="K498" s="5" t="n">
        <f aca="false">IF($D498=const_zero,MIN(class_series_e_invested_usd,MAX(const_zero,$A498-SUM($J498:$J498))),const_zero)</f>
        <v>300000000</v>
      </c>
      <c r="L498" s="5" t="n">
        <f aca="false">IF($E498=const_zero,MIN(class_series_d_invested_usd,MAX(const_zero,$A498-SUM($J498:$K498))),const_zero)</f>
        <v>0</v>
      </c>
      <c r="M498" s="5" t="n">
        <f aca="false">IF($F498=const_zero,MIN(class_series_c_invested_usd,MAX(const_zero,$A498-SUM($J498:$L498))),const_zero)</f>
        <v>60000000</v>
      </c>
      <c r="N498" s="5" t="n">
        <f aca="false">IF($G498=const_zero,MIN(class_series_b_invested_usd,MAX(const_zero,$A498-SUM($J498:$M498))),const_zero)</f>
        <v>0</v>
      </c>
      <c r="O498" s="5" t="n">
        <f aca="false">IF($H498=const_zero,MIN(class_series_a_invested_usd,MAX(const_zero,$A498-SUM($J498:$N498))),const_zero)</f>
        <v>0</v>
      </c>
      <c r="P498" s="5" t="n">
        <f aca="false">IF($I498=const_zero,MIN(class_seed_invested_usd,MAX(const_zero,$A498-SUM($J498:$O498))),const_zero)</f>
        <v>5000000</v>
      </c>
      <c r="Q498" s="5" t="n">
        <f aca="false">MAX(const_zero,$A498-SUM($J498:$P498))</f>
        <v>3635000000</v>
      </c>
      <c r="R498" s="9" t="n">
        <f aca="false">common_rsa_total+'Pro-Forma'!$B$10+'Pro-Forma'!$B$11+IF($C498=const_one,'Pro-Forma'!$B$5,const_zero)+IF($D498=const_one,'Pro-Forma'!$F$27,const_zero)+IF($E498=const_one,'Pro-Forma'!$F$26,const_zero)+IF($F498=const_one,'Pro-Forma'!$F$25,const_zero)+IF($G498=const_one,'Pro-Forma'!$F$24,const_zero)+IF($H498=const_one,'Pro-Forma'!$F$23,const_zero)+IF($I498=const_one,'Pro-Forma'!$F$22,const_zero)</f>
        <v>19811432.2584705</v>
      </c>
      <c r="S498" s="23" t="b">
        <f aca="false">IF($R498&gt;const_zero,--($Q498&gt;option_strike_usd*$R498),const_zero)</f>
        <v>1</v>
      </c>
      <c r="T498" s="7" t="n">
        <f aca="false">IF($R498&gt;const_zero,IF($S498=const_one,($Q498+option_strike_usd*pre_f_options_issued)/($R498+pre_f_options_issued),$Q498/$R498),const_zero)</f>
        <v>163.033011859605</v>
      </c>
      <c r="U498" s="5" t="n">
        <f aca="false">IF($C498=const_one,'Pro-Forma'!$B$5*$T498,const_zero)</f>
        <v>129981014.581709</v>
      </c>
      <c r="V498" s="5" t="n">
        <f aca="false">IF($D498=const_one,'Pro-Forma'!$F$27*$T498,const_zero)</f>
        <v>0</v>
      </c>
      <c r="W498" s="5" t="n">
        <f aca="false">IF($E498=const_one,'Pro-Forma'!$F$26*$T498,const_zero)</f>
        <v>282642402.780757</v>
      </c>
      <c r="X498" s="5" t="n">
        <f aca="false">IF($F498=const_one,'Pro-Forma'!$F$25*$T498,const_zero)</f>
        <v>0</v>
      </c>
      <c r="Y498" s="5" t="n">
        <f aca="false">IF($G498=const_one,'Pro-Forma'!$F$24*$T498,const_zero)</f>
        <v>489099035.578816</v>
      </c>
      <c r="Z498" s="5" t="n">
        <f aca="false">IF($H498=const_one,'Pro-Forma'!$F$23*$T498,const_zero)</f>
        <v>815165059.298026</v>
      </c>
      <c r="AA498" s="5" t="n">
        <f aca="false">IF($I498=const_one,'Pro-Forma'!$F$22*$T498,const_zero)</f>
        <v>0</v>
      </c>
      <c r="AB498" s="5" t="n">
        <f aca="false">('Pro-Forma'!$B$10+'Pro-Forma'!$B$11)*$T498</f>
        <v>45732851.3752317</v>
      </c>
      <c r="AC498" s="5" t="n">
        <f aca="false">common_rsa_total*$T498</f>
        <v>1467297106.73645</v>
      </c>
      <c r="AD498" s="5" t="n">
        <f aca="false">IF($S498=const_one,pre_f_options_issued*($T498-option_strike_usd),const_zero)</f>
        <v>405082529.649013</v>
      </c>
      <c r="AE498" s="5" t="n">
        <f aca="false">J498+U498</f>
        <v>129981014.581709</v>
      </c>
      <c r="AF498" s="5" t="n">
        <f aca="false">K498+V498</f>
        <v>300000000</v>
      </c>
      <c r="AG498" s="5" t="n">
        <f aca="false">L498+W498</f>
        <v>282642402.780757</v>
      </c>
      <c r="AH498" s="5" t="n">
        <f aca="false">M498+X498</f>
        <v>60000000</v>
      </c>
      <c r="AI498" s="5" t="n">
        <f aca="false">N498+Y498</f>
        <v>489099035.578816</v>
      </c>
      <c r="AJ498" s="5" t="n">
        <f aca="false">O498+Z498</f>
        <v>815165059.298026</v>
      </c>
      <c r="AK498" s="5" t="n">
        <f aca="false">P498+AA498</f>
        <v>5000000</v>
      </c>
      <c r="AL498" s="5" t="n">
        <f aca="false">INDEX($AE$445:$AE$572,$B498-$C498*1+const_one)</f>
        <v>30000000</v>
      </c>
      <c r="AM498" s="5" t="n">
        <f aca="false">INDEX($AF$445:$AF$572,$B498-$D498*2+const_one)</f>
        <v>300000000</v>
      </c>
      <c r="AN498" s="5" t="n">
        <f aca="false">INDEX($AG$445:$AG$572,$B498-$E498*4+const_one)</f>
        <v>100000000</v>
      </c>
      <c r="AO498" s="5" t="n">
        <f aca="false">INDEX($AH$445:$AH$572,$B498-$F498*8+const_one)</f>
        <v>60000000</v>
      </c>
      <c r="AP498" s="5" t="n">
        <f aca="false">INDEX($AI$445:$AI$572,$B498-$G498*16+const_one)</f>
        <v>30000000</v>
      </c>
      <c r="AQ498" s="5" t="n">
        <f aca="false">INDEX($AJ$445:$AJ$572,$B498-$H498*32+const_one)</f>
        <v>15000000</v>
      </c>
      <c r="AR498" s="5" t="n">
        <f aca="false">INDEX($AK$445:$AK$572,$B498-$I498*64+const_one)</f>
        <v>5000000</v>
      </c>
      <c r="AS498" s="5" t="n">
        <f aca="false">INDEX($AE$445:$AE$572,$B498+(const_one-$C498)*1+const_one)</f>
        <v>129981014.581709</v>
      </c>
      <c r="AT498" s="5" t="n">
        <f aca="false">INDEX($AF$445:$AF$572,$B498+(const_one-$D498)*2+const_one)</f>
        <v>849012434.24789</v>
      </c>
      <c r="AU498" s="5" t="n">
        <f aca="false">INDEX($AG$445:$AG$572,$B498+(const_one-$E498)*4+const_one)</f>
        <v>282642402.780757</v>
      </c>
      <c r="AV498" s="5" t="n">
        <f aca="false">INDEX($AH$445:$AH$572,$B498+(const_one-$F498)*8+const_one)</f>
        <v>359105045.27548</v>
      </c>
      <c r="AW498" s="5" t="n">
        <f aca="false">INDEX($AI$445:$AI$572,$B498+(const_one-$G498)*16+const_one)</f>
        <v>489099035.578816</v>
      </c>
      <c r="AX498" s="5" t="n">
        <f aca="false">INDEX($AJ$445:$AJ$572,$B498+(const_one-$H498)*32+const_one)</f>
        <v>815165059.298026</v>
      </c>
      <c r="AY498" s="5" t="n">
        <f aca="false">INDEX($AK$445:$AK$572,$B498+(const_one-$I498)*64+const_one)</f>
        <v>666845291.291946</v>
      </c>
      <c r="AZ498" s="5" t="n">
        <f aca="false">--($C498=--(AS498&gt;AL498))</f>
        <v>1</v>
      </c>
      <c r="BA498" s="5" t="n">
        <f aca="false">--($D498=--(AT498&gt;AM498))</f>
        <v>0</v>
      </c>
      <c r="BB498" s="5" t="n">
        <f aca="false">--($E498=--(AU498&gt;AN498))</f>
        <v>1</v>
      </c>
      <c r="BC498" s="5" t="n">
        <f aca="false">--($F498=--(AV498&gt;AO498))</f>
        <v>0</v>
      </c>
      <c r="BD498" s="5" t="n">
        <f aca="false">--($G498=--(AW498&gt;AP498))</f>
        <v>1</v>
      </c>
      <c r="BE498" s="5" t="n">
        <f aca="false">--($H498=--(AX498&gt;AQ498))</f>
        <v>1</v>
      </c>
      <c r="BF498" s="5" t="n">
        <f aca="false">--($I498=--(AY498&gt;AR498))</f>
        <v>0</v>
      </c>
      <c r="BG498" s="5" t="n">
        <f aca="false">SUM(AZ498:BF498)</f>
        <v>4</v>
      </c>
      <c r="BH498" s="5" t="n">
        <f aca="false">SUM(AE498:AK498)+AB498+AC498+AD498</f>
        <v>4000000000</v>
      </c>
    </row>
    <row r="499" customFormat="false" ht="15" hidden="true" customHeight="false" outlineLevel="0" collapsed="false">
      <c r="A499" s="5" t="n">
        <f aca="false">exit_value_4_usd</f>
        <v>4000000000</v>
      </c>
      <c r="B499" s="2" t="n">
        <f aca="false">ROW()-ROW($B$445)</f>
        <v>54</v>
      </c>
      <c r="C499" s="2" t="n">
        <f aca="false">MOD(QUOTIENT($B499,1),2)</f>
        <v>0</v>
      </c>
      <c r="D499" s="2" t="n">
        <f aca="false">MOD(QUOTIENT($B499,2),2)</f>
        <v>1</v>
      </c>
      <c r="E499" s="2" t="n">
        <f aca="false">MOD(QUOTIENT($B499,4),2)</f>
        <v>1</v>
      </c>
      <c r="F499" s="2" t="n">
        <f aca="false">MOD(QUOTIENT($B499,8),2)</f>
        <v>0</v>
      </c>
      <c r="G499" s="2" t="n">
        <f aca="false">MOD(QUOTIENT($B499,16),2)</f>
        <v>1</v>
      </c>
      <c r="H499" s="2" t="n">
        <f aca="false">MOD(QUOTIENT($B499,32),2)</f>
        <v>1</v>
      </c>
      <c r="I499" s="2" t="n">
        <f aca="false">MOD(QUOTIENT($B499,64),2)</f>
        <v>0</v>
      </c>
      <c r="J499" s="5" t="n">
        <f aca="false">IF($C499=const_zero,MIN(class_series_f_invested_usd,MAX(const_zero,$A499)),const_zero)</f>
        <v>30000000</v>
      </c>
      <c r="K499" s="5" t="n">
        <f aca="false">IF($D499=const_zero,MIN(class_series_e_invested_usd,MAX(const_zero,$A499-SUM($J499:$J499))),const_zero)</f>
        <v>0</v>
      </c>
      <c r="L499" s="5" t="n">
        <f aca="false">IF($E499=const_zero,MIN(class_series_d_invested_usd,MAX(const_zero,$A499-SUM($J499:$K499))),const_zero)</f>
        <v>0</v>
      </c>
      <c r="M499" s="5" t="n">
        <f aca="false">IF($F499=const_zero,MIN(class_series_c_invested_usd,MAX(const_zero,$A499-SUM($J499:$L499))),const_zero)</f>
        <v>60000000</v>
      </c>
      <c r="N499" s="5" t="n">
        <f aca="false">IF($G499=const_zero,MIN(class_series_b_invested_usd,MAX(const_zero,$A499-SUM($J499:$M499))),const_zero)</f>
        <v>0</v>
      </c>
      <c r="O499" s="5" t="n">
        <f aca="false">IF($H499=const_zero,MIN(class_series_a_invested_usd,MAX(const_zero,$A499-SUM($J499:$N499))),const_zero)</f>
        <v>0</v>
      </c>
      <c r="P499" s="5" t="n">
        <f aca="false">IF($I499=const_zero,MIN(class_seed_invested_usd,MAX(const_zero,$A499-SUM($J499:$O499))),const_zero)</f>
        <v>5000000</v>
      </c>
      <c r="Q499" s="5" t="n">
        <f aca="false">MAX(const_zero,$A499-SUM($J499:$P499))</f>
        <v>3905000000</v>
      </c>
      <c r="R499" s="9" t="n">
        <f aca="false">common_rsa_total+'Pro-Forma'!$B$10+'Pro-Forma'!$B$11+IF($C499=const_one,'Pro-Forma'!$B$5,const_zero)+IF($D499=const_one,'Pro-Forma'!$F$27,const_zero)+IF($E499=const_one,'Pro-Forma'!$F$26,const_zero)+IF($F499=const_one,'Pro-Forma'!$F$25,const_zero)+IF($G499=const_one,'Pro-Forma'!$F$24,const_zero)+IF($H499=const_one,'Pro-Forma'!$F$23,const_zero)+IF($I499=const_one,'Pro-Forma'!$F$22,const_zero)</f>
        <v>25147484.4666011</v>
      </c>
      <c r="S499" s="23" t="b">
        <f aca="false">IF($R499&gt;const_zero,--($Q499&gt;option_strike_usd*$R499),const_zero)</f>
        <v>1</v>
      </c>
      <c r="T499" s="7" t="n">
        <f aca="false">IF($R499&gt;const_zero,IF($S499=const_one,($Q499+option_strike_usd*pre_f_options_issued)/($R499+pre_f_options_issued),$Q499/$R499),const_zero)</f>
        <v>141.332930477649</v>
      </c>
      <c r="U499" s="5" t="n">
        <f aca="false">IF($C499=const_one,'Pro-Forma'!$B$5*$T499,const_zero)</f>
        <v>0</v>
      </c>
      <c r="V499" s="5" t="n">
        <f aca="false">IF($D499=const_one,'Pro-Forma'!$F$27*$T499,const_zero)</f>
        <v>866840128.353582</v>
      </c>
      <c r="W499" s="5" t="n">
        <f aca="false">IF($E499=const_one,'Pro-Forma'!$F$26*$T499,const_zero)</f>
        <v>245022027.174767</v>
      </c>
      <c r="X499" s="5" t="n">
        <f aca="false">IF($F499=const_one,'Pro-Forma'!$F$25*$T499,const_zero)</f>
        <v>0</v>
      </c>
      <c r="Y499" s="5" t="n">
        <f aca="false">IF($G499=const_one,'Pro-Forma'!$F$24*$T499,const_zero)</f>
        <v>423998791.432946</v>
      </c>
      <c r="Z499" s="5" t="n">
        <f aca="false">IF($H499=const_one,'Pro-Forma'!$F$23*$T499,const_zero)</f>
        <v>706664652.388244</v>
      </c>
      <c r="AA499" s="5" t="n">
        <f aca="false">IF($I499=const_one,'Pro-Forma'!$F$22*$T499,const_zero)</f>
        <v>0</v>
      </c>
      <c r="AB499" s="5" t="n">
        <f aca="false">('Pro-Forma'!$B$10+'Pro-Forma'!$B$11)*$T499</f>
        <v>39645700.1575013</v>
      </c>
      <c r="AC499" s="5" t="n">
        <f aca="false">common_rsa_total*$T499</f>
        <v>1271996374.29884</v>
      </c>
      <c r="AD499" s="5" t="n">
        <f aca="false">IF($S499=const_one,pre_f_options_issued*($T499-option_strike_usd),const_zero)</f>
        <v>350832326.194122</v>
      </c>
      <c r="AE499" s="5" t="n">
        <f aca="false">J499+U499</f>
        <v>30000000</v>
      </c>
      <c r="AF499" s="5" t="n">
        <f aca="false">K499+V499</f>
        <v>866840128.353582</v>
      </c>
      <c r="AG499" s="5" t="n">
        <f aca="false">L499+W499</f>
        <v>245022027.174767</v>
      </c>
      <c r="AH499" s="5" t="n">
        <f aca="false">M499+X499</f>
        <v>60000000</v>
      </c>
      <c r="AI499" s="5" t="n">
        <f aca="false">N499+Y499</f>
        <v>423998791.432946</v>
      </c>
      <c r="AJ499" s="5" t="n">
        <f aca="false">O499+Z499</f>
        <v>706664652.388244</v>
      </c>
      <c r="AK499" s="5" t="n">
        <f aca="false">P499+AA499</f>
        <v>5000000</v>
      </c>
      <c r="AL499" s="5" t="n">
        <f aca="false">INDEX($AE$445:$AE$572,$B499-$C499*1+const_one)</f>
        <v>30000000</v>
      </c>
      <c r="AM499" s="5" t="n">
        <f aca="false">INDEX($AF$445:$AF$572,$B499-$D499*2+const_one)</f>
        <v>300000000</v>
      </c>
      <c r="AN499" s="5" t="n">
        <f aca="false">INDEX($AG$445:$AG$572,$B499-$E499*4+const_one)</f>
        <v>100000000</v>
      </c>
      <c r="AO499" s="5" t="n">
        <f aca="false">INDEX($AH$445:$AH$572,$B499-$F499*8+const_one)</f>
        <v>60000000</v>
      </c>
      <c r="AP499" s="5" t="n">
        <f aca="false">INDEX($AI$445:$AI$572,$B499-$G499*16+const_one)</f>
        <v>30000000</v>
      </c>
      <c r="AQ499" s="5" t="n">
        <f aca="false">INDEX($AJ$445:$AJ$572,$B499-$H499*32+const_one)</f>
        <v>15000000</v>
      </c>
      <c r="AR499" s="5" t="n">
        <f aca="false">INDEX($AK$445:$AK$572,$B499-$I499*64+const_one)</f>
        <v>5000000</v>
      </c>
      <c r="AS499" s="5" t="n">
        <f aca="false">INDEX($AE$445:$AE$572,$B499+(const_one-$C499)*1+const_one)</f>
        <v>110362817.132495</v>
      </c>
      <c r="AT499" s="5" t="n">
        <f aca="false">INDEX($AF$445:$AF$572,$B499+(const_one-$D499)*2+const_one)</f>
        <v>866840128.353582</v>
      </c>
      <c r="AU499" s="5" t="n">
        <f aca="false">INDEX($AG$445:$AG$572,$B499+(const_one-$E499)*4+const_one)</f>
        <v>245022027.174767</v>
      </c>
      <c r="AV499" s="5" t="n">
        <f aca="false">INDEX($AH$445:$AH$572,$B499+(const_one-$F499)*8+const_one)</f>
        <v>316898408.270552</v>
      </c>
      <c r="AW499" s="5" t="n">
        <f aca="false">INDEX($AI$445:$AI$572,$B499+(const_one-$G499)*16+const_one)</f>
        <v>423998791.432946</v>
      </c>
      <c r="AX499" s="5" t="n">
        <f aca="false">INDEX($AJ$445:$AJ$572,$B499+(const_one-$H499)*32+const_one)</f>
        <v>706664652.388244</v>
      </c>
      <c r="AY499" s="5" t="n">
        <f aca="false">INDEX($AK$445:$AK$572,$B499+(const_one-$I499)*64+const_one)</f>
        <v>599203899.46162</v>
      </c>
      <c r="AZ499" s="5" t="n">
        <f aca="false">--($C499=--(AS499&gt;AL499))</f>
        <v>0</v>
      </c>
      <c r="BA499" s="5" t="n">
        <f aca="false">--($D499=--(AT499&gt;AM499))</f>
        <v>1</v>
      </c>
      <c r="BB499" s="5" t="n">
        <f aca="false">--($E499=--(AU499&gt;AN499))</f>
        <v>1</v>
      </c>
      <c r="BC499" s="5" t="n">
        <f aca="false">--($F499=--(AV499&gt;AO499))</f>
        <v>0</v>
      </c>
      <c r="BD499" s="5" t="n">
        <f aca="false">--($G499=--(AW499&gt;AP499))</f>
        <v>1</v>
      </c>
      <c r="BE499" s="5" t="n">
        <f aca="false">--($H499=--(AX499&gt;AQ499))</f>
        <v>1</v>
      </c>
      <c r="BF499" s="5" t="n">
        <f aca="false">--($I499=--(AY499&gt;AR499))</f>
        <v>0</v>
      </c>
      <c r="BG499" s="5" t="n">
        <f aca="false">SUM(AZ499:BF499)</f>
        <v>4</v>
      </c>
      <c r="BH499" s="5" t="n">
        <f aca="false">SUM(AE499:AK499)+AB499+AC499+AD499</f>
        <v>4000000000</v>
      </c>
    </row>
    <row r="500" customFormat="false" ht="15" hidden="true" customHeight="false" outlineLevel="0" collapsed="false">
      <c r="A500" s="5" t="n">
        <f aca="false">exit_value_4_usd</f>
        <v>4000000000</v>
      </c>
      <c r="B500" s="2" t="n">
        <f aca="false">ROW()-ROW($B$445)</f>
        <v>55</v>
      </c>
      <c r="C500" s="2" t="n">
        <f aca="false">MOD(QUOTIENT($B500,1),2)</f>
        <v>1</v>
      </c>
      <c r="D500" s="2" t="n">
        <f aca="false">MOD(QUOTIENT($B500,2),2)</f>
        <v>1</v>
      </c>
      <c r="E500" s="2" t="n">
        <f aca="false">MOD(QUOTIENT($B500,4),2)</f>
        <v>1</v>
      </c>
      <c r="F500" s="2" t="n">
        <f aca="false">MOD(QUOTIENT($B500,8),2)</f>
        <v>0</v>
      </c>
      <c r="G500" s="2" t="n">
        <f aca="false">MOD(QUOTIENT($B500,16),2)</f>
        <v>1</v>
      </c>
      <c r="H500" s="2" t="n">
        <f aca="false">MOD(QUOTIENT($B500,32),2)</f>
        <v>1</v>
      </c>
      <c r="I500" s="2" t="n">
        <f aca="false">MOD(QUOTIENT($B500,64),2)</f>
        <v>0</v>
      </c>
      <c r="J500" s="5" t="n">
        <f aca="false">IF($C500=const_zero,MIN(class_series_f_invested_usd,MAX(const_zero,$A500)),const_zero)</f>
        <v>0</v>
      </c>
      <c r="K500" s="5" t="n">
        <f aca="false">IF($D500=const_zero,MIN(class_series_e_invested_usd,MAX(const_zero,$A500-SUM($J500:$J500))),const_zero)</f>
        <v>0</v>
      </c>
      <c r="L500" s="5" t="n">
        <f aca="false">IF($E500=const_zero,MIN(class_series_d_invested_usd,MAX(const_zero,$A500-SUM($J500:$K500))),const_zero)</f>
        <v>0</v>
      </c>
      <c r="M500" s="5" t="n">
        <f aca="false">IF($F500=const_zero,MIN(class_series_c_invested_usd,MAX(const_zero,$A500-SUM($J500:$L500))),const_zero)</f>
        <v>60000000</v>
      </c>
      <c r="N500" s="5" t="n">
        <f aca="false">IF($G500=const_zero,MIN(class_series_b_invested_usd,MAX(const_zero,$A500-SUM($J500:$M500))),const_zero)</f>
        <v>0</v>
      </c>
      <c r="O500" s="5" t="n">
        <f aca="false">IF($H500=const_zero,MIN(class_series_a_invested_usd,MAX(const_zero,$A500-SUM($J500:$N500))),const_zero)</f>
        <v>0</v>
      </c>
      <c r="P500" s="5" t="n">
        <f aca="false">IF($I500=const_zero,MIN(class_seed_invested_usd,MAX(const_zero,$A500-SUM($J500:$O500))),const_zero)</f>
        <v>5000000</v>
      </c>
      <c r="Q500" s="5" t="n">
        <f aca="false">MAX(const_zero,$A500-SUM($J500:$P500))</f>
        <v>3935000000</v>
      </c>
      <c r="R500" s="9" t="n">
        <f aca="false">common_rsa_total+'Pro-Forma'!$B$10+'Pro-Forma'!$B$11+IF($C500=const_one,'Pro-Forma'!$B$5,const_zero)+IF($D500=const_one,'Pro-Forma'!$F$27,const_zero)+IF($E500=const_one,'Pro-Forma'!$F$26,const_zero)+IF($F500=const_one,'Pro-Forma'!$F$25,const_zero)+IF($G500=const_one,'Pro-Forma'!$F$24,const_zero)+IF($H500=const_one,'Pro-Forma'!$F$23,const_zero)+IF($I500=const_one,'Pro-Forma'!$F$22,const_zero)</f>
        <v>25944752.5358044</v>
      </c>
      <c r="S500" s="23" t="b">
        <f aca="false">IF($R500&gt;const_zero,--($Q500&gt;option_strike_usd*$R500),const_zero)</f>
        <v>1</v>
      </c>
      <c r="T500" s="7" t="n">
        <f aca="false">IF($R500&gt;const_zero,IF($S500=const_one,($Q500+option_strike_usd*pre_f_options_issued)/($R500+pre_f_options_issued),$Q500/$R500),const_zero)</f>
        <v>138.426235033816</v>
      </c>
      <c r="U500" s="5" t="n">
        <f aca="false">IF($C500=const_one,'Pro-Forma'!$B$5*$T500,const_zero)</f>
        <v>110362817.132495</v>
      </c>
      <c r="V500" s="5" t="n">
        <f aca="false">IF($D500=const_one,'Pro-Forma'!$F$27*$T500,const_zero)</f>
        <v>849012434.24789</v>
      </c>
      <c r="W500" s="5" t="n">
        <f aca="false">IF($E500=const_one,'Pro-Forma'!$F$26*$T500,const_zero)</f>
        <v>239982830.664651</v>
      </c>
      <c r="X500" s="5" t="n">
        <f aca="false">IF($F500=const_one,'Pro-Forma'!$F$25*$T500,const_zero)</f>
        <v>0</v>
      </c>
      <c r="Y500" s="5" t="n">
        <f aca="false">IF($G500=const_one,'Pro-Forma'!$F$24*$T500,const_zero)</f>
        <v>415278705.101449</v>
      </c>
      <c r="Z500" s="5" t="n">
        <f aca="false">IF($H500=const_one,'Pro-Forma'!$F$23*$T500,const_zero)</f>
        <v>692131175.169082</v>
      </c>
      <c r="AA500" s="5" t="n">
        <f aca="false">IF($I500=const_one,'Pro-Forma'!$F$22*$T500,const_zero)</f>
        <v>0</v>
      </c>
      <c r="AB500" s="5" t="n">
        <f aca="false">('Pro-Forma'!$B$10+'Pro-Forma'!$B$11)*$T500</f>
        <v>38830334.7955443</v>
      </c>
      <c r="AC500" s="5" t="n">
        <f aca="false">common_rsa_total*$T500</f>
        <v>1245836115.30435</v>
      </c>
      <c r="AD500" s="5" t="n">
        <f aca="false">IF($S500=const_one,pre_f_options_issued*($T500-option_strike_usd),const_zero)</f>
        <v>343565587.584541</v>
      </c>
      <c r="AE500" s="5" t="n">
        <f aca="false">J500+U500</f>
        <v>110362817.132495</v>
      </c>
      <c r="AF500" s="5" t="n">
        <f aca="false">K500+V500</f>
        <v>849012434.24789</v>
      </c>
      <c r="AG500" s="5" t="n">
        <f aca="false">L500+W500</f>
        <v>239982830.664651</v>
      </c>
      <c r="AH500" s="5" t="n">
        <f aca="false">M500+X500</f>
        <v>60000000</v>
      </c>
      <c r="AI500" s="5" t="n">
        <f aca="false">N500+Y500</f>
        <v>415278705.101449</v>
      </c>
      <c r="AJ500" s="5" t="n">
        <f aca="false">O500+Z500</f>
        <v>692131175.169082</v>
      </c>
      <c r="AK500" s="5" t="n">
        <f aca="false">P500+AA500</f>
        <v>5000000</v>
      </c>
      <c r="AL500" s="5" t="n">
        <f aca="false">INDEX($AE$445:$AE$572,$B500-$C500*1+const_one)</f>
        <v>30000000</v>
      </c>
      <c r="AM500" s="5" t="n">
        <f aca="false">INDEX($AF$445:$AF$572,$B500-$D500*2+const_one)</f>
        <v>300000000</v>
      </c>
      <c r="AN500" s="5" t="n">
        <f aca="false">INDEX($AG$445:$AG$572,$B500-$E500*4+const_one)</f>
        <v>100000000</v>
      </c>
      <c r="AO500" s="5" t="n">
        <f aca="false">INDEX($AH$445:$AH$572,$B500-$F500*8+const_one)</f>
        <v>60000000</v>
      </c>
      <c r="AP500" s="5" t="n">
        <f aca="false">INDEX($AI$445:$AI$572,$B500-$G500*16+const_one)</f>
        <v>30000000</v>
      </c>
      <c r="AQ500" s="5" t="n">
        <f aca="false">INDEX($AJ$445:$AJ$572,$B500-$H500*32+const_one)</f>
        <v>15000000</v>
      </c>
      <c r="AR500" s="5" t="n">
        <f aca="false">INDEX($AK$445:$AK$572,$B500-$I500*64+const_one)</f>
        <v>5000000</v>
      </c>
      <c r="AS500" s="5" t="n">
        <f aca="false">INDEX($AE$445:$AE$572,$B500+(const_one-$C500)*1+const_one)</f>
        <v>110362817.132495</v>
      </c>
      <c r="AT500" s="5" t="n">
        <f aca="false">INDEX($AF$445:$AF$572,$B500+(const_one-$D500)*2+const_one)</f>
        <v>849012434.24789</v>
      </c>
      <c r="AU500" s="5" t="n">
        <f aca="false">INDEX($AG$445:$AG$572,$B500+(const_one-$E500)*4+const_one)</f>
        <v>239982830.664651</v>
      </c>
      <c r="AV500" s="5" t="n">
        <f aca="false">INDEX($AH$445:$AH$572,$B500+(const_one-$F500)*8+const_one)</f>
        <v>311041561.732854</v>
      </c>
      <c r="AW500" s="5" t="n">
        <f aca="false">INDEX($AI$445:$AI$572,$B500+(const_one-$G500)*16+const_one)</f>
        <v>415278705.101449</v>
      </c>
      <c r="AX500" s="5" t="n">
        <f aca="false">INDEX($AJ$445:$AJ$572,$B500+(const_one-$H500)*32+const_one)</f>
        <v>692131175.169082</v>
      </c>
      <c r="AY500" s="5" t="n">
        <f aca="false">INDEX($AK$445:$AK$572,$B500+(const_one-$I500)*64+const_one)</f>
        <v>589404869.385615</v>
      </c>
      <c r="AZ500" s="5" t="n">
        <f aca="false">--($C500=--(AS500&gt;AL500))</f>
        <v>1</v>
      </c>
      <c r="BA500" s="5" t="n">
        <f aca="false">--($D500=--(AT500&gt;AM500))</f>
        <v>1</v>
      </c>
      <c r="BB500" s="5" t="n">
        <f aca="false">--($E500=--(AU500&gt;AN500))</f>
        <v>1</v>
      </c>
      <c r="BC500" s="5" t="n">
        <f aca="false">--($F500=--(AV500&gt;AO500))</f>
        <v>0</v>
      </c>
      <c r="BD500" s="5" t="n">
        <f aca="false">--($G500=--(AW500&gt;AP500))</f>
        <v>1</v>
      </c>
      <c r="BE500" s="5" t="n">
        <f aca="false">--($H500=--(AX500&gt;AQ500))</f>
        <v>1</v>
      </c>
      <c r="BF500" s="5" t="n">
        <f aca="false">--($I500=--(AY500&gt;AR500))</f>
        <v>0</v>
      </c>
      <c r="BG500" s="5" t="n">
        <f aca="false">SUM(AZ500:BF500)</f>
        <v>5</v>
      </c>
      <c r="BH500" s="5" t="n">
        <f aca="false">SUM(AE500:AK500)+AB500+AC500+AD500</f>
        <v>4000000000</v>
      </c>
    </row>
    <row r="501" customFormat="false" ht="15" hidden="true" customHeight="false" outlineLevel="0" collapsed="false">
      <c r="A501" s="5" t="n">
        <f aca="false">exit_value_4_usd</f>
        <v>4000000000</v>
      </c>
      <c r="B501" s="2" t="n">
        <f aca="false">ROW()-ROW($B$445)</f>
        <v>56</v>
      </c>
      <c r="C501" s="2" t="n">
        <f aca="false">MOD(QUOTIENT($B501,1),2)</f>
        <v>0</v>
      </c>
      <c r="D501" s="2" t="n">
        <f aca="false">MOD(QUOTIENT($B501,2),2)</f>
        <v>0</v>
      </c>
      <c r="E501" s="2" t="n">
        <f aca="false">MOD(QUOTIENT($B501,4),2)</f>
        <v>0</v>
      </c>
      <c r="F501" s="2" t="n">
        <f aca="false">MOD(QUOTIENT($B501,8),2)</f>
        <v>1</v>
      </c>
      <c r="G501" s="2" t="n">
        <f aca="false">MOD(QUOTIENT($B501,16),2)</f>
        <v>1</v>
      </c>
      <c r="H501" s="2" t="n">
        <f aca="false">MOD(QUOTIENT($B501,32),2)</f>
        <v>1</v>
      </c>
      <c r="I501" s="2" t="n">
        <f aca="false">MOD(QUOTIENT($B501,64),2)</f>
        <v>0</v>
      </c>
      <c r="J501" s="5" t="n">
        <f aca="false">IF($C501=const_zero,MIN(class_series_f_invested_usd,MAX(const_zero,$A501)),const_zero)</f>
        <v>30000000</v>
      </c>
      <c r="K501" s="5" t="n">
        <f aca="false">IF($D501=const_zero,MIN(class_series_e_invested_usd,MAX(const_zero,$A501-SUM($J501:$J501))),const_zero)</f>
        <v>300000000</v>
      </c>
      <c r="L501" s="5" t="n">
        <f aca="false">IF($E501=const_zero,MIN(class_series_d_invested_usd,MAX(const_zero,$A501-SUM($J501:$K501))),const_zero)</f>
        <v>100000000</v>
      </c>
      <c r="M501" s="5" t="n">
        <f aca="false">IF($F501=const_zero,MIN(class_series_c_invested_usd,MAX(const_zero,$A501-SUM($J501:$L501))),const_zero)</f>
        <v>0</v>
      </c>
      <c r="N501" s="5" t="n">
        <f aca="false">IF($G501=const_zero,MIN(class_series_b_invested_usd,MAX(const_zero,$A501-SUM($J501:$M501))),const_zero)</f>
        <v>0</v>
      </c>
      <c r="O501" s="5" t="n">
        <f aca="false">IF($H501=const_zero,MIN(class_series_a_invested_usd,MAX(const_zero,$A501-SUM($J501:$N501))),const_zero)</f>
        <v>0</v>
      </c>
      <c r="P501" s="5" t="n">
        <f aca="false">IF($I501=const_zero,MIN(class_seed_invested_usd,MAX(const_zero,$A501-SUM($J501:$O501))),const_zero)</f>
        <v>5000000</v>
      </c>
      <c r="Q501" s="5" t="n">
        <f aca="false">MAX(const_zero,$A501-SUM($J501:$P501))</f>
        <v>3565000000</v>
      </c>
      <c r="R501" s="9" t="n">
        <f aca="false">common_rsa_total+'Pro-Forma'!$B$10+'Pro-Forma'!$B$11+IF($C501=const_one,'Pro-Forma'!$B$5,const_zero)+IF($D501=const_one,'Pro-Forma'!$F$27,const_zero)+IF($E501=const_one,'Pro-Forma'!$F$26,const_zero)+IF($F501=const_one,'Pro-Forma'!$F$25,const_zero)+IF($G501=const_one,'Pro-Forma'!$F$24,const_zero)+IF($H501=const_one,'Pro-Forma'!$F$23,const_zero)+IF($I501=const_one,'Pro-Forma'!$F$22,const_zero)</f>
        <v>19680512.8289884</v>
      </c>
      <c r="S501" s="23" t="b">
        <f aca="false">IF($R501&gt;const_zero,--($Q501&gt;option_strike_usd*$R501),const_zero)</f>
        <v>1</v>
      </c>
      <c r="T501" s="7" t="n">
        <f aca="false">IF($R501&gt;const_zero,IF($S501=const_one,($Q501+option_strike_usd*pre_f_options_issued)/($R501+pre_f_options_issued),$Q501/$R501),const_zero)</f>
        <v>160.839383088453</v>
      </c>
      <c r="U501" s="5" t="n">
        <f aca="false">IF($C501=const_one,'Pro-Forma'!$B$5*$T501,const_zero)</f>
        <v>0</v>
      </c>
      <c r="V501" s="5" t="n">
        <f aca="false">IF($D501=const_one,'Pro-Forma'!$F$27*$T501,const_zero)</f>
        <v>0</v>
      </c>
      <c r="W501" s="5" t="n">
        <f aca="false">IF($E501=const_one,'Pro-Forma'!$F$26*$T501,const_zero)</f>
        <v>0</v>
      </c>
      <c r="X501" s="5" t="n">
        <f aca="false">IF($F501=const_one,'Pro-Forma'!$F$25*$T501,const_zero)</f>
        <v>386014519.412287</v>
      </c>
      <c r="Y501" s="5" t="n">
        <f aca="false">IF($G501=const_one,'Pro-Forma'!$F$24*$T501,const_zero)</f>
        <v>482518149.265358</v>
      </c>
      <c r="Z501" s="5" t="n">
        <f aca="false">IF($H501=const_one,'Pro-Forma'!$F$23*$T501,const_zero)</f>
        <v>804196915.442264</v>
      </c>
      <c r="AA501" s="5" t="n">
        <f aca="false">IF($I501=const_one,'Pro-Forma'!$F$22*$T501,const_zero)</f>
        <v>0</v>
      </c>
      <c r="AB501" s="5" t="n">
        <f aca="false">('Pro-Forma'!$B$10+'Pro-Forma'!$B$11)*$T501</f>
        <v>45117510.3628854</v>
      </c>
      <c r="AC501" s="5" t="n">
        <f aca="false">common_rsa_total*$T501</f>
        <v>1447554447.79607</v>
      </c>
      <c r="AD501" s="5" t="n">
        <f aca="false">IF($S501=const_one,pre_f_options_issued*($T501-option_strike_usd),const_zero)</f>
        <v>399598457.721132</v>
      </c>
      <c r="AE501" s="5" t="n">
        <f aca="false">J501+U501</f>
        <v>30000000</v>
      </c>
      <c r="AF501" s="5" t="n">
        <f aca="false">K501+V501</f>
        <v>300000000</v>
      </c>
      <c r="AG501" s="5" t="n">
        <f aca="false">L501+W501</f>
        <v>100000000</v>
      </c>
      <c r="AH501" s="5" t="n">
        <f aca="false">M501+X501</f>
        <v>386014519.412287</v>
      </c>
      <c r="AI501" s="5" t="n">
        <f aca="false">N501+Y501</f>
        <v>482518149.265358</v>
      </c>
      <c r="AJ501" s="5" t="n">
        <f aca="false">O501+Z501</f>
        <v>804196915.442264</v>
      </c>
      <c r="AK501" s="5" t="n">
        <f aca="false">P501+AA501</f>
        <v>5000000</v>
      </c>
      <c r="AL501" s="5" t="n">
        <f aca="false">INDEX($AE$445:$AE$572,$B501-$C501*1+const_one)</f>
        <v>30000000</v>
      </c>
      <c r="AM501" s="5" t="n">
        <f aca="false">INDEX($AF$445:$AF$572,$B501-$D501*2+const_one)</f>
        <v>300000000</v>
      </c>
      <c r="AN501" s="5" t="n">
        <f aca="false">INDEX($AG$445:$AG$572,$B501-$E501*4+const_one)</f>
        <v>100000000</v>
      </c>
      <c r="AO501" s="5" t="n">
        <f aca="false">INDEX($AH$445:$AH$572,$B501-$F501*8+const_one)</f>
        <v>60000000</v>
      </c>
      <c r="AP501" s="5" t="n">
        <f aca="false">INDEX($AI$445:$AI$572,$B501-$G501*16+const_one)</f>
        <v>30000000</v>
      </c>
      <c r="AQ501" s="5" t="n">
        <f aca="false">INDEX($AJ$445:$AJ$572,$B501-$H501*32+const_one)</f>
        <v>15000000</v>
      </c>
      <c r="AR501" s="5" t="n">
        <f aca="false">INDEX($AK$445:$AK$572,$B501-$I501*64+const_one)</f>
        <v>5000000</v>
      </c>
      <c r="AS501" s="5" t="n">
        <f aca="false">INDEX($AE$445:$AE$572,$B501+(const_one-$C501)*1+const_one)</f>
        <v>124823710.856458</v>
      </c>
      <c r="AT501" s="5" t="n">
        <f aca="false">INDEX($AF$445:$AF$572,$B501+(const_one-$D501)*2+const_one)</f>
        <v>837774810.761745</v>
      </c>
      <c r="AU501" s="5" t="n">
        <f aca="false">INDEX($AG$445:$AG$572,$B501+(const_one-$E501)*4+const_one)</f>
        <v>265874496.532734</v>
      </c>
      <c r="AV501" s="5" t="n">
        <f aca="false">INDEX($AH$445:$AH$572,$B501+(const_one-$F501)*8+const_one)</f>
        <v>386014519.412287</v>
      </c>
      <c r="AW501" s="5" t="n">
        <f aca="false">INDEX($AI$445:$AI$572,$B501+(const_one-$G501)*16+const_one)</f>
        <v>482518149.265358</v>
      </c>
      <c r="AX501" s="5" t="n">
        <f aca="false">INDEX($AJ$445:$AJ$572,$B501+(const_one-$H501)*32+const_one)</f>
        <v>804196915.442264</v>
      </c>
      <c r="AY501" s="5" t="n">
        <f aca="false">INDEX($AK$445:$AK$572,$B501+(const_one-$I501)*64+const_one)</f>
        <v>657180389.214343</v>
      </c>
      <c r="AZ501" s="5" t="n">
        <f aca="false">--($C501=--(AS501&gt;AL501))</f>
        <v>0</v>
      </c>
      <c r="BA501" s="5" t="n">
        <f aca="false">--($D501=--(AT501&gt;AM501))</f>
        <v>0</v>
      </c>
      <c r="BB501" s="5" t="n">
        <f aca="false">--($E501=--(AU501&gt;AN501))</f>
        <v>0</v>
      </c>
      <c r="BC501" s="5" t="n">
        <f aca="false">--($F501=--(AV501&gt;AO501))</f>
        <v>1</v>
      </c>
      <c r="BD501" s="5" t="n">
        <f aca="false">--($G501=--(AW501&gt;AP501))</f>
        <v>1</v>
      </c>
      <c r="BE501" s="5" t="n">
        <f aca="false">--($H501=--(AX501&gt;AQ501))</f>
        <v>1</v>
      </c>
      <c r="BF501" s="5" t="n">
        <f aca="false">--($I501=--(AY501&gt;AR501))</f>
        <v>0</v>
      </c>
      <c r="BG501" s="5" t="n">
        <f aca="false">SUM(AZ501:BF501)</f>
        <v>3</v>
      </c>
      <c r="BH501" s="5" t="n">
        <f aca="false">SUM(AE501:AK501)+AB501+AC501+AD501</f>
        <v>4000000000</v>
      </c>
    </row>
    <row r="502" customFormat="false" ht="15" hidden="true" customHeight="false" outlineLevel="0" collapsed="false">
      <c r="A502" s="5" t="n">
        <f aca="false">exit_value_4_usd</f>
        <v>4000000000</v>
      </c>
      <c r="B502" s="2" t="n">
        <f aca="false">ROW()-ROW($B$445)</f>
        <v>57</v>
      </c>
      <c r="C502" s="2" t="n">
        <f aca="false">MOD(QUOTIENT($B502,1),2)</f>
        <v>1</v>
      </c>
      <c r="D502" s="2" t="n">
        <f aca="false">MOD(QUOTIENT($B502,2),2)</f>
        <v>0</v>
      </c>
      <c r="E502" s="2" t="n">
        <f aca="false">MOD(QUOTIENT($B502,4),2)</f>
        <v>0</v>
      </c>
      <c r="F502" s="2" t="n">
        <f aca="false">MOD(QUOTIENT($B502,8),2)</f>
        <v>1</v>
      </c>
      <c r="G502" s="2" t="n">
        <f aca="false">MOD(QUOTIENT($B502,16),2)</f>
        <v>1</v>
      </c>
      <c r="H502" s="2" t="n">
        <f aca="false">MOD(QUOTIENT($B502,32),2)</f>
        <v>1</v>
      </c>
      <c r="I502" s="2" t="n">
        <f aca="false">MOD(QUOTIENT($B502,64),2)</f>
        <v>0</v>
      </c>
      <c r="J502" s="5" t="n">
        <f aca="false">IF($C502=const_zero,MIN(class_series_f_invested_usd,MAX(const_zero,$A502)),const_zero)</f>
        <v>0</v>
      </c>
      <c r="K502" s="5" t="n">
        <f aca="false">IF($D502=const_zero,MIN(class_series_e_invested_usd,MAX(const_zero,$A502-SUM($J502:$J502))),const_zero)</f>
        <v>300000000</v>
      </c>
      <c r="L502" s="5" t="n">
        <f aca="false">IF($E502=const_zero,MIN(class_series_d_invested_usd,MAX(const_zero,$A502-SUM($J502:$K502))),const_zero)</f>
        <v>100000000</v>
      </c>
      <c r="M502" s="5" t="n">
        <f aca="false">IF($F502=const_zero,MIN(class_series_c_invested_usd,MAX(const_zero,$A502-SUM($J502:$L502))),const_zero)</f>
        <v>0</v>
      </c>
      <c r="N502" s="5" t="n">
        <f aca="false">IF($G502=const_zero,MIN(class_series_b_invested_usd,MAX(const_zero,$A502-SUM($J502:$M502))),const_zero)</f>
        <v>0</v>
      </c>
      <c r="O502" s="5" t="n">
        <f aca="false">IF($H502=const_zero,MIN(class_series_a_invested_usd,MAX(const_zero,$A502-SUM($J502:$N502))),const_zero)</f>
        <v>0</v>
      </c>
      <c r="P502" s="5" t="n">
        <f aca="false">IF($I502=const_zero,MIN(class_seed_invested_usd,MAX(const_zero,$A502-SUM($J502:$O502))),const_zero)</f>
        <v>5000000</v>
      </c>
      <c r="Q502" s="5" t="n">
        <f aca="false">MAX(const_zero,$A502-SUM($J502:$P502))</f>
        <v>3595000000</v>
      </c>
      <c r="R502" s="9" t="n">
        <f aca="false">common_rsa_total+'Pro-Forma'!$B$10+'Pro-Forma'!$B$11+IF($C502=const_one,'Pro-Forma'!$B$5,const_zero)+IF($D502=const_one,'Pro-Forma'!$F$27,const_zero)+IF($E502=const_one,'Pro-Forma'!$F$26,const_zero)+IF($F502=const_one,'Pro-Forma'!$F$25,const_zero)+IF($G502=const_one,'Pro-Forma'!$F$24,const_zero)+IF($H502=const_one,'Pro-Forma'!$F$23,const_zero)+IF($I502=const_one,'Pro-Forma'!$F$22,const_zero)</f>
        <v>20477780.8981917</v>
      </c>
      <c r="S502" s="23" t="b">
        <f aca="false">IF($R502&gt;const_zero,--($Q502&gt;option_strike_usd*$R502),const_zero)</f>
        <v>1</v>
      </c>
      <c r="T502" s="7" t="n">
        <f aca="false">IF($R502&gt;const_zero,IF($S502=const_one,($Q502+option_strike_usd*pre_f_options_issued)/($R502+pre_f_options_issued),$Q502/$R502),const_zero)</f>
        <v>156.564292084582</v>
      </c>
      <c r="U502" s="5" t="n">
        <f aca="false">IF($C502=const_one,'Pro-Forma'!$B$5*$T502,const_zero)</f>
        <v>124823710.856458</v>
      </c>
      <c r="V502" s="5" t="n">
        <f aca="false">IF($D502=const_one,'Pro-Forma'!$F$27*$T502,const_zero)</f>
        <v>0</v>
      </c>
      <c r="W502" s="5" t="n">
        <f aca="false">IF($E502=const_one,'Pro-Forma'!$F$26*$T502,const_zero)</f>
        <v>0</v>
      </c>
      <c r="X502" s="5" t="n">
        <f aca="false">IF($F502=const_one,'Pro-Forma'!$F$25*$T502,const_zero)</f>
        <v>375754301.002996</v>
      </c>
      <c r="Y502" s="5" t="n">
        <f aca="false">IF($G502=const_one,'Pro-Forma'!$F$24*$T502,const_zero)</f>
        <v>469692876.253745</v>
      </c>
      <c r="Z502" s="5" t="n">
        <f aca="false">IF($H502=const_one,'Pro-Forma'!$F$23*$T502,const_zero)</f>
        <v>782821460.422908</v>
      </c>
      <c r="AA502" s="5" t="n">
        <f aca="false">IF($I502=const_one,'Pro-Forma'!$F$22*$T502,const_zero)</f>
        <v>0</v>
      </c>
      <c r="AB502" s="5" t="n">
        <f aca="false">('Pro-Forma'!$B$10+'Pro-Forma'!$B$11)*$T502</f>
        <v>43918292.4912068</v>
      </c>
      <c r="AC502" s="5" t="n">
        <f aca="false">common_rsa_total*$T502</f>
        <v>1409078628.76123</v>
      </c>
      <c r="AD502" s="5" t="n">
        <f aca="false">IF($S502=const_one,pre_f_options_issued*($T502-option_strike_usd),const_zero)</f>
        <v>388910730.211454</v>
      </c>
      <c r="AE502" s="5" t="n">
        <f aca="false">J502+U502</f>
        <v>124823710.856458</v>
      </c>
      <c r="AF502" s="5" t="n">
        <f aca="false">K502+V502</f>
        <v>300000000</v>
      </c>
      <c r="AG502" s="5" t="n">
        <f aca="false">L502+W502</f>
        <v>100000000</v>
      </c>
      <c r="AH502" s="5" t="n">
        <f aca="false">M502+X502</f>
        <v>375754301.002996</v>
      </c>
      <c r="AI502" s="5" t="n">
        <f aca="false">N502+Y502</f>
        <v>469692876.253745</v>
      </c>
      <c r="AJ502" s="5" t="n">
        <f aca="false">O502+Z502</f>
        <v>782821460.422908</v>
      </c>
      <c r="AK502" s="5" t="n">
        <f aca="false">P502+AA502</f>
        <v>5000000</v>
      </c>
      <c r="AL502" s="5" t="n">
        <f aca="false">INDEX($AE$445:$AE$572,$B502-$C502*1+const_one)</f>
        <v>30000000</v>
      </c>
      <c r="AM502" s="5" t="n">
        <f aca="false">INDEX($AF$445:$AF$572,$B502-$D502*2+const_one)</f>
        <v>300000000</v>
      </c>
      <c r="AN502" s="5" t="n">
        <f aca="false">INDEX($AG$445:$AG$572,$B502-$E502*4+const_one)</f>
        <v>100000000</v>
      </c>
      <c r="AO502" s="5" t="n">
        <f aca="false">INDEX($AH$445:$AH$572,$B502-$F502*8+const_one)</f>
        <v>60000000</v>
      </c>
      <c r="AP502" s="5" t="n">
        <f aca="false">INDEX($AI$445:$AI$572,$B502-$G502*16+const_one)</f>
        <v>30000000</v>
      </c>
      <c r="AQ502" s="5" t="n">
        <f aca="false">INDEX($AJ$445:$AJ$572,$B502-$H502*32+const_one)</f>
        <v>15000000</v>
      </c>
      <c r="AR502" s="5" t="n">
        <f aca="false">INDEX($AK$445:$AK$572,$B502-$I502*64+const_one)</f>
        <v>5000000</v>
      </c>
      <c r="AS502" s="5" t="n">
        <f aca="false">INDEX($AE$445:$AE$572,$B502+(const_one-$C502)*1+const_one)</f>
        <v>124823710.856458</v>
      </c>
      <c r="AT502" s="5" t="n">
        <f aca="false">INDEX($AF$445:$AF$572,$B502+(const_one-$D502)*2+const_one)</f>
        <v>821151204.029547</v>
      </c>
      <c r="AU502" s="5" t="n">
        <f aca="false">INDEX($AG$445:$AG$572,$B502+(const_one-$E502)*4+const_one)</f>
        <v>259401229.260342</v>
      </c>
      <c r="AV502" s="5" t="n">
        <f aca="false">INDEX($AH$445:$AH$572,$B502+(const_one-$F502)*8+const_one)</f>
        <v>375754301.002996</v>
      </c>
      <c r="AW502" s="5" t="n">
        <f aca="false">INDEX($AI$445:$AI$572,$B502+(const_one-$G502)*16+const_one)</f>
        <v>469692876.253745</v>
      </c>
      <c r="AX502" s="5" t="n">
        <f aca="false">INDEX($AJ$445:$AJ$572,$B502+(const_one-$H502)*32+const_one)</f>
        <v>782821460.422908</v>
      </c>
      <c r="AY502" s="5" t="n">
        <f aca="false">INDEX($AK$445:$AK$572,$B502+(const_one-$I502)*64+const_one)</f>
        <v>643814463.539681</v>
      </c>
      <c r="AZ502" s="5" t="n">
        <f aca="false">--($C502=--(AS502&gt;AL502))</f>
        <v>1</v>
      </c>
      <c r="BA502" s="5" t="n">
        <f aca="false">--($D502=--(AT502&gt;AM502))</f>
        <v>0</v>
      </c>
      <c r="BB502" s="5" t="n">
        <f aca="false">--($E502=--(AU502&gt;AN502))</f>
        <v>0</v>
      </c>
      <c r="BC502" s="5" t="n">
        <f aca="false">--($F502=--(AV502&gt;AO502))</f>
        <v>1</v>
      </c>
      <c r="BD502" s="5" t="n">
        <f aca="false">--($G502=--(AW502&gt;AP502))</f>
        <v>1</v>
      </c>
      <c r="BE502" s="5" t="n">
        <f aca="false">--($H502=--(AX502&gt;AQ502))</f>
        <v>1</v>
      </c>
      <c r="BF502" s="5" t="n">
        <f aca="false">--($I502=--(AY502&gt;AR502))</f>
        <v>0</v>
      </c>
      <c r="BG502" s="5" t="n">
        <f aca="false">SUM(AZ502:BF502)</f>
        <v>4</v>
      </c>
      <c r="BH502" s="5" t="n">
        <f aca="false">SUM(AE502:AK502)+AB502+AC502+AD502</f>
        <v>4000000000</v>
      </c>
    </row>
    <row r="503" customFormat="false" ht="15" hidden="true" customHeight="false" outlineLevel="0" collapsed="false">
      <c r="A503" s="5" t="n">
        <f aca="false">exit_value_4_usd</f>
        <v>4000000000</v>
      </c>
      <c r="B503" s="2" t="n">
        <f aca="false">ROW()-ROW($B$445)</f>
        <v>58</v>
      </c>
      <c r="C503" s="2" t="n">
        <f aca="false">MOD(QUOTIENT($B503,1),2)</f>
        <v>0</v>
      </c>
      <c r="D503" s="2" t="n">
        <f aca="false">MOD(QUOTIENT($B503,2),2)</f>
        <v>1</v>
      </c>
      <c r="E503" s="2" t="n">
        <f aca="false">MOD(QUOTIENT($B503,4),2)</f>
        <v>0</v>
      </c>
      <c r="F503" s="2" t="n">
        <f aca="false">MOD(QUOTIENT($B503,8),2)</f>
        <v>1</v>
      </c>
      <c r="G503" s="2" t="n">
        <f aca="false">MOD(QUOTIENT($B503,16),2)</f>
        <v>1</v>
      </c>
      <c r="H503" s="2" t="n">
        <f aca="false">MOD(QUOTIENT($B503,32),2)</f>
        <v>1</v>
      </c>
      <c r="I503" s="2" t="n">
        <f aca="false">MOD(QUOTIENT($B503,64),2)</f>
        <v>0</v>
      </c>
      <c r="J503" s="5" t="n">
        <f aca="false">IF($C503=const_zero,MIN(class_series_f_invested_usd,MAX(const_zero,$A503)),const_zero)</f>
        <v>30000000</v>
      </c>
      <c r="K503" s="5" t="n">
        <f aca="false">IF($D503=const_zero,MIN(class_series_e_invested_usd,MAX(const_zero,$A503-SUM($J503:$J503))),const_zero)</f>
        <v>0</v>
      </c>
      <c r="L503" s="5" t="n">
        <f aca="false">IF($E503=const_zero,MIN(class_series_d_invested_usd,MAX(const_zero,$A503-SUM($J503:$K503))),const_zero)</f>
        <v>100000000</v>
      </c>
      <c r="M503" s="5" t="n">
        <f aca="false">IF($F503=const_zero,MIN(class_series_c_invested_usd,MAX(const_zero,$A503-SUM($J503:$L503))),const_zero)</f>
        <v>0</v>
      </c>
      <c r="N503" s="5" t="n">
        <f aca="false">IF($G503=const_zero,MIN(class_series_b_invested_usd,MAX(const_zero,$A503-SUM($J503:$M503))),const_zero)</f>
        <v>0</v>
      </c>
      <c r="O503" s="5" t="n">
        <f aca="false">IF($H503=const_zero,MIN(class_series_a_invested_usd,MAX(const_zero,$A503-SUM($J503:$N503))),const_zero)</f>
        <v>0</v>
      </c>
      <c r="P503" s="5" t="n">
        <f aca="false">IF($I503=const_zero,MIN(class_seed_invested_usd,MAX(const_zero,$A503-SUM($J503:$O503))),const_zero)</f>
        <v>5000000</v>
      </c>
      <c r="Q503" s="5" t="n">
        <f aca="false">MAX(const_zero,$A503-SUM($J503:$P503))</f>
        <v>3865000000</v>
      </c>
      <c r="R503" s="9" t="n">
        <f aca="false">common_rsa_total+'Pro-Forma'!$B$10+'Pro-Forma'!$B$11+IF($C503=const_one,'Pro-Forma'!$B$5,const_zero)+IF($D503=const_one,'Pro-Forma'!$F$27,const_zero)+IF($E503=const_one,'Pro-Forma'!$F$26,const_zero)+IF($F503=const_one,'Pro-Forma'!$F$25,const_zero)+IF($G503=const_one,'Pro-Forma'!$F$24,const_zero)+IF($H503=const_one,'Pro-Forma'!$F$23,const_zero)+IF($I503=const_one,'Pro-Forma'!$F$22,const_zero)</f>
        <v>25813833.1063222</v>
      </c>
      <c r="S503" s="23" t="b">
        <f aca="false">IF($R503&gt;const_zero,--($Q503&gt;option_strike_usd*$R503),const_zero)</f>
        <v>1</v>
      </c>
      <c r="T503" s="7" t="n">
        <f aca="false">IF($R503&gt;const_zero,IF($S503=const_one,($Q503+option_strike_usd*pre_f_options_issued)/($R503+pre_f_options_issued),$Q503/$R503),const_zero)</f>
        <v>136.594009913</v>
      </c>
      <c r="U503" s="5" t="n">
        <f aca="false">IF($C503=const_one,'Pro-Forma'!$B$5*$T503,const_zero)</f>
        <v>0</v>
      </c>
      <c r="V503" s="5" t="n">
        <f aca="false">IF($D503=const_one,'Pro-Forma'!$F$27*$T503,const_zero)</f>
        <v>837774810.761745</v>
      </c>
      <c r="W503" s="5" t="n">
        <f aca="false">IF($E503=const_one,'Pro-Forma'!$F$26*$T503,const_zero)</f>
        <v>0</v>
      </c>
      <c r="X503" s="5" t="n">
        <f aca="false">IF($F503=const_one,'Pro-Forma'!$F$25*$T503,const_zero)</f>
        <v>327825623.791199</v>
      </c>
      <c r="Y503" s="5" t="n">
        <f aca="false">IF($G503=const_one,'Pro-Forma'!$F$24*$T503,const_zero)</f>
        <v>409782029.738999</v>
      </c>
      <c r="Z503" s="5" t="n">
        <f aca="false">IF($H503=const_one,'Pro-Forma'!$F$23*$T503,const_zero)</f>
        <v>682970049.564999</v>
      </c>
      <c r="AA503" s="5" t="n">
        <f aca="false">IF($I503=const_one,'Pro-Forma'!$F$22*$T503,const_zero)</f>
        <v>0</v>
      </c>
      <c r="AB503" s="5" t="n">
        <f aca="false">('Pro-Forma'!$B$10+'Pro-Forma'!$B$11)*$T503</f>
        <v>38316372.1435605</v>
      </c>
      <c r="AC503" s="5" t="n">
        <f aca="false">common_rsa_total*$T503</f>
        <v>1229346089.217</v>
      </c>
      <c r="AD503" s="5" t="n">
        <f aca="false">IF($S503=const_one,pre_f_options_issued*($T503-option_strike_usd),const_zero)</f>
        <v>338985024.782499</v>
      </c>
      <c r="AE503" s="5" t="n">
        <f aca="false">J503+U503</f>
        <v>30000000</v>
      </c>
      <c r="AF503" s="5" t="n">
        <f aca="false">K503+V503</f>
        <v>837774810.761745</v>
      </c>
      <c r="AG503" s="5" t="n">
        <f aca="false">L503+W503</f>
        <v>100000000</v>
      </c>
      <c r="AH503" s="5" t="n">
        <f aca="false">M503+X503</f>
        <v>327825623.791199</v>
      </c>
      <c r="AI503" s="5" t="n">
        <f aca="false">N503+Y503</f>
        <v>409782029.738999</v>
      </c>
      <c r="AJ503" s="5" t="n">
        <f aca="false">O503+Z503</f>
        <v>682970049.564999</v>
      </c>
      <c r="AK503" s="5" t="n">
        <f aca="false">P503+AA503</f>
        <v>5000000</v>
      </c>
      <c r="AL503" s="5" t="n">
        <f aca="false">INDEX($AE$445:$AE$572,$B503-$C503*1+const_one)</f>
        <v>30000000</v>
      </c>
      <c r="AM503" s="5" t="n">
        <f aca="false">INDEX($AF$445:$AF$572,$B503-$D503*2+const_one)</f>
        <v>300000000</v>
      </c>
      <c r="AN503" s="5" t="n">
        <f aca="false">INDEX($AG$445:$AG$572,$B503-$E503*4+const_one)</f>
        <v>100000000</v>
      </c>
      <c r="AO503" s="5" t="n">
        <f aca="false">INDEX($AH$445:$AH$572,$B503-$F503*8+const_one)</f>
        <v>60000000</v>
      </c>
      <c r="AP503" s="5" t="n">
        <f aca="false">INDEX($AI$445:$AI$572,$B503-$G503*16+const_one)</f>
        <v>30000000</v>
      </c>
      <c r="AQ503" s="5" t="n">
        <f aca="false">INDEX($AJ$445:$AJ$572,$B503-$H503*32+const_one)</f>
        <v>15000000</v>
      </c>
      <c r="AR503" s="5" t="n">
        <f aca="false">INDEX($AK$445:$AK$572,$B503-$I503*64+const_one)</f>
        <v>5000000</v>
      </c>
      <c r="AS503" s="5" t="n">
        <f aca="false">INDEX($AE$445:$AE$572,$B503+(const_one-$C503)*1+const_one)</f>
        <v>106741145.962982</v>
      </c>
      <c r="AT503" s="5" t="n">
        <f aca="false">INDEX($AF$445:$AF$572,$B503+(const_one-$D503)*2+const_one)</f>
        <v>837774810.761745</v>
      </c>
      <c r="AU503" s="5" t="n">
        <f aca="false">INDEX($AG$445:$AG$572,$B503+(const_one-$E503)*4+const_one)</f>
        <v>228913065.236847</v>
      </c>
      <c r="AV503" s="5" t="n">
        <f aca="false">INDEX($AH$445:$AH$572,$B503+(const_one-$F503)*8+const_one)</f>
        <v>327825623.791199</v>
      </c>
      <c r="AW503" s="5" t="n">
        <f aca="false">INDEX($AI$445:$AI$572,$B503+(const_one-$G503)*16+const_one)</f>
        <v>409782029.738999</v>
      </c>
      <c r="AX503" s="5" t="n">
        <f aca="false">INDEX($AJ$445:$AJ$572,$B503+(const_one-$H503)*32+const_one)</f>
        <v>682970049.564999</v>
      </c>
      <c r="AY503" s="5" t="n">
        <f aca="false">INDEX($AK$445:$AK$572,$B503+(const_one-$I503)*64+const_one)</f>
        <v>581215014.741892</v>
      </c>
      <c r="AZ503" s="5" t="n">
        <f aca="false">--($C503=--(AS503&gt;AL503))</f>
        <v>0</v>
      </c>
      <c r="BA503" s="5" t="n">
        <f aca="false">--($D503=--(AT503&gt;AM503))</f>
        <v>1</v>
      </c>
      <c r="BB503" s="5" t="n">
        <f aca="false">--($E503=--(AU503&gt;AN503))</f>
        <v>0</v>
      </c>
      <c r="BC503" s="5" t="n">
        <f aca="false">--($F503=--(AV503&gt;AO503))</f>
        <v>1</v>
      </c>
      <c r="BD503" s="5" t="n">
        <f aca="false">--($G503=--(AW503&gt;AP503))</f>
        <v>1</v>
      </c>
      <c r="BE503" s="5" t="n">
        <f aca="false">--($H503=--(AX503&gt;AQ503))</f>
        <v>1</v>
      </c>
      <c r="BF503" s="5" t="n">
        <f aca="false">--($I503=--(AY503&gt;AR503))</f>
        <v>0</v>
      </c>
      <c r="BG503" s="5" t="n">
        <f aca="false">SUM(AZ503:BF503)</f>
        <v>4</v>
      </c>
      <c r="BH503" s="5" t="n">
        <f aca="false">SUM(AE503:AK503)+AB503+AC503+AD503</f>
        <v>4000000000</v>
      </c>
    </row>
    <row r="504" customFormat="false" ht="15" hidden="true" customHeight="false" outlineLevel="0" collapsed="false">
      <c r="A504" s="5" t="n">
        <f aca="false">exit_value_4_usd</f>
        <v>4000000000</v>
      </c>
      <c r="B504" s="2" t="n">
        <f aca="false">ROW()-ROW($B$445)</f>
        <v>59</v>
      </c>
      <c r="C504" s="2" t="n">
        <f aca="false">MOD(QUOTIENT($B504,1),2)</f>
        <v>1</v>
      </c>
      <c r="D504" s="2" t="n">
        <f aca="false">MOD(QUOTIENT($B504,2),2)</f>
        <v>1</v>
      </c>
      <c r="E504" s="2" t="n">
        <f aca="false">MOD(QUOTIENT($B504,4),2)</f>
        <v>0</v>
      </c>
      <c r="F504" s="2" t="n">
        <f aca="false">MOD(QUOTIENT($B504,8),2)</f>
        <v>1</v>
      </c>
      <c r="G504" s="2" t="n">
        <f aca="false">MOD(QUOTIENT($B504,16),2)</f>
        <v>1</v>
      </c>
      <c r="H504" s="2" t="n">
        <f aca="false">MOD(QUOTIENT($B504,32),2)</f>
        <v>1</v>
      </c>
      <c r="I504" s="2" t="n">
        <f aca="false">MOD(QUOTIENT($B504,64),2)</f>
        <v>0</v>
      </c>
      <c r="J504" s="5" t="n">
        <f aca="false">IF($C504=const_zero,MIN(class_series_f_invested_usd,MAX(const_zero,$A504)),const_zero)</f>
        <v>0</v>
      </c>
      <c r="K504" s="5" t="n">
        <f aca="false">IF($D504=const_zero,MIN(class_series_e_invested_usd,MAX(const_zero,$A504-SUM($J504:$J504))),const_zero)</f>
        <v>0</v>
      </c>
      <c r="L504" s="5" t="n">
        <f aca="false">IF($E504=const_zero,MIN(class_series_d_invested_usd,MAX(const_zero,$A504-SUM($J504:$K504))),const_zero)</f>
        <v>100000000</v>
      </c>
      <c r="M504" s="5" t="n">
        <f aca="false">IF($F504=const_zero,MIN(class_series_c_invested_usd,MAX(const_zero,$A504-SUM($J504:$L504))),const_zero)</f>
        <v>0</v>
      </c>
      <c r="N504" s="5" t="n">
        <f aca="false">IF($G504=const_zero,MIN(class_series_b_invested_usd,MAX(const_zero,$A504-SUM($J504:$M504))),const_zero)</f>
        <v>0</v>
      </c>
      <c r="O504" s="5" t="n">
        <f aca="false">IF($H504=const_zero,MIN(class_series_a_invested_usd,MAX(const_zero,$A504-SUM($J504:$N504))),const_zero)</f>
        <v>0</v>
      </c>
      <c r="P504" s="5" t="n">
        <f aca="false">IF($I504=const_zero,MIN(class_seed_invested_usd,MAX(const_zero,$A504-SUM($J504:$O504))),const_zero)</f>
        <v>5000000</v>
      </c>
      <c r="Q504" s="5" t="n">
        <f aca="false">MAX(const_zero,$A504-SUM($J504:$P504))</f>
        <v>3895000000</v>
      </c>
      <c r="R504" s="9" t="n">
        <f aca="false">common_rsa_total+'Pro-Forma'!$B$10+'Pro-Forma'!$B$11+IF($C504=const_one,'Pro-Forma'!$B$5,const_zero)+IF($D504=const_one,'Pro-Forma'!$F$27,const_zero)+IF($E504=const_one,'Pro-Forma'!$F$26,const_zero)+IF($F504=const_one,'Pro-Forma'!$F$25,const_zero)+IF($G504=const_one,'Pro-Forma'!$F$24,const_zero)+IF($H504=const_one,'Pro-Forma'!$F$23,const_zero)+IF($I504=const_one,'Pro-Forma'!$F$22,const_zero)</f>
        <v>26611101.1755256</v>
      </c>
      <c r="S504" s="23" t="b">
        <f aca="false">IF($R504&gt;const_zero,--($Q504&gt;option_strike_usd*$R504),const_zero)</f>
        <v>1</v>
      </c>
      <c r="T504" s="7" t="n">
        <f aca="false">IF($R504&gt;const_zero,IF($S504=const_one,($Q504+option_strike_usd*pre_f_options_issued)/($R504+pre_f_options_issued),$Q504/$R504),const_zero)</f>
        <v>133.883633480575</v>
      </c>
      <c r="U504" s="5" t="n">
        <f aca="false">IF($C504=const_one,'Pro-Forma'!$B$5*$T504,const_zero)</f>
        <v>106741145.962982</v>
      </c>
      <c r="V504" s="5" t="n">
        <f aca="false">IF($D504=const_one,'Pro-Forma'!$F$27*$T504,const_zero)</f>
        <v>821151204.029547</v>
      </c>
      <c r="W504" s="5" t="n">
        <f aca="false">IF($E504=const_one,'Pro-Forma'!$F$26*$T504,const_zero)</f>
        <v>0</v>
      </c>
      <c r="X504" s="5" t="n">
        <f aca="false">IF($F504=const_one,'Pro-Forma'!$F$25*$T504,const_zero)</f>
        <v>321320720.35338</v>
      </c>
      <c r="Y504" s="5" t="n">
        <f aca="false">IF($G504=const_one,'Pro-Forma'!$F$24*$T504,const_zero)</f>
        <v>401650900.441725</v>
      </c>
      <c r="Z504" s="5" t="n">
        <f aca="false">IF($H504=const_one,'Pro-Forma'!$F$23*$T504,const_zero)</f>
        <v>669418167.402875</v>
      </c>
      <c r="AA504" s="5" t="n">
        <f aca="false">IF($I504=const_one,'Pro-Forma'!$F$22*$T504,const_zero)</f>
        <v>0</v>
      </c>
      <c r="AB504" s="5" t="n">
        <f aca="false">('Pro-Forma'!$B$10+'Pro-Forma'!$B$11)*$T504</f>
        <v>37556076.7828776</v>
      </c>
      <c r="AC504" s="5" t="n">
        <f aca="false">common_rsa_total*$T504</f>
        <v>1204952701.32518</v>
      </c>
      <c r="AD504" s="5" t="n">
        <f aca="false">IF($S504=const_one,pre_f_options_issued*($T504-option_strike_usd),const_zero)</f>
        <v>332209083.701438</v>
      </c>
      <c r="AE504" s="5" t="n">
        <f aca="false">J504+U504</f>
        <v>106741145.962982</v>
      </c>
      <c r="AF504" s="5" t="n">
        <f aca="false">K504+V504</f>
        <v>821151204.029547</v>
      </c>
      <c r="AG504" s="5" t="n">
        <f aca="false">L504+W504</f>
        <v>100000000</v>
      </c>
      <c r="AH504" s="5" t="n">
        <f aca="false">M504+X504</f>
        <v>321320720.35338</v>
      </c>
      <c r="AI504" s="5" t="n">
        <f aca="false">N504+Y504</f>
        <v>401650900.441725</v>
      </c>
      <c r="AJ504" s="5" t="n">
        <f aca="false">O504+Z504</f>
        <v>669418167.402875</v>
      </c>
      <c r="AK504" s="5" t="n">
        <f aca="false">P504+AA504</f>
        <v>5000000</v>
      </c>
      <c r="AL504" s="5" t="n">
        <f aca="false">INDEX($AE$445:$AE$572,$B504-$C504*1+const_one)</f>
        <v>30000000</v>
      </c>
      <c r="AM504" s="5" t="n">
        <f aca="false">INDEX($AF$445:$AF$572,$B504-$D504*2+const_one)</f>
        <v>300000000</v>
      </c>
      <c r="AN504" s="5" t="n">
        <f aca="false">INDEX($AG$445:$AG$572,$B504-$E504*4+const_one)</f>
        <v>100000000</v>
      </c>
      <c r="AO504" s="5" t="n">
        <f aca="false">INDEX($AH$445:$AH$572,$B504-$F504*8+const_one)</f>
        <v>60000000</v>
      </c>
      <c r="AP504" s="5" t="n">
        <f aca="false">INDEX($AI$445:$AI$572,$B504-$G504*16+const_one)</f>
        <v>30000000</v>
      </c>
      <c r="AQ504" s="5" t="n">
        <f aca="false">INDEX($AJ$445:$AJ$572,$B504-$H504*32+const_one)</f>
        <v>15000000</v>
      </c>
      <c r="AR504" s="5" t="n">
        <f aca="false">INDEX($AK$445:$AK$572,$B504-$I504*64+const_one)</f>
        <v>5000000</v>
      </c>
      <c r="AS504" s="5" t="n">
        <f aca="false">INDEX($AE$445:$AE$572,$B504+(const_one-$C504)*1+const_one)</f>
        <v>106741145.962982</v>
      </c>
      <c r="AT504" s="5" t="n">
        <f aca="false">INDEX($AF$445:$AF$572,$B504+(const_one-$D504)*2+const_one)</f>
        <v>821151204.029547</v>
      </c>
      <c r="AU504" s="5" t="n">
        <f aca="false">INDEX($AG$445:$AG$572,$B504+(const_one-$E504)*4+const_one)</f>
        <v>224682344.417254</v>
      </c>
      <c r="AV504" s="5" t="n">
        <f aca="false">INDEX($AH$445:$AH$572,$B504+(const_one-$F504)*8+const_one)</f>
        <v>321320720.35338</v>
      </c>
      <c r="AW504" s="5" t="n">
        <f aca="false">INDEX($AI$445:$AI$572,$B504+(const_one-$G504)*16+const_one)</f>
        <v>401650900.441725</v>
      </c>
      <c r="AX504" s="5" t="n">
        <f aca="false">INDEX($AJ$445:$AJ$572,$B504+(const_one-$H504)*32+const_one)</f>
        <v>669418167.402875</v>
      </c>
      <c r="AY504" s="5" t="n">
        <f aca="false">INDEX($AK$445:$AK$572,$B504+(const_one-$I504)*64+const_one)</f>
        <v>572027853.911678</v>
      </c>
      <c r="AZ504" s="5" t="n">
        <f aca="false">--($C504=--(AS504&gt;AL504))</f>
        <v>1</v>
      </c>
      <c r="BA504" s="5" t="n">
        <f aca="false">--($D504=--(AT504&gt;AM504))</f>
        <v>1</v>
      </c>
      <c r="BB504" s="5" t="n">
        <f aca="false">--($E504=--(AU504&gt;AN504))</f>
        <v>0</v>
      </c>
      <c r="BC504" s="5" t="n">
        <f aca="false">--($F504=--(AV504&gt;AO504))</f>
        <v>1</v>
      </c>
      <c r="BD504" s="5" t="n">
        <f aca="false">--($G504=--(AW504&gt;AP504))</f>
        <v>1</v>
      </c>
      <c r="BE504" s="5" t="n">
        <f aca="false">--($H504=--(AX504&gt;AQ504))</f>
        <v>1</v>
      </c>
      <c r="BF504" s="5" t="n">
        <f aca="false">--($I504=--(AY504&gt;AR504))</f>
        <v>0</v>
      </c>
      <c r="BG504" s="5" t="n">
        <f aca="false">SUM(AZ504:BF504)</f>
        <v>5</v>
      </c>
      <c r="BH504" s="5" t="n">
        <f aca="false">SUM(AE504:AK504)+AB504+AC504+AD504</f>
        <v>4000000000</v>
      </c>
    </row>
    <row r="505" customFormat="false" ht="15" hidden="true" customHeight="false" outlineLevel="0" collapsed="false">
      <c r="A505" s="5" t="n">
        <f aca="false">exit_value_4_usd</f>
        <v>4000000000</v>
      </c>
      <c r="B505" s="2" t="n">
        <f aca="false">ROW()-ROW($B$445)</f>
        <v>60</v>
      </c>
      <c r="C505" s="2" t="n">
        <f aca="false">MOD(QUOTIENT($B505,1),2)</f>
        <v>0</v>
      </c>
      <c r="D505" s="2" t="n">
        <f aca="false">MOD(QUOTIENT($B505,2),2)</f>
        <v>0</v>
      </c>
      <c r="E505" s="2" t="n">
        <f aca="false">MOD(QUOTIENT($B505,4),2)</f>
        <v>1</v>
      </c>
      <c r="F505" s="2" t="n">
        <f aca="false">MOD(QUOTIENT($B505,8),2)</f>
        <v>1</v>
      </c>
      <c r="G505" s="2" t="n">
        <f aca="false">MOD(QUOTIENT($B505,16),2)</f>
        <v>1</v>
      </c>
      <c r="H505" s="2" t="n">
        <f aca="false">MOD(QUOTIENT($B505,32),2)</f>
        <v>1</v>
      </c>
      <c r="I505" s="2" t="n">
        <f aca="false">MOD(QUOTIENT($B505,64),2)</f>
        <v>0</v>
      </c>
      <c r="J505" s="5" t="n">
        <f aca="false">IF($C505=const_zero,MIN(class_series_f_invested_usd,MAX(const_zero,$A505)),const_zero)</f>
        <v>30000000</v>
      </c>
      <c r="K505" s="5" t="n">
        <f aca="false">IF($D505=const_zero,MIN(class_series_e_invested_usd,MAX(const_zero,$A505-SUM($J505:$J505))),const_zero)</f>
        <v>300000000</v>
      </c>
      <c r="L505" s="5" t="n">
        <f aca="false">IF($E505=const_zero,MIN(class_series_d_invested_usd,MAX(const_zero,$A505-SUM($J505:$K505))),const_zero)</f>
        <v>0</v>
      </c>
      <c r="M505" s="5" t="n">
        <f aca="false">IF($F505=const_zero,MIN(class_series_c_invested_usd,MAX(const_zero,$A505-SUM($J505:$L505))),const_zero)</f>
        <v>0</v>
      </c>
      <c r="N505" s="5" t="n">
        <f aca="false">IF($G505=const_zero,MIN(class_series_b_invested_usd,MAX(const_zero,$A505-SUM($J505:$M505))),const_zero)</f>
        <v>0</v>
      </c>
      <c r="O505" s="5" t="n">
        <f aca="false">IF($H505=const_zero,MIN(class_series_a_invested_usd,MAX(const_zero,$A505-SUM($J505:$N505))),const_zero)</f>
        <v>0</v>
      </c>
      <c r="P505" s="5" t="n">
        <f aca="false">IF($I505=const_zero,MIN(class_seed_invested_usd,MAX(const_zero,$A505-SUM($J505:$O505))),const_zero)</f>
        <v>5000000</v>
      </c>
      <c r="Q505" s="5" t="n">
        <f aca="false">MAX(const_zero,$A505-SUM($J505:$P505))</f>
        <v>3665000000</v>
      </c>
      <c r="R505" s="9" t="n">
        <f aca="false">common_rsa_total+'Pro-Forma'!$B$10+'Pro-Forma'!$B$11+IF($C505=const_one,'Pro-Forma'!$B$5,const_zero)+IF($D505=const_one,'Pro-Forma'!$F$27,const_zero)+IF($E505=const_one,'Pro-Forma'!$F$26,const_zero)+IF($F505=const_one,'Pro-Forma'!$F$25,const_zero)+IF($G505=const_one,'Pro-Forma'!$F$24,const_zero)+IF($H505=const_one,'Pro-Forma'!$F$23,const_zero)+IF($I505=const_one,'Pro-Forma'!$F$22,const_zero)</f>
        <v>21414164.1892672</v>
      </c>
      <c r="S505" s="23" t="b">
        <f aca="false">IF($R505&gt;const_zero,--($Q505&gt;option_strike_usd*$R505),const_zero)</f>
        <v>1</v>
      </c>
      <c r="T505" s="7" t="n">
        <f aca="false">IF($R505&gt;const_zero,IF($S505=const_one,($Q505+option_strike_usd*pre_f_options_issued)/($R505+pre_f_options_issued),$Q505/$R505),const_zero)</f>
        <v>153.360994387</v>
      </c>
      <c r="U505" s="5" t="n">
        <f aca="false">IF($C505=const_one,'Pro-Forma'!$B$5*$T505,const_zero)</f>
        <v>0</v>
      </c>
      <c r="V505" s="5" t="n">
        <f aca="false">IF($D505=const_one,'Pro-Forma'!$F$27*$T505,const_zero)</f>
        <v>0</v>
      </c>
      <c r="W505" s="5" t="n">
        <f aca="false">IF($E505=const_one,'Pro-Forma'!$F$26*$T505,const_zero)</f>
        <v>265874496.532734</v>
      </c>
      <c r="X505" s="5" t="n">
        <f aca="false">IF($F505=const_one,'Pro-Forma'!$F$25*$T505,const_zero)</f>
        <v>368066386.5288</v>
      </c>
      <c r="Y505" s="5" t="n">
        <f aca="false">IF($G505=const_one,'Pro-Forma'!$F$24*$T505,const_zero)</f>
        <v>460082983.161</v>
      </c>
      <c r="Z505" s="5" t="n">
        <f aca="false">IF($H505=const_one,'Pro-Forma'!$F$23*$T505,const_zero)</f>
        <v>766804971.935</v>
      </c>
      <c r="AA505" s="5" t="n">
        <f aca="false">IF($I505=const_one,'Pro-Forma'!$F$22*$T505,const_zero)</f>
        <v>0</v>
      </c>
      <c r="AB505" s="5" t="n">
        <f aca="false">('Pro-Forma'!$B$10+'Pro-Forma'!$B$11)*$T505</f>
        <v>43019726.3919663</v>
      </c>
      <c r="AC505" s="5" t="n">
        <f aca="false">common_rsa_total*$T505</f>
        <v>1380248949.483</v>
      </c>
      <c r="AD505" s="5" t="n">
        <f aca="false">IF($S505=const_one,pre_f_options_issued*($T505-option_strike_usd),const_zero)</f>
        <v>380902485.9675</v>
      </c>
      <c r="AE505" s="5" t="n">
        <f aca="false">J505+U505</f>
        <v>30000000</v>
      </c>
      <c r="AF505" s="5" t="n">
        <f aca="false">K505+V505</f>
        <v>300000000</v>
      </c>
      <c r="AG505" s="5" t="n">
        <f aca="false">L505+W505</f>
        <v>265874496.532734</v>
      </c>
      <c r="AH505" s="5" t="n">
        <f aca="false">M505+X505</f>
        <v>368066386.5288</v>
      </c>
      <c r="AI505" s="5" t="n">
        <f aca="false">N505+Y505</f>
        <v>460082983.161</v>
      </c>
      <c r="AJ505" s="5" t="n">
        <f aca="false">O505+Z505</f>
        <v>766804971.935</v>
      </c>
      <c r="AK505" s="5" t="n">
        <f aca="false">P505+AA505</f>
        <v>5000000</v>
      </c>
      <c r="AL505" s="5" t="n">
        <f aca="false">INDEX($AE$445:$AE$572,$B505-$C505*1+const_one)</f>
        <v>30000000</v>
      </c>
      <c r="AM505" s="5" t="n">
        <f aca="false">INDEX($AF$445:$AF$572,$B505-$D505*2+const_one)</f>
        <v>300000000</v>
      </c>
      <c r="AN505" s="5" t="n">
        <f aca="false">INDEX($AG$445:$AG$572,$B505-$E505*4+const_one)</f>
        <v>100000000</v>
      </c>
      <c r="AO505" s="5" t="n">
        <f aca="false">INDEX($AH$445:$AH$572,$B505-$F505*8+const_one)</f>
        <v>60000000</v>
      </c>
      <c r="AP505" s="5" t="n">
        <f aca="false">INDEX($AI$445:$AI$572,$B505-$G505*16+const_one)</f>
        <v>30000000</v>
      </c>
      <c r="AQ505" s="5" t="n">
        <f aca="false">INDEX($AJ$445:$AJ$572,$B505-$H505*32+const_one)</f>
        <v>15000000</v>
      </c>
      <c r="AR505" s="5" t="n">
        <f aca="false">INDEX($AK$445:$AK$572,$B505-$I505*64+const_one)</f>
        <v>5000000</v>
      </c>
      <c r="AS505" s="5" t="n">
        <f aca="false">INDEX($AE$445:$AE$572,$B505+(const_one-$C505)*1+const_one)</f>
        <v>119292910.869979</v>
      </c>
      <c r="AT505" s="5" t="n">
        <f aca="false">INDEX($AF$445:$AF$572,$B505+(const_one-$D505)*2+const_one)</f>
        <v>809849763.875251</v>
      </c>
      <c r="AU505" s="5" t="n">
        <f aca="false">INDEX($AG$445:$AG$572,$B505+(const_one-$E505)*4+const_one)</f>
        <v>265874496.532734</v>
      </c>
      <c r="AV505" s="5" t="n">
        <f aca="false">INDEX($AH$445:$AH$572,$B505+(const_one-$F505)*8+const_one)</f>
        <v>368066386.5288</v>
      </c>
      <c r="AW505" s="5" t="n">
        <f aca="false">INDEX($AI$445:$AI$572,$B505+(const_one-$G505)*16+const_one)</f>
        <v>460082983.161</v>
      </c>
      <c r="AX505" s="5" t="n">
        <f aca="false">INDEX($AJ$445:$AJ$572,$B505+(const_one-$H505)*32+const_one)</f>
        <v>766804971.935</v>
      </c>
      <c r="AY505" s="5" t="n">
        <f aca="false">INDEX($AK$445:$AK$572,$B505+(const_one-$I505)*64+const_one)</f>
        <v>635069368.763427</v>
      </c>
      <c r="AZ505" s="5" t="n">
        <f aca="false">--($C505=--(AS505&gt;AL505))</f>
        <v>0</v>
      </c>
      <c r="BA505" s="5" t="n">
        <f aca="false">--($D505=--(AT505&gt;AM505))</f>
        <v>0</v>
      </c>
      <c r="BB505" s="5" t="n">
        <f aca="false">--($E505=--(AU505&gt;AN505))</f>
        <v>1</v>
      </c>
      <c r="BC505" s="5" t="n">
        <f aca="false">--($F505=--(AV505&gt;AO505))</f>
        <v>1</v>
      </c>
      <c r="BD505" s="5" t="n">
        <f aca="false">--($G505=--(AW505&gt;AP505))</f>
        <v>1</v>
      </c>
      <c r="BE505" s="5" t="n">
        <f aca="false">--($H505=--(AX505&gt;AQ505))</f>
        <v>1</v>
      </c>
      <c r="BF505" s="5" t="n">
        <f aca="false">--($I505=--(AY505&gt;AR505))</f>
        <v>0</v>
      </c>
      <c r="BG505" s="5" t="n">
        <f aca="false">SUM(AZ505:BF505)</f>
        <v>4</v>
      </c>
      <c r="BH505" s="5" t="n">
        <f aca="false">SUM(AE505:AK505)+AB505+AC505+AD505</f>
        <v>4000000000</v>
      </c>
    </row>
    <row r="506" customFormat="false" ht="15" hidden="true" customHeight="false" outlineLevel="0" collapsed="false">
      <c r="A506" s="5" t="n">
        <f aca="false">exit_value_4_usd</f>
        <v>4000000000</v>
      </c>
      <c r="B506" s="2" t="n">
        <f aca="false">ROW()-ROW($B$445)</f>
        <v>61</v>
      </c>
      <c r="C506" s="2" t="n">
        <f aca="false">MOD(QUOTIENT($B506,1),2)</f>
        <v>1</v>
      </c>
      <c r="D506" s="2" t="n">
        <f aca="false">MOD(QUOTIENT($B506,2),2)</f>
        <v>0</v>
      </c>
      <c r="E506" s="2" t="n">
        <f aca="false">MOD(QUOTIENT($B506,4),2)</f>
        <v>1</v>
      </c>
      <c r="F506" s="2" t="n">
        <f aca="false">MOD(QUOTIENT($B506,8),2)</f>
        <v>1</v>
      </c>
      <c r="G506" s="2" t="n">
        <f aca="false">MOD(QUOTIENT($B506,16),2)</f>
        <v>1</v>
      </c>
      <c r="H506" s="2" t="n">
        <f aca="false">MOD(QUOTIENT($B506,32),2)</f>
        <v>1</v>
      </c>
      <c r="I506" s="2" t="n">
        <f aca="false">MOD(QUOTIENT($B506,64),2)</f>
        <v>0</v>
      </c>
      <c r="J506" s="5" t="n">
        <f aca="false">IF($C506=const_zero,MIN(class_series_f_invested_usd,MAX(const_zero,$A506)),const_zero)</f>
        <v>0</v>
      </c>
      <c r="K506" s="5" t="n">
        <f aca="false">IF($D506=const_zero,MIN(class_series_e_invested_usd,MAX(const_zero,$A506-SUM($J506:$J506))),const_zero)</f>
        <v>300000000</v>
      </c>
      <c r="L506" s="5" t="n">
        <f aca="false">IF($E506=const_zero,MIN(class_series_d_invested_usd,MAX(const_zero,$A506-SUM($J506:$K506))),const_zero)</f>
        <v>0</v>
      </c>
      <c r="M506" s="5" t="n">
        <f aca="false">IF($F506=const_zero,MIN(class_series_c_invested_usd,MAX(const_zero,$A506-SUM($J506:$L506))),const_zero)</f>
        <v>0</v>
      </c>
      <c r="N506" s="5" t="n">
        <f aca="false">IF($G506=const_zero,MIN(class_series_b_invested_usd,MAX(const_zero,$A506-SUM($J506:$M506))),const_zero)</f>
        <v>0</v>
      </c>
      <c r="O506" s="5" t="n">
        <f aca="false">IF($H506=const_zero,MIN(class_series_a_invested_usd,MAX(const_zero,$A506-SUM($J506:$N506))),const_zero)</f>
        <v>0</v>
      </c>
      <c r="P506" s="5" t="n">
        <f aca="false">IF($I506=const_zero,MIN(class_seed_invested_usd,MAX(const_zero,$A506-SUM($J506:$O506))),const_zero)</f>
        <v>5000000</v>
      </c>
      <c r="Q506" s="5" t="n">
        <f aca="false">MAX(const_zero,$A506-SUM($J506:$P506))</f>
        <v>3695000000</v>
      </c>
      <c r="R506" s="9" t="n">
        <f aca="false">common_rsa_total+'Pro-Forma'!$B$10+'Pro-Forma'!$B$11+IF($C506=const_one,'Pro-Forma'!$B$5,const_zero)+IF($D506=const_one,'Pro-Forma'!$F$27,const_zero)+IF($E506=const_one,'Pro-Forma'!$F$26,const_zero)+IF($F506=const_one,'Pro-Forma'!$F$25,const_zero)+IF($G506=const_one,'Pro-Forma'!$F$24,const_zero)+IF($H506=const_one,'Pro-Forma'!$F$23,const_zero)+IF($I506=const_one,'Pro-Forma'!$F$22,const_zero)</f>
        <v>22211432.2584705</v>
      </c>
      <c r="S506" s="23" t="b">
        <f aca="false">IF($R506&gt;const_zero,--($Q506&gt;option_strike_usd*$R506),const_zero)</f>
        <v>1</v>
      </c>
      <c r="T506" s="7" t="n">
        <f aca="false">IF($R506&gt;const_zero,IF($S506=const_one,($Q506+option_strike_usd*pre_f_options_issued)/($R506+pre_f_options_issued),$Q506/$R506),const_zero)</f>
        <v>149.627102198117</v>
      </c>
      <c r="U506" s="5" t="n">
        <f aca="false">IF($C506=const_one,'Pro-Forma'!$B$5*$T506,const_zero)</f>
        <v>119292910.869979</v>
      </c>
      <c r="V506" s="5" t="n">
        <f aca="false">IF($D506=const_one,'Pro-Forma'!$F$27*$T506,const_zero)</f>
        <v>0</v>
      </c>
      <c r="W506" s="5" t="n">
        <f aca="false">IF($E506=const_one,'Pro-Forma'!$F$26*$T506,const_zero)</f>
        <v>259401229.260342</v>
      </c>
      <c r="X506" s="5" t="n">
        <f aca="false">IF($F506=const_one,'Pro-Forma'!$F$25*$T506,const_zero)</f>
        <v>359105045.27548</v>
      </c>
      <c r="Y506" s="5" t="n">
        <f aca="false">IF($G506=const_one,'Pro-Forma'!$F$24*$T506,const_zero)</f>
        <v>448881306.59435</v>
      </c>
      <c r="Z506" s="5" t="n">
        <f aca="false">IF($H506=const_one,'Pro-Forma'!$F$23*$T506,const_zero)</f>
        <v>748135510.990583</v>
      </c>
      <c r="AA506" s="5" t="n">
        <f aca="false">IF($I506=const_one,'Pro-Forma'!$F$22*$T506,const_zero)</f>
        <v>0</v>
      </c>
      <c r="AB506" s="5" t="n">
        <f aca="false">('Pro-Forma'!$B$10+'Pro-Forma'!$B$11)*$T506</f>
        <v>41972321.730925</v>
      </c>
      <c r="AC506" s="5" t="n">
        <f aca="false">common_rsa_total*$T506</f>
        <v>1346643919.78305</v>
      </c>
      <c r="AD506" s="5" t="n">
        <f aca="false">IF($S506=const_one,pre_f_options_issued*($T506-option_strike_usd),const_zero)</f>
        <v>371567755.495292</v>
      </c>
      <c r="AE506" s="5" t="n">
        <f aca="false">J506+U506</f>
        <v>119292910.869979</v>
      </c>
      <c r="AF506" s="5" t="n">
        <f aca="false">K506+V506</f>
        <v>300000000</v>
      </c>
      <c r="AG506" s="5" t="n">
        <f aca="false">L506+W506</f>
        <v>259401229.260342</v>
      </c>
      <c r="AH506" s="5" t="n">
        <f aca="false">M506+X506</f>
        <v>359105045.27548</v>
      </c>
      <c r="AI506" s="5" t="n">
        <f aca="false">N506+Y506</f>
        <v>448881306.59435</v>
      </c>
      <c r="AJ506" s="5" t="n">
        <f aca="false">O506+Z506</f>
        <v>748135510.990583</v>
      </c>
      <c r="AK506" s="5" t="n">
        <f aca="false">P506+AA506</f>
        <v>5000000</v>
      </c>
      <c r="AL506" s="5" t="n">
        <f aca="false">INDEX($AE$445:$AE$572,$B506-$C506*1+const_one)</f>
        <v>30000000</v>
      </c>
      <c r="AM506" s="5" t="n">
        <f aca="false">INDEX($AF$445:$AF$572,$B506-$D506*2+const_one)</f>
        <v>300000000</v>
      </c>
      <c r="AN506" s="5" t="n">
        <f aca="false">INDEX($AG$445:$AG$572,$B506-$E506*4+const_one)</f>
        <v>100000000</v>
      </c>
      <c r="AO506" s="5" t="n">
        <f aca="false">INDEX($AH$445:$AH$572,$B506-$F506*8+const_one)</f>
        <v>60000000</v>
      </c>
      <c r="AP506" s="5" t="n">
        <f aca="false">INDEX($AI$445:$AI$572,$B506-$G506*16+const_one)</f>
        <v>30000000</v>
      </c>
      <c r="AQ506" s="5" t="n">
        <f aca="false">INDEX($AJ$445:$AJ$572,$B506-$H506*32+const_one)</f>
        <v>15000000</v>
      </c>
      <c r="AR506" s="5" t="n">
        <f aca="false">INDEX($AK$445:$AK$572,$B506-$I506*64+const_one)</f>
        <v>5000000</v>
      </c>
      <c r="AS506" s="5" t="n">
        <f aca="false">INDEX($AE$445:$AE$572,$B506+(const_one-$C506)*1+const_one)</f>
        <v>119292910.869979</v>
      </c>
      <c r="AT506" s="5" t="n">
        <f aca="false">INDEX($AF$445:$AF$572,$B506+(const_one-$D506)*2+const_one)</f>
        <v>794882299.029045</v>
      </c>
      <c r="AU506" s="5" t="n">
        <f aca="false">INDEX($AG$445:$AG$572,$B506+(const_one-$E506)*4+const_one)</f>
        <v>259401229.260342</v>
      </c>
      <c r="AV506" s="5" t="n">
        <f aca="false">INDEX($AH$445:$AH$572,$B506+(const_one-$F506)*8+const_one)</f>
        <v>359105045.27548</v>
      </c>
      <c r="AW506" s="5" t="n">
        <f aca="false">INDEX($AI$445:$AI$572,$B506+(const_one-$G506)*16+const_one)</f>
        <v>448881306.59435</v>
      </c>
      <c r="AX506" s="5" t="n">
        <f aca="false">INDEX($AJ$445:$AJ$572,$B506+(const_one-$H506)*32+const_one)</f>
        <v>748135510.990583</v>
      </c>
      <c r="AY506" s="5" t="n">
        <f aca="false">INDEX($AK$445:$AK$572,$B506+(const_one-$I506)*64+const_one)</f>
        <v>623076660.827155</v>
      </c>
      <c r="AZ506" s="5" t="n">
        <f aca="false">--($C506=--(AS506&gt;AL506))</f>
        <v>1</v>
      </c>
      <c r="BA506" s="5" t="n">
        <f aca="false">--($D506=--(AT506&gt;AM506))</f>
        <v>0</v>
      </c>
      <c r="BB506" s="5" t="n">
        <f aca="false">--($E506=--(AU506&gt;AN506))</f>
        <v>1</v>
      </c>
      <c r="BC506" s="5" t="n">
        <f aca="false">--($F506=--(AV506&gt;AO506))</f>
        <v>1</v>
      </c>
      <c r="BD506" s="5" t="n">
        <f aca="false">--($G506=--(AW506&gt;AP506))</f>
        <v>1</v>
      </c>
      <c r="BE506" s="5" t="n">
        <f aca="false">--($H506=--(AX506&gt;AQ506))</f>
        <v>1</v>
      </c>
      <c r="BF506" s="5" t="n">
        <f aca="false">--($I506=--(AY506&gt;AR506))</f>
        <v>0</v>
      </c>
      <c r="BG506" s="5" t="n">
        <f aca="false">SUM(AZ506:BF506)</f>
        <v>5</v>
      </c>
      <c r="BH506" s="5" t="n">
        <f aca="false">SUM(AE506:AK506)+AB506+AC506+AD506</f>
        <v>4000000000</v>
      </c>
    </row>
    <row r="507" customFormat="false" ht="15" hidden="true" customHeight="false" outlineLevel="0" collapsed="false">
      <c r="A507" s="5" t="n">
        <f aca="false">exit_value_4_usd</f>
        <v>4000000000</v>
      </c>
      <c r="B507" s="2" t="n">
        <f aca="false">ROW()-ROW($B$445)</f>
        <v>62</v>
      </c>
      <c r="C507" s="2" t="n">
        <f aca="false">MOD(QUOTIENT($B507,1),2)</f>
        <v>0</v>
      </c>
      <c r="D507" s="2" t="n">
        <f aca="false">MOD(QUOTIENT($B507,2),2)</f>
        <v>1</v>
      </c>
      <c r="E507" s="2" t="n">
        <f aca="false">MOD(QUOTIENT($B507,4),2)</f>
        <v>1</v>
      </c>
      <c r="F507" s="2" t="n">
        <f aca="false">MOD(QUOTIENT($B507,8),2)</f>
        <v>1</v>
      </c>
      <c r="G507" s="2" t="n">
        <f aca="false">MOD(QUOTIENT($B507,16),2)</f>
        <v>1</v>
      </c>
      <c r="H507" s="2" t="n">
        <f aca="false">MOD(QUOTIENT($B507,32),2)</f>
        <v>1</v>
      </c>
      <c r="I507" s="2" t="n">
        <f aca="false">MOD(QUOTIENT($B507,64),2)</f>
        <v>0</v>
      </c>
      <c r="J507" s="5" t="n">
        <f aca="false">IF($C507=const_zero,MIN(class_series_f_invested_usd,MAX(const_zero,$A507)),const_zero)</f>
        <v>30000000</v>
      </c>
      <c r="K507" s="5" t="n">
        <f aca="false">IF($D507=const_zero,MIN(class_series_e_invested_usd,MAX(const_zero,$A507-SUM($J507:$J507))),const_zero)</f>
        <v>0</v>
      </c>
      <c r="L507" s="5" t="n">
        <f aca="false">IF($E507=const_zero,MIN(class_series_d_invested_usd,MAX(const_zero,$A507-SUM($J507:$K507))),const_zero)</f>
        <v>0</v>
      </c>
      <c r="M507" s="5" t="n">
        <f aca="false">IF($F507=const_zero,MIN(class_series_c_invested_usd,MAX(const_zero,$A507-SUM($J507:$L507))),const_zero)</f>
        <v>0</v>
      </c>
      <c r="N507" s="5" t="n">
        <f aca="false">IF($G507=const_zero,MIN(class_series_b_invested_usd,MAX(const_zero,$A507-SUM($J507:$M507))),const_zero)</f>
        <v>0</v>
      </c>
      <c r="O507" s="5" t="n">
        <f aca="false">IF($H507=const_zero,MIN(class_series_a_invested_usd,MAX(const_zero,$A507-SUM($J507:$N507))),const_zero)</f>
        <v>0</v>
      </c>
      <c r="P507" s="5" t="n">
        <f aca="false">IF($I507=const_zero,MIN(class_seed_invested_usd,MAX(const_zero,$A507-SUM($J507:$O507))),const_zero)</f>
        <v>5000000</v>
      </c>
      <c r="Q507" s="5" t="n">
        <f aca="false">MAX(const_zero,$A507-SUM($J507:$P507))</f>
        <v>3965000000</v>
      </c>
      <c r="R507" s="9" t="n">
        <f aca="false">common_rsa_total+'Pro-Forma'!$B$10+'Pro-Forma'!$B$11+IF($C507=const_one,'Pro-Forma'!$B$5,const_zero)+IF($D507=const_one,'Pro-Forma'!$F$27,const_zero)+IF($E507=const_one,'Pro-Forma'!$F$26,const_zero)+IF($F507=const_one,'Pro-Forma'!$F$25,const_zero)+IF($G507=const_one,'Pro-Forma'!$F$24,const_zero)+IF($H507=const_one,'Pro-Forma'!$F$23,const_zero)+IF($I507=const_one,'Pro-Forma'!$F$22,const_zero)</f>
        <v>27547484.4666011</v>
      </c>
      <c r="S507" s="23" t="b">
        <f aca="false">IF($R507&gt;const_zero,--($Q507&gt;option_strike_usd*$R507),const_zero)</f>
        <v>1</v>
      </c>
      <c r="T507" s="7" t="n">
        <f aca="false">IF($R507&gt;const_zero,IF($S507=const_one,($Q507+option_strike_usd*pre_f_options_issued)/($R507+pre_f_options_issued),$Q507/$R507),const_zero)</f>
        <v>132.041003446063</v>
      </c>
      <c r="U507" s="5" t="n">
        <f aca="false">IF($C507=const_one,'Pro-Forma'!$B$5*$T507,const_zero)</f>
        <v>0</v>
      </c>
      <c r="V507" s="5" t="n">
        <f aca="false">IF($D507=const_one,'Pro-Forma'!$F$27*$T507,const_zero)</f>
        <v>809849763.875251</v>
      </c>
      <c r="W507" s="5" t="n">
        <f aca="false">IF($E507=const_one,'Pro-Forma'!$F$26*$T507,const_zero)</f>
        <v>228913065.236847</v>
      </c>
      <c r="X507" s="5" t="n">
        <f aca="false">IF($F507=const_one,'Pro-Forma'!$F$25*$T507,const_zero)</f>
        <v>316898408.270552</v>
      </c>
      <c r="Y507" s="5" t="n">
        <f aca="false">IF($G507=const_one,'Pro-Forma'!$F$24*$T507,const_zero)</f>
        <v>396123010.33819</v>
      </c>
      <c r="Z507" s="5" t="n">
        <f aca="false">IF($H507=const_one,'Pro-Forma'!$F$23*$T507,const_zero)</f>
        <v>660205017.230316</v>
      </c>
      <c r="AA507" s="5" t="n">
        <f aca="false">IF($I507=const_one,'Pro-Forma'!$F$22*$T507,const_zero)</f>
        <v>0</v>
      </c>
      <c r="AB507" s="5" t="n">
        <f aca="false">('Pro-Forma'!$B$10+'Pro-Forma'!$B$11)*$T507</f>
        <v>37039195.4191178</v>
      </c>
      <c r="AC507" s="5" t="n">
        <f aca="false">common_rsa_total*$T507</f>
        <v>1188369031.01457</v>
      </c>
      <c r="AD507" s="5" t="n">
        <f aca="false">IF($S507=const_one,pre_f_options_issued*($T507-option_strike_usd),const_zero)</f>
        <v>327602508.615158</v>
      </c>
      <c r="AE507" s="5" t="n">
        <f aca="false">J507+U507</f>
        <v>30000000</v>
      </c>
      <c r="AF507" s="5" t="n">
        <f aca="false">K507+V507</f>
        <v>809849763.875251</v>
      </c>
      <c r="AG507" s="5" t="n">
        <f aca="false">L507+W507</f>
        <v>228913065.236847</v>
      </c>
      <c r="AH507" s="5" t="n">
        <f aca="false">M507+X507</f>
        <v>316898408.270552</v>
      </c>
      <c r="AI507" s="5" t="n">
        <f aca="false">N507+Y507</f>
        <v>396123010.33819</v>
      </c>
      <c r="AJ507" s="5" t="n">
        <f aca="false">O507+Z507</f>
        <v>660205017.230316</v>
      </c>
      <c r="AK507" s="5" t="n">
        <f aca="false">P507+AA507</f>
        <v>5000000</v>
      </c>
      <c r="AL507" s="5" t="n">
        <f aca="false">INDEX($AE$445:$AE$572,$B507-$C507*1+const_one)</f>
        <v>30000000</v>
      </c>
      <c r="AM507" s="5" t="n">
        <f aca="false">INDEX($AF$445:$AF$572,$B507-$D507*2+const_one)</f>
        <v>300000000</v>
      </c>
      <c r="AN507" s="5" t="n">
        <f aca="false">INDEX($AG$445:$AG$572,$B507-$E507*4+const_one)</f>
        <v>100000000</v>
      </c>
      <c r="AO507" s="5" t="n">
        <f aca="false">INDEX($AH$445:$AH$572,$B507-$F507*8+const_one)</f>
        <v>60000000</v>
      </c>
      <c r="AP507" s="5" t="n">
        <f aca="false">INDEX($AI$445:$AI$572,$B507-$G507*16+const_one)</f>
        <v>30000000</v>
      </c>
      <c r="AQ507" s="5" t="n">
        <f aca="false">INDEX($AJ$445:$AJ$572,$B507-$H507*32+const_one)</f>
        <v>15000000</v>
      </c>
      <c r="AR507" s="5" t="n">
        <f aca="false">INDEX($AK$445:$AK$572,$B507-$I507*64+const_one)</f>
        <v>5000000</v>
      </c>
      <c r="AS507" s="5" t="n">
        <f aca="false">INDEX($AE$445:$AE$572,$B507+(const_one-$C507)*1+const_one)</f>
        <v>103326460.56864</v>
      </c>
      <c r="AT507" s="5" t="n">
        <f aca="false">INDEX($AF$445:$AF$572,$B507+(const_one-$D507)*2+const_one)</f>
        <v>809849763.875251</v>
      </c>
      <c r="AU507" s="5" t="n">
        <f aca="false">INDEX($AG$445:$AG$572,$B507+(const_one-$E507)*4+const_one)</f>
        <v>228913065.236847</v>
      </c>
      <c r="AV507" s="5" t="n">
        <f aca="false">INDEX($AH$445:$AH$572,$B507+(const_one-$F507)*8+const_one)</f>
        <v>316898408.270552</v>
      </c>
      <c r="AW507" s="5" t="n">
        <f aca="false">INDEX($AI$445:$AI$572,$B507+(const_one-$G507)*16+const_one)</f>
        <v>396123010.33819</v>
      </c>
      <c r="AX507" s="5" t="n">
        <f aca="false">INDEX($AJ$445:$AJ$572,$B507+(const_one-$H507)*32+const_one)</f>
        <v>660205017.230316</v>
      </c>
      <c r="AY507" s="5" t="n">
        <f aca="false">INDEX($AK$445:$AK$572,$B507+(const_one-$I507)*64+const_one)</f>
        <v>566731116.435139</v>
      </c>
      <c r="AZ507" s="5" t="n">
        <f aca="false">--($C507=--(AS507&gt;AL507))</f>
        <v>0</v>
      </c>
      <c r="BA507" s="5" t="n">
        <f aca="false">--($D507=--(AT507&gt;AM507))</f>
        <v>1</v>
      </c>
      <c r="BB507" s="5" t="n">
        <f aca="false">--($E507=--(AU507&gt;AN507))</f>
        <v>1</v>
      </c>
      <c r="BC507" s="5" t="n">
        <f aca="false">--($F507=--(AV507&gt;AO507))</f>
        <v>1</v>
      </c>
      <c r="BD507" s="5" t="n">
        <f aca="false">--($G507=--(AW507&gt;AP507))</f>
        <v>1</v>
      </c>
      <c r="BE507" s="5" t="n">
        <f aca="false">--($H507=--(AX507&gt;AQ507))</f>
        <v>1</v>
      </c>
      <c r="BF507" s="5" t="n">
        <f aca="false">--($I507=--(AY507&gt;AR507))</f>
        <v>0</v>
      </c>
      <c r="BG507" s="5" t="n">
        <f aca="false">SUM(AZ507:BF507)</f>
        <v>5</v>
      </c>
      <c r="BH507" s="5" t="n">
        <f aca="false">SUM(AE507:AK507)+AB507+AC507+AD507</f>
        <v>4000000000</v>
      </c>
    </row>
    <row r="508" customFormat="false" ht="15" hidden="true" customHeight="false" outlineLevel="0" collapsed="false">
      <c r="A508" s="5" t="n">
        <f aca="false">exit_value_4_usd</f>
        <v>4000000000</v>
      </c>
      <c r="B508" s="2" t="n">
        <f aca="false">ROW()-ROW($B$445)</f>
        <v>63</v>
      </c>
      <c r="C508" s="2" t="n">
        <f aca="false">MOD(QUOTIENT($B508,1),2)</f>
        <v>1</v>
      </c>
      <c r="D508" s="2" t="n">
        <f aca="false">MOD(QUOTIENT($B508,2),2)</f>
        <v>1</v>
      </c>
      <c r="E508" s="2" t="n">
        <f aca="false">MOD(QUOTIENT($B508,4),2)</f>
        <v>1</v>
      </c>
      <c r="F508" s="2" t="n">
        <f aca="false">MOD(QUOTIENT($B508,8),2)</f>
        <v>1</v>
      </c>
      <c r="G508" s="2" t="n">
        <f aca="false">MOD(QUOTIENT($B508,16),2)</f>
        <v>1</v>
      </c>
      <c r="H508" s="2" t="n">
        <f aca="false">MOD(QUOTIENT($B508,32),2)</f>
        <v>1</v>
      </c>
      <c r="I508" s="2" t="n">
        <f aca="false">MOD(QUOTIENT($B508,64),2)</f>
        <v>0</v>
      </c>
      <c r="J508" s="5" t="n">
        <f aca="false">IF($C508=const_zero,MIN(class_series_f_invested_usd,MAX(const_zero,$A508)),const_zero)</f>
        <v>0</v>
      </c>
      <c r="K508" s="5" t="n">
        <f aca="false">IF($D508=const_zero,MIN(class_series_e_invested_usd,MAX(const_zero,$A508-SUM($J508:$J508))),const_zero)</f>
        <v>0</v>
      </c>
      <c r="L508" s="5" t="n">
        <f aca="false">IF($E508=const_zero,MIN(class_series_d_invested_usd,MAX(const_zero,$A508-SUM($J508:$K508))),const_zero)</f>
        <v>0</v>
      </c>
      <c r="M508" s="5" t="n">
        <f aca="false">IF($F508=const_zero,MIN(class_series_c_invested_usd,MAX(const_zero,$A508-SUM($J508:$L508))),const_zero)</f>
        <v>0</v>
      </c>
      <c r="N508" s="5" t="n">
        <f aca="false">IF($G508=const_zero,MIN(class_series_b_invested_usd,MAX(const_zero,$A508-SUM($J508:$M508))),const_zero)</f>
        <v>0</v>
      </c>
      <c r="O508" s="5" t="n">
        <f aca="false">IF($H508=const_zero,MIN(class_series_a_invested_usd,MAX(const_zero,$A508-SUM($J508:$N508))),const_zero)</f>
        <v>0</v>
      </c>
      <c r="P508" s="5" t="n">
        <f aca="false">IF($I508=const_zero,MIN(class_seed_invested_usd,MAX(const_zero,$A508-SUM($J508:$O508))),const_zero)</f>
        <v>5000000</v>
      </c>
      <c r="Q508" s="5" t="n">
        <f aca="false">MAX(const_zero,$A508-SUM($J508:$P508))</f>
        <v>3995000000</v>
      </c>
      <c r="R508" s="9" t="n">
        <f aca="false">common_rsa_total+'Pro-Forma'!$B$10+'Pro-Forma'!$B$11+IF($C508=const_one,'Pro-Forma'!$B$5,const_zero)+IF($D508=const_one,'Pro-Forma'!$F$27,const_zero)+IF($E508=const_one,'Pro-Forma'!$F$26,const_zero)+IF($F508=const_one,'Pro-Forma'!$F$25,const_zero)+IF($G508=const_one,'Pro-Forma'!$F$24,const_zero)+IF($H508=const_one,'Pro-Forma'!$F$23,const_zero)+IF($I508=const_one,'Pro-Forma'!$F$22,const_zero)</f>
        <v>28344752.5358044</v>
      </c>
      <c r="S508" s="23" t="b">
        <f aca="false">IF($R508&gt;const_zero,--($Q508&gt;option_strike_usd*$R508),const_zero)</f>
        <v>1</v>
      </c>
      <c r="T508" s="7" t="n">
        <f aca="false">IF($R508&gt;const_zero,IF($S508=const_one,($Q508+option_strike_usd*pre_f_options_issued)/($R508+pre_f_options_issued),$Q508/$R508),const_zero)</f>
        <v>129.600650722023</v>
      </c>
      <c r="U508" s="5" t="n">
        <f aca="false">IF($C508=const_one,'Pro-Forma'!$B$5*$T508,const_zero)</f>
        <v>103326460.56864</v>
      </c>
      <c r="V508" s="5" t="n">
        <f aca="false">IF($D508=const_one,'Pro-Forma'!$F$27*$T508,const_zero)</f>
        <v>794882299.029045</v>
      </c>
      <c r="W508" s="5" t="n">
        <f aca="false">IF($E508=const_one,'Pro-Forma'!$F$26*$T508,const_zero)</f>
        <v>224682344.417254</v>
      </c>
      <c r="X508" s="5" t="n">
        <f aca="false">IF($F508=const_one,'Pro-Forma'!$F$25*$T508,const_zero)</f>
        <v>311041561.732854</v>
      </c>
      <c r="Y508" s="5" t="n">
        <f aca="false">IF($G508=const_one,'Pro-Forma'!$F$24*$T508,const_zero)</f>
        <v>388801952.166068</v>
      </c>
      <c r="Z508" s="5" t="n">
        <f aca="false">IF($H508=const_one,'Pro-Forma'!$F$23*$T508,const_zero)</f>
        <v>648003253.610112</v>
      </c>
      <c r="AA508" s="5" t="n">
        <f aca="false">IF($I508=const_one,'Pro-Forma'!$F$22*$T508,const_zero)</f>
        <v>0</v>
      </c>
      <c r="AB508" s="5" t="n">
        <f aca="false">('Pro-Forma'!$B$10+'Pro-Forma'!$B$11)*$T508</f>
        <v>36354645.1727676</v>
      </c>
      <c r="AC508" s="5" t="n">
        <f aca="false">common_rsa_total*$T508</f>
        <v>1166405856.4982</v>
      </c>
      <c r="AD508" s="5" t="n">
        <f aca="false">IF($S508=const_one,pre_f_options_issued*($T508-option_strike_usd),const_zero)</f>
        <v>321501626.805056</v>
      </c>
      <c r="AE508" s="5" t="n">
        <f aca="false">J508+U508</f>
        <v>103326460.56864</v>
      </c>
      <c r="AF508" s="5" t="n">
        <f aca="false">K508+V508</f>
        <v>794882299.029045</v>
      </c>
      <c r="AG508" s="5" t="n">
        <f aca="false">L508+W508</f>
        <v>224682344.417254</v>
      </c>
      <c r="AH508" s="5" t="n">
        <f aca="false">M508+X508</f>
        <v>311041561.732854</v>
      </c>
      <c r="AI508" s="5" t="n">
        <f aca="false">N508+Y508</f>
        <v>388801952.166068</v>
      </c>
      <c r="AJ508" s="5" t="n">
        <f aca="false">O508+Z508</f>
        <v>648003253.610112</v>
      </c>
      <c r="AK508" s="5" t="n">
        <f aca="false">P508+AA508</f>
        <v>5000000</v>
      </c>
      <c r="AL508" s="5" t="n">
        <f aca="false">INDEX($AE$445:$AE$572,$B508-$C508*1+const_one)</f>
        <v>30000000</v>
      </c>
      <c r="AM508" s="5" t="n">
        <f aca="false">INDEX($AF$445:$AF$572,$B508-$D508*2+const_one)</f>
        <v>300000000</v>
      </c>
      <c r="AN508" s="5" t="n">
        <f aca="false">INDEX($AG$445:$AG$572,$B508-$E508*4+const_one)</f>
        <v>100000000</v>
      </c>
      <c r="AO508" s="5" t="n">
        <f aca="false">INDEX($AH$445:$AH$572,$B508-$F508*8+const_one)</f>
        <v>60000000</v>
      </c>
      <c r="AP508" s="5" t="n">
        <f aca="false">INDEX($AI$445:$AI$572,$B508-$G508*16+const_one)</f>
        <v>30000000</v>
      </c>
      <c r="AQ508" s="5" t="n">
        <f aca="false">INDEX($AJ$445:$AJ$572,$B508-$H508*32+const_one)</f>
        <v>15000000</v>
      </c>
      <c r="AR508" s="5" t="n">
        <f aca="false">INDEX($AK$445:$AK$572,$B508-$I508*64+const_one)</f>
        <v>5000000</v>
      </c>
      <c r="AS508" s="5" t="n">
        <f aca="false">INDEX($AE$445:$AE$572,$B508+(const_one-$C508)*1+const_one)</f>
        <v>103326460.56864</v>
      </c>
      <c r="AT508" s="5" t="n">
        <f aca="false">INDEX($AF$445:$AF$572,$B508+(const_one-$D508)*2+const_one)</f>
        <v>794882299.029045</v>
      </c>
      <c r="AU508" s="5" t="n">
        <f aca="false">INDEX($AG$445:$AG$572,$B508+(const_one-$E508)*4+const_one)</f>
        <v>224682344.417254</v>
      </c>
      <c r="AV508" s="5" t="n">
        <f aca="false">INDEX($AH$445:$AH$572,$B508+(const_one-$F508)*8+const_one)</f>
        <v>311041561.732854</v>
      </c>
      <c r="AW508" s="5" t="n">
        <f aca="false">INDEX($AI$445:$AI$572,$B508+(const_one-$G508)*16+const_one)</f>
        <v>388801952.166068</v>
      </c>
      <c r="AX508" s="5" t="n">
        <f aca="false">INDEX($AJ$445:$AJ$572,$B508+(const_one-$H508)*32+const_one)</f>
        <v>648003253.610112</v>
      </c>
      <c r="AY508" s="5" t="n">
        <f aca="false">INDEX($AK$445:$AK$572,$B508+(const_one-$I508)*64+const_one)</f>
        <v>558310452.276384</v>
      </c>
      <c r="AZ508" s="5" t="n">
        <f aca="false">--($C508=--(AS508&gt;AL508))</f>
        <v>1</v>
      </c>
      <c r="BA508" s="5" t="n">
        <f aca="false">--($D508=--(AT508&gt;AM508))</f>
        <v>1</v>
      </c>
      <c r="BB508" s="5" t="n">
        <f aca="false">--($E508=--(AU508&gt;AN508))</f>
        <v>1</v>
      </c>
      <c r="BC508" s="5" t="n">
        <f aca="false">--($F508=--(AV508&gt;AO508))</f>
        <v>1</v>
      </c>
      <c r="BD508" s="5" t="n">
        <f aca="false">--($G508=--(AW508&gt;AP508))</f>
        <v>1</v>
      </c>
      <c r="BE508" s="5" t="n">
        <f aca="false">--($H508=--(AX508&gt;AQ508))</f>
        <v>1</v>
      </c>
      <c r="BF508" s="5" t="n">
        <f aca="false">--($I508=--(AY508&gt;AR508))</f>
        <v>0</v>
      </c>
      <c r="BG508" s="5" t="n">
        <f aca="false">SUM(AZ508:BF508)</f>
        <v>6</v>
      </c>
      <c r="BH508" s="5" t="n">
        <f aca="false">SUM(AE508:AK508)+AB508+AC508+AD508</f>
        <v>4000000000</v>
      </c>
    </row>
    <row r="509" customFormat="false" ht="15" hidden="true" customHeight="false" outlineLevel="0" collapsed="false">
      <c r="A509" s="5" t="n">
        <f aca="false">exit_value_4_usd</f>
        <v>4000000000</v>
      </c>
      <c r="B509" s="2" t="n">
        <f aca="false">ROW()-ROW($B$445)</f>
        <v>64</v>
      </c>
      <c r="C509" s="2" t="n">
        <f aca="false">MOD(QUOTIENT($B509,1),2)</f>
        <v>0</v>
      </c>
      <c r="D509" s="2" t="n">
        <f aca="false">MOD(QUOTIENT($B509,2),2)</f>
        <v>0</v>
      </c>
      <c r="E509" s="2" t="n">
        <f aca="false">MOD(QUOTIENT($B509,4),2)</f>
        <v>0</v>
      </c>
      <c r="F509" s="2" t="n">
        <f aca="false">MOD(QUOTIENT($B509,8),2)</f>
        <v>0</v>
      </c>
      <c r="G509" s="2" t="n">
        <f aca="false">MOD(QUOTIENT($B509,16),2)</f>
        <v>0</v>
      </c>
      <c r="H509" s="2" t="n">
        <f aca="false">MOD(QUOTIENT($B509,32),2)</f>
        <v>0</v>
      </c>
      <c r="I509" s="2" t="n">
        <f aca="false">MOD(QUOTIENT($B509,64),2)</f>
        <v>1</v>
      </c>
      <c r="J509" s="5" t="n">
        <f aca="false">IF($C509=const_zero,MIN(class_series_f_invested_usd,MAX(const_zero,$A509)),const_zero)</f>
        <v>30000000</v>
      </c>
      <c r="K509" s="5" t="n">
        <f aca="false">IF($D509=const_zero,MIN(class_series_e_invested_usd,MAX(const_zero,$A509-SUM($J509:$J509))),const_zero)</f>
        <v>300000000</v>
      </c>
      <c r="L509" s="5" t="n">
        <f aca="false">IF($E509=const_zero,MIN(class_series_d_invested_usd,MAX(const_zero,$A509-SUM($J509:$K509))),const_zero)</f>
        <v>100000000</v>
      </c>
      <c r="M509" s="5" t="n">
        <f aca="false">IF($F509=const_zero,MIN(class_series_c_invested_usd,MAX(const_zero,$A509-SUM($J509:$L509))),const_zero)</f>
        <v>60000000</v>
      </c>
      <c r="N509" s="5" t="n">
        <f aca="false">IF($G509=const_zero,MIN(class_series_b_invested_usd,MAX(const_zero,$A509-SUM($J509:$M509))),const_zero)</f>
        <v>30000000</v>
      </c>
      <c r="O509" s="5" t="n">
        <f aca="false">IF($H509=const_zero,MIN(class_series_a_invested_usd,MAX(const_zero,$A509-SUM($J509:$N509))),const_zero)</f>
        <v>15000000</v>
      </c>
      <c r="P509" s="5" t="n">
        <f aca="false">IF($I509=const_zero,MIN(class_seed_invested_usd,MAX(const_zero,$A509-SUM($J509:$O509))),const_zero)</f>
        <v>0</v>
      </c>
      <c r="Q509" s="5" t="n">
        <f aca="false">MAX(const_zero,$A509-SUM($J509:$P509))</f>
        <v>3465000000</v>
      </c>
      <c r="R509" s="9" t="n">
        <f aca="false">common_rsa_total+'Pro-Forma'!$B$10+'Pro-Forma'!$B$11+IF($C509=const_one,'Pro-Forma'!$B$5,const_zero)+IF($D509=const_one,'Pro-Forma'!$F$27,const_zero)+IF($E509=const_one,'Pro-Forma'!$F$26,const_zero)+IF($F509=const_one,'Pro-Forma'!$F$25,const_zero)+IF($G509=const_one,'Pro-Forma'!$F$24,const_zero)+IF($H509=const_one,'Pro-Forma'!$F$23,const_zero)+IF($I509=const_one,'Pro-Forma'!$F$22,const_zero)</f>
        <v>14280512.8289884</v>
      </c>
      <c r="S509" s="23" t="b">
        <f aca="false">IF($R509&gt;const_zero,--($Q509&gt;option_strike_usd*$R509),const_zero)</f>
        <v>1</v>
      </c>
      <c r="T509" s="7" t="n">
        <f aca="false">IF($R509&gt;const_zero,IF($S509=const_one,($Q509+option_strike_usd*pre_f_options_issued)/($R509+pre_f_options_issued),$Q509/$R509),const_zero)</f>
        <v>206.638499987312</v>
      </c>
      <c r="U509" s="5" t="n">
        <f aca="false">IF($C509=const_one,'Pro-Forma'!$B$5*$T509,const_zero)</f>
        <v>0</v>
      </c>
      <c r="V509" s="5" t="n">
        <f aca="false">IF($D509=const_one,'Pro-Forma'!$F$27*$T509,const_zero)</f>
        <v>0</v>
      </c>
      <c r="W509" s="5" t="n">
        <f aca="false">IF($E509=const_one,'Pro-Forma'!$F$26*$T509,const_zero)</f>
        <v>0</v>
      </c>
      <c r="X509" s="5" t="n">
        <f aca="false">IF($F509=const_one,'Pro-Forma'!$F$25*$T509,const_zero)</f>
        <v>0</v>
      </c>
      <c r="Y509" s="5" t="n">
        <f aca="false">IF($G509=const_one,'Pro-Forma'!$F$24*$T509,const_zero)</f>
        <v>0</v>
      </c>
      <c r="Z509" s="5" t="n">
        <f aca="false">IF($H509=const_one,'Pro-Forma'!$F$23*$T509,const_zero)</f>
        <v>0</v>
      </c>
      <c r="AA509" s="5" t="n">
        <f aca="false">IF($I509=const_one,'Pro-Forma'!$F$22*$T509,const_zero)</f>
        <v>1033192499.93656</v>
      </c>
      <c r="AB509" s="5" t="n">
        <f aca="false">('Pro-Forma'!$B$10+'Pro-Forma'!$B$11)*$T509</f>
        <v>57964750.2093533</v>
      </c>
      <c r="AC509" s="5" t="n">
        <f aca="false">common_rsa_total*$T509</f>
        <v>1859746499.88581</v>
      </c>
      <c r="AD509" s="5" t="n">
        <f aca="false">IF($S509=const_one,pre_f_options_issued*($T509-option_strike_usd),const_zero)</f>
        <v>514096249.96828</v>
      </c>
      <c r="AE509" s="5" t="n">
        <f aca="false">J509+U509</f>
        <v>30000000</v>
      </c>
      <c r="AF509" s="5" t="n">
        <f aca="false">K509+V509</f>
        <v>300000000</v>
      </c>
      <c r="AG509" s="5" t="n">
        <f aca="false">L509+W509</f>
        <v>100000000</v>
      </c>
      <c r="AH509" s="5" t="n">
        <f aca="false">M509+X509</f>
        <v>60000000</v>
      </c>
      <c r="AI509" s="5" t="n">
        <f aca="false">N509+Y509</f>
        <v>30000000</v>
      </c>
      <c r="AJ509" s="5" t="n">
        <f aca="false">O509+Z509</f>
        <v>15000000</v>
      </c>
      <c r="AK509" s="5" t="n">
        <f aca="false">P509+AA509</f>
        <v>1033192499.93656</v>
      </c>
      <c r="AL509" s="5" t="n">
        <f aca="false">INDEX($AE$445:$AE$572,$B509-$C509*1+const_one)</f>
        <v>30000000</v>
      </c>
      <c r="AM509" s="5" t="n">
        <f aca="false">INDEX($AF$445:$AF$572,$B509-$D509*2+const_one)</f>
        <v>300000000</v>
      </c>
      <c r="AN509" s="5" t="n">
        <f aca="false">INDEX($AG$445:$AG$572,$B509-$E509*4+const_one)</f>
        <v>100000000</v>
      </c>
      <c r="AO509" s="5" t="n">
        <f aca="false">INDEX($AH$445:$AH$572,$B509-$F509*8+const_one)</f>
        <v>60000000</v>
      </c>
      <c r="AP509" s="5" t="n">
        <f aca="false">INDEX($AI$445:$AI$572,$B509-$G509*16+const_one)</f>
        <v>30000000</v>
      </c>
      <c r="AQ509" s="5" t="n">
        <f aca="false">INDEX($AJ$445:$AJ$572,$B509-$H509*32+const_one)</f>
        <v>15000000</v>
      </c>
      <c r="AR509" s="5" t="n">
        <f aca="false">INDEX($AK$445:$AK$572,$B509-$I509*64+const_one)</f>
        <v>5000000</v>
      </c>
      <c r="AS509" s="5" t="n">
        <f aca="false">INDEX($AE$445:$AE$572,$B509+(const_one-$C509)*1+const_one)</f>
        <v>158634647.239542</v>
      </c>
      <c r="AT509" s="5" t="n">
        <f aca="false">INDEX($AF$445:$AF$572,$B509+(const_one-$D509)*2+const_one)</f>
        <v>1008442543.7523</v>
      </c>
      <c r="AU509" s="5" t="n">
        <f aca="false">INDEX($AG$445:$AG$572,$B509+(const_one-$E509)*4+const_one)</f>
        <v>334057814.577449</v>
      </c>
      <c r="AV509" s="5" t="n">
        <f aca="false">INDEX($AH$445:$AH$572,$B509+(const_one-$F509)*8+const_one)</f>
        <v>441385487.21205</v>
      </c>
      <c r="AW509" s="5" t="n">
        <f aca="false">INDEX($AI$445:$AI$572,$B509+(const_one-$G509)*16+const_one)</f>
        <v>530446307.975556</v>
      </c>
      <c r="AX509" s="5" t="n">
        <f aca="false">INDEX($AJ$445:$AJ$572,$B509+(const_one-$H509)*32+const_one)</f>
        <v>799453168.835637</v>
      </c>
      <c r="AY509" s="5" t="n">
        <f aca="false">INDEX($AK$445:$AK$572,$B509+(const_one-$I509)*64+const_one)</f>
        <v>1033192499.93656</v>
      </c>
      <c r="AZ509" s="5" t="n">
        <f aca="false">--($C509=--(AS509&gt;AL509))</f>
        <v>0</v>
      </c>
      <c r="BA509" s="5" t="n">
        <f aca="false">--($D509=--(AT509&gt;AM509))</f>
        <v>0</v>
      </c>
      <c r="BB509" s="5" t="n">
        <f aca="false">--($E509=--(AU509&gt;AN509))</f>
        <v>0</v>
      </c>
      <c r="BC509" s="5" t="n">
        <f aca="false">--($F509=--(AV509&gt;AO509))</f>
        <v>0</v>
      </c>
      <c r="BD509" s="5" t="n">
        <f aca="false">--($G509=--(AW509&gt;AP509))</f>
        <v>0</v>
      </c>
      <c r="BE509" s="5" t="n">
        <f aca="false">--($H509=--(AX509&gt;AQ509))</f>
        <v>0</v>
      </c>
      <c r="BF509" s="5" t="n">
        <f aca="false">--($I509=--(AY509&gt;AR509))</f>
        <v>1</v>
      </c>
      <c r="BG509" s="5" t="n">
        <f aca="false">SUM(AZ509:BF509)</f>
        <v>1</v>
      </c>
      <c r="BH509" s="5" t="n">
        <f aca="false">SUM(AE509:AK509)+AB509+AC509+AD509</f>
        <v>4000000000</v>
      </c>
    </row>
    <row r="510" customFormat="false" ht="15" hidden="true" customHeight="false" outlineLevel="0" collapsed="false">
      <c r="A510" s="5" t="n">
        <f aca="false">exit_value_4_usd</f>
        <v>4000000000</v>
      </c>
      <c r="B510" s="2" t="n">
        <f aca="false">ROW()-ROW($B$445)</f>
        <v>65</v>
      </c>
      <c r="C510" s="2" t="n">
        <f aca="false">MOD(QUOTIENT($B510,1),2)</f>
        <v>1</v>
      </c>
      <c r="D510" s="2" t="n">
        <f aca="false">MOD(QUOTIENT($B510,2),2)</f>
        <v>0</v>
      </c>
      <c r="E510" s="2" t="n">
        <f aca="false">MOD(QUOTIENT($B510,4),2)</f>
        <v>0</v>
      </c>
      <c r="F510" s="2" t="n">
        <f aca="false">MOD(QUOTIENT($B510,8),2)</f>
        <v>0</v>
      </c>
      <c r="G510" s="2" t="n">
        <f aca="false">MOD(QUOTIENT($B510,16),2)</f>
        <v>0</v>
      </c>
      <c r="H510" s="2" t="n">
        <f aca="false">MOD(QUOTIENT($B510,32),2)</f>
        <v>0</v>
      </c>
      <c r="I510" s="2" t="n">
        <f aca="false">MOD(QUOTIENT($B510,64),2)</f>
        <v>1</v>
      </c>
      <c r="J510" s="5" t="n">
        <f aca="false">IF($C510=const_zero,MIN(class_series_f_invested_usd,MAX(const_zero,$A510)),const_zero)</f>
        <v>0</v>
      </c>
      <c r="K510" s="5" t="n">
        <f aca="false">IF($D510=const_zero,MIN(class_series_e_invested_usd,MAX(const_zero,$A510-SUM($J510:$J510))),const_zero)</f>
        <v>300000000</v>
      </c>
      <c r="L510" s="5" t="n">
        <f aca="false">IF($E510=const_zero,MIN(class_series_d_invested_usd,MAX(const_zero,$A510-SUM($J510:$K510))),const_zero)</f>
        <v>100000000</v>
      </c>
      <c r="M510" s="5" t="n">
        <f aca="false">IF($F510=const_zero,MIN(class_series_c_invested_usd,MAX(const_zero,$A510-SUM($J510:$L510))),const_zero)</f>
        <v>60000000</v>
      </c>
      <c r="N510" s="5" t="n">
        <f aca="false">IF($G510=const_zero,MIN(class_series_b_invested_usd,MAX(const_zero,$A510-SUM($J510:$M510))),const_zero)</f>
        <v>30000000</v>
      </c>
      <c r="O510" s="5" t="n">
        <f aca="false">IF($H510=const_zero,MIN(class_series_a_invested_usd,MAX(const_zero,$A510-SUM($J510:$N510))),const_zero)</f>
        <v>15000000</v>
      </c>
      <c r="P510" s="5" t="n">
        <f aca="false">IF($I510=const_zero,MIN(class_seed_invested_usd,MAX(const_zero,$A510-SUM($J510:$O510))),const_zero)</f>
        <v>0</v>
      </c>
      <c r="Q510" s="5" t="n">
        <f aca="false">MAX(const_zero,$A510-SUM($J510:$P510))</f>
        <v>3495000000</v>
      </c>
      <c r="R510" s="9" t="n">
        <f aca="false">common_rsa_total+'Pro-Forma'!$B$10+'Pro-Forma'!$B$11+IF($C510=const_one,'Pro-Forma'!$B$5,const_zero)+IF($D510=const_one,'Pro-Forma'!$F$27,const_zero)+IF($E510=const_one,'Pro-Forma'!$F$26,const_zero)+IF($F510=const_one,'Pro-Forma'!$F$25,const_zero)+IF($G510=const_one,'Pro-Forma'!$F$24,const_zero)+IF($H510=const_one,'Pro-Forma'!$F$23,const_zero)+IF($I510=const_one,'Pro-Forma'!$F$22,const_zero)</f>
        <v>15077780.8981917</v>
      </c>
      <c r="S510" s="23" t="b">
        <f aca="false">IF($R510&gt;const_zero,--($Q510&gt;option_strike_usd*$R510),const_zero)</f>
        <v>1</v>
      </c>
      <c r="T510" s="7" t="n">
        <f aca="false">IF($R510&gt;const_zero,IF($S510=const_one,($Q510+option_strike_usd*pre_f_options_issued)/($R510+pre_f_options_issued),$Q510/$R510),const_zero)</f>
        <v>198.972783894457</v>
      </c>
      <c r="U510" s="5" t="n">
        <f aca="false">IF($C510=const_one,'Pro-Forma'!$B$5*$T510,const_zero)</f>
        <v>158634647.239542</v>
      </c>
      <c r="V510" s="5" t="n">
        <f aca="false">IF($D510=const_one,'Pro-Forma'!$F$27*$T510,const_zero)</f>
        <v>0</v>
      </c>
      <c r="W510" s="5" t="n">
        <f aca="false">IF($E510=const_one,'Pro-Forma'!$F$26*$T510,const_zero)</f>
        <v>0</v>
      </c>
      <c r="X510" s="5" t="n">
        <f aca="false">IF($F510=const_one,'Pro-Forma'!$F$25*$T510,const_zero)</f>
        <v>0</v>
      </c>
      <c r="Y510" s="5" t="n">
        <f aca="false">IF($G510=const_one,'Pro-Forma'!$F$24*$T510,const_zero)</f>
        <v>0</v>
      </c>
      <c r="Z510" s="5" t="n">
        <f aca="false">IF($H510=const_one,'Pro-Forma'!$F$23*$T510,const_zero)</f>
        <v>0</v>
      </c>
      <c r="AA510" s="5" t="n">
        <f aca="false">IF($I510=const_one,'Pro-Forma'!$F$22*$T510,const_zero)</f>
        <v>994863919.472283</v>
      </c>
      <c r="AB510" s="5" t="n">
        <f aca="false">('Pro-Forma'!$B$10+'Pro-Forma'!$B$11)*$T510</f>
        <v>55814418.5019248</v>
      </c>
      <c r="AC510" s="5" t="n">
        <f aca="false">common_rsa_total*$T510</f>
        <v>1790755055.05011</v>
      </c>
      <c r="AD510" s="5" t="n">
        <f aca="false">IF($S510=const_one,pre_f_options_issued*($T510-option_strike_usd),const_zero)</f>
        <v>494931959.736141</v>
      </c>
      <c r="AE510" s="5" t="n">
        <f aca="false">J510+U510</f>
        <v>158634647.239542</v>
      </c>
      <c r="AF510" s="5" t="n">
        <f aca="false">K510+V510</f>
        <v>300000000</v>
      </c>
      <c r="AG510" s="5" t="n">
        <f aca="false">L510+W510</f>
        <v>100000000</v>
      </c>
      <c r="AH510" s="5" t="n">
        <f aca="false">M510+X510</f>
        <v>60000000</v>
      </c>
      <c r="AI510" s="5" t="n">
        <f aca="false">N510+Y510</f>
        <v>30000000</v>
      </c>
      <c r="AJ510" s="5" t="n">
        <f aca="false">O510+Z510</f>
        <v>15000000</v>
      </c>
      <c r="AK510" s="5" t="n">
        <f aca="false">P510+AA510</f>
        <v>994863919.472283</v>
      </c>
      <c r="AL510" s="5" t="n">
        <f aca="false">INDEX($AE$445:$AE$572,$B510-$C510*1+const_one)</f>
        <v>30000000</v>
      </c>
      <c r="AM510" s="5" t="n">
        <f aca="false">INDEX($AF$445:$AF$572,$B510-$D510*2+const_one)</f>
        <v>300000000</v>
      </c>
      <c r="AN510" s="5" t="n">
        <f aca="false">INDEX($AG$445:$AG$572,$B510-$E510*4+const_one)</f>
        <v>100000000</v>
      </c>
      <c r="AO510" s="5" t="n">
        <f aca="false">INDEX($AH$445:$AH$572,$B510-$F510*8+const_one)</f>
        <v>60000000</v>
      </c>
      <c r="AP510" s="5" t="n">
        <f aca="false">INDEX($AI$445:$AI$572,$B510-$G510*16+const_one)</f>
        <v>30000000</v>
      </c>
      <c r="AQ510" s="5" t="n">
        <f aca="false">INDEX($AJ$445:$AJ$572,$B510-$H510*32+const_one)</f>
        <v>15000000</v>
      </c>
      <c r="AR510" s="5" t="n">
        <f aca="false">INDEX($AK$445:$AK$572,$B510-$I510*64+const_one)</f>
        <v>5000000</v>
      </c>
      <c r="AS510" s="5" t="n">
        <f aca="false">INDEX($AE$445:$AE$572,$B510+(const_one-$C510)*1+const_one)</f>
        <v>158634647.239542</v>
      </c>
      <c r="AT510" s="5" t="n">
        <f aca="false">INDEX($AF$445:$AF$572,$B510+(const_one-$D510)*2+const_one)</f>
        <v>982294478.048809</v>
      </c>
      <c r="AU510" s="5" t="n">
        <f aca="false">INDEX($AG$445:$AG$572,$B510+(const_one-$E510)*4+const_one)</f>
        <v>322959513.57349</v>
      </c>
      <c r="AV510" s="5" t="n">
        <f aca="false">INDEX($AH$445:$AH$572,$B510+(const_one-$F510)*8+const_one)</f>
        <v>427374794.203135</v>
      </c>
      <c r="AW510" s="5" t="n">
        <f aca="false">INDEX($AI$445:$AI$572,$B510+(const_one-$G510)*16+const_one)</f>
        <v>514268280.547683</v>
      </c>
      <c r="AX510" s="5" t="n">
        <f aca="false">INDEX($AJ$445:$AJ$572,$B510+(const_one-$H510)*32+const_one)</f>
        <v>777866526.351429</v>
      </c>
      <c r="AY510" s="5" t="n">
        <f aca="false">INDEX($AK$445:$AK$572,$B510+(const_one-$I510)*64+const_one)</f>
        <v>994863919.472283</v>
      </c>
      <c r="AZ510" s="5" t="n">
        <f aca="false">--($C510=--(AS510&gt;AL510))</f>
        <v>1</v>
      </c>
      <c r="BA510" s="5" t="n">
        <f aca="false">--($D510=--(AT510&gt;AM510))</f>
        <v>0</v>
      </c>
      <c r="BB510" s="5" t="n">
        <f aca="false">--($E510=--(AU510&gt;AN510))</f>
        <v>0</v>
      </c>
      <c r="BC510" s="5" t="n">
        <f aca="false">--($F510=--(AV510&gt;AO510))</f>
        <v>0</v>
      </c>
      <c r="BD510" s="5" t="n">
        <f aca="false">--($G510=--(AW510&gt;AP510))</f>
        <v>0</v>
      </c>
      <c r="BE510" s="5" t="n">
        <f aca="false">--($H510=--(AX510&gt;AQ510))</f>
        <v>0</v>
      </c>
      <c r="BF510" s="5" t="n">
        <f aca="false">--($I510=--(AY510&gt;AR510))</f>
        <v>1</v>
      </c>
      <c r="BG510" s="5" t="n">
        <f aca="false">SUM(AZ510:BF510)</f>
        <v>2</v>
      </c>
      <c r="BH510" s="5" t="n">
        <f aca="false">SUM(AE510:AK510)+AB510+AC510+AD510</f>
        <v>4000000000</v>
      </c>
    </row>
    <row r="511" customFormat="false" ht="15" hidden="true" customHeight="false" outlineLevel="0" collapsed="false">
      <c r="A511" s="5" t="n">
        <f aca="false">exit_value_4_usd</f>
        <v>4000000000</v>
      </c>
      <c r="B511" s="2" t="n">
        <f aca="false">ROW()-ROW($B$445)</f>
        <v>66</v>
      </c>
      <c r="C511" s="2" t="n">
        <f aca="false">MOD(QUOTIENT($B511,1),2)</f>
        <v>0</v>
      </c>
      <c r="D511" s="2" t="n">
        <f aca="false">MOD(QUOTIENT($B511,2),2)</f>
        <v>1</v>
      </c>
      <c r="E511" s="2" t="n">
        <f aca="false">MOD(QUOTIENT($B511,4),2)</f>
        <v>0</v>
      </c>
      <c r="F511" s="2" t="n">
        <f aca="false">MOD(QUOTIENT($B511,8),2)</f>
        <v>0</v>
      </c>
      <c r="G511" s="2" t="n">
        <f aca="false">MOD(QUOTIENT($B511,16),2)</f>
        <v>0</v>
      </c>
      <c r="H511" s="2" t="n">
        <f aca="false">MOD(QUOTIENT($B511,32),2)</f>
        <v>0</v>
      </c>
      <c r="I511" s="2" t="n">
        <f aca="false">MOD(QUOTIENT($B511,64),2)</f>
        <v>1</v>
      </c>
      <c r="J511" s="5" t="n">
        <f aca="false">IF($C511=const_zero,MIN(class_series_f_invested_usd,MAX(const_zero,$A511)),const_zero)</f>
        <v>30000000</v>
      </c>
      <c r="K511" s="5" t="n">
        <f aca="false">IF($D511=const_zero,MIN(class_series_e_invested_usd,MAX(const_zero,$A511-SUM($J511:$J511))),const_zero)</f>
        <v>0</v>
      </c>
      <c r="L511" s="5" t="n">
        <f aca="false">IF($E511=const_zero,MIN(class_series_d_invested_usd,MAX(const_zero,$A511-SUM($J511:$K511))),const_zero)</f>
        <v>100000000</v>
      </c>
      <c r="M511" s="5" t="n">
        <f aca="false">IF($F511=const_zero,MIN(class_series_c_invested_usd,MAX(const_zero,$A511-SUM($J511:$L511))),const_zero)</f>
        <v>60000000</v>
      </c>
      <c r="N511" s="5" t="n">
        <f aca="false">IF($G511=const_zero,MIN(class_series_b_invested_usd,MAX(const_zero,$A511-SUM($J511:$M511))),const_zero)</f>
        <v>30000000</v>
      </c>
      <c r="O511" s="5" t="n">
        <f aca="false">IF($H511=const_zero,MIN(class_series_a_invested_usd,MAX(const_zero,$A511-SUM($J511:$N511))),const_zero)</f>
        <v>15000000</v>
      </c>
      <c r="P511" s="5" t="n">
        <f aca="false">IF($I511=const_zero,MIN(class_seed_invested_usd,MAX(const_zero,$A511-SUM($J511:$O511))),const_zero)</f>
        <v>0</v>
      </c>
      <c r="Q511" s="5" t="n">
        <f aca="false">MAX(const_zero,$A511-SUM($J511:$P511))</f>
        <v>3765000000</v>
      </c>
      <c r="R511" s="9" t="n">
        <f aca="false">common_rsa_total+'Pro-Forma'!$B$10+'Pro-Forma'!$B$11+IF($C511=const_one,'Pro-Forma'!$B$5,const_zero)+IF($D511=const_one,'Pro-Forma'!$F$27,const_zero)+IF($E511=const_one,'Pro-Forma'!$F$26,const_zero)+IF($F511=const_one,'Pro-Forma'!$F$25,const_zero)+IF($G511=const_one,'Pro-Forma'!$F$24,const_zero)+IF($H511=const_one,'Pro-Forma'!$F$23,const_zero)+IF($I511=const_one,'Pro-Forma'!$F$22,const_zero)</f>
        <v>20413833.1063222</v>
      </c>
      <c r="S511" s="23" t="b">
        <f aca="false">IF($R511&gt;const_zero,--($Q511&gt;option_strike_usd*$R511),const_zero)</f>
        <v>1</v>
      </c>
      <c r="T511" s="7" t="n">
        <f aca="false">IF($R511&gt;const_zero,IF($S511=const_one,($Q511+option_strike_usd*pre_f_options_issued)/($R511+pre_f_options_issued),$Q511/$R511),const_zero)</f>
        <v>164.420329960442</v>
      </c>
      <c r="U511" s="5" t="n">
        <f aca="false">IF($C511=const_one,'Pro-Forma'!$B$5*$T511,const_zero)</f>
        <v>0</v>
      </c>
      <c r="V511" s="5" t="n">
        <f aca="false">IF($D511=const_one,'Pro-Forma'!$F$27*$T511,const_zero)</f>
        <v>1008442543.7523</v>
      </c>
      <c r="W511" s="5" t="n">
        <f aca="false">IF($E511=const_one,'Pro-Forma'!$F$26*$T511,const_zero)</f>
        <v>0</v>
      </c>
      <c r="X511" s="5" t="n">
        <f aca="false">IF($F511=const_one,'Pro-Forma'!$F$25*$T511,const_zero)</f>
        <v>0</v>
      </c>
      <c r="Y511" s="5" t="n">
        <f aca="false">IF($G511=const_one,'Pro-Forma'!$F$24*$T511,const_zero)</f>
        <v>0</v>
      </c>
      <c r="Z511" s="5" t="n">
        <f aca="false">IF($H511=const_one,'Pro-Forma'!$F$23*$T511,const_zero)</f>
        <v>0</v>
      </c>
      <c r="AA511" s="5" t="n">
        <f aca="false">IF($I511=const_one,'Pro-Forma'!$F$22*$T511,const_zero)</f>
        <v>822101649.80221</v>
      </c>
      <c r="AB511" s="5" t="n">
        <f aca="false">('Pro-Forma'!$B$10+'Pro-Forma'!$B$11)*$T511</f>
        <v>46122011.9004042</v>
      </c>
      <c r="AC511" s="5" t="n">
        <f aca="false">common_rsa_total*$T511</f>
        <v>1479782969.64398</v>
      </c>
      <c r="AD511" s="5" t="n">
        <f aca="false">IF($S511=const_one,pre_f_options_issued*($T511-option_strike_usd),const_zero)</f>
        <v>408550824.901105</v>
      </c>
      <c r="AE511" s="5" t="n">
        <f aca="false">J511+U511</f>
        <v>30000000</v>
      </c>
      <c r="AF511" s="5" t="n">
        <f aca="false">K511+V511</f>
        <v>1008442543.7523</v>
      </c>
      <c r="AG511" s="5" t="n">
        <f aca="false">L511+W511</f>
        <v>100000000</v>
      </c>
      <c r="AH511" s="5" t="n">
        <f aca="false">M511+X511</f>
        <v>60000000</v>
      </c>
      <c r="AI511" s="5" t="n">
        <f aca="false">N511+Y511</f>
        <v>30000000</v>
      </c>
      <c r="AJ511" s="5" t="n">
        <f aca="false">O511+Z511</f>
        <v>15000000</v>
      </c>
      <c r="AK511" s="5" t="n">
        <f aca="false">P511+AA511</f>
        <v>822101649.80221</v>
      </c>
      <c r="AL511" s="5" t="n">
        <f aca="false">INDEX($AE$445:$AE$572,$B511-$C511*1+const_one)</f>
        <v>30000000</v>
      </c>
      <c r="AM511" s="5" t="n">
        <f aca="false">INDEX($AF$445:$AF$572,$B511-$D511*2+const_one)</f>
        <v>300000000</v>
      </c>
      <c r="AN511" s="5" t="n">
        <f aca="false">INDEX($AG$445:$AG$572,$B511-$E511*4+const_one)</f>
        <v>100000000</v>
      </c>
      <c r="AO511" s="5" t="n">
        <f aca="false">INDEX($AH$445:$AH$572,$B511-$F511*8+const_one)</f>
        <v>60000000</v>
      </c>
      <c r="AP511" s="5" t="n">
        <f aca="false">INDEX($AI$445:$AI$572,$B511-$G511*16+const_one)</f>
        <v>30000000</v>
      </c>
      <c r="AQ511" s="5" t="n">
        <f aca="false">INDEX($AJ$445:$AJ$572,$B511-$H511*32+const_one)</f>
        <v>15000000</v>
      </c>
      <c r="AR511" s="5" t="n">
        <f aca="false">INDEX($AK$445:$AK$572,$B511-$I511*64+const_one)</f>
        <v>5000000</v>
      </c>
      <c r="AS511" s="5" t="n">
        <f aca="false">INDEX($AE$445:$AE$572,$B511+(const_one-$C511)*1+const_one)</f>
        <v>127688101.467201</v>
      </c>
      <c r="AT511" s="5" t="n">
        <f aca="false">INDEX($AF$445:$AF$572,$B511+(const_one-$D511)*2+const_one)</f>
        <v>1008442543.7523</v>
      </c>
      <c r="AU511" s="5" t="n">
        <f aca="false">INDEX($AG$445:$AG$572,$B511+(const_one-$E511)*4+const_one)</f>
        <v>272031681.16259</v>
      </c>
      <c r="AV511" s="5" t="n">
        <f aca="false">INDEX($AH$445:$AH$572,$B511+(const_one-$F511)*8+const_one)</f>
        <v>362884592.049624</v>
      </c>
      <c r="AW511" s="5" t="n">
        <f aca="false">INDEX($AI$445:$AI$572,$B511+(const_one-$G511)*16+const_one)</f>
        <v>439630059.870246</v>
      </c>
      <c r="AX511" s="5" t="n">
        <f aca="false">INDEX($AJ$445:$AJ$572,$B511+(const_one-$H511)*32+const_one)</f>
        <v>677531456.463301</v>
      </c>
      <c r="AY511" s="5" t="n">
        <f aca="false">INDEX($AK$445:$AK$572,$B511+(const_one-$I511)*64+const_one)</f>
        <v>822101649.80221</v>
      </c>
      <c r="AZ511" s="5" t="n">
        <f aca="false">--($C511=--(AS511&gt;AL511))</f>
        <v>0</v>
      </c>
      <c r="BA511" s="5" t="n">
        <f aca="false">--($D511=--(AT511&gt;AM511))</f>
        <v>1</v>
      </c>
      <c r="BB511" s="5" t="n">
        <f aca="false">--($E511=--(AU511&gt;AN511))</f>
        <v>0</v>
      </c>
      <c r="BC511" s="5" t="n">
        <f aca="false">--($F511=--(AV511&gt;AO511))</f>
        <v>0</v>
      </c>
      <c r="BD511" s="5" t="n">
        <f aca="false">--($G511=--(AW511&gt;AP511))</f>
        <v>0</v>
      </c>
      <c r="BE511" s="5" t="n">
        <f aca="false">--($H511=--(AX511&gt;AQ511))</f>
        <v>0</v>
      </c>
      <c r="BF511" s="5" t="n">
        <f aca="false">--($I511=--(AY511&gt;AR511))</f>
        <v>1</v>
      </c>
      <c r="BG511" s="5" t="n">
        <f aca="false">SUM(AZ511:BF511)</f>
        <v>2</v>
      </c>
      <c r="BH511" s="5" t="n">
        <f aca="false">SUM(AE511:AK511)+AB511+AC511+AD511</f>
        <v>4000000000</v>
      </c>
    </row>
    <row r="512" customFormat="false" ht="15" hidden="true" customHeight="false" outlineLevel="0" collapsed="false">
      <c r="A512" s="5" t="n">
        <f aca="false">exit_value_4_usd</f>
        <v>4000000000</v>
      </c>
      <c r="B512" s="2" t="n">
        <f aca="false">ROW()-ROW($B$445)</f>
        <v>67</v>
      </c>
      <c r="C512" s="2" t="n">
        <f aca="false">MOD(QUOTIENT($B512,1),2)</f>
        <v>1</v>
      </c>
      <c r="D512" s="2" t="n">
        <f aca="false">MOD(QUOTIENT($B512,2),2)</f>
        <v>1</v>
      </c>
      <c r="E512" s="2" t="n">
        <f aca="false">MOD(QUOTIENT($B512,4),2)</f>
        <v>0</v>
      </c>
      <c r="F512" s="2" t="n">
        <f aca="false">MOD(QUOTIENT($B512,8),2)</f>
        <v>0</v>
      </c>
      <c r="G512" s="2" t="n">
        <f aca="false">MOD(QUOTIENT($B512,16),2)</f>
        <v>0</v>
      </c>
      <c r="H512" s="2" t="n">
        <f aca="false">MOD(QUOTIENT($B512,32),2)</f>
        <v>0</v>
      </c>
      <c r="I512" s="2" t="n">
        <f aca="false">MOD(QUOTIENT($B512,64),2)</f>
        <v>1</v>
      </c>
      <c r="J512" s="5" t="n">
        <f aca="false">IF($C512=const_zero,MIN(class_series_f_invested_usd,MAX(const_zero,$A512)),const_zero)</f>
        <v>0</v>
      </c>
      <c r="K512" s="5" t="n">
        <f aca="false">IF($D512=const_zero,MIN(class_series_e_invested_usd,MAX(const_zero,$A512-SUM($J512:$J512))),const_zero)</f>
        <v>0</v>
      </c>
      <c r="L512" s="5" t="n">
        <f aca="false">IF($E512=const_zero,MIN(class_series_d_invested_usd,MAX(const_zero,$A512-SUM($J512:$K512))),const_zero)</f>
        <v>100000000</v>
      </c>
      <c r="M512" s="5" t="n">
        <f aca="false">IF($F512=const_zero,MIN(class_series_c_invested_usd,MAX(const_zero,$A512-SUM($J512:$L512))),const_zero)</f>
        <v>60000000</v>
      </c>
      <c r="N512" s="5" t="n">
        <f aca="false">IF($G512=const_zero,MIN(class_series_b_invested_usd,MAX(const_zero,$A512-SUM($J512:$M512))),const_zero)</f>
        <v>30000000</v>
      </c>
      <c r="O512" s="5" t="n">
        <f aca="false">IF($H512=const_zero,MIN(class_series_a_invested_usd,MAX(const_zero,$A512-SUM($J512:$N512))),const_zero)</f>
        <v>15000000</v>
      </c>
      <c r="P512" s="5" t="n">
        <f aca="false">IF($I512=const_zero,MIN(class_seed_invested_usd,MAX(const_zero,$A512-SUM($J512:$O512))),const_zero)</f>
        <v>0</v>
      </c>
      <c r="Q512" s="5" t="n">
        <f aca="false">MAX(const_zero,$A512-SUM($J512:$P512))</f>
        <v>3795000000</v>
      </c>
      <c r="R512" s="9" t="n">
        <f aca="false">common_rsa_total+'Pro-Forma'!$B$10+'Pro-Forma'!$B$11+IF($C512=const_one,'Pro-Forma'!$B$5,const_zero)+IF($D512=const_one,'Pro-Forma'!$F$27,const_zero)+IF($E512=const_one,'Pro-Forma'!$F$26,const_zero)+IF($F512=const_one,'Pro-Forma'!$F$25,const_zero)+IF($G512=const_one,'Pro-Forma'!$F$24,const_zero)+IF($H512=const_one,'Pro-Forma'!$F$23,const_zero)+IF($I512=const_one,'Pro-Forma'!$F$22,const_zero)</f>
        <v>21211101.1755256</v>
      </c>
      <c r="S512" s="23" t="b">
        <f aca="false">IF($R512&gt;const_zero,--($Q512&gt;option_strike_usd*$R512),const_zero)</f>
        <v>1</v>
      </c>
      <c r="T512" s="7" t="n">
        <f aca="false">IF($R512&gt;const_zero,IF($S512=const_one,($Q512+option_strike_usd*pre_f_options_issued)/($R512+pre_f_options_issued),$Q512/$R512),const_zero)</f>
        <v>160.157049303124</v>
      </c>
      <c r="U512" s="5" t="n">
        <f aca="false">IF($C512=const_one,'Pro-Forma'!$B$5*$T512,const_zero)</f>
        <v>127688101.467201</v>
      </c>
      <c r="V512" s="5" t="n">
        <f aca="false">IF($D512=const_one,'Pro-Forma'!$F$27*$T512,const_zero)</f>
        <v>982294478.048809</v>
      </c>
      <c r="W512" s="5" t="n">
        <f aca="false">IF($E512=const_one,'Pro-Forma'!$F$26*$T512,const_zero)</f>
        <v>0</v>
      </c>
      <c r="X512" s="5" t="n">
        <f aca="false">IF($F512=const_one,'Pro-Forma'!$F$25*$T512,const_zero)</f>
        <v>0</v>
      </c>
      <c r="Y512" s="5" t="n">
        <f aca="false">IF($G512=const_one,'Pro-Forma'!$F$24*$T512,const_zero)</f>
        <v>0</v>
      </c>
      <c r="Z512" s="5" t="n">
        <f aca="false">IF($H512=const_one,'Pro-Forma'!$F$23*$T512,const_zero)</f>
        <v>0</v>
      </c>
      <c r="AA512" s="5" t="n">
        <f aca="false">IF($I512=const_one,'Pro-Forma'!$F$22*$T512,const_zero)</f>
        <v>800785246.515618</v>
      </c>
      <c r="AB512" s="5" t="n">
        <f aca="false">('Pro-Forma'!$B$10+'Pro-Forma'!$B$11)*$T512</f>
        <v>44926106.9824484</v>
      </c>
      <c r="AC512" s="5" t="n">
        <f aca="false">common_rsa_total*$T512</f>
        <v>1441413443.72811</v>
      </c>
      <c r="AD512" s="5" t="n">
        <f aca="false">IF($S512=const_one,pre_f_options_issued*($T512-option_strike_usd),const_zero)</f>
        <v>397892623.257809</v>
      </c>
      <c r="AE512" s="5" t="n">
        <f aca="false">J512+U512</f>
        <v>127688101.467201</v>
      </c>
      <c r="AF512" s="5" t="n">
        <f aca="false">K512+V512</f>
        <v>982294478.048809</v>
      </c>
      <c r="AG512" s="5" t="n">
        <f aca="false">L512+W512</f>
        <v>100000000</v>
      </c>
      <c r="AH512" s="5" t="n">
        <f aca="false">M512+X512</f>
        <v>60000000</v>
      </c>
      <c r="AI512" s="5" t="n">
        <f aca="false">N512+Y512</f>
        <v>30000000</v>
      </c>
      <c r="AJ512" s="5" t="n">
        <f aca="false">O512+Z512</f>
        <v>15000000</v>
      </c>
      <c r="AK512" s="5" t="n">
        <f aca="false">P512+AA512</f>
        <v>800785246.515618</v>
      </c>
      <c r="AL512" s="5" t="n">
        <f aca="false">INDEX($AE$445:$AE$572,$B512-$C512*1+const_one)</f>
        <v>30000000</v>
      </c>
      <c r="AM512" s="5" t="n">
        <f aca="false">INDEX($AF$445:$AF$572,$B512-$D512*2+const_one)</f>
        <v>300000000</v>
      </c>
      <c r="AN512" s="5" t="n">
        <f aca="false">INDEX($AG$445:$AG$572,$B512-$E512*4+const_one)</f>
        <v>100000000</v>
      </c>
      <c r="AO512" s="5" t="n">
        <f aca="false">INDEX($AH$445:$AH$572,$B512-$F512*8+const_one)</f>
        <v>60000000</v>
      </c>
      <c r="AP512" s="5" t="n">
        <f aca="false">INDEX($AI$445:$AI$572,$B512-$G512*16+const_one)</f>
        <v>30000000</v>
      </c>
      <c r="AQ512" s="5" t="n">
        <f aca="false">INDEX($AJ$445:$AJ$572,$B512-$H512*32+const_one)</f>
        <v>15000000</v>
      </c>
      <c r="AR512" s="5" t="n">
        <f aca="false">INDEX($AK$445:$AK$572,$B512-$I512*64+const_one)</f>
        <v>5000000</v>
      </c>
      <c r="AS512" s="5" t="n">
        <f aca="false">INDEX($AE$445:$AE$572,$B512+(const_one-$C512)*1+const_one)</f>
        <v>127688101.467201</v>
      </c>
      <c r="AT512" s="5" t="n">
        <f aca="false">INDEX($AF$445:$AF$572,$B512+(const_one-$D512)*2+const_one)</f>
        <v>982294478.048809</v>
      </c>
      <c r="AU512" s="5" t="n">
        <f aca="false">INDEX($AG$445:$AG$572,$B512+(const_one-$E512)*4+const_one)</f>
        <v>265552049.177085</v>
      </c>
      <c r="AV512" s="5" t="n">
        <f aca="false">INDEX($AH$445:$AH$572,$B512+(const_one-$F512)*8+const_one)</f>
        <v>354561837.042618</v>
      </c>
      <c r="AW512" s="5" t="n">
        <f aca="false">INDEX($AI$445:$AI$572,$B512+(const_one-$G512)*16+const_one)</f>
        <v>429877447.752735</v>
      </c>
      <c r="AX512" s="5" t="n">
        <f aca="false">INDEX($AJ$445:$AJ$572,$B512+(const_one-$H512)*32+const_one)</f>
        <v>663941793.226991</v>
      </c>
      <c r="AY512" s="5" t="n">
        <f aca="false">INDEX($AK$445:$AK$572,$B512+(const_one-$I512)*64+const_one)</f>
        <v>800785246.515618</v>
      </c>
      <c r="AZ512" s="5" t="n">
        <f aca="false">--($C512=--(AS512&gt;AL512))</f>
        <v>1</v>
      </c>
      <c r="BA512" s="5" t="n">
        <f aca="false">--($D512=--(AT512&gt;AM512))</f>
        <v>1</v>
      </c>
      <c r="BB512" s="5" t="n">
        <f aca="false">--($E512=--(AU512&gt;AN512))</f>
        <v>0</v>
      </c>
      <c r="BC512" s="5" t="n">
        <f aca="false">--($F512=--(AV512&gt;AO512))</f>
        <v>0</v>
      </c>
      <c r="BD512" s="5" t="n">
        <f aca="false">--($G512=--(AW512&gt;AP512))</f>
        <v>0</v>
      </c>
      <c r="BE512" s="5" t="n">
        <f aca="false">--($H512=--(AX512&gt;AQ512))</f>
        <v>0</v>
      </c>
      <c r="BF512" s="5" t="n">
        <f aca="false">--($I512=--(AY512&gt;AR512))</f>
        <v>1</v>
      </c>
      <c r="BG512" s="5" t="n">
        <f aca="false">SUM(AZ512:BF512)</f>
        <v>3</v>
      </c>
      <c r="BH512" s="5" t="n">
        <f aca="false">SUM(AE512:AK512)+AB512+AC512+AD512</f>
        <v>4000000000</v>
      </c>
    </row>
    <row r="513" customFormat="false" ht="15" hidden="true" customHeight="false" outlineLevel="0" collapsed="false">
      <c r="A513" s="5" t="n">
        <f aca="false">exit_value_4_usd</f>
        <v>4000000000</v>
      </c>
      <c r="B513" s="2" t="n">
        <f aca="false">ROW()-ROW($B$445)</f>
        <v>68</v>
      </c>
      <c r="C513" s="2" t="n">
        <f aca="false">MOD(QUOTIENT($B513,1),2)</f>
        <v>0</v>
      </c>
      <c r="D513" s="2" t="n">
        <f aca="false">MOD(QUOTIENT($B513,2),2)</f>
        <v>0</v>
      </c>
      <c r="E513" s="2" t="n">
        <f aca="false">MOD(QUOTIENT($B513,4),2)</f>
        <v>1</v>
      </c>
      <c r="F513" s="2" t="n">
        <f aca="false">MOD(QUOTIENT($B513,8),2)</f>
        <v>0</v>
      </c>
      <c r="G513" s="2" t="n">
        <f aca="false">MOD(QUOTIENT($B513,16),2)</f>
        <v>0</v>
      </c>
      <c r="H513" s="2" t="n">
        <f aca="false">MOD(QUOTIENT($B513,32),2)</f>
        <v>0</v>
      </c>
      <c r="I513" s="2" t="n">
        <f aca="false">MOD(QUOTIENT($B513,64),2)</f>
        <v>1</v>
      </c>
      <c r="J513" s="5" t="n">
        <f aca="false">IF($C513=const_zero,MIN(class_series_f_invested_usd,MAX(const_zero,$A513)),const_zero)</f>
        <v>30000000</v>
      </c>
      <c r="K513" s="5" t="n">
        <f aca="false">IF($D513=const_zero,MIN(class_series_e_invested_usd,MAX(const_zero,$A513-SUM($J513:$J513))),const_zero)</f>
        <v>300000000</v>
      </c>
      <c r="L513" s="5" t="n">
        <f aca="false">IF($E513=const_zero,MIN(class_series_d_invested_usd,MAX(const_zero,$A513-SUM($J513:$K513))),const_zero)</f>
        <v>0</v>
      </c>
      <c r="M513" s="5" t="n">
        <f aca="false">IF($F513=const_zero,MIN(class_series_c_invested_usd,MAX(const_zero,$A513-SUM($J513:$L513))),const_zero)</f>
        <v>60000000</v>
      </c>
      <c r="N513" s="5" t="n">
        <f aca="false">IF($G513=const_zero,MIN(class_series_b_invested_usd,MAX(const_zero,$A513-SUM($J513:$M513))),const_zero)</f>
        <v>30000000</v>
      </c>
      <c r="O513" s="5" t="n">
        <f aca="false">IF($H513=const_zero,MIN(class_series_a_invested_usd,MAX(const_zero,$A513-SUM($J513:$N513))),const_zero)</f>
        <v>15000000</v>
      </c>
      <c r="P513" s="5" t="n">
        <f aca="false">IF($I513=const_zero,MIN(class_seed_invested_usd,MAX(const_zero,$A513-SUM($J513:$O513))),const_zero)</f>
        <v>0</v>
      </c>
      <c r="Q513" s="5" t="n">
        <f aca="false">MAX(const_zero,$A513-SUM($J513:$P513))</f>
        <v>3565000000</v>
      </c>
      <c r="R513" s="9" t="n">
        <f aca="false">common_rsa_total+'Pro-Forma'!$B$10+'Pro-Forma'!$B$11+IF($C513=const_one,'Pro-Forma'!$B$5,const_zero)+IF($D513=const_one,'Pro-Forma'!$F$27,const_zero)+IF($E513=const_one,'Pro-Forma'!$F$26,const_zero)+IF($F513=const_one,'Pro-Forma'!$F$25,const_zero)+IF($G513=const_one,'Pro-Forma'!$F$24,const_zero)+IF($H513=const_one,'Pro-Forma'!$F$23,const_zero)+IF($I513=const_one,'Pro-Forma'!$F$22,const_zero)</f>
        <v>16014164.1892672</v>
      </c>
      <c r="S513" s="23" t="b">
        <f aca="false">IF($R513&gt;const_zero,--($Q513&gt;option_strike_usd*$R513),const_zero)</f>
        <v>1</v>
      </c>
      <c r="T513" s="7" t="n">
        <f aca="false">IF($R513&gt;const_zero,IF($S513=const_one,($Q513+option_strike_usd*pre_f_options_issued)/($R513+pre_f_options_issued),$Q513/$R513),const_zero)</f>
        <v>192.690308000407</v>
      </c>
      <c r="U513" s="5" t="n">
        <f aca="false">IF($C513=const_one,'Pro-Forma'!$B$5*$T513,const_zero)</f>
        <v>0</v>
      </c>
      <c r="V513" s="5" t="n">
        <f aca="false">IF($D513=const_one,'Pro-Forma'!$F$27*$T513,const_zero)</f>
        <v>0</v>
      </c>
      <c r="W513" s="5" t="n">
        <f aca="false">IF($E513=const_one,'Pro-Forma'!$F$26*$T513,const_zero)</f>
        <v>334057814.577449</v>
      </c>
      <c r="X513" s="5" t="n">
        <f aca="false">IF($F513=const_one,'Pro-Forma'!$F$25*$T513,const_zero)</f>
        <v>0</v>
      </c>
      <c r="Y513" s="5" t="n">
        <f aca="false">IF($G513=const_one,'Pro-Forma'!$F$24*$T513,const_zero)</f>
        <v>0</v>
      </c>
      <c r="Z513" s="5" t="n">
        <f aca="false">IF($H513=const_one,'Pro-Forma'!$F$23*$T513,const_zero)</f>
        <v>0</v>
      </c>
      <c r="AA513" s="5" t="n">
        <f aca="false">IF($I513=const_one,'Pro-Forma'!$F$22*$T513,const_zero)</f>
        <v>963451540.002035</v>
      </c>
      <c r="AB513" s="5" t="n">
        <f aca="false">('Pro-Forma'!$B$10+'Pro-Forma'!$B$11)*$T513</f>
        <v>54052103.4158338</v>
      </c>
      <c r="AC513" s="5" t="n">
        <f aca="false">common_rsa_total*$T513</f>
        <v>1734212772.00366</v>
      </c>
      <c r="AD513" s="5" t="n">
        <f aca="false">IF($S513=const_one,pre_f_options_issued*($T513-option_strike_usd),const_zero)</f>
        <v>479225770.001018</v>
      </c>
      <c r="AE513" s="5" t="n">
        <f aca="false">J513+U513</f>
        <v>30000000</v>
      </c>
      <c r="AF513" s="5" t="n">
        <f aca="false">K513+V513</f>
        <v>300000000</v>
      </c>
      <c r="AG513" s="5" t="n">
        <f aca="false">L513+W513</f>
        <v>334057814.577449</v>
      </c>
      <c r="AH513" s="5" t="n">
        <f aca="false">M513+X513</f>
        <v>60000000</v>
      </c>
      <c r="AI513" s="5" t="n">
        <f aca="false">N513+Y513</f>
        <v>30000000</v>
      </c>
      <c r="AJ513" s="5" t="n">
        <f aca="false">O513+Z513</f>
        <v>15000000</v>
      </c>
      <c r="AK513" s="5" t="n">
        <f aca="false">P513+AA513</f>
        <v>963451540.002035</v>
      </c>
      <c r="AL513" s="5" t="n">
        <f aca="false">INDEX($AE$445:$AE$572,$B513-$C513*1+const_one)</f>
        <v>30000000</v>
      </c>
      <c r="AM513" s="5" t="n">
        <f aca="false">INDEX($AF$445:$AF$572,$B513-$D513*2+const_one)</f>
        <v>300000000</v>
      </c>
      <c r="AN513" s="5" t="n">
        <f aca="false">INDEX($AG$445:$AG$572,$B513-$E513*4+const_one)</f>
        <v>100000000</v>
      </c>
      <c r="AO513" s="5" t="n">
        <f aca="false">INDEX($AH$445:$AH$572,$B513-$F513*8+const_one)</f>
        <v>60000000</v>
      </c>
      <c r="AP513" s="5" t="n">
        <f aca="false">INDEX($AI$445:$AI$572,$B513-$G513*16+const_one)</f>
        <v>30000000</v>
      </c>
      <c r="AQ513" s="5" t="n">
        <f aca="false">INDEX($AJ$445:$AJ$572,$B513-$H513*32+const_one)</f>
        <v>15000000</v>
      </c>
      <c r="AR513" s="5" t="n">
        <f aca="false">INDEX($AK$445:$AK$572,$B513-$I513*64+const_one)</f>
        <v>5000000</v>
      </c>
      <c r="AS513" s="5" t="n">
        <f aca="false">INDEX($AE$445:$AE$572,$B513+(const_one-$C513)*1+const_one)</f>
        <v>148521965.671442</v>
      </c>
      <c r="AT513" s="5" t="n">
        <f aca="false">INDEX($AF$445:$AF$572,$B513+(const_one-$D513)*2+const_one)</f>
        <v>962395014.579753</v>
      </c>
      <c r="AU513" s="5" t="n">
        <f aca="false">INDEX($AG$445:$AG$572,$B513+(const_one-$E513)*4+const_one)</f>
        <v>334057814.577449</v>
      </c>
      <c r="AV513" s="5" t="n">
        <f aca="false">INDEX($AH$445:$AH$572,$B513+(const_one-$F513)*8+const_one)</f>
        <v>416272910.608007</v>
      </c>
      <c r="AW513" s="5" t="n">
        <f aca="false">INDEX($AI$445:$AI$572,$B513+(const_one-$G513)*16+const_one)</f>
        <v>501646259.88046</v>
      </c>
      <c r="AX513" s="5" t="n">
        <f aca="false">INDEX($AJ$445:$AJ$572,$B513+(const_one-$H513)*32+const_one)</f>
        <v>761774896.858805</v>
      </c>
      <c r="AY513" s="5" t="n">
        <f aca="false">INDEX($AK$445:$AK$572,$B513+(const_one-$I513)*64+const_one)</f>
        <v>963451540.002035</v>
      </c>
      <c r="AZ513" s="5" t="n">
        <f aca="false">--($C513=--(AS513&gt;AL513))</f>
        <v>0</v>
      </c>
      <c r="BA513" s="5" t="n">
        <f aca="false">--($D513=--(AT513&gt;AM513))</f>
        <v>0</v>
      </c>
      <c r="BB513" s="5" t="n">
        <f aca="false">--($E513=--(AU513&gt;AN513))</f>
        <v>1</v>
      </c>
      <c r="BC513" s="5" t="n">
        <f aca="false">--($F513=--(AV513&gt;AO513))</f>
        <v>0</v>
      </c>
      <c r="BD513" s="5" t="n">
        <f aca="false">--($G513=--(AW513&gt;AP513))</f>
        <v>0</v>
      </c>
      <c r="BE513" s="5" t="n">
        <f aca="false">--($H513=--(AX513&gt;AQ513))</f>
        <v>0</v>
      </c>
      <c r="BF513" s="5" t="n">
        <f aca="false">--($I513=--(AY513&gt;AR513))</f>
        <v>1</v>
      </c>
      <c r="BG513" s="5" t="n">
        <f aca="false">SUM(AZ513:BF513)</f>
        <v>2</v>
      </c>
      <c r="BH513" s="5" t="n">
        <f aca="false">SUM(AE513:AK513)+AB513+AC513+AD513</f>
        <v>4000000000</v>
      </c>
    </row>
    <row r="514" customFormat="false" ht="15" hidden="true" customHeight="false" outlineLevel="0" collapsed="false">
      <c r="A514" s="5" t="n">
        <f aca="false">exit_value_4_usd</f>
        <v>4000000000</v>
      </c>
      <c r="B514" s="2" t="n">
        <f aca="false">ROW()-ROW($B$445)</f>
        <v>69</v>
      </c>
      <c r="C514" s="2" t="n">
        <f aca="false">MOD(QUOTIENT($B514,1),2)</f>
        <v>1</v>
      </c>
      <c r="D514" s="2" t="n">
        <f aca="false">MOD(QUOTIENT($B514,2),2)</f>
        <v>0</v>
      </c>
      <c r="E514" s="2" t="n">
        <f aca="false">MOD(QUOTIENT($B514,4),2)</f>
        <v>1</v>
      </c>
      <c r="F514" s="2" t="n">
        <f aca="false">MOD(QUOTIENT($B514,8),2)</f>
        <v>0</v>
      </c>
      <c r="G514" s="2" t="n">
        <f aca="false">MOD(QUOTIENT($B514,16),2)</f>
        <v>0</v>
      </c>
      <c r="H514" s="2" t="n">
        <f aca="false">MOD(QUOTIENT($B514,32),2)</f>
        <v>0</v>
      </c>
      <c r="I514" s="2" t="n">
        <f aca="false">MOD(QUOTIENT($B514,64),2)</f>
        <v>1</v>
      </c>
      <c r="J514" s="5" t="n">
        <f aca="false">IF($C514=const_zero,MIN(class_series_f_invested_usd,MAX(const_zero,$A514)),const_zero)</f>
        <v>0</v>
      </c>
      <c r="K514" s="5" t="n">
        <f aca="false">IF($D514=const_zero,MIN(class_series_e_invested_usd,MAX(const_zero,$A514-SUM($J514:$J514))),const_zero)</f>
        <v>300000000</v>
      </c>
      <c r="L514" s="5" t="n">
        <f aca="false">IF($E514=const_zero,MIN(class_series_d_invested_usd,MAX(const_zero,$A514-SUM($J514:$K514))),const_zero)</f>
        <v>0</v>
      </c>
      <c r="M514" s="5" t="n">
        <f aca="false">IF($F514=const_zero,MIN(class_series_c_invested_usd,MAX(const_zero,$A514-SUM($J514:$L514))),const_zero)</f>
        <v>60000000</v>
      </c>
      <c r="N514" s="5" t="n">
        <f aca="false">IF($G514=const_zero,MIN(class_series_b_invested_usd,MAX(const_zero,$A514-SUM($J514:$M514))),const_zero)</f>
        <v>30000000</v>
      </c>
      <c r="O514" s="5" t="n">
        <f aca="false">IF($H514=const_zero,MIN(class_series_a_invested_usd,MAX(const_zero,$A514-SUM($J514:$N514))),const_zero)</f>
        <v>15000000</v>
      </c>
      <c r="P514" s="5" t="n">
        <f aca="false">IF($I514=const_zero,MIN(class_seed_invested_usd,MAX(const_zero,$A514-SUM($J514:$O514))),const_zero)</f>
        <v>0</v>
      </c>
      <c r="Q514" s="5" t="n">
        <f aca="false">MAX(const_zero,$A514-SUM($J514:$P514))</f>
        <v>3595000000</v>
      </c>
      <c r="R514" s="9" t="n">
        <f aca="false">common_rsa_total+'Pro-Forma'!$B$10+'Pro-Forma'!$B$11+IF($C514=const_one,'Pro-Forma'!$B$5,const_zero)+IF($D514=const_one,'Pro-Forma'!$F$27,const_zero)+IF($E514=const_one,'Pro-Forma'!$F$26,const_zero)+IF($F514=const_one,'Pro-Forma'!$F$25,const_zero)+IF($G514=const_one,'Pro-Forma'!$F$24,const_zero)+IF($H514=const_one,'Pro-Forma'!$F$23,const_zero)+IF($I514=const_one,'Pro-Forma'!$F$22,const_zero)</f>
        <v>16811432.2584705</v>
      </c>
      <c r="S514" s="23" t="b">
        <f aca="false">IF($R514&gt;const_zero,--($Q514&gt;option_strike_usd*$R514),const_zero)</f>
        <v>1</v>
      </c>
      <c r="T514" s="7" t="n">
        <f aca="false">IF($R514&gt;const_zero,IF($S514=const_one,($Q514+option_strike_usd*pre_f_options_issued)/($R514+pre_f_options_issued),$Q514/$R514),const_zero)</f>
        <v>186.288616600255</v>
      </c>
      <c r="U514" s="5" t="n">
        <f aca="false">IF($C514=const_one,'Pro-Forma'!$B$5*$T514,const_zero)</f>
        <v>148521965.671442</v>
      </c>
      <c r="V514" s="5" t="n">
        <f aca="false">IF($D514=const_one,'Pro-Forma'!$F$27*$T514,const_zero)</f>
        <v>0</v>
      </c>
      <c r="W514" s="5" t="n">
        <f aca="false">IF($E514=const_one,'Pro-Forma'!$F$26*$T514,const_zero)</f>
        <v>322959513.57349</v>
      </c>
      <c r="X514" s="5" t="n">
        <f aca="false">IF($F514=const_one,'Pro-Forma'!$F$25*$T514,const_zero)</f>
        <v>0</v>
      </c>
      <c r="Y514" s="5" t="n">
        <f aca="false">IF($G514=const_one,'Pro-Forma'!$F$24*$T514,const_zero)</f>
        <v>0</v>
      </c>
      <c r="Z514" s="5" t="n">
        <f aca="false">IF($H514=const_one,'Pro-Forma'!$F$23*$T514,const_zero)</f>
        <v>0</v>
      </c>
      <c r="AA514" s="5" t="n">
        <f aca="false">IF($I514=const_one,'Pro-Forma'!$F$22*$T514,const_zero)</f>
        <v>931443083.001273</v>
      </c>
      <c r="AB514" s="5" t="n">
        <f aca="false">('Pro-Forma'!$B$10+'Pro-Forma'!$B$11)*$T514</f>
        <v>52256346.8508665</v>
      </c>
      <c r="AC514" s="5" t="n">
        <f aca="false">common_rsa_total*$T514</f>
        <v>1676597549.40229</v>
      </c>
      <c r="AD514" s="5" t="n">
        <f aca="false">IF($S514=const_one,pre_f_options_issued*($T514-option_strike_usd),const_zero)</f>
        <v>463221541.500637</v>
      </c>
      <c r="AE514" s="5" t="n">
        <f aca="false">J514+U514</f>
        <v>148521965.671442</v>
      </c>
      <c r="AF514" s="5" t="n">
        <f aca="false">K514+V514</f>
        <v>300000000</v>
      </c>
      <c r="AG514" s="5" t="n">
        <f aca="false">L514+W514</f>
        <v>322959513.57349</v>
      </c>
      <c r="AH514" s="5" t="n">
        <f aca="false">M514+X514</f>
        <v>60000000</v>
      </c>
      <c r="AI514" s="5" t="n">
        <f aca="false">N514+Y514</f>
        <v>30000000</v>
      </c>
      <c r="AJ514" s="5" t="n">
        <f aca="false">O514+Z514</f>
        <v>15000000</v>
      </c>
      <c r="AK514" s="5" t="n">
        <f aca="false">P514+AA514</f>
        <v>931443083.001273</v>
      </c>
      <c r="AL514" s="5" t="n">
        <f aca="false">INDEX($AE$445:$AE$572,$B514-$C514*1+const_one)</f>
        <v>30000000</v>
      </c>
      <c r="AM514" s="5" t="n">
        <f aca="false">INDEX($AF$445:$AF$572,$B514-$D514*2+const_one)</f>
        <v>300000000</v>
      </c>
      <c r="AN514" s="5" t="n">
        <f aca="false">INDEX($AG$445:$AG$572,$B514-$E514*4+const_one)</f>
        <v>100000000</v>
      </c>
      <c r="AO514" s="5" t="n">
        <f aca="false">INDEX($AH$445:$AH$572,$B514-$F514*8+const_one)</f>
        <v>60000000</v>
      </c>
      <c r="AP514" s="5" t="n">
        <f aca="false">INDEX($AI$445:$AI$572,$B514-$G514*16+const_one)</f>
        <v>30000000</v>
      </c>
      <c r="AQ514" s="5" t="n">
        <f aca="false">INDEX($AJ$445:$AJ$572,$B514-$H514*32+const_one)</f>
        <v>15000000</v>
      </c>
      <c r="AR514" s="5" t="n">
        <f aca="false">INDEX($AK$445:$AK$572,$B514-$I514*64+const_one)</f>
        <v>5000000</v>
      </c>
      <c r="AS514" s="5" t="n">
        <f aca="false">INDEX($AE$445:$AE$572,$B514+(const_one-$C514)*1+const_one)</f>
        <v>148521965.671442</v>
      </c>
      <c r="AT514" s="5" t="n">
        <f aca="false">INDEX($AF$445:$AF$572,$B514+(const_one-$D514)*2+const_one)</f>
        <v>939471340.791057</v>
      </c>
      <c r="AU514" s="5" t="n">
        <f aca="false">INDEX($AG$445:$AG$572,$B514+(const_one-$E514)*4+const_one)</f>
        <v>322959513.57349</v>
      </c>
      <c r="AV514" s="5" t="n">
        <f aca="false">INDEX($AH$445:$AH$572,$B514+(const_one-$F514)*8+const_one)</f>
        <v>404303129.130293</v>
      </c>
      <c r="AW514" s="5" t="n">
        <f aca="false">INDEX($AI$445:$AI$572,$B514+(const_one-$G514)*16+const_one)</f>
        <v>487754433.419149</v>
      </c>
      <c r="AX514" s="5" t="n">
        <f aca="false">INDEX($AJ$445:$AJ$572,$B514+(const_one-$H514)*32+const_one)</f>
        <v>742963220.264686</v>
      </c>
      <c r="AY514" s="5" t="n">
        <f aca="false">INDEX($AK$445:$AK$572,$B514+(const_one-$I514)*64+const_one)</f>
        <v>931443083.001273</v>
      </c>
      <c r="AZ514" s="5" t="n">
        <f aca="false">--($C514=--(AS514&gt;AL514))</f>
        <v>1</v>
      </c>
      <c r="BA514" s="5" t="n">
        <f aca="false">--($D514=--(AT514&gt;AM514))</f>
        <v>0</v>
      </c>
      <c r="BB514" s="5" t="n">
        <f aca="false">--($E514=--(AU514&gt;AN514))</f>
        <v>1</v>
      </c>
      <c r="BC514" s="5" t="n">
        <f aca="false">--($F514=--(AV514&gt;AO514))</f>
        <v>0</v>
      </c>
      <c r="BD514" s="5" t="n">
        <f aca="false">--($G514=--(AW514&gt;AP514))</f>
        <v>0</v>
      </c>
      <c r="BE514" s="5" t="n">
        <f aca="false">--($H514=--(AX514&gt;AQ514))</f>
        <v>0</v>
      </c>
      <c r="BF514" s="5" t="n">
        <f aca="false">--($I514=--(AY514&gt;AR514))</f>
        <v>1</v>
      </c>
      <c r="BG514" s="5" t="n">
        <f aca="false">SUM(AZ514:BF514)</f>
        <v>3</v>
      </c>
      <c r="BH514" s="5" t="n">
        <f aca="false">SUM(AE514:AK514)+AB514+AC514+AD514</f>
        <v>4000000000</v>
      </c>
    </row>
    <row r="515" customFormat="false" ht="15" hidden="true" customHeight="false" outlineLevel="0" collapsed="false">
      <c r="A515" s="5" t="n">
        <f aca="false">exit_value_4_usd</f>
        <v>4000000000</v>
      </c>
      <c r="B515" s="2" t="n">
        <f aca="false">ROW()-ROW($B$445)</f>
        <v>70</v>
      </c>
      <c r="C515" s="2" t="n">
        <f aca="false">MOD(QUOTIENT($B515,1),2)</f>
        <v>0</v>
      </c>
      <c r="D515" s="2" t="n">
        <f aca="false">MOD(QUOTIENT($B515,2),2)</f>
        <v>1</v>
      </c>
      <c r="E515" s="2" t="n">
        <f aca="false">MOD(QUOTIENT($B515,4),2)</f>
        <v>1</v>
      </c>
      <c r="F515" s="2" t="n">
        <f aca="false">MOD(QUOTIENT($B515,8),2)</f>
        <v>0</v>
      </c>
      <c r="G515" s="2" t="n">
        <f aca="false">MOD(QUOTIENT($B515,16),2)</f>
        <v>0</v>
      </c>
      <c r="H515" s="2" t="n">
        <f aca="false">MOD(QUOTIENT($B515,32),2)</f>
        <v>0</v>
      </c>
      <c r="I515" s="2" t="n">
        <f aca="false">MOD(QUOTIENT($B515,64),2)</f>
        <v>1</v>
      </c>
      <c r="J515" s="5" t="n">
        <f aca="false">IF($C515=const_zero,MIN(class_series_f_invested_usd,MAX(const_zero,$A515)),const_zero)</f>
        <v>30000000</v>
      </c>
      <c r="K515" s="5" t="n">
        <f aca="false">IF($D515=const_zero,MIN(class_series_e_invested_usd,MAX(const_zero,$A515-SUM($J515:$J515))),const_zero)</f>
        <v>0</v>
      </c>
      <c r="L515" s="5" t="n">
        <f aca="false">IF($E515=const_zero,MIN(class_series_d_invested_usd,MAX(const_zero,$A515-SUM($J515:$K515))),const_zero)</f>
        <v>0</v>
      </c>
      <c r="M515" s="5" t="n">
        <f aca="false">IF($F515=const_zero,MIN(class_series_c_invested_usd,MAX(const_zero,$A515-SUM($J515:$L515))),const_zero)</f>
        <v>60000000</v>
      </c>
      <c r="N515" s="5" t="n">
        <f aca="false">IF($G515=const_zero,MIN(class_series_b_invested_usd,MAX(const_zero,$A515-SUM($J515:$M515))),const_zero)</f>
        <v>30000000</v>
      </c>
      <c r="O515" s="5" t="n">
        <f aca="false">IF($H515=const_zero,MIN(class_series_a_invested_usd,MAX(const_zero,$A515-SUM($J515:$N515))),const_zero)</f>
        <v>15000000</v>
      </c>
      <c r="P515" s="5" t="n">
        <f aca="false">IF($I515=const_zero,MIN(class_seed_invested_usd,MAX(const_zero,$A515-SUM($J515:$O515))),const_zero)</f>
        <v>0</v>
      </c>
      <c r="Q515" s="5" t="n">
        <f aca="false">MAX(const_zero,$A515-SUM($J515:$P515))</f>
        <v>3865000000</v>
      </c>
      <c r="R515" s="9" t="n">
        <f aca="false">common_rsa_total+'Pro-Forma'!$B$10+'Pro-Forma'!$B$11+IF($C515=const_one,'Pro-Forma'!$B$5,const_zero)+IF($D515=const_one,'Pro-Forma'!$F$27,const_zero)+IF($E515=const_one,'Pro-Forma'!$F$26,const_zero)+IF($F515=const_one,'Pro-Forma'!$F$25,const_zero)+IF($G515=const_one,'Pro-Forma'!$F$24,const_zero)+IF($H515=const_one,'Pro-Forma'!$F$23,const_zero)+IF($I515=const_one,'Pro-Forma'!$F$22,const_zero)</f>
        <v>22147484.4666011</v>
      </c>
      <c r="S515" s="23" t="b">
        <f aca="false">IF($R515&gt;const_zero,--($Q515&gt;option_strike_usd*$R515),const_zero)</f>
        <v>1</v>
      </c>
      <c r="T515" s="7" t="n">
        <f aca="false">IF($R515&gt;const_zero,IF($S515=const_one,($Q515+option_strike_usd*pre_f_options_issued)/($R515+pre_f_options_issued),$Q515/$R515),const_zero)</f>
        <v>156.912564657084</v>
      </c>
      <c r="U515" s="5" t="n">
        <f aca="false">IF($C515=const_one,'Pro-Forma'!$B$5*$T515,const_zero)</f>
        <v>0</v>
      </c>
      <c r="V515" s="5" t="n">
        <f aca="false">IF($D515=const_one,'Pro-Forma'!$F$27*$T515,const_zero)</f>
        <v>962395014.579753</v>
      </c>
      <c r="W515" s="5" t="n">
        <f aca="false">IF($E515=const_one,'Pro-Forma'!$F$26*$T515,const_zero)</f>
        <v>272031681.16259</v>
      </c>
      <c r="X515" s="5" t="n">
        <f aca="false">IF($F515=const_one,'Pro-Forma'!$F$25*$T515,const_zero)</f>
        <v>0</v>
      </c>
      <c r="Y515" s="5" t="n">
        <f aca="false">IF($G515=const_one,'Pro-Forma'!$F$24*$T515,const_zero)</f>
        <v>0</v>
      </c>
      <c r="Z515" s="5" t="n">
        <f aca="false">IF($H515=const_one,'Pro-Forma'!$F$23*$T515,const_zero)</f>
        <v>0</v>
      </c>
      <c r="AA515" s="5" t="n">
        <f aca="false">IF($I515=const_one,'Pro-Forma'!$F$22*$T515,const_zero)</f>
        <v>784562823.285418</v>
      </c>
      <c r="AB515" s="5" t="n">
        <f aca="false">('Pro-Forma'!$B$10+'Pro-Forma'!$B$11)*$T515</f>
        <v>44015987.4157784</v>
      </c>
      <c r="AC515" s="5" t="n">
        <f aca="false">common_rsa_total*$T515</f>
        <v>1412213081.91375</v>
      </c>
      <c r="AD515" s="5" t="n">
        <f aca="false">IF($S515=const_one,pre_f_options_issued*($T515-option_strike_usd),const_zero)</f>
        <v>389781411.642709</v>
      </c>
      <c r="AE515" s="5" t="n">
        <f aca="false">J515+U515</f>
        <v>30000000</v>
      </c>
      <c r="AF515" s="5" t="n">
        <f aca="false">K515+V515</f>
        <v>962395014.579753</v>
      </c>
      <c r="AG515" s="5" t="n">
        <f aca="false">L515+W515</f>
        <v>272031681.16259</v>
      </c>
      <c r="AH515" s="5" t="n">
        <f aca="false">M515+X515</f>
        <v>60000000</v>
      </c>
      <c r="AI515" s="5" t="n">
        <f aca="false">N515+Y515</f>
        <v>30000000</v>
      </c>
      <c r="AJ515" s="5" t="n">
        <f aca="false">O515+Z515</f>
        <v>15000000</v>
      </c>
      <c r="AK515" s="5" t="n">
        <f aca="false">P515+AA515</f>
        <v>784562823.285418</v>
      </c>
      <c r="AL515" s="5" t="n">
        <f aca="false">INDEX($AE$445:$AE$572,$B515-$C515*1+const_one)</f>
        <v>30000000</v>
      </c>
      <c r="AM515" s="5" t="n">
        <f aca="false">INDEX($AF$445:$AF$572,$B515-$D515*2+const_one)</f>
        <v>300000000</v>
      </c>
      <c r="AN515" s="5" t="n">
        <f aca="false">INDEX($AG$445:$AG$572,$B515-$E515*4+const_one)</f>
        <v>100000000</v>
      </c>
      <c r="AO515" s="5" t="n">
        <f aca="false">INDEX($AH$445:$AH$572,$B515-$F515*8+const_one)</f>
        <v>60000000</v>
      </c>
      <c r="AP515" s="5" t="n">
        <f aca="false">INDEX($AI$445:$AI$572,$B515-$G515*16+const_one)</f>
        <v>30000000</v>
      </c>
      <c r="AQ515" s="5" t="n">
        <f aca="false">INDEX($AJ$445:$AJ$572,$B515-$H515*32+const_one)</f>
        <v>15000000</v>
      </c>
      <c r="AR515" s="5" t="n">
        <f aca="false">INDEX($AK$445:$AK$572,$B515-$I515*64+const_one)</f>
        <v>5000000</v>
      </c>
      <c r="AS515" s="5" t="n">
        <f aca="false">INDEX($AE$445:$AE$572,$B515+(const_one-$C515)*1+const_one)</f>
        <v>122121537.450499</v>
      </c>
      <c r="AT515" s="5" t="n">
        <f aca="false">INDEX($AF$445:$AF$572,$B515+(const_one-$D515)*2+const_one)</f>
        <v>962395014.579753</v>
      </c>
      <c r="AU515" s="5" t="n">
        <f aca="false">INDEX($AG$445:$AG$572,$B515+(const_one-$E515)*4+const_one)</f>
        <v>272031681.16259</v>
      </c>
      <c r="AV515" s="5" t="n">
        <f aca="false">INDEX($AH$445:$AH$572,$B515+(const_one-$F515)*8+const_one)</f>
        <v>348498212.898115</v>
      </c>
      <c r="AW515" s="5" t="n">
        <f aca="false">INDEX($AI$445:$AI$572,$B515+(const_one-$G515)*16+const_one)</f>
        <v>422913701.755575</v>
      </c>
      <c r="AX515" s="5" t="n">
        <f aca="false">INDEX($AJ$445:$AJ$572,$B515+(const_one-$H515)*32+const_one)</f>
        <v>654777305.705949</v>
      </c>
      <c r="AY515" s="5" t="n">
        <f aca="false">INDEX($AK$445:$AK$572,$B515+(const_one-$I515)*64+const_one)</f>
        <v>784562823.285418</v>
      </c>
      <c r="AZ515" s="5" t="n">
        <f aca="false">--($C515=--(AS515&gt;AL515))</f>
        <v>0</v>
      </c>
      <c r="BA515" s="5" t="n">
        <f aca="false">--($D515=--(AT515&gt;AM515))</f>
        <v>1</v>
      </c>
      <c r="BB515" s="5" t="n">
        <f aca="false">--($E515=--(AU515&gt;AN515))</f>
        <v>1</v>
      </c>
      <c r="BC515" s="5" t="n">
        <f aca="false">--($F515=--(AV515&gt;AO515))</f>
        <v>0</v>
      </c>
      <c r="BD515" s="5" t="n">
        <f aca="false">--($G515=--(AW515&gt;AP515))</f>
        <v>0</v>
      </c>
      <c r="BE515" s="5" t="n">
        <f aca="false">--($H515=--(AX515&gt;AQ515))</f>
        <v>0</v>
      </c>
      <c r="BF515" s="5" t="n">
        <f aca="false">--($I515=--(AY515&gt;AR515))</f>
        <v>1</v>
      </c>
      <c r="BG515" s="5" t="n">
        <f aca="false">SUM(AZ515:BF515)</f>
        <v>3</v>
      </c>
      <c r="BH515" s="5" t="n">
        <f aca="false">SUM(AE515:AK515)+AB515+AC515+AD515</f>
        <v>4000000000</v>
      </c>
    </row>
    <row r="516" customFormat="false" ht="15" hidden="true" customHeight="false" outlineLevel="0" collapsed="false">
      <c r="A516" s="5" t="n">
        <f aca="false">exit_value_4_usd</f>
        <v>4000000000</v>
      </c>
      <c r="B516" s="2" t="n">
        <f aca="false">ROW()-ROW($B$445)</f>
        <v>71</v>
      </c>
      <c r="C516" s="2" t="n">
        <f aca="false">MOD(QUOTIENT($B516,1),2)</f>
        <v>1</v>
      </c>
      <c r="D516" s="2" t="n">
        <f aca="false">MOD(QUOTIENT($B516,2),2)</f>
        <v>1</v>
      </c>
      <c r="E516" s="2" t="n">
        <f aca="false">MOD(QUOTIENT($B516,4),2)</f>
        <v>1</v>
      </c>
      <c r="F516" s="2" t="n">
        <f aca="false">MOD(QUOTIENT($B516,8),2)</f>
        <v>0</v>
      </c>
      <c r="G516" s="2" t="n">
        <f aca="false">MOD(QUOTIENT($B516,16),2)</f>
        <v>0</v>
      </c>
      <c r="H516" s="2" t="n">
        <f aca="false">MOD(QUOTIENT($B516,32),2)</f>
        <v>0</v>
      </c>
      <c r="I516" s="2" t="n">
        <f aca="false">MOD(QUOTIENT($B516,64),2)</f>
        <v>1</v>
      </c>
      <c r="J516" s="5" t="n">
        <f aca="false">IF($C516=const_zero,MIN(class_series_f_invested_usd,MAX(const_zero,$A516)),const_zero)</f>
        <v>0</v>
      </c>
      <c r="K516" s="5" t="n">
        <f aca="false">IF($D516=const_zero,MIN(class_series_e_invested_usd,MAX(const_zero,$A516-SUM($J516:$J516))),const_zero)</f>
        <v>0</v>
      </c>
      <c r="L516" s="5" t="n">
        <f aca="false">IF($E516=const_zero,MIN(class_series_d_invested_usd,MAX(const_zero,$A516-SUM($J516:$K516))),const_zero)</f>
        <v>0</v>
      </c>
      <c r="M516" s="5" t="n">
        <f aca="false">IF($F516=const_zero,MIN(class_series_c_invested_usd,MAX(const_zero,$A516-SUM($J516:$L516))),const_zero)</f>
        <v>60000000</v>
      </c>
      <c r="N516" s="5" t="n">
        <f aca="false">IF($G516=const_zero,MIN(class_series_b_invested_usd,MAX(const_zero,$A516-SUM($J516:$M516))),const_zero)</f>
        <v>30000000</v>
      </c>
      <c r="O516" s="5" t="n">
        <f aca="false">IF($H516=const_zero,MIN(class_series_a_invested_usd,MAX(const_zero,$A516-SUM($J516:$N516))),const_zero)</f>
        <v>15000000</v>
      </c>
      <c r="P516" s="5" t="n">
        <f aca="false">IF($I516=const_zero,MIN(class_seed_invested_usd,MAX(const_zero,$A516-SUM($J516:$O516))),const_zero)</f>
        <v>0</v>
      </c>
      <c r="Q516" s="5" t="n">
        <f aca="false">MAX(const_zero,$A516-SUM($J516:$P516))</f>
        <v>3895000000</v>
      </c>
      <c r="R516" s="9" t="n">
        <f aca="false">common_rsa_total+'Pro-Forma'!$B$10+'Pro-Forma'!$B$11+IF($C516=const_one,'Pro-Forma'!$B$5,const_zero)+IF($D516=const_one,'Pro-Forma'!$F$27,const_zero)+IF($E516=const_one,'Pro-Forma'!$F$26,const_zero)+IF($F516=const_one,'Pro-Forma'!$F$25,const_zero)+IF($G516=const_one,'Pro-Forma'!$F$24,const_zero)+IF($H516=const_one,'Pro-Forma'!$F$23,const_zero)+IF($I516=const_one,'Pro-Forma'!$F$22,const_zero)</f>
        <v>22944752.5358044</v>
      </c>
      <c r="S516" s="23" t="b">
        <f aca="false">IF($R516&gt;const_zero,--($Q516&gt;option_strike_usd*$R516),const_zero)</f>
        <v>1</v>
      </c>
      <c r="T516" s="7" t="n">
        <f aca="false">IF($R516&gt;const_zero,IF($S516=const_one,($Q516+option_strike_usd*pre_f_options_issued)/($R516+pre_f_options_issued),$Q516/$R516),const_zero)</f>
        <v>153.175001191922</v>
      </c>
      <c r="U516" s="5" t="n">
        <f aca="false">IF($C516=const_one,'Pro-Forma'!$B$5*$T516,const_zero)</f>
        <v>122121537.450499</v>
      </c>
      <c r="V516" s="5" t="n">
        <f aca="false">IF($D516=const_one,'Pro-Forma'!$F$27*$T516,const_zero)</f>
        <v>939471340.791057</v>
      </c>
      <c r="W516" s="5" t="n">
        <f aca="false">IF($E516=const_one,'Pro-Forma'!$F$26*$T516,const_zero)</f>
        <v>265552049.177085</v>
      </c>
      <c r="X516" s="5" t="n">
        <f aca="false">IF($F516=const_one,'Pro-Forma'!$F$25*$T516,const_zero)</f>
        <v>0</v>
      </c>
      <c r="Y516" s="5" t="n">
        <f aca="false">IF($G516=const_one,'Pro-Forma'!$F$24*$T516,const_zero)</f>
        <v>0</v>
      </c>
      <c r="Z516" s="5" t="n">
        <f aca="false">IF($H516=const_one,'Pro-Forma'!$F$23*$T516,const_zero)</f>
        <v>0</v>
      </c>
      <c r="AA516" s="5" t="n">
        <f aca="false">IF($I516=const_one,'Pro-Forma'!$F$22*$T516,const_zero)</f>
        <v>765875005.959611</v>
      </c>
      <c r="AB516" s="5" t="n">
        <f aca="false">('Pro-Forma'!$B$10+'Pro-Forma'!$B$11)*$T516</f>
        <v>42967552.9146424</v>
      </c>
      <c r="AC516" s="5" t="n">
        <f aca="false">common_rsa_total*$T516</f>
        <v>1378575010.7273</v>
      </c>
      <c r="AD516" s="5" t="n">
        <f aca="false">IF($S516=const_one,pre_f_options_issued*($T516-option_strike_usd),const_zero)</f>
        <v>380437502.979806</v>
      </c>
      <c r="AE516" s="5" t="n">
        <f aca="false">J516+U516</f>
        <v>122121537.450499</v>
      </c>
      <c r="AF516" s="5" t="n">
        <f aca="false">K516+V516</f>
        <v>939471340.791057</v>
      </c>
      <c r="AG516" s="5" t="n">
        <f aca="false">L516+W516</f>
        <v>265552049.177085</v>
      </c>
      <c r="AH516" s="5" t="n">
        <f aca="false">M516+X516</f>
        <v>60000000</v>
      </c>
      <c r="AI516" s="5" t="n">
        <f aca="false">N516+Y516</f>
        <v>30000000</v>
      </c>
      <c r="AJ516" s="5" t="n">
        <f aca="false">O516+Z516</f>
        <v>15000000</v>
      </c>
      <c r="AK516" s="5" t="n">
        <f aca="false">P516+AA516</f>
        <v>765875005.959611</v>
      </c>
      <c r="AL516" s="5" t="n">
        <f aca="false">INDEX($AE$445:$AE$572,$B516-$C516*1+const_one)</f>
        <v>30000000</v>
      </c>
      <c r="AM516" s="5" t="n">
        <f aca="false">INDEX($AF$445:$AF$572,$B516-$D516*2+const_one)</f>
        <v>300000000</v>
      </c>
      <c r="AN516" s="5" t="n">
        <f aca="false">INDEX($AG$445:$AG$572,$B516-$E516*4+const_one)</f>
        <v>100000000</v>
      </c>
      <c r="AO516" s="5" t="n">
        <f aca="false">INDEX($AH$445:$AH$572,$B516-$F516*8+const_one)</f>
        <v>60000000</v>
      </c>
      <c r="AP516" s="5" t="n">
        <f aca="false">INDEX($AI$445:$AI$572,$B516-$G516*16+const_one)</f>
        <v>30000000</v>
      </c>
      <c r="AQ516" s="5" t="n">
        <f aca="false">INDEX($AJ$445:$AJ$572,$B516-$H516*32+const_one)</f>
        <v>15000000</v>
      </c>
      <c r="AR516" s="5" t="n">
        <f aca="false">INDEX($AK$445:$AK$572,$B516-$I516*64+const_one)</f>
        <v>5000000</v>
      </c>
      <c r="AS516" s="5" t="n">
        <f aca="false">INDEX($AE$445:$AE$572,$B516+(const_one-$C516)*1+const_one)</f>
        <v>122121537.450499</v>
      </c>
      <c r="AT516" s="5" t="n">
        <f aca="false">INDEX($AF$445:$AF$572,$B516+(const_one-$D516)*2+const_one)</f>
        <v>939471340.791057</v>
      </c>
      <c r="AU516" s="5" t="n">
        <f aca="false">INDEX($AG$445:$AG$572,$B516+(const_one-$E516)*4+const_one)</f>
        <v>265552049.177085</v>
      </c>
      <c r="AV516" s="5" t="n">
        <f aca="false">INDEX($AH$445:$AH$572,$B516+(const_one-$F516)*8+const_one)</f>
        <v>341105563.347598</v>
      </c>
      <c r="AW516" s="5" t="n">
        <f aca="false">INDEX($AI$445:$AI$572,$B516+(const_one-$G516)*16+const_one)</f>
        <v>414224029.025001</v>
      </c>
      <c r="AX516" s="5" t="n">
        <f aca="false">INDEX($AJ$445:$AJ$572,$B516+(const_one-$H516)*32+const_one)</f>
        <v>642557366.068049</v>
      </c>
      <c r="AY516" s="5" t="n">
        <f aca="false">INDEX($AK$445:$AK$572,$B516+(const_one-$I516)*64+const_one)</f>
        <v>765875005.959611</v>
      </c>
      <c r="AZ516" s="5" t="n">
        <f aca="false">--($C516=--(AS516&gt;AL516))</f>
        <v>1</v>
      </c>
      <c r="BA516" s="5" t="n">
        <f aca="false">--($D516=--(AT516&gt;AM516))</f>
        <v>1</v>
      </c>
      <c r="BB516" s="5" t="n">
        <f aca="false">--($E516=--(AU516&gt;AN516))</f>
        <v>1</v>
      </c>
      <c r="BC516" s="5" t="n">
        <f aca="false">--($F516=--(AV516&gt;AO516))</f>
        <v>0</v>
      </c>
      <c r="BD516" s="5" t="n">
        <f aca="false">--($G516=--(AW516&gt;AP516))</f>
        <v>0</v>
      </c>
      <c r="BE516" s="5" t="n">
        <f aca="false">--($H516=--(AX516&gt;AQ516))</f>
        <v>0</v>
      </c>
      <c r="BF516" s="5" t="n">
        <f aca="false">--($I516=--(AY516&gt;AR516))</f>
        <v>1</v>
      </c>
      <c r="BG516" s="5" t="n">
        <f aca="false">SUM(AZ516:BF516)</f>
        <v>4</v>
      </c>
      <c r="BH516" s="5" t="n">
        <f aca="false">SUM(AE516:AK516)+AB516+AC516+AD516</f>
        <v>4000000000</v>
      </c>
    </row>
    <row r="517" customFormat="false" ht="15" hidden="true" customHeight="false" outlineLevel="0" collapsed="false">
      <c r="A517" s="5" t="n">
        <f aca="false">exit_value_4_usd</f>
        <v>4000000000</v>
      </c>
      <c r="B517" s="2" t="n">
        <f aca="false">ROW()-ROW($B$445)</f>
        <v>72</v>
      </c>
      <c r="C517" s="2" t="n">
        <f aca="false">MOD(QUOTIENT($B517,1),2)</f>
        <v>0</v>
      </c>
      <c r="D517" s="2" t="n">
        <f aca="false">MOD(QUOTIENT($B517,2),2)</f>
        <v>0</v>
      </c>
      <c r="E517" s="2" t="n">
        <f aca="false">MOD(QUOTIENT($B517,4),2)</f>
        <v>0</v>
      </c>
      <c r="F517" s="2" t="n">
        <f aca="false">MOD(QUOTIENT($B517,8),2)</f>
        <v>1</v>
      </c>
      <c r="G517" s="2" t="n">
        <f aca="false">MOD(QUOTIENT($B517,16),2)</f>
        <v>0</v>
      </c>
      <c r="H517" s="2" t="n">
        <f aca="false">MOD(QUOTIENT($B517,32),2)</f>
        <v>0</v>
      </c>
      <c r="I517" s="2" t="n">
        <f aca="false">MOD(QUOTIENT($B517,64),2)</f>
        <v>1</v>
      </c>
      <c r="J517" s="5" t="n">
        <f aca="false">IF($C517=const_zero,MIN(class_series_f_invested_usd,MAX(const_zero,$A517)),const_zero)</f>
        <v>30000000</v>
      </c>
      <c r="K517" s="5" t="n">
        <f aca="false">IF($D517=const_zero,MIN(class_series_e_invested_usd,MAX(const_zero,$A517-SUM($J517:$J517))),const_zero)</f>
        <v>300000000</v>
      </c>
      <c r="L517" s="5" t="n">
        <f aca="false">IF($E517=const_zero,MIN(class_series_d_invested_usd,MAX(const_zero,$A517-SUM($J517:$K517))),const_zero)</f>
        <v>100000000</v>
      </c>
      <c r="M517" s="5" t="n">
        <f aca="false">IF($F517=const_zero,MIN(class_series_c_invested_usd,MAX(const_zero,$A517-SUM($J517:$L517))),const_zero)</f>
        <v>0</v>
      </c>
      <c r="N517" s="5" t="n">
        <f aca="false">IF($G517=const_zero,MIN(class_series_b_invested_usd,MAX(const_zero,$A517-SUM($J517:$M517))),const_zero)</f>
        <v>30000000</v>
      </c>
      <c r="O517" s="5" t="n">
        <f aca="false">IF($H517=const_zero,MIN(class_series_a_invested_usd,MAX(const_zero,$A517-SUM($J517:$N517))),const_zero)</f>
        <v>15000000</v>
      </c>
      <c r="P517" s="5" t="n">
        <f aca="false">IF($I517=const_zero,MIN(class_seed_invested_usd,MAX(const_zero,$A517-SUM($J517:$O517))),const_zero)</f>
        <v>0</v>
      </c>
      <c r="Q517" s="5" t="n">
        <f aca="false">MAX(const_zero,$A517-SUM($J517:$P517))</f>
        <v>3525000000</v>
      </c>
      <c r="R517" s="9" t="n">
        <f aca="false">common_rsa_total+'Pro-Forma'!$B$10+'Pro-Forma'!$B$11+IF($C517=const_one,'Pro-Forma'!$B$5,const_zero)+IF($D517=const_one,'Pro-Forma'!$F$27,const_zero)+IF($E517=const_one,'Pro-Forma'!$F$26,const_zero)+IF($F517=const_one,'Pro-Forma'!$F$25,const_zero)+IF($G517=const_one,'Pro-Forma'!$F$24,const_zero)+IF($H517=const_one,'Pro-Forma'!$F$23,const_zero)+IF($I517=const_one,'Pro-Forma'!$F$22,const_zero)</f>
        <v>16680512.8289884</v>
      </c>
      <c r="S517" s="23" t="b">
        <f aca="false">IF($R517&gt;const_zero,--($Q517&gt;option_strike_usd*$R517),const_zero)</f>
        <v>1</v>
      </c>
      <c r="T517" s="7" t="n">
        <f aca="false">IF($R517&gt;const_zero,IF($S517=const_one,($Q517+option_strike_usd*pre_f_options_issued)/($R517+pre_f_options_issued),$Q517/$R517),const_zero)</f>
        <v>183.910619671687</v>
      </c>
      <c r="U517" s="5" t="n">
        <f aca="false">IF($C517=const_one,'Pro-Forma'!$B$5*$T517,const_zero)</f>
        <v>0</v>
      </c>
      <c r="V517" s="5" t="n">
        <f aca="false">IF($D517=const_one,'Pro-Forma'!$F$27*$T517,const_zero)</f>
        <v>0</v>
      </c>
      <c r="W517" s="5" t="n">
        <f aca="false">IF($E517=const_one,'Pro-Forma'!$F$26*$T517,const_zero)</f>
        <v>0</v>
      </c>
      <c r="X517" s="5" t="n">
        <f aca="false">IF($F517=const_one,'Pro-Forma'!$F$25*$T517,const_zero)</f>
        <v>441385487.21205</v>
      </c>
      <c r="Y517" s="5" t="n">
        <f aca="false">IF($G517=const_one,'Pro-Forma'!$F$24*$T517,const_zero)</f>
        <v>0</v>
      </c>
      <c r="Z517" s="5" t="n">
        <f aca="false">IF($H517=const_one,'Pro-Forma'!$F$23*$T517,const_zero)</f>
        <v>0</v>
      </c>
      <c r="AA517" s="5" t="n">
        <f aca="false">IF($I517=const_one,'Pro-Forma'!$F$22*$T517,const_zero)</f>
        <v>919553098.358437</v>
      </c>
      <c r="AB517" s="5" t="n">
        <f aca="false">('Pro-Forma'!$B$10+'Pro-Forma'!$B$11)*$T517</f>
        <v>51589288.2051085</v>
      </c>
      <c r="AC517" s="5" t="n">
        <f aca="false">common_rsa_total*$T517</f>
        <v>1655195577.04519</v>
      </c>
      <c r="AD517" s="5" t="n">
        <f aca="false">IF($S517=const_one,pre_f_options_issued*($T517-option_strike_usd),const_zero)</f>
        <v>457276549.179219</v>
      </c>
      <c r="AE517" s="5" t="n">
        <f aca="false">J517+U517</f>
        <v>30000000</v>
      </c>
      <c r="AF517" s="5" t="n">
        <f aca="false">K517+V517</f>
        <v>300000000</v>
      </c>
      <c r="AG517" s="5" t="n">
        <f aca="false">L517+W517</f>
        <v>100000000</v>
      </c>
      <c r="AH517" s="5" t="n">
        <f aca="false">M517+X517</f>
        <v>441385487.21205</v>
      </c>
      <c r="AI517" s="5" t="n">
        <f aca="false">N517+Y517</f>
        <v>30000000</v>
      </c>
      <c r="AJ517" s="5" t="n">
        <f aca="false">O517+Z517</f>
        <v>15000000</v>
      </c>
      <c r="AK517" s="5" t="n">
        <f aca="false">P517+AA517</f>
        <v>919553098.358437</v>
      </c>
      <c r="AL517" s="5" t="n">
        <f aca="false">INDEX($AE$445:$AE$572,$B517-$C517*1+const_one)</f>
        <v>30000000</v>
      </c>
      <c r="AM517" s="5" t="n">
        <f aca="false">INDEX($AF$445:$AF$572,$B517-$D517*2+const_one)</f>
        <v>300000000</v>
      </c>
      <c r="AN517" s="5" t="n">
        <f aca="false">INDEX($AG$445:$AG$572,$B517-$E517*4+const_one)</f>
        <v>100000000</v>
      </c>
      <c r="AO517" s="5" t="n">
        <f aca="false">INDEX($AH$445:$AH$572,$B517-$F517*8+const_one)</f>
        <v>60000000</v>
      </c>
      <c r="AP517" s="5" t="n">
        <f aca="false">INDEX($AI$445:$AI$572,$B517-$G517*16+const_one)</f>
        <v>30000000</v>
      </c>
      <c r="AQ517" s="5" t="n">
        <f aca="false">INDEX($AJ$445:$AJ$572,$B517-$H517*32+const_one)</f>
        <v>15000000</v>
      </c>
      <c r="AR517" s="5" t="n">
        <f aca="false">INDEX($AK$445:$AK$572,$B517-$I517*64+const_one)</f>
        <v>5000000</v>
      </c>
      <c r="AS517" s="5" t="n">
        <f aca="false">INDEX($AE$445:$AE$572,$B517+(const_one-$C517)*1+const_one)</f>
        <v>141971782.083541</v>
      </c>
      <c r="AT517" s="5" t="n">
        <f aca="false">INDEX($AF$445:$AF$572,$B517+(const_one-$D517)*2+const_one)</f>
        <v>927369761.145828</v>
      </c>
      <c r="AU517" s="5" t="n">
        <f aca="false">INDEX($AG$445:$AG$572,$B517+(const_one-$E517)*4+const_one)</f>
        <v>300696707.384497</v>
      </c>
      <c r="AV517" s="5" t="n">
        <f aca="false">INDEX($AH$445:$AH$572,$B517+(const_one-$F517)*8+const_one)</f>
        <v>441385487.21205</v>
      </c>
      <c r="AW517" s="5" t="n">
        <f aca="false">INDEX($AI$445:$AI$572,$B517+(const_one-$G517)*16+const_one)</f>
        <v>481165610.654944</v>
      </c>
      <c r="AX517" s="5" t="n">
        <f aca="false">INDEX($AJ$445:$AJ$572,$B517+(const_one-$H517)*32+const_one)</f>
        <v>732511346.027604</v>
      </c>
      <c r="AY517" s="5" t="n">
        <f aca="false">INDEX($AK$445:$AK$572,$B517+(const_one-$I517)*64+const_one)</f>
        <v>919553098.358437</v>
      </c>
      <c r="AZ517" s="5" t="n">
        <f aca="false">--($C517=--(AS517&gt;AL517))</f>
        <v>0</v>
      </c>
      <c r="BA517" s="5" t="n">
        <f aca="false">--($D517=--(AT517&gt;AM517))</f>
        <v>0</v>
      </c>
      <c r="BB517" s="5" t="n">
        <f aca="false">--($E517=--(AU517&gt;AN517))</f>
        <v>0</v>
      </c>
      <c r="BC517" s="5" t="n">
        <f aca="false">--($F517=--(AV517&gt;AO517))</f>
        <v>1</v>
      </c>
      <c r="BD517" s="5" t="n">
        <f aca="false">--($G517=--(AW517&gt;AP517))</f>
        <v>0</v>
      </c>
      <c r="BE517" s="5" t="n">
        <f aca="false">--($H517=--(AX517&gt;AQ517))</f>
        <v>0</v>
      </c>
      <c r="BF517" s="5" t="n">
        <f aca="false">--($I517=--(AY517&gt;AR517))</f>
        <v>1</v>
      </c>
      <c r="BG517" s="5" t="n">
        <f aca="false">SUM(AZ517:BF517)</f>
        <v>2</v>
      </c>
      <c r="BH517" s="5" t="n">
        <f aca="false">SUM(AE517:AK517)+AB517+AC517+AD517</f>
        <v>4000000000</v>
      </c>
    </row>
    <row r="518" customFormat="false" ht="15" hidden="true" customHeight="false" outlineLevel="0" collapsed="false">
      <c r="A518" s="5" t="n">
        <f aca="false">exit_value_4_usd</f>
        <v>4000000000</v>
      </c>
      <c r="B518" s="2" t="n">
        <f aca="false">ROW()-ROW($B$445)</f>
        <v>73</v>
      </c>
      <c r="C518" s="2" t="n">
        <f aca="false">MOD(QUOTIENT($B518,1),2)</f>
        <v>1</v>
      </c>
      <c r="D518" s="2" t="n">
        <f aca="false">MOD(QUOTIENT($B518,2),2)</f>
        <v>0</v>
      </c>
      <c r="E518" s="2" t="n">
        <f aca="false">MOD(QUOTIENT($B518,4),2)</f>
        <v>0</v>
      </c>
      <c r="F518" s="2" t="n">
        <f aca="false">MOD(QUOTIENT($B518,8),2)</f>
        <v>1</v>
      </c>
      <c r="G518" s="2" t="n">
        <f aca="false">MOD(QUOTIENT($B518,16),2)</f>
        <v>0</v>
      </c>
      <c r="H518" s="2" t="n">
        <f aca="false">MOD(QUOTIENT($B518,32),2)</f>
        <v>0</v>
      </c>
      <c r="I518" s="2" t="n">
        <f aca="false">MOD(QUOTIENT($B518,64),2)</f>
        <v>1</v>
      </c>
      <c r="J518" s="5" t="n">
        <f aca="false">IF($C518=const_zero,MIN(class_series_f_invested_usd,MAX(const_zero,$A518)),const_zero)</f>
        <v>0</v>
      </c>
      <c r="K518" s="5" t="n">
        <f aca="false">IF($D518=const_zero,MIN(class_series_e_invested_usd,MAX(const_zero,$A518-SUM($J518:$J518))),const_zero)</f>
        <v>300000000</v>
      </c>
      <c r="L518" s="5" t="n">
        <f aca="false">IF($E518=const_zero,MIN(class_series_d_invested_usd,MAX(const_zero,$A518-SUM($J518:$K518))),const_zero)</f>
        <v>100000000</v>
      </c>
      <c r="M518" s="5" t="n">
        <f aca="false">IF($F518=const_zero,MIN(class_series_c_invested_usd,MAX(const_zero,$A518-SUM($J518:$L518))),const_zero)</f>
        <v>0</v>
      </c>
      <c r="N518" s="5" t="n">
        <f aca="false">IF($G518=const_zero,MIN(class_series_b_invested_usd,MAX(const_zero,$A518-SUM($J518:$M518))),const_zero)</f>
        <v>30000000</v>
      </c>
      <c r="O518" s="5" t="n">
        <f aca="false">IF($H518=const_zero,MIN(class_series_a_invested_usd,MAX(const_zero,$A518-SUM($J518:$N518))),const_zero)</f>
        <v>15000000</v>
      </c>
      <c r="P518" s="5" t="n">
        <f aca="false">IF($I518=const_zero,MIN(class_seed_invested_usd,MAX(const_zero,$A518-SUM($J518:$O518))),const_zero)</f>
        <v>0</v>
      </c>
      <c r="Q518" s="5" t="n">
        <f aca="false">MAX(const_zero,$A518-SUM($J518:$P518))</f>
        <v>3555000000</v>
      </c>
      <c r="R518" s="9" t="n">
        <f aca="false">common_rsa_total+'Pro-Forma'!$B$10+'Pro-Forma'!$B$11+IF($C518=const_one,'Pro-Forma'!$B$5,const_zero)+IF($D518=const_one,'Pro-Forma'!$F$27,const_zero)+IF($E518=const_one,'Pro-Forma'!$F$26,const_zero)+IF($F518=const_one,'Pro-Forma'!$F$25,const_zero)+IF($G518=const_one,'Pro-Forma'!$F$24,const_zero)+IF($H518=const_one,'Pro-Forma'!$F$23,const_zero)+IF($I518=const_one,'Pro-Forma'!$F$22,const_zero)</f>
        <v>17477780.8981917</v>
      </c>
      <c r="S518" s="23" t="b">
        <f aca="false">IF($R518&gt;const_zero,--($Q518&gt;option_strike_usd*$R518),const_zero)</f>
        <v>1</v>
      </c>
      <c r="T518" s="7" t="n">
        <f aca="false">IF($R518&gt;const_zero,IF($S518=const_one,($Q518+option_strike_usd*pre_f_options_issued)/($R518+pre_f_options_issued),$Q518/$R518),const_zero)</f>
        <v>178.072830917973</v>
      </c>
      <c r="U518" s="5" t="n">
        <f aca="false">IF($C518=const_one,'Pro-Forma'!$B$5*$T518,const_zero)</f>
        <v>141971782.083541</v>
      </c>
      <c r="V518" s="5" t="n">
        <f aca="false">IF($D518=const_one,'Pro-Forma'!$F$27*$T518,const_zero)</f>
        <v>0</v>
      </c>
      <c r="W518" s="5" t="n">
        <f aca="false">IF($E518=const_one,'Pro-Forma'!$F$26*$T518,const_zero)</f>
        <v>0</v>
      </c>
      <c r="X518" s="5" t="n">
        <f aca="false">IF($F518=const_one,'Pro-Forma'!$F$25*$T518,const_zero)</f>
        <v>427374794.203135</v>
      </c>
      <c r="Y518" s="5" t="n">
        <f aca="false">IF($G518=const_one,'Pro-Forma'!$F$24*$T518,const_zero)</f>
        <v>0</v>
      </c>
      <c r="Z518" s="5" t="n">
        <f aca="false">IF($H518=const_one,'Pro-Forma'!$F$23*$T518,const_zero)</f>
        <v>0</v>
      </c>
      <c r="AA518" s="5" t="n">
        <f aca="false">IF($I518=const_one,'Pro-Forma'!$F$22*$T518,const_zero)</f>
        <v>890364154.589865</v>
      </c>
      <c r="AB518" s="5" t="n">
        <f aca="false">('Pro-Forma'!$B$10+'Pro-Forma'!$B$11)*$T518</f>
        <v>49951713.5667676</v>
      </c>
      <c r="AC518" s="5" t="n">
        <f aca="false">common_rsa_total*$T518</f>
        <v>1602655478.26176</v>
      </c>
      <c r="AD518" s="5" t="n">
        <f aca="false">IF($S518=const_one,pre_f_options_issued*($T518-option_strike_usd),const_zero)</f>
        <v>442682077.294933</v>
      </c>
      <c r="AE518" s="5" t="n">
        <f aca="false">J518+U518</f>
        <v>141971782.083541</v>
      </c>
      <c r="AF518" s="5" t="n">
        <f aca="false">K518+V518</f>
        <v>300000000</v>
      </c>
      <c r="AG518" s="5" t="n">
        <f aca="false">L518+W518</f>
        <v>100000000</v>
      </c>
      <c r="AH518" s="5" t="n">
        <f aca="false">M518+X518</f>
        <v>427374794.203135</v>
      </c>
      <c r="AI518" s="5" t="n">
        <f aca="false">N518+Y518</f>
        <v>30000000</v>
      </c>
      <c r="AJ518" s="5" t="n">
        <f aca="false">O518+Z518</f>
        <v>15000000</v>
      </c>
      <c r="AK518" s="5" t="n">
        <f aca="false">P518+AA518</f>
        <v>890364154.589865</v>
      </c>
      <c r="AL518" s="5" t="n">
        <f aca="false">INDEX($AE$445:$AE$572,$B518-$C518*1+const_one)</f>
        <v>30000000</v>
      </c>
      <c r="AM518" s="5" t="n">
        <f aca="false">INDEX($AF$445:$AF$572,$B518-$D518*2+const_one)</f>
        <v>300000000</v>
      </c>
      <c r="AN518" s="5" t="n">
        <f aca="false">INDEX($AG$445:$AG$572,$B518-$E518*4+const_one)</f>
        <v>100000000</v>
      </c>
      <c r="AO518" s="5" t="n">
        <f aca="false">INDEX($AH$445:$AH$572,$B518-$F518*8+const_one)</f>
        <v>60000000</v>
      </c>
      <c r="AP518" s="5" t="n">
        <f aca="false">INDEX($AI$445:$AI$572,$B518-$G518*16+const_one)</f>
        <v>30000000</v>
      </c>
      <c r="AQ518" s="5" t="n">
        <f aca="false">INDEX($AJ$445:$AJ$572,$B518-$H518*32+const_one)</f>
        <v>15000000</v>
      </c>
      <c r="AR518" s="5" t="n">
        <f aca="false">INDEX($AK$445:$AK$572,$B518-$I518*64+const_one)</f>
        <v>5000000</v>
      </c>
      <c r="AS518" s="5" t="n">
        <f aca="false">INDEX($AE$445:$AE$572,$B518+(const_one-$C518)*1+const_one)</f>
        <v>141971782.083541</v>
      </c>
      <c r="AT518" s="5" t="n">
        <f aca="false">INDEX($AF$445:$AF$572,$B518+(const_one-$D518)*2+const_one)</f>
        <v>906100543.625932</v>
      </c>
      <c r="AU518" s="5" t="n">
        <f aca="false">INDEX($AG$445:$AG$572,$B518+(const_one-$E518)*4+const_one)</f>
        <v>292050279.075714</v>
      </c>
      <c r="AV518" s="5" t="n">
        <f aca="false">INDEX($AH$445:$AH$572,$B518+(const_one-$F518)*8+const_one)</f>
        <v>427374794.203135</v>
      </c>
      <c r="AW518" s="5" t="n">
        <f aca="false">INDEX($AI$445:$AI$572,$B518+(const_one-$G518)*16+const_one)</f>
        <v>468387267.146715</v>
      </c>
      <c r="AX518" s="5" t="n">
        <f aca="false">INDEX($AJ$445:$AJ$572,$B518+(const_one-$H518)*32+const_one)</f>
        <v>715135586.816409</v>
      </c>
      <c r="AY518" s="5" t="n">
        <f aca="false">INDEX($AK$445:$AK$572,$B518+(const_one-$I518)*64+const_one)</f>
        <v>890364154.589865</v>
      </c>
      <c r="AZ518" s="5" t="n">
        <f aca="false">--($C518=--(AS518&gt;AL518))</f>
        <v>1</v>
      </c>
      <c r="BA518" s="5" t="n">
        <f aca="false">--($D518=--(AT518&gt;AM518))</f>
        <v>0</v>
      </c>
      <c r="BB518" s="5" t="n">
        <f aca="false">--($E518=--(AU518&gt;AN518))</f>
        <v>0</v>
      </c>
      <c r="BC518" s="5" t="n">
        <f aca="false">--($F518=--(AV518&gt;AO518))</f>
        <v>1</v>
      </c>
      <c r="BD518" s="5" t="n">
        <f aca="false">--($G518=--(AW518&gt;AP518))</f>
        <v>0</v>
      </c>
      <c r="BE518" s="5" t="n">
        <f aca="false">--($H518=--(AX518&gt;AQ518))</f>
        <v>0</v>
      </c>
      <c r="BF518" s="5" t="n">
        <f aca="false">--($I518=--(AY518&gt;AR518))</f>
        <v>1</v>
      </c>
      <c r="BG518" s="5" t="n">
        <f aca="false">SUM(AZ518:BF518)</f>
        <v>3</v>
      </c>
      <c r="BH518" s="5" t="n">
        <f aca="false">SUM(AE518:AK518)+AB518+AC518+AD518</f>
        <v>4000000000</v>
      </c>
    </row>
    <row r="519" customFormat="false" ht="15" hidden="true" customHeight="false" outlineLevel="0" collapsed="false">
      <c r="A519" s="5" t="n">
        <f aca="false">exit_value_4_usd</f>
        <v>4000000000</v>
      </c>
      <c r="B519" s="2" t="n">
        <f aca="false">ROW()-ROW($B$445)</f>
        <v>74</v>
      </c>
      <c r="C519" s="2" t="n">
        <f aca="false">MOD(QUOTIENT($B519,1),2)</f>
        <v>0</v>
      </c>
      <c r="D519" s="2" t="n">
        <f aca="false">MOD(QUOTIENT($B519,2),2)</f>
        <v>1</v>
      </c>
      <c r="E519" s="2" t="n">
        <f aca="false">MOD(QUOTIENT($B519,4),2)</f>
        <v>0</v>
      </c>
      <c r="F519" s="2" t="n">
        <f aca="false">MOD(QUOTIENT($B519,8),2)</f>
        <v>1</v>
      </c>
      <c r="G519" s="2" t="n">
        <f aca="false">MOD(QUOTIENT($B519,16),2)</f>
        <v>0</v>
      </c>
      <c r="H519" s="2" t="n">
        <f aca="false">MOD(QUOTIENT($B519,32),2)</f>
        <v>0</v>
      </c>
      <c r="I519" s="2" t="n">
        <f aca="false">MOD(QUOTIENT($B519,64),2)</f>
        <v>1</v>
      </c>
      <c r="J519" s="5" t="n">
        <f aca="false">IF($C519=const_zero,MIN(class_series_f_invested_usd,MAX(const_zero,$A519)),const_zero)</f>
        <v>30000000</v>
      </c>
      <c r="K519" s="5" t="n">
        <f aca="false">IF($D519=const_zero,MIN(class_series_e_invested_usd,MAX(const_zero,$A519-SUM($J519:$J519))),const_zero)</f>
        <v>0</v>
      </c>
      <c r="L519" s="5" t="n">
        <f aca="false">IF($E519=const_zero,MIN(class_series_d_invested_usd,MAX(const_zero,$A519-SUM($J519:$K519))),const_zero)</f>
        <v>100000000</v>
      </c>
      <c r="M519" s="5" t="n">
        <f aca="false">IF($F519=const_zero,MIN(class_series_c_invested_usd,MAX(const_zero,$A519-SUM($J519:$L519))),const_zero)</f>
        <v>0</v>
      </c>
      <c r="N519" s="5" t="n">
        <f aca="false">IF($G519=const_zero,MIN(class_series_b_invested_usd,MAX(const_zero,$A519-SUM($J519:$M519))),const_zero)</f>
        <v>30000000</v>
      </c>
      <c r="O519" s="5" t="n">
        <f aca="false">IF($H519=const_zero,MIN(class_series_a_invested_usd,MAX(const_zero,$A519-SUM($J519:$N519))),const_zero)</f>
        <v>15000000</v>
      </c>
      <c r="P519" s="5" t="n">
        <f aca="false">IF($I519=const_zero,MIN(class_seed_invested_usd,MAX(const_zero,$A519-SUM($J519:$O519))),const_zero)</f>
        <v>0</v>
      </c>
      <c r="Q519" s="5" t="n">
        <f aca="false">MAX(const_zero,$A519-SUM($J519:$P519))</f>
        <v>3825000000</v>
      </c>
      <c r="R519" s="9" t="n">
        <f aca="false">common_rsa_total+'Pro-Forma'!$B$10+'Pro-Forma'!$B$11+IF($C519=const_one,'Pro-Forma'!$B$5,const_zero)+IF($D519=const_one,'Pro-Forma'!$F$27,const_zero)+IF($E519=const_one,'Pro-Forma'!$F$26,const_zero)+IF($F519=const_one,'Pro-Forma'!$F$25,const_zero)+IF($G519=const_one,'Pro-Forma'!$F$24,const_zero)+IF($H519=const_one,'Pro-Forma'!$F$23,const_zero)+IF($I519=const_one,'Pro-Forma'!$F$22,const_zero)</f>
        <v>22813833.1063222</v>
      </c>
      <c r="S519" s="23" t="b">
        <f aca="false">IF($R519&gt;const_zero,--($Q519&gt;option_strike_usd*$R519),const_zero)</f>
        <v>1</v>
      </c>
      <c r="T519" s="7" t="n">
        <f aca="false">IF($R519&gt;const_zero,IF($S519=const_one,($Q519+option_strike_usd*pre_f_options_issued)/($R519+pre_f_options_issued),$Q519/$R519),const_zero)</f>
        <v>151.20191335401</v>
      </c>
      <c r="U519" s="5" t="n">
        <f aca="false">IF($C519=const_one,'Pro-Forma'!$B$5*$T519,const_zero)</f>
        <v>0</v>
      </c>
      <c r="V519" s="5" t="n">
        <f aca="false">IF($D519=const_one,'Pro-Forma'!$F$27*$T519,const_zero)</f>
        <v>927369761.145828</v>
      </c>
      <c r="W519" s="5" t="n">
        <f aca="false">IF($E519=const_one,'Pro-Forma'!$F$26*$T519,const_zero)</f>
        <v>0</v>
      </c>
      <c r="X519" s="5" t="n">
        <f aca="false">IF($F519=const_one,'Pro-Forma'!$F$25*$T519,const_zero)</f>
        <v>362884592.049624</v>
      </c>
      <c r="Y519" s="5" t="n">
        <f aca="false">IF($G519=const_one,'Pro-Forma'!$F$24*$T519,const_zero)</f>
        <v>0</v>
      </c>
      <c r="Z519" s="5" t="n">
        <f aca="false">IF($H519=const_one,'Pro-Forma'!$F$23*$T519,const_zero)</f>
        <v>0</v>
      </c>
      <c r="AA519" s="5" t="n">
        <f aca="false">IF($I519=const_one,'Pro-Forma'!$F$22*$T519,const_zero)</f>
        <v>756009566.770049</v>
      </c>
      <c r="AB519" s="5" t="n">
        <f aca="false">('Pro-Forma'!$B$10+'Pro-Forma'!$B$11)*$T519</f>
        <v>42414076.4633871</v>
      </c>
      <c r="AC519" s="5" t="n">
        <f aca="false">common_rsa_total*$T519</f>
        <v>1360817220.18609</v>
      </c>
      <c r="AD519" s="5" t="n">
        <f aca="false">IF($S519=const_one,pre_f_options_issued*($T519-option_strike_usd),const_zero)</f>
        <v>375504783.385025</v>
      </c>
      <c r="AE519" s="5" t="n">
        <f aca="false">J519+U519</f>
        <v>30000000</v>
      </c>
      <c r="AF519" s="5" t="n">
        <f aca="false">K519+V519</f>
        <v>927369761.145828</v>
      </c>
      <c r="AG519" s="5" t="n">
        <f aca="false">L519+W519</f>
        <v>100000000</v>
      </c>
      <c r="AH519" s="5" t="n">
        <f aca="false">M519+X519</f>
        <v>362884592.049624</v>
      </c>
      <c r="AI519" s="5" t="n">
        <f aca="false">N519+Y519</f>
        <v>30000000</v>
      </c>
      <c r="AJ519" s="5" t="n">
        <f aca="false">O519+Z519</f>
        <v>15000000</v>
      </c>
      <c r="AK519" s="5" t="n">
        <f aca="false">P519+AA519</f>
        <v>756009566.770049</v>
      </c>
      <c r="AL519" s="5" t="n">
        <f aca="false">INDEX($AE$445:$AE$572,$B519-$C519*1+const_one)</f>
        <v>30000000</v>
      </c>
      <c r="AM519" s="5" t="n">
        <f aca="false">INDEX($AF$445:$AF$572,$B519-$D519*2+const_one)</f>
        <v>300000000</v>
      </c>
      <c r="AN519" s="5" t="n">
        <f aca="false">INDEX($AG$445:$AG$572,$B519-$E519*4+const_one)</f>
        <v>100000000</v>
      </c>
      <c r="AO519" s="5" t="n">
        <f aca="false">INDEX($AH$445:$AH$572,$B519-$F519*8+const_one)</f>
        <v>60000000</v>
      </c>
      <c r="AP519" s="5" t="n">
        <f aca="false">INDEX($AI$445:$AI$572,$B519-$G519*16+const_one)</f>
        <v>30000000</v>
      </c>
      <c r="AQ519" s="5" t="n">
        <f aca="false">INDEX($AJ$445:$AJ$572,$B519-$H519*32+const_one)</f>
        <v>15000000</v>
      </c>
      <c r="AR519" s="5" t="n">
        <f aca="false">INDEX($AK$445:$AK$572,$B519-$I519*64+const_one)</f>
        <v>5000000</v>
      </c>
      <c r="AS519" s="5" t="n">
        <f aca="false">INDEX($AE$445:$AE$572,$B519+(const_one-$C519)*1+const_one)</f>
        <v>117783679.680062</v>
      </c>
      <c r="AT519" s="5" t="n">
        <f aca="false">INDEX($AF$445:$AF$572,$B519+(const_one-$D519)*2+const_one)</f>
        <v>927369761.145828</v>
      </c>
      <c r="AU519" s="5" t="n">
        <f aca="false">INDEX($AG$445:$AG$572,$B519+(const_one-$E519)*4+const_one)</f>
        <v>251739333.685647</v>
      </c>
      <c r="AV519" s="5" t="n">
        <f aca="false">INDEX($AH$445:$AH$572,$B519+(const_one-$F519)*8+const_one)</f>
        <v>362884592.049624</v>
      </c>
      <c r="AW519" s="5" t="n">
        <f aca="false">INDEX($AI$445:$AI$572,$B519+(const_one-$G519)*16+const_one)</f>
        <v>408722476.979493</v>
      </c>
      <c r="AX519" s="5" t="n">
        <f aca="false">INDEX($AJ$445:$AJ$572,$B519+(const_one-$H519)*32+const_one)</f>
        <v>633786559.839345</v>
      </c>
      <c r="AY519" s="5" t="n">
        <f aca="false">INDEX($AK$445:$AK$572,$B519+(const_one-$I519)*64+const_one)</f>
        <v>756009566.770049</v>
      </c>
      <c r="AZ519" s="5" t="n">
        <f aca="false">--($C519=--(AS519&gt;AL519))</f>
        <v>0</v>
      </c>
      <c r="BA519" s="5" t="n">
        <f aca="false">--($D519=--(AT519&gt;AM519))</f>
        <v>1</v>
      </c>
      <c r="BB519" s="5" t="n">
        <f aca="false">--($E519=--(AU519&gt;AN519))</f>
        <v>0</v>
      </c>
      <c r="BC519" s="5" t="n">
        <f aca="false">--($F519=--(AV519&gt;AO519))</f>
        <v>1</v>
      </c>
      <c r="BD519" s="5" t="n">
        <f aca="false">--($G519=--(AW519&gt;AP519))</f>
        <v>0</v>
      </c>
      <c r="BE519" s="5" t="n">
        <f aca="false">--($H519=--(AX519&gt;AQ519))</f>
        <v>0</v>
      </c>
      <c r="BF519" s="5" t="n">
        <f aca="false">--($I519=--(AY519&gt;AR519))</f>
        <v>1</v>
      </c>
      <c r="BG519" s="5" t="n">
        <f aca="false">SUM(AZ519:BF519)</f>
        <v>3</v>
      </c>
      <c r="BH519" s="5" t="n">
        <f aca="false">SUM(AE519:AK519)+AB519+AC519+AD519</f>
        <v>4000000000</v>
      </c>
    </row>
    <row r="520" customFormat="false" ht="15" hidden="true" customHeight="false" outlineLevel="0" collapsed="false">
      <c r="A520" s="5" t="n">
        <f aca="false">exit_value_4_usd</f>
        <v>4000000000</v>
      </c>
      <c r="B520" s="2" t="n">
        <f aca="false">ROW()-ROW($B$445)</f>
        <v>75</v>
      </c>
      <c r="C520" s="2" t="n">
        <f aca="false">MOD(QUOTIENT($B520,1),2)</f>
        <v>1</v>
      </c>
      <c r="D520" s="2" t="n">
        <f aca="false">MOD(QUOTIENT($B520,2),2)</f>
        <v>1</v>
      </c>
      <c r="E520" s="2" t="n">
        <f aca="false">MOD(QUOTIENT($B520,4),2)</f>
        <v>0</v>
      </c>
      <c r="F520" s="2" t="n">
        <f aca="false">MOD(QUOTIENT($B520,8),2)</f>
        <v>1</v>
      </c>
      <c r="G520" s="2" t="n">
        <f aca="false">MOD(QUOTIENT($B520,16),2)</f>
        <v>0</v>
      </c>
      <c r="H520" s="2" t="n">
        <f aca="false">MOD(QUOTIENT($B520,32),2)</f>
        <v>0</v>
      </c>
      <c r="I520" s="2" t="n">
        <f aca="false">MOD(QUOTIENT($B520,64),2)</f>
        <v>1</v>
      </c>
      <c r="J520" s="5" t="n">
        <f aca="false">IF($C520=const_zero,MIN(class_series_f_invested_usd,MAX(const_zero,$A520)),const_zero)</f>
        <v>0</v>
      </c>
      <c r="K520" s="5" t="n">
        <f aca="false">IF($D520=const_zero,MIN(class_series_e_invested_usd,MAX(const_zero,$A520-SUM($J520:$J520))),const_zero)</f>
        <v>0</v>
      </c>
      <c r="L520" s="5" t="n">
        <f aca="false">IF($E520=const_zero,MIN(class_series_d_invested_usd,MAX(const_zero,$A520-SUM($J520:$K520))),const_zero)</f>
        <v>100000000</v>
      </c>
      <c r="M520" s="5" t="n">
        <f aca="false">IF($F520=const_zero,MIN(class_series_c_invested_usd,MAX(const_zero,$A520-SUM($J520:$L520))),const_zero)</f>
        <v>0</v>
      </c>
      <c r="N520" s="5" t="n">
        <f aca="false">IF($G520=const_zero,MIN(class_series_b_invested_usd,MAX(const_zero,$A520-SUM($J520:$M520))),const_zero)</f>
        <v>30000000</v>
      </c>
      <c r="O520" s="5" t="n">
        <f aca="false">IF($H520=const_zero,MIN(class_series_a_invested_usd,MAX(const_zero,$A520-SUM($J520:$N520))),const_zero)</f>
        <v>15000000</v>
      </c>
      <c r="P520" s="5" t="n">
        <f aca="false">IF($I520=const_zero,MIN(class_seed_invested_usd,MAX(const_zero,$A520-SUM($J520:$O520))),const_zero)</f>
        <v>0</v>
      </c>
      <c r="Q520" s="5" t="n">
        <f aca="false">MAX(const_zero,$A520-SUM($J520:$P520))</f>
        <v>3855000000</v>
      </c>
      <c r="R520" s="9" t="n">
        <f aca="false">common_rsa_total+'Pro-Forma'!$B$10+'Pro-Forma'!$B$11+IF($C520=const_one,'Pro-Forma'!$B$5,const_zero)+IF($D520=const_one,'Pro-Forma'!$F$27,const_zero)+IF($E520=const_one,'Pro-Forma'!$F$26,const_zero)+IF($F520=const_one,'Pro-Forma'!$F$25,const_zero)+IF($G520=const_one,'Pro-Forma'!$F$24,const_zero)+IF($H520=const_one,'Pro-Forma'!$F$23,const_zero)+IF($I520=const_one,'Pro-Forma'!$F$22,const_zero)</f>
        <v>23611101.1755256</v>
      </c>
      <c r="S520" s="23" t="b">
        <f aca="false">IF($R520&gt;const_zero,--($Q520&gt;option_strike_usd*$R520),const_zero)</f>
        <v>1</v>
      </c>
      <c r="T520" s="7" t="n">
        <f aca="false">IF($R520&gt;const_zero,IF($S520=const_one,($Q520+option_strike_usd*pre_f_options_issued)/($R520+pre_f_options_issued),$Q520/$R520),const_zero)</f>
        <v>147.734098767757</v>
      </c>
      <c r="U520" s="5" t="n">
        <f aca="false">IF($C520=const_one,'Pro-Forma'!$B$5*$T520,const_zero)</f>
        <v>117783679.680062</v>
      </c>
      <c r="V520" s="5" t="n">
        <f aca="false">IF($D520=const_one,'Pro-Forma'!$F$27*$T520,const_zero)</f>
        <v>906100543.625932</v>
      </c>
      <c r="W520" s="5" t="n">
        <f aca="false">IF($E520=const_one,'Pro-Forma'!$F$26*$T520,const_zero)</f>
        <v>0</v>
      </c>
      <c r="X520" s="5" t="n">
        <f aca="false">IF($F520=const_one,'Pro-Forma'!$F$25*$T520,const_zero)</f>
        <v>354561837.042618</v>
      </c>
      <c r="Y520" s="5" t="n">
        <f aca="false">IF($G520=const_one,'Pro-Forma'!$F$24*$T520,const_zero)</f>
        <v>0</v>
      </c>
      <c r="Z520" s="5" t="n">
        <f aca="false">IF($H520=const_one,'Pro-Forma'!$F$23*$T520,const_zero)</f>
        <v>0</v>
      </c>
      <c r="AA520" s="5" t="n">
        <f aca="false">IF($I520=const_one,'Pro-Forma'!$F$22*$T520,const_zero)</f>
        <v>738670493.838787</v>
      </c>
      <c r="AB520" s="5" t="n">
        <f aca="false">('Pro-Forma'!$B$10+'Pro-Forma'!$B$11)*$T520</f>
        <v>41441309.9833903</v>
      </c>
      <c r="AC520" s="5" t="n">
        <f aca="false">common_rsa_total*$T520</f>
        <v>1329606888.90982</v>
      </c>
      <c r="AD520" s="5" t="n">
        <f aca="false">IF($S520=const_one,pre_f_options_issued*($T520-option_strike_usd),const_zero)</f>
        <v>366835246.919394</v>
      </c>
      <c r="AE520" s="5" t="n">
        <f aca="false">J520+U520</f>
        <v>117783679.680062</v>
      </c>
      <c r="AF520" s="5" t="n">
        <f aca="false">K520+V520</f>
        <v>906100543.625932</v>
      </c>
      <c r="AG520" s="5" t="n">
        <f aca="false">L520+W520</f>
        <v>100000000</v>
      </c>
      <c r="AH520" s="5" t="n">
        <f aca="false">M520+X520</f>
        <v>354561837.042618</v>
      </c>
      <c r="AI520" s="5" t="n">
        <f aca="false">N520+Y520</f>
        <v>30000000</v>
      </c>
      <c r="AJ520" s="5" t="n">
        <f aca="false">O520+Z520</f>
        <v>15000000</v>
      </c>
      <c r="AK520" s="5" t="n">
        <f aca="false">P520+AA520</f>
        <v>738670493.838787</v>
      </c>
      <c r="AL520" s="5" t="n">
        <f aca="false">INDEX($AE$445:$AE$572,$B520-$C520*1+const_one)</f>
        <v>30000000</v>
      </c>
      <c r="AM520" s="5" t="n">
        <f aca="false">INDEX($AF$445:$AF$572,$B520-$D520*2+const_one)</f>
        <v>300000000</v>
      </c>
      <c r="AN520" s="5" t="n">
        <f aca="false">INDEX($AG$445:$AG$572,$B520-$E520*4+const_one)</f>
        <v>100000000</v>
      </c>
      <c r="AO520" s="5" t="n">
        <f aca="false">INDEX($AH$445:$AH$572,$B520-$F520*8+const_one)</f>
        <v>60000000</v>
      </c>
      <c r="AP520" s="5" t="n">
        <f aca="false">INDEX($AI$445:$AI$572,$B520-$G520*16+const_one)</f>
        <v>30000000</v>
      </c>
      <c r="AQ520" s="5" t="n">
        <f aca="false">INDEX($AJ$445:$AJ$572,$B520-$H520*32+const_one)</f>
        <v>15000000</v>
      </c>
      <c r="AR520" s="5" t="n">
        <f aca="false">INDEX($AK$445:$AK$572,$B520-$I520*64+const_one)</f>
        <v>5000000</v>
      </c>
      <c r="AS520" s="5" t="n">
        <f aca="false">INDEX($AE$445:$AE$572,$B520+(const_one-$C520)*1+const_one)</f>
        <v>117783679.680062</v>
      </c>
      <c r="AT520" s="5" t="n">
        <f aca="false">INDEX($AF$445:$AF$572,$B520+(const_one-$D520)*2+const_one)</f>
        <v>906100543.625932</v>
      </c>
      <c r="AU520" s="5" t="n">
        <f aca="false">INDEX($AG$445:$AG$572,$B520+(const_one-$E520)*4+const_one)</f>
        <v>246399218.290097</v>
      </c>
      <c r="AV520" s="5" t="n">
        <f aca="false">INDEX($AH$445:$AH$572,$B520+(const_one-$F520)*8+const_one)</f>
        <v>354561837.042618</v>
      </c>
      <c r="AW520" s="5" t="n">
        <f aca="false">INDEX($AI$445:$AI$572,$B520+(const_one-$G520)*16+const_one)</f>
        <v>400620365.73886</v>
      </c>
      <c r="AX520" s="5" t="n">
        <f aca="false">INDEX($AJ$445:$AJ$572,$B520+(const_one-$H520)*32+const_one)</f>
        <v>622366270.186286</v>
      </c>
      <c r="AY520" s="5" t="n">
        <f aca="false">INDEX($AK$445:$AK$572,$B520+(const_one-$I520)*64+const_one)</f>
        <v>738670493.838787</v>
      </c>
      <c r="AZ520" s="5" t="n">
        <f aca="false">--($C520=--(AS520&gt;AL520))</f>
        <v>1</v>
      </c>
      <c r="BA520" s="5" t="n">
        <f aca="false">--($D520=--(AT520&gt;AM520))</f>
        <v>1</v>
      </c>
      <c r="BB520" s="5" t="n">
        <f aca="false">--($E520=--(AU520&gt;AN520))</f>
        <v>0</v>
      </c>
      <c r="BC520" s="5" t="n">
        <f aca="false">--($F520=--(AV520&gt;AO520))</f>
        <v>1</v>
      </c>
      <c r="BD520" s="5" t="n">
        <f aca="false">--($G520=--(AW520&gt;AP520))</f>
        <v>0</v>
      </c>
      <c r="BE520" s="5" t="n">
        <f aca="false">--($H520=--(AX520&gt;AQ520))</f>
        <v>0</v>
      </c>
      <c r="BF520" s="5" t="n">
        <f aca="false">--($I520=--(AY520&gt;AR520))</f>
        <v>1</v>
      </c>
      <c r="BG520" s="5" t="n">
        <f aca="false">SUM(AZ520:BF520)</f>
        <v>4</v>
      </c>
      <c r="BH520" s="5" t="n">
        <f aca="false">SUM(AE520:AK520)+AB520+AC520+AD520</f>
        <v>4000000000</v>
      </c>
    </row>
    <row r="521" customFormat="false" ht="15" hidden="true" customHeight="false" outlineLevel="0" collapsed="false">
      <c r="A521" s="5" t="n">
        <f aca="false">exit_value_4_usd</f>
        <v>4000000000</v>
      </c>
      <c r="B521" s="2" t="n">
        <f aca="false">ROW()-ROW($B$445)</f>
        <v>76</v>
      </c>
      <c r="C521" s="2" t="n">
        <f aca="false">MOD(QUOTIENT($B521,1),2)</f>
        <v>0</v>
      </c>
      <c r="D521" s="2" t="n">
        <f aca="false">MOD(QUOTIENT($B521,2),2)</f>
        <v>0</v>
      </c>
      <c r="E521" s="2" t="n">
        <f aca="false">MOD(QUOTIENT($B521,4),2)</f>
        <v>1</v>
      </c>
      <c r="F521" s="2" t="n">
        <f aca="false">MOD(QUOTIENT($B521,8),2)</f>
        <v>1</v>
      </c>
      <c r="G521" s="2" t="n">
        <f aca="false">MOD(QUOTIENT($B521,16),2)</f>
        <v>0</v>
      </c>
      <c r="H521" s="2" t="n">
        <f aca="false">MOD(QUOTIENT($B521,32),2)</f>
        <v>0</v>
      </c>
      <c r="I521" s="2" t="n">
        <f aca="false">MOD(QUOTIENT($B521,64),2)</f>
        <v>1</v>
      </c>
      <c r="J521" s="5" t="n">
        <f aca="false">IF($C521=const_zero,MIN(class_series_f_invested_usd,MAX(const_zero,$A521)),const_zero)</f>
        <v>30000000</v>
      </c>
      <c r="K521" s="5" t="n">
        <f aca="false">IF($D521=const_zero,MIN(class_series_e_invested_usd,MAX(const_zero,$A521-SUM($J521:$J521))),const_zero)</f>
        <v>300000000</v>
      </c>
      <c r="L521" s="5" t="n">
        <f aca="false">IF($E521=const_zero,MIN(class_series_d_invested_usd,MAX(const_zero,$A521-SUM($J521:$K521))),const_zero)</f>
        <v>0</v>
      </c>
      <c r="M521" s="5" t="n">
        <f aca="false">IF($F521=const_zero,MIN(class_series_c_invested_usd,MAX(const_zero,$A521-SUM($J521:$L521))),const_zero)</f>
        <v>0</v>
      </c>
      <c r="N521" s="5" t="n">
        <f aca="false">IF($G521=const_zero,MIN(class_series_b_invested_usd,MAX(const_zero,$A521-SUM($J521:$M521))),const_zero)</f>
        <v>30000000</v>
      </c>
      <c r="O521" s="5" t="n">
        <f aca="false">IF($H521=const_zero,MIN(class_series_a_invested_usd,MAX(const_zero,$A521-SUM($J521:$N521))),const_zero)</f>
        <v>15000000</v>
      </c>
      <c r="P521" s="5" t="n">
        <f aca="false">IF($I521=const_zero,MIN(class_seed_invested_usd,MAX(const_zero,$A521-SUM($J521:$O521))),const_zero)</f>
        <v>0</v>
      </c>
      <c r="Q521" s="5" t="n">
        <f aca="false">MAX(const_zero,$A521-SUM($J521:$P521))</f>
        <v>3625000000</v>
      </c>
      <c r="R521" s="9" t="n">
        <f aca="false">common_rsa_total+'Pro-Forma'!$B$10+'Pro-Forma'!$B$11+IF($C521=const_one,'Pro-Forma'!$B$5,const_zero)+IF($D521=const_one,'Pro-Forma'!$F$27,const_zero)+IF($E521=const_one,'Pro-Forma'!$F$26,const_zero)+IF($F521=const_one,'Pro-Forma'!$F$25,const_zero)+IF($G521=const_one,'Pro-Forma'!$F$24,const_zero)+IF($H521=const_one,'Pro-Forma'!$F$23,const_zero)+IF($I521=const_one,'Pro-Forma'!$F$22,const_zero)</f>
        <v>18414164.1892672</v>
      </c>
      <c r="S521" s="23" t="b">
        <f aca="false">IF($R521&gt;const_zero,--($Q521&gt;option_strike_usd*$R521),const_zero)</f>
        <v>1</v>
      </c>
      <c r="T521" s="7" t="n">
        <f aca="false">IF($R521&gt;const_zero,IF($S521=const_one,($Q521+option_strike_usd*pre_f_options_issued)/($R521+pre_f_options_issued),$Q521/$R521),const_zero)</f>
        <v>173.44704608667</v>
      </c>
      <c r="U521" s="5" t="n">
        <f aca="false">IF($C521=const_one,'Pro-Forma'!$B$5*$T521,const_zero)</f>
        <v>0</v>
      </c>
      <c r="V521" s="5" t="n">
        <f aca="false">IF($D521=const_one,'Pro-Forma'!$F$27*$T521,const_zero)</f>
        <v>0</v>
      </c>
      <c r="W521" s="5" t="n">
        <f aca="false">IF($E521=const_one,'Pro-Forma'!$F$26*$T521,const_zero)</f>
        <v>300696707.384497</v>
      </c>
      <c r="X521" s="5" t="n">
        <f aca="false">IF($F521=const_one,'Pro-Forma'!$F$25*$T521,const_zero)</f>
        <v>416272910.608007</v>
      </c>
      <c r="Y521" s="5" t="n">
        <f aca="false">IF($G521=const_one,'Pro-Forma'!$F$24*$T521,const_zero)</f>
        <v>0</v>
      </c>
      <c r="Z521" s="5" t="n">
        <f aca="false">IF($H521=const_one,'Pro-Forma'!$F$23*$T521,const_zero)</f>
        <v>0</v>
      </c>
      <c r="AA521" s="5" t="n">
        <f aca="false">IF($I521=const_one,'Pro-Forma'!$F$22*$T521,const_zero)</f>
        <v>867235230.433348</v>
      </c>
      <c r="AB521" s="5" t="n">
        <f aca="false">('Pro-Forma'!$B$10+'Pro-Forma'!$B$11)*$T521</f>
        <v>48654121.5774472</v>
      </c>
      <c r="AC521" s="5" t="n">
        <f aca="false">common_rsa_total*$T521</f>
        <v>1561023414.78003</v>
      </c>
      <c r="AD521" s="5" t="n">
        <f aca="false">IF($S521=const_one,pre_f_options_issued*($T521-option_strike_usd),const_zero)</f>
        <v>431117615.216674</v>
      </c>
      <c r="AE521" s="5" t="n">
        <f aca="false">J521+U521</f>
        <v>30000000</v>
      </c>
      <c r="AF521" s="5" t="n">
        <f aca="false">K521+V521</f>
        <v>300000000</v>
      </c>
      <c r="AG521" s="5" t="n">
        <f aca="false">L521+W521</f>
        <v>300696707.384497</v>
      </c>
      <c r="AH521" s="5" t="n">
        <f aca="false">M521+X521</f>
        <v>416272910.608007</v>
      </c>
      <c r="AI521" s="5" t="n">
        <f aca="false">N521+Y521</f>
        <v>30000000</v>
      </c>
      <c r="AJ521" s="5" t="n">
        <f aca="false">O521+Z521</f>
        <v>15000000</v>
      </c>
      <c r="AK521" s="5" t="n">
        <f aca="false">P521+AA521</f>
        <v>867235230.433348</v>
      </c>
      <c r="AL521" s="5" t="n">
        <f aca="false">INDEX($AE$445:$AE$572,$B521-$C521*1+const_one)</f>
        <v>30000000</v>
      </c>
      <c r="AM521" s="5" t="n">
        <f aca="false">INDEX($AF$445:$AF$572,$B521-$D521*2+const_one)</f>
        <v>300000000</v>
      </c>
      <c r="AN521" s="5" t="n">
        <f aca="false">INDEX($AG$445:$AG$572,$B521-$E521*4+const_one)</f>
        <v>100000000</v>
      </c>
      <c r="AO521" s="5" t="n">
        <f aca="false">INDEX($AH$445:$AH$572,$B521-$F521*8+const_one)</f>
        <v>60000000</v>
      </c>
      <c r="AP521" s="5" t="n">
        <f aca="false">INDEX($AI$445:$AI$572,$B521-$G521*16+const_one)</f>
        <v>30000000</v>
      </c>
      <c r="AQ521" s="5" t="n">
        <f aca="false">INDEX($AJ$445:$AJ$572,$B521-$H521*32+const_one)</f>
        <v>15000000</v>
      </c>
      <c r="AR521" s="5" t="n">
        <f aca="false">INDEX($AK$445:$AK$572,$B521-$I521*64+const_one)</f>
        <v>5000000</v>
      </c>
      <c r="AS521" s="5" t="n">
        <f aca="false">INDEX($AE$445:$AE$572,$B521+(const_one-$C521)*1+const_one)</f>
        <v>134307489.639403</v>
      </c>
      <c r="AT521" s="5" t="n">
        <f aca="false">INDEX($AF$445:$AF$572,$B521+(const_one-$D521)*2+const_one)</f>
        <v>890604648.242761</v>
      </c>
      <c r="AU521" s="5" t="n">
        <f aca="false">INDEX($AG$445:$AG$572,$B521+(const_one-$E521)*4+const_one)</f>
        <v>300696707.384497</v>
      </c>
      <c r="AV521" s="5" t="n">
        <f aca="false">INDEX($AH$445:$AH$572,$B521+(const_one-$F521)*8+const_one)</f>
        <v>416272910.608007</v>
      </c>
      <c r="AW521" s="5" t="n">
        <f aca="false">INDEX($AI$445:$AI$572,$B521+(const_one-$G521)*16+const_one)</f>
        <v>458828496.499348</v>
      </c>
      <c r="AX521" s="5" t="n">
        <f aca="false">INDEX($AJ$445:$AJ$572,$B521+(const_one-$H521)*32+const_one)</f>
        <v>702800980.45929</v>
      </c>
      <c r="AY521" s="5" t="n">
        <f aca="false">INDEX($AK$445:$AK$572,$B521+(const_one-$I521)*64+const_one)</f>
        <v>867235230.433348</v>
      </c>
      <c r="AZ521" s="5" t="n">
        <f aca="false">--($C521=--(AS521&gt;AL521))</f>
        <v>0</v>
      </c>
      <c r="BA521" s="5" t="n">
        <f aca="false">--($D521=--(AT521&gt;AM521))</f>
        <v>0</v>
      </c>
      <c r="BB521" s="5" t="n">
        <f aca="false">--($E521=--(AU521&gt;AN521))</f>
        <v>1</v>
      </c>
      <c r="BC521" s="5" t="n">
        <f aca="false">--($F521=--(AV521&gt;AO521))</f>
        <v>1</v>
      </c>
      <c r="BD521" s="5" t="n">
        <f aca="false">--($G521=--(AW521&gt;AP521))</f>
        <v>0</v>
      </c>
      <c r="BE521" s="5" t="n">
        <f aca="false">--($H521=--(AX521&gt;AQ521))</f>
        <v>0</v>
      </c>
      <c r="BF521" s="5" t="n">
        <f aca="false">--($I521=--(AY521&gt;AR521))</f>
        <v>1</v>
      </c>
      <c r="BG521" s="5" t="n">
        <f aca="false">SUM(AZ521:BF521)</f>
        <v>3</v>
      </c>
      <c r="BH521" s="5" t="n">
        <f aca="false">SUM(AE521:AK521)+AB521+AC521+AD521</f>
        <v>4000000000</v>
      </c>
    </row>
    <row r="522" customFormat="false" ht="15" hidden="true" customHeight="false" outlineLevel="0" collapsed="false">
      <c r="A522" s="5" t="n">
        <f aca="false">exit_value_4_usd</f>
        <v>4000000000</v>
      </c>
      <c r="B522" s="2" t="n">
        <f aca="false">ROW()-ROW($B$445)</f>
        <v>77</v>
      </c>
      <c r="C522" s="2" t="n">
        <f aca="false">MOD(QUOTIENT($B522,1),2)</f>
        <v>1</v>
      </c>
      <c r="D522" s="2" t="n">
        <f aca="false">MOD(QUOTIENT($B522,2),2)</f>
        <v>0</v>
      </c>
      <c r="E522" s="2" t="n">
        <f aca="false">MOD(QUOTIENT($B522,4),2)</f>
        <v>1</v>
      </c>
      <c r="F522" s="2" t="n">
        <f aca="false">MOD(QUOTIENT($B522,8),2)</f>
        <v>1</v>
      </c>
      <c r="G522" s="2" t="n">
        <f aca="false">MOD(QUOTIENT($B522,16),2)</f>
        <v>0</v>
      </c>
      <c r="H522" s="2" t="n">
        <f aca="false">MOD(QUOTIENT($B522,32),2)</f>
        <v>0</v>
      </c>
      <c r="I522" s="2" t="n">
        <f aca="false">MOD(QUOTIENT($B522,64),2)</f>
        <v>1</v>
      </c>
      <c r="J522" s="5" t="n">
        <f aca="false">IF($C522=const_zero,MIN(class_series_f_invested_usd,MAX(const_zero,$A522)),const_zero)</f>
        <v>0</v>
      </c>
      <c r="K522" s="5" t="n">
        <f aca="false">IF($D522=const_zero,MIN(class_series_e_invested_usd,MAX(const_zero,$A522-SUM($J522:$J522))),const_zero)</f>
        <v>300000000</v>
      </c>
      <c r="L522" s="5" t="n">
        <f aca="false">IF($E522=const_zero,MIN(class_series_d_invested_usd,MAX(const_zero,$A522-SUM($J522:$K522))),const_zero)</f>
        <v>0</v>
      </c>
      <c r="M522" s="5" t="n">
        <f aca="false">IF($F522=const_zero,MIN(class_series_c_invested_usd,MAX(const_zero,$A522-SUM($J522:$L522))),const_zero)</f>
        <v>0</v>
      </c>
      <c r="N522" s="5" t="n">
        <f aca="false">IF($G522=const_zero,MIN(class_series_b_invested_usd,MAX(const_zero,$A522-SUM($J522:$M522))),const_zero)</f>
        <v>30000000</v>
      </c>
      <c r="O522" s="5" t="n">
        <f aca="false">IF($H522=const_zero,MIN(class_series_a_invested_usd,MAX(const_zero,$A522-SUM($J522:$N522))),const_zero)</f>
        <v>15000000</v>
      </c>
      <c r="P522" s="5" t="n">
        <f aca="false">IF($I522=const_zero,MIN(class_seed_invested_usd,MAX(const_zero,$A522-SUM($J522:$O522))),const_zero)</f>
        <v>0</v>
      </c>
      <c r="Q522" s="5" t="n">
        <f aca="false">MAX(const_zero,$A522-SUM($J522:$P522))</f>
        <v>3655000000</v>
      </c>
      <c r="R522" s="9" t="n">
        <f aca="false">common_rsa_total+'Pro-Forma'!$B$10+'Pro-Forma'!$B$11+IF($C522=const_one,'Pro-Forma'!$B$5,const_zero)+IF($D522=const_one,'Pro-Forma'!$F$27,const_zero)+IF($E522=const_one,'Pro-Forma'!$F$26,const_zero)+IF($F522=const_one,'Pro-Forma'!$F$25,const_zero)+IF($G522=const_one,'Pro-Forma'!$F$24,const_zero)+IF($H522=const_one,'Pro-Forma'!$F$23,const_zero)+IF($I522=const_one,'Pro-Forma'!$F$22,const_zero)</f>
        <v>19211432.2584705</v>
      </c>
      <c r="S522" s="23" t="b">
        <f aca="false">IF($R522&gt;const_zero,--($Q522&gt;option_strike_usd*$R522),const_zero)</f>
        <v>1</v>
      </c>
      <c r="T522" s="7" t="n">
        <f aca="false">IF($R522&gt;const_zero,IF($S522=const_one,($Q522+option_strike_usd*pre_f_options_issued)/($R522+pre_f_options_issued),$Q522/$R522),const_zero)</f>
        <v>168.459637137622</v>
      </c>
      <c r="U522" s="5" t="n">
        <f aca="false">IF($C522=const_one,'Pro-Forma'!$B$5*$T522,const_zero)</f>
        <v>134307489.639403</v>
      </c>
      <c r="V522" s="5" t="n">
        <f aca="false">IF($D522=const_one,'Pro-Forma'!$F$27*$T522,const_zero)</f>
        <v>0</v>
      </c>
      <c r="W522" s="5" t="n">
        <f aca="false">IF($E522=const_one,'Pro-Forma'!$F$26*$T522,const_zero)</f>
        <v>292050279.075714</v>
      </c>
      <c r="X522" s="5" t="n">
        <f aca="false">IF($F522=const_one,'Pro-Forma'!$F$25*$T522,const_zero)</f>
        <v>404303129.130293</v>
      </c>
      <c r="Y522" s="5" t="n">
        <f aca="false">IF($G522=const_one,'Pro-Forma'!$F$24*$T522,const_zero)</f>
        <v>0</v>
      </c>
      <c r="Z522" s="5" t="n">
        <f aca="false">IF($H522=const_one,'Pro-Forma'!$F$23*$T522,const_zero)</f>
        <v>0</v>
      </c>
      <c r="AA522" s="5" t="n">
        <f aca="false">IF($I522=const_one,'Pro-Forma'!$F$22*$T522,const_zero)</f>
        <v>842298185.68811</v>
      </c>
      <c r="AB522" s="5" t="n">
        <f aca="false">('Pro-Forma'!$B$10+'Pro-Forma'!$B$11)*$T522</f>
        <v>47255089.3838279</v>
      </c>
      <c r="AC522" s="5" t="n">
        <f aca="false">common_rsa_total*$T522</f>
        <v>1516136734.2386</v>
      </c>
      <c r="AD522" s="5" t="n">
        <f aca="false">IF($S522=const_one,pre_f_options_issued*($T522-option_strike_usd),const_zero)</f>
        <v>418649092.844055</v>
      </c>
      <c r="AE522" s="5" t="n">
        <f aca="false">J522+U522</f>
        <v>134307489.639403</v>
      </c>
      <c r="AF522" s="5" t="n">
        <f aca="false">K522+V522</f>
        <v>300000000</v>
      </c>
      <c r="AG522" s="5" t="n">
        <f aca="false">L522+W522</f>
        <v>292050279.075714</v>
      </c>
      <c r="AH522" s="5" t="n">
        <f aca="false">M522+X522</f>
        <v>404303129.130293</v>
      </c>
      <c r="AI522" s="5" t="n">
        <f aca="false">N522+Y522</f>
        <v>30000000</v>
      </c>
      <c r="AJ522" s="5" t="n">
        <f aca="false">O522+Z522</f>
        <v>15000000</v>
      </c>
      <c r="AK522" s="5" t="n">
        <f aca="false">P522+AA522</f>
        <v>842298185.68811</v>
      </c>
      <c r="AL522" s="5" t="n">
        <f aca="false">INDEX($AE$445:$AE$572,$B522-$C522*1+const_one)</f>
        <v>30000000</v>
      </c>
      <c r="AM522" s="5" t="n">
        <f aca="false">INDEX($AF$445:$AF$572,$B522-$D522*2+const_one)</f>
        <v>300000000</v>
      </c>
      <c r="AN522" s="5" t="n">
        <f aca="false">INDEX($AG$445:$AG$572,$B522-$E522*4+const_one)</f>
        <v>100000000</v>
      </c>
      <c r="AO522" s="5" t="n">
        <f aca="false">INDEX($AH$445:$AH$572,$B522-$F522*8+const_one)</f>
        <v>60000000</v>
      </c>
      <c r="AP522" s="5" t="n">
        <f aca="false">INDEX($AI$445:$AI$572,$B522-$G522*16+const_one)</f>
        <v>30000000</v>
      </c>
      <c r="AQ522" s="5" t="n">
        <f aca="false">INDEX($AJ$445:$AJ$572,$B522-$H522*32+const_one)</f>
        <v>15000000</v>
      </c>
      <c r="AR522" s="5" t="n">
        <f aca="false">INDEX($AK$445:$AK$572,$B522-$I522*64+const_one)</f>
        <v>5000000</v>
      </c>
      <c r="AS522" s="5" t="n">
        <f aca="false">INDEX($AE$445:$AE$572,$B522+(const_one-$C522)*1+const_one)</f>
        <v>134307489.639403</v>
      </c>
      <c r="AT522" s="5" t="n">
        <f aca="false">INDEX($AF$445:$AF$572,$B522+(const_one-$D522)*2+const_one)</f>
        <v>871712361.829673</v>
      </c>
      <c r="AU522" s="5" t="n">
        <f aca="false">INDEX($AG$445:$AG$572,$B522+(const_one-$E522)*4+const_one)</f>
        <v>292050279.075714</v>
      </c>
      <c r="AV522" s="5" t="n">
        <f aca="false">INDEX($AH$445:$AH$572,$B522+(const_one-$F522)*8+const_one)</f>
        <v>404303129.130293</v>
      </c>
      <c r="AW522" s="5" t="n">
        <f aca="false">INDEX($AI$445:$AI$572,$B522+(const_one-$G522)*16+const_one)</f>
        <v>447667293.594771</v>
      </c>
      <c r="AX522" s="5" t="n">
        <f aca="false">INDEX($AJ$445:$AJ$572,$B522+(const_one-$H522)*32+const_one)</f>
        <v>687439738.248294</v>
      </c>
      <c r="AY522" s="5" t="n">
        <f aca="false">INDEX($AK$445:$AK$572,$B522+(const_one-$I522)*64+const_one)</f>
        <v>842298185.68811</v>
      </c>
      <c r="AZ522" s="5" t="n">
        <f aca="false">--($C522=--(AS522&gt;AL522))</f>
        <v>1</v>
      </c>
      <c r="BA522" s="5" t="n">
        <f aca="false">--($D522=--(AT522&gt;AM522))</f>
        <v>0</v>
      </c>
      <c r="BB522" s="5" t="n">
        <f aca="false">--($E522=--(AU522&gt;AN522))</f>
        <v>1</v>
      </c>
      <c r="BC522" s="5" t="n">
        <f aca="false">--($F522=--(AV522&gt;AO522))</f>
        <v>1</v>
      </c>
      <c r="BD522" s="5" t="n">
        <f aca="false">--($G522=--(AW522&gt;AP522))</f>
        <v>0</v>
      </c>
      <c r="BE522" s="5" t="n">
        <f aca="false">--($H522=--(AX522&gt;AQ522))</f>
        <v>0</v>
      </c>
      <c r="BF522" s="5" t="n">
        <f aca="false">--($I522=--(AY522&gt;AR522))</f>
        <v>1</v>
      </c>
      <c r="BG522" s="5" t="n">
        <f aca="false">SUM(AZ522:BF522)</f>
        <v>4</v>
      </c>
      <c r="BH522" s="5" t="n">
        <f aca="false">SUM(AE522:AK522)+AB522+AC522+AD522</f>
        <v>4000000000</v>
      </c>
    </row>
    <row r="523" customFormat="false" ht="15" hidden="true" customHeight="false" outlineLevel="0" collapsed="false">
      <c r="A523" s="5" t="n">
        <f aca="false">exit_value_4_usd</f>
        <v>4000000000</v>
      </c>
      <c r="B523" s="2" t="n">
        <f aca="false">ROW()-ROW($B$445)</f>
        <v>78</v>
      </c>
      <c r="C523" s="2" t="n">
        <f aca="false">MOD(QUOTIENT($B523,1),2)</f>
        <v>0</v>
      </c>
      <c r="D523" s="2" t="n">
        <f aca="false">MOD(QUOTIENT($B523,2),2)</f>
        <v>1</v>
      </c>
      <c r="E523" s="2" t="n">
        <f aca="false">MOD(QUOTIENT($B523,4),2)</f>
        <v>1</v>
      </c>
      <c r="F523" s="2" t="n">
        <f aca="false">MOD(QUOTIENT($B523,8),2)</f>
        <v>1</v>
      </c>
      <c r="G523" s="2" t="n">
        <f aca="false">MOD(QUOTIENT($B523,16),2)</f>
        <v>0</v>
      </c>
      <c r="H523" s="2" t="n">
        <f aca="false">MOD(QUOTIENT($B523,32),2)</f>
        <v>0</v>
      </c>
      <c r="I523" s="2" t="n">
        <f aca="false">MOD(QUOTIENT($B523,64),2)</f>
        <v>1</v>
      </c>
      <c r="J523" s="5" t="n">
        <f aca="false">IF($C523=const_zero,MIN(class_series_f_invested_usd,MAX(const_zero,$A523)),const_zero)</f>
        <v>30000000</v>
      </c>
      <c r="K523" s="5" t="n">
        <f aca="false">IF($D523=const_zero,MIN(class_series_e_invested_usd,MAX(const_zero,$A523-SUM($J523:$J523))),const_zero)</f>
        <v>0</v>
      </c>
      <c r="L523" s="5" t="n">
        <f aca="false">IF($E523=const_zero,MIN(class_series_d_invested_usd,MAX(const_zero,$A523-SUM($J523:$K523))),const_zero)</f>
        <v>0</v>
      </c>
      <c r="M523" s="5" t="n">
        <f aca="false">IF($F523=const_zero,MIN(class_series_c_invested_usd,MAX(const_zero,$A523-SUM($J523:$L523))),const_zero)</f>
        <v>0</v>
      </c>
      <c r="N523" s="5" t="n">
        <f aca="false">IF($G523=const_zero,MIN(class_series_b_invested_usd,MAX(const_zero,$A523-SUM($J523:$M523))),const_zero)</f>
        <v>30000000</v>
      </c>
      <c r="O523" s="5" t="n">
        <f aca="false">IF($H523=const_zero,MIN(class_series_a_invested_usd,MAX(const_zero,$A523-SUM($J523:$N523))),const_zero)</f>
        <v>15000000</v>
      </c>
      <c r="P523" s="5" t="n">
        <f aca="false">IF($I523=const_zero,MIN(class_seed_invested_usd,MAX(const_zero,$A523-SUM($J523:$O523))),const_zero)</f>
        <v>0</v>
      </c>
      <c r="Q523" s="5" t="n">
        <f aca="false">MAX(const_zero,$A523-SUM($J523:$P523))</f>
        <v>3925000000</v>
      </c>
      <c r="R523" s="9" t="n">
        <f aca="false">common_rsa_total+'Pro-Forma'!$B$10+'Pro-Forma'!$B$11+IF($C523=const_one,'Pro-Forma'!$B$5,const_zero)+IF($D523=const_one,'Pro-Forma'!$F$27,const_zero)+IF($E523=const_one,'Pro-Forma'!$F$26,const_zero)+IF($F523=const_one,'Pro-Forma'!$F$25,const_zero)+IF($G523=const_one,'Pro-Forma'!$F$24,const_zero)+IF($H523=const_one,'Pro-Forma'!$F$23,const_zero)+IF($I523=const_one,'Pro-Forma'!$F$22,const_zero)</f>
        <v>24547484.4666011</v>
      </c>
      <c r="S523" s="23" t="b">
        <f aca="false">IF($R523&gt;const_zero,--($Q523&gt;option_strike_usd*$R523),const_zero)</f>
        <v>1</v>
      </c>
      <c r="T523" s="7" t="n">
        <f aca="false">IF($R523&gt;const_zero,IF($S523=const_one,($Q523+option_strike_usd*pre_f_options_issued)/($R523+pre_f_options_issued),$Q523/$R523),const_zero)</f>
        <v>145.207588707548</v>
      </c>
      <c r="U523" s="5" t="n">
        <f aca="false">IF($C523=const_one,'Pro-Forma'!$B$5*$T523,const_zero)</f>
        <v>0</v>
      </c>
      <c r="V523" s="5" t="n">
        <f aca="false">IF($D523=const_one,'Pro-Forma'!$F$27*$T523,const_zero)</f>
        <v>890604648.242761</v>
      </c>
      <c r="W523" s="5" t="n">
        <f aca="false">IF($E523=const_one,'Pro-Forma'!$F$26*$T523,const_zero)</f>
        <v>251739333.685647</v>
      </c>
      <c r="X523" s="5" t="n">
        <f aca="false">IF($F523=const_one,'Pro-Forma'!$F$25*$T523,const_zero)</f>
        <v>348498212.898115</v>
      </c>
      <c r="Y523" s="5" t="n">
        <f aca="false">IF($G523=const_one,'Pro-Forma'!$F$24*$T523,const_zero)</f>
        <v>0</v>
      </c>
      <c r="Z523" s="5" t="n">
        <f aca="false">IF($H523=const_one,'Pro-Forma'!$F$23*$T523,const_zero)</f>
        <v>0</v>
      </c>
      <c r="AA523" s="5" t="n">
        <f aca="false">IF($I523=const_one,'Pro-Forma'!$F$22*$T523,const_zero)</f>
        <v>726037943.53774</v>
      </c>
      <c r="AB523" s="5" t="n">
        <f aca="false">('Pro-Forma'!$B$10+'Pro-Forma'!$B$11)*$T523</f>
        <v>40732591.4989334</v>
      </c>
      <c r="AC523" s="5" t="n">
        <f aca="false">common_rsa_total*$T523</f>
        <v>1306868298.36793</v>
      </c>
      <c r="AD523" s="5" t="n">
        <f aca="false">IF($S523=const_one,pre_f_options_issued*($T523-option_strike_usd),const_zero)</f>
        <v>360518971.76887</v>
      </c>
      <c r="AE523" s="5" t="n">
        <f aca="false">J523+U523</f>
        <v>30000000</v>
      </c>
      <c r="AF523" s="5" t="n">
        <f aca="false">K523+V523</f>
        <v>890604648.242761</v>
      </c>
      <c r="AG523" s="5" t="n">
        <f aca="false">L523+W523</f>
        <v>251739333.685647</v>
      </c>
      <c r="AH523" s="5" t="n">
        <f aca="false">M523+X523</f>
        <v>348498212.898115</v>
      </c>
      <c r="AI523" s="5" t="n">
        <f aca="false">N523+Y523</f>
        <v>30000000</v>
      </c>
      <c r="AJ523" s="5" t="n">
        <f aca="false">O523+Z523</f>
        <v>15000000</v>
      </c>
      <c r="AK523" s="5" t="n">
        <f aca="false">P523+AA523</f>
        <v>726037943.53774</v>
      </c>
      <c r="AL523" s="5" t="n">
        <f aca="false">INDEX($AE$445:$AE$572,$B523-$C523*1+const_one)</f>
        <v>30000000</v>
      </c>
      <c r="AM523" s="5" t="n">
        <f aca="false">INDEX($AF$445:$AF$572,$B523-$D523*2+const_one)</f>
        <v>300000000</v>
      </c>
      <c r="AN523" s="5" t="n">
        <f aca="false">INDEX($AG$445:$AG$572,$B523-$E523*4+const_one)</f>
        <v>100000000</v>
      </c>
      <c r="AO523" s="5" t="n">
        <f aca="false">INDEX($AH$445:$AH$572,$B523-$F523*8+const_one)</f>
        <v>60000000</v>
      </c>
      <c r="AP523" s="5" t="n">
        <f aca="false">INDEX($AI$445:$AI$572,$B523-$G523*16+const_one)</f>
        <v>30000000</v>
      </c>
      <c r="AQ523" s="5" t="n">
        <f aca="false">INDEX($AJ$445:$AJ$572,$B523-$H523*32+const_one)</f>
        <v>15000000</v>
      </c>
      <c r="AR523" s="5" t="n">
        <f aca="false">INDEX($AK$445:$AK$572,$B523-$I523*64+const_one)</f>
        <v>5000000</v>
      </c>
      <c r="AS523" s="5" t="n">
        <f aca="false">INDEX($AE$445:$AE$572,$B523+(const_one-$C523)*1+const_one)</f>
        <v>113313572.451937</v>
      </c>
      <c r="AT523" s="5" t="n">
        <f aca="false">INDEX($AF$445:$AF$572,$B523+(const_one-$D523)*2+const_one)</f>
        <v>890604648.242761</v>
      </c>
      <c r="AU523" s="5" t="n">
        <f aca="false">INDEX($AG$445:$AG$572,$B523+(const_one-$E523)*4+const_one)</f>
        <v>251739333.685647</v>
      </c>
      <c r="AV523" s="5" t="n">
        <f aca="false">INDEX($AH$445:$AH$572,$B523+(const_one-$F523)*8+const_one)</f>
        <v>348498212.898115</v>
      </c>
      <c r="AW523" s="5" t="n">
        <f aca="false">INDEX($AI$445:$AI$572,$B523+(const_one-$G523)*16+const_one)</f>
        <v>395124590.652397</v>
      </c>
      <c r="AX523" s="5" t="n">
        <f aca="false">INDEX($AJ$445:$AJ$572,$B523+(const_one-$H523)*32+const_one)</f>
        <v>615102880.244588</v>
      </c>
      <c r="AY523" s="5" t="n">
        <f aca="false">INDEX($AK$445:$AK$572,$B523+(const_one-$I523)*64+const_one)</f>
        <v>726037943.53774</v>
      </c>
      <c r="AZ523" s="5" t="n">
        <f aca="false">--($C523=--(AS523&gt;AL523))</f>
        <v>0</v>
      </c>
      <c r="BA523" s="5" t="n">
        <f aca="false">--($D523=--(AT523&gt;AM523))</f>
        <v>1</v>
      </c>
      <c r="BB523" s="5" t="n">
        <f aca="false">--($E523=--(AU523&gt;AN523))</f>
        <v>1</v>
      </c>
      <c r="BC523" s="5" t="n">
        <f aca="false">--($F523=--(AV523&gt;AO523))</f>
        <v>1</v>
      </c>
      <c r="BD523" s="5" t="n">
        <f aca="false">--($G523=--(AW523&gt;AP523))</f>
        <v>0</v>
      </c>
      <c r="BE523" s="5" t="n">
        <f aca="false">--($H523=--(AX523&gt;AQ523))</f>
        <v>0</v>
      </c>
      <c r="BF523" s="5" t="n">
        <f aca="false">--($I523=--(AY523&gt;AR523))</f>
        <v>1</v>
      </c>
      <c r="BG523" s="5" t="n">
        <f aca="false">SUM(AZ523:BF523)</f>
        <v>4</v>
      </c>
      <c r="BH523" s="5" t="n">
        <f aca="false">SUM(AE523:AK523)+AB523+AC523+AD523</f>
        <v>4000000000</v>
      </c>
    </row>
    <row r="524" customFormat="false" ht="15" hidden="true" customHeight="false" outlineLevel="0" collapsed="false">
      <c r="A524" s="5" t="n">
        <f aca="false">exit_value_4_usd</f>
        <v>4000000000</v>
      </c>
      <c r="B524" s="2" t="n">
        <f aca="false">ROW()-ROW($B$445)</f>
        <v>79</v>
      </c>
      <c r="C524" s="2" t="n">
        <f aca="false">MOD(QUOTIENT($B524,1),2)</f>
        <v>1</v>
      </c>
      <c r="D524" s="2" t="n">
        <f aca="false">MOD(QUOTIENT($B524,2),2)</f>
        <v>1</v>
      </c>
      <c r="E524" s="2" t="n">
        <f aca="false">MOD(QUOTIENT($B524,4),2)</f>
        <v>1</v>
      </c>
      <c r="F524" s="2" t="n">
        <f aca="false">MOD(QUOTIENT($B524,8),2)</f>
        <v>1</v>
      </c>
      <c r="G524" s="2" t="n">
        <f aca="false">MOD(QUOTIENT($B524,16),2)</f>
        <v>0</v>
      </c>
      <c r="H524" s="2" t="n">
        <f aca="false">MOD(QUOTIENT($B524,32),2)</f>
        <v>0</v>
      </c>
      <c r="I524" s="2" t="n">
        <f aca="false">MOD(QUOTIENT($B524,64),2)</f>
        <v>1</v>
      </c>
      <c r="J524" s="5" t="n">
        <f aca="false">IF($C524=const_zero,MIN(class_series_f_invested_usd,MAX(const_zero,$A524)),const_zero)</f>
        <v>0</v>
      </c>
      <c r="K524" s="5" t="n">
        <f aca="false">IF($D524=const_zero,MIN(class_series_e_invested_usd,MAX(const_zero,$A524-SUM($J524:$J524))),const_zero)</f>
        <v>0</v>
      </c>
      <c r="L524" s="5" t="n">
        <f aca="false">IF($E524=const_zero,MIN(class_series_d_invested_usd,MAX(const_zero,$A524-SUM($J524:$K524))),const_zero)</f>
        <v>0</v>
      </c>
      <c r="M524" s="5" t="n">
        <f aca="false">IF($F524=const_zero,MIN(class_series_c_invested_usd,MAX(const_zero,$A524-SUM($J524:$L524))),const_zero)</f>
        <v>0</v>
      </c>
      <c r="N524" s="5" t="n">
        <f aca="false">IF($G524=const_zero,MIN(class_series_b_invested_usd,MAX(const_zero,$A524-SUM($J524:$M524))),const_zero)</f>
        <v>30000000</v>
      </c>
      <c r="O524" s="5" t="n">
        <f aca="false">IF($H524=const_zero,MIN(class_series_a_invested_usd,MAX(const_zero,$A524-SUM($J524:$N524))),const_zero)</f>
        <v>15000000</v>
      </c>
      <c r="P524" s="5" t="n">
        <f aca="false">IF($I524=const_zero,MIN(class_seed_invested_usd,MAX(const_zero,$A524-SUM($J524:$O524))),const_zero)</f>
        <v>0</v>
      </c>
      <c r="Q524" s="5" t="n">
        <f aca="false">MAX(const_zero,$A524-SUM($J524:$P524))</f>
        <v>3955000000</v>
      </c>
      <c r="R524" s="9" t="n">
        <f aca="false">common_rsa_total+'Pro-Forma'!$B$10+'Pro-Forma'!$B$11+IF($C524=const_one,'Pro-Forma'!$B$5,const_zero)+IF($D524=const_one,'Pro-Forma'!$F$27,const_zero)+IF($E524=const_one,'Pro-Forma'!$F$26,const_zero)+IF($F524=const_one,'Pro-Forma'!$F$25,const_zero)+IF($G524=const_one,'Pro-Forma'!$F$24,const_zero)+IF($H524=const_one,'Pro-Forma'!$F$23,const_zero)+IF($I524=const_one,'Pro-Forma'!$F$22,const_zero)</f>
        <v>25344752.5358044</v>
      </c>
      <c r="S524" s="23" t="b">
        <f aca="false">IF($R524&gt;const_zero,--($Q524&gt;option_strike_usd*$R524),const_zero)</f>
        <v>1</v>
      </c>
      <c r="T524" s="7" t="n">
        <f aca="false">IF($R524&gt;const_zero,IF($S524=const_one,($Q524+option_strike_usd*pre_f_options_issued)/($R524+pre_f_options_issued),$Q524/$R524),const_zero)</f>
        <v>142.127318061499</v>
      </c>
      <c r="U524" s="5" t="n">
        <f aca="false">IF($C524=const_one,'Pro-Forma'!$B$5*$T524,const_zero)</f>
        <v>113313572.451937</v>
      </c>
      <c r="V524" s="5" t="n">
        <f aca="false">IF($D524=const_one,'Pro-Forma'!$F$27*$T524,const_zero)</f>
        <v>871712361.829673</v>
      </c>
      <c r="W524" s="5" t="n">
        <f aca="false">IF($E524=const_one,'Pro-Forma'!$F$26*$T524,const_zero)</f>
        <v>246399218.290097</v>
      </c>
      <c r="X524" s="5" t="n">
        <f aca="false">IF($F524=const_one,'Pro-Forma'!$F$25*$T524,const_zero)</f>
        <v>341105563.347598</v>
      </c>
      <c r="Y524" s="5" t="n">
        <f aca="false">IF($G524=const_one,'Pro-Forma'!$F$24*$T524,const_zero)</f>
        <v>0</v>
      </c>
      <c r="Z524" s="5" t="n">
        <f aca="false">IF($H524=const_one,'Pro-Forma'!$F$23*$T524,const_zero)</f>
        <v>0</v>
      </c>
      <c r="AA524" s="5" t="n">
        <f aca="false">IF($I524=const_one,'Pro-Forma'!$F$22*$T524,const_zero)</f>
        <v>710636590.307495</v>
      </c>
      <c r="AB524" s="5" t="n">
        <f aca="false">('Pro-Forma'!$B$10+'Pro-Forma'!$B$11)*$T524</f>
        <v>39868536.0659604</v>
      </c>
      <c r="AC524" s="5" t="n">
        <f aca="false">common_rsa_total*$T524</f>
        <v>1279145862.55349</v>
      </c>
      <c r="AD524" s="5" t="n">
        <f aca="false">IF($S524=const_one,pre_f_options_issued*($T524-option_strike_usd),const_zero)</f>
        <v>352818295.153748</v>
      </c>
      <c r="AE524" s="5" t="n">
        <f aca="false">J524+U524</f>
        <v>113313572.451937</v>
      </c>
      <c r="AF524" s="5" t="n">
        <f aca="false">K524+V524</f>
        <v>871712361.829673</v>
      </c>
      <c r="AG524" s="5" t="n">
        <f aca="false">L524+W524</f>
        <v>246399218.290097</v>
      </c>
      <c r="AH524" s="5" t="n">
        <f aca="false">M524+X524</f>
        <v>341105563.347598</v>
      </c>
      <c r="AI524" s="5" t="n">
        <f aca="false">N524+Y524</f>
        <v>30000000</v>
      </c>
      <c r="AJ524" s="5" t="n">
        <f aca="false">O524+Z524</f>
        <v>15000000</v>
      </c>
      <c r="AK524" s="5" t="n">
        <f aca="false">P524+AA524</f>
        <v>710636590.307495</v>
      </c>
      <c r="AL524" s="5" t="n">
        <f aca="false">INDEX($AE$445:$AE$572,$B524-$C524*1+const_one)</f>
        <v>30000000</v>
      </c>
      <c r="AM524" s="5" t="n">
        <f aca="false">INDEX($AF$445:$AF$572,$B524-$D524*2+const_one)</f>
        <v>300000000</v>
      </c>
      <c r="AN524" s="5" t="n">
        <f aca="false">INDEX($AG$445:$AG$572,$B524-$E524*4+const_one)</f>
        <v>100000000</v>
      </c>
      <c r="AO524" s="5" t="n">
        <f aca="false">INDEX($AH$445:$AH$572,$B524-$F524*8+const_one)</f>
        <v>60000000</v>
      </c>
      <c r="AP524" s="5" t="n">
        <f aca="false">INDEX($AI$445:$AI$572,$B524-$G524*16+const_one)</f>
        <v>30000000</v>
      </c>
      <c r="AQ524" s="5" t="n">
        <f aca="false">INDEX($AJ$445:$AJ$572,$B524-$H524*32+const_one)</f>
        <v>15000000</v>
      </c>
      <c r="AR524" s="5" t="n">
        <f aca="false">INDEX($AK$445:$AK$572,$B524-$I524*64+const_one)</f>
        <v>5000000</v>
      </c>
      <c r="AS524" s="5" t="n">
        <f aca="false">INDEX($AE$445:$AE$572,$B524+(const_one-$C524)*1+const_one)</f>
        <v>113313572.451937</v>
      </c>
      <c r="AT524" s="5" t="n">
        <f aca="false">INDEX($AF$445:$AF$572,$B524+(const_one-$D524)*2+const_one)</f>
        <v>871712361.829673</v>
      </c>
      <c r="AU524" s="5" t="n">
        <f aca="false">INDEX($AG$445:$AG$572,$B524+(const_one-$E524)*4+const_one)</f>
        <v>246399218.290097</v>
      </c>
      <c r="AV524" s="5" t="n">
        <f aca="false">INDEX($AH$445:$AH$572,$B524+(const_one-$F524)*8+const_one)</f>
        <v>341105563.347598</v>
      </c>
      <c r="AW524" s="5" t="n">
        <f aca="false">INDEX($AI$445:$AI$572,$B524+(const_one-$G524)*16+const_one)</f>
        <v>387829339.402675</v>
      </c>
      <c r="AX524" s="5" t="n">
        <f aca="false">INDEX($AJ$445:$AJ$572,$B524+(const_one-$H524)*32+const_one)</f>
        <v>604738914.636294</v>
      </c>
      <c r="AY524" s="5" t="n">
        <f aca="false">INDEX($AK$445:$AK$572,$B524+(const_one-$I524)*64+const_one)</f>
        <v>710636590.307495</v>
      </c>
      <c r="AZ524" s="5" t="n">
        <f aca="false">--($C524=--(AS524&gt;AL524))</f>
        <v>1</v>
      </c>
      <c r="BA524" s="5" t="n">
        <f aca="false">--($D524=--(AT524&gt;AM524))</f>
        <v>1</v>
      </c>
      <c r="BB524" s="5" t="n">
        <f aca="false">--($E524=--(AU524&gt;AN524))</f>
        <v>1</v>
      </c>
      <c r="BC524" s="5" t="n">
        <f aca="false">--($F524=--(AV524&gt;AO524))</f>
        <v>1</v>
      </c>
      <c r="BD524" s="5" t="n">
        <f aca="false">--($G524=--(AW524&gt;AP524))</f>
        <v>0</v>
      </c>
      <c r="BE524" s="5" t="n">
        <f aca="false">--($H524=--(AX524&gt;AQ524))</f>
        <v>0</v>
      </c>
      <c r="BF524" s="5" t="n">
        <f aca="false">--($I524=--(AY524&gt;AR524))</f>
        <v>1</v>
      </c>
      <c r="BG524" s="5" t="n">
        <f aca="false">SUM(AZ524:BF524)</f>
        <v>5</v>
      </c>
      <c r="BH524" s="5" t="n">
        <f aca="false">SUM(AE524:AK524)+AB524+AC524+AD524</f>
        <v>4000000000</v>
      </c>
    </row>
    <row r="525" customFormat="false" ht="15" hidden="true" customHeight="false" outlineLevel="0" collapsed="false">
      <c r="A525" s="5" t="n">
        <f aca="false">exit_value_4_usd</f>
        <v>4000000000</v>
      </c>
      <c r="B525" s="2" t="n">
        <f aca="false">ROW()-ROW($B$445)</f>
        <v>80</v>
      </c>
      <c r="C525" s="2" t="n">
        <f aca="false">MOD(QUOTIENT($B525,1),2)</f>
        <v>0</v>
      </c>
      <c r="D525" s="2" t="n">
        <f aca="false">MOD(QUOTIENT($B525,2),2)</f>
        <v>0</v>
      </c>
      <c r="E525" s="2" t="n">
        <f aca="false">MOD(QUOTIENT($B525,4),2)</f>
        <v>0</v>
      </c>
      <c r="F525" s="2" t="n">
        <f aca="false">MOD(QUOTIENT($B525,8),2)</f>
        <v>0</v>
      </c>
      <c r="G525" s="2" t="n">
        <f aca="false">MOD(QUOTIENT($B525,16),2)</f>
        <v>1</v>
      </c>
      <c r="H525" s="2" t="n">
        <f aca="false">MOD(QUOTIENT($B525,32),2)</f>
        <v>0</v>
      </c>
      <c r="I525" s="2" t="n">
        <f aca="false">MOD(QUOTIENT($B525,64),2)</f>
        <v>1</v>
      </c>
      <c r="J525" s="5" t="n">
        <f aca="false">IF($C525=const_zero,MIN(class_series_f_invested_usd,MAX(const_zero,$A525)),const_zero)</f>
        <v>30000000</v>
      </c>
      <c r="K525" s="5" t="n">
        <f aca="false">IF($D525=const_zero,MIN(class_series_e_invested_usd,MAX(const_zero,$A525-SUM($J525:$J525))),const_zero)</f>
        <v>300000000</v>
      </c>
      <c r="L525" s="5" t="n">
        <f aca="false">IF($E525=const_zero,MIN(class_series_d_invested_usd,MAX(const_zero,$A525-SUM($J525:$K525))),const_zero)</f>
        <v>100000000</v>
      </c>
      <c r="M525" s="5" t="n">
        <f aca="false">IF($F525=const_zero,MIN(class_series_c_invested_usd,MAX(const_zero,$A525-SUM($J525:$L525))),const_zero)</f>
        <v>60000000</v>
      </c>
      <c r="N525" s="5" t="n">
        <f aca="false">IF($G525=const_zero,MIN(class_series_b_invested_usd,MAX(const_zero,$A525-SUM($J525:$M525))),const_zero)</f>
        <v>0</v>
      </c>
      <c r="O525" s="5" t="n">
        <f aca="false">IF($H525=const_zero,MIN(class_series_a_invested_usd,MAX(const_zero,$A525-SUM($J525:$N525))),const_zero)</f>
        <v>15000000</v>
      </c>
      <c r="P525" s="5" t="n">
        <f aca="false">IF($I525=const_zero,MIN(class_seed_invested_usd,MAX(const_zero,$A525-SUM($J525:$O525))),const_zero)</f>
        <v>0</v>
      </c>
      <c r="Q525" s="5" t="n">
        <f aca="false">MAX(const_zero,$A525-SUM($J525:$P525))</f>
        <v>3495000000</v>
      </c>
      <c r="R525" s="9" t="n">
        <f aca="false">common_rsa_total+'Pro-Forma'!$B$10+'Pro-Forma'!$B$11+IF($C525=const_one,'Pro-Forma'!$B$5,const_zero)+IF($D525=const_one,'Pro-Forma'!$F$27,const_zero)+IF($E525=const_one,'Pro-Forma'!$F$26,const_zero)+IF($F525=const_one,'Pro-Forma'!$F$25,const_zero)+IF($G525=const_one,'Pro-Forma'!$F$24,const_zero)+IF($H525=const_one,'Pro-Forma'!$F$23,const_zero)+IF($I525=const_one,'Pro-Forma'!$F$22,const_zero)</f>
        <v>17280512.8289884</v>
      </c>
      <c r="S525" s="23" t="b">
        <f aca="false">IF($R525&gt;const_zero,--($Q525&gt;option_strike_usd*$R525),const_zero)</f>
        <v>1</v>
      </c>
      <c r="T525" s="7" t="n">
        <f aca="false">IF($R525&gt;const_zero,IF($S525=const_one,($Q525+option_strike_usd*pre_f_options_issued)/($R525+pre_f_options_issued),$Q525/$R525),const_zero)</f>
        <v>176.815435991852</v>
      </c>
      <c r="U525" s="5" t="n">
        <f aca="false">IF($C525=const_one,'Pro-Forma'!$B$5*$T525,const_zero)</f>
        <v>0</v>
      </c>
      <c r="V525" s="5" t="n">
        <f aca="false">IF($D525=const_one,'Pro-Forma'!$F$27*$T525,const_zero)</f>
        <v>0</v>
      </c>
      <c r="W525" s="5" t="n">
        <f aca="false">IF($E525=const_one,'Pro-Forma'!$F$26*$T525,const_zero)</f>
        <v>0</v>
      </c>
      <c r="X525" s="5" t="n">
        <f aca="false">IF($F525=const_one,'Pro-Forma'!$F$25*$T525,const_zero)</f>
        <v>0</v>
      </c>
      <c r="Y525" s="5" t="n">
        <f aca="false">IF($G525=const_one,'Pro-Forma'!$F$24*$T525,const_zero)</f>
        <v>530446307.975556</v>
      </c>
      <c r="Z525" s="5" t="n">
        <f aca="false">IF($H525=const_one,'Pro-Forma'!$F$23*$T525,const_zero)</f>
        <v>0</v>
      </c>
      <c r="AA525" s="5" t="n">
        <f aca="false">IF($I525=const_one,'Pro-Forma'!$F$22*$T525,const_zero)</f>
        <v>884077179.95926</v>
      </c>
      <c r="AB525" s="5" t="n">
        <f aca="false">('Pro-Forma'!$B$10+'Pro-Forma'!$B$11)*$T525</f>
        <v>49598998.1588858</v>
      </c>
      <c r="AC525" s="5" t="n">
        <f aca="false">common_rsa_total*$T525</f>
        <v>1591338923.92667</v>
      </c>
      <c r="AD525" s="5" t="n">
        <f aca="false">IF($S525=const_one,pre_f_options_issued*($T525-option_strike_usd),const_zero)</f>
        <v>439538589.97963</v>
      </c>
      <c r="AE525" s="5" t="n">
        <f aca="false">J525+U525</f>
        <v>30000000</v>
      </c>
      <c r="AF525" s="5" t="n">
        <f aca="false">K525+V525</f>
        <v>300000000</v>
      </c>
      <c r="AG525" s="5" t="n">
        <f aca="false">L525+W525</f>
        <v>100000000</v>
      </c>
      <c r="AH525" s="5" t="n">
        <f aca="false">M525+X525</f>
        <v>60000000</v>
      </c>
      <c r="AI525" s="5" t="n">
        <f aca="false">N525+Y525</f>
        <v>530446307.975556</v>
      </c>
      <c r="AJ525" s="5" t="n">
        <f aca="false">O525+Z525</f>
        <v>15000000</v>
      </c>
      <c r="AK525" s="5" t="n">
        <f aca="false">P525+AA525</f>
        <v>884077179.95926</v>
      </c>
      <c r="AL525" s="5" t="n">
        <f aca="false">INDEX($AE$445:$AE$572,$B525-$C525*1+const_one)</f>
        <v>30000000</v>
      </c>
      <c r="AM525" s="5" t="n">
        <f aca="false">INDEX($AF$445:$AF$572,$B525-$D525*2+const_one)</f>
        <v>300000000</v>
      </c>
      <c r="AN525" s="5" t="n">
        <f aca="false">INDEX($AG$445:$AG$572,$B525-$E525*4+const_one)</f>
        <v>100000000</v>
      </c>
      <c r="AO525" s="5" t="n">
        <f aca="false">INDEX($AH$445:$AH$572,$B525-$F525*8+const_one)</f>
        <v>60000000</v>
      </c>
      <c r="AP525" s="5" t="n">
        <f aca="false">INDEX($AI$445:$AI$572,$B525-$G525*16+const_one)</f>
        <v>30000000</v>
      </c>
      <c r="AQ525" s="5" t="n">
        <f aca="false">INDEX($AJ$445:$AJ$572,$B525-$H525*32+const_one)</f>
        <v>15000000</v>
      </c>
      <c r="AR525" s="5" t="n">
        <f aca="false">INDEX($AK$445:$AK$572,$B525-$I525*64+const_one)</f>
        <v>5000000</v>
      </c>
      <c r="AS525" s="5" t="n">
        <f aca="false">INDEX($AE$445:$AE$572,$B525+(const_one-$C525)*1+const_one)</f>
        <v>136669893.028253</v>
      </c>
      <c r="AT525" s="5" t="n">
        <f aca="false">INDEX($AF$445:$AF$572,$B525+(const_one-$D525)*2+const_one)</f>
        <v>898797320.242561</v>
      </c>
      <c r="AU525" s="5" t="n">
        <f aca="false">INDEX($AG$445:$AG$572,$B525+(const_one-$E525)*4+const_one)</f>
        <v>289893240.273513</v>
      </c>
      <c r="AV525" s="5" t="n">
        <f aca="false">INDEX($AH$445:$AH$572,$B525+(const_one-$F525)*8+const_one)</f>
        <v>384932488.523955</v>
      </c>
      <c r="AW525" s="5" t="n">
        <f aca="false">INDEX($AI$445:$AI$572,$B525+(const_one-$G525)*16+const_one)</f>
        <v>530446307.975556</v>
      </c>
      <c r="AX525" s="5" t="n">
        <f aca="false">INDEX($AJ$445:$AJ$572,$B525+(const_one-$H525)*32+const_one)</f>
        <v>708722217.381042</v>
      </c>
      <c r="AY525" s="5" t="n">
        <f aca="false">INDEX($AK$445:$AK$572,$B525+(const_one-$I525)*64+const_one)</f>
        <v>884077179.95926</v>
      </c>
      <c r="AZ525" s="5" t="n">
        <f aca="false">--($C525=--(AS525&gt;AL525))</f>
        <v>0</v>
      </c>
      <c r="BA525" s="5" t="n">
        <f aca="false">--($D525=--(AT525&gt;AM525))</f>
        <v>0</v>
      </c>
      <c r="BB525" s="5" t="n">
        <f aca="false">--($E525=--(AU525&gt;AN525))</f>
        <v>0</v>
      </c>
      <c r="BC525" s="5" t="n">
        <f aca="false">--($F525=--(AV525&gt;AO525))</f>
        <v>0</v>
      </c>
      <c r="BD525" s="5" t="n">
        <f aca="false">--($G525=--(AW525&gt;AP525))</f>
        <v>1</v>
      </c>
      <c r="BE525" s="5" t="n">
        <f aca="false">--($H525=--(AX525&gt;AQ525))</f>
        <v>0</v>
      </c>
      <c r="BF525" s="5" t="n">
        <f aca="false">--($I525=--(AY525&gt;AR525))</f>
        <v>1</v>
      </c>
      <c r="BG525" s="5" t="n">
        <f aca="false">SUM(AZ525:BF525)</f>
        <v>2</v>
      </c>
      <c r="BH525" s="5" t="n">
        <f aca="false">SUM(AE525:AK525)+AB525+AC525+AD525</f>
        <v>4000000000</v>
      </c>
    </row>
    <row r="526" customFormat="false" ht="15" hidden="true" customHeight="false" outlineLevel="0" collapsed="false">
      <c r="A526" s="5" t="n">
        <f aca="false">exit_value_4_usd</f>
        <v>4000000000</v>
      </c>
      <c r="B526" s="2" t="n">
        <f aca="false">ROW()-ROW($B$445)</f>
        <v>81</v>
      </c>
      <c r="C526" s="2" t="n">
        <f aca="false">MOD(QUOTIENT($B526,1),2)</f>
        <v>1</v>
      </c>
      <c r="D526" s="2" t="n">
        <f aca="false">MOD(QUOTIENT($B526,2),2)</f>
        <v>0</v>
      </c>
      <c r="E526" s="2" t="n">
        <f aca="false">MOD(QUOTIENT($B526,4),2)</f>
        <v>0</v>
      </c>
      <c r="F526" s="2" t="n">
        <f aca="false">MOD(QUOTIENT($B526,8),2)</f>
        <v>0</v>
      </c>
      <c r="G526" s="2" t="n">
        <f aca="false">MOD(QUOTIENT($B526,16),2)</f>
        <v>1</v>
      </c>
      <c r="H526" s="2" t="n">
        <f aca="false">MOD(QUOTIENT($B526,32),2)</f>
        <v>0</v>
      </c>
      <c r="I526" s="2" t="n">
        <f aca="false">MOD(QUOTIENT($B526,64),2)</f>
        <v>1</v>
      </c>
      <c r="J526" s="5" t="n">
        <f aca="false">IF($C526=const_zero,MIN(class_series_f_invested_usd,MAX(const_zero,$A526)),const_zero)</f>
        <v>0</v>
      </c>
      <c r="K526" s="5" t="n">
        <f aca="false">IF($D526=const_zero,MIN(class_series_e_invested_usd,MAX(const_zero,$A526-SUM($J526:$J526))),const_zero)</f>
        <v>300000000</v>
      </c>
      <c r="L526" s="5" t="n">
        <f aca="false">IF($E526=const_zero,MIN(class_series_d_invested_usd,MAX(const_zero,$A526-SUM($J526:$K526))),const_zero)</f>
        <v>100000000</v>
      </c>
      <c r="M526" s="5" t="n">
        <f aca="false">IF($F526=const_zero,MIN(class_series_c_invested_usd,MAX(const_zero,$A526-SUM($J526:$L526))),const_zero)</f>
        <v>60000000</v>
      </c>
      <c r="N526" s="5" t="n">
        <f aca="false">IF($G526=const_zero,MIN(class_series_b_invested_usd,MAX(const_zero,$A526-SUM($J526:$M526))),const_zero)</f>
        <v>0</v>
      </c>
      <c r="O526" s="5" t="n">
        <f aca="false">IF($H526=const_zero,MIN(class_series_a_invested_usd,MAX(const_zero,$A526-SUM($J526:$N526))),const_zero)</f>
        <v>15000000</v>
      </c>
      <c r="P526" s="5" t="n">
        <f aca="false">IF($I526=const_zero,MIN(class_seed_invested_usd,MAX(const_zero,$A526-SUM($J526:$O526))),const_zero)</f>
        <v>0</v>
      </c>
      <c r="Q526" s="5" t="n">
        <f aca="false">MAX(const_zero,$A526-SUM($J526:$P526))</f>
        <v>3525000000</v>
      </c>
      <c r="R526" s="9" t="n">
        <f aca="false">common_rsa_total+'Pro-Forma'!$B$10+'Pro-Forma'!$B$11+IF($C526=const_one,'Pro-Forma'!$B$5,const_zero)+IF($D526=const_one,'Pro-Forma'!$F$27,const_zero)+IF($E526=const_one,'Pro-Forma'!$F$26,const_zero)+IF($F526=const_one,'Pro-Forma'!$F$25,const_zero)+IF($G526=const_one,'Pro-Forma'!$F$24,const_zero)+IF($H526=const_one,'Pro-Forma'!$F$23,const_zero)+IF($I526=const_one,'Pro-Forma'!$F$22,const_zero)</f>
        <v>18077780.8981917</v>
      </c>
      <c r="S526" s="23" t="b">
        <f aca="false">IF($R526&gt;const_zero,--($Q526&gt;option_strike_usd*$R526),const_zero)</f>
        <v>1</v>
      </c>
      <c r="T526" s="7" t="n">
        <f aca="false">IF($R526&gt;const_zero,IF($S526=const_one,($Q526+option_strike_usd*pre_f_options_issued)/($R526+pre_f_options_issued),$Q526/$R526),const_zero)</f>
        <v>171.422760182561</v>
      </c>
      <c r="U526" s="5" t="n">
        <f aca="false">IF($C526=const_one,'Pro-Forma'!$B$5*$T526,const_zero)</f>
        <v>136669893.028253</v>
      </c>
      <c r="V526" s="5" t="n">
        <f aca="false">IF($D526=const_one,'Pro-Forma'!$F$27*$T526,const_zero)</f>
        <v>0</v>
      </c>
      <c r="W526" s="5" t="n">
        <f aca="false">IF($E526=const_one,'Pro-Forma'!$F$26*$T526,const_zero)</f>
        <v>0</v>
      </c>
      <c r="X526" s="5" t="n">
        <f aca="false">IF($F526=const_one,'Pro-Forma'!$F$25*$T526,const_zero)</f>
        <v>0</v>
      </c>
      <c r="Y526" s="5" t="n">
        <f aca="false">IF($G526=const_one,'Pro-Forma'!$F$24*$T526,const_zero)</f>
        <v>514268280.547683</v>
      </c>
      <c r="Z526" s="5" t="n">
        <f aca="false">IF($H526=const_one,'Pro-Forma'!$F$23*$T526,const_zero)</f>
        <v>0</v>
      </c>
      <c r="AA526" s="5" t="n">
        <f aca="false">IF($I526=const_one,'Pro-Forma'!$F$22*$T526,const_zero)</f>
        <v>857113800.912806</v>
      </c>
      <c r="AB526" s="5" t="n">
        <f aca="false">('Pro-Forma'!$B$10+'Pro-Forma'!$B$11)*$T526</f>
        <v>48086283.4118044</v>
      </c>
      <c r="AC526" s="5" t="n">
        <f aca="false">common_rsa_total*$T526</f>
        <v>1542804841.64305</v>
      </c>
      <c r="AD526" s="5" t="n">
        <f aca="false">IF($S526=const_one,pre_f_options_issued*($T526-option_strike_usd),const_zero)</f>
        <v>426056900.456403</v>
      </c>
      <c r="AE526" s="5" t="n">
        <f aca="false">J526+U526</f>
        <v>136669893.028253</v>
      </c>
      <c r="AF526" s="5" t="n">
        <f aca="false">K526+V526</f>
        <v>300000000</v>
      </c>
      <c r="AG526" s="5" t="n">
        <f aca="false">L526+W526</f>
        <v>100000000</v>
      </c>
      <c r="AH526" s="5" t="n">
        <f aca="false">M526+X526</f>
        <v>60000000</v>
      </c>
      <c r="AI526" s="5" t="n">
        <f aca="false">N526+Y526</f>
        <v>514268280.547683</v>
      </c>
      <c r="AJ526" s="5" t="n">
        <f aca="false">O526+Z526</f>
        <v>15000000</v>
      </c>
      <c r="AK526" s="5" t="n">
        <f aca="false">P526+AA526</f>
        <v>857113800.912806</v>
      </c>
      <c r="AL526" s="5" t="n">
        <f aca="false">INDEX($AE$445:$AE$572,$B526-$C526*1+const_one)</f>
        <v>30000000</v>
      </c>
      <c r="AM526" s="5" t="n">
        <f aca="false">INDEX($AF$445:$AF$572,$B526-$D526*2+const_one)</f>
        <v>300000000</v>
      </c>
      <c r="AN526" s="5" t="n">
        <f aca="false">INDEX($AG$445:$AG$572,$B526-$E526*4+const_one)</f>
        <v>100000000</v>
      </c>
      <c r="AO526" s="5" t="n">
        <f aca="false">INDEX($AH$445:$AH$572,$B526-$F526*8+const_one)</f>
        <v>60000000</v>
      </c>
      <c r="AP526" s="5" t="n">
        <f aca="false">INDEX($AI$445:$AI$572,$B526-$G526*16+const_one)</f>
        <v>30000000</v>
      </c>
      <c r="AQ526" s="5" t="n">
        <f aca="false">INDEX($AJ$445:$AJ$572,$B526-$H526*32+const_one)</f>
        <v>15000000</v>
      </c>
      <c r="AR526" s="5" t="n">
        <f aca="false">INDEX($AK$445:$AK$572,$B526-$I526*64+const_one)</f>
        <v>5000000</v>
      </c>
      <c r="AS526" s="5" t="n">
        <f aca="false">INDEX($AE$445:$AE$572,$B526+(const_one-$C526)*1+const_one)</f>
        <v>136669893.028253</v>
      </c>
      <c r="AT526" s="5" t="n">
        <f aca="false">INDEX($AF$445:$AF$572,$B526+(const_one-$D526)*2+const_one)</f>
        <v>878858689.02346</v>
      </c>
      <c r="AU526" s="5" t="n">
        <f aca="false">INDEX($AG$445:$AG$572,$B526+(const_one-$E526)*4+const_one)</f>
        <v>281865378.993043</v>
      </c>
      <c r="AV526" s="5" t="n">
        <f aca="false">INDEX($AH$445:$AH$572,$B526+(const_one-$F526)*8+const_one)</f>
        <v>374709813.717372</v>
      </c>
      <c r="AW526" s="5" t="n">
        <f aca="false">INDEX($AI$445:$AI$572,$B526+(const_one-$G526)*16+const_one)</f>
        <v>514268280.547683</v>
      </c>
      <c r="AX526" s="5" t="n">
        <f aca="false">INDEX($AJ$445:$AJ$572,$B526+(const_one-$H526)*32+const_one)</f>
        <v>692495571.468917</v>
      </c>
      <c r="AY526" s="5" t="n">
        <f aca="false">INDEX($AK$445:$AK$572,$B526+(const_one-$I526)*64+const_one)</f>
        <v>857113800.912806</v>
      </c>
      <c r="AZ526" s="5" t="n">
        <f aca="false">--($C526=--(AS526&gt;AL526))</f>
        <v>1</v>
      </c>
      <c r="BA526" s="5" t="n">
        <f aca="false">--($D526=--(AT526&gt;AM526))</f>
        <v>0</v>
      </c>
      <c r="BB526" s="5" t="n">
        <f aca="false">--($E526=--(AU526&gt;AN526))</f>
        <v>0</v>
      </c>
      <c r="BC526" s="5" t="n">
        <f aca="false">--($F526=--(AV526&gt;AO526))</f>
        <v>0</v>
      </c>
      <c r="BD526" s="5" t="n">
        <f aca="false">--($G526=--(AW526&gt;AP526))</f>
        <v>1</v>
      </c>
      <c r="BE526" s="5" t="n">
        <f aca="false">--($H526=--(AX526&gt;AQ526))</f>
        <v>0</v>
      </c>
      <c r="BF526" s="5" t="n">
        <f aca="false">--($I526=--(AY526&gt;AR526))</f>
        <v>1</v>
      </c>
      <c r="BG526" s="5" t="n">
        <f aca="false">SUM(AZ526:BF526)</f>
        <v>3</v>
      </c>
      <c r="BH526" s="5" t="n">
        <f aca="false">SUM(AE526:AK526)+AB526+AC526+AD526</f>
        <v>4000000000</v>
      </c>
    </row>
    <row r="527" customFormat="false" ht="15" hidden="true" customHeight="false" outlineLevel="0" collapsed="false">
      <c r="A527" s="5" t="n">
        <f aca="false">exit_value_4_usd</f>
        <v>4000000000</v>
      </c>
      <c r="B527" s="2" t="n">
        <f aca="false">ROW()-ROW($B$445)</f>
        <v>82</v>
      </c>
      <c r="C527" s="2" t="n">
        <f aca="false">MOD(QUOTIENT($B527,1),2)</f>
        <v>0</v>
      </c>
      <c r="D527" s="2" t="n">
        <f aca="false">MOD(QUOTIENT($B527,2),2)</f>
        <v>1</v>
      </c>
      <c r="E527" s="2" t="n">
        <f aca="false">MOD(QUOTIENT($B527,4),2)</f>
        <v>0</v>
      </c>
      <c r="F527" s="2" t="n">
        <f aca="false">MOD(QUOTIENT($B527,8),2)</f>
        <v>0</v>
      </c>
      <c r="G527" s="2" t="n">
        <f aca="false">MOD(QUOTIENT($B527,16),2)</f>
        <v>1</v>
      </c>
      <c r="H527" s="2" t="n">
        <f aca="false">MOD(QUOTIENT($B527,32),2)</f>
        <v>0</v>
      </c>
      <c r="I527" s="2" t="n">
        <f aca="false">MOD(QUOTIENT($B527,64),2)</f>
        <v>1</v>
      </c>
      <c r="J527" s="5" t="n">
        <f aca="false">IF($C527=const_zero,MIN(class_series_f_invested_usd,MAX(const_zero,$A527)),const_zero)</f>
        <v>30000000</v>
      </c>
      <c r="K527" s="5" t="n">
        <f aca="false">IF($D527=const_zero,MIN(class_series_e_invested_usd,MAX(const_zero,$A527-SUM($J527:$J527))),const_zero)</f>
        <v>0</v>
      </c>
      <c r="L527" s="5" t="n">
        <f aca="false">IF($E527=const_zero,MIN(class_series_d_invested_usd,MAX(const_zero,$A527-SUM($J527:$K527))),const_zero)</f>
        <v>100000000</v>
      </c>
      <c r="M527" s="5" t="n">
        <f aca="false">IF($F527=const_zero,MIN(class_series_c_invested_usd,MAX(const_zero,$A527-SUM($J527:$L527))),const_zero)</f>
        <v>60000000</v>
      </c>
      <c r="N527" s="5" t="n">
        <f aca="false">IF($G527=const_zero,MIN(class_series_b_invested_usd,MAX(const_zero,$A527-SUM($J527:$M527))),const_zero)</f>
        <v>0</v>
      </c>
      <c r="O527" s="5" t="n">
        <f aca="false">IF($H527=const_zero,MIN(class_series_a_invested_usd,MAX(const_zero,$A527-SUM($J527:$N527))),const_zero)</f>
        <v>15000000</v>
      </c>
      <c r="P527" s="5" t="n">
        <f aca="false">IF($I527=const_zero,MIN(class_seed_invested_usd,MAX(const_zero,$A527-SUM($J527:$O527))),const_zero)</f>
        <v>0</v>
      </c>
      <c r="Q527" s="5" t="n">
        <f aca="false">MAX(const_zero,$A527-SUM($J527:$P527))</f>
        <v>3795000000</v>
      </c>
      <c r="R527" s="9" t="n">
        <f aca="false">common_rsa_total+'Pro-Forma'!$B$10+'Pro-Forma'!$B$11+IF($C527=const_one,'Pro-Forma'!$B$5,const_zero)+IF($D527=const_one,'Pro-Forma'!$F$27,const_zero)+IF($E527=const_one,'Pro-Forma'!$F$26,const_zero)+IF($F527=const_one,'Pro-Forma'!$F$25,const_zero)+IF($G527=const_one,'Pro-Forma'!$F$24,const_zero)+IF($H527=const_one,'Pro-Forma'!$F$23,const_zero)+IF($I527=const_one,'Pro-Forma'!$F$22,const_zero)</f>
        <v>23413833.1063222</v>
      </c>
      <c r="S527" s="23" t="b">
        <f aca="false">IF($R527&gt;const_zero,--($Q527&gt;option_strike_usd*$R527),const_zero)</f>
        <v>1</v>
      </c>
      <c r="T527" s="7" t="n">
        <f aca="false">IF($R527&gt;const_zero,IF($S527=const_one,($Q527+option_strike_usd*pre_f_options_issued)/($R527+pre_f_options_issued),$Q527/$R527),const_zero)</f>
        <v>146.543353290082</v>
      </c>
      <c r="U527" s="5" t="n">
        <f aca="false">IF($C527=const_one,'Pro-Forma'!$B$5*$T527,const_zero)</f>
        <v>0</v>
      </c>
      <c r="V527" s="5" t="n">
        <f aca="false">IF($D527=const_one,'Pro-Forma'!$F$27*$T527,const_zero)</f>
        <v>898797320.242561</v>
      </c>
      <c r="W527" s="5" t="n">
        <f aca="false">IF($E527=const_one,'Pro-Forma'!$F$26*$T527,const_zero)</f>
        <v>0</v>
      </c>
      <c r="X527" s="5" t="n">
        <f aca="false">IF($F527=const_one,'Pro-Forma'!$F$25*$T527,const_zero)</f>
        <v>0</v>
      </c>
      <c r="Y527" s="5" t="n">
        <f aca="false">IF($G527=const_one,'Pro-Forma'!$F$24*$T527,const_zero)</f>
        <v>439630059.870246</v>
      </c>
      <c r="Z527" s="5" t="n">
        <f aca="false">IF($H527=const_one,'Pro-Forma'!$F$23*$T527,const_zero)</f>
        <v>0</v>
      </c>
      <c r="AA527" s="5" t="n">
        <f aca="false">IF($I527=const_one,'Pro-Forma'!$F$22*$T527,const_zero)</f>
        <v>732716766.45041</v>
      </c>
      <c r="AB527" s="5" t="n">
        <f aca="false">('Pro-Forma'!$B$10+'Pro-Forma'!$B$11)*$T527</f>
        <v>41107290.6008424</v>
      </c>
      <c r="AC527" s="5" t="n">
        <f aca="false">common_rsa_total*$T527</f>
        <v>1318890179.61074</v>
      </c>
      <c r="AD527" s="5" t="n">
        <f aca="false">IF($S527=const_one,pre_f_options_issued*($T527-option_strike_usd),const_zero)</f>
        <v>363858383.225205</v>
      </c>
      <c r="AE527" s="5" t="n">
        <f aca="false">J527+U527</f>
        <v>30000000</v>
      </c>
      <c r="AF527" s="5" t="n">
        <f aca="false">K527+V527</f>
        <v>898797320.242561</v>
      </c>
      <c r="AG527" s="5" t="n">
        <f aca="false">L527+W527</f>
        <v>100000000</v>
      </c>
      <c r="AH527" s="5" t="n">
        <f aca="false">M527+X527</f>
        <v>60000000</v>
      </c>
      <c r="AI527" s="5" t="n">
        <f aca="false">N527+Y527</f>
        <v>439630059.870246</v>
      </c>
      <c r="AJ527" s="5" t="n">
        <f aca="false">O527+Z527</f>
        <v>15000000</v>
      </c>
      <c r="AK527" s="5" t="n">
        <f aca="false">P527+AA527</f>
        <v>732716766.45041</v>
      </c>
      <c r="AL527" s="5" t="n">
        <f aca="false">INDEX($AE$445:$AE$572,$B527-$C527*1+const_one)</f>
        <v>30000000</v>
      </c>
      <c r="AM527" s="5" t="n">
        <f aca="false">INDEX($AF$445:$AF$572,$B527-$D527*2+const_one)</f>
        <v>300000000</v>
      </c>
      <c r="AN527" s="5" t="n">
        <f aca="false">INDEX($AG$445:$AG$572,$B527-$E527*4+const_one)</f>
        <v>100000000</v>
      </c>
      <c r="AO527" s="5" t="n">
        <f aca="false">INDEX($AH$445:$AH$572,$B527-$F527*8+const_one)</f>
        <v>60000000</v>
      </c>
      <c r="AP527" s="5" t="n">
        <f aca="false">INDEX($AI$445:$AI$572,$B527-$G527*16+const_one)</f>
        <v>30000000</v>
      </c>
      <c r="AQ527" s="5" t="n">
        <f aca="false">INDEX($AJ$445:$AJ$572,$B527-$H527*32+const_one)</f>
        <v>15000000</v>
      </c>
      <c r="AR527" s="5" t="n">
        <f aca="false">INDEX($AK$445:$AK$572,$B527-$I527*64+const_one)</f>
        <v>5000000</v>
      </c>
      <c r="AS527" s="5" t="n">
        <f aca="false">INDEX($AE$445:$AE$572,$B527+(const_one-$C527)*1+const_one)</f>
        <v>114242520.921291</v>
      </c>
      <c r="AT527" s="5" t="n">
        <f aca="false">INDEX($AF$445:$AF$572,$B527+(const_one-$D527)*2+const_one)</f>
        <v>898797320.242561</v>
      </c>
      <c r="AU527" s="5" t="n">
        <f aca="false">INDEX($AG$445:$AG$572,$B527+(const_one-$E527)*4+const_one)</f>
        <v>244394971.443034</v>
      </c>
      <c r="AV527" s="5" t="n">
        <f aca="false">INDEX($AH$445:$AH$572,$B527+(const_one-$F527)*8+const_one)</f>
        <v>326977981.583595</v>
      </c>
      <c r="AW527" s="5" t="n">
        <f aca="false">INDEX($AI$445:$AI$572,$B527+(const_one-$G527)*16+const_one)</f>
        <v>439630059.870246</v>
      </c>
      <c r="AX527" s="5" t="n">
        <f aca="false">INDEX($AJ$445:$AJ$572,$B527+(const_one-$H527)*32+const_one)</f>
        <v>616633334.806401</v>
      </c>
      <c r="AY527" s="5" t="n">
        <f aca="false">INDEX($AK$445:$AK$572,$B527+(const_one-$I527)*64+const_one)</f>
        <v>732716766.45041</v>
      </c>
      <c r="AZ527" s="5" t="n">
        <f aca="false">--($C527=--(AS527&gt;AL527))</f>
        <v>0</v>
      </c>
      <c r="BA527" s="5" t="n">
        <f aca="false">--($D527=--(AT527&gt;AM527))</f>
        <v>1</v>
      </c>
      <c r="BB527" s="5" t="n">
        <f aca="false">--($E527=--(AU527&gt;AN527))</f>
        <v>0</v>
      </c>
      <c r="BC527" s="5" t="n">
        <f aca="false">--($F527=--(AV527&gt;AO527))</f>
        <v>0</v>
      </c>
      <c r="BD527" s="5" t="n">
        <f aca="false">--($G527=--(AW527&gt;AP527))</f>
        <v>1</v>
      </c>
      <c r="BE527" s="5" t="n">
        <f aca="false">--($H527=--(AX527&gt;AQ527))</f>
        <v>0</v>
      </c>
      <c r="BF527" s="5" t="n">
        <f aca="false">--($I527=--(AY527&gt;AR527))</f>
        <v>1</v>
      </c>
      <c r="BG527" s="5" t="n">
        <f aca="false">SUM(AZ527:BF527)</f>
        <v>3</v>
      </c>
      <c r="BH527" s="5" t="n">
        <f aca="false">SUM(AE527:AK527)+AB527+AC527+AD527</f>
        <v>4000000000</v>
      </c>
    </row>
    <row r="528" customFormat="false" ht="15" hidden="true" customHeight="false" outlineLevel="0" collapsed="false">
      <c r="A528" s="5" t="n">
        <f aca="false">exit_value_4_usd</f>
        <v>4000000000</v>
      </c>
      <c r="B528" s="2" t="n">
        <f aca="false">ROW()-ROW($B$445)</f>
        <v>83</v>
      </c>
      <c r="C528" s="2" t="n">
        <f aca="false">MOD(QUOTIENT($B528,1),2)</f>
        <v>1</v>
      </c>
      <c r="D528" s="2" t="n">
        <f aca="false">MOD(QUOTIENT($B528,2),2)</f>
        <v>1</v>
      </c>
      <c r="E528" s="2" t="n">
        <f aca="false">MOD(QUOTIENT($B528,4),2)</f>
        <v>0</v>
      </c>
      <c r="F528" s="2" t="n">
        <f aca="false">MOD(QUOTIENT($B528,8),2)</f>
        <v>0</v>
      </c>
      <c r="G528" s="2" t="n">
        <f aca="false">MOD(QUOTIENT($B528,16),2)</f>
        <v>1</v>
      </c>
      <c r="H528" s="2" t="n">
        <f aca="false">MOD(QUOTIENT($B528,32),2)</f>
        <v>0</v>
      </c>
      <c r="I528" s="2" t="n">
        <f aca="false">MOD(QUOTIENT($B528,64),2)</f>
        <v>1</v>
      </c>
      <c r="J528" s="5" t="n">
        <f aca="false">IF($C528=const_zero,MIN(class_series_f_invested_usd,MAX(const_zero,$A528)),const_zero)</f>
        <v>0</v>
      </c>
      <c r="K528" s="5" t="n">
        <f aca="false">IF($D528=const_zero,MIN(class_series_e_invested_usd,MAX(const_zero,$A528-SUM($J528:$J528))),const_zero)</f>
        <v>0</v>
      </c>
      <c r="L528" s="5" t="n">
        <f aca="false">IF($E528=const_zero,MIN(class_series_d_invested_usd,MAX(const_zero,$A528-SUM($J528:$K528))),const_zero)</f>
        <v>100000000</v>
      </c>
      <c r="M528" s="5" t="n">
        <f aca="false">IF($F528=const_zero,MIN(class_series_c_invested_usd,MAX(const_zero,$A528-SUM($J528:$L528))),const_zero)</f>
        <v>60000000</v>
      </c>
      <c r="N528" s="5" t="n">
        <f aca="false">IF($G528=const_zero,MIN(class_series_b_invested_usd,MAX(const_zero,$A528-SUM($J528:$M528))),const_zero)</f>
        <v>0</v>
      </c>
      <c r="O528" s="5" t="n">
        <f aca="false">IF($H528=const_zero,MIN(class_series_a_invested_usd,MAX(const_zero,$A528-SUM($J528:$N528))),const_zero)</f>
        <v>15000000</v>
      </c>
      <c r="P528" s="5" t="n">
        <f aca="false">IF($I528=const_zero,MIN(class_seed_invested_usd,MAX(const_zero,$A528-SUM($J528:$O528))),const_zero)</f>
        <v>0</v>
      </c>
      <c r="Q528" s="5" t="n">
        <f aca="false">MAX(const_zero,$A528-SUM($J528:$P528))</f>
        <v>3825000000</v>
      </c>
      <c r="R528" s="9" t="n">
        <f aca="false">common_rsa_total+'Pro-Forma'!$B$10+'Pro-Forma'!$B$11+IF($C528=const_one,'Pro-Forma'!$B$5,const_zero)+IF($D528=const_one,'Pro-Forma'!$F$27,const_zero)+IF($E528=const_one,'Pro-Forma'!$F$26,const_zero)+IF($F528=const_one,'Pro-Forma'!$F$25,const_zero)+IF($G528=const_one,'Pro-Forma'!$F$24,const_zero)+IF($H528=const_one,'Pro-Forma'!$F$23,const_zero)+IF($I528=const_one,'Pro-Forma'!$F$22,const_zero)</f>
        <v>24211101.1755256</v>
      </c>
      <c r="S528" s="23" t="b">
        <f aca="false">IF($R528&gt;const_zero,--($Q528&gt;option_strike_usd*$R528),const_zero)</f>
        <v>1</v>
      </c>
      <c r="T528" s="7" t="n">
        <f aca="false">IF($R528&gt;const_zero,IF($S528=const_one,($Q528+option_strike_usd*pre_f_options_issued)/($R528+pre_f_options_issued),$Q528/$R528),const_zero)</f>
        <v>143.292482584245</v>
      </c>
      <c r="U528" s="5" t="n">
        <f aca="false">IF($C528=const_one,'Pro-Forma'!$B$5*$T528,const_zero)</f>
        <v>114242520.921291</v>
      </c>
      <c r="V528" s="5" t="n">
        <f aca="false">IF($D528=const_one,'Pro-Forma'!$F$27*$T528,const_zero)</f>
        <v>878858689.02346</v>
      </c>
      <c r="W528" s="5" t="n">
        <f aca="false">IF($E528=const_one,'Pro-Forma'!$F$26*$T528,const_zero)</f>
        <v>0</v>
      </c>
      <c r="X528" s="5" t="n">
        <f aca="false">IF($F528=const_one,'Pro-Forma'!$F$25*$T528,const_zero)</f>
        <v>0</v>
      </c>
      <c r="Y528" s="5" t="n">
        <f aca="false">IF($G528=const_one,'Pro-Forma'!$F$24*$T528,const_zero)</f>
        <v>429877447.752735</v>
      </c>
      <c r="Z528" s="5" t="n">
        <f aca="false">IF($H528=const_one,'Pro-Forma'!$F$23*$T528,const_zero)</f>
        <v>0</v>
      </c>
      <c r="AA528" s="5" t="n">
        <f aca="false">IF($I528=const_one,'Pro-Forma'!$F$22*$T528,const_zero)</f>
        <v>716462412.921225</v>
      </c>
      <c r="AB528" s="5" t="n">
        <f aca="false">('Pro-Forma'!$B$10+'Pro-Forma'!$B$11)*$T528</f>
        <v>40195379.6624727</v>
      </c>
      <c r="AC528" s="5" t="n">
        <f aca="false">common_rsa_total*$T528</f>
        <v>1289632343.2582</v>
      </c>
      <c r="AD528" s="5" t="n">
        <f aca="false">IF($S528=const_one,pre_f_options_issued*($T528-option_strike_usd),const_zero)</f>
        <v>355731206.460612</v>
      </c>
      <c r="AE528" s="5" t="n">
        <f aca="false">J528+U528</f>
        <v>114242520.921291</v>
      </c>
      <c r="AF528" s="5" t="n">
        <f aca="false">K528+V528</f>
        <v>878858689.02346</v>
      </c>
      <c r="AG528" s="5" t="n">
        <f aca="false">L528+W528</f>
        <v>100000000</v>
      </c>
      <c r="AH528" s="5" t="n">
        <f aca="false">M528+X528</f>
        <v>60000000</v>
      </c>
      <c r="AI528" s="5" t="n">
        <f aca="false">N528+Y528</f>
        <v>429877447.752735</v>
      </c>
      <c r="AJ528" s="5" t="n">
        <f aca="false">O528+Z528</f>
        <v>15000000</v>
      </c>
      <c r="AK528" s="5" t="n">
        <f aca="false">P528+AA528</f>
        <v>716462412.921225</v>
      </c>
      <c r="AL528" s="5" t="n">
        <f aca="false">INDEX($AE$445:$AE$572,$B528-$C528*1+const_one)</f>
        <v>30000000</v>
      </c>
      <c r="AM528" s="5" t="n">
        <f aca="false">INDEX($AF$445:$AF$572,$B528-$D528*2+const_one)</f>
        <v>300000000</v>
      </c>
      <c r="AN528" s="5" t="n">
        <f aca="false">INDEX($AG$445:$AG$572,$B528-$E528*4+const_one)</f>
        <v>100000000</v>
      </c>
      <c r="AO528" s="5" t="n">
        <f aca="false">INDEX($AH$445:$AH$572,$B528-$F528*8+const_one)</f>
        <v>60000000</v>
      </c>
      <c r="AP528" s="5" t="n">
        <f aca="false">INDEX($AI$445:$AI$572,$B528-$G528*16+const_one)</f>
        <v>30000000</v>
      </c>
      <c r="AQ528" s="5" t="n">
        <f aca="false">INDEX($AJ$445:$AJ$572,$B528-$H528*32+const_one)</f>
        <v>15000000</v>
      </c>
      <c r="AR528" s="5" t="n">
        <f aca="false">INDEX($AK$445:$AK$572,$B528-$I528*64+const_one)</f>
        <v>5000000</v>
      </c>
      <c r="AS528" s="5" t="n">
        <f aca="false">INDEX($AE$445:$AE$572,$B528+(const_one-$C528)*1+const_one)</f>
        <v>114242520.921291</v>
      </c>
      <c r="AT528" s="5" t="n">
        <f aca="false">INDEX($AF$445:$AF$572,$B528+(const_one-$D528)*2+const_one)</f>
        <v>878858689.02346</v>
      </c>
      <c r="AU528" s="5" t="n">
        <f aca="false">INDEX($AG$445:$AG$572,$B528+(const_one-$E528)*4+const_one)</f>
        <v>239373350.459788</v>
      </c>
      <c r="AV528" s="5" t="n">
        <f aca="false">INDEX($AH$445:$AH$572,$B528+(const_one-$F528)*8+const_one)</f>
        <v>320496292.591088</v>
      </c>
      <c r="AW528" s="5" t="n">
        <f aca="false">INDEX($AI$445:$AI$572,$B528+(const_one-$G528)*16+const_one)</f>
        <v>429877447.752735</v>
      </c>
      <c r="AX528" s="5" t="n">
        <f aca="false">INDEX($AJ$445:$AJ$572,$B528+(const_one-$H528)*32+const_one)</f>
        <v>605860386.041343</v>
      </c>
      <c r="AY528" s="5" t="n">
        <f aca="false">INDEX($AK$445:$AK$572,$B528+(const_one-$I528)*64+const_one)</f>
        <v>716462412.921225</v>
      </c>
      <c r="AZ528" s="5" t="n">
        <f aca="false">--($C528=--(AS528&gt;AL528))</f>
        <v>1</v>
      </c>
      <c r="BA528" s="5" t="n">
        <f aca="false">--($D528=--(AT528&gt;AM528))</f>
        <v>1</v>
      </c>
      <c r="BB528" s="5" t="n">
        <f aca="false">--($E528=--(AU528&gt;AN528))</f>
        <v>0</v>
      </c>
      <c r="BC528" s="5" t="n">
        <f aca="false">--($F528=--(AV528&gt;AO528))</f>
        <v>0</v>
      </c>
      <c r="BD528" s="5" t="n">
        <f aca="false">--($G528=--(AW528&gt;AP528))</f>
        <v>1</v>
      </c>
      <c r="BE528" s="5" t="n">
        <f aca="false">--($H528=--(AX528&gt;AQ528))</f>
        <v>0</v>
      </c>
      <c r="BF528" s="5" t="n">
        <f aca="false">--($I528=--(AY528&gt;AR528))</f>
        <v>1</v>
      </c>
      <c r="BG528" s="5" t="n">
        <f aca="false">SUM(AZ528:BF528)</f>
        <v>4</v>
      </c>
      <c r="BH528" s="5" t="n">
        <f aca="false">SUM(AE528:AK528)+AB528+AC528+AD528</f>
        <v>4000000000</v>
      </c>
    </row>
    <row r="529" customFormat="false" ht="15" hidden="true" customHeight="false" outlineLevel="0" collapsed="false">
      <c r="A529" s="5" t="n">
        <f aca="false">exit_value_4_usd</f>
        <v>4000000000</v>
      </c>
      <c r="B529" s="2" t="n">
        <f aca="false">ROW()-ROW($B$445)</f>
        <v>84</v>
      </c>
      <c r="C529" s="2" t="n">
        <f aca="false">MOD(QUOTIENT($B529,1),2)</f>
        <v>0</v>
      </c>
      <c r="D529" s="2" t="n">
        <f aca="false">MOD(QUOTIENT($B529,2),2)</f>
        <v>0</v>
      </c>
      <c r="E529" s="2" t="n">
        <f aca="false">MOD(QUOTIENT($B529,4),2)</f>
        <v>1</v>
      </c>
      <c r="F529" s="2" t="n">
        <f aca="false">MOD(QUOTIENT($B529,8),2)</f>
        <v>0</v>
      </c>
      <c r="G529" s="2" t="n">
        <f aca="false">MOD(QUOTIENT($B529,16),2)</f>
        <v>1</v>
      </c>
      <c r="H529" s="2" t="n">
        <f aca="false">MOD(QUOTIENT($B529,32),2)</f>
        <v>0</v>
      </c>
      <c r="I529" s="2" t="n">
        <f aca="false">MOD(QUOTIENT($B529,64),2)</f>
        <v>1</v>
      </c>
      <c r="J529" s="5" t="n">
        <f aca="false">IF($C529=const_zero,MIN(class_series_f_invested_usd,MAX(const_zero,$A529)),const_zero)</f>
        <v>30000000</v>
      </c>
      <c r="K529" s="5" t="n">
        <f aca="false">IF($D529=const_zero,MIN(class_series_e_invested_usd,MAX(const_zero,$A529-SUM($J529:$J529))),const_zero)</f>
        <v>300000000</v>
      </c>
      <c r="L529" s="5" t="n">
        <f aca="false">IF($E529=const_zero,MIN(class_series_d_invested_usd,MAX(const_zero,$A529-SUM($J529:$K529))),const_zero)</f>
        <v>0</v>
      </c>
      <c r="M529" s="5" t="n">
        <f aca="false">IF($F529=const_zero,MIN(class_series_c_invested_usd,MAX(const_zero,$A529-SUM($J529:$L529))),const_zero)</f>
        <v>60000000</v>
      </c>
      <c r="N529" s="5" t="n">
        <f aca="false">IF($G529=const_zero,MIN(class_series_b_invested_usd,MAX(const_zero,$A529-SUM($J529:$M529))),const_zero)</f>
        <v>0</v>
      </c>
      <c r="O529" s="5" t="n">
        <f aca="false">IF($H529=const_zero,MIN(class_series_a_invested_usd,MAX(const_zero,$A529-SUM($J529:$N529))),const_zero)</f>
        <v>15000000</v>
      </c>
      <c r="P529" s="5" t="n">
        <f aca="false">IF($I529=const_zero,MIN(class_seed_invested_usd,MAX(const_zero,$A529-SUM($J529:$O529))),const_zero)</f>
        <v>0</v>
      </c>
      <c r="Q529" s="5" t="n">
        <f aca="false">MAX(const_zero,$A529-SUM($J529:$P529))</f>
        <v>3595000000</v>
      </c>
      <c r="R529" s="9" t="n">
        <f aca="false">common_rsa_total+'Pro-Forma'!$B$10+'Pro-Forma'!$B$11+IF($C529=const_one,'Pro-Forma'!$B$5,const_zero)+IF($D529=const_one,'Pro-Forma'!$F$27,const_zero)+IF($E529=const_one,'Pro-Forma'!$F$26,const_zero)+IF($F529=const_one,'Pro-Forma'!$F$25,const_zero)+IF($G529=const_one,'Pro-Forma'!$F$24,const_zero)+IF($H529=const_one,'Pro-Forma'!$F$23,const_zero)+IF($I529=const_one,'Pro-Forma'!$F$22,const_zero)</f>
        <v>19014164.1892672</v>
      </c>
      <c r="S529" s="23" t="b">
        <f aca="false">IF($R529&gt;const_zero,--($Q529&gt;option_strike_usd*$R529),const_zero)</f>
        <v>1</v>
      </c>
      <c r="T529" s="7" t="n">
        <f aca="false">IF($R529&gt;const_zero,IF($S529=const_one,($Q529+option_strike_usd*pre_f_options_issued)/($R529+pre_f_options_issued),$Q529/$R529),const_zero)</f>
        <v>167.215419960153</v>
      </c>
      <c r="U529" s="5" t="n">
        <f aca="false">IF($C529=const_one,'Pro-Forma'!$B$5*$T529,const_zero)</f>
        <v>0</v>
      </c>
      <c r="V529" s="5" t="n">
        <f aca="false">IF($D529=const_one,'Pro-Forma'!$F$27*$T529,const_zero)</f>
        <v>0</v>
      </c>
      <c r="W529" s="5" t="n">
        <f aca="false">IF($E529=const_one,'Pro-Forma'!$F$26*$T529,const_zero)</f>
        <v>289893240.273513</v>
      </c>
      <c r="X529" s="5" t="n">
        <f aca="false">IF($F529=const_one,'Pro-Forma'!$F$25*$T529,const_zero)</f>
        <v>0</v>
      </c>
      <c r="Y529" s="5" t="n">
        <f aca="false">IF($G529=const_one,'Pro-Forma'!$F$24*$T529,const_zero)</f>
        <v>501646259.88046</v>
      </c>
      <c r="Z529" s="5" t="n">
        <f aca="false">IF($H529=const_one,'Pro-Forma'!$F$23*$T529,const_zero)</f>
        <v>0</v>
      </c>
      <c r="AA529" s="5" t="n">
        <f aca="false">IF($I529=const_one,'Pro-Forma'!$F$22*$T529,const_zero)</f>
        <v>836077099.800766</v>
      </c>
      <c r="AB529" s="5" t="n">
        <f aca="false">('Pro-Forma'!$B$10+'Pro-Forma'!$B$11)*$T529</f>
        <v>46906070.5035002</v>
      </c>
      <c r="AC529" s="5" t="n">
        <f aca="false">common_rsa_total*$T529</f>
        <v>1504938779.64138</v>
      </c>
      <c r="AD529" s="5" t="n">
        <f aca="false">IF($S529=const_one,pre_f_options_issued*($T529-option_strike_usd),const_zero)</f>
        <v>415538549.900383</v>
      </c>
      <c r="AE529" s="5" t="n">
        <f aca="false">J529+U529</f>
        <v>30000000</v>
      </c>
      <c r="AF529" s="5" t="n">
        <f aca="false">K529+V529</f>
        <v>300000000</v>
      </c>
      <c r="AG529" s="5" t="n">
        <f aca="false">L529+W529</f>
        <v>289893240.273513</v>
      </c>
      <c r="AH529" s="5" t="n">
        <f aca="false">M529+X529</f>
        <v>60000000</v>
      </c>
      <c r="AI529" s="5" t="n">
        <f aca="false">N529+Y529</f>
        <v>501646259.88046</v>
      </c>
      <c r="AJ529" s="5" t="n">
        <f aca="false">O529+Z529</f>
        <v>15000000</v>
      </c>
      <c r="AK529" s="5" t="n">
        <f aca="false">P529+AA529</f>
        <v>836077099.800766</v>
      </c>
      <c r="AL529" s="5" t="n">
        <f aca="false">INDEX($AE$445:$AE$572,$B529-$C529*1+const_one)</f>
        <v>30000000</v>
      </c>
      <c r="AM529" s="5" t="n">
        <f aca="false">INDEX($AF$445:$AF$572,$B529-$D529*2+const_one)</f>
        <v>300000000</v>
      </c>
      <c r="AN529" s="5" t="n">
        <f aca="false">INDEX($AG$445:$AG$572,$B529-$E529*4+const_one)</f>
        <v>100000000</v>
      </c>
      <c r="AO529" s="5" t="n">
        <f aca="false">INDEX($AH$445:$AH$572,$B529-$F529*8+const_one)</f>
        <v>60000000</v>
      </c>
      <c r="AP529" s="5" t="n">
        <f aca="false">INDEX($AI$445:$AI$572,$B529-$G529*16+const_one)</f>
        <v>30000000</v>
      </c>
      <c r="AQ529" s="5" t="n">
        <f aca="false">INDEX($AJ$445:$AJ$572,$B529-$H529*32+const_one)</f>
        <v>15000000</v>
      </c>
      <c r="AR529" s="5" t="n">
        <f aca="false">INDEX($AK$445:$AK$572,$B529-$I529*64+const_one)</f>
        <v>5000000</v>
      </c>
      <c r="AS529" s="5" t="n">
        <f aca="false">INDEX($AE$445:$AE$572,$B529+(const_one-$C529)*1+const_one)</f>
        <v>129623678.459147</v>
      </c>
      <c r="AT529" s="5" t="n">
        <f aca="false">INDEX($AF$445:$AF$572,$B529+(const_one-$D529)*2+const_one)</f>
        <v>864621727.513265</v>
      </c>
      <c r="AU529" s="5" t="n">
        <f aca="false">INDEX($AG$445:$AG$572,$B529+(const_one-$E529)*4+const_one)</f>
        <v>289893240.273513</v>
      </c>
      <c r="AV529" s="5" t="n">
        <f aca="false">INDEX($AH$445:$AH$572,$B529+(const_one-$F529)*8+const_one)</f>
        <v>367062797.199478</v>
      </c>
      <c r="AW529" s="5" t="n">
        <f aca="false">INDEX($AI$445:$AI$572,$B529+(const_one-$G529)*16+const_one)</f>
        <v>501646259.88046</v>
      </c>
      <c r="AX529" s="5" t="n">
        <f aca="false">INDEX($AJ$445:$AJ$572,$B529+(const_one-$H529)*32+const_one)</f>
        <v>681239652.551885</v>
      </c>
      <c r="AY529" s="5" t="n">
        <f aca="false">INDEX($AK$445:$AK$572,$B529+(const_one-$I529)*64+const_one)</f>
        <v>836077099.800766</v>
      </c>
      <c r="AZ529" s="5" t="n">
        <f aca="false">--($C529=--(AS529&gt;AL529))</f>
        <v>0</v>
      </c>
      <c r="BA529" s="5" t="n">
        <f aca="false">--($D529=--(AT529&gt;AM529))</f>
        <v>0</v>
      </c>
      <c r="BB529" s="5" t="n">
        <f aca="false">--($E529=--(AU529&gt;AN529))</f>
        <v>1</v>
      </c>
      <c r="BC529" s="5" t="n">
        <f aca="false">--($F529=--(AV529&gt;AO529))</f>
        <v>0</v>
      </c>
      <c r="BD529" s="5" t="n">
        <f aca="false">--($G529=--(AW529&gt;AP529))</f>
        <v>1</v>
      </c>
      <c r="BE529" s="5" t="n">
        <f aca="false">--($H529=--(AX529&gt;AQ529))</f>
        <v>0</v>
      </c>
      <c r="BF529" s="5" t="n">
        <f aca="false">--($I529=--(AY529&gt;AR529))</f>
        <v>1</v>
      </c>
      <c r="BG529" s="5" t="n">
        <f aca="false">SUM(AZ529:BF529)</f>
        <v>3</v>
      </c>
      <c r="BH529" s="5" t="n">
        <f aca="false">SUM(AE529:AK529)+AB529+AC529+AD529</f>
        <v>4000000000</v>
      </c>
    </row>
    <row r="530" customFormat="false" ht="15" hidden="true" customHeight="false" outlineLevel="0" collapsed="false">
      <c r="A530" s="5" t="n">
        <f aca="false">exit_value_4_usd</f>
        <v>4000000000</v>
      </c>
      <c r="B530" s="2" t="n">
        <f aca="false">ROW()-ROW($B$445)</f>
        <v>85</v>
      </c>
      <c r="C530" s="2" t="n">
        <f aca="false">MOD(QUOTIENT($B530,1),2)</f>
        <v>1</v>
      </c>
      <c r="D530" s="2" t="n">
        <f aca="false">MOD(QUOTIENT($B530,2),2)</f>
        <v>0</v>
      </c>
      <c r="E530" s="2" t="n">
        <f aca="false">MOD(QUOTIENT($B530,4),2)</f>
        <v>1</v>
      </c>
      <c r="F530" s="2" t="n">
        <f aca="false">MOD(QUOTIENT($B530,8),2)</f>
        <v>0</v>
      </c>
      <c r="G530" s="2" t="n">
        <f aca="false">MOD(QUOTIENT($B530,16),2)</f>
        <v>1</v>
      </c>
      <c r="H530" s="2" t="n">
        <f aca="false">MOD(QUOTIENT($B530,32),2)</f>
        <v>0</v>
      </c>
      <c r="I530" s="2" t="n">
        <f aca="false">MOD(QUOTIENT($B530,64),2)</f>
        <v>1</v>
      </c>
      <c r="J530" s="5" t="n">
        <f aca="false">IF($C530=const_zero,MIN(class_series_f_invested_usd,MAX(const_zero,$A530)),const_zero)</f>
        <v>0</v>
      </c>
      <c r="K530" s="5" t="n">
        <f aca="false">IF($D530=const_zero,MIN(class_series_e_invested_usd,MAX(const_zero,$A530-SUM($J530:$J530))),const_zero)</f>
        <v>300000000</v>
      </c>
      <c r="L530" s="5" t="n">
        <f aca="false">IF($E530=const_zero,MIN(class_series_d_invested_usd,MAX(const_zero,$A530-SUM($J530:$K530))),const_zero)</f>
        <v>0</v>
      </c>
      <c r="M530" s="5" t="n">
        <f aca="false">IF($F530=const_zero,MIN(class_series_c_invested_usd,MAX(const_zero,$A530-SUM($J530:$L530))),const_zero)</f>
        <v>60000000</v>
      </c>
      <c r="N530" s="5" t="n">
        <f aca="false">IF($G530=const_zero,MIN(class_series_b_invested_usd,MAX(const_zero,$A530-SUM($J530:$M530))),const_zero)</f>
        <v>0</v>
      </c>
      <c r="O530" s="5" t="n">
        <f aca="false">IF($H530=const_zero,MIN(class_series_a_invested_usd,MAX(const_zero,$A530-SUM($J530:$N530))),const_zero)</f>
        <v>15000000</v>
      </c>
      <c r="P530" s="5" t="n">
        <f aca="false">IF($I530=const_zero,MIN(class_seed_invested_usd,MAX(const_zero,$A530-SUM($J530:$O530))),const_zero)</f>
        <v>0</v>
      </c>
      <c r="Q530" s="5" t="n">
        <f aca="false">MAX(const_zero,$A530-SUM($J530:$P530))</f>
        <v>3625000000</v>
      </c>
      <c r="R530" s="9" t="n">
        <f aca="false">common_rsa_total+'Pro-Forma'!$B$10+'Pro-Forma'!$B$11+IF($C530=const_one,'Pro-Forma'!$B$5,const_zero)+IF($D530=const_one,'Pro-Forma'!$F$27,const_zero)+IF($E530=const_one,'Pro-Forma'!$F$26,const_zero)+IF($F530=const_one,'Pro-Forma'!$F$25,const_zero)+IF($G530=const_one,'Pro-Forma'!$F$24,const_zero)+IF($H530=const_one,'Pro-Forma'!$F$23,const_zero)+IF($I530=const_one,'Pro-Forma'!$F$22,const_zero)</f>
        <v>19811432.2584705</v>
      </c>
      <c r="S530" s="23" t="b">
        <f aca="false">IF($R530&gt;const_zero,--($Q530&gt;option_strike_usd*$R530),const_zero)</f>
        <v>1</v>
      </c>
      <c r="T530" s="7" t="n">
        <f aca="false">IF($R530&gt;const_zero,IF($S530=const_one,($Q530+option_strike_usd*pre_f_options_issued)/($R530+pre_f_options_issued),$Q530/$R530),const_zero)</f>
        <v>162.584811139716</v>
      </c>
      <c r="U530" s="5" t="n">
        <f aca="false">IF($C530=const_one,'Pro-Forma'!$B$5*$T530,const_zero)</f>
        <v>129623678.459147</v>
      </c>
      <c r="V530" s="5" t="n">
        <f aca="false">IF($D530=const_one,'Pro-Forma'!$F$27*$T530,const_zero)</f>
        <v>0</v>
      </c>
      <c r="W530" s="5" t="n">
        <f aca="false">IF($E530=const_one,'Pro-Forma'!$F$26*$T530,const_zero)</f>
        <v>281865378.993043</v>
      </c>
      <c r="X530" s="5" t="n">
        <f aca="false">IF($F530=const_one,'Pro-Forma'!$F$25*$T530,const_zero)</f>
        <v>0</v>
      </c>
      <c r="Y530" s="5" t="n">
        <f aca="false">IF($G530=const_one,'Pro-Forma'!$F$24*$T530,const_zero)</f>
        <v>487754433.419149</v>
      </c>
      <c r="Z530" s="5" t="n">
        <f aca="false">IF($H530=const_one,'Pro-Forma'!$F$23*$T530,const_zero)</f>
        <v>0</v>
      </c>
      <c r="AA530" s="5" t="n">
        <f aca="false">IF($I530=const_one,'Pro-Forma'!$F$22*$T530,const_zero)</f>
        <v>812924055.698582</v>
      </c>
      <c r="AB530" s="5" t="n">
        <f aca="false">('Pro-Forma'!$B$10+'Pro-Forma'!$B$11)*$T530</f>
        <v>45607125.323341</v>
      </c>
      <c r="AC530" s="5" t="n">
        <f aca="false">common_rsa_total*$T530</f>
        <v>1463263300.25745</v>
      </c>
      <c r="AD530" s="5" t="n">
        <f aca="false">IF($S530=const_one,pre_f_options_issued*($T530-option_strike_usd),const_zero)</f>
        <v>403962027.849291</v>
      </c>
      <c r="AE530" s="5" t="n">
        <f aca="false">J530+U530</f>
        <v>129623678.459147</v>
      </c>
      <c r="AF530" s="5" t="n">
        <f aca="false">K530+V530</f>
        <v>300000000</v>
      </c>
      <c r="AG530" s="5" t="n">
        <f aca="false">L530+W530</f>
        <v>281865378.993043</v>
      </c>
      <c r="AH530" s="5" t="n">
        <f aca="false">M530+X530</f>
        <v>60000000</v>
      </c>
      <c r="AI530" s="5" t="n">
        <f aca="false">N530+Y530</f>
        <v>487754433.419149</v>
      </c>
      <c r="AJ530" s="5" t="n">
        <f aca="false">O530+Z530</f>
        <v>15000000</v>
      </c>
      <c r="AK530" s="5" t="n">
        <f aca="false">P530+AA530</f>
        <v>812924055.698582</v>
      </c>
      <c r="AL530" s="5" t="n">
        <f aca="false">INDEX($AE$445:$AE$572,$B530-$C530*1+const_one)</f>
        <v>30000000</v>
      </c>
      <c r="AM530" s="5" t="n">
        <f aca="false">INDEX($AF$445:$AF$572,$B530-$D530*2+const_one)</f>
        <v>300000000</v>
      </c>
      <c r="AN530" s="5" t="n">
        <f aca="false">INDEX($AG$445:$AG$572,$B530-$E530*4+const_one)</f>
        <v>100000000</v>
      </c>
      <c r="AO530" s="5" t="n">
        <f aca="false">INDEX($AH$445:$AH$572,$B530-$F530*8+const_one)</f>
        <v>60000000</v>
      </c>
      <c r="AP530" s="5" t="n">
        <f aca="false">INDEX($AI$445:$AI$572,$B530-$G530*16+const_one)</f>
        <v>30000000</v>
      </c>
      <c r="AQ530" s="5" t="n">
        <f aca="false">INDEX($AJ$445:$AJ$572,$B530-$H530*32+const_one)</f>
        <v>15000000</v>
      </c>
      <c r="AR530" s="5" t="n">
        <f aca="false">INDEX($AK$445:$AK$572,$B530-$I530*64+const_one)</f>
        <v>5000000</v>
      </c>
      <c r="AS530" s="5" t="n">
        <f aca="false">INDEX($AE$445:$AE$572,$B530+(const_one-$C530)*1+const_one)</f>
        <v>129623678.459147</v>
      </c>
      <c r="AT530" s="5" t="n">
        <f aca="false">INDEX($AF$445:$AF$572,$B530+(const_one-$D530)*2+const_one)</f>
        <v>846856212.192658</v>
      </c>
      <c r="AU530" s="5" t="n">
        <f aca="false">INDEX($AG$445:$AG$572,$B530+(const_one-$E530)*4+const_one)</f>
        <v>281865378.993043</v>
      </c>
      <c r="AV530" s="5" t="n">
        <f aca="false">INDEX($AH$445:$AH$572,$B530+(const_one-$F530)*8+const_one)</f>
        <v>358133834.875817</v>
      </c>
      <c r="AW530" s="5" t="n">
        <f aca="false">INDEX($AI$445:$AI$572,$B530+(const_one-$G530)*16+const_one)</f>
        <v>487754433.419149</v>
      </c>
      <c r="AX530" s="5" t="n">
        <f aca="false">INDEX($AJ$445:$AJ$572,$B530+(const_one-$H530)*32+const_one)</f>
        <v>666845291.291946</v>
      </c>
      <c r="AY530" s="5" t="n">
        <f aca="false">INDEX($AK$445:$AK$572,$B530+(const_one-$I530)*64+const_one)</f>
        <v>812924055.698582</v>
      </c>
      <c r="AZ530" s="5" t="n">
        <f aca="false">--($C530=--(AS530&gt;AL530))</f>
        <v>1</v>
      </c>
      <c r="BA530" s="5" t="n">
        <f aca="false">--($D530=--(AT530&gt;AM530))</f>
        <v>0</v>
      </c>
      <c r="BB530" s="5" t="n">
        <f aca="false">--($E530=--(AU530&gt;AN530))</f>
        <v>1</v>
      </c>
      <c r="BC530" s="5" t="n">
        <f aca="false">--($F530=--(AV530&gt;AO530))</f>
        <v>0</v>
      </c>
      <c r="BD530" s="5" t="n">
        <f aca="false">--($G530=--(AW530&gt;AP530))</f>
        <v>1</v>
      </c>
      <c r="BE530" s="5" t="n">
        <f aca="false">--($H530=--(AX530&gt;AQ530))</f>
        <v>0</v>
      </c>
      <c r="BF530" s="5" t="n">
        <f aca="false">--($I530=--(AY530&gt;AR530))</f>
        <v>1</v>
      </c>
      <c r="BG530" s="5" t="n">
        <f aca="false">SUM(AZ530:BF530)</f>
        <v>4</v>
      </c>
      <c r="BH530" s="5" t="n">
        <f aca="false">SUM(AE530:AK530)+AB530+AC530+AD530</f>
        <v>4000000000</v>
      </c>
    </row>
    <row r="531" customFormat="false" ht="15" hidden="true" customHeight="false" outlineLevel="0" collapsed="false">
      <c r="A531" s="5" t="n">
        <f aca="false">exit_value_4_usd</f>
        <v>4000000000</v>
      </c>
      <c r="B531" s="2" t="n">
        <f aca="false">ROW()-ROW($B$445)</f>
        <v>86</v>
      </c>
      <c r="C531" s="2" t="n">
        <f aca="false">MOD(QUOTIENT($B531,1),2)</f>
        <v>0</v>
      </c>
      <c r="D531" s="2" t="n">
        <f aca="false">MOD(QUOTIENT($B531,2),2)</f>
        <v>1</v>
      </c>
      <c r="E531" s="2" t="n">
        <f aca="false">MOD(QUOTIENT($B531,4),2)</f>
        <v>1</v>
      </c>
      <c r="F531" s="2" t="n">
        <f aca="false">MOD(QUOTIENT($B531,8),2)</f>
        <v>0</v>
      </c>
      <c r="G531" s="2" t="n">
        <f aca="false">MOD(QUOTIENT($B531,16),2)</f>
        <v>1</v>
      </c>
      <c r="H531" s="2" t="n">
        <f aca="false">MOD(QUOTIENT($B531,32),2)</f>
        <v>0</v>
      </c>
      <c r="I531" s="2" t="n">
        <f aca="false">MOD(QUOTIENT($B531,64),2)</f>
        <v>1</v>
      </c>
      <c r="J531" s="5" t="n">
        <f aca="false">IF($C531=const_zero,MIN(class_series_f_invested_usd,MAX(const_zero,$A531)),const_zero)</f>
        <v>30000000</v>
      </c>
      <c r="K531" s="5" t="n">
        <f aca="false">IF($D531=const_zero,MIN(class_series_e_invested_usd,MAX(const_zero,$A531-SUM($J531:$J531))),const_zero)</f>
        <v>0</v>
      </c>
      <c r="L531" s="5" t="n">
        <f aca="false">IF($E531=const_zero,MIN(class_series_d_invested_usd,MAX(const_zero,$A531-SUM($J531:$K531))),const_zero)</f>
        <v>0</v>
      </c>
      <c r="M531" s="5" t="n">
        <f aca="false">IF($F531=const_zero,MIN(class_series_c_invested_usd,MAX(const_zero,$A531-SUM($J531:$L531))),const_zero)</f>
        <v>60000000</v>
      </c>
      <c r="N531" s="5" t="n">
        <f aca="false">IF($G531=const_zero,MIN(class_series_b_invested_usd,MAX(const_zero,$A531-SUM($J531:$M531))),const_zero)</f>
        <v>0</v>
      </c>
      <c r="O531" s="5" t="n">
        <f aca="false">IF($H531=const_zero,MIN(class_series_a_invested_usd,MAX(const_zero,$A531-SUM($J531:$N531))),const_zero)</f>
        <v>15000000</v>
      </c>
      <c r="P531" s="5" t="n">
        <f aca="false">IF($I531=const_zero,MIN(class_seed_invested_usd,MAX(const_zero,$A531-SUM($J531:$O531))),const_zero)</f>
        <v>0</v>
      </c>
      <c r="Q531" s="5" t="n">
        <f aca="false">MAX(const_zero,$A531-SUM($J531:$P531))</f>
        <v>3895000000</v>
      </c>
      <c r="R531" s="9" t="n">
        <f aca="false">common_rsa_total+'Pro-Forma'!$B$10+'Pro-Forma'!$B$11+IF($C531=const_one,'Pro-Forma'!$B$5,const_zero)+IF($D531=const_one,'Pro-Forma'!$F$27,const_zero)+IF($E531=const_one,'Pro-Forma'!$F$26,const_zero)+IF($F531=const_one,'Pro-Forma'!$F$25,const_zero)+IF($G531=const_one,'Pro-Forma'!$F$24,const_zero)+IF($H531=const_one,'Pro-Forma'!$F$23,const_zero)+IF($I531=const_one,'Pro-Forma'!$F$22,const_zero)</f>
        <v>25147484.4666011</v>
      </c>
      <c r="S531" s="23" t="b">
        <f aca="false">IF($R531&gt;const_zero,--($Q531&gt;option_strike_usd*$R531),const_zero)</f>
        <v>1</v>
      </c>
      <c r="T531" s="7" t="n">
        <f aca="false">IF($R531&gt;const_zero,IF($S531=const_one,($Q531+option_strike_usd*pre_f_options_issued)/($R531+pre_f_options_issued),$Q531/$R531),const_zero)</f>
        <v>140.971233918525</v>
      </c>
      <c r="U531" s="5" t="n">
        <f aca="false">IF($C531=const_one,'Pro-Forma'!$B$5*$T531,const_zero)</f>
        <v>0</v>
      </c>
      <c r="V531" s="5" t="n">
        <f aca="false">IF($D531=const_one,'Pro-Forma'!$F$27*$T531,const_zero)</f>
        <v>864621727.513265</v>
      </c>
      <c r="W531" s="5" t="n">
        <f aca="false">IF($E531=const_one,'Pro-Forma'!$F$26*$T531,const_zero)</f>
        <v>244394971.443034</v>
      </c>
      <c r="X531" s="5" t="n">
        <f aca="false">IF($F531=const_one,'Pro-Forma'!$F$25*$T531,const_zero)</f>
        <v>0</v>
      </c>
      <c r="Y531" s="5" t="n">
        <f aca="false">IF($G531=const_one,'Pro-Forma'!$F$24*$T531,const_zero)</f>
        <v>422913701.755575</v>
      </c>
      <c r="Z531" s="5" t="n">
        <f aca="false">IF($H531=const_one,'Pro-Forma'!$F$23*$T531,const_zero)</f>
        <v>0</v>
      </c>
      <c r="AA531" s="5" t="n">
        <f aca="false">IF($I531=const_one,'Pro-Forma'!$F$22*$T531,const_zero)</f>
        <v>704856169.592624</v>
      </c>
      <c r="AB531" s="5" t="n">
        <f aca="false">('Pro-Forma'!$B$10+'Pro-Forma'!$B$11)*$T531</f>
        <v>39544239.6324661</v>
      </c>
      <c r="AC531" s="5" t="n">
        <f aca="false">common_rsa_total*$T531</f>
        <v>1268741105.26672</v>
      </c>
      <c r="AD531" s="5" t="n">
        <f aca="false">IF($S531=const_one,pre_f_options_issued*($T531-option_strike_usd),const_zero)</f>
        <v>349928084.796312</v>
      </c>
      <c r="AE531" s="5" t="n">
        <f aca="false">J531+U531</f>
        <v>30000000</v>
      </c>
      <c r="AF531" s="5" t="n">
        <f aca="false">K531+V531</f>
        <v>864621727.513265</v>
      </c>
      <c r="AG531" s="5" t="n">
        <f aca="false">L531+W531</f>
        <v>244394971.443034</v>
      </c>
      <c r="AH531" s="5" t="n">
        <f aca="false">M531+X531</f>
        <v>60000000</v>
      </c>
      <c r="AI531" s="5" t="n">
        <f aca="false">N531+Y531</f>
        <v>422913701.755575</v>
      </c>
      <c r="AJ531" s="5" t="n">
        <f aca="false">O531+Z531</f>
        <v>15000000</v>
      </c>
      <c r="AK531" s="5" t="n">
        <f aca="false">P531+AA531</f>
        <v>704856169.592624</v>
      </c>
      <c r="AL531" s="5" t="n">
        <f aca="false">INDEX($AE$445:$AE$572,$B531-$C531*1+const_one)</f>
        <v>30000000</v>
      </c>
      <c r="AM531" s="5" t="n">
        <f aca="false">INDEX($AF$445:$AF$572,$B531-$D531*2+const_one)</f>
        <v>300000000</v>
      </c>
      <c r="AN531" s="5" t="n">
        <f aca="false">INDEX($AG$445:$AG$572,$B531-$E531*4+const_one)</f>
        <v>100000000</v>
      </c>
      <c r="AO531" s="5" t="n">
        <f aca="false">INDEX($AH$445:$AH$572,$B531-$F531*8+const_one)</f>
        <v>60000000</v>
      </c>
      <c r="AP531" s="5" t="n">
        <f aca="false">INDEX($AI$445:$AI$572,$B531-$G531*16+const_one)</f>
        <v>30000000</v>
      </c>
      <c r="AQ531" s="5" t="n">
        <f aca="false">INDEX($AJ$445:$AJ$572,$B531-$H531*32+const_one)</f>
        <v>15000000</v>
      </c>
      <c r="AR531" s="5" t="n">
        <f aca="false">INDEX($AK$445:$AK$572,$B531-$I531*64+const_one)</f>
        <v>5000000</v>
      </c>
      <c r="AS531" s="5" t="n">
        <f aca="false">INDEX($AE$445:$AE$572,$B531+(const_one-$C531)*1+const_one)</f>
        <v>110082530.612793</v>
      </c>
      <c r="AT531" s="5" t="n">
        <f aca="false">INDEX($AF$445:$AF$572,$B531+(const_one-$D531)*2+const_one)</f>
        <v>864621727.513265</v>
      </c>
      <c r="AU531" s="5" t="n">
        <f aca="false">INDEX($AG$445:$AG$572,$B531+(const_one-$E531)*4+const_one)</f>
        <v>244394971.443034</v>
      </c>
      <c r="AV531" s="5" t="n">
        <f aca="false">INDEX($AH$445:$AH$572,$B531+(const_one-$F531)*8+const_one)</f>
        <v>316099672.521918</v>
      </c>
      <c r="AW531" s="5" t="n">
        <f aca="false">INDEX($AI$445:$AI$572,$B531+(const_one-$G531)*16+const_one)</f>
        <v>422913701.755575</v>
      </c>
      <c r="AX531" s="5" t="n">
        <f aca="false">INDEX($AJ$445:$AJ$572,$B531+(const_one-$H531)*32+const_one)</f>
        <v>599203899.46162</v>
      </c>
      <c r="AY531" s="5" t="n">
        <f aca="false">INDEX($AK$445:$AK$572,$B531+(const_one-$I531)*64+const_one)</f>
        <v>704856169.592624</v>
      </c>
      <c r="AZ531" s="5" t="n">
        <f aca="false">--($C531=--(AS531&gt;AL531))</f>
        <v>0</v>
      </c>
      <c r="BA531" s="5" t="n">
        <f aca="false">--($D531=--(AT531&gt;AM531))</f>
        <v>1</v>
      </c>
      <c r="BB531" s="5" t="n">
        <f aca="false">--($E531=--(AU531&gt;AN531))</f>
        <v>1</v>
      </c>
      <c r="BC531" s="5" t="n">
        <f aca="false">--($F531=--(AV531&gt;AO531))</f>
        <v>0</v>
      </c>
      <c r="BD531" s="5" t="n">
        <f aca="false">--($G531=--(AW531&gt;AP531))</f>
        <v>1</v>
      </c>
      <c r="BE531" s="5" t="n">
        <f aca="false">--($H531=--(AX531&gt;AQ531))</f>
        <v>0</v>
      </c>
      <c r="BF531" s="5" t="n">
        <f aca="false">--($I531=--(AY531&gt;AR531))</f>
        <v>1</v>
      </c>
      <c r="BG531" s="5" t="n">
        <f aca="false">SUM(AZ531:BF531)</f>
        <v>4</v>
      </c>
      <c r="BH531" s="5" t="n">
        <f aca="false">SUM(AE531:AK531)+AB531+AC531+AD531</f>
        <v>4000000000</v>
      </c>
    </row>
    <row r="532" customFormat="false" ht="15" hidden="true" customHeight="false" outlineLevel="0" collapsed="false">
      <c r="A532" s="5" t="n">
        <f aca="false">exit_value_4_usd</f>
        <v>4000000000</v>
      </c>
      <c r="B532" s="2" t="n">
        <f aca="false">ROW()-ROW($B$445)</f>
        <v>87</v>
      </c>
      <c r="C532" s="2" t="n">
        <f aca="false">MOD(QUOTIENT($B532,1),2)</f>
        <v>1</v>
      </c>
      <c r="D532" s="2" t="n">
        <f aca="false">MOD(QUOTIENT($B532,2),2)</f>
        <v>1</v>
      </c>
      <c r="E532" s="2" t="n">
        <f aca="false">MOD(QUOTIENT($B532,4),2)</f>
        <v>1</v>
      </c>
      <c r="F532" s="2" t="n">
        <f aca="false">MOD(QUOTIENT($B532,8),2)</f>
        <v>0</v>
      </c>
      <c r="G532" s="2" t="n">
        <f aca="false">MOD(QUOTIENT($B532,16),2)</f>
        <v>1</v>
      </c>
      <c r="H532" s="2" t="n">
        <f aca="false">MOD(QUOTIENT($B532,32),2)</f>
        <v>0</v>
      </c>
      <c r="I532" s="2" t="n">
        <f aca="false">MOD(QUOTIENT($B532,64),2)</f>
        <v>1</v>
      </c>
      <c r="J532" s="5" t="n">
        <f aca="false">IF($C532=const_zero,MIN(class_series_f_invested_usd,MAX(const_zero,$A532)),const_zero)</f>
        <v>0</v>
      </c>
      <c r="K532" s="5" t="n">
        <f aca="false">IF($D532=const_zero,MIN(class_series_e_invested_usd,MAX(const_zero,$A532-SUM($J532:$J532))),const_zero)</f>
        <v>0</v>
      </c>
      <c r="L532" s="5" t="n">
        <f aca="false">IF($E532=const_zero,MIN(class_series_d_invested_usd,MAX(const_zero,$A532-SUM($J532:$K532))),const_zero)</f>
        <v>0</v>
      </c>
      <c r="M532" s="5" t="n">
        <f aca="false">IF($F532=const_zero,MIN(class_series_c_invested_usd,MAX(const_zero,$A532-SUM($J532:$L532))),const_zero)</f>
        <v>60000000</v>
      </c>
      <c r="N532" s="5" t="n">
        <f aca="false">IF($G532=const_zero,MIN(class_series_b_invested_usd,MAX(const_zero,$A532-SUM($J532:$M532))),const_zero)</f>
        <v>0</v>
      </c>
      <c r="O532" s="5" t="n">
        <f aca="false">IF($H532=const_zero,MIN(class_series_a_invested_usd,MAX(const_zero,$A532-SUM($J532:$N532))),const_zero)</f>
        <v>15000000</v>
      </c>
      <c r="P532" s="5" t="n">
        <f aca="false">IF($I532=const_zero,MIN(class_seed_invested_usd,MAX(const_zero,$A532-SUM($J532:$O532))),const_zero)</f>
        <v>0</v>
      </c>
      <c r="Q532" s="5" t="n">
        <f aca="false">MAX(const_zero,$A532-SUM($J532:$P532))</f>
        <v>3925000000</v>
      </c>
      <c r="R532" s="9" t="n">
        <f aca="false">common_rsa_total+'Pro-Forma'!$B$10+'Pro-Forma'!$B$11+IF($C532=const_one,'Pro-Forma'!$B$5,const_zero)+IF($D532=const_one,'Pro-Forma'!$F$27,const_zero)+IF($E532=const_one,'Pro-Forma'!$F$26,const_zero)+IF($F532=const_one,'Pro-Forma'!$F$25,const_zero)+IF($G532=const_one,'Pro-Forma'!$F$24,const_zero)+IF($H532=const_one,'Pro-Forma'!$F$23,const_zero)+IF($I532=const_one,'Pro-Forma'!$F$22,const_zero)</f>
        <v>25944752.5358044</v>
      </c>
      <c r="S532" s="23" t="b">
        <f aca="false">IF($R532&gt;const_zero,--($Q532&gt;option_strike_usd*$R532),const_zero)</f>
        <v>1</v>
      </c>
      <c r="T532" s="7" t="n">
        <f aca="false">IF($R532&gt;const_zero,IF($S532=const_one,($Q532+option_strike_usd*pre_f_options_issued)/($R532+pre_f_options_issued),$Q532/$R532),const_zero)</f>
        <v>138.074676341667</v>
      </c>
      <c r="U532" s="5" t="n">
        <f aca="false">IF($C532=const_one,'Pro-Forma'!$B$5*$T532,const_zero)</f>
        <v>110082530.612793</v>
      </c>
      <c r="V532" s="5" t="n">
        <f aca="false">IF($D532=const_one,'Pro-Forma'!$F$27*$T532,const_zero)</f>
        <v>846856212.192658</v>
      </c>
      <c r="W532" s="5" t="n">
        <f aca="false">IF($E532=const_one,'Pro-Forma'!$F$26*$T532,const_zero)</f>
        <v>239373350.459788</v>
      </c>
      <c r="X532" s="5" t="n">
        <f aca="false">IF($F532=const_one,'Pro-Forma'!$F$25*$T532,const_zero)</f>
        <v>0</v>
      </c>
      <c r="Y532" s="5" t="n">
        <f aca="false">IF($G532=const_one,'Pro-Forma'!$F$24*$T532,const_zero)</f>
        <v>414224029.025001</v>
      </c>
      <c r="Z532" s="5" t="n">
        <f aca="false">IF($H532=const_one,'Pro-Forma'!$F$23*$T532,const_zero)</f>
        <v>0</v>
      </c>
      <c r="AA532" s="5" t="n">
        <f aca="false">IF($I532=const_one,'Pro-Forma'!$F$22*$T532,const_zero)</f>
        <v>690373381.708335</v>
      </c>
      <c r="AB532" s="5" t="n">
        <f aca="false">('Pro-Forma'!$B$10+'Pro-Forma'!$B$11)*$T532</f>
        <v>38731718.072254</v>
      </c>
      <c r="AC532" s="5" t="n">
        <f aca="false">common_rsa_total*$T532</f>
        <v>1242672087.075</v>
      </c>
      <c r="AD532" s="5" t="n">
        <f aca="false">IF($S532=const_one,pre_f_options_issued*($T532-option_strike_usd),const_zero)</f>
        <v>342686690.854168</v>
      </c>
      <c r="AE532" s="5" t="n">
        <f aca="false">J532+U532</f>
        <v>110082530.612793</v>
      </c>
      <c r="AF532" s="5" t="n">
        <f aca="false">K532+V532</f>
        <v>846856212.192658</v>
      </c>
      <c r="AG532" s="5" t="n">
        <f aca="false">L532+W532</f>
        <v>239373350.459788</v>
      </c>
      <c r="AH532" s="5" t="n">
        <f aca="false">M532+X532</f>
        <v>60000000</v>
      </c>
      <c r="AI532" s="5" t="n">
        <f aca="false">N532+Y532</f>
        <v>414224029.025001</v>
      </c>
      <c r="AJ532" s="5" t="n">
        <f aca="false">O532+Z532</f>
        <v>15000000</v>
      </c>
      <c r="AK532" s="5" t="n">
        <f aca="false">P532+AA532</f>
        <v>690373381.708335</v>
      </c>
      <c r="AL532" s="5" t="n">
        <f aca="false">INDEX($AE$445:$AE$572,$B532-$C532*1+const_one)</f>
        <v>30000000</v>
      </c>
      <c r="AM532" s="5" t="n">
        <f aca="false">INDEX($AF$445:$AF$572,$B532-$D532*2+const_one)</f>
        <v>300000000</v>
      </c>
      <c r="AN532" s="5" t="n">
        <f aca="false">INDEX($AG$445:$AG$572,$B532-$E532*4+const_one)</f>
        <v>100000000</v>
      </c>
      <c r="AO532" s="5" t="n">
        <f aca="false">INDEX($AH$445:$AH$572,$B532-$F532*8+const_one)</f>
        <v>60000000</v>
      </c>
      <c r="AP532" s="5" t="n">
        <f aca="false">INDEX($AI$445:$AI$572,$B532-$G532*16+const_one)</f>
        <v>30000000</v>
      </c>
      <c r="AQ532" s="5" t="n">
        <f aca="false">INDEX($AJ$445:$AJ$572,$B532-$H532*32+const_one)</f>
        <v>15000000</v>
      </c>
      <c r="AR532" s="5" t="n">
        <f aca="false">INDEX($AK$445:$AK$572,$B532-$I532*64+const_one)</f>
        <v>5000000</v>
      </c>
      <c r="AS532" s="5" t="n">
        <f aca="false">INDEX($AE$445:$AE$572,$B532+(const_one-$C532)*1+const_one)</f>
        <v>110082530.612793</v>
      </c>
      <c r="AT532" s="5" t="n">
        <f aca="false">INDEX($AF$445:$AF$572,$B532+(const_one-$D532)*2+const_one)</f>
        <v>846856212.192658</v>
      </c>
      <c r="AU532" s="5" t="n">
        <f aca="false">INDEX($AG$445:$AG$572,$B532+(const_one-$E532)*4+const_one)</f>
        <v>239373350.459788</v>
      </c>
      <c r="AV532" s="5" t="n">
        <f aca="false">INDEX($AH$445:$AH$572,$B532+(const_one-$F532)*8+const_one)</f>
        <v>310263471.52214</v>
      </c>
      <c r="AW532" s="5" t="n">
        <f aca="false">INDEX($AI$445:$AI$572,$B532+(const_one-$G532)*16+const_one)</f>
        <v>414224029.025001</v>
      </c>
      <c r="AX532" s="5" t="n">
        <f aca="false">INDEX($AJ$445:$AJ$572,$B532+(const_one-$H532)*32+const_one)</f>
        <v>589404869.385615</v>
      </c>
      <c r="AY532" s="5" t="n">
        <f aca="false">INDEX($AK$445:$AK$572,$B532+(const_one-$I532)*64+const_one)</f>
        <v>690373381.708335</v>
      </c>
      <c r="AZ532" s="5" t="n">
        <f aca="false">--($C532=--(AS532&gt;AL532))</f>
        <v>1</v>
      </c>
      <c r="BA532" s="5" t="n">
        <f aca="false">--($D532=--(AT532&gt;AM532))</f>
        <v>1</v>
      </c>
      <c r="BB532" s="5" t="n">
        <f aca="false">--($E532=--(AU532&gt;AN532))</f>
        <v>1</v>
      </c>
      <c r="BC532" s="5" t="n">
        <f aca="false">--($F532=--(AV532&gt;AO532))</f>
        <v>0</v>
      </c>
      <c r="BD532" s="5" t="n">
        <f aca="false">--($G532=--(AW532&gt;AP532))</f>
        <v>1</v>
      </c>
      <c r="BE532" s="5" t="n">
        <f aca="false">--($H532=--(AX532&gt;AQ532))</f>
        <v>0</v>
      </c>
      <c r="BF532" s="5" t="n">
        <f aca="false">--($I532=--(AY532&gt;AR532))</f>
        <v>1</v>
      </c>
      <c r="BG532" s="5" t="n">
        <f aca="false">SUM(AZ532:BF532)</f>
        <v>5</v>
      </c>
      <c r="BH532" s="5" t="n">
        <f aca="false">SUM(AE532:AK532)+AB532+AC532+AD532</f>
        <v>4000000000</v>
      </c>
    </row>
    <row r="533" customFormat="false" ht="15" hidden="true" customHeight="false" outlineLevel="0" collapsed="false">
      <c r="A533" s="5" t="n">
        <f aca="false">exit_value_4_usd</f>
        <v>4000000000</v>
      </c>
      <c r="B533" s="2" t="n">
        <f aca="false">ROW()-ROW($B$445)</f>
        <v>88</v>
      </c>
      <c r="C533" s="2" t="n">
        <f aca="false">MOD(QUOTIENT($B533,1),2)</f>
        <v>0</v>
      </c>
      <c r="D533" s="2" t="n">
        <f aca="false">MOD(QUOTIENT($B533,2),2)</f>
        <v>0</v>
      </c>
      <c r="E533" s="2" t="n">
        <f aca="false">MOD(QUOTIENT($B533,4),2)</f>
        <v>0</v>
      </c>
      <c r="F533" s="2" t="n">
        <f aca="false">MOD(QUOTIENT($B533,8),2)</f>
        <v>1</v>
      </c>
      <c r="G533" s="2" t="n">
        <f aca="false">MOD(QUOTIENT($B533,16),2)</f>
        <v>1</v>
      </c>
      <c r="H533" s="2" t="n">
        <f aca="false">MOD(QUOTIENT($B533,32),2)</f>
        <v>0</v>
      </c>
      <c r="I533" s="2" t="n">
        <f aca="false">MOD(QUOTIENT($B533,64),2)</f>
        <v>1</v>
      </c>
      <c r="J533" s="5" t="n">
        <f aca="false">IF($C533=const_zero,MIN(class_series_f_invested_usd,MAX(const_zero,$A533)),const_zero)</f>
        <v>30000000</v>
      </c>
      <c r="K533" s="5" t="n">
        <f aca="false">IF($D533=const_zero,MIN(class_series_e_invested_usd,MAX(const_zero,$A533-SUM($J533:$J533))),const_zero)</f>
        <v>300000000</v>
      </c>
      <c r="L533" s="5" t="n">
        <f aca="false">IF($E533=const_zero,MIN(class_series_d_invested_usd,MAX(const_zero,$A533-SUM($J533:$K533))),const_zero)</f>
        <v>100000000</v>
      </c>
      <c r="M533" s="5" t="n">
        <f aca="false">IF($F533=const_zero,MIN(class_series_c_invested_usd,MAX(const_zero,$A533-SUM($J533:$L533))),const_zero)</f>
        <v>0</v>
      </c>
      <c r="N533" s="5" t="n">
        <f aca="false">IF($G533=const_zero,MIN(class_series_b_invested_usd,MAX(const_zero,$A533-SUM($J533:$M533))),const_zero)</f>
        <v>0</v>
      </c>
      <c r="O533" s="5" t="n">
        <f aca="false">IF($H533=const_zero,MIN(class_series_a_invested_usd,MAX(const_zero,$A533-SUM($J533:$N533))),const_zero)</f>
        <v>15000000</v>
      </c>
      <c r="P533" s="5" t="n">
        <f aca="false">IF($I533=const_zero,MIN(class_seed_invested_usd,MAX(const_zero,$A533-SUM($J533:$O533))),const_zero)</f>
        <v>0</v>
      </c>
      <c r="Q533" s="5" t="n">
        <f aca="false">MAX(const_zero,$A533-SUM($J533:$P533))</f>
        <v>3555000000</v>
      </c>
      <c r="R533" s="9" t="n">
        <f aca="false">common_rsa_total+'Pro-Forma'!$B$10+'Pro-Forma'!$B$11+IF($C533=const_one,'Pro-Forma'!$B$5,const_zero)+IF($D533=const_one,'Pro-Forma'!$F$27,const_zero)+IF($E533=const_one,'Pro-Forma'!$F$26,const_zero)+IF($F533=const_one,'Pro-Forma'!$F$25,const_zero)+IF($G533=const_one,'Pro-Forma'!$F$24,const_zero)+IF($H533=const_one,'Pro-Forma'!$F$23,const_zero)+IF($I533=const_one,'Pro-Forma'!$F$22,const_zero)</f>
        <v>19680512.8289884</v>
      </c>
      <c r="S533" s="23" t="b">
        <f aca="false">IF($R533&gt;const_zero,--($Q533&gt;option_strike_usd*$R533),const_zero)</f>
        <v>1</v>
      </c>
      <c r="T533" s="7" t="n">
        <f aca="false">IF($R533&gt;const_zero,IF($S533=const_one,($Q533+option_strike_usd*pre_f_options_issued)/($R533+pre_f_options_issued),$Q533/$R533),const_zero)</f>
        <v>160.388536884981</v>
      </c>
      <c r="U533" s="5" t="n">
        <f aca="false">IF($C533=const_one,'Pro-Forma'!$B$5*$T533,const_zero)</f>
        <v>0</v>
      </c>
      <c r="V533" s="5" t="n">
        <f aca="false">IF($D533=const_one,'Pro-Forma'!$F$27*$T533,const_zero)</f>
        <v>0</v>
      </c>
      <c r="W533" s="5" t="n">
        <f aca="false">IF($E533=const_one,'Pro-Forma'!$F$26*$T533,const_zero)</f>
        <v>0</v>
      </c>
      <c r="X533" s="5" t="n">
        <f aca="false">IF($F533=const_one,'Pro-Forma'!$F$25*$T533,const_zero)</f>
        <v>384932488.523955</v>
      </c>
      <c r="Y533" s="5" t="n">
        <f aca="false">IF($G533=const_one,'Pro-Forma'!$F$24*$T533,const_zero)</f>
        <v>481165610.654944</v>
      </c>
      <c r="Z533" s="5" t="n">
        <f aca="false">IF($H533=const_one,'Pro-Forma'!$F$23*$T533,const_zero)</f>
        <v>0</v>
      </c>
      <c r="AA533" s="5" t="n">
        <f aca="false">IF($I533=const_one,'Pro-Forma'!$F$22*$T533,const_zero)</f>
        <v>801942684.424906</v>
      </c>
      <c r="AB533" s="5" t="n">
        <f aca="false">('Pro-Forma'!$B$10+'Pro-Forma'!$B$11)*$T533</f>
        <v>44991042.218911</v>
      </c>
      <c r="AC533" s="5" t="n">
        <f aca="false">common_rsa_total*$T533</f>
        <v>1443496831.96483</v>
      </c>
      <c r="AD533" s="5" t="n">
        <f aca="false">IF($S533=const_one,pre_f_options_issued*($T533-option_strike_usd),const_zero)</f>
        <v>398471342.212453</v>
      </c>
      <c r="AE533" s="5" t="n">
        <f aca="false">J533+U533</f>
        <v>30000000</v>
      </c>
      <c r="AF533" s="5" t="n">
        <f aca="false">K533+V533</f>
        <v>300000000</v>
      </c>
      <c r="AG533" s="5" t="n">
        <f aca="false">L533+W533</f>
        <v>100000000</v>
      </c>
      <c r="AH533" s="5" t="n">
        <f aca="false">M533+X533</f>
        <v>384932488.523955</v>
      </c>
      <c r="AI533" s="5" t="n">
        <f aca="false">N533+Y533</f>
        <v>481165610.654944</v>
      </c>
      <c r="AJ533" s="5" t="n">
        <f aca="false">O533+Z533</f>
        <v>15000000</v>
      </c>
      <c r="AK533" s="5" t="n">
        <f aca="false">P533+AA533</f>
        <v>801942684.424906</v>
      </c>
      <c r="AL533" s="5" t="n">
        <f aca="false">INDEX($AE$445:$AE$572,$B533-$C533*1+const_one)</f>
        <v>30000000</v>
      </c>
      <c r="AM533" s="5" t="n">
        <f aca="false">INDEX($AF$445:$AF$572,$B533-$D533*2+const_one)</f>
        <v>300000000</v>
      </c>
      <c r="AN533" s="5" t="n">
        <f aca="false">INDEX($AG$445:$AG$572,$B533-$E533*4+const_one)</f>
        <v>100000000</v>
      </c>
      <c r="AO533" s="5" t="n">
        <f aca="false">INDEX($AH$445:$AH$572,$B533-$F533*8+const_one)</f>
        <v>60000000</v>
      </c>
      <c r="AP533" s="5" t="n">
        <f aca="false">INDEX($AI$445:$AI$572,$B533-$G533*16+const_one)</f>
        <v>30000000</v>
      </c>
      <c r="AQ533" s="5" t="n">
        <f aca="false">INDEX($AJ$445:$AJ$572,$B533-$H533*32+const_one)</f>
        <v>15000000</v>
      </c>
      <c r="AR533" s="5" t="n">
        <f aca="false">INDEX($AK$445:$AK$572,$B533-$I533*64+const_one)</f>
        <v>5000000</v>
      </c>
      <c r="AS533" s="5" t="n">
        <f aca="false">INDEX($AE$445:$AE$572,$B533+(const_one-$C533)*1+const_one)</f>
        <v>124476737.372493</v>
      </c>
      <c r="AT533" s="5" t="n">
        <f aca="false">INDEX($AF$445:$AF$572,$B533+(const_one-$D533)*2+const_one)</f>
        <v>835608618.620151</v>
      </c>
      <c r="AU533" s="5" t="n">
        <f aca="false">INDEX($AG$445:$AG$572,$B533+(const_one-$E533)*4+const_one)</f>
        <v>265149549.030259</v>
      </c>
      <c r="AV533" s="5" t="n">
        <f aca="false">INDEX($AH$445:$AH$572,$B533+(const_one-$F533)*8+const_one)</f>
        <v>384932488.523955</v>
      </c>
      <c r="AW533" s="5" t="n">
        <f aca="false">INDEX($AI$445:$AI$572,$B533+(const_one-$G533)*16+const_one)</f>
        <v>481165610.654944</v>
      </c>
      <c r="AX533" s="5" t="n">
        <f aca="false">INDEX($AJ$445:$AJ$572,$B533+(const_one-$H533)*32+const_one)</f>
        <v>657180389.214343</v>
      </c>
      <c r="AY533" s="5" t="n">
        <f aca="false">INDEX($AK$445:$AK$572,$B533+(const_one-$I533)*64+const_one)</f>
        <v>801942684.424906</v>
      </c>
      <c r="AZ533" s="5" t="n">
        <f aca="false">--($C533=--(AS533&gt;AL533))</f>
        <v>0</v>
      </c>
      <c r="BA533" s="5" t="n">
        <f aca="false">--($D533=--(AT533&gt;AM533))</f>
        <v>0</v>
      </c>
      <c r="BB533" s="5" t="n">
        <f aca="false">--($E533=--(AU533&gt;AN533))</f>
        <v>0</v>
      </c>
      <c r="BC533" s="5" t="n">
        <f aca="false">--($F533=--(AV533&gt;AO533))</f>
        <v>1</v>
      </c>
      <c r="BD533" s="5" t="n">
        <f aca="false">--($G533=--(AW533&gt;AP533))</f>
        <v>1</v>
      </c>
      <c r="BE533" s="5" t="n">
        <f aca="false">--($H533=--(AX533&gt;AQ533))</f>
        <v>0</v>
      </c>
      <c r="BF533" s="5" t="n">
        <f aca="false">--($I533=--(AY533&gt;AR533))</f>
        <v>1</v>
      </c>
      <c r="BG533" s="5" t="n">
        <f aca="false">SUM(AZ533:BF533)</f>
        <v>3</v>
      </c>
      <c r="BH533" s="5" t="n">
        <f aca="false">SUM(AE533:AK533)+AB533+AC533+AD533</f>
        <v>4000000000</v>
      </c>
    </row>
    <row r="534" customFormat="false" ht="15" hidden="true" customHeight="false" outlineLevel="0" collapsed="false">
      <c r="A534" s="5" t="n">
        <f aca="false">exit_value_4_usd</f>
        <v>4000000000</v>
      </c>
      <c r="B534" s="2" t="n">
        <f aca="false">ROW()-ROW($B$445)</f>
        <v>89</v>
      </c>
      <c r="C534" s="2" t="n">
        <f aca="false">MOD(QUOTIENT($B534,1),2)</f>
        <v>1</v>
      </c>
      <c r="D534" s="2" t="n">
        <f aca="false">MOD(QUOTIENT($B534,2),2)</f>
        <v>0</v>
      </c>
      <c r="E534" s="2" t="n">
        <f aca="false">MOD(QUOTIENT($B534,4),2)</f>
        <v>0</v>
      </c>
      <c r="F534" s="2" t="n">
        <f aca="false">MOD(QUOTIENT($B534,8),2)</f>
        <v>1</v>
      </c>
      <c r="G534" s="2" t="n">
        <f aca="false">MOD(QUOTIENT($B534,16),2)</f>
        <v>1</v>
      </c>
      <c r="H534" s="2" t="n">
        <f aca="false">MOD(QUOTIENT($B534,32),2)</f>
        <v>0</v>
      </c>
      <c r="I534" s="2" t="n">
        <f aca="false">MOD(QUOTIENT($B534,64),2)</f>
        <v>1</v>
      </c>
      <c r="J534" s="5" t="n">
        <f aca="false">IF($C534=const_zero,MIN(class_series_f_invested_usd,MAX(const_zero,$A534)),const_zero)</f>
        <v>0</v>
      </c>
      <c r="K534" s="5" t="n">
        <f aca="false">IF($D534=const_zero,MIN(class_series_e_invested_usd,MAX(const_zero,$A534-SUM($J534:$J534))),const_zero)</f>
        <v>300000000</v>
      </c>
      <c r="L534" s="5" t="n">
        <f aca="false">IF($E534=const_zero,MIN(class_series_d_invested_usd,MAX(const_zero,$A534-SUM($J534:$K534))),const_zero)</f>
        <v>100000000</v>
      </c>
      <c r="M534" s="5" t="n">
        <f aca="false">IF($F534=const_zero,MIN(class_series_c_invested_usd,MAX(const_zero,$A534-SUM($J534:$L534))),const_zero)</f>
        <v>0</v>
      </c>
      <c r="N534" s="5" t="n">
        <f aca="false">IF($G534=const_zero,MIN(class_series_b_invested_usd,MAX(const_zero,$A534-SUM($J534:$M534))),const_zero)</f>
        <v>0</v>
      </c>
      <c r="O534" s="5" t="n">
        <f aca="false">IF($H534=const_zero,MIN(class_series_a_invested_usd,MAX(const_zero,$A534-SUM($J534:$N534))),const_zero)</f>
        <v>15000000</v>
      </c>
      <c r="P534" s="5" t="n">
        <f aca="false">IF($I534=const_zero,MIN(class_seed_invested_usd,MAX(const_zero,$A534-SUM($J534:$O534))),const_zero)</f>
        <v>0</v>
      </c>
      <c r="Q534" s="5" t="n">
        <f aca="false">MAX(const_zero,$A534-SUM($J534:$P534))</f>
        <v>3585000000</v>
      </c>
      <c r="R534" s="9" t="n">
        <f aca="false">common_rsa_total+'Pro-Forma'!$B$10+'Pro-Forma'!$B$11+IF($C534=const_one,'Pro-Forma'!$B$5,const_zero)+IF($D534=const_one,'Pro-Forma'!$F$27,const_zero)+IF($E534=const_one,'Pro-Forma'!$F$26,const_zero)+IF($F534=const_one,'Pro-Forma'!$F$25,const_zero)+IF($G534=const_one,'Pro-Forma'!$F$24,const_zero)+IF($H534=const_one,'Pro-Forma'!$F$23,const_zero)+IF($I534=const_one,'Pro-Forma'!$F$22,const_zero)</f>
        <v>20477780.8981917</v>
      </c>
      <c r="S534" s="23" t="b">
        <f aca="false">IF($R534&gt;const_zero,--($Q534&gt;option_strike_usd*$R534),const_zero)</f>
        <v>1</v>
      </c>
      <c r="T534" s="7" t="n">
        <f aca="false">IF($R534&gt;const_zero,IF($S534=const_one,($Q534+option_strike_usd*pre_f_options_issued)/($R534+pre_f_options_issued),$Q534/$R534),const_zero)</f>
        <v>156.129089048905</v>
      </c>
      <c r="U534" s="5" t="n">
        <f aca="false">IF($C534=const_one,'Pro-Forma'!$B$5*$T534,const_zero)</f>
        <v>124476737.372493</v>
      </c>
      <c r="V534" s="5" t="n">
        <f aca="false">IF($D534=const_one,'Pro-Forma'!$F$27*$T534,const_zero)</f>
        <v>0</v>
      </c>
      <c r="W534" s="5" t="n">
        <f aca="false">IF($E534=const_one,'Pro-Forma'!$F$26*$T534,const_zero)</f>
        <v>0</v>
      </c>
      <c r="X534" s="5" t="n">
        <f aca="false">IF($F534=const_one,'Pro-Forma'!$F$25*$T534,const_zero)</f>
        <v>374709813.717372</v>
      </c>
      <c r="Y534" s="5" t="n">
        <f aca="false">IF($G534=const_one,'Pro-Forma'!$F$24*$T534,const_zero)</f>
        <v>468387267.146715</v>
      </c>
      <c r="Z534" s="5" t="n">
        <f aca="false">IF($H534=const_one,'Pro-Forma'!$F$23*$T534,const_zero)</f>
        <v>0</v>
      </c>
      <c r="AA534" s="5" t="n">
        <f aca="false">IF($I534=const_one,'Pro-Forma'!$F$22*$T534,const_zero)</f>
        <v>780645445.244526</v>
      </c>
      <c r="AB534" s="5" t="n">
        <f aca="false">('Pro-Forma'!$B$10+'Pro-Forma'!$B$11)*$T534</f>
        <v>43796212.4564849</v>
      </c>
      <c r="AC534" s="5" t="n">
        <f aca="false">common_rsa_total*$T534</f>
        <v>1405161801.44015</v>
      </c>
      <c r="AD534" s="5" t="n">
        <f aca="false">IF($S534=const_one,pre_f_options_issued*($T534-option_strike_usd),const_zero)</f>
        <v>387822722.622263</v>
      </c>
      <c r="AE534" s="5" t="n">
        <f aca="false">J534+U534</f>
        <v>124476737.372493</v>
      </c>
      <c r="AF534" s="5" t="n">
        <f aca="false">K534+V534</f>
        <v>300000000</v>
      </c>
      <c r="AG534" s="5" t="n">
        <f aca="false">L534+W534</f>
        <v>100000000</v>
      </c>
      <c r="AH534" s="5" t="n">
        <f aca="false">M534+X534</f>
        <v>374709813.717372</v>
      </c>
      <c r="AI534" s="5" t="n">
        <f aca="false">N534+Y534</f>
        <v>468387267.146715</v>
      </c>
      <c r="AJ534" s="5" t="n">
        <f aca="false">O534+Z534</f>
        <v>15000000</v>
      </c>
      <c r="AK534" s="5" t="n">
        <f aca="false">P534+AA534</f>
        <v>780645445.244526</v>
      </c>
      <c r="AL534" s="5" t="n">
        <f aca="false">INDEX($AE$445:$AE$572,$B534-$C534*1+const_one)</f>
        <v>30000000</v>
      </c>
      <c r="AM534" s="5" t="n">
        <f aca="false">INDEX($AF$445:$AF$572,$B534-$D534*2+const_one)</f>
        <v>300000000</v>
      </c>
      <c r="AN534" s="5" t="n">
        <f aca="false">INDEX($AG$445:$AG$572,$B534-$E534*4+const_one)</f>
        <v>100000000</v>
      </c>
      <c r="AO534" s="5" t="n">
        <f aca="false">INDEX($AH$445:$AH$572,$B534-$F534*8+const_one)</f>
        <v>60000000</v>
      </c>
      <c r="AP534" s="5" t="n">
        <f aca="false">INDEX($AI$445:$AI$572,$B534-$G534*16+const_one)</f>
        <v>30000000</v>
      </c>
      <c r="AQ534" s="5" t="n">
        <f aca="false">INDEX($AJ$445:$AJ$572,$B534-$H534*32+const_one)</f>
        <v>15000000</v>
      </c>
      <c r="AR534" s="5" t="n">
        <f aca="false">INDEX($AK$445:$AK$572,$B534-$I534*64+const_one)</f>
        <v>5000000</v>
      </c>
      <c r="AS534" s="5" t="n">
        <f aca="false">INDEX($AE$445:$AE$572,$B534+(const_one-$C534)*1+const_one)</f>
        <v>124476737.372493</v>
      </c>
      <c r="AT534" s="5" t="n">
        <f aca="false">INDEX($AF$445:$AF$572,$B534+(const_one-$D534)*2+const_one)</f>
        <v>819044337.566354</v>
      </c>
      <c r="AU534" s="5" t="n">
        <f aca="false">INDEX($AG$445:$AG$572,$B534+(const_one-$E534)*4+const_one)</f>
        <v>258699670.83097</v>
      </c>
      <c r="AV534" s="5" t="n">
        <f aca="false">INDEX($AH$445:$AH$572,$B534+(const_one-$F534)*8+const_one)</f>
        <v>374709813.717372</v>
      </c>
      <c r="AW534" s="5" t="n">
        <f aca="false">INDEX($AI$445:$AI$572,$B534+(const_one-$G534)*16+const_one)</f>
        <v>468387267.146715</v>
      </c>
      <c r="AX534" s="5" t="n">
        <f aca="false">INDEX($AJ$445:$AJ$572,$B534+(const_one-$H534)*32+const_one)</f>
        <v>643814463.539681</v>
      </c>
      <c r="AY534" s="5" t="n">
        <f aca="false">INDEX($AK$445:$AK$572,$B534+(const_one-$I534)*64+const_one)</f>
        <v>780645445.244526</v>
      </c>
      <c r="AZ534" s="5" t="n">
        <f aca="false">--($C534=--(AS534&gt;AL534))</f>
        <v>1</v>
      </c>
      <c r="BA534" s="5" t="n">
        <f aca="false">--($D534=--(AT534&gt;AM534))</f>
        <v>0</v>
      </c>
      <c r="BB534" s="5" t="n">
        <f aca="false">--($E534=--(AU534&gt;AN534))</f>
        <v>0</v>
      </c>
      <c r="BC534" s="5" t="n">
        <f aca="false">--($F534=--(AV534&gt;AO534))</f>
        <v>1</v>
      </c>
      <c r="BD534" s="5" t="n">
        <f aca="false">--($G534=--(AW534&gt;AP534))</f>
        <v>1</v>
      </c>
      <c r="BE534" s="5" t="n">
        <f aca="false">--($H534=--(AX534&gt;AQ534))</f>
        <v>0</v>
      </c>
      <c r="BF534" s="5" t="n">
        <f aca="false">--($I534=--(AY534&gt;AR534))</f>
        <v>1</v>
      </c>
      <c r="BG534" s="5" t="n">
        <f aca="false">SUM(AZ534:BF534)</f>
        <v>4</v>
      </c>
      <c r="BH534" s="5" t="n">
        <f aca="false">SUM(AE534:AK534)+AB534+AC534+AD534</f>
        <v>4000000000</v>
      </c>
    </row>
    <row r="535" customFormat="false" ht="15" hidden="true" customHeight="false" outlineLevel="0" collapsed="false">
      <c r="A535" s="5" t="n">
        <f aca="false">exit_value_4_usd</f>
        <v>4000000000</v>
      </c>
      <c r="B535" s="2" t="n">
        <f aca="false">ROW()-ROW($B$445)</f>
        <v>90</v>
      </c>
      <c r="C535" s="2" t="n">
        <f aca="false">MOD(QUOTIENT($B535,1),2)</f>
        <v>0</v>
      </c>
      <c r="D535" s="2" t="n">
        <f aca="false">MOD(QUOTIENT($B535,2),2)</f>
        <v>1</v>
      </c>
      <c r="E535" s="2" t="n">
        <f aca="false">MOD(QUOTIENT($B535,4),2)</f>
        <v>0</v>
      </c>
      <c r="F535" s="2" t="n">
        <f aca="false">MOD(QUOTIENT($B535,8),2)</f>
        <v>1</v>
      </c>
      <c r="G535" s="2" t="n">
        <f aca="false">MOD(QUOTIENT($B535,16),2)</f>
        <v>1</v>
      </c>
      <c r="H535" s="2" t="n">
        <f aca="false">MOD(QUOTIENT($B535,32),2)</f>
        <v>0</v>
      </c>
      <c r="I535" s="2" t="n">
        <f aca="false">MOD(QUOTIENT($B535,64),2)</f>
        <v>1</v>
      </c>
      <c r="J535" s="5" t="n">
        <f aca="false">IF($C535=const_zero,MIN(class_series_f_invested_usd,MAX(const_zero,$A535)),const_zero)</f>
        <v>30000000</v>
      </c>
      <c r="K535" s="5" t="n">
        <f aca="false">IF($D535=const_zero,MIN(class_series_e_invested_usd,MAX(const_zero,$A535-SUM($J535:$J535))),const_zero)</f>
        <v>0</v>
      </c>
      <c r="L535" s="5" t="n">
        <f aca="false">IF($E535=const_zero,MIN(class_series_d_invested_usd,MAX(const_zero,$A535-SUM($J535:$K535))),const_zero)</f>
        <v>100000000</v>
      </c>
      <c r="M535" s="5" t="n">
        <f aca="false">IF($F535=const_zero,MIN(class_series_c_invested_usd,MAX(const_zero,$A535-SUM($J535:$L535))),const_zero)</f>
        <v>0</v>
      </c>
      <c r="N535" s="5" t="n">
        <f aca="false">IF($G535=const_zero,MIN(class_series_b_invested_usd,MAX(const_zero,$A535-SUM($J535:$M535))),const_zero)</f>
        <v>0</v>
      </c>
      <c r="O535" s="5" t="n">
        <f aca="false">IF($H535=const_zero,MIN(class_series_a_invested_usd,MAX(const_zero,$A535-SUM($J535:$N535))),const_zero)</f>
        <v>15000000</v>
      </c>
      <c r="P535" s="5" t="n">
        <f aca="false">IF($I535=const_zero,MIN(class_seed_invested_usd,MAX(const_zero,$A535-SUM($J535:$O535))),const_zero)</f>
        <v>0</v>
      </c>
      <c r="Q535" s="5" t="n">
        <f aca="false">MAX(const_zero,$A535-SUM($J535:$P535))</f>
        <v>3855000000</v>
      </c>
      <c r="R535" s="9" t="n">
        <f aca="false">common_rsa_total+'Pro-Forma'!$B$10+'Pro-Forma'!$B$11+IF($C535=const_one,'Pro-Forma'!$B$5,const_zero)+IF($D535=const_one,'Pro-Forma'!$F$27,const_zero)+IF($E535=const_one,'Pro-Forma'!$F$26,const_zero)+IF($F535=const_one,'Pro-Forma'!$F$25,const_zero)+IF($G535=const_one,'Pro-Forma'!$F$24,const_zero)+IF($H535=const_one,'Pro-Forma'!$F$23,const_zero)+IF($I535=const_one,'Pro-Forma'!$F$22,const_zero)</f>
        <v>25813833.1063222</v>
      </c>
      <c r="S535" s="23" t="b">
        <f aca="false">IF($R535&gt;const_zero,--($Q535&gt;option_strike_usd*$R535),const_zero)</f>
        <v>1</v>
      </c>
      <c r="T535" s="7" t="n">
        <f aca="false">IF($R535&gt;const_zero,IF($S535=const_one,($Q535+option_strike_usd*pre_f_options_issued)/($R535+pre_f_options_issued),$Q535/$R535),const_zero)</f>
        <v>136.240825659831</v>
      </c>
      <c r="U535" s="5" t="n">
        <f aca="false">IF($C535=const_one,'Pro-Forma'!$B$5*$T535,const_zero)</f>
        <v>0</v>
      </c>
      <c r="V535" s="5" t="n">
        <f aca="false">IF($D535=const_one,'Pro-Forma'!$F$27*$T535,const_zero)</f>
        <v>835608618.620151</v>
      </c>
      <c r="W535" s="5" t="n">
        <f aca="false">IF($E535=const_one,'Pro-Forma'!$F$26*$T535,const_zero)</f>
        <v>0</v>
      </c>
      <c r="X535" s="5" t="n">
        <f aca="false">IF($F535=const_one,'Pro-Forma'!$F$25*$T535,const_zero)</f>
        <v>326977981.583595</v>
      </c>
      <c r="Y535" s="5" t="n">
        <f aca="false">IF($G535=const_one,'Pro-Forma'!$F$24*$T535,const_zero)</f>
        <v>408722476.979493</v>
      </c>
      <c r="Z535" s="5" t="n">
        <f aca="false">IF($H535=const_one,'Pro-Forma'!$F$23*$T535,const_zero)</f>
        <v>0</v>
      </c>
      <c r="AA535" s="5" t="n">
        <f aca="false">IF($I535=const_one,'Pro-Forma'!$F$22*$T535,const_zero)</f>
        <v>681204128.299155</v>
      </c>
      <c r="AB535" s="5" t="n">
        <f aca="false">('Pro-Forma'!$B$10+'Pro-Forma'!$B$11)*$T535</f>
        <v>38217299.42955</v>
      </c>
      <c r="AC535" s="5" t="n">
        <f aca="false">common_rsa_total*$T535</f>
        <v>1226167430.93848</v>
      </c>
      <c r="AD535" s="5" t="n">
        <f aca="false">IF($S535=const_one,pre_f_options_issued*($T535-option_strike_usd),const_zero)</f>
        <v>338102064.149578</v>
      </c>
      <c r="AE535" s="5" t="n">
        <f aca="false">J535+U535</f>
        <v>30000000</v>
      </c>
      <c r="AF535" s="5" t="n">
        <f aca="false">K535+V535</f>
        <v>835608618.620151</v>
      </c>
      <c r="AG535" s="5" t="n">
        <f aca="false">L535+W535</f>
        <v>100000000</v>
      </c>
      <c r="AH535" s="5" t="n">
        <f aca="false">M535+X535</f>
        <v>326977981.583595</v>
      </c>
      <c r="AI535" s="5" t="n">
        <f aca="false">N535+Y535</f>
        <v>408722476.979493</v>
      </c>
      <c r="AJ535" s="5" t="n">
        <f aca="false">O535+Z535</f>
        <v>15000000</v>
      </c>
      <c r="AK535" s="5" t="n">
        <f aca="false">P535+AA535</f>
        <v>681204128.299155</v>
      </c>
      <c r="AL535" s="5" t="n">
        <f aca="false">INDEX($AE$445:$AE$572,$B535-$C535*1+const_one)</f>
        <v>30000000</v>
      </c>
      <c r="AM535" s="5" t="n">
        <f aca="false">INDEX($AF$445:$AF$572,$B535-$D535*2+const_one)</f>
        <v>300000000</v>
      </c>
      <c r="AN535" s="5" t="n">
        <f aca="false">INDEX($AG$445:$AG$572,$B535-$E535*4+const_one)</f>
        <v>100000000</v>
      </c>
      <c r="AO535" s="5" t="n">
        <f aca="false">INDEX($AH$445:$AH$572,$B535-$F535*8+const_one)</f>
        <v>60000000</v>
      </c>
      <c r="AP535" s="5" t="n">
        <f aca="false">INDEX($AI$445:$AI$572,$B535-$G535*16+const_one)</f>
        <v>30000000</v>
      </c>
      <c r="AQ535" s="5" t="n">
        <f aca="false">INDEX($AJ$445:$AJ$572,$B535-$H535*32+const_one)</f>
        <v>15000000</v>
      </c>
      <c r="AR535" s="5" t="n">
        <f aca="false">INDEX($AK$445:$AK$572,$B535-$I535*64+const_one)</f>
        <v>5000000</v>
      </c>
      <c r="AS535" s="5" t="n">
        <f aca="false">INDEX($AE$445:$AE$572,$B535+(const_one-$C535)*1+const_one)</f>
        <v>106467275.158715</v>
      </c>
      <c r="AT535" s="5" t="n">
        <f aca="false">INDEX($AF$445:$AF$572,$B535+(const_one-$D535)*2+const_one)</f>
        <v>835608618.620151</v>
      </c>
      <c r="AU535" s="5" t="n">
        <f aca="false">INDEX($AG$445:$AG$572,$B535+(const_one-$E535)*4+const_one)</f>
        <v>228336094.688046</v>
      </c>
      <c r="AV535" s="5" t="n">
        <f aca="false">INDEX($AH$445:$AH$572,$B535+(const_one-$F535)*8+const_one)</f>
        <v>326977981.583595</v>
      </c>
      <c r="AW535" s="5" t="n">
        <f aca="false">INDEX($AI$445:$AI$572,$B535+(const_one-$G535)*16+const_one)</f>
        <v>408722476.979493</v>
      </c>
      <c r="AX535" s="5" t="n">
        <f aca="false">INDEX($AJ$445:$AJ$572,$B535+(const_one-$H535)*32+const_one)</f>
        <v>581215014.741892</v>
      </c>
      <c r="AY535" s="5" t="n">
        <f aca="false">INDEX($AK$445:$AK$572,$B535+(const_one-$I535)*64+const_one)</f>
        <v>681204128.299155</v>
      </c>
      <c r="AZ535" s="5" t="n">
        <f aca="false">--($C535=--(AS535&gt;AL535))</f>
        <v>0</v>
      </c>
      <c r="BA535" s="5" t="n">
        <f aca="false">--($D535=--(AT535&gt;AM535))</f>
        <v>1</v>
      </c>
      <c r="BB535" s="5" t="n">
        <f aca="false">--($E535=--(AU535&gt;AN535))</f>
        <v>0</v>
      </c>
      <c r="BC535" s="5" t="n">
        <f aca="false">--($F535=--(AV535&gt;AO535))</f>
        <v>1</v>
      </c>
      <c r="BD535" s="5" t="n">
        <f aca="false">--($G535=--(AW535&gt;AP535))</f>
        <v>1</v>
      </c>
      <c r="BE535" s="5" t="n">
        <f aca="false">--($H535=--(AX535&gt;AQ535))</f>
        <v>0</v>
      </c>
      <c r="BF535" s="5" t="n">
        <f aca="false">--($I535=--(AY535&gt;AR535))</f>
        <v>1</v>
      </c>
      <c r="BG535" s="5" t="n">
        <f aca="false">SUM(AZ535:BF535)</f>
        <v>4</v>
      </c>
      <c r="BH535" s="5" t="n">
        <f aca="false">SUM(AE535:AK535)+AB535+AC535+AD535</f>
        <v>4000000000</v>
      </c>
    </row>
    <row r="536" customFormat="false" ht="15" hidden="true" customHeight="false" outlineLevel="0" collapsed="false">
      <c r="A536" s="5" t="n">
        <f aca="false">exit_value_4_usd</f>
        <v>4000000000</v>
      </c>
      <c r="B536" s="2" t="n">
        <f aca="false">ROW()-ROW($B$445)</f>
        <v>91</v>
      </c>
      <c r="C536" s="2" t="n">
        <f aca="false">MOD(QUOTIENT($B536,1),2)</f>
        <v>1</v>
      </c>
      <c r="D536" s="2" t="n">
        <f aca="false">MOD(QUOTIENT($B536,2),2)</f>
        <v>1</v>
      </c>
      <c r="E536" s="2" t="n">
        <f aca="false">MOD(QUOTIENT($B536,4),2)</f>
        <v>0</v>
      </c>
      <c r="F536" s="2" t="n">
        <f aca="false">MOD(QUOTIENT($B536,8),2)</f>
        <v>1</v>
      </c>
      <c r="G536" s="2" t="n">
        <f aca="false">MOD(QUOTIENT($B536,16),2)</f>
        <v>1</v>
      </c>
      <c r="H536" s="2" t="n">
        <f aca="false">MOD(QUOTIENT($B536,32),2)</f>
        <v>0</v>
      </c>
      <c r="I536" s="2" t="n">
        <f aca="false">MOD(QUOTIENT($B536,64),2)</f>
        <v>1</v>
      </c>
      <c r="J536" s="5" t="n">
        <f aca="false">IF($C536=const_zero,MIN(class_series_f_invested_usd,MAX(const_zero,$A536)),const_zero)</f>
        <v>0</v>
      </c>
      <c r="K536" s="5" t="n">
        <f aca="false">IF($D536=const_zero,MIN(class_series_e_invested_usd,MAX(const_zero,$A536-SUM($J536:$J536))),const_zero)</f>
        <v>0</v>
      </c>
      <c r="L536" s="5" t="n">
        <f aca="false">IF($E536=const_zero,MIN(class_series_d_invested_usd,MAX(const_zero,$A536-SUM($J536:$K536))),const_zero)</f>
        <v>100000000</v>
      </c>
      <c r="M536" s="5" t="n">
        <f aca="false">IF($F536=const_zero,MIN(class_series_c_invested_usd,MAX(const_zero,$A536-SUM($J536:$L536))),const_zero)</f>
        <v>0</v>
      </c>
      <c r="N536" s="5" t="n">
        <f aca="false">IF($G536=const_zero,MIN(class_series_b_invested_usd,MAX(const_zero,$A536-SUM($J536:$M536))),const_zero)</f>
        <v>0</v>
      </c>
      <c r="O536" s="5" t="n">
        <f aca="false">IF($H536=const_zero,MIN(class_series_a_invested_usd,MAX(const_zero,$A536-SUM($J536:$N536))),const_zero)</f>
        <v>15000000</v>
      </c>
      <c r="P536" s="5" t="n">
        <f aca="false">IF($I536=const_zero,MIN(class_seed_invested_usd,MAX(const_zero,$A536-SUM($J536:$O536))),const_zero)</f>
        <v>0</v>
      </c>
      <c r="Q536" s="5" t="n">
        <f aca="false">MAX(const_zero,$A536-SUM($J536:$P536))</f>
        <v>3885000000</v>
      </c>
      <c r="R536" s="9" t="n">
        <f aca="false">common_rsa_total+'Pro-Forma'!$B$10+'Pro-Forma'!$B$11+IF($C536=const_one,'Pro-Forma'!$B$5,const_zero)+IF($D536=const_one,'Pro-Forma'!$F$27,const_zero)+IF($E536=const_one,'Pro-Forma'!$F$26,const_zero)+IF($F536=const_one,'Pro-Forma'!$F$25,const_zero)+IF($G536=const_one,'Pro-Forma'!$F$24,const_zero)+IF($H536=const_one,'Pro-Forma'!$F$23,const_zero)+IF($I536=const_one,'Pro-Forma'!$F$22,const_zero)</f>
        <v>26611101.1755256</v>
      </c>
      <c r="S536" s="23" t="b">
        <f aca="false">IF($R536&gt;const_zero,--($Q536&gt;option_strike_usd*$R536),const_zero)</f>
        <v>1</v>
      </c>
      <c r="T536" s="7" t="n">
        <f aca="false">IF($R536&gt;const_zero,IF($S536=const_one,($Q536+option_strike_usd*pre_f_options_issued)/($R536+pre_f_options_issued),$Q536/$R536),const_zero)</f>
        <v>133.540121912953</v>
      </c>
      <c r="U536" s="5" t="n">
        <f aca="false">IF($C536=const_one,'Pro-Forma'!$B$5*$T536,const_zero)</f>
        <v>106467275.158715</v>
      </c>
      <c r="V536" s="5" t="n">
        <f aca="false">IF($D536=const_one,'Pro-Forma'!$F$27*$T536,const_zero)</f>
        <v>819044337.566354</v>
      </c>
      <c r="W536" s="5" t="n">
        <f aca="false">IF($E536=const_one,'Pro-Forma'!$F$26*$T536,const_zero)</f>
        <v>0</v>
      </c>
      <c r="X536" s="5" t="n">
        <f aca="false">IF($F536=const_one,'Pro-Forma'!$F$25*$T536,const_zero)</f>
        <v>320496292.591088</v>
      </c>
      <c r="Y536" s="5" t="n">
        <f aca="false">IF($G536=const_one,'Pro-Forma'!$F$24*$T536,const_zero)</f>
        <v>400620365.73886</v>
      </c>
      <c r="Z536" s="5" t="n">
        <f aca="false">IF($H536=const_one,'Pro-Forma'!$F$23*$T536,const_zero)</f>
        <v>0</v>
      </c>
      <c r="AA536" s="5" t="n">
        <f aca="false">IF($I536=const_one,'Pro-Forma'!$F$22*$T536,const_zero)</f>
        <v>667700609.564766</v>
      </c>
      <c r="AB536" s="5" t="n">
        <f aca="false">('Pro-Forma'!$B$10+'Pro-Forma'!$B$11)*$T536</f>
        <v>37459717.3812538</v>
      </c>
      <c r="AC536" s="5" t="n">
        <f aca="false">common_rsa_total*$T536</f>
        <v>1201861097.21658</v>
      </c>
      <c r="AD536" s="5" t="n">
        <f aca="false">IF($S536=const_one,pre_f_options_issued*($T536-option_strike_usd),const_zero)</f>
        <v>331350304.782383</v>
      </c>
      <c r="AE536" s="5" t="n">
        <f aca="false">J536+U536</f>
        <v>106467275.158715</v>
      </c>
      <c r="AF536" s="5" t="n">
        <f aca="false">K536+V536</f>
        <v>819044337.566354</v>
      </c>
      <c r="AG536" s="5" t="n">
        <f aca="false">L536+W536</f>
        <v>100000000</v>
      </c>
      <c r="AH536" s="5" t="n">
        <f aca="false">M536+X536</f>
        <v>320496292.591088</v>
      </c>
      <c r="AI536" s="5" t="n">
        <f aca="false">N536+Y536</f>
        <v>400620365.73886</v>
      </c>
      <c r="AJ536" s="5" t="n">
        <f aca="false">O536+Z536</f>
        <v>15000000</v>
      </c>
      <c r="AK536" s="5" t="n">
        <f aca="false">P536+AA536</f>
        <v>667700609.564766</v>
      </c>
      <c r="AL536" s="5" t="n">
        <f aca="false">INDEX($AE$445:$AE$572,$B536-$C536*1+const_one)</f>
        <v>30000000</v>
      </c>
      <c r="AM536" s="5" t="n">
        <f aca="false">INDEX($AF$445:$AF$572,$B536-$D536*2+const_one)</f>
        <v>300000000</v>
      </c>
      <c r="AN536" s="5" t="n">
        <f aca="false">INDEX($AG$445:$AG$572,$B536-$E536*4+const_one)</f>
        <v>100000000</v>
      </c>
      <c r="AO536" s="5" t="n">
        <f aca="false">INDEX($AH$445:$AH$572,$B536-$F536*8+const_one)</f>
        <v>60000000</v>
      </c>
      <c r="AP536" s="5" t="n">
        <f aca="false">INDEX($AI$445:$AI$572,$B536-$G536*16+const_one)</f>
        <v>30000000</v>
      </c>
      <c r="AQ536" s="5" t="n">
        <f aca="false">INDEX($AJ$445:$AJ$572,$B536-$H536*32+const_one)</f>
        <v>15000000</v>
      </c>
      <c r="AR536" s="5" t="n">
        <f aca="false">INDEX($AK$445:$AK$572,$B536-$I536*64+const_one)</f>
        <v>5000000</v>
      </c>
      <c r="AS536" s="5" t="n">
        <f aca="false">INDEX($AE$445:$AE$572,$B536+(const_one-$C536)*1+const_one)</f>
        <v>106467275.158715</v>
      </c>
      <c r="AT536" s="5" t="n">
        <f aca="false">INDEX($AF$445:$AF$572,$B536+(const_one-$D536)*2+const_one)</f>
        <v>819044337.566354</v>
      </c>
      <c r="AU536" s="5" t="n">
        <f aca="false">INDEX($AG$445:$AG$572,$B536+(const_one-$E536)*4+const_one)</f>
        <v>224120287.270494</v>
      </c>
      <c r="AV536" s="5" t="n">
        <f aca="false">INDEX($AH$445:$AH$572,$B536+(const_one-$F536)*8+const_one)</f>
        <v>320496292.591088</v>
      </c>
      <c r="AW536" s="5" t="n">
        <f aca="false">INDEX($AI$445:$AI$572,$B536+(const_one-$G536)*16+const_one)</f>
        <v>400620365.73886</v>
      </c>
      <c r="AX536" s="5" t="n">
        <f aca="false">INDEX($AJ$445:$AJ$572,$B536+(const_one-$H536)*32+const_one)</f>
        <v>572027853.911678</v>
      </c>
      <c r="AY536" s="5" t="n">
        <f aca="false">INDEX($AK$445:$AK$572,$B536+(const_one-$I536)*64+const_one)</f>
        <v>667700609.564766</v>
      </c>
      <c r="AZ536" s="5" t="n">
        <f aca="false">--($C536=--(AS536&gt;AL536))</f>
        <v>1</v>
      </c>
      <c r="BA536" s="5" t="n">
        <f aca="false">--($D536=--(AT536&gt;AM536))</f>
        <v>1</v>
      </c>
      <c r="BB536" s="5" t="n">
        <f aca="false">--($E536=--(AU536&gt;AN536))</f>
        <v>0</v>
      </c>
      <c r="BC536" s="5" t="n">
        <f aca="false">--($F536=--(AV536&gt;AO536))</f>
        <v>1</v>
      </c>
      <c r="BD536" s="5" t="n">
        <f aca="false">--($G536=--(AW536&gt;AP536))</f>
        <v>1</v>
      </c>
      <c r="BE536" s="5" t="n">
        <f aca="false">--($H536=--(AX536&gt;AQ536))</f>
        <v>0</v>
      </c>
      <c r="BF536" s="5" t="n">
        <f aca="false">--($I536=--(AY536&gt;AR536))</f>
        <v>1</v>
      </c>
      <c r="BG536" s="5" t="n">
        <f aca="false">SUM(AZ536:BF536)</f>
        <v>5</v>
      </c>
      <c r="BH536" s="5" t="n">
        <f aca="false">SUM(AE536:AK536)+AB536+AC536+AD536</f>
        <v>4000000000</v>
      </c>
    </row>
    <row r="537" customFormat="false" ht="15" hidden="true" customHeight="false" outlineLevel="0" collapsed="false">
      <c r="A537" s="5" t="n">
        <f aca="false">exit_value_4_usd</f>
        <v>4000000000</v>
      </c>
      <c r="B537" s="2" t="n">
        <f aca="false">ROW()-ROW($B$445)</f>
        <v>92</v>
      </c>
      <c r="C537" s="2" t="n">
        <f aca="false">MOD(QUOTIENT($B537,1),2)</f>
        <v>0</v>
      </c>
      <c r="D537" s="2" t="n">
        <f aca="false">MOD(QUOTIENT($B537,2),2)</f>
        <v>0</v>
      </c>
      <c r="E537" s="2" t="n">
        <f aca="false">MOD(QUOTIENT($B537,4),2)</f>
        <v>1</v>
      </c>
      <c r="F537" s="2" t="n">
        <f aca="false">MOD(QUOTIENT($B537,8),2)</f>
        <v>1</v>
      </c>
      <c r="G537" s="2" t="n">
        <f aca="false">MOD(QUOTIENT($B537,16),2)</f>
        <v>1</v>
      </c>
      <c r="H537" s="2" t="n">
        <f aca="false">MOD(QUOTIENT($B537,32),2)</f>
        <v>0</v>
      </c>
      <c r="I537" s="2" t="n">
        <f aca="false">MOD(QUOTIENT($B537,64),2)</f>
        <v>1</v>
      </c>
      <c r="J537" s="5" t="n">
        <f aca="false">IF($C537=const_zero,MIN(class_series_f_invested_usd,MAX(const_zero,$A537)),const_zero)</f>
        <v>30000000</v>
      </c>
      <c r="K537" s="5" t="n">
        <f aca="false">IF($D537=const_zero,MIN(class_series_e_invested_usd,MAX(const_zero,$A537-SUM($J537:$J537))),const_zero)</f>
        <v>300000000</v>
      </c>
      <c r="L537" s="5" t="n">
        <f aca="false">IF($E537=const_zero,MIN(class_series_d_invested_usd,MAX(const_zero,$A537-SUM($J537:$K537))),const_zero)</f>
        <v>0</v>
      </c>
      <c r="M537" s="5" t="n">
        <f aca="false">IF($F537=const_zero,MIN(class_series_c_invested_usd,MAX(const_zero,$A537-SUM($J537:$L537))),const_zero)</f>
        <v>0</v>
      </c>
      <c r="N537" s="5" t="n">
        <f aca="false">IF($G537=const_zero,MIN(class_series_b_invested_usd,MAX(const_zero,$A537-SUM($J537:$M537))),const_zero)</f>
        <v>0</v>
      </c>
      <c r="O537" s="5" t="n">
        <f aca="false">IF($H537=const_zero,MIN(class_series_a_invested_usd,MAX(const_zero,$A537-SUM($J537:$N537))),const_zero)</f>
        <v>15000000</v>
      </c>
      <c r="P537" s="5" t="n">
        <f aca="false">IF($I537=const_zero,MIN(class_seed_invested_usd,MAX(const_zero,$A537-SUM($J537:$O537))),const_zero)</f>
        <v>0</v>
      </c>
      <c r="Q537" s="5" t="n">
        <f aca="false">MAX(const_zero,$A537-SUM($J537:$P537))</f>
        <v>3655000000</v>
      </c>
      <c r="R537" s="9" t="n">
        <f aca="false">common_rsa_total+'Pro-Forma'!$B$10+'Pro-Forma'!$B$11+IF($C537=const_one,'Pro-Forma'!$B$5,const_zero)+IF($D537=const_one,'Pro-Forma'!$F$27,const_zero)+IF($E537=const_one,'Pro-Forma'!$F$26,const_zero)+IF($F537=const_one,'Pro-Forma'!$F$25,const_zero)+IF($G537=const_one,'Pro-Forma'!$F$24,const_zero)+IF($H537=const_one,'Pro-Forma'!$F$23,const_zero)+IF($I537=const_one,'Pro-Forma'!$F$22,const_zero)</f>
        <v>21414164.1892672</v>
      </c>
      <c r="S537" s="23" t="b">
        <f aca="false">IF($R537&gt;const_zero,--($Q537&gt;option_strike_usd*$R537),const_zero)</f>
        <v>1</v>
      </c>
      <c r="T537" s="7" t="n">
        <f aca="false">IF($R537&gt;const_zero,IF($S537=const_one,($Q537+option_strike_usd*pre_f_options_issued)/($R537+pre_f_options_issued),$Q537/$R537),const_zero)</f>
        <v>152.942832166449</v>
      </c>
      <c r="U537" s="5" t="n">
        <f aca="false">IF($C537=const_one,'Pro-Forma'!$B$5*$T537,const_zero)</f>
        <v>0</v>
      </c>
      <c r="V537" s="5" t="n">
        <f aca="false">IF($D537=const_one,'Pro-Forma'!$F$27*$T537,const_zero)</f>
        <v>0</v>
      </c>
      <c r="W537" s="5" t="n">
        <f aca="false">IF($E537=const_one,'Pro-Forma'!$F$26*$T537,const_zero)</f>
        <v>265149549.030259</v>
      </c>
      <c r="X537" s="5" t="n">
        <f aca="false">IF($F537=const_one,'Pro-Forma'!$F$25*$T537,const_zero)</f>
        <v>367062797.199478</v>
      </c>
      <c r="Y537" s="5" t="n">
        <f aca="false">IF($G537=const_one,'Pro-Forma'!$F$24*$T537,const_zero)</f>
        <v>458828496.499348</v>
      </c>
      <c r="Z537" s="5" t="n">
        <f aca="false">IF($H537=const_one,'Pro-Forma'!$F$23*$T537,const_zero)</f>
        <v>0</v>
      </c>
      <c r="AA537" s="5" t="n">
        <f aca="false">IF($I537=const_one,'Pro-Forma'!$F$22*$T537,const_zero)</f>
        <v>764714160.832246</v>
      </c>
      <c r="AB537" s="5" t="n">
        <f aca="false">('Pro-Forma'!$B$10+'Pro-Forma'!$B$11)*$T537</f>
        <v>42902426.5245035</v>
      </c>
      <c r="AC537" s="5" t="n">
        <f aca="false">common_rsa_total*$T537</f>
        <v>1376485489.49804</v>
      </c>
      <c r="AD537" s="5" t="n">
        <f aca="false">IF($S537=const_one,pre_f_options_issued*($T537-option_strike_usd),const_zero)</f>
        <v>379857080.416123</v>
      </c>
      <c r="AE537" s="5" t="n">
        <f aca="false">J537+U537</f>
        <v>30000000</v>
      </c>
      <c r="AF537" s="5" t="n">
        <f aca="false">K537+V537</f>
        <v>300000000</v>
      </c>
      <c r="AG537" s="5" t="n">
        <f aca="false">L537+W537</f>
        <v>265149549.030259</v>
      </c>
      <c r="AH537" s="5" t="n">
        <f aca="false">M537+X537</f>
        <v>367062797.199478</v>
      </c>
      <c r="AI537" s="5" t="n">
        <f aca="false">N537+Y537</f>
        <v>458828496.499348</v>
      </c>
      <c r="AJ537" s="5" t="n">
        <f aca="false">O537+Z537</f>
        <v>15000000</v>
      </c>
      <c r="AK537" s="5" t="n">
        <f aca="false">P537+AA537</f>
        <v>764714160.832246</v>
      </c>
      <c r="AL537" s="5" t="n">
        <f aca="false">INDEX($AE$445:$AE$572,$B537-$C537*1+const_one)</f>
        <v>30000000</v>
      </c>
      <c r="AM537" s="5" t="n">
        <f aca="false">INDEX($AF$445:$AF$572,$B537-$D537*2+const_one)</f>
        <v>300000000</v>
      </c>
      <c r="AN537" s="5" t="n">
        <f aca="false">INDEX($AG$445:$AG$572,$B537-$E537*4+const_one)</f>
        <v>100000000</v>
      </c>
      <c r="AO537" s="5" t="n">
        <f aca="false">INDEX($AH$445:$AH$572,$B537-$F537*8+const_one)</f>
        <v>60000000</v>
      </c>
      <c r="AP537" s="5" t="n">
        <f aca="false">INDEX($AI$445:$AI$572,$B537-$G537*16+const_one)</f>
        <v>30000000</v>
      </c>
      <c r="AQ537" s="5" t="n">
        <f aca="false">INDEX($AJ$445:$AJ$572,$B537-$H537*32+const_one)</f>
        <v>15000000</v>
      </c>
      <c r="AR537" s="5" t="n">
        <f aca="false">INDEX($AK$445:$AK$572,$B537-$I537*64+const_one)</f>
        <v>5000000</v>
      </c>
      <c r="AS537" s="5" t="n">
        <f aca="false">INDEX($AE$445:$AE$572,$B537+(const_one-$C537)*1+const_one)</f>
        <v>118970279.603259</v>
      </c>
      <c r="AT537" s="5" t="n">
        <f aca="false">INDEX($AF$445:$AF$572,$B537+(const_one-$D537)*2+const_one)</f>
        <v>807808554.640531</v>
      </c>
      <c r="AU537" s="5" t="n">
        <f aca="false">INDEX($AG$445:$AG$572,$B537+(const_one-$E537)*4+const_one)</f>
        <v>265149549.030259</v>
      </c>
      <c r="AV537" s="5" t="n">
        <f aca="false">INDEX($AH$445:$AH$572,$B537+(const_one-$F537)*8+const_one)</f>
        <v>367062797.199478</v>
      </c>
      <c r="AW537" s="5" t="n">
        <f aca="false">INDEX($AI$445:$AI$572,$B537+(const_one-$G537)*16+const_one)</f>
        <v>458828496.499348</v>
      </c>
      <c r="AX537" s="5" t="n">
        <f aca="false">INDEX($AJ$445:$AJ$572,$B537+(const_one-$H537)*32+const_one)</f>
        <v>635069368.763427</v>
      </c>
      <c r="AY537" s="5" t="n">
        <f aca="false">INDEX($AK$445:$AK$572,$B537+(const_one-$I537)*64+const_one)</f>
        <v>764714160.832246</v>
      </c>
      <c r="AZ537" s="5" t="n">
        <f aca="false">--($C537=--(AS537&gt;AL537))</f>
        <v>0</v>
      </c>
      <c r="BA537" s="5" t="n">
        <f aca="false">--($D537=--(AT537&gt;AM537))</f>
        <v>0</v>
      </c>
      <c r="BB537" s="5" t="n">
        <f aca="false">--($E537=--(AU537&gt;AN537))</f>
        <v>1</v>
      </c>
      <c r="BC537" s="5" t="n">
        <f aca="false">--($F537=--(AV537&gt;AO537))</f>
        <v>1</v>
      </c>
      <c r="BD537" s="5" t="n">
        <f aca="false">--($G537=--(AW537&gt;AP537))</f>
        <v>1</v>
      </c>
      <c r="BE537" s="5" t="n">
        <f aca="false">--($H537=--(AX537&gt;AQ537))</f>
        <v>0</v>
      </c>
      <c r="BF537" s="5" t="n">
        <f aca="false">--($I537=--(AY537&gt;AR537))</f>
        <v>1</v>
      </c>
      <c r="BG537" s="5" t="n">
        <f aca="false">SUM(AZ537:BF537)</f>
        <v>4</v>
      </c>
      <c r="BH537" s="5" t="n">
        <f aca="false">SUM(AE537:AK537)+AB537+AC537+AD537</f>
        <v>4000000000</v>
      </c>
    </row>
    <row r="538" customFormat="false" ht="15" hidden="true" customHeight="false" outlineLevel="0" collapsed="false">
      <c r="A538" s="5" t="n">
        <f aca="false">exit_value_4_usd</f>
        <v>4000000000</v>
      </c>
      <c r="B538" s="2" t="n">
        <f aca="false">ROW()-ROW($B$445)</f>
        <v>93</v>
      </c>
      <c r="C538" s="2" t="n">
        <f aca="false">MOD(QUOTIENT($B538,1),2)</f>
        <v>1</v>
      </c>
      <c r="D538" s="2" t="n">
        <f aca="false">MOD(QUOTIENT($B538,2),2)</f>
        <v>0</v>
      </c>
      <c r="E538" s="2" t="n">
        <f aca="false">MOD(QUOTIENT($B538,4),2)</f>
        <v>1</v>
      </c>
      <c r="F538" s="2" t="n">
        <f aca="false">MOD(QUOTIENT($B538,8),2)</f>
        <v>1</v>
      </c>
      <c r="G538" s="2" t="n">
        <f aca="false">MOD(QUOTIENT($B538,16),2)</f>
        <v>1</v>
      </c>
      <c r="H538" s="2" t="n">
        <f aca="false">MOD(QUOTIENT($B538,32),2)</f>
        <v>0</v>
      </c>
      <c r="I538" s="2" t="n">
        <f aca="false">MOD(QUOTIENT($B538,64),2)</f>
        <v>1</v>
      </c>
      <c r="J538" s="5" t="n">
        <f aca="false">IF($C538=const_zero,MIN(class_series_f_invested_usd,MAX(const_zero,$A538)),const_zero)</f>
        <v>0</v>
      </c>
      <c r="K538" s="5" t="n">
        <f aca="false">IF($D538=const_zero,MIN(class_series_e_invested_usd,MAX(const_zero,$A538-SUM($J538:$J538))),const_zero)</f>
        <v>300000000</v>
      </c>
      <c r="L538" s="5" t="n">
        <f aca="false">IF($E538=const_zero,MIN(class_series_d_invested_usd,MAX(const_zero,$A538-SUM($J538:$K538))),const_zero)</f>
        <v>0</v>
      </c>
      <c r="M538" s="5" t="n">
        <f aca="false">IF($F538=const_zero,MIN(class_series_c_invested_usd,MAX(const_zero,$A538-SUM($J538:$L538))),const_zero)</f>
        <v>0</v>
      </c>
      <c r="N538" s="5" t="n">
        <f aca="false">IF($G538=const_zero,MIN(class_series_b_invested_usd,MAX(const_zero,$A538-SUM($J538:$M538))),const_zero)</f>
        <v>0</v>
      </c>
      <c r="O538" s="5" t="n">
        <f aca="false">IF($H538=const_zero,MIN(class_series_a_invested_usd,MAX(const_zero,$A538-SUM($J538:$N538))),const_zero)</f>
        <v>15000000</v>
      </c>
      <c r="P538" s="5" t="n">
        <f aca="false">IF($I538=const_zero,MIN(class_seed_invested_usd,MAX(const_zero,$A538-SUM($J538:$O538))),const_zero)</f>
        <v>0</v>
      </c>
      <c r="Q538" s="5" t="n">
        <f aca="false">MAX(const_zero,$A538-SUM($J538:$P538))</f>
        <v>3685000000</v>
      </c>
      <c r="R538" s="9" t="n">
        <f aca="false">common_rsa_total+'Pro-Forma'!$B$10+'Pro-Forma'!$B$11+IF($C538=const_one,'Pro-Forma'!$B$5,const_zero)+IF($D538=const_one,'Pro-Forma'!$F$27,const_zero)+IF($E538=const_one,'Pro-Forma'!$F$26,const_zero)+IF($F538=const_one,'Pro-Forma'!$F$25,const_zero)+IF($G538=const_one,'Pro-Forma'!$F$24,const_zero)+IF($H538=const_one,'Pro-Forma'!$F$23,const_zero)+IF($I538=const_one,'Pro-Forma'!$F$22,const_zero)</f>
        <v>22211432.2584705</v>
      </c>
      <c r="S538" s="23" t="b">
        <f aca="false">IF($R538&gt;const_zero,--($Q538&gt;option_strike_usd*$R538),const_zero)</f>
        <v>1</v>
      </c>
      <c r="T538" s="7" t="n">
        <f aca="false">IF($R538&gt;const_zero,IF($S538=const_one,($Q538+option_strike_usd*pre_f_options_issued)/($R538+pre_f_options_issued),$Q538/$R538),const_zero)</f>
        <v>149.222431198257</v>
      </c>
      <c r="U538" s="5" t="n">
        <f aca="false">IF($C538=const_one,'Pro-Forma'!$B$5*$T538,const_zero)</f>
        <v>118970279.603259</v>
      </c>
      <c r="V538" s="5" t="n">
        <f aca="false">IF($D538=const_one,'Pro-Forma'!$F$27*$T538,const_zero)</f>
        <v>0</v>
      </c>
      <c r="W538" s="5" t="n">
        <f aca="false">IF($E538=const_one,'Pro-Forma'!$F$26*$T538,const_zero)</f>
        <v>258699670.83097</v>
      </c>
      <c r="X538" s="5" t="n">
        <f aca="false">IF($F538=const_one,'Pro-Forma'!$F$25*$T538,const_zero)</f>
        <v>358133834.875817</v>
      </c>
      <c r="Y538" s="5" t="n">
        <f aca="false">IF($G538=const_one,'Pro-Forma'!$F$24*$T538,const_zero)</f>
        <v>447667293.594771</v>
      </c>
      <c r="Z538" s="5" t="n">
        <f aca="false">IF($H538=const_one,'Pro-Forma'!$F$23*$T538,const_zero)</f>
        <v>0</v>
      </c>
      <c r="AA538" s="5" t="n">
        <f aca="false">IF($I538=const_one,'Pro-Forma'!$F$22*$T538,const_zero)</f>
        <v>746112155.991285</v>
      </c>
      <c r="AB538" s="5" t="n">
        <f aca="false">('Pro-Forma'!$B$10+'Pro-Forma'!$B$11)*$T538</f>
        <v>41858806.3239448</v>
      </c>
      <c r="AC538" s="5" t="n">
        <f aca="false">common_rsa_total*$T538</f>
        <v>1343001880.78431</v>
      </c>
      <c r="AD538" s="5" t="n">
        <f aca="false">IF($S538=const_one,pre_f_options_issued*($T538-option_strike_usd),const_zero)</f>
        <v>370556077.995642</v>
      </c>
      <c r="AE538" s="5" t="n">
        <f aca="false">J538+U538</f>
        <v>118970279.603259</v>
      </c>
      <c r="AF538" s="5" t="n">
        <f aca="false">K538+V538</f>
        <v>300000000</v>
      </c>
      <c r="AG538" s="5" t="n">
        <f aca="false">L538+W538</f>
        <v>258699670.83097</v>
      </c>
      <c r="AH538" s="5" t="n">
        <f aca="false">M538+X538</f>
        <v>358133834.875817</v>
      </c>
      <c r="AI538" s="5" t="n">
        <f aca="false">N538+Y538</f>
        <v>447667293.594771</v>
      </c>
      <c r="AJ538" s="5" t="n">
        <f aca="false">O538+Z538</f>
        <v>15000000</v>
      </c>
      <c r="AK538" s="5" t="n">
        <f aca="false">P538+AA538</f>
        <v>746112155.991285</v>
      </c>
      <c r="AL538" s="5" t="n">
        <f aca="false">INDEX($AE$445:$AE$572,$B538-$C538*1+const_one)</f>
        <v>30000000</v>
      </c>
      <c r="AM538" s="5" t="n">
        <f aca="false">INDEX($AF$445:$AF$572,$B538-$D538*2+const_one)</f>
        <v>300000000</v>
      </c>
      <c r="AN538" s="5" t="n">
        <f aca="false">INDEX($AG$445:$AG$572,$B538-$E538*4+const_one)</f>
        <v>100000000</v>
      </c>
      <c r="AO538" s="5" t="n">
        <f aca="false">INDEX($AH$445:$AH$572,$B538-$F538*8+const_one)</f>
        <v>60000000</v>
      </c>
      <c r="AP538" s="5" t="n">
        <f aca="false">INDEX($AI$445:$AI$572,$B538-$G538*16+const_one)</f>
        <v>30000000</v>
      </c>
      <c r="AQ538" s="5" t="n">
        <f aca="false">INDEX($AJ$445:$AJ$572,$B538-$H538*32+const_one)</f>
        <v>15000000</v>
      </c>
      <c r="AR538" s="5" t="n">
        <f aca="false">INDEX($AK$445:$AK$572,$B538-$I538*64+const_one)</f>
        <v>5000000</v>
      </c>
      <c r="AS538" s="5" t="n">
        <f aca="false">INDEX($AE$445:$AE$572,$B538+(const_one-$C538)*1+const_one)</f>
        <v>118970279.603259</v>
      </c>
      <c r="AT538" s="5" t="n">
        <f aca="false">INDEX($AF$445:$AF$572,$B538+(const_one-$D538)*2+const_one)</f>
        <v>792893850.501143</v>
      </c>
      <c r="AU538" s="5" t="n">
        <f aca="false">INDEX($AG$445:$AG$572,$B538+(const_one-$E538)*4+const_one)</f>
        <v>258699670.83097</v>
      </c>
      <c r="AV538" s="5" t="n">
        <f aca="false">INDEX($AH$445:$AH$572,$B538+(const_one-$F538)*8+const_one)</f>
        <v>358133834.875817</v>
      </c>
      <c r="AW538" s="5" t="n">
        <f aca="false">INDEX($AI$445:$AI$572,$B538+(const_one-$G538)*16+const_one)</f>
        <v>447667293.594771</v>
      </c>
      <c r="AX538" s="5" t="n">
        <f aca="false">INDEX($AJ$445:$AJ$572,$B538+(const_one-$H538)*32+const_one)</f>
        <v>623076660.827155</v>
      </c>
      <c r="AY538" s="5" t="n">
        <f aca="false">INDEX($AK$445:$AK$572,$B538+(const_one-$I538)*64+const_one)</f>
        <v>746112155.991285</v>
      </c>
      <c r="AZ538" s="5" t="n">
        <f aca="false">--($C538=--(AS538&gt;AL538))</f>
        <v>1</v>
      </c>
      <c r="BA538" s="5" t="n">
        <f aca="false">--($D538=--(AT538&gt;AM538))</f>
        <v>0</v>
      </c>
      <c r="BB538" s="5" t="n">
        <f aca="false">--($E538=--(AU538&gt;AN538))</f>
        <v>1</v>
      </c>
      <c r="BC538" s="5" t="n">
        <f aca="false">--($F538=--(AV538&gt;AO538))</f>
        <v>1</v>
      </c>
      <c r="BD538" s="5" t="n">
        <f aca="false">--($G538=--(AW538&gt;AP538))</f>
        <v>1</v>
      </c>
      <c r="BE538" s="5" t="n">
        <f aca="false">--($H538=--(AX538&gt;AQ538))</f>
        <v>0</v>
      </c>
      <c r="BF538" s="5" t="n">
        <f aca="false">--($I538=--(AY538&gt;AR538))</f>
        <v>1</v>
      </c>
      <c r="BG538" s="5" t="n">
        <f aca="false">SUM(AZ538:BF538)</f>
        <v>5</v>
      </c>
      <c r="BH538" s="5" t="n">
        <f aca="false">SUM(AE538:AK538)+AB538+AC538+AD538</f>
        <v>4000000000</v>
      </c>
    </row>
    <row r="539" customFormat="false" ht="15" hidden="true" customHeight="false" outlineLevel="0" collapsed="false">
      <c r="A539" s="5" t="n">
        <f aca="false">exit_value_4_usd</f>
        <v>4000000000</v>
      </c>
      <c r="B539" s="2" t="n">
        <f aca="false">ROW()-ROW($B$445)</f>
        <v>94</v>
      </c>
      <c r="C539" s="2" t="n">
        <f aca="false">MOD(QUOTIENT($B539,1),2)</f>
        <v>0</v>
      </c>
      <c r="D539" s="2" t="n">
        <f aca="false">MOD(QUOTIENT($B539,2),2)</f>
        <v>1</v>
      </c>
      <c r="E539" s="2" t="n">
        <f aca="false">MOD(QUOTIENT($B539,4),2)</f>
        <v>1</v>
      </c>
      <c r="F539" s="2" t="n">
        <f aca="false">MOD(QUOTIENT($B539,8),2)</f>
        <v>1</v>
      </c>
      <c r="G539" s="2" t="n">
        <f aca="false">MOD(QUOTIENT($B539,16),2)</f>
        <v>1</v>
      </c>
      <c r="H539" s="2" t="n">
        <f aca="false">MOD(QUOTIENT($B539,32),2)</f>
        <v>0</v>
      </c>
      <c r="I539" s="2" t="n">
        <f aca="false">MOD(QUOTIENT($B539,64),2)</f>
        <v>1</v>
      </c>
      <c r="J539" s="5" t="n">
        <f aca="false">IF($C539=const_zero,MIN(class_series_f_invested_usd,MAX(const_zero,$A539)),const_zero)</f>
        <v>30000000</v>
      </c>
      <c r="K539" s="5" t="n">
        <f aca="false">IF($D539=const_zero,MIN(class_series_e_invested_usd,MAX(const_zero,$A539-SUM($J539:$J539))),const_zero)</f>
        <v>0</v>
      </c>
      <c r="L539" s="5" t="n">
        <f aca="false">IF($E539=const_zero,MIN(class_series_d_invested_usd,MAX(const_zero,$A539-SUM($J539:$K539))),const_zero)</f>
        <v>0</v>
      </c>
      <c r="M539" s="5" t="n">
        <f aca="false">IF($F539=const_zero,MIN(class_series_c_invested_usd,MAX(const_zero,$A539-SUM($J539:$L539))),const_zero)</f>
        <v>0</v>
      </c>
      <c r="N539" s="5" t="n">
        <f aca="false">IF($G539=const_zero,MIN(class_series_b_invested_usd,MAX(const_zero,$A539-SUM($J539:$M539))),const_zero)</f>
        <v>0</v>
      </c>
      <c r="O539" s="5" t="n">
        <f aca="false">IF($H539=const_zero,MIN(class_series_a_invested_usd,MAX(const_zero,$A539-SUM($J539:$N539))),const_zero)</f>
        <v>15000000</v>
      </c>
      <c r="P539" s="5" t="n">
        <f aca="false">IF($I539=const_zero,MIN(class_seed_invested_usd,MAX(const_zero,$A539-SUM($J539:$O539))),const_zero)</f>
        <v>0</v>
      </c>
      <c r="Q539" s="5" t="n">
        <f aca="false">MAX(const_zero,$A539-SUM($J539:$P539))</f>
        <v>3955000000</v>
      </c>
      <c r="R539" s="9" t="n">
        <f aca="false">common_rsa_total+'Pro-Forma'!$B$10+'Pro-Forma'!$B$11+IF($C539=const_one,'Pro-Forma'!$B$5,const_zero)+IF($D539=const_one,'Pro-Forma'!$F$27,const_zero)+IF($E539=const_one,'Pro-Forma'!$F$26,const_zero)+IF($F539=const_one,'Pro-Forma'!$F$25,const_zero)+IF($G539=const_one,'Pro-Forma'!$F$24,const_zero)+IF($H539=const_one,'Pro-Forma'!$F$23,const_zero)+IF($I539=const_one,'Pro-Forma'!$F$22,const_zero)</f>
        <v>27547484.4666011</v>
      </c>
      <c r="S539" s="23" t="b">
        <f aca="false">IF($R539&gt;const_zero,--($Q539&gt;option_strike_usd*$R539),const_zero)</f>
        <v>1</v>
      </c>
      <c r="T539" s="7" t="n">
        <f aca="false">IF($R539&gt;const_zero,IF($S539=const_one,($Q539+option_strike_usd*pre_f_options_issued)/($R539+pre_f_options_issued),$Q539/$R539),const_zero)</f>
        <v>131.708196884132</v>
      </c>
      <c r="U539" s="5" t="n">
        <f aca="false">IF($C539=const_one,'Pro-Forma'!$B$5*$T539,const_zero)</f>
        <v>0</v>
      </c>
      <c r="V539" s="5" t="n">
        <f aca="false">IF($D539=const_one,'Pro-Forma'!$F$27*$T539,const_zero)</f>
        <v>807808554.640531</v>
      </c>
      <c r="W539" s="5" t="n">
        <f aca="false">IF($E539=const_one,'Pro-Forma'!$F$26*$T539,const_zero)</f>
        <v>228336094.688046</v>
      </c>
      <c r="X539" s="5" t="n">
        <f aca="false">IF($F539=const_one,'Pro-Forma'!$F$25*$T539,const_zero)</f>
        <v>316099672.521918</v>
      </c>
      <c r="Y539" s="5" t="n">
        <f aca="false">IF($G539=const_one,'Pro-Forma'!$F$24*$T539,const_zero)</f>
        <v>395124590.652397</v>
      </c>
      <c r="Z539" s="5" t="n">
        <f aca="false">IF($H539=const_one,'Pro-Forma'!$F$23*$T539,const_zero)</f>
        <v>0</v>
      </c>
      <c r="AA539" s="5" t="n">
        <f aca="false">IF($I539=const_one,'Pro-Forma'!$F$22*$T539,const_zero)</f>
        <v>658540984.420662</v>
      </c>
      <c r="AB539" s="5" t="n">
        <f aca="false">('Pro-Forma'!$B$10+'Pro-Forma'!$B$11)*$T539</f>
        <v>36945838.9089247</v>
      </c>
      <c r="AC539" s="5" t="n">
        <f aca="false">common_rsa_total*$T539</f>
        <v>1185373771.95719</v>
      </c>
      <c r="AD539" s="5" t="n">
        <f aca="false">IF($S539=const_one,pre_f_options_issued*($T539-option_strike_usd),const_zero)</f>
        <v>326770492.210331</v>
      </c>
      <c r="AE539" s="5" t="n">
        <f aca="false">J539+U539</f>
        <v>30000000</v>
      </c>
      <c r="AF539" s="5" t="n">
        <f aca="false">K539+V539</f>
        <v>807808554.640531</v>
      </c>
      <c r="AG539" s="5" t="n">
        <f aca="false">L539+W539</f>
        <v>228336094.688046</v>
      </c>
      <c r="AH539" s="5" t="n">
        <f aca="false">M539+X539</f>
        <v>316099672.521918</v>
      </c>
      <c r="AI539" s="5" t="n">
        <f aca="false">N539+Y539</f>
        <v>395124590.652397</v>
      </c>
      <c r="AJ539" s="5" t="n">
        <f aca="false">O539+Z539</f>
        <v>15000000</v>
      </c>
      <c r="AK539" s="5" t="n">
        <f aca="false">P539+AA539</f>
        <v>658540984.420662</v>
      </c>
      <c r="AL539" s="5" t="n">
        <f aca="false">INDEX($AE$445:$AE$572,$B539-$C539*1+const_one)</f>
        <v>30000000</v>
      </c>
      <c r="AM539" s="5" t="n">
        <f aca="false">INDEX($AF$445:$AF$572,$B539-$D539*2+const_one)</f>
        <v>300000000</v>
      </c>
      <c r="AN539" s="5" t="n">
        <f aca="false">INDEX($AG$445:$AG$572,$B539-$E539*4+const_one)</f>
        <v>100000000</v>
      </c>
      <c r="AO539" s="5" t="n">
        <f aca="false">INDEX($AH$445:$AH$572,$B539-$F539*8+const_one)</f>
        <v>60000000</v>
      </c>
      <c r="AP539" s="5" t="n">
        <f aca="false">INDEX($AI$445:$AI$572,$B539-$G539*16+const_one)</f>
        <v>30000000</v>
      </c>
      <c r="AQ539" s="5" t="n">
        <f aca="false">INDEX($AJ$445:$AJ$572,$B539-$H539*32+const_one)</f>
        <v>15000000</v>
      </c>
      <c r="AR539" s="5" t="n">
        <f aca="false">INDEX($AK$445:$AK$572,$B539-$I539*64+const_one)</f>
        <v>5000000</v>
      </c>
      <c r="AS539" s="5" t="n">
        <f aca="false">INDEX($AE$445:$AE$572,$B539+(const_one-$C539)*1+const_one)</f>
        <v>103067982.868656</v>
      </c>
      <c r="AT539" s="5" t="n">
        <f aca="false">INDEX($AF$445:$AF$572,$B539+(const_one-$D539)*2+const_one)</f>
        <v>807808554.640531</v>
      </c>
      <c r="AU539" s="5" t="n">
        <f aca="false">INDEX($AG$445:$AG$572,$B539+(const_one-$E539)*4+const_one)</f>
        <v>228336094.688046</v>
      </c>
      <c r="AV539" s="5" t="n">
        <f aca="false">INDEX($AH$445:$AH$572,$B539+(const_one-$F539)*8+const_one)</f>
        <v>316099672.521918</v>
      </c>
      <c r="AW539" s="5" t="n">
        <f aca="false">INDEX($AI$445:$AI$572,$B539+(const_one-$G539)*16+const_one)</f>
        <v>395124590.652397</v>
      </c>
      <c r="AX539" s="5" t="n">
        <f aca="false">INDEX($AJ$445:$AJ$572,$B539+(const_one-$H539)*32+const_one)</f>
        <v>566731116.435139</v>
      </c>
      <c r="AY539" s="5" t="n">
        <f aca="false">INDEX($AK$445:$AK$572,$B539+(const_one-$I539)*64+const_one)</f>
        <v>658540984.420662</v>
      </c>
      <c r="AZ539" s="5" t="n">
        <f aca="false">--($C539=--(AS539&gt;AL539))</f>
        <v>0</v>
      </c>
      <c r="BA539" s="5" t="n">
        <f aca="false">--($D539=--(AT539&gt;AM539))</f>
        <v>1</v>
      </c>
      <c r="BB539" s="5" t="n">
        <f aca="false">--($E539=--(AU539&gt;AN539))</f>
        <v>1</v>
      </c>
      <c r="BC539" s="5" t="n">
        <f aca="false">--($F539=--(AV539&gt;AO539))</f>
        <v>1</v>
      </c>
      <c r="BD539" s="5" t="n">
        <f aca="false">--($G539=--(AW539&gt;AP539))</f>
        <v>1</v>
      </c>
      <c r="BE539" s="5" t="n">
        <f aca="false">--($H539=--(AX539&gt;AQ539))</f>
        <v>0</v>
      </c>
      <c r="BF539" s="5" t="n">
        <f aca="false">--($I539=--(AY539&gt;AR539))</f>
        <v>1</v>
      </c>
      <c r="BG539" s="5" t="n">
        <f aca="false">SUM(AZ539:BF539)</f>
        <v>5</v>
      </c>
      <c r="BH539" s="5" t="n">
        <f aca="false">SUM(AE539:AK539)+AB539+AC539+AD539</f>
        <v>4000000000</v>
      </c>
    </row>
    <row r="540" customFormat="false" ht="15" hidden="true" customHeight="false" outlineLevel="0" collapsed="false">
      <c r="A540" s="5" t="n">
        <f aca="false">exit_value_4_usd</f>
        <v>4000000000</v>
      </c>
      <c r="B540" s="2" t="n">
        <f aca="false">ROW()-ROW($B$445)</f>
        <v>95</v>
      </c>
      <c r="C540" s="2" t="n">
        <f aca="false">MOD(QUOTIENT($B540,1),2)</f>
        <v>1</v>
      </c>
      <c r="D540" s="2" t="n">
        <f aca="false">MOD(QUOTIENT($B540,2),2)</f>
        <v>1</v>
      </c>
      <c r="E540" s="2" t="n">
        <f aca="false">MOD(QUOTIENT($B540,4),2)</f>
        <v>1</v>
      </c>
      <c r="F540" s="2" t="n">
        <f aca="false">MOD(QUOTIENT($B540,8),2)</f>
        <v>1</v>
      </c>
      <c r="G540" s="2" t="n">
        <f aca="false">MOD(QUOTIENT($B540,16),2)</f>
        <v>1</v>
      </c>
      <c r="H540" s="2" t="n">
        <f aca="false">MOD(QUOTIENT($B540,32),2)</f>
        <v>0</v>
      </c>
      <c r="I540" s="2" t="n">
        <f aca="false">MOD(QUOTIENT($B540,64),2)</f>
        <v>1</v>
      </c>
      <c r="J540" s="5" t="n">
        <f aca="false">IF($C540=const_zero,MIN(class_series_f_invested_usd,MAX(const_zero,$A540)),const_zero)</f>
        <v>0</v>
      </c>
      <c r="K540" s="5" t="n">
        <f aca="false">IF($D540=const_zero,MIN(class_series_e_invested_usd,MAX(const_zero,$A540-SUM($J540:$J540))),const_zero)</f>
        <v>0</v>
      </c>
      <c r="L540" s="5" t="n">
        <f aca="false">IF($E540=const_zero,MIN(class_series_d_invested_usd,MAX(const_zero,$A540-SUM($J540:$K540))),const_zero)</f>
        <v>0</v>
      </c>
      <c r="M540" s="5" t="n">
        <f aca="false">IF($F540=const_zero,MIN(class_series_c_invested_usd,MAX(const_zero,$A540-SUM($J540:$L540))),const_zero)</f>
        <v>0</v>
      </c>
      <c r="N540" s="5" t="n">
        <f aca="false">IF($G540=const_zero,MIN(class_series_b_invested_usd,MAX(const_zero,$A540-SUM($J540:$M540))),const_zero)</f>
        <v>0</v>
      </c>
      <c r="O540" s="5" t="n">
        <f aca="false">IF($H540=const_zero,MIN(class_series_a_invested_usd,MAX(const_zero,$A540-SUM($J540:$N540))),const_zero)</f>
        <v>15000000</v>
      </c>
      <c r="P540" s="5" t="n">
        <f aca="false">IF($I540=const_zero,MIN(class_seed_invested_usd,MAX(const_zero,$A540-SUM($J540:$O540))),const_zero)</f>
        <v>0</v>
      </c>
      <c r="Q540" s="5" t="n">
        <f aca="false">MAX(const_zero,$A540-SUM($J540:$P540))</f>
        <v>3985000000</v>
      </c>
      <c r="R540" s="9" t="n">
        <f aca="false">common_rsa_total+'Pro-Forma'!$B$10+'Pro-Forma'!$B$11+IF($C540=const_one,'Pro-Forma'!$B$5,const_zero)+IF($D540=const_one,'Pro-Forma'!$F$27,const_zero)+IF($E540=const_one,'Pro-Forma'!$F$26,const_zero)+IF($F540=const_one,'Pro-Forma'!$F$25,const_zero)+IF($G540=const_one,'Pro-Forma'!$F$24,const_zero)+IF($H540=const_one,'Pro-Forma'!$F$23,const_zero)+IF($I540=const_one,'Pro-Forma'!$F$22,const_zero)</f>
        <v>28344752.5358044</v>
      </c>
      <c r="S540" s="23" t="b">
        <f aca="false">IF($R540&gt;const_zero,--($Q540&gt;option_strike_usd*$R540),const_zero)</f>
        <v>1</v>
      </c>
      <c r="T540" s="7" t="n">
        <f aca="false">IF($R540&gt;const_zero,IF($S540=const_one,($Q540+option_strike_usd*pre_f_options_issued)/($R540+pre_f_options_issued),$Q540/$R540),const_zero)</f>
        <v>129.276446467558</v>
      </c>
      <c r="U540" s="5" t="n">
        <f aca="false">IF($C540=const_one,'Pro-Forma'!$B$5*$T540,const_zero)</f>
        <v>103067982.868656</v>
      </c>
      <c r="V540" s="5" t="n">
        <f aca="false">IF($D540=const_one,'Pro-Forma'!$F$27*$T540,const_zero)</f>
        <v>792893850.501143</v>
      </c>
      <c r="W540" s="5" t="n">
        <f aca="false">IF($E540=const_one,'Pro-Forma'!$F$26*$T540,const_zero)</f>
        <v>224120287.270494</v>
      </c>
      <c r="X540" s="5" t="n">
        <f aca="false">IF($F540=const_one,'Pro-Forma'!$F$25*$T540,const_zero)</f>
        <v>310263471.52214</v>
      </c>
      <c r="Y540" s="5" t="n">
        <f aca="false">IF($G540=const_one,'Pro-Forma'!$F$24*$T540,const_zero)</f>
        <v>387829339.402675</v>
      </c>
      <c r="Z540" s="5" t="n">
        <f aca="false">IF($H540=const_one,'Pro-Forma'!$F$23*$T540,const_zero)</f>
        <v>0</v>
      </c>
      <c r="AA540" s="5" t="n">
        <f aca="false">IF($I540=const_one,'Pro-Forma'!$F$22*$T540,const_zero)</f>
        <v>646382232.337792</v>
      </c>
      <c r="AB540" s="5" t="n">
        <f aca="false">('Pro-Forma'!$B$10+'Pro-Forma'!$B$11)*$T540</f>
        <v>36263701.7201779</v>
      </c>
      <c r="AC540" s="5" t="n">
        <f aca="false">common_rsa_total*$T540</f>
        <v>1163488018.20803</v>
      </c>
      <c r="AD540" s="5" t="n">
        <f aca="false">IF($S540=const_one,pre_f_options_issued*($T540-option_strike_usd),const_zero)</f>
        <v>320691116.168896</v>
      </c>
      <c r="AE540" s="5" t="n">
        <f aca="false">J540+U540</f>
        <v>103067982.868656</v>
      </c>
      <c r="AF540" s="5" t="n">
        <f aca="false">K540+V540</f>
        <v>792893850.501143</v>
      </c>
      <c r="AG540" s="5" t="n">
        <f aca="false">L540+W540</f>
        <v>224120287.270494</v>
      </c>
      <c r="AH540" s="5" t="n">
        <f aca="false">M540+X540</f>
        <v>310263471.52214</v>
      </c>
      <c r="AI540" s="5" t="n">
        <f aca="false">N540+Y540</f>
        <v>387829339.402675</v>
      </c>
      <c r="AJ540" s="5" t="n">
        <f aca="false">O540+Z540</f>
        <v>15000000</v>
      </c>
      <c r="AK540" s="5" t="n">
        <f aca="false">P540+AA540</f>
        <v>646382232.337792</v>
      </c>
      <c r="AL540" s="5" t="n">
        <f aca="false">INDEX($AE$445:$AE$572,$B540-$C540*1+const_one)</f>
        <v>30000000</v>
      </c>
      <c r="AM540" s="5" t="n">
        <f aca="false">INDEX($AF$445:$AF$572,$B540-$D540*2+const_one)</f>
        <v>300000000</v>
      </c>
      <c r="AN540" s="5" t="n">
        <f aca="false">INDEX($AG$445:$AG$572,$B540-$E540*4+const_one)</f>
        <v>100000000</v>
      </c>
      <c r="AO540" s="5" t="n">
        <f aca="false">INDEX($AH$445:$AH$572,$B540-$F540*8+const_one)</f>
        <v>60000000</v>
      </c>
      <c r="AP540" s="5" t="n">
        <f aca="false">INDEX($AI$445:$AI$572,$B540-$G540*16+const_one)</f>
        <v>30000000</v>
      </c>
      <c r="AQ540" s="5" t="n">
        <f aca="false">INDEX($AJ$445:$AJ$572,$B540-$H540*32+const_one)</f>
        <v>15000000</v>
      </c>
      <c r="AR540" s="5" t="n">
        <f aca="false">INDEX($AK$445:$AK$572,$B540-$I540*64+const_one)</f>
        <v>5000000</v>
      </c>
      <c r="AS540" s="5" t="n">
        <f aca="false">INDEX($AE$445:$AE$572,$B540+(const_one-$C540)*1+const_one)</f>
        <v>103067982.868656</v>
      </c>
      <c r="AT540" s="5" t="n">
        <f aca="false">INDEX($AF$445:$AF$572,$B540+(const_one-$D540)*2+const_one)</f>
        <v>792893850.501143</v>
      </c>
      <c r="AU540" s="5" t="n">
        <f aca="false">INDEX($AG$445:$AG$572,$B540+(const_one-$E540)*4+const_one)</f>
        <v>224120287.270494</v>
      </c>
      <c r="AV540" s="5" t="n">
        <f aca="false">INDEX($AH$445:$AH$572,$B540+(const_one-$F540)*8+const_one)</f>
        <v>310263471.52214</v>
      </c>
      <c r="AW540" s="5" t="n">
        <f aca="false">INDEX($AI$445:$AI$572,$B540+(const_one-$G540)*16+const_one)</f>
        <v>387829339.402675</v>
      </c>
      <c r="AX540" s="5" t="n">
        <f aca="false">INDEX($AJ$445:$AJ$572,$B540+(const_one-$H540)*32+const_one)</f>
        <v>558310452.276384</v>
      </c>
      <c r="AY540" s="5" t="n">
        <f aca="false">INDEX($AK$445:$AK$572,$B540+(const_one-$I540)*64+const_one)</f>
        <v>646382232.337792</v>
      </c>
      <c r="AZ540" s="5" t="n">
        <f aca="false">--($C540=--(AS540&gt;AL540))</f>
        <v>1</v>
      </c>
      <c r="BA540" s="5" t="n">
        <f aca="false">--($D540=--(AT540&gt;AM540))</f>
        <v>1</v>
      </c>
      <c r="BB540" s="5" t="n">
        <f aca="false">--($E540=--(AU540&gt;AN540))</f>
        <v>1</v>
      </c>
      <c r="BC540" s="5" t="n">
        <f aca="false">--($F540=--(AV540&gt;AO540))</f>
        <v>1</v>
      </c>
      <c r="BD540" s="5" t="n">
        <f aca="false">--($G540=--(AW540&gt;AP540))</f>
        <v>1</v>
      </c>
      <c r="BE540" s="5" t="n">
        <f aca="false">--($H540=--(AX540&gt;AQ540))</f>
        <v>0</v>
      </c>
      <c r="BF540" s="5" t="n">
        <f aca="false">--($I540=--(AY540&gt;AR540))</f>
        <v>1</v>
      </c>
      <c r="BG540" s="5" t="n">
        <f aca="false">SUM(AZ540:BF540)</f>
        <v>6</v>
      </c>
      <c r="BH540" s="5" t="n">
        <f aca="false">SUM(AE540:AK540)+AB540+AC540+AD540</f>
        <v>4000000000</v>
      </c>
    </row>
    <row r="541" customFormat="false" ht="15" hidden="true" customHeight="false" outlineLevel="0" collapsed="false">
      <c r="A541" s="5" t="n">
        <f aca="false">exit_value_4_usd</f>
        <v>4000000000</v>
      </c>
      <c r="B541" s="2" t="n">
        <f aca="false">ROW()-ROW($B$445)</f>
        <v>96</v>
      </c>
      <c r="C541" s="2" t="n">
        <f aca="false">MOD(QUOTIENT($B541,1),2)</f>
        <v>0</v>
      </c>
      <c r="D541" s="2" t="n">
        <f aca="false">MOD(QUOTIENT($B541,2),2)</f>
        <v>0</v>
      </c>
      <c r="E541" s="2" t="n">
        <f aca="false">MOD(QUOTIENT($B541,4),2)</f>
        <v>0</v>
      </c>
      <c r="F541" s="2" t="n">
        <f aca="false">MOD(QUOTIENT($B541,8),2)</f>
        <v>0</v>
      </c>
      <c r="G541" s="2" t="n">
        <f aca="false">MOD(QUOTIENT($B541,16),2)</f>
        <v>0</v>
      </c>
      <c r="H541" s="2" t="n">
        <f aca="false">MOD(QUOTIENT($B541,32),2)</f>
        <v>1</v>
      </c>
      <c r="I541" s="2" t="n">
        <f aca="false">MOD(QUOTIENT($B541,64),2)</f>
        <v>1</v>
      </c>
      <c r="J541" s="5" t="n">
        <f aca="false">IF($C541=const_zero,MIN(class_series_f_invested_usd,MAX(const_zero,$A541)),const_zero)</f>
        <v>30000000</v>
      </c>
      <c r="K541" s="5" t="n">
        <f aca="false">IF($D541=const_zero,MIN(class_series_e_invested_usd,MAX(const_zero,$A541-SUM($J541:$J541))),const_zero)</f>
        <v>300000000</v>
      </c>
      <c r="L541" s="5" t="n">
        <f aca="false">IF($E541=const_zero,MIN(class_series_d_invested_usd,MAX(const_zero,$A541-SUM($J541:$K541))),const_zero)</f>
        <v>100000000</v>
      </c>
      <c r="M541" s="5" t="n">
        <f aca="false">IF($F541=const_zero,MIN(class_series_c_invested_usd,MAX(const_zero,$A541-SUM($J541:$L541))),const_zero)</f>
        <v>60000000</v>
      </c>
      <c r="N541" s="5" t="n">
        <f aca="false">IF($G541=const_zero,MIN(class_series_b_invested_usd,MAX(const_zero,$A541-SUM($J541:$M541))),const_zero)</f>
        <v>30000000</v>
      </c>
      <c r="O541" s="5" t="n">
        <f aca="false">IF($H541=const_zero,MIN(class_series_a_invested_usd,MAX(const_zero,$A541-SUM($J541:$N541))),const_zero)</f>
        <v>0</v>
      </c>
      <c r="P541" s="5" t="n">
        <f aca="false">IF($I541=const_zero,MIN(class_seed_invested_usd,MAX(const_zero,$A541-SUM($J541:$O541))),const_zero)</f>
        <v>0</v>
      </c>
      <c r="Q541" s="5" t="n">
        <f aca="false">MAX(const_zero,$A541-SUM($J541:$P541))</f>
        <v>3480000000</v>
      </c>
      <c r="R541" s="9" t="n">
        <f aca="false">common_rsa_total+'Pro-Forma'!$B$10+'Pro-Forma'!$B$11+IF($C541=const_one,'Pro-Forma'!$B$5,const_zero)+IF($D541=const_one,'Pro-Forma'!$F$27,const_zero)+IF($E541=const_one,'Pro-Forma'!$F$26,const_zero)+IF($F541=const_one,'Pro-Forma'!$F$25,const_zero)+IF($G541=const_one,'Pro-Forma'!$F$24,const_zero)+IF($H541=const_one,'Pro-Forma'!$F$23,const_zero)+IF($I541=const_one,'Pro-Forma'!$F$22,const_zero)</f>
        <v>19280512.8289884</v>
      </c>
      <c r="S541" s="23" t="b">
        <f aca="false">IF($R541&gt;const_zero,--($Q541&gt;option_strike_usd*$R541),const_zero)</f>
        <v>1</v>
      </c>
      <c r="T541" s="7" t="n">
        <f aca="false">IF($R541&gt;const_zero,IF($S541=const_one,($Q541+option_strike_usd*pre_f_options_issued)/($R541+pre_f_options_issued),$Q541/$R541),const_zero)</f>
        <v>159.890633767127</v>
      </c>
      <c r="U541" s="5" t="n">
        <f aca="false">IF($C541=const_one,'Pro-Forma'!$B$5*$T541,const_zero)</f>
        <v>0</v>
      </c>
      <c r="V541" s="5" t="n">
        <f aca="false">IF($D541=const_one,'Pro-Forma'!$F$27*$T541,const_zero)</f>
        <v>0</v>
      </c>
      <c r="W541" s="5" t="n">
        <f aca="false">IF($E541=const_one,'Pro-Forma'!$F$26*$T541,const_zero)</f>
        <v>0</v>
      </c>
      <c r="X541" s="5" t="n">
        <f aca="false">IF($F541=const_one,'Pro-Forma'!$F$25*$T541,const_zero)</f>
        <v>0</v>
      </c>
      <c r="Y541" s="5" t="n">
        <f aca="false">IF($G541=const_one,'Pro-Forma'!$F$24*$T541,const_zero)</f>
        <v>0</v>
      </c>
      <c r="Z541" s="5" t="n">
        <f aca="false">IF($H541=const_one,'Pro-Forma'!$F$23*$T541,const_zero)</f>
        <v>799453168.835637</v>
      </c>
      <c r="AA541" s="5" t="n">
        <f aca="false">IF($I541=const_one,'Pro-Forma'!$F$22*$T541,const_zero)</f>
        <v>799453168.835637</v>
      </c>
      <c r="AB541" s="5" t="n">
        <f aca="false">('Pro-Forma'!$B$10+'Pro-Forma'!$B$11)*$T541</f>
        <v>44851374.0067597</v>
      </c>
      <c r="AC541" s="5" t="n">
        <f aca="false">common_rsa_total*$T541</f>
        <v>1439015703.90415</v>
      </c>
      <c r="AD541" s="5" t="n">
        <f aca="false">IF($S541=const_one,pre_f_options_issued*($T541-option_strike_usd),const_zero)</f>
        <v>397226584.417819</v>
      </c>
      <c r="AE541" s="5" t="n">
        <f aca="false">J541+U541</f>
        <v>30000000</v>
      </c>
      <c r="AF541" s="5" t="n">
        <f aca="false">K541+V541</f>
        <v>300000000</v>
      </c>
      <c r="AG541" s="5" t="n">
        <f aca="false">L541+W541</f>
        <v>100000000</v>
      </c>
      <c r="AH541" s="5" t="n">
        <f aca="false">M541+X541</f>
        <v>60000000</v>
      </c>
      <c r="AI541" s="5" t="n">
        <f aca="false">N541+Y541</f>
        <v>30000000</v>
      </c>
      <c r="AJ541" s="5" t="n">
        <f aca="false">O541+Z541</f>
        <v>799453168.835637</v>
      </c>
      <c r="AK541" s="5" t="n">
        <f aca="false">P541+AA541</f>
        <v>799453168.835637</v>
      </c>
      <c r="AL541" s="5" t="n">
        <f aca="false">INDEX($AE$445:$AE$572,$B541-$C541*1+const_one)</f>
        <v>30000000</v>
      </c>
      <c r="AM541" s="5" t="n">
        <f aca="false">INDEX($AF$445:$AF$572,$B541-$D541*2+const_one)</f>
        <v>300000000</v>
      </c>
      <c r="AN541" s="5" t="n">
        <f aca="false">INDEX($AG$445:$AG$572,$B541-$E541*4+const_one)</f>
        <v>100000000</v>
      </c>
      <c r="AO541" s="5" t="n">
        <f aca="false">INDEX($AH$445:$AH$572,$B541-$F541*8+const_one)</f>
        <v>60000000</v>
      </c>
      <c r="AP541" s="5" t="n">
        <f aca="false">INDEX($AI$445:$AI$572,$B541-$G541*16+const_one)</f>
        <v>30000000</v>
      </c>
      <c r="AQ541" s="5" t="n">
        <f aca="false">INDEX($AJ$445:$AJ$572,$B541-$H541*32+const_one)</f>
        <v>15000000</v>
      </c>
      <c r="AR541" s="5" t="n">
        <f aca="false">INDEX($AK$445:$AK$572,$B541-$I541*64+const_one)</f>
        <v>5000000</v>
      </c>
      <c r="AS541" s="5" t="n">
        <f aca="false">INDEX($AE$445:$AE$572,$B541+(const_one-$C541)*1+const_one)</f>
        <v>124033628.712419</v>
      </c>
      <c r="AT541" s="5" t="n">
        <f aca="false">INDEX($AF$445:$AF$572,$B541+(const_one-$D541)*2+const_one)</f>
        <v>831103484.091583</v>
      </c>
      <c r="AU541" s="5" t="n">
        <f aca="false">INDEX($AG$445:$AG$572,$B541+(const_one-$E541)*4+const_one)</f>
        <v>264130417.233104</v>
      </c>
      <c r="AV541" s="5" t="n">
        <f aca="false">INDEX($AH$445:$AH$572,$B541+(const_one-$F541)*8+const_one)</f>
        <v>351605446.09325</v>
      </c>
      <c r="AW541" s="5" t="n">
        <f aca="false">INDEX($AI$445:$AI$572,$B541+(const_one-$G541)*16+const_one)</f>
        <v>425233330.428625</v>
      </c>
      <c r="AX541" s="5" t="n">
        <f aca="false">INDEX($AJ$445:$AJ$572,$B541+(const_one-$H541)*32+const_one)</f>
        <v>799453168.835637</v>
      </c>
      <c r="AY541" s="5" t="n">
        <f aca="false">INDEX($AK$445:$AK$572,$B541+(const_one-$I541)*64+const_one)</f>
        <v>799453168.835637</v>
      </c>
      <c r="AZ541" s="5" t="n">
        <f aca="false">--($C541=--(AS541&gt;AL541))</f>
        <v>0</v>
      </c>
      <c r="BA541" s="5" t="n">
        <f aca="false">--($D541=--(AT541&gt;AM541))</f>
        <v>0</v>
      </c>
      <c r="BB541" s="5" t="n">
        <f aca="false">--($E541=--(AU541&gt;AN541))</f>
        <v>0</v>
      </c>
      <c r="BC541" s="5" t="n">
        <f aca="false">--($F541=--(AV541&gt;AO541))</f>
        <v>0</v>
      </c>
      <c r="BD541" s="5" t="n">
        <f aca="false">--($G541=--(AW541&gt;AP541))</f>
        <v>0</v>
      </c>
      <c r="BE541" s="5" t="n">
        <f aca="false">--($H541=--(AX541&gt;AQ541))</f>
        <v>1</v>
      </c>
      <c r="BF541" s="5" t="n">
        <f aca="false">--($I541=--(AY541&gt;AR541))</f>
        <v>1</v>
      </c>
      <c r="BG541" s="5" t="n">
        <f aca="false">SUM(AZ541:BF541)</f>
        <v>2</v>
      </c>
      <c r="BH541" s="5" t="n">
        <f aca="false">SUM(AE541:AK541)+AB541+AC541+AD541</f>
        <v>4000000000</v>
      </c>
    </row>
    <row r="542" customFormat="false" ht="15" hidden="true" customHeight="false" outlineLevel="0" collapsed="false">
      <c r="A542" s="5" t="n">
        <f aca="false">exit_value_4_usd</f>
        <v>4000000000</v>
      </c>
      <c r="B542" s="2" t="n">
        <f aca="false">ROW()-ROW($B$445)</f>
        <v>97</v>
      </c>
      <c r="C542" s="2" t="n">
        <f aca="false">MOD(QUOTIENT($B542,1),2)</f>
        <v>1</v>
      </c>
      <c r="D542" s="2" t="n">
        <f aca="false">MOD(QUOTIENT($B542,2),2)</f>
        <v>0</v>
      </c>
      <c r="E542" s="2" t="n">
        <f aca="false">MOD(QUOTIENT($B542,4),2)</f>
        <v>0</v>
      </c>
      <c r="F542" s="2" t="n">
        <f aca="false">MOD(QUOTIENT($B542,8),2)</f>
        <v>0</v>
      </c>
      <c r="G542" s="2" t="n">
        <f aca="false">MOD(QUOTIENT($B542,16),2)</f>
        <v>0</v>
      </c>
      <c r="H542" s="2" t="n">
        <f aca="false">MOD(QUOTIENT($B542,32),2)</f>
        <v>1</v>
      </c>
      <c r="I542" s="2" t="n">
        <f aca="false">MOD(QUOTIENT($B542,64),2)</f>
        <v>1</v>
      </c>
      <c r="J542" s="5" t="n">
        <f aca="false">IF($C542=const_zero,MIN(class_series_f_invested_usd,MAX(const_zero,$A542)),const_zero)</f>
        <v>0</v>
      </c>
      <c r="K542" s="5" t="n">
        <f aca="false">IF($D542=const_zero,MIN(class_series_e_invested_usd,MAX(const_zero,$A542-SUM($J542:$J542))),const_zero)</f>
        <v>300000000</v>
      </c>
      <c r="L542" s="5" t="n">
        <f aca="false">IF($E542=const_zero,MIN(class_series_d_invested_usd,MAX(const_zero,$A542-SUM($J542:$K542))),const_zero)</f>
        <v>100000000</v>
      </c>
      <c r="M542" s="5" t="n">
        <f aca="false">IF($F542=const_zero,MIN(class_series_c_invested_usd,MAX(const_zero,$A542-SUM($J542:$L542))),const_zero)</f>
        <v>60000000</v>
      </c>
      <c r="N542" s="5" t="n">
        <f aca="false">IF($G542=const_zero,MIN(class_series_b_invested_usd,MAX(const_zero,$A542-SUM($J542:$M542))),const_zero)</f>
        <v>30000000</v>
      </c>
      <c r="O542" s="5" t="n">
        <f aca="false">IF($H542=const_zero,MIN(class_series_a_invested_usd,MAX(const_zero,$A542-SUM($J542:$N542))),const_zero)</f>
        <v>0</v>
      </c>
      <c r="P542" s="5" t="n">
        <f aca="false">IF($I542=const_zero,MIN(class_seed_invested_usd,MAX(const_zero,$A542-SUM($J542:$O542))),const_zero)</f>
        <v>0</v>
      </c>
      <c r="Q542" s="5" t="n">
        <f aca="false">MAX(const_zero,$A542-SUM($J542:$P542))</f>
        <v>3510000000</v>
      </c>
      <c r="R542" s="9" t="n">
        <f aca="false">common_rsa_total+'Pro-Forma'!$B$10+'Pro-Forma'!$B$11+IF($C542=const_one,'Pro-Forma'!$B$5,const_zero)+IF($D542=const_one,'Pro-Forma'!$F$27,const_zero)+IF($E542=const_one,'Pro-Forma'!$F$26,const_zero)+IF($F542=const_one,'Pro-Forma'!$F$25,const_zero)+IF($G542=const_one,'Pro-Forma'!$F$24,const_zero)+IF($H542=const_one,'Pro-Forma'!$F$23,const_zero)+IF($I542=const_one,'Pro-Forma'!$F$22,const_zero)</f>
        <v>20077780.8981917</v>
      </c>
      <c r="S542" s="23" t="b">
        <f aca="false">IF($R542&gt;const_zero,--($Q542&gt;option_strike_usd*$R542),const_zero)</f>
        <v>1</v>
      </c>
      <c r="T542" s="7" t="n">
        <f aca="false">IF($R542&gt;const_zero,IF($S542=const_one,($Q542+option_strike_usd*pre_f_options_issued)/($R542+pre_f_options_issued),$Q542/$R542),const_zero)</f>
        <v>155.573305270286</v>
      </c>
      <c r="U542" s="5" t="n">
        <f aca="false">IF($C542=const_one,'Pro-Forma'!$B$5*$T542,const_zero)</f>
        <v>124033628.712419</v>
      </c>
      <c r="V542" s="5" t="n">
        <f aca="false">IF($D542=const_one,'Pro-Forma'!$F$27*$T542,const_zero)</f>
        <v>0</v>
      </c>
      <c r="W542" s="5" t="n">
        <f aca="false">IF($E542=const_one,'Pro-Forma'!$F$26*$T542,const_zero)</f>
        <v>0</v>
      </c>
      <c r="X542" s="5" t="n">
        <f aca="false">IF($F542=const_one,'Pro-Forma'!$F$25*$T542,const_zero)</f>
        <v>0</v>
      </c>
      <c r="Y542" s="5" t="n">
        <f aca="false">IF($G542=const_one,'Pro-Forma'!$F$24*$T542,const_zero)</f>
        <v>0</v>
      </c>
      <c r="Z542" s="5" t="n">
        <f aca="false">IF($H542=const_one,'Pro-Forma'!$F$23*$T542,const_zero)</f>
        <v>777866526.351429</v>
      </c>
      <c r="AA542" s="5" t="n">
        <f aca="false">IF($I542=const_one,'Pro-Forma'!$F$22*$T542,const_zero)</f>
        <v>777866526.351429</v>
      </c>
      <c r="AB542" s="5" t="n">
        <f aca="false">('Pro-Forma'!$B$10+'Pro-Forma'!$B$11)*$T542</f>
        <v>43640307.9764385</v>
      </c>
      <c r="AC542" s="5" t="n">
        <f aca="false">common_rsa_total*$T542</f>
        <v>1400159747.43257</v>
      </c>
      <c r="AD542" s="5" t="n">
        <f aca="false">IF($S542=const_one,pre_f_options_issued*($T542-option_strike_usd),const_zero)</f>
        <v>386433263.175714</v>
      </c>
      <c r="AE542" s="5" t="n">
        <f aca="false">J542+U542</f>
        <v>124033628.712419</v>
      </c>
      <c r="AF542" s="5" t="n">
        <f aca="false">K542+V542</f>
        <v>300000000</v>
      </c>
      <c r="AG542" s="5" t="n">
        <f aca="false">L542+W542</f>
        <v>100000000</v>
      </c>
      <c r="AH542" s="5" t="n">
        <f aca="false">M542+X542</f>
        <v>60000000</v>
      </c>
      <c r="AI542" s="5" t="n">
        <f aca="false">N542+Y542</f>
        <v>30000000</v>
      </c>
      <c r="AJ542" s="5" t="n">
        <f aca="false">O542+Z542</f>
        <v>777866526.351429</v>
      </c>
      <c r="AK542" s="5" t="n">
        <f aca="false">P542+AA542</f>
        <v>777866526.351429</v>
      </c>
      <c r="AL542" s="5" t="n">
        <f aca="false">INDEX($AE$445:$AE$572,$B542-$C542*1+const_one)</f>
        <v>30000000</v>
      </c>
      <c r="AM542" s="5" t="n">
        <f aca="false">INDEX($AF$445:$AF$572,$B542-$D542*2+const_one)</f>
        <v>300000000</v>
      </c>
      <c r="AN542" s="5" t="n">
        <f aca="false">INDEX($AG$445:$AG$572,$B542-$E542*4+const_one)</f>
        <v>100000000</v>
      </c>
      <c r="AO542" s="5" t="n">
        <f aca="false">INDEX($AH$445:$AH$572,$B542-$F542*8+const_one)</f>
        <v>60000000</v>
      </c>
      <c r="AP542" s="5" t="n">
        <f aca="false">INDEX($AI$445:$AI$572,$B542-$G542*16+const_one)</f>
        <v>30000000</v>
      </c>
      <c r="AQ542" s="5" t="n">
        <f aca="false">INDEX($AJ$445:$AJ$572,$B542-$H542*32+const_one)</f>
        <v>15000000</v>
      </c>
      <c r="AR542" s="5" t="n">
        <f aca="false">INDEX($AK$445:$AK$572,$B542-$I542*64+const_one)</f>
        <v>5000000</v>
      </c>
      <c r="AS542" s="5" t="n">
        <f aca="false">INDEX($AE$445:$AE$572,$B542+(const_one-$C542)*1+const_one)</f>
        <v>124033628.712419</v>
      </c>
      <c r="AT542" s="5" t="n">
        <f aca="false">INDEX($AF$445:$AF$572,$B542+(const_one-$D542)*2+const_one)</f>
        <v>814433532.673703</v>
      </c>
      <c r="AU542" s="5" t="n">
        <f aca="false">INDEX($AG$445:$AG$572,$B542+(const_one-$E542)*4+const_one)</f>
        <v>257607839.4898</v>
      </c>
      <c r="AV542" s="5" t="n">
        <f aca="false">INDEX($AH$445:$AH$572,$B542+(const_one-$F542)*8+const_one)</f>
        <v>343265081.671876</v>
      </c>
      <c r="AW542" s="5" t="n">
        <f aca="false">INDEX($AI$445:$AI$572,$B542+(const_one-$G542)*16+const_one)</f>
        <v>415497342.88135</v>
      </c>
      <c r="AX542" s="5" t="n">
        <f aca="false">INDEX($AJ$445:$AJ$572,$B542+(const_one-$H542)*32+const_one)</f>
        <v>777866526.351429</v>
      </c>
      <c r="AY542" s="5" t="n">
        <f aca="false">INDEX($AK$445:$AK$572,$B542+(const_one-$I542)*64+const_one)</f>
        <v>777866526.351429</v>
      </c>
      <c r="AZ542" s="5" t="n">
        <f aca="false">--($C542=--(AS542&gt;AL542))</f>
        <v>1</v>
      </c>
      <c r="BA542" s="5" t="n">
        <f aca="false">--($D542=--(AT542&gt;AM542))</f>
        <v>0</v>
      </c>
      <c r="BB542" s="5" t="n">
        <f aca="false">--($E542=--(AU542&gt;AN542))</f>
        <v>0</v>
      </c>
      <c r="BC542" s="5" t="n">
        <f aca="false">--($F542=--(AV542&gt;AO542))</f>
        <v>0</v>
      </c>
      <c r="BD542" s="5" t="n">
        <f aca="false">--($G542=--(AW542&gt;AP542))</f>
        <v>0</v>
      </c>
      <c r="BE542" s="5" t="n">
        <f aca="false">--($H542=--(AX542&gt;AQ542))</f>
        <v>1</v>
      </c>
      <c r="BF542" s="5" t="n">
        <f aca="false">--($I542=--(AY542&gt;AR542))</f>
        <v>1</v>
      </c>
      <c r="BG542" s="5" t="n">
        <f aca="false">SUM(AZ542:BF542)</f>
        <v>3</v>
      </c>
      <c r="BH542" s="5" t="n">
        <f aca="false">SUM(AE542:AK542)+AB542+AC542+AD542</f>
        <v>4000000000</v>
      </c>
    </row>
    <row r="543" customFormat="false" ht="15" hidden="true" customHeight="false" outlineLevel="0" collapsed="false">
      <c r="A543" s="5" t="n">
        <f aca="false">exit_value_4_usd</f>
        <v>4000000000</v>
      </c>
      <c r="B543" s="2" t="n">
        <f aca="false">ROW()-ROW($B$445)</f>
        <v>98</v>
      </c>
      <c r="C543" s="2" t="n">
        <f aca="false">MOD(QUOTIENT($B543,1),2)</f>
        <v>0</v>
      </c>
      <c r="D543" s="2" t="n">
        <f aca="false">MOD(QUOTIENT($B543,2),2)</f>
        <v>1</v>
      </c>
      <c r="E543" s="2" t="n">
        <f aca="false">MOD(QUOTIENT($B543,4),2)</f>
        <v>0</v>
      </c>
      <c r="F543" s="2" t="n">
        <f aca="false">MOD(QUOTIENT($B543,8),2)</f>
        <v>0</v>
      </c>
      <c r="G543" s="2" t="n">
        <f aca="false">MOD(QUOTIENT($B543,16),2)</f>
        <v>0</v>
      </c>
      <c r="H543" s="2" t="n">
        <f aca="false">MOD(QUOTIENT($B543,32),2)</f>
        <v>1</v>
      </c>
      <c r="I543" s="2" t="n">
        <f aca="false">MOD(QUOTIENT($B543,64),2)</f>
        <v>1</v>
      </c>
      <c r="J543" s="5" t="n">
        <f aca="false">IF($C543=const_zero,MIN(class_series_f_invested_usd,MAX(const_zero,$A543)),const_zero)</f>
        <v>30000000</v>
      </c>
      <c r="K543" s="5" t="n">
        <f aca="false">IF($D543=const_zero,MIN(class_series_e_invested_usd,MAX(const_zero,$A543-SUM($J543:$J543))),const_zero)</f>
        <v>0</v>
      </c>
      <c r="L543" s="5" t="n">
        <f aca="false">IF($E543=const_zero,MIN(class_series_d_invested_usd,MAX(const_zero,$A543-SUM($J543:$K543))),const_zero)</f>
        <v>100000000</v>
      </c>
      <c r="M543" s="5" t="n">
        <f aca="false">IF($F543=const_zero,MIN(class_series_c_invested_usd,MAX(const_zero,$A543-SUM($J543:$L543))),const_zero)</f>
        <v>60000000</v>
      </c>
      <c r="N543" s="5" t="n">
        <f aca="false">IF($G543=const_zero,MIN(class_series_b_invested_usd,MAX(const_zero,$A543-SUM($J543:$M543))),const_zero)</f>
        <v>30000000</v>
      </c>
      <c r="O543" s="5" t="n">
        <f aca="false">IF($H543=const_zero,MIN(class_series_a_invested_usd,MAX(const_zero,$A543-SUM($J543:$N543))),const_zero)</f>
        <v>0</v>
      </c>
      <c r="P543" s="5" t="n">
        <f aca="false">IF($I543=const_zero,MIN(class_seed_invested_usd,MAX(const_zero,$A543-SUM($J543:$O543))),const_zero)</f>
        <v>0</v>
      </c>
      <c r="Q543" s="5" t="n">
        <f aca="false">MAX(const_zero,$A543-SUM($J543:$P543))</f>
        <v>3780000000</v>
      </c>
      <c r="R543" s="9" t="n">
        <f aca="false">common_rsa_total+'Pro-Forma'!$B$10+'Pro-Forma'!$B$11+IF($C543=const_one,'Pro-Forma'!$B$5,const_zero)+IF($D543=const_one,'Pro-Forma'!$F$27,const_zero)+IF($E543=const_one,'Pro-Forma'!$F$26,const_zero)+IF($F543=const_one,'Pro-Forma'!$F$25,const_zero)+IF($G543=const_one,'Pro-Forma'!$F$24,const_zero)+IF($H543=const_one,'Pro-Forma'!$F$23,const_zero)+IF($I543=const_one,'Pro-Forma'!$F$22,const_zero)</f>
        <v>25413833.1063222</v>
      </c>
      <c r="S543" s="23" t="b">
        <f aca="false">IF($R543&gt;const_zero,--($Q543&gt;option_strike_usd*$R543),const_zero)</f>
        <v>1</v>
      </c>
      <c r="T543" s="7" t="n">
        <f aca="false">IF($R543&gt;const_zero,IF($S543=const_one,($Q543+option_strike_usd*pre_f_options_issued)/($R543+pre_f_options_issued),$Q543/$R543),const_zero)</f>
        <v>135.50629129266</v>
      </c>
      <c r="U543" s="5" t="n">
        <f aca="false">IF($C543=const_one,'Pro-Forma'!$B$5*$T543,const_zero)</f>
        <v>0</v>
      </c>
      <c r="V543" s="5" t="n">
        <f aca="false">IF($D543=const_one,'Pro-Forma'!$F$27*$T543,const_zero)</f>
        <v>831103484.091583</v>
      </c>
      <c r="W543" s="5" t="n">
        <f aca="false">IF($E543=const_one,'Pro-Forma'!$F$26*$T543,const_zero)</f>
        <v>0</v>
      </c>
      <c r="X543" s="5" t="n">
        <f aca="false">IF($F543=const_one,'Pro-Forma'!$F$25*$T543,const_zero)</f>
        <v>0</v>
      </c>
      <c r="Y543" s="5" t="n">
        <f aca="false">IF($G543=const_one,'Pro-Forma'!$F$24*$T543,const_zero)</f>
        <v>0</v>
      </c>
      <c r="Z543" s="5" t="n">
        <f aca="false">IF($H543=const_one,'Pro-Forma'!$F$23*$T543,const_zero)</f>
        <v>677531456.463301</v>
      </c>
      <c r="AA543" s="5" t="n">
        <f aca="false">IF($I543=const_one,'Pro-Forma'!$F$22*$T543,const_zero)</f>
        <v>677531456.463301</v>
      </c>
      <c r="AB543" s="5" t="n">
        <f aca="false">('Pro-Forma'!$B$10+'Pro-Forma'!$B$11)*$T543</f>
        <v>38011253.1162257</v>
      </c>
      <c r="AC543" s="5" t="n">
        <f aca="false">common_rsa_total*$T543</f>
        <v>1219556621.63394</v>
      </c>
      <c r="AD543" s="5" t="n">
        <f aca="false">IF($S543=const_one,pre_f_options_issued*($T543-option_strike_usd),const_zero)</f>
        <v>336265728.23165</v>
      </c>
      <c r="AE543" s="5" t="n">
        <f aca="false">J543+U543</f>
        <v>30000000</v>
      </c>
      <c r="AF543" s="5" t="n">
        <f aca="false">K543+V543</f>
        <v>831103484.091583</v>
      </c>
      <c r="AG543" s="5" t="n">
        <f aca="false">L543+W543</f>
        <v>100000000</v>
      </c>
      <c r="AH543" s="5" t="n">
        <f aca="false">M543+X543</f>
        <v>60000000</v>
      </c>
      <c r="AI543" s="5" t="n">
        <f aca="false">N543+Y543</f>
        <v>30000000</v>
      </c>
      <c r="AJ543" s="5" t="n">
        <f aca="false">O543+Z543</f>
        <v>677531456.463301</v>
      </c>
      <c r="AK543" s="5" t="n">
        <f aca="false">P543+AA543</f>
        <v>677531456.463301</v>
      </c>
      <c r="AL543" s="5" t="n">
        <f aca="false">INDEX($AE$445:$AE$572,$B543-$C543*1+const_one)</f>
        <v>30000000</v>
      </c>
      <c r="AM543" s="5" t="n">
        <f aca="false">INDEX($AF$445:$AF$572,$B543-$D543*2+const_one)</f>
        <v>300000000</v>
      </c>
      <c r="AN543" s="5" t="n">
        <f aca="false">INDEX($AG$445:$AG$572,$B543-$E543*4+const_one)</f>
        <v>100000000</v>
      </c>
      <c r="AO543" s="5" t="n">
        <f aca="false">INDEX($AH$445:$AH$572,$B543-$F543*8+const_one)</f>
        <v>60000000</v>
      </c>
      <c r="AP543" s="5" t="n">
        <f aca="false">INDEX($AI$445:$AI$572,$B543-$G543*16+const_one)</f>
        <v>30000000</v>
      </c>
      <c r="AQ543" s="5" t="n">
        <f aca="false">INDEX($AJ$445:$AJ$572,$B543-$H543*32+const_one)</f>
        <v>15000000</v>
      </c>
      <c r="AR543" s="5" t="n">
        <f aca="false">INDEX($AK$445:$AK$572,$B543-$I543*64+const_one)</f>
        <v>5000000</v>
      </c>
      <c r="AS543" s="5" t="n">
        <f aca="false">INDEX($AE$445:$AE$572,$B543+(const_one-$C543)*1+const_one)</f>
        <v>105867918.309894</v>
      </c>
      <c r="AT543" s="5" t="n">
        <f aca="false">INDEX($AF$445:$AF$572,$B543+(const_one-$D543)*2+const_one)</f>
        <v>831103484.091583</v>
      </c>
      <c r="AU543" s="5" t="n">
        <f aca="false">INDEX($AG$445:$AG$572,$B543+(const_one-$E543)*4+const_one)</f>
        <v>227031113.343363</v>
      </c>
      <c r="AV543" s="5" t="n">
        <f aca="false">INDEX($AH$445:$AH$572,$B543+(const_one-$F543)*8+const_one)</f>
        <v>304217548.722885</v>
      </c>
      <c r="AW543" s="5" t="n">
        <f aca="false">INDEX($AI$445:$AI$572,$B543+(const_one-$G543)*16+const_one)</f>
        <v>369980000.883841</v>
      </c>
      <c r="AX543" s="5" t="n">
        <f aca="false">INDEX($AJ$445:$AJ$572,$B543+(const_one-$H543)*32+const_one)</f>
        <v>677531456.463301</v>
      </c>
      <c r="AY543" s="5" t="n">
        <f aca="false">INDEX($AK$445:$AK$572,$B543+(const_one-$I543)*64+const_one)</f>
        <v>677531456.463301</v>
      </c>
      <c r="AZ543" s="5" t="n">
        <f aca="false">--($C543=--(AS543&gt;AL543))</f>
        <v>0</v>
      </c>
      <c r="BA543" s="5" t="n">
        <f aca="false">--($D543=--(AT543&gt;AM543))</f>
        <v>1</v>
      </c>
      <c r="BB543" s="5" t="n">
        <f aca="false">--($E543=--(AU543&gt;AN543))</f>
        <v>0</v>
      </c>
      <c r="BC543" s="5" t="n">
        <f aca="false">--($F543=--(AV543&gt;AO543))</f>
        <v>0</v>
      </c>
      <c r="BD543" s="5" t="n">
        <f aca="false">--($G543=--(AW543&gt;AP543))</f>
        <v>0</v>
      </c>
      <c r="BE543" s="5" t="n">
        <f aca="false">--($H543=--(AX543&gt;AQ543))</f>
        <v>1</v>
      </c>
      <c r="BF543" s="5" t="n">
        <f aca="false">--($I543=--(AY543&gt;AR543))</f>
        <v>1</v>
      </c>
      <c r="BG543" s="5" t="n">
        <f aca="false">SUM(AZ543:BF543)</f>
        <v>3</v>
      </c>
      <c r="BH543" s="5" t="n">
        <f aca="false">SUM(AE543:AK543)+AB543+AC543+AD543</f>
        <v>4000000000</v>
      </c>
    </row>
    <row r="544" customFormat="false" ht="15" hidden="true" customHeight="false" outlineLevel="0" collapsed="false">
      <c r="A544" s="5" t="n">
        <f aca="false">exit_value_4_usd</f>
        <v>4000000000</v>
      </c>
      <c r="B544" s="2" t="n">
        <f aca="false">ROW()-ROW($B$445)</f>
        <v>99</v>
      </c>
      <c r="C544" s="2" t="n">
        <f aca="false">MOD(QUOTIENT($B544,1),2)</f>
        <v>1</v>
      </c>
      <c r="D544" s="2" t="n">
        <f aca="false">MOD(QUOTIENT($B544,2),2)</f>
        <v>1</v>
      </c>
      <c r="E544" s="2" t="n">
        <f aca="false">MOD(QUOTIENT($B544,4),2)</f>
        <v>0</v>
      </c>
      <c r="F544" s="2" t="n">
        <f aca="false">MOD(QUOTIENT($B544,8),2)</f>
        <v>0</v>
      </c>
      <c r="G544" s="2" t="n">
        <f aca="false">MOD(QUOTIENT($B544,16),2)</f>
        <v>0</v>
      </c>
      <c r="H544" s="2" t="n">
        <f aca="false">MOD(QUOTIENT($B544,32),2)</f>
        <v>1</v>
      </c>
      <c r="I544" s="2" t="n">
        <f aca="false">MOD(QUOTIENT($B544,64),2)</f>
        <v>1</v>
      </c>
      <c r="J544" s="5" t="n">
        <f aca="false">IF($C544=const_zero,MIN(class_series_f_invested_usd,MAX(const_zero,$A544)),const_zero)</f>
        <v>0</v>
      </c>
      <c r="K544" s="5" t="n">
        <f aca="false">IF($D544=const_zero,MIN(class_series_e_invested_usd,MAX(const_zero,$A544-SUM($J544:$J544))),const_zero)</f>
        <v>0</v>
      </c>
      <c r="L544" s="5" t="n">
        <f aca="false">IF($E544=const_zero,MIN(class_series_d_invested_usd,MAX(const_zero,$A544-SUM($J544:$K544))),const_zero)</f>
        <v>100000000</v>
      </c>
      <c r="M544" s="5" t="n">
        <f aca="false">IF($F544=const_zero,MIN(class_series_c_invested_usd,MAX(const_zero,$A544-SUM($J544:$L544))),const_zero)</f>
        <v>60000000</v>
      </c>
      <c r="N544" s="5" t="n">
        <f aca="false">IF($G544=const_zero,MIN(class_series_b_invested_usd,MAX(const_zero,$A544-SUM($J544:$M544))),const_zero)</f>
        <v>30000000</v>
      </c>
      <c r="O544" s="5" t="n">
        <f aca="false">IF($H544=const_zero,MIN(class_series_a_invested_usd,MAX(const_zero,$A544-SUM($J544:$N544))),const_zero)</f>
        <v>0</v>
      </c>
      <c r="P544" s="5" t="n">
        <f aca="false">IF($I544=const_zero,MIN(class_seed_invested_usd,MAX(const_zero,$A544-SUM($J544:$O544))),const_zero)</f>
        <v>0</v>
      </c>
      <c r="Q544" s="5" t="n">
        <f aca="false">MAX(const_zero,$A544-SUM($J544:$P544))</f>
        <v>3810000000</v>
      </c>
      <c r="R544" s="9" t="n">
        <f aca="false">common_rsa_total+'Pro-Forma'!$B$10+'Pro-Forma'!$B$11+IF($C544=const_one,'Pro-Forma'!$B$5,const_zero)+IF($D544=const_one,'Pro-Forma'!$F$27,const_zero)+IF($E544=const_one,'Pro-Forma'!$F$26,const_zero)+IF($F544=const_one,'Pro-Forma'!$F$25,const_zero)+IF($G544=const_one,'Pro-Forma'!$F$24,const_zero)+IF($H544=const_one,'Pro-Forma'!$F$23,const_zero)+IF($I544=const_one,'Pro-Forma'!$F$22,const_zero)</f>
        <v>26211101.1755256</v>
      </c>
      <c r="S544" s="23" t="b">
        <f aca="false">IF($R544&gt;const_zero,--($Q544&gt;option_strike_usd*$R544),const_zero)</f>
        <v>1</v>
      </c>
      <c r="T544" s="7" t="n">
        <f aca="false">IF($R544&gt;const_zero,IF($S544=const_one,($Q544+option_strike_usd*pre_f_options_issued)/($R544+pre_f_options_issued),$Q544/$R544),const_zero)</f>
        <v>132.788358645398</v>
      </c>
      <c r="U544" s="5" t="n">
        <f aca="false">IF($C544=const_one,'Pro-Forma'!$B$5*$T544,const_zero)</f>
        <v>105867918.309894</v>
      </c>
      <c r="V544" s="5" t="n">
        <f aca="false">IF($D544=const_one,'Pro-Forma'!$F$27*$T544,const_zero)</f>
        <v>814433532.673703</v>
      </c>
      <c r="W544" s="5" t="n">
        <f aca="false">IF($E544=const_one,'Pro-Forma'!$F$26*$T544,const_zero)</f>
        <v>0</v>
      </c>
      <c r="X544" s="5" t="n">
        <f aca="false">IF($F544=const_one,'Pro-Forma'!$F$25*$T544,const_zero)</f>
        <v>0</v>
      </c>
      <c r="Y544" s="5" t="n">
        <f aca="false">IF($G544=const_one,'Pro-Forma'!$F$24*$T544,const_zero)</f>
        <v>0</v>
      </c>
      <c r="Z544" s="5" t="n">
        <f aca="false">IF($H544=const_one,'Pro-Forma'!$F$23*$T544,const_zero)</f>
        <v>663941793.226991</v>
      </c>
      <c r="AA544" s="5" t="n">
        <f aca="false">IF($I544=const_one,'Pro-Forma'!$F$22*$T544,const_zero)</f>
        <v>663941793.226991</v>
      </c>
      <c r="AB544" s="5" t="n">
        <f aca="false">('Pro-Forma'!$B$10+'Pro-Forma'!$B$11)*$T544</f>
        <v>37248838.1403424</v>
      </c>
      <c r="AC544" s="5" t="n">
        <f aca="false">common_rsa_total*$T544</f>
        <v>1195095227.80858</v>
      </c>
      <c r="AD544" s="5" t="n">
        <f aca="false">IF($S544=const_one,pre_f_options_issued*($T544-option_strike_usd),const_zero)</f>
        <v>329470896.613495</v>
      </c>
      <c r="AE544" s="5" t="n">
        <f aca="false">J544+U544</f>
        <v>105867918.309894</v>
      </c>
      <c r="AF544" s="5" t="n">
        <f aca="false">K544+V544</f>
        <v>814433532.673703</v>
      </c>
      <c r="AG544" s="5" t="n">
        <f aca="false">L544+W544</f>
        <v>100000000</v>
      </c>
      <c r="AH544" s="5" t="n">
        <f aca="false">M544+X544</f>
        <v>60000000</v>
      </c>
      <c r="AI544" s="5" t="n">
        <f aca="false">N544+Y544</f>
        <v>30000000</v>
      </c>
      <c r="AJ544" s="5" t="n">
        <f aca="false">O544+Z544</f>
        <v>663941793.226991</v>
      </c>
      <c r="AK544" s="5" t="n">
        <f aca="false">P544+AA544</f>
        <v>663941793.226991</v>
      </c>
      <c r="AL544" s="5" t="n">
        <f aca="false">INDEX($AE$445:$AE$572,$B544-$C544*1+const_one)</f>
        <v>30000000</v>
      </c>
      <c r="AM544" s="5" t="n">
        <f aca="false">INDEX($AF$445:$AF$572,$B544-$D544*2+const_one)</f>
        <v>300000000</v>
      </c>
      <c r="AN544" s="5" t="n">
        <f aca="false">INDEX($AG$445:$AG$572,$B544-$E544*4+const_one)</f>
        <v>100000000</v>
      </c>
      <c r="AO544" s="5" t="n">
        <f aca="false">INDEX($AH$445:$AH$572,$B544-$F544*8+const_one)</f>
        <v>60000000</v>
      </c>
      <c r="AP544" s="5" t="n">
        <f aca="false">INDEX($AI$445:$AI$572,$B544-$G544*16+const_one)</f>
        <v>30000000</v>
      </c>
      <c r="AQ544" s="5" t="n">
        <f aca="false">INDEX($AJ$445:$AJ$572,$B544-$H544*32+const_one)</f>
        <v>15000000</v>
      </c>
      <c r="AR544" s="5" t="n">
        <f aca="false">INDEX($AK$445:$AK$572,$B544-$I544*64+const_one)</f>
        <v>5000000</v>
      </c>
      <c r="AS544" s="5" t="n">
        <f aca="false">INDEX($AE$445:$AE$572,$B544+(const_one-$C544)*1+const_one)</f>
        <v>105867918.309894</v>
      </c>
      <c r="AT544" s="5" t="n">
        <f aca="false">INDEX($AF$445:$AF$572,$B544+(const_one-$D544)*2+const_one)</f>
        <v>814433532.673703</v>
      </c>
      <c r="AU544" s="5" t="n">
        <f aca="false">INDEX($AG$445:$AG$572,$B544+(const_one-$E544)*4+const_one)</f>
        <v>222794090.348209</v>
      </c>
      <c r="AV544" s="5" t="n">
        <f aca="false">INDEX($AH$445:$AH$572,$B544+(const_one-$F544)*8+const_one)</f>
        <v>298735809.689417</v>
      </c>
      <c r="AW544" s="5" t="n">
        <f aca="false">INDEX($AI$445:$AI$572,$B544+(const_one-$G544)*16+const_one)</f>
        <v>363516231.624806</v>
      </c>
      <c r="AX544" s="5" t="n">
        <f aca="false">INDEX($AJ$445:$AJ$572,$B544+(const_one-$H544)*32+const_one)</f>
        <v>663941793.226991</v>
      </c>
      <c r="AY544" s="5" t="n">
        <f aca="false">INDEX($AK$445:$AK$572,$B544+(const_one-$I544)*64+const_one)</f>
        <v>663941793.226991</v>
      </c>
      <c r="AZ544" s="5" t="n">
        <f aca="false">--($C544=--(AS544&gt;AL544))</f>
        <v>1</v>
      </c>
      <c r="BA544" s="5" t="n">
        <f aca="false">--($D544=--(AT544&gt;AM544))</f>
        <v>1</v>
      </c>
      <c r="BB544" s="5" t="n">
        <f aca="false">--($E544=--(AU544&gt;AN544))</f>
        <v>0</v>
      </c>
      <c r="BC544" s="5" t="n">
        <f aca="false">--($F544=--(AV544&gt;AO544))</f>
        <v>0</v>
      </c>
      <c r="BD544" s="5" t="n">
        <f aca="false">--($G544=--(AW544&gt;AP544))</f>
        <v>0</v>
      </c>
      <c r="BE544" s="5" t="n">
        <f aca="false">--($H544=--(AX544&gt;AQ544))</f>
        <v>1</v>
      </c>
      <c r="BF544" s="5" t="n">
        <f aca="false">--($I544=--(AY544&gt;AR544))</f>
        <v>1</v>
      </c>
      <c r="BG544" s="5" t="n">
        <f aca="false">SUM(AZ544:BF544)</f>
        <v>4</v>
      </c>
      <c r="BH544" s="5" t="n">
        <f aca="false">SUM(AE544:AK544)+AB544+AC544+AD544</f>
        <v>4000000000</v>
      </c>
    </row>
    <row r="545" customFormat="false" ht="15" hidden="true" customHeight="false" outlineLevel="0" collapsed="false">
      <c r="A545" s="5" t="n">
        <f aca="false">exit_value_4_usd</f>
        <v>4000000000</v>
      </c>
      <c r="B545" s="2" t="n">
        <f aca="false">ROW()-ROW($B$445)</f>
        <v>100</v>
      </c>
      <c r="C545" s="2" t="n">
        <f aca="false">MOD(QUOTIENT($B545,1),2)</f>
        <v>0</v>
      </c>
      <c r="D545" s="2" t="n">
        <f aca="false">MOD(QUOTIENT($B545,2),2)</f>
        <v>0</v>
      </c>
      <c r="E545" s="2" t="n">
        <f aca="false">MOD(QUOTIENT($B545,4),2)</f>
        <v>1</v>
      </c>
      <c r="F545" s="2" t="n">
        <f aca="false">MOD(QUOTIENT($B545,8),2)</f>
        <v>0</v>
      </c>
      <c r="G545" s="2" t="n">
        <f aca="false">MOD(QUOTIENT($B545,16),2)</f>
        <v>0</v>
      </c>
      <c r="H545" s="2" t="n">
        <f aca="false">MOD(QUOTIENT($B545,32),2)</f>
        <v>1</v>
      </c>
      <c r="I545" s="2" t="n">
        <f aca="false">MOD(QUOTIENT($B545,64),2)</f>
        <v>1</v>
      </c>
      <c r="J545" s="5" t="n">
        <f aca="false">IF($C545=const_zero,MIN(class_series_f_invested_usd,MAX(const_zero,$A545)),const_zero)</f>
        <v>30000000</v>
      </c>
      <c r="K545" s="5" t="n">
        <f aca="false">IF($D545=const_zero,MIN(class_series_e_invested_usd,MAX(const_zero,$A545-SUM($J545:$J545))),const_zero)</f>
        <v>300000000</v>
      </c>
      <c r="L545" s="5" t="n">
        <f aca="false">IF($E545=const_zero,MIN(class_series_d_invested_usd,MAX(const_zero,$A545-SUM($J545:$K545))),const_zero)</f>
        <v>0</v>
      </c>
      <c r="M545" s="5" t="n">
        <f aca="false">IF($F545=const_zero,MIN(class_series_c_invested_usd,MAX(const_zero,$A545-SUM($J545:$L545))),const_zero)</f>
        <v>60000000</v>
      </c>
      <c r="N545" s="5" t="n">
        <f aca="false">IF($G545=const_zero,MIN(class_series_b_invested_usd,MAX(const_zero,$A545-SUM($J545:$M545))),const_zero)</f>
        <v>30000000</v>
      </c>
      <c r="O545" s="5" t="n">
        <f aca="false">IF($H545=const_zero,MIN(class_series_a_invested_usd,MAX(const_zero,$A545-SUM($J545:$N545))),const_zero)</f>
        <v>0</v>
      </c>
      <c r="P545" s="5" t="n">
        <f aca="false">IF($I545=const_zero,MIN(class_seed_invested_usd,MAX(const_zero,$A545-SUM($J545:$O545))),const_zero)</f>
        <v>0</v>
      </c>
      <c r="Q545" s="5" t="n">
        <f aca="false">MAX(const_zero,$A545-SUM($J545:$P545))</f>
        <v>3580000000</v>
      </c>
      <c r="R545" s="9" t="n">
        <f aca="false">common_rsa_total+'Pro-Forma'!$B$10+'Pro-Forma'!$B$11+IF($C545=const_one,'Pro-Forma'!$B$5,const_zero)+IF($D545=const_one,'Pro-Forma'!$F$27,const_zero)+IF($E545=const_one,'Pro-Forma'!$F$26,const_zero)+IF($F545=const_one,'Pro-Forma'!$F$25,const_zero)+IF($G545=const_one,'Pro-Forma'!$F$24,const_zero)+IF($H545=const_one,'Pro-Forma'!$F$23,const_zero)+IF($I545=const_one,'Pro-Forma'!$F$22,const_zero)</f>
        <v>21014164.1892672</v>
      </c>
      <c r="S545" s="23" t="b">
        <f aca="false">IF($R545&gt;const_zero,--($Q545&gt;option_strike_usd*$R545),const_zero)</f>
        <v>1</v>
      </c>
      <c r="T545" s="7" t="n">
        <f aca="false">IF($R545&gt;const_zero,IF($S545=const_one,($Q545+option_strike_usd*pre_f_options_issued)/($R545+pre_f_options_issued),$Q545/$R545),const_zero)</f>
        <v>152.354979371761</v>
      </c>
      <c r="U545" s="5" t="n">
        <f aca="false">IF($C545=const_one,'Pro-Forma'!$B$5*$T545,const_zero)</f>
        <v>0</v>
      </c>
      <c r="V545" s="5" t="n">
        <f aca="false">IF($D545=const_one,'Pro-Forma'!$F$27*$T545,const_zero)</f>
        <v>0</v>
      </c>
      <c r="W545" s="5" t="n">
        <f aca="false">IF($E545=const_one,'Pro-Forma'!$F$26*$T545,const_zero)</f>
        <v>264130417.233104</v>
      </c>
      <c r="X545" s="5" t="n">
        <f aca="false">IF($F545=const_one,'Pro-Forma'!$F$25*$T545,const_zero)</f>
        <v>0</v>
      </c>
      <c r="Y545" s="5" t="n">
        <f aca="false">IF($G545=const_one,'Pro-Forma'!$F$24*$T545,const_zero)</f>
        <v>0</v>
      </c>
      <c r="Z545" s="5" t="n">
        <f aca="false">IF($H545=const_one,'Pro-Forma'!$F$23*$T545,const_zero)</f>
        <v>761774896.858805</v>
      </c>
      <c r="AA545" s="5" t="n">
        <f aca="false">IF($I545=const_one,'Pro-Forma'!$F$22*$T545,const_zero)</f>
        <v>761774896.858805</v>
      </c>
      <c r="AB545" s="5" t="n">
        <f aca="false">('Pro-Forma'!$B$10+'Pro-Forma'!$B$11)*$T545</f>
        <v>42737526.2740368</v>
      </c>
      <c r="AC545" s="5" t="n">
        <f aca="false">common_rsa_total*$T545</f>
        <v>1371194814.34585</v>
      </c>
      <c r="AD545" s="5" t="n">
        <f aca="false">IF($S545=const_one,pre_f_options_issued*($T545-option_strike_usd),const_zero)</f>
        <v>378387448.429402</v>
      </c>
      <c r="AE545" s="5" t="n">
        <f aca="false">J545+U545</f>
        <v>30000000</v>
      </c>
      <c r="AF545" s="5" t="n">
        <f aca="false">K545+V545</f>
        <v>300000000</v>
      </c>
      <c r="AG545" s="5" t="n">
        <f aca="false">L545+W545</f>
        <v>264130417.233104</v>
      </c>
      <c r="AH545" s="5" t="n">
        <f aca="false">M545+X545</f>
        <v>60000000</v>
      </c>
      <c r="AI545" s="5" t="n">
        <f aca="false">N545+Y545</f>
        <v>30000000</v>
      </c>
      <c r="AJ545" s="5" t="n">
        <f aca="false">O545+Z545</f>
        <v>761774896.858805</v>
      </c>
      <c r="AK545" s="5" t="n">
        <f aca="false">P545+AA545</f>
        <v>761774896.858805</v>
      </c>
      <c r="AL545" s="5" t="n">
        <f aca="false">INDEX($AE$445:$AE$572,$B545-$C545*1+const_one)</f>
        <v>30000000</v>
      </c>
      <c r="AM545" s="5" t="n">
        <f aca="false">INDEX($AF$445:$AF$572,$B545-$D545*2+const_one)</f>
        <v>300000000</v>
      </c>
      <c r="AN545" s="5" t="n">
        <f aca="false">INDEX($AG$445:$AG$572,$B545-$E545*4+const_one)</f>
        <v>100000000</v>
      </c>
      <c r="AO545" s="5" t="n">
        <f aca="false">INDEX($AH$445:$AH$572,$B545-$F545*8+const_one)</f>
        <v>60000000</v>
      </c>
      <c r="AP545" s="5" t="n">
        <f aca="false">INDEX($AI$445:$AI$572,$B545-$G545*16+const_one)</f>
        <v>30000000</v>
      </c>
      <c r="AQ545" s="5" t="n">
        <f aca="false">INDEX($AJ$445:$AJ$572,$B545-$H545*32+const_one)</f>
        <v>15000000</v>
      </c>
      <c r="AR545" s="5" t="n">
        <f aca="false">INDEX($AK$445:$AK$572,$B545-$I545*64+const_one)</f>
        <v>5000000</v>
      </c>
      <c r="AS545" s="5" t="n">
        <f aca="false">INDEX($AE$445:$AE$572,$B545+(const_one-$C545)*1+const_one)</f>
        <v>118468170.421901</v>
      </c>
      <c r="AT545" s="5" t="n">
        <f aca="false">INDEX($AF$445:$AF$572,$B545+(const_one-$D545)*2+const_one)</f>
        <v>803191785.244867</v>
      </c>
      <c r="AU545" s="5" t="n">
        <f aca="false">INDEX($AG$445:$AG$572,$B545+(const_one-$E545)*4+const_one)</f>
        <v>264130417.233104</v>
      </c>
      <c r="AV545" s="5" t="n">
        <f aca="false">INDEX($AH$445:$AH$572,$B545+(const_one-$F545)*8+const_one)</f>
        <v>337344470.620459</v>
      </c>
      <c r="AW545" s="5" t="n">
        <f aca="false">INDEX($AI$445:$AI$572,$B545+(const_one-$G545)*16+const_one)</f>
        <v>408743791.531131</v>
      </c>
      <c r="AX545" s="5" t="n">
        <f aca="false">INDEX($AJ$445:$AJ$572,$B545+(const_one-$H545)*32+const_one)</f>
        <v>761774896.858805</v>
      </c>
      <c r="AY545" s="5" t="n">
        <f aca="false">INDEX($AK$445:$AK$572,$B545+(const_one-$I545)*64+const_one)</f>
        <v>761774896.858805</v>
      </c>
      <c r="AZ545" s="5" t="n">
        <f aca="false">--($C545=--(AS545&gt;AL545))</f>
        <v>0</v>
      </c>
      <c r="BA545" s="5" t="n">
        <f aca="false">--($D545=--(AT545&gt;AM545))</f>
        <v>0</v>
      </c>
      <c r="BB545" s="5" t="n">
        <f aca="false">--($E545=--(AU545&gt;AN545))</f>
        <v>1</v>
      </c>
      <c r="BC545" s="5" t="n">
        <f aca="false">--($F545=--(AV545&gt;AO545))</f>
        <v>0</v>
      </c>
      <c r="BD545" s="5" t="n">
        <f aca="false">--($G545=--(AW545&gt;AP545))</f>
        <v>0</v>
      </c>
      <c r="BE545" s="5" t="n">
        <f aca="false">--($H545=--(AX545&gt;AQ545))</f>
        <v>1</v>
      </c>
      <c r="BF545" s="5" t="n">
        <f aca="false">--($I545=--(AY545&gt;AR545))</f>
        <v>1</v>
      </c>
      <c r="BG545" s="5" t="n">
        <f aca="false">SUM(AZ545:BF545)</f>
        <v>3</v>
      </c>
      <c r="BH545" s="5" t="n">
        <f aca="false">SUM(AE545:AK545)+AB545+AC545+AD545</f>
        <v>4000000000</v>
      </c>
    </row>
    <row r="546" customFormat="false" ht="15" hidden="true" customHeight="false" outlineLevel="0" collapsed="false">
      <c r="A546" s="5" t="n">
        <f aca="false">exit_value_4_usd</f>
        <v>4000000000</v>
      </c>
      <c r="B546" s="2" t="n">
        <f aca="false">ROW()-ROW($B$445)</f>
        <v>101</v>
      </c>
      <c r="C546" s="2" t="n">
        <f aca="false">MOD(QUOTIENT($B546,1),2)</f>
        <v>1</v>
      </c>
      <c r="D546" s="2" t="n">
        <f aca="false">MOD(QUOTIENT($B546,2),2)</f>
        <v>0</v>
      </c>
      <c r="E546" s="2" t="n">
        <f aca="false">MOD(QUOTIENT($B546,4),2)</f>
        <v>1</v>
      </c>
      <c r="F546" s="2" t="n">
        <f aca="false">MOD(QUOTIENT($B546,8),2)</f>
        <v>0</v>
      </c>
      <c r="G546" s="2" t="n">
        <f aca="false">MOD(QUOTIENT($B546,16),2)</f>
        <v>0</v>
      </c>
      <c r="H546" s="2" t="n">
        <f aca="false">MOD(QUOTIENT($B546,32),2)</f>
        <v>1</v>
      </c>
      <c r="I546" s="2" t="n">
        <f aca="false">MOD(QUOTIENT($B546,64),2)</f>
        <v>1</v>
      </c>
      <c r="J546" s="5" t="n">
        <f aca="false">IF($C546=const_zero,MIN(class_series_f_invested_usd,MAX(const_zero,$A546)),const_zero)</f>
        <v>0</v>
      </c>
      <c r="K546" s="5" t="n">
        <f aca="false">IF($D546=const_zero,MIN(class_series_e_invested_usd,MAX(const_zero,$A546-SUM($J546:$J546))),const_zero)</f>
        <v>300000000</v>
      </c>
      <c r="L546" s="5" t="n">
        <f aca="false">IF($E546=const_zero,MIN(class_series_d_invested_usd,MAX(const_zero,$A546-SUM($J546:$K546))),const_zero)</f>
        <v>0</v>
      </c>
      <c r="M546" s="5" t="n">
        <f aca="false">IF($F546=const_zero,MIN(class_series_c_invested_usd,MAX(const_zero,$A546-SUM($J546:$L546))),const_zero)</f>
        <v>60000000</v>
      </c>
      <c r="N546" s="5" t="n">
        <f aca="false">IF($G546=const_zero,MIN(class_series_b_invested_usd,MAX(const_zero,$A546-SUM($J546:$M546))),const_zero)</f>
        <v>30000000</v>
      </c>
      <c r="O546" s="5" t="n">
        <f aca="false">IF($H546=const_zero,MIN(class_series_a_invested_usd,MAX(const_zero,$A546-SUM($J546:$N546))),const_zero)</f>
        <v>0</v>
      </c>
      <c r="P546" s="5" t="n">
        <f aca="false">IF($I546=const_zero,MIN(class_seed_invested_usd,MAX(const_zero,$A546-SUM($J546:$O546))),const_zero)</f>
        <v>0</v>
      </c>
      <c r="Q546" s="5" t="n">
        <f aca="false">MAX(const_zero,$A546-SUM($J546:$P546))</f>
        <v>3610000000</v>
      </c>
      <c r="R546" s="9" t="n">
        <f aca="false">common_rsa_total+'Pro-Forma'!$B$10+'Pro-Forma'!$B$11+IF($C546=const_one,'Pro-Forma'!$B$5,const_zero)+IF($D546=const_one,'Pro-Forma'!$F$27,const_zero)+IF($E546=const_one,'Pro-Forma'!$F$26,const_zero)+IF($F546=const_one,'Pro-Forma'!$F$25,const_zero)+IF($G546=const_one,'Pro-Forma'!$F$24,const_zero)+IF($H546=const_one,'Pro-Forma'!$F$23,const_zero)+IF($I546=const_one,'Pro-Forma'!$F$22,const_zero)</f>
        <v>21811432.2584705</v>
      </c>
      <c r="S546" s="23" t="b">
        <f aca="false">IF($R546&gt;const_zero,--($Q546&gt;option_strike_usd*$R546),const_zero)</f>
        <v>1</v>
      </c>
      <c r="T546" s="7" t="n">
        <f aca="false">IF($R546&gt;const_zero,IF($S546=const_one,($Q546+option_strike_usd*pre_f_options_issued)/($R546+pre_f_options_issued),$Q546/$R546),const_zero)</f>
        <v>148.592644052937</v>
      </c>
      <c r="U546" s="5" t="n">
        <f aca="false">IF($C546=const_one,'Pro-Forma'!$B$5*$T546,const_zero)</f>
        <v>118468170.421901</v>
      </c>
      <c r="V546" s="5" t="n">
        <f aca="false">IF($D546=const_one,'Pro-Forma'!$F$27*$T546,const_zero)</f>
        <v>0</v>
      </c>
      <c r="W546" s="5" t="n">
        <f aca="false">IF($E546=const_one,'Pro-Forma'!$F$26*$T546,const_zero)</f>
        <v>257607839.4898</v>
      </c>
      <c r="X546" s="5" t="n">
        <f aca="false">IF($F546=const_one,'Pro-Forma'!$F$25*$T546,const_zero)</f>
        <v>0</v>
      </c>
      <c r="Y546" s="5" t="n">
        <f aca="false">IF($G546=const_one,'Pro-Forma'!$F$24*$T546,const_zero)</f>
        <v>0</v>
      </c>
      <c r="Z546" s="5" t="n">
        <f aca="false">IF($H546=const_one,'Pro-Forma'!$F$23*$T546,const_zero)</f>
        <v>742963220.264686</v>
      </c>
      <c r="AA546" s="5" t="n">
        <f aca="false">IF($I546=const_one,'Pro-Forma'!$F$22*$T546,const_zero)</f>
        <v>742963220.264686</v>
      </c>
      <c r="AB546" s="5" t="n">
        <f aca="false">('Pro-Forma'!$B$10+'Pro-Forma'!$B$11)*$T546</f>
        <v>41682142.9501507</v>
      </c>
      <c r="AC546" s="5" t="n">
        <f aca="false">common_rsa_total*$T546</f>
        <v>1337333796.47643</v>
      </c>
      <c r="AD546" s="5" t="n">
        <f aca="false">IF($S546=const_one,pre_f_options_issued*($T546-option_strike_usd),const_zero)</f>
        <v>368981610.132343</v>
      </c>
      <c r="AE546" s="5" t="n">
        <f aca="false">J546+U546</f>
        <v>118468170.421901</v>
      </c>
      <c r="AF546" s="5" t="n">
        <f aca="false">K546+V546</f>
        <v>300000000</v>
      </c>
      <c r="AG546" s="5" t="n">
        <f aca="false">L546+W546</f>
        <v>257607839.4898</v>
      </c>
      <c r="AH546" s="5" t="n">
        <f aca="false">M546+X546</f>
        <v>60000000</v>
      </c>
      <c r="AI546" s="5" t="n">
        <f aca="false">N546+Y546</f>
        <v>30000000</v>
      </c>
      <c r="AJ546" s="5" t="n">
        <f aca="false">O546+Z546</f>
        <v>742963220.264686</v>
      </c>
      <c r="AK546" s="5" t="n">
        <f aca="false">P546+AA546</f>
        <v>742963220.264686</v>
      </c>
      <c r="AL546" s="5" t="n">
        <f aca="false">INDEX($AE$445:$AE$572,$B546-$C546*1+const_one)</f>
        <v>30000000</v>
      </c>
      <c r="AM546" s="5" t="n">
        <f aca="false">INDEX($AF$445:$AF$572,$B546-$D546*2+const_one)</f>
        <v>300000000</v>
      </c>
      <c r="AN546" s="5" t="n">
        <f aca="false">INDEX($AG$445:$AG$572,$B546-$E546*4+const_one)</f>
        <v>100000000</v>
      </c>
      <c r="AO546" s="5" t="n">
        <f aca="false">INDEX($AH$445:$AH$572,$B546-$F546*8+const_one)</f>
        <v>60000000</v>
      </c>
      <c r="AP546" s="5" t="n">
        <f aca="false">INDEX($AI$445:$AI$572,$B546-$G546*16+const_one)</f>
        <v>30000000</v>
      </c>
      <c r="AQ546" s="5" t="n">
        <f aca="false">INDEX($AJ$445:$AJ$572,$B546-$H546*32+const_one)</f>
        <v>15000000</v>
      </c>
      <c r="AR546" s="5" t="n">
        <f aca="false">INDEX($AK$445:$AK$572,$B546-$I546*64+const_one)</f>
        <v>5000000</v>
      </c>
      <c r="AS546" s="5" t="n">
        <f aca="false">INDEX($AE$445:$AE$572,$B546+(const_one-$C546)*1+const_one)</f>
        <v>118468170.421901</v>
      </c>
      <c r="AT546" s="5" t="n">
        <f aca="false">INDEX($AF$445:$AF$572,$B546+(const_one-$D546)*2+const_one)</f>
        <v>788202024.531081</v>
      </c>
      <c r="AU546" s="5" t="n">
        <f aca="false">INDEX($AG$445:$AG$572,$B546+(const_one-$E546)*4+const_one)</f>
        <v>257607839.4898</v>
      </c>
      <c r="AV546" s="5" t="n">
        <f aca="false">INDEX($AH$445:$AH$572,$B546+(const_one-$F546)*8+const_one)</f>
        <v>329971074.359181</v>
      </c>
      <c r="AW546" s="5" t="n">
        <f aca="false">INDEX($AI$445:$AI$572,$B546+(const_one-$G546)*16+const_one)</f>
        <v>400107174.775167</v>
      </c>
      <c r="AX546" s="5" t="n">
        <f aca="false">INDEX($AJ$445:$AJ$572,$B546+(const_one-$H546)*32+const_one)</f>
        <v>742963220.264686</v>
      </c>
      <c r="AY546" s="5" t="n">
        <f aca="false">INDEX($AK$445:$AK$572,$B546+(const_one-$I546)*64+const_one)</f>
        <v>742963220.264686</v>
      </c>
      <c r="AZ546" s="5" t="n">
        <f aca="false">--($C546=--(AS546&gt;AL546))</f>
        <v>1</v>
      </c>
      <c r="BA546" s="5" t="n">
        <f aca="false">--($D546=--(AT546&gt;AM546))</f>
        <v>0</v>
      </c>
      <c r="BB546" s="5" t="n">
        <f aca="false">--($E546=--(AU546&gt;AN546))</f>
        <v>1</v>
      </c>
      <c r="BC546" s="5" t="n">
        <f aca="false">--($F546=--(AV546&gt;AO546))</f>
        <v>0</v>
      </c>
      <c r="BD546" s="5" t="n">
        <f aca="false">--($G546=--(AW546&gt;AP546))</f>
        <v>0</v>
      </c>
      <c r="BE546" s="5" t="n">
        <f aca="false">--($H546=--(AX546&gt;AQ546))</f>
        <v>1</v>
      </c>
      <c r="BF546" s="5" t="n">
        <f aca="false">--($I546=--(AY546&gt;AR546))</f>
        <v>1</v>
      </c>
      <c r="BG546" s="5" t="n">
        <f aca="false">SUM(AZ546:BF546)</f>
        <v>4</v>
      </c>
      <c r="BH546" s="5" t="n">
        <f aca="false">SUM(AE546:AK546)+AB546+AC546+AD546</f>
        <v>4000000000</v>
      </c>
    </row>
    <row r="547" customFormat="false" ht="15" hidden="true" customHeight="false" outlineLevel="0" collapsed="false">
      <c r="A547" s="5" t="n">
        <f aca="false">exit_value_4_usd</f>
        <v>4000000000</v>
      </c>
      <c r="B547" s="2" t="n">
        <f aca="false">ROW()-ROW($B$445)</f>
        <v>102</v>
      </c>
      <c r="C547" s="2" t="n">
        <f aca="false">MOD(QUOTIENT($B547,1),2)</f>
        <v>0</v>
      </c>
      <c r="D547" s="2" t="n">
        <f aca="false">MOD(QUOTIENT($B547,2),2)</f>
        <v>1</v>
      </c>
      <c r="E547" s="2" t="n">
        <f aca="false">MOD(QUOTIENT($B547,4),2)</f>
        <v>1</v>
      </c>
      <c r="F547" s="2" t="n">
        <f aca="false">MOD(QUOTIENT($B547,8),2)</f>
        <v>0</v>
      </c>
      <c r="G547" s="2" t="n">
        <f aca="false">MOD(QUOTIENT($B547,16),2)</f>
        <v>0</v>
      </c>
      <c r="H547" s="2" t="n">
        <f aca="false">MOD(QUOTIENT($B547,32),2)</f>
        <v>1</v>
      </c>
      <c r="I547" s="2" t="n">
        <f aca="false">MOD(QUOTIENT($B547,64),2)</f>
        <v>1</v>
      </c>
      <c r="J547" s="5" t="n">
        <f aca="false">IF($C547=const_zero,MIN(class_series_f_invested_usd,MAX(const_zero,$A547)),const_zero)</f>
        <v>30000000</v>
      </c>
      <c r="K547" s="5" t="n">
        <f aca="false">IF($D547=const_zero,MIN(class_series_e_invested_usd,MAX(const_zero,$A547-SUM($J547:$J547))),const_zero)</f>
        <v>0</v>
      </c>
      <c r="L547" s="5" t="n">
        <f aca="false">IF($E547=const_zero,MIN(class_series_d_invested_usd,MAX(const_zero,$A547-SUM($J547:$K547))),const_zero)</f>
        <v>0</v>
      </c>
      <c r="M547" s="5" t="n">
        <f aca="false">IF($F547=const_zero,MIN(class_series_c_invested_usd,MAX(const_zero,$A547-SUM($J547:$L547))),const_zero)</f>
        <v>60000000</v>
      </c>
      <c r="N547" s="5" t="n">
        <f aca="false">IF($G547=const_zero,MIN(class_series_b_invested_usd,MAX(const_zero,$A547-SUM($J547:$M547))),const_zero)</f>
        <v>30000000</v>
      </c>
      <c r="O547" s="5" t="n">
        <f aca="false">IF($H547=const_zero,MIN(class_series_a_invested_usd,MAX(const_zero,$A547-SUM($J547:$N547))),const_zero)</f>
        <v>0</v>
      </c>
      <c r="P547" s="5" t="n">
        <f aca="false">IF($I547=const_zero,MIN(class_seed_invested_usd,MAX(const_zero,$A547-SUM($J547:$O547))),const_zero)</f>
        <v>0</v>
      </c>
      <c r="Q547" s="5" t="n">
        <f aca="false">MAX(const_zero,$A547-SUM($J547:$P547))</f>
        <v>3880000000</v>
      </c>
      <c r="R547" s="9" t="n">
        <f aca="false">common_rsa_total+'Pro-Forma'!$B$10+'Pro-Forma'!$B$11+IF($C547=const_one,'Pro-Forma'!$B$5,const_zero)+IF($D547=const_one,'Pro-Forma'!$F$27,const_zero)+IF($E547=const_one,'Pro-Forma'!$F$26,const_zero)+IF($F547=const_one,'Pro-Forma'!$F$25,const_zero)+IF($G547=const_one,'Pro-Forma'!$F$24,const_zero)+IF($H547=const_one,'Pro-Forma'!$F$23,const_zero)+IF($I547=const_one,'Pro-Forma'!$F$22,const_zero)</f>
        <v>27147484.4666011</v>
      </c>
      <c r="S547" s="23" t="b">
        <f aca="false">IF($R547&gt;const_zero,--($Q547&gt;option_strike_usd*$R547),const_zero)</f>
        <v>1</v>
      </c>
      <c r="T547" s="7" t="n">
        <f aca="false">IF($R547&gt;const_zero,IF($S547=const_one,($Q547+option_strike_usd*pre_f_options_issued)/($R547+pre_f_options_issued),$Q547/$R547),const_zero)</f>
        <v>130.95546114119</v>
      </c>
      <c r="U547" s="5" t="n">
        <f aca="false">IF($C547=const_one,'Pro-Forma'!$B$5*$T547,const_zero)</f>
        <v>0</v>
      </c>
      <c r="V547" s="5" t="n">
        <f aca="false">IF($D547=const_one,'Pro-Forma'!$F$27*$T547,const_zero)</f>
        <v>803191785.244867</v>
      </c>
      <c r="W547" s="5" t="n">
        <f aca="false">IF($E547=const_one,'Pro-Forma'!$F$26*$T547,const_zero)</f>
        <v>227031113.343363</v>
      </c>
      <c r="X547" s="5" t="n">
        <f aca="false">IF($F547=const_one,'Pro-Forma'!$F$25*$T547,const_zero)</f>
        <v>0</v>
      </c>
      <c r="Y547" s="5" t="n">
        <f aca="false">IF($G547=const_one,'Pro-Forma'!$F$24*$T547,const_zero)</f>
        <v>0</v>
      </c>
      <c r="Z547" s="5" t="n">
        <f aca="false">IF($H547=const_one,'Pro-Forma'!$F$23*$T547,const_zero)</f>
        <v>654777305.705949</v>
      </c>
      <c r="AA547" s="5" t="n">
        <f aca="false">IF($I547=const_one,'Pro-Forma'!$F$22*$T547,const_zero)</f>
        <v>654777305.705949</v>
      </c>
      <c r="AB547" s="5" t="n">
        <f aca="false">('Pro-Forma'!$B$10+'Pro-Forma'!$B$11)*$T547</f>
        <v>36734686.8761912</v>
      </c>
      <c r="AC547" s="5" t="n">
        <f aca="false">common_rsa_total*$T547</f>
        <v>1178599150.27071</v>
      </c>
      <c r="AD547" s="5" t="n">
        <f aca="false">IF($S547=const_one,pre_f_options_issued*($T547-option_strike_usd),const_zero)</f>
        <v>324888652.852974</v>
      </c>
      <c r="AE547" s="5" t="n">
        <f aca="false">J547+U547</f>
        <v>30000000</v>
      </c>
      <c r="AF547" s="5" t="n">
        <f aca="false">K547+V547</f>
        <v>803191785.244867</v>
      </c>
      <c r="AG547" s="5" t="n">
        <f aca="false">L547+W547</f>
        <v>227031113.343363</v>
      </c>
      <c r="AH547" s="5" t="n">
        <f aca="false">M547+X547</f>
        <v>60000000</v>
      </c>
      <c r="AI547" s="5" t="n">
        <f aca="false">N547+Y547</f>
        <v>30000000</v>
      </c>
      <c r="AJ547" s="5" t="n">
        <f aca="false">O547+Z547</f>
        <v>654777305.705949</v>
      </c>
      <c r="AK547" s="5" t="n">
        <f aca="false">P547+AA547</f>
        <v>654777305.705949</v>
      </c>
      <c r="AL547" s="5" t="n">
        <f aca="false">INDEX($AE$445:$AE$572,$B547-$C547*1+const_one)</f>
        <v>30000000</v>
      </c>
      <c r="AM547" s="5" t="n">
        <f aca="false">INDEX($AF$445:$AF$572,$B547-$D547*2+const_one)</f>
        <v>300000000</v>
      </c>
      <c r="AN547" s="5" t="n">
        <f aca="false">INDEX($AG$445:$AG$572,$B547-$E547*4+const_one)</f>
        <v>100000000</v>
      </c>
      <c r="AO547" s="5" t="n">
        <f aca="false">INDEX($AH$445:$AH$572,$B547-$F547*8+const_one)</f>
        <v>60000000</v>
      </c>
      <c r="AP547" s="5" t="n">
        <f aca="false">INDEX($AI$445:$AI$572,$B547-$G547*16+const_one)</f>
        <v>30000000</v>
      </c>
      <c r="AQ547" s="5" t="n">
        <f aca="false">INDEX($AJ$445:$AJ$572,$B547-$H547*32+const_one)</f>
        <v>15000000</v>
      </c>
      <c r="AR547" s="5" t="n">
        <f aca="false">INDEX($AK$445:$AK$572,$B547-$I547*64+const_one)</f>
        <v>5000000</v>
      </c>
      <c r="AS547" s="5" t="n">
        <f aca="false">INDEX($AE$445:$AE$572,$B547+(const_one-$C547)*1+const_one)</f>
        <v>102458094.119488</v>
      </c>
      <c r="AT547" s="5" t="n">
        <f aca="false">INDEX($AF$445:$AF$572,$B547+(const_one-$D547)*2+const_one)</f>
        <v>803191785.244867</v>
      </c>
      <c r="AU547" s="5" t="n">
        <f aca="false">INDEX($AG$445:$AG$572,$B547+(const_one-$E547)*4+const_one)</f>
        <v>227031113.343363</v>
      </c>
      <c r="AV547" s="5" t="n">
        <f aca="false">INDEX($AH$445:$AH$572,$B547+(const_one-$F547)*8+const_one)</f>
        <v>295249382.517402</v>
      </c>
      <c r="AW547" s="5" t="n">
        <f aca="false">INDEX($AI$445:$AI$572,$B547+(const_one-$G547)*16+const_one)</f>
        <v>359522339.676972</v>
      </c>
      <c r="AX547" s="5" t="n">
        <f aca="false">INDEX($AJ$445:$AJ$572,$B547+(const_one-$H547)*32+const_one)</f>
        <v>654777305.705949</v>
      </c>
      <c r="AY547" s="5" t="n">
        <f aca="false">INDEX($AK$445:$AK$572,$B547+(const_one-$I547)*64+const_one)</f>
        <v>654777305.705949</v>
      </c>
      <c r="AZ547" s="5" t="n">
        <f aca="false">--($C547=--(AS547&gt;AL547))</f>
        <v>0</v>
      </c>
      <c r="BA547" s="5" t="n">
        <f aca="false">--($D547=--(AT547&gt;AM547))</f>
        <v>1</v>
      </c>
      <c r="BB547" s="5" t="n">
        <f aca="false">--($E547=--(AU547&gt;AN547))</f>
        <v>1</v>
      </c>
      <c r="BC547" s="5" t="n">
        <f aca="false">--($F547=--(AV547&gt;AO547))</f>
        <v>0</v>
      </c>
      <c r="BD547" s="5" t="n">
        <f aca="false">--($G547=--(AW547&gt;AP547))</f>
        <v>0</v>
      </c>
      <c r="BE547" s="5" t="n">
        <f aca="false">--($H547=--(AX547&gt;AQ547))</f>
        <v>1</v>
      </c>
      <c r="BF547" s="5" t="n">
        <f aca="false">--($I547=--(AY547&gt;AR547))</f>
        <v>1</v>
      </c>
      <c r="BG547" s="5" t="n">
        <f aca="false">SUM(AZ547:BF547)</f>
        <v>4</v>
      </c>
      <c r="BH547" s="5" t="n">
        <f aca="false">SUM(AE547:AK547)+AB547+AC547+AD547</f>
        <v>4000000000</v>
      </c>
    </row>
    <row r="548" customFormat="false" ht="15" hidden="true" customHeight="false" outlineLevel="0" collapsed="false">
      <c r="A548" s="5" t="n">
        <f aca="false">exit_value_4_usd</f>
        <v>4000000000</v>
      </c>
      <c r="B548" s="2" t="n">
        <f aca="false">ROW()-ROW($B$445)</f>
        <v>103</v>
      </c>
      <c r="C548" s="2" t="n">
        <f aca="false">MOD(QUOTIENT($B548,1),2)</f>
        <v>1</v>
      </c>
      <c r="D548" s="2" t="n">
        <f aca="false">MOD(QUOTIENT($B548,2),2)</f>
        <v>1</v>
      </c>
      <c r="E548" s="2" t="n">
        <f aca="false">MOD(QUOTIENT($B548,4),2)</f>
        <v>1</v>
      </c>
      <c r="F548" s="2" t="n">
        <f aca="false">MOD(QUOTIENT($B548,8),2)</f>
        <v>0</v>
      </c>
      <c r="G548" s="2" t="n">
        <f aca="false">MOD(QUOTIENT($B548,16),2)</f>
        <v>0</v>
      </c>
      <c r="H548" s="2" t="n">
        <f aca="false">MOD(QUOTIENT($B548,32),2)</f>
        <v>1</v>
      </c>
      <c r="I548" s="2" t="n">
        <f aca="false">MOD(QUOTIENT($B548,64),2)</f>
        <v>1</v>
      </c>
      <c r="J548" s="5" t="n">
        <f aca="false">IF($C548=const_zero,MIN(class_series_f_invested_usd,MAX(const_zero,$A548)),const_zero)</f>
        <v>0</v>
      </c>
      <c r="K548" s="5" t="n">
        <f aca="false">IF($D548=const_zero,MIN(class_series_e_invested_usd,MAX(const_zero,$A548-SUM($J548:$J548))),const_zero)</f>
        <v>0</v>
      </c>
      <c r="L548" s="5" t="n">
        <f aca="false">IF($E548=const_zero,MIN(class_series_d_invested_usd,MAX(const_zero,$A548-SUM($J548:$K548))),const_zero)</f>
        <v>0</v>
      </c>
      <c r="M548" s="5" t="n">
        <f aca="false">IF($F548=const_zero,MIN(class_series_c_invested_usd,MAX(const_zero,$A548-SUM($J548:$L548))),const_zero)</f>
        <v>60000000</v>
      </c>
      <c r="N548" s="5" t="n">
        <f aca="false">IF($G548=const_zero,MIN(class_series_b_invested_usd,MAX(const_zero,$A548-SUM($J548:$M548))),const_zero)</f>
        <v>30000000</v>
      </c>
      <c r="O548" s="5" t="n">
        <f aca="false">IF($H548=const_zero,MIN(class_series_a_invested_usd,MAX(const_zero,$A548-SUM($J548:$N548))),const_zero)</f>
        <v>0</v>
      </c>
      <c r="P548" s="5" t="n">
        <f aca="false">IF($I548=const_zero,MIN(class_seed_invested_usd,MAX(const_zero,$A548-SUM($J548:$O548))),const_zero)</f>
        <v>0</v>
      </c>
      <c r="Q548" s="5" t="n">
        <f aca="false">MAX(const_zero,$A548-SUM($J548:$P548))</f>
        <v>3910000000</v>
      </c>
      <c r="R548" s="9" t="n">
        <f aca="false">common_rsa_total+'Pro-Forma'!$B$10+'Pro-Forma'!$B$11+IF($C548=const_one,'Pro-Forma'!$B$5,const_zero)+IF($D548=const_one,'Pro-Forma'!$F$27,const_zero)+IF($E548=const_one,'Pro-Forma'!$F$26,const_zero)+IF($F548=const_one,'Pro-Forma'!$F$25,const_zero)+IF($G548=const_one,'Pro-Forma'!$F$24,const_zero)+IF($H548=const_one,'Pro-Forma'!$F$23,const_zero)+IF($I548=const_one,'Pro-Forma'!$F$22,const_zero)</f>
        <v>27944752.5358044</v>
      </c>
      <c r="S548" s="23" t="b">
        <f aca="false">IF($R548&gt;const_zero,--($Q548&gt;option_strike_usd*$R548),const_zero)</f>
        <v>1</v>
      </c>
      <c r="T548" s="7" t="n">
        <f aca="false">IF($R548&gt;const_zero,IF($S548=const_one,($Q548+option_strike_usd*pre_f_options_issued)/($R548+pre_f_options_issued),$Q548/$R548),const_zero)</f>
        <v>128.51147321361</v>
      </c>
      <c r="U548" s="5" t="n">
        <f aca="false">IF($C548=const_one,'Pro-Forma'!$B$5*$T548,const_zero)</f>
        <v>102458094.119488</v>
      </c>
      <c r="V548" s="5" t="n">
        <f aca="false">IF($D548=const_one,'Pro-Forma'!$F$27*$T548,const_zero)</f>
        <v>788202024.531081</v>
      </c>
      <c r="W548" s="5" t="n">
        <f aca="false">IF($E548=const_one,'Pro-Forma'!$F$26*$T548,const_zero)</f>
        <v>222794090.348209</v>
      </c>
      <c r="X548" s="5" t="n">
        <f aca="false">IF($F548=const_one,'Pro-Forma'!$F$25*$T548,const_zero)</f>
        <v>0</v>
      </c>
      <c r="Y548" s="5" t="n">
        <f aca="false">IF($G548=const_one,'Pro-Forma'!$F$24*$T548,const_zero)</f>
        <v>0</v>
      </c>
      <c r="Z548" s="5" t="n">
        <f aca="false">IF($H548=const_one,'Pro-Forma'!$F$23*$T548,const_zero)</f>
        <v>642557366.068049</v>
      </c>
      <c r="AA548" s="5" t="n">
        <f aca="false">IF($I548=const_one,'Pro-Forma'!$F$22*$T548,const_zero)</f>
        <v>642557366.068049</v>
      </c>
      <c r="AB548" s="5" t="n">
        <f aca="false">('Pro-Forma'!$B$10+'Pro-Forma'!$B$11)*$T548</f>
        <v>36049116.9086123</v>
      </c>
      <c r="AC548" s="5" t="n">
        <f aca="false">common_rsa_total*$T548</f>
        <v>1156603258.92249</v>
      </c>
      <c r="AD548" s="5" t="n">
        <f aca="false">IF($S548=const_one,pre_f_options_issued*($T548-option_strike_usd),const_zero)</f>
        <v>318778683.034024</v>
      </c>
      <c r="AE548" s="5" t="n">
        <f aca="false">J548+U548</f>
        <v>102458094.119488</v>
      </c>
      <c r="AF548" s="5" t="n">
        <f aca="false">K548+V548</f>
        <v>788202024.531081</v>
      </c>
      <c r="AG548" s="5" t="n">
        <f aca="false">L548+W548</f>
        <v>222794090.348209</v>
      </c>
      <c r="AH548" s="5" t="n">
        <f aca="false">M548+X548</f>
        <v>60000000</v>
      </c>
      <c r="AI548" s="5" t="n">
        <f aca="false">N548+Y548</f>
        <v>30000000</v>
      </c>
      <c r="AJ548" s="5" t="n">
        <f aca="false">O548+Z548</f>
        <v>642557366.068049</v>
      </c>
      <c r="AK548" s="5" t="n">
        <f aca="false">P548+AA548</f>
        <v>642557366.068049</v>
      </c>
      <c r="AL548" s="5" t="n">
        <f aca="false">INDEX($AE$445:$AE$572,$B548-$C548*1+const_one)</f>
        <v>30000000</v>
      </c>
      <c r="AM548" s="5" t="n">
        <f aca="false">INDEX($AF$445:$AF$572,$B548-$D548*2+const_one)</f>
        <v>300000000</v>
      </c>
      <c r="AN548" s="5" t="n">
        <f aca="false">INDEX($AG$445:$AG$572,$B548-$E548*4+const_one)</f>
        <v>100000000</v>
      </c>
      <c r="AO548" s="5" t="n">
        <f aca="false">INDEX($AH$445:$AH$572,$B548-$F548*8+const_one)</f>
        <v>60000000</v>
      </c>
      <c r="AP548" s="5" t="n">
        <f aca="false">INDEX($AI$445:$AI$572,$B548-$G548*16+const_one)</f>
        <v>30000000</v>
      </c>
      <c r="AQ548" s="5" t="n">
        <f aca="false">INDEX($AJ$445:$AJ$572,$B548-$H548*32+const_one)</f>
        <v>15000000</v>
      </c>
      <c r="AR548" s="5" t="n">
        <f aca="false">INDEX($AK$445:$AK$572,$B548-$I548*64+const_one)</f>
        <v>5000000</v>
      </c>
      <c r="AS548" s="5" t="n">
        <f aca="false">INDEX($AE$445:$AE$572,$B548+(const_one-$C548)*1+const_one)</f>
        <v>102458094.119488</v>
      </c>
      <c r="AT548" s="5" t="n">
        <f aca="false">INDEX($AF$445:$AF$572,$B548+(const_one-$D548)*2+const_one)</f>
        <v>788202024.531081</v>
      </c>
      <c r="AU548" s="5" t="n">
        <f aca="false">INDEX($AG$445:$AG$572,$B548+(const_one-$E548)*4+const_one)</f>
        <v>222794090.348209</v>
      </c>
      <c r="AV548" s="5" t="n">
        <f aca="false">INDEX($AH$445:$AH$572,$B548+(const_one-$F548)*8+const_one)</f>
        <v>290274679.025421</v>
      </c>
      <c r="AW548" s="5" t="n">
        <f aca="false">INDEX($AI$445:$AI$572,$B548+(const_one-$G548)*16+const_one)</f>
        <v>353642921.631369</v>
      </c>
      <c r="AX548" s="5" t="n">
        <f aca="false">INDEX($AJ$445:$AJ$572,$B548+(const_one-$H548)*32+const_one)</f>
        <v>642557366.068049</v>
      </c>
      <c r="AY548" s="5" t="n">
        <f aca="false">INDEX($AK$445:$AK$572,$B548+(const_one-$I548)*64+const_one)</f>
        <v>642557366.068049</v>
      </c>
      <c r="AZ548" s="5" t="n">
        <f aca="false">--($C548=--(AS548&gt;AL548))</f>
        <v>1</v>
      </c>
      <c r="BA548" s="5" t="n">
        <f aca="false">--($D548=--(AT548&gt;AM548))</f>
        <v>1</v>
      </c>
      <c r="BB548" s="5" t="n">
        <f aca="false">--($E548=--(AU548&gt;AN548))</f>
        <v>1</v>
      </c>
      <c r="BC548" s="5" t="n">
        <f aca="false">--($F548=--(AV548&gt;AO548))</f>
        <v>0</v>
      </c>
      <c r="BD548" s="5" t="n">
        <f aca="false">--($G548=--(AW548&gt;AP548))</f>
        <v>0</v>
      </c>
      <c r="BE548" s="5" t="n">
        <f aca="false">--($H548=--(AX548&gt;AQ548))</f>
        <v>1</v>
      </c>
      <c r="BF548" s="5" t="n">
        <f aca="false">--($I548=--(AY548&gt;AR548))</f>
        <v>1</v>
      </c>
      <c r="BG548" s="5" t="n">
        <f aca="false">SUM(AZ548:BF548)</f>
        <v>5</v>
      </c>
      <c r="BH548" s="5" t="n">
        <f aca="false">SUM(AE548:AK548)+AB548+AC548+AD548</f>
        <v>4000000000</v>
      </c>
    </row>
    <row r="549" customFormat="false" ht="15" hidden="true" customHeight="false" outlineLevel="0" collapsed="false">
      <c r="A549" s="5" t="n">
        <f aca="false">exit_value_4_usd</f>
        <v>4000000000</v>
      </c>
      <c r="B549" s="2" t="n">
        <f aca="false">ROW()-ROW($B$445)</f>
        <v>104</v>
      </c>
      <c r="C549" s="2" t="n">
        <f aca="false">MOD(QUOTIENT($B549,1),2)</f>
        <v>0</v>
      </c>
      <c r="D549" s="2" t="n">
        <f aca="false">MOD(QUOTIENT($B549,2),2)</f>
        <v>0</v>
      </c>
      <c r="E549" s="2" t="n">
        <f aca="false">MOD(QUOTIENT($B549,4),2)</f>
        <v>0</v>
      </c>
      <c r="F549" s="2" t="n">
        <f aca="false">MOD(QUOTIENT($B549,8),2)</f>
        <v>1</v>
      </c>
      <c r="G549" s="2" t="n">
        <f aca="false">MOD(QUOTIENT($B549,16),2)</f>
        <v>0</v>
      </c>
      <c r="H549" s="2" t="n">
        <f aca="false">MOD(QUOTIENT($B549,32),2)</f>
        <v>1</v>
      </c>
      <c r="I549" s="2" t="n">
        <f aca="false">MOD(QUOTIENT($B549,64),2)</f>
        <v>1</v>
      </c>
      <c r="J549" s="5" t="n">
        <f aca="false">IF($C549=const_zero,MIN(class_series_f_invested_usd,MAX(const_zero,$A549)),const_zero)</f>
        <v>30000000</v>
      </c>
      <c r="K549" s="5" t="n">
        <f aca="false">IF($D549=const_zero,MIN(class_series_e_invested_usd,MAX(const_zero,$A549-SUM($J549:$J549))),const_zero)</f>
        <v>300000000</v>
      </c>
      <c r="L549" s="5" t="n">
        <f aca="false">IF($E549=const_zero,MIN(class_series_d_invested_usd,MAX(const_zero,$A549-SUM($J549:$K549))),const_zero)</f>
        <v>100000000</v>
      </c>
      <c r="M549" s="5" t="n">
        <f aca="false">IF($F549=const_zero,MIN(class_series_c_invested_usd,MAX(const_zero,$A549-SUM($J549:$L549))),const_zero)</f>
        <v>0</v>
      </c>
      <c r="N549" s="5" t="n">
        <f aca="false">IF($G549=const_zero,MIN(class_series_b_invested_usd,MAX(const_zero,$A549-SUM($J549:$M549))),const_zero)</f>
        <v>30000000</v>
      </c>
      <c r="O549" s="5" t="n">
        <f aca="false">IF($H549=const_zero,MIN(class_series_a_invested_usd,MAX(const_zero,$A549-SUM($J549:$N549))),const_zero)</f>
        <v>0</v>
      </c>
      <c r="P549" s="5" t="n">
        <f aca="false">IF($I549=const_zero,MIN(class_seed_invested_usd,MAX(const_zero,$A549-SUM($J549:$O549))),const_zero)</f>
        <v>0</v>
      </c>
      <c r="Q549" s="5" t="n">
        <f aca="false">MAX(const_zero,$A549-SUM($J549:$P549))</f>
        <v>3540000000</v>
      </c>
      <c r="R549" s="9" t="n">
        <f aca="false">common_rsa_total+'Pro-Forma'!$B$10+'Pro-Forma'!$B$11+IF($C549=const_one,'Pro-Forma'!$B$5,const_zero)+IF($D549=const_one,'Pro-Forma'!$F$27,const_zero)+IF($E549=const_one,'Pro-Forma'!$F$26,const_zero)+IF($F549=const_one,'Pro-Forma'!$F$25,const_zero)+IF($G549=const_one,'Pro-Forma'!$F$24,const_zero)+IF($H549=const_one,'Pro-Forma'!$F$23,const_zero)+IF($I549=const_one,'Pro-Forma'!$F$22,const_zero)</f>
        <v>21680512.8289884</v>
      </c>
      <c r="S549" s="23" t="b">
        <f aca="false">IF($R549&gt;const_zero,--($Q549&gt;option_strike_usd*$R549),const_zero)</f>
        <v>1</v>
      </c>
      <c r="T549" s="7" t="n">
        <f aca="false">IF($R549&gt;const_zero,IF($S549=const_one,($Q549+option_strike_usd*pre_f_options_issued)/($R549+pre_f_options_issued),$Q549/$R549),const_zero)</f>
        <v>146.502269205521</v>
      </c>
      <c r="U549" s="5" t="n">
        <f aca="false">IF($C549=const_one,'Pro-Forma'!$B$5*$T549,const_zero)</f>
        <v>0</v>
      </c>
      <c r="V549" s="5" t="n">
        <f aca="false">IF($D549=const_one,'Pro-Forma'!$F$27*$T549,const_zero)</f>
        <v>0</v>
      </c>
      <c r="W549" s="5" t="n">
        <f aca="false">IF($E549=const_one,'Pro-Forma'!$F$26*$T549,const_zero)</f>
        <v>0</v>
      </c>
      <c r="X549" s="5" t="n">
        <f aca="false">IF($F549=const_one,'Pro-Forma'!$F$25*$T549,const_zero)</f>
        <v>351605446.09325</v>
      </c>
      <c r="Y549" s="5" t="n">
        <f aca="false">IF($G549=const_one,'Pro-Forma'!$F$24*$T549,const_zero)</f>
        <v>0</v>
      </c>
      <c r="Z549" s="5" t="n">
        <f aca="false">IF($H549=const_one,'Pro-Forma'!$F$23*$T549,const_zero)</f>
        <v>732511346.027604</v>
      </c>
      <c r="AA549" s="5" t="n">
        <f aca="false">IF($I549=const_one,'Pro-Forma'!$F$22*$T549,const_zero)</f>
        <v>732511346.027604</v>
      </c>
      <c r="AB549" s="5" t="n">
        <f aca="false">('Pro-Forma'!$B$10+'Pro-Forma'!$B$11)*$T549</f>
        <v>41095765.9880558</v>
      </c>
      <c r="AC549" s="5" t="n">
        <f aca="false">common_rsa_total*$T549</f>
        <v>1318520422.84969</v>
      </c>
      <c r="AD549" s="5" t="n">
        <f aca="false">IF($S549=const_one,pre_f_options_issued*($T549-option_strike_usd),const_zero)</f>
        <v>363755673.013802</v>
      </c>
      <c r="AE549" s="5" t="n">
        <f aca="false">J549+U549</f>
        <v>30000000</v>
      </c>
      <c r="AF549" s="5" t="n">
        <f aca="false">K549+V549</f>
        <v>300000000</v>
      </c>
      <c r="AG549" s="5" t="n">
        <f aca="false">L549+W549</f>
        <v>100000000</v>
      </c>
      <c r="AH549" s="5" t="n">
        <f aca="false">M549+X549</f>
        <v>351605446.09325</v>
      </c>
      <c r="AI549" s="5" t="n">
        <f aca="false">N549+Y549</f>
        <v>30000000</v>
      </c>
      <c r="AJ549" s="5" t="n">
        <f aca="false">O549+Z549</f>
        <v>732511346.027604</v>
      </c>
      <c r="AK549" s="5" t="n">
        <f aca="false">P549+AA549</f>
        <v>732511346.027604</v>
      </c>
      <c r="AL549" s="5" t="n">
        <f aca="false">INDEX($AE$445:$AE$572,$B549-$C549*1+const_one)</f>
        <v>30000000</v>
      </c>
      <c r="AM549" s="5" t="n">
        <f aca="false">INDEX($AF$445:$AF$572,$B549-$D549*2+const_one)</f>
        <v>300000000</v>
      </c>
      <c r="AN549" s="5" t="n">
        <f aca="false">INDEX($AG$445:$AG$572,$B549-$E549*4+const_one)</f>
        <v>100000000</v>
      </c>
      <c r="AO549" s="5" t="n">
        <f aca="false">INDEX($AH$445:$AH$572,$B549-$F549*8+const_one)</f>
        <v>60000000</v>
      </c>
      <c r="AP549" s="5" t="n">
        <f aca="false">INDEX($AI$445:$AI$572,$B549-$G549*16+const_one)</f>
        <v>30000000</v>
      </c>
      <c r="AQ549" s="5" t="n">
        <f aca="false">INDEX($AJ$445:$AJ$572,$B549-$H549*32+const_one)</f>
        <v>15000000</v>
      </c>
      <c r="AR549" s="5" t="n">
        <f aca="false">INDEX($AK$445:$AK$572,$B549-$I549*64+const_one)</f>
        <v>5000000</v>
      </c>
      <c r="AS549" s="5" t="n">
        <f aca="false">INDEX($AE$445:$AE$572,$B549+(const_one-$C549)*1+const_one)</f>
        <v>114030953.70394</v>
      </c>
      <c r="AT549" s="5" t="n">
        <f aca="false">INDEX($AF$445:$AF$572,$B549+(const_one-$D549)*2+const_one)</f>
        <v>777443191.792866</v>
      </c>
      <c r="AU549" s="5" t="n">
        <f aca="false">INDEX($AG$445:$AG$572,$B549+(const_one-$E549)*4+const_one)</f>
        <v>243682375.155706</v>
      </c>
      <c r="AV549" s="5" t="n">
        <f aca="false">INDEX($AH$445:$AH$572,$B549+(const_one-$F549)*8+const_one)</f>
        <v>351605446.09325</v>
      </c>
      <c r="AW549" s="5" t="n">
        <f aca="false">INDEX($AI$445:$AI$572,$B549+(const_one-$G549)*16+const_one)</f>
        <v>394308233.528605</v>
      </c>
      <c r="AX549" s="5" t="n">
        <f aca="false">INDEX($AJ$445:$AJ$572,$B549+(const_one-$H549)*32+const_one)</f>
        <v>732511346.027604</v>
      </c>
      <c r="AY549" s="5" t="n">
        <f aca="false">INDEX($AK$445:$AK$572,$B549+(const_one-$I549)*64+const_one)</f>
        <v>732511346.027604</v>
      </c>
      <c r="AZ549" s="5" t="n">
        <f aca="false">--($C549=--(AS549&gt;AL549))</f>
        <v>0</v>
      </c>
      <c r="BA549" s="5" t="n">
        <f aca="false">--($D549=--(AT549&gt;AM549))</f>
        <v>0</v>
      </c>
      <c r="BB549" s="5" t="n">
        <f aca="false">--($E549=--(AU549&gt;AN549))</f>
        <v>0</v>
      </c>
      <c r="BC549" s="5" t="n">
        <f aca="false">--($F549=--(AV549&gt;AO549))</f>
        <v>1</v>
      </c>
      <c r="BD549" s="5" t="n">
        <f aca="false">--($G549=--(AW549&gt;AP549))</f>
        <v>0</v>
      </c>
      <c r="BE549" s="5" t="n">
        <f aca="false">--($H549=--(AX549&gt;AQ549))</f>
        <v>1</v>
      </c>
      <c r="BF549" s="5" t="n">
        <f aca="false">--($I549=--(AY549&gt;AR549))</f>
        <v>1</v>
      </c>
      <c r="BG549" s="5" t="n">
        <f aca="false">SUM(AZ549:BF549)</f>
        <v>3</v>
      </c>
      <c r="BH549" s="5" t="n">
        <f aca="false">SUM(AE549:AK549)+AB549+AC549+AD549</f>
        <v>4000000000</v>
      </c>
    </row>
    <row r="550" customFormat="false" ht="15" hidden="true" customHeight="false" outlineLevel="0" collapsed="false">
      <c r="A550" s="5" t="n">
        <f aca="false">exit_value_4_usd</f>
        <v>4000000000</v>
      </c>
      <c r="B550" s="2" t="n">
        <f aca="false">ROW()-ROW($B$445)</f>
        <v>105</v>
      </c>
      <c r="C550" s="2" t="n">
        <f aca="false">MOD(QUOTIENT($B550,1),2)</f>
        <v>1</v>
      </c>
      <c r="D550" s="2" t="n">
        <f aca="false">MOD(QUOTIENT($B550,2),2)</f>
        <v>0</v>
      </c>
      <c r="E550" s="2" t="n">
        <f aca="false">MOD(QUOTIENT($B550,4),2)</f>
        <v>0</v>
      </c>
      <c r="F550" s="2" t="n">
        <f aca="false">MOD(QUOTIENT($B550,8),2)</f>
        <v>1</v>
      </c>
      <c r="G550" s="2" t="n">
        <f aca="false">MOD(QUOTIENT($B550,16),2)</f>
        <v>0</v>
      </c>
      <c r="H550" s="2" t="n">
        <f aca="false">MOD(QUOTIENT($B550,32),2)</f>
        <v>1</v>
      </c>
      <c r="I550" s="2" t="n">
        <f aca="false">MOD(QUOTIENT($B550,64),2)</f>
        <v>1</v>
      </c>
      <c r="J550" s="5" t="n">
        <f aca="false">IF($C550=const_zero,MIN(class_series_f_invested_usd,MAX(const_zero,$A550)),const_zero)</f>
        <v>0</v>
      </c>
      <c r="K550" s="5" t="n">
        <f aca="false">IF($D550=const_zero,MIN(class_series_e_invested_usd,MAX(const_zero,$A550-SUM($J550:$J550))),const_zero)</f>
        <v>300000000</v>
      </c>
      <c r="L550" s="5" t="n">
        <f aca="false">IF($E550=const_zero,MIN(class_series_d_invested_usd,MAX(const_zero,$A550-SUM($J550:$K550))),const_zero)</f>
        <v>100000000</v>
      </c>
      <c r="M550" s="5" t="n">
        <f aca="false">IF($F550=const_zero,MIN(class_series_c_invested_usd,MAX(const_zero,$A550-SUM($J550:$L550))),const_zero)</f>
        <v>0</v>
      </c>
      <c r="N550" s="5" t="n">
        <f aca="false">IF($G550=const_zero,MIN(class_series_b_invested_usd,MAX(const_zero,$A550-SUM($J550:$M550))),const_zero)</f>
        <v>30000000</v>
      </c>
      <c r="O550" s="5" t="n">
        <f aca="false">IF($H550=const_zero,MIN(class_series_a_invested_usd,MAX(const_zero,$A550-SUM($J550:$N550))),const_zero)</f>
        <v>0</v>
      </c>
      <c r="P550" s="5" t="n">
        <f aca="false">IF($I550=const_zero,MIN(class_seed_invested_usd,MAX(const_zero,$A550-SUM($J550:$O550))),const_zero)</f>
        <v>0</v>
      </c>
      <c r="Q550" s="5" t="n">
        <f aca="false">MAX(const_zero,$A550-SUM($J550:$P550))</f>
        <v>3570000000</v>
      </c>
      <c r="R550" s="9" t="n">
        <f aca="false">common_rsa_total+'Pro-Forma'!$B$10+'Pro-Forma'!$B$11+IF($C550=const_one,'Pro-Forma'!$B$5,const_zero)+IF($D550=const_one,'Pro-Forma'!$F$27,const_zero)+IF($E550=const_one,'Pro-Forma'!$F$26,const_zero)+IF($F550=const_one,'Pro-Forma'!$F$25,const_zero)+IF($G550=const_one,'Pro-Forma'!$F$24,const_zero)+IF($H550=const_one,'Pro-Forma'!$F$23,const_zero)+IF($I550=const_one,'Pro-Forma'!$F$22,const_zero)</f>
        <v>22477780.8981917</v>
      </c>
      <c r="S550" s="23" t="b">
        <f aca="false">IF($R550&gt;const_zero,--($Q550&gt;option_strike_usd*$R550),const_zero)</f>
        <v>1</v>
      </c>
      <c r="T550" s="7" t="n">
        <f aca="false">IF($R550&gt;const_zero,IF($S550=const_one,($Q550+option_strike_usd*pre_f_options_issued)/($R550+pre_f_options_issued),$Q550/$R550),const_zero)</f>
        <v>143.027117363282</v>
      </c>
      <c r="U550" s="5" t="n">
        <f aca="false">IF($C550=const_one,'Pro-Forma'!$B$5*$T550,const_zero)</f>
        <v>114030953.70394</v>
      </c>
      <c r="V550" s="5" t="n">
        <f aca="false">IF($D550=const_one,'Pro-Forma'!$F$27*$T550,const_zero)</f>
        <v>0</v>
      </c>
      <c r="W550" s="5" t="n">
        <f aca="false">IF($E550=const_one,'Pro-Forma'!$F$26*$T550,const_zero)</f>
        <v>0</v>
      </c>
      <c r="X550" s="5" t="n">
        <f aca="false">IF($F550=const_one,'Pro-Forma'!$F$25*$T550,const_zero)</f>
        <v>343265081.671876</v>
      </c>
      <c r="Y550" s="5" t="n">
        <f aca="false">IF($G550=const_one,'Pro-Forma'!$F$24*$T550,const_zero)</f>
        <v>0</v>
      </c>
      <c r="Z550" s="5" t="n">
        <f aca="false">IF($H550=const_one,'Pro-Forma'!$F$23*$T550,const_zero)</f>
        <v>715135586.816409</v>
      </c>
      <c r="AA550" s="5" t="n">
        <f aca="false">IF($I550=const_one,'Pro-Forma'!$F$22*$T550,const_zero)</f>
        <v>715135586.816409</v>
      </c>
      <c r="AB550" s="5" t="n">
        <f aca="false">('Pro-Forma'!$B$10+'Pro-Forma'!$B$11)*$T550</f>
        <v>40120941.3136252</v>
      </c>
      <c r="AC550" s="5" t="n">
        <f aca="false">common_rsa_total*$T550</f>
        <v>1287244056.26954</v>
      </c>
      <c r="AD550" s="5" t="n">
        <f aca="false">IF($S550=const_one,pre_f_options_issued*($T550-option_strike_usd),const_zero)</f>
        <v>355067793.408205</v>
      </c>
      <c r="AE550" s="5" t="n">
        <f aca="false">J550+U550</f>
        <v>114030953.70394</v>
      </c>
      <c r="AF550" s="5" t="n">
        <f aca="false">K550+V550</f>
        <v>300000000</v>
      </c>
      <c r="AG550" s="5" t="n">
        <f aca="false">L550+W550</f>
        <v>100000000</v>
      </c>
      <c r="AH550" s="5" t="n">
        <f aca="false">M550+X550</f>
        <v>343265081.671876</v>
      </c>
      <c r="AI550" s="5" t="n">
        <f aca="false">N550+Y550</f>
        <v>30000000</v>
      </c>
      <c r="AJ550" s="5" t="n">
        <f aca="false">O550+Z550</f>
        <v>715135586.816409</v>
      </c>
      <c r="AK550" s="5" t="n">
        <f aca="false">P550+AA550</f>
        <v>715135586.816409</v>
      </c>
      <c r="AL550" s="5" t="n">
        <f aca="false">INDEX($AE$445:$AE$572,$B550-$C550*1+const_one)</f>
        <v>30000000</v>
      </c>
      <c r="AM550" s="5" t="n">
        <f aca="false">INDEX($AF$445:$AF$572,$B550-$D550*2+const_one)</f>
        <v>300000000</v>
      </c>
      <c r="AN550" s="5" t="n">
        <f aca="false">INDEX($AG$445:$AG$572,$B550-$E550*4+const_one)</f>
        <v>100000000</v>
      </c>
      <c r="AO550" s="5" t="n">
        <f aca="false">INDEX($AH$445:$AH$572,$B550-$F550*8+const_one)</f>
        <v>60000000</v>
      </c>
      <c r="AP550" s="5" t="n">
        <f aca="false">INDEX($AI$445:$AI$572,$B550-$G550*16+const_one)</f>
        <v>30000000</v>
      </c>
      <c r="AQ550" s="5" t="n">
        <f aca="false">INDEX($AJ$445:$AJ$572,$B550-$H550*32+const_one)</f>
        <v>15000000</v>
      </c>
      <c r="AR550" s="5" t="n">
        <f aca="false">INDEX($AK$445:$AK$572,$B550-$I550*64+const_one)</f>
        <v>5000000</v>
      </c>
      <c r="AS550" s="5" t="n">
        <f aca="false">INDEX($AE$445:$AE$572,$B550+(const_one-$C550)*1+const_one)</f>
        <v>114030953.70394</v>
      </c>
      <c r="AT550" s="5" t="n">
        <f aca="false">INDEX($AF$445:$AF$572,$B550+(const_one-$D550)*2+const_one)</f>
        <v>763434332.972439</v>
      </c>
      <c r="AU550" s="5" t="n">
        <f aca="false">INDEX($AG$445:$AG$572,$B550+(const_one-$E550)*4+const_one)</f>
        <v>238356167.464773</v>
      </c>
      <c r="AV550" s="5" t="n">
        <f aca="false">INDEX($AH$445:$AH$572,$B550+(const_one-$F550)*8+const_one)</f>
        <v>343265081.671876</v>
      </c>
      <c r="AW550" s="5" t="n">
        <f aca="false">INDEX($AI$445:$AI$572,$B550+(const_one-$G550)*16+const_one)</f>
        <v>386288678.123808</v>
      </c>
      <c r="AX550" s="5" t="n">
        <f aca="false">INDEX($AJ$445:$AJ$572,$B550+(const_one-$H550)*32+const_one)</f>
        <v>715135586.816409</v>
      </c>
      <c r="AY550" s="5" t="n">
        <f aca="false">INDEX($AK$445:$AK$572,$B550+(const_one-$I550)*64+const_one)</f>
        <v>715135586.816409</v>
      </c>
      <c r="AZ550" s="5" t="n">
        <f aca="false">--($C550=--(AS550&gt;AL550))</f>
        <v>1</v>
      </c>
      <c r="BA550" s="5" t="n">
        <f aca="false">--($D550=--(AT550&gt;AM550))</f>
        <v>0</v>
      </c>
      <c r="BB550" s="5" t="n">
        <f aca="false">--($E550=--(AU550&gt;AN550))</f>
        <v>0</v>
      </c>
      <c r="BC550" s="5" t="n">
        <f aca="false">--($F550=--(AV550&gt;AO550))</f>
        <v>1</v>
      </c>
      <c r="BD550" s="5" t="n">
        <f aca="false">--($G550=--(AW550&gt;AP550))</f>
        <v>0</v>
      </c>
      <c r="BE550" s="5" t="n">
        <f aca="false">--($H550=--(AX550&gt;AQ550))</f>
        <v>1</v>
      </c>
      <c r="BF550" s="5" t="n">
        <f aca="false">--($I550=--(AY550&gt;AR550))</f>
        <v>1</v>
      </c>
      <c r="BG550" s="5" t="n">
        <f aca="false">SUM(AZ550:BF550)</f>
        <v>4</v>
      </c>
      <c r="BH550" s="5" t="n">
        <f aca="false">SUM(AE550:AK550)+AB550+AC550+AD550</f>
        <v>4000000000</v>
      </c>
    </row>
    <row r="551" customFormat="false" ht="15" hidden="true" customHeight="false" outlineLevel="0" collapsed="false">
      <c r="A551" s="5" t="n">
        <f aca="false">exit_value_4_usd</f>
        <v>4000000000</v>
      </c>
      <c r="B551" s="2" t="n">
        <f aca="false">ROW()-ROW($B$445)</f>
        <v>106</v>
      </c>
      <c r="C551" s="2" t="n">
        <f aca="false">MOD(QUOTIENT($B551,1),2)</f>
        <v>0</v>
      </c>
      <c r="D551" s="2" t="n">
        <f aca="false">MOD(QUOTIENT($B551,2),2)</f>
        <v>1</v>
      </c>
      <c r="E551" s="2" t="n">
        <f aca="false">MOD(QUOTIENT($B551,4),2)</f>
        <v>0</v>
      </c>
      <c r="F551" s="2" t="n">
        <f aca="false">MOD(QUOTIENT($B551,8),2)</f>
        <v>1</v>
      </c>
      <c r="G551" s="2" t="n">
        <f aca="false">MOD(QUOTIENT($B551,16),2)</f>
        <v>0</v>
      </c>
      <c r="H551" s="2" t="n">
        <f aca="false">MOD(QUOTIENT($B551,32),2)</f>
        <v>1</v>
      </c>
      <c r="I551" s="2" t="n">
        <f aca="false">MOD(QUOTIENT($B551,64),2)</f>
        <v>1</v>
      </c>
      <c r="J551" s="5" t="n">
        <f aca="false">IF($C551=const_zero,MIN(class_series_f_invested_usd,MAX(const_zero,$A551)),const_zero)</f>
        <v>30000000</v>
      </c>
      <c r="K551" s="5" t="n">
        <f aca="false">IF($D551=const_zero,MIN(class_series_e_invested_usd,MAX(const_zero,$A551-SUM($J551:$J551))),const_zero)</f>
        <v>0</v>
      </c>
      <c r="L551" s="5" t="n">
        <f aca="false">IF($E551=const_zero,MIN(class_series_d_invested_usd,MAX(const_zero,$A551-SUM($J551:$K551))),const_zero)</f>
        <v>100000000</v>
      </c>
      <c r="M551" s="5" t="n">
        <f aca="false">IF($F551=const_zero,MIN(class_series_c_invested_usd,MAX(const_zero,$A551-SUM($J551:$L551))),const_zero)</f>
        <v>0</v>
      </c>
      <c r="N551" s="5" t="n">
        <f aca="false">IF($G551=const_zero,MIN(class_series_b_invested_usd,MAX(const_zero,$A551-SUM($J551:$M551))),const_zero)</f>
        <v>30000000</v>
      </c>
      <c r="O551" s="5" t="n">
        <f aca="false">IF($H551=const_zero,MIN(class_series_a_invested_usd,MAX(const_zero,$A551-SUM($J551:$N551))),const_zero)</f>
        <v>0</v>
      </c>
      <c r="P551" s="5" t="n">
        <f aca="false">IF($I551=const_zero,MIN(class_seed_invested_usd,MAX(const_zero,$A551-SUM($J551:$O551))),const_zero)</f>
        <v>0</v>
      </c>
      <c r="Q551" s="5" t="n">
        <f aca="false">MAX(const_zero,$A551-SUM($J551:$P551))</f>
        <v>3840000000</v>
      </c>
      <c r="R551" s="9" t="n">
        <f aca="false">common_rsa_total+'Pro-Forma'!$B$10+'Pro-Forma'!$B$11+IF($C551=const_one,'Pro-Forma'!$B$5,const_zero)+IF($D551=const_one,'Pro-Forma'!$F$27,const_zero)+IF($E551=const_one,'Pro-Forma'!$F$26,const_zero)+IF($F551=const_one,'Pro-Forma'!$F$25,const_zero)+IF($G551=const_one,'Pro-Forma'!$F$24,const_zero)+IF($H551=const_one,'Pro-Forma'!$F$23,const_zero)+IF($I551=const_one,'Pro-Forma'!$F$22,const_zero)</f>
        <v>27813833.1063222</v>
      </c>
      <c r="S551" s="23" t="b">
        <f aca="false">IF($R551&gt;const_zero,--($Q551&gt;option_strike_usd*$R551),const_zero)</f>
        <v>1</v>
      </c>
      <c r="T551" s="7" t="n">
        <f aca="false">IF($R551&gt;const_zero,IF($S551=const_one,($Q551+option_strike_usd*pre_f_options_issued)/($R551+pre_f_options_issued),$Q551/$R551),const_zero)</f>
        <v>126.757311967869</v>
      </c>
      <c r="U551" s="5" t="n">
        <f aca="false">IF($C551=const_one,'Pro-Forma'!$B$5*$T551,const_zero)</f>
        <v>0</v>
      </c>
      <c r="V551" s="5" t="n">
        <f aca="false">IF($D551=const_one,'Pro-Forma'!$F$27*$T551,const_zero)</f>
        <v>777443191.792866</v>
      </c>
      <c r="W551" s="5" t="n">
        <f aca="false">IF($E551=const_one,'Pro-Forma'!$F$26*$T551,const_zero)</f>
        <v>0</v>
      </c>
      <c r="X551" s="5" t="n">
        <f aca="false">IF($F551=const_one,'Pro-Forma'!$F$25*$T551,const_zero)</f>
        <v>304217548.722885</v>
      </c>
      <c r="Y551" s="5" t="n">
        <f aca="false">IF($G551=const_one,'Pro-Forma'!$F$24*$T551,const_zero)</f>
        <v>0</v>
      </c>
      <c r="Z551" s="5" t="n">
        <f aca="false">IF($H551=const_one,'Pro-Forma'!$F$23*$T551,const_zero)</f>
        <v>633786559.839345</v>
      </c>
      <c r="AA551" s="5" t="n">
        <f aca="false">IF($I551=const_one,'Pro-Forma'!$F$22*$T551,const_zero)</f>
        <v>633786559.839345</v>
      </c>
      <c r="AB551" s="5" t="n">
        <f aca="false">('Pro-Forma'!$B$10+'Pro-Forma'!$B$11)*$T551</f>
        <v>35557052.1750678</v>
      </c>
      <c r="AC551" s="5" t="n">
        <f aca="false">common_rsa_total*$T551</f>
        <v>1140815807.71082</v>
      </c>
      <c r="AD551" s="5" t="n">
        <f aca="false">IF($S551=const_one,pre_f_options_issued*($T551-option_strike_usd),const_zero)</f>
        <v>314393279.919672</v>
      </c>
      <c r="AE551" s="5" t="n">
        <f aca="false">J551+U551</f>
        <v>30000000</v>
      </c>
      <c r="AF551" s="5" t="n">
        <f aca="false">K551+V551</f>
        <v>777443191.792866</v>
      </c>
      <c r="AG551" s="5" t="n">
        <f aca="false">L551+W551</f>
        <v>100000000</v>
      </c>
      <c r="AH551" s="5" t="n">
        <f aca="false">M551+X551</f>
        <v>304217548.722885</v>
      </c>
      <c r="AI551" s="5" t="n">
        <f aca="false">N551+Y551</f>
        <v>30000000</v>
      </c>
      <c r="AJ551" s="5" t="n">
        <f aca="false">O551+Z551</f>
        <v>633786559.839345</v>
      </c>
      <c r="AK551" s="5" t="n">
        <f aca="false">P551+AA551</f>
        <v>633786559.839345</v>
      </c>
      <c r="AL551" s="5" t="n">
        <f aca="false">INDEX($AE$445:$AE$572,$B551-$C551*1+const_one)</f>
        <v>30000000</v>
      </c>
      <c r="AM551" s="5" t="n">
        <f aca="false">INDEX($AF$445:$AF$572,$B551-$D551*2+const_one)</f>
        <v>300000000</v>
      </c>
      <c r="AN551" s="5" t="n">
        <f aca="false">INDEX($AG$445:$AG$572,$B551-$E551*4+const_one)</f>
        <v>100000000</v>
      </c>
      <c r="AO551" s="5" t="n">
        <f aca="false">INDEX($AH$445:$AH$572,$B551-$F551*8+const_one)</f>
        <v>60000000</v>
      </c>
      <c r="AP551" s="5" t="n">
        <f aca="false">INDEX($AI$445:$AI$572,$B551-$G551*16+const_one)</f>
        <v>30000000</v>
      </c>
      <c r="AQ551" s="5" t="n">
        <f aca="false">INDEX($AJ$445:$AJ$572,$B551-$H551*32+const_one)</f>
        <v>15000000</v>
      </c>
      <c r="AR551" s="5" t="n">
        <f aca="false">INDEX($AK$445:$AK$572,$B551-$I551*64+const_one)</f>
        <v>5000000</v>
      </c>
      <c r="AS551" s="5" t="n">
        <f aca="false">INDEX($AE$445:$AE$572,$B551+(const_one-$C551)*1+const_one)</f>
        <v>99238550.9137376</v>
      </c>
      <c r="AT551" s="5" t="n">
        <f aca="false">INDEX($AF$445:$AF$572,$B551+(const_one-$D551)*2+const_one)</f>
        <v>777443191.792866</v>
      </c>
      <c r="AU551" s="5" t="n">
        <f aca="false">INDEX($AG$445:$AG$572,$B551+(const_one-$E551)*4+const_one)</f>
        <v>213274789.009489</v>
      </c>
      <c r="AV551" s="5" t="n">
        <f aca="false">INDEX($AH$445:$AH$572,$B551+(const_one-$F551)*8+const_one)</f>
        <v>304217548.722885</v>
      </c>
      <c r="AW551" s="5" t="n">
        <f aca="false">INDEX($AI$445:$AI$572,$B551+(const_one-$G551)*16+const_one)</f>
        <v>348729008.845135</v>
      </c>
      <c r="AX551" s="5" t="n">
        <f aca="false">INDEX($AJ$445:$AJ$572,$B551+(const_one-$H551)*32+const_one)</f>
        <v>633786559.839345</v>
      </c>
      <c r="AY551" s="5" t="n">
        <f aca="false">INDEX($AK$445:$AK$572,$B551+(const_one-$I551)*64+const_one)</f>
        <v>633786559.839345</v>
      </c>
      <c r="AZ551" s="5" t="n">
        <f aca="false">--($C551=--(AS551&gt;AL551))</f>
        <v>0</v>
      </c>
      <c r="BA551" s="5" t="n">
        <f aca="false">--($D551=--(AT551&gt;AM551))</f>
        <v>1</v>
      </c>
      <c r="BB551" s="5" t="n">
        <f aca="false">--($E551=--(AU551&gt;AN551))</f>
        <v>0</v>
      </c>
      <c r="BC551" s="5" t="n">
        <f aca="false">--($F551=--(AV551&gt;AO551))</f>
        <v>1</v>
      </c>
      <c r="BD551" s="5" t="n">
        <f aca="false">--($G551=--(AW551&gt;AP551))</f>
        <v>0</v>
      </c>
      <c r="BE551" s="5" t="n">
        <f aca="false">--($H551=--(AX551&gt;AQ551))</f>
        <v>1</v>
      </c>
      <c r="BF551" s="5" t="n">
        <f aca="false">--($I551=--(AY551&gt;AR551))</f>
        <v>1</v>
      </c>
      <c r="BG551" s="5" t="n">
        <f aca="false">SUM(AZ551:BF551)</f>
        <v>4</v>
      </c>
      <c r="BH551" s="5" t="n">
        <f aca="false">SUM(AE551:AK551)+AB551+AC551+AD551</f>
        <v>4000000000</v>
      </c>
    </row>
    <row r="552" customFormat="false" ht="15" hidden="true" customHeight="false" outlineLevel="0" collapsed="false">
      <c r="A552" s="5" t="n">
        <f aca="false">exit_value_4_usd</f>
        <v>4000000000</v>
      </c>
      <c r="B552" s="2" t="n">
        <f aca="false">ROW()-ROW($B$445)</f>
        <v>107</v>
      </c>
      <c r="C552" s="2" t="n">
        <f aca="false">MOD(QUOTIENT($B552,1),2)</f>
        <v>1</v>
      </c>
      <c r="D552" s="2" t="n">
        <f aca="false">MOD(QUOTIENT($B552,2),2)</f>
        <v>1</v>
      </c>
      <c r="E552" s="2" t="n">
        <f aca="false">MOD(QUOTIENT($B552,4),2)</f>
        <v>0</v>
      </c>
      <c r="F552" s="2" t="n">
        <f aca="false">MOD(QUOTIENT($B552,8),2)</f>
        <v>1</v>
      </c>
      <c r="G552" s="2" t="n">
        <f aca="false">MOD(QUOTIENT($B552,16),2)</f>
        <v>0</v>
      </c>
      <c r="H552" s="2" t="n">
        <f aca="false">MOD(QUOTIENT($B552,32),2)</f>
        <v>1</v>
      </c>
      <c r="I552" s="2" t="n">
        <f aca="false">MOD(QUOTIENT($B552,64),2)</f>
        <v>1</v>
      </c>
      <c r="J552" s="5" t="n">
        <f aca="false">IF($C552=const_zero,MIN(class_series_f_invested_usd,MAX(const_zero,$A552)),const_zero)</f>
        <v>0</v>
      </c>
      <c r="K552" s="5" t="n">
        <f aca="false">IF($D552=const_zero,MIN(class_series_e_invested_usd,MAX(const_zero,$A552-SUM($J552:$J552))),const_zero)</f>
        <v>0</v>
      </c>
      <c r="L552" s="5" t="n">
        <f aca="false">IF($E552=const_zero,MIN(class_series_d_invested_usd,MAX(const_zero,$A552-SUM($J552:$K552))),const_zero)</f>
        <v>100000000</v>
      </c>
      <c r="M552" s="5" t="n">
        <f aca="false">IF($F552=const_zero,MIN(class_series_c_invested_usd,MAX(const_zero,$A552-SUM($J552:$L552))),const_zero)</f>
        <v>0</v>
      </c>
      <c r="N552" s="5" t="n">
        <f aca="false">IF($G552=const_zero,MIN(class_series_b_invested_usd,MAX(const_zero,$A552-SUM($J552:$M552))),const_zero)</f>
        <v>30000000</v>
      </c>
      <c r="O552" s="5" t="n">
        <f aca="false">IF($H552=const_zero,MIN(class_series_a_invested_usd,MAX(const_zero,$A552-SUM($J552:$N552))),const_zero)</f>
        <v>0</v>
      </c>
      <c r="P552" s="5" t="n">
        <f aca="false">IF($I552=const_zero,MIN(class_seed_invested_usd,MAX(const_zero,$A552-SUM($J552:$O552))),const_zero)</f>
        <v>0</v>
      </c>
      <c r="Q552" s="5" t="n">
        <f aca="false">MAX(const_zero,$A552-SUM($J552:$P552))</f>
        <v>3870000000</v>
      </c>
      <c r="R552" s="9" t="n">
        <f aca="false">common_rsa_total+'Pro-Forma'!$B$10+'Pro-Forma'!$B$11+IF($C552=const_one,'Pro-Forma'!$B$5,const_zero)+IF($D552=const_one,'Pro-Forma'!$F$27,const_zero)+IF($E552=const_one,'Pro-Forma'!$F$26,const_zero)+IF($F552=const_one,'Pro-Forma'!$F$25,const_zero)+IF($G552=const_one,'Pro-Forma'!$F$24,const_zero)+IF($H552=const_one,'Pro-Forma'!$F$23,const_zero)+IF($I552=const_one,'Pro-Forma'!$F$22,const_zero)</f>
        <v>28611101.1755256</v>
      </c>
      <c r="S552" s="23" t="b">
        <f aca="false">IF($R552&gt;const_zero,--($Q552&gt;option_strike_usd*$R552),const_zero)</f>
        <v>1</v>
      </c>
      <c r="T552" s="7" t="n">
        <f aca="false">IF($R552&gt;const_zero,IF($S552=const_one,($Q552+option_strike_usd*pre_f_options_issued)/($R552+pre_f_options_issued),$Q552/$R552),const_zero)</f>
        <v>124.473254037257</v>
      </c>
      <c r="U552" s="5" t="n">
        <f aca="false">IF($C552=const_one,'Pro-Forma'!$B$5*$T552,const_zero)</f>
        <v>99238550.9137376</v>
      </c>
      <c r="V552" s="5" t="n">
        <f aca="false">IF($D552=const_one,'Pro-Forma'!$F$27*$T552,const_zero)</f>
        <v>763434332.972439</v>
      </c>
      <c r="W552" s="5" t="n">
        <f aca="false">IF($E552=const_one,'Pro-Forma'!$F$26*$T552,const_zero)</f>
        <v>0</v>
      </c>
      <c r="X552" s="5" t="n">
        <f aca="false">IF($F552=const_one,'Pro-Forma'!$F$25*$T552,const_zero)</f>
        <v>298735809.689417</v>
      </c>
      <c r="Y552" s="5" t="n">
        <f aca="false">IF($G552=const_one,'Pro-Forma'!$F$24*$T552,const_zero)</f>
        <v>0</v>
      </c>
      <c r="Z552" s="5" t="n">
        <f aca="false">IF($H552=const_one,'Pro-Forma'!$F$23*$T552,const_zero)</f>
        <v>622366270.186286</v>
      </c>
      <c r="AA552" s="5" t="n">
        <f aca="false">IF($I552=const_one,'Pro-Forma'!$F$22*$T552,const_zero)</f>
        <v>622366270.186286</v>
      </c>
      <c r="AB552" s="5" t="n">
        <f aca="false">('Pro-Forma'!$B$10+'Pro-Forma'!$B$11)*$T552</f>
        <v>34916344.6233785</v>
      </c>
      <c r="AC552" s="5" t="n">
        <f aca="false">common_rsa_total*$T552</f>
        <v>1120259286.33531</v>
      </c>
      <c r="AD552" s="5" t="n">
        <f aca="false">IF($S552=const_one,pre_f_options_issued*($T552-option_strike_usd),const_zero)</f>
        <v>308683135.093143</v>
      </c>
      <c r="AE552" s="5" t="n">
        <f aca="false">J552+U552</f>
        <v>99238550.9137376</v>
      </c>
      <c r="AF552" s="5" t="n">
        <f aca="false">K552+V552</f>
        <v>763434332.972439</v>
      </c>
      <c r="AG552" s="5" t="n">
        <f aca="false">L552+W552</f>
        <v>100000000</v>
      </c>
      <c r="AH552" s="5" t="n">
        <f aca="false">M552+X552</f>
        <v>298735809.689417</v>
      </c>
      <c r="AI552" s="5" t="n">
        <f aca="false">N552+Y552</f>
        <v>30000000</v>
      </c>
      <c r="AJ552" s="5" t="n">
        <f aca="false">O552+Z552</f>
        <v>622366270.186286</v>
      </c>
      <c r="AK552" s="5" t="n">
        <f aca="false">P552+AA552</f>
        <v>622366270.186286</v>
      </c>
      <c r="AL552" s="5" t="n">
        <f aca="false">INDEX($AE$445:$AE$572,$B552-$C552*1+const_one)</f>
        <v>30000000</v>
      </c>
      <c r="AM552" s="5" t="n">
        <f aca="false">INDEX($AF$445:$AF$572,$B552-$D552*2+const_one)</f>
        <v>300000000</v>
      </c>
      <c r="AN552" s="5" t="n">
        <f aca="false">INDEX($AG$445:$AG$572,$B552-$E552*4+const_one)</f>
        <v>100000000</v>
      </c>
      <c r="AO552" s="5" t="n">
        <f aca="false">INDEX($AH$445:$AH$572,$B552-$F552*8+const_one)</f>
        <v>60000000</v>
      </c>
      <c r="AP552" s="5" t="n">
        <f aca="false">INDEX($AI$445:$AI$572,$B552-$G552*16+const_one)</f>
        <v>30000000</v>
      </c>
      <c r="AQ552" s="5" t="n">
        <f aca="false">INDEX($AJ$445:$AJ$572,$B552-$H552*32+const_one)</f>
        <v>15000000</v>
      </c>
      <c r="AR552" s="5" t="n">
        <f aca="false">INDEX($AK$445:$AK$572,$B552-$I552*64+const_one)</f>
        <v>5000000</v>
      </c>
      <c r="AS552" s="5" t="n">
        <f aca="false">INDEX($AE$445:$AE$572,$B552+(const_one-$C552)*1+const_one)</f>
        <v>99238550.9137376</v>
      </c>
      <c r="AT552" s="5" t="n">
        <f aca="false">INDEX($AF$445:$AF$572,$B552+(const_one-$D552)*2+const_one)</f>
        <v>763434332.972439</v>
      </c>
      <c r="AU552" s="5" t="n">
        <f aca="false">INDEX($AG$445:$AG$572,$B552+(const_one-$E552)*4+const_one)</f>
        <v>209681288.394549</v>
      </c>
      <c r="AV552" s="5" t="n">
        <f aca="false">INDEX($AH$445:$AH$572,$B552+(const_one-$F552)*8+const_one)</f>
        <v>298735809.689417</v>
      </c>
      <c r="AW552" s="5" t="n">
        <f aca="false">INDEX($AI$445:$AI$572,$B552+(const_one-$G552)*16+const_one)</f>
        <v>343216712.347007</v>
      </c>
      <c r="AX552" s="5" t="n">
        <f aca="false">INDEX($AJ$445:$AJ$572,$B552+(const_one-$H552)*32+const_one)</f>
        <v>622366270.186286</v>
      </c>
      <c r="AY552" s="5" t="n">
        <f aca="false">INDEX($AK$445:$AK$572,$B552+(const_one-$I552)*64+const_one)</f>
        <v>622366270.186286</v>
      </c>
      <c r="AZ552" s="5" t="n">
        <f aca="false">--($C552=--(AS552&gt;AL552))</f>
        <v>1</v>
      </c>
      <c r="BA552" s="5" t="n">
        <f aca="false">--($D552=--(AT552&gt;AM552))</f>
        <v>1</v>
      </c>
      <c r="BB552" s="5" t="n">
        <f aca="false">--($E552=--(AU552&gt;AN552))</f>
        <v>0</v>
      </c>
      <c r="BC552" s="5" t="n">
        <f aca="false">--($F552=--(AV552&gt;AO552))</f>
        <v>1</v>
      </c>
      <c r="BD552" s="5" t="n">
        <f aca="false">--($G552=--(AW552&gt;AP552))</f>
        <v>0</v>
      </c>
      <c r="BE552" s="5" t="n">
        <f aca="false">--($H552=--(AX552&gt;AQ552))</f>
        <v>1</v>
      </c>
      <c r="BF552" s="5" t="n">
        <f aca="false">--($I552=--(AY552&gt;AR552))</f>
        <v>1</v>
      </c>
      <c r="BG552" s="5" t="n">
        <f aca="false">SUM(AZ552:BF552)</f>
        <v>5</v>
      </c>
      <c r="BH552" s="5" t="n">
        <f aca="false">SUM(AE552:AK552)+AB552+AC552+AD552</f>
        <v>4000000000</v>
      </c>
    </row>
    <row r="553" customFormat="false" ht="15" hidden="true" customHeight="false" outlineLevel="0" collapsed="false">
      <c r="A553" s="5" t="n">
        <f aca="false">exit_value_4_usd</f>
        <v>4000000000</v>
      </c>
      <c r="B553" s="2" t="n">
        <f aca="false">ROW()-ROW($B$445)</f>
        <v>108</v>
      </c>
      <c r="C553" s="2" t="n">
        <f aca="false">MOD(QUOTIENT($B553,1),2)</f>
        <v>0</v>
      </c>
      <c r="D553" s="2" t="n">
        <f aca="false">MOD(QUOTIENT($B553,2),2)</f>
        <v>0</v>
      </c>
      <c r="E553" s="2" t="n">
        <f aca="false">MOD(QUOTIENT($B553,4),2)</f>
        <v>1</v>
      </c>
      <c r="F553" s="2" t="n">
        <f aca="false">MOD(QUOTIENT($B553,8),2)</f>
        <v>1</v>
      </c>
      <c r="G553" s="2" t="n">
        <f aca="false">MOD(QUOTIENT($B553,16),2)</f>
        <v>0</v>
      </c>
      <c r="H553" s="2" t="n">
        <f aca="false">MOD(QUOTIENT($B553,32),2)</f>
        <v>1</v>
      </c>
      <c r="I553" s="2" t="n">
        <f aca="false">MOD(QUOTIENT($B553,64),2)</f>
        <v>1</v>
      </c>
      <c r="J553" s="5" t="n">
        <f aca="false">IF($C553=const_zero,MIN(class_series_f_invested_usd,MAX(const_zero,$A553)),const_zero)</f>
        <v>30000000</v>
      </c>
      <c r="K553" s="5" t="n">
        <f aca="false">IF($D553=const_zero,MIN(class_series_e_invested_usd,MAX(const_zero,$A553-SUM($J553:$J553))),const_zero)</f>
        <v>300000000</v>
      </c>
      <c r="L553" s="5" t="n">
        <f aca="false">IF($E553=const_zero,MIN(class_series_d_invested_usd,MAX(const_zero,$A553-SUM($J553:$K553))),const_zero)</f>
        <v>0</v>
      </c>
      <c r="M553" s="5" t="n">
        <f aca="false">IF($F553=const_zero,MIN(class_series_c_invested_usd,MAX(const_zero,$A553-SUM($J553:$L553))),const_zero)</f>
        <v>0</v>
      </c>
      <c r="N553" s="5" t="n">
        <f aca="false">IF($G553=const_zero,MIN(class_series_b_invested_usd,MAX(const_zero,$A553-SUM($J553:$M553))),const_zero)</f>
        <v>30000000</v>
      </c>
      <c r="O553" s="5" t="n">
        <f aca="false">IF($H553=const_zero,MIN(class_series_a_invested_usd,MAX(const_zero,$A553-SUM($J553:$N553))),const_zero)</f>
        <v>0</v>
      </c>
      <c r="P553" s="5" t="n">
        <f aca="false">IF($I553=const_zero,MIN(class_seed_invested_usd,MAX(const_zero,$A553-SUM($J553:$O553))),const_zero)</f>
        <v>0</v>
      </c>
      <c r="Q553" s="5" t="n">
        <f aca="false">MAX(const_zero,$A553-SUM($J553:$P553))</f>
        <v>3640000000</v>
      </c>
      <c r="R553" s="9" t="n">
        <f aca="false">common_rsa_total+'Pro-Forma'!$B$10+'Pro-Forma'!$B$11+IF($C553=const_one,'Pro-Forma'!$B$5,const_zero)+IF($D553=const_one,'Pro-Forma'!$F$27,const_zero)+IF($E553=const_one,'Pro-Forma'!$F$26,const_zero)+IF($F553=const_one,'Pro-Forma'!$F$25,const_zero)+IF($G553=const_one,'Pro-Forma'!$F$24,const_zero)+IF($H553=const_one,'Pro-Forma'!$F$23,const_zero)+IF($I553=const_one,'Pro-Forma'!$F$22,const_zero)</f>
        <v>23414164.1892672</v>
      </c>
      <c r="S553" s="23" t="b">
        <f aca="false">IF($R553&gt;const_zero,--($Q553&gt;option_strike_usd*$R553),const_zero)</f>
        <v>1</v>
      </c>
      <c r="T553" s="7" t="n">
        <f aca="false">IF($R553&gt;const_zero,IF($S553=const_one,($Q553+option_strike_usd*pre_f_options_issued)/($R553+pre_f_options_issued),$Q553/$R553),const_zero)</f>
        <v>140.560196091858</v>
      </c>
      <c r="U553" s="5" t="n">
        <f aca="false">IF($C553=const_one,'Pro-Forma'!$B$5*$T553,const_zero)</f>
        <v>0</v>
      </c>
      <c r="V553" s="5" t="n">
        <f aca="false">IF($D553=const_one,'Pro-Forma'!$F$27*$T553,const_zero)</f>
        <v>0</v>
      </c>
      <c r="W553" s="5" t="n">
        <f aca="false">IF($E553=const_one,'Pro-Forma'!$F$26*$T553,const_zero)</f>
        <v>243682375.155706</v>
      </c>
      <c r="X553" s="5" t="n">
        <f aca="false">IF($F553=const_one,'Pro-Forma'!$F$25*$T553,const_zero)</f>
        <v>337344470.620459</v>
      </c>
      <c r="Y553" s="5" t="n">
        <f aca="false">IF($G553=const_one,'Pro-Forma'!$F$24*$T553,const_zero)</f>
        <v>0</v>
      </c>
      <c r="Z553" s="5" t="n">
        <f aca="false">IF($H553=const_one,'Pro-Forma'!$F$23*$T553,const_zero)</f>
        <v>702800980.45929</v>
      </c>
      <c r="AA553" s="5" t="n">
        <f aca="false">IF($I553=const_one,'Pro-Forma'!$F$22*$T553,const_zero)</f>
        <v>702800980.45929</v>
      </c>
      <c r="AB553" s="5" t="n">
        <f aca="false">('Pro-Forma'!$B$10+'Pro-Forma'!$B$11)*$T553</f>
        <v>39428938.2488866</v>
      </c>
      <c r="AC553" s="5" t="n">
        <f aca="false">common_rsa_total*$T553</f>
        <v>1265041764.82672</v>
      </c>
      <c r="AD553" s="5" t="n">
        <f aca="false">IF($S553=const_one,pre_f_options_issued*($T553-option_strike_usd),const_zero)</f>
        <v>348900490.229645</v>
      </c>
      <c r="AE553" s="5" t="n">
        <f aca="false">J553+U553</f>
        <v>30000000</v>
      </c>
      <c r="AF553" s="5" t="n">
        <f aca="false">K553+V553</f>
        <v>300000000</v>
      </c>
      <c r="AG553" s="5" t="n">
        <f aca="false">L553+W553</f>
        <v>243682375.155706</v>
      </c>
      <c r="AH553" s="5" t="n">
        <f aca="false">M553+X553</f>
        <v>337344470.620459</v>
      </c>
      <c r="AI553" s="5" t="n">
        <f aca="false">N553+Y553</f>
        <v>30000000</v>
      </c>
      <c r="AJ553" s="5" t="n">
        <f aca="false">O553+Z553</f>
        <v>702800980.45929</v>
      </c>
      <c r="AK553" s="5" t="n">
        <f aca="false">P553+AA553</f>
        <v>702800980.45929</v>
      </c>
      <c r="AL553" s="5" t="n">
        <f aca="false">INDEX($AE$445:$AE$572,$B553-$C553*1+const_one)</f>
        <v>30000000</v>
      </c>
      <c r="AM553" s="5" t="n">
        <f aca="false">INDEX($AF$445:$AF$572,$B553-$D553*2+const_one)</f>
        <v>300000000</v>
      </c>
      <c r="AN553" s="5" t="n">
        <f aca="false">INDEX($AG$445:$AG$572,$B553-$E553*4+const_one)</f>
        <v>100000000</v>
      </c>
      <c r="AO553" s="5" t="n">
        <f aca="false">INDEX($AH$445:$AH$572,$B553-$F553*8+const_one)</f>
        <v>60000000</v>
      </c>
      <c r="AP553" s="5" t="n">
        <f aca="false">INDEX($AI$445:$AI$572,$B553-$G553*16+const_one)</f>
        <v>30000000</v>
      </c>
      <c r="AQ553" s="5" t="n">
        <f aca="false">INDEX($AJ$445:$AJ$572,$B553-$H553*32+const_one)</f>
        <v>15000000</v>
      </c>
      <c r="AR553" s="5" t="n">
        <f aca="false">INDEX($AK$445:$AK$572,$B553-$I553*64+const_one)</f>
        <v>5000000</v>
      </c>
      <c r="AS553" s="5" t="n">
        <f aca="false">INDEX($AE$445:$AE$572,$B553+(const_one-$C553)*1+const_one)</f>
        <v>109614750.56137</v>
      </c>
      <c r="AT553" s="5" t="n">
        <f aca="false">INDEX($AF$445:$AF$572,$B553+(const_one-$D553)*2+const_one)</f>
        <v>754524593.61012</v>
      </c>
      <c r="AU553" s="5" t="n">
        <f aca="false">INDEX($AG$445:$AG$572,$B553+(const_one-$E553)*4+const_one)</f>
        <v>243682375.155706</v>
      </c>
      <c r="AV553" s="5" t="n">
        <f aca="false">INDEX($AH$445:$AH$572,$B553+(const_one-$F553)*8+const_one)</f>
        <v>337344470.620459</v>
      </c>
      <c r="AW553" s="5" t="n">
        <f aca="false">INDEX($AI$445:$AI$572,$B553+(const_one-$G553)*16+const_one)</f>
        <v>381041621.258056</v>
      </c>
      <c r="AX553" s="5" t="n">
        <f aca="false">INDEX($AJ$445:$AJ$572,$B553+(const_one-$H553)*32+const_one)</f>
        <v>702800980.45929</v>
      </c>
      <c r="AY553" s="5" t="n">
        <f aca="false">INDEX($AK$445:$AK$572,$B553+(const_one-$I553)*64+const_one)</f>
        <v>702800980.45929</v>
      </c>
      <c r="AZ553" s="5" t="n">
        <f aca="false">--($C553=--(AS553&gt;AL553))</f>
        <v>0</v>
      </c>
      <c r="BA553" s="5" t="n">
        <f aca="false">--($D553=--(AT553&gt;AM553))</f>
        <v>0</v>
      </c>
      <c r="BB553" s="5" t="n">
        <f aca="false">--($E553=--(AU553&gt;AN553))</f>
        <v>1</v>
      </c>
      <c r="BC553" s="5" t="n">
        <f aca="false">--($F553=--(AV553&gt;AO553))</f>
        <v>1</v>
      </c>
      <c r="BD553" s="5" t="n">
        <f aca="false">--($G553=--(AW553&gt;AP553))</f>
        <v>0</v>
      </c>
      <c r="BE553" s="5" t="n">
        <f aca="false">--($H553=--(AX553&gt;AQ553))</f>
        <v>1</v>
      </c>
      <c r="BF553" s="5" t="n">
        <f aca="false">--($I553=--(AY553&gt;AR553))</f>
        <v>1</v>
      </c>
      <c r="BG553" s="5" t="n">
        <f aca="false">SUM(AZ553:BF553)</f>
        <v>4</v>
      </c>
      <c r="BH553" s="5" t="n">
        <f aca="false">SUM(AE553:AK553)+AB553+AC553+AD553</f>
        <v>4000000000</v>
      </c>
    </row>
    <row r="554" customFormat="false" ht="15" hidden="true" customHeight="false" outlineLevel="0" collapsed="false">
      <c r="A554" s="5" t="n">
        <f aca="false">exit_value_4_usd</f>
        <v>4000000000</v>
      </c>
      <c r="B554" s="2" t="n">
        <f aca="false">ROW()-ROW($B$445)</f>
        <v>109</v>
      </c>
      <c r="C554" s="2" t="n">
        <f aca="false">MOD(QUOTIENT($B554,1),2)</f>
        <v>1</v>
      </c>
      <c r="D554" s="2" t="n">
        <f aca="false">MOD(QUOTIENT($B554,2),2)</f>
        <v>0</v>
      </c>
      <c r="E554" s="2" t="n">
        <f aca="false">MOD(QUOTIENT($B554,4),2)</f>
        <v>1</v>
      </c>
      <c r="F554" s="2" t="n">
        <f aca="false">MOD(QUOTIENT($B554,8),2)</f>
        <v>1</v>
      </c>
      <c r="G554" s="2" t="n">
        <f aca="false">MOD(QUOTIENT($B554,16),2)</f>
        <v>0</v>
      </c>
      <c r="H554" s="2" t="n">
        <f aca="false">MOD(QUOTIENT($B554,32),2)</f>
        <v>1</v>
      </c>
      <c r="I554" s="2" t="n">
        <f aca="false">MOD(QUOTIENT($B554,64),2)</f>
        <v>1</v>
      </c>
      <c r="J554" s="5" t="n">
        <f aca="false">IF($C554=const_zero,MIN(class_series_f_invested_usd,MAX(const_zero,$A554)),const_zero)</f>
        <v>0</v>
      </c>
      <c r="K554" s="5" t="n">
        <f aca="false">IF($D554=const_zero,MIN(class_series_e_invested_usd,MAX(const_zero,$A554-SUM($J554:$J554))),const_zero)</f>
        <v>300000000</v>
      </c>
      <c r="L554" s="5" t="n">
        <f aca="false">IF($E554=const_zero,MIN(class_series_d_invested_usd,MAX(const_zero,$A554-SUM($J554:$K554))),const_zero)</f>
        <v>0</v>
      </c>
      <c r="M554" s="5" t="n">
        <f aca="false">IF($F554=const_zero,MIN(class_series_c_invested_usd,MAX(const_zero,$A554-SUM($J554:$L554))),const_zero)</f>
        <v>0</v>
      </c>
      <c r="N554" s="5" t="n">
        <f aca="false">IF($G554=const_zero,MIN(class_series_b_invested_usd,MAX(const_zero,$A554-SUM($J554:$M554))),const_zero)</f>
        <v>30000000</v>
      </c>
      <c r="O554" s="5" t="n">
        <f aca="false">IF($H554=const_zero,MIN(class_series_a_invested_usd,MAX(const_zero,$A554-SUM($J554:$N554))),const_zero)</f>
        <v>0</v>
      </c>
      <c r="P554" s="5" t="n">
        <f aca="false">IF($I554=const_zero,MIN(class_seed_invested_usd,MAX(const_zero,$A554-SUM($J554:$O554))),const_zero)</f>
        <v>0</v>
      </c>
      <c r="Q554" s="5" t="n">
        <f aca="false">MAX(const_zero,$A554-SUM($J554:$P554))</f>
        <v>3670000000</v>
      </c>
      <c r="R554" s="9" t="n">
        <f aca="false">common_rsa_total+'Pro-Forma'!$B$10+'Pro-Forma'!$B$11+IF($C554=const_one,'Pro-Forma'!$B$5,const_zero)+IF($D554=const_one,'Pro-Forma'!$F$27,const_zero)+IF($E554=const_one,'Pro-Forma'!$F$26,const_zero)+IF($F554=const_one,'Pro-Forma'!$F$25,const_zero)+IF($G554=const_one,'Pro-Forma'!$F$24,const_zero)+IF($H554=const_one,'Pro-Forma'!$F$23,const_zero)+IF($I554=const_one,'Pro-Forma'!$F$22,const_zero)</f>
        <v>24211432.2584705</v>
      </c>
      <c r="S554" s="23" t="b">
        <f aca="false">IF($R554&gt;const_zero,--($Q554&gt;option_strike_usd*$R554),const_zero)</f>
        <v>1</v>
      </c>
      <c r="T554" s="7" t="n">
        <f aca="false">IF($R554&gt;const_zero,IF($S554=const_one,($Q554+option_strike_usd*pre_f_options_issued)/($R554+pre_f_options_issued),$Q554/$R554),const_zero)</f>
        <v>137.487947649659</v>
      </c>
      <c r="U554" s="5" t="n">
        <f aca="false">IF($C554=const_one,'Pro-Forma'!$B$5*$T554,const_zero)</f>
        <v>109614750.56137</v>
      </c>
      <c r="V554" s="5" t="n">
        <f aca="false">IF($D554=const_one,'Pro-Forma'!$F$27*$T554,const_zero)</f>
        <v>0</v>
      </c>
      <c r="W554" s="5" t="n">
        <f aca="false">IF($E554=const_one,'Pro-Forma'!$F$26*$T554,const_zero)</f>
        <v>238356167.464773</v>
      </c>
      <c r="X554" s="5" t="n">
        <f aca="false">IF($F554=const_one,'Pro-Forma'!$F$25*$T554,const_zero)</f>
        <v>329971074.359181</v>
      </c>
      <c r="Y554" s="5" t="n">
        <f aca="false">IF($G554=const_one,'Pro-Forma'!$F$24*$T554,const_zero)</f>
        <v>0</v>
      </c>
      <c r="Z554" s="5" t="n">
        <f aca="false">IF($H554=const_one,'Pro-Forma'!$F$23*$T554,const_zero)</f>
        <v>687439738.248294</v>
      </c>
      <c r="AA554" s="5" t="n">
        <f aca="false">IF($I554=const_one,'Pro-Forma'!$F$22*$T554,const_zero)</f>
        <v>687439738.248294</v>
      </c>
      <c r="AB554" s="5" t="n">
        <f aca="false">('Pro-Forma'!$B$10+'Pro-Forma'!$B$11)*$T554</f>
        <v>38567133.1470102</v>
      </c>
      <c r="AC554" s="5" t="n">
        <f aca="false">common_rsa_total*$T554</f>
        <v>1237391528.84693</v>
      </c>
      <c r="AD554" s="5" t="n">
        <f aca="false">IF($S554=const_one,pre_f_options_issued*($T554-option_strike_usd),const_zero)</f>
        <v>341219869.124147</v>
      </c>
      <c r="AE554" s="5" t="n">
        <f aca="false">J554+U554</f>
        <v>109614750.56137</v>
      </c>
      <c r="AF554" s="5" t="n">
        <f aca="false">K554+V554</f>
        <v>300000000</v>
      </c>
      <c r="AG554" s="5" t="n">
        <f aca="false">L554+W554</f>
        <v>238356167.464773</v>
      </c>
      <c r="AH554" s="5" t="n">
        <f aca="false">M554+X554</f>
        <v>329971074.359181</v>
      </c>
      <c r="AI554" s="5" t="n">
        <f aca="false">N554+Y554</f>
        <v>30000000</v>
      </c>
      <c r="AJ554" s="5" t="n">
        <f aca="false">O554+Z554</f>
        <v>687439738.248294</v>
      </c>
      <c r="AK554" s="5" t="n">
        <f aca="false">P554+AA554</f>
        <v>687439738.248294</v>
      </c>
      <c r="AL554" s="5" t="n">
        <f aca="false">INDEX($AE$445:$AE$572,$B554-$C554*1+const_one)</f>
        <v>30000000</v>
      </c>
      <c r="AM554" s="5" t="n">
        <f aca="false">INDEX($AF$445:$AF$572,$B554-$D554*2+const_one)</f>
        <v>300000000</v>
      </c>
      <c r="AN554" s="5" t="n">
        <f aca="false">INDEX($AG$445:$AG$572,$B554-$E554*4+const_one)</f>
        <v>100000000</v>
      </c>
      <c r="AO554" s="5" t="n">
        <f aca="false">INDEX($AH$445:$AH$572,$B554-$F554*8+const_one)</f>
        <v>60000000</v>
      </c>
      <c r="AP554" s="5" t="n">
        <f aca="false">INDEX($AI$445:$AI$572,$B554-$G554*16+const_one)</f>
        <v>30000000</v>
      </c>
      <c r="AQ554" s="5" t="n">
        <f aca="false">INDEX($AJ$445:$AJ$572,$B554-$H554*32+const_one)</f>
        <v>15000000</v>
      </c>
      <c r="AR554" s="5" t="n">
        <f aca="false">INDEX($AK$445:$AK$572,$B554-$I554*64+const_one)</f>
        <v>5000000</v>
      </c>
      <c r="AS554" s="5" t="n">
        <f aca="false">INDEX($AE$445:$AE$572,$B554+(const_one-$C554)*1+const_one)</f>
        <v>109614750.56137</v>
      </c>
      <c r="AT554" s="5" t="n">
        <f aca="false">INDEX($AF$445:$AF$572,$B554+(const_one-$D554)*2+const_one)</f>
        <v>741811489.526332</v>
      </c>
      <c r="AU554" s="5" t="n">
        <f aca="false">INDEX($AG$445:$AG$572,$B554+(const_one-$E554)*4+const_one)</f>
        <v>238356167.464773</v>
      </c>
      <c r="AV554" s="5" t="n">
        <f aca="false">INDEX($AH$445:$AH$572,$B554+(const_one-$F554)*8+const_one)</f>
        <v>329971074.359181</v>
      </c>
      <c r="AW554" s="5" t="n">
        <f aca="false">INDEX($AI$445:$AI$572,$B554+(const_one-$G554)*16+const_one)</f>
        <v>373845996.496293</v>
      </c>
      <c r="AX554" s="5" t="n">
        <f aca="false">INDEX($AJ$445:$AJ$572,$B554+(const_one-$H554)*32+const_one)</f>
        <v>687439738.248294</v>
      </c>
      <c r="AY554" s="5" t="n">
        <f aca="false">INDEX($AK$445:$AK$572,$B554+(const_one-$I554)*64+const_one)</f>
        <v>687439738.248294</v>
      </c>
      <c r="AZ554" s="5" t="n">
        <f aca="false">--($C554=--(AS554&gt;AL554))</f>
        <v>1</v>
      </c>
      <c r="BA554" s="5" t="n">
        <f aca="false">--($D554=--(AT554&gt;AM554))</f>
        <v>0</v>
      </c>
      <c r="BB554" s="5" t="n">
        <f aca="false">--($E554=--(AU554&gt;AN554))</f>
        <v>1</v>
      </c>
      <c r="BC554" s="5" t="n">
        <f aca="false">--($F554=--(AV554&gt;AO554))</f>
        <v>1</v>
      </c>
      <c r="BD554" s="5" t="n">
        <f aca="false">--($G554=--(AW554&gt;AP554))</f>
        <v>0</v>
      </c>
      <c r="BE554" s="5" t="n">
        <f aca="false">--($H554=--(AX554&gt;AQ554))</f>
        <v>1</v>
      </c>
      <c r="BF554" s="5" t="n">
        <f aca="false">--($I554=--(AY554&gt;AR554))</f>
        <v>1</v>
      </c>
      <c r="BG554" s="5" t="n">
        <f aca="false">SUM(AZ554:BF554)</f>
        <v>5</v>
      </c>
      <c r="BH554" s="5" t="n">
        <f aca="false">SUM(AE554:AK554)+AB554+AC554+AD554</f>
        <v>4000000000</v>
      </c>
    </row>
    <row r="555" customFormat="false" ht="15" hidden="true" customHeight="false" outlineLevel="0" collapsed="false">
      <c r="A555" s="5" t="n">
        <f aca="false">exit_value_4_usd</f>
        <v>4000000000</v>
      </c>
      <c r="B555" s="2" t="n">
        <f aca="false">ROW()-ROW($B$445)</f>
        <v>110</v>
      </c>
      <c r="C555" s="2" t="n">
        <f aca="false">MOD(QUOTIENT($B555,1),2)</f>
        <v>0</v>
      </c>
      <c r="D555" s="2" t="n">
        <f aca="false">MOD(QUOTIENT($B555,2),2)</f>
        <v>1</v>
      </c>
      <c r="E555" s="2" t="n">
        <f aca="false">MOD(QUOTIENT($B555,4),2)</f>
        <v>1</v>
      </c>
      <c r="F555" s="2" t="n">
        <f aca="false">MOD(QUOTIENT($B555,8),2)</f>
        <v>1</v>
      </c>
      <c r="G555" s="2" t="n">
        <f aca="false">MOD(QUOTIENT($B555,16),2)</f>
        <v>0</v>
      </c>
      <c r="H555" s="2" t="n">
        <f aca="false">MOD(QUOTIENT($B555,32),2)</f>
        <v>1</v>
      </c>
      <c r="I555" s="2" t="n">
        <f aca="false">MOD(QUOTIENT($B555,64),2)</f>
        <v>1</v>
      </c>
      <c r="J555" s="5" t="n">
        <f aca="false">IF($C555=const_zero,MIN(class_series_f_invested_usd,MAX(const_zero,$A555)),const_zero)</f>
        <v>30000000</v>
      </c>
      <c r="K555" s="5" t="n">
        <f aca="false">IF($D555=const_zero,MIN(class_series_e_invested_usd,MAX(const_zero,$A555-SUM($J555:$J555))),const_zero)</f>
        <v>0</v>
      </c>
      <c r="L555" s="5" t="n">
        <f aca="false">IF($E555=const_zero,MIN(class_series_d_invested_usd,MAX(const_zero,$A555-SUM($J555:$K555))),const_zero)</f>
        <v>0</v>
      </c>
      <c r="M555" s="5" t="n">
        <f aca="false">IF($F555=const_zero,MIN(class_series_c_invested_usd,MAX(const_zero,$A555-SUM($J555:$L555))),const_zero)</f>
        <v>0</v>
      </c>
      <c r="N555" s="5" t="n">
        <f aca="false">IF($G555=const_zero,MIN(class_series_b_invested_usd,MAX(const_zero,$A555-SUM($J555:$M555))),const_zero)</f>
        <v>30000000</v>
      </c>
      <c r="O555" s="5" t="n">
        <f aca="false">IF($H555=const_zero,MIN(class_series_a_invested_usd,MAX(const_zero,$A555-SUM($J555:$N555))),const_zero)</f>
        <v>0</v>
      </c>
      <c r="P555" s="5" t="n">
        <f aca="false">IF($I555=const_zero,MIN(class_seed_invested_usd,MAX(const_zero,$A555-SUM($J555:$O555))),const_zero)</f>
        <v>0</v>
      </c>
      <c r="Q555" s="5" t="n">
        <f aca="false">MAX(const_zero,$A555-SUM($J555:$P555))</f>
        <v>3940000000</v>
      </c>
      <c r="R555" s="9" t="n">
        <f aca="false">common_rsa_total+'Pro-Forma'!$B$10+'Pro-Forma'!$B$11+IF($C555=const_one,'Pro-Forma'!$B$5,const_zero)+IF($D555=const_one,'Pro-Forma'!$F$27,const_zero)+IF($E555=const_one,'Pro-Forma'!$F$26,const_zero)+IF($F555=const_one,'Pro-Forma'!$F$25,const_zero)+IF($G555=const_one,'Pro-Forma'!$F$24,const_zero)+IF($H555=const_one,'Pro-Forma'!$F$23,const_zero)+IF($I555=const_one,'Pro-Forma'!$F$22,const_zero)</f>
        <v>29547484.4666011</v>
      </c>
      <c r="S555" s="23" t="b">
        <f aca="false">IF($R555&gt;const_zero,--($Q555&gt;option_strike_usd*$R555),const_zero)</f>
        <v>1</v>
      </c>
      <c r="T555" s="7" t="n">
        <f aca="false">IF($R555&gt;const_zero,IF($S555=const_one,($Q555+option_strike_usd*pre_f_options_issued)/($R555+pre_f_options_issued),$Q555/$R555),const_zero)</f>
        <v>123.020576048918</v>
      </c>
      <c r="U555" s="5" t="n">
        <f aca="false">IF($C555=const_one,'Pro-Forma'!$B$5*$T555,const_zero)</f>
        <v>0</v>
      </c>
      <c r="V555" s="5" t="n">
        <f aca="false">IF($D555=const_one,'Pro-Forma'!$F$27*$T555,const_zero)</f>
        <v>754524593.61012</v>
      </c>
      <c r="W555" s="5" t="n">
        <f aca="false">IF($E555=const_one,'Pro-Forma'!$F$26*$T555,const_zero)</f>
        <v>213274789.009489</v>
      </c>
      <c r="X555" s="5" t="n">
        <f aca="false">IF($F555=const_one,'Pro-Forma'!$F$25*$T555,const_zero)</f>
        <v>295249382.517402</v>
      </c>
      <c r="Y555" s="5" t="n">
        <f aca="false">IF($G555=const_one,'Pro-Forma'!$F$24*$T555,const_zero)</f>
        <v>0</v>
      </c>
      <c r="Z555" s="5" t="n">
        <f aca="false">IF($H555=const_one,'Pro-Forma'!$F$23*$T555,const_zero)</f>
        <v>615102880.244588</v>
      </c>
      <c r="AA555" s="5" t="n">
        <f aca="false">IF($I555=const_one,'Pro-Forma'!$F$22*$T555,const_zero)</f>
        <v>615102880.244588</v>
      </c>
      <c r="AB555" s="5" t="n">
        <f aca="false">('Pro-Forma'!$B$10+'Pro-Forma'!$B$11)*$T555</f>
        <v>34508849.8112603</v>
      </c>
      <c r="AC555" s="5" t="n">
        <f aca="false">common_rsa_total*$T555</f>
        <v>1107185184.44026</v>
      </c>
      <c r="AD555" s="5" t="n">
        <f aca="false">IF($S555=const_one,pre_f_options_issued*($T555-option_strike_usd),const_zero)</f>
        <v>305051440.122294</v>
      </c>
      <c r="AE555" s="5" t="n">
        <f aca="false">J555+U555</f>
        <v>30000000</v>
      </c>
      <c r="AF555" s="5" t="n">
        <f aca="false">K555+V555</f>
        <v>754524593.61012</v>
      </c>
      <c r="AG555" s="5" t="n">
        <f aca="false">L555+W555</f>
        <v>213274789.009489</v>
      </c>
      <c r="AH555" s="5" t="n">
        <f aca="false">M555+X555</f>
        <v>295249382.517402</v>
      </c>
      <c r="AI555" s="5" t="n">
        <f aca="false">N555+Y555</f>
        <v>30000000</v>
      </c>
      <c r="AJ555" s="5" t="n">
        <f aca="false">O555+Z555</f>
        <v>615102880.244588</v>
      </c>
      <c r="AK555" s="5" t="n">
        <f aca="false">P555+AA555</f>
        <v>615102880.244588</v>
      </c>
      <c r="AL555" s="5" t="n">
        <f aca="false">INDEX($AE$445:$AE$572,$B555-$C555*1+const_one)</f>
        <v>30000000</v>
      </c>
      <c r="AM555" s="5" t="n">
        <f aca="false">INDEX($AF$445:$AF$572,$B555-$D555*2+const_one)</f>
        <v>300000000</v>
      </c>
      <c r="AN555" s="5" t="n">
        <f aca="false">INDEX($AG$445:$AG$572,$B555-$E555*4+const_one)</f>
        <v>100000000</v>
      </c>
      <c r="AO555" s="5" t="n">
        <f aca="false">INDEX($AH$445:$AH$572,$B555-$F555*8+const_one)</f>
        <v>60000000</v>
      </c>
      <c r="AP555" s="5" t="n">
        <f aca="false">INDEX($AI$445:$AI$572,$B555-$G555*16+const_one)</f>
        <v>30000000</v>
      </c>
      <c r="AQ555" s="5" t="n">
        <f aca="false">INDEX($AJ$445:$AJ$572,$B555-$H555*32+const_one)</f>
        <v>15000000</v>
      </c>
      <c r="AR555" s="5" t="n">
        <f aca="false">INDEX($AK$445:$AK$572,$B555-$I555*64+const_one)</f>
        <v>5000000</v>
      </c>
      <c r="AS555" s="5" t="n">
        <f aca="false">INDEX($AE$445:$AE$572,$B555+(const_one-$C555)*1+const_one)</f>
        <v>96427805.3688372</v>
      </c>
      <c r="AT555" s="5" t="n">
        <f aca="false">INDEX($AF$445:$AF$572,$B555+(const_one-$D555)*2+const_one)</f>
        <v>754524593.61012</v>
      </c>
      <c r="AU555" s="5" t="n">
        <f aca="false">INDEX($AG$445:$AG$572,$B555+(const_one-$E555)*4+const_one)</f>
        <v>213274789.009489</v>
      </c>
      <c r="AV555" s="5" t="n">
        <f aca="false">INDEX($AH$445:$AH$572,$B555+(const_one-$F555)*8+const_one)</f>
        <v>295249382.517402</v>
      </c>
      <c r="AW555" s="5" t="n">
        <f aca="false">INDEX($AI$445:$AI$572,$B555+(const_one-$G555)*16+const_one)</f>
        <v>340038669.861083</v>
      </c>
      <c r="AX555" s="5" t="n">
        <f aca="false">INDEX($AJ$445:$AJ$572,$B555+(const_one-$H555)*32+const_one)</f>
        <v>615102880.244588</v>
      </c>
      <c r="AY555" s="5" t="n">
        <f aca="false">INDEX($AK$445:$AK$572,$B555+(const_one-$I555)*64+const_one)</f>
        <v>615102880.244588</v>
      </c>
      <c r="AZ555" s="5" t="n">
        <f aca="false">--($C555=--(AS555&gt;AL555))</f>
        <v>0</v>
      </c>
      <c r="BA555" s="5" t="n">
        <f aca="false">--($D555=--(AT555&gt;AM555))</f>
        <v>1</v>
      </c>
      <c r="BB555" s="5" t="n">
        <f aca="false">--($E555=--(AU555&gt;AN555))</f>
        <v>1</v>
      </c>
      <c r="BC555" s="5" t="n">
        <f aca="false">--($F555=--(AV555&gt;AO555))</f>
        <v>1</v>
      </c>
      <c r="BD555" s="5" t="n">
        <f aca="false">--($G555=--(AW555&gt;AP555))</f>
        <v>0</v>
      </c>
      <c r="BE555" s="5" t="n">
        <f aca="false">--($H555=--(AX555&gt;AQ555))</f>
        <v>1</v>
      </c>
      <c r="BF555" s="5" t="n">
        <f aca="false">--($I555=--(AY555&gt;AR555))</f>
        <v>1</v>
      </c>
      <c r="BG555" s="5" t="n">
        <f aca="false">SUM(AZ555:BF555)</f>
        <v>5</v>
      </c>
      <c r="BH555" s="5" t="n">
        <f aca="false">SUM(AE555:AK555)+AB555+AC555+AD555</f>
        <v>4000000000</v>
      </c>
    </row>
    <row r="556" customFormat="false" ht="15" hidden="true" customHeight="false" outlineLevel="0" collapsed="false">
      <c r="A556" s="5" t="n">
        <f aca="false">exit_value_4_usd</f>
        <v>4000000000</v>
      </c>
      <c r="B556" s="2" t="n">
        <f aca="false">ROW()-ROW($B$445)</f>
        <v>111</v>
      </c>
      <c r="C556" s="2" t="n">
        <f aca="false">MOD(QUOTIENT($B556,1),2)</f>
        <v>1</v>
      </c>
      <c r="D556" s="2" t="n">
        <f aca="false">MOD(QUOTIENT($B556,2),2)</f>
        <v>1</v>
      </c>
      <c r="E556" s="2" t="n">
        <f aca="false">MOD(QUOTIENT($B556,4),2)</f>
        <v>1</v>
      </c>
      <c r="F556" s="2" t="n">
        <f aca="false">MOD(QUOTIENT($B556,8),2)</f>
        <v>1</v>
      </c>
      <c r="G556" s="2" t="n">
        <f aca="false">MOD(QUOTIENT($B556,16),2)</f>
        <v>0</v>
      </c>
      <c r="H556" s="2" t="n">
        <f aca="false">MOD(QUOTIENT($B556,32),2)</f>
        <v>1</v>
      </c>
      <c r="I556" s="2" t="n">
        <f aca="false">MOD(QUOTIENT($B556,64),2)</f>
        <v>1</v>
      </c>
      <c r="J556" s="5" t="n">
        <f aca="false">IF($C556=const_zero,MIN(class_series_f_invested_usd,MAX(const_zero,$A556)),const_zero)</f>
        <v>0</v>
      </c>
      <c r="K556" s="5" t="n">
        <f aca="false">IF($D556=const_zero,MIN(class_series_e_invested_usd,MAX(const_zero,$A556-SUM($J556:$J556))),const_zero)</f>
        <v>0</v>
      </c>
      <c r="L556" s="5" t="n">
        <f aca="false">IF($E556=const_zero,MIN(class_series_d_invested_usd,MAX(const_zero,$A556-SUM($J556:$K556))),const_zero)</f>
        <v>0</v>
      </c>
      <c r="M556" s="5" t="n">
        <f aca="false">IF($F556=const_zero,MIN(class_series_c_invested_usd,MAX(const_zero,$A556-SUM($J556:$L556))),const_zero)</f>
        <v>0</v>
      </c>
      <c r="N556" s="5" t="n">
        <f aca="false">IF($G556=const_zero,MIN(class_series_b_invested_usd,MAX(const_zero,$A556-SUM($J556:$M556))),const_zero)</f>
        <v>30000000</v>
      </c>
      <c r="O556" s="5" t="n">
        <f aca="false">IF($H556=const_zero,MIN(class_series_a_invested_usd,MAX(const_zero,$A556-SUM($J556:$N556))),const_zero)</f>
        <v>0</v>
      </c>
      <c r="P556" s="5" t="n">
        <f aca="false">IF($I556=const_zero,MIN(class_seed_invested_usd,MAX(const_zero,$A556-SUM($J556:$O556))),const_zero)</f>
        <v>0</v>
      </c>
      <c r="Q556" s="5" t="n">
        <f aca="false">MAX(const_zero,$A556-SUM($J556:$P556))</f>
        <v>3970000000</v>
      </c>
      <c r="R556" s="9" t="n">
        <f aca="false">common_rsa_total+'Pro-Forma'!$B$10+'Pro-Forma'!$B$11+IF($C556=const_one,'Pro-Forma'!$B$5,const_zero)+IF($D556=const_one,'Pro-Forma'!$F$27,const_zero)+IF($E556=const_one,'Pro-Forma'!$F$26,const_zero)+IF($F556=const_one,'Pro-Forma'!$F$25,const_zero)+IF($G556=const_one,'Pro-Forma'!$F$24,const_zero)+IF($H556=const_one,'Pro-Forma'!$F$23,const_zero)+IF($I556=const_one,'Pro-Forma'!$F$22,const_zero)</f>
        <v>30344752.5358044</v>
      </c>
      <c r="S556" s="23" t="b">
        <f aca="false">IF($R556&gt;const_zero,--($Q556&gt;option_strike_usd*$R556),const_zero)</f>
        <v>1</v>
      </c>
      <c r="T556" s="7" t="n">
        <f aca="false">IF($R556&gt;const_zero,IF($S556=const_one,($Q556+option_strike_usd*pre_f_options_issued)/($R556+pre_f_options_issued),$Q556/$R556),const_zero)</f>
        <v>120.947782927259</v>
      </c>
      <c r="U556" s="5" t="n">
        <f aca="false">IF($C556=const_one,'Pro-Forma'!$B$5*$T556,const_zero)</f>
        <v>96427805.3688372</v>
      </c>
      <c r="V556" s="5" t="n">
        <f aca="false">IF($D556=const_one,'Pro-Forma'!$F$27*$T556,const_zero)</f>
        <v>741811489.526332</v>
      </c>
      <c r="W556" s="5" t="n">
        <f aca="false">IF($E556=const_one,'Pro-Forma'!$F$26*$T556,const_zero)</f>
        <v>209681288.394549</v>
      </c>
      <c r="X556" s="5" t="n">
        <f aca="false">IF($F556=const_one,'Pro-Forma'!$F$25*$T556,const_zero)</f>
        <v>290274679.025421</v>
      </c>
      <c r="Y556" s="5" t="n">
        <f aca="false">IF($G556=const_one,'Pro-Forma'!$F$24*$T556,const_zero)</f>
        <v>0</v>
      </c>
      <c r="Z556" s="5" t="n">
        <f aca="false">IF($H556=const_one,'Pro-Forma'!$F$23*$T556,const_zero)</f>
        <v>604738914.636294</v>
      </c>
      <c r="AA556" s="5" t="n">
        <f aca="false">IF($I556=const_one,'Pro-Forma'!$F$22*$T556,const_zero)</f>
        <v>604738914.636294</v>
      </c>
      <c r="AB556" s="5" t="n">
        <f aca="false">('Pro-Forma'!$B$10+'Pro-Forma'!$B$11)*$T556</f>
        <v>33927404.7487962</v>
      </c>
      <c r="AC556" s="5" t="n">
        <f aca="false">common_rsa_total*$T556</f>
        <v>1088530046.34533</v>
      </c>
      <c r="AD556" s="5" t="n">
        <f aca="false">IF($S556=const_one,pre_f_options_issued*($T556-option_strike_usd),const_zero)</f>
        <v>299869457.318147</v>
      </c>
      <c r="AE556" s="5" t="n">
        <f aca="false">J556+U556</f>
        <v>96427805.3688372</v>
      </c>
      <c r="AF556" s="5" t="n">
        <f aca="false">K556+V556</f>
        <v>741811489.526332</v>
      </c>
      <c r="AG556" s="5" t="n">
        <f aca="false">L556+W556</f>
        <v>209681288.394549</v>
      </c>
      <c r="AH556" s="5" t="n">
        <f aca="false">M556+X556</f>
        <v>290274679.025421</v>
      </c>
      <c r="AI556" s="5" t="n">
        <f aca="false">N556+Y556</f>
        <v>30000000</v>
      </c>
      <c r="AJ556" s="5" t="n">
        <f aca="false">O556+Z556</f>
        <v>604738914.636294</v>
      </c>
      <c r="AK556" s="5" t="n">
        <f aca="false">P556+AA556</f>
        <v>604738914.636294</v>
      </c>
      <c r="AL556" s="5" t="n">
        <f aca="false">INDEX($AE$445:$AE$572,$B556-$C556*1+const_one)</f>
        <v>30000000</v>
      </c>
      <c r="AM556" s="5" t="n">
        <f aca="false">INDEX($AF$445:$AF$572,$B556-$D556*2+const_one)</f>
        <v>300000000</v>
      </c>
      <c r="AN556" s="5" t="n">
        <f aca="false">INDEX($AG$445:$AG$572,$B556-$E556*4+const_one)</f>
        <v>100000000</v>
      </c>
      <c r="AO556" s="5" t="n">
        <f aca="false">INDEX($AH$445:$AH$572,$B556-$F556*8+const_one)</f>
        <v>60000000</v>
      </c>
      <c r="AP556" s="5" t="n">
        <f aca="false">INDEX($AI$445:$AI$572,$B556-$G556*16+const_one)</f>
        <v>30000000</v>
      </c>
      <c r="AQ556" s="5" t="n">
        <f aca="false">INDEX($AJ$445:$AJ$572,$B556-$H556*32+const_one)</f>
        <v>15000000</v>
      </c>
      <c r="AR556" s="5" t="n">
        <f aca="false">INDEX($AK$445:$AK$572,$B556-$I556*64+const_one)</f>
        <v>5000000</v>
      </c>
      <c r="AS556" s="5" t="n">
        <f aca="false">INDEX($AE$445:$AE$572,$B556+(const_one-$C556)*1+const_one)</f>
        <v>96427805.3688372</v>
      </c>
      <c r="AT556" s="5" t="n">
        <f aca="false">INDEX($AF$445:$AF$572,$B556+(const_one-$D556)*2+const_one)</f>
        <v>741811489.526332</v>
      </c>
      <c r="AU556" s="5" t="n">
        <f aca="false">INDEX($AG$445:$AG$572,$B556+(const_one-$E556)*4+const_one)</f>
        <v>209681288.394549</v>
      </c>
      <c r="AV556" s="5" t="n">
        <f aca="false">INDEX($AH$445:$AH$572,$B556+(const_one-$F556)*8+const_one)</f>
        <v>290274679.025421</v>
      </c>
      <c r="AW556" s="5" t="n">
        <f aca="false">INDEX($AI$445:$AI$572,$B556+(const_one-$G556)*16+const_one)</f>
        <v>334986271.36583</v>
      </c>
      <c r="AX556" s="5" t="n">
        <f aca="false">INDEX($AJ$445:$AJ$572,$B556+(const_one-$H556)*32+const_one)</f>
        <v>604738914.636294</v>
      </c>
      <c r="AY556" s="5" t="n">
        <f aca="false">INDEX($AK$445:$AK$572,$B556+(const_one-$I556)*64+const_one)</f>
        <v>604738914.636294</v>
      </c>
      <c r="AZ556" s="5" t="n">
        <f aca="false">--($C556=--(AS556&gt;AL556))</f>
        <v>1</v>
      </c>
      <c r="BA556" s="5" t="n">
        <f aca="false">--($D556=--(AT556&gt;AM556))</f>
        <v>1</v>
      </c>
      <c r="BB556" s="5" t="n">
        <f aca="false">--($E556=--(AU556&gt;AN556))</f>
        <v>1</v>
      </c>
      <c r="BC556" s="5" t="n">
        <f aca="false">--($F556=--(AV556&gt;AO556))</f>
        <v>1</v>
      </c>
      <c r="BD556" s="5" t="n">
        <f aca="false">--($G556=--(AW556&gt;AP556))</f>
        <v>0</v>
      </c>
      <c r="BE556" s="5" t="n">
        <f aca="false">--($H556=--(AX556&gt;AQ556))</f>
        <v>1</v>
      </c>
      <c r="BF556" s="5" t="n">
        <f aca="false">--($I556=--(AY556&gt;AR556))</f>
        <v>1</v>
      </c>
      <c r="BG556" s="5" t="n">
        <f aca="false">SUM(AZ556:BF556)</f>
        <v>6</v>
      </c>
      <c r="BH556" s="5" t="n">
        <f aca="false">SUM(AE556:AK556)+AB556+AC556+AD556</f>
        <v>4000000000</v>
      </c>
    </row>
    <row r="557" customFormat="false" ht="15" hidden="true" customHeight="false" outlineLevel="0" collapsed="false">
      <c r="A557" s="5" t="n">
        <f aca="false">exit_value_4_usd</f>
        <v>4000000000</v>
      </c>
      <c r="B557" s="2" t="n">
        <f aca="false">ROW()-ROW($B$445)</f>
        <v>112</v>
      </c>
      <c r="C557" s="2" t="n">
        <f aca="false">MOD(QUOTIENT($B557,1),2)</f>
        <v>0</v>
      </c>
      <c r="D557" s="2" t="n">
        <f aca="false">MOD(QUOTIENT($B557,2),2)</f>
        <v>0</v>
      </c>
      <c r="E557" s="2" t="n">
        <f aca="false">MOD(QUOTIENT($B557,4),2)</f>
        <v>0</v>
      </c>
      <c r="F557" s="2" t="n">
        <f aca="false">MOD(QUOTIENT($B557,8),2)</f>
        <v>0</v>
      </c>
      <c r="G557" s="2" t="n">
        <f aca="false">MOD(QUOTIENT($B557,16),2)</f>
        <v>1</v>
      </c>
      <c r="H557" s="2" t="n">
        <f aca="false">MOD(QUOTIENT($B557,32),2)</f>
        <v>1</v>
      </c>
      <c r="I557" s="2" t="n">
        <f aca="false">MOD(QUOTIENT($B557,64),2)</f>
        <v>1</v>
      </c>
      <c r="J557" s="5" t="n">
        <f aca="false">IF($C557=const_zero,MIN(class_series_f_invested_usd,MAX(const_zero,$A557)),const_zero)</f>
        <v>30000000</v>
      </c>
      <c r="K557" s="5" t="n">
        <f aca="false">IF($D557=const_zero,MIN(class_series_e_invested_usd,MAX(const_zero,$A557-SUM($J557:$J557))),const_zero)</f>
        <v>300000000</v>
      </c>
      <c r="L557" s="5" t="n">
        <f aca="false">IF($E557=const_zero,MIN(class_series_d_invested_usd,MAX(const_zero,$A557-SUM($J557:$K557))),const_zero)</f>
        <v>100000000</v>
      </c>
      <c r="M557" s="5" t="n">
        <f aca="false">IF($F557=const_zero,MIN(class_series_c_invested_usd,MAX(const_zero,$A557-SUM($J557:$L557))),const_zero)</f>
        <v>60000000</v>
      </c>
      <c r="N557" s="5" t="n">
        <f aca="false">IF($G557=const_zero,MIN(class_series_b_invested_usd,MAX(const_zero,$A557-SUM($J557:$M557))),const_zero)</f>
        <v>0</v>
      </c>
      <c r="O557" s="5" t="n">
        <f aca="false">IF($H557=const_zero,MIN(class_series_a_invested_usd,MAX(const_zero,$A557-SUM($J557:$N557))),const_zero)</f>
        <v>0</v>
      </c>
      <c r="P557" s="5" t="n">
        <f aca="false">IF($I557=const_zero,MIN(class_seed_invested_usd,MAX(const_zero,$A557-SUM($J557:$O557))),const_zero)</f>
        <v>0</v>
      </c>
      <c r="Q557" s="5" t="n">
        <f aca="false">MAX(const_zero,$A557-SUM($J557:$P557))</f>
        <v>3510000000</v>
      </c>
      <c r="R557" s="9" t="n">
        <f aca="false">common_rsa_total+'Pro-Forma'!$B$10+'Pro-Forma'!$B$11+IF($C557=const_one,'Pro-Forma'!$B$5,const_zero)+IF($D557=const_one,'Pro-Forma'!$F$27,const_zero)+IF($E557=const_one,'Pro-Forma'!$F$26,const_zero)+IF($F557=const_one,'Pro-Forma'!$F$25,const_zero)+IF($G557=const_one,'Pro-Forma'!$F$24,const_zero)+IF($H557=const_one,'Pro-Forma'!$F$23,const_zero)+IF($I557=const_one,'Pro-Forma'!$F$22,const_zero)</f>
        <v>22280512.8289884</v>
      </c>
      <c r="S557" s="23" t="b">
        <f aca="false">IF($R557&gt;const_zero,--($Q557&gt;option_strike_usd*$R557),const_zero)</f>
        <v>1</v>
      </c>
      <c r="T557" s="7" t="n">
        <f aca="false">IF($R557&gt;const_zero,IF($S557=const_one,($Q557+option_strike_usd*pre_f_options_issued)/($R557+pre_f_options_issued),$Q557/$R557),const_zero)</f>
        <v>141.744443476208</v>
      </c>
      <c r="U557" s="5" t="n">
        <f aca="false">IF($C557=const_one,'Pro-Forma'!$B$5*$T557,const_zero)</f>
        <v>0</v>
      </c>
      <c r="V557" s="5" t="n">
        <f aca="false">IF($D557=const_one,'Pro-Forma'!$F$27*$T557,const_zero)</f>
        <v>0</v>
      </c>
      <c r="W557" s="5" t="n">
        <f aca="false">IF($E557=const_one,'Pro-Forma'!$F$26*$T557,const_zero)</f>
        <v>0</v>
      </c>
      <c r="X557" s="5" t="n">
        <f aca="false">IF($F557=const_one,'Pro-Forma'!$F$25*$T557,const_zero)</f>
        <v>0</v>
      </c>
      <c r="Y557" s="5" t="n">
        <f aca="false">IF($G557=const_one,'Pro-Forma'!$F$24*$T557,const_zero)</f>
        <v>425233330.428625</v>
      </c>
      <c r="Z557" s="5" t="n">
        <f aca="false">IF($H557=const_one,'Pro-Forma'!$F$23*$T557,const_zero)</f>
        <v>708722217.381042</v>
      </c>
      <c r="AA557" s="5" t="n">
        <f aca="false">IF($I557=const_one,'Pro-Forma'!$F$22*$T557,const_zero)</f>
        <v>708722217.381042</v>
      </c>
      <c r="AB557" s="5" t="n">
        <f aca="false">('Pro-Forma'!$B$10+'Pro-Forma'!$B$11)*$T557</f>
        <v>39761134.8328928</v>
      </c>
      <c r="AC557" s="5" t="n">
        <f aca="false">common_rsa_total*$T557</f>
        <v>1275699991.28588</v>
      </c>
      <c r="AD557" s="5" t="n">
        <f aca="false">IF($S557=const_one,pre_f_options_issued*($T557-option_strike_usd),const_zero)</f>
        <v>351861108.690521</v>
      </c>
      <c r="AE557" s="5" t="n">
        <f aca="false">J557+U557</f>
        <v>30000000</v>
      </c>
      <c r="AF557" s="5" t="n">
        <f aca="false">K557+V557</f>
        <v>300000000</v>
      </c>
      <c r="AG557" s="5" t="n">
        <f aca="false">L557+W557</f>
        <v>100000000</v>
      </c>
      <c r="AH557" s="5" t="n">
        <f aca="false">M557+X557</f>
        <v>60000000</v>
      </c>
      <c r="AI557" s="5" t="n">
        <f aca="false">N557+Y557</f>
        <v>425233330.428625</v>
      </c>
      <c r="AJ557" s="5" t="n">
        <f aca="false">O557+Z557</f>
        <v>708722217.381042</v>
      </c>
      <c r="AK557" s="5" t="n">
        <f aca="false">P557+AA557</f>
        <v>708722217.381042</v>
      </c>
      <c r="AL557" s="5" t="n">
        <f aca="false">INDEX($AE$445:$AE$572,$B557-$C557*1+const_one)</f>
        <v>30000000</v>
      </c>
      <c r="AM557" s="5" t="n">
        <f aca="false">INDEX($AF$445:$AF$572,$B557-$D557*2+const_one)</f>
        <v>300000000</v>
      </c>
      <c r="AN557" s="5" t="n">
        <f aca="false">INDEX($AG$445:$AG$572,$B557-$E557*4+const_one)</f>
        <v>100000000</v>
      </c>
      <c r="AO557" s="5" t="n">
        <f aca="false">INDEX($AH$445:$AH$572,$B557-$F557*8+const_one)</f>
        <v>60000000</v>
      </c>
      <c r="AP557" s="5" t="n">
        <f aca="false">INDEX($AI$445:$AI$572,$B557-$G557*16+const_one)</f>
        <v>30000000</v>
      </c>
      <c r="AQ557" s="5" t="n">
        <f aca="false">INDEX($AJ$445:$AJ$572,$B557-$H557*32+const_one)</f>
        <v>15000000</v>
      </c>
      <c r="AR557" s="5" t="n">
        <f aca="false">INDEX($AK$445:$AK$572,$B557-$I557*64+const_one)</f>
        <v>5000000</v>
      </c>
      <c r="AS557" s="5" t="n">
        <f aca="false">INDEX($AE$445:$AE$572,$B557+(const_one-$C557)*1+const_one)</f>
        <v>110420921.439374</v>
      </c>
      <c r="AT557" s="5" t="n">
        <f aca="false">INDEX($AF$445:$AF$572,$B557+(const_one-$D557)*2+const_one)</f>
        <v>756401947.209621</v>
      </c>
      <c r="AU557" s="5" t="n">
        <f aca="false">INDEX($AG$445:$AG$572,$B557+(const_one-$E557)*4+const_one)</f>
        <v>236206410.064488</v>
      </c>
      <c r="AV557" s="5" t="n">
        <f aca="false">INDEX($AH$445:$AH$572,$B557+(const_one-$F557)*8+const_one)</f>
        <v>315446586.822884</v>
      </c>
      <c r="AW557" s="5" t="n">
        <f aca="false">INDEX($AI$445:$AI$572,$B557+(const_one-$G557)*16+const_one)</f>
        <v>425233330.428625</v>
      </c>
      <c r="AX557" s="5" t="n">
        <f aca="false">INDEX($AJ$445:$AJ$572,$B557+(const_one-$H557)*32+const_one)</f>
        <v>708722217.381042</v>
      </c>
      <c r="AY557" s="5" t="n">
        <f aca="false">INDEX($AK$445:$AK$572,$B557+(const_one-$I557)*64+const_one)</f>
        <v>708722217.381042</v>
      </c>
      <c r="AZ557" s="5" t="n">
        <f aca="false">--($C557=--(AS557&gt;AL557))</f>
        <v>0</v>
      </c>
      <c r="BA557" s="5" t="n">
        <f aca="false">--($D557=--(AT557&gt;AM557))</f>
        <v>0</v>
      </c>
      <c r="BB557" s="5" t="n">
        <f aca="false">--($E557=--(AU557&gt;AN557))</f>
        <v>0</v>
      </c>
      <c r="BC557" s="5" t="n">
        <f aca="false">--($F557=--(AV557&gt;AO557))</f>
        <v>0</v>
      </c>
      <c r="BD557" s="5" t="n">
        <f aca="false">--($G557=--(AW557&gt;AP557))</f>
        <v>1</v>
      </c>
      <c r="BE557" s="5" t="n">
        <f aca="false">--($H557=--(AX557&gt;AQ557))</f>
        <v>1</v>
      </c>
      <c r="BF557" s="5" t="n">
        <f aca="false">--($I557=--(AY557&gt;AR557))</f>
        <v>1</v>
      </c>
      <c r="BG557" s="5" t="n">
        <f aca="false">SUM(AZ557:BF557)</f>
        <v>3</v>
      </c>
      <c r="BH557" s="5" t="n">
        <f aca="false">SUM(AE557:AK557)+AB557+AC557+AD557</f>
        <v>4000000000</v>
      </c>
    </row>
    <row r="558" customFormat="false" ht="15" hidden="true" customHeight="false" outlineLevel="0" collapsed="false">
      <c r="A558" s="5" t="n">
        <f aca="false">exit_value_4_usd</f>
        <v>4000000000</v>
      </c>
      <c r="B558" s="2" t="n">
        <f aca="false">ROW()-ROW($B$445)</f>
        <v>113</v>
      </c>
      <c r="C558" s="2" t="n">
        <f aca="false">MOD(QUOTIENT($B558,1),2)</f>
        <v>1</v>
      </c>
      <c r="D558" s="2" t="n">
        <f aca="false">MOD(QUOTIENT($B558,2),2)</f>
        <v>0</v>
      </c>
      <c r="E558" s="2" t="n">
        <f aca="false">MOD(QUOTIENT($B558,4),2)</f>
        <v>0</v>
      </c>
      <c r="F558" s="2" t="n">
        <f aca="false">MOD(QUOTIENT($B558,8),2)</f>
        <v>0</v>
      </c>
      <c r="G558" s="2" t="n">
        <f aca="false">MOD(QUOTIENT($B558,16),2)</f>
        <v>1</v>
      </c>
      <c r="H558" s="2" t="n">
        <f aca="false">MOD(QUOTIENT($B558,32),2)</f>
        <v>1</v>
      </c>
      <c r="I558" s="2" t="n">
        <f aca="false">MOD(QUOTIENT($B558,64),2)</f>
        <v>1</v>
      </c>
      <c r="J558" s="5" t="n">
        <f aca="false">IF($C558=const_zero,MIN(class_series_f_invested_usd,MAX(const_zero,$A558)),const_zero)</f>
        <v>0</v>
      </c>
      <c r="K558" s="5" t="n">
        <f aca="false">IF($D558=const_zero,MIN(class_series_e_invested_usd,MAX(const_zero,$A558-SUM($J558:$J558))),const_zero)</f>
        <v>300000000</v>
      </c>
      <c r="L558" s="5" t="n">
        <f aca="false">IF($E558=const_zero,MIN(class_series_d_invested_usd,MAX(const_zero,$A558-SUM($J558:$K558))),const_zero)</f>
        <v>100000000</v>
      </c>
      <c r="M558" s="5" t="n">
        <f aca="false">IF($F558=const_zero,MIN(class_series_c_invested_usd,MAX(const_zero,$A558-SUM($J558:$L558))),const_zero)</f>
        <v>60000000</v>
      </c>
      <c r="N558" s="5" t="n">
        <f aca="false">IF($G558=const_zero,MIN(class_series_b_invested_usd,MAX(const_zero,$A558-SUM($J558:$M558))),const_zero)</f>
        <v>0</v>
      </c>
      <c r="O558" s="5" t="n">
        <f aca="false">IF($H558=const_zero,MIN(class_series_a_invested_usd,MAX(const_zero,$A558-SUM($J558:$N558))),const_zero)</f>
        <v>0</v>
      </c>
      <c r="P558" s="5" t="n">
        <f aca="false">IF($I558=const_zero,MIN(class_seed_invested_usd,MAX(const_zero,$A558-SUM($J558:$O558))),const_zero)</f>
        <v>0</v>
      </c>
      <c r="Q558" s="5" t="n">
        <f aca="false">MAX(const_zero,$A558-SUM($J558:$P558))</f>
        <v>3540000000</v>
      </c>
      <c r="R558" s="9" t="n">
        <f aca="false">common_rsa_total+'Pro-Forma'!$B$10+'Pro-Forma'!$B$11+IF($C558=const_one,'Pro-Forma'!$B$5,const_zero)+IF($D558=const_one,'Pro-Forma'!$F$27,const_zero)+IF($E558=const_one,'Pro-Forma'!$F$26,const_zero)+IF($F558=const_one,'Pro-Forma'!$F$25,const_zero)+IF($G558=const_one,'Pro-Forma'!$F$24,const_zero)+IF($H558=const_one,'Pro-Forma'!$F$23,const_zero)+IF($I558=const_one,'Pro-Forma'!$F$22,const_zero)</f>
        <v>23077780.8981917</v>
      </c>
      <c r="S558" s="23" t="b">
        <f aca="false">IF($R558&gt;const_zero,--($Q558&gt;option_strike_usd*$R558),const_zero)</f>
        <v>1</v>
      </c>
      <c r="T558" s="7" t="n">
        <f aca="false">IF($R558&gt;const_zero,IF($S558=const_one,($Q558+option_strike_usd*pre_f_options_issued)/($R558+pre_f_options_issued),$Q558/$R558),const_zero)</f>
        <v>138.499114293783</v>
      </c>
      <c r="U558" s="5" t="n">
        <f aca="false">IF($C558=const_one,'Pro-Forma'!$B$5*$T558,const_zero)</f>
        <v>110420921.439374</v>
      </c>
      <c r="V558" s="5" t="n">
        <f aca="false">IF($D558=const_one,'Pro-Forma'!$F$27*$T558,const_zero)</f>
        <v>0</v>
      </c>
      <c r="W558" s="5" t="n">
        <f aca="false">IF($E558=const_one,'Pro-Forma'!$F$26*$T558,const_zero)</f>
        <v>0</v>
      </c>
      <c r="X558" s="5" t="n">
        <f aca="false">IF($F558=const_one,'Pro-Forma'!$F$25*$T558,const_zero)</f>
        <v>0</v>
      </c>
      <c r="Y558" s="5" t="n">
        <f aca="false">IF($G558=const_one,'Pro-Forma'!$F$24*$T558,const_zero)</f>
        <v>415497342.88135</v>
      </c>
      <c r="Z558" s="5" t="n">
        <f aca="false">IF($H558=const_one,'Pro-Forma'!$F$23*$T558,const_zero)</f>
        <v>692495571.468917</v>
      </c>
      <c r="AA558" s="5" t="n">
        <f aca="false">IF($I558=const_one,'Pro-Forma'!$F$22*$T558,const_zero)</f>
        <v>692495571.468917</v>
      </c>
      <c r="AB558" s="5" t="n">
        <f aca="false">('Pro-Forma'!$B$10+'Pro-Forma'!$B$11)*$T558</f>
        <v>38850778.3629322</v>
      </c>
      <c r="AC558" s="5" t="n">
        <f aca="false">common_rsa_total*$T558</f>
        <v>1246492028.64405</v>
      </c>
      <c r="AD558" s="5" t="n">
        <f aca="false">IF($S558=const_one,pre_f_options_issued*($T558-option_strike_usd),const_zero)</f>
        <v>343747785.734459</v>
      </c>
      <c r="AE558" s="5" t="n">
        <f aca="false">J558+U558</f>
        <v>110420921.439374</v>
      </c>
      <c r="AF558" s="5" t="n">
        <f aca="false">K558+V558</f>
        <v>300000000</v>
      </c>
      <c r="AG558" s="5" t="n">
        <f aca="false">L558+W558</f>
        <v>100000000</v>
      </c>
      <c r="AH558" s="5" t="n">
        <f aca="false">M558+X558</f>
        <v>60000000</v>
      </c>
      <c r="AI558" s="5" t="n">
        <f aca="false">N558+Y558</f>
        <v>415497342.88135</v>
      </c>
      <c r="AJ558" s="5" t="n">
        <f aca="false">O558+Z558</f>
        <v>692495571.468917</v>
      </c>
      <c r="AK558" s="5" t="n">
        <f aca="false">P558+AA558</f>
        <v>692495571.468917</v>
      </c>
      <c r="AL558" s="5" t="n">
        <f aca="false">INDEX($AE$445:$AE$572,$B558-$C558*1+const_one)</f>
        <v>30000000</v>
      </c>
      <c r="AM558" s="5" t="n">
        <f aca="false">INDEX($AF$445:$AF$572,$B558-$D558*2+const_one)</f>
        <v>300000000</v>
      </c>
      <c r="AN558" s="5" t="n">
        <f aca="false">INDEX($AG$445:$AG$572,$B558-$E558*4+const_one)</f>
        <v>100000000</v>
      </c>
      <c r="AO558" s="5" t="n">
        <f aca="false">INDEX($AH$445:$AH$572,$B558-$F558*8+const_one)</f>
        <v>60000000</v>
      </c>
      <c r="AP558" s="5" t="n">
        <f aca="false">INDEX($AI$445:$AI$572,$B558-$G558*16+const_one)</f>
        <v>30000000</v>
      </c>
      <c r="AQ558" s="5" t="n">
        <f aca="false">INDEX($AJ$445:$AJ$572,$B558-$H558*32+const_one)</f>
        <v>15000000</v>
      </c>
      <c r="AR558" s="5" t="n">
        <f aca="false">INDEX($AK$445:$AK$572,$B558-$I558*64+const_one)</f>
        <v>5000000</v>
      </c>
      <c r="AS558" s="5" t="n">
        <f aca="false">INDEX($AE$445:$AE$572,$B558+(const_one-$C558)*1+const_one)</f>
        <v>110420921.439374</v>
      </c>
      <c r="AT558" s="5" t="n">
        <f aca="false">INDEX($AF$445:$AF$572,$B558+(const_one-$D558)*2+const_one)</f>
        <v>743187158.188139</v>
      </c>
      <c r="AU558" s="5" t="n">
        <f aca="false">INDEX($AG$445:$AG$572,$B558+(const_one-$E558)*4+const_one)</f>
        <v>231215449.268761</v>
      </c>
      <c r="AV558" s="5" t="n">
        <f aca="false">INDEX($AH$445:$AH$572,$B558+(const_one-$F558)*8+const_one)</f>
        <v>309030942.499047</v>
      </c>
      <c r="AW558" s="5" t="n">
        <f aca="false">INDEX($AI$445:$AI$572,$B558+(const_one-$G558)*16+const_one)</f>
        <v>415497342.88135</v>
      </c>
      <c r="AX558" s="5" t="n">
        <f aca="false">INDEX($AJ$445:$AJ$572,$B558+(const_one-$H558)*32+const_one)</f>
        <v>692495571.468917</v>
      </c>
      <c r="AY558" s="5" t="n">
        <f aca="false">INDEX($AK$445:$AK$572,$B558+(const_one-$I558)*64+const_one)</f>
        <v>692495571.468917</v>
      </c>
      <c r="AZ558" s="5" t="n">
        <f aca="false">--($C558=--(AS558&gt;AL558))</f>
        <v>1</v>
      </c>
      <c r="BA558" s="5" t="n">
        <f aca="false">--($D558=--(AT558&gt;AM558))</f>
        <v>0</v>
      </c>
      <c r="BB558" s="5" t="n">
        <f aca="false">--($E558=--(AU558&gt;AN558))</f>
        <v>0</v>
      </c>
      <c r="BC558" s="5" t="n">
        <f aca="false">--($F558=--(AV558&gt;AO558))</f>
        <v>0</v>
      </c>
      <c r="BD558" s="5" t="n">
        <f aca="false">--($G558=--(AW558&gt;AP558))</f>
        <v>1</v>
      </c>
      <c r="BE558" s="5" t="n">
        <f aca="false">--($H558=--(AX558&gt;AQ558))</f>
        <v>1</v>
      </c>
      <c r="BF558" s="5" t="n">
        <f aca="false">--($I558=--(AY558&gt;AR558))</f>
        <v>1</v>
      </c>
      <c r="BG558" s="5" t="n">
        <f aca="false">SUM(AZ558:BF558)</f>
        <v>4</v>
      </c>
      <c r="BH558" s="5" t="n">
        <f aca="false">SUM(AE558:AK558)+AB558+AC558+AD558</f>
        <v>4000000000</v>
      </c>
    </row>
    <row r="559" customFormat="false" ht="15" hidden="true" customHeight="false" outlineLevel="0" collapsed="false">
      <c r="A559" s="5" t="n">
        <f aca="false">exit_value_4_usd</f>
        <v>4000000000</v>
      </c>
      <c r="B559" s="2" t="n">
        <f aca="false">ROW()-ROW($B$445)</f>
        <v>114</v>
      </c>
      <c r="C559" s="2" t="n">
        <f aca="false">MOD(QUOTIENT($B559,1),2)</f>
        <v>0</v>
      </c>
      <c r="D559" s="2" t="n">
        <f aca="false">MOD(QUOTIENT($B559,2),2)</f>
        <v>1</v>
      </c>
      <c r="E559" s="2" t="n">
        <f aca="false">MOD(QUOTIENT($B559,4),2)</f>
        <v>0</v>
      </c>
      <c r="F559" s="2" t="n">
        <f aca="false">MOD(QUOTIENT($B559,8),2)</f>
        <v>0</v>
      </c>
      <c r="G559" s="2" t="n">
        <f aca="false">MOD(QUOTIENT($B559,16),2)</f>
        <v>1</v>
      </c>
      <c r="H559" s="2" t="n">
        <f aca="false">MOD(QUOTIENT($B559,32),2)</f>
        <v>1</v>
      </c>
      <c r="I559" s="2" t="n">
        <f aca="false">MOD(QUOTIENT($B559,64),2)</f>
        <v>1</v>
      </c>
      <c r="J559" s="5" t="n">
        <f aca="false">IF($C559=const_zero,MIN(class_series_f_invested_usd,MAX(const_zero,$A559)),const_zero)</f>
        <v>30000000</v>
      </c>
      <c r="K559" s="5" t="n">
        <f aca="false">IF($D559=const_zero,MIN(class_series_e_invested_usd,MAX(const_zero,$A559-SUM($J559:$J559))),const_zero)</f>
        <v>0</v>
      </c>
      <c r="L559" s="5" t="n">
        <f aca="false">IF($E559=const_zero,MIN(class_series_d_invested_usd,MAX(const_zero,$A559-SUM($J559:$K559))),const_zero)</f>
        <v>100000000</v>
      </c>
      <c r="M559" s="5" t="n">
        <f aca="false">IF($F559=const_zero,MIN(class_series_c_invested_usd,MAX(const_zero,$A559-SUM($J559:$L559))),const_zero)</f>
        <v>60000000</v>
      </c>
      <c r="N559" s="5" t="n">
        <f aca="false">IF($G559=const_zero,MIN(class_series_b_invested_usd,MAX(const_zero,$A559-SUM($J559:$M559))),const_zero)</f>
        <v>0</v>
      </c>
      <c r="O559" s="5" t="n">
        <f aca="false">IF($H559=const_zero,MIN(class_series_a_invested_usd,MAX(const_zero,$A559-SUM($J559:$N559))),const_zero)</f>
        <v>0</v>
      </c>
      <c r="P559" s="5" t="n">
        <f aca="false">IF($I559=const_zero,MIN(class_seed_invested_usd,MAX(const_zero,$A559-SUM($J559:$O559))),const_zero)</f>
        <v>0</v>
      </c>
      <c r="Q559" s="5" t="n">
        <f aca="false">MAX(const_zero,$A559-SUM($J559:$P559))</f>
        <v>3810000000</v>
      </c>
      <c r="R559" s="9" t="n">
        <f aca="false">common_rsa_total+'Pro-Forma'!$B$10+'Pro-Forma'!$B$11+IF($C559=const_one,'Pro-Forma'!$B$5,const_zero)+IF($D559=const_one,'Pro-Forma'!$F$27,const_zero)+IF($E559=const_one,'Pro-Forma'!$F$26,const_zero)+IF($F559=const_one,'Pro-Forma'!$F$25,const_zero)+IF($G559=const_one,'Pro-Forma'!$F$24,const_zero)+IF($H559=const_one,'Pro-Forma'!$F$23,const_zero)+IF($I559=const_one,'Pro-Forma'!$F$22,const_zero)</f>
        <v>28413833.1063222</v>
      </c>
      <c r="S559" s="23" t="b">
        <f aca="false">IF($R559&gt;const_zero,--($Q559&gt;option_strike_usd*$R559),const_zero)</f>
        <v>1</v>
      </c>
      <c r="T559" s="7" t="n">
        <f aca="false">IF($R559&gt;const_zero,IF($S559=const_one,($Q559+option_strike_usd*pre_f_options_issued)/($R559+pre_f_options_issued),$Q559/$R559),const_zero)</f>
        <v>123.32666696128</v>
      </c>
      <c r="U559" s="5" t="n">
        <f aca="false">IF($C559=const_one,'Pro-Forma'!$B$5*$T559,const_zero)</f>
        <v>0</v>
      </c>
      <c r="V559" s="5" t="n">
        <f aca="false">IF($D559=const_one,'Pro-Forma'!$F$27*$T559,const_zero)</f>
        <v>756401947.209621</v>
      </c>
      <c r="W559" s="5" t="n">
        <f aca="false">IF($E559=const_one,'Pro-Forma'!$F$26*$T559,const_zero)</f>
        <v>0</v>
      </c>
      <c r="X559" s="5" t="n">
        <f aca="false">IF($F559=const_one,'Pro-Forma'!$F$25*$T559,const_zero)</f>
        <v>0</v>
      </c>
      <c r="Y559" s="5" t="n">
        <f aca="false">IF($G559=const_one,'Pro-Forma'!$F$24*$T559,const_zero)</f>
        <v>369980000.883841</v>
      </c>
      <c r="Z559" s="5" t="n">
        <f aca="false">IF($H559=const_one,'Pro-Forma'!$F$23*$T559,const_zero)</f>
        <v>616633334.806401</v>
      </c>
      <c r="AA559" s="5" t="n">
        <f aca="false">IF($I559=const_one,'Pro-Forma'!$F$22*$T559,const_zero)</f>
        <v>616633334.806401</v>
      </c>
      <c r="AB559" s="5" t="n">
        <f aca="false">('Pro-Forma'!$B$10+'Pro-Forma'!$B$11)*$T559</f>
        <v>34594712.2390147</v>
      </c>
      <c r="AC559" s="5" t="n">
        <f aca="false">common_rsa_total*$T559</f>
        <v>1109940002.65152</v>
      </c>
      <c r="AD559" s="5" t="n">
        <f aca="false">IF($S559=const_one,pre_f_options_issued*($T559-option_strike_usd),const_zero)</f>
        <v>305816667.4032</v>
      </c>
      <c r="AE559" s="5" t="n">
        <f aca="false">J559+U559</f>
        <v>30000000</v>
      </c>
      <c r="AF559" s="5" t="n">
        <f aca="false">K559+V559</f>
        <v>756401947.209621</v>
      </c>
      <c r="AG559" s="5" t="n">
        <f aca="false">L559+W559</f>
        <v>100000000</v>
      </c>
      <c r="AH559" s="5" t="n">
        <f aca="false">M559+X559</f>
        <v>60000000</v>
      </c>
      <c r="AI559" s="5" t="n">
        <f aca="false">N559+Y559</f>
        <v>369980000.883841</v>
      </c>
      <c r="AJ559" s="5" t="n">
        <f aca="false">O559+Z559</f>
        <v>616633334.806401</v>
      </c>
      <c r="AK559" s="5" t="n">
        <f aca="false">P559+AA559</f>
        <v>616633334.806401</v>
      </c>
      <c r="AL559" s="5" t="n">
        <f aca="false">INDEX($AE$445:$AE$572,$B559-$C559*1+const_one)</f>
        <v>30000000</v>
      </c>
      <c r="AM559" s="5" t="n">
        <f aca="false">INDEX($AF$445:$AF$572,$B559-$D559*2+const_one)</f>
        <v>300000000</v>
      </c>
      <c r="AN559" s="5" t="n">
        <f aca="false">INDEX($AG$445:$AG$572,$B559-$E559*4+const_one)</f>
        <v>100000000</v>
      </c>
      <c r="AO559" s="5" t="n">
        <f aca="false">INDEX($AH$445:$AH$572,$B559-$F559*8+const_one)</f>
        <v>60000000</v>
      </c>
      <c r="AP559" s="5" t="n">
        <f aca="false">INDEX($AI$445:$AI$572,$B559-$G559*16+const_one)</f>
        <v>30000000</v>
      </c>
      <c r="AQ559" s="5" t="n">
        <f aca="false">INDEX($AJ$445:$AJ$572,$B559-$H559*32+const_one)</f>
        <v>15000000</v>
      </c>
      <c r="AR559" s="5" t="n">
        <f aca="false">INDEX($AK$445:$AK$572,$B559-$I559*64+const_one)</f>
        <v>5000000</v>
      </c>
      <c r="AS559" s="5" t="n">
        <f aca="false">INDEX($AE$445:$AE$572,$B559+(const_one-$C559)*1+const_one)</f>
        <v>96606628.0371913</v>
      </c>
      <c r="AT559" s="5" t="n">
        <f aca="false">INDEX($AF$445:$AF$572,$B559+(const_one-$D559)*2+const_one)</f>
        <v>756401947.209621</v>
      </c>
      <c r="AU559" s="5" t="n">
        <f aca="false">INDEX($AG$445:$AG$572,$B559+(const_one-$E559)*4+const_one)</f>
        <v>207762131.077201</v>
      </c>
      <c r="AV559" s="5" t="n">
        <f aca="false">INDEX($AH$445:$AH$572,$B559+(const_one-$F559)*8+const_one)</f>
        <v>278983207.076108</v>
      </c>
      <c r="AW559" s="5" t="n">
        <f aca="false">INDEX($AI$445:$AI$572,$B559+(const_one-$G559)*16+const_one)</f>
        <v>369980000.883841</v>
      </c>
      <c r="AX559" s="5" t="n">
        <f aca="false">INDEX($AJ$445:$AJ$572,$B559+(const_one-$H559)*32+const_one)</f>
        <v>616633334.806401</v>
      </c>
      <c r="AY559" s="5" t="n">
        <f aca="false">INDEX($AK$445:$AK$572,$B559+(const_one-$I559)*64+const_one)</f>
        <v>616633334.806401</v>
      </c>
      <c r="AZ559" s="5" t="n">
        <f aca="false">--($C559=--(AS559&gt;AL559))</f>
        <v>0</v>
      </c>
      <c r="BA559" s="5" t="n">
        <f aca="false">--($D559=--(AT559&gt;AM559))</f>
        <v>1</v>
      </c>
      <c r="BB559" s="5" t="n">
        <f aca="false">--($E559=--(AU559&gt;AN559))</f>
        <v>0</v>
      </c>
      <c r="BC559" s="5" t="n">
        <f aca="false">--($F559=--(AV559&gt;AO559))</f>
        <v>0</v>
      </c>
      <c r="BD559" s="5" t="n">
        <f aca="false">--($G559=--(AW559&gt;AP559))</f>
        <v>1</v>
      </c>
      <c r="BE559" s="5" t="n">
        <f aca="false">--($H559=--(AX559&gt;AQ559))</f>
        <v>1</v>
      </c>
      <c r="BF559" s="5" t="n">
        <f aca="false">--($I559=--(AY559&gt;AR559))</f>
        <v>1</v>
      </c>
      <c r="BG559" s="5" t="n">
        <f aca="false">SUM(AZ559:BF559)</f>
        <v>4</v>
      </c>
      <c r="BH559" s="5" t="n">
        <f aca="false">SUM(AE559:AK559)+AB559+AC559+AD559</f>
        <v>4000000000</v>
      </c>
    </row>
    <row r="560" customFormat="false" ht="15" hidden="true" customHeight="false" outlineLevel="0" collapsed="false">
      <c r="A560" s="5" t="n">
        <f aca="false">exit_value_4_usd</f>
        <v>4000000000</v>
      </c>
      <c r="B560" s="2" t="n">
        <f aca="false">ROW()-ROW($B$445)</f>
        <v>115</v>
      </c>
      <c r="C560" s="2" t="n">
        <f aca="false">MOD(QUOTIENT($B560,1),2)</f>
        <v>1</v>
      </c>
      <c r="D560" s="2" t="n">
        <f aca="false">MOD(QUOTIENT($B560,2),2)</f>
        <v>1</v>
      </c>
      <c r="E560" s="2" t="n">
        <f aca="false">MOD(QUOTIENT($B560,4),2)</f>
        <v>0</v>
      </c>
      <c r="F560" s="2" t="n">
        <f aca="false">MOD(QUOTIENT($B560,8),2)</f>
        <v>0</v>
      </c>
      <c r="G560" s="2" t="n">
        <f aca="false">MOD(QUOTIENT($B560,16),2)</f>
        <v>1</v>
      </c>
      <c r="H560" s="2" t="n">
        <f aca="false">MOD(QUOTIENT($B560,32),2)</f>
        <v>1</v>
      </c>
      <c r="I560" s="2" t="n">
        <f aca="false">MOD(QUOTIENT($B560,64),2)</f>
        <v>1</v>
      </c>
      <c r="J560" s="5" t="n">
        <f aca="false">IF($C560=const_zero,MIN(class_series_f_invested_usd,MAX(const_zero,$A560)),const_zero)</f>
        <v>0</v>
      </c>
      <c r="K560" s="5" t="n">
        <f aca="false">IF($D560=const_zero,MIN(class_series_e_invested_usd,MAX(const_zero,$A560-SUM($J560:$J560))),const_zero)</f>
        <v>0</v>
      </c>
      <c r="L560" s="5" t="n">
        <f aca="false">IF($E560=const_zero,MIN(class_series_d_invested_usd,MAX(const_zero,$A560-SUM($J560:$K560))),const_zero)</f>
        <v>100000000</v>
      </c>
      <c r="M560" s="5" t="n">
        <f aca="false">IF($F560=const_zero,MIN(class_series_c_invested_usd,MAX(const_zero,$A560-SUM($J560:$L560))),const_zero)</f>
        <v>60000000</v>
      </c>
      <c r="N560" s="5" t="n">
        <f aca="false">IF($G560=const_zero,MIN(class_series_b_invested_usd,MAX(const_zero,$A560-SUM($J560:$M560))),const_zero)</f>
        <v>0</v>
      </c>
      <c r="O560" s="5" t="n">
        <f aca="false">IF($H560=const_zero,MIN(class_series_a_invested_usd,MAX(const_zero,$A560-SUM($J560:$N560))),const_zero)</f>
        <v>0</v>
      </c>
      <c r="P560" s="5" t="n">
        <f aca="false">IF($I560=const_zero,MIN(class_seed_invested_usd,MAX(const_zero,$A560-SUM($J560:$O560))),const_zero)</f>
        <v>0</v>
      </c>
      <c r="Q560" s="5" t="n">
        <f aca="false">MAX(const_zero,$A560-SUM($J560:$P560))</f>
        <v>3840000000</v>
      </c>
      <c r="R560" s="9" t="n">
        <f aca="false">common_rsa_total+'Pro-Forma'!$B$10+'Pro-Forma'!$B$11+IF($C560=const_one,'Pro-Forma'!$B$5,const_zero)+IF($D560=const_one,'Pro-Forma'!$F$27,const_zero)+IF($E560=const_one,'Pro-Forma'!$F$26,const_zero)+IF($F560=const_one,'Pro-Forma'!$F$25,const_zero)+IF($G560=const_one,'Pro-Forma'!$F$24,const_zero)+IF($H560=const_one,'Pro-Forma'!$F$23,const_zero)+IF($I560=const_one,'Pro-Forma'!$F$22,const_zero)</f>
        <v>29211101.1755256</v>
      </c>
      <c r="S560" s="23" t="b">
        <f aca="false">IF($R560&gt;const_zero,--($Q560&gt;option_strike_usd*$R560),const_zero)</f>
        <v>1</v>
      </c>
      <c r="T560" s="7" t="n">
        <f aca="false">IF($R560&gt;const_zero,IF($S560=const_one,($Q560+option_strike_usd*pre_f_options_issued)/($R560+pre_f_options_issued),$Q560/$R560),const_zero)</f>
        <v>121.172077208269</v>
      </c>
      <c r="U560" s="5" t="n">
        <f aca="false">IF($C560=const_one,'Pro-Forma'!$B$5*$T560,const_zero)</f>
        <v>96606628.0371913</v>
      </c>
      <c r="V560" s="5" t="n">
        <f aca="false">IF($D560=const_one,'Pro-Forma'!$F$27*$T560,const_zero)</f>
        <v>743187158.188139</v>
      </c>
      <c r="W560" s="5" t="n">
        <f aca="false">IF($E560=const_one,'Pro-Forma'!$F$26*$T560,const_zero)</f>
        <v>0</v>
      </c>
      <c r="X560" s="5" t="n">
        <f aca="false">IF($F560=const_one,'Pro-Forma'!$F$25*$T560,const_zero)</f>
        <v>0</v>
      </c>
      <c r="Y560" s="5" t="n">
        <f aca="false">IF($G560=const_one,'Pro-Forma'!$F$24*$T560,const_zero)</f>
        <v>363516231.624806</v>
      </c>
      <c r="Z560" s="5" t="n">
        <f aca="false">IF($H560=const_one,'Pro-Forma'!$F$23*$T560,const_zero)</f>
        <v>605860386.041343</v>
      </c>
      <c r="AA560" s="5" t="n">
        <f aca="false">IF($I560=const_one,'Pro-Forma'!$F$22*$T560,const_zero)</f>
        <v>605860386.041343</v>
      </c>
      <c r="AB560" s="5" t="n">
        <f aca="false">('Pro-Forma'!$B$10+'Pro-Forma'!$B$11)*$T560</f>
        <v>33990322.1720881</v>
      </c>
      <c r="AC560" s="5" t="n">
        <f aca="false">common_rsa_total*$T560</f>
        <v>1090548694.87442</v>
      </c>
      <c r="AD560" s="5" t="n">
        <f aca="false">IF($S560=const_one,pre_f_options_issued*($T560-option_strike_usd),const_zero)</f>
        <v>300430193.020672</v>
      </c>
      <c r="AE560" s="5" t="n">
        <f aca="false">J560+U560</f>
        <v>96606628.0371913</v>
      </c>
      <c r="AF560" s="5" t="n">
        <f aca="false">K560+V560</f>
        <v>743187158.188139</v>
      </c>
      <c r="AG560" s="5" t="n">
        <f aca="false">L560+W560</f>
        <v>100000000</v>
      </c>
      <c r="AH560" s="5" t="n">
        <f aca="false">M560+X560</f>
        <v>60000000</v>
      </c>
      <c r="AI560" s="5" t="n">
        <f aca="false">N560+Y560</f>
        <v>363516231.624806</v>
      </c>
      <c r="AJ560" s="5" t="n">
        <f aca="false">O560+Z560</f>
        <v>605860386.041343</v>
      </c>
      <c r="AK560" s="5" t="n">
        <f aca="false">P560+AA560</f>
        <v>605860386.041343</v>
      </c>
      <c r="AL560" s="5" t="n">
        <f aca="false">INDEX($AE$445:$AE$572,$B560-$C560*1+const_one)</f>
        <v>30000000</v>
      </c>
      <c r="AM560" s="5" t="n">
        <f aca="false">INDEX($AF$445:$AF$572,$B560-$D560*2+const_one)</f>
        <v>300000000</v>
      </c>
      <c r="AN560" s="5" t="n">
        <f aca="false">INDEX($AG$445:$AG$572,$B560-$E560*4+const_one)</f>
        <v>100000000</v>
      </c>
      <c r="AO560" s="5" t="n">
        <f aca="false">INDEX($AH$445:$AH$572,$B560-$F560*8+const_one)</f>
        <v>60000000</v>
      </c>
      <c r="AP560" s="5" t="n">
        <f aca="false">INDEX($AI$445:$AI$572,$B560-$G560*16+const_one)</f>
        <v>30000000</v>
      </c>
      <c r="AQ560" s="5" t="n">
        <f aca="false">INDEX($AJ$445:$AJ$572,$B560-$H560*32+const_one)</f>
        <v>15000000</v>
      </c>
      <c r="AR560" s="5" t="n">
        <f aca="false">INDEX($AK$445:$AK$572,$B560-$I560*64+const_one)</f>
        <v>5000000</v>
      </c>
      <c r="AS560" s="5" t="n">
        <f aca="false">INDEX($AE$445:$AE$572,$B560+(const_one-$C560)*1+const_one)</f>
        <v>96606628.0371913</v>
      </c>
      <c r="AT560" s="5" t="n">
        <f aca="false">INDEX($AF$445:$AF$572,$B560+(const_one-$D560)*2+const_one)</f>
        <v>743187158.188139</v>
      </c>
      <c r="AU560" s="5" t="n">
        <f aca="false">INDEX($AG$445:$AG$572,$B560+(const_one-$E560)*4+const_one)</f>
        <v>204364510.713066</v>
      </c>
      <c r="AV560" s="5" t="n">
        <f aca="false">INDEX($AH$445:$AH$572,$B560+(const_one-$F560)*8+const_one)</f>
        <v>274573369.877605</v>
      </c>
      <c r="AW560" s="5" t="n">
        <f aca="false">INDEX($AI$445:$AI$572,$B560+(const_one-$G560)*16+const_one)</f>
        <v>363516231.624806</v>
      </c>
      <c r="AX560" s="5" t="n">
        <f aca="false">INDEX($AJ$445:$AJ$572,$B560+(const_one-$H560)*32+const_one)</f>
        <v>605860386.041343</v>
      </c>
      <c r="AY560" s="5" t="n">
        <f aca="false">INDEX($AK$445:$AK$572,$B560+(const_one-$I560)*64+const_one)</f>
        <v>605860386.041343</v>
      </c>
      <c r="AZ560" s="5" t="n">
        <f aca="false">--($C560=--(AS560&gt;AL560))</f>
        <v>1</v>
      </c>
      <c r="BA560" s="5" t="n">
        <f aca="false">--($D560=--(AT560&gt;AM560))</f>
        <v>1</v>
      </c>
      <c r="BB560" s="5" t="n">
        <f aca="false">--($E560=--(AU560&gt;AN560))</f>
        <v>0</v>
      </c>
      <c r="BC560" s="5" t="n">
        <f aca="false">--($F560=--(AV560&gt;AO560))</f>
        <v>0</v>
      </c>
      <c r="BD560" s="5" t="n">
        <f aca="false">--($G560=--(AW560&gt;AP560))</f>
        <v>1</v>
      </c>
      <c r="BE560" s="5" t="n">
        <f aca="false">--($H560=--(AX560&gt;AQ560))</f>
        <v>1</v>
      </c>
      <c r="BF560" s="5" t="n">
        <f aca="false">--($I560=--(AY560&gt;AR560))</f>
        <v>1</v>
      </c>
      <c r="BG560" s="5" t="n">
        <f aca="false">SUM(AZ560:BF560)</f>
        <v>5</v>
      </c>
      <c r="BH560" s="5" t="n">
        <f aca="false">SUM(AE560:AK560)+AB560+AC560+AD560</f>
        <v>4000000000</v>
      </c>
    </row>
    <row r="561" customFormat="false" ht="15" hidden="true" customHeight="false" outlineLevel="0" collapsed="false">
      <c r="A561" s="5" t="n">
        <f aca="false">exit_value_4_usd</f>
        <v>4000000000</v>
      </c>
      <c r="B561" s="2" t="n">
        <f aca="false">ROW()-ROW($B$445)</f>
        <v>116</v>
      </c>
      <c r="C561" s="2" t="n">
        <f aca="false">MOD(QUOTIENT($B561,1),2)</f>
        <v>0</v>
      </c>
      <c r="D561" s="2" t="n">
        <f aca="false">MOD(QUOTIENT($B561,2),2)</f>
        <v>0</v>
      </c>
      <c r="E561" s="2" t="n">
        <f aca="false">MOD(QUOTIENT($B561,4),2)</f>
        <v>1</v>
      </c>
      <c r="F561" s="2" t="n">
        <f aca="false">MOD(QUOTIENT($B561,8),2)</f>
        <v>0</v>
      </c>
      <c r="G561" s="2" t="n">
        <f aca="false">MOD(QUOTIENT($B561,16),2)</f>
        <v>1</v>
      </c>
      <c r="H561" s="2" t="n">
        <f aca="false">MOD(QUOTIENT($B561,32),2)</f>
        <v>1</v>
      </c>
      <c r="I561" s="2" t="n">
        <f aca="false">MOD(QUOTIENT($B561,64),2)</f>
        <v>1</v>
      </c>
      <c r="J561" s="5" t="n">
        <f aca="false">IF($C561=const_zero,MIN(class_series_f_invested_usd,MAX(const_zero,$A561)),const_zero)</f>
        <v>30000000</v>
      </c>
      <c r="K561" s="5" t="n">
        <f aca="false">IF($D561=const_zero,MIN(class_series_e_invested_usd,MAX(const_zero,$A561-SUM($J561:$J561))),const_zero)</f>
        <v>300000000</v>
      </c>
      <c r="L561" s="5" t="n">
        <f aca="false">IF($E561=const_zero,MIN(class_series_d_invested_usd,MAX(const_zero,$A561-SUM($J561:$K561))),const_zero)</f>
        <v>0</v>
      </c>
      <c r="M561" s="5" t="n">
        <f aca="false">IF($F561=const_zero,MIN(class_series_c_invested_usd,MAX(const_zero,$A561-SUM($J561:$L561))),const_zero)</f>
        <v>60000000</v>
      </c>
      <c r="N561" s="5" t="n">
        <f aca="false">IF($G561=const_zero,MIN(class_series_b_invested_usd,MAX(const_zero,$A561-SUM($J561:$M561))),const_zero)</f>
        <v>0</v>
      </c>
      <c r="O561" s="5" t="n">
        <f aca="false">IF($H561=const_zero,MIN(class_series_a_invested_usd,MAX(const_zero,$A561-SUM($J561:$N561))),const_zero)</f>
        <v>0</v>
      </c>
      <c r="P561" s="5" t="n">
        <f aca="false">IF($I561=const_zero,MIN(class_seed_invested_usd,MAX(const_zero,$A561-SUM($J561:$O561))),const_zero)</f>
        <v>0</v>
      </c>
      <c r="Q561" s="5" t="n">
        <f aca="false">MAX(const_zero,$A561-SUM($J561:$P561))</f>
        <v>3610000000</v>
      </c>
      <c r="R561" s="9" t="n">
        <f aca="false">common_rsa_total+'Pro-Forma'!$B$10+'Pro-Forma'!$B$11+IF($C561=const_one,'Pro-Forma'!$B$5,const_zero)+IF($D561=const_one,'Pro-Forma'!$F$27,const_zero)+IF($E561=const_one,'Pro-Forma'!$F$26,const_zero)+IF($F561=const_one,'Pro-Forma'!$F$25,const_zero)+IF($G561=const_one,'Pro-Forma'!$F$24,const_zero)+IF($H561=const_one,'Pro-Forma'!$F$23,const_zero)+IF($I561=const_one,'Pro-Forma'!$F$22,const_zero)</f>
        <v>24014164.1892672</v>
      </c>
      <c r="S561" s="23" t="b">
        <f aca="false">IF($R561&gt;const_zero,--($Q561&gt;option_strike_usd*$R561),const_zero)</f>
        <v>1</v>
      </c>
      <c r="T561" s="7" t="n">
        <f aca="false">IF($R561&gt;const_zero,IF($S561=const_one,($Q561+option_strike_usd*pre_f_options_issued)/($R561+pre_f_options_issued),$Q561/$R561),const_zero)</f>
        <v>136.247930510377</v>
      </c>
      <c r="U561" s="5" t="n">
        <f aca="false">IF($C561=const_one,'Pro-Forma'!$B$5*$T561,const_zero)</f>
        <v>0</v>
      </c>
      <c r="V561" s="5" t="n">
        <f aca="false">IF($D561=const_one,'Pro-Forma'!$F$27*$T561,const_zero)</f>
        <v>0</v>
      </c>
      <c r="W561" s="5" t="n">
        <f aca="false">IF($E561=const_one,'Pro-Forma'!$F$26*$T561,const_zero)</f>
        <v>236206410.064488</v>
      </c>
      <c r="X561" s="5" t="n">
        <f aca="false">IF($F561=const_one,'Pro-Forma'!$F$25*$T561,const_zero)</f>
        <v>0</v>
      </c>
      <c r="Y561" s="5" t="n">
        <f aca="false">IF($G561=const_one,'Pro-Forma'!$F$24*$T561,const_zero)</f>
        <v>408743791.531131</v>
      </c>
      <c r="Z561" s="5" t="n">
        <f aca="false">IF($H561=const_one,'Pro-Forma'!$F$23*$T561,const_zero)</f>
        <v>681239652.551885</v>
      </c>
      <c r="AA561" s="5" t="n">
        <f aca="false">IF($I561=const_one,'Pro-Forma'!$F$22*$T561,const_zero)</f>
        <v>681239652.551885</v>
      </c>
      <c r="AB561" s="5" t="n">
        <f aca="false">('Pro-Forma'!$B$10+'Pro-Forma'!$B$11)*$T561</f>
        <v>38219292.4312761</v>
      </c>
      <c r="AC561" s="5" t="n">
        <f aca="false">common_rsa_total*$T561</f>
        <v>1226231374.59339</v>
      </c>
      <c r="AD561" s="5" t="n">
        <f aca="false">IF($S561=const_one,pre_f_options_issued*($T561-option_strike_usd),const_zero)</f>
        <v>338119826.275942</v>
      </c>
      <c r="AE561" s="5" t="n">
        <f aca="false">J561+U561</f>
        <v>30000000</v>
      </c>
      <c r="AF561" s="5" t="n">
        <f aca="false">K561+V561</f>
        <v>300000000</v>
      </c>
      <c r="AG561" s="5" t="n">
        <f aca="false">L561+W561</f>
        <v>236206410.064488</v>
      </c>
      <c r="AH561" s="5" t="n">
        <f aca="false">M561+X561</f>
        <v>60000000</v>
      </c>
      <c r="AI561" s="5" t="n">
        <f aca="false">N561+Y561</f>
        <v>408743791.531131</v>
      </c>
      <c r="AJ561" s="5" t="n">
        <f aca="false">O561+Z561</f>
        <v>681239652.551885</v>
      </c>
      <c r="AK561" s="5" t="n">
        <f aca="false">P561+AA561</f>
        <v>681239652.551885</v>
      </c>
      <c r="AL561" s="5" t="n">
        <f aca="false">INDEX($AE$445:$AE$572,$B561-$C561*1+const_one)</f>
        <v>30000000</v>
      </c>
      <c r="AM561" s="5" t="n">
        <f aca="false">INDEX($AF$445:$AF$572,$B561-$D561*2+const_one)</f>
        <v>300000000</v>
      </c>
      <c r="AN561" s="5" t="n">
        <f aca="false">INDEX($AG$445:$AG$572,$B561-$E561*4+const_one)</f>
        <v>100000000</v>
      </c>
      <c r="AO561" s="5" t="n">
        <f aca="false">INDEX($AH$445:$AH$572,$B561-$F561*8+const_one)</f>
        <v>60000000</v>
      </c>
      <c r="AP561" s="5" t="n">
        <f aca="false">INDEX($AI$445:$AI$572,$B561-$G561*16+const_one)</f>
        <v>30000000</v>
      </c>
      <c r="AQ561" s="5" t="n">
        <f aca="false">INDEX($AJ$445:$AJ$572,$B561-$H561*32+const_one)</f>
        <v>15000000</v>
      </c>
      <c r="AR561" s="5" t="n">
        <f aca="false">INDEX($AK$445:$AK$572,$B561-$I561*64+const_one)</f>
        <v>5000000</v>
      </c>
      <c r="AS561" s="5" t="n">
        <f aca="false">INDEX($AE$445:$AE$572,$B561+(const_one-$C561)*1+const_one)</f>
        <v>106330891.56913</v>
      </c>
      <c r="AT561" s="5" t="n">
        <f aca="false">INDEX($AF$445:$AF$572,$B561+(const_one-$D561)*2+const_one)</f>
        <v>735021885.365096</v>
      </c>
      <c r="AU561" s="5" t="n">
        <f aca="false">INDEX($AG$445:$AG$572,$B561+(const_one-$E561)*4+const_one)</f>
        <v>236206410.064488</v>
      </c>
      <c r="AV561" s="5" t="n">
        <f aca="false">INDEX($AH$445:$AH$572,$B561+(const_one-$F561)*8+const_one)</f>
        <v>304833297.006445</v>
      </c>
      <c r="AW561" s="5" t="n">
        <f aca="false">INDEX($AI$445:$AI$572,$B561+(const_one-$G561)*16+const_one)</f>
        <v>408743791.531131</v>
      </c>
      <c r="AX561" s="5" t="n">
        <f aca="false">INDEX($AJ$445:$AJ$572,$B561+(const_one-$H561)*32+const_one)</f>
        <v>681239652.551885</v>
      </c>
      <c r="AY561" s="5" t="n">
        <f aca="false">INDEX($AK$445:$AK$572,$B561+(const_one-$I561)*64+const_one)</f>
        <v>681239652.551885</v>
      </c>
      <c r="AZ561" s="5" t="n">
        <f aca="false">--($C561=--(AS561&gt;AL561))</f>
        <v>0</v>
      </c>
      <c r="BA561" s="5" t="n">
        <f aca="false">--($D561=--(AT561&gt;AM561))</f>
        <v>0</v>
      </c>
      <c r="BB561" s="5" t="n">
        <f aca="false">--($E561=--(AU561&gt;AN561))</f>
        <v>1</v>
      </c>
      <c r="BC561" s="5" t="n">
        <f aca="false">--($F561=--(AV561&gt;AO561))</f>
        <v>0</v>
      </c>
      <c r="BD561" s="5" t="n">
        <f aca="false">--($G561=--(AW561&gt;AP561))</f>
        <v>1</v>
      </c>
      <c r="BE561" s="5" t="n">
        <f aca="false">--($H561=--(AX561&gt;AQ561))</f>
        <v>1</v>
      </c>
      <c r="BF561" s="5" t="n">
        <f aca="false">--($I561=--(AY561&gt;AR561))</f>
        <v>1</v>
      </c>
      <c r="BG561" s="5" t="n">
        <f aca="false">SUM(AZ561:BF561)</f>
        <v>4</v>
      </c>
      <c r="BH561" s="5" t="n">
        <f aca="false">SUM(AE561:AK561)+AB561+AC561+AD561</f>
        <v>4000000000</v>
      </c>
    </row>
    <row r="562" customFormat="false" ht="15" hidden="true" customHeight="false" outlineLevel="0" collapsed="false">
      <c r="A562" s="5" t="n">
        <f aca="false">exit_value_4_usd</f>
        <v>4000000000</v>
      </c>
      <c r="B562" s="2" t="n">
        <f aca="false">ROW()-ROW($B$445)</f>
        <v>117</v>
      </c>
      <c r="C562" s="2" t="n">
        <f aca="false">MOD(QUOTIENT($B562,1),2)</f>
        <v>1</v>
      </c>
      <c r="D562" s="2" t="n">
        <f aca="false">MOD(QUOTIENT($B562,2),2)</f>
        <v>0</v>
      </c>
      <c r="E562" s="2" t="n">
        <f aca="false">MOD(QUOTIENT($B562,4),2)</f>
        <v>1</v>
      </c>
      <c r="F562" s="2" t="n">
        <f aca="false">MOD(QUOTIENT($B562,8),2)</f>
        <v>0</v>
      </c>
      <c r="G562" s="2" t="n">
        <f aca="false">MOD(QUOTIENT($B562,16),2)</f>
        <v>1</v>
      </c>
      <c r="H562" s="2" t="n">
        <f aca="false">MOD(QUOTIENT($B562,32),2)</f>
        <v>1</v>
      </c>
      <c r="I562" s="2" t="n">
        <f aca="false">MOD(QUOTIENT($B562,64),2)</f>
        <v>1</v>
      </c>
      <c r="J562" s="5" t="n">
        <f aca="false">IF($C562=const_zero,MIN(class_series_f_invested_usd,MAX(const_zero,$A562)),const_zero)</f>
        <v>0</v>
      </c>
      <c r="K562" s="5" t="n">
        <f aca="false">IF($D562=const_zero,MIN(class_series_e_invested_usd,MAX(const_zero,$A562-SUM($J562:$J562))),const_zero)</f>
        <v>300000000</v>
      </c>
      <c r="L562" s="5" t="n">
        <f aca="false">IF($E562=const_zero,MIN(class_series_d_invested_usd,MAX(const_zero,$A562-SUM($J562:$K562))),const_zero)</f>
        <v>0</v>
      </c>
      <c r="M562" s="5" t="n">
        <f aca="false">IF($F562=const_zero,MIN(class_series_c_invested_usd,MAX(const_zero,$A562-SUM($J562:$L562))),const_zero)</f>
        <v>60000000</v>
      </c>
      <c r="N562" s="5" t="n">
        <f aca="false">IF($G562=const_zero,MIN(class_series_b_invested_usd,MAX(const_zero,$A562-SUM($J562:$M562))),const_zero)</f>
        <v>0</v>
      </c>
      <c r="O562" s="5" t="n">
        <f aca="false">IF($H562=const_zero,MIN(class_series_a_invested_usd,MAX(const_zero,$A562-SUM($J562:$N562))),const_zero)</f>
        <v>0</v>
      </c>
      <c r="P562" s="5" t="n">
        <f aca="false">IF($I562=const_zero,MIN(class_seed_invested_usd,MAX(const_zero,$A562-SUM($J562:$O562))),const_zero)</f>
        <v>0</v>
      </c>
      <c r="Q562" s="5" t="n">
        <f aca="false">MAX(const_zero,$A562-SUM($J562:$P562))</f>
        <v>3640000000</v>
      </c>
      <c r="R562" s="9" t="n">
        <f aca="false">common_rsa_total+'Pro-Forma'!$B$10+'Pro-Forma'!$B$11+IF($C562=const_one,'Pro-Forma'!$B$5,const_zero)+IF($D562=const_one,'Pro-Forma'!$F$27,const_zero)+IF($E562=const_one,'Pro-Forma'!$F$26,const_zero)+IF($F562=const_one,'Pro-Forma'!$F$25,const_zero)+IF($G562=const_one,'Pro-Forma'!$F$24,const_zero)+IF($H562=const_one,'Pro-Forma'!$F$23,const_zero)+IF($I562=const_one,'Pro-Forma'!$F$22,const_zero)</f>
        <v>24811432.2584705</v>
      </c>
      <c r="S562" s="23" t="b">
        <f aca="false">IF($R562&gt;const_zero,--($Q562&gt;option_strike_usd*$R562),const_zero)</f>
        <v>1</v>
      </c>
      <c r="T562" s="7" t="n">
        <f aca="false">IF($R562&gt;const_zero,IF($S562=const_one,($Q562+option_strike_usd*pre_f_options_issued)/($R562+pre_f_options_issued),$Q562/$R562),const_zero)</f>
        <v>133.369058258389</v>
      </c>
      <c r="U562" s="5" t="n">
        <f aca="false">IF($C562=const_one,'Pro-Forma'!$B$5*$T562,const_zero)</f>
        <v>106330891.56913</v>
      </c>
      <c r="V562" s="5" t="n">
        <f aca="false">IF($D562=const_one,'Pro-Forma'!$F$27*$T562,const_zero)</f>
        <v>0</v>
      </c>
      <c r="W562" s="5" t="n">
        <f aca="false">IF($E562=const_one,'Pro-Forma'!$F$26*$T562,const_zero)</f>
        <v>231215449.268761</v>
      </c>
      <c r="X562" s="5" t="n">
        <f aca="false">IF($F562=const_one,'Pro-Forma'!$F$25*$T562,const_zero)</f>
        <v>0</v>
      </c>
      <c r="Y562" s="5" t="n">
        <f aca="false">IF($G562=const_one,'Pro-Forma'!$F$24*$T562,const_zero)</f>
        <v>400107174.775167</v>
      </c>
      <c r="Z562" s="5" t="n">
        <f aca="false">IF($H562=const_one,'Pro-Forma'!$F$23*$T562,const_zero)</f>
        <v>666845291.291946</v>
      </c>
      <c r="AA562" s="5" t="n">
        <f aca="false">IF($I562=const_one,'Pro-Forma'!$F$22*$T562,const_zero)</f>
        <v>666845291.291946</v>
      </c>
      <c r="AB562" s="5" t="n">
        <f aca="false">('Pro-Forma'!$B$10+'Pro-Forma'!$B$11)*$T562</f>
        <v>37411731.8315749</v>
      </c>
      <c r="AC562" s="5" t="n">
        <f aca="false">common_rsa_total*$T562</f>
        <v>1200321524.3255</v>
      </c>
      <c r="AD562" s="5" t="n">
        <f aca="false">IF($S562=const_one,pre_f_options_issued*($T562-option_strike_usd),const_zero)</f>
        <v>330922645.645973</v>
      </c>
      <c r="AE562" s="5" t="n">
        <f aca="false">J562+U562</f>
        <v>106330891.56913</v>
      </c>
      <c r="AF562" s="5" t="n">
        <f aca="false">K562+V562</f>
        <v>300000000</v>
      </c>
      <c r="AG562" s="5" t="n">
        <f aca="false">L562+W562</f>
        <v>231215449.268761</v>
      </c>
      <c r="AH562" s="5" t="n">
        <f aca="false">M562+X562</f>
        <v>60000000</v>
      </c>
      <c r="AI562" s="5" t="n">
        <f aca="false">N562+Y562</f>
        <v>400107174.775167</v>
      </c>
      <c r="AJ562" s="5" t="n">
        <f aca="false">O562+Z562</f>
        <v>666845291.291946</v>
      </c>
      <c r="AK562" s="5" t="n">
        <f aca="false">P562+AA562</f>
        <v>666845291.291946</v>
      </c>
      <c r="AL562" s="5" t="n">
        <f aca="false">INDEX($AE$445:$AE$572,$B562-$C562*1+const_one)</f>
        <v>30000000</v>
      </c>
      <c r="AM562" s="5" t="n">
        <f aca="false">INDEX($AF$445:$AF$572,$B562-$D562*2+const_one)</f>
        <v>300000000</v>
      </c>
      <c r="AN562" s="5" t="n">
        <f aca="false">INDEX($AG$445:$AG$572,$B562-$E562*4+const_one)</f>
        <v>100000000</v>
      </c>
      <c r="AO562" s="5" t="n">
        <f aca="false">INDEX($AH$445:$AH$572,$B562-$F562*8+const_one)</f>
        <v>60000000</v>
      </c>
      <c r="AP562" s="5" t="n">
        <f aca="false">INDEX($AI$445:$AI$572,$B562-$G562*16+const_one)</f>
        <v>30000000</v>
      </c>
      <c r="AQ562" s="5" t="n">
        <f aca="false">INDEX($AJ$445:$AJ$572,$B562-$H562*32+const_one)</f>
        <v>15000000</v>
      </c>
      <c r="AR562" s="5" t="n">
        <f aca="false">INDEX($AK$445:$AK$572,$B562-$I562*64+const_one)</f>
        <v>5000000</v>
      </c>
      <c r="AS562" s="5" t="n">
        <f aca="false">INDEX($AE$445:$AE$572,$B562+(const_one-$C562)*1+const_one)</f>
        <v>106330891.56913</v>
      </c>
      <c r="AT562" s="5" t="n">
        <f aca="false">INDEX($AF$445:$AF$572,$B562+(const_one-$D562)*2+const_one)</f>
        <v>723001767.392423</v>
      </c>
      <c r="AU562" s="5" t="n">
        <f aca="false">INDEX($AG$445:$AG$572,$B562+(const_one-$E562)*4+const_one)</f>
        <v>231215449.268761</v>
      </c>
      <c r="AV562" s="5" t="n">
        <f aca="false">INDEX($AH$445:$AH$572,$B562+(const_one-$F562)*8+const_one)</f>
        <v>299076797.197034</v>
      </c>
      <c r="AW562" s="5" t="n">
        <f aca="false">INDEX($AI$445:$AI$572,$B562+(const_one-$G562)*16+const_one)</f>
        <v>400107174.775167</v>
      </c>
      <c r="AX562" s="5" t="n">
        <f aca="false">INDEX($AJ$445:$AJ$572,$B562+(const_one-$H562)*32+const_one)</f>
        <v>666845291.291946</v>
      </c>
      <c r="AY562" s="5" t="n">
        <f aca="false">INDEX($AK$445:$AK$572,$B562+(const_one-$I562)*64+const_one)</f>
        <v>666845291.291946</v>
      </c>
      <c r="AZ562" s="5" t="n">
        <f aca="false">--($C562=--(AS562&gt;AL562))</f>
        <v>1</v>
      </c>
      <c r="BA562" s="5" t="n">
        <f aca="false">--($D562=--(AT562&gt;AM562))</f>
        <v>0</v>
      </c>
      <c r="BB562" s="5" t="n">
        <f aca="false">--($E562=--(AU562&gt;AN562))</f>
        <v>1</v>
      </c>
      <c r="BC562" s="5" t="n">
        <f aca="false">--($F562=--(AV562&gt;AO562))</f>
        <v>0</v>
      </c>
      <c r="BD562" s="5" t="n">
        <f aca="false">--($G562=--(AW562&gt;AP562))</f>
        <v>1</v>
      </c>
      <c r="BE562" s="5" t="n">
        <f aca="false">--($H562=--(AX562&gt;AQ562))</f>
        <v>1</v>
      </c>
      <c r="BF562" s="5" t="n">
        <f aca="false">--($I562=--(AY562&gt;AR562))</f>
        <v>1</v>
      </c>
      <c r="BG562" s="5" t="n">
        <f aca="false">SUM(AZ562:BF562)</f>
        <v>5</v>
      </c>
      <c r="BH562" s="5" t="n">
        <f aca="false">SUM(AE562:AK562)+AB562+AC562+AD562</f>
        <v>4000000000</v>
      </c>
    </row>
    <row r="563" customFormat="false" ht="15" hidden="true" customHeight="false" outlineLevel="0" collapsed="false">
      <c r="A563" s="5" t="n">
        <f aca="false">exit_value_4_usd</f>
        <v>4000000000</v>
      </c>
      <c r="B563" s="2" t="n">
        <f aca="false">ROW()-ROW($B$445)</f>
        <v>118</v>
      </c>
      <c r="C563" s="2" t="n">
        <f aca="false">MOD(QUOTIENT($B563,1),2)</f>
        <v>0</v>
      </c>
      <c r="D563" s="2" t="n">
        <f aca="false">MOD(QUOTIENT($B563,2),2)</f>
        <v>1</v>
      </c>
      <c r="E563" s="2" t="n">
        <f aca="false">MOD(QUOTIENT($B563,4),2)</f>
        <v>1</v>
      </c>
      <c r="F563" s="2" t="n">
        <f aca="false">MOD(QUOTIENT($B563,8),2)</f>
        <v>0</v>
      </c>
      <c r="G563" s="2" t="n">
        <f aca="false">MOD(QUOTIENT($B563,16),2)</f>
        <v>1</v>
      </c>
      <c r="H563" s="2" t="n">
        <f aca="false">MOD(QUOTIENT($B563,32),2)</f>
        <v>1</v>
      </c>
      <c r="I563" s="2" t="n">
        <f aca="false">MOD(QUOTIENT($B563,64),2)</f>
        <v>1</v>
      </c>
      <c r="J563" s="5" t="n">
        <f aca="false">IF($C563=const_zero,MIN(class_series_f_invested_usd,MAX(const_zero,$A563)),const_zero)</f>
        <v>30000000</v>
      </c>
      <c r="K563" s="5" t="n">
        <f aca="false">IF($D563=const_zero,MIN(class_series_e_invested_usd,MAX(const_zero,$A563-SUM($J563:$J563))),const_zero)</f>
        <v>0</v>
      </c>
      <c r="L563" s="5" t="n">
        <f aca="false">IF($E563=const_zero,MIN(class_series_d_invested_usd,MAX(const_zero,$A563-SUM($J563:$K563))),const_zero)</f>
        <v>0</v>
      </c>
      <c r="M563" s="5" t="n">
        <f aca="false">IF($F563=const_zero,MIN(class_series_c_invested_usd,MAX(const_zero,$A563-SUM($J563:$L563))),const_zero)</f>
        <v>60000000</v>
      </c>
      <c r="N563" s="5" t="n">
        <f aca="false">IF($G563=const_zero,MIN(class_series_b_invested_usd,MAX(const_zero,$A563-SUM($J563:$M563))),const_zero)</f>
        <v>0</v>
      </c>
      <c r="O563" s="5" t="n">
        <f aca="false">IF($H563=const_zero,MIN(class_series_a_invested_usd,MAX(const_zero,$A563-SUM($J563:$N563))),const_zero)</f>
        <v>0</v>
      </c>
      <c r="P563" s="5" t="n">
        <f aca="false">IF($I563=const_zero,MIN(class_seed_invested_usd,MAX(const_zero,$A563-SUM($J563:$O563))),const_zero)</f>
        <v>0</v>
      </c>
      <c r="Q563" s="5" t="n">
        <f aca="false">MAX(const_zero,$A563-SUM($J563:$P563))</f>
        <v>3910000000</v>
      </c>
      <c r="R563" s="9" t="n">
        <f aca="false">common_rsa_total+'Pro-Forma'!$B$10+'Pro-Forma'!$B$11+IF($C563=const_one,'Pro-Forma'!$B$5,const_zero)+IF($D563=const_one,'Pro-Forma'!$F$27,const_zero)+IF($E563=const_one,'Pro-Forma'!$F$26,const_zero)+IF($F563=const_one,'Pro-Forma'!$F$25,const_zero)+IF($G563=const_one,'Pro-Forma'!$F$24,const_zero)+IF($H563=const_one,'Pro-Forma'!$F$23,const_zero)+IF($I563=const_one,'Pro-Forma'!$F$22,const_zero)</f>
        <v>30147484.4666011</v>
      </c>
      <c r="S563" s="23" t="b">
        <f aca="false">IF($R563&gt;const_zero,--($Q563&gt;option_strike_usd*$R563),const_zero)</f>
        <v>1</v>
      </c>
      <c r="T563" s="7" t="n">
        <f aca="false">IF($R563&gt;const_zero,IF($S563=const_one,($Q563+option_strike_usd*pre_f_options_issued)/($R563+pre_f_options_issued),$Q563/$R563),const_zero)</f>
        <v>119.840779892324</v>
      </c>
      <c r="U563" s="5" t="n">
        <f aca="false">IF($C563=const_one,'Pro-Forma'!$B$5*$T563,const_zero)</f>
        <v>0</v>
      </c>
      <c r="V563" s="5" t="n">
        <f aca="false">IF($D563=const_one,'Pro-Forma'!$F$27*$T563,const_zero)</f>
        <v>735021885.365096</v>
      </c>
      <c r="W563" s="5" t="n">
        <f aca="false">IF($E563=const_one,'Pro-Forma'!$F$26*$T563,const_zero)</f>
        <v>207762131.077201</v>
      </c>
      <c r="X563" s="5" t="n">
        <f aca="false">IF($F563=const_one,'Pro-Forma'!$F$25*$T563,const_zero)</f>
        <v>0</v>
      </c>
      <c r="Y563" s="5" t="n">
        <f aca="false">IF($G563=const_one,'Pro-Forma'!$F$24*$T563,const_zero)</f>
        <v>359522339.676972</v>
      </c>
      <c r="Z563" s="5" t="n">
        <f aca="false">IF($H563=const_one,'Pro-Forma'!$F$23*$T563,const_zero)</f>
        <v>599203899.46162</v>
      </c>
      <c r="AA563" s="5" t="n">
        <f aca="false">IF($I563=const_one,'Pro-Forma'!$F$22*$T563,const_zero)</f>
        <v>599203899.46162</v>
      </c>
      <c r="AB563" s="5" t="n">
        <f aca="false">('Pro-Forma'!$B$10+'Pro-Forma'!$B$11)*$T563</f>
        <v>33616876.1957679</v>
      </c>
      <c r="AC563" s="5" t="n">
        <f aca="false">common_rsa_total*$T563</f>
        <v>1078567019.03092</v>
      </c>
      <c r="AD563" s="5" t="n">
        <f aca="false">IF($S563=const_one,pre_f_options_issued*($T563-option_strike_usd),const_zero)</f>
        <v>297101949.73081</v>
      </c>
      <c r="AE563" s="5" t="n">
        <f aca="false">J563+U563</f>
        <v>30000000</v>
      </c>
      <c r="AF563" s="5" t="n">
        <f aca="false">K563+V563</f>
        <v>735021885.365096</v>
      </c>
      <c r="AG563" s="5" t="n">
        <f aca="false">L563+W563</f>
        <v>207762131.077201</v>
      </c>
      <c r="AH563" s="5" t="n">
        <f aca="false">M563+X563</f>
        <v>60000000</v>
      </c>
      <c r="AI563" s="5" t="n">
        <f aca="false">N563+Y563</f>
        <v>359522339.676972</v>
      </c>
      <c r="AJ563" s="5" t="n">
        <f aca="false">O563+Z563</f>
        <v>599203899.46162</v>
      </c>
      <c r="AK563" s="5" t="n">
        <f aca="false">P563+AA563</f>
        <v>599203899.46162</v>
      </c>
      <c r="AL563" s="5" t="n">
        <f aca="false">INDEX($AE$445:$AE$572,$B563-$C563*1+const_one)</f>
        <v>30000000</v>
      </c>
      <c r="AM563" s="5" t="n">
        <f aca="false">INDEX($AF$445:$AF$572,$B563-$D563*2+const_one)</f>
        <v>300000000</v>
      </c>
      <c r="AN563" s="5" t="n">
        <f aca="false">INDEX($AG$445:$AG$572,$B563-$E563*4+const_one)</f>
        <v>100000000</v>
      </c>
      <c r="AO563" s="5" t="n">
        <f aca="false">INDEX($AH$445:$AH$572,$B563-$F563*8+const_one)</f>
        <v>60000000</v>
      </c>
      <c r="AP563" s="5" t="n">
        <f aca="false">INDEX($AI$445:$AI$572,$B563-$G563*16+const_one)</f>
        <v>30000000</v>
      </c>
      <c r="AQ563" s="5" t="n">
        <f aca="false">INDEX($AJ$445:$AJ$572,$B563-$H563*32+const_one)</f>
        <v>15000000</v>
      </c>
      <c r="AR563" s="5" t="n">
        <f aca="false">INDEX($AK$445:$AK$572,$B563-$I563*64+const_one)</f>
        <v>5000000</v>
      </c>
      <c r="AS563" s="5" t="n">
        <f aca="false">INDEX($AE$445:$AE$572,$B563+(const_one-$C563)*1+const_one)</f>
        <v>93982736.4388203</v>
      </c>
      <c r="AT563" s="5" t="n">
        <f aca="false">INDEX($AF$445:$AF$572,$B563+(const_one-$D563)*2+const_one)</f>
        <v>735021885.365096</v>
      </c>
      <c r="AU563" s="5" t="n">
        <f aca="false">INDEX($AG$445:$AG$572,$B563+(const_one-$E563)*4+const_one)</f>
        <v>207762131.077201</v>
      </c>
      <c r="AV563" s="5" t="n">
        <f aca="false">INDEX($AH$445:$AH$572,$B563+(const_one-$F563)*8+const_one)</f>
        <v>272030935.888867</v>
      </c>
      <c r="AW563" s="5" t="n">
        <f aca="false">INDEX($AI$445:$AI$572,$B563+(const_one-$G563)*16+const_one)</f>
        <v>359522339.676972</v>
      </c>
      <c r="AX563" s="5" t="n">
        <f aca="false">INDEX($AJ$445:$AJ$572,$B563+(const_one-$H563)*32+const_one)</f>
        <v>599203899.46162</v>
      </c>
      <c r="AY563" s="5" t="n">
        <f aca="false">INDEX($AK$445:$AK$572,$B563+(const_one-$I563)*64+const_one)</f>
        <v>599203899.46162</v>
      </c>
      <c r="AZ563" s="5" t="n">
        <f aca="false">--($C563=--(AS563&gt;AL563))</f>
        <v>0</v>
      </c>
      <c r="BA563" s="5" t="n">
        <f aca="false">--($D563=--(AT563&gt;AM563))</f>
        <v>1</v>
      </c>
      <c r="BB563" s="5" t="n">
        <f aca="false">--($E563=--(AU563&gt;AN563))</f>
        <v>1</v>
      </c>
      <c r="BC563" s="5" t="n">
        <f aca="false">--($F563=--(AV563&gt;AO563))</f>
        <v>0</v>
      </c>
      <c r="BD563" s="5" t="n">
        <f aca="false">--($G563=--(AW563&gt;AP563))</f>
        <v>1</v>
      </c>
      <c r="BE563" s="5" t="n">
        <f aca="false">--($H563=--(AX563&gt;AQ563))</f>
        <v>1</v>
      </c>
      <c r="BF563" s="5" t="n">
        <f aca="false">--($I563=--(AY563&gt;AR563))</f>
        <v>1</v>
      </c>
      <c r="BG563" s="5" t="n">
        <f aca="false">SUM(AZ563:BF563)</f>
        <v>5</v>
      </c>
      <c r="BH563" s="5" t="n">
        <f aca="false">SUM(AE563:AK563)+AB563+AC563+AD563</f>
        <v>4000000000</v>
      </c>
    </row>
    <row r="564" customFormat="false" ht="15" hidden="true" customHeight="false" outlineLevel="0" collapsed="false">
      <c r="A564" s="5" t="n">
        <f aca="false">exit_value_4_usd</f>
        <v>4000000000</v>
      </c>
      <c r="B564" s="2" t="n">
        <f aca="false">ROW()-ROW($B$445)</f>
        <v>119</v>
      </c>
      <c r="C564" s="2" t="n">
        <f aca="false">MOD(QUOTIENT($B564,1),2)</f>
        <v>1</v>
      </c>
      <c r="D564" s="2" t="n">
        <f aca="false">MOD(QUOTIENT($B564,2),2)</f>
        <v>1</v>
      </c>
      <c r="E564" s="2" t="n">
        <f aca="false">MOD(QUOTIENT($B564,4),2)</f>
        <v>1</v>
      </c>
      <c r="F564" s="2" t="n">
        <f aca="false">MOD(QUOTIENT($B564,8),2)</f>
        <v>0</v>
      </c>
      <c r="G564" s="2" t="n">
        <f aca="false">MOD(QUOTIENT($B564,16),2)</f>
        <v>1</v>
      </c>
      <c r="H564" s="2" t="n">
        <f aca="false">MOD(QUOTIENT($B564,32),2)</f>
        <v>1</v>
      </c>
      <c r="I564" s="2" t="n">
        <f aca="false">MOD(QUOTIENT($B564,64),2)</f>
        <v>1</v>
      </c>
      <c r="J564" s="5" t="n">
        <f aca="false">IF($C564=const_zero,MIN(class_series_f_invested_usd,MAX(const_zero,$A564)),const_zero)</f>
        <v>0</v>
      </c>
      <c r="K564" s="5" t="n">
        <f aca="false">IF($D564=const_zero,MIN(class_series_e_invested_usd,MAX(const_zero,$A564-SUM($J564:$J564))),const_zero)</f>
        <v>0</v>
      </c>
      <c r="L564" s="5" t="n">
        <f aca="false">IF($E564=const_zero,MIN(class_series_d_invested_usd,MAX(const_zero,$A564-SUM($J564:$K564))),const_zero)</f>
        <v>0</v>
      </c>
      <c r="M564" s="5" t="n">
        <f aca="false">IF($F564=const_zero,MIN(class_series_c_invested_usd,MAX(const_zero,$A564-SUM($J564:$L564))),const_zero)</f>
        <v>60000000</v>
      </c>
      <c r="N564" s="5" t="n">
        <f aca="false">IF($G564=const_zero,MIN(class_series_b_invested_usd,MAX(const_zero,$A564-SUM($J564:$M564))),const_zero)</f>
        <v>0</v>
      </c>
      <c r="O564" s="5" t="n">
        <f aca="false">IF($H564=const_zero,MIN(class_series_a_invested_usd,MAX(const_zero,$A564-SUM($J564:$N564))),const_zero)</f>
        <v>0</v>
      </c>
      <c r="P564" s="5" t="n">
        <f aca="false">IF($I564=const_zero,MIN(class_seed_invested_usd,MAX(const_zero,$A564-SUM($J564:$O564))),const_zero)</f>
        <v>0</v>
      </c>
      <c r="Q564" s="5" t="n">
        <f aca="false">MAX(const_zero,$A564-SUM($J564:$P564))</f>
        <v>3940000000</v>
      </c>
      <c r="R564" s="9" t="n">
        <f aca="false">common_rsa_total+'Pro-Forma'!$B$10+'Pro-Forma'!$B$11+IF($C564=const_one,'Pro-Forma'!$B$5,const_zero)+IF($D564=const_one,'Pro-Forma'!$F$27,const_zero)+IF($E564=const_one,'Pro-Forma'!$F$26,const_zero)+IF($F564=const_one,'Pro-Forma'!$F$25,const_zero)+IF($G564=const_one,'Pro-Forma'!$F$24,const_zero)+IF($H564=const_one,'Pro-Forma'!$F$23,const_zero)+IF($I564=const_one,'Pro-Forma'!$F$22,const_zero)</f>
        <v>30944752.5358044</v>
      </c>
      <c r="S564" s="23" t="b">
        <f aca="false">IF($R564&gt;const_zero,--($Q564&gt;option_strike_usd*$R564),const_zero)</f>
        <v>1</v>
      </c>
      <c r="T564" s="7" t="n">
        <f aca="false">IF($R564&gt;const_zero,IF($S564=const_one,($Q564+option_strike_usd*pre_f_options_issued)/($R564+pre_f_options_issued),$Q564/$R564),const_zero)</f>
        <v>117.880973877123</v>
      </c>
      <c r="U564" s="5" t="n">
        <f aca="false">IF($C564=const_one,'Pro-Forma'!$B$5*$T564,const_zero)</f>
        <v>93982736.4388203</v>
      </c>
      <c r="V564" s="5" t="n">
        <f aca="false">IF($D564=const_one,'Pro-Forma'!$F$27*$T564,const_zero)</f>
        <v>723001767.392423</v>
      </c>
      <c r="W564" s="5" t="n">
        <f aca="false">IF($E564=const_one,'Pro-Forma'!$F$26*$T564,const_zero)</f>
        <v>204364510.713066</v>
      </c>
      <c r="X564" s="5" t="n">
        <f aca="false">IF($F564=const_one,'Pro-Forma'!$F$25*$T564,const_zero)</f>
        <v>0</v>
      </c>
      <c r="Y564" s="5" t="n">
        <f aca="false">IF($G564=const_one,'Pro-Forma'!$F$24*$T564,const_zero)</f>
        <v>353642921.631369</v>
      </c>
      <c r="Z564" s="5" t="n">
        <f aca="false">IF($H564=const_one,'Pro-Forma'!$F$23*$T564,const_zero)</f>
        <v>589404869.385615</v>
      </c>
      <c r="AA564" s="5" t="n">
        <f aca="false">IF($I564=const_one,'Pro-Forma'!$F$22*$T564,const_zero)</f>
        <v>589404869.385615</v>
      </c>
      <c r="AB564" s="5" t="n">
        <f aca="false">('Pro-Forma'!$B$10+'Pro-Forma'!$B$11)*$T564</f>
        <v>33067125.4661755</v>
      </c>
      <c r="AC564" s="5" t="n">
        <f aca="false">common_rsa_total*$T564</f>
        <v>1060928764.89411</v>
      </c>
      <c r="AD564" s="5" t="n">
        <f aca="false">IF($S564=const_one,pre_f_options_issued*($T564-option_strike_usd),const_zero)</f>
        <v>292202434.692808</v>
      </c>
      <c r="AE564" s="5" t="n">
        <f aca="false">J564+U564</f>
        <v>93982736.4388203</v>
      </c>
      <c r="AF564" s="5" t="n">
        <f aca="false">K564+V564</f>
        <v>723001767.392423</v>
      </c>
      <c r="AG564" s="5" t="n">
        <f aca="false">L564+W564</f>
        <v>204364510.713066</v>
      </c>
      <c r="AH564" s="5" t="n">
        <f aca="false">M564+X564</f>
        <v>60000000</v>
      </c>
      <c r="AI564" s="5" t="n">
        <f aca="false">N564+Y564</f>
        <v>353642921.631369</v>
      </c>
      <c r="AJ564" s="5" t="n">
        <f aca="false">O564+Z564</f>
        <v>589404869.385615</v>
      </c>
      <c r="AK564" s="5" t="n">
        <f aca="false">P564+AA564</f>
        <v>589404869.385615</v>
      </c>
      <c r="AL564" s="5" t="n">
        <f aca="false">INDEX($AE$445:$AE$572,$B564-$C564*1+const_one)</f>
        <v>30000000</v>
      </c>
      <c r="AM564" s="5" t="n">
        <f aca="false">INDEX($AF$445:$AF$572,$B564-$D564*2+const_one)</f>
        <v>300000000</v>
      </c>
      <c r="AN564" s="5" t="n">
        <f aca="false">INDEX($AG$445:$AG$572,$B564-$E564*4+const_one)</f>
        <v>100000000</v>
      </c>
      <c r="AO564" s="5" t="n">
        <f aca="false">INDEX($AH$445:$AH$572,$B564-$F564*8+const_one)</f>
        <v>60000000</v>
      </c>
      <c r="AP564" s="5" t="n">
        <f aca="false">INDEX($AI$445:$AI$572,$B564-$G564*16+const_one)</f>
        <v>30000000</v>
      </c>
      <c r="AQ564" s="5" t="n">
        <f aca="false">INDEX($AJ$445:$AJ$572,$B564-$H564*32+const_one)</f>
        <v>15000000</v>
      </c>
      <c r="AR564" s="5" t="n">
        <f aca="false">INDEX($AK$445:$AK$572,$B564-$I564*64+const_one)</f>
        <v>5000000</v>
      </c>
      <c r="AS564" s="5" t="n">
        <f aca="false">INDEX($AE$445:$AE$572,$B564+(const_one-$C564)*1+const_one)</f>
        <v>93982736.4388203</v>
      </c>
      <c r="AT564" s="5" t="n">
        <f aca="false">INDEX($AF$445:$AF$572,$B564+(const_one-$D564)*2+const_one)</f>
        <v>723001767.392423</v>
      </c>
      <c r="AU564" s="5" t="n">
        <f aca="false">INDEX($AG$445:$AG$572,$B564+(const_one-$E564)*4+const_one)</f>
        <v>204364510.713066</v>
      </c>
      <c r="AV564" s="5" t="n">
        <f aca="false">INDEX($AH$445:$AH$572,$B564+(const_one-$F564)*8+const_one)</f>
        <v>267989017.092664</v>
      </c>
      <c r="AW564" s="5" t="n">
        <f aca="false">INDEX($AI$445:$AI$572,$B564+(const_one-$G564)*16+const_one)</f>
        <v>353642921.631369</v>
      </c>
      <c r="AX564" s="5" t="n">
        <f aca="false">INDEX($AJ$445:$AJ$572,$B564+(const_one-$H564)*32+const_one)</f>
        <v>589404869.385615</v>
      </c>
      <c r="AY564" s="5" t="n">
        <f aca="false">INDEX($AK$445:$AK$572,$B564+(const_one-$I564)*64+const_one)</f>
        <v>589404869.385615</v>
      </c>
      <c r="AZ564" s="5" t="n">
        <f aca="false">--($C564=--(AS564&gt;AL564))</f>
        <v>1</v>
      </c>
      <c r="BA564" s="5" t="n">
        <f aca="false">--($D564=--(AT564&gt;AM564))</f>
        <v>1</v>
      </c>
      <c r="BB564" s="5" t="n">
        <f aca="false">--($E564=--(AU564&gt;AN564))</f>
        <v>1</v>
      </c>
      <c r="BC564" s="5" t="n">
        <f aca="false">--($F564=--(AV564&gt;AO564))</f>
        <v>0</v>
      </c>
      <c r="BD564" s="5" t="n">
        <f aca="false">--($G564=--(AW564&gt;AP564))</f>
        <v>1</v>
      </c>
      <c r="BE564" s="5" t="n">
        <f aca="false">--($H564=--(AX564&gt;AQ564))</f>
        <v>1</v>
      </c>
      <c r="BF564" s="5" t="n">
        <f aca="false">--($I564=--(AY564&gt;AR564))</f>
        <v>1</v>
      </c>
      <c r="BG564" s="5" t="n">
        <f aca="false">SUM(AZ564:BF564)</f>
        <v>6</v>
      </c>
      <c r="BH564" s="5" t="n">
        <f aca="false">SUM(AE564:AK564)+AB564+AC564+AD564</f>
        <v>4000000000</v>
      </c>
    </row>
    <row r="565" customFormat="false" ht="15" hidden="true" customHeight="false" outlineLevel="0" collapsed="false">
      <c r="A565" s="5" t="n">
        <f aca="false">exit_value_4_usd</f>
        <v>4000000000</v>
      </c>
      <c r="B565" s="2" t="n">
        <f aca="false">ROW()-ROW($B$445)</f>
        <v>120</v>
      </c>
      <c r="C565" s="2" t="n">
        <f aca="false">MOD(QUOTIENT($B565,1),2)</f>
        <v>0</v>
      </c>
      <c r="D565" s="2" t="n">
        <f aca="false">MOD(QUOTIENT($B565,2),2)</f>
        <v>0</v>
      </c>
      <c r="E565" s="2" t="n">
        <f aca="false">MOD(QUOTIENT($B565,4),2)</f>
        <v>0</v>
      </c>
      <c r="F565" s="2" t="n">
        <f aca="false">MOD(QUOTIENT($B565,8),2)</f>
        <v>1</v>
      </c>
      <c r="G565" s="2" t="n">
        <f aca="false">MOD(QUOTIENT($B565,16),2)</f>
        <v>1</v>
      </c>
      <c r="H565" s="2" t="n">
        <f aca="false">MOD(QUOTIENT($B565,32),2)</f>
        <v>1</v>
      </c>
      <c r="I565" s="2" t="n">
        <f aca="false">MOD(QUOTIENT($B565,64),2)</f>
        <v>1</v>
      </c>
      <c r="J565" s="5" t="n">
        <f aca="false">IF($C565=const_zero,MIN(class_series_f_invested_usd,MAX(const_zero,$A565)),const_zero)</f>
        <v>30000000</v>
      </c>
      <c r="K565" s="5" t="n">
        <f aca="false">IF($D565=const_zero,MIN(class_series_e_invested_usd,MAX(const_zero,$A565-SUM($J565:$J565))),const_zero)</f>
        <v>300000000</v>
      </c>
      <c r="L565" s="5" t="n">
        <f aca="false">IF($E565=const_zero,MIN(class_series_d_invested_usd,MAX(const_zero,$A565-SUM($J565:$K565))),const_zero)</f>
        <v>100000000</v>
      </c>
      <c r="M565" s="5" t="n">
        <f aca="false">IF($F565=const_zero,MIN(class_series_c_invested_usd,MAX(const_zero,$A565-SUM($J565:$L565))),const_zero)</f>
        <v>0</v>
      </c>
      <c r="N565" s="5" t="n">
        <f aca="false">IF($G565=const_zero,MIN(class_series_b_invested_usd,MAX(const_zero,$A565-SUM($J565:$M565))),const_zero)</f>
        <v>0</v>
      </c>
      <c r="O565" s="5" t="n">
        <f aca="false">IF($H565=const_zero,MIN(class_series_a_invested_usd,MAX(const_zero,$A565-SUM($J565:$N565))),const_zero)</f>
        <v>0</v>
      </c>
      <c r="P565" s="5" t="n">
        <f aca="false">IF($I565=const_zero,MIN(class_seed_invested_usd,MAX(const_zero,$A565-SUM($J565:$O565))),const_zero)</f>
        <v>0</v>
      </c>
      <c r="Q565" s="5" t="n">
        <f aca="false">MAX(const_zero,$A565-SUM($J565:$P565))</f>
        <v>3570000000</v>
      </c>
      <c r="R565" s="9" t="n">
        <f aca="false">common_rsa_total+'Pro-Forma'!$B$10+'Pro-Forma'!$B$11+IF($C565=const_one,'Pro-Forma'!$B$5,const_zero)+IF($D565=const_one,'Pro-Forma'!$F$27,const_zero)+IF($E565=const_one,'Pro-Forma'!$F$26,const_zero)+IF($F565=const_one,'Pro-Forma'!$F$25,const_zero)+IF($G565=const_one,'Pro-Forma'!$F$24,const_zero)+IF($H565=const_one,'Pro-Forma'!$F$23,const_zero)+IF($I565=const_one,'Pro-Forma'!$F$22,const_zero)</f>
        <v>24680512.8289884</v>
      </c>
      <c r="S565" s="23" t="b">
        <f aca="false">IF($R565&gt;const_zero,--($Q565&gt;option_strike_usd*$R565),const_zero)</f>
        <v>1</v>
      </c>
      <c r="T565" s="7" t="n">
        <f aca="false">IF($R565&gt;const_zero,IF($S565=const_one,($Q565+option_strike_usd*pre_f_options_issued)/($R565+pre_f_options_issued),$Q565/$R565),const_zero)</f>
        <v>131.436077842868</v>
      </c>
      <c r="U565" s="5" t="n">
        <f aca="false">IF($C565=const_one,'Pro-Forma'!$B$5*$T565,const_zero)</f>
        <v>0</v>
      </c>
      <c r="V565" s="5" t="n">
        <f aca="false">IF($D565=const_one,'Pro-Forma'!$F$27*$T565,const_zero)</f>
        <v>0</v>
      </c>
      <c r="W565" s="5" t="n">
        <f aca="false">IF($E565=const_one,'Pro-Forma'!$F$26*$T565,const_zero)</f>
        <v>0</v>
      </c>
      <c r="X565" s="5" t="n">
        <f aca="false">IF($F565=const_one,'Pro-Forma'!$F$25*$T565,const_zero)</f>
        <v>315446586.822884</v>
      </c>
      <c r="Y565" s="5" t="n">
        <f aca="false">IF($G565=const_one,'Pro-Forma'!$F$24*$T565,const_zero)</f>
        <v>394308233.528605</v>
      </c>
      <c r="Z565" s="5" t="n">
        <f aca="false">IF($H565=const_one,'Pro-Forma'!$F$23*$T565,const_zero)</f>
        <v>657180389.214343</v>
      </c>
      <c r="AA565" s="5" t="n">
        <f aca="false">IF($I565=const_one,'Pro-Forma'!$F$22*$T565,const_zero)</f>
        <v>657180389.214343</v>
      </c>
      <c r="AB565" s="5" t="n">
        <f aca="false">('Pro-Forma'!$B$10+'Pro-Forma'!$B$11)*$T565</f>
        <v>36869506.0268381</v>
      </c>
      <c r="AC565" s="5" t="n">
        <f aca="false">common_rsa_total*$T565</f>
        <v>1182924700.58582</v>
      </c>
      <c r="AD565" s="5" t="n">
        <f aca="false">IF($S565=const_one,pre_f_options_issued*($T565-option_strike_usd),const_zero)</f>
        <v>326090194.607171</v>
      </c>
      <c r="AE565" s="5" t="n">
        <f aca="false">J565+U565</f>
        <v>30000000</v>
      </c>
      <c r="AF565" s="5" t="n">
        <f aca="false">K565+V565</f>
        <v>300000000</v>
      </c>
      <c r="AG565" s="5" t="n">
        <f aca="false">L565+W565</f>
        <v>100000000</v>
      </c>
      <c r="AH565" s="5" t="n">
        <f aca="false">M565+X565</f>
        <v>315446586.822884</v>
      </c>
      <c r="AI565" s="5" t="n">
        <f aca="false">N565+Y565</f>
        <v>394308233.528605</v>
      </c>
      <c r="AJ565" s="5" t="n">
        <f aca="false">O565+Z565</f>
        <v>657180389.214343</v>
      </c>
      <c r="AK565" s="5" t="n">
        <f aca="false">P565+AA565</f>
        <v>657180389.214343</v>
      </c>
      <c r="AL565" s="5" t="n">
        <f aca="false">INDEX($AE$445:$AE$572,$B565-$C565*1+const_one)</f>
        <v>30000000</v>
      </c>
      <c r="AM565" s="5" t="n">
        <f aca="false">INDEX($AF$445:$AF$572,$B565-$D565*2+const_one)</f>
        <v>300000000</v>
      </c>
      <c r="AN565" s="5" t="n">
        <f aca="false">INDEX($AG$445:$AG$572,$B565-$E565*4+const_one)</f>
        <v>100000000</v>
      </c>
      <c r="AO565" s="5" t="n">
        <f aca="false">INDEX($AH$445:$AH$572,$B565-$F565*8+const_one)</f>
        <v>60000000</v>
      </c>
      <c r="AP565" s="5" t="n">
        <f aca="false">INDEX($AI$445:$AI$572,$B565-$G565*16+const_one)</f>
        <v>30000000</v>
      </c>
      <c r="AQ565" s="5" t="n">
        <f aca="false">INDEX($AJ$445:$AJ$572,$B565-$H565*32+const_one)</f>
        <v>15000000</v>
      </c>
      <c r="AR565" s="5" t="n">
        <f aca="false">INDEX($AK$445:$AK$572,$B565-$I565*64+const_one)</f>
        <v>5000000</v>
      </c>
      <c r="AS565" s="5" t="n">
        <f aca="false">INDEX($AE$445:$AE$572,$B565+(const_one-$C565)*1+const_one)</f>
        <v>102658542.85429</v>
      </c>
      <c r="AT565" s="5" t="n">
        <f aca="false">INDEX($AF$445:$AF$572,$B565+(const_one-$D565)*2+const_one)</f>
        <v>712955567.08147</v>
      </c>
      <c r="AU565" s="5" t="n">
        <f aca="false">INDEX($AG$445:$AG$572,$B565+(const_one-$E565)*4+const_one)</f>
        <v>220197775.005625</v>
      </c>
      <c r="AV565" s="5" t="n">
        <f aca="false">INDEX($AH$445:$AH$572,$B565+(const_one-$F565)*8+const_one)</f>
        <v>315446586.822884</v>
      </c>
      <c r="AW565" s="5" t="n">
        <f aca="false">INDEX($AI$445:$AI$572,$B565+(const_one-$G565)*16+const_one)</f>
        <v>394308233.528605</v>
      </c>
      <c r="AX565" s="5" t="n">
        <f aca="false">INDEX($AJ$445:$AJ$572,$B565+(const_one-$H565)*32+const_one)</f>
        <v>657180389.214343</v>
      </c>
      <c r="AY565" s="5" t="n">
        <f aca="false">INDEX($AK$445:$AK$572,$B565+(const_one-$I565)*64+const_one)</f>
        <v>657180389.214343</v>
      </c>
      <c r="AZ565" s="5" t="n">
        <f aca="false">--($C565=--(AS565&gt;AL565))</f>
        <v>0</v>
      </c>
      <c r="BA565" s="5" t="n">
        <f aca="false">--($D565=--(AT565&gt;AM565))</f>
        <v>0</v>
      </c>
      <c r="BB565" s="5" t="n">
        <f aca="false">--($E565=--(AU565&gt;AN565))</f>
        <v>0</v>
      </c>
      <c r="BC565" s="5" t="n">
        <f aca="false">--($F565=--(AV565&gt;AO565))</f>
        <v>1</v>
      </c>
      <c r="BD565" s="5" t="n">
        <f aca="false">--($G565=--(AW565&gt;AP565))</f>
        <v>1</v>
      </c>
      <c r="BE565" s="5" t="n">
        <f aca="false">--($H565=--(AX565&gt;AQ565))</f>
        <v>1</v>
      </c>
      <c r="BF565" s="5" t="n">
        <f aca="false">--($I565=--(AY565&gt;AR565))</f>
        <v>1</v>
      </c>
      <c r="BG565" s="5" t="n">
        <f aca="false">SUM(AZ565:BF565)</f>
        <v>4</v>
      </c>
      <c r="BH565" s="5" t="n">
        <f aca="false">SUM(AE565:AK565)+AB565+AC565+AD565</f>
        <v>4000000000</v>
      </c>
    </row>
    <row r="566" customFormat="false" ht="15" hidden="true" customHeight="false" outlineLevel="0" collapsed="false">
      <c r="A566" s="5" t="n">
        <f aca="false">exit_value_4_usd</f>
        <v>4000000000</v>
      </c>
      <c r="B566" s="2" t="n">
        <f aca="false">ROW()-ROW($B$445)</f>
        <v>121</v>
      </c>
      <c r="C566" s="2" t="n">
        <f aca="false">MOD(QUOTIENT($B566,1),2)</f>
        <v>1</v>
      </c>
      <c r="D566" s="2" t="n">
        <f aca="false">MOD(QUOTIENT($B566,2),2)</f>
        <v>0</v>
      </c>
      <c r="E566" s="2" t="n">
        <f aca="false">MOD(QUOTIENT($B566,4),2)</f>
        <v>0</v>
      </c>
      <c r="F566" s="2" t="n">
        <f aca="false">MOD(QUOTIENT($B566,8),2)</f>
        <v>1</v>
      </c>
      <c r="G566" s="2" t="n">
        <f aca="false">MOD(QUOTIENT($B566,16),2)</f>
        <v>1</v>
      </c>
      <c r="H566" s="2" t="n">
        <f aca="false">MOD(QUOTIENT($B566,32),2)</f>
        <v>1</v>
      </c>
      <c r="I566" s="2" t="n">
        <f aca="false">MOD(QUOTIENT($B566,64),2)</f>
        <v>1</v>
      </c>
      <c r="J566" s="5" t="n">
        <f aca="false">IF($C566=const_zero,MIN(class_series_f_invested_usd,MAX(const_zero,$A566)),const_zero)</f>
        <v>0</v>
      </c>
      <c r="K566" s="5" t="n">
        <f aca="false">IF($D566=const_zero,MIN(class_series_e_invested_usd,MAX(const_zero,$A566-SUM($J566:$J566))),const_zero)</f>
        <v>300000000</v>
      </c>
      <c r="L566" s="5" t="n">
        <f aca="false">IF($E566=const_zero,MIN(class_series_d_invested_usd,MAX(const_zero,$A566-SUM($J566:$K566))),const_zero)</f>
        <v>100000000</v>
      </c>
      <c r="M566" s="5" t="n">
        <f aca="false">IF($F566=const_zero,MIN(class_series_c_invested_usd,MAX(const_zero,$A566-SUM($J566:$L566))),const_zero)</f>
        <v>0</v>
      </c>
      <c r="N566" s="5" t="n">
        <f aca="false">IF($G566=const_zero,MIN(class_series_b_invested_usd,MAX(const_zero,$A566-SUM($J566:$M566))),const_zero)</f>
        <v>0</v>
      </c>
      <c r="O566" s="5" t="n">
        <f aca="false">IF($H566=const_zero,MIN(class_series_a_invested_usd,MAX(const_zero,$A566-SUM($J566:$N566))),const_zero)</f>
        <v>0</v>
      </c>
      <c r="P566" s="5" t="n">
        <f aca="false">IF($I566=const_zero,MIN(class_seed_invested_usd,MAX(const_zero,$A566-SUM($J566:$O566))),const_zero)</f>
        <v>0</v>
      </c>
      <c r="Q566" s="5" t="n">
        <f aca="false">MAX(const_zero,$A566-SUM($J566:$P566))</f>
        <v>3600000000</v>
      </c>
      <c r="R566" s="9" t="n">
        <f aca="false">common_rsa_total+'Pro-Forma'!$B$10+'Pro-Forma'!$B$11+IF($C566=const_one,'Pro-Forma'!$B$5,const_zero)+IF($D566=const_one,'Pro-Forma'!$F$27,const_zero)+IF($E566=const_one,'Pro-Forma'!$F$26,const_zero)+IF($F566=const_one,'Pro-Forma'!$F$25,const_zero)+IF($G566=const_one,'Pro-Forma'!$F$24,const_zero)+IF($H566=const_one,'Pro-Forma'!$F$23,const_zero)+IF($I566=const_one,'Pro-Forma'!$F$22,const_zero)</f>
        <v>25477780.8981917</v>
      </c>
      <c r="S566" s="23" t="b">
        <f aca="false">IF($R566&gt;const_zero,--($Q566&gt;option_strike_usd*$R566),const_zero)</f>
        <v>1</v>
      </c>
      <c r="T566" s="7" t="n">
        <f aca="false">IF($R566&gt;const_zero,IF($S566=const_one,($Q566+option_strike_usd*pre_f_options_issued)/($R566+pre_f_options_issued),$Q566/$R566),const_zero)</f>
        <v>128.762892707936</v>
      </c>
      <c r="U566" s="5" t="n">
        <f aca="false">IF($C566=const_one,'Pro-Forma'!$B$5*$T566,const_zero)</f>
        <v>102658542.85429</v>
      </c>
      <c r="V566" s="5" t="n">
        <f aca="false">IF($D566=const_one,'Pro-Forma'!$F$27*$T566,const_zero)</f>
        <v>0</v>
      </c>
      <c r="W566" s="5" t="n">
        <f aca="false">IF($E566=const_one,'Pro-Forma'!$F$26*$T566,const_zero)</f>
        <v>0</v>
      </c>
      <c r="X566" s="5" t="n">
        <f aca="false">IF($F566=const_one,'Pro-Forma'!$F$25*$T566,const_zero)</f>
        <v>309030942.499047</v>
      </c>
      <c r="Y566" s="5" t="n">
        <f aca="false">IF($G566=const_one,'Pro-Forma'!$F$24*$T566,const_zero)</f>
        <v>386288678.123808</v>
      </c>
      <c r="Z566" s="5" t="n">
        <f aca="false">IF($H566=const_one,'Pro-Forma'!$F$23*$T566,const_zero)</f>
        <v>643814463.539681</v>
      </c>
      <c r="AA566" s="5" t="n">
        <f aca="false">IF($I566=const_one,'Pro-Forma'!$F$22*$T566,const_zero)</f>
        <v>643814463.539681</v>
      </c>
      <c r="AB566" s="5" t="n">
        <f aca="false">('Pro-Forma'!$B$10+'Pro-Forma'!$B$11)*$T566</f>
        <v>36119643.3022286</v>
      </c>
      <c r="AC566" s="5" t="n">
        <f aca="false">common_rsa_total*$T566</f>
        <v>1158866034.37143</v>
      </c>
      <c r="AD566" s="5" t="n">
        <f aca="false">IF($S566=const_one,pre_f_options_issued*($T566-option_strike_usd),const_zero)</f>
        <v>319407231.76984</v>
      </c>
      <c r="AE566" s="5" t="n">
        <f aca="false">J566+U566</f>
        <v>102658542.85429</v>
      </c>
      <c r="AF566" s="5" t="n">
        <f aca="false">K566+V566</f>
        <v>300000000</v>
      </c>
      <c r="AG566" s="5" t="n">
        <f aca="false">L566+W566</f>
        <v>100000000</v>
      </c>
      <c r="AH566" s="5" t="n">
        <f aca="false">M566+X566</f>
        <v>309030942.499047</v>
      </c>
      <c r="AI566" s="5" t="n">
        <f aca="false">N566+Y566</f>
        <v>386288678.123808</v>
      </c>
      <c r="AJ566" s="5" t="n">
        <f aca="false">O566+Z566</f>
        <v>643814463.539681</v>
      </c>
      <c r="AK566" s="5" t="n">
        <f aca="false">P566+AA566</f>
        <v>643814463.539681</v>
      </c>
      <c r="AL566" s="5" t="n">
        <f aca="false">INDEX($AE$445:$AE$572,$B566-$C566*1+const_one)</f>
        <v>30000000</v>
      </c>
      <c r="AM566" s="5" t="n">
        <f aca="false">INDEX($AF$445:$AF$572,$B566-$D566*2+const_one)</f>
        <v>300000000</v>
      </c>
      <c r="AN566" s="5" t="n">
        <f aca="false">INDEX($AG$445:$AG$572,$B566-$E566*4+const_one)</f>
        <v>100000000</v>
      </c>
      <c r="AO566" s="5" t="n">
        <f aca="false">INDEX($AH$445:$AH$572,$B566-$F566*8+const_one)</f>
        <v>60000000</v>
      </c>
      <c r="AP566" s="5" t="n">
        <f aca="false">INDEX($AI$445:$AI$572,$B566-$G566*16+const_one)</f>
        <v>30000000</v>
      </c>
      <c r="AQ566" s="5" t="n">
        <f aca="false">INDEX($AJ$445:$AJ$572,$B566-$H566*32+const_one)</f>
        <v>15000000</v>
      </c>
      <c r="AR566" s="5" t="n">
        <f aca="false">INDEX($AK$445:$AK$572,$B566-$I566*64+const_one)</f>
        <v>5000000</v>
      </c>
      <c r="AS566" s="5" t="n">
        <f aca="false">INDEX($AE$445:$AE$572,$B566+(const_one-$C566)*1+const_one)</f>
        <v>102658542.85429</v>
      </c>
      <c r="AT566" s="5" t="n">
        <f aca="false">INDEX($AF$445:$AF$572,$B566+(const_one-$D566)*2+const_one)</f>
        <v>701686007.119255</v>
      </c>
      <c r="AU566" s="5" t="n">
        <f aca="false">INDEX($AG$445:$AG$572,$B566+(const_one-$E566)*4+const_one)</f>
        <v>216039540.120196</v>
      </c>
      <c r="AV566" s="5" t="n">
        <f aca="false">INDEX($AH$445:$AH$572,$B566+(const_one-$F566)*8+const_one)</f>
        <v>309030942.499047</v>
      </c>
      <c r="AW566" s="5" t="n">
        <f aca="false">INDEX($AI$445:$AI$572,$B566+(const_one-$G566)*16+const_one)</f>
        <v>386288678.123808</v>
      </c>
      <c r="AX566" s="5" t="n">
        <f aca="false">INDEX($AJ$445:$AJ$572,$B566+(const_one-$H566)*32+const_one)</f>
        <v>643814463.539681</v>
      </c>
      <c r="AY566" s="5" t="n">
        <f aca="false">INDEX($AK$445:$AK$572,$B566+(const_one-$I566)*64+const_one)</f>
        <v>643814463.539681</v>
      </c>
      <c r="AZ566" s="5" t="n">
        <f aca="false">--($C566=--(AS566&gt;AL566))</f>
        <v>1</v>
      </c>
      <c r="BA566" s="5" t="n">
        <f aca="false">--($D566=--(AT566&gt;AM566))</f>
        <v>0</v>
      </c>
      <c r="BB566" s="5" t="n">
        <f aca="false">--($E566=--(AU566&gt;AN566))</f>
        <v>0</v>
      </c>
      <c r="BC566" s="5" t="n">
        <f aca="false">--($F566=--(AV566&gt;AO566))</f>
        <v>1</v>
      </c>
      <c r="BD566" s="5" t="n">
        <f aca="false">--($G566=--(AW566&gt;AP566))</f>
        <v>1</v>
      </c>
      <c r="BE566" s="5" t="n">
        <f aca="false">--($H566=--(AX566&gt;AQ566))</f>
        <v>1</v>
      </c>
      <c r="BF566" s="5" t="n">
        <f aca="false">--($I566=--(AY566&gt;AR566))</f>
        <v>1</v>
      </c>
      <c r="BG566" s="5" t="n">
        <f aca="false">SUM(AZ566:BF566)</f>
        <v>5</v>
      </c>
      <c r="BH566" s="5" t="n">
        <f aca="false">SUM(AE566:AK566)+AB566+AC566+AD566</f>
        <v>4000000000</v>
      </c>
    </row>
    <row r="567" customFormat="false" ht="15" hidden="true" customHeight="false" outlineLevel="0" collapsed="false">
      <c r="A567" s="5" t="n">
        <f aca="false">exit_value_4_usd</f>
        <v>4000000000</v>
      </c>
      <c r="B567" s="2" t="n">
        <f aca="false">ROW()-ROW($B$445)</f>
        <v>122</v>
      </c>
      <c r="C567" s="2" t="n">
        <f aca="false">MOD(QUOTIENT($B567,1),2)</f>
        <v>0</v>
      </c>
      <c r="D567" s="2" t="n">
        <f aca="false">MOD(QUOTIENT($B567,2),2)</f>
        <v>1</v>
      </c>
      <c r="E567" s="2" t="n">
        <f aca="false">MOD(QUOTIENT($B567,4),2)</f>
        <v>0</v>
      </c>
      <c r="F567" s="2" t="n">
        <f aca="false">MOD(QUOTIENT($B567,8),2)</f>
        <v>1</v>
      </c>
      <c r="G567" s="2" t="n">
        <f aca="false">MOD(QUOTIENT($B567,16),2)</f>
        <v>1</v>
      </c>
      <c r="H567" s="2" t="n">
        <f aca="false">MOD(QUOTIENT($B567,32),2)</f>
        <v>1</v>
      </c>
      <c r="I567" s="2" t="n">
        <f aca="false">MOD(QUOTIENT($B567,64),2)</f>
        <v>1</v>
      </c>
      <c r="J567" s="5" t="n">
        <f aca="false">IF($C567=const_zero,MIN(class_series_f_invested_usd,MAX(const_zero,$A567)),const_zero)</f>
        <v>30000000</v>
      </c>
      <c r="K567" s="5" t="n">
        <f aca="false">IF($D567=const_zero,MIN(class_series_e_invested_usd,MAX(const_zero,$A567-SUM($J567:$J567))),const_zero)</f>
        <v>0</v>
      </c>
      <c r="L567" s="5" t="n">
        <f aca="false">IF($E567=const_zero,MIN(class_series_d_invested_usd,MAX(const_zero,$A567-SUM($J567:$K567))),const_zero)</f>
        <v>100000000</v>
      </c>
      <c r="M567" s="5" t="n">
        <f aca="false">IF($F567=const_zero,MIN(class_series_c_invested_usd,MAX(const_zero,$A567-SUM($J567:$L567))),const_zero)</f>
        <v>0</v>
      </c>
      <c r="N567" s="5" t="n">
        <f aca="false">IF($G567=const_zero,MIN(class_series_b_invested_usd,MAX(const_zero,$A567-SUM($J567:$M567))),const_zero)</f>
        <v>0</v>
      </c>
      <c r="O567" s="5" t="n">
        <f aca="false">IF($H567=const_zero,MIN(class_series_a_invested_usd,MAX(const_zero,$A567-SUM($J567:$N567))),const_zero)</f>
        <v>0</v>
      </c>
      <c r="P567" s="5" t="n">
        <f aca="false">IF($I567=const_zero,MIN(class_seed_invested_usd,MAX(const_zero,$A567-SUM($J567:$O567))),const_zero)</f>
        <v>0</v>
      </c>
      <c r="Q567" s="5" t="n">
        <f aca="false">MAX(const_zero,$A567-SUM($J567:$P567))</f>
        <v>3870000000</v>
      </c>
      <c r="R567" s="9" t="n">
        <f aca="false">common_rsa_total+'Pro-Forma'!$B$10+'Pro-Forma'!$B$11+IF($C567=const_one,'Pro-Forma'!$B$5,const_zero)+IF($D567=const_one,'Pro-Forma'!$F$27,const_zero)+IF($E567=const_one,'Pro-Forma'!$F$26,const_zero)+IF($F567=const_one,'Pro-Forma'!$F$25,const_zero)+IF($G567=const_one,'Pro-Forma'!$F$24,const_zero)+IF($H567=const_one,'Pro-Forma'!$F$23,const_zero)+IF($I567=const_one,'Pro-Forma'!$F$22,const_zero)</f>
        <v>30813833.1063222</v>
      </c>
      <c r="S567" s="23" t="b">
        <f aca="false">IF($R567&gt;const_zero,--($Q567&gt;option_strike_usd*$R567),const_zero)</f>
        <v>1</v>
      </c>
      <c r="T567" s="7" t="n">
        <f aca="false">IF($R567&gt;const_zero,IF($S567=const_one,($Q567+option_strike_usd*pre_f_options_issued)/($R567+pre_f_options_issued),$Q567/$R567),const_zero)</f>
        <v>116.243002948378</v>
      </c>
      <c r="U567" s="5" t="n">
        <f aca="false">IF($C567=const_one,'Pro-Forma'!$B$5*$T567,const_zero)</f>
        <v>0</v>
      </c>
      <c r="V567" s="5" t="n">
        <f aca="false">IF($D567=const_one,'Pro-Forma'!$F$27*$T567,const_zero)</f>
        <v>712955567.08147</v>
      </c>
      <c r="W567" s="5" t="n">
        <f aca="false">IF($E567=const_one,'Pro-Forma'!$F$26*$T567,const_zero)</f>
        <v>0</v>
      </c>
      <c r="X567" s="5" t="n">
        <f aca="false">IF($F567=const_one,'Pro-Forma'!$F$25*$T567,const_zero)</f>
        <v>278983207.076108</v>
      </c>
      <c r="Y567" s="5" t="n">
        <f aca="false">IF($G567=const_one,'Pro-Forma'!$F$24*$T567,const_zero)</f>
        <v>348729008.845135</v>
      </c>
      <c r="Z567" s="5" t="n">
        <f aca="false">IF($H567=const_one,'Pro-Forma'!$F$23*$T567,const_zero)</f>
        <v>581215014.741892</v>
      </c>
      <c r="AA567" s="5" t="n">
        <f aca="false">IF($I567=const_one,'Pro-Forma'!$F$22*$T567,const_zero)</f>
        <v>581215014.741892</v>
      </c>
      <c r="AB567" s="5" t="n">
        <f aca="false">('Pro-Forma'!$B$10+'Pro-Forma'!$B$11)*$T567</f>
        <v>32607653.6071526</v>
      </c>
      <c r="AC567" s="5" t="n">
        <f aca="false">common_rsa_total*$T567</f>
        <v>1046187026.53541</v>
      </c>
      <c r="AD567" s="5" t="n">
        <f aca="false">IF($S567=const_one,pre_f_options_issued*($T567-option_strike_usd),const_zero)</f>
        <v>288107507.370946</v>
      </c>
      <c r="AE567" s="5" t="n">
        <f aca="false">J567+U567</f>
        <v>30000000</v>
      </c>
      <c r="AF567" s="5" t="n">
        <f aca="false">K567+V567</f>
        <v>712955567.08147</v>
      </c>
      <c r="AG567" s="5" t="n">
        <f aca="false">L567+W567</f>
        <v>100000000</v>
      </c>
      <c r="AH567" s="5" t="n">
        <f aca="false">M567+X567</f>
        <v>278983207.076108</v>
      </c>
      <c r="AI567" s="5" t="n">
        <f aca="false">N567+Y567</f>
        <v>348729008.845135</v>
      </c>
      <c r="AJ567" s="5" t="n">
        <f aca="false">O567+Z567</f>
        <v>581215014.741892</v>
      </c>
      <c r="AK567" s="5" t="n">
        <f aca="false">P567+AA567</f>
        <v>581215014.741892</v>
      </c>
      <c r="AL567" s="5" t="n">
        <f aca="false">INDEX($AE$445:$AE$572,$B567-$C567*1+const_one)</f>
        <v>30000000</v>
      </c>
      <c r="AM567" s="5" t="n">
        <f aca="false">INDEX($AF$445:$AF$572,$B567-$D567*2+const_one)</f>
        <v>300000000</v>
      </c>
      <c r="AN567" s="5" t="n">
        <f aca="false">INDEX($AG$445:$AG$572,$B567-$E567*4+const_one)</f>
        <v>100000000</v>
      </c>
      <c r="AO567" s="5" t="n">
        <f aca="false">INDEX($AH$445:$AH$572,$B567-$F567*8+const_one)</f>
        <v>60000000</v>
      </c>
      <c r="AP567" s="5" t="n">
        <f aca="false">INDEX($AI$445:$AI$572,$B567-$G567*16+const_one)</f>
        <v>30000000</v>
      </c>
      <c r="AQ567" s="5" t="n">
        <f aca="false">INDEX($AJ$445:$AJ$572,$B567-$H567*32+const_one)</f>
        <v>15000000</v>
      </c>
      <c r="AR567" s="5" t="n">
        <f aca="false">INDEX($AK$445:$AK$572,$B567-$I567*64+const_one)</f>
        <v>5000000</v>
      </c>
      <c r="AS567" s="5" t="n">
        <f aca="false">INDEX($AE$445:$AE$572,$B567+(const_one-$C567)*1+const_one)</f>
        <v>91211908.5237358</v>
      </c>
      <c r="AT567" s="5" t="n">
        <f aca="false">INDEX($AF$445:$AF$572,$B567+(const_one-$D567)*2+const_one)</f>
        <v>712955567.08147</v>
      </c>
      <c r="AU567" s="5" t="n">
        <f aca="false">INDEX($AG$445:$AG$572,$B567+(const_one-$E567)*4+const_one)</f>
        <v>196502834.184022</v>
      </c>
      <c r="AV567" s="5" t="n">
        <f aca="false">INDEX($AH$445:$AH$572,$B567+(const_one-$F567)*8+const_one)</f>
        <v>278983207.076108</v>
      </c>
      <c r="AW567" s="5" t="n">
        <f aca="false">INDEX($AI$445:$AI$572,$B567+(const_one-$G567)*16+const_one)</f>
        <v>348729008.845135</v>
      </c>
      <c r="AX567" s="5" t="n">
        <f aca="false">INDEX($AJ$445:$AJ$572,$B567+(const_one-$H567)*32+const_one)</f>
        <v>581215014.741892</v>
      </c>
      <c r="AY567" s="5" t="n">
        <f aca="false">INDEX($AK$445:$AK$572,$B567+(const_one-$I567)*64+const_one)</f>
        <v>581215014.741892</v>
      </c>
      <c r="AZ567" s="5" t="n">
        <f aca="false">--($C567=--(AS567&gt;AL567))</f>
        <v>0</v>
      </c>
      <c r="BA567" s="5" t="n">
        <f aca="false">--($D567=--(AT567&gt;AM567))</f>
        <v>1</v>
      </c>
      <c r="BB567" s="5" t="n">
        <f aca="false">--($E567=--(AU567&gt;AN567))</f>
        <v>0</v>
      </c>
      <c r="BC567" s="5" t="n">
        <f aca="false">--($F567=--(AV567&gt;AO567))</f>
        <v>1</v>
      </c>
      <c r="BD567" s="5" t="n">
        <f aca="false">--($G567=--(AW567&gt;AP567))</f>
        <v>1</v>
      </c>
      <c r="BE567" s="5" t="n">
        <f aca="false">--($H567=--(AX567&gt;AQ567))</f>
        <v>1</v>
      </c>
      <c r="BF567" s="5" t="n">
        <f aca="false">--($I567=--(AY567&gt;AR567))</f>
        <v>1</v>
      </c>
      <c r="BG567" s="5" t="n">
        <f aca="false">SUM(AZ567:BF567)</f>
        <v>5</v>
      </c>
      <c r="BH567" s="5" t="n">
        <f aca="false">SUM(AE567:AK567)+AB567+AC567+AD567</f>
        <v>4000000000</v>
      </c>
    </row>
    <row r="568" customFormat="false" ht="15" hidden="true" customHeight="false" outlineLevel="0" collapsed="false">
      <c r="A568" s="5" t="n">
        <f aca="false">exit_value_4_usd</f>
        <v>4000000000</v>
      </c>
      <c r="B568" s="2" t="n">
        <f aca="false">ROW()-ROW($B$445)</f>
        <v>123</v>
      </c>
      <c r="C568" s="2" t="n">
        <f aca="false">MOD(QUOTIENT($B568,1),2)</f>
        <v>1</v>
      </c>
      <c r="D568" s="2" t="n">
        <f aca="false">MOD(QUOTIENT($B568,2),2)</f>
        <v>1</v>
      </c>
      <c r="E568" s="2" t="n">
        <f aca="false">MOD(QUOTIENT($B568,4),2)</f>
        <v>0</v>
      </c>
      <c r="F568" s="2" t="n">
        <f aca="false">MOD(QUOTIENT($B568,8),2)</f>
        <v>1</v>
      </c>
      <c r="G568" s="2" t="n">
        <f aca="false">MOD(QUOTIENT($B568,16),2)</f>
        <v>1</v>
      </c>
      <c r="H568" s="2" t="n">
        <f aca="false">MOD(QUOTIENT($B568,32),2)</f>
        <v>1</v>
      </c>
      <c r="I568" s="2" t="n">
        <f aca="false">MOD(QUOTIENT($B568,64),2)</f>
        <v>1</v>
      </c>
      <c r="J568" s="5" t="n">
        <f aca="false">IF($C568=const_zero,MIN(class_series_f_invested_usd,MAX(const_zero,$A568)),const_zero)</f>
        <v>0</v>
      </c>
      <c r="K568" s="5" t="n">
        <f aca="false">IF($D568=const_zero,MIN(class_series_e_invested_usd,MAX(const_zero,$A568-SUM($J568:$J568))),const_zero)</f>
        <v>0</v>
      </c>
      <c r="L568" s="5" t="n">
        <f aca="false">IF($E568=const_zero,MIN(class_series_d_invested_usd,MAX(const_zero,$A568-SUM($J568:$K568))),const_zero)</f>
        <v>100000000</v>
      </c>
      <c r="M568" s="5" t="n">
        <f aca="false">IF($F568=const_zero,MIN(class_series_c_invested_usd,MAX(const_zero,$A568-SUM($J568:$L568))),const_zero)</f>
        <v>0</v>
      </c>
      <c r="N568" s="5" t="n">
        <f aca="false">IF($G568=const_zero,MIN(class_series_b_invested_usd,MAX(const_zero,$A568-SUM($J568:$M568))),const_zero)</f>
        <v>0</v>
      </c>
      <c r="O568" s="5" t="n">
        <f aca="false">IF($H568=const_zero,MIN(class_series_a_invested_usd,MAX(const_zero,$A568-SUM($J568:$N568))),const_zero)</f>
        <v>0</v>
      </c>
      <c r="P568" s="5" t="n">
        <f aca="false">IF($I568=const_zero,MIN(class_seed_invested_usd,MAX(const_zero,$A568-SUM($J568:$O568))),const_zero)</f>
        <v>0</v>
      </c>
      <c r="Q568" s="5" t="n">
        <f aca="false">MAX(const_zero,$A568-SUM($J568:$P568))</f>
        <v>3900000000</v>
      </c>
      <c r="R568" s="9" t="n">
        <f aca="false">common_rsa_total+'Pro-Forma'!$B$10+'Pro-Forma'!$B$11+IF($C568=const_one,'Pro-Forma'!$B$5,const_zero)+IF($D568=const_one,'Pro-Forma'!$F$27,const_zero)+IF($E568=const_one,'Pro-Forma'!$F$26,const_zero)+IF($F568=const_one,'Pro-Forma'!$F$25,const_zero)+IF($G568=const_one,'Pro-Forma'!$F$24,const_zero)+IF($H568=const_one,'Pro-Forma'!$F$23,const_zero)+IF($I568=const_one,'Pro-Forma'!$F$22,const_zero)</f>
        <v>31611101.1755256</v>
      </c>
      <c r="S568" s="23" t="b">
        <f aca="false">IF($R568&gt;const_zero,--($Q568&gt;option_strike_usd*$R568),const_zero)</f>
        <v>1</v>
      </c>
      <c r="T568" s="7" t="n">
        <f aca="false">IF($R568&gt;const_zero,IF($S568=const_one,($Q568+option_strike_usd*pre_f_options_issued)/($R568+pre_f_options_issued),$Q568/$R568),const_zero)</f>
        <v>114.405570782336</v>
      </c>
      <c r="U568" s="5" t="n">
        <f aca="false">IF($C568=const_one,'Pro-Forma'!$B$5*$T568,const_zero)</f>
        <v>91211908.5237358</v>
      </c>
      <c r="V568" s="5" t="n">
        <f aca="false">IF($D568=const_one,'Pro-Forma'!$F$27*$T568,const_zero)</f>
        <v>701686007.119255</v>
      </c>
      <c r="W568" s="5" t="n">
        <f aca="false">IF($E568=const_one,'Pro-Forma'!$F$26*$T568,const_zero)</f>
        <v>0</v>
      </c>
      <c r="X568" s="5" t="n">
        <f aca="false">IF($F568=const_one,'Pro-Forma'!$F$25*$T568,const_zero)</f>
        <v>274573369.877605</v>
      </c>
      <c r="Y568" s="5" t="n">
        <f aca="false">IF($G568=const_one,'Pro-Forma'!$F$24*$T568,const_zero)</f>
        <v>343216712.347007</v>
      </c>
      <c r="Z568" s="5" t="n">
        <f aca="false">IF($H568=const_one,'Pro-Forma'!$F$23*$T568,const_zero)</f>
        <v>572027853.911678</v>
      </c>
      <c r="AA568" s="5" t="n">
        <f aca="false">IF($I568=const_one,'Pro-Forma'!$F$22*$T568,const_zero)</f>
        <v>572027853.911678</v>
      </c>
      <c r="AB568" s="5" t="n">
        <f aca="false">('Pro-Forma'!$B$10+'Pro-Forma'!$B$11)*$T568</f>
        <v>32092230.3121817</v>
      </c>
      <c r="AC568" s="5" t="n">
        <f aca="false">common_rsa_total*$T568</f>
        <v>1029650137.04102</v>
      </c>
      <c r="AD568" s="5" t="n">
        <f aca="false">IF($S568=const_one,pre_f_options_issued*($T568-option_strike_usd),const_zero)</f>
        <v>283513926.955839</v>
      </c>
      <c r="AE568" s="5" t="n">
        <f aca="false">J568+U568</f>
        <v>91211908.5237358</v>
      </c>
      <c r="AF568" s="5" t="n">
        <f aca="false">K568+V568</f>
        <v>701686007.119255</v>
      </c>
      <c r="AG568" s="5" t="n">
        <f aca="false">L568+W568</f>
        <v>100000000</v>
      </c>
      <c r="AH568" s="5" t="n">
        <f aca="false">M568+X568</f>
        <v>274573369.877605</v>
      </c>
      <c r="AI568" s="5" t="n">
        <f aca="false">N568+Y568</f>
        <v>343216712.347007</v>
      </c>
      <c r="AJ568" s="5" t="n">
        <f aca="false">O568+Z568</f>
        <v>572027853.911678</v>
      </c>
      <c r="AK568" s="5" t="n">
        <f aca="false">P568+AA568</f>
        <v>572027853.911678</v>
      </c>
      <c r="AL568" s="5" t="n">
        <f aca="false">INDEX($AE$445:$AE$572,$B568-$C568*1+const_one)</f>
        <v>30000000</v>
      </c>
      <c r="AM568" s="5" t="n">
        <f aca="false">INDEX($AF$445:$AF$572,$B568-$D568*2+const_one)</f>
        <v>300000000</v>
      </c>
      <c r="AN568" s="5" t="n">
        <f aca="false">INDEX($AG$445:$AG$572,$B568-$E568*4+const_one)</f>
        <v>100000000</v>
      </c>
      <c r="AO568" s="5" t="n">
        <f aca="false">INDEX($AH$445:$AH$572,$B568-$F568*8+const_one)</f>
        <v>60000000</v>
      </c>
      <c r="AP568" s="5" t="n">
        <f aca="false">INDEX($AI$445:$AI$572,$B568-$G568*16+const_one)</f>
        <v>30000000</v>
      </c>
      <c r="AQ568" s="5" t="n">
        <f aca="false">INDEX($AJ$445:$AJ$572,$B568-$H568*32+const_one)</f>
        <v>15000000</v>
      </c>
      <c r="AR568" s="5" t="n">
        <f aca="false">INDEX($AK$445:$AK$572,$B568-$I568*64+const_one)</f>
        <v>5000000</v>
      </c>
      <c r="AS568" s="5" t="n">
        <f aca="false">INDEX($AE$445:$AE$572,$B568+(const_one-$C568)*1+const_one)</f>
        <v>91211908.5237358</v>
      </c>
      <c r="AT568" s="5" t="n">
        <f aca="false">INDEX($AF$445:$AF$572,$B568+(const_one-$D568)*2+const_one)</f>
        <v>701686007.119255</v>
      </c>
      <c r="AU568" s="5" t="n">
        <f aca="false">INDEX($AG$445:$AG$572,$B568+(const_one-$E568)*4+const_one)</f>
        <v>193583135.009367</v>
      </c>
      <c r="AV568" s="5" t="n">
        <f aca="false">INDEX($AH$445:$AH$572,$B568+(const_one-$F568)*8+const_one)</f>
        <v>274573369.877605</v>
      </c>
      <c r="AW568" s="5" t="n">
        <f aca="false">INDEX($AI$445:$AI$572,$B568+(const_one-$G568)*16+const_one)</f>
        <v>343216712.347007</v>
      </c>
      <c r="AX568" s="5" t="n">
        <f aca="false">INDEX($AJ$445:$AJ$572,$B568+(const_one-$H568)*32+const_one)</f>
        <v>572027853.911678</v>
      </c>
      <c r="AY568" s="5" t="n">
        <f aca="false">INDEX($AK$445:$AK$572,$B568+(const_one-$I568)*64+const_one)</f>
        <v>572027853.911678</v>
      </c>
      <c r="AZ568" s="5" t="n">
        <f aca="false">--($C568=--(AS568&gt;AL568))</f>
        <v>1</v>
      </c>
      <c r="BA568" s="5" t="n">
        <f aca="false">--($D568=--(AT568&gt;AM568))</f>
        <v>1</v>
      </c>
      <c r="BB568" s="5" t="n">
        <f aca="false">--($E568=--(AU568&gt;AN568))</f>
        <v>0</v>
      </c>
      <c r="BC568" s="5" t="n">
        <f aca="false">--($F568=--(AV568&gt;AO568))</f>
        <v>1</v>
      </c>
      <c r="BD568" s="5" t="n">
        <f aca="false">--($G568=--(AW568&gt;AP568))</f>
        <v>1</v>
      </c>
      <c r="BE568" s="5" t="n">
        <f aca="false">--($H568=--(AX568&gt;AQ568))</f>
        <v>1</v>
      </c>
      <c r="BF568" s="5" t="n">
        <f aca="false">--($I568=--(AY568&gt;AR568))</f>
        <v>1</v>
      </c>
      <c r="BG568" s="5" t="n">
        <f aca="false">SUM(AZ568:BF568)</f>
        <v>6</v>
      </c>
      <c r="BH568" s="5" t="n">
        <f aca="false">SUM(AE568:AK568)+AB568+AC568+AD568</f>
        <v>4000000000</v>
      </c>
    </row>
    <row r="569" customFormat="false" ht="15" hidden="true" customHeight="false" outlineLevel="0" collapsed="false">
      <c r="A569" s="5" t="n">
        <f aca="false">exit_value_4_usd</f>
        <v>4000000000</v>
      </c>
      <c r="B569" s="2" t="n">
        <f aca="false">ROW()-ROW($B$445)</f>
        <v>124</v>
      </c>
      <c r="C569" s="2" t="n">
        <f aca="false">MOD(QUOTIENT($B569,1),2)</f>
        <v>0</v>
      </c>
      <c r="D569" s="2" t="n">
        <f aca="false">MOD(QUOTIENT($B569,2),2)</f>
        <v>0</v>
      </c>
      <c r="E569" s="2" t="n">
        <f aca="false">MOD(QUOTIENT($B569,4),2)</f>
        <v>1</v>
      </c>
      <c r="F569" s="2" t="n">
        <f aca="false">MOD(QUOTIENT($B569,8),2)</f>
        <v>1</v>
      </c>
      <c r="G569" s="2" t="n">
        <f aca="false">MOD(QUOTIENT($B569,16),2)</f>
        <v>1</v>
      </c>
      <c r="H569" s="2" t="n">
        <f aca="false">MOD(QUOTIENT($B569,32),2)</f>
        <v>1</v>
      </c>
      <c r="I569" s="2" t="n">
        <f aca="false">MOD(QUOTIENT($B569,64),2)</f>
        <v>1</v>
      </c>
      <c r="J569" s="5" t="n">
        <f aca="false">IF($C569=const_zero,MIN(class_series_f_invested_usd,MAX(const_zero,$A569)),const_zero)</f>
        <v>30000000</v>
      </c>
      <c r="K569" s="5" t="n">
        <f aca="false">IF($D569=const_zero,MIN(class_series_e_invested_usd,MAX(const_zero,$A569-SUM($J569:$J569))),const_zero)</f>
        <v>300000000</v>
      </c>
      <c r="L569" s="5" t="n">
        <f aca="false">IF($E569=const_zero,MIN(class_series_d_invested_usd,MAX(const_zero,$A569-SUM($J569:$K569))),const_zero)</f>
        <v>0</v>
      </c>
      <c r="M569" s="5" t="n">
        <f aca="false">IF($F569=const_zero,MIN(class_series_c_invested_usd,MAX(const_zero,$A569-SUM($J569:$L569))),const_zero)</f>
        <v>0</v>
      </c>
      <c r="N569" s="5" t="n">
        <f aca="false">IF($G569=const_zero,MIN(class_series_b_invested_usd,MAX(const_zero,$A569-SUM($J569:$M569))),const_zero)</f>
        <v>0</v>
      </c>
      <c r="O569" s="5" t="n">
        <f aca="false">IF($H569=const_zero,MIN(class_series_a_invested_usd,MAX(const_zero,$A569-SUM($J569:$N569))),const_zero)</f>
        <v>0</v>
      </c>
      <c r="P569" s="5" t="n">
        <f aca="false">IF($I569=const_zero,MIN(class_seed_invested_usd,MAX(const_zero,$A569-SUM($J569:$O569))),const_zero)</f>
        <v>0</v>
      </c>
      <c r="Q569" s="5" t="n">
        <f aca="false">MAX(const_zero,$A569-SUM($J569:$P569))</f>
        <v>3670000000</v>
      </c>
      <c r="R569" s="9" t="n">
        <f aca="false">common_rsa_total+'Pro-Forma'!$B$10+'Pro-Forma'!$B$11+IF($C569=const_one,'Pro-Forma'!$B$5,const_zero)+IF($D569=const_one,'Pro-Forma'!$F$27,const_zero)+IF($E569=const_one,'Pro-Forma'!$F$26,const_zero)+IF($F569=const_one,'Pro-Forma'!$F$25,const_zero)+IF($G569=const_one,'Pro-Forma'!$F$24,const_zero)+IF($H569=const_one,'Pro-Forma'!$F$23,const_zero)+IF($I569=const_one,'Pro-Forma'!$F$22,const_zero)</f>
        <v>26414164.1892672</v>
      </c>
      <c r="S569" s="23" t="b">
        <f aca="false">IF($R569&gt;const_zero,--($Q569&gt;option_strike_usd*$R569),const_zero)</f>
        <v>1</v>
      </c>
      <c r="T569" s="7" t="n">
        <f aca="false">IF($R569&gt;const_zero,IF($S569=const_one,($Q569+option_strike_usd*pre_f_options_issued)/($R569+pre_f_options_issued),$Q569/$R569),const_zero)</f>
        <v>127.013873752685</v>
      </c>
      <c r="U569" s="5" t="n">
        <f aca="false">IF($C569=const_one,'Pro-Forma'!$B$5*$T569,const_zero)</f>
        <v>0</v>
      </c>
      <c r="V569" s="5" t="n">
        <f aca="false">IF($D569=const_one,'Pro-Forma'!$F$27*$T569,const_zero)</f>
        <v>0</v>
      </c>
      <c r="W569" s="5" t="n">
        <f aca="false">IF($E569=const_one,'Pro-Forma'!$F$26*$T569,const_zero)</f>
        <v>220197775.005625</v>
      </c>
      <c r="X569" s="5" t="n">
        <f aca="false">IF($F569=const_one,'Pro-Forma'!$F$25*$T569,const_zero)</f>
        <v>304833297.006445</v>
      </c>
      <c r="Y569" s="5" t="n">
        <f aca="false">IF($G569=const_one,'Pro-Forma'!$F$24*$T569,const_zero)</f>
        <v>381041621.258056</v>
      </c>
      <c r="Z569" s="5" t="n">
        <f aca="false">IF($H569=const_one,'Pro-Forma'!$F$23*$T569,const_zero)</f>
        <v>635069368.763427</v>
      </c>
      <c r="AA569" s="5" t="n">
        <f aca="false">IF($I569=const_one,'Pro-Forma'!$F$22*$T569,const_zero)</f>
        <v>635069368.763427</v>
      </c>
      <c r="AB569" s="5" t="n">
        <f aca="false">('Pro-Forma'!$B$10+'Pro-Forma'!$B$11)*$T569</f>
        <v>35629021.047137</v>
      </c>
      <c r="AC569" s="5" t="n">
        <f aca="false">common_rsa_total*$T569</f>
        <v>1143124863.77417</v>
      </c>
      <c r="AD569" s="5" t="n">
        <f aca="false">IF($S569=const_one,pre_f_options_issued*($T569-option_strike_usd),const_zero)</f>
        <v>315034684.381714</v>
      </c>
      <c r="AE569" s="5" t="n">
        <f aca="false">J569+U569</f>
        <v>30000000</v>
      </c>
      <c r="AF569" s="5" t="n">
        <f aca="false">K569+V569</f>
        <v>300000000</v>
      </c>
      <c r="AG569" s="5" t="n">
        <f aca="false">L569+W569</f>
        <v>220197775.005625</v>
      </c>
      <c r="AH569" s="5" t="n">
        <f aca="false">M569+X569</f>
        <v>304833297.006445</v>
      </c>
      <c r="AI569" s="5" t="n">
        <f aca="false">N569+Y569</f>
        <v>381041621.258056</v>
      </c>
      <c r="AJ569" s="5" t="n">
        <f aca="false">O569+Z569</f>
        <v>635069368.763427</v>
      </c>
      <c r="AK569" s="5" t="n">
        <f aca="false">P569+AA569</f>
        <v>635069368.763427</v>
      </c>
      <c r="AL569" s="5" t="n">
        <f aca="false">INDEX($AE$445:$AE$572,$B569-$C569*1+const_one)</f>
        <v>30000000</v>
      </c>
      <c r="AM569" s="5" t="n">
        <f aca="false">INDEX($AF$445:$AF$572,$B569-$D569*2+const_one)</f>
        <v>300000000</v>
      </c>
      <c r="AN569" s="5" t="n">
        <f aca="false">INDEX($AG$445:$AG$572,$B569-$E569*4+const_one)</f>
        <v>100000000</v>
      </c>
      <c r="AO569" s="5" t="n">
        <f aca="false">INDEX($AH$445:$AH$572,$B569-$F569*8+const_one)</f>
        <v>60000000</v>
      </c>
      <c r="AP569" s="5" t="n">
        <f aca="false">INDEX($AI$445:$AI$572,$B569-$G569*16+const_one)</f>
        <v>30000000</v>
      </c>
      <c r="AQ569" s="5" t="n">
        <f aca="false">INDEX($AJ$445:$AJ$572,$B569-$H569*32+const_one)</f>
        <v>15000000</v>
      </c>
      <c r="AR569" s="5" t="n">
        <f aca="false">INDEX($AK$445:$AK$572,$B569-$I569*64+const_one)</f>
        <v>5000000</v>
      </c>
      <c r="AS569" s="5" t="n">
        <f aca="false">INDEX($AE$445:$AE$572,$B569+(const_one-$C569)*1+const_one)</f>
        <v>99351825.2686628</v>
      </c>
      <c r="AT569" s="5" t="n">
        <f aca="false">INDEX($AF$445:$AF$572,$B569+(const_one-$D569)*2+const_one)</f>
        <v>695188689.64554</v>
      </c>
      <c r="AU569" s="5" t="n">
        <f aca="false">INDEX($AG$445:$AG$572,$B569+(const_one-$E569)*4+const_one)</f>
        <v>220197775.005625</v>
      </c>
      <c r="AV569" s="5" t="n">
        <f aca="false">INDEX($AH$445:$AH$572,$B569+(const_one-$F569)*8+const_one)</f>
        <v>304833297.006445</v>
      </c>
      <c r="AW569" s="5" t="n">
        <f aca="false">INDEX($AI$445:$AI$572,$B569+(const_one-$G569)*16+const_one)</f>
        <v>381041621.258056</v>
      </c>
      <c r="AX569" s="5" t="n">
        <f aca="false">INDEX($AJ$445:$AJ$572,$B569+(const_one-$H569)*32+const_one)</f>
        <v>635069368.763427</v>
      </c>
      <c r="AY569" s="5" t="n">
        <f aca="false">INDEX($AK$445:$AK$572,$B569+(const_one-$I569)*64+const_one)</f>
        <v>635069368.763427</v>
      </c>
      <c r="AZ569" s="5" t="n">
        <f aca="false">--($C569=--(AS569&gt;AL569))</f>
        <v>0</v>
      </c>
      <c r="BA569" s="5" t="n">
        <f aca="false">--($D569=--(AT569&gt;AM569))</f>
        <v>0</v>
      </c>
      <c r="BB569" s="5" t="n">
        <f aca="false">--($E569=--(AU569&gt;AN569))</f>
        <v>1</v>
      </c>
      <c r="BC569" s="5" t="n">
        <f aca="false">--($F569=--(AV569&gt;AO569))</f>
        <v>1</v>
      </c>
      <c r="BD569" s="5" t="n">
        <f aca="false">--($G569=--(AW569&gt;AP569))</f>
        <v>1</v>
      </c>
      <c r="BE569" s="5" t="n">
        <f aca="false">--($H569=--(AX569&gt;AQ569))</f>
        <v>1</v>
      </c>
      <c r="BF569" s="5" t="n">
        <f aca="false">--($I569=--(AY569&gt;AR569))</f>
        <v>1</v>
      </c>
      <c r="BG569" s="5" t="n">
        <f aca="false">SUM(AZ569:BF569)</f>
        <v>5</v>
      </c>
      <c r="BH569" s="5" t="n">
        <f aca="false">SUM(AE569:AK569)+AB569+AC569+AD569</f>
        <v>4000000000</v>
      </c>
    </row>
    <row r="570" customFormat="false" ht="15" hidden="true" customHeight="false" outlineLevel="0" collapsed="false">
      <c r="A570" s="5" t="n">
        <f aca="false">exit_value_4_usd</f>
        <v>4000000000</v>
      </c>
      <c r="B570" s="2" t="n">
        <f aca="false">ROW()-ROW($B$445)</f>
        <v>125</v>
      </c>
      <c r="C570" s="2" t="n">
        <f aca="false">MOD(QUOTIENT($B570,1),2)</f>
        <v>1</v>
      </c>
      <c r="D570" s="2" t="n">
        <f aca="false">MOD(QUOTIENT($B570,2),2)</f>
        <v>0</v>
      </c>
      <c r="E570" s="2" t="n">
        <f aca="false">MOD(QUOTIENT($B570,4),2)</f>
        <v>1</v>
      </c>
      <c r="F570" s="2" t="n">
        <f aca="false">MOD(QUOTIENT($B570,8),2)</f>
        <v>1</v>
      </c>
      <c r="G570" s="2" t="n">
        <f aca="false">MOD(QUOTIENT($B570,16),2)</f>
        <v>1</v>
      </c>
      <c r="H570" s="2" t="n">
        <f aca="false">MOD(QUOTIENT($B570,32),2)</f>
        <v>1</v>
      </c>
      <c r="I570" s="2" t="n">
        <f aca="false">MOD(QUOTIENT($B570,64),2)</f>
        <v>1</v>
      </c>
      <c r="J570" s="5" t="n">
        <f aca="false">IF($C570=const_zero,MIN(class_series_f_invested_usd,MAX(const_zero,$A570)),const_zero)</f>
        <v>0</v>
      </c>
      <c r="K570" s="5" t="n">
        <f aca="false">IF($D570=const_zero,MIN(class_series_e_invested_usd,MAX(const_zero,$A570-SUM($J570:$J570))),const_zero)</f>
        <v>300000000</v>
      </c>
      <c r="L570" s="5" t="n">
        <f aca="false">IF($E570=const_zero,MIN(class_series_d_invested_usd,MAX(const_zero,$A570-SUM($J570:$K570))),const_zero)</f>
        <v>0</v>
      </c>
      <c r="M570" s="5" t="n">
        <f aca="false">IF($F570=const_zero,MIN(class_series_c_invested_usd,MAX(const_zero,$A570-SUM($J570:$L570))),const_zero)</f>
        <v>0</v>
      </c>
      <c r="N570" s="5" t="n">
        <f aca="false">IF($G570=const_zero,MIN(class_series_b_invested_usd,MAX(const_zero,$A570-SUM($J570:$M570))),const_zero)</f>
        <v>0</v>
      </c>
      <c r="O570" s="5" t="n">
        <f aca="false">IF($H570=const_zero,MIN(class_series_a_invested_usd,MAX(const_zero,$A570-SUM($J570:$N570))),const_zero)</f>
        <v>0</v>
      </c>
      <c r="P570" s="5" t="n">
        <f aca="false">IF($I570=const_zero,MIN(class_seed_invested_usd,MAX(const_zero,$A570-SUM($J570:$O570))),const_zero)</f>
        <v>0</v>
      </c>
      <c r="Q570" s="5" t="n">
        <f aca="false">MAX(const_zero,$A570-SUM($J570:$P570))</f>
        <v>3700000000</v>
      </c>
      <c r="R570" s="9" t="n">
        <f aca="false">common_rsa_total+'Pro-Forma'!$B$10+'Pro-Forma'!$B$11+IF($C570=const_one,'Pro-Forma'!$B$5,const_zero)+IF($D570=const_one,'Pro-Forma'!$F$27,const_zero)+IF($E570=const_one,'Pro-Forma'!$F$26,const_zero)+IF($F570=const_one,'Pro-Forma'!$F$25,const_zero)+IF($G570=const_one,'Pro-Forma'!$F$24,const_zero)+IF($H570=const_one,'Pro-Forma'!$F$23,const_zero)+IF($I570=const_one,'Pro-Forma'!$F$22,const_zero)</f>
        <v>27211432.2584705</v>
      </c>
      <c r="S570" s="23" t="b">
        <f aca="false">IF($R570&gt;const_zero,--($Q570&gt;option_strike_usd*$R570),const_zero)</f>
        <v>1</v>
      </c>
      <c r="T570" s="7" t="n">
        <f aca="false">IF($R570&gt;const_zero,IF($S570=const_one,($Q570+option_strike_usd*pre_f_options_issued)/($R570+pre_f_options_issued),$Q570/$R570),const_zero)</f>
        <v>124.615332165431</v>
      </c>
      <c r="U570" s="5" t="n">
        <f aca="false">IF($C570=const_one,'Pro-Forma'!$B$5*$T570,const_zero)</f>
        <v>99351825.2686628</v>
      </c>
      <c r="V570" s="5" t="n">
        <f aca="false">IF($D570=const_one,'Pro-Forma'!$F$27*$T570,const_zero)</f>
        <v>0</v>
      </c>
      <c r="W570" s="5" t="n">
        <f aca="false">IF($E570=const_one,'Pro-Forma'!$F$26*$T570,const_zero)</f>
        <v>216039540.120196</v>
      </c>
      <c r="X570" s="5" t="n">
        <f aca="false">IF($F570=const_one,'Pro-Forma'!$F$25*$T570,const_zero)</f>
        <v>299076797.197034</v>
      </c>
      <c r="Y570" s="5" t="n">
        <f aca="false">IF($G570=const_one,'Pro-Forma'!$F$24*$T570,const_zero)</f>
        <v>373845996.496293</v>
      </c>
      <c r="Z570" s="5" t="n">
        <f aca="false">IF($H570=const_one,'Pro-Forma'!$F$23*$T570,const_zero)</f>
        <v>623076660.827155</v>
      </c>
      <c r="AA570" s="5" t="n">
        <f aca="false">IF($I570=const_one,'Pro-Forma'!$F$22*$T570,const_zero)</f>
        <v>623076660.827155</v>
      </c>
      <c r="AB570" s="5" t="n">
        <f aca="false">('Pro-Forma'!$B$10+'Pro-Forma'!$B$11)*$T570</f>
        <v>34956199.3610499</v>
      </c>
      <c r="AC570" s="5" t="n">
        <f aca="false">common_rsa_total*$T570</f>
        <v>1121537989.48888</v>
      </c>
      <c r="AD570" s="5" t="n">
        <f aca="false">IF($S570=const_one,pre_f_options_issued*($T570-option_strike_usd),const_zero)</f>
        <v>309038330.413577</v>
      </c>
      <c r="AE570" s="5" t="n">
        <f aca="false">J570+U570</f>
        <v>99351825.2686628</v>
      </c>
      <c r="AF570" s="5" t="n">
        <f aca="false">K570+V570</f>
        <v>300000000</v>
      </c>
      <c r="AG570" s="5" t="n">
        <f aca="false">L570+W570</f>
        <v>216039540.120196</v>
      </c>
      <c r="AH570" s="5" t="n">
        <f aca="false">M570+X570</f>
        <v>299076797.197034</v>
      </c>
      <c r="AI570" s="5" t="n">
        <f aca="false">N570+Y570</f>
        <v>373845996.496293</v>
      </c>
      <c r="AJ570" s="5" t="n">
        <f aca="false">O570+Z570</f>
        <v>623076660.827155</v>
      </c>
      <c r="AK570" s="5" t="n">
        <f aca="false">P570+AA570</f>
        <v>623076660.827155</v>
      </c>
      <c r="AL570" s="5" t="n">
        <f aca="false">INDEX($AE$445:$AE$572,$B570-$C570*1+const_one)</f>
        <v>30000000</v>
      </c>
      <c r="AM570" s="5" t="n">
        <f aca="false">INDEX($AF$445:$AF$572,$B570-$D570*2+const_one)</f>
        <v>300000000</v>
      </c>
      <c r="AN570" s="5" t="n">
        <f aca="false">INDEX($AG$445:$AG$572,$B570-$E570*4+const_one)</f>
        <v>100000000</v>
      </c>
      <c r="AO570" s="5" t="n">
        <f aca="false">INDEX($AH$445:$AH$572,$B570-$F570*8+const_one)</f>
        <v>60000000</v>
      </c>
      <c r="AP570" s="5" t="n">
        <f aca="false">INDEX($AI$445:$AI$572,$B570-$G570*16+const_one)</f>
        <v>30000000</v>
      </c>
      <c r="AQ570" s="5" t="n">
        <f aca="false">INDEX($AJ$445:$AJ$572,$B570-$H570*32+const_one)</f>
        <v>15000000</v>
      </c>
      <c r="AR570" s="5" t="n">
        <f aca="false">INDEX($AK$445:$AK$572,$B570-$I570*64+const_one)</f>
        <v>5000000</v>
      </c>
      <c r="AS570" s="5" t="n">
        <f aca="false">INDEX($AE$445:$AE$572,$B570+(const_one-$C570)*1+const_one)</f>
        <v>99351825.2686628</v>
      </c>
      <c r="AT570" s="5" t="n">
        <f aca="false">INDEX($AF$445:$AF$572,$B570+(const_one-$D570)*2+const_one)</f>
        <v>684859363.598838</v>
      </c>
      <c r="AU570" s="5" t="n">
        <f aca="false">INDEX($AG$445:$AG$572,$B570+(const_one-$E570)*4+const_one)</f>
        <v>216039540.120196</v>
      </c>
      <c r="AV570" s="5" t="n">
        <f aca="false">INDEX($AH$445:$AH$572,$B570+(const_one-$F570)*8+const_one)</f>
        <v>299076797.197034</v>
      </c>
      <c r="AW570" s="5" t="n">
        <f aca="false">INDEX($AI$445:$AI$572,$B570+(const_one-$G570)*16+const_one)</f>
        <v>373845996.496293</v>
      </c>
      <c r="AX570" s="5" t="n">
        <f aca="false">INDEX($AJ$445:$AJ$572,$B570+(const_one-$H570)*32+const_one)</f>
        <v>623076660.827155</v>
      </c>
      <c r="AY570" s="5" t="n">
        <f aca="false">INDEX($AK$445:$AK$572,$B570+(const_one-$I570)*64+const_one)</f>
        <v>623076660.827155</v>
      </c>
      <c r="AZ570" s="5" t="n">
        <f aca="false">--($C570=--(AS570&gt;AL570))</f>
        <v>1</v>
      </c>
      <c r="BA570" s="5" t="n">
        <f aca="false">--($D570=--(AT570&gt;AM570))</f>
        <v>0</v>
      </c>
      <c r="BB570" s="5" t="n">
        <f aca="false">--($E570=--(AU570&gt;AN570))</f>
        <v>1</v>
      </c>
      <c r="BC570" s="5" t="n">
        <f aca="false">--($F570=--(AV570&gt;AO570))</f>
        <v>1</v>
      </c>
      <c r="BD570" s="5" t="n">
        <f aca="false">--($G570=--(AW570&gt;AP570))</f>
        <v>1</v>
      </c>
      <c r="BE570" s="5" t="n">
        <f aca="false">--($H570=--(AX570&gt;AQ570))</f>
        <v>1</v>
      </c>
      <c r="BF570" s="5" t="n">
        <f aca="false">--($I570=--(AY570&gt;AR570))</f>
        <v>1</v>
      </c>
      <c r="BG570" s="5" t="n">
        <f aca="false">SUM(AZ570:BF570)</f>
        <v>6</v>
      </c>
      <c r="BH570" s="5" t="n">
        <f aca="false">SUM(AE570:AK570)+AB570+AC570+AD570</f>
        <v>4000000000</v>
      </c>
    </row>
    <row r="571" customFormat="false" ht="15" hidden="true" customHeight="false" outlineLevel="0" collapsed="false">
      <c r="A571" s="5" t="n">
        <f aca="false">exit_value_4_usd</f>
        <v>4000000000</v>
      </c>
      <c r="B571" s="2" t="n">
        <f aca="false">ROW()-ROW($B$445)</f>
        <v>126</v>
      </c>
      <c r="C571" s="2" t="n">
        <f aca="false">MOD(QUOTIENT($B571,1),2)</f>
        <v>0</v>
      </c>
      <c r="D571" s="2" t="n">
        <f aca="false">MOD(QUOTIENT($B571,2),2)</f>
        <v>1</v>
      </c>
      <c r="E571" s="2" t="n">
        <f aca="false">MOD(QUOTIENT($B571,4),2)</f>
        <v>1</v>
      </c>
      <c r="F571" s="2" t="n">
        <f aca="false">MOD(QUOTIENT($B571,8),2)</f>
        <v>1</v>
      </c>
      <c r="G571" s="2" t="n">
        <f aca="false">MOD(QUOTIENT($B571,16),2)</f>
        <v>1</v>
      </c>
      <c r="H571" s="2" t="n">
        <f aca="false">MOD(QUOTIENT($B571,32),2)</f>
        <v>1</v>
      </c>
      <c r="I571" s="2" t="n">
        <f aca="false">MOD(QUOTIENT($B571,64),2)</f>
        <v>1</v>
      </c>
      <c r="J571" s="5" t="n">
        <f aca="false">IF($C571=const_zero,MIN(class_series_f_invested_usd,MAX(const_zero,$A571)),const_zero)</f>
        <v>30000000</v>
      </c>
      <c r="K571" s="5" t="n">
        <f aca="false">IF($D571=const_zero,MIN(class_series_e_invested_usd,MAX(const_zero,$A571-SUM($J571:$J571))),const_zero)</f>
        <v>0</v>
      </c>
      <c r="L571" s="5" t="n">
        <f aca="false">IF($E571=const_zero,MIN(class_series_d_invested_usd,MAX(const_zero,$A571-SUM($J571:$K571))),const_zero)</f>
        <v>0</v>
      </c>
      <c r="M571" s="5" t="n">
        <f aca="false">IF($F571=const_zero,MIN(class_series_c_invested_usd,MAX(const_zero,$A571-SUM($J571:$L571))),const_zero)</f>
        <v>0</v>
      </c>
      <c r="N571" s="5" t="n">
        <f aca="false">IF($G571=const_zero,MIN(class_series_b_invested_usd,MAX(const_zero,$A571-SUM($J571:$M571))),const_zero)</f>
        <v>0</v>
      </c>
      <c r="O571" s="5" t="n">
        <f aca="false">IF($H571=const_zero,MIN(class_series_a_invested_usd,MAX(const_zero,$A571-SUM($J571:$N571))),const_zero)</f>
        <v>0</v>
      </c>
      <c r="P571" s="5" t="n">
        <f aca="false">IF($I571=const_zero,MIN(class_seed_invested_usd,MAX(const_zero,$A571-SUM($J571:$O571))),const_zero)</f>
        <v>0</v>
      </c>
      <c r="Q571" s="5" t="n">
        <f aca="false">MAX(const_zero,$A571-SUM($J571:$P571))</f>
        <v>3970000000</v>
      </c>
      <c r="R571" s="9" t="n">
        <f aca="false">common_rsa_total+'Pro-Forma'!$B$10+'Pro-Forma'!$B$11+IF($C571=const_one,'Pro-Forma'!$B$5,const_zero)+IF($D571=const_one,'Pro-Forma'!$F$27,const_zero)+IF($E571=const_one,'Pro-Forma'!$F$26,const_zero)+IF($F571=const_one,'Pro-Forma'!$F$25,const_zero)+IF($G571=const_one,'Pro-Forma'!$F$24,const_zero)+IF($H571=const_one,'Pro-Forma'!$F$23,const_zero)+IF($I571=const_one,'Pro-Forma'!$F$22,const_zero)</f>
        <v>32547484.4666011</v>
      </c>
      <c r="S571" s="23" t="b">
        <f aca="false">IF($R571&gt;const_zero,--($Q571&gt;option_strike_usd*$R571),const_zero)</f>
        <v>1</v>
      </c>
      <c r="T571" s="7" t="n">
        <f aca="false">IF($R571&gt;const_zero,IF($S571=const_one,($Q571+option_strike_usd*pre_f_options_issued)/($R571+pre_f_options_issued),$Q571/$R571),const_zero)</f>
        <v>113.346223287028</v>
      </c>
      <c r="U571" s="5" t="n">
        <f aca="false">IF($C571=const_one,'Pro-Forma'!$B$5*$T571,const_zero)</f>
        <v>0</v>
      </c>
      <c r="V571" s="5" t="n">
        <f aca="false">IF($D571=const_one,'Pro-Forma'!$F$27*$T571,const_zero)</f>
        <v>695188689.64554</v>
      </c>
      <c r="W571" s="5" t="n">
        <f aca="false">IF($E571=const_one,'Pro-Forma'!$F$26*$T571,const_zero)</f>
        <v>196502834.184022</v>
      </c>
      <c r="X571" s="5" t="n">
        <f aca="false">IF($F571=const_one,'Pro-Forma'!$F$25*$T571,const_zero)</f>
        <v>272030935.888867</v>
      </c>
      <c r="Y571" s="5" t="n">
        <f aca="false">IF($G571=const_one,'Pro-Forma'!$F$24*$T571,const_zero)</f>
        <v>340038669.861083</v>
      </c>
      <c r="Z571" s="5" t="n">
        <f aca="false">IF($H571=const_one,'Pro-Forma'!$F$23*$T571,const_zero)</f>
        <v>566731116.435139</v>
      </c>
      <c r="AA571" s="5" t="n">
        <f aca="false">IF($I571=const_one,'Pro-Forma'!$F$22*$T571,const_zero)</f>
        <v>566731116.435139</v>
      </c>
      <c r="AB571" s="5" t="n">
        <f aca="false">('Pro-Forma'!$B$10+'Pro-Forma'!$B$11)*$T571</f>
        <v>31795069.7493912</v>
      </c>
      <c r="AC571" s="5" t="n">
        <f aca="false">common_rsa_total*$T571</f>
        <v>1020116009.58325</v>
      </c>
      <c r="AD571" s="5" t="n">
        <f aca="false">IF($S571=const_one,pre_f_options_issued*($T571-option_strike_usd),const_zero)</f>
        <v>280865558.217569</v>
      </c>
      <c r="AE571" s="5" t="n">
        <f aca="false">J571+U571</f>
        <v>30000000</v>
      </c>
      <c r="AF571" s="5" t="n">
        <f aca="false">K571+V571</f>
        <v>695188689.64554</v>
      </c>
      <c r="AG571" s="5" t="n">
        <f aca="false">L571+W571</f>
        <v>196502834.184022</v>
      </c>
      <c r="AH571" s="5" t="n">
        <f aca="false">M571+X571</f>
        <v>272030935.888867</v>
      </c>
      <c r="AI571" s="5" t="n">
        <f aca="false">N571+Y571</f>
        <v>340038669.861083</v>
      </c>
      <c r="AJ571" s="5" t="n">
        <f aca="false">O571+Z571</f>
        <v>566731116.435139</v>
      </c>
      <c r="AK571" s="5" t="n">
        <f aca="false">P571+AA571</f>
        <v>566731116.435139</v>
      </c>
      <c r="AL571" s="5" t="n">
        <f aca="false">INDEX($AE$445:$AE$572,$B571-$C571*1+const_one)</f>
        <v>30000000</v>
      </c>
      <c r="AM571" s="5" t="n">
        <f aca="false">INDEX($AF$445:$AF$572,$B571-$D571*2+const_one)</f>
        <v>300000000</v>
      </c>
      <c r="AN571" s="5" t="n">
        <f aca="false">INDEX($AG$445:$AG$572,$B571-$E571*4+const_one)</f>
        <v>100000000</v>
      </c>
      <c r="AO571" s="5" t="n">
        <f aca="false">INDEX($AH$445:$AH$572,$B571-$F571*8+const_one)</f>
        <v>60000000</v>
      </c>
      <c r="AP571" s="5" t="n">
        <f aca="false">INDEX($AI$445:$AI$572,$B571-$G571*16+const_one)</f>
        <v>30000000</v>
      </c>
      <c r="AQ571" s="5" t="n">
        <f aca="false">INDEX($AJ$445:$AJ$572,$B571-$H571*32+const_one)</f>
        <v>15000000</v>
      </c>
      <c r="AR571" s="5" t="n">
        <f aca="false">INDEX($AK$445:$AK$572,$B571-$I571*64+const_one)</f>
        <v>5000000</v>
      </c>
      <c r="AS571" s="5" t="n">
        <f aca="false">INDEX($AE$445:$AE$572,$B571+(const_one-$C571)*1+const_one)</f>
        <v>89024619.2604844</v>
      </c>
      <c r="AT571" s="5" t="n">
        <f aca="false">INDEX($AF$445:$AF$572,$B571+(const_one-$D571)*2+const_one)</f>
        <v>695188689.64554</v>
      </c>
      <c r="AU571" s="5" t="n">
        <f aca="false">INDEX($AG$445:$AG$572,$B571+(const_one-$E571)*4+const_one)</f>
        <v>196502834.184022</v>
      </c>
      <c r="AV571" s="5" t="n">
        <f aca="false">INDEX($AH$445:$AH$572,$B571+(const_one-$F571)*8+const_one)</f>
        <v>272030935.888867</v>
      </c>
      <c r="AW571" s="5" t="n">
        <f aca="false">INDEX($AI$445:$AI$572,$B571+(const_one-$G571)*16+const_one)</f>
        <v>340038669.861083</v>
      </c>
      <c r="AX571" s="5" t="n">
        <f aca="false">INDEX($AJ$445:$AJ$572,$B571+(const_one-$H571)*32+const_one)</f>
        <v>566731116.435139</v>
      </c>
      <c r="AY571" s="5" t="n">
        <f aca="false">INDEX($AK$445:$AK$572,$B571+(const_one-$I571)*64+const_one)</f>
        <v>566731116.435139</v>
      </c>
      <c r="AZ571" s="5" t="n">
        <f aca="false">--($C571=--(AS571&gt;AL571))</f>
        <v>0</v>
      </c>
      <c r="BA571" s="5" t="n">
        <f aca="false">--($D571=--(AT571&gt;AM571))</f>
        <v>1</v>
      </c>
      <c r="BB571" s="5" t="n">
        <f aca="false">--($E571=--(AU571&gt;AN571))</f>
        <v>1</v>
      </c>
      <c r="BC571" s="5" t="n">
        <f aca="false">--($F571=--(AV571&gt;AO571))</f>
        <v>1</v>
      </c>
      <c r="BD571" s="5" t="n">
        <f aca="false">--($G571=--(AW571&gt;AP571))</f>
        <v>1</v>
      </c>
      <c r="BE571" s="5" t="n">
        <f aca="false">--($H571=--(AX571&gt;AQ571))</f>
        <v>1</v>
      </c>
      <c r="BF571" s="5" t="n">
        <f aca="false">--($I571=--(AY571&gt;AR571))</f>
        <v>1</v>
      </c>
      <c r="BG571" s="5" t="n">
        <f aca="false">SUM(AZ571:BF571)</f>
        <v>6</v>
      </c>
      <c r="BH571" s="5" t="n">
        <f aca="false">SUM(AE571:AK571)+AB571+AC571+AD571</f>
        <v>4000000000</v>
      </c>
    </row>
    <row r="572" customFormat="false" ht="15" hidden="true" customHeight="false" outlineLevel="0" collapsed="false">
      <c r="A572" s="5" t="n">
        <f aca="false">exit_value_4_usd</f>
        <v>4000000000</v>
      </c>
      <c r="B572" s="2" t="n">
        <f aca="false">ROW()-ROW($B$445)</f>
        <v>127</v>
      </c>
      <c r="C572" s="2" t="n">
        <f aca="false">MOD(QUOTIENT($B572,1),2)</f>
        <v>1</v>
      </c>
      <c r="D572" s="2" t="n">
        <f aca="false">MOD(QUOTIENT($B572,2),2)</f>
        <v>1</v>
      </c>
      <c r="E572" s="2" t="n">
        <f aca="false">MOD(QUOTIENT($B572,4),2)</f>
        <v>1</v>
      </c>
      <c r="F572" s="2" t="n">
        <f aca="false">MOD(QUOTIENT($B572,8),2)</f>
        <v>1</v>
      </c>
      <c r="G572" s="2" t="n">
        <f aca="false">MOD(QUOTIENT($B572,16),2)</f>
        <v>1</v>
      </c>
      <c r="H572" s="2" t="n">
        <f aca="false">MOD(QUOTIENT($B572,32),2)</f>
        <v>1</v>
      </c>
      <c r="I572" s="2" t="n">
        <f aca="false">MOD(QUOTIENT($B572,64),2)</f>
        <v>1</v>
      </c>
      <c r="J572" s="5" t="n">
        <f aca="false">IF($C572=const_zero,MIN(class_series_f_invested_usd,MAX(const_zero,$A572)),const_zero)</f>
        <v>0</v>
      </c>
      <c r="K572" s="5" t="n">
        <f aca="false">IF($D572=const_zero,MIN(class_series_e_invested_usd,MAX(const_zero,$A572-SUM($J572:$J572))),const_zero)</f>
        <v>0</v>
      </c>
      <c r="L572" s="5" t="n">
        <f aca="false">IF($E572=const_zero,MIN(class_series_d_invested_usd,MAX(const_zero,$A572-SUM($J572:$K572))),const_zero)</f>
        <v>0</v>
      </c>
      <c r="M572" s="5" t="n">
        <f aca="false">IF($F572=const_zero,MIN(class_series_c_invested_usd,MAX(const_zero,$A572-SUM($J572:$L572))),const_zero)</f>
        <v>0</v>
      </c>
      <c r="N572" s="5" t="n">
        <f aca="false">IF($G572=const_zero,MIN(class_series_b_invested_usd,MAX(const_zero,$A572-SUM($J572:$M572))),const_zero)</f>
        <v>0</v>
      </c>
      <c r="O572" s="5" t="n">
        <f aca="false">IF($H572=const_zero,MIN(class_series_a_invested_usd,MAX(const_zero,$A572-SUM($J572:$N572))),const_zero)</f>
        <v>0</v>
      </c>
      <c r="P572" s="5" t="n">
        <f aca="false">IF($I572=const_zero,MIN(class_seed_invested_usd,MAX(const_zero,$A572-SUM($J572:$O572))),const_zero)</f>
        <v>0</v>
      </c>
      <c r="Q572" s="5" t="n">
        <f aca="false">MAX(const_zero,$A572-SUM($J572:$P572))</f>
        <v>4000000000</v>
      </c>
      <c r="R572" s="9" t="n">
        <f aca="false">common_rsa_total+'Pro-Forma'!$B$10+'Pro-Forma'!$B$11+IF($C572=const_one,'Pro-Forma'!$B$5,const_zero)+IF($D572=const_one,'Pro-Forma'!$F$27,const_zero)+IF($E572=const_one,'Pro-Forma'!$F$26,const_zero)+IF($F572=const_one,'Pro-Forma'!$F$25,const_zero)+IF($G572=const_one,'Pro-Forma'!$F$24,const_zero)+IF($H572=const_one,'Pro-Forma'!$F$23,const_zero)+IF($I572=const_one,'Pro-Forma'!$F$22,const_zero)</f>
        <v>33344752.5358044</v>
      </c>
      <c r="S572" s="23" t="b">
        <f aca="false">IF($R572&gt;const_zero,--($Q572&gt;option_strike_usd*$R572),const_zero)</f>
        <v>1</v>
      </c>
      <c r="T572" s="7" t="n">
        <f aca="false">IF($R572&gt;const_zero,IF($S572=const_one,($Q572+option_strike_usd*pre_f_options_issued)/($R572+pre_f_options_issued),$Q572/$R572),const_zero)</f>
        <v>111.662090455277</v>
      </c>
      <c r="U572" s="5" t="n">
        <f aca="false">IF($C572=const_one,'Pro-Forma'!$B$5*$T572,const_zero)</f>
        <v>89024619.2604844</v>
      </c>
      <c r="V572" s="5" t="n">
        <f aca="false">IF($D572=const_one,'Pro-Forma'!$F$27*$T572,const_zero)</f>
        <v>684859363.598838</v>
      </c>
      <c r="W572" s="5" t="n">
        <f aca="false">IF($E572=const_one,'Pro-Forma'!$F$26*$T572,const_zero)</f>
        <v>193583135.009367</v>
      </c>
      <c r="X572" s="5" t="n">
        <f aca="false">IF($F572=const_one,'Pro-Forma'!$F$25*$T572,const_zero)</f>
        <v>267989017.092664</v>
      </c>
      <c r="Y572" s="5" t="n">
        <f aca="false">IF($G572=const_one,'Pro-Forma'!$F$24*$T572,const_zero)</f>
        <v>334986271.36583</v>
      </c>
      <c r="Z572" s="5" t="n">
        <f aca="false">IF($H572=const_one,'Pro-Forma'!$F$23*$T572,const_zero)</f>
        <v>558310452.276384</v>
      </c>
      <c r="AA572" s="5" t="n">
        <f aca="false">IF($I572=const_one,'Pro-Forma'!$F$22*$T572,const_zero)</f>
        <v>558310452.276384</v>
      </c>
      <c r="AB572" s="5" t="n">
        <f aca="false">('Pro-Forma'!$B$10+'Pro-Forma'!$B$11)*$T572</f>
        <v>31322648.8843645</v>
      </c>
      <c r="AC572" s="5" t="n">
        <f aca="false">common_rsa_total*$T572</f>
        <v>1004958814.09749</v>
      </c>
      <c r="AD572" s="5" t="n">
        <f aca="false">IF($S572=const_one,pre_f_options_issued*($T572-option_strike_usd),const_zero)</f>
        <v>276655226.138192</v>
      </c>
      <c r="AE572" s="5" t="n">
        <f aca="false">J572+U572</f>
        <v>89024619.2604844</v>
      </c>
      <c r="AF572" s="5" t="n">
        <f aca="false">K572+V572</f>
        <v>684859363.598838</v>
      </c>
      <c r="AG572" s="5" t="n">
        <f aca="false">L572+W572</f>
        <v>193583135.009367</v>
      </c>
      <c r="AH572" s="5" t="n">
        <f aca="false">M572+X572</f>
        <v>267989017.092664</v>
      </c>
      <c r="AI572" s="5" t="n">
        <f aca="false">N572+Y572</f>
        <v>334986271.36583</v>
      </c>
      <c r="AJ572" s="5" t="n">
        <f aca="false">O572+Z572</f>
        <v>558310452.276384</v>
      </c>
      <c r="AK572" s="5" t="n">
        <f aca="false">P572+AA572</f>
        <v>558310452.276384</v>
      </c>
      <c r="AL572" s="5" t="n">
        <f aca="false">INDEX($AE$445:$AE$572,$B572-$C572*1+const_one)</f>
        <v>30000000</v>
      </c>
      <c r="AM572" s="5" t="n">
        <f aca="false">INDEX($AF$445:$AF$572,$B572-$D572*2+const_one)</f>
        <v>300000000</v>
      </c>
      <c r="AN572" s="5" t="n">
        <f aca="false">INDEX($AG$445:$AG$572,$B572-$E572*4+const_one)</f>
        <v>100000000</v>
      </c>
      <c r="AO572" s="5" t="n">
        <f aca="false">INDEX($AH$445:$AH$572,$B572-$F572*8+const_one)</f>
        <v>60000000</v>
      </c>
      <c r="AP572" s="5" t="n">
        <f aca="false">INDEX($AI$445:$AI$572,$B572-$G572*16+const_one)</f>
        <v>30000000</v>
      </c>
      <c r="AQ572" s="5" t="n">
        <f aca="false">INDEX($AJ$445:$AJ$572,$B572-$H572*32+const_one)</f>
        <v>15000000</v>
      </c>
      <c r="AR572" s="5" t="n">
        <f aca="false">INDEX($AK$445:$AK$572,$B572-$I572*64+const_one)</f>
        <v>5000000</v>
      </c>
      <c r="AS572" s="5" t="n">
        <f aca="false">INDEX($AE$445:$AE$572,$B572+(const_one-$C572)*1+const_one)</f>
        <v>89024619.2604844</v>
      </c>
      <c r="AT572" s="5" t="n">
        <f aca="false">INDEX($AF$445:$AF$572,$B572+(const_one-$D572)*2+const_one)</f>
        <v>684859363.598838</v>
      </c>
      <c r="AU572" s="5" t="n">
        <f aca="false">INDEX($AG$445:$AG$572,$B572+(const_one-$E572)*4+const_one)</f>
        <v>193583135.009367</v>
      </c>
      <c r="AV572" s="5" t="n">
        <f aca="false">INDEX($AH$445:$AH$572,$B572+(const_one-$F572)*8+const_one)</f>
        <v>267989017.092664</v>
      </c>
      <c r="AW572" s="5" t="n">
        <f aca="false">INDEX($AI$445:$AI$572,$B572+(const_one-$G572)*16+const_one)</f>
        <v>334986271.36583</v>
      </c>
      <c r="AX572" s="5" t="n">
        <f aca="false">INDEX($AJ$445:$AJ$572,$B572+(const_one-$H572)*32+const_one)</f>
        <v>558310452.276384</v>
      </c>
      <c r="AY572" s="5" t="n">
        <f aca="false">INDEX($AK$445:$AK$572,$B572+(const_one-$I572)*64+const_one)</f>
        <v>558310452.276384</v>
      </c>
      <c r="AZ572" s="5" t="n">
        <f aca="false">--($C572=--(AS572&gt;AL572))</f>
        <v>1</v>
      </c>
      <c r="BA572" s="5" t="n">
        <f aca="false">--($D572=--(AT572&gt;AM572))</f>
        <v>1</v>
      </c>
      <c r="BB572" s="5" t="n">
        <f aca="false">--($E572=--(AU572&gt;AN572))</f>
        <v>1</v>
      </c>
      <c r="BC572" s="5" t="n">
        <f aca="false">--($F572=--(AV572&gt;AO572))</f>
        <v>1</v>
      </c>
      <c r="BD572" s="5" t="n">
        <f aca="false">--($G572=--(AW572&gt;AP572))</f>
        <v>1</v>
      </c>
      <c r="BE572" s="5" t="n">
        <f aca="false">--($H572=--(AX572&gt;AQ572))</f>
        <v>1</v>
      </c>
      <c r="BF572" s="5" t="n">
        <f aca="false">--($I572=--(AY572&gt;AR572))</f>
        <v>1</v>
      </c>
      <c r="BG572" s="5" t="n">
        <f aca="false">SUM(AZ572:BF572)</f>
        <v>7</v>
      </c>
      <c r="BH572" s="5" t="n">
        <f aca="false">SUM(AE572:AK572)+AB572+AC572+AD572</f>
        <v>4000000000</v>
      </c>
    </row>
    <row r="573" customFormat="false" ht="15" hidden="tru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customFormat="false" ht="15" hidden="tru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customFormat="false" ht="15" hidden="tru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customFormat="false" ht="15" hidden="tru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customFormat="false" ht="15" hidden="tru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customFormat="false" ht="15" hidden="tru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customFormat="false" ht="15" hidden="tru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customFormat="false" ht="15" hidden="true" customHeight="false" outlineLevel="0" collapsed="false">
      <c r="A580" s="5" t="n">
        <f aca="false">exit_value_5_usd</f>
        <v>8000000000</v>
      </c>
      <c r="B580" s="2" t="n">
        <f aca="false">ROW()-ROW($B$580)</f>
        <v>0</v>
      </c>
      <c r="C580" s="2" t="n">
        <f aca="false">MOD(QUOTIENT($B580,1),2)</f>
        <v>0</v>
      </c>
      <c r="D580" s="2" t="n">
        <f aca="false">MOD(QUOTIENT($B580,2),2)</f>
        <v>0</v>
      </c>
      <c r="E580" s="2" t="n">
        <f aca="false">MOD(QUOTIENT($B580,4),2)</f>
        <v>0</v>
      </c>
      <c r="F580" s="2" t="n">
        <f aca="false">MOD(QUOTIENT($B580,8),2)</f>
        <v>0</v>
      </c>
      <c r="G580" s="2" t="n">
        <f aca="false">MOD(QUOTIENT($B580,16),2)</f>
        <v>0</v>
      </c>
      <c r="H580" s="2" t="n">
        <f aca="false">MOD(QUOTIENT($B580,32),2)</f>
        <v>0</v>
      </c>
      <c r="I580" s="2" t="n">
        <f aca="false">MOD(QUOTIENT($B580,64),2)</f>
        <v>0</v>
      </c>
      <c r="J580" s="5" t="n">
        <f aca="false">IF($C580=const_zero,MIN(class_series_f_invested_usd,MAX(const_zero,$A580)),const_zero)</f>
        <v>30000000</v>
      </c>
      <c r="K580" s="5" t="n">
        <f aca="false">IF($D580=const_zero,MIN(class_series_e_invested_usd,MAX(const_zero,$A580-SUM($J580:$J580))),const_zero)</f>
        <v>300000000</v>
      </c>
      <c r="L580" s="5" t="n">
        <f aca="false">IF($E580=const_zero,MIN(class_series_d_invested_usd,MAX(const_zero,$A580-SUM($J580:$K580))),const_zero)</f>
        <v>100000000</v>
      </c>
      <c r="M580" s="5" t="n">
        <f aca="false">IF($F580=const_zero,MIN(class_series_c_invested_usd,MAX(const_zero,$A580-SUM($J580:$L580))),const_zero)</f>
        <v>60000000</v>
      </c>
      <c r="N580" s="5" t="n">
        <f aca="false">IF($G580=const_zero,MIN(class_series_b_invested_usd,MAX(const_zero,$A580-SUM($J580:$M580))),const_zero)</f>
        <v>30000000</v>
      </c>
      <c r="O580" s="5" t="n">
        <f aca="false">IF($H580=const_zero,MIN(class_series_a_invested_usd,MAX(const_zero,$A580-SUM($J580:$N580))),const_zero)</f>
        <v>15000000</v>
      </c>
      <c r="P580" s="5" t="n">
        <f aca="false">IF($I580=const_zero,MIN(class_seed_invested_usd,MAX(const_zero,$A580-SUM($J580:$O580))),const_zero)</f>
        <v>5000000</v>
      </c>
      <c r="Q580" s="5" t="n">
        <f aca="false">MAX(const_zero,$A580-SUM($J580:$P580))</f>
        <v>7460000000</v>
      </c>
      <c r="R580" s="9" t="n">
        <f aca="false">common_rsa_total+'Pro-Forma'!$B$10+'Pro-Forma'!$B$11+IF($C580=const_one,'Pro-Forma'!$B$5,const_zero)+IF($D580=const_one,'Pro-Forma'!$F$27,const_zero)+IF($E580=const_one,'Pro-Forma'!$F$26,const_zero)+IF($F580=const_one,'Pro-Forma'!$F$25,const_zero)+IF($G580=const_one,'Pro-Forma'!$F$24,const_zero)+IF($H580=const_one,'Pro-Forma'!$F$23,const_zero)+IF($I580=const_one,'Pro-Forma'!$F$22,const_zero)</f>
        <v>9280512.82898837</v>
      </c>
      <c r="S580" s="23" t="b">
        <f aca="false">IF($R580&gt;const_zero,--($Q580&gt;option_strike_usd*$R580),const_zero)</f>
        <v>1</v>
      </c>
      <c r="T580" s="7" t="n">
        <f aca="false">IF($R580&gt;const_zero,IF($S580=const_one,($Q580+option_strike_usd*pre_f_options_issued)/($R580+pre_f_options_issued),$Q580/$R580),const_zero)</f>
        <v>633.461387320677</v>
      </c>
      <c r="U580" s="5" t="n">
        <f aca="false">IF($C580=const_one,'Pro-Forma'!$B$5*$T580,const_zero)</f>
        <v>0</v>
      </c>
      <c r="V580" s="5" t="n">
        <f aca="false">IF($D580=const_one,'Pro-Forma'!$F$27*$T580,const_zero)</f>
        <v>0</v>
      </c>
      <c r="W580" s="5" t="n">
        <f aca="false">IF($E580=const_one,'Pro-Forma'!$F$26*$T580,const_zero)</f>
        <v>0</v>
      </c>
      <c r="X580" s="5" t="n">
        <f aca="false">IF($F580=const_one,'Pro-Forma'!$F$25*$T580,const_zero)</f>
        <v>0</v>
      </c>
      <c r="Y580" s="5" t="n">
        <f aca="false">IF($G580=const_one,'Pro-Forma'!$F$24*$T580,const_zero)</f>
        <v>0</v>
      </c>
      <c r="Z580" s="5" t="n">
        <f aca="false">IF($H580=const_one,'Pro-Forma'!$F$23*$T580,const_zero)</f>
        <v>0</v>
      </c>
      <c r="AA580" s="5" t="n">
        <f aca="false">IF($I580=const_one,'Pro-Forma'!$F$22*$T580,const_zero)</f>
        <v>0</v>
      </c>
      <c r="AB580" s="5" t="n">
        <f aca="false">('Pro-Forma'!$B$10+'Pro-Forma'!$B$11)*$T580</f>
        <v>177694045.812218</v>
      </c>
      <c r="AC580" s="5" t="n">
        <f aca="false">common_rsa_total*$T580</f>
        <v>5701152485.88609</v>
      </c>
      <c r="AD580" s="5" t="n">
        <f aca="false">IF($S580=const_one,pre_f_options_issued*($T580-option_strike_usd),const_zero)</f>
        <v>1581153468.30169</v>
      </c>
      <c r="AE580" s="5" t="n">
        <f aca="false">J580+U580</f>
        <v>30000000</v>
      </c>
      <c r="AF580" s="5" t="n">
        <f aca="false">K580+V580</f>
        <v>300000000</v>
      </c>
      <c r="AG580" s="5" t="n">
        <f aca="false">L580+W580</f>
        <v>100000000</v>
      </c>
      <c r="AH580" s="5" t="n">
        <f aca="false">M580+X580</f>
        <v>60000000</v>
      </c>
      <c r="AI580" s="5" t="n">
        <f aca="false">N580+Y580</f>
        <v>30000000</v>
      </c>
      <c r="AJ580" s="5" t="n">
        <f aca="false">O580+Z580</f>
        <v>15000000</v>
      </c>
      <c r="AK580" s="5" t="n">
        <f aca="false">P580+AA580</f>
        <v>5000000</v>
      </c>
      <c r="AL580" s="5" t="n">
        <f aca="false">INDEX($AE$580:$AE$707,$B580-$C580*1+const_one)</f>
        <v>30000000</v>
      </c>
      <c r="AM580" s="5" t="n">
        <f aca="false">INDEX($AF$580:$AF$707,$B580-$D580*2+const_one)</f>
        <v>300000000</v>
      </c>
      <c r="AN580" s="5" t="n">
        <f aca="false">INDEX($AG$580:$AG$707,$B580-$E580*4+const_one)</f>
        <v>100000000</v>
      </c>
      <c r="AO580" s="5" t="n">
        <f aca="false">INDEX($AH$580:$AH$707,$B580-$F580*8+const_one)</f>
        <v>60000000</v>
      </c>
      <c r="AP580" s="5" t="n">
        <f aca="false">INDEX($AI$580:$AI$707,$B580-$G580*16+const_one)</f>
        <v>30000000</v>
      </c>
      <c r="AQ580" s="5" t="n">
        <f aca="false">INDEX($AJ$580:$AJ$707,$B580-$H580*32+const_one)</f>
        <v>15000000</v>
      </c>
      <c r="AR580" s="5" t="n">
        <f aca="false">INDEX($AK$580:$AK$707,$B580-$I580*64+const_one)</f>
        <v>5000000</v>
      </c>
      <c r="AS580" s="5" t="n">
        <f aca="false">INDEX($AE$580:$AE$707,$B580+(const_one-$C580)*1+const_one)</f>
        <v>474927259.176907</v>
      </c>
      <c r="AT580" s="5" t="n">
        <f aca="false">INDEX($AF$580:$AF$707,$B580+(const_one-$D580)*2+const_one)</f>
        <v>2657716992.79712</v>
      </c>
      <c r="AU580" s="5" t="n">
        <f aca="false">INDEX($AG$580:$AG$707,$B580+(const_one-$E580)*4+const_one)</f>
        <v>970147929.867609</v>
      </c>
      <c r="AV580" s="5" t="n">
        <f aca="false">INDEX($AH$580:$AH$707,$B580+(const_one-$F580)*8+const_one)</f>
        <v>1273155648.01671</v>
      </c>
      <c r="AW580" s="5" t="n">
        <f aca="false">INDEX($AI$580:$AI$707,$B580+(const_one-$G580)*16+const_one)</f>
        <v>1520752375.78468</v>
      </c>
      <c r="AX580" s="5" t="n">
        <f aca="false">INDEX($AJ$580:$AJ$707,$B580+(const_one-$H580)*32+const_one)</f>
        <v>2228030834.39816</v>
      </c>
      <c r="AY580" s="5" t="n">
        <f aca="false">INDEX($AK$580:$AK$707,$B580+(const_one-$I580)*64+const_one)</f>
        <v>2225051187.67881</v>
      </c>
      <c r="AZ580" s="5" t="n">
        <f aca="false">--($C580=--(AS580&gt;AL580))</f>
        <v>0</v>
      </c>
      <c r="BA580" s="5" t="n">
        <f aca="false">--($D580=--(AT580&gt;AM580))</f>
        <v>0</v>
      </c>
      <c r="BB580" s="5" t="n">
        <f aca="false">--($E580=--(AU580&gt;AN580))</f>
        <v>0</v>
      </c>
      <c r="BC580" s="5" t="n">
        <f aca="false">--($F580=--(AV580&gt;AO580))</f>
        <v>0</v>
      </c>
      <c r="BD580" s="5" t="n">
        <f aca="false">--($G580=--(AW580&gt;AP580))</f>
        <v>0</v>
      </c>
      <c r="BE580" s="5" t="n">
        <f aca="false">--($H580=--(AX580&gt;AQ580))</f>
        <v>0</v>
      </c>
      <c r="BF580" s="5" t="n">
        <f aca="false">--($I580=--(AY580&gt;AR580))</f>
        <v>0</v>
      </c>
      <c r="BG580" s="5" t="n">
        <f aca="false">SUM(AZ580:BF580)</f>
        <v>0</v>
      </c>
      <c r="BH580" s="5" t="n">
        <f aca="false">SUM(AE580:AK580)+AB580+AC580+AD580</f>
        <v>8000000000</v>
      </c>
    </row>
    <row r="581" customFormat="false" ht="15" hidden="true" customHeight="false" outlineLevel="0" collapsed="false">
      <c r="A581" s="5" t="n">
        <f aca="false">exit_value_5_usd</f>
        <v>8000000000</v>
      </c>
      <c r="B581" s="2" t="n">
        <f aca="false">ROW()-ROW($B$580)</f>
        <v>1</v>
      </c>
      <c r="C581" s="2" t="n">
        <f aca="false">MOD(QUOTIENT($B581,1),2)</f>
        <v>1</v>
      </c>
      <c r="D581" s="2" t="n">
        <f aca="false">MOD(QUOTIENT($B581,2),2)</f>
        <v>0</v>
      </c>
      <c r="E581" s="2" t="n">
        <f aca="false">MOD(QUOTIENT($B581,4),2)</f>
        <v>0</v>
      </c>
      <c r="F581" s="2" t="n">
        <f aca="false">MOD(QUOTIENT($B581,8),2)</f>
        <v>0</v>
      </c>
      <c r="G581" s="2" t="n">
        <f aca="false">MOD(QUOTIENT($B581,16),2)</f>
        <v>0</v>
      </c>
      <c r="H581" s="2" t="n">
        <f aca="false">MOD(QUOTIENT($B581,32),2)</f>
        <v>0</v>
      </c>
      <c r="I581" s="2" t="n">
        <f aca="false">MOD(QUOTIENT($B581,64),2)</f>
        <v>0</v>
      </c>
      <c r="J581" s="5" t="n">
        <f aca="false">IF($C581=const_zero,MIN(class_series_f_invested_usd,MAX(const_zero,$A581)),const_zero)</f>
        <v>0</v>
      </c>
      <c r="K581" s="5" t="n">
        <f aca="false">IF($D581=const_zero,MIN(class_series_e_invested_usd,MAX(const_zero,$A581-SUM($J581:$J581))),const_zero)</f>
        <v>300000000</v>
      </c>
      <c r="L581" s="5" t="n">
        <f aca="false">IF($E581=const_zero,MIN(class_series_d_invested_usd,MAX(const_zero,$A581-SUM($J581:$K581))),const_zero)</f>
        <v>100000000</v>
      </c>
      <c r="M581" s="5" t="n">
        <f aca="false">IF($F581=const_zero,MIN(class_series_c_invested_usd,MAX(const_zero,$A581-SUM($J581:$L581))),const_zero)</f>
        <v>60000000</v>
      </c>
      <c r="N581" s="5" t="n">
        <f aca="false">IF($G581=const_zero,MIN(class_series_b_invested_usd,MAX(const_zero,$A581-SUM($J581:$M581))),const_zero)</f>
        <v>30000000</v>
      </c>
      <c r="O581" s="5" t="n">
        <f aca="false">IF($H581=const_zero,MIN(class_series_a_invested_usd,MAX(const_zero,$A581-SUM($J581:$N581))),const_zero)</f>
        <v>15000000</v>
      </c>
      <c r="P581" s="5" t="n">
        <f aca="false">IF($I581=const_zero,MIN(class_seed_invested_usd,MAX(const_zero,$A581-SUM($J581:$O581))),const_zero)</f>
        <v>5000000</v>
      </c>
      <c r="Q581" s="5" t="n">
        <f aca="false">MAX(const_zero,$A581-SUM($J581:$P581))</f>
        <v>7490000000</v>
      </c>
      <c r="R581" s="9" t="n">
        <f aca="false">common_rsa_total+'Pro-Forma'!$B$10+'Pro-Forma'!$B$11+IF($C581=const_one,'Pro-Forma'!$B$5,const_zero)+IF($D581=const_one,'Pro-Forma'!$F$27,const_zero)+IF($E581=const_one,'Pro-Forma'!$F$26,const_zero)+IF($F581=const_one,'Pro-Forma'!$F$25,const_zero)+IF($G581=const_one,'Pro-Forma'!$F$24,const_zero)+IF($H581=const_one,'Pro-Forma'!$F$23,const_zero)+IF($I581=const_one,'Pro-Forma'!$F$22,const_zero)</f>
        <v>10077780.8981917</v>
      </c>
      <c r="S581" s="23" t="b">
        <f aca="false">IF($R581&gt;const_zero,--($Q581&gt;option_strike_usd*$R581),const_zero)</f>
        <v>1</v>
      </c>
      <c r="T581" s="7" t="n">
        <f aca="false">IF($R581&gt;const_zero,IF($S581=const_one,($Q581+option_strike_usd*pre_f_options_issued)/($R581+pre_f_options_issued),$Q581/$R581),const_zero)</f>
        <v>595.693315112303</v>
      </c>
      <c r="U581" s="5" t="n">
        <f aca="false">IF($C581=const_one,'Pro-Forma'!$B$5*$T581,const_zero)</f>
        <v>474927259.176907</v>
      </c>
      <c r="V581" s="5" t="n">
        <f aca="false">IF($D581=const_one,'Pro-Forma'!$F$27*$T581,const_zero)</f>
        <v>0</v>
      </c>
      <c r="W581" s="5" t="n">
        <f aca="false">IF($E581=const_one,'Pro-Forma'!$F$26*$T581,const_zero)</f>
        <v>0</v>
      </c>
      <c r="X581" s="5" t="n">
        <f aca="false">IF($F581=const_one,'Pro-Forma'!$F$25*$T581,const_zero)</f>
        <v>0</v>
      </c>
      <c r="Y581" s="5" t="n">
        <f aca="false">IF($G581=const_one,'Pro-Forma'!$F$24*$T581,const_zero)</f>
        <v>0</v>
      </c>
      <c r="Z581" s="5" t="n">
        <f aca="false">IF($H581=const_one,'Pro-Forma'!$F$23*$T581,const_zero)</f>
        <v>0</v>
      </c>
      <c r="AA581" s="5" t="n">
        <f aca="false">IF($I581=const_one,'Pro-Forma'!$F$22*$T581,const_zero)</f>
        <v>0</v>
      </c>
      <c r="AB581" s="5" t="n">
        <f aca="false">('Pro-Forma'!$B$10+'Pro-Forma'!$B$11)*$T581</f>
        <v>167099617.03161</v>
      </c>
      <c r="AC581" s="5" t="n">
        <f aca="false">common_rsa_total*$T581</f>
        <v>5361239836.01073</v>
      </c>
      <c r="AD581" s="5" t="n">
        <f aca="false">IF($S581=const_one,pre_f_options_issued*($T581-option_strike_usd),const_zero)</f>
        <v>1486733287.78076</v>
      </c>
      <c r="AE581" s="5" t="n">
        <f aca="false">J581+U581</f>
        <v>474927259.176907</v>
      </c>
      <c r="AF581" s="5" t="n">
        <f aca="false">K581+V581</f>
        <v>300000000</v>
      </c>
      <c r="AG581" s="5" t="n">
        <f aca="false">L581+W581</f>
        <v>100000000</v>
      </c>
      <c r="AH581" s="5" t="n">
        <f aca="false">M581+X581</f>
        <v>60000000</v>
      </c>
      <c r="AI581" s="5" t="n">
        <f aca="false">N581+Y581</f>
        <v>30000000</v>
      </c>
      <c r="AJ581" s="5" t="n">
        <f aca="false">O581+Z581</f>
        <v>15000000</v>
      </c>
      <c r="AK581" s="5" t="n">
        <f aca="false">P581+AA581</f>
        <v>5000000</v>
      </c>
      <c r="AL581" s="5" t="n">
        <f aca="false">INDEX($AE$580:$AE$707,$B581-$C581*1+const_one)</f>
        <v>30000000</v>
      </c>
      <c r="AM581" s="5" t="n">
        <f aca="false">INDEX($AF$580:$AF$707,$B581-$D581*2+const_one)</f>
        <v>300000000</v>
      </c>
      <c r="AN581" s="5" t="n">
        <f aca="false">INDEX($AG$580:$AG$707,$B581-$E581*4+const_one)</f>
        <v>100000000</v>
      </c>
      <c r="AO581" s="5" t="n">
        <f aca="false">INDEX($AH$580:$AH$707,$B581-$F581*8+const_one)</f>
        <v>60000000</v>
      </c>
      <c r="AP581" s="5" t="n">
        <f aca="false">INDEX($AI$580:$AI$707,$B581-$G581*16+const_one)</f>
        <v>30000000</v>
      </c>
      <c r="AQ581" s="5" t="n">
        <f aca="false">INDEX($AJ$580:$AJ$707,$B581-$H581*32+const_one)</f>
        <v>15000000</v>
      </c>
      <c r="AR581" s="5" t="n">
        <f aca="false">INDEX($AK$580:$AK$707,$B581-$I581*64+const_one)</f>
        <v>5000000</v>
      </c>
      <c r="AS581" s="5" t="n">
        <f aca="false">INDEX($AE$580:$AE$707,$B581+(const_one-$C581)*1+const_one)</f>
        <v>474927259.176907</v>
      </c>
      <c r="AT581" s="5" t="n">
        <f aca="false">INDEX($AF$580:$AF$707,$B581+(const_one-$D581)*2+const_one)</f>
        <v>2554307082.87973</v>
      </c>
      <c r="AU581" s="5" t="n">
        <f aca="false">INDEX($AG$580:$AG$707,$B581+(const_one-$E581)*4+const_one)</f>
        <v>919736593.458441</v>
      </c>
      <c r="AV581" s="5" t="n">
        <f aca="false">INDEX($AH$580:$AH$707,$B581+(const_one-$F581)*8+const_one)</f>
        <v>1210192626.2113</v>
      </c>
      <c r="AW581" s="5" t="n">
        <f aca="false">INDEX($AI$580:$AI$707,$B581+(const_one-$G581)*16+const_one)</f>
        <v>1448697997.96836</v>
      </c>
      <c r="AX581" s="5" t="n">
        <f aca="false">INDEX($AJ$580:$AJ$707,$B581+(const_one-$H581)*32+const_one)</f>
        <v>2135508470.46123</v>
      </c>
      <c r="AY581" s="5" t="n">
        <f aca="false">INDEX($AK$580:$AK$707,$B581+(const_one-$I581)*64+const_one)</f>
        <v>2132663970.33408</v>
      </c>
      <c r="AZ581" s="5" t="n">
        <f aca="false">--($C581=--(AS581&gt;AL581))</f>
        <v>1</v>
      </c>
      <c r="BA581" s="5" t="n">
        <f aca="false">--($D581=--(AT581&gt;AM581))</f>
        <v>0</v>
      </c>
      <c r="BB581" s="5" t="n">
        <f aca="false">--($E581=--(AU581&gt;AN581))</f>
        <v>0</v>
      </c>
      <c r="BC581" s="5" t="n">
        <f aca="false">--($F581=--(AV581&gt;AO581))</f>
        <v>0</v>
      </c>
      <c r="BD581" s="5" t="n">
        <f aca="false">--($G581=--(AW581&gt;AP581))</f>
        <v>0</v>
      </c>
      <c r="BE581" s="5" t="n">
        <f aca="false">--($H581=--(AX581&gt;AQ581))</f>
        <v>0</v>
      </c>
      <c r="BF581" s="5" t="n">
        <f aca="false">--($I581=--(AY581&gt;AR581))</f>
        <v>0</v>
      </c>
      <c r="BG581" s="5" t="n">
        <f aca="false">SUM(AZ581:BF581)</f>
        <v>1</v>
      </c>
      <c r="BH581" s="5" t="n">
        <f aca="false">SUM(AE581:AK581)+AB581+AC581+AD581</f>
        <v>8000000000</v>
      </c>
    </row>
    <row r="582" customFormat="false" ht="15" hidden="true" customHeight="false" outlineLevel="0" collapsed="false">
      <c r="A582" s="5" t="n">
        <f aca="false">exit_value_5_usd</f>
        <v>8000000000</v>
      </c>
      <c r="B582" s="2" t="n">
        <f aca="false">ROW()-ROW($B$580)</f>
        <v>2</v>
      </c>
      <c r="C582" s="2" t="n">
        <f aca="false">MOD(QUOTIENT($B582,1),2)</f>
        <v>0</v>
      </c>
      <c r="D582" s="2" t="n">
        <f aca="false">MOD(QUOTIENT($B582,2),2)</f>
        <v>1</v>
      </c>
      <c r="E582" s="2" t="n">
        <f aca="false">MOD(QUOTIENT($B582,4),2)</f>
        <v>0</v>
      </c>
      <c r="F582" s="2" t="n">
        <f aca="false">MOD(QUOTIENT($B582,8),2)</f>
        <v>0</v>
      </c>
      <c r="G582" s="2" t="n">
        <f aca="false">MOD(QUOTIENT($B582,16),2)</f>
        <v>0</v>
      </c>
      <c r="H582" s="2" t="n">
        <f aca="false">MOD(QUOTIENT($B582,32),2)</f>
        <v>0</v>
      </c>
      <c r="I582" s="2" t="n">
        <f aca="false">MOD(QUOTIENT($B582,64),2)</f>
        <v>0</v>
      </c>
      <c r="J582" s="5" t="n">
        <f aca="false">IF($C582=const_zero,MIN(class_series_f_invested_usd,MAX(const_zero,$A582)),const_zero)</f>
        <v>30000000</v>
      </c>
      <c r="K582" s="5" t="n">
        <f aca="false">IF($D582=const_zero,MIN(class_series_e_invested_usd,MAX(const_zero,$A582-SUM($J582:$J582))),const_zero)</f>
        <v>0</v>
      </c>
      <c r="L582" s="5" t="n">
        <f aca="false">IF($E582=const_zero,MIN(class_series_d_invested_usd,MAX(const_zero,$A582-SUM($J582:$K582))),const_zero)</f>
        <v>100000000</v>
      </c>
      <c r="M582" s="5" t="n">
        <f aca="false">IF($F582=const_zero,MIN(class_series_c_invested_usd,MAX(const_zero,$A582-SUM($J582:$L582))),const_zero)</f>
        <v>60000000</v>
      </c>
      <c r="N582" s="5" t="n">
        <f aca="false">IF($G582=const_zero,MIN(class_series_b_invested_usd,MAX(const_zero,$A582-SUM($J582:$M582))),const_zero)</f>
        <v>30000000</v>
      </c>
      <c r="O582" s="5" t="n">
        <f aca="false">IF($H582=const_zero,MIN(class_series_a_invested_usd,MAX(const_zero,$A582-SUM($J582:$N582))),const_zero)</f>
        <v>15000000</v>
      </c>
      <c r="P582" s="5" t="n">
        <f aca="false">IF($I582=const_zero,MIN(class_seed_invested_usd,MAX(const_zero,$A582-SUM($J582:$O582))),const_zero)</f>
        <v>5000000</v>
      </c>
      <c r="Q582" s="5" t="n">
        <f aca="false">MAX(const_zero,$A582-SUM($J582:$P582))</f>
        <v>7760000000</v>
      </c>
      <c r="R582" s="9" t="n">
        <f aca="false">common_rsa_total+'Pro-Forma'!$B$10+'Pro-Forma'!$B$11+IF($C582=const_one,'Pro-Forma'!$B$5,const_zero)+IF($D582=const_one,'Pro-Forma'!$F$27,const_zero)+IF($E582=const_one,'Pro-Forma'!$F$26,const_zero)+IF($F582=const_one,'Pro-Forma'!$F$25,const_zero)+IF($G582=const_one,'Pro-Forma'!$F$24,const_zero)+IF($H582=const_one,'Pro-Forma'!$F$23,const_zero)+IF($I582=const_one,'Pro-Forma'!$F$22,const_zero)</f>
        <v>15413833.1063222</v>
      </c>
      <c r="S582" s="23" t="b">
        <f aca="false">IF($R582&gt;const_zero,--($Q582&gt;option_strike_usd*$R582),const_zero)</f>
        <v>1</v>
      </c>
      <c r="T582" s="7" t="n">
        <f aca="false">IF($R582&gt;const_zero,IF($S582=const_one,($Q582+option_strike_usd*pre_f_options_issued)/($R582+pre_f_options_issued),$Q582/$R582),const_zero)</f>
        <v>433.324345154272</v>
      </c>
      <c r="U582" s="5" t="n">
        <f aca="false">IF($C582=const_one,'Pro-Forma'!$B$5*$T582,const_zero)</f>
        <v>0</v>
      </c>
      <c r="V582" s="5" t="n">
        <f aca="false">IF($D582=const_one,'Pro-Forma'!$F$27*$T582,const_zero)</f>
        <v>2657716992.79712</v>
      </c>
      <c r="W582" s="5" t="n">
        <f aca="false">IF($E582=const_one,'Pro-Forma'!$F$26*$T582,const_zero)</f>
        <v>0</v>
      </c>
      <c r="X582" s="5" t="n">
        <f aca="false">IF($F582=const_one,'Pro-Forma'!$F$25*$T582,const_zero)</f>
        <v>0</v>
      </c>
      <c r="Y582" s="5" t="n">
        <f aca="false">IF($G582=const_one,'Pro-Forma'!$F$24*$T582,const_zero)</f>
        <v>0</v>
      </c>
      <c r="Z582" s="5" t="n">
        <f aca="false">IF($H582=const_one,'Pro-Forma'!$F$23*$T582,const_zero)</f>
        <v>0</v>
      </c>
      <c r="AA582" s="5" t="n">
        <f aca="false">IF($I582=const_one,'Pro-Forma'!$F$22*$T582,const_zero)</f>
        <v>0</v>
      </c>
      <c r="AB582" s="5" t="n">
        <f aca="false">('Pro-Forma'!$B$10+'Pro-Forma'!$B$11)*$T582</f>
        <v>121553037.928756</v>
      </c>
      <c r="AC582" s="5" t="n">
        <f aca="false">common_rsa_total*$T582</f>
        <v>3899919106.38845</v>
      </c>
      <c r="AD582" s="5" t="n">
        <f aca="false">IF($S582=const_one,pre_f_options_issued*($T582-option_strike_usd),const_zero)</f>
        <v>1080810862.88568</v>
      </c>
      <c r="AE582" s="5" t="n">
        <f aca="false">J582+U582</f>
        <v>30000000</v>
      </c>
      <c r="AF582" s="5" t="n">
        <f aca="false">K582+V582</f>
        <v>2657716992.79712</v>
      </c>
      <c r="AG582" s="5" t="n">
        <f aca="false">L582+W582</f>
        <v>100000000</v>
      </c>
      <c r="AH582" s="5" t="n">
        <f aca="false">M582+X582</f>
        <v>60000000</v>
      </c>
      <c r="AI582" s="5" t="n">
        <f aca="false">N582+Y582</f>
        <v>30000000</v>
      </c>
      <c r="AJ582" s="5" t="n">
        <f aca="false">O582+Z582</f>
        <v>15000000</v>
      </c>
      <c r="AK582" s="5" t="n">
        <f aca="false">P582+AA582</f>
        <v>5000000</v>
      </c>
      <c r="AL582" s="5" t="n">
        <f aca="false">INDEX($AE$580:$AE$707,$B582-$C582*1+const_one)</f>
        <v>30000000</v>
      </c>
      <c r="AM582" s="5" t="n">
        <f aca="false">INDEX($AF$580:$AF$707,$B582-$D582*2+const_one)</f>
        <v>300000000</v>
      </c>
      <c r="AN582" s="5" t="n">
        <f aca="false">INDEX($AG$580:$AG$707,$B582-$E582*4+const_one)</f>
        <v>100000000</v>
      </c>
      <c r="AO582" s="5" t="n">
        <f aca="false">INDEX($AH$580:$AH$707,$B582-$F582*8+const_one)</f>
        <v>60000000</v>
      </c>
      <c r="AP582" s="5" t="n">
        <f aca="false">INDEX($AI$580:$AI$707,$B582-$G582*16+const_one)</f>
        <v>30000000</v>
      </c>
      <c r="AQ582" s="5" t="n">
        <f aca="false">INDEX($AJ$580:$AJ$707,$B582-$H582*32+const_one)</f>
        <v>15000000</v>
      </c>
      <c r="AR582" s="5" t="n">
        <f aca="false">INDEX($AK$580:$AK$707,$B582-$I582*64+const_one)</f>
        <v>5000000</v>
      </c>
      <c r="AS582" s="5" t="n">
        <f aca="false">INDEX($AE$580:$AE$707,$B582+(const_one-$C582)*1+const_one)</f>
        <v>332033447.469846</v>
      </c>
      <c r="AT582" s="5" t="n">
        <f aca="false">INDEX($AF$580:$AF$707,$B582+(const_one-$D582)*2+const_one)</f>
        <v>2657716992.79712</v>
      </c>
      <c r="AU582" s="5" t="n">
        <f aca="false">INDEX($AG$580:$AG$707,$B582+(const_one-$E582)*4+const_one)</f>
        <v>693769924.763822</v>
      </c>
      <c r="AV582" s="5" t="n">
        <f aca="false">INDEX($AH$580:$AH$707,$B582+(const_one-$F582)*8+const_one)</f>
        <v>924197806.575314</v>
      </c>
      <c r="AW582" s="5" t="n">
        <f aca="false">INDEX($AI$580:$AI$707,$B582+(const_one-$G582)*16+const_one)</f>
        <v>1117800829.77391</v>
      </c>
      <c r="AX582" s="5" t="n">
        <f aca="false">INDEX($AJ$580:$AJ$707,$B582+(const_one-$H582)*32+const_one)</f>
        <v>1697118933.33422</v>
      </c>
      <c r="AY582" s="5" t="n">
        <f aca="false">INDEX($AK$580:$AK$707,$B582+(const_one-$I582)*64+const_one)</f>
        <v>1694936845.34537</v>
      </c>
      <c r="AZ582" s="5" t="n">
        <f aca="false">--($C582=--(AS582&gt;AL582))</f>
        <v>0</v>
      </c>
      <c r="BA582" s="5" t="n">
        <f aca="false">--($D582=--(AT582&gt;AM582))</f>
        <v>1</v>
      </c>
      <c r="BB582" s="5" t="n">
        <f aca="false">--($E582=--(AU582&gt;AN582))</f>
        <v>0</v>
      </c>
      <c r="BC582" s="5" t="n">
        <f aca="false">--($F582=--(AV582&gt;AO582))</f>
        <v>0</v>
      </c>
      <c r="BD582" s="5" t="n">
        <f aca="false">--($G582=--(AW582&gt;AP582))</f>
        <v>0</v>
      </c>
      <c r="BE582" s="5" t="n">
        <f aca="false">--($H582=--(AX582&gt;AQ582))</f>
        <v>0</v>
      </c>
      <c r="BF582" s="5" t="n">
        <f aca="false">--($I582=--(AY582&gt;AR582))</f>
        <v>0</v>
      </c>
      <c r="BG582" s="5" t="n">
        <f aca="false">SUM(AZ582:BF582)</f>
        <v>1</v>
      </c>
      <c r="BH582" s="5" t="n">
        <f aca="false">SUM(AE582:AK582)+AB582+AC582+AD582</f>
        <v>8000000000</v>
      </c>
    </row>
    <row r="583" customFormat="false" ht="15" hidden="true" customHeight="false" outlineLevel="0" collapsed="false">
      <c r="A583" s="5" t="n">
        <f aca="false">exit_value_5_usd</f>
        <v>8000000000</v>
      </c>
      <c r="B583" s="2" t="n">
        <f aca="false">ROW()-ROW($B$580)</f>
        <v>3</v>
      </c>
      <c r="C583" s="2" t="n">
        <f aca="false">MOD(QUOTIENT($B583,1),2)</f>
        <v>1</v>
      </c>
      <c r="D583" s="2" t="n">
        <f aca="false">MOD(QUOTIENT($B583,2),2)</f>
        <v>1</v>
      </c>
      <c r="E583" s="2" t="n">
        <f aca="false">MOD(QUOTIENT($B583,4),2)</f>
        <v>0</v>
      </c>
      <c r="F583" s="2" t="n">
        <f aca="false">MOD(QUOTIENT($B583,8),2)</f>
        <v>0</v>
      </c>
      <c r="G583" s="2" t="n">
        <f aca="false">MOD(QUOTIENT($B583,16),2)</f>
        <v>0</v>
      </c>
      <c r="H583" s="2" t="n">
        <f aca="false">MOD(QUOTIENT($B583,32),2)</f>
        <v>0</v>
      </c>
      <c r="I583" s="2" t="n">
        <f aca="false">MOD(QUOTIENT($B583,64),2)</f>
        <v>0</v>
      </c>
      <c r="J583" s="5" t="n">
        <f aca="false">IF($C583=const_zero,MIN(class_series_f_invested_usd,MAX(const_zero,$A583)),const_zero)</f>
        <v>0</v>
      </c>
      <c r="K583" s="5" t="n">
        <f aca="false">IF($D583=const_zero,MIN(class_series_e_invested_usd,MAX(const_zero,$A583-SUM($J583:$J583))),const_zero)</f>
        <v>0</v>
      </c>
      <c r="L583" s="5" t="n">
        <f aca="false">IF($E583=const_zero,MIN(class_series_d_invested_usd,MAX(const_zero,$A583-SUM($J583:$K583))),const_zero)</f>
        <v>100000000</v>
      </c>
      <c r="M583" s="5" t="n">
        <f aca="false">IF($F583=const_zero,MIN(class_series_c_invested_usd,MAX(const_zero,$A583-SUM($J583:$L583))),const_zero)</f>
        <v>60000000</v>
      </c>
      <c r="N583" s="5" t="n">
        <f aca="false">IF($G583=const_zero,MIN(class_series_b_invested_usd,MAX(const_zero,$A583-SUM($J583:$M583))),const_zero)</f>
        <v>30000000</v>
      </c>
      <c r="O583" s="5" t="n">
        <f aca="false">IF($H583=const_zero,MIN(class_series_a_invested_usd,MAX(const_zero,$A583-SUM($J583:$N583))),const_zero)</f>
        <v>15000000</v>
      </c>
      <c r="P583" s="5" t="n">
        <f aca="false">IF($I583=const_zero,MIN(class_seed_invested_usd,MAX(const_zero,$A583-SUM($J583:$O583))),const_zero)</f>
        <v>5000000</v>
      </c>
      <c r="Q583" s="5" t="n">
        <f aca="false">MAX(const_zero,$A583-SUM($J583:$P583))</f>
        <v>7790000000</v>
      </c>
      <c r="R583" s="9" t="n">
        <f aca="false">common_rsa_total+'Pro-Forma'!$B$10+'Pro-Forma'!$B$11+IF($C583=const_one,'Pro-Forma'!$B$5,const_zero)+IF($D583=const_one,'Pro-Forma'!$F$27,const_zero)+IF($E583=const_one,'Pro-Forma'!$F$26,const_zero)+IF($F583=const_one,'Pro-Forma'!$F$25,const_zero)+IF($G583=const_one,'Pro-Forma'!$F$24,const_zero)+IF($H583=const_one,'Pro-Forma'!$F$23,const_zero)+IF($I583=const_one,'Pro-Forma'!$F$22,const_zero)</f>
        <v>16211101.1755256</v>
      </c>
      <c r="S583" s="23" t="b">
        <f aca="false">IF($R583&gt;const_zero,--($Q583&gt;option_strike_usd*$R583),const_zero)</f>
        <v>1</v>
      </c>
      <c r="T583" s="7" t="n">
        <f aca="false">IF($R583&gt;const_zero,IF($S583=const_one,($Q583+option_strike_usd*pre_f_options_issued)/($R583+pre_f_options_issued),$Q583/$R583),const_zero)</f>
        <v>416.463997864152</v>
      </c>
      <c r="U583" s="5" t="n">
        <f aca="false">IF($C583=const_one,'Pro-Forma'!$B$5*$T583,const_zero)</f>
        <v>332033447.469846</v>
      </c>
      <c r="V583" s="5" t="n">
        <f aca="false">IF($D583=const_one,'Pro-Forma'!$F$27*$T583,const_zero)</f>
        <v>2554307082.87973</v>
      </c>
      <c r="W583" s="5" t="n">
        <f aca="false">IF($E583=const_one,'Pro-Forma'!$F$26*$T583,const_zero)</f>
        <v>0</v>
      </c>
      <c r="X583" s="5" t="n">
        <f aca="false">IF($F583=const_one,'Pro-Forma'!$F$25*$T583,const_zero)</f>
        <v>0</v>
      </c>
      <c r="Y583" s="5" t="n">
        <f aca="false">IF($G583=const_one,'Pro-Forma'!$F$24*$T583,const_zero)</f>
        <v>0</v>
      </c>
      <c r="Z583" s="5" t="n">
        <f aca="false">IF($H583=const_one,'Pro-Forma'!$F$23*$T583,const_zero)</f>
        <v>0</v>
      </c>
      <c r="AA583" s="5" t="n">
        <f aca="false">IF($I583=const_one,'Pro-Forma'!$F$22*$T583,const_zero)</f>
        <v>0</v>
      </c>
      <c r="AB583" s="5" t="n">
        <f aca="false">('Pro-Forma'!$B$10+'Pro-Forma'!$B$11)*$T583</f>
        <v>116823494.212678</v>
      </c>
      <c r="AC583" s="5" t="n">
        <f aca="false">common_rsa_total*$T583</f>
        <v>3748175980.77737</v>
      </c>
      <c r="AD583" s="5" t="n">
        <f aca="false">IF($S583=const_one,pre_f_options_issued*($T583-option_strike_usd),const_zero)</f>
        <v>1038659994.66038</v>
      </c>
      <c r="AE583" s="5" t="n">
        <f aca="false">J583+U583</f>
        <v>332033447.469846</v>
      </c>
      <c r="AF583" s="5" t="n">
        <f aca="false">K583+V583</f>
        <v>2554307082.87973</v>
      </c>
      <c r="AG583" s="5" t="n">
        <f aca="false">L583+W583</f>
        <v>100000000</v>
      </c>
      <c r="AH583" s="5" t="n">
        <f aca="false">M583+X583</f>
        <v>60000000</v>
      </c>
      <c r="AI583" s="5" t="n">
        <f aca="false">N583+Y583</f>
        <v>30000000</v>
      </c>
      <c r="AJ583" s="5" t="n">
        <f aca="false">O583+Z583</f>
        <v>15000000</v>
      </c>
      <c r="AK583" s="5" t="n">
        <f aca="false">P583+AA583</f>
        <v>5000000</v>
      </c>
      <c r="AL583" s="5" t="n">
        <f aca="false">INDEX($AE$580:$AE$707,$B583-$C583*1+const_one)</f>
        <v>30000000</v>
      </c>
      <c r="AM583" s="5" t="n">
        <f aca="false">INDEX($AF$580:$AF$707,$B583-$D583*2+const_one)</f>
        <v>300000000</v>
      </c>
      <c r="AN583" s="5" t="n">
        <f aca="false">INDEX($AG$580:$AG$707,$B583-$E583*4+const_one)</f>
        <v>100000000</v>
      </c>
      <c r="AO583" s="5" t="n">
        <f aca="false">INDEX($AH$580:$AH$707,$B583-$F583*8+const_one)</f>
        <v>60000000</v>
      </c>
      <c r="AP583" s="5" t="n">
        <f aca="false">INDEX($AI$580:$AI$707,$B583-$G583*16+const_one)</f>
        <v>30000000</v>
      </c>
      <c r="AQ583" s="5" t="n">
        <f aca="false">INDEX($AJ$580:$AJ$707,$B583-$H583*32+const_one)</f>
        <v>15000000</v>
      </c>
      <c r="AR583" s="5" t="n">
        <f aca="false">INDEX($AK$580:$AK$707,$B583-$I583*64+const_one)</f>
        <v>5000000</v>
      </c>
      <c r="AS583" s="5" t="n">
        <f aca="false">INDEX($AE$580:$AE$707,$B583+(const_one-$C583)*1+const_one)</f>
        <v>332033447.469846</v>
      </c>
      <c r="AT583" s="5" t="n">
        <f aca="false">INDEX($AF$580:$AF$707,$B583+(const_one-$D583)*2+const_one)</f>
        <v>2554307082.87973</v>
      </c>
      <c r="AU583" s="5" t="n">
        <f aca="false">INDEX($AG$580:$AG$707,$B583+(const_one-$E583)*4+const_one)</f>
        <v>669259426.693384</v>
      </c>
      <c r="AV583" s="5" t="n">
        <f aca="false">INDEX($AH$580:$AH$707,$B583+(const_one-$F583)*8+const_one)</f>
        <v>892705683.294649</v>
      </c>
      <c r="AW583" s="5" t="n">
        <f aca="false">INDEX($AI$580:$AI$707,$B583+(const_one-$G583)*16+const_one)</f>
        <v>1080898652.27354</v>
      </c>
      <c r="AX583" s="5" t="n">
        <f aca="false">INDEX($AJ$580:$AJ$707,$B583+(const_one-$H583)*32+const_one)</f>
        <v>1646380727.36555</v>
      </c>
      <c r="AY583" s="5" t="n">
        <f aca="false">INDEX($AK$580:$AK$707,$B583+(const_one-$I583)*64+const_one)</f>
        <v>1644272010.4557</v>
      </c>
      <c r="AZ583" s="5" t="n">
        <f aca="false">--($C583=--(AS583&gt;AL583))</f>
        <v>1</v>
      </c>
      <c r="BA583" s="5" t="n">
        <f aca="false">--($D583=--(AT583&gt;AM583))</f>
        <v>1</v>
      </c>
      <c r="BB583" s="5" t="n">
        <f aca="false">--($E583=--(AU583&gt;AN583))</f>
        <v>0</v>
      </c>
      <c r="BC583" s="5" t="n">
        <f aca="false">--($F583=--(AV583&gt;AO583))</f>
        <v>0</v>
      </c>
      <c r="BD583" s="5" t="n">
        <f aca="false">--($G583=--(AW583&gt;AP583))</f>
        <v>0</v>
      </c>
      <c r="BE583" s="5" t="n">
        <f aca="false">--($H583=--(AX583&gt;AQ583))</f>
        <v>0</v>
      </c>
      <c r="BF583" s="5" t="n">
        <f aca="false">--($I583=--(AY583&gt;AR583))</f>
        <v>0</v>
      </c>
      <c r="BG583" s="5" t="n">
        <f aca="false">SUM(AZ583:BF583)</f>
        <v>2</v>
      </c>
      <c r="BH583" s="5" t="n">
        <f aca="false">SUM(AE583:AK583)+AB583+AC583+AD583</f>
        <v>8000000000</v>
      </c>
    </row>
    <row r="584" customFormat="false" ht="15" hidden="true" customHeight="false" outlineLevel="0" collapsed="false">
      <c r="A584" s="5" t="n">
        <f aca="false">exit_value_5_usd</f>
        <v>8000000000</v>
      </c>
      <c r="B584" s="2" t="n">
        <f aca="false">ROW()-ROW($B$580)</f>
        <v>4</v>
      </c>
      <c r="C584" s="2" t="n">
        <f aca="false">MOD(QUOTIENT($B584,1),2)</f>
        <v>0</v>
      </c>
      <c r="D584" s="2" t="n">
        <f aca="false">MOD(QUOTIENT($B584,2),2)</f>
        <v>0</v>
      </c>
      <c r="E584" s="2" t="n">
        <f aca="false">MOD(QUOTIENT($B584,4),2)</f>
        <v>1</v>
      </c>
      <c r="F584" s="2" t="n">
        <f aca="false">MOD(QUOTIENT($B584,8),2)</f>
        <v>0</v>
      </c>
      <c r="G584" s="2" t="n">
        <f aca="false">MOD(QUOTIENT($B584,16),2)</f>
        <v>0</v>
      </c>
      <c r="H584" s="2" t="n">
        <f aca="false">MOD(QUOTIENT($B584,32),2)</f>
        <v>0</v>
      </c>
      <c r="I584" s="2" t="n">
        <f aca="false">MOD(QUOTIENT($B584,64),2)</f>
        <v>0</v>
      </c>
      <c r="J584" s="5" t="n">
        <f aca="false">IF($C584=const_zero,MIN(class_series_f_invested_usd,MAX(const_zero,$A584)),const_zero)</f>
        <v>30000000</v>
      </c>
      <c r="K584" s="5" t="n">
        <f aca="false">IF($D584=const_zero,MIN(class_series_e_invested_usd,MAX(const_zero,$A584-SUM($J584:$J584))),const_zero)</f>
        <v>300000000</v>
      </c>
      <c r="L584" s="5" t="n">
        <f aca="false">IF($E584=const_zero,MIN(class_series_d_invested_usd,MAX(const_zero,$A584-SUM($J584:$K584))),const_zero)</f>
        <v>0</v>
      </c>
      <c r="M584" s="5" t="n">
        <f aca="false">IF($F584=const_zero,MIN(class_series_c_invested_usd,MAX(const_zero,$A584-SUM($J584:$L584))),const_zero)</f>
        <v>60000000</v>
      </c>
      <c r="N584" s="5" t="n">
        <f aca="false">IF($G584=const_zero,MIN(class_series_b_invested_usd,MAX(const_zero,$A584-SUM($J584:$M584))),const_zero)</f>
        <v>30000000</v>
      </c>
      <c r="O584" s="5" t="n">
        <f aca="false">IF($H584=const_zero,MIN(class_series_a_invested_usd,MAX(const_zero,$A584-SUM($J584:$N584))),const_zero)</f>
        <v>15000000</v>
      </c>
      <c r="P584" s="5" t="n">
        <f aca="false">IF($I584=const_zero,MIN(class_seed_invested_usd,MAX(const_zero,$A584-SUM($J584:$O584))),const_zero)</f>
        <v>5000000</v>
      </c>
      <c r="Q584" s="5" t="n">
        <f aca="false">MAX(const_zero,$A584-SUM($J584:$P584))</f>
        <v>7560000000</v>
      </c>
      <c r="R584" s="9" t="n">
        <f aca="false">common_rsa_total+'Pro-Forma'!$B$10+'Pro-Forma'!$B$11+IF($C584=const_one,'Pro-Forma'!$B$5,const_zero)+IF($D584=const_one,'Pro-Forma'!$F$27,const_zero)+IF($E584=const_one,'Pro-Forma'!$F$26,const_zero)+IF($F584=const_one,'Pro-Forma'!$F$25,const_zero)+IF($G584=const_one,'Pro-Forma'!$F$24,const_zero)+IF($H584=const_one,'Pro-Forma'!$F$23,const_zero)+IF($I584=const_one,'Pro-Forma'!$F$22,const_zero)</f>
        <v>11014164.1892672</v>
      </c>
      <c r="S584" s="23" t="b">
        <f aca="false">IF($R584&gt;const_zero,--($Q584&gt;option_strike_usd*$R584),const_zero)</f>
        <v>1</v>
      </c>
      <c r="T584" s="7" t="n">
        <f aca="false">IF($R584&gt;const_zero,IF($S584=const_one,($Q584+option_strike_usd*pre_f_options_issued)/($R584+pre_f_options_issued),$Q584/$R584),const_zero)</f>
        <v>559.598055350405</v>
      </c>
      <c r="U584" s="5" t="n">
        <f aca="false">IF($C584=const_one,'Pro-Forma'!$B$5*$T584,const_zero)</f>
        <v>0</v>
      </c>
      <c r="V584" s="5" t="n">
        <f aca="false">IF($D584=const_one,'Pro-Forma'!$F$27*$T584,const_zero)</f>
        <v>0</v>
      </c>
      <c r="W584" s="5" t="n">
        <f aca="false">IF($E584=const_one,'Pro-Forma'!$F$26*$T584,const_zero)</f>
        <v>970147929.867609</v>
      </c>
      <c r="X584" s="5" t="n">
        <f aca="false">IF($F584=const_one,'Pro-Forma'!$F$25*$T584,const_zero)</f>
        <v>0</v>
      </c>
      <c r="Y584" s="5" t="n">
        <f aca="false">IF($G584=const_one,'Pro-Forma'!$F$24*$T584,const_zero)</f>
        <v>0</v>
      </c>
      <c r="Z584" s="5" t="n">
        <f aca="false">IF($H584=const_one,'Pro-Forma'!$F$23*$T584,const_zero)</f>
        <v>0</v>
      </c>
      <c r="AA584" s="5" t="n">
        <f aca="false">IF($I584=const_one,'Pro-Forma'!$F$22*$T584,const_zero)</f>
        <v>0</v>
      </c>
      <c r="AB584" s="5" t="n">
        <f aca="false">('Pro-Forma'!$B$10+'Pro-Forma'!$B$11)*$T584</f>
        <v>156974433.60273</v>
      </c>
      <c r="AC584" s="5" t="n">
        <f aca="false">common_rsa_total*$T584</f>
        <v>5036382498.15365</v>
      </c>
      <c r="AD584" s="5" t="n">
        <f aca="false">IF($S584=const_one,pre_f_options_issued*($T584-option_strike_usd),const_zero)</f>
        <v>1396495138.37601</v>
      </c>
      <c r="AE584" s="5" t="n">
        <f aca="false">J584+U584</f>
        <v>30000000</v>
      </c>
      <c r="AF584" s="5" t="n">
        <f aca="false">K584+V584</f>
        <v>300000000</v>
      </c>
      <c r="AG584" s="5" t="n">
        <f aca="false">L584+W584</f>
        <v>970147929.867609</v>
      </c>
      <c r="AH584" s="5" t="n">
        <f aca="false">M584+X584</f>
        <v>60000000</v>
      </c>
      <c r="AI584" s="5" t="n">
        <f aca="false">N584+Y584</f>
        <v>30000000</v>
      </c>
      <c r="AJ584" s="5" t="n">
        <f aca="false">O584+Z584</f>
        <v>15000000</v>
      </c>
      <c r="AK584" s="5" t="n">
        <f aca="false">P584+AA584</f>
        <v>5000000</v>
      </c>
      <c r="AL584" s="5" t="n">
        <f aca="false">INDEX($AE$580:$AE$707,$B584-$C584*1+const_one)</f>
        <v>30000000</v>
      </c>
      <c r="AM584" s="5" t="n">
        <f aca="false">INDEX($AF$580:$AF$707,$B584-$D584*2+const_one)</f>
        <v>300000000</v>
      </c>
      <c r="AN584" s="5" t="n">
        <f aca="false">INDEX($AG$580:$AG$707,$B584-$E584*4+const_one)</f>
        <v>100000000</v>
      </c>
      <c r="AO584" s="5" t="n">
        <f aca="false">INDEX($AH$580:$AH$707,$B584-$F584*8+const_one)</f>
        <v>60000000</v>
      </c>
      <c r="AP584" s="5" t="n">
        <f aca="false">INDEX($AI$580:$AI$707,$B584-$G584*16+const_one)</f>
        <v>30000000</v>
      </c>
      <c r="AQ584" s="5" t="n">
        <f aca="false">INDEX($AJ$580:$AJ$707,$B584-$H584*32+const_one)</f>
        <v>15000000</v>
      </c>
      <c r="AR584" s="5" t="n">
        <f aca="false">INDEX($AK$580:$AK$707,$B584-$I584*64+const_one)</f>
        <v>5000000</v>
      </c>
      <c r="AS584" s="5" t="n">
        <f aca="false">INDEX($AE$580:$AE$707,$B584+(const_one-$C584)*1+const_one)</f>
        <v>422966598.038672</v>
      </c>
      <c r="AT584" s="5" t="n">
        <f aca="false">INDEX($AF$580:$AF$707,$B584+(const_one-$D584)*2+const_one)</f>
        <v>2454422639.32122</v>
      </c>
      <c r="AU584" s="5" t="n">
        <f aca="false">INDEX($AG$580:$AG$707,$B584+(const_one-$E584)*4+const_one)</f>
        <v>970147929.867609</v>
      </c>
      <c r="AV584" s="5" t="n">
        <f aca="false">INDEX($AH$580:$AH$707,$B584+(const_one-$F584)*8+const_one)</f>
        <v>1149541991.80236</v>
      </c>
      <c r="AW584" s="5" t="n">
        <f aca="false">INDEX($AI$580:$AI$707,$B584+(const_one-$G584)*16+const_one)</f>
        <v>1379270530.37316</v>
      </c>
      <c r="AX584" s="5" t="n">
        <f aca="false">INDEX($AJ$580:$AJ$707,$B584+(const_one-$H584)*32+const_one)</f>
        <v>2046406179.21946</v>
      </c>
      <c r="AY584" s="5" t="n">
        <f aca="false">INDEX($AK$580:$AK$707,$B584+(const_one-$I584)*64+const_one)</f>
        <v>2043705544.20894</v>
      </c>
      <c r="AZ584" s="5" t="n">
        <f aca="false">--($C584=--(AS584&gt;AL584))</f>
        <v>0</v>
      </c>
      <c r="BA584" s="5" t="n">
        <f aca="false">--($D584=--(AT584&gt;AM584))</f>
        <v>0</v>
      </c>
      <c r="BB584" s="5" t="n">
        <f aca="false">--($E584=--(AU584&gt;AN584))</f>
        <v>1</v>
      </c>
      <c r="BC584" s="5" t="n">
        <f aca="false">--($F584=--(AV584&gt;AO584))</f>
        <v>0</v>
      </c>
      <c r="BD584" s="5" t="n">
        <f aca="false">--($G584=--(AW584&gt;AP584))</f>
        <v>0</v>
      </c>
      <c r="BE584" s="5" t="n">
        <f aca="false">--($H584=--(AX584&gt;AQ584))</f>
        <v>0</v>
      </c>
      <c r="BF584" s="5" t="n">
        <f aca="false">--($I584=--(AY584&gt;AR584))</f>
        <v>0</v>
      </c>
      <c r="BG584" s="5" t="n">
        <f aca="false">SUM(AZ584:BF584)</f>
        <v>1</v>
      </c>
      <c r="BH584" s="5" t="n">
        <f aca="false">SUM(AE584:AK584)+AB584+AC584+AD584</f>
        <v>8000000000</v>
      </c>
    </row>
    <row r="585" customFormat="false" ht="15" hidden="true" customHeight="false" outlineLevel="0" collapsed="false">
      <c r="A585" s="5" t="n">
        <f aca="false">exit_value_5_usd</f>
        <v>8000000000</v>
      </c>
      <c r="B585" s="2" t="n">
        <f aca="false">ROW()-ROW($B$580)</f>
        <v>5</v>
      </c>
      <c r="C585" s="2" t="n">
        <f aca="false">MOD(QUOTIENT($B585,1),2)</f>
        <v>1</v>
      </c>
      <c r="D585" s="2" t="n">
        <f aca="false">MOD(QUOTIENT($B585,2),2)</f>
        <v>0</v>
      </c>
      <c r="E585" s="2" t="n">
        <f aca="false">MOD(QUOTIENT($B585,4),2)</f>
        <v>1</v>
      </c>
      <c r="F585" s="2" t="n">
        <f aca="false">MOD(QUOTIENT($B585,8),2)</f>
        <v>0</v>
      </c>
      <c r="G585" s="2" t="n">
        <f aca="false">MOD(QUOTIENT($B585,16),2)</f>
        <v>0</v>
      </c>
      <c r="H585" s="2" t="n">
        <f aca="false">MOD(QUOTIENT($B585,32),2)</f>
        <v>0</v>
      </c>
      <c r="I585" s="2" t="n">
        <f aca="false">MOD(QUOTIENT($B585,64),2)</f>
        <v>0</v>
      </c>
      <c r="J585" s="5" t="n">
        <f aca="false">IF($C585=const_zero,MIN(class_series_f_invested_usd,MAX(const_zero,$A585)),const_zero)</f>
        <v>0</v>
      </c>
      <c r="K585" s="5" t="n">
        <f aca="false">IF($D585=const_zero,MIN(class_series_e_invested_usd,MAX(const_zero,$A585-SUM($J585:$J585))),const_zero)</f>
        <v>300000000</v>
      </c>
      <c r="L585" s="5" t="n">
        <f aca="false">IF($E585=const_zero,MIN(class_series_d_invested_usd,MAX(const_zero,$A585-SUM($J585:$K585))),const_zero)</f>
        <v>0</v>
      </c>
      <c r="M585" s="5" t="n">
        <f aca="false">IF($F585=const_zero,MIN(class_series_c_invested_usd,MAX(const_zero,$A585-SUM($J585:$L585))),const_zero)</f>
        <v>60000000</v>
      </c>
      <c r="N585" s="5" t="n">
        <f aca="false">IF($G585=const_zero,MIN(class_series_b_invested_usd,MAX(const_zero,$A585-SUM($J585:$M585))),const_zero)</f>
        <v>30000000</v>
      </c>
      <c r="O585" s="5" t="n">
        <f aca="false">IF($H585=const_zero,MIN(class_series_a_invested_usd,MAX(const_zero,$A585-SUM($J585:$N585))),const_zero)</f>
        <v>15000000</v>
      </c>
      <c r="P585" s="5" t="n">
        <f aca="false">IF($I585=const_zero,MIN(class_seed_invested_usd,MAX(const_zero,$A585-SUM($J585:$O585))),const_zero)</f>
        <v>5000000</v>
      </c>
      <c r="Q585" s="5" t="n">
        <f aca="false">MAX(const_zero,$A585-SUM($J585:$P585))</f>
        <v>7590000000</v>
      </c>
      <c r="R585" s="9" t="n">
        <f aca="false">common_rsa_total+'Pro-Forma'!$B$10+'Pro-Forma'!$B$11+IF($C585=const_one,'Pro-Forma'!$B$5,const_zero)+IF($D585=const_one,'Pro-Forma'!$F$27,const_zero)+IF($E585=const_one,'Pro-Forma'!$F$26,const_zero)+IF($F585=const_one,'Pro-Forma'!$F$25,const_zero)+IF($G585=const_one,'Pro-Forma'!$F$24,const_zero)+IF($H585=const_one,'Pro-Forma'!$F$23,const_zero)+IF($I585=const_one,'Pro-Forma'!$F$22,const_zero)</f>
        <v>11811432.2584705</v>
      </c>
      <c r="S585" s="23" t="b">
        <f aca="false">IF($R585&gt;const_zero,--($Q585&gt;option_strike_usd*$R585),const_zero)</f>
        <v>1</v>
      </c>
      <c r="T585" s="7" t="n">
        <f aca="false">IF($R585&gt;const_zero,IF($S585=const_one,($Q585+option_strike_usd*pre_f_options_issued)/($R585+pre_f_options_issued),$Q585/$R585),const_zero)</f>
        <v>530.519927207582</v>
      </c>
      <c r="U585" s="5" t="n">
        <f aca="false">IF($C585=const_one,'Pro-Forma'!$B$5*$T585,const_zero)</f>
        <v>422966598.038672</v>
      </c>
      <c r="V585" s="5" t="n">
        <f aca="false">IF($D585=const_one,'Pro-Forma'!$F$27*$T585,const_zero)</f>
        <v>0</v>
      </c>
      <c r="W585" s="5" t="n">
        <f aca="false">IF($E585=const_one,'Pro-Forma'!$F$26*$T585,const_zero)</f>
        <v>919736593.458441</v>
      </c>
      <c r="X585" s="5" t="n">
        <f aca="false">IF($F585=const_one,'Pro-Forma'!$F$25*$T585,const_zero)</f>
        <v>0</v>
      </c>
      <c r="Y585" s="5" t="n">
        <f aca="false">IF($G585=const_one,'Pro-Forma'!$F$24*$T585,const_zero)</f>
        <v>0</v>
      </c>
      <c r="Z585" s="5" t="n">
        <f aca="false">IF($H585=const_one,'Pro-Forma'!$F$23*$T585,const_zero)</f>
        <v>0</v>
      </c>
      <c r="AA585" s="5" t="n">
        <f aca="false">IF($I585=const_one,'Pro-Forma'!$F$22*$T585,const_zero)</f>
        <v>0</v>
      </c>
      <c r="AB585" s="5" t="n">
        <f aca="false">('Pro-Forma'!$B$10+'Pro-Forma'!$B$11)*$T585</f>
        <v>148817645.615701</v>
      </c>
      <c r="AC585" s="5" t="n">
        <f aca="false">common_rsa_total*$T585</f>
        <v>4774679344.86823</v>
      </c>
      <c r="AD585" s="5" t="n">
        <f aca="false">IF($S585=const_one,pre_f_options_issued*($T585-option_strike_usd),const_zero)</f>
        <v>1323799818.01895</v>
      </c>
      <c r="AE585" s="5" t="n">
        <f aca="false">J585+U585</f>
        <v>422966598.038672</v>
      </c>
      <c r="AF585" s="5" t="n">
        <f aca="false">K585+V585</f>
        <v>300000000</v>
      </c>
      <c r="AG585" s="5" t="n">
        <f aca="false">L585+W585</f>
        <v>919736593.458441</v>
      </c>
      <c r="AH585" s="5" t="n">
        <f aca="false">M585+X585</f>
        <v>60000000</v>
      </c>
      <c r="AI585" s="5" t="n">
        <f aca="false">N585+Y585</f>
        <v>30000000</v>
      </c>
      <c r="AJ585" s="5" t="n">
        <f aca="false">O585+Z585</f>
        <v>15000000</v>
      </c>
      <c r="AK585" s="5" t="n">
        <f aca="false">P585+AA585</f>
        <v>5000000</v>
      </c>
      <c r="AL585" s="5" t="n">
        <f aca="false">INDEX($AE$580:$AE$707,$B585-$C585*1+const_one)</f>
        <v>30000000</v>
      </c>
      <c r="AM585" s="5" t="n">
        <f aca="false">INDEX($AF$580:$AF$707,$B585-$D585*2+const_one)</f>
        <v>300000000</v>
      </c>
      <c r="AN585" s="5" t="n">
        <f aca="false">INDEX($AG$580:$AG$707,$B585-$E585*4+const_one)</f>
        <v>100000000</v>
      </c>
      <c r="AO585" s="5" t="n">
        <f aca="false">INDEX($AH$580:$AH$707,$B585-$F585*8+const_one)</f>
        <v>60000000</v>
      </c>
      <c r="AP585" s="5" t="n">
        <f aca="false">INDEX($AI$580:$AI$707,$B585-$G585*16+const_one)</f>
        <v>30000000</v>
      </c>
      <c r="AQ585" s="5" t="n">
        <f aca="false">INDEX($AJ$580:$AJ$707,$B585-$H585*32+const_one)</f>
        <v>15000000</v>
      </c>
      <c r="AR585" s="5" t="n">
        <f aca="false">INDEX($AK$580:$AK$707,$B585-$I585*64+const_one)</f>
        <v>5000000</v>
      </c>
      <c r="AS585" s="5" t="n">
        <f aca="false">INDEX($AE$580:$AE$707,$B585+(const_one-$C585)*1+const_one)</f>
        <v>422966598.038672</v>
      </c>
      <c r="AT585" s="5" t="n">
        <f aca="false">INDEX($AF$580:$AF$707,$B585+(const_one-$D585)*2+const_one)</f>
        <v>2367709279.1455</v>
      </c>
      <c r="AU585" s="5" t="n">
        <f aca="false">INDEX($AG$580:$AG$707,$B585+(const_one-$E585)*4+const_one)</f>
        <v>919736593.458441</v>
      </c>
      <c r="AV585" s="5" t="n">
        <f aca="false">INDEX($AH$580:$AH$707,$B585+(const_one-$F585)*8+const_one)</f>
        <v>1099008135.0263</v>
      </c>
      <c r="AW585" s="5" t="n">
        <f aca="false">INDEX($AI$580:$AI$707,$B585+(const_one-$G585)*16+const_one)</f>
        <v>1320947894.92712</v>
      </c>
      <c r="AX585" s="5" t="n">
        <f aca="false">INDEX($AJ$580:$AJ$707,$B585+(const_one-$H585)*32+const_one)</f>
        <v>1969688187.33348</v>
      </c>
      <c r="AY585" s="5" t="n">
        <f aca="false">INDEX($AK$580:$AK$707,$B585+(const_one-$I585)*64+const_one)</f>
        <v>1967099047.42243</v>
      </c>
      <c r="AZ585" s="5" t="n">
        <f aca="false">--($C585=--(AS585&gt;AL585))</f>
        <v>1</v>
      </c>
      <c r="BA585" s="5" t="n">
        <f aca="false">--($D585=--(AT585&gt;AM585))</f>
        <v>0</v>
      </c>
      <c r="BB585" s="5" t="n">
        <f aca="false">--($E585=--(AU585&gt;AN585))</f>
        <v>1</v>
      </c>
      <c r="BC585" s="5" t="n">
        <f aca="false">--($F585=--(AV585&gt;AO585))</f>
        <v>0</v>
      </c>
      <c r="BD585" s="5" t="n">
        <f aca="false">--($G585=--(AW585&gt;AP585))</f>
        <v>0</v>
      </c>
      <c r="BE585" s="5" t="n">
        <f aca="false">--($H585=--(AX585&gt;AQ585))</f>
        <v>0</v>
      </c>
      <c r="BF585" s="5" t="n">
        <f aca="false">--($I585=--(AY585&gt;AR585))</f>
        <v>0</v>
      </c>
      <c r="BG585" s="5" t="n">
        <f aca="false">SUM(AZ585:BF585)</f>
        <v>2</v>
      </c>
      <c r="BH585" s="5" t="n">
        <f aca="false">SUM(AE585:AK585)+AB585+AC585+AD585</f>
        <v>8000000000</v>
      </c>
    </row>
    <row r="586" customFormat="false" ht="15" hidden="true" customHeight="false" outlineLevel="0" collapsed="false">
      <c r="A586" s="5" t="n">
        <f aca="false">exit_value_5_usd</f>
        <v>8000000000</v>
      </c>
      <c r="B586" s="2" t="n">
        <f aca="false">ROW()-ROW($B$580)</f>
        <v>6</v>
      </c>
      <c r="C586" s="2" t="n">
        <f aca="false">MOD(QUOTIENT($B586,1),2)</f>
        <v>0</v>
      </c>
      <c r="D586" s="2" t="n">
        <f aca="false">MOD(QUOTIENT($B586,2),2)</f>
        <v>1</v>
      </c>
      <c r="E586" s="2" t="n">
        <f aca="false">MOD(QUOTIENT($B586,4),2)</f>
        <v>1</v>
      </c>
      <c r="F586" s="2" t="n">
        <f aca="false">MOD(QUOTIENT($B586,8),2)</f>
        <v>0</v>
      </c>
      <c r="G586" s="2" t="n">
        <f aca="false">MOD(QUOTIENT($B586,16),2)</f>
        <v>0</v>
      </c>
      <c r="H586" s="2" t="n">
        <f aca="false">MOD(QUOTIENT($B586,32),2)</f>
        <v>0</v>
      </c>
      <c r="I586" s="2" t="n">
        <f aca="false">MOD(QUOTIENT($B586,64),2)</f>
        <v>0</v>
      </c>
      <c r="J586" s="5" t="n">
        <f aca="false">IF($C586=const_zero,MIN(class_series_f_invested_usd,MAX(const_zero,$A586)),const_zero)</f>
        <v>30000000</v>
      </c>
      <c r="K586" s="5" t="n">
        <f aca="false">IF($D586=const_zero,MIN(class_series_e_invested_usd,MAX(const_zero,$A586-SUM($J586:$J586))),const_zero)</f>
        <v>0</v>
      </c>
      <c r="L586" s="5" t="n">
        <f aca="false">IF($E586=const_zero,MIN(class_series_d_invested_usd,MAX(const_zero,$A586-SUM($J586:$K586))),const_zero)</f>
        <v>0</v>
      </c>
      <c r="M586" s="5" t="n">
        <f aca="false">IF($F586=const_zero,MIN(class_series_c_invested_usd,MAX(const_zero,$A586-SUM($J586:$L586))),const_zero)</f>
        <v>60000000</v>
      </c>
      <c r="N586" s="5" t="n">
        <f aca="false">IF($G586=const_zero,MIN(class_series_b_invested_usd,MAX(const_zero,$A586-SUM($J586:$M586))),const_zero)</f>
        <v>30000000</v>
      </c>
      <c r="O586" s="5" t="n">
        <f aca="false">IF($H586=const_zero,MIN(class_series_a_invested_usd,MAX(const_zero,$A586-SUM($J586:$N586))),const_zero)</f>
        <v>15000000</v>
      </c>
      <c r="P586" s="5" t="n">
        <f aca="false">IF($I586=const_zero,MIN(class_seed_invested_usd,MAX(const_zero,$A586-SUM($J586:$O586))),const_zero)</f>
        <v>5000000</v>
      </c>
      <c r="Q586" s="5" t="n">
        <f aca="false">MAX(const_zero,$A586-SUM($J586:$P586))</f>
        <v>7860000000</v>
      </c>
      <c r="R586" s="9" t="n">
        <f aca="false">common_rsa_total+'Pro-Forma'!$B$10+'Pro-Forma'!$B$11+IF($C586=const_one,'Pro-Forma'!$B$5,const_zero)+IF($D586=const_one,'Pro-Forma'!$F$27,const_zero)+IF($E586=const_one,'Pro-Forma'!$F$26,const_zero)+IF($F586=const_one,'Pro-Forma'!$F$25,const_zero)+IF($G586=const_one,'Pro-Forma'!$F$24,const_zero)+IF($H586=const_one,'Pro-Forma'!$F$23,const_zero)+IF($I586=const_one,'Pro-Forma'!$F$22,const_zero)</f>
        <v>17147484.4666011</v>
      </c>
      <c r="S586" s="23" t="b">
        <f aca="false">IF($R586&gt;const_zero,--($Q586&gt;option_strike_usd*$R586),const_zero)</f>
        <v>1</v>
      </c>
      <c r="T586" s="7" t="n">
        <f aca="false">IF($R586&gt;const_zero,IF($S586=const_one,($Q586+option_strike_usd*pre_f_options_issued)/($R586+pre_f_options_issued),$Q586/$R586),const_zero)</f>
        <v>400.178456095259</v>
      </c>
      <c r="U586" s="5" t="n">
        <f aca="false">IF($C586=const_one,'Pro-Forma'!$B$5*$T586,const_zero)</f>
        <v>0</v>
      </c>
      <c r="V586" s="5" t="n">
        <f aca="false">IF($D586=const_one,'Pro-Forma'!$F$27*$T586,const_zero)</f>
        <v>2454422639.32122</v>
      </c>
      <c r="W586" s="5" t="n">
        <f aca="false">IF($E586=const_one,'Pro-Forma'!$F$26*$T586,const_zero)</f>
        <v>693769924.763822</v>
      </c>
      <c r="X586" s="5" t="n">
        <f aca="false">IF($F586=const_one,'Pro-Forma'!$F$25*$T586,const_zero)</f>
        <v>0</v>
      </c>
      <c r="Y586" s="5" t="n">
        <f aca="false">IF($G586=const_one,'Pro-Forma'!$F$24*$T586,const_zero)</f>
        <v>0</v>
      </c>
      <c r="Z586" s="5" t="n">
        <f aca="false">IF($H586=const_one,'Pro-Forma'!$F$23*$T586,const_zero)</f>
        <v>0</v>
      </c>
      <c r="AA586" s="5" t="n">
        <f aca="false">IF($I586=const_one,'Pro-Forma'!$F$22*$T586,const_zero)</f>
        <v>0</v>
      </c>
      <c r="AB586" s="5" t="n">
        <f aca="false">('Pro-Forma'!$B$10+'Pro-Forma'!$B$11)*$T586</f>
        <v>112255190.819478</v>
      </c>
      <c r="AC586" s="5" t="n">
        <f aca="false">common_rsa_total*$T586</f>
        <v>3601606104.85733</v>
      </c>
      <c r="AD586" s="5" t="n">
        <f aca="false">IF($S586=const_one,pre_f_options_issued*($T586-option_strike_usd),const_zero)</f>
        <v>997946140.238149</v>
      </c>
      <c r="AE586" s="5" t="n">
        <f aca="false">J586+U586</f>
        <v>30000000</v>
      </c>
      <c r="AF586" s="5" t="n">
        <f aca="false">K586+V586</f>
        <v>2454422639.32122</v>
      </c>
      <c r="AG586" s="5" t="n">
        <f aca="false">L586+W586</f>
        <v>693769924.763822</v>
      </c>
      <c r="AH586" s="5" t="n">
        <f aca="false">M586+X586</f>
        <v>60000000</v>
      </c>
      <c r="AI586" s="5" t="n">
        <f aca="false">N586+Y586</f>
        <v>30000000</v>
      </c>
      <c r="AJ586" s="5" t="n">
        <f aca="false">O586+Z586</f>
        <v>15000000</v>
      </c>
      <c r="AK586" s="5" t="n">
        <f aca="false">P586+AA586</f>
        <v>5000000</v>
      </c>
      <c r="AL586" s="5" t="n">
        <f aca="false">INDEX($AE$580:$AE$707,$B586-$C586*1+const_one)</f>
        <v>30000000</v>
      </c>
      <c r="AM586" s="5" t="n">
        <f aca="false">INDEX($AF$580:$AF$707,$B586-$D586*2+const_one)</f>
        <v>300000000</v>
      </c>
      <c r="AN586" s="5" t="n">
        <f aca="false">INDEX($AG$580:$AG$707,$B586-$E586*4+const_one)</f>
        <v>100000000</v>
      </c>
      <c r="AO586" s="5" t="n">
        <f aca="false">INDEX($AH$580:$AH$707,$B586-$F586*8+const_one)</f>
        <v>60000000</v>
      </c>
      <c r="AP586" s="5" t="n">
        <f aca="false">INDEX($AI$580:$AI$707,$B586-$G586*16+const_one)</f>
        <v>30000000</v>
      </c>
      <c r="AQ586" s="5" t="n">
        <f aca="false">INDEX($AJ$580:$AJ$707,$B586-$H586*32+const_one)</f>
        <v>15000000</v>
      </c>
      <c r="AR586" s="5" t="n">
        <f aca="false">INDEX($AK$580:$AK$707,$B586-$I586*64+const_one)</f>
        <v>5000000</v>
      </c>
      <c r="AS586" s="5" t="n">
        <f aca="false">INDEX($AE$580:$AE$707,$B586+(const_one-$C586)*1+const_one)</f>
        <v>307777666.91807</v>
      </c>
      <c r="AT586" s="5" t="n">
        <f aca="false">INDEX($AF$580:$AF$707,$B586+(const_one-$D586)*2+const_one)</f>
        <v>2454422639.32122</v>
      </c>
      <c r="AU586" s="5" t="n">
        <f aca="false">INDEX($AG$580:$AG$707,$B586+(const_one-$E586)*4+const_one)</f>
        <v>693769924.763822</v>
      </c>
      <c r="AV586" s="5" t="n">
        <f aca="false">INDEX($AH$580:$AH$707,$B586+(const_one-$F586)*8+const_one)</f>
        <v>862411311.76682</v>
      </c>
      <c r="AW586" s="5" t="n">
        <f aca="false">INDEX($AI$580:$AI$707,$B586+(const_one-$G586)*16+const_one)</f>
        <v>1045480350.58454</v>
      </c>
      <c r="AX586" s="5" t="n">
        <f aca="false">INDEX($AJ$580:$AJ$707,$B586+(const_one-$H586)*32+const_one)</f>
        <v>1598033261.90844</v>
      </c>
      <c r="AY586" s="5" t="n">
        <f aca="false">INDEX($AK$580:$AK$707,$B586+(const_one-$I586)*64+const_one)</f>
        <v>1596004657.32334</v>
      </c>
      <c r="AZ586" s="5" t="n">
        <f aca="false">--($C586=--(AS586&gt;AL586))</f>
        <v>0</v>
      </c>
      <c r="BA586" s="5" t="n">
        <f aca="false">--($D586=--(AT586&gt;AM586))</f>
        <v>1</v>
      </c>
      <c r="BB586" s="5" t="n">
        <f aca="false">--($E586=--(AU586&gt;AN586))</f>
        <v>1</v>
      </c>
      <c r="BC586" s="5" t="n">
        <f aca="false">--($F586=--(AV586&gt;AO586))</f>
        <v>0</v>
      </c>
      <c r="BD586" s="5" t="n">
        <f aca="false">--($G586=--(AW586&gt;AP586))</f>
        <v>0</v>
      </c>
      <c r="BE586" s="5" t="n">
        <f aca="false">--($H586=--(AX586&gt;AQ586))</f>
        <v>0</v>
      </c>
      <c r="BF586" s="5" t="n">
        <f aca="false">--($I586=--(AY586&gt;AR586))</f>
        <v>0</v>
      </c>
      <c r="BG586" s="5" t="n">
        <f aca="false">SUM(AZ586:BF586)</f>
        <v>2</v>
      </c>
      <c r="BH586" s="5" t="n">
        <f aca="false">SUM(AE586:AK586)+AB586+AC586+AD586</f>
        <v>8000000000</v>
      </c>
    </row>
    <row r="587" customFormat="false" ht="15" hidden="true" customHeight="false" outlineLevel="0" collapsed="false">
      <c r="A587" s="5" t="n">
        <f aca="false">exit_value_5_usd</f>
        <v>8000000000</v>
      </c>
      <c r="B587" s="2" t="n">
        <f aca="false">ROW()-ROW($B$580)</f>
        <v>7</v>
      </c>
      <c r="C587" s="2" t="n">
        <f aca="false">MOD(QUOTIENT($B587,1),2)</f>
        <v>1</v>
      </c>
      <c r="D587" s="2" t="n">
        <f aca="false">MOD(QUOTIENT($B587,2),2)</f>
        <v>1</v>
      </c>
      <c r="E587" s="2" t="n">
        <f aca="false">MOD(QUOTIENT($B587,4),2)</f>
        <v>1</v>
      </c>
      <c r="F587" s="2" t="n">
        <f aca="false">MOD(QUOTIENT($B587,8),2)</f>
        <v>0</v>
      </c>
      <c r="G587" s="2" t="n">
        <f aca="false">MOD(QUOTIENT($B587,16),2)</f>
        <v>0</v>
      </c>
      <c r="H587" s="2" t="n">
        <f aca="false">MOD(QUOTIENT($B587,32),2)</f>
        <v>0</v>
      </c>
      <c r="I587" s="2" t="n">
        <f aca="false">MOD(QUOTIENT($B587,64),2)</f>
        <v>0</v>
      </c>
      <c r="J587" s="5" t="n">
        <f aca="false">IF($C587=const_zero,MIN(class_series_f_invested_usd,MAX(const_zero,$A587)),const_zero)</f>
        <v>0</v>
      </c>
      <c r="K587" s="5" t="n">
        <f aca="false">IF($D587=const_zero,MIN(class_series_e_invested_usd,MAX(const_zero,$A587-SUM($J587:$J587))),const_zero)</f>
        <v>0</v>
      </c>
      <c r="L587" s="5" t="n">
        <f aca="false">IF($E587=const_zero,MIN(class_series_d_invested_usd,MAX(const_zero,$A587-SUM($J587:$K587))),const_zero)</f>
        <v>0</v>
      </c>
      <c r="M587" s="5" t="n">
        <f aca="false">IF($F587=const_zero,MIN(class_series_c_invested_usd,MAX(const_zero,$A587-SUM($J587:$L587))),const_zero)</f>
        <v>60000000</v>
      </c>
      <c r="N587" s="5" t="n">
        <f aca="false">IF($G587=const_zero,MIN(class_series_b_invested_usd,MAX(const_zero,$A587-SUM($J587:$M587))),const_zero)</f>
        <v>30000000</v>
      </c>
      <c r="O587" s="5" t="n">
        <f aca="false">IF($H587=const_zero,MIN(class_series_a_invested_usd,MAX(const_zero,$A587-SUM($J587:$N587))),const_zero)</f>
        <v>15000000</v>
      </c>
      <c r="P587" s="5" t="n">
        <f aca="false">IF($I587=const_zero,MIN(class_seed_invested_usd,MAX(const_zero,$A587-SUM($J587:$O587))),const_zero)</f>
        <v>5000000</v>
      </c>
      <c r="Q587" s="5" t="n">
        <f aca="false">MAX(const_zero,$A587-SUM($J587:$P587))</f>
        <v>7890000000</v>
      </c>
      <c r="R587" s="9" t="n">
        <f aca="false">common_rsa_total+'Pro-Forma'!$B$10+'Pro-Forma'!$B$11+IF($C587=const_one,'Pro-Forma'!$B$5,const_zero)+IF($D587=const_one,'Pro-Forma'!$F$27,const_zero)+IF($E587=const_one,'Pro-Forma'!$F$26,const_zero)+IF($F587=const_one,'Pro-Forma'!$F$25,const_zero)+IF($G587=const_one,'Pro-Forma'!$F$24,const_zero)+IF($H587=const_one,'Pro-Forma'!$F$23,const_zero)+IF($I587=const_one,'Pro-Forma'!$F$22,const_zero)</f>
        <v>17944752.5358044</v>
      </c>
      <c r="S587" s="23" t="b">
        <f aca="false">IF($R587&gt;const_zero,--($Q587&gt;option_strike_usd*$R587),const_zero)</f>
        <v>1</v>
      </c>
      <c r="T587" s="7" t="n">
        <f aca="false">IF($R587&gt;const_zero,IF($S587=const_one,($Q587+option_strike_usd*pre_f_options_issued)/($R587+pre_f_options_issued),$Q587/$R587),const_zero)</f>
        <v>386.04037814486</v>
      </c>
      <c r="U587" s="5" t="n">
        <f aca="false">IF($C587=const_one,'Pro-Forma'!$B$5*$T587,const_zero)</f>
        <v>307777666.91807</v>
      </c>
      <c r="V587" s="5" t="n">
        <f aca="false">IF($D587=const_one,'Pro-Forma'!$F$27*$T587,const_zero)</f>
        <v>2367709279.1455</v>
      </c>
      <c r="W587" s="5" t="n">
        <f aca="false">IF($E587=const_one,'Pro-Forma'!$F$26*$T587,const_zero)</f>
        <v>669259426.693384</v>
      </c>
      <c r="X587" s="5" t="n">
        <f aca="false">IF($F587=const_one,'Pro-Forma'!$F$25*$T587,const_zero)</f>
        <v>0</v>
      </c>
      <c r="Y587" s="5" t="n">
        <f aca="false">IF($G587=const_one,'Pro-Forma'!$F$24*$T587,const_zero)</f>
        <v>0</v>
      </c>
      <c r="Z587" s="5" t="n">
        <f aca="false">IF($H587=const_one,'Pro-Forma'!$F$23*$T587,const_zero)</f>
        <v>0</v>
      </c>
      <c r="AA587" s="5" t="n">
        <f aca="false">IF($I587=const_one,'Pro-Forma'!$F$22*$T587,const_zero)</f>
        <v>0</v>
      </c>
      <c r="AB587" s="5" t="n">
        <f aca="false">('Pro-Forma'!$B$10+'Pro-Forma'!$B$11)*$T587</f>
        <v>108289278.577153</v>
      </c>
      <c r="AC587" s="5" t="n">
        <f aca="false">common_rsa_total*$T587</f>
        <v>3474363403.30374</v>
      </c>
      <c r="AD587" s="5" t="n">
        <f aca="false">IF($S587=const_one,pre_f_options_issued*($T587-option_strike_usd),const_zero)</f>
        <v>962600945.36215</v>
      </c>
      <c r="AE587" s="5" t="n">
        <f aca="false">J587+U587</f>
        <v>307777666.91807</v>
      </c>
      <c r="AF587" s="5" t="n">
        <f aca="false">K587+V587</f>
        <v>2367709279.1455</v>
      </c>
      <c r="AG587" s="5" t="n">
        <f aca="false">L587+W587</f>
        <v>669259426.693384</v>
      </c>
      <c r="AH587" s="5" t="n">
        <f aca="false">M587+X587</f>
        <v>60000000</v>
      </c>
      <c r="AI587" s="5" t="n">
        <f aca="false">N587+Y587</f>
        <v>30000000</v>
      </c>
      <c r="AJ587" s="5" t="n">
        <f aca="false">O587+Z587</f>
        <v>15000000</v>
      </c>
      <c r="AK587" s="5" t="n">
        <f aca="false">P587+AA587</f>
        <v>5000000</v>
      </c>
      <c r="AL587" s="5" t="n">
        <f aca="false">INDEX($AE$580:$AE$707,$B587-$C587*1+const_one)</f>
        <v>30000000</v>
      </c>
      <c r="AM587" s="5" t="n">
        <f aca="false">INDEX($AF$580:$AF$707,$B587-$D587*2+const_one)</f>
        <v>300000000</v>
      </c>
      <c r="AN587" s="5" t="n">
        <f aca="false">INDEX($AG$580:$AG$707,$B587-$E587*4+const_one)</f>
        <v>100000000</v>
      </c>
      <c r="AO587" s="5" t="n">
        <f aca="false">INDEX($AH$580:$AH$707,$B587-$F587*8+const_one)</f>
        <v>60000000</v>
      </c>
      <c r="AP587" s="5" t="n">
        <f aca="false">INDEX($AI$580:$AI$707,$B587-$G587*16+const_one)</f>
        <v>30000000</v>
      </c>
      <c r="AQ587" s="5" t="n">
        <f aca="false">INDEX($AJ$580:$AJ$707,$B587-$H587*32+const_one)</f>
        <v>15000000</v>
      </c>
      <c r="AR587" s="5" t="n">
        <f aca="false">INDEX($AK$580:$AK$707,$B587-$I587*64+const_one)</f>
        <v>5000000</v>
      </c>
      <c r="AS587" s="5" t="n">
        <f aca="false">INDEX($AE$580:$AE$707,$B587+(const_one-$C587)*1+const_one)</f>
        <v>307777666.91807</v>
      </c>
      <c r="AT587" s="5" t="n">
        <f aca="false">INDEX($AF$580:$AF$707,$B587+(const_one-$D587)*2+const_one)</f>
        <v>2367709279.1455</v>
      </c>
      <c r="AU587" s="5" t="n">
        <f aca="false">INDEX($AG$580:$AG$707,$B587+(const_one-$E587)*4+const_one)</f>
        <v>669259426.693384</v>
      </c>
      <c r="AV587" s="5" t="n">
        <f aca="false">INDEX($AH$580:$AH$707,$B587+(const_one-$F587)*8+const_one)</f>
        <v>835465386.201347</v>
      </c>
      <c r="AW587" s="5" t="n">
        <f aca="false">INDEX($AI$580:$AI$707,$B587+(const_one-$G587)*16+const_one)</f>
        <v>1013766298.60788</v>
      </c>
      <c r="AX587" s="5" t="n">
        <f aca="false">INDEX($AJ$580:$AJ$707,$B587+(const_one-$H587)*32+const_one)</f>
        <v>1553856731.14192</v>
      </c>
      <c r="AY587" s="5" t="n">
        <f aca="false">INDEX($AK$580:$AK$707,$B587+(const_one-$I587)*64+const_one)</f>
        <v>1551891689.43323</v>
      </c>
      <c r="AZ587" s="5" t="n">
        <f aca="false">--($C587=--(AS587&gt;AL587))</f>
        <v>1</v>
      </c>
      <c r="BA587" s="5" t="n">
        <f aca="false">--($D587=--(AT587&gt;AM587))</f>
        <v>1</v>
      </c>
      <c r="BB587" s="5" t="n">
        <f aca="false">--($E587=--(AU587&gt;AN587))</f>
        <v>1</v>
      </c>
      <c r="BC587" s="5" t="n">
        <f aca="false">--($F587=--(AV587&gt;AO587))</f>
        <v>0</v>
      </c>
      <c r="BD587" s="5" t="n">
        <f aca="false">--($G587=--(AW587&gt;AP587))</f>
        <v>0</v>
      </c>
      <c r="BE587" s="5" t="n">
        <f aca="false">--($H587=--(AX587&gt;AQ587))</f>
        <v>0</v>
      </c>
      <c r="BF587" s="5" t="n">
        <f aca="false">--($I587=--(AY587&gt;AR587))</f>
        <v>0</v>
      </c>
      <c r="BG587" s="5" t="n">
        <f aca="false">SUM(AZ587:BF587)</f>
        <v>3</v>
      </c>
      <c r="BH587" s="5" t="n">
        <f aca="false">SUM(AE587:AK587)+AB587+AC587+AD587</f>
        <v>8000000000</v>
      </c>
    </row>
    <row r="588" customFormat="false" ht="15" hidden="true" customHeight="false" outlineLevel="0" collapsed="false">
      <c r="A588" s="5" t="n">
        <f aca="false">exit_value_5_usd</f>
        <v>8000000000</v>
      </c>
      <c r="B588" s="2" t="n">
        <f aca="false">ROW()-ROW($B$580)</f>
        <v>8</v>
      </c>
      <c r="C588" s="2" t="n">
        <f aca="false">MOD(QUOTIENT($B588,1),2)</f>
        <v>0</v>
      </c>
      <c r="D588" s="2" t="n">
        <f aca="false">MOD(QUOTIENT($B588,2),2)</f>
        <v>0</v>
      </c>
      <c r="E588" s="2" t="n">
        <f aca="false">MOD(QUOTIENT($B588,4),2)</f>
        <v>0</v>
      </c>
      <c r="F588" s="2" t="n">
        <f aca="false">MOD(QUOTIENT($B588,8),2)</f>
        <v>1</v>
      </c>
      <c r="G588" s="2" t="n">
        <f aca="false">MOD(QUOTIENT($B588,16),2)</f>
        <v>0</v>
      </c>
      <c r="H588" s="2" t="n">
        <f aca="false">MOD(QUOTIENT($B588,32),2)</f>
        <v>0</v>
      </c>
      <c r="I588" s="2" t="n">
        <f aca="false">MOD(QUOTIENT($B588,64),2)</f>
        <v>0</v>
      </c>
      <c r="J588" s="5" t="n">
        <f aca="false">IF($C588=const_zero,MIN(class_series_f_invested_usd,MAX(const_zero,$A588)),const_zero)</f>
        <v>30000000</v>
      </c>
      <c r="K588" s="5" t="n">
        <f aca="false">IF($D588=const_zero,MIN(class_series_e_invested_usd,MAX(const_zero,$A588-SUM($J588:$J588))),const_zero)</f>
        <v>300000000</v>
      </c>
      <c r="L588" s="5" t="n">
        <f aca="false">IF($E588=const_zero,MIN(class_series_d_invested_usd,MAX(const_zero,$A588-SUM($J588:$K588))),const_zero)</f>
        <v>100000000</v>
      </c>
      <c r="M588" s="5" t="n">
        <f aca="false">IF($F588=const_zero,MIN(class_series_c_invested_usd,MAX(const_zero,$A588-SUM($J588:$L588))),const_zero)</f>
        <v>0</v>
      </c>
      <c r="N588" s="5" t="n">
        <f aca="false">IF($G588=const_zero,MIN(class_series_b_invested_usd,MAX(const_zero,$A588-SUM($J588:$M588))),const_zero)</f>
        <v>30000000</v>
      </c>
      <c r="O588" s="5" t="n">
        <f aca="false">IF($H588=const_zero,MIN(class_series_a_invested_usd,MAX(const_zero,$A588-SUM($J588:$N588))),const_zero)</f>
        <v>15000000</v>
      </c>
      <c r="P588" s="5" t="n">
        <f aca="false">IF($I588=const_zero,MIN(class_seed_invested_usd,MAX(const_zero,$A588-SUM($J588:$O588))),const_zero)</f>
        <v>5000000</v>
      </c>
      <c r="Q588" s="5" t="n">
        <f aca="false">MAX(const_zero,$A588-SUM($J588:$P588))</f>
        <v>7520000000</v>
      </c>
      <c r="R588" s="9" t="n">
        <f aca="false">common_rsa_total+'Pro-Forma'!$B$10+'Pro-Forma'!$B$11+IF($C588=const_one,'Pro-Forma'!$B$5,const_zero)+IF($D588=const_one,'Pro-Forma'!$F$27,const_zero)+IF($E588=const_one,'Pro-Forma'!$F$26,const_zero)+IF($F588=const_one,'Pro-Forma'!$F$25,const_zero)+IF($G588=const_one,'Pro-Forma'!$F$24,const_zero)+IF($H588=const_one,'Pro-Forma'!$F$23,const_zero)+IF($I588=const_one,'Pro-Forma'!$F$22,const_zero)</f>
        <v>11680512.8289884</v>
      </c>
      <c r="S588" s="23" t="b">
        <f aca="false">IF($R588&gt;const_zero,--($Q588&gt;option_strike_usd*$R588),const_zero)</f>
        <v>1</v>
      </c>
      <c r="T588" s="7" t="n">
        <f aca="false">IF($R588&gt;const_zero,IF($S588=const_one,($Q588+option_strike_usd*pre_f_options_issued)/($R588+pre_f_options_issued),$Q588/$R588),const_zero)</f>
        <v>530.481520006964</v>
      </c>
      <c r="U588" s="5" t="n">
        <f aca="false">IF($C588=const_one,'Pro-Forma'!$B$5*$T588,const_zero)</f>
        <v>0</v>
      </c>
      <c r="V588" s="5" t="n">
        <f aca="false">IF($D588=const_one,'Pro-Forma'!$F$27*$T588,const_zero)</f>
        <v>0</v>
      </c>
      <c r="W588" s="5" t="n">
        <f aca="false">IF($E588=const_one,'Pro-Forma'!$F$26*$T588,const_zero)</f>
        <v>0</v>
      </c>
      <c r="X588" s="5" t="n">
        <f aca="false">IF($F588=const_one,'Pro-Forma'!$F$25*$T588,const_zero)</f>
        <v>1273155648.01671</v>
      </c>
      <c r="Y588" s="5" t="n">
        <f aca="false">IF($G588=const_one,'Pro-Forma'!$F$24*$T588,const_zero)</f>
        <v>0</v>
      </c>
      <c r="Z588" s="5" t="n">
        <f aca="false">IF($H588=const_one,'Pro-Forma'!$F$23*$T588,const_zero)</f>
        <v>0</v>
      </c>
      <c r="AA588" s="5" t="n">
        <f aca="false">IF($I588=const_one,'Pro-Forma'!$F$22*$T588,const_zero)</f>
        <v>0</v>
      </c>
      <c r="AB588" s="5" t="n">
        <f aca="false">('Pro-Forma'!$B$10+'Pro-Forma'!$B$11)*$T588</f>
        <v>148806871.903202</v>
      </c>
      <c r="AC588" s="5" t="n">
        <f aca="false">common_rsa_total*$T588</f>
        <v>4774333680.06268</v>
      </c>
      <c r="AD588" s="5" t="n">
        <f aca="false">IF($S588=const_one,pre_f_options_issued*($T588-option_strike_usd),const_zero)</f>
        <v>1323703800.01741</v>
      </c>
      <c r="AE588" s="5" t="n">
        <f aca="false">J588+U588</f>
        <v>30000000</v>
      </c>
      <c r="AF588" s="5" t="n">
        <f aca="false">K588+V588</f>
        <v>300000000</v>
      </c>
      <c r="AG588" s="5" t="n">
        <f aca="false">L588+W588</f>
        <v>100000000</v>
      </c>
      <c r="AH588" s="5" t="n">
        <f aca="false">M588+X588</f>
        <v>1273155648.01671</v>
      </c>
      <c r="AI588" s="5" t="n">
        <f aca="false">N588+Y588</f>
        <v>30000000</v>
      </c>
      <c r="AJ588" s="5" t="n">
        <f aca="false">O588+Z588</f>
        <v>15000000</v>
      </c>
      <c r="AK588" s="5" t="n">
        <f aca="false">P588+AA588</f>
        <v>5000000</v>
      </c>
      <c r="AL588" s="5" t="n">
        <f aca="false">INDEX($AE$580:$AE$707,$B588-$C588*1+const_one)</f>
        <v>30000000</v>
      </c>
      <c r="AM588" s="5" t="n">
        <f aca="false">INDEX($AF$580:$AF$707,$B588-$D588*2+const_one)</f>
        <v>300000000</v>
      </c>
      <c r="AN588" s="5" t="n">
        <f aca="false">INDEX($AG$580:$AG$707,$B588-$E588*4+const_one)</f>
        <v>100000000</v>
      </c>
      <c r="AO588" s="5" t="n">
        <f aca="false">INDEX($AH$580:$AH$707,$B588-$F588*8+const_one)</f>
        <v>60000000</v>
      </c>
      <c r="AP588" s="5" t="n">
        <f aca="false">INDEX($AI$580:$AI$707,$B588-$G588*16+const_one)</f>
        <v>30000000</v>
      </c>
      <c r="AQ588" s="5" t="n">
        <f aca="false">INDEX($AJ$580:$AJ$707,$B588-$H588*32+const_one)</f>
        <v>15000000</v>
      </c>
      <c r="AR588" s="5" t="n">
        <f aca="false">INDEX($AK$580:$AK$707,$B588-$I588*64+const_one)</f>
        <v>5000000</v>
      </c>
      <c r="AS588" s="5" t="n">
        <f aca="false">INDEX($AE$580:$AE$707,$B588+(const_one-$C588)*1+const_one)</f>
        <v>402019974.359821</v>
      </c>
      <c r="AT588" s="5" t="n">
        <f aca="false">INDEX($AF$580:$AF$707,$B588+(const_one-$D588)*2+const_one)</f>
        <v>2361833811.38994</v>
      </c>
      <c r="AU588" s="5" t="n">
        <f aca="false">INDEX($AG$580:$AG$707,$B588+(const_one-$E588)*4+const_one)</f>
        <v>830377099.077409</v>
      </c>
      <c r="AV588" s="5" t="n">
        <f aca="false">INDEX($AH$580:$AH$707,$B588+(const_one-$F588)*8+const_one)</f>
        <v>1273155648.01671</v>
      </c>
      <c r="AW588" s="5" t="n">
        <f aca="false">INDEX($AI$580:$AI$707,$B588+(const_one-$G588)*16+const_one)</f>
        <v>1318790668.56319</v>
      </c>
      <c r="AX588" s="5" t="n">
        <f aca="false">INDEX($AJ$580:$AJ$707,$B588+(const_one-$H588)*32+const_one)</f>
        <v>1964884898.335</v>
      </c>
      <c r="AY588" s="5" t="n">
        <f aca="false">INDEX($AK$580:$AK$707,$B588+(const_one-$I588)*64+const_one)</f>
        <v>1962278085.86623</v>
      </c>
      <c r="AZ588" s="5" t="n">
        <f aca="false">--($C588=--(AS588&gt;AL588))</f>
        <v>0</v>
      </c>
      <c r="BA588" s="5" t="n">
        <f aca="false">--($D588=--(AT588&gt;AM588))</f>
        <v>0</v>
      </c>
      <c r="BB588" s="5" t="n">
        <f aca="false">--($E588=--(AU588&gt;AN588))</f>
        <v>0</v>
      </c>
      <c r="BC588" s="5" t="n">
        <f aca="false">--($F588=--(AV588&gt;AO588))</f>
        <v>1</v>
      </c>
      <c r="BD588" s="5" t="n">
        <f aca="false">--($G588=--(AW588&gt;AP588))</f>
        <v>0</v>
      </c>
      <c r="BE588" s="5" t="n">
        <f aca="false">--($H588=--(AX588&gt;AQ588))</f>
        <v>0</v>
      </c>
      <c r="BF588" s="5" t="n">
        <f aca="false">--($I588=--(AY588&gt;AR588))</f>
        <v>0</v>
      </c>
      <c r="BG588" s="5" t="n">
        <f aca="false">SUM(AZ588:BF588)</f>
        <v>1</v>
      </c>
      <c r="BH588" s="5" t="n">
        <f aca="false">SUM(AE588:AK588)+AB588+AC588+AD588</f>
        <v>8000000000</v>
      </c>
    </row>
    <row r="589" customFormat="false" ht="15" hidden="true" customHeight="false" outlineLevel="0" collapsed="false">
      <c r="A589" s="5" t="n">
        <f aca="false">exit_value_5_usd</f>
        <v>8000000000</v>
      </c>
      <c r="B589" s="2" t="n">
        <f aca="false">ROW()-ROW($B$580)</f>
        <v>9</v>
      </c>
      <c r="C589" s="2" t="n">
        <f aca="false">MOD(QUOTIENT($B589,1),2)</f>
        <v>1</v>
      </c>
      <c r="D589" s="2" t="n">
        <f aca="false">MOD(QUOTIENT($B589,2),2)</f>
        <v>0</v>
      </c>
      <c r="E589" s="2" t="n">
        <f aca="false">MOD(QUOTIENT($B589,4),2)</f>
        <v>0</v>
      </c>
      <c r="F589" s="2" t="n">
        <f aca="false">MOD(QUOTIENT($B589,8),2)</f>
        <v>1</v>
      </c>
      <c r="G589" s="2" t="n">
        <f aca="false">MOD(QUOTIENT($B589,16),2)</f>
        <v>0</v>
      </c>
      <c r="H589" s="2" t="n">
        <f aca="false">MOD(QUOTIENT($B589,32),2)</f>
        <v>0</v>
      </c>
      <c r="I589" s="2" t="n">
        <f aca="false">MOD(QUOTIENT($B589,64),2)</f>
        <v>0</v>
      </c>
      <c r="J589" s="5" t="n">
        <f aca="false">IF($C589=const_zero,MIN(class_series_f_invested_usd,MAX(const_zero,$A589)),const_zero)</f>
        <v>0</v>
      </c>
      <c r="K589" s="5" t="n">
        <f aca="false">IF($D589=const_zero,MIN(class_series_e_invested_usd,MAX(const_zero,$A589-SUM($J589:$J589))),const_zero)</f>
        <v>300000000</v>
      </c>
      <c r="L589" s="5" t="n">
        <f aca="false">IF($E589=const_zero,MIN(class_series_d_invested_usd,MAX(const_zero,$A589-SUM($J589:$K589))),const_zero)</f>
        <v>100000000</v>
      </c>
      <c r="M589" s="5" t="n">
        <f aca="false">IF($F589=const_zero,MIN(class_series_c_invested_usd,MAX(const_zero,$A589-SUM($J589:$L589))),const_zero)</f>
        <v>0</v>
      </c>
      <c r="N589" s="5" t="n">
        <f aca="false">IF($G589=const_zero,MIN(class_series_b_invested_usd,MAX(const_zero,$A589-SUM($J589:$M589))),const_zero)</f>
        <v>30000000</v>
      </c>
      <c r="O589" s="5" t="n">
        <f aca="false">IF($H589=const_zero,MIN(class_series_a_invested_usd,MAX(const_zero,$A589-SUM($J589:$N589))),const_zero)</f>
        <v>15000000</v>
      </c>
      <c r="P589" s="5" t="n">
        <f aca="false">IF($I589=const_zero,MIN(class_seed_invested_usd,MAX(const_zero,$A589-SUM($J589:$O589))),const_zero)</f>
        <v>5000000</v>
      </c>
      <c r="Q589" s="5" t="n">
        <f aca="false">MAX(const_zero,$A589-SUM($J589:$P589))</f>
        <v>7550000000</v>
      </c>
      <c r="R589" s="9" t="n">
        <f aca="false">common_rsa_total+'Pro-Forma'!$B$10+'Pro-Forma'!$B$11+IF($C589=const_one,'Pro-Forma'!$B$5,const_zero)+IF($D589=const_one,'Pro-Forma'!$F$27,const_zero)+IF($E589=const_one,'Pro-Forma'!$F$26,const_zero)+IF($F589=const_one,'Pro-Forma'!$F$25,const_zero)+IF($G589=const_one,'Pro-Forma'!$F$24,const_zero)+IF($H589=const_one,'Pro-Forma'!$F$23,const_zero)+IF($I589=const_one,'Pro-Forma'!$F$22,const_zero)</f>
        <v>12477780.8981917</v>
      </c>
      <c r="S589" s="23" t="b">
        <f aca="false">IF($R589&gt;const_zero,--($Q589&gt;option_strike_usd*$R589),const_zero)</f>
        <v>1</v>
      </c>
      <c r="T589" s="7" t="n">
        <f aca="false">IF($R589&gt;const_zero,IF($S589=const_one,($Q589+option_strike_usd*pre_f_options_issued)/($R589+pre_f_options_issued),$Q589/$R589),const_zero)</f>
        <v>504.246927588041</v>
      </c>
      <c r="U589" s="5" t="n">
        <f aca="false">IF($C589=const_one,'Pro-Forma'!$B$5*$T589,const_zero)</f>
        <v>402019974.359821</v>
      </c>
      <c r="V589" s="5" t="n">
        <f aca="false">IF($D589=const_one,'Pro-Forma'!$F$27*$T589,const_zero)</f>
        <v>0</v>
      </c>
      <c r="W589" s="5" t="n">
        <f aca="false">IF($E589=const_one,'Pro-Forma'!$F$26*$T589,const_zero)</f>
        <v>0</v>
      </c>
      <c r="X589" s="5" t="n">
        <f aca="false">IF($F589=const_one,'Pro-Forma'!$F$25*$T589,const_zero)</f>
        <v>1210192626.2113</v>
      </c>
      <c r="Y589" s="5" t="n">
        <f aca="false">IF($G589=const_one,'Pro-Forma'!$F$24*$T589,const_zero)</f>
        <v>0</v>
      </c>
      <c r="Z589" s="5" t="n">
        <f aca="false">IF($H589=const_one,'Pro-Forma'!$F$23*$T589,const_zero)</f>
        <v>0</v>
      </c>
      <c r="AA589" s="5" t="n">
        <f aca="false">IF($I589=const_one,'Pro-Forma'!$F$22*$T589,const_zero)</f>
        <v>0</v>
      </c>
      <c r="AB589" s="5" t="n">
        <f aca="false">('Pro-Forma'!$B$10+'Pro-Forma'!$B$11)*$T589</f>
        <v>141447732.166413</v>
      </c>
      <c r="AC589" s="5" t="n">
        <f aca="false">common_rsa_total*$T589</f>
        <v>4538222348.29237</v>
      </c>
      <c r="AD589" s="5" t="n">
        <f aca="false">IF($S589=const_one,pre_f_options_issued*($T589-option_strike_usd),const_zero)</f>
        <v>1258117318.9701</v>
      </c>
      <c r="AE589" s="5" t="n">
        <f aca="false">J589+U589</f>
        <v>402019974.359821</v>
      </c>
      <c r="AF589" s="5" t="n">
        <f aca="false">K589+V589</f>
        <v>300000000</v>
      </c>
      <c r="AG589" s="5" t="n">
        <f aca="false">L589+W589</f>
        <v>100000000</v>
      </c>
      <c r="AH589" s="5" t="n">
        <f aca="false">M589+X589</f>
        <v>1210192626.2113</v>
      </c>
      <c r="AI589" s="5" t="n">
        <f aca="false">N589+Y589</f>
        <v>30000000</v>
      </c>
      <c r="AJ589" s="5" t="n">
        <f aca="false">O589+Z589</f>
        <v>15000000</v>
      </c>
      <c r="AK589" s="5" t="n">
        <f aca="false">P589+AA589</f>
        <v>5000000</v>
      </c>
      <c r="AL589" s="5" t="n">
        <f aca="false">INDEX($AE$580:$AE$707,$B589-$C589*1+const_one)</f>
        <v>30000000</v>
      </c>
      <c r="AM589" s="5" t="n">
        <f aca="false">INDEX($AF$580:$AF$707,$B589-$D589*2+const_one)</f>
        <v>300000000</v>
      </c>
      <c r="AN589" s="5" t="n">
        <f aca="false">INDEX($AG$580:$AG$707,$B589-$E589*4+const_one)</f>
        <v>100000000</v>
      </c>
      <c r="AO589" s="5" t="n">
        <f aca="false">INDEX($AH$580:$AH$707,$B589-$F589*8+const_one)</f>
        <v>60000000</v>
      </c>
      <c r="AP589" s="5" t="n">
        <f aca="false">INDEX($AI$580:$AI$707,$B589-$G589*16+const_one)</f>
        <v>30000000</v>
      </c>
      <c r="AQ589" s="5" t="n">
        <f aca="false">INDEX($AJ$580:$AJ$707,$B589-$H589*32+const_one)</f>
        <v>15000000</v>
      </c>
      <c r="AR589" s="5" t="n">
        <f aca="false">INDEX($AK$580:$AK$707,$B589-$I589*64+const_one)</f>
        <v>5000000</v>
      </c>
      <c r="AS589" s="5" t="n">
        <f aca="false">INDEX($AE$580:$AE$707,$B589+(const_one-$C589)*1+const_one)</f>
        <v>402019974.359821</v>
      </c>
      <c r="AT589" s="5" t="n">
        <f aca="false">INDEX($AF$580:$AF$707,$B589+(const_one-$D589)*2+const_one)</f>
        <v>2281354112.10094</v>
      </c>
      <c r="AU589" s="5" t="n">
        <f aca="false">INDEX($AG$580:$AG$707,$B589+(const_one-$E589)*4+const_one)</f>
        <v>793873728.435761</v>
      </c>
      <c r="AV589" s="5" t="n">
        <f aca="false">INDEX($AH$580:$AH$707,$B589+(const_one-$F589)*8+const_one)</f>
        <v>1210192626.2113</v>
      </c>
      <c r="AW589" s="5" t="n">
        <f aca="false">INDEX($AI$580:$AI$707,$B589+(const_one-$G589)*16+const_one)</f>
        <v>1265311894.09968</v>
      </c>
      <c r="AX589" s="5" t="n">
        <f aca="false">INDEX($AJ$580:$AJ$707,$B589+(const_one-$H589)*32+const_one)</f>
        <v>1893979125.75089</v>
      </c>
      <c r="AY589" s="5" t="n">
        <f aca="false">INDEX($AK$580:$AK$707,$B589+(const_one-$I589)*64+const_one)</f>
        <v>1891476345.27418</v>
      </c>
      <c r="AZ589" s="5" t="n">
        <f aca="false">--($C589=--(AS589&gt;AL589))</f>
        <v>1</v>
      </c>
      <c r="BA589" s="5" t="n">
        <f aca="false">--($D589=--(AT589&gt;AM589))</f>
        <v>0</v>
      </c>
      <c r="BB589" s="5" t="n">
        <f aca="false">--($E589=--(AU589&gt;AN589))</f>
        <v>0</v>
      </c>
      <c r="BC589" s="5" t="n">
        <f aca="false">--($F589=--(AV589&gt;AO589))</f>
        <v>1</v>
      </c>
      <c r="BD589" s="5" t="n">
        <f aca="false">--($G589=--(AW589&gt;AP589))</f>
        <v>0</v>
      </c>
      <c r="BE589" s="5" t="n">
        <f aca="false">--($H589=--(AX589&gt;AQ589))</f>
        <v>0</v>
      </c>
      <c r="BF589" s="5" t="n">
        <f aca="false">--($I589=--(AY589&gt;AR589))</f>
        <v>0</v>
      </c>
      <c r="BG589" s="5" t="n">
        <f aca="false">SUM(AZ589:BF589)</f>
        <v>2</v>
      </c>
      <c r="BH589" s="5" t="n">
        <f aca="false">SUM(AE589:AK589)+AB589+AC589+AD589</f>
        <v>8000000000</v>
      </c>
    </row>
    <row r="590" customFormat="false" ht="15" hidden="true" customHeight="false" outlineLevel="0" collapsed="false">
      <c r="A590" s="5" t="n">
        <f aca="false">exit_value_5_usd</f>
        <v>8000000000</v>
      </c>
      <c r="B590" s="2" t="n">
        <f aca="false">ROW()-ROW($B$580)</f>
        <v>10</v>
      </c>
      <c r="C590" s="2" t="n">
        <f aca="false">MOD(QUOTIENT($B590,1),2)</f>
        <v>0</v>
      </c>
      <c r="D590" s="2" t="n">
        <f aca="false">MOD(QUOTIENT($B590,2),2)</f>
        <v>1</v>
      </c>
      <c r="E590" s="2" t="n">
        <f aca="false">MOD(QUOTIENT($B590,4),2)</f>
        <v>0</v>
      </c>
      <c r="F590" s="2" t="n">
        <f aca="false">MOD(QUOTIENT($B590,8),2)</f>
        <v>1</v>
      </c>
      <c r="G590" s="2" t="n">
        <f aca="false">MOD(QUOTIENT($B590,16),2)</f>
        <v>0</v>
      </c>
      <c r="H590" s="2" t="n">
        <f aca="false">MOD(QUOTIENT($B590,32),2)</f>
        <v>0</v>
      </c>
      <c r="I590" s="2" t="n">
        <f aca="false">MOD(QUOTIENT($B590,64),2)</f>
        <v>0</v>
      </c>
      <c r="J590" s="5" t="n">
        <f aca="false">IF($C590=const_zero,MIN(class_series_f_invested_usd,MAX(const_zero,$A590)),const_zero)</f>
        <v>30000000</v>
      </c>
      <c r="K590" s="5" t="n">
        <f aca="false">IF($D590=const_zero,MIN(class_series_e_invested_usd,MAX(const_zero,$A590-SUM($J590:$J590))),const_zero)</f>
        <v>0</v>
      </c>
      <c r="L590" s="5" t="n">
        <f aca="false">IF($E590=const_zero,MIN(class_series_d_invested_usd,MAX(const_zero,$A590-SUM($J590:$K590))),const_zero)</f>
        <v>100000000</v>
      </c>
      <c r="M590" s="5" t="n">
        <f aca="false">IF($F590=const_zero,MIN(class_series_c_invested_usd,MAX(const_zero,$A590-SUM($J590:$L590))),const_zero)</f>
        <v>0</v>
      </c>
      <c r="N590" s="5" t="n">
        <f aca="false">IF($G590=const_zero,MIN(class_series_b_invested_usd,MAX(const_zero,$A590-SUM($J590:$M590))),const_zero)</f>
        <v>30000000</v>
      </c>
      <c r="O590" s="5" t="n">
        <f aca="false">IF($H590=const_zero,MIN(class_series_a_invested_usd,MAX(const_zero,$A590-SUM($J590:$N590))),const_zero)</f>
        <v>15000000</v>
      </c>
      <c r="P590" s="5" t="n">
        <f aca="false">IF($I590=const_zero,MIN(class_seed_invested_usd,MAX(const_zero,$A590-SUM($J590:$O590))),const_zero)</f>
        <v>5000000</v>
      </c>
      <c r="Q590" s="5" t="n">
        <f aca="false">MAX(const_zero,$A590-SUM($J590:$P590))</f>
        <v>7820000000</v>
      </c>
      <c r="R590" s="9" t="n">
        <f aca="false">common_rsa_total+'Pro-Forma'!$B$10+'Pro-Forma'!$B$11+IF($C590=const_one,'Pro-Forma'!$B$5,const_zero)+IF($D590=const_one,'Pro-Forma'!$F$27,const_zero)+IF($E590=const_one,'Pro-Forma'!$F$26,const_zero)+IF($F590=const_one,'Pro-Forma'!$F$25,const_zero)+IF($G590=const_one,'Pro-Forma'!$F$24,const_zero)+IF($H590=const_one,'Pro-Forma'!$F$23,const_zero)+IF($I590=const_one,'Pro-Forma'!$F$22,const_zero)</f>
        <v>17813833.1063222</v>
      </c>
      <c r="S590" s="23" t="b">
        <f aca="false">IF($R590&gt;const_zero,--($Q590&gt;option_strike_usd*$R590),const_zero)</f>
        <v>1</v>
      </c>
      <c r="T590" s="7" t="n">
        <f aca="false">IF($R590&gt;const_zero,IF($S590=const_one,($Q590+option_strike_usd*pre_f_options_issued)/($R590+pre_f_options_issued),$Q590/$R590),const_zero)</f>
        <v>385.082419406381</v>
      </c>
      <c r="U590" s="5" t="n">
        <f aca="false">IF($C590=const_one,'Pro-Forma'!$B$5*$T590,const_zero)</f>
        <v>0</v>
      </c>
      <c r="V590" s="5" t="n">
        <f aca="false">IF($D590=const_one,'Pro-Forma'!$F$27*$T590,const_zero)</f>
        <v>2361833811.38994</v>
      </c>
      <c r="W590" s="5" t="n">
        <f aca="false">IF($E590=const_one,'Pro-Forma'!$F$26*$T590,const_zero)</f>
        <v>0</v>
      </c>
      <c r="X590" s="5" t="n">
        <f aca="false">IF($F590=const_one,'Pro-Forma'!$F$25*$T590,const_zero)</f>
        <v>924197806.575314</v>
      </c>
      <c r="Y590" s="5" t="n">
        <f aca="false">IF($G590=const_one,'Pro-Forma'!$F$24*$T590,const_zero)</f>
        <v>0</v>
      </c>
      <c r="Z590" s="5" t="n">
        <f aca="false">IF($H590=const_one,'Pro-Forma'!$F$23*$T590,const_zero)</f>
        <v>0</v>
      </c>
      <c r="AA590" s="5" t="n">
        <f aca="false">IF($I590=const_one,'Pro-Forma'!$F$22*$T590,const_zero)</f>
        <v>0</v>
      </c>
      <c r="AB590" s="5" t="n">
        <f aca="false">('Pro-Forma'!$B$10+'Pro-Forma'!$B$11)*$T590</f>
        <v>108020558.861368</v>
      </c>
      <c r="AC590" s="5" t="n">
        <f aca="false">common_rsa_total*$T590</f>
        <v>3465741774.65743</v>
      </c>
      <c r="AD590" s="5" t="n">
        <f aca="false">IF($S590=const_one,pre_f_options_issued*($T590-option_strike_usd),const_zero)</f>
        <v>960206048.515952</v>
      </c>
      <c r="AE590" s="5" t="n">
        <f aca="false">J590+U590</f>
        <v>30000000</v>
      </c>
      <c r="AF590" s="5" t="n">
        <f aca="false">K590+V590</f>
        <v>2361833811.38994</v>
      </c>
      <c r="AG590" s="5" t="n">
        <f aca="false">L590+W590</f>
        <v>100000000</v>
      </c>
      <c r="AH590" s="5" t="n">
        <f aca="false">M590+X590</f>
        <v>924197806.575314</v>
      </c>
      <c r="AI590" s="5" t="n">
        <f aca="false">N590+Y590</f>
        <v>30000000</v>
      </c>
      <c r="AJ590" s="5" t="n">
        <f aca="false">O590+Z590</f>
        <v>15000000</v>
      </c>
      <c r="AK590" s="5" t="n">
        <f aca="false">P590+AA590</f>
        <v>5000000</v>
      </c>
      <c r="AL590" s="5" t="n">
        <f aca="false">INDEX($AE$580:$AE$707,$B590-$C590*1+const_one)</f>
        <v>30000000</v>
      </c>
      <c r="AM590" s="5" t="n">
        <f aca="false">INDEX($AF$580:$AF$707,$B590-$D590*2+const_one)</f>
        <v>300000000</v>
      </c>
      <c r="AN590" s="5" t="n">
        <f aca="false">INDEX($AG$580:$AG$707,$B590-$E590*4+const_one)</f>
        <v>100000000</v>
      </c>
      <c r="AO590" s="5" t="n">
        <f aca="false">INDEX($AH$580:$AH$707,$B590-$F590*8+const_one)</f>
        <v>60000000</v>
      </c>
      <c r="AP590" s="5" t="n">
        <f aca="false">INDEX($AI$580:$AI$707,$B590-$G590*16+const_one)</f>
        <v>30000000</v>
      </c>
      <c r="AQ590" s="5" t="n">
        <f aca="false">INDEX($AJ$580:$AJ$707,$B590-$H590*32+const_one)</f>
        <v>15000000</v>
      </c>
      <c r="AR590" s="5" t="n">
        <f aca="false">INDEX($AK$580:$AK$707,$B590-$I590*64+const_one)</f>
        <v>5000000</v>
      </c>
      <c r="AS590" s="5" t="n">
        <f aca="false">INDEX($AE$580:$AE$707,$B590+(const_one-$C590)*1+const_one)</f>
        <v>296552390.202979</v>
      </c>
      <c r="AT590" s="5" t="n">
        <f aca="false">INDEX($AF$580:$AF$707,$B590+(const_one-$D590)*2+const_one)</f>
        <v>2361833811.38994</v>
      </c>
      <c r="AU590" s="5" t="n">
        <f aca="false">INDEX($AG$580:$AG$707,$B590+(const_one-$E590)*4+const_one)</f>
        <v>622966893.23516</v>
      </c>
      <c r="AV590" s="5" t="n">
        <f aca="false">INDEX($AH$580:$AH$707,$B590+(const_one-$F590)*8+const_one)</f>
        <v>924197806.575314</v>
      </c>
      <c r="AW590" s="5" t="n">
        <f aca="false">INDEX($AI$580:$AI$707,$B590+(const_one-$G590)*16+const_one)</f>
        <v>1010451601.52629</v>
      </c>
      <c r="AX590" s="5" t="n">
        <f aca="false">INDEX($AJ$580:$AJ$707,$B590+(const_one-$H590)*32+const_one)</f>
        <v>1548066617.78191</v>
      </c>
      <c r="AY590" s="5" t="n">
        <f aca="false">INDEX($AK$580:$AK$707,$B590+(const_one-$I590)*64+const_one)</f>
        <v>1546091413.16592</v>
      </c>
      <c r="AZ590" s="5" t="n">
        <f aca="false">--($C590=--(AS590&gt;AL590))</f>
        <v>0</v>
      </c>
      <c r="BA590" s="5" t="n">
        <f aca="false">--($D590=--(AT590&gt;AM590))</f>
        <v>1</v>
      </c>
      <c r="BB590" s="5" t="n">
        <f aca="false">--($E590=--(AU590&gt;AN590))</f>
        <v>0</v>
      </c>
      <c r="BC590" s="5" t="n">
        <f aca="false">--($F590=--(AV590&gt;AO590))</f>
        <v>1</v>
      </c>
      <c r="BD590" s="5" t="n">
        <f aca="false">--($G590=--(AW590&gt;AP590))</f>
        <v>0</v>
      </c>
      <c r="BE590" s="5" t="n">
        <f aca="false">--($H590=--(AX590&gt;AQ590))</f>
        <v>0</v>
      </c>
      <c r="BF590" s="5" t="n">
        <f aca="false">--($I590=--(AY590&gt;AR590))</f>
        <v>0</v>
      </c>
      <c r="BG590" s="5" t="n">
        <f aca="false">SUM(AZ590:BF590)</f>
        <v>2</v>
      </c>
      <c r="BH590" s="5" t="n">
        <f aca="false">SUM(AE590:AK590)+AB590+AC590+AD590</f>
        <v>8000000000</v>
      </c>
    </row>
    <row r="591" customFormat="false" ht="15" hidden="true" customHeight="false" outlineLevel="0" collapsed="false">
      <c r="A591" s="5" t="n">
        <f aca="false">exit_value_5_usd</f>
        <v>8000000000</v>
      </c>
      <c r="B591" s="2" t="n">
        <f aca="false">ROW()-ROW($B$580)</f>
        <v>11</v>
      </c>
      <c r="C591" s="2" t="n">
        <f aca="false">MOD(QUOTIENT($B591,1),2)</f>
        <v>1</v>
      </c>
      <c r="D591" s="2" t="n">
        <f aca="false">MOD(QUOTIENT($B591,2),2)</f>
        <v>1</v>
      </c>
      <c r="E591" s="2" t="n">
        <f aca="false">MOD(QUOTIENT($B591,4),2)</f>
        <v>0</v>
      </c>
      <c r="F591" s="2" t="n">
        <f aca="false">MOD(QUOTIENT($B591,8),2)</f>
        <v>1</v>
      </c>
      <c r="G591" s="2" t="n">
        <f aca="false">MOD(QUOTIENT($B591,16),2)</f>
        <v>0</v>
      </c>
      <c r="H591" s="2" t="n">
        <f aca="false">MOD(QUOTIENT($B591,32),2)</f>
        <v>0</v>
      </c>
      <c r="I591" s="2" t="n">
        <f aca="false">MOD(QUOTIENT($B591,64),2)</f>
        <v>0</v>
      </c>
      <c r="J591" s="5" t="n">
        <f aca="false">IF($C591=const_zero,MIN(class_series_f_invested_usd,MAX(const_zero,$A591)),const_zero)</f>
        <v>0</v>
      </c>
      <c r="K591" s="5" t="n">
        <f aca="false">IF($D591=const_zero,MIN(class_series_e_invested_usd,MAX(const_zero,$A591-SUM($J591:$J591))),const_zero)</f>
        <v>0</v>
      </c>
      <c r="L591" s="5" t="n">
        <f aca="false">IF($E591=const_zero,MIN(class_series_d_invested_usd,MAX(const_zero,$A591-SUM($J591:$K591))),const_zero)</f>
        <v>100000000</v>
      </c>
      <c r="M591" s="5" t="n">
        <f aca="false">IF($F591=const_zero,MIN(class_series_c_invested_usd,MAX(const_zero,$A591-SUM($J591:$L591))),const_zero)</f>
        <v>0</v>
      </c>
      <c r="N591" s="5" t="n">
        <f aca="false">IF($G591=const_zero,MIN(class_series_b_invested_usd,MAX(const_zero,$A591-SUM($J591:$M591))),const_zero)</f>
        <v>30000000</v>
      </c>
      <c r="O591" s="5" t="n">
        <f aca="false">IF($H591=const_zero,MIN(class_series_a_invested_usd,MAX(const_zero,$A591-SUM($J591:$N591))),const_zero)</f>
        <v>15000000</v>
      </c>
      <c r="P591" s="5" t="n">
        <f aca="false">IF($I591=const_zero,MIN(class_seed_invested_usd,MAX(const_zero,$A591-SUM($J591:$O591))),const_zero)</f>
        <v>5000000</v>
      </c>
      <c r="Q591" s="5" t="n">
        <f aca="false">MAX(const_zero,$A591-SUM($J591:$P591))</f>
        <v>7850000000</v>
      </c>
      <c r="R591" s="9" t="n">
        <f aca="false">common_rsa_total+'Pro-Forma'!$B$10+'Pro-Forma'!$B$11+IF($C591=const_one,'Pro-Forma'!$B$5,const_zero)+IF($D591=const_one,'Pro-Forma'!$F$27,const_zero)+IF($E591=const_one,'Pro-Forma'!$F$26,const_zero)+IF($F591=const_one,'Pro-Forma'!$F$25,const_zero)+IF($G591=const_one,'Pro-Forma'!$F$24,const_zero)+IF($H591=const_one,'Pro-Forma'!$F$23,const_zero)+IF($I591=const_one,'Pro-Forma'!$F$22,const_zero)</f>
        <v>18611101.1755256</v>
      </c>
      <c r="S591" s="23" t="b">
        <f aca="false">IF($R591&gt;const_zero,--($Q591&gt;option_strike_usd*$R591),const_zero)</f>
        <v>1</v>
      </c>
      <c r="T591" s="7" t="n">
        <f aca="false">IF($R591&gt;const_zero,IF($S591=const_one,($Q591+option_strike_usd*pre_f_options_issued)/($R591+pre_f_options_issued),$Q591/$R591),const_zero)</f>
        <v>371.96070137277</v>
      </c>
      <c r="U591" s="5" t="n">
        <f aca="false">IF($C591=const_one,'Pro-Forma'!$B$5*$T591,const_zero)</f>
        <v>296552390.202979</v>
      </c>
      <c r="V591" s="5" t="n">
        <f aca="false">IF($D591=const_one,'Pro-Forma'!$F$27*$T591,const_zero)</f>
        <v>2281354112.10094</v>
      </c>
      <c r="W591" s="5" t="n">
        <f aca="false">IF($E591=const_one,'Pro-Forma'!$F$26*$T591,const_zero)</f>
        <v>0</v>
      </c>
      <c r="X591" s="5" t="n">
        <f aca="false">IF($F591=const_one,'Pro-Forma'!$F$25*$T591,const_zero)</f>
        <v>892705683.294649</v>
      </c>
      <c r="Y591" s="5" t="n">
        <f aca="false">IF($G591=const_one,'Pro-Forma'!$F$24*$T591,const_zero)</f>
        <v>0</v>
      </c>
      <c r="Z591" s="5" t="n">
        <f aca="false">IF($H591=const_one,'Pro-Forma'!$F$23*$T591,const_zero)</f>
        <v>0</v>
      </c>
      <c r="AA591" s="5" t="n">
        <f aca="false">IF($I591=const_one,'Pro-Forma'!$F$22*$T591,const_zero)</f>
        <v>0</v>
      </c>
      <c r="AB591" s="5" t="n">
        <f aca="false">('Pro-Forma'!$B$10+'Pro-Forma'!$B$11)*$T591</f>
        <v>104339748.614573</v>
      </c>
      <c r="AC591" s="5" t="n">
        <f aca="false">common_rsa_total*$T591</f>
        <v>3347646312.35493</v>
      </c>
      <c r="AD591" s="5" t="n">
        <f aca="false">IF($S591=const_one,pre_f_options_issued*($T591-option_strike_usd),const_zero)</f>
        <v>927401753.431926</v>
      </c>
      <c r="AE591" s="5" t="n">
        <f aca="false">J591+U591</f>
        <v>296552390.202979</v>
      </c>
      <c r="AF591" s="5" t="n">
        <f aca="false">K591+V591</f>
        <v>2281354112.10094</v>
      </c>
      <c r="AG591" s="5" t="n">
        <f aca="false">L591+W591</f>
        <v>100000000</v>
      </c>
      <c r="AH591" s="5" t="n">
        <f aca="false">M591+X591</f>
        <v>892705683.294649</v>
      </c>
      <c r="AI591" s="5" t="n">
        <f aca="false">N591+Y591</f>
        <v>30000000</v>
      </c>
      <c r="AJ591" s="5" t="n">
        <f aca="false">O591+Z591</f>
        <v>15000000</v>
      </c>
      <c r="AK591" s="5" t="n">
        <f aca="false">P591+AA591</f>
        <v>5000000</v>
      </c>
      <c r="AL591" s="5" t="n">
        <f aca="false">INDEX($AE$580:$AE$707,$B591-$C591*1+const_one)</f>
        <v>30000000</v>
      </c>
      <c r="AM591" s="5" t="n">
        <f aca="false">INDEX($AF$580:$AF$707,$B591-$D591*2+const_one)</f>
        <v>300000000</v>
      </c>
      <c r="AN591" s="5" t="n">
        <f aca="false">INDEX($AG$580:$AG$707,$B591-$E591*4+const_one)</f>
        <v>100000000</v>
      </c>
      <c r="AO591" s="5" t="n">
        <f aca="false">INDEX($AH$580:$AH$707,$B591-$F591*8+const_one)</f>
        <v>60000000</v>
      </c>
      <c r="AP591" s="5" t="n">
        <f aca="false">INDEX($AI$580:$AI$707,$B591-$G591*16+const_one)</f>
        <v>30000000</v>
      </c>
      <c r="AQ591" s="5" t="n">
        <f aca="false">INDEX($AJ$580:$AJ$707,$B591-$H591*32+const_one)</f>
        <v>15000000</v>
      </c>
      <c r="AR591" s="5" t="n">
        <f aca="false">INDEX($AK$580:$AK$707,$B591-$I591*64+const_one)</f>
        <v>5000000</v>
      </c>
      <c r="AS591" s="5" t="n">
        <f aca="false">INDEX($AE$580:$AE$707,$B591+(const_one-$C591)*1+const_one)</f>
        <v>296552390.202979</v>
      </c>
      <c r="AT591" s="5" t="n">
        <f aca="false">INDEX($AF$580:$AF$707,$B591+(const_one-$D591)*2+const_one)</f>
        <v>2281354112.10094</v>
      </c>
      <c r="AU591" s="5" t="n">
        <f aca="false">INDEX($AG$580:$AG$707,$B591+(const_one-$E591)*4+const_one)</f>
        <v>603502376.355763</v>
      </c>
      <c r="AV591" s="5" t="n">
        <f aca="false">INDEX($AH$580:$AH$707,$B591+(const_one-$F591)*8+const_one)</f>
        <v>892705683.294649</v>
      </c>
      <c r="AW591" s="5" t="n">
        <f aca="false">INDEX($AI$580:$AI$707,$B591+(const_one-$G591)*16+const_one)</f>
        <v>980772293.552642</v>
      </c>
      <c r="AX591" s="5" t="n">
        <f aca="false">INDEX($AJ$580:$AJ$707,$B591+(const_one-$H591)*32+const_one)</f>
        <v>1506543126.44891</v>
      </c>
      <c r="AY591" s="5" t="n">
        <f aca="false">INDEX($AK$580:$AK$707,$B591+(const_one-$I591)*64+const_one)</f>
        <v>1504628232.10325</v>
      </c>
      <c r="AZ591" s="5" t="n">
        <f aca="false">--($C591=--(AS591&gt;AL591))</f>
        <v>1</v>
      </c>
      <c r="BA591" s="5" t="n">
        <f aca="false">--($D591=--(AT591&gt;AM591))</f>
        <v>1</v>
      </c>
      <c r="BB591" s="5" t="n">
        <f aca="false">--($E591=--(AU591&gt;AN591))</f>
        <v>0</v>
      </c>
      <c r="BC591" s="5" t="n">
        <f aca="false">--($F591=--(AV591&gt;AO591))</f>
        <v>1</v>
      </c>
      <c r="BD591" s="5" t="n">
        <f aca="false">--($G591=--(AW591&gt;AP591))</f>
        <v>0</v>
      </c>
      <c r="BE591" s="5" t="n">
        <f aca="false">--($H591=--(AX591&gt;AQ591))</f>
        <v>0</v>
      </c>
      <c r="BF591" s="5" t="n">
        <f aca="false">--($I591=--(AY591&gt;AR591))</f>
        <v>0</v>
      </c>
      <c r="BG591" s="5" t="n">
        <f aca="false">SUM(AZ591:BF591)</f>
        <v>3</v>
      </c>
      <c r="BH591" s="5" t="n">
        <f aca="false">SUM(AE591:AK591)+AB591+AC591+AD591</f>
        <v>8000000000</v>
      </c>
    </row>
    <row r="592" customFormat="false" ht="15" hidden="true" customHeight="false" outlineLevel="0" collapsed="false">
      <c r="A592" s="5" t="n">
        <f aca="false">exit_value_5_usd</f>
        <v>8000000000</v>
      </c>
      <c r="B592" s="2" t="n">
        <f aca="false">ROW()-ROW($B$580)</f>
        <v>12</v>
      </c>
      <c r="C592" s="2" t="n">
        <f aca="false">MOD(QUOTIENT($B592,1),2)</f>
        <v>0</v>
      </c>
      <c r="D592" s="2" t="n">
        <f aca="false">MOD(QUOTIENT($B592,2),2)</f>
        <v>0</v>
      </c>
      <c r="E592" s="2" t="n">
        <f aca="false">MOD(QUOTIENT($B592,4),2)</f>
        <v>1</v>
      </c>
      <c r="F592" s="2" t="n">
        <f aca="false">MOD(QUOTIENT($B592,8),2)</f>
        <v>1</v>
      </c>
      <c r="G592" s="2" t="n">
        <f aca="false">MOD(QUOTIENT($B592,16),2)</f>
        <v>0</v>
      </c>
      <c r="H592" s="2" t="n">
        <f aca="false">MOD(QUOTIENT($B592,32),2)</f>
        <v>0</v>
      </c>
      <c r="I592" s="2" t="n">
        <f aca="false">MOD(QUOTIENT($B592,64),2)</f>
        <v>0</v>
      </c>
      <c r="J592" s="5" t="n">
        <f aca="false">IF($C592=const_zero,MIN(class_series_f_invested_usd,MAX(const_zero,$A592)),const_zero)</f>
        <v>30000000</v>
      </c>
      <c r="K592" s="5" t="n">
        <f aca="false">IF($D592=const_zero,MIN(class_series_e_invested_usd,MAX(const_zero,$A592-SUM($J592:$J592))),const_zero)</f>
        <v>300000000</v>
      </c>
      <c r="L592" s="5" t="n">
        <f aca="false">IF($E592=const_zero,MIN(class_series_d_invested_usd,MAX(const_zero,$A592-SUM($J592:$K592))),const_zero)</f>
        <v>0</v>
      </c>
      <c r="M592" s="5" t="n">
        <f aca="false">IF($F592=const_zero,MIN(class_series_c_invested_usd,MAX(const_zero,$A592-SUM($J592:$L592))),const_zero)</f>
        <v>0</v>
      </c>
      <c r="N592" s="5" t="n">
        <f aca="false">IF($G592=const_zero,MIN(class_series_b_invested_usd,MAX(const_zero,$A592-SUM($J592:$M592))),const_zero)</f>
        <v>30000000</v>
      </c>
      <c r="O592" s="5" t="n">
        <f aca="false">IF($H592=const_zero,MIN(class_series_a_invested_usd,MAX(const_zero,$A592-SUM($J592:$N592))),const_zero)</f>
        <v>15000000</v>
      </c>
      <c r="P592" s="5" t="n">
        <f aca="false">IF($I592=const_zero,MIN(class_seed_invested_usd,MAX(const_zero,$A592-SUM($J592:$O592))),const_zero)</f>
        <v>5000000</v>
      </c>
      <c r="Q592" s="5" t="n">
        <f aca="false">MAX(const_zero,$A592-SUM($J592:$P592))</f>
        <v>7620000000</v>
      </c>
      <c r="R592" s="9" t="n">
        <f aca="false">common_rsa_total+'Pro-Forma'!$B$10+'Pro-Forma'!$B$11+IF($C592=const_one,'Pro-Forma'!$B$5,const_zero)+IF($D592=const_one,'Pro-Forma'!$F$27,const_zero)+IF($E592=const_one,'Pro-Forma'!$F$26,const_zero)+IF($F592=const_one,'Pro-Forma'!$F$25,const_zero)+IF($G592=const_one,'Pro-Forma'!$F$24,const_zero)+IF($H592=const_one,'Pro-Forma'!$F$23,const_zero)+IF($I592=const_one,'Pro-Forma'!$F$22,const_zero)</f>
        <v>13414164.1892672</v>
      </c>
      <c r="S592" s="23" t="b">
        <f aca="false">IF($R592&gt;const_zero,--($Q592&gt;option_strike_usd*$R592),const_zero)</f>
        <v>1</v>
      </c>
      <c r="T592" s="7" t="n">
        <f aca="false">IF($R592&gt;const_zero,IF($S592=const_one,($Q592+option_strike_usd*pre_f_options_issued)/($R592+pre_f_options_issued),$Q592/$R592),const_zero)</f>
        <v>478.97582991765</v>
      </c>
      <c r="U592" s="5" t="n">
        <f aca="false">IF($C592=const_one,'Pro-Forma'!$B$5*$T592,const_zero)</f>
        <v>0</v>
      </c>
      <c r="V592" s="5" t="n">
        <f aca="false">IF($D592=const_one,'Pro-Forma'!$F$27*$T592,const_zero)</f>
        <v>0</v>
      </c>
      <c r="W592" s="5" t="n">
        <f aca="false">IF($E592=const_one,'Pro-Forma'!$F$26*$T592,const_zero)</f>
        <v>830377099.077409</v>
      </c>
      <c r="X592" s="5" t="n">
        <f aca="false">IF($F592=const_one,'Pro-Forma'!$F$25*$T592,const_zero)</f>
        <v>1149541991.80236</v>
      </c>
      <c r="Y592" s="5" t="n">
        <f aca="false">IF($G592=const_one,'Pro-Forma'!$F$24*$T592,const_zero)</f>
        <v>0</v>
      </c>
      <c r="Z592" s="5" t="n">
        <f aca="false">IF($H592=const_one,'Pro-Forma'!$F$23*$T592,const_zero)</f>
        <v>0</v>
      </c>
      <c r="AA592" s="5" t="n">
        <f aca="false">IF($I592=const_one,'Pro-Forma'!$F$22*$T592,const_zero)</f>
        <v>0</v>
      </c>
      <c r="AB592" s="5" t="n">
        <f aca="false">('Pro-Forma'!$B$10+'Pro-Forma'!$B$11)*$T592</f>
        <v>134358865.067251</v>
      </c>
      <c r="AC592" s="5" t="n">
        <f aca="false">common_rsa_total*$T592</f>
        <v>4310782469.25885</v>
      </c>
      <c r="AD592" s="5" t="n">
        <f aca="false">IF($S592=const_one,pre_f_options_issued*($T592-option_strike_usd),const_zero)</f>
        <v>1194939574.79413</v>
      </c>
      <c r="AE592" s="5" t="n">
        <f aca="false">J592+U592</f>
        <v>30000000</v>
      </c>
      <c r="AF592" s="5" t="n">
        <f aca="false">K592+V592</f>
        <v>300000000</v>
      </c>
      <c r="AG592" s="5" t="n">
        <f aca="false">L592+W592</f>
        <v>830377099.077409</v>
      </c>
      <c r="AH592" s="5" t="n">
        <f aca="false">M592+X592</f>
        <v>1149541991.80236</v>
      </c>
      <c r="AI592" s="5" t="n">
        <f aca="false">N592+Y592</f>
        <v>30000000</v>
      </c>
      <c r="AJ592" s="5" t="n">
        <f aca="false">O592+Z592</f>
        <v>15000000</v>
      </c>
      <c r="AK592" s="5" t="n">
        <f aca="false">P592+AA592</f>
        <v>5000000</v>
      </c>
      <c r="AL592" s="5" t="n">
        <f aca="false">INDEX($AE$580:$AE$707,$B592-$C592*1+const_one)</f>
        <v>30000000</v>
      </c>
      <c r="AM592" s="5" t="n">
        <f aca="false">INDEX($AF$580:$AF$707,$B592-$D592*2+const_one)</f>
        <v>300000000</v>
      </c>
      <c r="AN592" s="5" t="n">
        <f aca="false">INDEX($AG$580:$AG$707,$B592-$E592*4+const_one)</f>
        <v>100000000</v>
      </c>
      <c r="AO592" s="5" t="n">
        <f aca="false">INDEX($AH$580:$AH$707,$B592-$F592*8+const_one)</f>
        <v>60000000</v>
      </c>
      <c r="AP592" s="5" t="n">
        <f aca="false">INDEX($AI$580:$AI$707,$B592-$G592*16+const_one)</f>
        <v>30000000</v>
      </c>
      <c r="AQ592" s="5" t="n">
        <f aca="false">INDEX($AJ$580:$AJ$707,$B592-$H592*32+const_one)</f>
        <v>15000000</v>
      </c>
      <c r="AR592" s="5" t="n">
        <f aca="false">INDEX($AK$580:$AK$707,$B592-$I592*64+const_one)</f>
        <v>5000000</v>
      </c>
      <c r="AS592" s="5" t="n">
        <f aca="false">INDEX($AE$580:$AE$707,$B592+(const_one-$C592)*1+const_one)</f>
        <v>365085039.104647</v>
      </c>
      <c r="AT592" s="5" t="n">
        <f aca="false">INDEX($AF$580:$AF$707,$B592+(const_one-$D592)*2+const_one)</f>
        <v>2203935327.44231</v>
      </c>
      <c r="AU592" s="5" t="n">
        <f aca="false">INDEX($AG$580:$AG$707,$B592+(const_one-$E592)*4+const_one)</f>
        <v>830377099.077409</v>
      </c>
      <c r="AV592" s="5" t="n">
        <f aca="false">INDEX($AH$580:$AH$707,$B592+(const_one-$F592)*8+const_one)</f>
        <v>1149541991.80236</v>
      </c>
      <c r="AW592" s="5" t="n">
        <f aca="false">INDEX($AI$580:$AI$707,$B592+(const_one-$G592)*16+const_one)</f>
        <v>1213772904.27812</v>
      </c>
      <c r="AX592" s="5" t="n">
        <f aca="false">INDEX($AJ$580:$AJ$707,$B592+(const_one-$H592)*32+const_one)</f>
        <v>1825915664.3514</v>
      </c>
      <c r="AY592" s="5" t="n">
        <f aca="false">INDEX($AK$580:$AK$707,$B592+(const_one-$I592)*64+const_one)</f>
        <v>1823524940.07729</v>
      </c>
      <c r="AZ592" s="5" t="n">
        <f aca="false">--($C592=--(AS592&gt;AL592))</f>
        <v>0</v>
      </c>
      <c r="BA592" s="5" t="n">
        <f aca="false">--($D592=--(AT592&gt;AM592))</f>
        <v>0</v>
      </c>
      <c r="BB592" s="5" t="n">
        <f aca="false">--($E592=--(AU592&gt;AN592))</f>
        <v>1</v>
      </c>
      <c r="BC592" s="5" t="n">
        <f aca="false">--($F592=--(AV592&gt;AO592))</f>
        <v>1</v>
      </c>
      <c r="BD592" s="5" t="n">
        <f aca="false">--($G592=--(AW592&gt;AP592))</f>
        <v>0</v>
      </c>
      <c r="BE592" s="5" t="n">
        <f aca="false">--($H592=--(AX592&gt;AQ592))</f>
        <v>0</v>
      </c>
      <c r="BF592" s="5" t="n">
        <f aca="false">--($I592=--(AY592&gt;AR592))</f>
        <v>0</v>
      </c>
      <c r="BG592" s="5" t="n">
        <f aca="false">SUM(AZ592:BF592)</f>
        <v>2</v>
      </c>
      <c r="BH592" s="5" t="n">
        <f aca="false">SUM(AE592:AK592)+AB592+AC592+AD592</f>
        <v>8000000000</v>
      </c>
    </row>
    <row r="593" customFormat="false" ht="15" hidden="true" customHeight="false" outlineLevel="0" collapsed="false">
      <c r="A593" s="5" t="n">
        <f aca="false">exit_value_5_usd</f>
        <v>8000000000</v>
      </c>
      <c r="B593" s="2" t="n">
        <f aca="false">ROW()-ROW($B$580)</f>
        <v>13</v>
      </c>
      <c r="C593" s="2" t="n">
        <f aca="false">MOD(QUOTIENT($B593,1),2)</f>
        <v>1</v>
      </c>
      <c r="D593" s="2" t="n">
        <f aca="false">MOD(QUOTIENT($B593,2),2)</f>
        <v>0</v>
      </c>
      <c r="E593" s="2" t="n">
        <f aca="false">MOD(QUOTIENT($B593,4),2)</f>
        <v>1</v>
      </c>
      <c r="F593" s="2" t="n">
        <f aca="false">MOD(QUOTIENT($B593,8),2)</f>
        <v>1</v>
      </c>
      <c r="G593" s="2" t="n">
        <f aca="false">MOD(QUOTIENT($B593,16),2)</f>
        <v>0</v>
      </c>
      <c r="H593" s="2" t="n">
        <f aca="false">MOD(QUOTIENT($B593,32),2)</f>
        <v>0</v>
      </c>
      <c r="I593" s="2" t="n">
        <f aca="false">MOD(QUOTIENT($B593,64),2)</f>
        <v>0</v>
      </c>
      <c r="J593" s="5" t="n">
        <f aca="false">IF($C593=const_zero,MIN(class_series_f_invested_usd,MAX(const_zero,$A593)),const_zero)</f>
        <v>0</v>
      </c>
      <c r="K593" s="5" t="n">
        <f aca="false">IF($D593=const_zero,MIN(class_series_e_invested_usd,MAX(const_zero,$A593-SUM($J593:$J593))),const_zero)</f>
        <v>300000000</v>
      </c>
      <c r="L593" s="5" t="n">
        <f aca="false">IF($E593=const_zero,MIN(class_series_d_invested_usd,MAX(const_zero,$A593-SUM($J593:$K593))),const_zero)</f>
        <v>0</v>
      </c>
      <c r="M593" s="5" t="n">
        <f aca="false">IF($F593=const_zero,MIN(class_series_c_invested_usd,MAX(const_zero,$A593-SUM($J593:$L593))),const_zero)</f>
        <v>0</v>
      </c>
      <c r="N593" s="5" t="n">
        <f aca="false">IF($G593=const_zero,MIN(class_series_b_invested_usd,MAX(const_zero,$A593-SUM($J593:$M593))),const_zero)</f>
        <v>30000000</v>
      </c>
      <c r="O593" s="5" t="n">
        <f aca="false">IF($H593=const_zero,MIN(class_series_a_invested_usd,MAX(const_zero,$A593-SUM($J593:$N593))),const_zero)</f>
        <v>15000000</v>
      </c>
      <c r="P593" s="5" t="n">
        <f aca="false">IF($I593=const_zero,MIN(class_seed_invested_usd,MAX(const_zero,$A593-SUM($J593:$O593))),const_zero)</f>
        <v>5000000</v>
      </c>
      <c r="Q593" s="5" t="n">
        <f aca="false">MAX(const_zero,$A593-SUM($J593:$P593))</f>
        <v>7650000000</v>
      </c>
      <c r="R593" s="9" t="n">
        <f aca="false">common_rsa_total+'Pro-Forma'!$B$10+'Pro-Forma'!$B$11+IF($C593=const_one,'Pro-Forma'!$B$5,const_zero)+IF($D593=const_one,'Pro-Forma'!$F$27,const_zero)+IF($E593=const_one,'Pro-Forma'!$F$26,const_zero)+IF($F593=const_one,'Pro-Forma'!$F$25,const_zero)+IF($G593=const_one,'Pro-Forma'!$F$24,const_zero)+IF($H593=const_one,'Pro-Forma'!$F$23,const_zero)+IF($I593=const_one,'Pro-Forma'!$F$22,const_zero)</f>
        <v>14211432.2584705</v>
      </c>
      <c r="S593" s="23" t="b">
        <f aca="false">IF($R593&gt;const_zero,--($Q593&gt;option_strike_usd*$R593),const_zero)</f>
        <v>1</v>
      </c>
      <c r="T593" s="7" t="n">
        <f aca="false">IF($R593&gt;const_zero,IF($S593=const_one,($Q593+option_strike_usd*pre_f_options_issued)/($R593+pre_f_options_issued),$Q593/$R593),const_zero)</f>
        <v>457.920056260958</v>
      </c>
      <c r="U593" s="5" t="n">
        <f aca="false">IF($C593=const_one,'Pro-Forma'!$B$5*$T593,const_zero)</f>
        <v>365085039.104647</v>
      </c>
      <c r="V593" s="5" t="n">
        <f aca="false">IF($D593=const_one,'Pro-Forma'!$F$27*$T593,const_zero)</f>
        <v>0</v>
      </c>
      <c r="W593" s="5" t="n">
        <f aca="false">IF($E593=const_one,'Pro-Forma'!$F$26*$T593,const_zero)</f>
        <v>793873728.435761</v>
      </c>
      <c r="X593" s="5" t="n">
        <f aca="false">IF($F593=const_one,'Pro-Forma'!$F$25*$T593,const_zero)</f>
        <v>1099008135.0263</v>
      </c>
      <c r="Y593" s="5" t="n">
        <f aca="false">IF($G593=const_one,'Pro-Forma'!$F$24*$T593,const_zero)</f>
        <v>0</v>
      </c>
      <c r="Z593" s="5" t="n">
        <f aca="false">IF($H593=const_one,'Pro-Forma'!$F$23*$T593,const_zero)</f>
        <v>0</v>
      </c>
      <c r="AA593" s="5" t="n">
        <f aca="false">IF($I593=const_one,'Pro-Forma'!$F$22*$T593,const_zero)</f>
        <v>0</v>
      </c>
      <c r="AB593" s="5" t="n">
        <f aca="false">('Pro-Forma'!$B$10+'Pro-Forma'!$B$11)*$T593</f>
        <v>128452450.432273</v>
      </c>
      <c r="AC593" s="5" t="n">
        <f aca="false">common_rsa_total*$T593</f>
        <v>4121280506.34862</v>
      </c>
      <c r="AD593" s="5" t="n">
        <f aca="false">IF($S593=const_one,pre_f_options_issued*($T593-option_strike_usd),const_zero)</f>
        <v>1142300140.6524</v>
      </c>
      <c r="AE593" s="5" t="n">
        <f aca="false">J593+U593</f>
        <v>365085039.104647</v>
      </c>
      <c r="AF593" s="5" t="n">
        <f aca="false">K593+V593</f>
        <v>300000000</v>
      </c>
      <c r="AG593" s="5" t="n">
        <f aca="false">L593+W593</f>
        <v>793873728.435761</v>
      </c>
      <c r="AH593" s="5" t="n">
        <f aca="false">M593+X593</f>
        <v>1099008135.0263</v>
      </c>
      <c r="AI593" s="5" t="n">
        <f aca="false">N593+Y593</f>
        <v>30000000</v>
      </c>
      <c r="AJ593" s="5" t="n">
        <f aca="false">O593+Z593</f>
        <v>15000000</v>
      </c>
      <c r="AK593" s="5" t="n">
        <f aca="false">P593+AA593</f>
        <v>5000000</v>
      </c>
      <c r="AL593" s="5" t="n">
        <f aca="false">INDEX($AE$580:$AE$707,$B593-$C593*1+const_one)</f>
        <v>30000000</v>
      </c>
      <c r="AM593" s="5" t="n">
        <f aca="false">INDEX($AF$580:$AF$707,$B593-$D593*2+const_one)</f>
        <v>300000000</v>
      </c>
      <c r="AN593" s="5" t="n">
        <f aca="false">INDEX($AG$580:$AG$707,$B593-$E593*4+const_one)</f>
        <v>100000000</v>
      </c>
      <c r="AO593" s="5" t="n">
        <f aca="false">INDEX($AH$580:$AH$707,$B593-$F593*8+const_one)</f>
        <v>60000000</v>
      </c>
      <c r="AP593" s="5" t="n">
        <f aca="false">INDEX($AI$580:$AI$707,$B593-$G593*16+const_one)</f>
        <v>30000000</v>
      </c>
      <c r="AQ593" s="5" t="n">
        <f aca="false">INDEX($AJ$580:$AJ$707,$B593-$H593*32+const_one)</f>
        <v>15000000</v>
      </c>
      <c r="AR593" s="5" t="n">
        <f aca="false">INDEX($AK$580:$AK$707,$B593-$I593*64+const_one)</f>
        <v>5000000</v>
      </c>
      <c r="AS593" s="5" t="n">
        <f aca="false">INDEX($AE$580:$AE$707,$B593+(const_one-$C593)*1+const_one)</f>
        <v>365085039.104647</v>
      </c>
      <c r="AT593" s="5" t="n">
        <f aca="false">INDEX($AF$580:$AF$707,$B593+(const_one-$D593)*2+const_one)</f>
        <v>2135073664.24971</v>
      </c>
      <c r="AU593" s="5" t="n">
        <f aca="false">INDEX($AG$580:$AG$707,$B593+(const_one-$E593)*4+const_one)</f>
        <v>793873728.435761</v>
      </c>
      <c r="AV593" s="5" t="n">
        <f aca="false">INDEX($AH$580:$AH$707,$B593+(const_one-$F593)*8+const_one)</f>
        <v>1099008135.0263</v>
      </c>
      <c r="AW593" s="5" t="n">
        <f aca="false">INDEX($AI$580:$AI$707,$B593+(const_one-$G593)*16+const_one)</f>
        <v>1169245324.12382</v>
      </c>
      <c r="AX593" s="5" t="n">
        <f aca="false">INDEX($AJ$580:$AJ$707,$B593+(const_one-$H593)*32+const_one)</f>
        <v>1765774802.12265</v>
      </c>
      <c r="AY593" s="5" t="n">
        <f aca="false">INDEX($AK$580:$AK$707,$B593+(const_one-$I593)*64+const_one)</f>
        <v>1763471867.91708</v>
      </c>
      <c r="AZ593" s="5" t="n">
        <f aca="false">--($C593=--(AS593&gt;AL593))</f>
        <v>1</v>
      </c>
      <c r="BA593" s="5" t="n">
        <f aca="false">--($D593=--(AT593&gt;AM593))</f>
        <v>0</v>
      </c>
      <c r="BB593" s="5" t="n">
        <f aca="false">--($E593=--(AU593&gt;AN593))</f>
        <v>1</v>
      </c>
      <c r="BC593" s="5" t="n">
        <f aca="false">--($F593=--(AV593&gt;AO593))</f>
        <v>1</v>
      </c>
      <c r="BD593" s="5" t="n">
        <f aca="false">--($G593=--(AW593&gt;AP593))</f>
        <v>0</v>
      </c>
      <c r="BE593" s="5" t="n">
        <f aca="false">--($H593=--(AX593&gt;AQ593))</f>
        <v>0</v>
      </c>
      <c r="BF593" s="5" t="n">
        <f aca="false">--($I593=--(AY593&gt;AR593))</f>
        <v>0</v>
      </c>
      <c r="BG593" s="5" t="n">
        <f aca="false">SUM(AZ593:BF593)</f>
        <v>3</v>
      </c>
      <c r="BH593" s="5" t="n">
        <f aca="false">SUM(AE593:AK593)+AB593+AC593+AD593</f>
        <v>8000000000</v>
      </c>
    </row>
    <row r="594" customFormat="false" ht="15" hidden="true" customHeight="false" outlineLevel="0" collapsed="false">
      <c r="A594" s="5" t="n">
        <f aca="false">exit_value_5_usd</f>
        <v>8000000000</v>
      </c>
      <c r="B594" s="2" t="n">
        <f aca="false">ROW()-ROW($B$580)</f>
        <v>14</v>
      </c>
      <c r="C594" s="2" t="n">
        <f aca="false">MOD(QUOTIENT($B594,1),2)</f>
        <v>0</v>
      </c>
      <c r="D594" s="2" t="n">
        <f aca="false">MOD(QUOTIENT($B594,2),2)</f>
        <v>1</v>
      </c>
      <c r="E594" s="2" t="n">
        <f aca="false">MOD(QUOTIENT($B594,4),2)</f>
        <v>1</v>
      </c>
      <c r="F594" s="2" t="n">
        <f aca="false">MOD(QUOTIENT($B594,8),2)</f>
        <v>1</v>
      </c>
      <c r="G594" s="2" t="n">
        <f aca="false">MOD(QUOTIENT($B594,16),2)</f>
        <v>0</v>
      </c>
      <c r="H594" s="2" t="n">
        <f aca="false">MOD(QUOTIENT($B594,32),2)</f>
        <v>0</v>
      </c>
      <c r="I594" s="2" t="n">
        <f aca="false">MOD(QUOTIENT($B594,64),2)</f>
        <v>0</v>
      </c>
      <c r="J594" s="5" t="n">
        <f aca="false">IF($C594=const_zero,MIN(class_series_f_invested_usd,MAX(const_zero,$A594)),const_zero)</f>
        <v>30000000</v>
      </c>
      <c r="K594" s="5" t="n">
        <f aca="false">IF($D594=const_zero,MIN(class_series_e_invested_usd,MAX(const_zero,$A594-SUM($J594:$J594))),const_zero)</f>
        <v>0</v>
      </c>
      <c r="L594" s="5" t="n">
        <f aca="false">IF($E594=const_zero,MIN(class_series_d_invested_usd,MAX(const_zero,$A594-SUM($J594:$K594))),const_zero)</f>
        <v>0</v>
      </c>
      <c r="M594" s="5" t="n">
        <f aca="false">IF($F594=const_zero,MIN(class_series_c_invested_usd,MAX(const_zero,$A594-SUM($J594:$L594))),const_zero)</f>
        <v>0</v>
      </c>
      <c r="N594" s="5" t="n">
        <f aca="false">IF($G594=const_zero,MIN(class_series_b_invested_usd,MAX(const_zero,$A594-SUM($J594:$M594))),const_zero)</f>
        <v>30000000</v>
      </c>
      <c r="O594" s="5" t="n">
        <f aca="false">IF($H594=const_zero,MIN(class_series_a_invested_usd,MAX(const_zero,$A594-SUM($J594:$N594))),const_zero)</f>
        <v>15000000</v>
      </c>
      <c r="P594" s="5" t="n">
        <f aca="false">IF($I594=const_zero,MIN(class_seed_invested_usd,MAX(const_zero,$A594-SUM($J594:$O594))),const_zero)</f>
        <v>5000000</v>
      </c>
      <c r="Q594" s="5" t="n">
        <f aca="false">MAX(const_zero,$A594-SUM($J594:$P594))</f>
        <v>7920000000</v>
      </c>
      <c r="R594" s="9" t="n">
        <f aca="false">common_rsa_total+'Pro-Forma'!$B$10+'Pro-Forma'!$B$11+IF($C594=const_one,'Pro-Forma'!$B$5,const_zero)+IF($D594=const_one,'Pro-Forma'!$F$27,const_zero)+IF($E594=const_one,'Pro-Forma'!$F$26,const_zero)+IF($F594=const_one,'Pro-Forma'!$F$25,const_zero)+IF($G594=const_one,'Pro-Forma'!$F$24,const_zero)+IF($H594=const_one,'Pro-Forma'!$F$23,const_zero)+IF($I594=const_one,'Pro-Forma'!$F$22,const_zero)</f>
        <v>19547484.4666011</v>
      </c>
      <c r="S594" s="23" t="b">
        <f aca="false">IF($R594&gt;const_zero,--($Q594&gt;option_strike_usd*$R594),const_zero)</f>
        <v>1</v>
      </c>
      <c r="T594" s="7" t="n">
        <f aca="false">IF($R594&gt;const_zero,IF($S594=const_one,($Q594+option_strike_usd*pre_f_options_issued)/($R594+pre_f_options_issued),$Q594/$R594),const_zero)</f>
        <v>359.338046569508</v>
      </c>
      <c r="U594" s="5" t="n">
        <f aca="false">IF($C594=const_one,'Pro-Forma'!$B$5*$T594,const_zero)</f>
        <v>0</v>
      </c>
      <c r="V594" s="5" t="n">
        <f aca="false">IF($D594=const_one,'Pro-Forma'!$F$27*$T594,const_zero)</f>
        <v>2203935327.44231</v>
      </c>
      <c r="W594" s="5" t="n">
        <f aca="false">IF($E594=const_one,'Pro-Forma'!$F$26*$T594,const_zero)</f>
        <v>622966893.23516</v>
      </c>
      <c r="X594" s="5" t="n">
        <f aca="false">IF($F594=const_one,'Pro-Forma'!$F$25*$T594,const_zero)</f>
        <v>862411311.76682</v>
      </c>
      <c r="Y594" s="5" t="n">
        <f aca="false">IF($G594=const_one,'Pro-Forma'!$F$24*$T594,const_zero)</f>
        <v>0</v>
      </c>
      <c r="Z594" s="5" t="n">
        <f aca="false">IF($H594=const_one,'Pro-Forma'!$F$23*$T594,const_zero)</f>
        <v>0</v>
      </c>
      <c r="AA594" s="5" t="n">
        <f aca="false">IF($I594=const_one,'Pro-Forma'!$F$22*$T594,const_zero)</f>
        <v>0</v>
      </c>
      <c r="AB594" s="5" t="n">
        <f aca="false">('Pro-Forma'!$B$10+'Pro-Forma'!$B$11)*$T594</f>
        <v>100798932.006366</v>
      </c>
      <c r="AC594" s="5" t="n">
        <f aca="false">common_rsa_total*$T594</f>
        <v>3234042419.12558</v>
      </c>
      <c r="AD594" s="5" t="n">
        <f aca="false">IF($S594=const_one,pre_f_options_issued*($T594-option_strike_usd),const_zero)</f>
        <v>895845116.423771</v>
      </c>
      <c r="AE594" s="5" t="n">
        <f aca="false">J594+U594</f>
        <v>30000000</v>
      </c>
      <c r="AF594" s="5" t="n">
        <f aca="false">K594+V594</f>
        <v>2203935327.44231</v>
      </c>
      <c r="AG594" s="5" t="n">
        <f aca="false">L594+W594</f>
        <v>622966893.23516</v>
      </c>
      <c r="AH594" s="5" t="n">
        <f aca="false">M594+X594</f>
        <v>862411311.76682</v>
      </c>
      <c r="AI594" s="5" t="n">
        <f aca="false">N594+Y594</f>
        <v>30000000</v>
      </c>
      <c r="AJ594" s="5" t="n">
        <f aca="false">O594+Z594</f>
        <v>15000000</v>
      </c>
      <c r="AK594" s="5" t="n">
        <f aca="false">P594+AA594</f>
        <v>5000000</v>
      </c>
      <c r="AL594" s="5" t="n">
        <f aca="false">INDEX($AE$580:$AE$707,$B594-$C594*1+const_one)</f>
        <v>30000000</v>
      </c>
      <c r="AM594" s="5" t="n">
        <f aca="false">INDEX($AF$580:$AF$707,$B594-$D594*2+const_one)</f>
        <v>300000000</v>
      </c>
      <c r="AN594" s="5" t="n">
        <f aca="false">INDEX($AG$580:$AG$707,$B594-$E594*4+const_one)</f>
        <v>100000000</v>
      </c>
      <c r="AO594" s="5" t="n">
        <f aca="false">INDEX($AH$580:$AH$707,$B594-$F594*8+const_one)</f>
        <v>60000000</v>
      </c>
      <c r="AP594" s="5" t="n">
        <f aca="false">INDEX($AI$580:$AI$707,$B594-$G594*16+const_one)</f>
        <v>30000000</v>
      </c>
      <c r="AQ594" s="5" t="n">
        <f aca="false">INDEX($AJ$580:$AJ$707,$B594-$H594*32+const_one)</f>
        <v>15000000</v>
      </c>
      <c r="AR594" s="5" t="n">
        <f aca="false">INDEX($AK$580:$AK$707,$B594-$I594*64+const_one)</f>
        <v>5000000</v>
      </c>
      <c r="AS594" s="5" t="n">
        <f aca="false">INDEX($AE$580:$AE$707,$B594+(const_one-$C594)*1+const_one)</f>
        <v>277537448.059562</v>
      </c>
      <c r="AT594" s="5" t="n">
        <f aca="false">INDEX($AF$580:$AF$707,$B594+(const_one-$D594)*2+const_one)</f>
        <v>2203935327.44231</v>
      </c>
      <c r="AU594" s="5" t="n">
        <f aca="false">INDEX($AG$580:$AG$707,$B594+(const_one-$E594)*4+const_one)</f>
        <v>622966893.23516</v>
      </c>
      <c r="AV594" s="5" t="n">
        <f aca="false">INDEX($AH$580:$AH$707,$B594+(const_one-$F594)*8+const_one)</f>
        <v>862411311.76682</v>
      </c>
      <c r="AW594" s="5" t="n">
        <f aca="false">INDEX($AI$580:$AI$707,$B594+(const_one-$G594)*16+const_one)</f>
        <v>952490859.18437</v>
      </c>
      <c r="AX594" s="5" t="n">
        <f aca="false">INDEX($AJ$580:$AJ$707,$B594+(const_one-$H594)*32+const_one)</f>
        <v>1467326843.24145</v>
      </c>
      <c r="AY594" s="5" t="n">
        <f aca="false">INDEX($AK$580:$AK$707,$B594+(const_one-$I594)*64+const_one)</f>
        <v>1465478242.49406</v>
      </c>
      <c r="AZ594" s="5" t="n">
        <f aca="false">--($C594=--(AS594&gt;AL594))</f>
        <v>0</v>
      </c>
      <c r="BA594" s="5" t="n">
        <f aca="false">--($D594=--(AT594&gt;AM594))</f>
        <v>1</v>
      </c>
      <c r="BB594" s="5" t="n">
        <f aca="false">--($E594=--(AU594&gt;AN594))</f>
        <v>1</v>
      </c>
      <c r="BC594" s="5" t="n">
        <f aca="false">--($F594=--(AV594&gt;AO594))</f>
        <v>1</v>
      </c>
      <c r="BD594" s="5" t="n">
        <f aca="false">--($G594=--(AW594&gt;AP594))</f>
        <v>0</v>
      </c>
      <c r="BE594" s="5" t="n">
        <f aca="false">--($H594=--(AX594&gt;AQ594))</f>
        <v>0</v>
      </c>
      <c r="BF594" s="5" t="n">
        <f aca="false">--($I594=--(AY594&gt;AR594))</f>
        <v>0</v>
      </c>
      <c r="BG594" s="5" t="n">
        <f aca="false">SUM(AZ594:BF594)</f>
        <v>3</v>
      </c>
      <c r="BH594" s="5" t="n">
        <f aca="false">SUM(AE594:AK594)+AB594+AC594+AD594</f>
        <v>8000000000</v>
      </c>
    </row>
    <row r="595" customFormat="false" ht="15" hidden="true" customHeight="false" outlineLevel="0" collapsed="false">
      <c r="A595" s="5" t="n">
        <f aca="false">exit_value_5_usd</f>
        <v>8000000000</v>
      </c>
      <c r="B595" s="2" t="n">
        <f aca="false">ROW()-ROW($B$580)</f>
        <v>15</v>
      </c>
      <c r="C595" s="2" t="n">
        <f aca="false">MOD(QUOTIENT($B595,1),2)</f>
        <v>1</v>
      </c>
      <c r="D595" s="2" t="n">
        <f aca="false">MOD(QUOTIENT($B595,2),2)</f>
        <v>1</v>
      </c>
      <c r="E595" s="2" t="n">
        <f aca="false">MOD(QUOTIENT($B595,4),2)</f>
        <v>1</v>
      </c>
      <c r="F595" s="2" t="n">
        <f aca="false">MOD(QUOTIENT($B595,8),2)</f>
        <v>1</v>
      </c>
      <c r="G595" s="2" t="n">
        <f aca="false">MOD(QUOTIENT($B595,16),2)</f>
        <v>0</v>
      </c>
      <c r="H595" s="2" t="n">
        <f aca="false">MOD(QUOTIENT($B595,32),2)</f>
        <v>0</v>
      </c>
      <c r="I595" s="2" t="n">
        <f aca="false">MOD(QUOTIENT($B595,64),2)</f>
        <v>0</v>
      </c>
      <c r="J595" s="5" t="n">
        <f aca="false">IF($C595=const_zero,MIN(class_series_f_invested_usd,MAX(const_zero,$A595)),const_zero)</f>
        <v>0</v>
      </c>
      <c r="K595" s="5" t="n">
        <f aca="false">IF($D595=const_zero,MIN(class_series_e_invested_usd,MAX(const_zero,$A595-SUM($J595:$J595))),const_zero)</f>
        <v>0</v>
      </c>
      <c r="L595" s="5" t="n">
        <f aca="false">IF($E595=const_zero,MIN(class_series_d_invested_usd,MAX(const_zero,$A595-SUM($J595:$K595))),const_zero)</f>
        <v>0</v>
      </c>
      <c r="M595" s="5" t="n">
        <f aca="false">IF($F595=const_zero,MIN(class_series_c_invested_usd,MAX(const_zero,$A595-SUM($J595:$L595))),const_zero)</f>
        <v>0</v>
      </c>
      <c r="N595" s="5" t="n">
        <f aca="false">IF($G595=const_zero,MIN(class_series_b_invested_usd,MAX(const_zero,$A595-SUM($J595:$M595))),const_zero)</f>
        <v>30000000</v>
      </c>
      <c r="O595" s="5" t="n">
        <f aca="false">IF($H595=const_zero,MIN(class_series_a_invested_usd,MAX(const_zero,$A595-SUM($J595:$N595))),const_zero)</f>
        <v>15000000</v>
      </c>
      <c r="P595" s="5" t="n">
        <f aca="false">IF($I595=const_zero,MIN(class_seed_invested_usd,MAX(const_zero,$A595-SUM($J595:$O595))),const_zero)</f>
        <v>5000000</v>
      </c>
      <c r="Q595" s="5" t="n">
        <f aca="false">MAX(const_zero,$A595-SUM($J595:$P595))</f>
        <v>7950000000</v>
      </c>
      <c r="R595" s="9" t="n">
        <f aca="false">common_rsa_total+'Pro-Forma'!$B$10+'Pro-Forma'!$B$11+IF($C595=const_one,'Pro-Forma'!$B$5,const_zero)+IF($D595=const_one,'Pro-Forma'!$F$27,const_zero)+IF($E595=const_one,'Pro-Forma'!$F$26,const_zero)+IF($F595=const_one,'Pro-Forma'!$F$25,const_zero)+IF($G595=const_one,'Pro-Forma'!$F$24,const_zero)+IF($H595=const_one,'Pro-Forma'!$F$23,const_zero)+IF($I595=const_one,'Pro-Forma'!$F$22,const_zero)</f>
        <v>20344752.5358044</v>
      </c>
      <c r="S595" s="23" t="b">
        <f aca="false">IF($R595&gt;const_zero,--($Q595&gt;option_strike_usd*$R595),const_zero)</f>
        <v>1</v>
      </c>
      <c r="T595" s="7" t="n">
        <f aca="false">IF($R595&gt;const_zero,IF($S595=const_one,($Q595+option_strike_usd*pre_f_options_issued)/($R595+pre_f_options_issued),$Q595/$R595),const_zero)</f>
        <v>348.110577583895</v>
      </c>
      <c r="U595" s="5" t="n">
        <f aca="false">IF($C595=const_one,'Pro-Forma'!$B$5*$T595,const_zero)</f>
        <v>277537448.059562</v>
      </c>
      <c r="V595" s="5" t="n">
        <f aca="false">IF($D595=const_one,'Pro-Forma'!$F$27*$T595,const_zero)</f>
        <v>2135073664.24971</v>
      </c>
      <c r="W595" s="5" t="n">
        <f aca="false">IF($E595=const_one,'Pro-Forma'!$F$26*$T595,const_zero)</f>
        <v>603502376.355763</v>
      </c>
      <c r="X595" s="5" t="n">
        <f aca="false">IF($F595=const_one,'Pro-Forma'!$F$25*$T595,const_zero)</f>
        <v>835465386.201347</v>
      </c>
      <c r="Y595" s="5" t="n">
        <f aca="false">IF($G595=const_one,'Pro-Forma'!$F$24*$T595,const_zero)</f>
        <v>0</v>
      </c>
      <c r="Z595" s="5" t="n">
        <f aca="false">IF($H595=const_one,'Pro-Forma'!$F$23*$T595,const_zero)</f>
        <v>0</v>
      </c>
      <c r="AA595" s="5" t="n">
        <f aca="false">IF($I595=const_one,'Pro-Forma'!$F$22*$T595,const_zero)</f>
        <v>0</v>
      </c>
      <c r="AB595" s="5" t="n">
        <f aca="false">('Pro-Forma'!$B$10+'Pro-Forma'!$B$11)*$T595</f>
        <v>97649482.9188323</v>
      </c>
      <c r="AC595" s="5" t="n">
        <f aca="false">common_rsa_total*$T595</f>
        <v>3132995198.25505</v>
      </c>
      <c r="AD595" s="5" t="n">
        <f aca="false">IF($S595=const_one,pre_f_options_issued*($T595-option_strike_usd),const_zero)</f>
        <v>867776443.959737</v>
      </c>
      <c r="AE595" s="5" t="n">
        <f aca="false">J595+U595</f>
        <v>277537448.059562</v>
      </c>
      <c r="AF595" s="5" t="n">
        <f aca="false">K595+V595</f>
        <v>2135073664.24971</v>
      </c>
      <c r="AG595" s="5" t="n">
        <f aca="false">L595+W595</f>
        <v>603502376.355763</v>
      </c>
      <c r="AH595" s="5" t="n">
        <f aca="false">M595+X595</f>
        <v>835465386.201347</v>
      </c>
      <c r="AI595" s="5" t="n">
        <f aca="false">N595+Y595</f>
        <v>30000000</v>
      </c>
      <c r="AJ595" s="5" t="n">
        <f aca="false">O595+Z595</f>
        <v>15000000</v>
      </c>
      <c r="AK595" s="5" t="n">
        <f aca="false">P595+AA595</f>
        <v>5000000</v>
      </c>
      <c r="AL595" s="5" t="n">
        <f aca="false">INDEX($AE$580:$AE$707,$B595-$C595*1+const_one)</f>
        <v>30000000</v>
      </c>
      <c r="AM595" s="5" t="n">
        <f aca="false">INDEX($AF$580:$AF$707,$B595-$D595*2+const_one)</f>
        <v>300000000</v>
      </c>
      <c r="AN595" s="5" t="n">
        <f aca="false">INDEX($AG$580:$AG$707,$B595-$E595*4+const_one)</f>
        <v>100000000</v>
      </c>
      <c r="AO595" s="5" t="n">
        <f aca="false">INDEX($AH$580:$AH$707,$B595-$F595*8+const_one)</f>
        <v>60000000</v>
      </c>
      <c r="AP595" s="5" t="n">
        <f aca="false">INDEX($AI$580:$AI$707,$B595-$G595*16+const_one)</f>
        <v>30000000</v>
      </c>
      <c r="AQ595" s="5" t="n">
        <f aca="false">INDEX($AJ$580:$AJ$707,$B595-$H595*32+const_one)</f>
        <v>15000000</v>
      </c>
      <c r="AR595" s="5" t="n">
        <f aca="false">INDEX($AK$580:$AK$707,$B595-$I595*64+const_one)</f>
        <v>5000000</v>
      </c>
      <c r="AS595" s="5" t="n">
        <f aca="false">INDEX($AE$580:$AE$707,$B595+(const_one-$C595)*1+const_one)</f>
        <v>277537448.059562</v>
      </c>
      <c r="AT595" s="5" t="n">
        <f aca="false">INDEX($AF$580:$AF$707,$B595+(const_one-$D595)*2+const_one)</f>
        <v>2135073664.24971</v>
      </c>
      <c r="AU595" s="5" t="n">
        <f aca="false">INDEX($AG$580:$AG$707,$B595+(const_one-$E595)*4+const_one)</f>
        <v>603502376.355763</v>
      </c>
      <c r="AV595" s="5" t="n">
        <f aca="false">INDEX($AH$580:$AH$707,$B595+(const_one-$F595)*8+const_one)</f>
        <v>835465386.201347</v>
      </c>
      <c r="AW595" s="5" t="n">
        <f aca="false">INDEX($AI$580:$AI$707,$B595+(const_one-$G595)*16+const_one)</f>
        <v>926590415.861944</v>
      </c>
      <c r="AX595" s="5" t="n">
        <f aca="false">INDEX($AJ$580:$AJ$707,$B595+(const_one-$H595)*32+const_one)</f>
        <v>1430700450.60644</v>
      </c>
      <c r="AY595" s="5" t="n">
        <f aca="false">INDEX($AK$580:$AK$707,$B595+(const_one-$I595)*64+const_one)</f>
        <v>1428904780.13187</v>
      </c>
      <c r="AZ595" s="5" t="n">
        <f aca="false">--($C595=--(AS595&gt;AL595))</f>
        <v>1</v>
      </c>
      <c r="BA595" s="5" t="n">
        <f aca="false">--($D595=--(AT595&gt;AM595))</f>
        <v>1</v>
      </c>
      <c r="BB595" s="5" t="n">
        <f aca="false">--($E595=--(AU595&gt;AN595))</f>
        <v>1</v>
      </c>
      <c r="BC595" s="5" t="n">
        <f aca="false">--($F595=--(AV595&gt;AO595))</f>
        <v>1</v>
      </c>
      <c r="BD595" s="5" t="n">
        <f aca="false">--($G595=--(AW595&gt;AP595))</f>
        <v>0</v>
      </c>
      <c r="BE595" s="5" t="n">
        <f aca="false">--($H595=--(AX595&gt;AQ595))</f>
        <v>0</v>
      </c>
      <c r="BF595" s="5" t="n">
        <f aca="false">--($I595=--(AY595&gt;AR595))</f>
        <v>0</v>
      </c>
      <c r="BG595" s="5" t="n">
        <f aca="false">SUM(AZ595:BF595)</f>
        <v>4</v>
      </c>
      <c r="BH595" s="5" t="n">
        <f aca="false">SUM(AE595:AK595)+AB595+AC595+AD595</f>
        <v>8000000000</v>
      </c>
    </row>
    <row r="596" customFormat="false" ht="15" hidden="true" customHeight="false" outlineLevel="0" collapsed="false">
      <c r="A596" s="5" t="n">
        <f aca="false">exit_value_5_usd</f>
        <v>8000000000</v>
      </c>
      <c r="B596" s="2" t="n">
        <f aca="false">ROW()-ROW($B$580)</f>
        <v>16</v>
      </c>
      <c r="C596" s="2" t="n">
        <f aca="false">MOD(QUOTIENT($B596,1),2)</f>
        <v>0</v>
      </c>
      <c r="D596" s="2" t="n">
        <f aca="false">MOD(QUOTIENT($B596,2),2)</f>
        <v>0</v>
      </c>
      <c r="E596" s="2" t="n">
        <f aca="false">MOD(QUOTIENT($B596,4),2)</f>
        <v>0</v>
      </c>
      <c r="F596" s="2" t="n">
        <f aca="false">MOD(QUOTIENT($B596,8),2)</f>
        <v>0</v>
      </c>
      <c r="G596" s="2" t="n">
        <f aca="false">MOD(QUOTIENT($B596,16),2)</f>
        <v>1</v>
      </c>
      <c r="H596" s="2" t="n">
        <f aca="false">MOD(QUOTIENT($B596,32),2)</f>
        <v>0</v>
      </c>
      <c r="I596" s="2" t="n">
        <f aca="false">MOD(QUOTIENT($B596,64),2)</f>
        <v>0</v>
      </c>
      <c r="J596" s="5" t="n">
        <f aca="false">IF($C596=const_zero,MIN(class_series_f_invested_usd,MAX(const_zero,$A596)),const_zero)</f>
        <v>30000000</v>
      </c>
      <c r="K596" s="5" t="n">
        <f aca="false">IF($D596=const_zero,MIN(class_series_e_invested_usd,MAX(const_zero,$A596-SUM($J596:$J596))),const_zero)</f>
        <v>300000000</v>
      </c>
      <c r="L596" s="5" t="n">
        <f aca="false">IF($E596=const_zero,MIN(class_series_d_invested_usd,MAX(const_zero,$A596-SUM($J596:$K596))),const_zero)</f>
        <v>100000000</v>
      </c>
      <c r="M596" s="5" t="n">
        <f aca="false">IF($F596=const_zero,MIN(class_series_c_invested_usd,MAX(const_zero,$A596-SUM($J596:$L596))),const_zero)</f>
        <v>60000000</v>
      </c>
      <c r="N596" s="5" t="n">
        <f aca="false">IF($G596=const_zero,MIN(class_series_b_invested_usd,MAX(const_zero,$A596-SUM($J596:$M596))),const_zero)</f>
        <v>0</v>
      </c>
      <c r="O596" s="5" t="n">
        <f aca="false">IF($H596=const_zero,MIN(class_series_a_invested_usd,MAX(const_zero,$A596-SUM($J596:$N596))),const_zero)</f>
        <v>15000000</v>
      </c>
      <c r="P596" s="5" t="n">
        <f aca="false">IF($I596=const_zero,MIN(class_seed_invested_usd,MAX(const_zero,$A596-SUM($J596:$O596))),const_zero)</f>
        <v>5000000</v>
      </c>
      <c r="Q596" s="5" t="n">
        <f aca="false">MAX(const_zero,$A596-SUM($J596:$P596))</f>
        <v>7490000000</v>
      </c>
      <c r="R596" s="9" t="n">
        <f aca="false">common_rsa_total+'Pro-Forma'!$B$10+'Pro-Forma'!$B$11+IF($C596=const_one,'Pro-Forma'!$B$5,const_zero)+IF($D596=const_one,'Pro-Forma'!$F$27,const_zero)+IF($E596=const_one,'Pro-Forma'!$F$26,const_zero)+IF($F596=const_one,'Pro-Forma'!$F$25,const_zero)+IF($G596=const_one,'Pro-Forma'!$F$24,const_zero)+IF($H596=const_one,'Pro-Forma'!$F$23,const_zero)+IF($I596=const_one,'Pro-Forma'!$F$22,const_zero)</f>
        <v>12280512.8289884</v>
      </c>
      <c r="S596" s="23" t="b">
        <f aca="false">IF($R596&gt;const_zero,--($Q596&gt;option_strike_usd*$R596),const_zero)</f>
        <v>1</v>
      </c>
      <c r="T596" s="7" t="n">
        <f aca="false">IF($R596&gt;const_zero,IF($S596=const_one,($Q596+option_strike_usd*pre_f_options_issued)/($R596+pre_f_options_issued),$Q596/$R596),const_zero)</f>
        <v>506.917458594893</v>
      </c>
      <c r="U596" s="5" t="n">
        <f aca="false">IF($C596=const_one,'Pro-Forma'!$B$5*$T596,const_zero)</f>
        <v>0</v>
      </c>
      <c r="V596" s="5" t="n">
        <f aca="false">IF($D596=const_one,'Pro-Forma'!$F$27*$T596,const_zero)</f>
        <v>0</v>
      </c>
      <c r="W596" s="5" t="n">
        <f aca="false">IF($E596=const_one,'Pro-Forma'!$F$26*$T596,const_zero)</f>
        <v>0</v>
      </c>
      <c r="X596" s="5" t="n">
        <f aca="false">IF($F596=const_one,'Pro-Forma'!$F$25*$T596,const_zero)</f>
        <v>0</v>
      </c>
      <c r="Y596" s="5" t="n">
        <f aca="false">IF($G596=const_one,'Pro-Forma'!$F$24*$T596,const_zero)</f>
        <v>1520752375.78468</v>
      </c>
      <c r="Z596" s="5" t="n">
        <f aca="false">IF($H596=const_one,'Pro-Forma'!$F$23*$T596,const_zero)</f>
        <v>0</v>
      </c>
      <c r="AA596" s="5" t="n">
        <f aca="false">IF($I596=const_one,'Pro-Forma'!$F$22*$T596,const_zero)</f>
        <v>0</v>
      </c>
      <c r="AB596" s="5" t="n">
        <f aca="false">('Pro-Forma'!$B$10+'Pro-Forma'!$B$11)*$T596</f>
        <v>142196850.374046</v>
      </c>
      <c r="AC596" s="5" t="n">
        <f aca="false">common_rsa_total*$T596</f>
        <v>4562257127.35404</v>
      </c>
      <c r="AD596" s="5" t="n">
        <f aca="false">IF($S596=const_one,pre_f_options_issued*($T596-option_strike_usd),const_zero)</f>
        <v>1264793646.48723</v>
      </c>
      <c r="AE596" s="5" t="n">
        <f aca="false">J596+U596</f>
        <v>30000000</v>
      </c>
      <c r="AF596" s="5" t="n">
        <f aca="false">K596+V596</f>
        <v>300000000</v>
      </c>
      <c r="AG596" s="5" t="n">
        <f aca="false">L596+W596</f>
        <v>100000000</v>
      </c>
      <c r="AH596" s="5" t="n">
        <f aca="false">M596+X596</f>
        <v>60000000</v>
      </c>
      <c r="AI596" s="5" t="n">
        <f aca="false">N596+Y596</f>
        <v>1520752375.78468</v>
      </c>
      <c r="AJ596" s="5" t="n">
        <f aca="false">O596+Z596</f>
        <v>15000000</v>
      </c>
      <c r="AK596" s="5" t="n">
        <f aca="false">P596+AA596</f>
        <v>5000000</v>
      </c>
      <c r="AL596" s="5" t="n">
        <f aca="false">INDEX($AE$580:$AE$707,$B596-$C596*1+const_one)</f>
        <v>30000000</v>
      </c>
      <c r="AM596" s="5" t="n">
        <f aca="false">INDEX($AF$580:$AF$707,$B596-$D596*2+const_one)</f>
        <v>300000000</v>
      </c>
      <c r="AN596" s="5" t="n">
        <f aca="false">INDEX($AG$580:$AG$707,$B596-$E596*4+const_one)</f>
        <v>100000000</v>
      </c>
      <c r="AO596" s="5" t="n">
        <f aca="false">INDEX($AH$580:$AH$707,$B596-$F596*8+const_one)</f>
        <v>60000000</v>
      </c>
      <c r="AP596" s="5" t="n">
        <f aca="false">INDEX($AI$580:$AI$707,$B596-$G596*16+const_one)</f>
        <v>30000000</v>
      </c>
      <c r="AQ596" s="5" t="n">
        <f aca="false">INDEX($AJ$580:$AJ$707,$B596-$H596*32+const_one)</f>
        <v>15000000</v>
      </c>
      <c r="AR596" s="5" t="n">
        <f aca="false">INDEX($AK$580:$AK$707,$B596-$I596*64+const_one)</f>
        <v>5000000</v>
      </c>
      <c r="AS596" s="5" t="n">
        <f aca="false">INDEX($AE$580:$AE$707,$B596+(const_one-$C596)*1+const_one)</f>
        <v>385000218.566313</v>
      </c>
      <c r="AT596" s="5" t="n">
        <f aca="false">INDEX($AF$580:$AF$707,$B596+(const_one-$D596)*2+const_one)</f>
        <v>2285276831.75764</v>
      </c>
      <c r="AU596" s="5" t="n">
        <f aca="false">INDEX($AG$580:$AG$707,$B596+(const_one-$E596)*4+const_one)</f>
        <v>797058077.05797</v>
      </c>
      <c r="AV596" s="5" t="n">
        <f aca="false">INDEX($AH$580:$AH$707,$B596+(const_one-$F596)*8+const_one)</f>
        <v>1055032534.85055</v>
      </c>
      <c r="AW596" s="5" t="n">
        <f aca="false">INDEX($AI$580:$AI$707,$B596+(const_one-$G596)*16+const_one)</f>
        <v>1520752375.78468</v>
      </c>
      <c r="AX596" s="5" t="n">
        <f aca="false">INDEX($AJ$580:$AJ$707,$B596+(const_one-$H596)*32+const_one)</f>
        <v>1897701051.76387</v>
      </c>
      <c r="AY596" s="5" t="n">
        <f aca="false">INDEX($AK$580:$AK$707,$B596+(const_one-$I596)*64+const_one)</f>
        <v>1895173311.43518</v>
      </c>
      <c r="AZ596" s="5" t="n">
        <f aca="false">--($C596=--(AS596&gt;AL596))</f>
        <v>0</v>
      </c>
      <c r="BA596" s="5" t="n">
        <f aca="false">--($D596=--(AT596&gt;AM596))</f>
        <v>0</v>
      </c>
      <c r="BB596" s="5" t="n">
        <f aca="false">--($E596=--(AU596&gt;AN596))</f>
        <v>0</v>
      </c>
      <c r="BC596" s="5" t="n">
        <f aca="false">--($F596=--(AV596&gt;AO596))</f>
        <v>0</v>
      </c>
      <c r="BD596" s="5" t="n">
        <f aca="false">--($G596=--(AW596&gt;AP596))</f>
        <v>1</v>
      </c>
      <c r="BE596" s="5" t="n">
        <f aca="false">--($H596=--(AX596&gt;AQ596))</f>
        <v>0</v>
      </c>
      <c r="BF596" s="5" t="n">
        <f aca="false">--($I596=--(AY596&gt;AR596))</f>
        <v>0</v>
      </c>
      <c r="BG596" s="5" t="n">
        <f aca="false">SUM(AZ596:BF596)</f>
        <v>1</v>
      </c>
      <c r="BH596" s="5" t="n">
        <f aca="false">SUM(AE596:AK596)+AB596+AC596+AD596</f>
        <v>8000000000</v>
      </c>
    </row>
    <row r="597" customFormat="false" ht="15" hidden="true" customHeight="false" outlineLevel="0" collapsed="false">
      <c r="A597" s="5" t="n">
        <f aca="false">exit_value_5_usd</f>
        <v>8000000000</v>
      </c>
      <c r="B597" s="2" t="n">
        <f aca="false">ROW()-ROW($B$580)</f>
        <v>17</v>
      </c>
      <c r="C597" s="2" t="n">
        <f aca="false">MOD(QUOTIENT($B597,1),2)</f>
        <v>1</v>
      </c>
      <c r="D597" s="2" t="n">
        <f aca="false">MOD(QUOTIENT($B597,2),2)</f>
        <v>0</v>
      </c>
      <c r="E597" s="2" t="n">
        <f aca="false">MOD(QUOTIENT($B597,4),2)</f>
        <v>0</v>
      </c>
      <c r="F597" s="2" t="n">
        <f aca="false">MOD(QUOTIENT($B597,8),2)</f>
        <v>0</v>
      </c>
      <c r="G597" s="2" t="n">
        <f aca="false">MOD(QUOTIENT($B597,16),2)</f>
        <v>1</v>
      </c>
      <c r="H597" s="2" t="n">
        <f aca="false">MOD(QUOTIENT($B597,32),2)</f>
        <v>0</v>
      </c>
      <c r="I597" s="2" t="n">
        <f aca="false">MOD(QUOTIENT($B597,64),2)</f>
        <v>0</v>
      </c>
      <c r="J597" s="5" t="n">
        <f aca="false">IF($C597=const_zero,MIN(class_series_f_invested_usd,MAX(const_zero,$A597)),const_zero)</f>
        <v>0</v>
      </c>
      <c r="K597" s="5" t="n">
        <f aca="false">IF($D597=const_zero,MIN(class_series_e_invested_usd,MAX(const_zero,$A597-SUM($J597:$J597))),const_zero)</f>
        <v>300000000</v>
      </c>
      <c r="L597" s="5" t="n">
        <f aca="false">IF($E597=const_zero,MIN(class_series_d_invested_usd,MAX(const_zero,$A597-SUM($J597:$K597))),const_zero)</f>
        <v>100000000</v>
      </c>
      <c r="M597" s="5" t="n">
        <f aca="false">IF($F597=const_zero,MIN(class_series_c_invested_usd,MAX(const_zero,$A597-SUM($J597:$L597))),const_zero)</f>
        <v>60000000</v>
      </c>
      <c r="N597" s="5" t="n">
        <f aca="false">IF($G597=const_zero,MIN(class_series_b_invested_usd,MAX(const_zero,$A597-SUM($J597:$M597))),const_zero)</f>
        <v>0</v>
      </c>
      <c r="O597" s="5" t="n">
        <f aca="false">IF($H597=const_zero,MIN(class_series_a_invested_usd,MAX(const_zero,$A597-SUM($J597:$N597))),const_zero)</f>
        <v>15000000</v>
      </c>
      <c r="P597" s="5" t="n">
        <f aca="false">IF($I597=const_zero,MIN(class_seed_invested_usd,MAX(const_zero,$A597-SUM($J597:$O597))),const_zero)</f>
        <v>5000000</v>
      </c>
      <c r="Q597" s="5" t="n">
        <f aca="false">MAX(const_zero,$A597-SUM($J597:$P597))</f>
        <v>7520000000</v>
      </c>
      <c r="R597" s="9" t="n">
        <f aca="false">common_rsa_total+'Pro-Forma'!$B$10+'Pro-Forma'!$B$11+IF($C597=const_one,'Pro-Forma'!$B$5,const_zero)+IF($D597=const_one,'Pro-Forma'!$F$27,const_zero)+IF($E597=const_one,'Pro-Forma'!$F$26,const_zero)+IF($F597=const_one,'Pro-Forma'!$F$25,const_zero)+IF($G597=const_one,'Pro-Forma'!$F$24,const_zero)+IF($H597=const_one,'Pro-Forma'!$F$23,const_zero)+IF($I597=const_one,'Pro-Forma'!$F$22,const_zero)</f>
        <v>13077780.8981917</v>
      </c>
      <c r="S597" s="23" t="b">
        <f aca="false">IF($R597&gt;const_zero,--($Q597&gt;option_strike_usd*$R597),const_zero)</f>
        <v>1</v>
      </c>
      <c r="T597" s="7" t="n">
        <f aca="false">IF($R597&gt;const_zero,IF($S597=const_one,($Q597+option_strike_usd*pre_f_options_issued)/($R597+pre_f_options_issued),$Q597/$R597),const_zero)</f>
        <v>482.899332656119</v>
      </c>
      <c r="U597" s="5" t="n">
        <f aca="false">IF($C597=const_one,'Pro-Forma'!$B$5*$T597,const_zero)</f>
        <v>385000218.566313</v>
      </c>
      <c r="V597" s="5" t="n">
        <f aca="false">IF($D597=const_one,'Pro-Forma'!$F$27*$T597,const_zero)</f>
        <v>0</v>
      </c>
      <c r="W597" s="5" t="n">
        <f aca="false">IF($E597=const_one,'Pro-Forma'!$F$26*$T597,const_zero)</f>
        <v>0</v>
      </c>
      <c r="X597" s="5" t="n">
        <f aca="false">IF($F597=const_one,'Pro-Forma'!$F$25*$T597,const_zero)</f>
        <v>0</v>
      </c>
      <c r="Y597" s="5" t="n">
        <f aca="false">IF($G597=const_one,'Pro-Forma'!$F$24*$T597,const_zero)</f>
        <v>1448697997.96836</v>
      </c>
      <c r="Z597" s="5" t="n">
        <f aca="false">IF($H597=const_one,'Pro-Forma'!$F$23*$T597,const_zero)</f>
        <v>0</v>
      </c>
      <c r="AA597" s="5" t="n">
        <f aca="false">IF($I597=const_one,'Pro-Forma'!$F$22*$T597,const_zero)</f>
        <v>0</v>
      </c>
      <c r="AB597" s="5" t="n">
        <f aca="false">('Pro-Forma'!$B$10+'Pro-Forma'!$B$11)*$T597</f>
        <v>135459457.919962</v>
      </c>
      <c r="AC597" s="5" t="n">
        <f aca="false">common_rsa_total*$T597</f>
        <v>4346093993.90507</v>
      </c>
      <c r="AD597" s="5" t="n">
        <f aca="false">IF($S597=const_one,pre_f_options_issued*($T597-option_strike_usd),const_zero)</f>
        <v>1204748331.6403</v>
      </c>
      <c r="AE597" s="5" t="n">
        <f aca="false">J597+U597</f>
        <v>385000218.566313</v>
      </c>
      <c r="AF597" s="5" t="n">
        <f aca="false">K597+V597</f>
        <v>300000000</v>
      </c>
      <c r="AG597" s="5" t="n">
        <f aca="false">L597+W597</f>
        <v>100000000</v>
      </c>
      <c r="AH597" s="5" t="n">
        <f aca="false">M597+X597</f>
        <v>60000000</v>
      </c>
      <c r="AI597" s="5" t="n">
        <f aca="false">N597+Y597</f>
        <v>1448697997.96836</v>
      </c>
      <c r="AJ597" s="5" t="n">
        <f aca="false">O597+Z597</f>
        <v>15000000</v>
      </c>
      <c r="AK597" s="5" t="n">
        <f aca="false">P597+AA597</f>
        <v>5000000</v>
      </c>
      <c r="AL597" s="5" t="n">
        <f aca="false">INDEX($AE$580:$AE$707,$B597-$C597*1+const_one)</f>
        <v>30000000</v>
      </c>
      <c r="AM597" s="5" t="n">
        <f aca="false">INDEX($AF$580:$AF$707,$B597-$D597*2+const_one)</f>
        <v>300000000</v>
      </c>
      <c r="AN597" s="5" t="n">
        <f aca="false">INDEX($AG$580:$AG$707,$B597-$E597*4+const_one)</f>
        <v>100000000</v>
      </c>
      <c r="AO597" s="5" t="n">
        <f aca="false">INDEX($AH$580:$AH$707,$B597-$F597*8+const_one)</f>
        <v>60000000</v>
      </c>
      <c r="AP597" s="5" t="n">
        <f aca="false">INDEX($AI$580:$AI$707,$B597-$G597*16+const_one)</f>
        <v>30000000</v>
      </c>
      <c r="AQ597" s="5" t="n">
        <f aca="false">INDEX($AJ$580:$AJ$707,$B597-$H597*32+const_one)</f>
        <v>15000000</v>
      </c>
      <c r="AR597" s="5" t="n">
        <f aca="false">INDEX($AK$580:$AK$707,$B597-$I597*64+const_one)</f>
        <v>5000000</v>
      </c>
      <c r="AS597" s="5" t="n">
        <f aca="false">INDEX($AE$580:$AE$707,$B597+(const_one-$C597)*1+const_one)</f>
        <v>385000218.566313</v>
      </c>
      <c r="AT597" s="5" t="n">
        <f aca="false">INDEX($AF$580:$AF$707,$B597+(const_one-$D597)*2+const_one)</f>
        <v>2209832540.57738</v>
      </c>
      <c r="AU597" s="5" t="n">
        <f aca="false">INDEX($AG$580:$AG$707,$B597+(const_one-$E597)*4+const_one)</f>
        <v>763354371.632611</v>
      </c>
      <c r="AV597" s="5" t="n">
        <f aca="false">INDEX($AH$580:$AH$707,$B597+(const_one-$F597)*8+const_one)</f>
        <v>1012249515.27975</v>
      </c>
      <c r="AW597" s="5" t="n">
        <f aca="false">INDEX($AI$580:$AI$707,$B597+(const_one-$G597)*16+const_one)</f>
        <v>1448697997.96836</v>
      </c>
      <c r="AX597" s="5" t="n">
        <f aca="false">INDEX($AJ$580:$AJ$707,$B597+(const_one-$H597)*32+const_one)</f>
        <v>1831465704.99795</v>
      </c>
      <c r="AY597" s="5" t="n">
        <f aca="false">INDEX($AK$580:$AK$707,$B597+(const_one-$I597)*64+const_one)</f>
        <v>1829035899.75086</v>
      </c>
      <c r="AZ597" s="5" t="n">
        <f aca="false">--($C597=--(AS597&gt;AL597))</f>
        <v>1</v>
      </c>
      <c r="BA597" s="5" t="n">
        <f aca="false">--($D597=--(AT597&gt;AM597))</f>
        <v>0</v>
      </c>
      <c r="BB597" s="5" t="n">
        <f aca="false">--($E597=--(AU597&gt;AN597))</f>
        <v>0</v>
      </c>
      <c r="BC597" s="5" t="n">
        <f aca="false">--($F597=--(AV597&gt;AO597))</f>
        <v>0</v>
      </c>
      <c r="BD597" s="5" t="n">
        <f aca="false">--($G597=--(AW597&gt;AP597))</f>
        <v>1</v>
      </c>
      <c r="BE597" s="5" t="n">
        <f aca="false">--($H597=--(AX597&gt;AQ597))</f>
        <v>0</v>
      </c>
      <c r="BF597" s="5" t="n">
        <f aca="false">--($I597=--(AY597&gt;AR597))</f>
        <v>0</v>
      </c>
      <c r="BG597" s="5" t="n">
        <f aca="false">SUM(AZ597:BF597)</f>
        <v>2</v>
      </c>
      <c r="BH597" s="5" t="n">
        <f aca="false">SUM(AE597:AK597)+AB597+AC597+AD597</f>
        <v>8000000000</v>
      </c>
    </row>
    <row r="598" customFormat="false" ht="15" hidden="true" customHeight="false" outlineLevel="0" collapsed="false">
      <c r="A598" s="5" t="n">
        <f aca="false">exit_value_5_usd</f>
        <v>8000000000</v>
      </c>
      <c r="B598" s="2" t="n">
        <f aca="false">ROW()-ROW($B$580)</f>
        <v>18</v>
      </c>
      <c r="C598" s="2" t="n">
        <f aca="false">MOD(QUOTIENT($B598,1),2)</f>
        <v>0</v>
      </c>
      <c r="D598" s="2" t="n">
        <f aca="false">MOD(QUOTIENT($B598,2),2)</f>
        <v>1</v>
      </c>
      <c r="E598" s="2" t="n">
        <f aca="false">MOD(QUOTIENT($B598,4),2)</f>
        <v>0</v>
      </c>
      <c r="F598" s="2" t="n">
        <f aca="false">MOD(QUOTIENT($B598,8),2)</f>
        <v>0</v>
      </c>
      <c r="G598" s="2" t="n">
        <f aca="false">MOD(QUOTIENT($B598,16),2)</f>
        <v>1</v>
      </c>
      <c r="H598" s="2" t="n">
        <f aca="false">MOD(QUOTIENT($B598,32),2)</f>
        <v>0</v>
      </c>
      <c r="I598" s="2" t="n">
        <f aca="false">MOD(QUOTIENT($B598,64),2)</f>
        <v>0</v>
      </c>
      <c r="J598" s="5" t="n">
        <f aca="false">IF($C598=const_zero,MIN(class_series_f_invested_usd,MAX(const_zero,$A598)),const_zero)</f>
        <v>30000000</v>
      </c>
      <c r="K598" s="5" t="n">
        <f aca="false">IF($D598=const_zero,MIN(class_series_e_invested_usd,MAX(const_zero,$A598-SUM($J598:$J598))),const_zero)</f>
        <v>0</v>
      </c>
      <c r="L598" s="5" t="n">
        <f aca="false">IF($E598=const_zero,MIN(class_series_d_invested_usd,MAX(const_zero,$A598-SUM($J598:$K598))),const_zero)</f>
        <v>100000000</v>
      </c>
      <c r="M598" s="5" t="n">
        <f aca="false">IF($F598=const_zero,MIN(class_series_c_invested_usd,MAX(const_zero,$A598-SUM($J598:$L598))),const_zero)</f>
        <v>60000000</v>
      </c>
      <c r="N598" s="5" t="n">
        <f aca="false">IF($G598=const_zero,MIN(class_series_b_invested_usd,MAX(const_zero,$A598-SUM($J598:$M598))),const_zero)</f>
        <v>0</v>
      </c>
      <c r="O598" s="5" t="n">
        <f aca="false">IF($H598=const_zero,MIN(class_series_a_invested_usd,MAX(const_zero,$A598-SUM($J598:$N598))),const_zero)</f>
        <v>15000000</v>
      </c>
      <c r="P598" s="5" t="n">
        <f aca="false">IF($I598=const_zero,MIN(class_seed_invested_usd,MAX(const_zero,$A598-SUM($J598:$O598))),const_zero)</f>
        <v>5000000</v>
      </c>
      <c r="Q598" s="5" t="n">
        <f aca="false">MAX(const_zero,$A598-SUM($J598:$P598))</f>
        <v>7790000000</v>
      </c>
      <c r="R598" s="9" t="n">
        <f aca="false">common_rsa_total+'Pro-Forma'!$B$10+'Pro-Forma'!$B$11+IF($C598=const_one,'Pro-Forma'!$B$5,const_zero)+IF($D598=const_one,'Pro-Forma'!$F$27,const_zero)+IF($E598=const_one,'Pro-Forma'!$F$26,const_zero)+IF($F598=const_one,'Pro-Forma'!$F$25,const_zero)+IF($G598=const_one,'Pro-Forma'!$F$24,const_zero)+IF($H598=const_one,'Pro-Forma'!$F$23,const_zero)+IF($I598=const_one,'Pro-Forma'!$F$22,const_zero)</f>
        <v>18413833.1063222</v>
      </c>
      <c r="S598" s="23" t="b">
        <f aca="false">IF($R598&gt;const_zero,--($Q598&gt;option_strike_usd*$R598),const_zero)</f>
        <v>1</v>
      </c>
      <c r="T598" s="7" t="n">
        <f aca="false">IF($R598&gt;const_zero,IF($S598=const_one,($Q598+option_strike_usd*pre_f_options_issued)/($R598+pre_f_options_issued),$Q598/$R598),const_zero)</f>
        <v>372.600276591302</v>
      </c>
      <c r="U598" s="5" t="n">
        <f aca="false">IF($C598=const_one,'Pro-Forma'!$B$5*$T598,const_zero)</f>
        <v>0</v>
      </c>
      <c r="V598" s="5" t="n">
        <f aca="false">IF($D598=const_one,'Pro-Forma'!$F$27*$T598,const_zero)</f>
        <v>2285276831.75764</v>
      </c>
      <c r="W598" s="5" t="n">
        <f aca="false">IF($E598=const_one,'Pro-Forma'!$F$26*$T598,const_zero)</f>
        <v>0</v>
      </c>
      <c r="X598" s="5" t="n">
        <f aca="false">IF($F598=const_one,'Pro-Forma'!$F$25*$T598,const_zero)</f>
        <v>0</v>
      </c>
      <c r="Y598" s="5" t="n">
        <f aca="false">IF($G598=const_one,'Pro-Forma'!$F$24*$T598,const_zero)</f>
        <v>1117800829.77391</v>
      </c>
      <c r="Z598" s="5" t="n">
        <f aca="false">IF($H598=const_one,'Pro-Forma'!$F$23*$T598,const_zero)</f>
        <v>0</v>
      </c>
      <c r="AA598" s="5" t="n">
        <f aca="false">IF($I598=const_one,'Pro-Forma'!$F$22*$T598,const_zero)</f>
        <v>0</v>
      </c>
      <c r="AB598" s="5" t="n">
        <f aca="false">('Pro-Forma'!$B$10+'Pro-Forma'!$B$11)*$T598</f>
        <v>104519157.668474</v>
      </c>
      <c r="AC598" s="5" t="n">
        <f aca="false">common_rsa_total*$T598</f>
        <v>3353402489.32172</v>
      </c>
      <c r="AD598" s="5" t="n">
        <f aca="false">IF($S598=const_one,pre_f_options_issued*($T598-option_strike_usd),const_zero)</f>
        <v>929000691.478256</v>
      </c>
      <c r="AE598" s="5" t="n">
        <f aca="false">J598+U598</f>
        <v>30000000</v>
      </c>
      <c r="AF598" s="5" t="n">
        <f aca="false">K598+V598</f>
        <v>2285276831.75764</v>
      </c>
      <c r="AG598" s="5" t="n">
        <f aca="false">L598+W598</f>
        <v>100000000</v>
      </c>
      <c r="AH598" s="5" t="n">
        <f aca="false">M598+X598</f>
        <v>60000000</v>
      </c>
      <c r="AI598" s="5" t="n">
        <f aca="false">N598+Y598</f>
        <v>1117800829.77391</v>
      </c>
      <c r="AJ598" s="5" t="n">
        <f aca="false">O598+Z598</f>
        <v>15000000</v>
      </c>
      <c r="AK598" s="5" t="n">
        <f aca="false">P598+AA598</f>
        <v>5000000</v>
      </c>
      <c r="AL598" s="5" t="n">
        <f aca="false">INDEX($AE$580:$AE$707,$B598-$C598*1+const_one)</f>
        <v>30000000</v>
      </c>
      <c r="AM598" s="5" t="n">
        <f aca="false">INDEX($AF$580:$AF$707,$B598-$D598*2+const_one)</f>
        <v>300000000</v>
      </c>
      <c r="AN598" s="5" t="n">
        <f aca="false">INDEX($AG$580:$AG$707,$B598-$E598*4+const_one)</f>
        <v>100000000</v>
      </c>
      <c r="AO598" s="5" t="n">
        <f aca="false">INDEX($AH$580:$AH$707,$B598-$F598*8+const_one)</f>
        <v>60000000</v>
      </c>
      <c r="AP598" s="5" t="n">
        <f aca="false">INDEX($AI$580:$AI$707,$B598-$G598*16+const_one)</f>
        <v>30000000</v>
      </c>
      <c r="AQ598" s="5" t="n">
        <f aca="false">INDEX($AJ$580:$AJ$707,$B598-$H598*32+const_one)</f>
        <v>15000000</v>
      </c>
      <c r="AR598" s="5" t="n">
        <f aca="false">INDEX($AK$580:$AK$707,$B598-$I598*64+const_one)</f>
        <v>5000000</v>
      </c>
      <c r="AS598" s="5" t="n">
        <f aca="false">INDEX($AE$580:$AE$707,$B598+(const_one-$C598)*1+const_one)</f>
        <v>287255327.16753</v>
      </c>
      <c r="AT598" s="5" t="n">
        <f aca="false">INDEX($AF$580:$AF$707,$B598+(const_one-$D598)*2+const_one)</f>
        <v>2285276831.75764</v>
      </c>
      <c r="AU598" s="5" t="n">
        <f aca="false">INDEX($AG$580:$AG$707,$B598+(const_one-$E598)*4+const_one)</f>
        <v>604166143.978553</v>
      </c>
      <c r="AV598" s="5" t="n">
        <f aca="false">INDEX($AH$580:$AH$707,$B598+(const_one-$F598)*8+const_one)</f>
        <v>808361281.221034</v>
      </c>
      <c r="AW598" s="5" t="n">
        <f aca="false">INDEX($AI$580:$AI$707,$B598+(const_one-$G598)*16+const_one)</f>
        <v>1117800829.77391</v>
      </c>
      <c r="AX598" s="5" t="n">
        <f aca="false">INDEX($AJ$580:$AJ$707,$B598+(const_one-$H598)*32+const_one)</f>
        <v>1506434800.27955</v>
      </c>
      <c r="AY598" s="5" t="n">
        <f aca="false">INDEX($AK$580:$AK$707,$B598+(const_one-$I598)*64+const_one)</f>
        <v>1504505328.87349</v>
      </c>
      <c r="AZ598" s="5" t="n">
        <f aca="false">--($C598=--(AS598&gt;AL598))</f>
        <v>0</v>
      </c>
      <c r="BA598" s="5" t="n">
        <f aca="false">--($D598=--(AT598&gt;AM598))</f>
        <v>1</v>
      </c>
      <c r="BB598" s="5" t="n">
        <f aca="false">--($E598=--(AU598&gt;AN598))</f>
        <v>0</v>
      </c>
      <c r="BC598" s="5" t="n">
        <f aca="false">--($F598=--(AV598&gt;AO598))</f>
        <v>0</v>
      </c>
      <c r="BD598" s="5" t="n">
        <f aca="false">--($G598=--(AW598&gt;AP598))</f>
        <v>1</v>
      </c>
      <c r="BE598" s="5" t="n">
        <f aca="false">--($H598=--(AX598&gt;AQ598))</f>
        <v>0</v>
      </c>
      <c r="BF598" s="5" t="n">
        <f aca="false">--($I598=--(AY598&gt;AR598))</f>
        <v>0</v>
      </c>
      <c r="BG598" s="5" t="n">
        <f aca="false">SUM(AZ598:BF598)</f>
        <v>2</v>
      </c>
      <c r="BH598" s="5" t="n">
        <f aca="false">SUM(AE598:AK598)+AB598+AC598+AD598</f>
        <v>8000000000</v>
      </c>
    </row>
    <row r="599" customFormat="false" ht="15" hidden="true" customHeight="false" outlineLevel="0" collapsed="false">
      <c r="A599" s="5" t="n">
        <f aca="false">exit_value_5_usd</f>
        <v>8000000000</v>
      </c>
      <c r="B599" s="2" t="n">
        <f aca="false">ROW()-ROW($B$580)</f>
        <v>19</v>
      </c>
      <c r="C599" s="2" t="n">
        <f aca="false">MOD(QUOTIENT($B599,1),2)</f>
        <v>1</v>
      </c>
      <c r="D599" s="2" t="n">
        <f aca="false">MOD(QUOTIENT($B599,2),2)</f>
        <v>1</v>
      </c>
      <c r="E599" s="2" t="n">
        <f aca="false">MOD(QUOTIENT($B599,4),2)</f>
        <v>0</v>
      </c>
      <c r="F599" s="2" t="n">
        <f aca="false">MOD(QUOTIENT($B599,8),2)</f>
        <v>0</v>
      </c>
      <c r="G599" s="2" t="n">
        <f aca="false">MOD(QUOTIENT($B599,16),2)</f>
        <v>1</v>
      </c>
      <c r="H599" s="2" t="n">
        <f aca="false">MOD(QUOTIENT($B599,32),2)</f>
        <v>0</v>
      </c>
      <c r="I599" s="2" t="n">
        <f aca="false">MOD(QUOTIENT($B599,64),2)</f>
        <v>0</v>
      </c>
      <c r="J599" s="5" t="n">
        <f aca="false">IF($C599=const_zero,MIN(class_series_f_invested_usd,MAX(const_zero,$A599)),const_zero)</f>
        <v>0</v>
      </c>
      <c r="K599" s="5" t="n">
        <f aca="false">IF($D599=const_zero,MIN(class_series_e_invested_usd,MAX(const_zero,$A599-SUM($J599:$J599))),const_zero)</f>
        <v>0</v>
      </c>
      <c r="L599" s="5" t="n">
        <f aca="false">IF($E599=const_zero,MIN(class_series_d_invested_usd,MAX(const_zero,$A599-SUM($J599:$K599))),const_zero)</f>
        <v>100000000</v>
      </c>
      <c r="M599" s="5" t="n">
        <f aca="false">IF($F599=const_zero,MIN(class_series_c_invested_usd,MAX(const_zero,$A599-SUM($J599:$L599))),const_zero)</f>
        <v>60000000</v>
      </c>
      <c r="N599" s="5" t="n">
        <f aca="false">IF($G599=const_zero,MIN(class_series_b_invested_usd,MAX(const_zero,$A599-SUM($J599:$M599))),const_zero)</f>
        <v>0</v>
      </c>
      <c r="O599" s="5" t="n">
        <f aca="false">IF($H599=const_zero,MIN(class_series_a_invested_usd,MAX(const_zero,$A599-SUM($J599:$N599))),const_zero)</f>
        <v>15000000</v>
      </c>
      <c r="P599" s="5" t="n">
        <f aca="false">IF($I599=const_zero,MIN(class_seed_invested_usd,MAX(const_zero,$A599-SUM($J599:$O599))),const_zero)</f>
        <v>5000000</v>
      </c>
      <c r="Q599" s="5" t="n">
        <f aca="false">MAX(const_zero,$A599-SUM($J599:$P599))</f>
        <v>7820000000</v>
      </c>
      <c r="R599" s="9" t="n">
        <f aca="false">common_rsa_total+'Pro-Forma'!$B$10+'Pro-Forma'!$B$11+IF($C599=const_one,'Pro-Forma'!$B$5,const_zero)+IF($D599=const_one,'Pro-Forma'!$F$27,const_zero)+IF($E599=const_one,'Pro-Forma'!$F$26,const_zero)+IF($F599=const_one,'Pro-Forma'!$F$25,const_zero)+IF($G599=const_one,'Pro-Forma'!$F$24,const_zero)+IF($H599=const_one,'Pro-Forma'!$F$23,const_zero)+IF($I599=const_one,'Pro-Forma'!$F$22,const_zero)</f>
        <v>19211101.1755256</v>
      </c>
      <c r="S599" s="23" t="b">
        <f aca="false">IF($R599&gt;const_zero,--($Q599&gt;option_strike_usd*$R599),const_zero)</f>
        <v>1</v>
      </c>
      <c r="T599" s="7" t="n">
        <f aca="false">IF($R599&gt;const_zero,IF($S599=const_one,($Q599+option_strike_usd*pre_f_options_issued)/($R599+pre_f_options_issued),$Q599/$R599),const_zero)</f>
        <v>360.299550757846</v>
      </c>
      <c r="U599" s="5" t="n">
        <f aca="false">IF($C599=const_one,'Pro-Forma'!$B$5*$T599,const_zero)</f>
        <v>287255327.16753</v>
      </c>
      <c r="V599" s="5" t="n">
        <f aca="false">IF($D599=const_one,'Pro-Forma'!$F$27*$T599,const_zero)</f>
        <v>2209832540.57738</v>
      </c>
      <c r="W599" s="5" t="n">
        <f aca="false">IF($E599=const_one,'Pro-Forma'!$F$26*$T599,const_zero)</f>
        <v>0</v>
      </c>
      <c r="X599" s="5" t="n">
        <f aca="false">IF($F599=const_one,'Pro-Forma'!$F$25*$T599,const_zero)</f>
        <v>0</v>
      </c>
      <c r="Y599" s="5" t="n">
        <f aca="false">IF($G599=const_one,'Pro-Forma'!$F$24*$T599,const_zero)</f>
        <v>1080898652.27354</v>
      </c>
      <c r="Z599" s="5" t="n">
        <f aca="false">IF($H599=const_one,'Pro-Forma'!$F$23*$T599,const_zero)</f>
        <v>0</v>
      </c>
      <c r="AA599" s="5" t="n">
        <f aca="false">IF($I599=const_one,'Pro-Forma'!$F$22*$T599,const_zero)</f>
        <v>0</v>
      </c>
      <c r="AB599" s="5" t="n">
        <f aca="false">('Pro-Forma'!$B$10+'Pro-Forma'!$B$11)*$T599</f>
        <v>101068646.266321</v>
      </c>
      <c r="AC599" s="5" t="n">
        <f aca="false">common_rsa_total*$T599</f>
        <v>3242695956.82061</v>
      </c>
      <c r="AD599" s="5" t="n">
        <f aca="false">IF($S599=const_one,pre_f_options_issued*($T599-option_strike_usd),const_zero)</f>
        <v>898248876.894615</v>
      </c>
      <c r="AE599" s="5" t="n">
        <f aca="false">J599+U599</f>
        <v>287255327.16753</v>
      </c>
      <c r="AF599" s="5" t="n">
        <f aca="false">K599+V599</f>
        <v>2209832540.57738</v>
      </c>
      <c r="AG599" s="5" t="n">
        <f aca="false">L599+W599</f>
        <v>100000000</v>
      </c>
      <c r="AH599" s="5" t="n">
        <f aca="false">M599+X599</f>
        <v>60000000</v>
      </c>
      <c r="AI599" s="5" t="n">
        <f aca="false">N599+Y599</f>
        <v>1080898652.27354</v>
      </c>
      <c r="AJ599" s="5" t="n">
        <f aca="false">O599+Z599</f>
        <v>15000000</v>
      </c>
      <c r="AK599" s="5" t="n">
        <f aca="false">P599+AA599</f>
        <v>5000000</v>
      </c>
      <c r="AL599" s="5" t="n">
        <f aca="false">INDEX($AE$580:$AE$707,$B599-$C599*1+const_one)</f>
        <v>30000000</v>
      </c>
      <c r="AM599" s="5" t="n">
        <f aca="false">INDEX($AF$580:$AF$707,$B599-$D599*2+const_one)</f>
        <v>300000000</v>
      </c>
      <c r="AN599" s="5" t="n">
        <f aca="false">INDEX($AG$580:$AG$707,$B599-$E599*4+const_one)</f>
        <v>100000000</v>
      </c>
      <c r="AO599" s="5" t="n">
        <f aca="false">INDEX($AH$580:$AH$707,$B599-$F599*8+const_one)</f>
        <v>60000000</v>
      </c>
      <c r="AP599" s="5" t="n">
        <f aca="false">INDEX($AI$580:$AI$707,$B599-$G599*16+const_one)</f>
        <v>30000000</v>
      </c>
      <c r="AQ599" s="5" t="n">
        <f aca="false">INDEX($AJ$580:$AJ$707,$B599-$H599*32+const_one)</f>
        <v>15000000</v>
      </c>
      <c r="AR599" s="5" t="n">
        <f aca="false">INDEX($AK$580:$AK$707,$B599-$I599*64+const_one)</f>
        <v>5000000</v>
      </c>
      <c r="AS599" s="5" t="n">
        <f aca="false">INDEX($AE$580:$AE$707,$B599+(const_one-$C599)*1+const_one)</f>
        <v>287255327.16753</v>
      </c>
      <c r="AT599" s="5" t="n">
        <f aca="false">INDEX($AF$580:$AF$707,$B599+(const_one-$D599)*2+const_one)</f>
        <v>2209832540.57738</v>
      </c>
      <c r="AU599" s="5" t="n">
        <f aca="false">INDEX($AG$580:$AG$707,$B599+(const_one-$E599)*4+const_one)</f>
        <v>585839107.528787</v>
      </c>
      <c r="AV599" s="5" t="n">
        <f aca="false">INDEX($AH$580:$AH$707,$B599+(const_one-$F599)*8+const_one)</f>
        <v>784617834.842114</v>
      </c>
      <c r="AW599" s="5" t="n">
        <f aca="false">INDEX($AI$580:$AI$707,$B599+(const_one-$G599)*16+const_one)</f>
        <v>1080898652.27354</v>
      </c>
      <c r="AX599" s="5" t="n">
        <f aca="false">INDEX($AJ$580:$AJ$707,$B599+(const_one-$H599)*32+const_one)</f>
        <v>1467086652.19336</v>
      </c>
      <c r="AY599" s="5" t="n">
        <f aca="false">INDEX($AK$580:$AK$707,$B599+(const_one-$I599)*64+const_one)</f>
        <v>1465214771.29742</v>
      </c>
      <c r="AZ599" s="5" t="n">
        <f aca="false">--($C599=--(AS599&gt;AL599))</f>
        <v>1</v>
      </c>
      <c r="BA599" s="5" t="n">
        <f aca="false">--($D599=--(AT599&gt;AM599))</f>
        <v>1</v>
      </c>
      <c r="BB599" s="5" t="n">
        <f aca="false">--($E599=--(AU599&gt;AN599))</f>
        <v>0</v>
      </c>
      <c r="BC599" s="5" t="n">
        <f aca="false">--($F599=--(AV599&gt;AO599))</f>
        <v>0</v>
      </c>
      <c r="BD599" s="5" t="n">
        <f aca="false">--($G599=--(AW599&gt;AP599))</f>
        <v>1</v>
      </c>
      <c r="BE599" s="5" t="n">
        <f aca="false">--($H599=--(AX599&gt;AQ599))</f>
        <v>0</v>
      </c>
      <c r="BF599" s="5" t="n">
        <f aca="false">--($I599=--(AY599&gt;AR599))</f>
        <v>0</v>
      </c>
      <c r="BG599" s="5" t="n">
        <f aca="false">SUM(AZ599:BF599)</f>
        <v>3</v>
      </c>
      <c r="BH599" s="5" t="n">
        <f aca="false">SUM(AE599:AK599)+AB599+AC599+AD599</f>
        <v>8000000000</v>
      </c>
    </row>
    <row r="600" customFormat="false" ht="15" hidden="true" customHeight="false" outlineLevel="0" collapsed="false">
      <c r="A600" s="5" t="n">
        <f aca="false">exit_value_5_usd</f>
        <v>8000000000</v>
      </c>
      <c r="B600" s="2" t="n">
        <f aca="false">ROW()-ROW($B$580)</f>
        <v>20</v>
      </c>
      <c r="C600" s="2" t="n">
        <f aca="false">MOD(QUOTIENT($B600,1),2)</f>
        <v>0</v>
      </c>
      <c r="D600" s="2" t="n">
        <f aca="false">MOD(QUOTIENT($B600,2),2)</f>
        <v>0</v>
      </c>
      <c r="E600" s="2" t="n">
        <f aca="false">MOD(QUOTIENT($B600,4),2)</f>
        <v>1</v>
      </c>
      <c r="F600" s="2" t="n">
        <f aca="false">MOD(QUOTIENT($B600,8),2)</f>
        <v>0</v>
      </c>
      <c r="G600" s="2" t="n">
        <f aca="false">MOD(QUOTIENT($B600,16),2)</f>
        <v>1</v>
      </c>
      <c r="H600" s="2" t="n">
        <f aca="false">MOD(QUOTIENT($B600,32),2)</f>
        <v>0</v>
      </c>
      <c r="I600" s="2" t="n">
        <f aca="false">MOD(QUOTIENT($B600,64),2)</f>
        <v>0</v>
      </c>
      <c r="J600" s="5" t="n">
        <f aca="false">IF($C600=const_zero,MIN(class_series_f_invested_usd,MAX(const_zero,$A600)),const_zero)</f>
        <v>30000000</v>
      </c>
      <c r="K600" s="5" t="n">
        <f aca="false">IF($D600=const_zero,MIN(class_series_e_invested_usd,MAX(const_zero,$A600-SUM($J600:$J600))),const_zero)</f>
        <v>300000000</v>
      </c>
      <c r="L600" s="5" t="n">
        <f aca="false">IF($E600=const_zero,MIN(class_series_d_invested_usd,MAX(const_zero,$A600-SUM($J600:$K600))),const_zero)</f>
        <v>0</v>
      </c>
      <c r="M600" s="5" t="n">
        <f aca="false">IF($F600=const_zero,MIN(class_series_c_invested_usd,MAX(const_zero,$A600-SUM($J600:$L600))),const_zero)</f>
        <v>60000000</v>
      </c>
      <c r="N600" s="5" t="n">
        <f aca="false">IF($G600=const_zero,MIN(class_series_b_invested_usd,MAX(const_zero,$A600-SUM($J600:$M600))),const_zero)</f>
        <v>0</v>
      </c>
      <c r="O600" s="5" t="n">
        <f aca="false">IF($H600=const_zero,MIN(class_series_a_invested_usd,MAX(const_zero,$A600-SUM($J600:$N600))),const_zero)</f>
        <v>15000000</v>
      </c>
      <c r="P600" s="5" t="n">
        <f aca="false">IF($I600=const_zero,MIN(class_seed_invested_usd,MAX(const_zero,$A600-SUM($J600:$O600))),const_zero)</f>
        <v>5000000</v>
      </c>
      <c r="Q600" s="5" t="n">
        <f aca="false">MAX(const_zero,$A600-SUM($J600:$P600))</f>
        <v>7590000000</v>
      </c>
      <c r="R600" s="9" t="n">
        <f aca="false">common_rsa_total+'Pro-Forma'!$B$10+'Pro-Forma'!$B$11+IF($C600=const_one,'Pro-Forma'!$B$5,const_zero)+IF($D600=const_one,'Pro-Forma'!$F$27,const_zero)+IF($E600=const_one,'Pro-Forma'!$F$26,const_zero)+IF($F600=const_one,'Pro-Forma'!$F$25,const_zero)+IF($G600=const_one,'Pro-Forma'!$F$24,const_zero)+IF($H600=const_one,'Pro-Forma'!$F$23,const_zero)+IF($I600=const_one,'Pro-Forma'!$F$22,const_zero)</f>
        <v>14014164.1892672</v>
      </c>
      <c r="S600" s="23" t="b">
        <f aca="false">IF($R600&gt;const_zero,--($Q600&gt;option_strike_usd*$R600),const_zero)</f>
        <v>1</v>
      </c>
      <c r="T600" s="7" t="n">
        <f aca="false">IF($R600&gt;const_zero,IF($S600=const_one,($Q600+option_strike_usd*pre_f_options_issued)/($R600+pre_f_options_issued),$Q600/$R600),const_zero)</f>
        <v>459.75684345772</v>
      </c>
      <c r="U600" s="5" t="n">
        <f aca="false">IF($C600=const_one,'Pro-Forma'!$B$5*$T600,const_zero)</f>
        <v>0</v>
      </c>
      <c r="V600" s="5" t="n">
        <f aca="false">IF($D600=const_one,'Pro-Forma'!$F$27*$T600,const_zero)</f>
        <v>0</v>
      </c>
      <c r="W600" s="5" t="n">
        <f aca="false">IF($E600=const_one,'Pro-Forma'!$F$26*$T600,const_zero)</f>
        <v>797058077.05797</v>
      </c>
      <c r="X600" s="5" t="n">
        <f aca="false">IF($F600=const_one,'Pro-Forma'!$F$25*$T600,const_zero)</f>
        <v>0</v>
      </c>
      <c r="Y600" s="5" t="n">
        <f aca="false">IF($G600=const_one,'Pro-Forma'!$F$24*$T600,const_zero)</f>
        <v>1379270530.37316</v>
      </c>
      <c r="Z600" s="5" t="n">
        <f aca="false">IF($H600=const_one,'Pro-Forma'!$F$23*$T600,const_zero)</f>
        <v>0</v>
      </c>
      <c r="AA600" s="5" t="n">
        <f aca="false">IF($I600=const_one,'Pro-Forma'!$F$22*$T600,const_zero)</f>
        <v>0</v>
      </c>
      <c r="AB600" s="5" t="n">
        <f aca="false">('Pro-Forma'!$B$10+'Pro-Forma'!$B$11)*$T600</f>
        <v>128967692.805086</v>
      </c>
      <c r="AC600" s="5" t="n">
        <f aca="false">common_rsa_total*$T600</f>
        <v>4137811591.11948</v>
      </c>
      <c r="AD600" s="5" t="n">
        <f aca="false">IF($S600=const_one,pre_f_options_issued*($T600-option_strike_usd),const_zero)</f>
        <v>1146892108.6443</v>
      </c>
      <c r="AE600" s="5" t="n">
        <f aca="false">J600+U600</f>
        <v>30000000</v>
      </c>
      <c r="AF600" s="5" t="n">
        <f aca="false">K600+V600</f>
        <v>300000000</v>
      </c>
      <c r="AG600" s="5" t="n">
        <f aca="false">L600+W600</f>
        <v>797058077.05797</v>
      </c>
      <c r="AH600" s="5" t="n">
        <f aca="false">M600+X600</f>
        <v>60000000</v>
      </c>
      <c r="AI600" s="5" t="n">
        <f aca="false">N600+Y600</f>
        <v>1379270530.37316</v>
      </c>
      <c r="AJ600" s="5" t="n">
        <f aca="false">O600+Z600</f>
        <v>15000000</v>
      </c>
      <c r="AK600" s="5" t="n">
        <f aca="false">P600+AA600</f>
        <v>5000000</v>
      </c>
      <c r="AL600" s="5" t="n">
        <f aca="false">INDEX($AE$580:$AE$707,$B600-$C600*1+const_one)</f>
        <v>30000000</v>
      </c>
      <c r="AM600" s="5" t="n">
        <f aca="false">INDEX($AF$580:$AF$707,$B600-$D600*2+const_one)</f>
        <v>300000000</v>
      </c>
      <c r="AN600" s="5" t="n">
        <f aca="false">INDEX($AG$580:$AG$707,$B600-$E600*4+const_one)</f>
        <v>100000000</v>
      </c>
      <c r="AO600" s="5" t="n">
        <f aca="false">INDEX($AH$580:$AH$707,$B600-$F600*8+const_one)</f>
        <v>60000000</v>
      </c>
      <c r="AP600" s="5" t="n">
        <f aca="false">INDEX($AI$580:$AI$707,$B600-$G600*16+const_one)</f>
        <v>30000000</v>
      </c>
      <c r="AQ600" s="5" t="n">
        <f aca="false">INDEX($AJ$580:$AJ$707,$B600-$H600*32+const_one)</f>
        <v>15000000</v>
      </c>
      <c r="AR600" s="5" t="n">
        <f aca="false">INDEX($AK$580:$AK$707,$B600-$I600*64+const_one)</f>
        <v>5000000</v>
      </c>
      <c r="AS600" s="5" t="n">
        <f aca="false">INDEX($AE$580:$AE$707,$B600+(const_one-$C600)*1+const_one)</f>
        <v>351049859.235575</v>
      </c>
      <c r="AT600" s="5" t="n">
        <f aca="false">INDEX($AF$580:$AF$707,$B600+(const_one-$D600)*2+const_one)</f>
        <v>2137421944.5981</v>
      </c>
      <c r="AU600" s="5" t="n">
        <f aca="false">INDEX($AG$580:$AG$707,$B600+(const_one-$E600)*4+const_one)</f>
        <v>797058077.05797</v>
      </c>
      <c r="AV600" s="5" t="n">
        <f aca="false">INDEX($AH$580:$AH$707,$B600+(const_one-$F600)*8+const_one)</f>
        <v>971018323.422494</v>
      </c>
      <c r="AW600" s="5" t="n">
        <f aca="false">INDEX($AI$580:$AI$707,$B600+(const_one-$G600)*16+const_one)</f>
        <v>1379270530.37316</v>
      </c>
      <c r="AX600" s="5" t="n">
        <f aca="false">INDEX($AJ$580:$AJ$707,$B600+(const_one-$H600)*32+const_one)</f>
        <v>1768021274.97827</v>
      </c>
      <c r="AY600" s="5" t="n">
        <f aca="false">INDEX($AK$580:$AK$707,$B600+(const_one-$I600)*64+const_one)</f>
        <v>1765697224.66611</v>
      </c>
      <c r="AZ600" s="5" t="n">
        <f aca="false">--($C600=--(AS600&gt;AL600))</f>
        <v>0</v>
      </c>
      <c r="BA600" s="5" t="n">
        <f aca="false">--($D600=--(AT600&gt;AM600))</f>
        <v>0</v>
      </c>
      <c r="BB600" s="5" t="n">
        <f aca="false">--($E600=--(AU600&gt;AN600))</f>
        <v>1</v>
      </c>
      <c r="BC600" s="5" t="n">
        <f aca="false">--($F600=--(AV600&gt;AO600))</f>
        <v>0</v>
      </c>
      <c r="BD600" s="5" t="n">
        <f aca="false">--($G600=--(AW600&gt;AP600))</f>
        <v>1</v>
      </c>
      <c r="BE600" s="5" t="n">
        <f aca="false">--($H600=--(AX600&gt;AQ600))</f>
        <v>0</v>
      </c>
      <c r="BF600" s="5" t="n">
        <f aca="false">--($I600=--(AY600&gt;AR600))</f>
        <v>0</v>
      </c>
      <c r="BG600" s="5" t="n">
        <f aca="false">SUM(AZ600:BF600)</f>
        <v>2</v>
      </c>
      <c r="BH600" s="5" t="n">
        <f aca="false">SUM(AE600:AK600)+AB600+AC600+AD600</f>
        <v>8000000000</v>
      </c>
    </row>
    <row r="601" customFormat="false" ht="15" hidden="true" customHeight="false" outlineLevel="0" collapsed="false">
      <c r="A601" s="5" t="n">
        <f aca="false">exit_value_5_usd</f>
        <v>8000000000</v>
      </c>
      <c r="B601" s="2" t="n">
        <f aca="false">ROW()-ROW($B$580)</f>
        <v>21</v>
      </c>
      <c r="C601" s="2" t="n">
        <f aca="false">MOD(QUOTIENT($B601,1),2)</f>
        <v>1</v>
      </c>
      <c r="D601" s="2" t="n">
        <f aca="false">MOD(QUOTIENT($B601,2),2)</f>
        <v>0</v>
      </c>
      <c r="E601" s="2" t="n">
        <f aca="false">MOD(QUOTIENT($B601,4),2)</f>
        <v>1</v>
      </c>
      <c r="F601" s="2" t="n">
        <f aca="false">MOD(QUOTIENT($B601,8),2)</f>
        <v>0</v>
      </c>
      <c r="G601" s="2" t="n">
        <f aca="false">MOD(QUOTIENT($B601,16),2)</f>
        <v>1</v>
      </c>
      <c r="H601" s="2" t="n">
        <f aca="false">MOD(QUOTIENT($B601,32),2)</f>
        <v>0</v>
      </c>
      <c r="I601" s="2" t="n">
        <f aca="false">MOD(QUOTIENT($B601,64),2)</f>
        <v>0</v>
      </c>
      <c r="J601" s="5" t="n">
        <f aca="false">IF($C601=const_zero,MIN(class_series_f_invested_usd,MAX(const_zero,$A601)),const_zero)</f>
        <v>0</v>
      </c>
      <c r="K601" s="5" t="n">
        <f aca="false">IF($D601=const_zero,MIN(class_series_e_invested_usd,MAX(const_zero,$A601-SUM($J601:$J601))),const_zero)</f>
        <v>300000000</v>
      </c>
      <c r="L601" s="5" t="n">
        <f aca="false">IF($E601=const_zero,MIN(class_series_d_invested_usd,MAX(const_zero,$A601-SUM($J601:$K601))),const_zero)</f>
        <v>0</v>
      </c>
      <c r="M601" s="5" t="n">
        <f aca="false">IF($F601=const_zero,MIN(class_series_c_invested_usd,MAX(const_zero,$A601-SUM($J601:$L601))),const_zero)</f>
        <v>60000000</v>
      </c>
      <c r="N601" s="5" t="n">
        <f aca="false">IF($G601=const_zero,MIN(class_series_b_invested_usd,MAX(const_zero,$A601-SUM($J601:$M601))),const_zero)</f>
        <v>0</v>
      </c>
      <c r="O601" s="5" t="n">
        <f aca="false">IF($H601=const_zero,MIN(class_series_a_invested_usd,MAX(const_zero,$A601-SUM($J601:$N601))),const_zero)</f>
        <v>15000000</v>
      </c>
      <c r="P601" s="5" t="n">
        <f aca="false">IF($I601=const_zero,MIN(class_seed_invested_usd,MAX(const_zero,$A601-SUM($J601:$O601))),const_zero)</f>
        <v>5000000</v>
      </c>
      <c r="Q601" s="5" t="n">
        <f aca="false">MAX(const_zero,$A601-SUM($J601:$P601))</f>
        <v>7620000000</v>
      </c>
      <c r="R601" s="9" t="n">
        <f aca="false">common_rsa_total+'Pro-Forma'!$B$10+'Pro-Forma'!$B$11+IF($C601=const_one,'Pro-Forma'!$B$5,const_zero)+IF($D601=const_one,'Pro-Forma'!$F$27,const_zero)+IF($E601=const_one,'Pro-Forma'!$F$26,const_zero)+IF($F601=const_one,'Pro-Forma'!$F$25,const_zero)+IF($G601=const_one,'Pro-Forma'!$F$24,const_zero)+IF($H601=const_one,'Pro-Forma'!$F$23,const_zero)+IF($I601=const_one,'Pro-Forma'!$F$22,const_zero)</f>
        <v>14811432.2584705</v>
      </c>
      <c r="S601" s="23" t="b">
        <f aca="false">IF($R601&gt;const_zero,--($Q601&gt;option_strike_usd*$R601),const_zero)</f>
        <v>1</v>
      </c>
      <c r="T601" s="7" t="n">
        <f aca="false">IF($R601&gt;const_zero,IF($S601=const_one,($Q601+option_strike_usd*pre_f_options_issued)/($R601+pre_f_options_issued),$Q601/$R601),const_zero)</f>
        <v>440.315964975706</v>
      </c>
      <c r="U601" s="5" t="n">
        <f aca="false">IF($C601=const_one,'Pro-Forma'!$B$5*$T601,const_zero)</f>
        <v>351049859.235575</v>
      </c>
      <c r="V601" s="5" t="n">
        <f aca="false">IF($D601=const_one,'Pro-Forma'!$F$27*$T601,const_zero)</f>
        <v>0</v>
      </c>
      <c r="W601" s="5" t="n">
        <f aca="false">IF($E601=const_one,'Pro-Forma'!$F$26*$T601,const_zero)</f>
        <v>763354371.632611</v>
      </c>
      <c r="X601" s="5" t="n">
        <f aca="false">IF($F601=const_one,'Pro-Forma'!$F$25*$T601,const_zero)</f>
        <v>0</v>
      </c>
      <c r="Y601" s="5" t="n">
        <f aca="false">IF($G601=const_one,'Pro-Forma'!$F$24*$T601,const_zero)</f>
        <v>1320947894.92712</v>
      </c>
      <c r="Z601" s="5" t="n">
        <f aca="false">IF($H601=const_one,'Pro-Forma'!$F$23*$T601,const_zero)</f>
        <v>0</v>
      </c>
      <c r="AA601" s="5" t="n">
        <f aca="false">IF($I601=const_one,'Pro-Forma'!$F$22*$T601,const_zero)</f>
        <v>0</v>
      </c>
      <c r="AB601" s="5" t="n">
        <f aca="false">('Pro-Forma'!$B$10+'Pro-Forma'!$B$11)*$T601</f>
        <v>123514276.984078</v>
      </c>
      <c r="AC601" s="5" t="n">
        <f aca="false">common_rsa_total*$T601</f>
        <v>3962843684.78135</v>
      </c>
      <c r="AD601" s="5" t="n">
        <f aca="false">IF($S601=const_one,pre_f_options_issued*($T601-option_strike_usd),const_zero)</f>
        <v>1098289912.43926</v>
      </c>
      <c r="AE601" s="5" t="n">
        <f aca="false">J601+U601</f>
        <v>351049859.235575</v>
      </c>
      <c r="AF601" s="5" t="n">
        <f aca="false">K601+V601</f>
        <v>300000000</v>
      </c>
      <c r="AG601" s="5" t="n">
        <f aca="false">L601+W601</f>
        <v>763354371.632611</v>
      </c>
      <c r="AH601" s="5" t="n">
        <f aca="false">M601+X601</f>
        <v>60000000</v>
      </c>
      <c r="AI601" s="5" t="n">
        <f aca="false">N601+Y601</f>
        <v>1320947894.92712</v>
      </c>
      <c r="AJ601" s="5" t="n">
        <f aca="false">O601+Z601</f>
        <v>15000000</v>
      </c>
      <c r="AK601" s="5" t="n">
        <f aca="false">P601+AA601</f>
        <v>5000000</v>
      </c>
      <c r="AL601" s="5" t="n">
        <f aca="false">INDEX($AE$580:$AE$707,$B601-$C601*1+const_one)</f>
        <v>30000000</v>
      </c>
      <c r="AM601" s="5" t="n">
        <f aca="false">INDEX($AF$580:$AF$707,$B601-$D601*2+const_one)</f>
        <v>300000000</v>
      </c>
      <c r="AN601" s="5" t="n">
        <f aca="false">INDEX($AG$580:$AG$707,$B601-$E601*4+const_one)</f>
        <v>100000000</v>
      </c>
      <c r="AO601" s="5" t="n">
        <f aca="false">INDEX($AH$580:$AH$707,$B601-$F601*8+const_one)</f>
        <v>60000000</v>
      </c>
      <c r="AP601" s="5" t="n">
        <f aca="false">INDEX($AI$580:$AI$707,$B601-$G601*16+const_one)</f>
        <v>30000000</v>
      </c>
      <c r="AQ601" s="5" t="n">
        <f aca="false">INDEX($AJ$580:$AJ$707,$B601-$H601*32+const_one)</f>
        <v>15000000</v>
      </c>
      <c r="AR601" s="5" t="n">
        <f aca="false">INDEX($AK$580:$AK$707,$B601-$I601*64+const_one)</f>
        <v>5000000</v>
      </c>
      <c r="AS601" s="5" t="n">
        <f aca="false">INDEX($AE$580:$AE$707,$B601+(const_one-$C601)*1+const_one)</f>
        <v>351049859.235575</v>
      </c>
      <c r="AT601" s="5" t="n">
        <f aca="false">INDEX($AF$580:$AF$707,$B601+(const_one-$D601)*2+const_one)</f>
        <v>2072584465.24313</v>
      </c>
      <c r="AU601" s="5" t="n">
        <f aca="false">INDEX($AG$580:$AG$707,$B601+(const_one-$E601)*4+const_one)</f>
        <v>763354371.632611</v>
      </c>
      <c r="AV601" s="5" t="n">
        <f aca="false">INDEX($AH$580:$AH$707,$B601+(const_one-$F601)*8+const_one)</f>
        <v>935396259.299054</v>
      </c>
      <c r="AW601" s="5" t="n">
        <f aca="false">INDEX($AI$580:$AI$707,$B601+(const_one-$G601)*16+const_one)</f>
        <v>1320947894.92712</v>
      </c>
      <c r="AX601" s="5" t="n">
        <f aca="false">INDEX($AJ$580:$AJ$707,$B601+(const_one-$H601)*32+const_one)</f>
        <v>1711566499.07592</v>
      </c>
      <c r="AY601" s="5" t="n">
        <f aca="false">INDEX($AK$580:$AK$707,$B601+(const_one-$I601)*64+const_one)</f>
        <v>1709325495.47648</v>
      </c>
      <c r="AZ601" s="5" t="n">
        <f aca="false">--($C601=--(AS601&gt;AL601))</f>
        <v>1</v>
      </c>
      <c r="BA601" s="5" t="n">
        <f aca="false">--($D601=--(AT601&gt;AM601))</f>
        <v>0</v>
      </c>
      <c r="BB601" s="5" t="n">
        <f aca="false">--($E601=--(AU601&gt;AN601))</f>
        <v>1</v>
      </c>
      <c r="BC601" s="5" t="n">
        <f aca="false">--($F601=--(AV601&gt;AO601))</f>
        <v>0</v>
      </c>
      <c r="BD601" s="5" t="n">
        <f aca="false">--($G601=--(AW601&gt;AP601))</f>
        <v>1</v>
      </c>
      <c r="BE601" s="5" t="n">
        <f aca="false">--($H601=--(AX601&gt;AQ601))</f>
        <v>0</v>
      </c>
      <c r="BF601" s="5" t="n">
        <f aca="false">--($I601=--(AY601&gt;AR601))</f>
        <v>0</v>
      </c>
      <c r="BG601" s="5" t="n">
        <f aca="false">SUM(AZ601:BF601)</f>
        <v>3</v>
      </c>
      <c r="BH601" s="5" t="n">
        <f aca="false">SUM(AE601:AK601)+AB601+AC601+AD601</f>
        <v>8000000000</v>
      </c>
    </row>
    <row r="602" customFormat="false" ht="15" hidden="true" customHeight="false" outlineLevel="0" collapsed="false">
      <c r="A602" s="5" t="n">
        <f aca="false">exit_value_5_usd</f>
        <v>8000000000</v>
      </c>
      <c r="B602" s="2" t="n">
        <f aca="false">ROW()-ROW($B$580)</f>
        <v>22</v>
      </c>
      <c r="C602" s="2" t="n">
        <f aca="false">MOD(QUOTIENT($B602,1),2)</f>
        <v>0</v>
      </c>
      <c r="D602" s="2" t="n">
        <f aca="false">MOD(QUOTIENT($B602,2),2)</f>
        <v>1</v>
      </c>
      <c r="E602" s="2" t="n">
        <f aca="false">MOD(QUOTIENT($B602,4),2)</f>
        <v>1</v>
      </c>
      <c r="F602" s="2" t="n">
        <f aca="false">MOD(QUOTIENT($B602,8),2)</f>
        <v>0</v>
      </c>
      <c r="G602" s="2" t="n">
        <f aca="false">MOD(QUOTIENT($B602,16),2)</f>
        <v>1</v>
      </c>
      <c r="H602" s="2" t="n">
        <f aca="false">MOD(QUOTIENT($B602,32),2)</f>
        <v>0</v>
      </c>
      <c r="I602" s="2" t="n">
        <f aca="false">MOD(QUOTIENT($B602,64),2)</f>
        <v>0</v>
      </c>
      <c r="J602" s="5" t="n">
        <f aca="false">IF($C602=const_zero,MIN(class_series_f_invested_usd,MAX(const_zero,$A602)),const_zero)</f>
        <v>30000000</v>
      </c>
      <c r="K602" s="5" t="n">
        <f aca="false">IF($D602=const_zero,MIN(class_series_e_invested_usd,MAX(const_zero,$A602-SUM($J602:$J602))),const_zero)</f>
        <v>0</v>
      </c>
      <c r="L602" s="5" t="n">
        <f aca="false">IF($E602=const_zero,MIN(class_series_d_invested_usd,MAX(const_zero,$A602-SUM($J602:$K602))),const_zero)</f>
        <v>0</v>
      </c>
      <c r="M602" s="5" t="n">
        <f aca="false">IF($F602=const_zero,MIN(class_series_c_invested_usd,MAX(const_zero,$A602-SUM($J602:$L602))),const_zero)</f>
        <v>60000000</v>
      </c>
      <c r="N602" s="5" t="n">
        <f aca="false">IF($G602=const_zero,MIN(class_series_b_invested_usd,MAX(const_zero,$A602-SUM($J602:$M602))),const_zero)</f>
        <v>0</v>
      </c>
      <c r="O602" s="5" t="n">
        <f aca="false">IF($H602=const_zero,MIN(class_series_a_invested_usd,MAX(const_zero,$A602-SUM($J602:$N602))),const_zero)</f>
        <v>15000000</v>
      </c>
      <c r="P602" s="5" t="n">
        <f aca="false">IF($I602=const_zero,MIN(class_seed_invested_usd,MAX(const_zero,$A602-SUM($J602:$O602))),const_zero)</f>
        <v>5000000</v>
      </c>
      <c r="Q602" s="5" t="n">
        <f aca="false">MAX(const_zero,$A602-SUM($J602:$P602))</f>
        <v>7890000000</v>
      </c>
      <c r="R602" s="9" t="n">
        <f aca="false">common_rsa_total+'Pro-Forma'!$B$10+'Pro-Forma'!$B$11+IF($C602=const_one,'Pro-Forma'!$B$5,const_zero)+IF($D602=const_one,'Pro-Forma'!$F$27,const_zero)+IF($E602=const_one,'Pro-Forma'!$F$26,const_zero)+IF($F602=const_one,'Pro-Forma'!$F$25,const_zero)+IF($G602=const_one,'Pro-Forma'!$F$24,const_zero)+IF($H602=const_one,'Pro-Forma'!$F$23,const_zero)+IF($I602=const_one,'Pro-Forma'!$F$22,const_zero)</f>
        <v>20147484.4666011</v>
      </c>
      <c r="S602" s="23" t="b">
        <f aca="false">IF($R602&gt;const_zero,--($Q602&gt;option_strike_usd*$R602),const_zero)</f>
        <v>1</v>
      </c>
      <c r="T602" s="7" t="n">
        <f aca="false">IF($R602&gt;const_zero,IF($S602=const_one,($Q602+option_strike_usd*pre_f_options_issued)/($R602+pre_f_options_issued),$Q602/$R602),const_zero)</f>
        <v>348.493450194847</v>
      </c>
      <c r="U602" s="5" t="n">
        <f aca="false">IF($C602=const_one,'Pro-Forma'!$B$5*$T602,const_zero)</f>
        <v>0</v>
      </c>
      <c r="V602" s="5" t="n">
        <f aca="false">IF($D602=const_one,'Pro-Forma'!$F$27*$T602,const_zero)</f>
        <v>2137421944.5981</v>
      </c>
      <c r="W602" s="5" t="n">
        <f aca="false">IF($E602=const_one,'Pro-Forma'!$F$26*$T602,const_zero)</f>
        <v>604166143.978553</v>
      </c>
      <c r="X602" s="5" t="n">
        <f aca="false">IF($F602=const_one,'Pro-Forma'!$F$25*$T602,const_zero)</f>
        <v>0</v>
      </c>
      <c r="Y602" s="5" t="n">
        <f aca="false">IF($G602=const_one,'Pro-Forma'!$F$24*$T602,const_zero)</f>
        <v>1045480350.58454</v>
      </c>
      <c r="Z602" s="5" t="n">
        <f aca="false">IF($H602=const_one,'Pro-Forma'!$F$23*$T602,const_zero)</f>
        <v>0</v>
      </c>
      <c r="AA602" s="5" t="n">
        <f aca="false">IF($I602=const_one,'Pro-Forma'!$F$22*$T602,const_zero)</f>
        <v>0</v>
      </c>
      <c r="AB602" s="5" t="n">
        <f aca="false">('Pro-Forma'!$B$10+'Pro-Forma'!$B$11)*$T602</f>
        <v>97756883.5980727</v>
      </c>
      <c r="AC602" s="5" t="n">
        <f aca="false">common_rsa_total*$T602</f>
        <v>3136441051.75362</v>
      </c>
      <c r="AD602" s="5" t="n">
        <f aca="false">IF($S602=const_one,pre_f_options_issued*($T602-option_strike_usd),const_zero)</f>
        <v>868733625.487117</v>
      </c>
      <c r="AE602" s="5" t="n">
        <f aca="false">J602+U602</f>
        <v>30000000</v>
      </c>
      <c r="AF602" s="5" t="n">
        <f aca="false">K602+V602</f>
        <v>2137421944.5981</v>
      </c>
      <c r="AG602" s="5" t="n">
        <f aca="false">L602+W602</f>
        <v>604166143.978553</v>
      </c>
      <c r="AH602" s="5" t="n">
        <f aca="false">M602+X602</f>
        <v>60000000</v>
      </c>
      <c r="AI602" s="5" t="n">
        <f aca="false">N602+Y602</f>
        <v>1045480350.58454</v>
      </c>
      <c r="AJ602" s="5" t="n">
        <f aca="false">O602+Z602</f>
        <v>15000000</v>
      </c>
      <c r="AK602" s="5" t="n">
        <f aca="false">P602+AA602</f>
        <v>5000000</v>
      </c>
      <c r="AL602" s="5" t="n">
        <f aca="false">INDEX($AE$580:$AE$707,$B602-$C602*1+const_one)</f>
        <v>30000000</v>
      </c>
      <c r="AM602" s="5" t="n">
        <f aca="false">INDEX($AF$580:$AF$707,$B602-$D602*2+const_one)</f>
        <v>300000000</v>
      </c>
      <c r="AN602" s="5" t="n">
        <f aca="false">INDEX($AG$580:$AG$707,$B602-$E602*4+const_one)</f>
        <v>100000000</v>
      </c>
      <c r="AO602" s="5" t="n">
        <f aca="false">INDEX($AH$580:$AH$707,$B602-$F602*8+const_one)</f>
        <v>60000000</v>
      </c>
      <c r="AP602" s="5" t="n">
        <f aca="false">INDEX($AI$580:$AI$707,$B602-$G602*16+const_one)</f>
        <v>30000000</v>
      </c>
      <c r="AQ602" s="5" t="n">
        <f aca="false">INDEX($AJ$580:$AJ$707,$B602-$H602*32+const_one)</f>
        <v>15000000</v>
      </c>
      <c r="AR602" s="5" t="n">
        <f aca="false">INDEX($AK$580:$AK$707,$B602-$I602*64+const_one)</f>
        <v>5000000</v>
      </c>
      <c r="AS602" s="5" t="n">
        <f aca="false">INDEX($AE$580:$AE$707,$B602+(const_one-$C602)*1+const_one)</f>
        <v>269414499.838164</v>
      </c>
      <c r="AT602" s="5" t="n">
        <f aca="false">INDEX($AF$580:$AF$707,$B602+(const_one-$D602)*2+const_one)</f>
        <v>2137421944.5981</v>
      </c>
      <c r="AU602" s="5" t="n">
        <f aca="false">INDEX($AG$580:$AG$707,$B602+(const_one-$E602)*4+const_one)</f>
        <v>604166143.978553</v>
      </c>
      <c r="AV602" s="5" t="n">
        <f aca="false">INDEX($AH$580:$AH$707,$B602+(const_one-$F602)*8+const_one)</f>
        <v>761992687.347496</v>
      </c>
      <c r="AW602" s="5" t="n">
        <f aca="false">INDEX($AI$580:$AI$707,$B602+(const_one-$G602)*16+const_one)</f>
        <v>1045480350.58454</v>
      </c>
      <c r="AX602" s="5" t="n">
        <f aca="false">INDEX($AJ$580:$AJ$707,$B602+(const_one-$H602)*32+const_one)</f>
        <v>1430057770.63597</v>
      </c>
      <c r="AY602" s="5" t="n">
        <f aca="false">INDEX($AK$580:$AK$707,$B602+(const_one-$I602)*64+const_one)</f>
        <v>1428249287.84035</v>
      </c>
      <c r="AZ602" s="5" t="n">
        <f aca="false">--($C602=--(AS602&gt;AL602))</f>
        <v>0</v>
      </c>
      <c r="BA602" s="5" t="n">
        <f aca="false">--($D602=--(AT602&gt;AM602))</f>
        <v>1</v>
      </c>
      <c r="BB602" s="5" t="n">
        <f aca="false">--($E602=--(AU602&gt;AN602))</f>
        <v>1</v>
      </c>
      <c r="BC602" s="5" t="n">
        <f aca="false">--($F602=--(AV602&gt;AO602))</f>
        <v>0</v>
      </c>
      <c r="BD602" s="5" t="n">
        <f aca="false">--($G602=--(AW602&gt;AP602))</f>
        <v>1</v>
      </c>
      <c r="BE602" s="5" t="n">
        <f aca="false">--($H602=--(AX602&gt;AQ602))</f>
        <v>0</v>
      </c>
      <c r="BF602" s="5" t="n">
        <f aca="false">--($I602=--(AY602&gt;AR602))</f>
        <v>0</v>
      </c>
      <c r="BG602" s="5" t="n">
        <f aca="false">SUM(AZ602:BF602)</f>
        <v>3</v>
      </c>
      <c r="BH602" s="5" t="n">
        <f aca="false">SUM(AE602:AK602)+AB602+AC602+AD602</f>
        <v>8000000000</v>
      </c>
    </row>
    <row r="603" customFormat="false" ht="15" hidden="true" customHeight="false" outlineLevel="0" collapsed="false">
      <c r="A603" s="5" t="n">
        <f aca="false">exit_value_5_usd</f>
        <v>8000000000</v>
      </c>
      <c r="B603" s="2" t="n">
        <f aca="false">ROW()-ROW($B$580)</f>
        <v>23</v>
      </c>
      <c r="C603" s="2" t="n">
        <f aca="false">MOD(QUOTIENT($B603,1),2)</f>
        <v>1</v>
      </c>
      <c r="D603" s="2" t="n">
        <f aca="false">MOD(QUOTIENT($B603,2),2)</f>
        <v>1</v>
      </c>
      <c r="E603" s="2" t="n">
        <f aca="false">MOD(QUOTIENT($B603,4),2)</f>
        <v>1</v>
      </c>
      <c r="F603" s="2" t="n">
        <f aca="false">MOD(QUOTIENT($B603,8),2)</f>
        <v>0</v>
      </c>
      <c r="G603" s="2" t="n">
        <f aca="false">MOD(QUOTIENT($B603,16),2)</f>
        <v>1</v>
      </c>
      <c r="H603" s="2" t="n">
        <f aca="false">MOD(QUOTIENT($B603,32),2)</f>
        <v>0</v>
      </c>
      <c r="I603" s="2" t="n">
        <f aca="false">MOD(QUOTIENT($B603,64),2)</f>
        <v>0</v>
      </c>
      <c r="J603" s="5" t="n">
        <f aca="false">IF($C603=const_zero,MIN(class_series_f_invested_usd,MAX(const_zero,$A603)),const_zero)</f>
        <v>0</v>
      </c>
      <c r="K603" s="5" t="n">
        <f aca="false">IF($D603=const_zero,MIN(class_series_e_invested_usd,MAX(const_zero,$A603-SUM($J603:$J603))),const_zero)</f>
        <v>0</v>
      </c>
      <c r="L603" s="5" t="n">
        <f aca="false">IF($E603=const_zero,MIN(class_series_d_invested_usd,MAX(const_zero,$A603-SUM($J603:$K603))),const_zero)</f>
        <v>0</v>
      </c>
      <c r="M603" s="5" t="n">
        <f aca="false">IF($F603=const_zero,MIN(class_series_c_invested_usd,MAX(const_zero,$A603-SUM($J603:$L603))),const_zero)</f>
        <v>60000000</v>
      </c>
      <c r="N603" s="5" t="n">
        <f aca="false">IF($G603=const_zero,MIN(class_series_b_invested_usd,MAX(const_zero,$A603-SUM($J603:$M603))),const_zero)</f>
        <v>0</v>
      </c>
      <c r="O603" s="5" t="n">
        <f aca="false">IF($H603=const_zero,MIN(class_series_a_invested_usd,MAX(const_zero,$A603-SUM($J603:$N603))),const_zero)</f>
        <v>15000000</v>
      </c>
      <c r="P603" s="5" t="n">
        <f aca="false">IF($I603=const_zero,MIN(class_seed_invested_usd,MAX(const_zero,$A603-SUM($J603:$O603))),const_zero)</f>
        <v>5000000</v>
      </c>
      <c r="Q603" s="5" t="n">
        <f aca="false">MAX(const_zero,$A603-SUM($J603:$P603))</f>
        <v>7920000000</v>
      </c>
      <c r="R603" s="9" t="n">
        <f aca="false">common_rsa_total+'Pro-Forma'!$B$10+'Pro-Forma'!$B$11+IF($C603=const_one,'Pro-Forma'!$B$5,const_zero)+IF($D603=const_one,'Pro-Forma'!$F$27,const_zero)+IF($E603=const_one,'Pro-Forma'!$F$26,const_zero)+IF($F603=const_one,'Pro-Forma'!$F$25,const_zero)+IF($G603=const_one,'Pro-Forma'!$F$24,const_zero)+IF($H603=const_one,'Pro-Forma'!$F$23,const_zero)+IF($I603=const_one,'Pro-Forma'!$F$22,const_zero)</f>
        <v>20944752.5358044</v>
      </c>
      <c r="S603" s="23" t="b">
        <f aca="false">IF($R603&gt;const_zero,--($Q603&gt;option_strike_usd*$R603),const_zero)</f>
        <v>1</v>
      </c>
      <c r="T603" s="7" t="n">
        <f aca="false">IF($R603&gt;const_zero,IF($S603=const_one,($Q603+option_strike_usd*pre_f_options_issued)/($R603+pre_f_options_issued),$Q603/$R603),const_zero)</f>
        <v>337.922099535959</v>
      </c>
      <c r="U603" s="5" t="n">
        <f aca="false">IF($C603=const_one,'Pro-Forma'!$B$5*$T603,const_zero)</f>
        <v>269414499.838164</v>
      </c>
      <c r="V603" s="5" t="n">
        <f aca="false">IF($D603=const_one,'Pro-Forma'!$F$27*$T603,const_zero)</f>
        <v>2072584465.24313</v>
      </c>
      <c r="W603" s="5" t="n">
        <f aca="false">IF($E603=const_one,'Pro-Forma'!$F$26*$T603,const_zero)</f>
        <v>585839107.528787</v>
      </c>
      <c r="X603" s="5" t="n">
        <f aca="false">IF($F603=const_one,'Pro-Forma'!$F$25*$T603,const_zero)</f>
        <v>0</v>
      </c>
      <c r="Y603" s="5" t="n">
        <f aca="false">IF($G603=const_one,'Pro-Forma'!$F$24*$T603,const_zero)</f>
        <v>1013766298.60788</v>
      </c>
      <c r="Z603" s="5" t="n">
        <f aca="false">IF($H603=const_one,'Pro-Forma'!$F$23*$T603,const_zero)</f>
        <v>0</v>
      </c>
      <c r="AA603" s="5" t="n">
        <f aca="false">IF($I603=const_one,'Pro-Forma'!$F$22*$T603,const_zero)</f>
        <v>0</v>
      </c>
      <c r="AB603" s="5" t="n">
        <f aca="false">('Pro-Forma'!$B$10+'Pro-Forma'!$B$11)*$T603</f>
        <v>94791484.1185199</v>
      </c>
      <c r="AC603" s="5" t="n">
        <f aca="false">common_rsa_total*$T603</f>
        <v>3041298895.82363</v>
      </c>
      <c r="AD603" s="5" t="n">
        <f aca="false">IF($S603=const_one,pre_f_options_issued*($T603-option_strike_usd),const_zero)</f>
        <v>842305248.839896</v>
      </c>
      <c r="AE603" s="5" t="n">
        <f aca="false">J603+U603</f>
        <v>269414499.838164</v>
      </c>
      <c r="AF603" s="5" t="n">
        <f aca="false">K603+V603</f>
        <v>2072584465.24313</v>
      </c>
      <c r="AG603" s="5" t="n">
        <f aca="false">L603+W603</f>
        <v>585839107.528787</v>
      </c>
      <c r="AH603" s="5" t="n">
        <f aca="false">M603+X603</f>
        <v>60000000</v>
      </c>
      <c r="AI603" s="5" t="n">
        <f aca="false">N603+Y603</f>
        <v>1013766298.60788</v>
      </c>
      <c r="AJ603" s="5" t="n">
        <f aca="false">O603+Z603</f>
        <v>15000000</v>
      </c>
      <c r="AK603" s="5" t="n">
        <f aca="false">P603+AA603</f>
        <v>5000000</v>
      </c>
      <c r="AL603" s="5" t="n">
        <f aca="false">INDEX($AE$580:$AE$707,$B603-$C603*1+const_one)</f>
        <v>30000000</v>
      </c>
      <c r="AM603" s="5" t="n">
        <f aca="false">INDEX($AF$580:$AF$707,$B603-$D603*2+const_one)</f>
        <v>300000000</v>
      </c>
      <c r="AN603" s="5" t="n">
        <f aca="false">INDEX($AG$580:$AG$707,$B603-$E603*4+const_one)</f>
        <v>100000000</v>
      </c>
      <c r="AO603" s="5" t="n">
        <f aca="false">INDEX($AH$580:$AH$707,$B603-$F603*8+const_one)</f>
        <v>60000000</v>
      </c>
      <c r="AP603" s="5" t="n">
        <f aca="false">INDEX($AI$580:$AI$707,$B603-$G603*16+const_one)</f>
        <v>30000000</v>
      </c>
      <c r="AQ603" s="5" t="n">
        <f aca="false">INDEX($AJ$580:$AJ$707,$B603-$H603*32+const_one)</f>
        <v>15000000</v>
      </c>
      <c r="AR603" s="5" t="n">
        <f aca="false">INDEX($AK$580:$AK$707,$B603-$I603*64+const_one)</f>
        <v>5000000</v>
      </c>
      <c r="AS603" s="5" t="n">
        <f aca="false">INDEX($AE$580:$AE$707,$B603+(const_one-$C603)*1+const_one)</f>
        <v>269414499.838164</v>
      </c>
      <c r="AT603" s="5" t="n">
        <f aca="false">INDEX($AF$580:$AF$707,$B603+(const_one-$D603)*2+const_one)</f>
        <v>2072584465.24313</v>
      </c>
      <c r="AU603" s="5" t="n">
        <f aca="false">INDEX($AG$580:$AG$707,$B603+(const_one-$E603)*4+const_one)</f>
        <v>585839107.528787</v>
      </c>
      <c r="AV603" s="5" t="n">
        <f aca="false">INDEX($AH$580:$AH$707,$B603+(const_one-$F603)*8+const_one)</f>
        <v>741272332.689555</v>
      </c>
      <c r="AW603" s="5" t="n">
        <f aca="false">INDEX($AI$580:$AI$707,$B603+(const_one-$G603)*16+const_one)</f>
        <v>1013766298.60788</v>
      </c>
      <c r="AX603" s="5" t="n">
        <f aca="false">INDEX($AJ$580:$AJ$707,$B603+(const_one-$H603)*32+const_one)</f>
        <v>1395248559.46783</v>
      </c>
      <c r="AY603" s="5" t="n">
        <f aca="false">INDEX($AK$580:$AK$707,$B603+(const_one-$I603)*64+const_one)</f>
        <v>1393490766.00708</v>
      </c>
      <c r="AZ603" s="5" t="n">
        <f aca="false">--($C603=--(AS603&gt;AL603))</f>
        <v>1</v>
      </c>
      <c r="BA603" s="5" t="n">
        <f aca="false">--($D603=--(AT603&gt;AM603))</f>
        <v>1</v>
      </c>
      <c r="BB603" s="5" t="n">
        <f aca="false">--($E603=--(AU603&gt;AN603))</f>
        <v>1</v>
      </c>
      <c r="BC603" s="5" t="n">
        <f aca="false">--($F603=--(AV603&gt;AO603))</f>
        <v>0</v>
      </c>
      <c r="BD603" s="5" t="n">
        <f aca="false">--($G603=--(AW603&gt;AP603))</f>
        <v>1</v>
      </c>
      <c r="BE603" s="5" t="n">
        <f aca="false">--($H603=--(AX603&gt;AQ603))</f>
        <v>0</v>
      </c>
      <c r="BF603" s="5" t="n">
        <f aca="false">--($I603=--(AY603&gt;AR603))</f>
        <v>0</v>
      </c>
      <c r="BG603" s="5" t="n">
        <f aca="false">SUM(AZ603:BF603)</f>
        <v>4</v>
      </c>
      <c r="BH603" s="5" t="n">
        <f aca="false">SUM(AE603:AK603)+AB603+AC603+AD603</f>
        <v>8000000000</v>
      </c>
    </row>
    <row r="604" customFormat="false" ht="15" hidden="true" customHeight="false" outlineLevel="0" collapsed="false">
      <c r="A604" s="5" t="n">
        <f aca="false">exit_value_5_usd</f>
        <v>8000000000</v>
      </c>
      <c r="B604" s="2" t="n">
        <f aca="false">ROW()-ROW($B$580)</f>
        <v>24</v>
      </c>
      <c r="C604" s="2" t="n">
        <f aca="false">MOD(QUOTIENT($B604,1),2)</f>
        <v>0</v>
      </c>
      <c r="D604" s="2" t="n">
        <f aca="false">MOD(QUOTIENT($B604,2),2)</f>
        <v>0</v>
      </c>
      <c r="E604" s="2" t="n">
        <f aca="false">MOD(QUOTIENT($B604,4),2)</f>
        <v>0</v>
      </c>
      <c r="F604" s="2" t="n">
        <f aca="false">MOD(QUOTIENT($B604,8),2)</f>
        <v>1</v>
      </c>
      <c r="G604" s="2" t="n">
        <f aca="false">MOD(QUOTIENT($B604,16),2)</f>
        <v>1</v>
      </c>
      <c r="H604" s="2" t="n">
        <f aca="false">MOD(QUOTIENT($B604,32),2)</f>
        <v>0</v>
      </c>
      <c r="I604" s="2" t="n">
        <f aca="false">MOD(QUOTIENT($B604,64),2)</f>
        <v>0</v>
      </c>
      <c r="J604" s="5" t="n">
        <f aca="false">IF($C604=const_zero,MIN(class_series_f_invested_usd,MAX(const_zero,$A604)),const_zero)</f>
        <v>30000000</v>
      </c>
      <c r="K604" s="5" t="n">
        <f aca="false">IF($D604=const_zero,MIN(class_series_e_invested_usd,MAX(const_zero,$A604-SUM($J604:$J604))),const_zero)</f>
        <v>300000000</v>
      </c>
      <c r="L604" s="5" t="n">
        <f aca="false">IF($E604=const_zero,MIN(class_series_d_invested_usd,MAX(const_zero,$A604-SUM($J604:$K604))),const_zero)</f>
        <v>100000000</v>
      </c>
      <c r="M604" s="5" t="n">
        <f aca="false">IF($F604=const_zero,MIN(class_series_c_invested_usd,MAX(const_zero,$A604-SUM($J604:$L604))),const_zero)</f>
        <v>0</v>
      </c>
      <c r="N604" s="5" t="n">
        <f aca="false">IF($G604=const_zero,MIN(class_series_b_invested_usd,MAX(const_zero,$A604-SUM($J604:$M604))),const_zero)</f>
        <v>0</v>
      </c>
      <c r="O604" s="5" t="n">
        <f aca="false">IF($H604=const_zero,MIN(class_series_a_invested_usd,MAX(const_zero,$A604-SUM($J604:$N604))),const_zero)</f>
        <v>15000000</v>
      </c>
      <c r="P604" s="5" t="n">
        <f aca="false">IF($I604=const_zero,MIN(class_seed_invested_usd,MAX(const_zero,$A604-SUM($J604:$O604))),const_zero)</f>
        <v>5000000</v>
      </c>
      <c r="Q604" s="5" t="n">
        <f aca="false">MAX(const_zero,$A604-SUM($J604:$P604))</f>
        <v>7550000000</v>
      </c>
      <c r="R604" s="9" t="n">
        <f aca="false">common_rsa_total+'Pro-Forma'!$B$10+'Pro-Forma'!$B$11+IF($C604=const_one,'Pro-Forma'!$B$5,const_zero)+IF($D604=const_one,'Pro-Forma'!$F$27,const_zero)+IF($E604=const_one,'Pro-Forma'!$F$26,const_zero)+IF($F604=const_one,'Pro-Forma'!$F$25,const_zero)+IF($G604=const_one,'Pro-Forma'!$F$24,const_zero)+IF($H604=const_one,'Pro-Forma'!$F$23,const_zero)+IF($I604=const_one,'Pro-Forma'!$F$22,const_zero)</f>
        <v>14680512.8289884</v>
      </c>
      <c r="S604" s="23" t="b">
        <f aca="false">IF($R604&gt;const_zero,--($Q604&gt;option_strike_usd*$R604),const_zero)</f>
        <v>1</v>
      </c>
      <c r="T604" s="7" t="n">
        <f aca="false">IF($R604&gt;const_zero,IF($S604=const_one,($Q604+option_strike_usd*pre_f_options_issued)/($R604+pre_f_options_issued),$Q604/$R604),const_zero)</f>
        <v>439.596889521063</v>
      </c>
      <c r="U604" s="5" t="n">
        <f aca="false">IF($C604=const_one,'Pro-Forma'!$B$5*$T604,const_zero)</f>
        <v>0</v>
      </c>
      <c r="V604" s="5" t="n">
        <f aca="false">IF($D604=const_one,'Pro-Forma'!$F$27*$T604,const_zero)</f>
        <v>0</v>
      </c>
      <c r="W604" s="5" t="n">
        <f aca="false">IF($E604=const_one,'Pro-Forma'!$F$26*$T604,const_zero)</f>
        <v>0</v>
      </c>
      <c r="X604" s="5" t="n">
        <f aca="false">IF($F604=const_one,'Pro-Forma'!$F$25*$T604,const_zero)</f>
        <v>1055032534.85055</v>
      </c>
      <c r="Y604" s="5" t="n">
        <f aca="false">IF($G604=const_one,'Pro-Forma'!$F$24*$T604,const_zero)</f>
        <v>1318790668.56319</v>
      </c>
      <c r="Z604" s="5" t="n">
        <f aca="false">IF($H604=const_one,'Pro-Forma'!$F$23*$T604,const_zero)</f>
        <v>0</v>
      </c>
      <c r="AA604" s="5" t="n">
        <f aca="false">IF($I604=const_one,'Pro-Forma'!$F$22*$T604,const_zero)</f>
        <v>0</v>
      </c>
      <c r="AB604" s="5" t="n">
        <f aca="false">('Pro-Forma'!$B$10+'Pro-Forma'!$B$11)*$T604</f>
        <v>123312567.094039</v>
      </c>
      <c r="AC604" s="5" t="n">
        <f aca="false">common_rsa_total*$T604</f>
        <v>3956372005.68956</v>
      </c>
      <c r="AD604" s="5" t="n">
        <f aca="false">IF($S604=const_one,pre_f_options_issued*($T604-option_strike_usd),const_zero)</f>
        <v>1096492223.80266</v>
      </c>
      <c r="AE604" s="5" t="n">
        <f aca="false">J604+U604</f>
        <v>30000000</v>
      </c>
      <c r="AF604" s="5" t="n">
        <f aca="false">K604+V604</f>
        <v>300000000</v>
      </c>
      <c r="AG604" s="5" t="n">
        <f aca="false">L604+W604</f>
        <v>100000000</v>
      </c>
      <c r="AH604" s="5" t="n">
        <f aca="false">M604+X604</f>
        <v>1055032534.85055</v>
      </c>
      <c r="AI604" s="5" t="n">
        <f aca="false">N604+Y604</f>
        <v>1318790668.56319</v>
      </c>
      <c r="AJ604" s="5" t="n">
        <f aca="false">O604+Z604</f>
        <v>15000000</v>
      </c>
      <c r="AK604" s="5" t="n">
        <f aca="false">P604+AA604</f>
        <v>5000000</v>
      </c>
      <c r="AL604" s="5" t="n">
        <f aca="false">INDEX($AE$580:$AE$707,$B604-$C604*1+const_one)</f>
        <v>30000000</v>
      </c>
      <c r="AM604" s="5" t="n">
        <f aca="false">INDEX($AF$580:$AF$707,$B604-$D604*2+const_one)</f>
        <v>300000000</v>
      </c>
      <c r="AN604" s="5" t="n">
        <f aca="false">INDEX($AG$580:$AG$707,$B604-$E604*4+const_one)</f>
        <v>100000000</v>
      </c>
      <c r="AO604" s="5" t="n">
        <f aca="false">INDEX($AH$580:$AH$707,$B604-$F604*8+const_one)</f>
        <v>60000000</v>
      </c>
      <c r="AP604" s="5" t="n">
        <f aca="false">INDEX($AI$580:$AI$707,$B604-$G604*16+const_one)</f>
        <v>30000000</v>
      </c>
      <c r="AQ604" s="5" t="n">
        <f aca="false">INDEX($AJ$580:$AJ$707,$B604-$H604*32+const_one)</f>
        <v>15000000</v>
      </c>
      <c r="AR604" s="5" t="n">
        <f aca="false">INDEX($AK$580:$AK$707,$B604-$I604*64+const_one)</f>
        <v>5000000</v>
      </c>
      <c r="AS604" s="5" t="n">
        <f aca="false">INDEX($AE$580:$AE$707,$B604+(const_one-$C604)*1+const_one)</f>
        <v>336264256.916281</v>
      </c>
      <c r="AT604" s="5" t="n">
        <f aca="false">INDEX($AF$580:$AF$707,$B604+(const_one-$D604)*2+const_one)</f>
        <v>2065807765.63523</v>
      </c>
      <c r="AU604" s="5" t="n">
        <f aca="false">INDEX($AG$580:$AG$707,$B604+(const_one-$E604)*4+const_one)</f>
        <v>701419682.190442</v>
      </c>
      <c r="AV604" s="5" t="n">
        <f aca="false">INDEX($AH$580:$AH$707,$B604+(const_one-$F604)*8+const_one)</f>
        <v>1055032534.85055</v>
      </c>
      <c r="AW604" s="5" t="n">
        <f aca="false">INDEX($AI$580:$AI$707,$B604+(const_one-$G604)*16+const_one)</f>
        <v>1318790668.56319</v>
      </c>
      <c r="AX604" s="5" t="n">
        <f aca="false">INDEX($AJ$580:$AJ$707,$B604+(const_one-$H604)*32+const_one)</f>
        <v>1705889322.38524</v>
      </c>
      <c r="AY604" s="5" t="n">
        <f aca="false">INDEX($AK$580:$AK$707,$B604+(const_one-$I604)*64+const_one)</f>
        <v>1703635091.36788</v>
      </c>
      <c r="AZ604" s="5" t="n">
        <f aca="false">--($C604=--(AS604&gt;AL604))</f>
        <v>0</v>
      </c>
      <c r="BA604" s="5" t="n">
        <f aca="false">--($D604=--(AT604&gt;AM604))</f>
        <v>0</v>
      </c>
      <c r="BB604" s="5" t="n">
        <f aca="false">--($E604=--(AU604&gt;AN604))</f>
        <v>0</v>
      </c>
      <c r="BC604" s="5" t="n">
        <f aca="false">--($F604=--(AV604&gt;AO604))</f>
        <v>1</v>
      </c>
      <c r="BD604" s="5" t="n">
        <f aca="false">--($G604=--(AW604&gt;AP604))</f>
        <v>1</v>
      </c>
      <c r="BE604" s="5" t="n">
        <f aca="false">--($H604=--(AX604&gt;AQ604))</f>
        <v>0</v>
      </c>
      <c r="BF604" s="5" t="n">
        <f aca="false">--($I604=--(AY604&gt;AR604))</f>
        <v>0</v>
      </c>
      <c r="BG604" s="5" t="n">
        <f aca="false">SUM(AZ604:BF604)</f>
        <v>2</v>
      </c>
      <c r="BH604" s="5" t="n">
        <f aca="false">SUM(AE604:AK604)+AB604+AC604+AD604</f>
        <v>8000000000</v>
      </c>
    </row>
    <row r="605" customFormat="false" ht="15" hidden="true" customHeight="false" outlineLevel="0" collapsed="false">
      <c r="A605" s="5" t="n">
        <f aca="false">exit_value_5_usd</f>
        <v>8000000000</v>
      </c>
      <c r="B605" s="2" t="n">
        <f aca="false">ROW()-ROW($B$580)</f>
        <v>25</v>
      </c>
      <c r="C605" s="2" t="n">
        <f aca="false">MOD(QUOTIENT($B605,1),2)</f>
        <v>1</v>
      </c>
      <c r="D605" s="2" t="n">
        <f aca="false">MOD(QUOTIENT($B605,2),2)</f>
        <v>0</v>
      </c>
      <c r="E605" s="2" t="n">
        <f aca="false">MOD(QUOTIENT($B605,4),2)</f>
        <v>0</v>
      </c>
      <c r="F605" s="2" t="n">
        <f aca="false">MOD(QUOTIENT($B605,8),2)</f>
        <v>1</v>
      </c>
      <c r="G605" s="2" t="n">
        <f aca="false">MOD(QUOTIENT($B605,16),2)</f>
        <v>1</v>
      </c>
      <c r="H605" s="2" t="n">
        <f aca="false">MOD(QUOTIENT($B605,32),2)</f>
        <v>0</v>
      </c>
      <c r="I605" s="2" t="n">
        <f aca="false">MOD(QUOTIENT($B605,64),2)</f>
        <v>0</v>
      </c>
      <c r="J605" s="5" t="n">
        <f aca="false">IF($C605=const_zero,MIN(class_series_f_invested_usd,MAX(const_zero,$A605)),const_zero)</f>
        <v>0</v>
      </c>
      <c r="K605" s="5" t="n">
        <f aca="false">IF($D605=const_zero,MIN(class_series_e_invested_usd,MAX(const_zero,$A605-SUM($J605:$J605))),const_zero)</f>
        <v>300000000</v>
      </c>
      <c r="L605" s="5" t="n">
        <f aca="false">IF($E605=const_zero,MIN(class_series_d_invested_usd,MAX(const_zero,$A605-SUM($J605:$K605))),const_zero)</f>
        <v>100000000</v>
      </c>
      <c r="M605" s="5" t="n">
        <f aca="false">IF($F605=const_zero,MIN(class_series_c_invested_usd,MAX(const_zero,$A605-SUM($J605:$L605))),const_zero)</f>
        <v>0</v>
      </c>
      <c r="N605" s="5" t="n">
        <f aca="false">IF($G605=const_zero,MIN(class_series_b_invested_usd,MAX(const_zero,$A605-SUM($J605:$M605))),const_zero)</f>
        <v>0</v>
      </c>
      <c r="O605" s="5" t="n">
        <f aca="false">IF($H605=const_zero,MIN(class_series_a_invested_usd,MAX(const_zero,$A605-SUM($J605:$N605))),const_zero)</f>
        <v>15000000</v>
      </c>
      <c r="P605" s="5" t="n">
        <f aca="false">IF($I605=const_zero,MIN(class_seed_invested_usd,MAX(const_zero,$A605-SUM($J605:$O605))),const_zero)</f>
        <v>5000000</v>
      </c>
      <c r="Q605" s="5" t="n">
        <f aca="false">MAX(const_zero,$A605-SUM($J605:$P605))</f>
        <v>7580000000</v>
      </c>
      <c r="R605" s="9" t="n">
        <f aca="false">common_rsa_total+'Pro-Forma'!$B$10+'Pro-Forma'!$B$11+IF($C605=const_one,'Pro-Forma'!$B$5,const_zero)+IF($D605=const_one,'Pro-Forma'!$F$27,const_zero)+IF($E605=const_one,'Pro-Forma'!$F$26,const_zero)+IF($F605=const_one,'Pro-Forma'!$F$25,const_zero)+IF($G605=const_one,'Pro-Forma'!$F$24,const_zero)+IF($H605=const_one,'Pro-Forma'!$F$23,const_zero)+IF($I605=const_one,'Pro-Forma'!$F$22,const_zero)</f>
        <v>15477780.8981917</v>
      </c>
      <c r="S605" s="23" t="b">
        <f aca="false">IF($R605&gt;const_zero,--($Q605&gt;option_strike_usd*$R605),const_zero)</f>
        <v>1</v>
      </c>
      <c r="T605" s="7" t="n">
        <f aca="false">IF($R605&gt;const_zero,IF($S605=const_one,($Q605+option_strike_usd*pre_f_options_issued)/($R605+pre_f_options_issued),$Q605/$R605),const_zero)</f>
        <v>421.770631366561</v>
      </c>
      <c r="U605" s="5" t="n">
        <f aca="false">IF($C605=const_one,'Pro-Forma'!$B$5*$T605,const_zero)</f>
        <v>336264256.916281</v>
      </c>
      <c r="V605" s="5" t="n">
        <f aca="false">IF($D605=const_one,'Pro-Forma'!$F$27*$T605,const_zero)</f>
        <v>0</v>
      </c>
      <c r="W605" s="5" t="n">
        <f aca="false">IF($E605=const_one,'Pro-Forma'!$F$26*$T605,const_zero)</f>
        <v>0</v>
      </c>
      <c r="X605" s="5" t="n">
        <f aca="false">IF($F605=const_one,'Pro-Forma'!$F$25*$T605,const_zero)</f>
        <v>1012249515.27975</v>
      </c>
      <c r="Y605" s="5" t="n">
        <f aca="false">IF($G605=const_one,'Pro-Forma'!$F$24*$T605,const_zero)</f>
        <v>1265311894.09968</v>
      </c>
      <c r="Z605" s="5" t="n">
        <f aca="false">IF($H605=const_one,'Pro-Forma'!$F$23*$T605,const_zero)</f>
        <v>0</v>
      </c>
      <c r="AA605" s="5" t="n">
        <f aca="false">IF($I605=const_one,'Pro-Forma'!$F$22*$T605,const_zero)</f>
        <v>0</v>
      </c>
      <c r="AB605" s="5" t="n">
        <f aca="false">('Pro-Forma'!$B$10+'Pro-Forma'!$B$11)*$T605</f>
        <v>118312072.988843</v>
      </c>
      <c r="AC605" s="5" t="n">
        <f aca="false">common_rsa_total*$T605</f>
        <v>3795935682.29905</v>
      </c>
      <c r="AD605" s="5" t="n">
        <f aca="false">IF($S605=const_one,pre_f_options_issued*($T605-option_strike_usd),const_zero)</f>
        <v>1051926578.4164</v>
      </c>
      <c r="AE605" s="5" t="n">
        <f aca="false">J605+U605</f>
        <v>336264256.916281</v>
      </c>
      <c r="AF605" s="5" t="n">
        <f aca="false">K605+V605</f>
        <v>300000000</v>
      </c>
      <c r="AG605" s="5" t="n">
        <f aca="false">L605+W605</f>
        <v>100000000</v>
      </c>
      <c r="AH605" s="5" t="n">
        <f aca="false">M605+X605</f>
        <v>1012249515.27975</v>
      </c>
      <c r="AI605" s="5" t="n">
        <f aca="false">N605+Y605</f>
        <v>1265311894.09968</v>
      </c>
      <c r="AJ605" s="5" t="n">
        <f aca="false">O605+Z605</f>
        <v>15000000</v>
      </c>
      <c r="AK605" s="5" t="n">
        <f aca="false">P605+AA605</f>
        <v>5000000</v>
      </c>
      <c r="AL605" s="5" t="n">
        <f aca="false">INDEX($AE$580:$AE$707,$B605-$C605*1+const_one)</f>
        <v>30000000</v>
      </c>
      <c r="AM605" s="5" t="n">
        <f aca="false">INDEX($AF$580:$AF$707,$B605-$D605*2+const_one)</f>
        <v>300000000</v>
      </c>
      <c r="AN605" s="5" t="n">
        <f aca="false">INDEX($AG$580:$AG$707,$B605-$E605*4+const_one)</f>
        <v>100000000</v>
      </c>
      <c r="AO605" s="5" t="n">
        <f aca="false">INDEX($AH$580:$AH$707,$B605-$F605*8+const_one)</f>
        <v>60000000</v>
      </c>
      <c r="AP605" s="5" t="n">
        <f aca="false">INDEX($AI$580:$AI$707,$B605-$G605*16+const_one)</f>
        <v>30000000</v>
      </c>
      <c r="AQ605" s="5" t="n">
        <f aca="false">INDEX($AJ$580:$AJ$707,$B605-$H605*32+const_one)</f>
        <v>15000000</v>
      </c>
      <c r="AR605" s="5" t="n">
        <f aca="false">INDEX($AK$580:$AK$707,$B605-$I605*64+const_one)</f>
        <v>5000000</v>
      </c>
      <c r="AS605" s="5" t="n">
        <f aca="false">INDEX($AE$580:$AE$707,$B605+(const_one-$C605)*1+const_one)</f>
        <v>336264256.916281</v>
      </c>
      <c r="AT605" s="5" t="n">
        <f aca="false">INDEX($AF$580:$AF$707,$B605+(const_one-$D605)*2+const_one)</f>
        <v>2005130198.49789</v>
      </c>
      <c r="AU605" s="5" t="n">
        <f aca="false">INDEX($AG$580:$AG$707,$B605+(const_one-$E605)*4+const_one)</f>
        <v>675687915.555633</v>
      </c>
      <c r="AV605" s="5" t="n">
        <f aca="false">INDEX($AH$580:$AH$707,$B605+(const_one-$F605)*8+const_one)</f>
        <v>1012249515.27975</v>
      </c>
      <c r="AW605" s="5" t="n">
        <f aca="false">INDEX($AI$580:$AI$707,$B605+(const_one-$G605)*16+const_one)</f>
        <v>1265311894.09968</v>
      </c>
      <c r="AX605" s="5" t="n">
        <f aca="false">INDEX($AJ$580:$AJ$707,$B605+(const_one-$H605)*32+const_one)</f>
        <v>1653227531.77569</v>
      </c>
      <c r="AY605" s="5" t="n">
        <f aca="false">INDEX($AK$580:$AK$707,$B605+(const_one-$I605)*64+const_one)</f>
        <v>1651051516.59731</v>
      </c>
      <c r="AZ605" s="5" t="n">
        <f aca="false">--($C605=--(AS605&gt;AL605))</f>
        <v>1</v>
      </c>
      <c r="BA605" s="5" t="n">
        <f aca="false">--($D605=--(AT605&gt;AM605))</f>
        <v>0</v>
      </c>
      <c r="BB605" s="5" t="n">
        <f aca="false">--($E605=--(AU605&gt;AN605))</f>
        <v>0</v>
      </c>
      <c r="BC605" s="5" t="n">
        <f aca="false">--($F605=--(AV605&gt;AO605))</f>
        <v>1</v>
      </c>
      <c r="BD605" s="5" t="n">
        <f aca="false">--($G605=--(AW605&gt;AP605))</f>
        <v>1</v>
      </c>
      <c r="BE605" s="5" t="n">
        <f aca="false">--($H605=--(AX605&gt;AQ605))</f>
        <v>0</v>
      </c>
      <c r="BF605" s="5" t="n">
        <f aca="false">--($I605=--(AY605&gt;AR605))</f>
        <v>0</v>
      </c>
      <c r="BG605" s="5" t="n">
        <f aca="false">SUM(AZ605:BF605)</f>
        <v>3</v>
      </c>
      <c r="BH605" s="5" t="n">
        <f aca="false">SUM(AE605:AK605)+AB605+AC605+AD605</f>
        <v>8000000000</v>
      </c>
    </row>
    <row r="606" customFormat="false" ht="15" hidden="true" customHeight="false" outlineLevel="0" collapsed="false">
      <c r="A606" s="5" t="n">
        <f aca="false">exit_value_5_usd</f>
        <v>8000000000</v>
      </c>
      <c r="B606" s="2" t="n">
        <f aca="false">ROW()-ROW($B$580)</f>
        <v>26</v>
      </c>
      <c r="C606" s="2" t="n">
        <f aca="false">MOD(QUOTIENT($B606,1),2)</f>
        <v>0</v>
      </c>
      <c r="D606" s="2" t="n">
        <f aca="false">MOD(QUOTIENT($B606,2),2)</f>
        <v>1</v>
      </c>
      <c r="E606" s="2" t="n">
        <f aca="false">MOD(QUOTIENT($B606,4),2)</f>
        <v>0</v>
      </c>
      <c r="F606" s="2" t="n">
        <f aca="false">MOD(QUOTIENT($B606,8),2)</f>
        <v>1</v>
      </c>
      <c r="G606" s="2" t="n">
        <f aca="false">MOD(QUOTIENT($B606,16),2)</f>
        <v>1</v>
      </c>
      <c r="H606" s="2" t="n">
        <f aca="false">MOD(QUOTIENT($B606,32),2)</f>
        <v>0</v>
      </c>
      <c r="I606" s="2" t="n">
        <f aca="false">MOD(QUOTIENT($B606,64),2)</f>
        <v>0</v>
      </c>
      <c r="J606" s="5" t="n">
        <f aca="false">IF($C606=const_zero,MIN(class_series_f_invested_usd,MAX(const_zero,$A606)),const_zero)</f>
        <v>30000000</v>
      </c>
      <c r="K606" s="5" t="n">
        <f aca="false">IF($D606=const_zero,MIN(class_series_e_invested_usd,MAX(const_zero,$A606-SUM($J606:$J606))),const_zero)</f>
        <v>0</v>
      </c>
      <c r="L606" s="5" t="n">
        <f aca="false">IF($E606=const_zero,MIN(class_series_d_invested_usd,MAX(const_zero,$A606-SUM($J606:$K606))),const_zero)</f>
        <v>100000000</v>
      </c>
      <c r="M606" s="5" t="n">
        <f aca="false">IF($F606=const_zero,MIN(class_series_c_invested_usd,MAX(const_zero,$A606-SUM($J606:$L606))),const_zero)</f>
        <v>0</v>
      </c>
      <c r="N606" s="5" t="n">
        <f aca="false">IF($G606=const_zero,MIN(class_series_b_invested_usd,MAX(const_zero,$A606-SUM($J606:$M606))),const_zero)</f>
        <v>0</v>
      </c>
      <c r="O606" s="5" t="n">
        <f aca="false">IF($H606=const_zero,MIN(class_series_a_invested_usd,MAX(const_zero,$A606-SUM($J606:$N606))),const_zero)</f>
        <v>15000000</v>
      </c>
      <c r="P606" s="5" t="n">
        <f aca="false">IF($I606=const_zero,MIN(class_seed_invested_usd,MAX(const_zero,$A606-SUM($J606:$O606))),const_zero)</f>
        <v>5000000</v>
      </c>
      <c r="Q606" s="5" t="n">
        <f aca="false">MAX(const_zero,$A606-SUM($J606:$P606))</f>
        <v>7850000000</v>
      </c>
      <c r="R606" s="9" t="n">
        <f aca="false">common_rsa_total+'Pro-Forma'!$B$10+'Pro-Forma'!$B$11+IF($C606=const_one,'Pro-Forma'!$B$5,const_zero)+IF($D606=const_one,'Pro-Forma'!$F$27,const_zero)+IF($E606=const_one,'Pro-Forma'!$F$26,const_zero)+IF($F606=const_one,'Pro-Forma'!$F$25,const_zero)+IF($G606=const_one,'Pro-Forma'!$F$24,const_zero)+IF($H606=const_one,'Pro-Forma'!$F$23,const_zero)+IF($I606=const_one,'Pro-Forma'!$F$22,const_zero)</f>
        <v>20813833.1063222</v>
      </c>
      <c r="S606" s="23" t="b">
        <f aca="false">IF($R606&gt;const_zero,--($Q606&gt;option_strike_usd*$R606),const_zero)</f>
        <v>1</v>
      </c>
      <c r="T606" s="7" t="n">
        <f aca="false">IF($R606&gt;const_zero,IF($S606=const_one,($Q606+option_strike_usd*pre_f_options_issued)/($R606+pre_f_options_issued),$Q606/$R606),const_zero)</f>
        <v>336.817200508764</v>
      </c>
      <c r="U606" s="5" t="n">
        <f aca="false">IF($C606=const_one,'Pro-Forma'!$B$5*$T606,const_zero)</f>
        <v>0</v>
      </c>
      <c r="V606" s="5" t="n">
        <f aca="false">IF($D606=const_one,'Pro-Forma'!$F$27*$T606,const_zero)</f>
        <v>2065807765.63523</v>
      </c>
      <c r="W606" s="5" t="n">
        <f aca="false">IF($E606=const_one,'Pro-Forma'!$F$26*$T606,const_zero)</f>
        <v>0</v>
      </c>
      <c r="X606" s="5" t="n">
        <f aca="false">IF($F606=const_one,'Pro-Forma'!$F$25*$T606,const_zero)</f>
        <v>808361281.221034</v>
      </c>
      <c r="Y606" s="5" t="n">
        <f aca="false">IF($G606=const_one,'Pro-Forma'!$F$24*$T606,const_zero)</f>
        <v>1010451601.52629</v>
      </c>
      <c r="Z606" s="5" t="n">
        <f aca="false">IF($H606=const_one,'Pro-Forma'!$F$23*$T606,const_zero)</f>
        <v>0</v>
      </c>
      <c r="AA606" s="5" t="n">
        <f aca="false">IF($I606=const_one,'Pro-Forma'!$F$22*$T606,const_zero)</f>
        <v>0</v>
      </c>
      <c r="AB606" s="5" t="n">
        <f aca="false">('Pro-Forma'!$B$10+'Pro-Forma'!$B$11)*$T606</f>
        <v>94481545.7666551</v>
      </c>
      <c r="AC606" s="5" t="n">
        <f aca="false">common_rsa_total*$T606</f>
        <v>3031354804.57888</v>
      </c>
      <c r="AD606" s="5" t="n">
        <f aca="false">IF($S606=const_one,pre_f_options_issued*($T606-option_strike_usd),const_zero)</f>
        <v>839543001.27191</v>
      </c>
      <c r="AE606" s="5" t="n">
        <f aca="false">J606+U606</f>
        <v>30000000</v>
      </c>
      <c r="AF606" s="5" t="n">
        <f aca="false">K606+V606</f>
        <v>2065807765.63523</v>
      </c>
      <c r="AG606" s="5" t="n">
        <f aca="false">L606+W606</f>
        <v>100000000</v>
      </c>
      <c r="AH606" s="5" t="n">
        <f aca="false">M606+X606</f>
        <v>808361281.221034</v>
      </c>
      <c r="AI606" s="5" t="n">
        <f aca="false">N606+Y606</f>
        <v>1010451601.52629</v>
      </c>
      <c r="AJ606" s="5" t="n">
        <f aca="false">O606+Z606</f>
        <v>15000000</v>
      </c>
      <c r="AK606" s="5" t="n">
        <f aca="false">P606+AA606</f>
        <v>5000000</v>
      </c>
      <c r="AL606" s="5" t="n">
        <f aca="false">INDEX($AE$580:$AE$707,$B606-$C606*1+const_one)</f>
        <v>30000000</v>
      </c>
      <c r="AM606" s="5" t="n">
        <f aca="false">INDEX($AF$580:$AF$707,$B606-$D606*2+const_one)</f>
        <v>300000000</v>
      </c>
      <c r="AN606" s="5" t="n">
        <f aca="false">INDEX($AG$580:$AG$707,$B606-$E606*4+const_one)</f>
        <v>100000000</v>
      </c>
      <c r="AO606" s="5" t="n">
        <f aca="false">INDEX($AH$580:$AH$707,$B606-$F606*8+const_one)</f>
        <v>60000000</v>
      </c>
      <c r="AP606" s="5" t="n">
        <f aca="false">INDEX($AI$580:$AI$707,$B606-$G606*16+const_one)</f>
        <v>30000000</v>
      </c>
      <c r="AQ606" s="5" t="n">
        <f aca="false">INDEX($AJ$580:$AJ$707,$B606-$H606*32+const_one)</f>
        <v>15000000</v>
      </c>
      <c r="AR606" s="5" t="n">
        <f aca="false">INDEX($AK$580:$AK$707,$B606-$I606*64+const_one)</f>
        <v>5000000</v>
      </c>
      <c r="AS606" s="5" t="n">
        <f aca="false">INDEX($AE$580:$AE$707,$B606+(const_one-$C606)*1+const_one)</f>
        <v>260646144.269607</v>
      </c>
      <c r="AT606" s="5" t="n">
        <f aca="false">INDEX($AF$580:$AF$707,$B606+(const_one-$D606)*2+const_one)</f>
        <v>2065807765.63523</v>
      </c>
      <c r="AU606" s="5" t="n">
        <f aca="false">INDEX($AG$580:$AG$707,$B606+(const_one-$E606)*4+const_one)</f>
        <v>550429024.559373</v>
      </c>
      <c r="AV606" s="5" t="n">
        <f aca="false">INDEX($AH$580:$AH$707,$B606+(const_one-$F606)*8+const_one)</f>
        <v>808361281.221034</v>
      </c>
      <c r="AW606" s="5" t="n">
        <f aca="false">INDEX($AI$580:$AI$707,$B606+(const_one-$G606)*16+const_one)</f>
        <v>1010451601.52629</v>
      </c>
      <c r="AX606" s="5" t="n">
        <f aca="false">INDEX($AJ$580:$AJ$707,$B606+(const_one-$H606)*32+const_one)</f>
        <v>1389338555.90242</v>
      </c>
      <c r="AY606" s="5" t="n">
        <f aca="false">INDEX($AK$580:$AK$707,$B606+(const_one-$I606)*64+const_one)</f>
        <v>1387572634.63658</v>
      </c>
      <c r="AZ606" s="5" t="n">
        <f aca="false">--($C606=--(AS606&gt;AL606))</f>
        <v>0</v>
      </c>
      <c r="BA606" s="5" t="n">
        <f aca="false">--($D606=--(AT606&gt;AM606))</f>
        <v>1</v>
      </c>
      <c r="BB606" s="5" t="n">
        <f aca="false">--($E606=--(AU606&gt;AN606))</f>
        <v>0</v>
      </c>
      <c r="BC606" s="5" t="n">
        <f aca="false">--($F606=--(AV606&gt;AO606))</f>
        <v>1</v>
      </c>
      <c r="BD606" s="5" t="n">
        <f aca="false">--($G606=--(AW606&gt;AP606))</f>
        <v>1</v>
      </c>
      <c r="BE606" s="5" t="n">
        <f aca="false">--($H606=--(AX606&gt;AQ606))</f>
        <v>0</v>
      </c>
      <c r="BF606" s="5" t="n">
        <f aca="false">--($I606=--(AY606&gt;AR606))</f>
        <v>0</v>
      </c>
      <c r="BG606" s="5" t="n">
        <f aca="false">SUM(AZ606:BF606)</f>
        <v>3</v>
      </c>
      <c r="BH606" s="5" t="n">
        <f aca="false">SUM(AE606:AK606)+AB606+AC606+AD606</f>
        <v>8000000000</v>
      </c>
    </row>
    <row r="607" customFormat="false" ht="15" hidden="true" customHeight="false" outlineLevel="0" collapsed="false">
      <c r="A607" s="5" t="n">
        <f aca="false">exit_value_5_usd</f>
        <v>8000000000</v>
      </c>
      <c r="B607" s="2" t="n">
        <f aca="false">ROW()-ROW($B$580)</f>
        <v>27</v>
      </c>
      <c r="C607" s="2" t="n">
        <f aca="false">MOD(QUOTIENT($B607,1),2)</f>
        <v>1</v>
      </c>
      <c r="D607" s="2" t="n">
        <f aca="false">MOD(QUOTIENT($B607,2),2)</f>
        <v>1</v>
      </c>
      <c r="E607" s="2" t="n">
        <f aca="false">MOD(QUOTIENT($B607,4),2)</f>
        <v>0</v>
      </c>
      <c r="F607" s="2" t="n">
        <f aca="false">MOD(QUOTIENT($B607,8),2)</f>
        <v>1</v>
      </c>
      <c r="G607" s="2" t="n">
        <f aca="false">MOD(QUOTIENT($B607,16),2)</f>
        <v>1</v>
      </c>
      <c r="H607" s="2" t="n">
        <f aca="false">MOD(QUOTIENT($B607,32),2)</f>
        <v>0</v>
      </c>
      <c r="I607" s="2" t="n">
        <f aca="false">MOD(QUOTIENT($B607,64),2)</f>
        <v>0</v>
      </c>
      <c r="J607" s="5" t="n">
        <f aca="false">IF($C607=const_zero,MIN(class_series_f_invested_usd,MAX(const_zero,$A607)),const_zero)</f>
        <v>0</v>
      </c>
      <c r="K607" s="5" t="n">
        <f aca="false">IF($D607=const_zero,MIN(class_series_e_invested_usd,MAX(const_zero,$A607-SUM($J607:$J607))),const_zero)</f>
        <v>0</v>
      </c>
      <c r="L607" s="5" t="n">
        <f aca="false">IF($E607=const_zero,MIN(class_series_d_invested_usd,MAX(const_zero,$A607-SUM($J607:$K607))),const_zero)</f>
        <v>100000000</v>
      </c>
      <c r="M607" s="5" t="n">
        <f aca="false">IF($F607=const_zero,MIN(class_series_c_invested_usd,MAX(const_zero,$A607-SUM($J607:$L607))),const_zero)</f>
        <v>0</v>
      </c>
      <c r="N607" s="5" t="n">
        <f aca="false">IF($G607=const_zero,MIN(class_series_b_invested_usd,MAX(const_zero,$A607-SUM($J607:$M607))),const_zero)</f>
        <v>0</v>
      </c>
      <c r="O607" s="5" t="n">
        <f aca="false">IF($H607=const_zero,MIN(class_series_a_invested_usd,MAX(const_zero,$A607-SUM($J607:$N607))),const_zero)</f>
        <v>15000000</v>
      </c>
      <c r="P607" s="5" t="n">
        <f aca="false">IF($I607=const_zero,MIN(class_seed_invested_usd,MAX(const_zero,$A607-SUM($J607:$O607))),const_zero)</f>
        <v>5000000</v>
      </c>
      <c r="Q607" s="5" t="n">
        <f aca="false">MAX(const_zero,$A607-SUM($J607:$P607))</f>
        <v>7880000000</v>
      </c>
      <c r="R607" s="9" t="n">
        <f aca="false">common_rsa_total+'Pro-Forma'!$B$10+'Pro-Forma'!$B$11+IF($C607=const_one,'Pro-Forma'!$B$5,const_zero)+IF($D607=const_one,'Pro-Forma'!$F$27,const_zero)+IF($E607=const_one,'Pro-Forma'!$F$26,const_zero)+IF($F607=const_one,'Pro-Forma'!$F$25,const_zero)+IF($G607=const_one,'Pro-Forma'!$F$24,const_zero)+IF($H607=const_one,'Pro-Forma'!$F$23,const_zero)+IF($I607=const_one,'Pro-Forma'!$F$22,const_zero)</f>
        <v>21611101.1755256</v>
      </c>
      <c r="S607" s="23" t="b">
        <f aca="false">IF($R607&gt;const_zero,--($Q607&gt;option_strike_usd*$R607),const_zero)</f>
        <v>1</v>
      </c>
      <c r="T607" s="7" t="n">
        <f aca="false">IF($R607&gt;const_zero,IF($S607=const_one,($Q607+option_strike_usd*pre_f_options_issued)/($R607+pre_f_options_issued),$Q607/$R607),const_zero)</f>
        <v>326.924097850881</v>
      </c>
      <c r="U607" s="5" t="n">
        <f aca="false">IF($C607=const_one,'Pro-Forma'!$B$5*$T607,const_zero)</f>
        <v>260646144.269607</v>
      </c>
      <c r="V607" s="5" t="n">
        <f aca="false">IF($D607=const_one,'Pro-Forma'!$F$27*$T607,const_zero)</f>
        <v>2005130198.49789</v>
      </c>
      <c r="W607" s="5" t="n">
        <f aca="false">IF($E607=const_one,'Pro-Forma'!$F$26*$T607,const_zero)</f>
        <v>0</v>
      </c>
      <c r="X607" s="5" t="n">
        <f aca="false">IF($F607=const_one,'Pro-Forma'!$F$25*$T607,const_zero)</f>
        <v>784617834.842114</v>
      </c>
      <c r="Y607" s="5" t="n">
        <f aca="false">IF($G607=const_one,'Pro-Forma'!$F$24*$T607,const_zero)</f>
        <v>980772293.552642</v>
      </c>
      <c r="Z607" s="5" t="n">
        <f aca="false">IF($H607=const_one,'Pro-Forma'!$F$23*$T607,const_zero)</f>
        <v>0</v>
      </c>
      <c r="AA607" s="5" t="n">
        <f aca="false">IF($I607=const_one,'Pro-Forma'!$F$22*$T607,const_zero)</f>
        <v>0</v>
      </c>
      <c r="AB607" s="5" t="n">
        <f aca="false">('Pro-Forma'!$B$10+'Pro-Forma'!$B$11)*$T607</f>
        <v>91706403.5526199</v>
      </c>
      <c r="AC607" s="5" t="n">
        <f aca="false">common_rsa_total*$T607</f>
        <v>2942316880.65793</v>
      </c>
      <c r="AD607" s="5" t="n">
        <f aca="false">IF($S607=const_one,pre_f_options_issued*($T607-option_strike_usd),const_zero)</f>
        <v>814810244.627202</v>
      </c>
      <c r="AE607" s="5" t="n">
        <f aca="false">J607+U607</f>
        <v>260646144.269607</v>
      </c>
      <c r="AF607" s="5" t="n">
        <f aca="false">K607+V607</f>
        <v>2005130198.49789</v>
      </c>
      <c r="AG607" s="5" t="n">
        <f aca="false">L607+W607</f>
        <v>100000000</v>
      </c>
      <c r="AH607" s="5" t="n">
        <f aca="false">M607+X607</f>
        <v>784617834.842114</v>
      </c>
      <c r="AI607" s="5" t="n">
        <f aca="false">N607+Y607</f>
        <v>980772293.552642</v>
      </c>
      <c r="AJ607" s="5" t="n">
        <f aca="false">O607+Z607</f>
        <v>15000000</v>
      </c>
      <c r="AK607" s="5" t="n">
        <f aca="false">P607+AA607</f>
        <v>5000000</v>
      </c>
      <c r="AL607" s="5" t="n">
        <f aca="false">INDEX($AE$580:$AE$707,$B607-$C607*1+const_one)</f>
        <v>30000000</v>
      </c>
      <c r="AM607" s="5" t="n">
        <f aca="false">INDEX($AF$580:$AF$707,$B607-$D607*2+const_one)</f>
        <v>300000000</v>
      </c>
      <c r="AN607" s="5" t="n">
        <f aca="false">INDEX($AG$580:$AG$707,$B607-$E607*4+const_one)</f>
        <v>100000000</v>
      </c>
      <c r="AO607" s="5" t="n">
        <f aca="false">INDEX($AH$580:$AH$707,$B607-$F607*8+const_one)</f>
        <v>60000000</v>
      </c>
      <c r="AP607" s="5" t="n">
        <f aca="false">INDEX($AI$580:$AI$707,$B607-$G607*16+const_one)</f>
        <v>30000000</v>
      </c>
      <c r="AQ607" s="5" t="n">
        <f aca="false">INDEX($AJ$580:$AJ$707,$B607-$H607*32+const_one)</f>
        <v>15000000</v>
      </c>
      <c r="AR607" s="5" t="n">
        <f aca="false">INDEX($AK$580:$AK$707,$B607-$I607*64+const_one)</f>
        <v>5000000</v>
      </c>
      <c r="AS607" s="5" t="n">
        <f aca="false">INDEX($AE$580:$AE$707,$B607+(const_one-$C607)*1+const_one)</f>
        <v>260646144.269607</v>
      </c>
      <c r="AT607" s="5" t="n">
        <f aca="false">INDEX($AF$580:$AF$707,$B607+(const_one-$D607)*2+const_one)</f>
        <v>2005130198.49789</v>
      </c>
      <c r="AU607" s="5" t="n">
        <f aca="false">INDEX($AG$580:$AG$707,$B607+(const_one-$E607)*4+const_one)</f>
        <v>535461578.293457</v>
      </c>
      <c r="AV607" s="5" t="n">
        <f aca="false">INDEX($AH$580:$AH$707,$B607+(const_one-$F607)*8+const_one)</f>
        <v>784617834.842114</v>
      </c>
      <c r="AW607" s="5" t="n">
        <f aca="false">INDEX($AI$580:$AI$707,$B607+(const_one-$G607)*16+const_one)</f>
        <v>980772293.552642</v>
      </c>
      <c r="AX607" s="5" t="n">
        <f aca="false">INDEX($AJ$580:$AJ$707,$B607+(const_one-$H607)*32+const_one)</f>
        <v>1356441302.64636</v>
      </c>
      <c r="AY607" s="5" t="n">
        <f aca="false">INDEX($AK$580:$AK$707,$B607+(const_one-$I607)*64+const_one)</f>
        <v>1354723744.80826</v>
      </c>
      <c r="AZ607" s="5" t="n">
        <f aca="false">--($C607=--(AS607&gt;AL607))</f>
        <v>1</v>
      </c>
      <c r="BA607" s="5" t="n">
        <f aca="false">--($D607=--(AT607&gt;AM607))</f>
        <v>1</v>
      </c>
      <c r="BB607" s="5" t="n">
        <f aca="false">--($E607=--(AU607&gt;AN607))</f>
        <v>0</v>
      </c>
      <c r="BC607" s="5" t="n">
        <f aca="false">--($F607=--(AV607&gt;AO607))</f>
        <v>1</v>
      </c>
      <c r="BD607" s="5" t="n">
        <f aca="false">--($G607=--(AW607&gt;AP607))</f>
        <v>1</v>
      </c>
      <c r="BE607" s="5" t="n">
        <f aca="false">--($H607=--(AX607&gt;AQ607))</f>
        <v>0</v>
      </c>
      <c r="BF607" s="5" t="n">
        <f aca="false">--($I607=--(AY607&gt;AR607))</f>
        <v>0</v>
      </c>
      <c r="BG607" s="5" t="n">
        <f aca="false">SUM(AZ607:BF607)</f>
        <v>4</v>
      </c>
      <c r="BH607" s="5" t="n">
        <f aca="false">SUM(AE607:AK607)+AB607+AC607+AD607</f>
        <v>8000000000</v>
      </c>
    </row>
    <row r="608" customFormat="false" ht="15" hidden="true" customHeight="false" outlineLevel="0" collapsed="false">
      <c r="A608" s="5" t="n">
        <f aca="false">exit_value_5_usd</f>
        <v>8000000000</v>
      </c>
      <c r="B608" s="2" t="n">
        <f aca="false">ROW()-ROW($B$580)</f>
        <v>28</v>
      </c>
      <c r="C608" s="2" t="n">
        <f aca="false">MOD(QUOTIENT($B608,1),2)</f>
        <v>0</v>
      </c>
      <c r="D608" s="2" t="n">
        <f aca="false">MOD(QUOTIENT($B608,2),2)</f>
        <v>0</v>
      </c>
      <c r="E608" s="2" t="n">
        <f aca="false">MOD(QUOTIENT($B608,4),2)</f>
        <v>1</v>
      </c>
      <c r="F608" s="2" t="n">
        <f aca="false">MOD(QUOTIENT($B608,8),2)</f>
        <v>1</v>
      </c>
      <c r="G608" s="2" t="n">
        <f aca="false">MOD(QUOTIENT($B608,16),2)</f>
        <v>1</v>
      </c>
      <c r="H608" s="2" t="n">
        <f aca="false">MOD(QUOTIENT($B608,32),2)</f>
        <v>0</v>
      </c>
      <c r="I608" s="2" t="n">
        <f aca="false">MOD(QUOTIENT($B608,64),2)</f>
        <v>0</v>
      </c>
      <c r="J608" s="5" t="n">
        <f aca="false">IF($C608=const_zero,MIN(class_series_f_invested_usd,MAX(const_zero,$A608)),const_zero)</f>
        <v>30000000</v>
      </c>
      <c r="K608" s="5" t="n">
        <f aca="false">IF($D608=const_zero,MIN(class_series_e_invested_usd,MAX(const_zero,$A608-SUM($J608:$J608))),const_zero)</f>
        <v>300000000</v>
      </c>
      <c r="L608" s="5" t="n">
        <f aca="false">IF($E608=const_zero,MIN(class_series_d_invested_usd,MAX(const_zero,$A608-SUM($J608:$K608))),const_zero)</f>
        <v>0</v>
      </c>
      <c r="M608" s="5" t="n">
        <f aca="false">IF($F608=const_zero,MIN(class_series_c_invested_usd,MAX(const_zero,$A608-SUM($J608:$L608))),const_zero)</f>
        <v>0</v>
      </c>
      <c r="N608" s="5" t="n">
        <f aca="false">IF($G608=const_zero,MIN(class_series_b_invested_usd,MAX(const_zero,$A608-SUM($J608:$M608))),const_zero)</f>
        <v>0</v>
      </c>
      <c r="O608" s="5" t="n">
        <f aca="false">IF($H608=const_zero,MIN(class_series_a_invested_usd,MAX(const_zero,$A608-SUM($J608:$N608))),const_zero)</f>
        <v>15000000</v>
      </c>
      <c r="P608" s="5" t="n">
        <f aca="false">IF($I608=const_zero,MIN(class_seed_invested_usd,MAX(const_zero,$A608-SUM($J608:$O608))),const_zero)</f>
        <v>5000000</v>
      </c>
      <c r="Q608" s="5" t="n">
        <f aca="false">MAX(const_zero,$A608-SUM($J608:$P608))</f>
        <v>7650000000</v>
      </c>
      <c r="R608" s="9" t="n">
        <f aca="false">common_rsa_total+'Pro-Forma'!$B$10+'Pro-Forma'!$B$11+IF($C608=const_one,'Pro-Forma'!$B$5,const_zero)+IF($D608=const_one,'Pro-Forma'!$F$27,const_zero)+IF($E608=const_one,'Pro-Forma'!$F$26,const_zero)+IF($F608=const_one,'Pro-Forma'!$F$25,const_zero)+IF($G608=const_one,'Pro-Forma'!$F$24,const_zero)+IF($H608=const_one,'Pro-Forma'!$F$23,const_zero)+IF($I608=const_one,'Pro-Forma'!$F$22,const_zero)</f>
        <v>16414164.1892672</v>
      </c>
      <c r="S608" s="23" t="b">
        <f aca="false">IF($R608&gt;const_zero,--($Q608&gt;option_strike_usd*$R608),const_zero)</f>
        <v>1</v>
      </c>
      <c r="T608" s="7" t="n">
        <f aca="false">IF($R608&gt;const_zero,IF($S608=const_one,($Q608+option_strike_usd*pre_f_options_issued)/($R608+pre_f_options_issued),$Q608/$R608),const_zero)</f>
        <v>404.590968092706</v>
      </c>
      <c r="U608" s="5" t="n">
        <f aca="false">IF($C608=const_one,'Pro-Forma'!$B$5*$T608,const_zero)</f>
        <v>0</v>
      </c>
      <c r="V608" s="5" t="n">
        <f aca="false">IF($D608=const_one,'Pro-Forma'!$F$27*$T608,const_zero)</f>
        <v>0</v>
      </c>
      <c r="W608" s="5" t="n">
        <f aca="false">IF($E608=const_one,'Pro-Forma'!$F$26*$T608,const_zero)</f>
        <v>701419682.190442</v>
      </c>
      <c r="X608" s="5" t="n">
        <f aca="false">IF($F608=const_one,'Pro-Forma'!$F$25*$T608,const_zero)</f>
        <v>971018323.422494</v>
      </c>
      <c r="Y608" s="5" t="n">
        <f aca="false">IF($G608=const_one,'Pro-Forma'!$F$24*$T608,const_zero)</f>
        <v>1213772904.27812</v>
      </c>
      <c r="Z608" s="5" t="n">
        <f aca="false">IF($H608=const_one,'Pro-Forma'!$F$23*$T608,const_zero)</f>
        <v>0</v>
      </c>
      <c r="AA608" s="5" t="n">
        <f aca="false">IF($I608=const_one,'Pro-Forma'!$F$22*$T608,const_zero)</f>
        <v>0</v>
      </c>
      <c r="AB608" s="5" t="n">
        <f aca="false">('Pro-Forma'!$B$10+'Pro-Forma'!$B$11)*$T608</f>
        <v>113492957.042827</v>
      </c>
      <c r="AC608" s="5" t="n">
        <f aca="false">common_rsa_total*$T608</f>
        <v>3641318712.83435</v>
      </c>
      <c r="AD608" s="5" t="n">
        <f aca="false">IF($S608=const_one,pre_f_options_issued*($T608-option_strike_usd),const_zero)</f>
        <v>1008977420.23176</v>
      </c>
      <c r="AE608" s="5" t="n">
        <f aca="false">J608+U608</f>
        <v>30000000</v>
      </c>
      <c r="AF608" s="5" t="n">
        <f aca="false">K608+V608</f>
        <v>300000000</v>
      </c>
      <c r="AG608" s="5" t="n">
        <f aca="false">L608+W608</f>
        <v>701419682.190442</v>
      </c>
      <c r="AH608" s="5" t="n">
        <f aca="false">M608+X608</f>
        <v>971018323.422494</v>
      </c>
      <c r="AI608" s="5" t="n">
        <f aca="false">N608+Y608</f>
        <v>1213772904.27812</v>
      </c>
      <c r="AJ608" s="5" t="n">
        <f aca="false">O608+Z608</f>
        <v>15000000</v>
      </c>
      <c r="AK608" s="5" t="n">
        <f aca="false">P608+AA608</f>
        <v>5000000</v>
      </c>
      <c r="AL608" s="5" t="n">
        <f aca="false">INDEX($AE$580:$AE$707,$B608-$C608*1+const_one)</f>
        <v>30000000</v>
      </c>
      <c r="AM608" s="5" t="n">
        <f aca="false">INDEX($AF$580:$AF$707,$B608-$D608*2+const_one)</f>
        <v>300000000</v>
      </c>
      <c r="AN608" s="5" t="n">
        <f aca="false">INDEX($AG$580:$AG$707,$B608-$E608*4+const_one)</f>
        <v>100000000</v>
      </c>
      <c r="AO608" s="5" t="n">
        <f aca="false">INDEX($AH$580:$AH$707,$B608-$F608*8+const_one)</f>
        <v>60000000</v>
      </c>
      <c r="AP608" s="5" t="n">
        <f aca="false">INDEX($AI$580:$AI$707,$B608-$G608*16+const_one)</f>
        <v>30000000</v>
      </c>
      <c r="AQ608" s="5" t="n">
        <f aca="false">INDEX($AJ$580:$AJ$707,$B608-$H608*32+const_one)</f>
        <v>15000000</v>
      </c>
      <c r="AR608" s="5" t="n">
        <f aca="false">INDEX($AK$580:$AK$707,$B608-$I608*64+const_one)</f>
        <v>5000000</v>
      </c>
      <c r="AS608" s="5" t="n">
        <f aca="false">INDEX($AE$580:$AE$707,$B608+(const_one-$C608)*1+const_one)</f>
        <v>310733987.329733</v>
      </c>
      <c r="AT608" s="5" t="n">
        <f aca="false">INDEX($AF$580:$AF$707,$B608+(const_one-$D608)*2+const_one)</f>
        <v>1947310500.20355</v>
      </c>
      <c r="AU608" s="5" t="n">
        <f aca="false">INDEX($AG$580:$AG$707,$B608+(const_one-$E608)*4+const_one)</f>
        <v>701419682.190442</v>
      </c>
      <c r="AV608" s="5" t="n">
        <f aca="false">INDEX($AH$580:$AH$707,$B608+(const_one-$F608)*8+const_one)</f>
        <v>971018323.422494</v>
      </c>
      <c r="AW608" s="5" t="n">
        <f aca="false">INDEX($AI$580:$AI$707,$B608+(const_one-$G608)*16+const_one)</f>
        <v>1213772904.27812</v>
      </c>
      <c r="AX608" s="5" t="n">
        <f aca="false">INDEX($AJ$580:$AJ$707,$B608+(const_one-$H608)*32+const_one)</f>
        <v>1603129413.03657</v>
      </c>
      <c r="AY608" s="5" t="n">
        <f aca="false">INDEX($AK$580:$AK$707,$B608+(const_one-$I608)*64+const_one)</f>
        <v>1601038601.93381</v>
      </c>
      <c r="AZ608" s="5" t="n">
        <f aca="false">--($C608=--(AS608&gt;AL608))</f>
        <v>0</v>
      </c>
      <c r="BA608" s="5" t="n">
        <f aca="false">--($D608=--(AT608&gt;AM608))</f>
        <v>0</v>
      </c>
      <c r="BB608" s="5" t="n">
        <f aca="false">--($E608=--(AU608&gt;AN608))</f>
        <v>1</v>
      </c>
      <c r="BC608" s="5" t="n">
        <f aca="false">--($F608=--(AV608&gt;AO608))</f>
        <v>1</v>
      </c>
      <c r="BD608" s="5" t="n">
        <f aca="false">--($G608=--(AW608&gt;AP608))</f>
        <v>1</v>
      </c>
      <c r="BE608" s="5" t="n">
        <f aca="false">--($H608=--(AX608&gt;AQ608))</f>
        <v>0</v>
      </c>
      <c r="BF608" s="5" t="n">
        <f aca="false">--($I608=--(AY608&gt;AR608))</f>
        <v>0</v>
      </c>
      <c r="BG608" s="5" t="n">
        <f aca="false">SUM(AZ608:BF608)</f>
        <v>3</v>
      </c>
      <c r="BH608" s="5" t="n">
        <f aca="false">SUM(AE608:AK608)+AB608+AC608+AD608</f>
        <v>8000000000</v>
      </c>
    </row>
    <row r="609" customFormat="false" ht="15" hidden="true" customHeight="false" outlineLevel="0" collapsed="false">
      <c r="A609" s="5" t="n">
        <f aca="false">exit_value_5_usd</f>
        <v>8000000000</v>
      </c>
      <c r="B609" s="2" t="n">
        <f aca="false">ROW()-ROW($B$580)</f>
        <v>29</v>
      </c>
      <c r="C609" s="2" t="n">
        <f aca="false">MOD(QUOTIENT($B609,1),2)</f>
        <v>1</v>
      </c>
      <c r="D609" s="2" t="n">
        <f aca="false">MOD(QUOTIENT($B609,2),2)</f>
        <v>0</v>
      </c>
      <c r="E609" s="2" t="n">
        <f aca="false">MOD(QUOTIENT($B609,4),2)</f>
        <v>1</v>
      </c>
      <c r="F609" s="2" t="n">
        <f aca="false">MOD(QUOTIENT($B609,8),2)</f>
        <v>1</v>
      </c>
      <c r="G609" s="2" t="n">
        <f aca="false">MOD(QUOTIENT($B609,16),2)</f>
        <v>1</v>
      </c>
      <c r="H609" s="2" t="n">
        <f aca="false">MOD(QUOTIENT($B609,32),2)</f>
        <v>0</v>
      </c>
      <c r="I609" s="2" t="n">
        <f aca="false">MOD(QUOTIENT($B609,64),2)</f>
        <v>0</v>
      </c>
      <c r="J609" s="5" t="n">
        <f aca="false">IF($C609=const_zero,MIN(class_series_f_invested_usd,MAX(const_zero,$A609)),const_zero)</f>
        <v>0</v>
      </c>
      <c r="K609" s="5" t="n">
        <f aca="false">IF($D609=const_zero,MIN(class_series_e_invested_usd,MAX(const_zero,$A609-SUM($J609:$J609))),const_zero)</f>
        <v>300000000</v>
      </c>
      <c r="L609" s="5" t="n">
        <f aca="false">IF($E609=const_zero,MIN(class_series_d_invested_usd,MAX(const_zero,$A609-SUM($J609:$K609))),const_zero)</f>
        <v>0</v>
      </c>
      <c r="M609" s="5" t="n">
        <f aca="false">IF($F609=const_zero,MIN(class_series_c_invested_usd,MAX(const_zero,$A609-SUM($J609:$L609))),const_zero)</f>
        <v>0</v>
      </c>
      <c r="N609" s="5" t="n">
        <f aca="false">IF($G609=const_zero,MIN(class_series_b_invested_usd,MAX(const_zero,$A609-SUM($J609:$M609))),const_zero)</f>
        <v>0</v>
      </c>
      <c r="O609" s="5" t="n">
        <f aca="false">IF($H609=const_zero,MIN(class_series_a_invested_usd,MAX(const_zero,$A609-SUM($J609:$N609))),const_zero)</f>
        <v>15000000</v>
      </c>
      <c r="P609" s="5" t="n">
        <f aca="false">IF($I609=const_zero,MIN(class_seed_invested_usd,MAX(const_zero,$A609-SUM($J609:$O609))),const_zero)</f>
        <v>5000000</v>
      </c>
      <c r="Q609" s="5" t="n">
        <f aca="false">MAX(const_zero,$A609-SUM($J609:$P609))</f>
        <v>7680000000</v>
      </c>
      <c r="R609" s="9" t="n">
        <f aca="false">common_rsa_total+'Pro-Forma'!$B$10+'Pro-Forma'!$B$11+IF($C609=const_one,'Pro-Forma'!$B$5,const_zero)+IF($D609=const_one,'Pro-Forma'!$F$27,const_zero)+IF($E609=const_one,'Pro-Forma'!$F$26,const_zero)+IF($F609=const_one,'Pro-Forma'!$F$25,const_zero)+IF($G609=const_one,'Pro-Forma'!$F$24,const_zero)+IF($H609=const_one,'Pro-Forma'!$F$23,const_zero)+IF($I609=const_one,'Pro-Forma'!$F$22,const_zero)</f>
        <v>17211432.2584705</v>
      </c>
      <c r="S609" s="23" t="b">
        <f aca="false">IF($R609&gt;const_zero,--($Q609&gt;option_strike_usd*$R609),const_zero)</f>
        <v>1</v>
      </c>
      <c r="T609" s="7" t="n">
        <f aca="false">IF($R609&gt;const_zero,IF($S609=const_one,($Q609+option_strike_usd*pre_f_options_issued)/($R609+pre_f_options_issued),$Q609/$R609),const_zero)</f>
        <v>389.748441374606</v>
      </c>
      <c r="U609" s="5" t="n">
        <f aca="false">IF($C609=const_one,'Pro-Forma'!$B$5*$T609,const_zero)</f>
        <v>310733987.329733</v>
      </c>
      <c r="V609" s="5" t="n">
        <f aca="false">IF($D609=const_one,'Pro-Forma'!$F$27*$T609,const_zero)</f>
        <v>0</v>
      </c>
      <c r="W609" s="5" t="n">
        <f aca="false">IF($E609=const_one,'Pro-Forma'!$F$26*$T609,const_zero)</f>
        <v>675687915.555633</v>
      </c>
      <c r="X609" s="5" t="n">
        <f aca="false">IF($F609=const_one,'Pro-Forma'!$F$25*$T609,const_zero)</f>
        <v>935396259.299054</v>
      </c>
      <c r="Y609" s="5" t="n">
        <f aca="false">IF($G609=const_one,'Pro-Forma'!$F$24*$T609,const_zero)</f>
        <v>1169245324.12382</v>
      </c>
      <c r="Z609" s="5" t="n">
        <f aca="false">IF($H609=const_one,'Pro-Forma'!$F$23*$T609,const_zero)</f>
        <v>0</v>
      </c>
      <c r="AA609" s="5" t="n">
        <f aca="false">IF($I609=const_one,'Pro-Forma'!$F$22*$T609,const_zero)</f>
        <v>0</v>
      </c>
      <c r="AB609" s="5" t="n">
        <f aca="false">('Pro-Forma'!$B$10+'Pro-Forma'!$B$11)*$T609</f>
        <v>109329437.883797</v>
      </c>
      <c r="AC609" s="5" t="n">
        <f aca="false">common_rsa_total*$T609</f>
        <v>3507735972.37145</v>
      </c>
      <c r="AD609" s="5" t="n">
        <f aca="false">IF($S609=const_one,pre_f_options_issued*($T609-option_strike_usd),const_zero)</f>
        <v>971871103.436514</v>
      </c>
      <c r="AE609" s="5" t="n">
        <f aca="false">J609+U609</f>
        <v>310733987.329733</v>
      </c>
      <c r="AF609" s="5" t="n">
        <f aca="false">K609+V609</f>
        <v>300000000</v>
      </c>
      <c r="AG609" s="5" t="n">
        <f aca="false">L609+W609</f>
        <v>675687915.555633</v>
      </c>
      <c r="AH609" s="5" t="n">
        <f aca="false">M609+X609</f>
        <v>935396259.299054</v>
      </c>
      <c r="AI609" s="5" t="n">
        <f aca="false">N609+Y609</f>
        <v>1169245324.12382</v>
      </c>
      <c r="AJ609" s="5" t="n">
        <f aca="false">O609+Z609</f>
        <v>15000000</v>
      </c>
      <c r="AK609" s="5" t="n">
        <f aca="false">P609+AA609</f>
        <v>5000000</v>
      </c>
      <c r="AL609" s="5" t="n">
        <f aca="false">INDEX($AE$580:$AE$707,$B609-$C609*1+const_one)</f>
        <v>30000000</v>
      </c>
      <c r="AM609" s="5" t="n">
        <f aca="false">INDEX($AF$580:$AF$707,$B609-$D609*2+const_one)</f>
        <v>300000000</v>
      </c>
      <c r="AN609" s="5" t="n">
        <f aca="false">INDEX($AG$580:$AG$707,$B609-$E609*4+const_one)</f>
        <v>100000000</v>
      </c>
      <c r="AO609" s="5" t="n">
        <f aca="false">INDEX($AH$580:$AH$707,$B609-$F609*8+const_one)</f>
        <v>60000000</v>
      </c>
      <c r="AP609" s="5" t="n">
        <f aca="false">INDEX($AI$580:$AI$707,$B609-$G609*16+const_one)</f>
        <v>30000000</v>
      </c>
      <c r="AQ609" s="5" t="n">
        <f aca="false">INDEX($AJ$580:$AJ$707,$B609-$H609*32+const_one)</f>
        <v>15000000</v>
      </c>
      <c r="AR609" s="5" t="n">
        <f aca="false">INDEX($AK$580:$AK$707,$B609-$I609*64+const_one)</f>
        <v>5000000</v>
      </c>
      <c r="AS609" s="5" t="n">
        <f aca="false">INDEX($AE$580:$AE$707,$B609+(const_one-$C609)*1+const_one)</f>
        <v>310733987.329733</v>
      </c>
      <c r="AT609" s="5" t="n">
        <f aca="false">INDEX($AF$580:$AF$707,$B609+(const_one-$D609)*2+const_one)</f>
        <v>1894358595.4631</v>
      </c>
      <c r="AU609" s="5" t="n">
        <f aca="false">INDEX($AG$580:$AG$707,$B609+(const_one-$E609)*4+const_one)</f>
        <v>675687915.555633</v>
      </c>
      <c r="AV609" s="5" t="n">
        <f aca="false">INDEX($AH$580:$AH$707,$B609+(const_one-$F609)*8+const_one)</f>
        <v>935396259.299054</v>
      </c>
      <c r="AW609" s="5" t="n">
        <f aca="false">INDEX($AI$580:$AI$707,$B609+(const_one-$G609)*16+const_one)</f>
        <v>1169245324.12382</v>
      </c>
      <c r="AX609" s="5" t="n">
        <f aca="false">INDEX($AJ$580:$AJ$707,$B609+(const_one-$H609)*32+const_one)</f>
        <v>1557477510.70994</v>
      </c>
      <c r="AY609" s="5" t="n">
        <f aca="false">INDEX($AK$580:$AK$707,$B609+(const_one-$I609)*64+const_one)</f>
        <v>1555454155.71064</v>
      </c>
      <c r="AZ609" s="5" t="n">
        <f aca="false">--($C609=--(AS609&gt;AL609))</f>
        <v>1</v>
      </c>
      <c r="BA609" s="5" t="n">
        <f aca="false">--($D609=--(AT609&gt;AM609))</f>
        <v>0</v>
      </c>
      <c r="BB609" s="5" t="n">
        <f aca="false">--($E609=--(AU609&gt;AN609))</f>
        <v>1</v>
      </c>
      <c r="BC609" s="5" t="n">
        <f aca="false">--($F609=--(AV609&gt;AO609))</f>
        <v>1</v>
      </c>
      <c r="BD609" s="5" t="n">
        <f aca="false">--($G609=--(AW609&gt;AP609))</f>
        <v>1</v>
      </c>
      <c r="BE609" s="5" t="n">
        <f aca="false">--($H609=--(AX609&gt;AQ609))</f>
        <v>0</v>
      </c>
      <c r="BF609" s="5" t="n">
        <f aca="false">--($I609=--(AY609&gt;AR609))</f>
        <v>0</v>
      </c>
      <c r="BG609" s="5" t="n">
        <f aca="false">SUM(AZ609:BF609)</f>
        <v>4</v>
      </c>
      <c r="BH609" s="5" t="n">
        <f aca="false">SUM(AE609:AK609)+AB609+AC609+AD609</f>
        <v>8000000000</v>
      </c>
    </row>
    <row r="610" customFormat="false" ht="15" hidden="true" customHeight="false" outlineLevel="0" collapsed="false">
      <c r="A610" s="5" t="n">
        <f aca="false">exit_value_5_usd</f>
        <v>8000000000</v>
      </c>
      <c r="B610" s="2" t="n">
        <f aca="false">ROW()-ROW($B$580)</f>
        <v>30</v>
      </c>
      <c r="C610" s="2" t="n">
        <f aca="false">MOD(QUOTIENT($B610,1),2)</f>
        <v>0</v>
      </c>
      <c r="D610" s="2" t="n">
        <f aca="false">MOD(QUOTIENT($B610,2),2)</f>
        <v>1</v>
      </c>
      <c r="E610" s="2" t="n">
        <f aca="false">MOD(QUOTIENT($B610,4),2)</f>
        <v>1</v>
      </c>
      <c r="F610" s="2" t="n">
        <f aca="false">MOD(QUOTIENT($B610,8),2)</f>
        <v>1</v>
      </c>
      <c r="G610" s="2" t="n">
        <f aca="false">MOD(QUOTIENT($B610,16),2)</f>
        <v>1</v>
      </c>
      <c r="H610" s="2" t="n">
        <f aca="false">MOD(QUOTIENT($B610,32),2)</f>
        <v>0</v>
      </c>
      <c r="I610" s="2" t="n">
        <f aca="false">MOD(QUOTIENT($B610,64),2)</f>
        <v>0</v>
      </c>
      <c r="J610" s="5" t="n">
        <f aca="false">IF($C610=const_zero,MIN(class_series_f_invested_usd,MAX(const_zero,$A610)),const_zero)</f>
        <v>30000000</v>
      </c>
      <c r="K610" s="5" t="n">
        <f aca="false">IF($D610=const_zero,MIN(class_series_e_invested_usd,MAX(const_zero,$A610-SUM($J610:$J610))),const_zero)</f>
        <v>0</v>
      </c>
      <c r="L610" s="5" t="n">
        <f aca="false">IF($E610=const_zero,MIN(class_series_d_invested_usd,MAX(const_zero,$A610-SUM($J610:$K610))),const_zero)</f>
        <v>0</v>
      </c>
      <c r="M610" s="5" t="n">
        <f aca="false">IF($F610=const_zero,MIN(class_series_c_invested_usd,MAX(const_zero,$A610-SUM($J610:$L610))),const_zero)</f>
        <v>0</v>
      </c>
      <c r="N610" s="5" t="n">
        <f aca="false">IF($G610=const_zero,MIN(class_series_b_invested_usd,MAX(const_zero,$A610-SUM($J610:$M610))),const_zero)</f>
        <v>0</v>
      </c>
      <c r="O610" s="5" t="n">
        <f aca="false">IF($H610=const_zero,MIN(class_series_a_invested_usd,MAX(const_zero,$A610-SUM($J610:$N610))),const_zero)</f>
        <v>15000000</v>
      </c>
      <c r="P610" s="5" t="n">
        <f aca="false">IF($I610=const_zero,MIN(class_seed_invested_usd,MAX(const_zero,$A610-SUM($J610:$O610))),const_zero)</f>
        <v>5000000</v>
      </c>
      <c r="Q610" s="5" t="n">
        <f aca="false">MAX(const_zero,$A610-SUM($J610:$P610))</f>
        <v>7950000000</v>
      </c>
      <c r="R610" s="9" t="n">
        <f aca="false">common_rsa_total+'Pro-Forma'!$B$10+'Pro-Forma'!$B$11+IF($C610=const_one,'Pro-Forma'!$B$5,const_zero)+IF($D610=const_one,'Pro-Forma'!$F$27,const_zero)+IF($E610=const_one,'Pro-Forma'!$F$26,const_zero)+IF($F610=const_one,'Pro-Forma'!$F$25,const_zero)+IF($G610=const_one,'Pro-Forma'!$F$24,const_zero)+IF($H610=const_one,'Pro-Forma'!$F$23,const_zero)+IF($I610=const_one,'Pro-Forma'!$F$22,const_zero)</f>
        <v>22547484.4666011</v>
      </c>
      <c r="S610" s="23" t="b">
        <f aca="false">IF($R610&gt;const_zero,--($Q610&gt;option_strike_usd*$R610),const_zero)</f>
        <v>1</v>
      </c>
      <c r="T610" s="7" t="n">
        <f aca="false">IF($R610&gt;const_zero,IF($S610=const_one,($Q610+option_strike_usd*pre_f_options_issued)/($R610+pre_f_options_issued),$Q610/$R610),const_zero)</f>
        <v>317.496953061457</v>
      </c>
      <c r="U610" s="5" t="n">
        <f aca="false">IF($C610=const_one,'Pro-Forma'!$B$5*$T610,const_zero)</f>
        <v>0</v>
      </c>
      <c r="V610" s="5" t="n">
        <f aca="false">IF($D610=const_one,'Pro-Forma'!$F$27*$T610,const_zero)</f>
        <v>1947310500.20355</v>
      </c>
      <c r="W610" s="5" t="n">
        <f aca="false">IF($E610=const_one,'Pro-Forma'!$F$26*$T610,const_zero)</f>
        <v>550429024.559373</v>
      </c>
      <c r="X610" s="5" t="n">
        <f aca="false">IF($F610=const_one,'Pro-Forma'!$F$25*$T610,const_zero)</f>
        <v>761992687.347496</v>
      </c>
      <c r="Y610" s="5" t="n">
        <f aca="false">IF($G610=const_one,'Pro-Forma'!$F$24*$T610,const_zero)</f>
        <v>952490859.18437</v>
      </c>
      <c r="Z610" s="5" t="n">
        <f aca="false">IF($H610=const_one,'Pro-Forma'!$F$23*$T610,const_zero)</f>
        <v>0</v>
      </c>
      <c r="AA610" s="5" t="n">
        <f aca="false">IF($I610=const_one,'Pro-Forma'!$F$22*$T610,const_zero)</f>
        <v>0</v>
      </c>
      <c r="AB610" s="5" t="n">
        <f aca="false">('Pro-Forma'!$B$10+'Pro-Forma'!$B$11)*$T610</f>
        <v>89061968.4984556</v>
      </c>
      <c r="AC610" s="5" t="n">
        <f aca="false">common_rsa_total*$T610</f>
        <v>2857472577.55311</v>
      </c>
      <c r="AD610" s="5" t="n">
        <f aca="false">IF($S610=const_one,pre_f_options_issued*($T610-option_strike_usd),const_zero)</f>
        <v>791242382.653642</v>
      </c>
      <c r="AE610" s="5" t="n">
        <f aca="false">J610+U610</f>
        <v>30000000</v>
      </c>
      <c r="AF610" s="5" t="n">
        <f aca="false">K610+V610</f>
        <v>1947310500.20355</v>
      </c>
      <c r="AG610" s="5" t="n">
        <f aca="false">L610+W610</f>
        <v>550429024.559373</v>
      </c>
      <c r="AH610" s="5" t="n">
        <f aca="false">M610+X610</f>
        <v>761992687.347496</v>
      </c>
      <c r="AI610" s="5" t="n">
        <f aca="false">N610+Y610</f>
        <v>952490859.18437</v>
      </c>
      <c r="AJ610" s="5" t="n">
        <f aca="false">O610+Z610</f>
        <v>15000000</v>
      </c>
      <c r="AK610" s="5" t="n">
        <f aca="false">P610+AA610</f>
        <v>5000000</v>
      </c>
      <c r="AL610" s="5" t="n">
        <f aca="false">INDEX($AE$580:$AE$707,$B610-$C610*1+const_one)</f>
        <v>30000000</v>
      </c>
      <c r="AM610" s="5" t="n">
        <f aca="false">INDEX($AF$580:$AF$707,$B610-$D610*2+const_one)</f>
        <v>300000000</v>
      </c>
      <c r="AN610" s="5" t="n">
        <f aca="false">INDEX($AG$580:$AG$707,$B610-$E610*4+const_one)</f>
        <v>100000000</v>
      </c>
      <c r="AO610" s="5" t="n">
        <f aca="false">INDEX($AH$580:$AH$707,$B610-$F610*8+const_one)</f>
        <v>60000000</v>
      </c>
      <c r="AP610" s="5" t="n">
        <f aca="false">INDEX($AI$580:$AI$707,$B610-$G610*16+const_one)</f>
        <v>30000000</v>
      </c>
      <c r="AQ610" s="5" t="n">
        <f aca="false">INDEX($AJ$580:$AJ$707,$B610-$H610*32+const_one)</f>
        <v>15000000</v>
      </c>
      <c r="AR610" s="5" t="n">
        <f aca="false">INDEX($AK$580:$AK$707,$B610-$I610*64+const_one)</f>
        <v>5000000</v>
      </c>
      <c r="AS610" s="5" t="n">
        <f aca="false">INDEX($AE$580:$AE$707,$B610+(const_one-$C610)*1+const_one)</f>
        <v>246246983.932183</v>
      </c>
      <c r="AT610" s="5" t="n">
        <f aca="false">INDEX($AF$580:$AF$707,$B610+(const_one-$D610)*2+const_one)</f>
        <v>1947310500.20355</v>
      </c>
      <c r="AU610" s="5" t="n">
        <f aca="false">INDEX($AG$580:$AG$707,$B610+(const_one-$E610)*4+const_one)</f>
        <v>550429024.559373</v>
      </c>
      <c r="AV610" s="5" t="n">
        <f aca="false">INDEX($AH$580:$AH$707,$B610+(const_one-$F610)*8+const_one)</f>
        <v>761992687.347496</v>
      </c>
      <c r="AW610" s="5" t="n">
        <f aca="false">INDEX($AI$580:$AI$707,$B610+(const_one-$G610)*16+const_one)</f>
        <v>952490859.18437</v>
      </c>
      <c r="AX610" s="5" t="n">
        <f aca="false">INDEX($AJ$580:$AJ$707,$B610+(const_one-$H610)*32+const_one)</f>
        <v>1325818141.09201</v>
      </c>
      <c r="AY610" s="5" t="n">
        <f aca="false">INDEX($AK$580:$AK$707,$B610+(const_one-$I610)*64+const_one)</f>
        <v>1324154108.28235</v>
      </c>
      <c r="AZ610" s="5" t="n">
        <f aca="false">--($C610=--(AS610&gt;AL610))</f>
        <v>0</v>
      </c>
      <c r="BA610" s="5" t="n">
        <f aca="false">--($D610=--(AT610&gt;AM610))</f>
        <v>1</v>
      </c>
      <c r="BB610" s="5" t="n">
        <f aca="false">--($E610=--(AU610&gt;AN610))</f>
        <v>1</v>
      </c>
      <c r="BC610" s="5" t="n">
        <f aca="false">--($F610=--(AV610&gt;AO610))</f>
        <v>1</v>
      </c>
      <c r="BD610" s="5" t="n">
        <f aca="false">--($G610=--(AW610&gt;AP610))</f>
        <v>1</v>
      </c>
      <c r="BE610" s="5" t="n">
        <f aca="false">--($H610=--(AX610&gt;AQ610))</f>
        <v>0</v>
      </c>
      <c r="BF610" s="5" t="n">
        <f aca="false">--($I610=--(AY610&gt;AR610))</f>
        <v>0</v>
      </c>
      <c r="BG610" s="5" t="n">
        <f aca="false">SUM(AZ610:BF610)</f>
        <v>4</v>
      </c>
      <c r="BH610" s="5" t="n">
        <f aca="false">SUM(AE610:AK610)+AB610+AC610+AD610</f>
        <v>8000000000</v>
      </c>
    </row>
    <row r="611" customFormat="false" ht="15" hidden="true" customHeight="false" outlineLevel="0" collapsed="false">
      <c r="A611" s="5" t="n">
        <f aca="false">exit_value_5_usd</f>
        <v>8000000000</v>
      </c>
      <c r="B611" s="2" t="n">
        <f aca="false">ROW()-ROW($B$580)</f>
        <v>31</v>
      </c>
      <c r="C611" s="2" t="n">
        <f aca="false">MOD(QUOTIENT($B611,1),2)</f>
        <v>1</v>
      </c>
      <c r="D611" s="2" t="n">
        <f aca="false">MOD(QUOTIENT($B611,2),2)</f>
        <v>1</v>
      </c>
      <c r="E611" s="2" t="n">
        <f aca="false">MOD(QUOTIENT($B611,4),2)</f>
        <v>1</v>
      </c>
      <c r="F611" s="2" t="n">
        <f aca="false">MOD(QUOTIENT($B611,8),2)</f>
        <v>1</v>
      </c>
      <c r="G611" s="2" t="n">
        <f aca="false">MOD(QUOTIENT($B611,16),2)</f>
        <v>1</v>
      </c>
      <c r="H611" s="2" t="n">
        <f aca="false">MOD(QUOTIENT($B611,32),2)</f>
        <v>0</v>
      </c>
      <c r="I611" s="2" t="n">
        <f aca="false">MOD(QUOTIENT($B611,64),2)</f>
        <v>0</v>
      </c>
      <c r="J611" s="5" t="n">
        <f aca="false">IF($C611=const_zero,MIN(class_series_f_invested_usd,MAX(const_zero,$A611)),const_zero)</f>
        <v>0</v>
      </c>
      <c r="K611" s="5" t="n">
        <f aca="false">IF($D611=const_zero,MIN(class_series_e_invested_usd,MAX(const_zero,$A611-SUM($J611:$J611))),const_zero)</f>
        <v>0</v>
      </c>
      <c r="L611" s="5" t="n">
        <f aca="false">IF($E611=const_zero,MIN(class_series_d_invested_usd,MAX(const_zero,$A611-SUM($J611:$K611))),const_zero)</f>
        <v>0</v>
      </c>
      <c r="M611" s="5" t="n">
        <f aca="false">IF($F611=const_zero,MIN(class_series_c_invested_usd,MAX(const_zero,$A611-SUM($J611:$L611))),const_zero)</f>
        <v>0</v>
      </c>
      <c r="N611" s="5" t="n">
        <f aca="false">IF($G611=const_zero,MIN(class_series_b_invested_usd,MAX(const_zero,$A611-SUM($J611:$M611))),const_zero)</f>
        <v>0</v>
      </c>
      <c r="O611" s="5" t="n">
        <f aca="false">IF($H611=const_zero,MIN(class_series_a_invested_usd,MAX(const_zero,$A611-SUM($J611:$N611))),const_zero)</f>
        <v>15000000</v>
      </c>
      <c r="P611" s="5" t="n">
        <f aca="false">IF($I611=const_zero,MIN(class_seed_invested_usd,MAX(const_zero,$A611-SUM($J611:$O611))),const_zero)</f>
        <v>5000000</v>
      </c>
      <c r="Q611" s="5" t="n">
        <f aca="false">MAX(const_zero,$A611-SUM($J611:$P611))</f>
        <v>7980000000</v>
      </c>
      <c r="R611" s="9" t="n">
        <f aca="false">common_rsa_total+'Pro-Forma'!$B$10+'Pro-Forma'!$B$11+IF($C611=const_one,'Pro-Forma'!$B$5,const_zero)+IF($D611=const_one,'Pro-Forma'!$F$27,const_zero)+IF($E611=const_one,'Pro-Forma'!$F$26,const_zero)+IF($F611=const_one,'Pro-Forma'!$F$25,const_zero)+IF($G611=const_one,'Pro-Forma'!$F$24,const_zero)+IF($H611=const_one,'Pro-Forma'!$F$23,const_zero)+IF($I611=const_one,'Pro-Forma'!$F$22,const_zero)</f>
        <v>23344752.5358044</v>
      </c>
      <c r="S611" s="23" t="b">
        <f aca="false">IF($R611&gt;const_zero,--($Q611&gt;option_strike_usd*$R611),const_zero)</f>
        <v>1</v>
      </c>
      <c r="T611" s="7" t="n">
        <f aca="false">IF($R611&gt;const_zero,IF($S611=const_one,($Q611+option_strike_usd*pre_f_options_issued)/($R611+pre_f_options_issued),$Q611/$R611),const_zero)</f>
        <v>308.863471953981</v>
      </c>
      <c r="U611" s="5" t="n">
        <f aca="false">IF($C611=const_one,'Pro-Forma'!$B$5*$T611,const_zero)</f>
        <v>246246983.932183</v>
      </c>
      <c r="V611" s="5" t="n">
        <f aca="false">IF($D611=const_one,'Pro-Forma'!$F$27*$T611,const_zero)</f>
        <v>1894358595.4631</v>
      </c>
      <c r="W611" s="5" t="n">
        <f aca="false">IF($E611=const_one,'Pro-Forma'!$F$26*$T611,const_zero)</f>
        <v>535461578.293457</v>
      </c>
      <c r="X611" s="5" t="n">
        <f aca="false">IF($F611=const_one,'Pro-Forma'!$F$25*$T611,const_zero)</f>
        <v>741272332.689555</v>
      </c>
      <c r="Y611" s="5" t="n">
        <f aca="false">IF($G611=const_one,'Pro-Forma'!$F$24*$T611,const_zero)</f>
        <v>926590415.861944</v>
      </c>
      <c r="Z611" s="5" t="n">
        <f aca="false">IF($H611=const_one,'Pro-Forma'!$F$23*$T611,const_zero)</f>
        <v>0</v>
      </c>
      <c r="AA611" s="5" t="n">
        <f aca="false">IF($I611=const_one,'Pro-Forma'!$F$22*$T611,const_zero)</f>
        <v>0</v>
      </c>
      <c r="AB611" s="5" t="n">
        <f aca="false">('Pro-Forma'!$B$10+'Pro-Forma'!$B$11)*$T611</f>
        <v>86640166.2889801</v>
      </c>
      <c r="AC611" s="5" t="n">
        <f aca="false">common_rsa_total*$T611</f>
        <v>2779771247.58583</v>
      </c>
      <c r="AD611" s="5" t="n">
        <f aca="false">IF($S611=const_one,pre_f_options_issued*($T611-option_strike_usd),const_zero)</f>
        <v>769658679.884953</v>
      </c>
      <c r="AE611" s="5" t="n">
        <f aca="false">J611+U611</f>
        <v>246246983.932183</v>
      </c>
      <c r="AF611" s="5" t="n">
        <f aca="false">K611+V611</f>
        <v>1894358595.4631</v>
      </c>
      <c r="AG611" s="5" t="n">
        <f aca="false">L611+W611</f>
        <v>535461578.293457</v>
      </c>
      <c r="AH611" s="5" t="n">
        <f aca="false">M611+X611</f>
        <v>741272332.689555</v>
      </c>
      <c r="AI611" s="5" t="n">
        <f aca="false">N611+Y611</f>
        <v>926590415.861944</v>
      </c>
      <c r="AJ611" s="5" t="n">
        <f aca="false">O611+Z611</f>
        <v>15000000</v>
      </c>
      <c r="AK611" s="5" t="n">
        <f aca="false">P611+AA611</f>
        <v>5000000</v>
      </c>
      <c r="AL611" s="5" t="n">
        <f aca="false">INDEX($AE$580:$AE$707,$B611-$C611*1+const_one)</f>
        <v>30000000</v>
      </c>
      <c r="AM611" s="5" t="n">
        <f aca="false">INDEX($AF$580:$AF$707,$B611-$D611*2+const_one)</f>
        <v>300000000</v>
      </c>
      <c r="AN611" s="5" t="n">
        <f aca="false">INDEX($AG$580:$AG$707,$B611-$E611*4+const_one)</f>
        <v>100000000</v>
      </c>
      <c r="AO611" s="5" t="n">
        <f aca="false">INDEX($AH$580:$AH$707,$B611-$F611*8+const_one)</f>
        <v>60000000</v>
      </c>
      <c r="AP611" s="5" t="n">
        <f aca="false">INDEX($AI$580:$AI$707,$B611-$G611*16+const_one)</f>
        <v>30000000</v>
      </c>
      <c r="AQ611" s="5" t="n">
        <f aca="false">INDEX($AJ$580:$AJ$707,$B611-$H611*32+const_one)</f>
        <v>15000000</v>
      </c>
      <c r="AR611" s="5" t="n">
        <f aca="false">INDEX($AK$580:$AK$707,$B611-$I611*64+const_one)</f>
        <v>5000000</v>
      </c>
      <c r="AS611" s="5" t="n">
        <f aca="false">INDEX($AE$580:$AE$707,$B611+(const_one-$C611)*1+const_one)</f>
        <v>246246983.932183</v>
      </c>
      <c r="AT611" s="5" t="n">
        <f aca="false">INDEX($AF$580:$AF$707,$B611+(const_one-$D611)*2+const_one)</f>
        <v>1894358595.4631</v>
      </c>
      <c r="AU611" s="5" t="n">
        <f aca="false">INDEX($AG$580:$AG$707,$B611+(const_one-$E611)*4+const_one)</f>
        <v>535461578.293457</v>
      </c>
      <c r="AV611" s="5" t="n">
        <f aca="false">INDEX($AH$580:$AH$707,$B611+(const_one-$F611)*8+const_one)</f>
        <v>741272332.689555</v>
      </c>
      <c r="AW611" s="5" t="n">
        <f aca="false">INDEX($AI$580:$AI$707,$B611+(const_one-$G611)*16+const_one)</f>
        <v>926590415.861944</v>
      </c>
      <c r="AX611" s="5" t="n">
        <f aca="false">INDEX($AJ$580:$AJ$707,$B611+(const_one-$H611)*32+const_one)</f>
        <v>1296411762.53831</v>
      </c>
      <c r="AY611" s="5" t="n">
        <f aca="false">INDEX($AK$580:$AK$707,$B611+(const_one-$I611)*64+const_one)</f>
        <v>1294790741.26598</v>
      </c>
      <c r="AZ611" s="5" t="n">
        <f aca="false">--($C611=--(AS611&gt;AL611))</f>
        <v>1</v>
      </c>
      <c r="BA611" s="5" t="n">
        <f aca="false">--($D611=--(AT611&gt;AM611))</f>
        <v>1</v>
      </c>
      <c r="BB611" s="5" t="n">
        <f aca="false">--($E611=--(AU611&gt;AN611))</f>
        <v>1</v>
      </c>
      <c r="BC611" s="5" t="n">
        <f aca="false">--($F611=--(AV611&gt;AO611))</f>
        <v>1</v>
      </c>
      <c r="BD611" s="5" t="n">
        <f aca="false">--($G611=--(AW611&gt;AP611))</f>
        <v>1</v>
      </c>
      <c r="BE611" s="5" t="n">
        <f aca="false">--($H611=--(AX611&gt;AQ611))</f>
        <v>0</v>
      </c>
      <c r="BF611" s="5" t="n">
        <f aca="false">--($I611=--(AY611&gt;AR611))</f>
        <v>0</v>
      </c>
      <c r="BG611" s="5" t="n">
        <f aca="false">SUM(AZ611:BF611)</f>
        <v>5</v>
      </c>
      <c r="BH611" s="5" t="n">
        <f aca="false">SUM(AE611:AK611)+AB611+AC611+AD611</f>
        <v>8000000000</v>
      </c>
    </row>
    <row r="612" customFormat="false" ht="15" hidden="true" customHeight="false" outlineLevel="0" collapsed="false">
      <c r="A612" s="5" t="n">
        <f aca="false">exit_value_5_usd</f>
        <v>8000000000</v>
      </c>
      <c r="B612" s="2" t="n">
        <f aca="false">ROW()-ROW($B$580)</f>
        <v>32</v>
      </c>
      <c r="C612" s="2" t="n">
        <f aca="false">MOD(QUOTIENT($B612,1),2)</f>
        <v>0</v>
      </c>
      <c r="D612" s="2" t="n">
        <f aca="false">MOD(QUOTIENT($B612,2),2)</f>
        <v>0</v>
      </c>
      <c r="E612" s="2" t="n">
        <f aca="false">MOD(QUOTIENT($B612,4),2)</f>
        <v>0</v>
      </c>
      <c r="F612" s="2" t="n">
        <f aca="false">MOD(QUOTIENT($B612,8),2)</f>
        <v>0</v>
      </c>
      <c r="G612" s="2" t="n">
        <f aca="false">MOD(QUOTIENT($B612,16),2)</f>
        <v>0</v>
      </c>
      <c r="H612" s="2" t="n">
        <f aca="false">MOD(QUOTIENT($B612,32),2)</f>
        <v>1</v>
      </c>
      <c r="I612" s="2" t="n">
        <f aca="false">MOD(QUOTIENT($B612,64),2)</f>
        <v>0</v>
      </c>
      <c r="J612" s="5" t="n">
        <f aca="false">IF($C612=const_zero,MIN(class_series_f_invested_usd,MAX(const_zero,$A612)),const_zero)</f>
        <v>30000000</v>
      </c>
      <c r="K612" s="5" t="n">
        <f aca="false">IF($D612=const_zero,MIN(class_series_e_invested_usd,MAX(const_zero,$A612-SUM($J612:$J612))),const_zero)</f>
        <v>300000000</v>
      </c>
      <c r="L612" s="5" t="n">
        <f aca="false">IF($E612=const_zero,MIN(class_series_d_invested_usd,MAX(const_zero,$A612-SUM($J612:$K612))),const_zero)</f>
        <v>100000000</v>
      </c>
      <c r="M612" s="5" t="n">
        <f aca="false">IF($F612=const_zero,MIN(class_series_c_invested_usd,MAX(const_zero,$A612-SUM($J612:$L612))),const_zero)</f>
        <v>60000000</v>
      </c>
      <c r="N612" s="5" t="n">
        <f aca="false">IF($G612=const_zero,MIN(class_series_b_invested_usd,MAX(const_zero,$A612-SUM($J612:$M612))),const_zero)</f>
        <v>30000000</v>
      </c>
      <c r="O612" s="5" t="n">
        <f aca="false">IF($H612=const_zero,MIN(class_series_a_invested_usd,MAX(const_zero,$A612-SUM($J612:$N612))),const_zero)</f>
        <v>0</v>
      </c>
      <c r="P612" s="5" t="n">
        <f aca="false">IF($I612=const_zero,MIN(class_seed_invested_usd,MAX(const_zero,$A612-SUM($J612:$O612))),const_zero)</f>
        <v>5000000</v>
      </c>
      <c r="Q612" s="5" t="n">
        <f aca="false">MAX(const_zero,$A612-SUM($J612:$P612))</f>
        <v>7475000000</v>
      </c>
      <c r="R612" s="9" t="n">
        <f aca="false">common_rsa_total+'Pro-Forma'!$B$10+'Pro-Forma'!$B$11+IF($C612=const_one,'Pro-Forma'!$B$5,const_zero)+IF($D612=const_one,'Pro-Forma'!$F$27,const_zero)+IF($E612=const_one,'Pro-Forma'!$F$26,const_zero)+IF($F612=const_one,'Pro-Forma'!$F$25,const_zero)+IF($G612=const_one,'Pro-Forma'!$F$24,const_zero)+IF($H612=const_one,'Pro-Forma'!$F$23,const_zero)+IF($I612=const_one,'Pro-Forma'!$F$22,const_zero)</f>
        <v>14280512.8289884</v>
      </c>
      <c r="S612" s="23" t="b">
        <f aca="false">IF($R612&gt;const_zero,--($Q612&gt;option_strike_usd*$R612),const_zero)</f>
        <v>1</v>
      </c>
      <c r="T612" s="7" t="n">
        <f aca="false">IF($R612&gt;const_zero,IF($S612=const_one,($Q612+option_strike_usd*pre_f_options_issued)/($R612+pre_f_options_issued),$Q612/$R612),const_zero)</f>
        <v>445.606166879632</v>
      </c>
      <c r="U612" s="5" t="n">
        <f aca="false">IF($C612=const_one,'Pro-Forma'!$B$5*$T612,const_zero)</f>
        <v>0</v>
      </c>
      <c r="V612" s="5" t="n">
        <f aca="false">IF($D612=const_one,'Pro-Forma'!$F$27*$T612,const_zero)</f>
        <v>0</v>
      </c>
      <c r="W612" s="5" t="n">
        <f aca="false">IF($E612=const_one,'Pro-Forma'!$F$26*$T612,const_zero)</f>
        <v>0</v>
      </c>
      <c r="X612" s="5" t="n">
        <f aca="false">IF($F612=const_one,'Pro-Forma'!$F$25*$T612,const_zero)</f>
        <v>0</v>
      </c>
      <c r="Y612" s="5" t="n">
        <f aca="false">IF($G612=const_one,'Pro-Forma'!$F$24*$T612,const_zero)</f>
        <v>0</v>
      </c>
      <c r="Z612" s="5" t="n">
        <f aca="false">IF($H612=const_one,'Pro-Forma'!$F$23*$T612,const_zero)</f>
        <v>2228030834.39816</v>
      </c>
      <c r="AA612" s="5" t="n">
        <f aca="false">IF($I612=const_one,'Pro-Forma'!$F$22*$T612,const_zero)</f>
        <v>0</v>
      </c>
      <c r="AB612" s="5" t="n">
        <f aca="false">('Pro-Forma'!$B$10+'Pro-Forma'!$B$11)*$T612</f>
        <v>124998246.486068</v>
      </c>
      <c r="AC612" s="5" t="n">
        <f aca="false">common_rsa_total*$T612</f>
        <v>4010455501.91669</v>
      </c>
      <c r="AD612" s="5" t="n">
        <f aca="false">IF($S612=const_one,pre_f_options_issued*($T612-option_strike_usd),const_zero)</f>
        <v>1111515417.19908</v>
      </c>
      <c r="AE612" s="5" t="n">
        <f aca="false">J612+U612</f>
        <v>30000000</v>
      </c>
      <c r="AF612" s="5" t="n">
        <f aca="false">K612+V612</f>
        <v>300000000</v>
      </c>
      <c r="AG612" s="5" t="n">
        <f aca="false">L612+W612</f>
        <v>100000000</v>
      </c>
      <c r="AH612" s="5" t="n">
        <f aca="false">M612+X612</f>
        <v>60000000</v>
      </c>
      <c r="AI612" s="5" t="n">
        <f aca="false">N612+Y612</f>
        <v>30000000</v>
      </c>
      <c r="AJ612" s="5" t="n">
        <f aca="false">O612+Z612</f>
        <v>2228030834.39816</v>
      </c>
      <c r="AK612" s="5" t="n">
        <f aca="false">P612+AA612</f>
        <v>5000000</v>
      </c>
      <c r="AL612" s="5" t="n">
        <f aca="false">INDEX($AE$580:$AE$707,$B612-$C612*1+const_one)</f>
        <v>30000000</v>
      </c>
      <c r="AM612" s="5" t="n">
        <f aca="false">INDEX($AF$580:$AF$707,$B612-$D612*2+const_one)</f>
        <v>300000000</v>
      </c>
      <c r="AN612" s="5" t="n">
        <f aca="false">INDEX($AG$580:$AG$707,$B612-$E612*4+const_one)</f>
        <v>100000000</v>
      </c>
      <c r="AO612" s="5" t="n">
        <f aca="false">INDEX($AH$580:$AH$707,$B612-$F612*8+const_one)</f>
        <v>60000000</v>
      </c>
      <c r="AP612" s="5" t="n">
        <f aca="false">INDEX($AI$580:$AI$707,$B612-$G612*16+const_one)</f>
        <v>30000000</v>
      </c>
      <c r="AQ612" s="5" t="n">
        <f aca="false">INDEX($AJ$580:$AJ$707,$B612-$H612*32+const_one)</f>
        <v>15000000</v>
      </c>
      <c r="AR612" s="5" t="n">
        <f aca="false">INDEX($AK$580:$AK$707,$B612-$I612*64+const_one)</f>
        <v>5000000</v>
      </c>
      <c r="AS612" s="5" t="n">
        <f aca="false">INDEX($AE$580:$AE$707,$B612+(const_one-$C612)*1+const_one)</f>
        <v>340514543.00239</v>
      </c>
      <c r="AT612" s="5" t="n">
        <f aca="false">INDEX($AF$580:$AF$707,$B612+(const_one-$D612)*2+const_one)</f>
        <v>2081794793.3732</v>
      </c>
      <c r="AU612" s="5" t="n">
        <f aca="false">INDEX($AG$580:$AG$707,$B612+(const_one-$E612)*4+const_one)</f>
        <v>709550971.257357</v>
      </c>
      <c r="AV612" s="5" t="n">
        <f aca="false">INDEX($AH$580:$AH$707,$B612+(const_one-$F612)*8+const_one)</f>
        <v>943144751.200801</v>
      </c>
      <c r="AW612" s="5" t="n">
        <f aca="false">INDEX($AI$580:$AI$707,$B612+(const_one-$G612)*16+const_one)</f>
        <v>1138620631.05832</v>
      </c>
      <c r="AX612" s="5" t="n">
        <f aca="false">INDEX($AJ$580:$AJ$707,$B612+(const_one-$H612)*32+const_one)</f>
        <v>2228030834.39816</v>
      </c>
      <c r="AY612" s="5" t="n">
        <f aca="false">INDEX($AK$580:$AK$707,$B612+(const_one-$I612)*64+const_one)</f>
        <v>1717705193.34175</v>
      </c>
      <c r="AZ612" s="5" t="n">
        <f aca="false">--($C612=--(AS612&gt;AL612))</f>
        <v>0</v>
      </c>
      <c r="BA612" s="5" t="n">
        <f aca="false">--($D612=--(AT612&gt;AM612))</f>
        <v>0</v>
      </c>
      <c r="BB612" s="5" t="n">
        <f aca="false">--($E612=--(AU612&gt;AN612))</f>
        <v>0</v>
      </c>
      <c r="BC612" s="5" t="n">
        <f aca="false">--($F612=--(AV612&gt;AO612))</f>
        <v>0</v>
      </c>
      <c r="BD612" s="5" t="n">
        <f aca="false">--($G612=--(AW612&gt;AP612))</f>
        <v>0</v>
      </c>
      <c r="BE612" s="5" t="n">
        <f aca="false">--($H612=--(AX612&gt;AQ612))</f>
        <v>1</v>
      </c>
      <c r="BF612" s="5" t="n">
        <f aca="false">--($I612=--(AY612&gt;AR612))</f>
        <v>0</v>
      </c>
      <c r="BG612" s="5" t="n">
        <f aca="false">SUM(AZ612:BF612)</f>
        <v>1</v>
      </c>
      <c r="BH612" s="5" t="n">
        <f aca="false">SUM(AE612:AK612)+AB612+AC612+AD612</f>
        <v>8000000000</v>
      </c>
    </row>
    <row r="613" customFormat="false" ht="15" hidden="true" customHeight="false" outlineLevel="0" collapsed="false">
      <c r="A613" s="5" t="n">
        <f aca="false">exit_value_5_usd</f>
        <v>8000000000</v>
      </c>
      <c r="B613" s="2" t="n">
        <f aca="false">ROW()-ROW($B$580)</f>
        <v>33</v>
      </c>
      <c r="C613" s="2" t="n">
        <f aca="false">MOD(QUOTIENT($B613,1),2)</f>
        <v>1</v>
      </c>
      <c r="D613" s="2" t="n">
        <f aca="false">MOD(QUOTIENT($B613,2),2)</f>
        <v>0</v>
      </c>
      <c r="E613" s="2" t="n">
        <f aca="false">MOD(QUOTIENT($B613,4),2)</f>
        <v>0</v>
      </c>
      <c r="F613" s="2" t="n">
        <f aca="false">MOD(QUOTIENT($B613,8),2)</f>
        <v>0</v>
      </c>
      <c r="G613" s="2" t="n">
        <f aca="false">MOD(QUOTIENT($B613,16),2)</f>
        <v>0</v>
      </c>
      <c r="H613" s="2" t="n">
        <f aca="false">MOD(QUOTIENT($B613,32),2)</f>
        <v>1</v>
      </c>
      <c r="I613" s="2" t="n">
        <f aca="false">MOD(QUOTIENT($B613,64),2)</f>
        <v>0</v>
      </c>
      <c r="J613" s="5" t="n">
        <f aca="false">IF($C613=const_zero,MIN(class_series_f_invested_usd,MAX(const_zero,$A613)),const_zero)</f>
        <v>0</v>
      </c>
      <c r="K613" s="5" t="n">
        <f aca="false">IF($D613=const_zero,MIN(class_series_e_invested_usd,MAX(const_zero,$A613-SUM($J613:$J613))),const_zero)</f>
        <v>300000000</v>
      </c>
      <c r="L613" s="5" t="n">
        <f aca="false">IF($E613=const_zero,MIN(class_series_d_invested_usd,MAX(const_zero,$A613-SUM($J613:$K613))),const_zero)</f>
        <v>100000000</v>
      </c>
      <c r="M613" s="5" t="n">
        <f aca="false">IF($F613=const_zero,MIN(class_series_c_invested_usd,MAX(const_zero,$A613-SUM($J613:$L613))),const_zero)</f>
        <v>60000000</v>
      </c>
      <c r="N613" s="5" t="n">
        <f aca="false">IF($G613=const_zero,MIN(class_series_b_invested_usd,MAX(const_zero,$A613-SUM($J613:$M613))),const_zero)</f>
        <v>30000000</v>
      </c>
      <c r="O613" s="5" t="n">
        <f aca="false">IF($H613=const_zero,MIN(class_series_a_invested_usd,MAX(const_zero,$A613-SUM($J613:$N613))),const_zero)</f>
        <v>0</v>
      </c>
      <c r="P613" s="5" t="n">
        <f aca="false">IF($I613=const_zero,MIN(class_seed_invested_usd,MAX(const_zero,$A613-SUM($J613:$O613))),const_zero)</f>
        <v>5000000</v>
      </c>
      <c r="Q613" s="5" t="n">
        <f aca="false">MAX(const_zero,$A613-SUM($J613:$P613))</f>
        <v>7505000000</v>
      </c>
      <c r="R613" s="9" t="n">
        <f aca="false">common_rsa_total+'Pro-Forma'!$B$10+'Pro-Forma'!$B$11+IF($C613=const_one,'Pro-Forma'!$B$5,const_zero)+IF($D613=const_one,'Pro-Forma'!$F$27,const_zero)+IF($E613=const_one,'Pro-Forma'!$F$26,const_zero)+IF($F613=const_one,'Pro-Forma'!$F$25,const_zero)+IF($G613=const_one,'Pro-Forma'!$F$24,const_zero)+IF($H613=const_one,'Pro-Forma'!$F$23,const_zero)+IF($I613=const_one,'Pro-Forma'!$F$22,const_zero)</f>
        <v>15077780.8981917</v>
      </c>
      <c r="S613" s="23" t="b">
        <f aca="false">IF($R613&gt;const_zero,--($Q613&gt;option_strike_usd*$R613),const_zero)</f>
        <v>1</v>
      </c>
      <c r="T613" s="7" t="n">
        <f aca="false">IF($R613&gt;const_zero,IF($S613=const_one,($Q613+option_strike_usd*pre_f_options_issued)/($R613+pre_f_options_issued),$Q613/$R613),const_zero)</f>
        <v>427.101694092247</v>
      </c>
      <c r="U613" s="5" t="n">
        <f aca="false">IF($C613=const_one,'Pro-Forma'!$B$5*$T613,const_zero)</f>
        <v>340514543.00239</v>
      </c>
      <c r="V613" s="5" t="n">
        <f aca="false">IF($D613=const_one,'Pro-Forma'!$F$27*$T613,const_zero)</f>
        <v>0</v>
      </c>
      <c r="W613" s="5" t="n">
        <f aca="false">IF($E613=const_one,'Pro-Forma'!$F$26*$T613,const_zero)</f>
        <v>0</v>
      </c>
      <c r="X613" s="5" t="n">
        <f aca="false">IF($F613=const_one,'Pro-Forma'!$F$25*$T613,const_zero)</f>
        <v>0</v>
      </c>
      <c r="Y613" s="5" t="n">
        <f aca="false">IF($G613=const_one,'Pro-Forma'!$F$24*$T613,const_zero)</f>
        <v>0</v>
      </c>
      <c r="Z613" s="5" t="n">
        <f aca="false">IF($H613=const_one,'Pro-Forma'!$F$23*$T613,const_zero)</f>
        <v>2135508470.46123</v>
      </c>
      <c r="AA613" s="5" t="n">
        <f aca="false">IF($I613=const_one,'Pro-Forma'!$F$22*$T613,const_zero)</f>
        <v>0</v>
      </c>
      <c r="AB613" s="5" t="n">
        <f aca="false">('Pro-Forma'!$B$10+'Pro-Forma'!$B$11)*$T613</f>
        <v>119807504.47554</v>
      </c>
      <c r="AC613" s="5" t="n">
        <f aca="false">common_rsa_total*$T613</f>
        <v>3843915246.83022</v>
      </c>
      <c r="AD613" s="5" t="n">
        <f aca="false">IF($S613=const_one,pre_f_options_issued*($T613-option_strike_usd),const_zero)</f>
        <v>1065254235.23062</v>
      </c>
      <c r="AE613" s="5" t="n">
        <f aca="false">J613+U613</f>
        <v>340514543.00239</v>
      </c>
      <c r="AF613" s="5" t="n">
        <f aca="false">K613+V613</f>
        <v>300000000</v>
      </c>
      <c r="AG613" s="5" t="n">
        <f aca="false">L613+W613</f>
        <v>100000000</v>
      </c>
      <c r="AH613" s="5" t="n">
        <f aca="false">M613+X613</f>
        <v>60000000</v>
      </c>
      <c r="AI613" s="5" t="n">
        <f aca="false">N613+Y613</f>
        <v>30000000</v>
      </c>
      <c r="AJ613" s="5" t="n">
        <f aca="false">O613+Z613</f>
        <v>2135508470.46123</v>
      </c>
      <c r="AK613" s="5" t="n">
        <f aca="false">P613+AA613</f>
        <v>5000000</v>
      </c>
      <c r="AL613" s="5" t="n">
        <f aca="false">INDEX($AE$580:$AE$707,$B613-$C613*1+const_one)</f>
        <v>30000000</v>
      </c>
      <c r="AM613" s="5" t="n">
        <f aca="false">INDEX($AF$580:$AF$707,$B613-$D613*2+const_one)</f>
        <v>300000000</v>
      </c>
      <c r="AN613" s="5" t="n">
        <f aca="false">INDEX($AG$580:$AG$707,$B613-$E613*4+const_one)</f>
        <v>100000000</v>
      </c>
      <c r="AO613" s="5" t="n">
        <f aca="false">INDEX($AH$580:$AH$707,$B613-$F613*8+const_one)</f>
        <v>60000000</v>
      </c>
      <c r="AP613" s="5" t="n">
        <f aca="false">INDEX($AI$580:$AI$707,$B613-$G613*16+const_one)</f>
        <v>30000000</v>
      </c>
      <c r="AQ613" s="5" t="n">
        <f aca="false">INDEX($AJ$580:$AJ$707,$B613-$H613*32+const_one)</f>
        <v>15000000</v>
      </c>
      <c r="AR613" s="5" t="n">
        <f aca="false">INDEX($AK$580:$AK$707,$B613-$I613*64+const_one)</f>
        <v>5000000</v>
      </c>
      <c r="AS613" s="5" t="n">
        <f aca="false">INDEX($AE$580:$AE$707,$B613+(const_one-$C613)*1+const_one)</f>
        <v>340514543.00239</v>
      </c>
      <c r="AT613" s="5" t="n">
        <f aca="false">INDEX($AF$580:$AF$707,$B613+(const_one-$D613)*2+const_one)</f>
        <v>2019556059.87257</v>
      </c>
      <c r="AU613" s="5" t="n">
        <f aca="false">INDEX($AG$580:$AG$707,$B613+(const_one-$E613)*4+const_one)</f>
        <v>682950521.059159</v>
      </c>
      <c r="AV613" s="5" t="n">
        <f aca="false">INDEX($AH$580:$AH$707,$B613+(const_one-$F613)*8+const_one)</f>
        <v>909109980.360429</v>
      </c>
      <c r="AW613" s="5" t="n">
        <f aca="false">INDEX($AI$580:$AI$707,$B613+(const_one-$G613)*16+const_one)</f>
        <v>1098879422.99877</v>
      </c>
      <c r="AX613" s="5" t="n">
        <f aca="false">INDEX($AJ$580:$AJ$707,$B613+(const_one-$H613)*32+const_one)</f>
        <v>2135508470.46123</v>
      </c>
      <c r="AY613" s="5" t="n">
        <f aca="false">INDEX($AK$580:$AK$707,$B613+(const_one-$I613)*64+const_one)</f>
        <v>1663693175.57725</v>
      </c>
      <c r="AZ613" s="5" t="n">
        <f aca="false">--($C613=--(AS613&gt;AL613))</f>
        <v>1</v>
      </c>
      <c r="BA613" s="5" t="n">
        <f aca="false">--($D613=--(AT613&gt;AM613))</f>
        <v>0</v>
      </c>
      <c r="BB613" s="5" t="n">
        <f aca="false">--($E613=--(AU613&gt;AN613))</f>
        <v>0</v>
      </c>
      <c r="BC613" s="5" t="n">
        <f aca="false">--($F613=--(AV613&gt;AO613))</f>
        <v>0</v>
      </c>
      <c r="BD613" s="5" t="n">
        <f aca="false">--($G613=--(AW613&gt;AP613))</f>
        <v>0</v>
      </c>
      <c r="BE613" s="5" t="n">
        <f aca="false">--($H613=--(AX613&gt;AQ613))</f>
        <v>1</v>
      </c>
      <c r="BF613" s="5" t="n">
        <f aca="false">--($I613=--(AY613&gt;AR613))</f>
        <v>0</v>
      </c>
      <c r="BG613" s="5" t="n">
        <f aca="false">SUM(AZ613:BF613)</f>
        <v>2</v>
      </c>
      <c r="BH613" s="5" t="n">
        <f aca="false">SUM(AE613:AK613)+AB613+AC613+AD613</f>
        <v>8000000000</v>
      </c>
    </row>
    <row r="614" customFormat="false" ht="15" hidden="true" customHeight="false" outlineLevel="0" collapsed="false">
      <c r="A614" s="5" t="n">
        <f aca="false">exit_value_5_usd</f>
        <v>8000000000</v>
      </c>
      <c r="B614" s="2" t="n">
        <f aca="false">ROW()-ROW($B$580)</f>
        <v>34</v>
      </c>
      <c r="C614" s="2" t="n">
        <f aca="false">MOD(QUOTIENT($B614,1),2)</f>
        <v>0</v>
      </c>
      <c r="D614" s="2" t="n">
        <f aca="false">MOD(QUOTIENT($B614,2),2)</f>
        <v>1</v>
      </c>
      <c r="E614" s="2" t="n">
        <f aca="false">MOD(QUOTIENT($B614,4),2)</f>
        <v>0</v>
      </c>
      <c r="F614" s="2" t="n">
        <f aca="false">MOD(QUOTIENT($B614,8),2)</f>
        <v>0</v>
      </c>
      <c r="G614" s="2" t="n">
        <f aca="false">MOD(QUOTIENT($B614,16),2)</f>
        <v>0</v>
      </c>
      <c r="H614" s="2" t="n">
        <f aca="false">MOD(QUOTIENT($B614,32),2)</f>
        <v>1</v>
      </c>
      <c r="I614" s="2" t="n">
        <f aca="false">MOD(QUOTIENT($B614,64),2)</f>
        <v>0</v>
      </c>
      <c r="J614" s="5" t="n">
        <f aca="false">IF($C614=const_zero,MIN(class_series_f_invested_usd,MAX(const_zero,$A614)),const_zero)</f>
        <v>30000000</v>
      </c>
      <c r="K614" s="5" t="n">
        <f aca="false">IF($D614=const_zero,MIN(class_series_e_invested_usd,MAX(const_zero,$A614-SUM($J614:$J614))),const_zero)</f>
        <v>0</v>
      </c>
      <c r="L614" s="5" t="n">
        <f aca="false">IF($E614=const_zero,MIN(class_series_d_invested_usd,MAX(const_zero,$A614-SUM($J614:$K614))),const_zero)</f>
        <v>100000000</v>
      </c>
      <c r="M614" s="5" t="n">
        <f aca="false">IF($F614=const_zero,MIN(class_series_c_invested_usd,MAX(const_zero,$A614-SUM($J614:$L614))),const_zero)</f>
        <v>60000000</v>
      </c>
      <c r="N614" s="5" t="n">
        <f aca="false">IF($G614=const_zero,MIN(class_series_b_invested_usd,MAX(const_zero,$A614-SUM($J614:$M614))),const_zero)</f>
        <v>30000000</v>
      </c>
      <c r="O614" s="5" t="n">
        <f aca="false">IF($H614=const_zero,MIN(class_series_a_invested_usd,MAX(const_zero,$A614-SUM($J614:$N614))),const_zero)</f>
        <v>0</v>
      </c>
      <c r="P614" s="5" t="n">
        <f aca="false">IF($I614=const_zero,MIN(class_seed_invested_usd,MAX(const_zero,$A614-SUM($J614:$O614))),const_zero)</f>
        <v>5000000</v>
      </c>
      <c r="Q614" s="5" t="n">
        <f aca="false">MAX(const_zero,$A614-SUM($J614:$P614))</f>
        <v>7775000000</v>
      </c>
      <c r="R614" s="9" t="n">
        <f aca="false">common_rsa_total+'Pro-Forma'!$B$10+'Pro-Forma'!$B$11+IF($C614=const_one,'Pro-Forma'!$B$5,const_zero)+IF($D614=const_one,'Pro-Forma'!$F$27,const_zero)+IF($E614=const_one,'Pro-Forma'!$F$26,const_zero)+IF($F614=const_one,'Pro-Forma'!$F$25,const_zero)+IF($G614=const_one,'Pro-Forma'!$F$24,const_zero)+IF($H614=const_one,'Pro-Forma'!$F$23,const_zero)+IF($I614=const_one,'Pro-Forma'!$F$22,const_zero)</f>
        <v>20413833.1063222</v>
      </c>
      <c r="S614" s="23" t="b">
        <f aca="false">IF($R614&gt;const_zero,--($Q614&gt;option_strike_usd*$R614),const_zero)</f>
        <v>1</v>
      </c>
      <c r="T614" s="7" t="n">
        <f aca="false">IF($R614&gt;const_zero,IF($S614=const_one,($Q614+option_strike_usd*pre_f_options_issued)/($R614+pre_f_options_issued),$Q614/$R614),const_zero)</f>
        <v>339.423786666845</v>
      </c>
      <c r="U614" s="5" t="n">
        <f aca="false">IF($C614=const_one,'Pro-Forma'!$B$5*$T614,const_zero)</f>
        <v>0</v>
      </c>
      <c r="V614" s="5" t="n">
        <f aca="false">IF($D614=const_one,'Pro-Forma'!$F$27*$T614,const_zero)</f>
        <v>2081794793.3732</v>
      </c>
      <c r="W614" s="5" t="n">
        <f aca="false">IF($E614=const_one,'Pro-Forma'!$F$26*$T614,const_zero)</f>
        <v>0</v>
      </c>
      <c r="X614" s="5" t="n">
        <f aca="false">IF($F614=const_one,'Pro-Forma'!$F$25*$T614,const_zero)</f>
        <v>0</v>
      </c>
      <c r="Y614" s="5" t="n">
        <f aca="false">IF($G614=const_one,'Pro-Forma'!$F$24*$T614,const_zero)</f>
        <v>0</v>
      </c>
      <c r="Z614" s="5" t="n">
        <f aca="false">IF($H614=const_one,'Pro-Forma'!$F$23*$T614,const_zero)</f>
        <v>1697118933.33422</v>
      </c>
      <c r="AA614" s="5" t="n">
        <f aca="false">IF($I614=const_one,'Pro-Forma'!$F$22*$T614,const_zero)</f>
        <v>0</v>
      </c>
      <c r="AB614" s="5" t="n">
        <f aca="false">('Pro-Forma'!$B$10+'Pro-Forma'!$B$11)*$T614</f>
        <v>95212726.6238602</v>
      </c>
      <c r="AC614" s="5" t="n">
        <f aca="false">common_rsa_total*$T614</f>
        <v>3054814080.0016</v>
      </c>
      <c r="AD614" s="5" t="n">
        <f aca="false">IF($S614=const_one,pre_f_options_issued*($T614-option_strike_usd),const_zero)</f>
        <v>846059466.667112</v>
      </c>
      <c r="AE614" s="5" t="n">
        <f aca="false">J614+U614</f>
        <v>30000000</v>
      </c>
      <c r="AF614" s="5" t="n">
        <f aca="false">K614+V614</f>
        <v>2081794793.3732</v>
      </c>
      <c r="AG614" s="5" t="n">
        <f aca="false">L614+W614</f>
        <v>100000000</v>
      </c>
      <c r="AH614" s="5" t="n">
        <f aca="false">M614+X614</f>
        <v>60000000</v>
      </c>
      <c r="AI614" s="5" t="n">
        <f aca="false">N614+Y614</f>
        <v>30000000</v>
      </c>
      <c r="AJ614" s="5" t="n">
        <f aca="false">O614+Z614</f>
        <v>1697118933.33422</v>
      </c>
      <c r="AK614" s="5" t="n">
        <f aca="false">P614+AA614</f>
        <v>5000000</v>
      </c>
      <c r="AL614" s="5" t="n">
        <f aca="false">INDEX($AE$580:$AE$707,$B614-$C614*1+const_one)</f>
        <v>30000000</v>
      </c>
      <c r="AM614" s="5" t="n">
        <f aca="false">INDEX($AF$580:$AF$707,$B614-$D614*2+const_one)</f>
        <v>300000000</v>
      </c>
      <c r="AN614" s="5" t="n">
        <f aca="false">INDEX($AG$580:$AG$707,$B614-$E614*4+const_one)</f>
        <v>100000000</v>
      </c>
      <c r="AO614" s="5" t="n">
        <f aca="false">INDEX($AH$580:$AH$707,$B614-$F614*8+const_one)</f>
        <v>60000000</v>
      </c>
      <c r="AP614" s="5" t="n">
        <f aca="false">INDEX($AI$580:$AI$707,$B614-$G614*16+const_one)</f>
        <v>30000000</v>
      </c>
      <c r="AQ614" s="5" t="n">
        <f aca="false">INDEX($AJ$580:$AJ$707,$B614-$H614*32+const_one)</f>
        <v>15000000</v>
      </c>
      <c r="AR614" s="5" t="n">
        <f aca="false">INDEX($AK$580:$AK$707,$B614-$I614*64+const_one)</f>
        <v>5000000</v>
      </c>
      <c r="AS614" s="5" t="n">
        <f aca="false">INDEX($AE$580:$AE$707,$B614+(const_one-$C614)*1+const_one)</f>
        <v>262521356.736057</v>
      </c>
      <c r="AT614" s="5" t="n">
        <f aca="false">INDEX($AF$580:$AF$707,$B614+(const_one-$D614)*2+const_one)</f>
        <v>2081794793.3732</v>
      </c>
      <c r="AU614" s="5" t="n">
        <f aca="false">INDEX($AG$580:$AG$707,$B614+(const_one-$E614)*4+const_one)</f>
        <v>554086507.65567</v>
      </c>
      <c r="AV614" s="5" t="n">
        <f aca="false">INDEX($AH$580:$AH$707,$B614+(const_one-$F614)*8+const_one)</f>
        <v>743071976.535317</v>
      </c>
      <c r="AW614" s="5" t="n">
        <f aca="false">INDEX($AI$580:$AI$707,$B614+(const_one-$G614)*16+const_one)</f>
        <v>903860880.167727</v>
      </c>
      <c r="AX614" s="5" t="n">
        <f aca="false">INDEX($AJ$580:$AJ$707,$B614+(const_one-$H614)*32+const_one)</f>
        <v>1697118933.33422</v>
      </c>
      <c r="AY614" s="5" t="n">
        <f aca="false">INDEX($AK$580:$AK$707,$B614+(const_one-$I614)*64+const_one)</f>
        <v>1394022091.18986</v>
      </c>
      <c r="AZ614" s="5" t="n">
        <f aca="false">--($C614=--(AS614&gt;AL614))</f>
        <v>0</v>
      </c>
      <c r="BA614" s="5" t="n">
        <f aca="false">--($D614=--(AT614&gt;AM614))</f>
        <v>1</v>
      </c>
      <c r="BB614" s="5" t="n">
        <f aca="false">--($E614=--(AU614&gt;AN614))</f>
        <v>0</v>
      </c>
      <c r="BC614" s="5" t="n">
        <f aca="false">--($F614=--(AV614&gt;AO614))</f>
        <v>0</v>
      </c>
      <c r="BD614" s="5" t="n">
        <f aca="false">--($G614=--(AW614&gt;AP614))</f>
        <v>0</v>
      </c>
      <c r="BE614" s="5" t="n">
        <f aca="false">--($H614=--(AX614&gt;AQ614))</f>
        <v>1</v>
      </c>
      <c r="BF614" s="5" t="n">
        <f aca="false">--($I614=--(AY614&gt;AR614))</f>
        <v>0</v>
      </c>
      <c r="BG614" s="5" t="n">
        <f aca="false">SUM(AZ614:BF614)</f>
        <v>2</v>
      </c>
      <c r="BH614" s="5" t="n">
        <f aca="false">SUM(AE614:AK614)+AB614+AC614+AD614</f>
        <v>8000000000</v>
      </c>
    </row>
    <row r="615" customFormat="false" ht="15" hidden="true" customHeight="false" outlineLevel="0" collapsed="false">
      <c r="A615" s="5" t="n">
        <f aca="false">exit_value_5_usd</f>
        <v>8000000000</v>
      </c>
      <c r="B615" s="2" t="n">
        <f aca="false">ROW()-ROW($B$580)</f>
        <v>35</v>
      </c>
      <c r="C615" s="2" t="n">
        <f aca="false">MOD(QUOTIENT($B615,1),2)</f>
        <v>1</v>
      </c>
      <c r="D615" s="2" t="n">
        <f aca="false">MOD(QUOTIENT($B615,2),2)</f>
        <v>1</v>
      </c>
      <c r="E615" s="2" t="n">
        <f aca="false">MOD(QUOTIENT($B615,4),2)</f>
        <v>0</v>
      </c>
      <c r="F615" s="2" t="n">
        <f aca="false">MOD(QUOTIENT($B615,8),2)</f>
        <v>0</v>
      </c>
      <c r="G615" s="2" t="n">
        <f aca="false">MOD(QUOTIENT($B615,16),2)</f>
        <v>0</v>
      </c>
      <c r="H615" s="2" t="n">
        <f aca="false">MOD(QUOTIENT($B615,32),2)</f>
        <v>1</v>
      </c>
      <c r="I615" s="2" t="n">
        <f aca="false">MOD(QUOTIENT($B615,64),2)</f>
        <v>0</v>
      </c>
      <c r="J615" s="5" t="n">
        <f aca="false">IF($C615=const_zero,MIN(class_series_f_invested_usd,MAX(const_zero,$A615)),const_zero)</f>
        <v>0</v>
      </c>
      <c r="K615" s="5" t="n">
        <f aca="false">IF($D615=const_zero,MIN(class_series_e_invested_usd,MAX(const_zero,$A615-SUM($J615:$J615))),const_zero)</f>
        <v>0</v>
      </c>
      <c r="L615" s="5" t="n">
        <f aca="false">IF($E615=const_zero,MIN(class_series_d_invested_usd,MAX(const_zero,$A615-SUM($J615:$K615))),const_zero)</f>
        <v>100000000</v>
      </c>
      <c r="M615" s="5" t="n">
        <f aca="false">IF($F615=const_zero,MIN(class_series_c_invested_usd,MAX(const_zero,$A615-SUM($J615:$L615))),const_zero)</f>
        <v>60000000</v>
      </c>
      <c r="N615" s="5" t="n">
        <f aca="false">IF($G615=const_zero,MIN(class_series_b_invested_usd,MAX(const_zero,$A615-SUM($J615:$M615))),const_zero)</f>
        <v>30000000</v>
      </c>
      <c r="O615" s="5" t="n">
        <f aca="false">IF($H615=const_zero,MIN(class_series_a_invested_usd,MAX(const_zero,$A615-SUM($J615:$N615))),const_zero)</f>
        <v>0</v>
      </c>
      <c r="P615" s="5" t="n">
        <f aca="false">IF($I615=const_zero,MIN(class_seed_invested_usd,MAX(const_zero,$A615-SUM($J615:$O615))),const_zero)</f>
        <v>5000000</v>
      </c>
      <c r="Q615" s="5" t="n">
        <f aca="false">MAX(const_zero,$A615-SUM($J615:$P615))</f>
        <v>7805000000</v>
      </c>
      <c r="R615" s="9" t="n">
        <f aca="false">common_rsa_total+'Pro-Forma'!$B$10+'Pro-Forma'!$B$11+IF($C615=const_one,'Pro-Forma'!$B$5,const_zero)+IF($D615=const_one,'Pro-Forma'!$F$27,const_zero)+IF($E615=const_one,'Pro-Forma'!$F$26,const_zero)+IF($F615=const_one,'Pro-Forma'!$F$25,const_zero)+IF($G615=const_one,'Pro-Forma'!$F$24,const_zero)+IF($H615=const_one,'Pro-Forma'!$F$23,const_zero)+IF($I615=const_one,'Pro-Forma'!$F$22,const_zero)</f>
        <v>21211101.1755256</v>
      </c>
      <c r="S615" s="23" t="b">
        <f aca="false">IF($R615&gt;const_zero,--($Q615&gt;option_strike_usd*$R615),const_zero)</f>
        <v>1</v>
      </c>
      <c r="T615" s="7" t="n">
        <f aca="false">IF($R615&gt;const_zero,IF($S615=const_one,($Q615+option_strike_usd*pre_f_options_issued)/($R615+pre_f_options_issued),$Q615/$R615),const_zero)</f>
        <v>329.276145473111</v>
      </c>
      <c r="U615" s="5" t="n">
        <f aca="false">IF($C615=const_one,'Pro-Forma'!$B$5*$T615,const_zero)</f>
        <v>262521356.736057</v>
      </c>
      <c r="V615" s="5" t="n">
        <f aca="false">IF($D615=const_one,'Pro-Forma'!$F$27*$T615,const_zero)</f>
        <v>2019556059.87257</v>
      </c>
      <c r="W615" s="5" t="n">
        <f aca="false">IF($E615=const_one,'Pro-Forma'!$F$26*$T615,const_zero)</f>
        <v>0</v>
      </c>
      <c r="X615" s="5" t="n">
        <f aca="false">IF($F615=const_one,'Pro-Forma'!$F$25*$T615,const_zero)</f>
        <v>0</v>
      </c>
      <c r="Y615" s="5" t="n">
        <f aca="false">IF($G615=const_one,'Pro-Forma'!$F$24*$T615,const_zero)</f>
        <v>0</v>
      </c>
      <c r="Z615" s="5" t="n">
        <f aca="false">IF($H615=const_one,'Pro-Forma'!$F$23*$T615,const_zero)</f>
        <v>1646380727.36555</v>
      </c>
      <c r="AA615" s="5" t="n">
        <f aca="false">IF($I615=const_one,'Pro-Forma'!$F$22*$T615,const_zero)</f>
        <v>0</v>
      </c>
      <c r="AB615" s="5" t="n">
        <f aca="false">('Pro-Forma'!$B$10+'Pro-Forma'!$B$11)*$T615</f>
        <v>92366183.085047</v>
      </c>
      <c r="AC615" s="5" t="n">
        <f aca="false">common_rsa_total*$T615</f>
        <v>2963485309.258</v>
      </c>
      <c r="AD615" s="5" t="n">
        <f aca="false">IF($S615=const_one,pre_f_options_issued*($T615-option_strike_usd),const_zero)</f>
        <v>820690363.682777</v>
      </c>
      <c r="AE615" s="5" t="n">
        <f aca="false">J615+U615</f>
        <v>262521356.736057</v>
      </c>
      <c r="AF615" s="5" t="n">
        <f aca="false">K615+V615</f>
        <v>2019556059.87257</v>
      </c>
      <c r="AG615" s="5" t="n">
        <f aca="false">L615+W615</f>
        <v>100000000</v>
      </c>
      <c r="AH615" s="5" t="n">
        <f aca="false">M615+X615</f>
        <v>60000000</v>
      </c>
      <c r="AI615" s="5" t="n">
        <f aca="false">N615+Y615</f>
        <v>30000000</v>
      </c>
      <c r="AJ615" s="5" t="n">
        <f aca="false">O615+Z615</f>
        <v>1646380727.36555</v>
      </c>
      <c r="AK615" s="5" t="n">
        <f aca="false">P615+AA615</f>
        <v>5000000</v>
      </c>
      <c r="AL615" s="5" t="n">
        <f aca="false">INDEX($AE$580:$AE$707,$B615-$C615*1+const_one)</f>
        <v>30000000</v>
      </c>
      <c r="AM615" s="5" t="n">
        <f aca="false">INDEX($AF$580:$AF$707,$B615-$D615*2+const_one)</f>
        <v>300000000</v>
      </c>
      <c r="AN615" s="5" t="n">
        <f aca="false">INDEX($AG$580:$AG$707,$B615-$E615*4+const_one)</f>
        <v>100000000</v>
      </c>
      <c r="AO615" s="5" t="n">
        <f aca="false">INDEX($AH$580:$AH$707,$B615-$F615*8+const_one)</f>
        <v>60000000</v>
      </c>
      <c r="AP615" s="5" t="n">
        <f aca="false">INDEX($AI$580:$AI$707,$B615-$G615*16+const_one)</f>
        <v>30000000</v>
      </c>
      <c r="AQ615" s="5" t="n">
        <f aca="false">INDEX($AJ$580:$AJ$707,$B615-$H615*32+const_one)</f>
        <v>15000000</v>
      </c>
      <c r="AR615" s="5" t="n">
        <f aca="false">INDEX($AK$580:$AK$707,$B615-$I615*64+const_one)</f>
        <v>5000000</v>
      </c>
      <c r="AS615" s="5" t="n">
        <f aca="false">INDEX($AE$580:$AE$707,$B615+(const_one-$C615)*1+const_one)</f>
        <v>262521356.736057</v>
      </c>
      <c r="AT615" s="5" t="n">
        <f aca="false">INDEX($AF$580:$AF$707,$B615+(const_one-$D615)*2+const_one)</f>
        <v>2019556059.87257</v>
      </c>
      <c r="AU615" s="5" t="n">
        <f aca="false">INDEX($AG$580:$AG$707,$B615+(const_one-$E615)*4+const_one)</f>
        <v>538769167.124515</v>
      </c>
      <c r="AV615" s="5" t="n">
        <f aca="false">INDEX($AH$580:$AH$707,$B615+(const_one-$F615)*8+const_one)</f>
        <v>723140700.695475</v>
      </c>
      <c r="AW615" s="5" t="n">
        <f aca="false">INDEX($AI$580:$AI$707,$B615+(const_one-$G615)*16+const_one)</f>
        <v>880251991.316018</v>
      </c>
      <c r="AX615" s="5" t="n">
        <f aca="false">INDEX($AJ$580:$AJ$707,$B615+(const_one-$H615)*32+const_one)</f>
        <v>1646380727.36555</v>
      </c>
      <c r="AY615" s="5" t="n">
        <f aca="false">INDEX($AK$580:$AK$707,$B615+(const_one-$I615)*64+const_one)</f>
        <v>1360536461.53072</v>
      </c>
      <c r="AZ615" s="5" t="n">
        <f aca="false">--($C615=--(AS615&gt;AL615))</f>
        <v>1</v>
      </c>
      <c r="BA615" s="5" t="n">
        <f aca="false">--($D615=--(AT615&gt;AM615))</f>
        <v>1</v>
      </c>
      <c r="BB615" s="5" t="n">
        <f aca="false">--($E615=--(AU615&gt;AN615))</f>
        <v>0</v>
      </c>
      <c r="BC615" s="5" t="n">
        <f aca="false">--($F615=--(AV615&gt;AO615))</f>
        <v>0</v>
      </c>
      <c r="BD615" s="5" t="n">
        <f aca="false">--($G615=--(AW615&gt;AP615))</f>
        <v>0</v>
      </c>
      <c r="BE615" s="5" t="n">
        <f aca="false">--($H615=--(AX615&gt;AQ615))</f>
        <v>1</v>
      </c>
      <c r="BF615" s="5" t="n">
        <f aca="false">--($I615=--(AY615&gt;AR615))</f>
        <v>0</v>
      </c>
      <c r="BG615" s="5" t="n">
        <f aca="false">SUM(AZ615:BF615)</f>
        <v>3</v>
      </c>
      <c r="BH615" s="5" t="n">
        <f aca="false">SUM(AE615:AK615)+AB615+AC615+AD615</f>
        <v>8000000000</v>
      </c>
    </row>
    <row r="616" customFormat="false" ht="15" hidden="true" customHeight="false" outlineLevel="0" collapsed="false">
      <c r="A616" s="5" t="n">
        <f aca="false">exit_value_5_usd</f>
        <v>8000000000</v>
      </c>
      <c r="B616" s="2" t="n">
        <f aca="false">ROW()-ROW($B$580)</f>
        <v>36</v>
      </c>
      <c r="C616" s="2" t="n">
        <f aca="false">MOD(QUOTIENT($B616,1),2)</f>
        <v>0</v>
      </c>
      <c r="D616" s="2" t="n">
        <f aca="false">MOD(QUOTIENT($B616,2),2)</f>
        <v>0</v>
      </c>
      <c r="E616" s="2" t="n">
        <f aca="false">MOD(QUOTIENT($B616,4),2)</f>
        <v>1</v>
      </c>
      <c r="F616" s="2" t="n">
        <f aca="false">MOD(QUOTIENT($B616,8),2)</f>
        <v>0</v>
      </c>
      <c r="G616" s="2" t="n">
        <f aca="false">MOD(QUOTIENT($B616,16),2)</f>
        <v>0</v>
      </c>
      <c r="H616" s="2" t="n">
        <f aca="false">MOD(QUOTIENT($B616,32),2)</f>
        <v>1</v>
      </c>
      <c r="I616" s="2" t="n">
        <f aca="false">MOD(QUOTIENT($B616,64),2)</f>
        <v>0</v>
      </c>
      <c r="J616" s="5" t="n">
        <f aca="false">IF($C616=const_zero,MIN(class_series_f_invested_usd,MAX(const_zero,$A616)),const_zero)</f>
        <v>30000000</v>
      </c>
      <c r="K616" s="5" t="n">
        <f aca="false">IF($D616=const_zero,MIN(class_series_e_invested_usd,MAX(const_zero,$A616-SUM($J616:$J616))),const_zero)</f>
        <v>300000000</v>
      </c>
      <c r="L616" s="5" t="n">
        <f aca="false">IF($E616=const_zero,MIN(class_series_d_invested_usd,MAX(const_zero,$A616-SUM($J616:$K616))),const_zero)</f>
        <v>0</v>
      </c>
      <c r="M616" s="5" t="n">
        <f aca="false">IF($F616=const_zero,MIN(class_series_c_invested_usd,MAX(const_zero,$A616-SUM($J616:$L616))),const_zero)</f>
        <v>60000000</v>
      </c>
      <c r="N616" s="5" t="n">
        <f aca="false">IF($G616=const_zero,MIN(class_series_b_invested_usd,MAX(const_zero,$A616-SUM($J616:$M616))),const_zero)</f>
        <v>30000000</v>
      </c>
      <c r="O616" s="5" t="n">
        <f aca="false">IF($H616=const_zero,MIN(class_series_a_invested_usd,MAX(const_zero,$A616-SUM($J616:$N616))),const_zero)</f>
        <v>0</v>
      </c>
      <c r="P616" s="5" t="n">
        <f aca="false">IF($I616=const_zero,MIN(class_seed_invested_usd,MAX(const_zero,$A616-SUM($J616:$O616))),const_zero)</f>
        <v>5000000</v>
      </c>
      <c r="Q616" s="5" t="n">
        <f aca="false">MAX(const_zero,$A616-SUM($J616:$P616))</f>
        <v>7575000000</v>
      </c>
      <c r="R616" s="9" t="n">
        <f aca="false">common_rsa_total+'Pro-Forma'!$B$10+'Pro-Forma'!$B$11+IF($C616=const_one,'Pro-Forma'!$B$5,const_zero)+IF($D616=const_one,'Pro-Forma'!$F$27,const_zero)+IF($E616=const_one,'Pro-Forma'!$F$26,const_zero)+IF($F616=const_one,'Pro-Forma'!$F$25,const_zero)+IF($G616=const_one,'Pro-Forma'!$F$24,const_zero)+IF($H616=const_one,'Pro-Forma'!$F$23,const_zero)+IF($I616=const_one,'Pro-Forma'!$F$22,const_zero)</f>
        <v>16014164.1892672</v>
      </c>
      <c r="S616" s="23" t="b">
        <f aca="false">IF($R616&gt;const_zero,--($Q616&gt;option_strike_usd*$R616),const_zero)</f>
        <v>1</v>
      </c>
      <c r="T616" s="7" t="n">
        <f aca="false">IF($R616&gt;const_zero,IF($S616=const_one,($Q616+option_strike_usd*pre_f_options_issued)/($R616+pre_f_options_issued),$Q616/$R616),const_zero)</f>
        <v>409.281235843892</v>
      </c>
      <c r="U616" s="5" t="n">
        <f aca="false">IF($C616=const_one,'Pro-Forma'!$B$5*$T616,const_zero)</f>
        <v>0</v>
      </c>
      <c r="V616" s="5" t="n">
        <f aca="false">IF($D616=const_one,'Pro-Forma'!$F$27*$T616,const_zero)</f>
        <v>0</v>
      </c>
      <c r="W616" s="5" t="n">
        <f aca="false">IF($E616=const_one,'Pro-Forma'!$F$26*$T616,const_zero)</f>
        <v>709550971.257357</v>
      </c>
      <c r="X616" s="5" t="n">
        <f aca="false">IF($F616=const_one,'Pro-Forma'!$F$25*$T616,const_zero)</f>
        <v>0</v>
      </c>
      <c r="Y616" s="5" t="n">
        <f aca="false">IF($G616=const_one,'Pro-Forma'!$F$24*$T616,const_zero)</f>
        <v>0</v>
      </c>
      <c r="Z616" s="5" t="n">
        <f aca="false">IF($H616=const_one,'Pro-Forma'!$F$23*$T616,const_zero)</f>
        <v>2046406179.21946</v>
      </c>
      <c r="AA616" s="5" t="n">
        <f aca="false">IF($I616=const_one,'Pro-Forma'!$F$22*$T616,const_zero)</f>
        <v>0</v>
      </c>
      <c r="AB616" s="5" t="n">
        <f aca="false">('Pro-Forma'!$B$10+'Pro-Forma'!$B$11)*$T616</f>
        <v>114808637.318425</v>
      </c>
      <c r="AC616" s="5" t="n">
        <f aca="false">common_rsa_total*$T616</f>
        <v>3683531122.59503</v>
      </c>
      <c r="AD616" s="5" t="n">
        <f aca="false">IF($S616=const_one,pre_f_options_issued*($T616-option_strike_usd),const_zero)</f>
        <v>1020703089.60973</v>
      </c>
      <c r="AE616" s="5" t="n">
        <f aca="false">J616+U616</f>
        <v>30000000</v>
      </c>
      <c r="AF616" s="5" t="n">
        <f aca="false">K616+V616</f>
        <v>300000000</v>
      </c>
      <c r="AG616" s="5" t="n">
        <f aca="false">L616+W616</f>
        <v>709550971.257357</v>
      </c>
      <c r="AH616" s="5" t="n">
        <f aca="false">M616+X616</f>
        <v>60000000</v>
      </c>
      <c r="AI616" s="5" t="n">
        <f aca="false">N616+Y616</f>
        <v>30000000</v>
      </c>
      <c r="AJ616" s="5" t="n">
        <f aca="false">O616+Z616</f>
        <v>2046406179.21946</v>
      </c>
      <c r="AK616" s="5" t="n">
        <f aca="false">P616+AA616</f>
        <v>5000000</v>
      </c>
      <c r="AL616" s="5" t="n">
        <f aca="false">INDEX($AE$580:$AE$707,$B616-$C616*1+const_one)</f>
        <v>30000000</v>
      </c>
      <c r="AM616" s="5" t="n">
        <f aca="false">INDEX($AF$580:$AF$707,$B616-$D616*2+const_one)</f>
        <v>300000000</v>
      </c>
      <c r="AN616" s="5" t="n">
        <f aca="false">INDEX($AG$580:$AG$707,$B616-$E616*4+const_one)</f>
        <v>100000000</v>
      </c>
      <c r="AO616" s="5" t="n">
        <f aca="false">INDEX($AH$580:$AH$707,$B616-$F616*8+const_one)</f>
        <v>60000000</v>
      </c>
      <c r="AP616" s="5" t="n">
        <f aca="false">INDEX($AI$580:$AI$707,$B616-$G616*16+const_one)</f>
        <v>30000000</v>
      </c>
      <c r="AQ616" s="5" t="n">
        <f aca="false">INDEX($AJ$580:$AJ$707,$B616-$H616*32+const_one)</f>
        <v>15000000</v>
      </c>
      <c r="AR616" s="5" t="n">
        <f aca="false">INDEX($AK$580:$AK$707,$B616-$I616*64+const_one)</f>
        <v>5000000</v>
      </c>
      <c r="AS616" s="5" t="n">
        <f aca="false">INDEX($AE$580:$AE$707,$B616+(const_one-$C616)*1+const_one)</f>
        <v>314073899.609588</v>
      </c>
      <c r="AT616" s="5" t="n">
        <f aca="false">INDEX($AF$580:$AF$707,$B616+(const_one-$D616)*2+const_one)</f>
        <v>1960249961.8234</v>
      </c>
      <c r="AU616" s="5" t="n">
        <f aca="false">INDEX($AG$580:$AG$707,$B616+(const_one-$E616)*4+const_one)</f>
        <v>709550971.257357</v>
      </c>
      <c r="AV616" s="5" t="n">
        <f aca="false">INDEX($AH$580:$AH$707,$B616+(const_one-$F616)*8+const_one)</f>
        <v>876439518.888671</v>
      </c>
      <c r="AW616" s="5" t="n">
        <f aca="false">INDEX($AI$580:$AI$707,$B616+(const_one-$G616)*16+const_one)</f>
        <v>1060812764.98696</v>
      </c>
      <c r="AX616" s="5" t="n">
        <f aca="false">INDEX($AJ$580:$AJ$707,$B616+(const_one-$H616)*32+const_one)</f>
        <v>2046406179.21946</v>
      </c>
      <c r="AY616" s="5" t="n">
        <f aca="false">INDEX($AK$580:$AK$707,$B616+(const_one-$I616)*64+const_one)</f>
        <v>1612326072.69557</v>
      </c>
      <c r="AZ616" s="5" t="n">
        <f aca="false">--($C616=--(AS616&gt;AL616))</f>
        <v>0</v>
      </c>
      <c r="BA616" s="5" t="n">
        <f aca="false">--($D616=--(AT616&gt;AM616))</f>
        <v>0</v>
      </c>
      <c r="BB616" s="5" t="n">
        <f aca="false">--($E616=--(AU616&gt;AN616))</f>
        <v>1</v>
      </c>
      <c r="BC616" s="5" t="n">
        <f aca="false">--($F616=--(AV616&gt;AO616))</f>
        <v>0</v>
      </c>
      <c r="BD616" s="5" t="n">
        <f aca="false">--($G616=--(AW616&gt;AP616))</f>
        <v>0</v>
      </c>
      <c r="BE616" s="5" t="n">
        <f aca="false">--($H616=--(AX616&gt;AQ616))</f>
        <v>1</v>
      </c>
      <c r="BF616" s="5" t="n">
        <f aca="false">--($I616=--(AY616&gt;AR616))</f>
        <v>0</v>
      </c>
      <c r="BG616" s="5" t="n">
        <f aca="false">SUM(AZ616:BF616)</f>
        <v>2</v>
      </c>
      <c r="BH616" s="5" t="n">
        <f aca="false">SUM(AE616:AK616)+AB616+AC616+AD616</f>
        <v>8000000000</v>
      </c>
    </row>
    <row r="617" customFormat="false" ht="15" hidden="true" customHeight="false" outlineLevel="0" collapsed="false">
      <c r="A617" s="5" t="n">
        <f aca="false">exit_value_5_usd</f>
        <v>8000000000</v>
      </c>
      <c r="B617" s="2" t="n">
        <f aca="false">ROW()-ROW($B$580)</f>
        <v>37</v>
      </c>
      <c r="C617" s="2" t="n">
        <f aca="false">MOD(QUOTIENT($B617,1),2)</f>
        <v>1</v>
      </c>
      <c r="D617" s="2" t="n">
        <f aca="false">MOD(QUOTIENT($B617,2),2)</f>
        <v>0</v>
      </c>
      <c r="E617" s="2" t="n">
        <f aca="false">MOD(QUOTIENT($B617,4),2)</f>
        <v>1</v>
      </c>
      <c r="F617" s="2" t="n">
        <f aca="false">MOD(QUOTIENT($B617,8),2)</f>
        <v>0</v>
      </c>
      <c r="G617" s="2" t="n">
        <f aca="false">MOD(QUOTIENT($B617,16),2)</f>
        <v>0</v>
      </c>
      <c r="H617" s="2" t="n">
        <f aca="false">MOD(QUOTIENT($B617,32),2)</f>
        <v>1</v>
      </c>
      <c r="I617" s="2" t="n">
        <f aca="false">MOD(QUOTIENT($B617,64),2)</f>
        <v>0</v>
      </c>
      <c r="J617" s="5" t="n">
        <f aca="false">IF($C617=const_zero,MIN(class_series_f_invested_usd,MAX(const_zero,$A617)),const_zero)</f>
        <v>0</v>
      </c>
      <c r="K617" s="5" t="n">
        <f aca="false">IF($D617=const_zero,MIN(class_series_e_invested_usd,MAX(const_zero,$A617-SUM($J617:$J617))),const_zero)</f>
        <v>300000000</v>
      </c>
      <c r="L617" s="5" t="n">
        <f aca="false">IF($E617=const_zero,MIN(class_series_d_invested_usd,MAX(const_zero,$A617-SUM($J617:$K617))),const_zero)</f>
        <v>0</v>
      </c>
      <c r="M617" s="5" t="n">
        <f aca="false">IF($F617=const_zero,MIN(class_series_c_invested_usd,MAX(const_zero,$A617-SUM($J617:$L617))),const_zero)</f>
        <v>60000000</v>
      </c>
      <c r="N617" s="5" t="n">
        <f aca="false">IF($G617=const_zero,MIN(class_series_b_invested_usd,MAX(const_zero,$A617-SUM($J617:$M617))),const_zero)</f>
        <v>30000000</v>
      </c>
      <c r="O617" s="5" t="n">
        <f aca="false">IF($H617=const_zero,MIN(class_series_a_invested_usd,MAX(const_zero,$A617-SUM($J617:$N617))),const_zero)</f>
        <v>0</v>
      </c>
      <c r="P617" s="5" t="n">
        <f aca="false">IF($I617=const_zero,MIN(class_seed_invested_usd,MAX(const_zero,$A617-SUM($J617:$O617))),const_zero)</f>
        <v>5000000</v>
      </c>
      <c r="Q617" s="5" t="n">
        <f aca="false">MAX(const_zero,$A617-SUM($J617:$P617))</f>
        <v>7605000000</v>
      </c>
      <c r="R617" s="9" t="n">
        <f aca="false">common_rsa_total+'Pro-Forma'!$B$10+'Pro-Forma'!$B$11+IF($C617=const_one,'Pro-Forma'!$B$5,const_zero)+IF($D617=const_one,'Pro-Forma'!$F$27,const_zero)+IF($E617=const_one,'Pro-Forma'!$F$26,const_zero)+IF($F617=const_one,'Pro-Forma'!$F$25,const_zero)+IF($G617=const_one,'Pro-Forma'!$F$24,const_zero)+IF($H617=const_one,'Pro-Forma'!$F$23,const_zero)+IF($I617=const_one,'Pro-Forma'!$F$22,const_zero)</f>
        <v>16811432.2584705</v>
      </c>
      <c r="S617" s="23" t="b">
        <f aca="false">IF($R617&gt;const_zero,--($Q617&gt;option_strike_usd*$R617),const_zero)</f>
        <v>1</v>
      </c>
      <c r="T617" s="7" t="n">
        <f aca="false">IF($R617&gt;const_zero,IF($S617=const_one,($Q617+option_strike_usd*pre_f_options_issued)/($R617+pre_f_options_issued),$Q617/$R617),const_zero)</f>
        <v>393.937637466696</v>
      </c>
      <c r="U617" s="5" t="n">
        <f aca="false">IF($C617=const_one,'Pro-Forma'!$B$5*$T617,const_zero)</f>
        <v>314073899.609588</v>
      </c>
      <c r="V617" s="5" t="n">
        <f aca="false">IF($D617=const_one,'Pro-Forma'!$F$27*$T617,const_zero)</f>
        <v>0</v>
      </c>
      <c r="W617" s="5" t="n">
        <f aca="false">IF($E617=const_one,'Pro-Forma'!$F$26*$T617,const_zero)</f>
        <v>682950521.059159</v>
      </c>
      <c r="X617" s="5" t="n">
        <f aca="false">IF($F617=const_one,'Pro-Forma'!$F$25*$T617,const_zero)</f>
        <v>0</v>
      </c>
      <c r="Y617" s="5" t="n">
        <f aca="false">IF($G617=const_one,'Pro-Forma'!$F$24*$T617,const_zero)</f>
        <v>0</v>
      </c>
      <c r="Z617" s="5" t="n">
        <f aca="false">IF($H617=const_one,'Pro-Forma'!$F$23*$T617,const_zero)</f>
        <v>1969688187.33348</v>
      </c>
      <c r="AA617" s="5" t="n">
        <f aca="false">IF($I617=const_one,'Pro-Forma'!$F$22*$T617,const_zero)</f>
        <v>0</v>
      </c>
      <c r="AB617" s="5" t="n">
        <f aca="false">('Pro-Forma'!$B$10+'Pro-Forma'!$B$11)*$T617</f>
        <v>110504561.130776</v>
      </c>
      <c r="AC617" s="5" t="n">
        <f aca="false">common_rsa_total*$T617</f>
        <v>3545438737.20026</v>
      </c>
      <c r="AD617" s="5" t="n">
        <f aca="false">IF($S617=const_one,pre_f_options_issued*($T617-option_strike_usd),const_zero)</f>
        <v>982344093.666739</v>
      </c>
      <c r="AE617" s="5" t="n">
        <f aca="false">J617+U617</f>
        <v>314073899.609588</v>
      </c>
      <c r="AF617" s="5" t="n">
        <f aca="false">K617+V617</f>
        <v>300000000</v>
      </c>
      <c r="AG617" s="5" t="n">
        <f aca="false">L617+W617</f>
        <v>682950521.059159</v>
      </c>
      <c r="AH617" s="5" t="n">
        <f aca="false">M617+X617</f>
        <v>60000000</v>
      </c>
      <c r="AI617" s="5" t="n">
        <f aca="false">N617+Y617</f>
        <v>30000000</v>
      </c>
      <c r="AJ617" s="5" t="n">
        <f aca="false">O617+Z617</f>
        <v>1969688187.33348</v>
      </c>
      <c r="AK617" s="5" t="n">
        <f aca="false">P617+AA617</f>
        <v>5000000</v>
      </c>
      <c r="AL617" s="5" t="n">
        <f aca="false">INDEX($AE$580:$AE$707,$B617-$C617*1+const_one)</f>
        <v>30000000</v>
      </c>
      <c r="AM617" s="5" t="n">
        <f aca="false">INDEX($AF$580:$AF$707,$B617-$D617*2+const_one)</f>
        <v>300000000</v>
      </c>
      <c r="AN617" s="5" t="n">
        <f aca="false">INDEX($AG$580:$AG$707,$B617-$E617*4+const_one)</f>
        <v>100000000</v>
      </c>
      <c r="AO617" s="5" t="n">
        <f aca="false">INDEX($AH$580:$AH$707,$B617-$F617*8+const_one)</f>
        <v>60000000</v>
      </c>
      <c r="AP617" s="5" t="n">
        <f aca="false">INDEX($AI$580:$AI$707,$B617-$G617*16+const_one)</f>
        <v>30000000</v>
      </c>
      <c r="AQ617" s="5" t="n">
        <f aca="false">INDEX($AJ$580:$AJ$707,$B617-$H617*32+const_one)</f>
        <v>15000000</v>
      </c>
      <c r="AR617" s="5" t="n">
        <f aca="false">INDEX($AK$580:$AK$707,$B617-$I617*64+const_one)</f>
        <v>5000000</v>
      </c>
      <c r="AS617" s="5" t="n">
        <f aca="false">INDEX($AE$580:$AE$707,$B617+(const_one-$C617)*1+const_one)</f>
        <v>314073899.609588</v>
      </c>
      <c r="AT617" s="5" t="n">
        <f aca="false">INDEX($AF$580:$AF$707,$B617+(const_one-$D617)*2+const_one)</f>
        <v>1906060199.43689</v>
      </c>
      <c r="AU617" s="5" t="n">
        <f aca="false">INDEX($AG$580:$AG$707,$B617+(const_one-$E617)*4+const_one)</f>
        <v>682950521.059159</v>
      </c>
      <c r="AV617" s="5" t="n">
        <f aca="false">INDEX($AH$580:$AH$707,$B617+(const_one-$F617)*8+const_one)</f>
        <v>847571905.018871</v>
      </c>
      <c r="AW617" s="5" t="n">
        <f aca="false">INDEX($AI$580:$AI$707,$B617+(const_one-$G617)*16+const_one)</f>
        <v>1026939899.44555</v>
      </c>
      <c r="AX617" s="5" t="n">
        <f aca="false">INDEX($AJ$580:$AJ$707,$B617+(const_one-$H617)*32+const_one)</f>
        <v>1969688187.33348</v>
      </c>
      <c r="AY617" s="5" t="n">
        <f aca="false">INDEX($AK$580:$AK$707,$B617+(const_one-$I617)*64+const_one)</f>
        <v>1565621457.23596</v>
      </c>
      <c r="AZ617" s="5" t="n">
        <f aca="false">--($C617=--(AS617&gt;AL617))</f>
        <v>1</v>
      </c>
      <c r="BA617" s="5" t="n">
        <f aca="false">--($D617=--(AT617&gt;AM617))</f>
        <v>0</v>
      </c>
      <c r="BB617" s="5" t="n">
        <f aca="false">--($E617=--(AU617&gt;AN617))</f>
        <v>1</v>
      </c>
      <c r="BC617" s="5" t="n">
        <f aca="false">--($F617=--(AV617&gt;AO617))</f>
        <v>0</v>
      </c>
      <c r="BD617" s="5" t="n">
        <f aca="false">--($G617=--(AW617&gt;AP617))</f>
        <v>0</v>
      </c>
      <c r="BE617" s="5" t="n">
        <f aca="false">--($H617=--(AX617&gt;AQ617))</f>
        <v>1</v>
      </c>
      <c r="BF617" s="5" t="n">
        <f aca="false">--($I617=--(AY617&gt;AR617))</f>
        <v>0</v>
      </c>
      <c r="BG617" s="5" t="n">
        <f aca="false">SUM(AZ617:BF617)</f>
        <v>3</v>
      </c>
      <c r="BH617" s="5" t="n">
        <f aca="false">SUM(AE617:AK617)+AB617+AC617+AD617</f>
        <v>8000000000</v>
      </c>
    </row>
    <row r="618" customFormat="false" ht="15" hidden="true" customHeight="false" outlineLevel="0" collapsed="false">
      <c r="A618" s="5" t="n">
        <f aca="false">exit_value_5_usd</f>
        <v>8000000000</v>
      </c>
      <c r="B618" s="2" t="n">
        <f aca="false">ROW()-ROW($B$580)</f>
        <v>38</v>
      </c>
      <c r="C618" s="2" t="n">
        <f aca="false">MOD(QUOTIENT($B618,1),2)</f>
        <v>0</v>
      </c>
      <c r="D618" s="2" t="n">
        <f aca="false">MOD(QUOTIENT($B618,2),2)</f>
        <v>1</v>
      </c>
      <c r="E618" s="2" t="n">
        <f aca="false">MOD(QUOTIENT($B618,4),2)</f>
        <v>1</v>
      </c>
      <c r="F618" s="2" t="n">
        <f aca="false">MOD(QUOTIENT($B618,8),2)</f>
        <v>0</v>
      </c>
      <c r="G618" s="2" t="n">
        <f aca="false">MOD(QUOTIENT($B618,16),2)</f>
        <v>0</v>
      </c>
      <c r="H618" s="2" t="n">
        <f aca="false">MOD(QUOTIENT($B618,32),2)</f>
        <v>1</v>
      </c>
      <c r="I618" s="2" t="n">
        <f aca="false">MOD(QUOTIENT($B618,64),2)</f>
        <v>0</v>
      </c>
      <c r="J618" s="5" t="n">
        <f aca="false">IF($C618=const_zero,MIN(class_series_f_invested_usd,MAX(const_zero,$A618)),const_zero)</f>
        <v>30000000</v>
      </c>
      <c r="K618" s="5" t="n">
        <f aca="false">IF($D618=const_zero,MIN(class_series_e_invested_usd,MAX(const_zero,$A618-SUM($J618:$J618))),const_zero)</f>
        <v>0</v>
      </c>
      <c r="L618" s="5" t="n">
        <f aca="false">IF($E618=const_zero,MIN(class_series_d_invested_usd,MAX(const_zero,$A618-SUM($J618:$K618))),const_zero)</f>
        <v>0</v>
      </c>
      <c r="M618" s="5" t="n">
        <f aca="false">IF($F618=const_zero,MIN(class_series_c_invested_usd,MAX(const_zero,$A618-SUM($J618:$L618))),const_zero)</f>
        <v>60000000</v>
      </c>
      <c r="N618" s="5" t="n">
        <f aca="false">IF($G618=const_zero,MIN(class_series_b_invested_usd,MAX(const_zero,$A618-SUM($J618:$M618))),const_zero)</f>
        <v>30000000</v>
      </c>
      <c r="O618" s="5" t="n">
        <f aca="false">IF($H618=const_zero,MIN(class_series_a_invested_usd,MAX(const_zero,$A618-SUM($J618:$N618))),const_zero)</f>
        <v>0</v>
      </c>
      <c r="P618" s="5" t="n">
        <f aca="false">IF($I618=const_zero,MIN(class_seed_invested_usd,MAX(const_zero,$A618-SUM($J618:$O618))),const_zero)</f>
        <v>5000000</v>
      </c>
      <c r="Q618" s="5" t="n">
        <f aca="false">MAX(const_zero,$A618-SUM($J618:$P618))</f>
        <v>7875000000</v>
      </c>
      <c r="R618" s="9" t="n">
        <f aca="false">common_rsa_total+'Pro-Forma'!$B$10+'Pro-Forma'!$B$11+IF($C618=const_one,'Pro-Forma'!$B$5,const_zero)+IF($D618=const_one,'Pro-Forma'!$F$27,const_zero)+IF($E618=const_one,'Pro-Forma'!$F$26,const_zero)+IF($F618=const_one,'Pro-Forma'!$F$25,const_zero)+IF($G618=const_one,'Pro-Forma'!$F$24,const_zero)+IF($H618=const_one,'Pro-Forma'!$F$23,const_zero)+IF($I618=const_one,'Pro-Forma'!$F$22,const_zero)</f>
        <v>22147484.4666011</v>
      </c>
      <c r="S618" s="23" t="b">
        <f aca="false">IF($R618&gt;const_zero,--($Q618&gt;option_strike_usd*$R618),const_zero)</f>
        <v>1</v>
      </c>
      <c r="T618" s="7" t="n">
        <f aca="false">IF($R618&gt;const_zero,IF($S618=const_one,($Q618+option_strike_usd*pre_f_options_issued)/($R618+pre_f_options_issued),$Q618/$R618),const_zero)</f>
        <v>319.606652381687</v>
      </c>
      <c r="U618" s="5" t="n">
        <f aca="false">IF($C618=const_one,'Pro-Forma'!$B$5*$T618,const_zero)</f>
        <v>0</v>
      </c>
      <c r="V618" s="5" t="n">
        <f aca="false">IF($D618=const_one,'Pro-Forma'!$F$27*$T618,const_zero)</f>
        <v>1960249961.8234</v>
      </c>
      <c r="W618" s="5" t="n">
        <f aca="false">IF($E618=const_one,'Pro-Forma'!$F$26*$T618,const_zero)</f>
        <v>554086507.65567</v>
      </c>
      <c r="X618" s="5" t="n">
        <f aca="false">IF($F618=const_one,'Pro-Forma'!$F$25*$T618,const_zero)</f>
        <v>0</v>
      </c>
      <c r="Y618" s="5" t="n">
        <f aca="false">IF($G618=const_one,'Pro-Forma'!$F$24*$T618,const_zero)</f>
        <v>0</v>
      </c>
      <c r="Z618" s="5" t="n">
        <f aca="false">IF($H618=const_one,'Pro-Forma'!$F$23*$T618,const_zero)</f>
        <v>1598033261.90844</v>
      </c>
      <c r="AA618" s="5" t="n">
        <f aca="false">IF($I618=const_one,'Pro-Forma'!$F$22*$T618,const_zero)</f>
        <v>0</v>
      </c>
      <c r="AB618" s="5" t="n">
        <f aca="false">('Pro-Forma'!$B$10+'Pro-Forma'!$B$11)*$T618</f>
        <v>89653766.2230884</v>
      </c>
      <c r="AC618" s="5" t="n">
        <f aca="false">common_rsa_total*$T618</f>
        <v>2876459871.43519</v>
      </c>
      <c r="AD618" s="5" t="n">
        <f aca="false">IF($S618=const_one,pre_f_options_issued*($T618-option_strike_usd),const_zero)</f>
        <v>796516630.954218</v>
      </c>
      <c r="AE618" s="5" t="n">
        <f aca="false">J618+U618</f>
        <v>30000000</v>
      </c>
      <c r="AF618" s="5" t="n">
        <f aca="false">K618+V618</f>
        <v>1960249961.8234</v>
      </c>
      <c r="AG618" s="5" t="n">
        <f aca="false">L618+W618</f>
        <v>554086507.65567</v>
      </c>
      <c r="AH618" s="5" t="n">
        <f aca="false">M618+X618</f>
        <v>60000000</v>
      </c>
      <c r="AI618" s="5" t="n">
        <f aca="false">N618+Y618</f>
        <v>30000000</v>
      </c>
      <c r="AJ618" s="5" t="n">
        <f aca="false">O618+Z618</f>
        <v>1598033261.90844</v>
      </c>
      <c r="AK618" s="5" t="n">
        <f aca="false">P618+AA618</f>
        <v>5000000</v>
      </c>
      <c r="AL618" s="5" t="n">
        <f aca="false">INDEX($AE$580:$AE$707,$B618-$C618*1+const_one)</f>
        <v>30000000</v>
      </c>
      <c r="AM618" s="5" t="n">
        <f aca="false">INDEX($AF$580:$AF$707,$B618-$D618*2+const_one)</f>
        <v>300000000</v>
      </c>
      <c r="AN618" s="5" t="n">
        <f aca="false">INDEX($AG$580:$AG$707,$B618-$E618*4+const_one)</f>
        <v>100000000</v>
      </c>
      <c r="AO618" s="5" t="n">
        <f aca="false">INDEX($AH$580:$AH$707,$B618-$F618*8+const_one)</f>
        <v>60000000</v>
      </c>
      <c r="AP618" s="5" t="n">
        <f aca="false">INDEX($AI$580:$AI$707,$B618-$G618*16+const_one)</f>
        <v>30000000</v>
      </c>
      <c r="AQ618" s="5" t="n">
        <f aca="false">INDEX($AJ$580:$AJ$707,$B618-$H618*32+const_one)</f>
        <v>15000000</v>
      </c>
      <c r="AR618" s="5" t="n">
        <f aca="false">INDEX($AK$580:$AK$707,$B618-$I618*64+const_one)</f>
        <v>5000000</v>
      </c>
      <c r="AS618" s="5" t="n">
        <f aca="false">INDEX($AE$580:$AE$707,$B618+(const_one-$C618)*1+const_one)</f>
        <v>247768071.171218</v>
      </c>
      <c r="AT618" s="5" t="n">
        <f aca="false">INDEX($AF$580:$AF$707,$B618+(const_one-$D618)*2+const_one)</f>
        <v>1960249961.8234</v>
      </c>
      <c r="AU618" s="5" t="n">
        <f aca="false">INDEX($AG$580:$AG$707,$B618+(const_one-$E618)*4+const_one)</f>
        <v>554086507.65567</v>
      </c>
      <c r="AV618" s="5" t="n">
        <f aca="false">INDEX($AH$580:$AH$707,$B618+(const_one-$F618)*8+const_one)</f>
        <v>704316884.755898</v>
      </c>
      <c r="AW618" s="5" t="n">
        <f aca="false">INDEX($AI$580:$AI$707,$B618+(const_one-$G618)*16+const_one)</f>
        <v>858034662.38158</v>
      </c>
      <c r="AX618" s="5" t="n">
        <f aca="false">INDEX($AJ$580:$AJ$707,$B618+(const_one-$H618)*32+const_one)</f>
        <v>1598033261.90844</v>
      </c>
      <c r="AY618" s="5" t="n">
        <f aca="false">INDEX($AK$580:$AK$707,$B618+(const_one-$I618)*64+const_one)</f>
        <v>1329370795.16475</v>
      </c>
      <c r="AZ618" s="5" t="n">
        <f aca="false">--($C618=--(AS618&gt;AL618))</f>
        <v>0</v>
      </c>
      <c r="BA618" s="5" t="n">
        <f aca="false">--($D618=--(AT618&gt;AM618))</f>
        <v>1</v>
      </c>
      <c r="BB618" s="5" t="n">
        <f aca="false">--($E618=--(AU618&gt;AN618))</f>
        <v>1</v>
      </c>
      <c r="BC618" s="5" t="n">
        <f aca="false">--($F618=--(AV618&gt;AO618))</f>
        <v>0</v>
      </c>
      <c r="BD618" s="5" t="n">
        <f aca="false">--($G618=--(AW618&gt;AP618))</f>
        <v>0</v>
      </c>
      <c r="BE618" s="5" t="n">
        <f aca="false">--($H618=--(AX618&gt;AQ618))</f>
        <v>1</v>
      </c>
      <c r="BF618" s="5" t="n">
        <f aca="false">--($I618=--(AY618&gt;AR618))</f>
        <v>0</v>
      </c>
      <c r="BG618" s="5" t="n">
        <f aca="false">SUM(AZ618:BF618)</f>
        <v>3</v>
      </c>
      <c r="BH618" s="5" t="n">
        <f aca="false">SUM(AE618:AK618)+AB618+AC618+AD618</f>
        <v>8000000000</v>
      </c>
    </row>
    <row r="619" customFormat="false" ht="15" hidden="true" customHeight="false" outlineLevel="0" collapsed="false">
      <c r="A619" s="5" t="n">
        <f aca="false">exit_value_5_usd</f>
        <v>8000000000</v>
      </c>
      <c r="B619" s="2" t="n">
        <f aca="false">ROW()-ROW($B$580)</f>
        <v>39</v>
      </c>
      <c r="C619" s="2" t="n">
        <f aca="false">MOD(QUOTIENT($B619,1),2)</f>
        <v>1</v>
      </c>
      <c r="D619" s="2" t="n">
        <f aca="false">MOD(QUOTIENT($B619,2),2)</f>
        <v>1</v>
      </c>
      <c r="E619" s="2" t="n">
        <f aca="false">MOD(QUOTIENT($B619,4),2)</f>
        <v>1</v>
      </c>
      <c r="F619" s="2" t="n">
        <f aca="false">MOD(QUOTIENT($B619,8),2)</f>
        <v>0</v>
      </c>
      <c r="G619" s="2" t="n">
        <f aca="false">MOD(QUOTIENT($B619,16),2)</f>
        <v>0</v>
      </c>
      <c r="H619" s="2" t="n">
        <f aca="false">MOD(QUOTIENT($B619,32),2)</f>
        <v>1</v>
      </c>
      <c r="I619" s="2" t="n">
        <f aca="false">MOD(QUOTIENT($B619,64),2)</f>
        <v>0</v>
      </c>
      <c r="J619" s="5" t="n">
        <f aca="false">IF($C619=const_zero,MIN(class_series_f_invested_usd,MAX(const_zero,$A619)),const_zero)</f>
        <v>0</v>
      </c>
      <c r="K619" s="5" t="n">
        <f aca="false">IF($D619=const_zero,MIN(class_series_e_invested_usd,MAX(const_zero,$A619-SUM($J619:$J619))),const_zero)</f>
        <v>0</v>
      </c>
      <c r="L619" s="5" t="n">
        <f aca="false">IF($E619=const_zero,MIN(class_series_d_invested_usd,MAX(const_zero,$A619-SUM($J619:$K619))),const_zero)</f>
        <v>0</v>
      </c>
      <c r="M619" s="5" t="n">
        <f aca="false">IF($F619=const_zero,MIN(class_series_c_invested_usd,MAX(const_zero,$A619-SUM($J619:$L619))),const_zero)</f>
        <v>60000000</v>
      </c>
      <c r="N619" s="5" t="n">
        <f aca="false">IF($G619=const_zero,MIN(class_series_b_invested_usd,MAX(const_zero,$A619-SUM($J619:$M619))),const_zero)</f>
        <v>30000000</v>
      </c>
      <c r="O619" s="5" t="n">
        <f aca="false">IF($H619=const_zero,MIN(class_series_a_invested_usd,MAX(const_zero,$A619-SUM($J619:$N619))),const_zero)</f>
        <v>0</v>
      </c>
      <c r="P619" s="5" t="n">
        <f aca="false">IF($I619=const_zero,MIN(class_seed_invested_usd,MAX(const_zero,$A619-SUM($J619:$O619))),const_zero)</f>
        <v>5000000</v>
      </c>
      <c r="Q619" s="5" t="n">
        <f aca="false">MAX(const_zero,$A619-SUM($J619:$P619))</f>
        <v>7905000000</v>
      </c>
      <c r="R619" s="9" t="n">
        <f aca="false">common_rsa_total+'Pro-Forma'!$B$10+'Pro-Forma'!$B$11+IF($C619=const_one,'Pro-Forma'!$B$5,const_zero)+IF($D619=const_one,'Pro-Forma'!$F$27,const_zero)+IF($E619=const_one,'Pro-Forma'!$F$26,const_zero)+IF($F619=const_one,'Pro-Forma'!$F$25,const_zero)+IF($G619=const_one,'Pro-Forma'!$F$24,const_zero)+IF($H619=const_one,'Pro-Forma'!$F$23,const_zero)+IF($I619=const_one,'Pro-Forma'!$F$22,const_zero)</f>
        <v>22944752.5358044</v>
      </c>
      <c r="S619" s="23" t="b">
        <f aca="false">IF($R619&gt;const_zero,--($Q619&gt;option_strike_usd*$R619),const_zero)</f>
        <v>1</v>
      </c>
      <c r="T619" s="7" t="n">
        <f aca="false">IF($R619&gt;const_zero,IF($S619=const_one,($Q619+option_strike_usd*pre_f_options_issued)/($R619+pre_f_options_issued),$Q619/$R619),const_zero)</f>
        <v>310.771346228384</v>
      </c>
      <c r="U619" s="5" t="n">
        <f aca="false">IF($C619=const_one,'Pro-Forma'!$B$5*$T619,const_zero)</f>
        <v>247768071.171218</v>
      </c>
      <c r="V619" s="5" t="n">
        <f aca="false">IF($D619=const_one,'Pro-Forma'!$F$27*$T619,const_zero)</f>
        <v>1906060199.43689</v>
      </c>
      <c r="W619" s="5" t="n">
        <f aca="false">IF($E619=const_one,'Pro-Forma'!$F$26*$T619,const_zero)</f>
        <v>538769167.124515</v>
      </c>
      <c r="X619" s="5" t="n">
        <f aca="false">IF($F619=const_one,'Pro-Forma'!$F$25*$T619,const_zero)</f>
        <v>0</v>
      </c>
      <c r="Y619" s="5" t="n">
        <f aca="false">IF($G619=const_one,'Pro-Forma'!$F$24*$T619,const_zero)</f>
        <v>0</v>
      </c>
      <c r="Z619" s="5" t="n">
        <f aca="false">IF($H619=const_one,'Pro-Forma'!$F$23*$T619,const_zero)</f>
        <v>1553856731.14192</v>
      </c>
      <c r="AA619" s="5" t="n">
        <f aca="false">IF($I619=const_one,'Pro-Forma'!$F$22*$T619,const_zero)</f>
        <v>0</v>
      </c>
      <c r="AB619" s="5" t="n">
        <f aca="false">('Pro-Forma'!$B$10+'Pro-Forma'!$B$11)*$T619</f>
        <v>87175349.4990468</v>
      </c>
      <c r="AC619" s="5" t="n">
        <f aca="false">common_rsa_total*$T619</f>
        <v>2796942116.05545</v>
      </c>
      <c r="AD619" s="5" t="n">
        <f aca="false">IF($S619=const_one,pre_f_options_issued*($T619-option_strike_usd),const_zero)</f>
        <v>774428365.570959</v>
      </c>
      <c r="AE619" s="5" t="n">
        <f aca="false">J619+U619</f>
        <v>247768071.171218</v>
      </c>
      <c r="AF619" s="5" t="n">
        <f aca="false">K619+V619</f>
        <v>1906060199.43689</v>
      </c>
      <c r="AG619" s="5" t="n">
        <f aca="false">L619+W619</f>
        <v>538769167.124515</v>
      </c>
      <c r="AH619" s="5" t="n">
        <f aca="false">M619+X619</f>
        <v>60000000</v>
      </c>
      <c r="AI619" s="5" t="n">
        <f aca="false">N619+Y619</f>
        <v>30000000</v>
      </c>
      <c r="AJ619" s="5" t="n">
        <f aca="false">O619+Z619</f>
        <v>1553856731.14192</v>
      </c>
      <c r="AK619" s="5" t="n">
        <f aca="false">P619+AA619</f>
        <v>5000000</v>
      </c>
      <c r="AL619" s="5" t="n">
        <f aca="false">INDEX($AE$580:$AE$707,$B619-$C619*1+const_one)</f>
        <v>30000000</v>
      </c>
      <c r="AM619" s="5" t="n">
        <f aca="false">INDEX($AF$580:$AF$707,$B619-$D619*2+const_one)</f>
        <v>300000000</v>
      </c>
      <c r="AN619" s="5" t="n">
        <f aca="false">INDEX($AG$580:$AG$707,$B619-$E619*4+const_one)</f>
        <v>100000000</v>
      </c>
      <c r="AO619" s="5" t="n">
        <f aca="false">INDEX($AH$580:$AH$707,$B619-$F619*8+const_one)</f>
        <v>60000000</v>
      </c>
      <c r="AP619" s="5" t="n">
        <f aca="false">INDEX($AI$580:$AI$707,$B619-$G619*16+const_one)</f>
        <v>30000000</v>
      </c>
      <c r="AQ619" s="5" t="n">
        <f aca="false">INDEX($AJ$580:$AJ$707,$B619-$H619*32+const_one)</f>
        <v>15000000</v>
      </c>
      <c r="AR619" s="5" t="n">
        <f aca="false">INDEX($AK$580:$AK$707,$B619-$I619*64+const_one)</f>
        <v>5000000</v>
      </c>
      <c r="AS619" s="5" t="n">
        <f aca="false">INDEX($AE$580:$AE$707,$B619+(const_one-$C619)*1+const_one)</f>
        <v>247768071.171218</v>
      </c>
      <c r="AT619" s="5" t="n">
        <f aca="false">INDEX($AF$580:$AF$707,$B619+(const_one-$D619)*2+const_one)</f>
        <v>1906060199.43689</v>
      </c>
      <c r="AU619" s="5" t="n">
        <f aca="false">INDEX($AG$580:$AG$707,$B619+(const_one-$E619)*4+const_one)</f>
        <v>538769167.124515</v>
      </c>
      <c r="AV619" s="5" t="n">
        <f aca="false">INDEX($AH$580:$AH$707,$B619+(const_one-$F619)*8+const_one)</f>
        <v>686736216.291089</v>
      </c>
      <c r="AW619" s="5" t="n">
        <f aca="false">INDEX($AI$580:$AI$707,$B619+(const_one-$G619)*16+const_one)</f>
        <v>837149135.680699</v>
      </c>
      <c r="AX619" s="5" t="n">
        <f aca="false">INDEX($AJ$580:$AJ$707,$B619+(const_one-$H619)*32+const_one)</f>
        <v>1553856731.14192</v>
      </c>
      <c r="AY619" s="5" t="n">
        <f aca="false">INDEX($AK$580:$AK$707,$B619+(const_one-$I619)*64+const_one)</f>
        <v>1299485024.66797</v>
      </c>
      <c r="AZ619" s="5" t="n">
        <f aca="false">--($C619=--(AS619&gt;AL619))</f>
        <v>1</v>
      </c>
      <c r="BA619" s="5" t="n">
        <f aca="false">--($D619=--(AT619&gt;AM619))</f>
        <v>1</v>
      </c>
      <c r="BB619" s="5" t="n">
        <f aca="false">--($E619=--(AU619&gt;AN619))</f>
        <v>1</v>
      </c>
      <c r="BC619" s="5" t="n">
        <f aca="false">--($F619=--(AV619&gt;AO619))</f>
        <v>0</v>
      </c>
      <c r="BD619" s="5" t="n">
        <f aca="false">--($G619=--(AW619&gt;AP619))</f>
        <v>0</v>
      </c>
      <c r="BE619" s="5" t="n">
        <f aca="false">--($H619=--(AX619&gt;AQ619))</f>
        <v>1</v>
      </c>
      <c r="BF619" s="5" t="n">
        <f aca="false">--($I619=--(AY619&gt;AR619))</f>
        <v>0</v>
      </c>
      <c r="BG619" s="5" t="n">
        <f aca="false">SUM(AZ619:BF619)</f>
        <v>4</v>
      </c>
      <c r="BH619" s="5" t="n">
        <f aca="false">SUM(AE619:AK619)+AB619+AC619+AD619</f>
        <v>8000000000</v>
      </c>
    </row>
    <row r="620" customFormat="false" ht="15" hidden="true" customHeight="false" outlineLevel="0" collapsed="false">
      <c r="A620" s="5" t="n">
        <f aca="false">exit_value_5_usd</f>
        <v>8000000000</v>
      </c>
      <c r="B620" s="2" t="n">
        <f aca="false">ROW()-ROW($B$580)</f>
        <v>40</v>
      </c>
      <c r="C620" s="2" t="n">
        <f aca="false">MOD(QUOTIENT($B620,1),2)</f>
        <v>0</v>
      </c>
      <c r="D620" s="2" t="n">
        <f aca="false">MOD(QUOTIENT($B620,2),2)</f>
        <v>0</v>
      </c>
      <c r="E620" s="2" t="n">
        <f aca="false">MOD(QUOTIENT($B620,4),2)</f>
        <v>0</v>
      </c>
      <c r="F620" s="2" t="n">
        <f aca="false">MOD(QUOTIENT($B620,8),2)</f>
        <v>1</v>
      </c>
      <c r="G620" s="2" t="n">
        <f aca="false">MOD(QUOTIENT($B620,16),2)</f>
        <v>0</v>
      </c>
      <c r="H620" s="2" t="n">
        <f aca="false">MOD(QUOTIENT($B620,32),2)</f>
        <v>1</v>
      </c>
      <c r="I620" s="2" t="n">
        <f aca="false">MOD(QUOTIENT($B620,64),2)</f>
        <v>0</v>
      </c>
      <c r="J620" s="5" t="n">
        <f aca="false">IF($C620=const_zero,MIN(class_series_f_invested_usd,MAX(const_zero,$A620)),const_zero)</f>
        <v>30000000</v>
      </c>
      <c r="K620" s="5" t="n">
        <f aca="false">IF($D620=const_zero,MIN(class_series_e_invested_usd,MAX(const_zero,$A620-SUM($J620:$J620))),const_zero)</f>
        <v>300000000</v>
      </c>
      <c r="L620" s="5" t="n">
        <f aca="false">IF($E620=const_zero,MIN(class_series_d_invested_usd,MAX(const_zero,$A620-SUM($J620:$K620))),const_zero)</f>
        <v>100000000</v>
      </c>
      <c r="M620" s="5" t="n">
        <f aca="false">IF($F620=const_zero,MIN(class_series_c_invested_usd,MAX(const_zero,$A620-SUM($J620:$L620))),const_zero)</f>
        <v>0</v>
      </c>
      <c r="N620" s="5" t="n">
        <f aca="false">IF($G620=const_zero,MIN(class_series_b_invested_usd,MAX(const_zero,$A620-SUM($J620:$M620))),const_zero)</f>
        <v>30000000</v>
      </c>
      <c r="O620" s="5" t="n">
        <f aca="false">IF($H620=const_zero,MIN(class_series_a_invested_usd,MAX(const_zero,$A620-SUM($J620:$N620))),const_zero)</f>
        <v>0</v>
      </c>
      <c r="P620" s="5" t="n">
        <f aca="false">IF($I620=const_zero,MIN(class_seed_invested_usd,MAX(const_zero,$A620-SUM($J620:$O620))),const_zero)</f>
        <v>5000000</v>
      </c>
      <c r="Q620" s="5" t="n">
        <f aca="false">MAX(const_zero,$A620-SUM($J620:$P620))</f>
        <v>7535000000</v>
      </c>
      <c r="R620" s="9" t="n">
        <f aca="false">common_rsa_total+'Pro-Forma'!$B$10+'Pro-Forma'!$B$11+IF($C620=const_one,'Pro-Forma'!$B$5,const_zero)+IF($D620=const_one,'Pro-Forma'!$F$27,const_zero)+IF($E620=const_one,'Pro-Forma'!$F$26,const_zero)+IF($F620=const_one,'Pro-Forma'!$F$25,const_zero)+IF($G620=const_one,'Pro-Forma'!$F$24,const_zero)+IF($H620=const_one,'Pro-Forma'!$F$23,const_zero)+IF($I620=const_one,'Pro-Forma'!$F$22,const_zero)</f>
        <v>16680512.8289884</v>
      </c>
      <c r="S620" s="23" t="b">
        <f aca="false">IF($R620&gt;const_zero,--($Q620&gt;option_strike_usd*$R620),const_zero)</f>
        <v>1</v>
      </c>
      <c r="T620" s="7" t="n">
        <f aca="false">IF($R620&gt;const_zero,IF($S620=const_one,($Q620+option_strike_usd*pre_f_options_issued)/($R620+pre_f_options_issued),$Q620/$R620),const_zero)</f>
        <v>392.976979667</v>
      </c>
      <c r="U620" s="5" t="n">
        <f aca="false">IF($C620=const_one,'Pro-Forma'!$B$5*$T620,const_zero)</f>
        <v>0</v>
      </c>
      <c r="V620" s="5" t="n">
        <f aca="false">IF($D620=const_one,'Pro-Forma'!$F$27*$T620,const_zero)</f>
        <v>0</v>
      </c>
      <c r="W620" s="5" t="n">
        <f aca="false">IF($E620=const_one,'Pro-Forma'!$F$26*$T620,const_zero)</f>
        <v>0</v>
      </c>
      <c r="X620" s="5" t="n">
        <f aca="false">IF($F620=const_one,'Pro-Forma'!$F$25*$T620,const_zero)</f>
        <v>943144751.200801</v>
      </c>
      <c r="Y620" s="5" t="n">
        <f aca="false">IF($G620=const_one,'Pro-Forma'!$F$24*$T620,const_zero)</f>
        <v>0</v>
      </c>
      <c r="Z620" s="5" t="n">
        <f aca="false">IF($H620=const_one,'Pro-Forma'!$F$23*$T620,const_zero)</f>
        <v>1964884898.335</v>
      </c>
      <c r="AA620" s="5" t="n">
        <f aca="false">IF($I620=const_one,'Pro-Forma'!$F$22*$T620,const_zero)</f>
        <v>0</v>
      </c>
      <c r="AB620" s="5" t="n">
        <f aca="false">('Pro-Forma'!$B$10+'Pro-Forma'!$B$11)*$T620</f>
        <v>110235084.293694</v>
      </c>
      <c r="AC620" s="5" t="n">
        <f aca="false">common_rsa_total*$T620</f>
        <v>3536792817.003</v>
      </c>
      <c r="AD620" s="5" t="n">
        <f aca="false">IF($S620=const_one,pre_f_options_issued*($T620-option_strike_usd),const_zero)</f>
        <v>979942449.167501</v>
      </c>
      <c r="AE620" s="5" t="n">
        <f aca="false">J620+U620</f>
        <v>30000000</v>
      </c>
      <c r="AF620" s="5" t="n">
        <f aca="false">K620+V620</f>
        <v>300000000</v>
      </c>
      <c r="AG620" s="5" t="n">
        <f aca="false">L620+W620</f>
        <v>100000000</v>
      </c>
      <c r="AH620" s="5" t="n">
        <f aca="false">M620+X620</f>
        <v>943144751.200801</v>
      </c>
      <c r="AI620" s="5" t="n">
        <f aca="false">N620+Y620</f>
        <v>30000000</v>
      </c>
      <c r="AJ620" s="5" t="n">
        <f aca="false">O620+Z620</f>
        <v>1964884898.335</v>
      </c>
      <c r="AK620" s="5" t="n">
        <f aca="false">P620+AA620</f>
        <v>5000000</v>
      </c>
      <c r="AL620" s="5" t="n">
        <f aca="false">INDEX($AE$580:$AE$707,$B620-$C620*1+const_one)</f>
        <v>30000000</v>
      </c>
      <c r="AM620" s="5" t="n">
        <f aca="false">INDEX($AF$580:$AF$707,$B620-$D620*2+const_one)</f>
        <v>300000000</v>
      </c>
      <c r="AN620" s="5" t="n">
        <f aca="false">INDEX($AG$580:$AG$707,$B620-$E620*4+const_one)</f>
        <v>100000000</v>
      </c>
      <c r="AO620" s="5" t="n">
        <f aca="false">INDEX($AH$580:$AH$707,$B620-$F620*8+const_one)</f>
        <v>60000000</v>
      </c>
      <c r="AP620" s="5" t="n">
        <f aca="false">INDEX($AI$580:$AI$707,$B620-$G620*16+const_one)</f>
        <v>30000000</v>
      </c>
      <c r="AQ620" s="5" t="n">
        <f aca="false">INDEX($AJ$580:$AJ$707,$B620-$H620*32+const_one)</f>
        <v>15000000</v>
      </c>
      <c r="AR620" s="5" t="n">
        <f aca="false">INDEX($AK$580:$AK$707,$B620-$I620*64+const_one)</f>
        <v>5000000</v>
      </c>
      <c r="AS620" s="5" t="n">
        <f aca="false">INDEX($AE$580:$AE$707,$B620+(const_one-$C620)*1+const_one)</f>
        <v>302001816.139759</v>
      </c>
      <c r="AT620" s="5" t="n">
        <f aca="false">INDEX($AF$580:$AF$707,$B620+(const_one-$D620)*2+const_one)</f>
        <v>1898957675.50109</v>
      </c>
      <c r="AU620" s="5" t="n">
        <f aca="false">INDEX($AG$580:$AG$707,$B620+(const_one-$E620)*4+const_one)</f>
        <v>633100235.051439</v>
      </c>
      <c r="AV620" s="5" t="n">
        <f aca="false">INDEX($AH$580:$AH$707,$B620+(const_one-$F620)*8+const_one)</f>
        <v>943144751.200801</v>
      </c>
      <c r="AW620" s="5" t="n">
        <f aca="false">INDEX($AI$580:$AI$707,$B620+(const_one-$G620)*16+const_one)</f>
        <v>1023533593.43114</v>
      </c>
      <c r="AX620" s="5" t="n">
        <f aca="false">INDEX($AJ$580:$AJ$707,$B620+(const_one-$H620)*32+const_one)</f>
        <v>1964884898.335</v>
      </c>
      <c r="AY620" s="5" t="n">
        <f aca="false">INDEX($AK$580:$AK$707,$B620+(const_one-$I620)*64+const_one)</f>
        <v>1559623663.34882</v>
      </c>
      <c r="AZ620" s="5" t="n">
        <f aca="false">--($C620=--(AS620&gt;AL620))</f>
        <v>0</v>
      </c>
      <c r="BA620" s="5" t="n">
        <f aca="false">--($D620=--(AT620&gt;AM620))</f>
        <v>0</v>
      </c>
      <c r="BB620" s="5" t="n">
        <f aca="false">--($E620=--(AU620&gt;AN620))</f>
        <v>0</v>
      </c>
      <c r="BC620" s="5" t="n">
        <f aca="false">--($F620=--(AV620&gt;AO620))</f>
        <v>1</v>
      </c>
      <c r="BD620" s="5" t="n">
        <f aca="false">--($G620=--(AW620&gt;AP620))</f>
        <v>0</v>
      </c>
      <c r="BE620" s="5" t="n">
        <f aca="false">--($H620=--(AX620&gt;AQ620))</f>
        <v>1</v>
      </c>
      <c r="BF620" s="5" t="n">
        <f aca="false">--($I620=--(AY620&gt;AR620))</f>
        <v>0</v>
      </c>
      <c r="BG620" s="5" t="n">
        <f aca="false">SUM(AZ620:BF620)</f>
        <v>2</v>
      </c>
      <c r="BH620" s="5" t="n">
        <f aca="false">SUM(AE620:AK620)+AB620+AC620+AD620</f>
        <v>8000000000</v>
      </c>
    </row>
    <row r="621" customFormat="false" ht="15" hidden="true" customHeight="false" outlineLevel="0" collapsed="false">
      <c r="A621" s="5" t="n">
        <f aca="false">exit_value_5_usd</f>
        <v>8000000000</v>
      </c>
      <c r="B621" s="2" t="n">
        <f aca="false">ROW()-ROW($B$580)</f>
        <v>41</v>
      </c>
      <c r="C621" s="2" t="n">
        <f aca="false">MOD(QUOTIENT($B621,1),2)</f>
        <v>1</v>
      </c>
      <c r="D621" s="2" t="n">
        <f aca="false">MOD(QUOTIENT($B621,2),2)</f>
        <v>0</v>
      </c>
      <c r="E621" s="2" t="n">
        <f aca="false">MOD(QUOTIENT($B621,4),2)</f>
        <v>0</v>
      </c>
      <c r="F621" s="2" t="n">
        <f aca="false">MOD(QUOTIENT($B621,8),2)</f>
        <v>1</v>
      </c>
      <c r="G621" s="2" t="n">
        <f aca="false">MOD(QUOTIENT($B621,16),2)</f>
        <v>0</v>
      </c>
      <c r="H621" s="2" t="n">
        <f aca="false">MOD(QUOTIENT($B621,32),2)</f>
        <v>1</v>
      </c>
      <c r="I621" s="2" t="n">
        <f aca="false">MOD(QUOTIENT($B621,64),2)</f>
        <v>0</v>
      </c>
      <c r="J621" s="5" t="n">
        <f aca="false">IF($C621=const_zero,MIN(class_series_f_invested_usd,MAX(const_zero,$A621)),const_zero)</f>
        <v>0</v>
      </c>
      <c r="K621" s="5" t="n">
        <f aca="false">IF($D621=const_zero,MIN(class_series_e_invested_usd,MAX(const_zero,$A621-SUM($J621:$J621))),const_zero)</f>
        <v>300000000</v>
      </c>
      <c r="L621" s="5" t="n">
        <f aca="false">IF($E621=const_zero,MIN(class_series_d_invested_usd,MAX(const_zero,$A621-SUM($J621:$K621))),const_zero)</f>
        <v>100000000</v>
      </c>
      <c r="M621" s="5" t="n">
        <f aca="false">IF($F621=const_zero,MIN(class_series_c_invested_usd,MAX(const_zero,$A621-SUM($J621:$L621))),const_zero)</f>
        <v>0</v>
      </c>
      <c r="N621" s="5" t="n">
        <f aca="false">IF($G621=const_zero,MIN(class_series_b_invested_usd,MAX(const_zero,$A621-SUM($J621:$M621))),const_zero)</f>
        <v>30000000</v>
      </c>
      <c r="O621" s="5" t="n">
        <f aca="false">IF($H621=const_zero,MIN(class_series_a_invested_usd,MAX(const_zero,$A621-SUM($J621:$N621))),const_zero)</f>
        <v>0</v>
      </c>
      <c r="P621" s="5" t="n">
        <f aca="false">IF($I621=const_zero,MIN(class_seed_invested_usd,MAX(const_zero,$A621-SUM($J621:$O621))),const_zero)</f>
        <v>5000000</v>
      </c>
      <c r="Q621" s="5" t="n">
        <f aca="false">MAX(const_zero,$A621-SUM($J621:$P621))</f>
        <v>7565000000</v>
      </c>
      <c r="R621" s="9" t="n">
        <f aca="false">common_rsa_total+'Pro-Forma'!$B$10+'Pro-Forma'!$B$11+IF($C621=const_one,'Pro-Forma'!$B$5,const_zero)+IF($D621=const_one,'Pro-Forma'!$F$27,const_zero)+IF($E621=const_one,'Pro-Forma'!$F$26,const_zero)+IF($F621=const_one,'Pro-Forma'!$F$25,const_zero)+IF($G621=const_one,'Pro-Forma'!$F$24,const_zero)+IF($H621=const_one,'Pro-Forma'!$F$23,const_zero)+IF($I621=const_one,'Pro-Forma'!$F$22,const_zero)</f>
        <v>17477780.8981917</v>
      </c>
      <c r="S621" s="23" t="b">
        <f aca="false">IF($R621&gt;const_zero,--($Q621&gt;option_strike_usd*$R621),const_zero)</f>
        <v>1</v>
      </c>
      <c r="T621" s="7" t="n">
        <f aca="false">IF($R621&gt;const_zero,IF($S621=const_one,($Q621+option_strike_usd*pre_f_options_issued)/($R621+pre_f_options_issued),$Q621/$R621),const_zero)</f>
        <v>378.795825150179</v>
      </c>
      <c r="U621" s="5" t="n">
        <f aca="false">IF($C621=const_one,'Pro-Forma'!$B$5*$T621,const_zero)</f>
        <v>302001816.139759</v>
      </c>
      <c r="V621" s="5" t="n">
        <f aca="false">IF($D621=const_one,'Pro-Forma'!$F$27*$T621,const_zero)</f>
        <v>0</v>
      </c>
      <c r="W621" s="5" t="n">
        <f aca="false">IF($E621=const_one,'Pro-Forma'!$F$26*$T621,const_zero)</f>
        <v>0</v>
      </c>
      <c r="X621" s="5" t="n">
        <f aca="false">IF($F621=const_one,'Pro-Forma'!$F$25*$T621,const_zero)</f>
        <v>909109980.360429</v>
      </c>
      <c r="Y621" s="5" t="n">
        <f aca="false">IF($G621=const_one,'Pro-Forma'!$F$24*$T621,const_zero)</f>
        <v>0</v>
      </c>
      <c r="Z621" s="5" t="n">
        <f aca="false">IF($H621=const_one,'Pro-Forma'!$F$23*$T621,const_zero)</f>
        <v>1893979125.75089</v>
      </c>
      <c r="AA621" s="5" t="n">
        <f aca="false">IF($I621=const_one,'Pro-Forma'!$F$22*$T621,const_zero)</f>
        <v>0</v>
      </c>
      <c r="AB621" s="5" t="n">
        <f aca="false">('Pro-Forma'!$B$10+'Pro-Forma'!$B$11)*$T621</f>
        <v>106257088.521859</v>
      </c>
      <c r="AC621" s="5" t="n">
        <f aca="false">common_rsa_total*$T621</f>
        <v>3409162426.35161</v>
      </c>
      <c r="AD621" s="5" t="n">
        <f aca="false">IF($S621=const_one,pre_f_options_issued*($T621-option_strike_usd),const_zero)</f>
        <v>944489562.875447</v>
      </c>
      <c r="AE621" s="5" t="n">
        <f aca="false">J621+U621</f>
        <v>302001816.139759</v>
      </c>
      <c r="AF621" s="5" t="n">
        <f aca="false">K621+V621</f>
        <v>300000000</v>
      </c>
      <c r="AG621" s="5" t="n">
        <f aca="false">L621+W621</f>
        <v>100000000</v>
      </c>
      <c r="AH621" s="5" t="n">
        <f aca="false">M621+X621</f>
        <v>909109980.360429</v>
      </c>
      <c r="AI621" s="5" t="n">
        <f aca="false">N621+Y621</f>
        <v>30000000</v>
      </c>
      <c r="AJ621" s="5" t="n">
        <f aca="false">O621+Z621</f>
        <v>1893979125.75089</v>
      </c>
      <c r="AK621" s="5" t="n">
        <f aca="false">P621+AA621</f>
        <v>5000000</v>
      </c>
      <c r="AL621" s="5" t="n">
        <f aca="false">INDEX($AE$580:$AE$707,$B621-$C621*1+const_one)</f>
        <v>30000000</v>
      </c>
      <c r="AM621" s="5" t="n">
        <f aca="false">INDEX($AF$580:$AF$707,$B621-$D621*2+const_one)</f>
        <v>300000000</v>
      </c>
      <c r="AN621" s="5" t="n">
        <f aca="false">INDEX($AG$580:$AG$707,$B621-$E621*4+const_one)</f>
        <v>100000000</v>
      </c>
      <c r="AO621" s="5" t="n">
        <f aca="false">INDEX($AH$580:$AH$707,$B621-$F621*8+const_one)</f>
        <v>60000000</v>
      </c>
      <c r="AP621" s="5" t="n">
        <f aca="false">INDEX($AI$580:$AI$707,$B621-$G621*16+const_one)</f>
        <v>30000000</v>
      </c>
      <c r="AQ621" s="5" t="n">
        <f aca="false">INDEX($AJ$580:$AJ$707,$B621-$H621*32+const_one)</f>
        <v>15000000</v>
      </c>
      <c r="AR621" s="5" t="n">
        <f aca="false">INDEX($AK$580:$AK$707,$B621-$I621*64+const_one)</f>
        <v>5000000</v>
      </c>
      <c r="AS621" s="5" t="n">
        <f aca="false">INDEX($AE$580:$AE$707,$B621+(const_one-$C621)*1+const_one)</f>
        <v>302001816.139759</v>
      </c>
      <c r="AT621" s="5" t="n">
        <f aca="false">INDEX($AF$580:$AF$707,$B621+(const_one-$D621)*2+const_one)</f>
        <v>1848022301.22541</v>
      </c>
      <c r="AU621" s="5" t="n">
        <f aca="false">INDEX($AG$580:$AG$707,$B621+(const_one-$E621)*4+const_one)</f>
        <v>612247577.529196</v>
      </c>
      <c r="AV621" s="5" t="n">
        <f aca="false">INDEX($AH$580:$AH$707,$B621+(const_one-$F621)*8+const_one)</f>
        <v>909109980.360429</v>
      </c>
      <c r="AW621" s="5" t="n">
        <f aca="false">INDEX($AI$580:$AI$707,$B621+(const_one-$G621)*16+const_one)</f>
        <v>991936519.065413</v>
      </c>
      <c r="AX621" s="5" t="n">
        <f aca="false">INDEX($AJ$580:$AJ$707,$B621+(const_one-$H621)*32+const_one)</f>
        <v>1893979125.75089</v>
      </c>
      <c r="AY621" s="5" t="n">
        <f aca="false">INDEX($AK$580:$AK$707,$B621+(const_one-$I621)*64+const_one)</f>
        <v>1515847230.55766</v>
      </c>
      <c r="AZ621" s="5" t="n">
        <f aca="false">--($C621=--(AS621&gt;AL621))</f>
        <v>1</v>
      </c>
      <c r="BA621" s="5" t="n">
        <f aca="false">--($D621=--(AT621&gt;AM621))</f>
        <v>0</v>
      </c>
      <c r="BB621" s="5" t="n">
        <f aca="false">--($E621=--(AU621&gt;AN621))</f>
        <v>0</v>
      </c>
      <c r="BC621" s="5" t="n">
        <f aca="false">--($F621=--(AV621&gt;AO621))</f>
        <v>1</v>
      </c>
      <c r="BD621" s="5" t="n">
        <f aca="false">--($G621=--(AW621&gt;AP621))</f>
        <v>0</v>
      </c>
      <c r="BE621" s="5" t="n">
        <f aca="false">--($H621=--(AX621&gt;AQ621))</f>
        <v>1</v>
      </c>
      <c r="BF621" s="5" t="n">
        <f aca="false">--($I621=--(AY621&gt;AR621))</f>
        <v>0</v>
      </c>
      <c r="BG621" s="5" t="n">
        <f aca="false">SUM(AZ621:BF621)</f>
        <v>3</v>
      </c>
      <c r="BH621" s="5" t="n">
        <f aca="false">SUM(AE621:AK621)+AB621+AC621+AD621</f>
        <v>8000000000</v>
      </c>
    </row>
    <row r="622" customFormat="false" ht="15" hidden="true" customHeight="false" outlineLevel="0" collapsed="false">
      <c r="A622" s="5" t="n">
        <f aca="false">exit_value_5_usd</f>
        <v>8000000000</v>
      </c>
      <c r="B622" s="2" t="n">
        <f aca="false">ROW()-ROW($B$580)</f>
        <v>42</v>
      </c>
      <c r="C622" s="2" t="n">
        <f aca="false">MOD(QUOTIENT($B622,1),2)</f>
        <v>0</v>
      </c>
      <c r="D622" s="2" t="n">
        <f aca="false">MOD(QUOTIENT($B622,2),2)</f>
        <v>1</v>
      </c>
      <c r="E622" s="2" t="n">
        <f aca="false">MOD(QUOTIENT($B622,4),2)</f>
        <v>0</v>
      </c>
      <c r="F622" s="2" t="n">
        <f aca="false">MOD(QUOTIENT($B622,8),2)</f>
        <v>1</v>
      </c>
      <c r="G622" s="2" t="n">
        <f aca="false">MOD(QUOTIENT($B622,16),2)</f>
        <v>0</v>
      </c>
      <c r="H622" s="2" t="n">
        <f aca="false">MOD(QUOTIENT($B622,32),2)</f>
        <v>1</v>
      </c>
      <c r="I622" s="2" t="n">
        <f aca="false">MOD(QUOTIENT($B622,64),2)</f>
        <v>0</v>
      </c>
      <c r="J622" s="5" t="n">
        <f aca="false">IF($C622=const_zero,MIN(class_series_f_invested_usd,MAX(const_zero,$A622)),const_zero)</f>
        <v>30000000</v>
      </c>
      <c r="K622" s="5" t="n">
        <f aca="false">IF($D622=const_zero,MIN(class_series_e_invested_usd,MAX(const_zero,$A622-SUM($J622:$J622))),const_zero)</f>
        <v>0</v>
      </c>
      <c r="L622" s="5" t="n">
        <f aca="false">IF($E622=const_zero,MIN(class_series_d_invested_usd,MAX(const_zero,$A622-SUM($J622:$K622))),const_zero)</f>
        <v>100000000</v>
      </c>
      <c r="M622" s="5" t="n">
        <f aca="false">IF($F622=const_zero,MIN(class_series_c_invested_usd,MAX(const_zero,$A622-SUM($J622:$L622))),const_zero)</f>
        <v>0</v>
      </c>
      <c r="N622" s="5" t="n">
        <f aca="false">IF($G622=const_zero,MIN(class_series_b_invested_usd,MAX(const_zero,$A622-SUM($J622:$M622))),const_zero)</f>
        <v>30000000</v>
      </c>
      <c r="O622" s="5" t="n">
        <f aca="false">IF($H622=const_zero,MIN(class_series_a_invested_usd,MAX(const_zero,$A622-SUM($J622:$N622))),const_zero)</f>
        <v>0</v>
      </c>
      <c r="P622" s="5" t="n">
        <f aca="false">IF($I622=const_zero,MIN(class_seed_invested_usd,MAX(const_zero,$A622-SUM($J622:$O622))),const_zero)</f>
        <v>5000000</v>
      </c>
      <c r="Q622" s="5" t="n">
        <f aca="false">MAX(const_zero,$A622-SUM($J622:$P622))</f>
        <v>7835000000</v>
      </c>
      <c r="R622" s="9" t="n">
        <f aca="false">common_rsa_total+'Pro-Forma'!$B$10+'Pro-Forma'!$B$11+IF($C622=const_one,'Pro-Forma'!$B$5,const_zero)+IF($D622=const_one,'Pro-Forma'!$F$27,const_zero)+IF($E622=const_one,'Pro-Forma'!$F$26,const_zero)+IF($F622=const_one,'Pro-Forma'!$F$25,const_zero)+IF($G622=const_one,'Pro-Forma'!$F$24,const_zero)+IF($H622=const_one,'Pro-Forma'!$F$23,const_zero)+IF($I622=const_one,'Pro-Forma'!$F$22,const_zero)</f>
        <v>22813833.1063222</v>
      </c>
      <c r="S622" s="23" t="b">
        <f aca="false">IF($R622&gt;const_zero,--($Q622&gt;option_strike_usd*$R622),const_zero)</f>
        <v>1</v>
      </c>
      <c r="T622" s="7" t="n">
        <f aca="false">IF($R622&gt;const_zero,IF($S622=const_one,($Q622+option_strike_usd*pre_f_options_issued)/($R622+pre_f_options_issued),$Q622/$R622),const_zero)</f>
        <v>309.613323556382</v>
      </c>
      <c r="U622" s="5" t="n">
        <f aca="false">IF($C622=const_one,'Pro-Forma'!$B$5*$T622,const_zero)</f>
        <v>0</v>
      </c>
      <c r="V622" s="5" t="n">
        <f aca="false">IF($D622=const_one,'Pro-Forma'!$F$27*$T622,const_zero)</f>
        <v>1898957675.50109</v>
      </c>
      <c r="W622" s="5" t="n">
        <f aca="false">IF($E622=const_one,'Pro-Forma'!$F$26*$T622,const_zero)</f>
        <v>0</v>
      </c>
      <c r="X622" s="5" t="n">
        <f aca="false">IF($F622=const_one,'Pro-Forma'!$F$25*$T622,const_zero)</f>
        <v>743071976.535317</v>
      </c>
      <c r="Y622" s="5" t="n">
        <f aca="false">IF($G622=const_one,'Pro-Forma'!$F$24*$T622,const_zero)</f>
        <v>0</v>
      </c>
      <c r="Z622" s="5" t="n">
        <f aca="false">IF($H622=const_one,'Pro-Forma'!$F$23*$T622,const_zero)</f>
        <v>1548066617.78191</v>
      </c>
      <c r="AA622" s="5" t="n">
        <f aca="false">IF($I622=const_one,'Pro-Forma'!$F$22*$T622,const_zero)</f>
        <v>0</v>
      </c>
      <c r="AB622" s="5" t="n">
        <f aca="false">('Pro-Forma'!$B$10+'Pro-Forma'!$B$11)*$T622</f>
        <v>86850509.283291</v>
      </c>
      <c r="AC622" s="5" t="n">
        <f aca="false">common_rsa_total*$T622</f>
        <v>2786519912.00744</v>
      </c>
      <c r="AD622" s="5" t="n">
        <f aca="false">IF($S622=const_one,pre_f_options_issued*($T622-option_strike_usd),const_zero)</f>
        <v>771533308.890955</v>
      </c>
      <c r="AE622" s="5" t="n">
        <f aca="false">J622+U622</f>
        <v>30000000</v>
      </c>
      <c r="AF622" s="5" t="n">
        <f aca="false">K622+V622</f>
        <v>1898957675.50109</v>
      </c>
      <c r="AG622" s="5" t="n">
        <f aca="false">L622+W622</f>
        <v>100000000</v>
      </c>
      <c r="AH622" s="5" t="n">
        <f aca="false">M622+X622</f>
        <v>743071976.535317</v>
      </c>
      <c r="AI622" s="5" t="n">
        <f aca="false">N622+Y622</f>
        <v>30000000</v>
      </c>
      <c r="AJ622" s="5" t="n">
        <f aca="false">O622+Z622</f>
        <v>1548066617.78191</v>
      </c>
      <c r="AK622" s="5" t="n">
        <f aca="false">P622+AA622</f>
        <v>5000000</v>
      </c>
      <c r="AL622" s="5" t="n">
        <f aca="false">INDEX($AE$580:$AE$707,$B622-$C622*1+const_one)</f>
        <v>30000000</v>
      </c>
      <c r="AM622" s="5" t="n">
        <f aca="false">INDEX($AF$580:$AF$707,$B622-$D622*2+const_one)</f>
        <v>300000000</v>
      </c>
      <c r="AN622" s="5" t="n">
        <f aca="false">INDEX($AG$580:$AG$707,$B622-$E622*4+const_one)</f>
        <v>100000000</v>
      </c>
      <c r="AO622" s="5" t="n">
        <f aca="false">INDEX($AH$580:$AH$707,$B622-$F622*8+const_one)</f>
        <v>60000000</v>
      </c>
      <c r="AP622" s="5" t="n">
        <f aca="false">INDEX($AI$580:$AI$707,$B622-$G622*16+const_one)</f>
        <v>30000000</v>
      </c>
      <c r="AQ622" s="5" t="n">
        <f aca="false">INDEX($AJ$580:$AJ$707,$B622-$H622*32+const_one)</f>
        <v>15000000</v>
      </c>
      <c r="AR622" s="5" t="n">
        <f aca="false">INDEX($AK$580:$AK$707,$B622-$I622*64+const_one)</f>
        <v>5000000</v>
      </c>
      <c r="AS622" s="5" t="n">
        <f aca="false">INDEX($AE$580:$AE$707,$B622+(const_one-$C622)*1+const_one)</f>
        <v>240223745.919089</v>
      </c>
      <c r="AT622" s="5" t="n">
        <f aca="false">INDEX($AF$580:$AF$707,$B622+(const_one-$D622)*2+const_one)</f>
        <v>1898957675.50109</v>
      </c>
      <c r="AU622" s="5" t="n">
        <f aca="false">INDEX($AG$580:$AG$707,$B622+(const_one-$E622)*4+const_one)</f>
        <v>508766635.551833</v>
      </c>
      <c r="AV622" s="5" t="n">
        <f aca="false">INDEX($AH$580:$AH$707,$B622+(const_one-$F622)*8+const_one)</f>
        <v>743071976.535317</v>
      </c>
      <c r="AW622" s="5" t="n">
        <f aca="false">INDEX($AI$580:$AI$707,$B622+(const_one-$G622)*16+const_one)</f>
        <v>833603133.541455</v>
      </c>
      <c r="AX622" s="5" t="n">
        <f aca="false">INDEX($AJ$580:$AJ$707,$B622+(const_one-$H622)*32+const_one)</f>
        <v>1548066617.78191</v>
      </c>
      <c r="AY622" s="5" t="n">
        <f aca="false">INDEX($AK$580:$AK$707,$B622+(const_one-$I622)*64+const_one)</f>
        <v>1293551358.63112</v>
      </c>
      <c r="AZ622" s="5" t="n">
        <f aca="false">--($C622=--(AS622&gt;AL622))</f>
        <v>0</v>
      </c>
      <c r="BA622" s="5" t="n">
        <f aca="false">--($D622=--(AT622&gt;AM622))</f>
        <v>1</v>
      </c>
      <c r="BB622" s="5" t="n">
        <f aca="false">--($E622=--(AU622&gt;AN622))</f>
        <v>0</v>
      </c>
      <c r="BC622" s="5" t="n">
        <f aca="false">--($F622=--(AV622&gt;AO622))</f>
        <v>1</v>
      </c>
      <c r="BD622" s="5" t="n">
        <f aca="false">--($G622=--(AW622&gt;AP622))</f>
        <v>0</v>
      </c>
      <c r="BE622" s="5" t="n">
        <f aca="false">--($H622=--(AX622&gt;AQ622))</f>
        <v>1</v>
      </c>
      <c r="BF622" s="5" t="n">
        <f aca="false">--($I622=--(AY622&gt;AR622))</f>
        <v>0</v>
      </c>
      <c r="BG622" s="5" t="n">
        <f aca="false">SUM(AZ622:BF622)</f>
        <v>3</v>
      </c>
      <c r="BH622" s="5" t="n">
        <f aca="false">SUM(AE622:AK622)+AB622+AC622+AD622</f>
        <v>8000000000</v>
      </c>
    </row>
    <row r="623" customFormat="false" ht="15" hidden="true" customHeight="false" outlineLevel="0" collapsed="false">
      <c r="A623" s="5" t="n">
        <f aca="false">exit_value_5_usd</f>
        <v>8000000000</v>
      </c>
      <c r="B623" s="2" t="n">
        <f aca="false">ROW()-ROW($B$580)</f>
        <v>43</v>
      </c>
      <c r="C623" s="2" t="n">
        <f aca="false">MOD(QUOTIENT($B623,1),2)</f>
        <v>1</v>
      </c>
      <c r="D623" s="2" t="n">
        <f aca="false">MOD(QUOTIENT($B623,2),2)</f>
        <v>1</v>
      </c>
      <c r="E623" s="2" t="n">
        <f aca="false">MOD(QUOTIENT($B623,4),2)</f>
        <v>0</v>
      </c>
      <c r="F623" s="2" t="n">
        <f aca="false">MOD(QUOTIENT($B623,8),2)</f>
        <v>1</v>
      </c>
      <c r="G623" s="2" t="n">
        <f aca="false">MOD(QUOTIENT($B623,16),2)</f>
        <v>0</v>
      </c>
      <c r="H623" s="2" t="n">
        <f aca="false">MOD(QUOTIENT($B623,32),2)</f>
        <v>1</v>
      </c>
      <c r="I623" s="2" t="n">
        <f aca="false">MOD(QUOTIENT($B623,64),2)</f>
        <v>0</v>
      </c>
      <c r="J623" s="5" t="n">
        <f aca="false">IF($C623=const_zero,MIN(class_series_f_invested_usd,MAX(const_zero,$A623)),const_zero)</f>
        <v>0</v>
      </c>
      <c r="K623" s="5" t="n">
        <f aca="false">IF($D623=const_zero,MIN(class_series_e_invested_usd,MAX(const_zero,$A623-SUM($J623:$J623))),const_zero)</f>
        <v>0</v>
      </c>
      <c r="L623" s="5" t="n">
        <f aca="false">IF($E623=const_zero,MIN(class_series_d_invested_usd,MAX(const_zero,$A623-SUM($J623:$K623))),const_zero)</f>
        <v>100000000</v>
      </c>
      <c r="M623" s="5" t="n">
        <f aca="false">IF($F623=const_zero,MIN(class_series_c_invested_usd,MAX(const_zero,$A623-SUM($J623:$L623))),const_zero)</f>
        <v>0</v>
      </c>
      <c r="N623" s="5" t="n">
        <f aca="false">IF($G623=const_zero,MIN(class_series_b_invested_usd,MAX(const_zero,$A623-SUM($J623:$M623))),const_zero)</f>
        <v>30000000</v>
      </c>
      <c r="O623" s="5" t="n">
        <f aca="false">IF($H623=const_zero,MIN(class_series_a_invested_usd,MAX(const_zero,$A623-SUM($J623:$N623))),const_zero)</f>
        <v>0</v>
      </c>
      <c r="P623" s="5" t="n">
        <f aca="false">IF($I623=const_zero,MIN(class_seed_invested_usd,MAX(const_zero,$A623-SUM($J623:$O623))),const_zero)</f>
        <v>5000000</v>
      </c>
      <c r="Q623" s="5" t="n">
        <f aca="false">MAX(const_zero,$A623-SUM($J623:$P623))</f>
        <v>7865000000</v>
      </c>
      <c r="R623" s="9" t="n">
        <f aca="false">common_rsa_total+'Pro-Forma'!$B$10+'Pro-Forma'!$B$11+IF($C623=const_one,'Pro-Forma'!$B$5,const_zero)+IF($D623=const_one,'Pro-Forma'!$F$27,const_zero)+IF($E623=const_one,'Pro-Forma'!$F$26,const_zero)+IF($F623=const_one,'Pro-Forma'!$F$25,const_zero)+IF($G623=const_one,'Pro-Forma'!$F$24,const_zero)+IF($H623=const_one,'Pro-Forma'!$F$23,const_zero)+IF($I623=const_one,'Pro-Forma'!$F$22,const_zero)</f>
        <v>23611101.1755256</v>
      </c>
      <c r="S623" s="23" t="b">
        <f aca="false">IF($R623&gt;const_zero,--($Q623&gt;option_strike_usd*$R623),const_zero)</f>
        <v>1</v>
      </c>
      <c r="T623" s="7" t="n">
        <f aca="false">IF($R623&gt;const_zero,IF($S623=const_one,($Q623+option_strike_usd*pre_f_options_issued)/($R623+pre_f_options_issued),$Q623/$R623),const_zero)</f>
        <v>301.308625289781</v>
      </c>
      <c r="U623" s="5" t="n">
        <f aca="false">IF($C623=const_one,'Pro-Forma'!$B$5*$T623,const_zero)</f>
        <v>240223745.919089</v>
      </c>
      <c r="V623" s="5" t="n">
        <f aca="false">IF($D623=const_one,'Pro-Forma'!$F$27*$T623,const_zero)</f>
        <v>1848022301.22541</v>
      </c>
      <c r="W623" s="5" t="n">
        <f aca="false">IF($E623=const_one,'Pro-Forma'!$F$26*$T623,const_zero)</f>
        <v>0</v>
      </c>
      <c r="X623" s="5" t="n">
        <f aca="false">IF($F623=const_one,'Pro-Forma'!$F$25*$T623,const_zero)</f>
        <v>723140700.695475</v>
      </c>
      <c r="Y623" s="5" t="n">
        <f aca="false">IF($G623=const_one,'Pro-Forma'!$F$24*$T623,const_zero)</f>
        <v>0</v>
      </c>
      <c r="Z623" s="5" t="n">
        <f aca="false">IF($H623=const_one,'Pro-Forma'!$F$23*$T623,const_zero)</f>
        <v>1506543126.44891</v>
      </c>
      <c r="AA623" s="5" t="n">
        <f aca="false">IF($I623=const_one,'Pro-Forma'!$F$22*$T623,const_zero)</f>
        <v>0</v>
      </c>
      <c r="AB623" s="5" t="n">
        <f aca="false">('Pro-Forma'!$B$10+'Pro-Forma'!$B$11)*$T623</f>
        <v>84520934.8786321</v>
      </c>
      <c r="AC623" s="5" t="n">
        <f aca="false">common_rsa_total*$T623</f>
        <v>2711777627.60803</v>
      </c>
      <c r="AD623" s="5" t="n">
        <f aca="false">IF($S623=const_one,pre_f_options_issued*($T623-option_strike_usd),const_zero)</f>
        <v>750771563.224453</v>
      </c>
      <c r="AE623" s="5" t="n">
        <f aca="false">J623+U623</f>
        <v>240223745.919089</v>
      </c>
      <c r="AF623" s="5" t="n">
        <f aca="false">K623+V623</f>
        <v>1848022301.22541</v>
      </c>
      <c r="AG623" s="5" t="n">
        <f aca="false">L623+W623</f>
        <v>100000000</v>
      </c>
      <c r="AH623" s="5" t="n">
        <f aca="false">M623+X623</f>
        <v>723140700.695475</v>
      </c>
      <c r="AI623" s="5" t="n">
        <f aca="false">N623+Y623</f>
        <v>30000000</v>
      </c>
      <c r="AJ623" s="5" t="n">
        <f aca="false">O623+Z623</f>
        <v>1506543126.44891</v>
      </c>
      <c r="AK623" s="5" t="n">
        <f aca="false">P623+AA623</f>
        <v>5000000</v>
      </c>
      <c r="AL623" s="5" t="n">
        <f aca="false">INDEX($AE$580:$AE$707,$B623-$C623*1+const_one)</f>
        <v>30000000</v>
      </c>
      <c r="AM623" s="5" t="n">
        <f aca="false">INDEX($AF$580:$AF$707,$B623-$D623*2+const_one)</f>
        <v>300000000</v>
      </c>
      <c r="AN623" s="5" t="n">
        <f aca="false">INDEX($AG$580:$AG$707,$B623-$E623*4+const_one)</f>
        <v>100000000</v>
      </c>
      <c r="AO623" s="5" t="n">
        <f aca="false">INDEX($AH$580:$AH$707,$B623-$F623*8+const_one)</f>
        <v>60000000</v>
      </c>
      <c r="AP623" s="5" t="n">
        <f aca="false">INDEX($AI$580:$AI$707,$B623-$G623*16+const_one)</f>
        <v>30000000</v>
      </c>
      <c r="AQ623" s="5" t="n">
        <f aca="false">INDEX($AJ$580:$AJ$707,$B623-$H623*32+const_one)</f>
        <v>15000000</v>
      </c>
      <c r="AR623" s="5" t="n">
        <f aca="false">INDEX($AK$580:$AK$707,$B623-$I623*64+const_one)</f>
        <v>5000000</v>
      </c>
      <c r="AS623" s="5" t="n">
        <f aca="false">INDEX($AE$580:$AE$707,$B623+(const_one-$C623)*1+const_one)</f>
        <v>240223745.919089</v>
      </c>
      <c r="AT623" s="5" t="n">
        <f aca="false">INDEX($AF$580:$AF$707,$B623+(const_one-$D623)*2+const_one)</f>
        <v>1848022301.22541</v>
      </c>
      <c r="AU623" s="5" t="n">
        <f aca="false">INDEX($AG$580:$AG$707,$B623+(const_one-$E623)*4+const_one)</f>
        <v>496067156.469072</v>
      </c>
      <c r="AV623" s="5" t="n">
        <f aca="false">INDEX($AH$580:$AH$707,$B623+(const_one-$F623)*8+const_one)</f>
        <v>723140700.695475</v>
      </c>
      <c r="AW623" s="5" t="n">
        <f aca="false">INDEX($AI$580:$AI$707,$B623+(const_one-$G623)*16+const_one)</f>
        <v>813864781.587819</v>
      </c>
      <c r="AX623" s="5" t="n">
        <f aca="false">INDEX($AJ$580:$AJ$707,$B623+(const_one-$H623)*32+const_one)</f>
        <v>1506543126.44891</v>
      </c>
      <c r="AY623" s="5" t="n">
        <f aca="false">INDEX($AK$580:$AK$707,$B623+(const_one-$I623)*64+const_one)</f>
        <v>1265223618.34513</v>
      </c>
      <c r="AZ623" s="5" t="n">
        <f aca="false">--($C623=--(AS623&gt;AL623))</f>
        <v>1</v>
      </c>
      <c r="BA623" s="5" t="n">
        <f aca="false">--($D623=--(AT623&gt;AM623))</f>
        <v>1</v>
      </c>
      <c r="BB623" s="5" t="n">
        <f aca="false">--($E623=--(AU623&gt;AN623))</f>
        <v>0</v>
      </c>
      <c r="BC623" s="5" t="n">
        <f aca="false">--($F623=--(AV623&gt;AO623))</f>
        <v>1</v>
      </c>
      <c r="BD623" s="5" t="n">
        <f aca="false">--($G623=--(AW623&gt;AP623))</f>
        <v>0</v>
      </c>
      <c r="BE623" s="5" t="n">
        <f aca="false">--($H623=--(AX623&gt;AQ623))</f>
        <v>1</v>
      </c>
      <c r="BF623" s="5" t="n">
        <f aca="false">--($I623=--(AY623&gt;AR623))</f>
        <v>0</v>
      </c>
      <c r="BG623" s="5" t="n">
        <f aca="false">SUM(AZ623:BF623)</f>
        <v>4</v>
      </c>
      <c r="BH623" s="5" t="n">
        <f aca="false">SUM(AE623:AK623)+AB623+AC623+AD623</f>
        <v>8000000000</v>
      </c>
    </row>
    <row r="624" customFormat="false" ht="15" hidden="true" customHeight="false" outlineLevel="0" collapsed="false">
      <c r="A624" s="5" t="n">
        <f aca="false">exit_value_5_usd</f>
        <v>8000000000</v>
      </c>
      <c r="B624" s="2" t="n">
        <f aca="false">ROW()-ROW($B$580)</f>
        <v>44</v>
      </c>
      <c r="C624" s="2" t="n">
        <f aca="false">MOD(QUOTIENT($B624,1),2)</f>
        <v>0</v>
      </c>
      <c r="D624" s="2" t="n">
        <f aca="false">MOD(QUOTIENT($B624,2),2)</f>
        <v>0</v>
      </c>
      <c r="E624" s="2" t="n">
        <f aca="false">MOD(QUOTIENT($B624,4),2)</f>
        <v>1</v>
      </c>
      <c r="F624" s="2" t="n">
        <f aca="false">MOD(QUOTIENT($B624,8),2)</f>
        <v>1</v>
      </c>
      <c r="G624" s="2" t="n">
        <f aca="false">MOD(QUOTIENT($B624,16),2)</f>
        <v>0</v>
      </c>
      <c r="H624" s="2" t="n">
        <f aca="false">MOD(QUOTIENT($B624,32),2)</f>
        <v>1</v>
      </c>
      <c r="I624" s="2" t="n">
        <f aca="false">MOD(QUOTIENT($B624,64),2)</f>
        <v>0</v>
      </c>
      <c r="J624" s="5" t="n">
        <f aca="false">IF($C624=const_zero,MIN(class_series_f_invested_usd,MAX(const_zero,$A624)),const_zero)</f>
        <v>30000000</v>
      </c>
      <c r="K624" s="5" t="n">
        <f aca="false">IF($D624=const_zero,MIN(class_series_e_invested_usd,MAX(const_zero,$A624-SUM($J624:$J624))),const_zero)</f>
        <v>300000000</v>
      </c>
      <c r="L624" s="5" t="n">
        <f aca="false">IF($E624=const_zero,MIN(class_series_d_invested_usd,MAX(const_zero,$A624-SUM($J624:$K624))),const_zero)</f>
        <v>0</v>
      </c>
      <c r="M624" s="5" t="n">
        <f aca="false">IF($F624=const_zero,MIN(class_series_c_invested_usd,MAX(const_zero,$A624-SUM($J624:$L624))),const_zero)</f>
        <v>0</v>
      </c>
      <c r="N624" s="5" t="n">
        <f aca="false">IF($G624=const_zero,MIN(class_series_b_invested_usd,MAX(const_zero,$A624-SUM($J624:$M624))),const_zero)</f>
        <v>30000000</v>
      </c>
      <c r="O624" s="5" t="n">
        <f aca="false">IF($H624=const_zero,MIN(class_series_a_invested_usd,MAX(const_zero,$A624-SUM($J624:$N624))),const_zero)</f>
        <v>0</v>
      </c>
      <c r="P624" s="5" t="n">
        <f aca="false">IF($I624=const_zero,MIN(class_seed_invested_usd,MAX(const_zero,$A624-SUM($J624:$O624))),const_zero)</f>
        <v>5000000</v>
      </c>
      <c r="Q624" s="5" t="n">
        <f aca="false">MAX(const_zero,$A624-SUM($J624:$P624))</f>
        <v>7635000000</v>
      </c>
      <c r="R624" s="9" t="n">
        <f aca="false">common_rsa_total+'Pro-Forma'!$B$10+'Pro-Forma'!$B$11+IF($C624=const_one,'Pro-Forma'!$B$5,const_zero)+IF($D624=const_one,'Pro-Forma'!$F$27,const_zero)+IF($E624=const_one,'Pro-Forma'!$F$26,const_zero)+IF($F624=const_one,'Pro-Forma'!$F$25,const_zero)+IF($G624=const_one,'Pro-Forma'!$F$24,const_zero)+IF($H624=const_one,'Pro-Forma'!$F$23,const_zero)+IF($I624=const_one,'Pro-Forma'!$F$22,const_zero)</f>
        <v>18414164.1892672</v>
      </c>
      <c r="S624" s="23" t="b">
        <f aca="false">IF($R624&gt;const_zero,--($Q624&gt;option_strike_usd*$R624),const_zero)</f>
        <v>1</v>
      </c>
      <c r="T624" s="7" t="n">
        <f aca="false">IF($R624&gt;const_zero,IF($S624=const_one,($Q624+option_strike_usd*pre_f_options_issued)/($R624+pre_f_options_issued),$Q624/$R624),const_zero)</f>
        <v>365.18313287028</v>
      </c>
      <c r="U624" s="5" t="n">
        <f aca="false">IF($C624=const_one,'Pro-Forma'!$B$5*$T624,const_zero)</f>
        <v>0</v>
      </c>
      <c r="V624" s="5" t="n">
        <f aca="false">IF($D624=const_one,'Pro-Forma'!$F$27*$T624,const_zero)</f>
        <v>0</v>
      </c>
      <c r="W624" s="5" t="n">
        <f aca="false">IF($E624=const_one,'Pro-Forma'!$F$26*$T624,const_zero)</f>
        <v>633100235.051439</v>
      </c>
      <c r="X624" s="5" t="n">
        <f aca="false">IF($F624=const_one,'Pro-Forma'!$F$25*$T624,const_zero)</f>
        <v>876439518.888671</v>
      </c>
      <c r="Y624" s="5" t="n">
        <f aca="false">IF($G624=const_one,'Pro-Forma'!$F$24*$T624,const_zero)</f>
        <v>0</v>
      </c>
      <c r="Z624" s="5" t="n">
        <f aca="false">IF($H624=const_one,'Pro-Forma'!$F$23*$T624,const_zero)</f>
        <v>1825915664.3514</v>
      </c>
      <c r="AA624" s="5" t="n">
        <f aca="false">IF($I624=const_one,'Pro-Forma'!$F$22*$T624,const_zero)</f>
        <v>0</v>
      </c>
      <c r="AB624" s="5" t="n">
        <f aca="false">('Pro-Forma'!$B$10+'Pro-Forma'!$B$11)*$T624</f>
        <v>102438553.700276</v>
      </c>
      <c r="AC624" s="5" t="n">
        <f aca="false">common_rsa_total*$T624</f>
        <v>3286648195.83252</v>
      </c>
      <c r="AD624" s="5" t="n">
        <f aca="false">IF($S624=const_one,pre_f_options_issued*($T624-option_strike_usd),const_zero)</f>
        <v>910457832.175699</v>
      </c>
      <c r="AE624" s="5" t="n">
        <f aca="false">J624+U624</f>
        <v>30000000</v>
      </c>
      <c r="AF624" s="5" t="n">
        <f aca="false">K624+V624</f>
        <v>300000000</v>
      </c>
      <c r="AG624" s="5" t="n">
        <f aca="false">L624+W624</f>
        <v>633100235.051439</v>
      </c>
      <c r="AH624" s="5" t="n">
        <f aca="false">M624+X624</f>
        <v>876439518.888671</v>
      </c>
      <c r="AI624" s="5" t="n">
        <f aca="false">N624+Y624</f>
        <v>30000000</v>
      </c>
      <c r="AJ624" s="5" t="n">
        <f aca="false">O624+Z624</f>
        <v>1825915664.3514</v>
      </c>
      <c r="AK624" s="5" t="n">
        <f aca="false">P624+AA624</f>
        <v>5000000</v>
      </c>
      <c r="AL624" s="5" t="n">
        <f aca="false">INDEX($AE$580:$AE$707,$B624-$C624*1+const_one)</f>
        <v>30000000</v>
      </c>
      <c r="AM624" s="5" t="n">
        <f aca="false">INDEX($AF$580:$AF$707,$B624-$D624*2+const_one)</f>
        <v>300000000</v>
      </c>
      <c r="AN624" s="5" t="n">
        <f aca="false">INDEX($AG$580:$AG$707,$B624-$E624*4+const_one)</f>
        <v>100000000</v>
      </c>
      <c r="AO624" s="5" t="n">
        <f aca="false">INDEX($AH$580:$AH$707,$B624-$F624*8+const_one)</f>
        <v>60000000</v>
      </c>
      <c r="AP624" s="5" t="n">
        <f aca="false">INDEX($AI$580:$AI$707,$B624-$G624*16+const_one)</f>
        <v>30000000</v>
      </c>
      <c r="AQ624" s="5" t="n">
        <f aca="false">INDEX($AJ$580:$AJ$707,$B624-$H624*32+const_one)</f>
        <v>15000000</v>
      </c>
      <c r="AR624" s="5" t="n">
        <f aca="false">INDEX($AK$580:$AK$707,$B624-$I624*64+const_one)</f>
        <v>5000000</v>
      </c>
      <c r="AS624" s="5" t="n">
        <f aca="false">INDEX($AE$580:$AE$707,$B624+(const_one-$C624)*1+const_one)</f>
        <v>281559173.427238</v>
      </c>
      <c r="AT624" s="5" t="n">
        <f aca="false">INDEX($AF$580:$AF$707,$B624+(const_one-$D624)*2+const_one)</f>
        <v>1799917096.22582</v>
      </c>
      <c r="AU624" s="5" t="n">
        <f aca="false">INDEX($AG$580:$AG$707,$B624+(const_one-$E624)*4+const_one)</f>
        <v>633100235.051439</v>
      </c>
      <c r="AV624" s="5" t="n">
        <f aca="false">INDEX($AH$580:$AH$707,$B624+(const_one-$F624)*8+const_one)</f>
        <v>876439518.888671</v>
      </c>
      <c r="AW624" s="5" t="n">
        <f aca="false">INDEX($AI$580:$AI$707,$B624+(const_one-$G624)*16+const_one)</f>
        <v>961877647.821941</v>
      </c>
      <c r="AX624" s="5" t="n">
        <f aca="false">INDEX($AJ$580:$AJ$707,$B624+(const_one-$H624)*32+const_one)</f>
        <v>1825915664.3514</v>
      </c>
      <c r="AY624" s="5" t="n">
        <f aca="false">INDEX($AK$580:$AK$707,$B624+(const_one-$I624)*64+const_one)</f>
        <v>1474579682.40498</v>
      </c>
      <c r="AZ624" s="5" t="n">
        <f aca="false">--($C624=--(AS624&gt;AL624))</f>
        <v>0</v>
      </c>
      <c r="BA624" s="5" t="n">
        <f aca="false">--($D624=--(AT624&gt;AM624))</f>
        <v>0</v>
      </c>
      <c r="BB624" s="5" t="n">
        <f aca="false">--($E624=--(AU624&gt;AN624))</f>
        <v>1</v>
      </c>
      <c r="BC624" s="5" t="n">
        <f aca="false">--($F624=--(AV624&gt;AO624))</f>
        <v>1</v>
      </c>
      <c r="BD624" s="5" t="n">
        <f aca="false">--($G624=--(AW624&gt;AP624))</f>
        <v>0</v>
      </c>
      <c r="BE624" s="5" t="n">
        <f aca="false">--($H624=--(AX624&gt;AQ624))</f>
        <v>1</v>
      </c>
      <c r="BF624" s="5" t="n">
        <f aca="false">--($I624=--(AY624&gt;AR624))</f>
        <v>0</v>
      </c>
      <c r="BG624" s="5" t="n">
        <f aca="false">SUM(AZ624:BF624)</f>
        <v>3</v>
      </c>
      <c r="BH624" s="5" t="n">
        <f aca="false">SUM(AE624:AK624)+AB624+AC624+AD624</f>
        <v>8000000000</v>
      </c>
    </row>
    <row r="625" customFormat="false" ht="15" hidden="true" customHeight="false" outlineLevel="0" collapsed="false">
      <c r="A625" s="5" t="n">
        <f aca="false">exit_value_5_usd</f>
        <v>8000000000</v>
      </c>
      <c r="B625" s="2" t="n">
        <f aca="false">ROW()-ROW($B$580)</f>
        <v>45</v>
      </c>
      <c r="C625" s="2" t="n">
        <f aca="false">MOD(QUOTIENT($B625,1),2)</f>
        <v>1</v>
      </c>
      <c r="D625" s="2" t="n">
        <f aca="false">MOD(QUOTIENT($B625,2),2)</f>
        <v>0</v>
      </c>
      <c r="E625" s="2" t="n">
        <f aca="false">MOD(QUOTIENT($B625,4),2)</f>
        <v>1</v>
      </c>
      <c r="F625" s="2" t="n">
        <f aca="false">MOD(QUOTIENT($B625,8),2)</f>
        <v>1</v>
      </c>
      <c r="G625" s="2" t="n">
        <f aca="false">MOD(QUOTIENT($B625,16),2)</f>
        <v>0</v>
      </c>
      <c r="H625" s="2" t="n">
        <f aca="false">MOD(QUOTIENT($B625,32),2)</f>
        <v>1</v>
      </c>
      <c r="I625" s="2" t="n">
        <f aca="false">MOD(QUOTIENT($B625,64),2)</f>
        <v>0</v>
      </c>
      <c r="J625" s="5" t="n">
        <f aca="false">IF($C625=const_zero,MIN(class_series_f_invested_usd,MAX(const_zero,$A625)),const_zero)</f>
        <v>0</v>
      </c>
      <c r="K625" s="5" t="n">
        <f aca="false">IF($D625=const_zero,MIN(class_series_e_invested_usd,MAX(const_zero,$A625-SUM($J625:$J625))),const_zero)</f>
        <v>300000000</v>
      </c>
      <c r="L625" s="5" t="n">
        <f aca="false">IF($E625=const_zero,MIN(class_series_d_invested_usd,MAX(const_zero,$A625-SUM($J625:$K625))),const_zero)</f>
        <v>0</v>
      </c>
      <c r="M625" s="5" t="n">
        <f aca="false">IF($F625=const_zero,MIN(class_series_c_invested_usd,MAX(const_zero,$A625-SUM($J625:$L625))),const_zero)</f>
        <v>0</v>
      </c>
      <c r="N625" s="5" t="n">
        <f aca="false">IF($G625=const_zero,MIN(class_series_b_invested_usd,MAX(const_zero,$A625-SUM($J625:$M625))),const_zero)</f>
        <v>30000000</v>
      </c>
      <c r="O625" s="5" t="n">
        <f aca="false">IF($H625=const_zero,MIN(class_series_a_invested_usd,MAX(const_zero,$A625-SUM($J625:$N625))),const_zero)</f>
        <v>0</v>
      </c>
      <c r="P625" s="5" t="n">
        <f aca="false">IF($I625=const_zero,MIN(class_seed_invested_usd,MAX(const_zero,$A625-SUM($J625:$O625))),const_zero)</f>
        <v>5000000</v>
      </c>
      <c r="Q625" s="5" t="n">
        <f aca="false">MAX(const_zero,$A625-SUM($J625:$P625))</f>
        <v>7665000000</v>
      </c>
      <c r="R625" s="9" t="n">
        <f aca="false">common_rsa_total+'Pro-Forma'!$B$10+'Pro-Forma'!$B$11+IF($C625=const_one,'Pro-Forma'!$B$5,const_zero)+IF($D625=const_one,'Pro-Forma'!$F$27,const_zero)+IF($E625=const_one,'Pro-Forma'!$F$26,const_zero)+IF($F625=const_one,'Pro-Forma'!$F$25,const_zero)+IF($G625=const_one,'Pro-Forma'!$F$24,const_zero)+IF($H625=const_one,'Pro-Forma'!$F$23,const_zero)+IF($I625=const_one,'Pro-Forma'!$F$22,const_zero)</f>
        <v>19211432.2584705</v>
      </c>
      <c r="S625" s="23" t="b">
        <f aca="false">IF($R625&gt;const_zero,--($Q625&gt;option_strike_usd*$R625),const_zero)</f>
        <v>1</v>
      </c>
      <c r="T625" s="7" t="n">
        <f aca="false">IF($R625&gt;const_zero,IF($S625=const_one,($Q625+option_strike_usd*pre_f_options_issued)/($R625+pre_f_options_issued),$Q625/$R625),const_zero)</f>
        <v>353.154960424529</v>
      </c>
      <c r="U625" s="5" t="n">
        <f aca="false">IF($C625=const_one,'Pro-Forma'!$B$5*$T625,const_zero)</f>
        <v>281559173.427238</v>
      </c>
      <c r="V625" s="5" t="n">
        <f aca="false">IF($D625=const_one,'Pro-Forma'!$F$27*$T625,const_zero)</f>
        <v>0</v>
      </c>
      <c r="W625" s="5" t="n">
        <f aca="false">IF($E625=const_one,'Pro-Forma'!$F$26*$T625,const_zero)</f>
        <v>612247577.529196</v>
      </c>
      <c r="X625" s="5" t="n">
        <f aca="false">IF($F625=const_one,'Pro-Forma'!$F$25*$T625,const_zero)</f>
        <v>847571905.018871</v>
      </c>
      <c r="Y625" s="5" t="n">
        <f aca="false">IF($G625=const_one,'Pro-Forma'!$F$24*$T625,const_zero)</f>
        <v>0</v>
      </c>
      <c r="Z625" s="5" t="n">
        <f aca="false">IF($H625=const_one,'Pro-Forma'!$F$23*$T625,const_zero)</f>
        <v>1765774802.12265</v>
      </c>
      <c r="AA625" s="5" t="n">
        <f aca="false">IF($I625=const_one,'Pro-Forma'!$F$22*$T625,const_zero)</f>
        <v>0</v>
      </c>
      <c r="AB625" s="5" t="n">
        <f aca="false">('Pro-Forma'!$B$10+'Pro-Forma'!$B$11)*$T625</f>
        <v>99064497.0199592</v>
      </c>
      <c r="AC625" s="5" t="n">
        <f aca="false">common_rsa_total*$T625</f>
        <v>3178394643.82077</v>
      </c>
      <c r="AD625" s="5" t="n">
        <f aca="false">IF($S625=const_one,pre_f_options_issued*($T625-option_strike_usd),const_zero)</f>
        <v>880387401.061324</v>
      </c>
      <c r="AE625" s="5" t="n">
        <f aca="false">J625+U625</f>
        <v>281559173.427238</v>
      </c>
      <c r="AF625" s="5" t="n">
        <f aca="false">K625+V625</f>
        <v>300000000</v>
      </c>
      <c r="AG625" s="5" t="n">
        <f aca="false">L625+W625</f>
        <v>612247577.529196</v>
      </c>
      <c r="AH625" s="5" t="n">
        <f aca="false">M625+X625</f>
        <v>847571905.018871</v>
      </c>
      <c r="AI625" s="5" t="n">
        <f aca="false">N625+Y625</f>
        <v>30000000</v>
      </c>
      <c r="AJ625" s="5" t="n">
        <f aca="false">O625+Z625</f>
        <v>1765774802.12265</v>
      </c>
      <c r="AK625" s="5" t="n">
        <f aca="false">P625+AA625</f>
        <v>5000000</v>
      </c>
      <c r="AL625" s="5" t="n">
        <f aca="false">INDEX($AE$580:$AE$707,$B625-$C625*1+const_one)</f>
        <v>30000000</v>
      </c>
      <c r="AM625" s="5" t="n">
        <f aca="false">INDEX($AF$580:$AF$707,$B625-$D625*2+const_one)</f>
        <v>300000000</v>
      </c>
      <c r="AN625" s="5" t="n">
        <f aca="false">INDEX($AG$580:$AG$707,$B625-$E625*4+const_one)</f>
        <v>100000000</v>
      </c>
      <c r="AO625" s="5" t="n">
        <f aca="false">INDEX($AH$580:$AH$707,$B625-$F625*8+const_one)</f>
        <v>60000000</v>
      </c>
      <c r="AP625" s="5" t="n">
        <f aca="false">INDEX($AI$580:$AI$707,$B625-$G625*16+const_one)</f>
        <v>30000000</v>
      </c>
      <c r="AQ625" s="5" t="n">
        <f aca="false">INDEX($AJ$580:$AJ$707,$B625-$H625*32+const_one)</f>
        <v>15000000</v>
      </c>
      <c r="AR625" s="5" t="n">
        <f aca="false">INDEX($AK$580:$AK$707,$B625-$I625*64+const_one)</f>
        <v>5000000</v>
      </c>
      <c r="AS625" s="5" t="n">
        <f aca="false">INDEX($AE$580:$AE$707,$B625+(const_one-$C625)*1+const_one)</f>
        <v>281559173.427238</v>
      </c>
      <c r="AT625" s="5" t="n">
        <f aca="false">INDEX($AF$580:$AF$707,$B625+(const_one-$D625)*2+const_one)</f>
        <v>1754988816.89903</v>
      </c>
      <c r="AU625" s="5" t="n">
        <f aca="false">INDEX($AG$580:$AG$707,$B625+(const_one-$E625)*4+const_one)</f>
        <v>612247577.529196</v>
      </c>
      <c r="AV625" s="5" t="n">
        <f aca="false">INDEX($AH$580:$AH$707,$B625+(const_one-$F625)*8+const_one)</f>
        <v>847571905.018871</v>
      </c>
      <c r="AW625" s="5" t="n">
        <f aca="false">INDEX($AI$580:$AI$707,$B625+(const_one-$G625)*16+const_one)</f>
        <v>934486506.425966</v>
      </c>
      <c r="AX625" s="5" t="n">
        <f aca="false">INDEX($AJ$580:$AJ$707,$B625+(const_one-$H625)*32+const_one)</f>
        <v>1765774802.12265</v>
      </c>
      <c r="AY625" s="5" t="n">
        <f aca="false">INDEX($AK$580:$AK$707,$B625+(const_one-$I625)*64+const_one)</f>
        <v>1436182815.9864</v>
      </c>
      <c r="AZ625" s="5" t="n">
        <f aca="false">--($C625=--(AS625&gt;AL625))</f>
        <v>1</v>
      </c>
      <c r="BA625" s="5" t="n">
        <f aca="false">--($D625=--(AT625&gt;AM625))</f>
        <v>0</v>
      </c>
      <c r="BB625" s="5" t="n">
        <f aca="false">--($E625=--(AU625&gt;AN625))</f>
        <v>1</v>
      </c>
      <c r="BC625" s="5" t="n">
        <f aca="false">--($F625=--(AV625&gt;AO625))</f>
        <v>1</v>
      </c>
      <c r="BD625" s="5" t="n">
        <f aca="false">--($G625=--(AW625&gt;AP625))</f>
        <v>0</v>
      </c>
      <c r="BE625" s="5" t="n">
        <f aca="false">--($H625=--(AX625&gt;AQ625))</f>
        <v>1</v>
      </c>
      <c r="BF625" s="5" t="n">
        <f aca="false">--($I625=--(AY625&gt;AR625))</f>
        <v>0</v>
      </c>
      <c r="BG625" s="5" t="n">
        <f aca="false">SUM(AZ625:BF625)</f>
        <v>4</v>
      </c>
      <c r="BH625" s="5" t="n">
        <f aca="false">SUM(AE625:AK625)+AB625+AC625+AD625</f>
        <v>8000000000</v>
      </c>
    </row>
    <row r="626" customFormat="false" ht="15" hidden="true" customHeight="false" outlineLevel="0" collapsed="false">
      <c r="A626" s="5" t="n">
        <f aca="false">exit_value_5_usd</f>
        <v>8000000000</v>
      </c>
      <c r="B626" s="2" t="n">
        <f aca="false">ROW()-ROW($B$580)</f>
        <v>46</v>
      </c>
      <c r="C626" s="2" t="n">
        <f aca="false">MOD(QUOTIENT($B626,1),2)</f>
        <v>0</v>
      </c>
      <c r="D626" s="2" t="n">
        <f aca="false">MOD(QUOTIENT($B626,2),2)</f>
        <v>1</v>
      </c>
      <c r="E626" s="2" t="n">
        <f aca="false">MOD(QUOTIENT($B626,4),2)</f>
        <v>1</v>
      </c>
      <c r="F626" s="2" t="n">
        <f aca="false">MOD(QUOTIENT($B626,8),2)</f>
        <v>1</v>
      </c>
      <c r="G626" s="2" t="n">
        <f aca="false">MOD(QUOTIENT($B626,16),2)</f>
        <v>0</v>
      </c>
      <c r="H626" s="2" t="n">
        <f aca="false">MOD(QUOTIENT($B626,32),2)</f>
        <v>1</v>
      </c>
      <c r="I626" s="2" t="n">
        <f aca="false">MOD(QUOTIENT($B626,64),2)</f>
        <v>0</v>
      </c>
      <c r="J626" s="5" t="n">
        <f aca="false">IF($C626=const_zero,MIN(class_series_f_invested_usd,MAX(const_zero,$A626)),const_zero)</f>
        <v>30000000</v>
      </c>
      <c r="K626" s="5" t="n">
        <f aca="false">IF($D626=const_zero,MIN(class_series_e_invested_usd,MAX(const_zero,$A626-SUM($J626:$J626))),const_zero)</f>
        <v>0</v>
      </c>
      <c r="L626" s="5" t="n">
        <f aca="false">IF($E626=const_zero,MIN(class_series_d_invested_usd,MAX(const_zero,$A626-SUM($J626:$K626))),const_zero)</f>
        <v>0</v>
      </c>
      <c r="M626" s="5" t="n">
        <f aca="false">IF($F626=const_zero,MIN(class_series_c_invested_usd,MAX(const_zero,$A626-SUM($J626:$L626))),const_zero)</f>
        <v>0</v>
      </c>
      <c r="N626" s="5" t="n">
        <f aca="false">IF($G626=const_zero,MIN(class_series_b_invested_usd,MAX(const_zero,$A626-SUM($J626:$M626))),const_zero)</f>
        <v>30000000</v>
      </c>
      <c r="O626" s="5" t="n">
        <f aca="false">IF($H626=const_zero,MIN(class_series_a_invested_usd,MAX(const_zero,$A626-SUM($J626:$N626))),const_zero)</f>
        <v>0</v>
      </c>
      <c r="P626" s="5" t="n">
        <f aca="false">IF($I626=const_zero,MIN(class_seed_invested_usd,MAX(const_zero,$A626-SUM($J626:$O626))),const_zero)</f>
        <v>5000000</v>
      </c>
      <c r="Q626" s="5" t="n">
        <f aca="false">MAX(const_zero,$A626-SUM($J626:$P626))</f>
        <v>7935000000</v>
      </c>
      <c r="R626" s="9" t="n">
        <f aca="false">common_rsa_total+'Pro-Forma'!$B$10+'Pro-Forma'!$B$11+IF($C626=const_one,'Pro-Forma'!$B$5,const_zero)+IF($D626=const_one,'Pro-Forma'!$F$27,const_zero)+IF($E626=const_one,'Pro-Forma'!$F$26,const_zero)+IF($F626=const_one,'Pro-Forma'!$F$25,const_zero)+IF($G626=const_one,'Pro-Forma'!$F$24,const_zero)+IF($H626=const_one,'Pro-Forma'!$F$23,const_zero)+IF($I626=const_one,'Pro-Forma'!$F$22,const_zero)</f>
        <v>24547484.4666011</v>
      </c>
      <c r="S626" s="23" t="b">
        <f aca="false">IF($R626&gt;const_zero,--($Q626&gt;option_strike_usd*$R626),const_zero)</f>
        <v>1</v>
      </c>
      <c r="T626" s="7" t="n">
        <f aca="false">IF($R626&gt;const_zero,IF($S626=const_one,($Q626+option_strike_usd*pre_f_options_issued)/($R626+pre_f_options_issued),$Q626/$R626),const_zero)</f>
        <v>293.465368648291</v>
      </c>
      <c r="U626" s="5" t="n">
        <f aca="false">IF($C626=const_one,'Pro-Forma'!$B$5*$T626,const_zero)</f>
        <v>0</v>
      </c>
      <c r="V626" s="5" t="n">
        <f aca="false">IF($D626=const_one,'Pro-Forma'!$F$27*$T626,const_zero)</f>
        <v>1799917096.22582</v>
      </c>
      <c r="W626" s="5" t="n">
        <f aca="false">IF($E626=const_one,'Pro-Forma'!$F$26*$T626,const_zero)</f>
        <v>508766635.551833</v>
      </c>
      <c r="X626" s="5" t="n">
        <f aca="false">IF($F626=const_one,'Pro-Forma'!$F$25*$T626,const_zero)</f>
        <v>704316884.755898</v>
      </c>
      <c r="Y626" s="5" t="n">
        <f aca="false">IF($G626=const_one,'Pro-Forma'!$F$24*$T626,const_zero)</f>
        <v>0</v>
      </c>
      <c r="Z626" s="5" t="n">
        <f aca="false">IF($H626=const_one,'Pro-Forma'!$F$23*$T626,const_zero)</f>
        <v>1467326843.24145</v>
      </c>
      <c r="AA626" s="5" t="n">
        <f aca="false">IF($I626=const_one,'Pro-Forma'!$F$22*$T626,const_zero)</f>
        <v>0</v>
      </c>
      <c r="AB626" s="5" t="n">
        <f aca="false">('Pro-Forma'!$B$10+'Pro-Forma'!$B$11)*$T626</f>
        <v>82320800.7696458</v>
      </c>
      <c r="AC626" s="5" t="n">
        <f aca="false">common_rsa_total*$T626</f>
        <v>2641188317.83462</v>
      </c>
      <c r="AD626" s="5" t="n">
        <f aca="false">IF($S626=const_one,pre_f_options_issued*($T626-option_strike_usd),const_zero)</f>
        <v>731163421.620727</v>
      </c>
      <c r="AE626" s="5" t="n">
        <f aca="false">J626+U626</f>
        <v>30000000</v>
      </c>
      <c r="AF626" s="5" t="n">
        <f aca="false">K626+V626</f>
        <v>1799917096.22582</v>
      </c>
      <c r="AG626" s="5" t="n">
        <f aca="false">L626+W626</f>
        <v>508766635.551833</v>
      </c>
      <c r="AH626" s="5" t="n">
        <f aca="false">M626+X626</f>
        <v>704316884.755898</v>
      </c>
      <c r="AI626" s="5" t="n">
        <f aca="false">N626+Y626</f>
        <v>30000000</v>
      </c>
      <c r="AJ626" s="5" t="n">
        <f aca="false">O626+Z626</f>
        <v>1467326843.24145</v>
      </c>
      <c r="AK626" s="5" t="n">
        <f aca="false">P626+AA626</f>
        <v>5000000</v>
      </c>
      <c r="AL626" s="5" t="n">
        <f aca="false">INDEX($AE$580:$AE$707,$B626-$C626*1+const_one)</f>
        <v>30000000</v>
      </c>
      <c r="AM626" s="5" t="n">
        <f aca="false">INDEX($AF$580:$AF$707,$B626-$D626*2+const_one)</f>
        <v>300000000</v>
      </c>
      <c r="AN626" s="5" t="n">
        <f aca="false">INDEX($AG$580:$AG$707,$B626-$E626*4+const_one)</f>
        <v>100000000</v>
      </c>
      <c r="AO626" s="5" t="n">
        <f aca="false">INDEX($AH$580:$AH$707,$B626-$F626*8+const_one)</f>
        <v>60000000</v>
      </c>
      <c r="AP626" s="5" t="n">
        <f aca="false">INDEX($AI$580:$AI$707,$B626-$G626*16+const_one)</f>
        <v>30000000</v>
      </c>
      <c r="AQ626" s="5" t="n">
        <f aca="false">INDEX($AJ$580:$AJ$707,$B626-$H626*32+const_one)</f>
        <v>15000000</v>
      </c>
      <c r="AR626" s="5" t="n">
        <f aca="false">INDEX($AK$580:$AK$707,$B626-$I626*64+const_one)</f>
        <v>5000000</v>
      </c>
      <c r="AS626" s="5" t="n">
        <f aca="false">INDEX($AE$580:$AE$707,$B626+(const_one-$C626)*1+const_one)</f>
        <v>228130357.172661</v>
      </c>
      <c r="AT626" s="5" t="n">
        <f aca="false">INDEX($AF$580:$AF$707,$B626+(const_one-$D626)*2+const_one)</f>
        <v>1799917096.22582</v>
      </c>
      <c r="AU626" s="5" t="n">
        <f aca="false">INDEX($AG$580:$AG$707,$B626+(const_one-$E626)*4+const_one)</f>
        <v>508766635.551833</v>
      </c>
      <c r="AV626" s="5" t="n">
        <f aca="false">INDEX($AH$580:$AH$707,$B626+(const_one-$F626)*8+const_one)</f>
        <v>704316884.755898</v>
      </c>
      <c r="AW626" s="5" t="n">
        <f aca="false">INDEX($AI$580:$AI$707,$B626+(const_one-$G626)*16+const_one)</f>
        <v>795490884.655205</v>
      </c>
      <c r="AX626" s="5" t="n">
        <f aca="false">INDEX($AJ$580:$AJ$707,$B626+(const_one-$H626)*32+const_one)</f>
        <v>1467326843.24145</v>
      </c>
      <c r="AY626" s="5" t="n">
        <f aca="false">INDEX($AK$580:$AK$707,$B626+(const_one-$I626)*64+const_one)</f>
        <v>1239176823.42236</v>
      </c>
      <c r="AZ626" s="5" t="n">
        <f aca="false">--($C626=--(AS626&gt;AL626))</f>
        <v>0</v>
      </c>
      <c r="BA626" s="5" t="n">
        <f aca="false">--($D626=--(AT626&gt;AM626))</f>
        <v>1</v>
      </c>
      <c r="BB626" s="5" t="n">
        <f aca="false">--($E626=--(AU626&gt;AN626))</f>
        <v>1</v>
      </c>
      <c r="BC626" s="5" t="n">
        <f aca="false">--($F626=--(AV626&gt;AO626))</f>
        <v>1</v>
      </c>
      <c r="BD626" s="5" t="n">
        <f aca="false">--($G626=--(AW626&gt;AP626))</f>
        <v>0</v>
      </c>
      <c r="BE626" s="5" t="n">
        <f aca="false">--($H626=--(AX626&gt;AQ626))</f>
        <v>1</v>
      </c>
      <c r="BF626" s="5" t="n">
        <f aca="false">--($I626=--(AY626&gt;AR626))</f>
        <v>0</v>
      </c>
      <c r="BG626" s="5" t="n">
        <f aca="false">SUM(AZ626:BF626)</f>
        <v>4</v>
      </c>
      <c r="BH626" s="5" t="n">
        <f aca="false">SUM(AE626:AK626)+AB626+AC626+AD626</f>
        <v>8000000000</v>
      </c>
    </row>
    <row r="627" customFormat="false" ht="15" hidden="true" customHeight="false" outlineLevel="0" collapsed="false">
      <c r="A627" s="5" t="n">
        <f aca="false">exit_value_5_usd</f>
        <v>8000000000</v>
      </c>
      <c r="B627" s="2" t="n">
        <f aca="false">ROW()-ROW($B$580)</f>
        <v>47</v>
      </c>
      <c r="C627" s="2" t="n">
        <f aca="false">MOD(QUOTIENT($B627,1),2)</f>
        <v>1</v>
      </c>
      <c r="D627" s="2" t="n">
        <f aca="false">MOD(QUOTIENT($B627,2),2)</f>
        <v>1</v>
      </c>
      <c r="E627" s="2" t="n">
        <f aca="false">MOD(QUOTIENT($B627,4),2)</f>
        <v>1</v>
      </c>
      <c r="F627" s="2" t="n">
        <f aca="false">MOD(QUOTIENT($B627,8),2)</f>
        <v>1</v>
      </c>
      <c r="G627" s="2" t="n">
        <f aca="false">MOD(QUOTIENT($B627,16),2)</f>
        <v>0</v>
      </c>
      <c r="H627" s="2" t="n">
        <f aca="false">MOD(QUOTIENT($B627,32),2)</f>
        <v>1</v>
      </c>
      <c r="I627" s="2" t="n">
        <f aca="false">MOD(QUOTIENT($B627,64),2)</f>
        <v>0</v>
      </c>
      <c r="J627" s="5" t="n">
        <f aca="false">IF($C627=const_zero,MIN(class_series_f_invested_usd,MAX(const_zero,$A627)),const_zero)</f>
        <v>0</v>
      </c>
      <c r="K627" s="5" t="n">
        <f aca="false">IF($D627=const_zero,MIN(class_series_e_invested_usd,MAX(const_zero,$A627-SUM($J627:$J627))),const_zero)</f>
        <v>0</v>
      </c>
      <c r="L627" s="5" t="n">
        <f aca="false">IF($E627=const_zero,MIN(class_series_d_invested_usd,MAX(const_zero,$A627-SUM($J627:$K627))),const_zero)</f>
        <v>0</v>
      </c>
      <c r="M627" s="5" t="n">
        <f aca="false">IF($F627=const_zero,MIN(class_series_c_invested_usd,MAX(const_zero,$A627-SUM($J627:$L627))),const_zero)</f>
        <v>0</v>
      </c>
      <c r="N627" s="5" t="n">
        <f aca="false">IF($G627=const_zero,MIN(class_series_b_invested_usd,MAX(const_zero,$A627-SUM($J627:$M627))),const_zero)</f>
        <v>30000000</v>
      </c>
      <c r="O627" s="5" t="n">
        <f aca="false">IF($H627=const_zero,MIN(class_series_a_invested_usd,MAX(const_zero,$A627-SUM($J627:$N627))),const_zero)</f>
        <v>0</v>
      </c>
      <c r="P627" s="5" t="n">
        <f aca="false">IF($I627=const_zero,MIN(class_seed_invested_usd,MAX(const_zero,$A627-SUM($J627:$O627))),const_zero)</f>
        <v>5000000</v>
      </c>
      <c r="Q627" s="5" t="n">
        <f aca="false">MAX(const_zero,$A627-SUM($J627:$P627))</f>
        <v>7965000000</v>
      </c>
      <c r="R627" s="9" t="n">
        <f aca="false">common_rsa_total+'Pro-Forma'!$B$10+'Pro-Forma'!$B$11+IF($C627=const_one,'Pro-Forma'!$B$5,const_zero)+IF($D627=const_one,'Pro-Forma'!$F$27,const_zero)+IF($E627=const_one,'Pro-Forma'!$F$26,const_zero)+IF($F627=const_one,'Pro-Forma'!$F$25,const_zero)+IF($G627=const_one,'Pro-Forma'!$F$24,const_zero)+IF($H627=const_one,'Pro-Forma'!$F$23,const_zero)+IF($I627=const_one,'Pro-Forma'!$F$22,const_zero)</f>
        <v>25344752.5358044</v>
      </c>
      <c r="S627" s="23" t="b">
        <f aca="false">IF($R627&gt;const_zero,--($Q627&gt;option_strike_usd*$R627),const_zero)</f>
        <v>1</v>
      </c>
      <c r="T627" s="7" t="n">
        <f aca="false">IF($R627&gt;const_zero,IF($S627=const_one,($Q627+option_strike_usd*pre_f_options_issued)/($R627+pre_f_options_issued),$Q627/$R627),const_zero)</f>
        <v>286.140090121287</v>
      </c>
      <c r="U627" s="5" t="n">
        <f aca="false">IF($C627=const_one,'Pro-Forma'!$B$5*$T627,const_zero)</f>
        <v>228130357.172661</v>
      </c>
      <c r="V627" s="5" t="n">
        <f aca="false">IF($D627=const_one,'Pro-Forma'!$F$27*$T627,const_zero)</f>
        <v>1754988816.89903</v>
      </c>
      <c r="W627" s="5" t="n">
        <f aca="false">IF($E627=const_one,'Pro-Forma'!$F$26*$T627,const_zero)</f>
        <v>496067156.469072</v>
      </c>
      <c r="X627" s="5" t="n">
        <f aca="false">IF($F627=const_one,'Pro-Forma'!$F$25*$T627,const_zero)</f>
        <v>686736216.291089</v>
      </c>
      <c r="Y627" s="5" t="n">
        <f aca="false">IF($G627=const_one,'Pro-Forma'!$F$24*$T627,const_zero)</f>
        <v>0</v>
      </c>
      <c r="Z627" s="5" t="n">
        <f aca="false">IF($H627=const_one,'Pro-Forma'!$F$23*$T627,const_zero)</f>
        <v>1430700450.60644</v>
      </c>
      <c r="AA627" s="5" t="n">
        <f aca="false">IF($I627=const_one,'Pro-Forma'!$F$22*$T627,const_zero)</f>
        <v>0</v>
      </c>
      <c r="AB627" s="5" t="n">
        <f aca="false">('Pro-Forma'!$B$10+'Pro-Forma'!$B$11)*$T627</f>
        <v>80265966.1669082</v>
      </c>
      <c r="AC627" s="5" t="n">
        <f aca="false">common_rsa_total*$T627</f>
        <v>2575260811.09158</v>
      </c>
      <c r="AD627" s="5" t="n">
        <f aca="false">IF($S627=const_one,pre_f_options_issued*($T627-option_strike_usd),const_zero)</f>
        <v>712850225.303218</v>
      </c>
      <c r="AE627" s="5" t="n">
        <f aca="false">J627+U627</f>
        <v>228130357.172661</v>
      </c>
      <c r="AF627" s="5" t="n">
        <f aca="false">K627+V627</f>
        <v>1754988816.89903</v>
      </c>
      <c r="AG627" s="5" t="n">
        <f aca="false">L627+W627</f>
        <v>496067156.469072</v>
      </c>
      <c r="AH627" s="5" t="n">
        <f aca="false">M627+X627</f>
        <v>686736216.291089</v>
      </c>
      <c r="AI627" s="5" t="n">
        <f aca="false">N627+Y627</f>
        <v>30000000</v>
      </c>
      <c r="AJ627" s="5" t="n">
        <f aca="false">O627+Z627</f>
        <v>1430700450.60644</v>
      </c>
      <c r="AK627" s="5" t="n">
        <f aca="false">P627+AA627</f>
        <v>5000000</v>
      </c>
      <c r="AL627" s="5" t="n">
        <f aca="false">INDEX($AE$580:$AE$707,$B627-$C627*1+const_one)</f>
        <v>30000000</v>
      </c>
      <c r="AM627" s="5" t="n">
        <f aca="false">INDEX($AF$580:$AF$707,$B627-$D627*2+const_one)</f>
        <v>300000000</v>
      </c>
      <c r="AN627" s="5" t="n">
        <f aca="false">INDEX($AG$580:$AG$707,$B627-$E627*4+const_one)</f>
        <v>100000000</v>
      </c>
      <c r="AO627" s="5" t="n">
        <f aca="false">INDEX($AH$580:$AH$707,$B627-$F627*8+const_one)</f>
        <v>60000000</v>
      </c>
      <c r="AP627" s="5" t="n">
        <f aca="false">INDEX($AI$580:$AI$707,$B627-$G627*16+const_one)</f>
        <v>30000000</v>
      </c>
      <c r="AQ627" s="5" t="n">
        <f aca="false">INDEX($AJ$580:$AJ$707,$B627-$H627*32+const_one)</f>
        <v>15000000</v>
      </c>
      <c r="AR627" s="5" t="n">
        <f aca="false">INDEX($AK$580:$AK$707,$B627-$I627*64+const_one)</f>
        <v>5000000</v>
      </c>
      <c r="AS627" s="5" t="n">
        <f aca="false">INDEX($AE$580:$AE$707,$B627+(const_one-$C627)*1+const_one)</f>
        <v>228130357.172661</v>
      </c>
      <c r="AT627" s="5" t="n">
        <f aca="false">INDEX($AF$580:$AF$707,$B627+(const_one-$D627)*2+const_one)</f>
        <v>1754988816.89903</v>
      </c>
      <c r="AU627" s="5" t="n">
        <f aca="false">INDEX($AG$580:$AG$707,$B627+(const_one-$E627)*4+const_one)</f>
        <v>496067156.469072</v>
      </c>
      <c r="AV627" s="5" t="n">
        <f aca="false">INDEX($AH$580:$AH$707,$B627+(const_one-$F627)*8+const_one)</f>
        <v>686736216.291089</v>
      </c>
      <c r="AW627" s="5" t="n">
        <f aca="false">INDEX($AI$580:$AI$707,$B627+(const_one-$G627)*16+const_one)</f>
        <v>777847057.522983</v>
      </c>
      <c r="AX627" s="5" t="n">
        <f aca="false">INDEX($AJ$580:$AJ$707,$B627+(const_one-$H627)*32+const_one)</f>
        <v>1430700450.60644</v>
      </c>
      <c r="AY627" s="5" t="n">
        <f aca="false">INDEX($AK$580:$AK$707,$B627+(const_one-$I627)*64+const_one)</f>
        <v>1213664190.54446</v>
      </c>
      <c r="AZ627" s="5" t="n">
        <f aca="false">--($C627=--(AS627&gt;AL627))</f>
        <v>1</v>
      </c>
      <c r="BA627" s="5" t="n">
        <f aca="false">--($D627=--(AT627&gt;AM627))</f>
        <v>1</v>
      </c>
      <c r="BB627" s="5" t="n">
        <f aca="false">--($E627=--(AU627&gt;AN627))</f>
        <v>1</v>
      </c>
      <c r="BC627" s="5" t="n">
        <f aca="false">--($F627=--(AV627&gt;AO627))</f>
        <v>1</v>
      </c>
      <c r="BD627" s="5" t="n">
        <f aca="false">--($G627=--(AW627&gt;AP627))</f>
        <v>0</v>
      </c>
      <c r="BE627" s="5" t="n">
        <f aca="false">--($H627=--(AX627&gt;AQ627))</f>
        <v>1</v>
      </c>
      <c r="BF627" s="5" t="n">
        <f aca="false">--($I627=--(AY627&gt;AR627))</f>
        <v>0</v>
      </c>
      <c r="BG627" s="5" t="n">
        <f aca="false">SUM(AZ627:BF627)</f>
        <v>5</v>
      </c>
      <c r="BH627" s="5" t="n">
        <f aca="false">SUM(AE627:AK627)+AB627+AC627+AD627</f>
        <v>8000000000</v>
      </c>
    </row>
    <row r="628" customFormat="false" ht="15" hidden="true" customHeight="false" outlineLevel="0" collapsed="false">
      <c r="A628" s="5" t="n">
        <f aca="false">exit_value_5_usd</f>
        <v>8000000000</v>
      </c>
      <c r="B628" s="2" t="n">
        <f aca="false">ROW()-ROW($B$580)</f>
        <v>48</v>
      </c>
      <c r="C628" s="2" t="n">
        <f aca="false">MOD(QUOTIENT($B628,1),2)</f>
        <v>0</v>
      </c>
      <c r="D628" s="2" t="n">
        <f aca="false">MOD(QUOTIENT($B628,2),2)</f>
        <v>0</v>
      </c>
      <c r="E628" s="2" t="n">
        <f aca="false">MOD(QUOTIENT($B628,4),2)</f>
        <v>0</v>
      </c>
      <c r="F628" s="2" t="n">
        <f aca="false">MOD(QUOTIENT($B628,8),2)</f>
        <v>0</v>
      </c>
      <c r="G628" s="2" t="n">
        <f aca="false">MOD(QUOTIENT($B628,16),2)</f>
        <v>1</v>
      </c>
      <c r="H628" s="2" t="n">
        <f aca="false">MOD(QUOTIENT($B628,32),2)</f>
        <v>1</v>
      </c>
      <c r="I628" s="2" t="n">
        <f aca="false">MOD(QUOTIENT($B628,64),2)</f>
        <v>0</v>
      </c>
      <c r="J628" s="5" t="n">
        <f aca="false">IF($C628=const_zero,MIN(class_series_f_invested_usd,MAX(const_zero,$A628)),const_zero)</f>
        <v>30000000</v>
      </c>
      <c r="K628" s="5" t="n">
        <f aca="false">IF($D628=const_zero,MIN(class_series_e_invested_usd,MAX(const_zero,$A628-SUM($J628:$J628))),const_zero)</f>
        <v>300000000</v>
      </c>
      <c r="L628" s="5" t="n">
        <f aca="false">IF($E628=const_zero,MIN(class_series_d_invested_usd,MAX(const_zero,$A628-SUM($J628:$K628))),const_zero)</f>
        <v>100000000</v>
      </c>
      <c r="M628" s="5" t="n">
        <f aca="false">IF($F628=const_zero,MIN(class_series_c_invested_usd,MAX(const_zero,$A628-SUM($J628:$L628))),const_zero)</f>
        <v>60000000</v>
      </c>
      <c r="N628" s="5" t="n">
        <f aca="false">IF($G628=const_zero,MIN(class_series_b_invested_usd,MAX(const_zero,$A628-SUM($J628:$M628))),const_zero)</f>
        <v>0</v>
      </c>
      <c r="O628" s="5" t="n">
        <f aca="false">IF($H628=const_zero,MIN(class_series_a_invested_usd,MAX(const_zero,$A628-SUM($J628:$N628))),const_zero)</f>
        <v>0</v>
      </c>
      <c r="P628" s="5" t="n">
        <f aca="false">IF($I628=const_zero,MIN(class_seed_invested_usd,MAX(const_zero,$A628-SUM($J628:$O628))),const_zero)</f>
        <v>5000000</v>
      </c>
      <c r="Q628" s="5" t="n">
        <f aca="false">MAX(const_zero,$A628-SUM($J628:$P628))</f>
        <v>7505000000</v>
      </c>
      <c r="R628" s="9" t="n">
        <f aca="false">common_rsa_total+'Pro-Forma'!$B$10+'Pro-Forma'!$B$11+IF($C628=const_one,'Pro-Forma'!$B$5,const_zero)+IF($D628=const_one,'Pro-Forma'!$F$27,const_zero)+IF($E628=const_one,'Pro-Forma'!$F$26,const_zero)+IF($F628=const_one,'Pro-Forma'!$F$25,const_zero)+IF($G628=const_one,'Pro-Forma'!$F$24,const_zero)+IF($H628=const_one,'Pro-Forma'!$F$23,const_zero)+IF($I628=const_one,'Pro-Forma'!$F$22,const_zero)</f>
        <v>17280512.8289884</v>
      </c>
      <c r="S628" s="23" t="b">
        <f aca="false">IF($R628&gt;const_zero,--($Q628&gt;option_strike_usd*$R628),const_zero)</f>
        <v>1</v>
      </c>
      <c r="T628" s="7" t="n">
        <f aca="false">IF($R628&gt;const_zero,IF($S628=const_one,($Q628+option_strike_usd*pre_f_options_issued)/($R628+pre_f_options_issued),$Q628/$R628),const_zero)</f>
        <v>379.540210352775</v>
      </c>
      <c r="U628" s="5" t="n">
        <f aca="false">IF($C628=const_one,'Pro-Forma'!$B$5*$T628,const_zero)</f>
        <v>0</v>
      </c>
      <c r="V628" s="5" t="n">
        <f aca="false">IF($D628=const_one,'Pro-Forma'!$F$27*$T628,const_zero)</f>
        <v>0</v>
      </c>
      <c r="W628" s="5" t="n">
        <f aca="false">IF($E628=const_one,'Pro-Forma'!$F$26*$T628,const_zero)</f>
        <v>0</v>
      </c>
      <c r="X628" s="5" t="n">
        <f aca="false">IF($F628=const_one,'Pro-Forma'!$F$25*$T628,const_zero)</f>
        <v>0</v>
      </c>
      <c r="Y628" s="5" t="n">
        <f aca="false">IF($G628=const_one,'Pro-Forma'!$F$24*$T628,const_zero)</f>
        <v>1138620631.05832</v>
      </c>
      <c r="Z628" s="5" t="n">
        <f aca="false">IF($H628=const_one,'Pro-Forma'!$F$23*$T628,const_zero)</f>
        <v>1897701051.76387</v>
      </c>
      <c r="AA628" s="5" t="n">
        <f aca="false">IF($I628=const_one,'Pro-Forma'!$F$22*$T628,const_zero)</f>
        <v>0</v>
      </c>
      <c r="AB628" s="5" t="n">
        <f aca="false">('Pro-Forma'!$B$10+'Pro-Forma'!$B$11)*$T628</f>
        <v>106465898.120896</v>
      </c>
      <c r="AC628" s="5" t="n">
        <f aca="false">common_rsa_total*$T628</f>
        <v>3415861893.17497</v>
      </c>
      <c r="AD628" s="5" t="n">
        <f aca="false">IF($S628=const_one,pre_f_options_issued*($T628-option_strike_usd),const_zero)</f>
        <v>946350525.881936</v>
      </c>
      <c r="AE628" s="5" t="n">
        <f aca="false">J628+U628</f>
        <v>30000000</v>
      </c>
      <c r="AF628" s="5" t="n">
        <f aca="false">K628+V628</f>
        <v>300000000</v>
      </c>
      <c r="AG628" s="5" t="n">
        <f aca="false">L628+W628</f>
        <v>100000000</v>
      </c>
      <c r="AH628" s="5" t="n">
        <f aca="false">M628+X628</f>
        <v>60000000</v>
      </c>
      <c r="AI628" s="5" t="n">
        <f aca="false">N628+Y628</f>
        <v>1138620631.05832</v>
      </c>
      <c r="AJ628" s="5" t="n">
        <f aca="false">O628+Z628</f>
        <v>1897701051.76387</v>
      </c>
      <c r="AK628" s="5" t="n">
        <f aca="false">P628+AA628</f>
        <v>5000000</v>
      </c>
      <c r="AL628" s="5" t="n">
        <f aca="false">INDEX($AE$580:$AE$707,$B628-$C628*1+const_one)</f>
        <v>30000000</v>
      </c>
      <c r="AM628" s="5" t="n">
        <f aca="false">INDEX($AF$580:$AF$707,$B628-$D628*2+const_one)</f>
        <v>300000000</v>
      </c>
      <c r="AN628" s="5" t="n">
        <f aca="false">INDEX($AG$580:$AG$707,$B628-$E628*4+const_one)</f>
        <v>100000000</v>
      </c>
      <c r="AO628" s="5" t="n">
        <f aca="false">INDEX($AH$580:$AH$707,$B628-$F628*8+const_one)</f>
        <v>60000000</v>
      </c>
      <c r="AP628" s="5" t="n">
        <f aca="false">INDEX($AI$580:$AI$707,$B628-$G628*16+const_one)</f>
        <v>30000000</v>
      </c>
      <c r="AQ628" s="5" t="n">
        <f aca="false">INDEX($AJ$580:$AJ$707,$B628-$H628*32+const_one)</f>
        <v>15000000</v>
      </c>
      <c r="AR628" s="5" t="n">
        <f aca="false">INDEX($AK$580:$AK$707,$B628-$I628*64+const_one)</f>
        <v>5000000</v>
      </c>
      <c r="AS628" s="5" t="n">
        <f aca="false">INDEX($AE$580:$AE$707,$B628+(const_one-$C628)*1+const_one)</f>
        <v>292033825.287161</v>
      </c>
      <c r="AT628" s="5" t="n">
        <f aca="false">INDEX($AF$580:$AF$707,$B628+(const_one-$D628)*2+const_one)</f>
        <v>1847889421.40719</v>
      </c>
      <c r="AU628" s="5" t="n">
        <f aca="false">INDEX($AG$580:$AG$707,$B628+(const_one-$E628)*4+const_one)</f>
        <v>613026497.673592</v>
      </c>
      <c r="AV628" s="5" t="n">
        <f aca="false">INDEX($AH$580:$AH$707,$B628+(const_one-$F628)*8+const_one)</f>
        <v>818826874.744914</v>
      </c>
      <c r="AW628" s="5" t="n">
        <f aca="false">INDEX($AI$580:$AI$707,$B628+(const_one-$G628)*16+const_one)</f>
        <v>1138620631.05832</v>
      </c>
      <c r="AX628" s="5" t="n">
        <f aca="false">INDEX($AJ$580:$AJ$707,$B628+(const_one-$H628)*32+const_one)</f>
        <v>1897701051.76387</v>
      </c>
      <c r="AY628" s="5" t="n">
        <f aca="false">INDEX($AK$580:$AK$707,$B628+(const_one-$I628)*64+const_one)</f>
        <v>1515808016.53383</v>
      </c>
      <c r="AZ628" s="5" t="n">
        <f aca="false">--($C628=--(AS628&gt;AL628))</f>
        <v>0</v>
      </c>
      <c r="BA628" s="5" t="n">
        <f aca="false">--($D628=--(AT628&gt;AM628))</f>
        <v>0</v>
      </c>
      <c r="BB628" s="5" t="n">
        <f aca="false">--($E628=--(AU628&gt;AN628))</f>
        <v>0</v>
      </c>
      <c r="BC628" s="5" t="n">
        <f aca="false">--($F628=--(AV628&gt;AO628))</f>
        <v>0</v>
      </c>
      <c r="BD628" s="5" t="n">
        <f aca="false">--($G628=--(AW628&gt;AP628))</f>
        <v>1</v>
      </c>
      <c r="BE628" s="5" t="n">
        <f aca="false">--($H628=--(AX628&gt;AQ628))</f>
        <v>1</v>
      </c>
      <c r="BF628" s="5" t="n">
        <f aca="false">--($I628=--(AY628&gt;AR628))</f>
        <v>0</v>
      </c>
      <c r="BG628" s="5" t="n">
        <f aca="false">SUM(AZ628:BF628)</f>
        <v>2</v>
      </c>
      <c r="BH628" s="5" t="n">
        <f aca="false">SUM(AE628:AK628)+AB628+AC628+AD628</f>
        <v>8000000000</v>
      </c>
    </row>
    <row r="629" customFormat="false" ht="15" hidden="true" customHeight="false" outlineLevel="0" collapsed="false">
      <c r="A629" s="5" t="n">
        <f aca="false">exit_value_5_usd</f>
        <v>8000000000</v>
      </c>
      <c r="B629" s="2" t="n">
        <f aca="false">ROW()-ROW($B$580)</f>
        <v>49</v>
      </c>
      <c r="C629" s="2" t="n">
        <f aca="false">MOD(QUOTIENT($B629,1),2)</f>
        <v>1</v>
      </c>
      <c r="D629" s="2" t="n">
        <f aca="false">MOD(QUOTIENT($B629,2),2)</f>
        <v>0</v>
      </c>
      <c r="E629" s="2" t="n">
        <f aca="false">MOD(QUOTIENT($B629,4),2)</f>
        <v>0</v>
      </c>
      <c r="F629" s="2" t="n">
        <f aca="false">MOD(QUOTIENT($B629,8),2)</f>
        <v>0</v>
      </c>
      <c r="G629" s="2" t="n">
        <f aca="false">MOD(QUOTIENT($B629,16),2)</f>
        <v>1</v>
      </c>
      <c r="H629" s="2" t="n">
        <f aca="false">MOD(QUOTIENT($B629,32),2)</f>
        <v>1</v>
      </c>
      <c r="I629" s="2" t="n">
        <f aca="false">MOD(QUOTIENT($B629,64),2)</f>
        <v>0</v>
      </c>
      <c r="J629" s="5" t="n">
        <f aca="false">IF($C629=const_zero,MIN(class_series_f_invested_usd,MAX(const_zero,$A629)),const_zero)</f>
        <v>0</v>
      </c>
      <c r="K629" s="5" t="n">
        <f aca="false">IF($D629=const_zero,MIN(class_series_e_invested_usd,MAX(const_zero,$A629-SUM($J629:$J629))),const_zero)</f>
        <v>300000000</v>
      </c>
      <c r="L629" s="5" t="n">
        <f aca="false">IF($E629=const_zero,MIN(class_series_d_invested_usd,MAX(const_zero,$A629-SUM($J629:$K629))),const_zero)</f>
        <v>100000000</v>
      </c>
      <c r="M629" s="5" t="n">
        <f aca="false">IF($F629=const_zero,MIN(class_series_c_invested_usd,MAX(const_zero,$A629-SUM($J629:$L629))),const_zero)</f>
        <v>60000000</v>
      </c>
      <c r="N629" s="5" t="n">
        <f aca="false">IF($G629=const_zero,MIN(class_series_b_invested_usd,MAX(const_zero,$A629-SUM($J629:$M629))),const_zero)</f>
        <v>0</v>
      </c>
      <c r="O629" s="5" t="n">
        <f aca="false">IF($H629=const_zero,MIN(class_series_a_invested_usd,MAX(const_zero,$A629-SUM($J629:$N629))),const_zero)</f>
        <v>0</v>
      </c>
      <c r="P629" s="5" t="n">
        <f aca="false">IF($I629=const_zero,MIN(class_seed_invested_usd,MAX(const_zero,$A629-SUM($J629:$O629))),const_zero)</f>
        <v>5000000</v>
      </c>
      <c r="Q629" s="5" t="n">
        <f aca="false">MAX(const_zero,$A629-SUM($J629:$P629))</f>
        <v>7535000000</v>
      </c>
      <c r="R629" s="9" t="n">
        <f aca="false">common_rsa_total+'Pro-Forma'!$B$10+'Pro-Forma'!$B$11+IF($C629=const_one,'Pro-Forma'!$B$5,const_zero)+IF($D629=const_one,'Pro-Forma'!$F$27,const_zero)+IF($E629=const_one,'Pro-Forma'!$F$26,const_zero)+IF($F629=const_one,'Pro-Forma'!$F$25,const_zero)+IF($G629=const_one,'Pro-Forma'!$F$24,const_zero)+IF($H629=const_one,'Pro-Forma'!$F$23,const_zero)+IF($I629=const_one,'Pro-Forma'!$F$22,const_zero)</f>
        <v>18077780.8981917</v>
      </c>
      <c r="S629" s="23" t="b">
        <f aca="false">IF($R629&gt;const_zero,--($Q629&gt;option_strike_usd*$R629),const_zero)</f>
        <v>1</v>
      </c>
      <c r="T629" s="7" t="n">
        <f aca="false">IF($R629&gt;const_zero,IF($S629=const_one,($Q629+option_strike_usd*pre_f_options_issued)/($R629+pre_f_options_issued),$Q629/$R629),const_zero)</f>
        <v>366.29314099959</v>
      </c>
      <c r="U629" s="5" t="n">
        <f aca="false">IF($C629=const_one,'Pro-Forma'!$B$5*$T629,const_zero)</f>
        <v>292033825.287161</v>
      </c>
      <c r="V629" s="5" t="n">
        <f aca="false">IF($D629=const_one,'Pro-Forma'!$F$27*$T629,const_zero)</f>
        <v>0</v>
      </c>
      <c r="W629" s="5" t="n">
        <f aca="false">IF($E629=const_one,'Pro-Forma'!$F$26*$T629,const_zero)</f>
        <v>0</v>
      </c>
      <c r="X629" s="5" t="n">
        <f aca="false">IF($F629=const_one,'Pro-Forma'!$F$25*$T629,const_zero)</f>
        <v>0</v>
      </c>
      <c r="Y629" s="5" t="n">
        <f aca="false">IF($G629=const_one,'Pro-Forma'!$F$24*$T629,const_zero)</f>
        <v>1098879422.99877</v>
      </c>
      <c r="Z629" s="5" t="n">
        <f aca="false">IF($H629=const_one,'Pro-Forma'!$F$23*$T629,const_zero)</f>
        <v>1831465704.99795</v>
      </c>
      <c r="AA629" s="5" t="n">
        <f aca="false">IF($I629=const_one,'Pro-Forma'!$F$22*$T629,const_zero)</f>
        <v>0</v>
      </c>
      <c r="AB629" s="5" t="n">
        <f aca="false">('Pro-Forma'!$B$10+'Pro-Forma'!$B$11)*$T629</f>
        <v>102749925.220829</v>
      </c>
      <c r="AC629" s="5" t="n">
        <f aca="false">common_rsa_total*$T629</f>
        <v>3296638268.99631</v>
      </c>
      <c r="AD629" s="5" t="n">
        <f aca="false">IF($S629=const_one,pre_f_options_issued*($T629-option_strike_usd),const_zero)</f>
        <v>913232852.498976</v>
      </c>
      <c r="AE629" s="5" t="n">
        <f aca="false">J629+U629</f>
        <v>292033825.287161</v>
      </c>
      <c r="AF629" s="5" t="n">
        <f aca="false">K629+V629</f>
        <v>300000000</v>
      </c>
      <c r="AG629" s="5" t="n">
        <f aca="false">L629+W629</f>
        <v>100000000</v>
      </c>
      <c r="AH629" s="5" t="n">
        <f aca="false">M629+X629</f>
        <v>60000000</v>
      </c>
      <c r="AI629" s="5" t="n">
        <f aca="false">N629+Y629</f>
        <v>1098879422.99877</v>
      </c>
      <c r="AJ629" s="5" t="n">
        <f aca="false">O629+Z629</f>
        <v>1831465704.99795</v>
      </c>
      <c r="AK629" s="5" t="n">
        <f aca="false">P629+AA629</f>
        <v>5000000</v>
      </c>
      <c r="AL629" s="5" t="n">
        <f aca="false">INDEX($AE$580:$AE$707,$B629-$C629*1+const_one)</f>
        <v>30000000</v>
      </c>
      <c r="AM629" s="5" t="n">
        <f aca="false">INDEX($AF$580:$AF$707,$B629-$D629*2+const_one)</f>
        <v>300000000</v>
      </c>
      <c r="AN629" s="5" t="n">
        <f aca="false">INDEX($AG$580:$AG$707,$B629-$E629*4+const_one)</f>
        <v>100000000</v>
      </c>
      <c r="AO629" s="5" t="n">
        <f aca="false">INDEX($AH$580:$AH$707,$B629-$F629*8+const_one)</f>
        <v>60000000</v>
      </c>
      <c r="AP629" s="5" t="n">
        <f aca="false">INDEX($AI$580:$AI$707,$B629-$G629*16+const_one)</f>
        <v>30000000</v>
      </c>
      <c r="AQ629" s="5" t="n">
        <f aca="false">INDEX($AJ$580:$AJ$707,$B629-$H629*32+const_one)</f>
        <v>15000000</v>
      </c>
      <c r="AR629" s="5" t="n">
        <f aca="false">INDEX($AK$580:$AK$707,$B629-$I629*64+const_one)</f>
        <v>5000000</v>
      </c>
      <c r="AS629" s="5" t="n">
        <f aca="false">INDEX($AE$580:$AE$707,$B629+(const_one-$C629)*1+const_one)</f>
        <v>292033825.287161</v>
      </c>
      <c r="AT629" s="5" t="n">
        <f aca="false">INDEX($AF$580:$AF$707,$B629+(const_one-$D629)*2+const_one)</f>
        <v>1799622462.50068</v>
      </c>
      <c r="AU629" s="5" t="n">
        <f aca="false">INDEX($AG$580:$AG$707,$B629+(const_one-$E629)*4+const_one)</f>
        <v>593451917.866125</v>
      </c>
      <c r="AV629" s="5" t="n">
        <f aca="false">INDEX($AH$580:$AH$707,$B629+(const_one-$F629)*8+const_one)</f>
        <v>793549215.25233</v>
      </c>
      <c r="AW629" s="5" t="n">
        <f aca="false">INDEX($AI$580:$AI$707,$B629+(const_one-$G629)*16+const_one)</f>
        <v>1098879422.99877</v>
      </c>
      <c r="AX629" s="5" t="n">
        <f aca="false">INDEX($AJ$580:$AJ$707,$B629+(const_one-$H629)*32+const_one)</f>
        <v>1831465704.99795</v>
      </c>
      <c r="AY629" s="5" t="n">
        <f aca="false">INDEX($AK$580:$AK$707,$B629+(const_one-$I629)*64+const_one)</f>
        <v>1474424233.678</v>
      </c>
      <c r="AZ629" s="5" t="n">
        <f aca="false">--($C629=--(AS629&gt;AL629))</f>
        <v>1</v>
      </c>
      <c r="BA629" s="5" t="n">
        <f aca="false">--($D629=--(AT629&gt;AM629))</f>
        <v>0</v>
      </c>
      <c r="BB629" s="5" t="n">
        <f aca="false">--($E629=--(AU629&gt;AN629))</f>
        <v>0</v>
      </c>
      <c r="BC629" s="5" t="n">
        <f aca="false">--($F629=--(AV629&gt;AO629))</f>
        <v>0</v>
      </c>
      <c r="BD629" s="5" t="n">
        <f aca="false">--($G629=--(AW629&gt;AP629))</f>
        <v>1</v>
      </c>
      <c r="BE629" s="5" t="n">
        <f aca="false">--($H629=--(AX629&gt;AQ629))</f>
        <v>1</v>
      </c>
      <c r="BF629" s="5" t="n">
        <f aca="false">--($I629=--(AY629&gt;AR629))</f>
        <v>0</v>
      </c>
      <c r="BG629" s="5" t="n">
        <f aca="false">SUM(AZ629:BF629)</f>
        <v>3</v>
      </c>
      <c r="BH629" s="5" t="n">
        <f aca="false">SUM(AE629:AK629)+AB629+AC629+AD629</f>
        <v>8000000000</v>
      </c>
    </row>
    <row r="630" customFormat="false" ht="15" hidden="true" customHeight="false" outlineLevel="0" collapsed="false">
      <c r="A630" s="5" t="n">
        <f aca="false">exit_value_5_usd</f>
        <v>8000000000</v>
      </c>
      <c r="B630" s="2" t="n">
        <f aca="false">ROW()-ROW($B$580)</f>
        <v>50</v>
      </c>
      <c r="C630" s="2" t="n">
        <f aca="false">MOD(QUOTIENT($B630,1),2)</f>
        <v>0</v>
      </c>
      <c r="D630" s="2" t="n">
        <f aca="false">MOD(QUOTIENT($B630,2),2)</f>
        <v>1</v>
      </c>
      <c r="E630" s="2" t="n">
        <f aca="false">MOD(QUOTIENT($B630,4),2)</f>
        <v>0</v>
      </c>
      <c r="F630" s="2" t="n">
        <f aca="false">MOD(QUOTIENT($B630,8),2)</f>
        <v>0</v>
      </c>
      <c r="G630" s="2" t="n">
        <f aca="false">MOD(QUOTIENT($B630,16),2)</f>
        <v>1</v>
      </c>
      <c r="H630" s="2" t="n">
        <f aca="false">MOD(QUOTIENT($B630,32),2)</f>
        <v>1</v>
      </c>
      <c r="I630" s="2" t="n">
        <f aca="false">MOD(QUOTIENT($B630,64),2)</f>
        <v>0</v>
      </c>
      <c r="J630" s="5" t="n">
        <f aca="false">IF($C630=const_zero,MIN(class_series_f_invested_usd,MAX(const_zero,$A630)),const_zero)</f>
        <v>30000000</v>
      </c>
      <c r="K630" s="5" t="n">
        <f aca="false">IF($D630=const_zero,MIN(class_series_e_invested_usd,MAX(const_zero,$A630-SUM($J630:$J630))),const_zero)</f>
        <v>0</v>
      </c>
      <c r="L630" s="5" t="n">
        <f aca="false">IF($E630=const_zero,MIN(class_series_d_invested_usd,MAX(const_zero,$A630-SUM($J630:$K630))),const_zero)</f>
        <v>100000000</v>
      </c>
      <c r="M630" s="5" t="n">
        <f aca="false">IF($F630=const_zero,MIN(class_series_c_invested_usd,MAX(const_zero,$A630-SUM($J630:$L630))),const_zero)</f>
        <v>60000000</v>
      </c>
      <c r="N630" s="5" t="n">
        <f aca="false">IF($G630=const_zero,MIN(class_series_b_invested_usd,MAX(const_zero,$A630-SUM($J630:$M630))),const_zero)</f>
        <v>0</v>
      </c>
      <c r="O630" s="5" t="n">
        <f aca="false">IF($H630=const_zero,MIN(class_series_a_invested_usd,MAX(const_zero,$A630-SUM($J630:$N630))),const_zero)</f>
        <v>0</v>
      </c>
      <c r="P630" s="5" t="n">
        <f aca="false">IF($I630=const_zero,MIN(class_seed_invested_usd,MAX(const_zero,$A630-SUM($J630:$O630))),const_zero)</f>
        <v>5000000</v>
      </c>
      <c r="Q630" s="5" t="n">
        <f aca="false">MAX(const_zero,$A630-SUM($J630:$P630))</f>
        <v>7805000000</v>
      </c>
      <c r="R630" s="9" t="n">
        <f aca="false">common_rsa_total+'Pro-Forma'!$B$10+'Pro-Forma'!$B$11+IF($C630=const_one,'Pro-Forma'!$B$5,const_zero)+IF($D630=const_one,'Pro-Forma'!$F$27,const_zero)+IF($E630=const_one,'Pro-Forma'!$F$26,const_zero)+IF($F630=const_one,'Pro-Forma'!$F$25,const_zero)+IF($G630=const_one,'Pro-Forma'!$F$24,const_zero)+IF($H630=const_one,'Pro-Forma'!$F$23,const_zero)+IF($I630=const_one,'Pro-Forma'!$F$22,const_zero)</f>
        <v>23413833.1063222</v>
      </c>
      <c r="S630" s="23" t="b">
        <f aca="false">IF($R630&gt;const_zero,--($Q630&gt;option_strike_usd*$R630),const_zero)</f>
        <v>1</v>
      </c>
      <c r="T630" s="7" t="n">
        <f aca="false">IF($R630&gt;const_zero,IF($S630=const_one,($Q630+option_strike_usd*pre_f_options_issued)/($R630+pre_f_options_issued),$Q630/$R630),const_zero)</f>
        <v>301.286960055909</v>
      </c>
      <c r="U630" s="5" t="n">
        <f aca="false">IF($C630=const_one,'Pro-Forma'!$B$5*$T630,const_zero)</f>
        <v>0</v>
      </c>
      <c r="V630" s="5" t="n">
        <f aca="false">IF($D630=const_one,'Pro-Forma'!$F$27*$T630,const_zero)</f>
        <v>1847889421.40719</v>
      </c>
      <c r="W630" s="5" t="n">
        <f aca="false">IF($E630=const_one,'Pro-Forma'!$F$26*$T630,const_zero)</f>
        <v>0</v>
      </c>
      <c r="X630" s="5" t="n">
        <f aca="false">IF($F630=const_one,'Pro-Forma'!$F$25*$T630,const_zero)</f>
        <v>0</v>
      </c>
      <c r="Y630" s="5" t="n">
        <f aca="false">IF($G630=const_one,'Pro-Forma'!$F$24*$T630,const_zero)</f>
        <v>903860880.167727</v>
      </c>
      <c r="Z630" s="5" t="n">
        <f aca="false">IF($H630=const_one,'Pro-Forma'!$F$23*$T630,const_zero)</f>
        <v>1506434800.27955</v>
      </c>
      <c r="AA630" s="5" t="n">
        <f aca="false">IF($I630=const_one,'Pro-Forma'!$F$22*$T630,const_zero)</f>
        <v>0</v>
      </c>
      <c r="AB630" s="5" t="n">
        <f aca="false">('Pro-Forma'!$B$10+'Pro-Forma'!$B$11)*$T630</f>
        <v>84514857.5025878</v>
      </c>
      <c r="AC630" s="5" t="n">
        <f aca="false">common_rsa_total*$T630</f>
        <v>2711582640.50318</v>
      </c>
      <c r="AD630" s="5" t="n">
        <f aca="false">IF($S630=const_one,pre_f_options_issued*($T630-option_strike_usd),const_zero)</f>
        <v>750717400.139773</v>
      </c>
      <c r="AE630" s="5" t="n">
        <f aca="false">J630+U630</f>
        <v>30000000</v>
      </c>
      <c r="AF630" s="5" t="n">
        <f aca="false">K630+V630</f>
        <v>1847889421.40719</v>
      </c>
      <c r="AG630" s="5" t="n">
        <f aca="false">L630+W630</f>
        <v>100000000</v>
      </c>
      <c r="AH630" s="5" t="n">
        <f aca="false">M630+X630</f>
        <v>60000000</v>
      </c>
      <c r="AI630" s="5" t="n">
        <f aca="false">N630+Y630</f>
        <v>903860880.167727</v>
      </c>
      <c r="AJ630" s="5" t="n">
        <f aca="false">O630+Z630</f>
        <v>1506434800.27955</v>
      </c>
      <c r="AK630" s="5" t="n">
        <f aca="false">P630+AA630</f>
        <v>5000000</v>
      </c>
      <c r="AL630" s="5" t="n">
        <f aca="false">INDEX($AE$580:$AE$707,$B630-$C630*1+const_one)</f>
        <v>30000000</v>
      </c>
      <c r="AM630" s="5" t="n">
        <f aca="false">INDEX($AF$580:$AF$707,$B630-$D630*2+const_one)</f>
        <v>300000000</v>
      </c>
      <c r="AN630" s="5" t="n">
        <f aca="false">INDEX($AG$580:$AG$707,$B630-$E630*4+const_one)</f>
        <v>100000000</v>
      </c>
      <c r="AO630" s="5" t="n">
        <f aca="false">INDEX($AH$580:$AH$707,$B630-$F630*8+const_one)</f>
        <v>60000000</v>
      </c>
      <c r="AP630" s="5" t="n">
        <f aca="false">INDEX($AI$580:$AI$707,$B630-$G630*16+const_one)</f>
        <v>30000000</v>
      </c>
      <c r="AQ630" s="5" t="n">
        <f aca="false">INDEX($AJ$580:$AJ$707,$B630-$H630*32+const_one)</f>
        <v>15000000</v>
      </c>
      <c r="AR630" s="5" t="n">
        <f aca="false">INDEX($AK$580:$AK$707,$B630-$I630*64+const_one)</f>
        <v>5000000</v>
      </c>
      <c r="AS630" s="5" t="n">
        <f aca="false">INDEX($AE$580:$AE$707,$B630+(const_one-$C630)*1+const_one)</f>
        <v>233932268.509632</v>
      </c>
      <c r="AT630" s="5" t="n">
        <f aca="false">INDEX($AF$580:$AF$707,$B630+(const_one-$D630)*2+const_one)</f>
        <v>1847889421.40719</v>
      </c>
      <c r="AU630" s="5" t="n">
        <f aca="false">INDEX($AG$580:$AG$707,$B630+(const_one-$E630)*4+const_one)</f>
        <v>495844319.868066</v>
      </c>
      <c r="AV630" s="5" t="n">
        <f aca="false">INDEX($AH$580:$AH$707,$B630+(const_one-$F630)*8+const_one)</f>
        <v>666882506.833164</v>
      </c>
      <c r="AW630" s="5" t="n">
        <f aca="false">INDEX($AI$580:$AI$707,$B630+(const_one-$G630)*16+const_one)</f>
        <v>903860880.167727</v>
      </c>
      <c r="AX630" s="5" t="n">
        <f aca="false">INDEX($AJ$580:$AJ$707,$B630+(const_one-$H630)*32+const_one)</f>
        <v>1506434800.27955</v>
      </c>
      <c r="AY630" s="5" t="n">
        <f aca="false">INDEX($AK$580:$AK$707,$B630+(const_one-$I630)*64+const_one)</f>
        <v>1263592899.19344</v>
      </c>
      <c r="AZ630" s="5" t="n">
        <f aca="false">--($C630=--(AS630&gt;AL630))</f>
        <v>0</v>
      </c>
      <c r="BA630" s="5" t="n">
        <f aca="false">--($D630=--(AT630&gt;AM630))</f>
        <v>1</v>
      </c>
      <c r="BB630" s="5" t="n">
        <f aca="false">--($E630=--(AU630&gt;AN630))</f>
        <v>0</v>
      </c>
      <c r="BC630" s="5" t="n">
        <f aca="false">--($F630=--(AV630&gt;AO630))</f>
        <v>0</v>
      </c>
      <c r="BD630" s="5" t="n">
        <f aca="false">--($G630=--(AW630&gt;AP630))</f>
        <v>1</v>
      </c>
      <c r="BE630" s="5" t="n">
        <f aca="false">--($H630=--(AX630&gt;AQ630))</f>
        <v>1</v>
      </c>
      <c r="BF630" s="5" t="n">
        <f aca="false">--($I630=--(AY630&gt;AR630))</f>
        <v>0</v>
      </c>
      <c r="BG630" s="5" t="n">
        <f aca="false">SUM(AZ630:BF630)</f>
        <v>3</v>
      </c>
      <c r="BH630" s="5" t="n">
        <f aca="false">SUM(AE630:AK630)+AB630+AC630+AD630</f>
        <v>8000000000</v>
      </c>
    </row>
    <row r="631" customFormat="false" ht="15" hidden="true" customHeight="false" outlineLevel="0" collapsed="false">
      <c r="A631" s="5" t="n">
        <f aca="false">exit_value_5_usd</f>
        <v>8000000000</v>
      </c>
      <c r="B631" s="2" t="n">
        <f aca="false">ROW()-ROW($B$580)</f>
        <v>51</v>
      </c>
      <c r="C631" s="2" t="n">
        <f aca="false">MOD(QUOTIENT($B631,1),2)</f>
        <v>1</v>
      </c>
      <c r="D631" s="2" t="n">
        <f aca="false">MOD(QUOTIENT($B631,2),2)</f>
        <v>1</v>
      </c>
      <c r="E631" s="2" t="n">
        <f aca="false">MOD(QUOTIENT($B631,4),2)</f>
        <v>0</v>
      </c>
      <c r="F631" s="2" t="n">
        <f aca="false">MOD(QUOTIENT($B631,8),2)</f>
        <v>0</v>
      </c>
      <c r="G631" s="2" t="n">
        <f aca="false">MOD(QUOTIENT($B631,16),2)</f>
        <v>1</v>
      </c>
      <c r="H631" s="2" t="n">
        <f aca="false">MOD(QUOTIENT($B631,32),2)</f>
        <v>1</v>
      </c>
      <c r="I631" s="2" t="n">
        <f aca="false">MOD(QUOTIENT($B631,64),2)</f>
        <v>0</v>
      </c>
      <c r="J631" s="5" t="n">
        <f aca="false">IF($C631=const_zero,MIN(class_series_f_invested_usd,MAX(const_zero,$A631)),const_zero)</f>
        <v>0</v>
      </c>
      <c r="K631" s="5" t="n">
        <f aca="false">IF($D631=const_zero,MIN(class_series_e_invested_usd,MAX(const_zero,$A631-SUM($J631:$J631))),const_zero)</f>
        <v>0</v>
      </c>
      <c r="L631" s="5" t="n">
        <f aca="false">IF($E631=const_zero,MIN(class_series_d_invested_usd,MAX(const_zero,$A631-SUM($J631:$K631))),const_zero)</f>
        <v>100000000</v>
      </c>
      <c r="M631" s="5" t="n">
        <f aca="false">IF($F631=const_zero,MIN(class_series_c_invested_usd,MAX(const_zero,$A631-SUM($J631:$L631))),const_zero)</f>
        <v>60000000</v>
      </c>
      <c r="N631" s="5" t="n">
        <f aca="false">IF($G631=const_zero,MIN(class_series_b_invested_usd,MAX(const_zero,$A631-SUM($J631:$M631))),const_zero)</f>
        <v>0</v>
      </c>
      <c r="O631" s="5" t="n">
        <f aca="false">IF($H631=const_zero,MIN(class_series_a_invested_usd,MAX(const_zero,$A631-SUM($J631:$N631))),const_zero)</f>
        <v>0</v>
      </c>
      <c r="P631" s="5" t="n">
        <f aca="false">IF($I631=const_zero,MIN(class_seed_invested_usd,MAX(const_zero,$A631-SUM($J631:$O631))),const_zero)</f>
        <v>5000000</v>
      </c>
      <c r="Q631" s="5" t="n">
        <f aca="false">MAX(const_zero,$A631-SUM($J631:$P631))</f>
        <v>7835000000</v>
      </c>
      <c r="R631" s="9" t="n">
        <f aca="false">common_rsa_total+'Pro-Forma'!$B$10+'Pro-Forma'!$B$11+IF($C631=const_one,'Pro-Forma'!$B$5,const_zero)+IF($D631=const_one,'Pro-Forma'!$F$27,const_zero)+IF($E631=const_one,'Pro-Forma'!$F$26,const_zero)+IF($F631=const_one,'Pro-Forma'!$F$25,const_zero)+IF($G631=const_one,'Pro-Forma'!$F$24,const_zero)+IF($H631=const_one,'Pro-Forma'!$F$23,const_zero)+IF($I631=const_one,'Pro-Forma'!$F$22,const_zero)</f>
        <v>24211101.1755256</v>
      </c>
      <c r="S631" s="23" t="b">
        <f aca="false">IF($R631&gt;const_zero,--($Q631&gt;option_strike_usd*$R631),const_zero)</f>
        <v>1</v>
      </c>
      <c r="T631" s="7" t="n">
        <f aca="false">IF($R631&gt;const_zero,IF($S631=const_one,($Q631+option_strike_usd*pre_f_options_issued)/($R631+pre_f_options_issued),$Q631/$R631),const_zero)</f>
        <v>293.417330438673</v>
      </c>
      <c r="U631" s="5" t="n">
        <f aca="false">IF($C631=const_one,'Pro-Forma'!$B$5*$T631,const_zero)</f>
        <v>233932268.509632</v>
      </c>
      <c r="V631" s="5" t="n">
        <f aca="false">IF($D631=const_one,'Pro-Forma'!$F$27*$T631,const_zero)</f>
        <v>1799622462.50068</v>
      </c>
      <c r="W631" s="5" t="n">
        <f aca="false">IF($E631=const_one,'Pro-Forma'!$F$26*$T631,const_zero)</f>
        <v>0</v>
      </c>
      <c r="X631" s="5" t="n">
        <f aca="false">IF($F631=const_one,'Pro-Forma'!$F$25*$T631,const_zero)</f>
        <v>0</v>
      </c>
      <c r="Y631" s="5" t="n">
        <f aca="false">IF($G631=const_one,'Pro-Forma'!$F$24*$T631,const_zero)</f>
        <v>880251991.316018</v>
      </c>
      <c r="Z631" s="5" t="n">
        <f aca="false">IF($H631=const_one,'Pro-Forma'!$F$23*$T631,const_zero)</f>
        <v>1467086652.19336</v>
      </c>
      <c r="AA631" s="5" t="n">
        <f aca="false">IF($I631=const_one,'Pro-Forma'!$F$22*$T631,const_zero)</f>
        <v>0</v>
      </c>
      <c r="AB631" s="5" t="n">
        <f aca="false">('Pro-Forma'!$B$10+'Pro-Forma'!$B$11)*$T631</f>
        <v>82307325.4355663</v>
      </c>
      <c r="AC631" s="5" t="n">
        <f aca="false">common_rsa_total*$T631</f>
        <v>2640755973.94805</v>
      </c>
      <c r="AD631" s="5" t="n">
        <f aca="false">IF($S631=const_one,pre_f_options_issued*($T631-option_strike_usd),const_zero)</f>
        <v>731043326.096682</v>
      </c>
      <c r="AE631" s="5" t="n">
        <f aca="false">J631+U631</f>
        <v>233932268.509632</v>
      </c>
      <c r="AF631" s="5" t="n">
        <f aca="false">K631+V631</f>
        <v>1799622462.50068</v>
      </c>
      <c r="AG631" s="5" t="n">
        <f aca="false">L631+W631</f>
        <v>100000000</v>
      </c>
      <c r="AH631" s="5" t="n">
        <f aca="false">M631+X631</f>
        <v>60000000</v>
      </c>
      <c r="AI631" s="5" t="n">
        <f aca="false">N631+Y631</f>
        <v>880251991.316018</v>
      </c>
      <c r="AJ631" s="5" t="n">
        <f aca="false">O631+Z631</f>
        <v>1467086652.19336</v>
      </c>
      <c r="AK631" s="5" t="n">
        <f aca="false">P631+AA631</f>
        <v>5000000</v>
      </c>
      <c r="AL631" s="5" t="n">
        <f aca="false">INDEX($AE$580:$AE$707,$B631-$C631*1+const_one)</f>
        <v>30000000</v>
      </c>
      <c r="AM631" s="5" t="n">
        <f aca="false">INDEX($AF$580:$AF$707,$B631-$D631*2+const_one)</f>
        <v>300000000</v>
      </c>
      <c r="AN631" s="5" t="n">
        <f aca="false">INDEX($AG$580:$AG$707,$B631-$E631*4+const_one)</f>
        <v>100000000</v>
      </c>
      <c r="AO631" s="5" t="n">
        <f aca="false">INDEX($AH$580:$AH$707,$B631-$F631*8+const_one)</f>
        <v>60000000</v>
      </c>
      <c r="AP631" s="5" t="n">
        <f aca="false">INDEX($AI$580:$AI$707,$B631-$G631*16+const_one)</f>
        <v>30000000</v>
      </c>
      <c r="AQ631" s="5" t="n">
        <f aca="false">INDEX($AJ$580:$AJ$707,$B631-$H631*32+const_one)</f>
        <v>15000000</v>
      </c>
      <c r="AR631" s="5" t="n">
        <f aca="false">INDEX($AK$580:$AK$707,$B631-$I631*64+const_one)</f>
        <v>5000000</v>
      </c>
      <c r="AS631" s="5" t="n">
        <f aca="false">INDEX($AE$580:$AE$707,$B631+(const_one-$C631)*1+const_one)</f>
        <v>233932268.509632</v>
      </c>
      <c r="AT631" s="5" t="n">
        <f aca="false">INDEX($AF$580:$AF$707,$B631+(const_one-$D631)*2+const_one)</f>
        <v>1799622462.50068</v>
      </c>
      <c r="AU631" s="5" t="n">
        <f aca="false">INDEX($AG$580:$AG$707,$B631+(const_one-$E631)*4+const_one)</f>
        <v>483774912.609692</v>
      </c>
      <c r="AV631" s="5" t="n">
        <f aca="false">INDEX($AH$580:$AH$707,$B631+(const_one-$F631)*8+const_one)</f>
        <v>651091825.270255</v>
      </c>
      <c r="AW631" s="5" t="n">
        <f aca="false">INDEX($AI$580:$AI$707,$B631+(const_one-$G631)*16+const_one)</f>
        <v>880251991.316018</v>
      </c>
      <c r="AX631" s="5" t="n">
        <f aca="false">INDEX($AJ$580:$AJ$707,$B631+(const_one-$H631)*32+const_one)</f>
        <v>1467086652.19336</v>
      </c>
      <c r="AY631" s="5" t="n">
        <f aca="false">INDEX($AK$580:$AK$707,$B631+(const_one-$I631)*64+const_one)</f>
        <v>1236554346.78705</v>
      </c>
      <c r="AZ631" s="5" t="n">
        <f aca="false">--($C631=--(AS631&gt;AL631))</f>
        <v>1</v>
      </c>
      <c r="BA631" s="5" t="n">
        <f aca="false">--($D631=--(AT631&gt;AM631))</f>
        <v>1</v>
      </c>
      <c r="BB631" s="5" t="n">
        <f aca="false">--($E631=--(AU631&gt;AN631))</f>
        <v>0</v>
      </c>
      <c r="BC631" s="5" t="n">
        <f aca="false">--($F631=--(AV631&gt;AO631))</f>
        <v>0</v>
      </c>
      <c r="BD631" s="5" t="n">
        <f aca="false">--($G631=--(AW631&gt;AP631))</f>
        <v>1</v>
      </c>
      <c r="BE631" s="5" t="n">
        <f aca="false">--($H631=--(AX631&gt;AQ631))</f>
        <v>1</v>
      </c>
      <c r="BF631" s="5" t="n">
        <f aca="false">--($I631=--(AY631&gt;AR631))</f>
        <v>0</v>
      </c>
      <c r="BG631" s="5" t="n">
        <f aca="false">SUM(AZ631:BF631)</f>
        <v>4</v>
      </c>
      <c r="BH631" s="5" t="n">
        <f aca="false">SUM(AE631:AK631)+AB631+AC631+AD631</f>
        <v>8000000000</v>
      </c>
    </row>
    <row r="632" customFormat="false" ht="15" hidden="true" customHeight="false" outlineLevel="0" collapsed="false">
      <c r="A632" s="5" t="n">
        <f aca="false">exit_value_5_usd</f>
        <v>8000000000</v>
      </c>
      <c r="B632" s="2" t="n">
        <f aca="false">ROW()-ROW($B$580)</f>
        <v>52</v>
      </c>
      <c r="C632" s="2" t="n">
        <f aca="false">MOD(QUOTIENT($B632,1),2)</f>
        <v>0</v>
      </c>
      <c r="D632" s="2" t="n">
        <f aca="false">MOD(QUOTIENT($B632,2),2)</f>
        <v>0</v>
      </c>
      <c r="E632" s="2" t="n">
        <f aca="false">MOD(QUOTIENT($B632,4),2)</f>
        <v>1</v>
      </c>
      <c r="F632" s="2" t="n">
        <f aca="false">MOD(QUOTIENT($B632,8),2)</f>
        <v>0</v>
      </c>
      <c r="G632" s="2" t="n">
        <f aca="false">MOD(QUOTIENT($B632,16),2)</f>
        <v>1</v>
      </c>
      <c r="H632" s="2" t="n">
        <f aca="false">MOD(QUOTIENT($B632,32),2)</f>
        <v>1</v>
      </c>
      <c r="I632" s="2" t="n">
        <f aca="false">MOD(QUOTIENT($B632,64),2)</f>
        <v>0</v>
      </c>
      <c r="J632" s="5" t="n">
        <f aca="false">IF($C632=const_zero,MIN(class_series_f_invested_usd,MAX(const_zero,$A632)),const_zero)</f>
        <v>30000000</v>
      </c>
      <c r="K632" s="5" t="n">
        <f aca="false">IF($D632=const_zero,MIN(class_series_e_invested_usd,MAX(const_zero,$A632-SUM($J632:$J632))),const_zero)</f>
        <v>300000000</v>
      </c>
      <c r="L632" s="5" t="n">
        <f aca="false">IF($E632=const_zero,MIN(class_series_d_invested_usd,MAX(const_zero,$A632-SUM($J632:$K632))),const_zero)</f>
        <v>0</v>
      </c>
      <c r="M632" s="5" t="n">
        <f aca="false">IF($F632=const_zero,MIN(class_series_c_invested_usd,MAX(const_zero,$A632-SUM($J632:$L632))),const_zero)</f>
        <v>60000000</v>
      </c>
      <c r="N632" s="5" t="n">
        <f aca="false">IF($G632=const_zero,MIN(class_series_b_invested_usd,MAX(const_zero,$A632-SUM($J632:$M632))),const_zero)</f>
        <v>0</v>
      </c>
      <c r="O632" s="5" t="n">
        <f aca="false">IF($H632=const_zero,MIN(class_series_a_invested_usd,MAX(const_zero,$A632-SUM($J632:$N632))),const_zero)</f>
        <v>0</v>
      </c>
      <c r="P632" s="5" t="n">
        <f aca="false">IF($I632=const_zero,MIN(class_seed_invested_usd,MAX(const_zero,$A632-SUM($J632:$O632))),const_zero)</f>
        <v>5000000</v>
      </c>
      <c r="Q632" s="5" t="n">
        <f aca="false">MAX(const_zero,$A632-SUM($J632:$P632))</f>
        <v>7605000000</v>
      </c>
      <c r="R632" s="9" t="n">
        <f aca="false">common_rsa_total+'Pro-Forma'!$B$10+'Pro-Forma'!$B$11+IF($C632=const_one,'Pro-Forma'!$B$5,const_zero)+IF($D632=const_one,'Pro-Forma'!$F$27,const_zero)+IF($E632=const_one,'Pro-Forma'!$F$26,const_zero)+IF($F632=const_one,'Pro-Forma'!$F$25,const_zero)+IF($G632=const_one,'Pro-Forma'!$F$24,const_zero)+IF($H632=const_one,'Pro-Forma'!$F$23,const_zero)+IF($I632=const_one,'Pro-Forma'!$F$22,const_zero)</f>
        <v>19014164.1892672</v>
      </c>
      <c r="S632" s="23" t="b">
        <f aca="false">IF($R632&gt;const_zero,--($Q632&gt;option_strike_usd*$R632),const_zero)</f>
        <v>1</v>
      </c>
      <c r="T632" s="7" t="n">
        <f aca="false">IF($R632&gt;const_zero,IF($S632=const_one,($Q632+option_strike_usd*pre_f_options_issued)/($R632+pre_f_options_issued),$Q632/$R632),const_zero)</f>
        <v>353.604254995654</v>
      </c>
      <c r="U632" s="5" t="n">
        <f aca="false">IF($C632=const_one,'Pro-Forma'!$B$5*$T632,const_zero)</f>
        <v>0</v>
      </c>
      <c r="V632" s="5" t="n">
        <f aca="false">IF($D632=const_one,'Pro-Forma'!$F$27*$T632,const_zero)</f>
        <v>0</v>
      </c>
      <c r="W632" s="5" t="n">
        <f aca="false">IF($E632=const_one,'Pro-Forma'!$F$26*$T632,const_zero)</f>
        <v>613026497.673592</v>
      </c>
      <c r="X632" s="5" t="n">
        <f aca="false">IF($F632=const_one,'Pro-Forma'!$F$25*$T632,const_zero)</f>
        <v>0</v>
      </c>
      <c r="Y632" s="5" t="n">
        <f aca="false">IF($G632=const_one,'Pro-Forma'!$F$24*$T632,const_zero)</f>
        <v>1060812764.98696</v>
      </c>
      <c r="Z632" s="5" t="n">
        <f aca="false">IF($H632=const_one,'Pro-Forma'!$F$23*$T632,const_zero)</f>
        <v>1768021274.97827</v>
      </c>
      <c r="AA632" s="5" t="n">
        <f aca="false">IF($I632=const_one,'Pro-Forma'!$F$22*$T632,const_zero)</f>
        <v>0</v>
      </c>
      <c r="AB632" s="5" t="n">
        <f aca="false">('Pro-Forma'!$B$10+'Pro-Forma'!$B$11)*$T632</f>
        <v>99190529.9111544</v>
      </c>
      <c r="AC632" s="5" t="n">
        <f aca="false">common_rsa_total*$T632</f>
        <v>3182438294.96089</v>
      </c>
      <c r="AD632" s="5" t="n">
        <f aca="false">IF($S632=const_one,pre_f_options_issued*($T632-option_strike_usd),const_zero)</f>
        <v>881510637.489135</v>
      </c>
      <c r="AE632" s="5" t="n">
        <f aca="false">J632+U632</f>
        <v>30000000</v>
      </c>
      <c r="AF632" s="5" t="n">
        <f aca="false">K632+V632</f>
        <v>300000000</v>
      </c>
      <c r="AG632" s="5" t="n">
        <f aca="false">L632+W632</f>
        <v>613026497.673592</v>
      </c>
      <c r="AH632" s="5" t="n">
        <f aca="false">M632+X632</f>
        <v>60000000</v>
      </c>
      <c r="AI632" s="5" t="n">
        <f aca="false">N632+Y632</f>
        <v>1060812764.98696</v>
      </c>
      <c r="AJ632" s="5" t="n">
        <f aca="false">O632+Z632</f>
        <v>1768021274.97827</v>
      </c>
      <c r="AK632" s="5" t="n">
        <f aca="false">P632+AA632</f>
        <v>5000000</v>
      </c>
      <c r="AL632" s="5" t="n">
        <f aca="false">INDEX($AE$580:$AE$707,$B632-$C632*1+const_one)</f>
        <v>30000000</v>
      </c>
      <c r="AM632" s="5" t="n">
        <f aca="false">INDEX($AF$580:$AF$707,$B632-$D632*2+const_one)</f>
        <v>300000000</v>
      </c>
      <c r="AN632" s="5" t="n">
        <f aca="false">INDEX($AG$580:$AG$707,$B632-$E632*4+const_one)</f>
        <v>100000000</v>
      </c>
      <c r="AO632" s="5" t="n">
        <f aca="false">INDEX($AH$580:$AH$707,$B632-$F632*8+const_one)</f>
        <v>60000000</v>
      </c>
      <c r="AP632" s="5" t="n">
        <f aca="false">INDEX($AI$580:$AI$707,$B632-$G632*16+const_one)</f>
        <v>30000000</v>
      </c>
      <c r="AQ632" s="5" t="n">
        <f aca="false">INDEX($AJ$580:$AJ$707,$B632-$H632*32+const_one)</f>
        <v>15000000</v>
      </c>
      <c r="AR632" s="5" t="n">
        <f aca="false">INDEX($AK$580:$AK$707,$B632-$I632*64+const_one)</f>
        <v>5000000</v>
      </c>
      <c r="AS632" s="5" t="n">
        <f aca="false">INDEX($AE$580:$AE$707,$B632+(const_one-$C632)*1+const_one)</f>
        <v>272915463.606268</v>
      </c>
      <c r="AT632" s="5" t="n">
        <f aca="false">INDEX($AF$580:$AF$707,$B632+(const_one-$D632)*2+const_one)</f>
        <v>1754200464.48009</v>
      </c>
      <c r="AU632" s="5" t="n">
        <f aca="false">INDEX($AG$580:$AG$707,$B632+(const_one-$E632)*4+const_one)</f>
        <v>613026497.673592</v>
      </c>
      <c r="AV632" s="5" t="n">
        <f aca="false">INDEX($AH$580:$AH$707,$B632+(const_one-$F632)*8+const_one)</f>
        <v>769502118.257553</v>
      </c>
      <c r="AW632" s="5" t="n">
        <f aca="false">INDEX($AI$580:$AI$707,$B632+(const_one-$G632)*16+const_one)</f>
        <v>1060812764.98696</v>
      </c>
      <c r="AX632" s="5" t="n">
        <f aca="false">INDEX($AJ$580:$AJ$707,$B632+(const_one-$H632)*32+const_one)</f>
        <v>1768021274.97827</v>
      </c>
      <c r="AY632" s="5" t="n">
        <f aca="false">INDEX($AK$580:$AK$707,$B632+(const_one-$I632)*64+const_one)</f>
        <v>1435553454.68546</v>
      </c>
      <c r="AZ632" s="5" t="n">
        <f aca="false">--($C632=--(AS632&gt;AL632))</f>
        <v>0</v>
      </c>
      <c r="BA632" s="5" t="n">
        <f aca="false">--($D632=--(AT632&gt;AM632))</f>
        <v>0</v>
      </c>
      <c r="BB632" s="5" t="n">
        <f aca="false">--($E632=--(AU632&gt;AN632))</f>
        <v>1</v>
      </c>
      <c r="BC632" s="5" t="n">
        <f aca="false">--($F632=--(AV632&gt;AO632))</f>
        <v>0</v>
      </c>
      <c r="BD632" s="5" t="n">
        <f aca="false">--($G632=--(AW632&gt;AP632))</f>
        <v>1</v>
      </c>
      <c r="BE632" s="5" t="n">
        <f aca="false">--($H632=--(AX632&gt;AQ632))</f>
        <v>1</v>
      </c>
      <c r="BF632" s="5" t="n">
        <f aca="false">--($I632=--(AY632&gt;AR632))</f>
        <v>0</v>
      </c>
      <c r="BG632" s="5" t="n">
        <f aca="false">SUM(AZ632:BF632)</f>
        <v>3</v>
      </c>
      <c r="BH632" s="5" t="n">
        <f aca="false">SUM(AE632:AK632)+AB632+AC632+AD632</f>
        <v>8000000000</v>
      </c>
    </row>
    <row r="633" customFormat="false" ht="15" hidden="true" customHeight="false" outlineLevel="0" collapsed="false">
      <c r="A633" s="5" t="n">
        <f aca="false">exit_value_5_usd</f>
        <v>8000000000</v>
      </c>
      <c r="B633" s="2" t="n">
        <f aca="false">ROW()-ROW($B$580)</f>
        <v>53</v>
      </c>
      <c r="C633" s="2" t="n">
        <f aca="false">MOD(QUOTIENT($B633,1),2)</f>
        <v>1</v>
      </c>
      <c r="D633" s="2" t="n">
        <f aca="false">MOD(QUOTIENT($B633,2),2)</f>
        <v>0</v>
      </c>
      <c r="E633" s="2" t="n">
        <f aca="false">MOD(QUOTIENT($B633,4),2)</f>
        <v>1</v>
      </c>
      <c r="F633" s="2" t="n">
        <f aca="false">MOD(QUOTIENT($B633,8),2)</f>
        <v>0</v>
      </c>
      <c r="G633" s="2" t="n">
        <f aca="false">MOD(QUOTIENT($B633,16),2)</f>
        <v>1</v>
      </c>
      <c r="H633" s="2" t="n">
        <f aca="false">MOD(QUOTIENT($B633,32),2)</f>
        <v>1</v>
      </c>
      <c r="I633" s="2" t="n">
        <f aca="false">MOD(QUOTIENT($B633,64),2)</f>
        <v>0</v>
      </c>
      <c r="J633" s="5" t="n">
        <f aca="false">IF($C633=const_zero,MIN(class_series_f_invested_usd,MAX(const_zero,$A633)),const_zero)</f>
        <v>0</v>
      </c>
      <c r="K633" s="5" t="n">
        <f aca="false">IF($D633=const_zero,MIN(class_series_e_invested_usd,MAX(const_zero,$A633-SUM($J633:$J633))),const_zero)</f>
        <v>300000000</v>
      </c>
      <c r="L633" s="5" t="n">
        <f aca="false">IF($E633=const_zero,MIN(class_series_d_invested_usd,MAX(const_zero,$A633-SUM($J633:$K633))),const_zero)</f>
        <v>0</v>
      </c>
      <c r="M633" s="5" t="n">
        <f aca="false">IF($F633=const_zero,MIN(class_series_c_invested_usd,MAX(const_zero,$A633-SUM($J633:$L633))),const_zero)</f>
        <v>60000000</v>
      </c>
      <c r="N633" s="5" t="n">
        <f aca="false">IF($G633=const_zero,MIN(class_series_b_invested_usd,MAX(const_zero,$A633-SUM($J633:$M633))),const_zero)</f>
        <v>0</v>
      </c>
      <c r="O633" s="5" t="n">
        <f aca="false">IF($H633=const_zero,MIN(class_series_a_invested_usd,MAX(const_zero,$A633-SUM($J633:$N633))),const_zero)</f>
        <v>0</v>
      </c>
      <c r="P633" s="5" t="n">
        <f aca="false">IF($I633=const_zero,MIN(class_seed_invested_usd,MAX(const_zero,$A633-SUM($J633:$O633))),const_zero)</f>
        <v>5000000</v>
      </c>
      <c r="Q633" s="5" t="n">
        <f aca="false">MAX(const_zero,$A633-SUM($J633:$P633))</f>
        <v>7635000000</v>
      </c>
      <c r="R633" s="9" t="n">
        <f aca="false">common_rsa_total+'Pro-Forma'!$B$10+'Pro-Forma'!$B$11+IF($C633=const_one,'Pro-Forma'!$B$5,const_zero)+IF($D633=const_one,'Pro-Forma'!$F$27,const_zero)+IF($E633=const_one,'Pro-Forma'!$F$26,const_zero)+IF($F633=const_one,'Pro-Forma'!$F$25,const_zero)+IF($G633=const_one,'Pro-Forma'!$F$24,const_zero)+IF($H633=const_one,'Pro-Forma'!$F$23,const_zero)+IF($I633=const_one,'Pro-Forma'!$F$22,const_zero)</f>
        <v>19811432.2584705</v>
      </c>
      <c r="S633" s="23" t="b">
        <f aca="false">IF($R633&gt;const_zero,--($Q633&gt;option_strike_usd*$R633),const_zero)</f>
        <v>1</v>
      </c>
      <c r="T633" s="7" t="n">
        <f aca="false">IF($R633&gt;const_zero,IF($S633=const_one,($Q633+option_strike_usd*pre_f_options_issued)/($R633+pre_f_options_issued),$Q633/$R633),const_zero)</f>
        <v>342.313299815185</v>
      </c>
      <c r="U633" s="5" t="n">
        <f aca="false">IF($C633=const_one,'Pro-Forma'!$B$5*$T633,const_zero)</f>
        <v>272915463.606268</v>
      </c>
      <c r="V633" s="5" t="n">
        <f aca="false">IF($D633=const_one,'Pro-Forma'!$F$27*$T633,const_zero)</f>
        <v>0</v>
      </c>
      <c r="W633" s="5" t="n">
        <f aca="false">IF($E633=const_one,'Pro-Forma'!$F$26*$T633,const_zero)</f>
        <v>593451917.866125</v>
      </c>
      <c r="X633" s="5" t="n">
        <f aca="false">IF($F633=const_one,'Pro-Forma'!$F$25*$T633,const_zero)</f>
        <v>0</v>
      </c>
      <c r="Y633" s="5" t="n">
        <f aca="false">IF($G633=const_one,'Pro-Forma'!$F$24*$T633,const_zero)</f>
        <v>1026939899.44555</v>
      </c>
      <c r="Z633" s="5" t="n">
        <f aca="false">IF($H633=const_one,'Pro-Forma'!$F$23*$T633,const_zero)</f>
        <v>1711566499.07592</v>
      </c>
      <c r="AA633" s="5" t="n">
        <f aca="false">IF($I633=const_one,'Pro-Forma'!$F$22*$T633,const_zero)</f>
        <v>0</v>
      </c>
      <c r="AB633" s="5" t="n">
        <f aca="false">('Pro-Forma'!$B$10+'Pro-Forma'!$B$11)*$T633</f>
        <v>96023272.1315002</v>
      </c>
      <c r="AC633" s="5" t="n">
        <f aca="false">common_rsa_total*$T633</f>
        <v>3080819698.33666</v>
      </c>
      <c r="AD633" s="5" t="n">
        <f aca="false">IF($S633=const_one,pre_f_options_issued*($T633-option_strike_usd),const_zero)</f>
        <v>853283249.537962</v>
      </c>
      <c r="AE633" s="5" t="n">
        <f aca="false">J633+U633</f>
        <v>272915463.606268</v>
      </c>
      <c r="AF633" s="5" t="n">
        <f aca="false">K633+V633</f>
        <v>300000000</v>
      </c>
      <c r="AG633" s="5" t="n">
        <f aca="false">L633+W633</f>
        <v>593451917.866125</v>
      </c>
      <c r="AH633" s="5" t="n">
        <f aca="false">M633+X633</f>
        <v>60000000</v>
      </c>
      <c r="AI633" s="5" t="n">
        <f aca="false">N633+Y633</f>
        <v>1026939899.44555</v>
      </c>
      <c r="AJ633" s="5" t="n">
        <f aca="false">O633+Z633</f>
        <v>1711566499.07592</v>
      </c>
      <c r="AK633" s="5" t="n">
        <f aca="false">P633+AA633</f>
        <v>5000000</v>
      </c>
      <c r="AL633" s="5" t="n">
        <f aca="false">INDEX($AE$580:$AE$707,$B633-$C633*1+const_one)</f>
        <v>30000000</v>
      </c>
      <c r="AM633" s="5" t="n">
        <f aca="false">INDEX($AF$580:$AF$707,$B633-$D633*2+const_one)</f>
        <v>300000000</v>
      </c>
      <c r="AN633" s="5" t="n">
        <f aca="false">INDEX($AG$580:$AG$707,$B633-$E633*4+const_one)</f>
        <v>100000000</v>
      </c>
      <c r="AO633" s="5" t="n">
        <f aca="false">INDEX($AH$580:$AH$707,$B633-$F633*8+const_one)</f>
        <v>60000000</v>
      </c>
      <c r="AP633" s="5" t="n">
        <f aca="false">INDEX($AI$580:$AI$707,$B633-$G633*16+const_one)</f>
        <v>30000000</v>
      </c>
      <c r="AQ633" s="5" t="n">
        <f aca="false">INDEX($AJ$580:$AJ$707,$B633-$H633*32+const_one)</f>
        <v>15000000</v>
      </c>
      <c r="AR633" s="5" t="n">
        <f aca="false">INDEX($AK$580:$AK$707,$B633-$I633*64+const_one)</f>
        <v>5000000</v>
      </c>
      <c r="AS633" s="5" t="n">
        <f aca="false">INDEX($AE$580:$AE$707,$B633+(const_one-$C633)*1+const_one)</f>
        <v>272915463.606268</v>
      </c>
      <c r="AT633" s="5" t="n">
        <f aca="false">INDEX($AF$580:$AF$707,$B633+(const_one-$D633)*2+const_one)</f>
        <v>1711501256.34099</v>
      </c>
      <c r="AU633" s="5" t="n">
        <f aca="false">INDEX($AG$580:$AG$707,$B633+(const_one-$E633)*4+const_one)</f>
        <v>593451917.866125</v>
      </c>
      <c r="AV633" s="5" t="n">
        <f aca="false">INDEX($AH$580:$AH$707,$B633+(const_one-$F633)*8+const_one)</f>
        <v>747589205.140773</v>
      </c>
      <c r="AW633" s="5" t="n">
        <f aca="false">INDEX($AI$580:$AI$707,$B633+(const_one-$G633)*16+const_one)</f>
        <v>1026939899.44555</v>
      </c>
      <c r="AX633" s="5" t="n">
        <f aca="false">INDEX($AJ$580:$AJ$707,$B633+(const_one-$H633)*32+const_one)</f>
        <v>1711566499.07592</v>
      </c>
      <c r="AY633" s="5" t="n">
        <f aca="false">INDEX($AK$580:$AK$707,$B633+(const_one-$I633)*64+const_one)</f>
        <v>1399139365.46292</v>
      </c>
      <c r="AZ633" s="5" t="n">
        <f aca="false">--($C633=--(AS633&gt;AL633))</f>
        <v>1</v>
      </c>
      <c r="BA633" s="5" t="n">
        <f aca="false">--($D633=--(AT633&gt;AM633))</f>
        <v>0</v>
      </c>
      <c r="BB633" s="5" t="n">
        <f aca="false">--($E633=--(AU633&gt;AN633))</f>
        <v>1</v>
      </c>
      <c r="BC633" s="5" t="n">
        <f aca="false">--($F633=--(AV633&gt;AO633))</f>
        <v>0</v>
      </c>
      <c r="BD633" s="5" t="n">
        <f aca="false">--($G633=--(AW633&gt;AP633))</f>
        <v>1</v>
      </c>
      <c r="BE633" s="5" t="n">
        <f aca="false">--($H633=--(AX633&gt;AQ633))</f>
        <v>1</v>
      </c>
      <c r="BF633" s="5" t="n">
        <f aca="false">--($I633=--(AY633&gt;AR633))</f>
        <v>0</v>
      </c>
      <c r="BG633" s="5" t="n">
        <f aca="false">SUM(AZ633:BF633)</f>
        <v>4</v>
      </c>
      <c r="BH633" s="5" t="n">
        <f aca="false">SUM(AE633:AK633)+AB633+AC633+AD633</f>
        <v>8000000000</v>
      </c>
    </row>
    <row r="634" customFormat="false" ht="15" hidden="true" customHeight="false" outlineLevel="0" collapsed="false">
      <c r="A634" s="5" t="n">
        <f aca="false">exit_value_5_usd</f>
        <v>8000000000</v>
      </c>
      <c r="B634" s="2" t="n">
        <f aca="false">ROW()-ROW($B$580)</f>
        <v>54</v>
      </c>
      <c r="C634" s="2" t="n">
        <f aca="false">MOD(QUOTIENT($B634,1),2)</f>
        <v>0</v>
      </c>
      <c r="D634" s="2" t="n">
        <f aca="false">MOD(QUOTIENT($B634,2),2)</f>
        <v>1</v>
      </c>
      <c r="E634" s="2" t="n">
        <f aca="false">MOD(QUOTIENT($B634,4),2)</f>
        <v>1</v>
      </c>
      <c r="F634" s="2" t="n">
        <f aca="false">MOD(QUOTIENT($B634,8),2)</f>
        <v>0</v>
      </c>
      <c r="G634" s="2" t="n">
        <f aca="false">MOD(QUOTIENT($B634,16),2)</f>
        <v>1</v>
      </c>
      <c r="H634" s="2" t="n">
        <f aca="false">MOD(QUOTIENT($B634,32),2)</f>
        <v>1</v>
      </c>
      <c r="I634" s="2" t="n">
        <f aca="false">MOD(QUOTIENT($B634,64),2)</f>
        <v>0</v>
      </c>
      <c r="J634" s="5" t="n">
        <f aca="false">IF($C634=const_zero,MIN(class_series_f_invested_usd,MAX(const_zero,$A634)),const_zero)</f>
        <v>30000000</v>
      </c>
      <c r="K634" s="5" t="n">
        <f aca="false">IF($D634=const_zero,MIN(class_series_e_invested_usd,MAX(const_zero,$A634-SUM($J634:$J634))),const_zero)</f>
        <v>0</v>
      </c>
      <c r="L634" s="5" t="n">
        <f aca="false">IF($E634=const_zero,MIN(class_series_d_invested_usd,MAX(const_zero,$A634-SUM($J634:$K634))),const_zero)</f>
        <v>0</v>
      </c>
      <c r="M634" s="5" t="n">
        <f aca="false">IF($F634=const_zero,MIN(class_series_c_invested_usd,MAX(const_zero,$A634-SUM($J634:$L634))),const_zero)</f>
        <v>60000000</v>
      </c>
      <c r="N634" s="5" t="n">
        <f aca="false">IF($G634=const_zero,MIN(class_series_b_invested_usd,MAX(const_zero,$A634-SUM($J634:$M634))),const_zero)</f>
        <v>0</v>
      </c>
      <c r="O634" s="5" t="n">
        <f aca="false">IF($H634=const_zero,MIN(class_series_a_invested_usd,MAX(const_zero,$A634-SUM($J634:$N634))),const_zero)</f>
        <v>0</v>
      </c>
      <c r="P634" s="5" t="n">
        <f aca="false">IF($I634=const_zero,MIN(class_seed_invested_usd,MAX(const_zero,$A634-SUM($J634:$O634))),const_zero)</f>
        <v>5000000</v>
      </c>
      <c r="Q634" s="5" t="n">
        <f aca="false">MAX(const_zero,$A634-SUM($J634:$P634))</f>
        <v>7905000000</v>
      </c>
      <c r="R634" s="9" t="n">
        <f aca="false">common_rsa_total+'Pro-Forma'!$B$10+'Pro-Forma'!$B$11+IF($C634=const_one,'Pro-Forma'!$B$5,const_zero)+IF($D634=const_one,'Pro-Forma'!$F$27,const_zero)+IF($E634=const_one,'Pro-Forma'!$F$26,const_zero)+IF($F634=const_one,'Pro-Forma'!$F$25,const_zero)+IF($G634=const_one,'Pro-Forma'!$F$24,const_zero)+IF($H634=const_one,'Pro-Forma'!$F$23,const_zero)+IF($I634=const_one,'Pro-Forma'!$F$22,const_zero)</f>
        <v>25147484.4666011</v>
      </c>
      <c r="S634" s="23" t="b">
        <f aca="false">IF($R634&gt;const_zero,--($Q634&gt;option_strike_usd*$R634),const_zero)</f>
        <v>1</v>
      </c>
      <c r="T634" s="7" t="n">
        <f aca="false">IF($R634&gt;const_zero,IF($S634=const_one,($Q634+option_strike_usd*pre_f_options_issued)/($R634+pre_f_options_issued),$Q634/$R634),const_zero)</f>
        <v>286.011554127193</v>
      </c>
      <c r="U634" s="5" t="n">
        <f aca="false">IF($C634=const_one,'Pro-Forma'!$B$5*$T634,const_zero)</f>
        <v>0</v>
      </c>
      <c r="V634" s="5" t="n">
        <f aca="false">IF($D634=const_one,'Pro-Forma'!$F$27*$T634,const_zero)</f>
        <v>1754200464.48009</v>
      </c>
      <c r="W634" s="5" t="n">
        <f aca="false">IF($E634=const_one,'Pro-Forma'!$F$26*$T634,const_zero)</f>
        <v>495844319.868066</v>
      </c>
      <c r="X634" s="5" t="n">
        <f aca="false">IF($F634=const_one,'Pro-Forma'!$F$25*$T634,const_zero)</f>
        <v>0</v>
      </c>
      <c r="Y634" s="5" t="n">
        <f aca="false">IF($G634=const_one,'Pro-Forma'!$F$24*$T634,const_zero)</f>
        <v>858034662.38158</v>
      </c>
      <c r="Z634" s="5" t="n">
        <f aca="false">IF($H634=const_one,'Pro-Forma'!$F$23*$T634,const_zero)</f>
        <v>1430057770.63597</v>
      </c>
      <c r="AA634" s="5" t="n">
        <f aca="false">IF($I634=const_one,'Pro-Forma'!$F$22*$T634,const_zero)</f>
        <v>0</v>
      </c>
      <c r="AB634" s="5" t="n">
        <f aca="false">('Pro-Forma'!$B$10+'Pro-Forma'!$B$11)*$T634</f>
        <v>80229910.1715781</v>
      </c>
      <c r="AC634" s="5" t="n">
        <f aca="false">common_rsa_total*$T634</f>
        <v>2574103987.14474</v>
      </c>
      <c r="AD634" s="5" t="n">
        <f aca="false">IF($S634=const_one,pre_f_options_issued*($T634-option_strike_usd),const_zero)</f>
        <v>712528885.317983</v>
      </c>
      <c r="AE634" s="5" t="n">
        <f aca="false">J634+U634</f>
        <v>30000000</v>
      </c>
      <c r="AF634" s="5" t="n">
        <f aca="false">K634+V634</f>
        <v>1754200464.48009</v>
      </c>
      <c r="AG634" s="5" t="n">
        <f aca="false">L634+W634</f>
        <v>495844319.868066</v>
      </c>
      <c r="AH634" s="5" t="n">
        <f aca="false">M634+X634</f>
        <v>60000000</v>
      </c>
      <c r="AI634" s="5" t="n">
        <f aca="false">N634+Y634</f>
        <v>858034662.38158</v>
      </c>
      <c r="AJ634" s="5" t="n">
        <f aca="false">O634+Z634</f>
        <v>1430057770.63597</v>
      </c>
      <c r="AK634" s="5" t="n">
        <f aca="false">P634+AA634</f>
        <v>5000000</v>
      </c>
      <c r="AL634" s="5" t="n">
        <f aca="false">INDEX($AE$580:$AE$707,$B634-$C634*1+const_one)</f>
        <v>30000000</v>
      </c>
      <c r="AM634" s="5" t="n">
        <f aca="false">INDEX($AF$580:$AF$707,$B634-$D634*2+const_one)</f>
        <v>300000000</v>
      </c>
      <c r="AN634" s="5" t="n">
        <f aca="false">INDEX($AG$580:$AG$707,$B634-$E634*4+const_one)</f>
        <v>100000000</v>
      </c>
      <c r="AO634" s="5" t="n">
        <f aca="false">INDEX($AH$580:$AH$707,$B634-$F634*8+const_one)</f>
        <v>60000000</v>
      </c>
      <c r="AP634" s="5" t="n">
        <f aca="false">INDEX($AI$580:$AI$707,$B634-$G634*16+const_one)</f>
        <v>30000000</v>
      </c>
      <c r="AQ634" s="5" t="n">
        <f aca="false">INDEX($AJ$580:$AJ$707,$B634-$H634*32+const_one)</f>
        <v>15000000</v>
      </c>
      <c r="AR634" s="5" t="n">
        <f aca="false">INDEX($AK$580:$AK$707,$B634-$I634*64+const_one)</f>
        <v>5000000</v>
      </c>
      <c r="AS634" s="5" t="n">
        <f aca="false">INDEX($AE$580:$AE$707,$B634+(const_one-$C634)*1+const_one)</f>
        <v>222477425.013125</v>
      </c>
      <c r="AT634" s="5" t="n">
        <f aca="false">INDEX($AF$580:$AF$707,$B634+(const_one-$D634)*2+const_one)</f>
        <v>1754200464.48009</v>
      </c>
      <c r="AU634" s="5" t="n">
        <f aca="false">INDEX($AG$580:$AG$707,$B634+(const_one-$E634)*4+const_one)</f>
        <v>495844319.868066</v>
      </c>
      <c r="AV634" s="5" t="n">
        <f aca="false">INDEX($AH$580:$AH$707,$B634+(const_one-$F634)*8+const_one)</f>
        <v>636392707.724164</v>
      </c>
      <c r="AW634" s="5" t="n">
        <f aca="false">INDEX($AI$580:$AI$707,$B634+(const_one-$G634)*16+const_one)</f>
        <v>858034662.38158</v>
      </c>
      <c r="AX634" s="5" t="n">
        <f aca="false">INDEX($AJ$580:$AJ$707,$B634+(const_one-$H634)*32+const_one)</f>
        <v>1430057770.63597</v>
      </c>
      <c r="AY634" s="5" t="n">
        <f aca="false">INDEX($AK$580:$AK$707,$B634+(const_one-$I634)*64+const_one)</f>
        <v>1211808525.10928</v>
      </c>
      <c r="AZ634" s="5" t="n">
        <f aca="false">--($C634=--(AS634&gt;AL634))</f>
        <v>0</v>
      </c>
      <c r="BA634" s="5" t="n">
        <f aca="false">--($D634=--(AT634&gt;AM634))</f>
        <v>1</v>
      </c>
      <c r="BB634" s="5" t="n">
        <f aca="false">--($E634=--(AU634&gt;AN634))</f>
        <v>1</v>
      </c>
      <c r="BC634" s="5" t="n">
        <f aca="false">--($F634=--(AV634&gt;AO634))</f>
        <v>0</v>
      </c>
      <c r="BD634" s="5" t="n">
        <f aca="false">--($G634=--(AW634&gt;AP634))</f>
        <v>1</v>
      </c>
      <c r="BE634" s="5" t="n">
        <f aca="false">--($H634=--(AX634&gt;AQ634))</f>
        <v>1</v>
      </c>
      <c r="BF634" s="5" t="n">
        <f aca="false">--($I634=--(AY634&gt;AR634))</f>
        <v>0</v>
      </c>
      <c r="BG634" s="5" t="n">
        <f aca="false">SUM(AZ634:BF634)</f>
        <v>4</v>
      </c>
      <c r="BH634" s="5" t="n">
        <f aca="false">SUM(AE634:AK634)+AB634+AC634+AD634</f>
        <v>8000000000</v>
      </c>
    </row>
    <row r="635" customFormat="false" ht="15" hidden="true" customHeight="false" outlineLevel="0" collapsed="false">
      <c r="A635" s="5" t="n">
        <f aca="false">exit_value_5_usd</f>
        <v>8000000000</v>
      </c>
      <c r="B635" s="2" t="n">
        <f aca="false">ROW()-ROW($B$580)</f>
        <v>55</v>
      </c>
      <c r="C635" s="2" t="n">
        <f aca="false">MOD(QUOTIENT($B635,1),2)</f>
        <v>1</v>
      </c>
      <c r="D635" s="2" t="n">
        <f aca="false">MOD(QUOTIENT($B635,2),2)</f>
        <v>1</v>
      </c>
      <c r="E635" s="2" t="n">
        <f aca="false">MOD(QUOTIENT($B635,4),2)</f>
        <v>1</v>
      </c>
      <c r="F635" s="2" t="n">
        <f aca="false">MOD(QUOTIENT($B635,8),2)</f>
        <v>0</v>
      </c>
      <c r="G635" s="2" t="n">
        <f aca="false">MOD(QUOTIENT($B635,16),2)</f>
        <v>1</v>
      </c>
      <c r="H635" s="2" t="n">
        <f aca="false">MOD(QUOTIENT($B635,32),2)</f>
        <v>1</v>
      </c>
      <c r="I635" s="2" t="n">
        <f aca="false">MOD(QUOTIENT($B635,64),2)</f>
        <v>0</v>
      </c>
      <c r="J635" s="5" t="n">
        <f aca="false">IF($C635=const_zero,MIN(class_series_f_invested_usd,MAX(const_zero,$A635)),const_zero)</f>
        <v>0</v>
      </c>
      <c r="K635" s="5" t="n">
        <f aca="false">IF($D635=const_zero,MIN(class_series_e_invested_usd,MAX(const_zero,$A635-SUM($J635:$J635))),const_zero)</f>
        <v>0</v>
      </c>
      <c r="L635" s="5" t="n">
        <f aca="false">IF($E635=const_zero,MIN(class_series_d_invested_usd,MAX(const_zero,$A635-SUM($J635:$K635))),const_zero)</f>
        <v>0</v>
      </c>
      <c r="M635" s="5" t="n">
        <f aca="false">IF($F635=const_zero,MIN(class_series_c_invested_usd,MAX(const_zero,$A635-SUM($J635:$L635))),const_zero)</f>
        <v>60000000</v>
      </c>
      <c r="N635" s="5" t="n">
        <f aca="false">IF($G635=const_zero,MIN(class_series_b_invested_usd,MAX(const_zero,$A635-SUM($J635:$M635))),const_zero)</f>
        <v>0</v>
      </c>
      <c r="O635" s="5" t="n">
        <f aca="false">IF($H635=const_zero,MIN(class_series_a_invested_usd,MAX(const_zero,$A635-SUM($J635:$N635))),const_zero)</f>
        <v>0</v>
      </c>
      <c r="P635" s="5" t="n">
        <f aca="false">IF($I635=const_zero,MIN(class_seed_invested_usd,MAX(const_zero,$A635-SUM($J635:$O635))),const_zero)</f>
        <v>5000000</v>
      </c>
      <c r="Q635" s="5" t="n">
        <f aca="false">MAX(const_zero,$A635-SUM($J635:$P635))</f>
        <v>7935000000</v>
      </c>
      <c r="R635" s="9" t="n">
        <f aca="false">common_rsa_total+'Pro-Forma'!$B$10+'Pro-Forma'!$B$11+IF($C635=const_one,'Pro-Forma'!$B$5,const_zero)+IF($D635=const_one,'Pro-Forma'!$F$27,const_zero)+IF($E635=const_one,'Pro-Forma'!$F$26,const_zero)+IF($F635=const_one,'Pro-Forma'!$F$25,const_zero)+IF($G635=const_one,'Pro-Forma'!$F$24,const_zero)+IF($H635=const_one,'Pro-Forma'!$F$23,const_zero)+IF($I635=const_one,'Pro-Forma'!$F$22,const_zero)</f>
        <v>25944752.5358044</v>
      </c>
      <c r="S635" s="23" t="b">
        <f aca="false">IF($R635&gt;const_zero,--($Q635&gt;option_strike_usd*$R635),const_zero)</f>
        <v>1</v>
      </c>
      <c r="T635" s="7" t="n">
        <f aca="false">IF($R635&gt;const_zero,IF($S635=const_one,($Q635+option_strike_usd*pre_f_options_issued)/($R635+pre_f_options_issued),$Q635/$R635),const_zero)</f>
        <v>279.049711893566</v>
      </c>
      <c r="U635" s="5" t="n">
        <f aca="false">IF($C635=const_one,'Pro-Forma'!$B$5*$T635,const_zero)</f>
        <v>222477425.013125</v>
      </c>
      <c r="V635" s="5" t="n">
        <f aca="false">IF($D635=const_one,'Pro-Forma'!$F$27*$T635,const_zero)</f>
        <v>1711501256.34099</v>
      </c>
      <c r="W635" s="5" t="n">
        <f aca="false">IF($E635=const_one,'Pro-Forma'!$F$26*$T635,const_zero)</f>
        <v>483774912.609692</v>
      </c>
      <c r="X635" s="5" t="n">
        <f aca="false">IF($F635=const_one,'Pro-Forma'!$F$25*$T635,const_zero)</f>
        <v>0</v>
      </c>
      <c r="Y635" s="5" t="n">
        <f aca="false">IF($G635=const_one,'Pro-Forma'!$F$24*$T635,const_zero)</f>
        <v>837149135.680699</v>
      </c>
      <c r="Z635" s="5" t="n">
        <f aca="false">IF($H635=const_one,'Pro-Forma'!$F$23*$T635,const_zero)</f>
        <v>1395248559.46783</v>
      </c>
      <c r="AA635" s="5" t="n">
        <f aca="false">IF($I635=const_one,'Pro-Forma'!$F$22*$T635,const_zero)</f>
        <v>0</v>
      </c>
      <c r="AB635" s="5" t="n">
        <f aca="false">('Pro-Forma'!$B$10+'Pro-Forma'!$B$11)*$T635</f>
        <v>78277024.1116528</v>
      </c>
      <c r="AC635" s="5" t="n">
        <f aca="false">common_rsa_total*$T635</f>
        <v>2511447407.0421</v>
      </c>
      <c r="AD635" s="5" t="n">
        <f aca="false">IF($S635=const_one,pre_f_options_issued*($T635-option_strike_usd),const_zero)</f>
        <v>695124279.733916</v>
      </c>
      <c r="AE635" s="5" t="n">
        <f aca="false">J635+U635</f>
        <v>222477425.013125</v>
      </c>
      <c r="AF635" s="5" t="n">
        <f aca="false">K635+V635</f>
        <v>1711501256.34099</v>
      </c>
      <c r="AG635" s="5" t="n">
        <f aca="false">L635+W635</f>
        <v>483774912.609692</v>
      </c>
      <c r="AH635" s="5" t="n">
        <f aca="false">M635+X635</f>
        <v>60000000</v>
      </c>
      <c r="AI635" s="5" t="n">
        <f aca="false">N635+Y635</f>
        <v>837149135.680699</v>
      </c>
      <c r="AJ635" s="5" t="n">
        <f aca="false">O635+Z635</f>
        <v>1395248559.46783</v>
      </c>
      <c r="AK635" s="5" t="n">
        <f aca="false">P635+AA635</f>
        <v>5000000</v>
      </c>
      <c r="AL635" s="5" t="n">
        <f aca="false">INDEX($AE$580:$AE$707,$B635-$C635*1+const_one)</f>
        <v>30000000</v>
      </c>
      <c r="AM635" s="5" t="n">
        <f aca="false">INDEX($AF$580:$AF$707,$B635-$D635*2+const_one)</f>
        <v>300000000</v>
      </c>
      <c r="AN635" s="5" t="n">
        <f aca="false">INDEX($AG$580:$AG$707,$B635-$E635*4+const_one)</f>
        <v>100000000</v>
      </c>
      <c r="AO635" s="5" t="n">
        <f aca="false">INDEX($AH$580:$AH$707,$B635-$F635*8+const_one)</f>
        <v>60000000</v>
      </c>
      <c r="AP635" s="5" t="n">
        <f aca="false">INDEX($AI$580:$AI$707,$B635-$G635*16+const_one)</f>
        <v>30000000</v>
      </c>
      <c r="AQ635" s="5" t="n">
        <f aca="false">INDEX($AJ$580:$AJ$707,$B635-$H635*32+const_one)</f>
        <v>15000000</v>
      </c>
      <c r="AR635" s="5" t="n">
        <f aca="false">INDEX($AK$580:$AK$707,$B635-$I635*64+const_one)</f>
        <v>5000000</v>
      </c>
      <c r="AS635" s="5" t="n">
        <f aca="false">INDEX($AE$580:$AE$707,$B635+(const_one-$C635)*1+const_one)</f>
        <v>222477425.013125</v>
      </c>
      <c r="AT635" s="5" t="n">
        <f aca="false">INDEX($AF$580:$AF$707,$B635+(const_one-$D635)*2+const_one)</f>
        <v>1711501256.34099</v>
      </c>
      <c r="AU635" s="5" t="n">
        <f aca="false">INDEX($AG$580:$AG$707,$B635+(const_one-$E635)*4+const_one)</f>
        <v>483774912.609692</v>
      </c>
      <c r="AV635" s="5" t="n">
        <f aca="false">INDEX($AH$580:$AH$707,$B635+(const_one-$F635)*8+const_one)</f>
        <v>622277646.018387</v>
      </c>
      <c r="AW635" s="5" t="n">
        <f aca="false">INDEX($AI$580:$AI$707,$B635+(const_one-$G635)*16+const_one)</f>
        <v>837149135.680699</v>
      </c>
      <c r="AX635" s="5" t="n">
        <f aca="false">INDEX($AJ$580:$AJ$707,$B635+(const_one-$H635)*32+const_one)</f>
        <v>1395248559.46783</v>
      </c>
      <c r="AY635" s="5" t="n">
        <f aca="false">INDEX($AK$580:$AK$707,$B635+(const_one-$I635)*64+const_one)</f>
        <v>1187406005.09708</v>
      </c>
      <c r="AZ635" s="5" t="n">
        <f aca="false">--($C635=--(AS635&gt;AL635))</f>
        <v>1</v>
      </c>
      <c r="BA635" s="5" t="n">
        <f aca="false">--($D635=--(AT635&gt;AM635))</f>
        <v>1</v>
      </c>
      <c r="BB635" s="5" t="n">
        <f aca="false">--($E635=--(AU635&gt;AN635))</f>
        <v>1</v>
      </c>
      <c r="BC635" s="5" t="n">
        <f aca="false">--($F635=--(AV635&gt;AO635))</f>
        <v>0</v>
      </c>
      <c r="BD635" s="5" t="n">
        <f aca="false">--($G635=--(AW635&gt;AP635))</f>
        <v>1</v>
      </c>
      <c r="BE635" s="5" t="n">
        <f aca="false">--($H635=--(AX635&gt;AQ635))</f>
        <v>1</v>
      </c>
      <c r="BF635" s="5" t="n">
        <f aca="false">--($I635=--(AY635&gt;AR635))</f>
        <v>0</v>
      </c>
      <c r="BG635" s="5" t="n">
        <f aca="false">SUM(AZ635:BF635)</f>
        <v>5</v>
      </c>
      <c r="BH635" s="5" t="n">
        <f aca="false">SUM(AE635:AK635)+AB635+AC635+AD635</f>
        <v>8000000000</v>
      </c>
    </row>
    <row r="636" customFormat="false" ht="15" hidden="true" customHeight="false" outlineLevel="0" collapsed="false">
      <c r="A636" s="5" t="n">
        <f aca="false">exit_value_5_usd</f>
        <v>8000000000</v>
      </c>
      <c r="B636" s="2" t="n">
        <f aca="false">ROW()-ROW($B$580)</f>
        <v>56</v>
      </c>
      <c r="C636" s="2" t="n">
        <f aca="false">MOD(QUOTIENT($B636,1),2)</f>
        <v>0</v>
      </c>
      <c r="D636" s="2" t="n">
        <f aca="false">MOD(QUOTIENT($B636,2),2)</f>
        <v>0</v>
      </c>
      <c r="E636" s="2" t="n">
        <f aca="false">MOD(QUOTIENT($B636,4),2)</f>
        <v>0</v>
      </c>
      <c r="F636" s="2" t="n">
        <f aca="false">MOD(QUOTIENT($B636,8),2)</f>
        <v>1</v>
      </c>
      <c r="G636" s="2" t="n">
        <f aca="false">MOD(QUOTIENT($B636,16),2)</f>
        <v>1</v>
      </c>
      <c r="H636" s="2" t="n">
        <f aca="false">MOD(QUOTIENT($B636,32),2)</f>
        <v>1</v>
      </c>
      <c r="I636" s="2" t="n">
        <f aca="false">MOD(QUOTIENT($B636,64),2)</f>
        <v>0</v>
      </c>
      <c r="J636" s="5" t="n">
        <f aca="false">IF($C636=const_zero,MIN(class_series_f_invested_usd,MAX(const_zero,$A636)),const_zero)</f>
        <v>30000000</v>
      </c>
      <c r="K636" s="5" t="n">
        <f aca="false">IF($D636=const_zero,MIN(class_series_e_invested_usd,MAX(const_zero,$A636-SUM($J636:$J636))),const_zero)</f>
        <v>300000000</v>
      </c>
      <c r="L636" s="5" t="n">
        <f aca="false">IF($E636=const_zero,MIN(class_series_d_invested_usd,MAX(const_zero,$A636-SUM($J636:$K636))),const_zero)</f>
        <v>100000000</v>
      </c>
      <c r="M636" s="5" t="n">
        <f aca="false">IF($F636=const_zero,MIN(class_series_c_invested_usd,MAX(const_zero,$A636-SUM($J636:$L636))),const_zero)</f>
        <v>0</v>
      </c>
      <c r="N636" s="5" t="n">
        <f aca="false">IF($G636=const_zero,MIN(class_series_b_invested_usd,MAX(const_zero,$A636-SUM($J636:$M636))),const_zero)</f>
        <v>0</v>
      </c>
      <c r="O636" s="5" t="n">
        <f aca="false">IF($H636=const_zero,MIN(class_series_a_invested_usd,MAX(const_zero,$A636-SUM($J636:$N636))),const_zero)</f>
        <v>0</v>
      </c>
      <c r="P636" s="5" t="n">
        <f aca="false">IF($I636=const_zero,MIN(class_seed_invested_usd,MAX(const_zero,$A636-SUM($J636:$O636))),const_zero)</f>
        <v>5000000</v>
      </c>
      <c r="Q636" s="5" t="n">
        <f aca="false">MAX(const_zero,$A636-SUM($J636:$P636))</f>
        <v>7565000000</v>
      </c>
      <c r="R636" s="9" t="n">
        <f aca="false">common_rsa_total+'Pro-Forma'!$B$10+'Pro-Forma'!$B$11+IF($C636=const_one,'Pro-Forma'!$B$5,const_zero)+IF($D636=const_one,'Pro-Forma'!$F$27,const_zero)+IF($E636=const_one,'Pro-Forma'!$F$26,const_zero)+IF($F636=const_one,'Pro-Forma'!$F$25,const_zero)+IF($G636=const_one,'Pro-Forma'!$F$24,const_zero)+IF($H636=const_one,'Pro-Forma'!$F$23,const_zero)+IF($I636=const_one,'Pro-Forma'!$F$22,const_zero)</f>
        <v>19680512.8289884</v>
      </c>
      <c r="S636" s="23" t="b">
        <f aca="false">IF($R636&gt;const_zero,--($Q636&gt;option_strike_usd*$R636),const_zero)</f>
        <v>1</v>
      </c>
      <c r="T636" s="7" t="n">
        <f aca="false">IF($R636&gt;const_zero,IF($S636=const_one,($Q636+option_strike_usd*pre_f_options_issued)/($R636+pre_f_options_issued),$Q636/$R636),const_zero)</f>
        <v>341.177864477047</v>
      </c>
      <c r="U636" s="5" t="n">
        <f aca="false">IF($C636=const_one,'Pro-Forma'!$B$5*$T636,const_zero)</f>
        <v>0</v>
      </c>
      <c r="V636" s="5" t="n">
        <f aca="false">IF($D636=const_one,'Pro-Forma'!$F$27*$T636,const_zero)</f>
        <v>0</v>
      </c>
      <c r="W636" s="5" t="n">
        <f aca="false">IF($E636=const_one,'Pro-Forma'!$F$26*$T636,const_zero)</f>
        <v>0</v>
      </c>
      <c r="X636" s="5" t="n">
        <f aca="false">IF($F636=const_one,'Pro-Forma'!$F$25*$T636,const_zero)</f>
        <v>818826874.744914</v>
      </c>
      <c r="Y636" s="5" t="n">
        <f aca="false">IF($G636=const_one,'Pro-Forma'!$F$24*$T636,const_zero)</f>
        <v>1023533593.43114</v>
      </c>
      <c r="Z636" s="5" t="n">
        <f aca="false">IF($H636=const_one,'Pro-Forma'!$F$23*$T636,const_zero)</f>
        <v>1705889322.38524</v>
      </c>
      <c r="AA636" s="5" t="n">
        <f aca="false">IF($I636=const_one,'Pro-Forma'!$F$22*$T636,const_zero)</f>
        <v>0</v>
      </c>
      <c r="AB636" s="5" t="n">
        <f aca="false">('Pro-Forma'!$B$10+'Pro-Forma'!$B$11)*$T636</f>
        <v>95704767.9526659</v>
      </c>
      <c r="AC636" s="5" t="n">
        <f aca="false">common_rsa_total*$T636</f>
        <v>3070600780.29343</v>
      </c>
      <c r="AD636" s="5" t="n">
        <f aca="false">IF($S636=const_one,pre_f_options_issued*($T636-option_strike_usd),const_zero)</f>
        <v>850444661.192618</v>
      </c>
      <c r="AE636" s="5" t="n">
        <f aca="false">J636+U636</f>
        <v>30000000</v>
      </c>
      <c r="AF636" s="5" t="n">
        <f aca="false">K636+V636</f>
        <v>300000000</v>
      </c>
      <c r="AG636" s="5" t="n">
        <f aca="false">L636+W636</f>
        <v>100000000</v>
      </c>
      <c r="AH636" s="5" t="n">
        <f aca="false">M636+X636</f>
        <v>818826874.744914</v>
      </c>
      <c r="AI636" s="5" t="n">
        <f aca="false">N636+Y636</f>
        <v>1023533593.43114</v>
      </c>
      <c r="AJ636" s="5" t="n">
        <f aca="false">O636+Z636</f>
        <v>1705889322.38524</v>
      </c>
      <c r="AK636" s="5" t="n">
        <f aca="false">P636+AA636</f>
        <v>5000000</v>
      </c>
      <c r="AL636" s="5" t="n">
        <f aca="false">INDEX($AE$580:$AE$707,$B636-$C636*1+const_one)</f>
        <v>30000000</v>
      </c>
      <c r="AM636" s="5" t="n">
        <f aca="false">INDEX($AF$580:$AF$707,$B636-$D636*2+const_one)</f>
        <v>300000000</v>
      </c>
      <c r="AN636" s="5" t="n">
        <f aca="false">INDEX($AG$580:$AG$707,$B636-$E636*4+const_one)</f>
        <v>100000000</v>
      </c>
      <c r="AO636" s="5" t="n">
        <f aca="false">INDEX($AH$580:$AH$707,$B636-$F636*8+const_one)</f>
        <v>60000000</v>
      </c>
      <c r="AP636" s="5" t="n">
        <f aca="false">INDEX($AI$580:$AI$707,$B636-$G636*16+const_one)</f>
        <v>30000000</v>
      </c>
      <c r="AQ636" s="5" t="n">
        <f aca="false">INDEX($AJ$580:$AJ$707,$B636-$H636*32+const_one)</f>
        <v>15000000</v>
      </c>
      <c r="AR636" s="5" t="n">
        <f aca="false">INDEX($AK$580:$AK$707,$B636-$I636*64+const_one)</f>
        <v>5000000</v>
      </c>
      <c r="AS636" s="5" t="n">
        <f aca="false">INDEX($AE$580:$AE$707,$B636+(const_one-$C636)*1+const_one)</f>
        <v>263613104.442513</v>
      </c>
      <c r="AT636" s="5" t="n">
        <f aca="false">INDEX($AF$580:$AF$707,$B636+(const_one-$D636)*2+const_one)</f>
        <v>1704251667.39962</v>
      </c>
      <c r="AU636" s="5" t="n">
        <f aca="false">INDEX($AG$580:$AG$707,$B636+(const_one-$E636)*4+const_one)</f>
        <v>555853497.522764</v>
      </c>
      <c r="AV636" s="5" t="n">
        <f aca="false">INDEX($AH$580:$AH$707,$B636+(const_one-$F636)*8+const_one)</f>
        <v>818826874.744914</v>
      </c>
      <c r="AW636" s="5" t="n">
        <f aca="false">INDEX($AI$580:$AI$707,$B636+(const_one-$G636)*16+const_one)</f>
        <v>1023533593.43114</v>
      </c>
      <c r="AX636" s="5" t="n">
        <f aca="false">INDEX($AJ$580:$AJ$707,$B636+(const_one-$H636)*32+const_one)</f>
        <v>1705889322.38524</v>
      </c>
      <c r="AY636" s="5" t="n">
        <f aca="false">INDEX($AK$580:$AK$707,$B636+(const_one-$I636)*64+const_one)</f>
        <v>1393001678.74755</v>
      </c>
      <c r="AZ636" s="5" t="n">
        <f aca="false">--($C636=--(AS636&gt;AL636))</f>
        <v>0</v>
      </c>
      <c r="BA636" s="5" t="n">
        <f aca="false">--($D636=--(AT636&gt;AM636))</f>
        <v>0</v>
      </c>
      <c r="BB636" s="5" t="n">
        <f aca="false">--($E636=--(AU636&gt;AN636))</f>
        <v>0</v>
      </c>
      <c r="BC636" s="5" t="n">
        <f aca="false">--($F636=--(AV636&gt;AO636))</f>
        <v>1</v>
      </c>
      <c r="BD636" s="5" t="n">
        <f aca="false">--($G636=--(AW636&gt;AP636))</f>
        <v>1</v>
      </c>
      <c r="BE636" s="5" t="n">
        <f aca="false">--($H636=--(AX636&gt;AQ636))</f>
        <v>1</v>
      </c>
      <c r="BF636" s="5" t="n">
        <f aca="false">--($I636=--(AY636&gt;AR636))</f>
        <v>0</v>
      </c>
      <c r="BG636" s="5" t="n">
        <f aca="false">SUM(AZ636:BF636)</f>
        <v>3</v>
      </c>
      <c r="BH636" s="5" t="n">
        <f aca="false">SUM(AE636:AK636)+AB636+AC636+AD636</f>
        <v>8000000000</v>
      </c>
    </row>
    <row r="637" customFormat="false" ht="15" hidden="true" customHeight="false" outlineLevel="0" collapsed="false">
      <c r="A637" s="5" t="n">
        <f aca="false">exit_value_5_usd</f>
        <v>8000000000</v>
      </c>
      <c r="B637" s="2" t="n">
        <f aca="false">ROW()-ROW($B$580)</f>
        <v>57</v>
      </c>
      <c r="C637" s="2" t="n">
        <f aca="false">MOD(QUOTIENT($B637,1),2)</f>
        <v>1</v>
      </c>
      <c r="D637" s="2" t="n">
        <f aca="false">MOD(QUOTIENT($B637,2),2)</f>
        <v>0</v>
      </c>
      <c r="E637" s="2" t="n">
        <f aca="false">MOD(QUOTIENT($B637,4),2)</f>
        <v>0</v>
      </c>
      <c r="F637" s="2" t="n">
        <f aca="false">MOD(QUOTIENT($B637,8),2)</f>
        <v>1</v>
      </c>
      <c r="G637" s="2" t="n">
        <f aca="false">MOD(QUOTIENT($B637,16),2)</f>
        <v>1</v>
      </c>
      <c r="H637" s="2" t="n">
        <f aca="false">MOD(QUOTIENT($B637,32),2)</f>
        <v>1</v>
      </c>
      <c r="I637" s="2" t="n">
        <f aca="false">MOD(QUOTIENT($B637,64),2)</f>
        <v>0</v>
      </c>
      <c r="J637" s="5" t="n">
        <f aca="false">IF($C637=const_zero,MIN(class_series_f_invested_usd,MAX(const_zero,$A637)),const_zero)</f>
        <v>0</v>
      </c>
      <c r="K637" s="5" t="n">
        <f aca="false">IF($D637=const_zero,MIN(class_series_e_invested_usd,MAX(const_zero,$A637-SUM($J637:$J637))),const_zero)</f>
        <v>300000000</v>
      </c>
      <c r="L637" s="5" t="n">
        <f aca="false">IF($E637=const_zero,MIN(class_series_d_invested_usd,MAX(const_zero,$A637-SUM($J637:$K637))),const_zero)</f>
        <v>100000000</v>
      </c>
      <c r="M637" s="5" t="n">
        <f aca="false">IF($F637=const_zero,MIN(class_series_c_invested_usd,MAX(const_zero,$A637-SUM($J637:$L637))),const_zero)</f>
        <v>0</v>
      </c>
      <c r="N637" s="5" t="n">
        <f aca="false">IF($G637=const_zero,MIN(class_series_b_invested_usd,MAX(const_zero,$A637-SUM($J637:$M637))),const_zero)</f>
        <v>0</v>
      </c>
      <c r="O637" s="5" t="n">
        <f aca="false">IF($H637=const_zero,MIN(class_series_a_invested_usd,MAX(const_zero,$A637-SUM($J637:$N637))),const_zero)</f>
        <v>0</v>
      </c>
      <c r="P637" s="5" t="n">
        <f aca="false">IF($I637=const_zero,MIN(class_seed_invested_usd,MAX(const_zero,$A637-SUM($J637:$O637))),const_zero)</f>
        <v>5000000</v>
      </c>
      <c r="Q637" s="5" t="n">
        <f aca="false">MAX(const_zero,$A637-SUM($J637:$P637))</f>
        <v>7595000000</v>
      </c>
      <c r="R637" s="9" t="n">
        <f aca="false">common_rsa_total+'Pro-Forma'!$B$10+'Pro-Forma'!$B$11+IF($C637=const_one,'Pro-Forma'!$B$5,const_zero)+IF($D637=const_one,'Pro-Forma'!$F$27,const_zero)+IF($E637=const_one,'Pro-Forma'!$F$26,const_zero)+IF($F637=const_one,'Pro-Forma'!$F$25,const_zero)+IF($G637=const_one,'Pro-Forma'!$F$24,const_zero)+IF($H637=const_one,'Pro-Forma'!$F$23,const_zero)+IF($I637=const_one,'Pro-Forma'!$F$22,const_zero)</f>
        <v>20477780.8981917</v>
      </c>
      <c r="S637" s="23" t="b">
        <f aca="false">IF($R637&gt;const_zero,--($Q637&gt;option_strike_usd*$R637),const_zero)</f>
        <v>1</v>
      </c>
      <c r="T637" s="7" t="n">
        <f aca="false">IF($R637&gt;const_zero,IF($S637=const_one,($Q637+option_strike_usd*pre_f_options_issued)/($R637+pre_f_options_issued),$Q637/$R637),const_zero)</f>
        <v>330.645506355138</v>
      </c>
      <c r="U637" s="5" t="n">
        <f aca="false">IF($C637=const_one,'Pro-Forma'!$B$5*$T637,const_zero)</f>
        <v>263613104.442513</v>
      </c>
      <c r="V637" s="5" t="n">
        <f aca="false">IF($D637=const_one,'Pro-Forma'!$F$27*$T637,const_zero)</f>
        <v>0</v>
      </c>
      <c r="W637" s="5" t="n">
        <f aca="false">IF($E637=const_one,'Pro-Forma'!$F$26*$T637,const_zero)</f>
        <v>0</v>
      </c>
      <c r="X637" s="5" t="n">
        <f aca="false">IF($F637=const_one,'Pro-Forma'!$F$25*$T637,const_zero)</f>
        <v>793549215.25233</v>
      </c>
      <c r="Y637" s="5" t="n">
        <f aca="false">IF($G637=const_one,'Pro-Forma'!$F$24*$T637,const_zero)</f>
        <v>991936519.065413</v>
      </c>
      <c r="Z637" s="5" t="n">
        <f aca="false">IF($H637=const_one,'Pro-Forma'!$F$23*$T637,const_zero)</f>
        <v>1653227531.77569</v>
      </c>
      <c r="AA637" s="5" t="n">
        <f aca="false">IF($I637=const_one,'Pro-Forma'!$F$22*$T637,const_zero)</f>
        <v>0</v>
      </c>
      <c r="AB637" s="5" t="n">
        <f aca="false">('Pro-Forma'!$B$10+'Pro-Forma'!$B$11)*$T637</f>
        <v>92750306.3799704</v>
      </c>
      <c r="AC637" s="5" t="n">
        <f aca="false">common_rsa_total*$T637</f>
        <v>2975809557.19624</v>
      </c>
      <c r="AD637" s="5" t="n">
        <f aca="false">IF($S637=const_one,pre_f_options_issued*($T637-option_strike_usd),const_zero)</f>
        <v>824113765.887844</v>
      </c>
      <c r="AE637" s="5" t="n">
        <f aca="false">J637+U637</f>
        <v>263613104.442513</v>
      </c>
      <c r="AF637" s="5" t="n">
        <f aca="false">K637+V637</f>
        <v>300000000</v>
      </c>
      <c r="AG637" s="5" t="n">
        <f aca="false">L637+W637</f>
        <v>100000000</v>
      </c>
      <c r="AH637" s="5" t="n">
        <f aca="false">M637+X637</f>
        <v>793549215.25233</v>
      </c>
      <c r="AI637" s="5" t="n">
        <f aca="false">N637+Y637</f>
        <v>991936519.065413</v>
      </c>
      <c r="AJ637" s="5" t="n">
        <f aca="false">O637+Z637</f>
        <v>1653227531.77569</v>
      </c>
      <c r="AK637" s="5" t="n">
        <f aca="false">P637+AA637</f>
        <v>5000000</v>
      </c>
      <c r="AL637" s="5" t="n">
        <f aca="false">INDEX($AE$580:$AE$707,$B637-$C637*1+const_one)</f>
        <v>30000000</v>
      </c>
      <c r="AM637" s="5" t="n">
        <f aca="false">INDEX($AF$580:$AF$707,$B637-$D637*2+const_one)</f>
        <v>300000000</v>
      </c>
      <c r="AN637" s="5" t="n">
        <f aca="false">INDEX($AG$580:$AG$707,$B637-$E637*4+const_one)</f>
        <v>100000000</v>
      </c>
      <c r="AO637" s="5" t="n">
        <f aca="false">INDEX($AH$580:$AH$707,$B637-$F637*8+const_one)</f>
        <v>60000000</v>
      </c>
      <c r="AP637" s="5" t="n">
        <f aca="false">INDEX($AI$580:$AI$707,$B637-$G637*16+const_one)</f>
        <v>30000000</v>
      </c>
      <c r="AQ637" s="5" t="n">
        <f aca="false">INDEX($AJ$580:$AJ$707,$B637-$H637*32+const_one)</f>
        <v>15000000</v>
      </c>
      <c r="AR637" s="5" t="n">
        <f aca="false">INDEX($AK$580:$AK$707,$B637-$I637*64+const_one)</f>
        <v>5000000</v>
      </c>
      <c r="AS637" s="5" t="n">
        <f aca="false">INDEX($AE$580:$AE$707,$B637+(const_one-$C637)*1+const_one)</f>
        <v>263613104.442513</v>
      </c>
      <c r="AT637" s="5" t="n">
        <f aca="false">INDEX($AF$580:$AF$707,$B637+(const_one-$D637)*2+const_one)</f>
        <v>1663897789.30682</v>
      </c>
      <c r="AU637" s="5" t="n">
        <f aca="false">INDEX($AG$580:$AG$707,$B637+(const_one-$E637)*4+const_one)</f>
        <v>540024601.009191</v>
      </c>
      <c r="AV637" s="5" t="n">
        <f aca="false">INDEX($AH$580:$AH$707,$B637+(const_one-$F637)*8+const_one)</f>
        <v>793549215.25233</v>
      </c>
      <c r="AW637" s="5" t="n">
        <f aca="false">INDEX($AI$580:$AI$707,$B637+(const_one-$G637)*16+const_one)</f>
        <v>991936519.065413</v>
      </c>
      <c r="AX637" s="5" t="n">
        <f aca="false">INDEX($AJ$580:$AJ$707,$B637+(const_one-$H637)*32+const_one)</f>
        <v>1653227531.77569</v>
      </c>
      <c r="AY637" s="5" t="n">
        <f aca="false">INDEX($AK$580:$AK$707,$B637+(const_one-$I637)*64+const_one)</f>
        <v>1358667441.79332</v>
      </c>
      <c r="AZ637" s="5" t="n">
        <f aca="false">--($C637=--(AS637&gt;AL637))</f>
        <v>1</v>
      </c>
      <c r="BA637" s="5" t="n">
        <f aca="false">--($D637=--(AT637&gt;AM637))</f>
        <v>0</v>
      </c>
      <c r="BB637" s="5" t="n">
        <f aca="false">--($E637=--(AU637&gt;AN637))</f>
        <v>0</v>
      </c>
      <c r="BC637" s="5" t="n">
        <f aca="false">--($F637=--(AV637&gt;AO637))</f>
        <v>1</v>
      </c>
      <c r="BD637" s="5" t="n">
        <f aca="false">--($G637=--(AW637&gt;AP637))</f>
        <v>1</v>
      </c>
      <c r="BE637" s="5" t="n">
        <f aca="false">--($H637=--(AX637&gt;AQ637))</f>
        <v>1</v>
      </c>
      <c r="BF637" s="5" t="n">
        <f aca="false">--($I637=--(AY637&gt;AR637))</f>
        <v>0</v>
      </c>
      <c r="BG637" s="5" t="n">
        <f aca="false">SUM(AZ637:BF637)</f>
        <v>4</v>
      </c>
      <c r="BH637" s="5" t="n">
        <f aca="false">SUM(AE637:AK637)+AB637+AC637+AD637</f>
        <v>8000000000</v>
      </c>
    </row>
    <row r="638" customFormat="false" ht="15" hidden="true" customHeight="false" outlineLevel="0" collapsed="false">
      <c r="A638" s="5" t="n">
        <f aca="false">exit_value_5_usd</f>
        <v>8000000000</v>
      </c>
      <c r="B638" s="2" t="n">
        <f aca="false">ROW()-ROW($B$580)</f>
        <v>58</v>
      </c>
      <c r="C638" s="2" t="n">
        <f aca="false">MOD(QUOTIENT($B638,1),2)</f>
        <v>0</v>
      </c>
      <c r="D638" s="2" t="n">
        <f aca="false">MOD(QUOTIENT($B638,2),2)</f>
        <v>1</v>
      </c>
      <c r="E638" s="2" t="n">
        <f aca="false">MOD(QUOTIENT($B638,4),2)</f>
        <v>0</v>
      </c>
      <c r="F638" s="2" t="n">
        <f aca="false">MOD(QUOTIENT($B638,8),2)</f>
        <v>1</v>
      </c>
      <c r="G638" s="2" t="n">
        <f aca="false">MOD(QUOTIENT($B638,16),2)</f>
        <v>1</v>
      </c>
      <c r="H638" s="2" t="n">
        <f aca="false">MOD(QUOTIENT($B638,32),2)</f>
        <v>1</v>
      </c>
      <c r="I638" s="2" t="n">
        <f aca="false">MOD(QUOTIENT($B638,64),2)</f>
        <v>0</v>
      </c>
      <c r="J638" s="5" t="n">
        <f aca="false">IF($C638=const_zero,MIN(class_series_f_invested_usd,MAX(const_zero,$A638)),const_zero)</f>
        <v>30000000</v>
      </c>
      <c r="K638" s="5" t="n">
        <f aca="false">IF($D638=const_zero,MIN(class_series_e_invested_usd,MAX(const_zero,$A638-SUM($J638:$J638))),const_zero)</f>
        <v>0</v>
      </c>
      <c r="L638" s="5" t="n">
        <f aca="false">IF($E638=const_zero,MIN(class_series_d_invested_usd,MAX(const_zero,$A638-SUM($J638:$K638))),const_zero)</f>
        <v>100000000</v>
      </c>
      <c r="M638" s="5" t="n">
        <f aca="false">IF($F638=const_zero,MIN(class_series_c_invested_usd,MAX(const_zero,$A638-SUM($J638:$L638))),const_zero)</f>
        <v>0</v>
      </c>
      <c r="N638" s="5" t="n">
        <f aca="false">IF($G638=const_zero,MIN(class_series_b_invested_usd,MAX(const_zero,$A638-SUM($J638:$M638))),const_zero)</f>
        <v>0</v>
      </c>
      <c r="O638" s="5" t="n">
        <f aca="false">IF($H638=const_zero,MIN(class_series_a_invested_usd,MAX(const_zero,$A638-SUM($J638:$N638))),const_zero)</f>
        <v>0</v>
      </c>
      <c r="P638" s="5" t="n">
        <f aca="false">IF($I638=const_zero,MIN(class_seed_invested_usd,MAX(const_zero,$A638-SUM($J638:$O638))),const_zero)</f>
        <v>5000000</v>
      </c>
      <c r="Q638" s="5" t="n">
        <f aca="false">MAX(const_zero,$A638-SUM($J638:$P638))</f>
        <v>7865000000</v>
      </c>
      <c r="R638" s="9" t="n">
        <f aca="false">common_rsa_total+'Pro-Forma'!$B$10+'Pro-Forma'!$B$11+IF($C638=const_one,'Pro-Forma'!$B$5,const_zero)+IF($D638=const_one,'Pro-Forma'!$F$27,const_zero)+IF($E638=const_one,'Pro-Forma'!$F$26,const_zero)+IF($F638=const_one,'Pro-Forma'!$F$25,const_zero)+IF($G638=const_one,'Pro-Forma'!$F$24,const_zero)+IF($H638=const_one,'Pro-Forma'!$F$23,const_zero)+IF($I638=const_one,'Pro-Forma'!$F$22,const_zero)</f>
        <v>25813833.1063222</v>
      </c>
      <c r="S638" s="23" t="b">
        <f aca="false">IF($R638&gt;const_zero,--($Q638&gt;option_strike_usd*$R638),const_zero)</f>
        <v>1</v>
      </c>
      <c r="T638" s="7" t="n">
        <f aca="false">IF($R638&gt;const_zero,IF($S638=const_one,($Q638+option_strike_usd*pre_f_options_issued)/($R638+pre_f_options_issued),$Q638/$R638),const_zero)</f>
        <v>277.867711180485</v>
      </c>
      <c r="U638" s="5" t="n">
        <f aca="false">IF($C638=const_one,'Pro-Forma'!$B$5*$T638,const_zero)</f>
        <v>0</v>
      </c>
      <c r="V638" s="5" t="n">
        <f aca="false">IF($D638=const_one,'Pro-Forma'!$F$27*$T638,const_zero)</f>
        <v>1704251667.39962</v>
      </c>
      <c r="W638" s="5" t="n">
        <f aca="false">IF($E638=const_one,'Pro-Forma'!$F$26*$T638,const_zero)</f>
        <v>0</v>
      </c>
      <c r="X638" s="5" t="n">
        <f aca="false">IF($F638=const_one,'Pro-Forma'!$F$25*$T638,const_zero)</f>
        <v>666882506.833164</v>
      </c>
      <c r="Y638" s="5" t="n">
        <f aca="false">IF($G638=const_one,'Pro-Forma'!$F$24*$T638,const_zero)</f>
        <v>833603133.541455</v>
      </c>
      <c r="Z638" s="5" t="n">
        <f aca="false">IF($H638=const_one,'Pro-Forma'!$F$23*$T638,const_zero)</f>
        <v>1389338555.90242</v>
      </c>
      <c r="AA638" s="5" t="n">
        <f aca="false">IF($I638=const_one,'Pro-Forma'!$F$22*$T638,const_zero)</f>
        <v>0</v>
      </c>
      <c r="AB638" s="5" t="n">
        <f aca="false">('Pro-Forma'!$B$10+'Pro-Forma'!$B$11)*$T638</f>
        <v>77945457.74776</v>
      </c>
      <c r="AC638" s="5" t="n">
        <f aca="false">common_rsa_total*$T638</f>
        <v>2500809400.62436</v>
      </c>
      <c r="AD638" s="5" t="n">
        <f aca="false">IF($S638=const_one,pre_f_options_issued*($T638-option_strike_usd),const_zero)</f>
        <v>692169277.951212</v>
      </c>
      <c r="AE638" s="5" t="n">
        <f aca="false">J638+U638</f>
        <v>30000000</v>
      </c>
      <c r="AF638" s="5" t="n">
        <f aca="false">K638+V638</f>
        <v>1704251667.39962</v>
      </c>
      <c r="AG638" s="5" t="n">
        <f aca="false">L638+W638</f>
        <v>100000000</v>
      </c>
      <c r="AH638" s="5" t="n">
        <f aca="false">M638+X638</f>
        <v>666882506.833164</v>
      </c>
      <c r="AI638" s="5" t="n">
        <f aca="false">N638+Y638</f>
        <v>833603133.541455</v>
      </c>
      <c r="AJ638" s="5" t="n">
        <f aca="false">O638+Z638</f>
        <v>1389338555.90242</v>
      </c>
      <c r="AK638" s="5" t="n">
        <f aca="false">P638+AA638</f>
        <v>5000000</v>
      </c>
      <c r="AL638" s="5" t="n">
        <f aca="false">INDEX($AE$580:$AE$707,$B638-$C638*1+const_one)</f>
        <v>30000000</v>
      </c>
      <c r="AM638" s="5" t="n">
        <f aca="false">INDEX($AF$580:$AF$707,$B638-$D638*2+const_one)</f>
        <v>300000000</v>
      </c>
      <c r="AN638" s="5" t="n">
        <f aca="false">INDEX($AG$580:$AG$707,$B638-$E638*4+const_one)</f>
        <v>100000000</v>
      </c>
      <c r="AO638" s="5" t="n">
        <f aca="false">INDEX($AH$580:$AH$707,$B638-$F638*8+const_one)</f>
        <v>60000000</v>
      </c>
      <c r="AP638" s="5" t="n">
        <f aca="false">INDEX($AI$580:$AI$707,$B638-$G638*16+const_one)</f>
        <v>30000000</v>
      </c>
      <c r="AQ638" s="5" t="n">
        <f aca="false">INDEX($AJ$580:$AJ$707,$B638-$H638*32+const_one)</f>
        <v>15000000</v>
      </c>
      <c r="AR638" s="5" t="n">
        <f aca="false">INDEX($AK$580:$AK$707,$B638-$I638*64+const_one)</f>
        <v>5000000</v>
      </c>
      <c r="AS638" s="5" t="n">
        <f aca="false">INDEX($AE$580:$AE$707,$B638+(const_one-$C638)*1+const_one)</f>
        <v>216289467.669699</v>
      </c>
      <c r="AT638" s="5" t="n">
        <f aca="false">INDEX($AF$580:$AF$707,$B638+(const_one-$D638)*2+const_one)</f>
        <v>1704251667.39962</v>
      </c>
      <c r="AU638" s="5" t="n">
        <f aca="false">INDEX($AG$580:$AG$707,$B638+(const_one-$E638)*4+const_one)</f>
        <v>459701284.757298</v>
      </c>
      <c r="AV638" s="5" t="n">
        <f aca="false">INDEX($AH$580:$AH$707,$B638+(const_one-$F638)*8+const_one)</f>
        <v>666882506.833164</v>
      </c>
      <c r="AW638" s="5" t="n">
        <f aca="false">INDEX($AI$580:$AI$707,$B638+(const_one-$G638)*16+const_one)</f>
        <v>833603133.541455</v>
      </c>
      <c r="AX638" s="5" t="n">
        <f aca="false">INDEX($AJ$580:$AJ$707,$B638+(const_one-$H638)*32+const_one)</f>
        <v>1389338555.90242</v>
      </c>
      <c r="AY638" s="5" t="n">
        <f aca="false">INDEX($AK$580:$AK$707,$B638+(const_one-$I638)*64+const_one)</f>
        <v>1181566224.28807</v>
      </c>
      <c r="AZ638" s="5" t="n">
        <f aca="false">--($C638=--(AS638&gt;AL638))</f>
        <v>0</v>
      </c>
      <c r="BA638" s="5" t="n">
        <f aca="false">--($D638=--(AT638&gt;AM638))</f>
        <v>1</v>
      </c>
      <c r="BB638" s="5" t="n">
        <f aca="false">--($E638=--(AU638&gt;AN638))</f>
        <v>0</v>
      </c>
      <c r="BC638" s="5" t="n">
        <f aca="false">--($F638=--(AV638&gt;AO638))</f>
        <v>1</v>
      </c>
      <c r="BD638" s="5" t="n">
        <f aca="false">--($G638=--(AW638&gt;AP638))</f>
        <v>1</v>
      </c>
      <c r="BE638" s="5" t="n">
        <f aca="false">--($H638=--(AX638&gt;AQ638))</f>
        <v>1</v>
      </c>
      <c r="BF638" s="5" t="n">
        <f aca="false">--($I638=--(AY638&gt;AR638))</f>
        <v>0</v>
      </c>
      <c r="BG638" s="5" t="n">
        <f aca="false">SUM(AZ638:BF638)</f>
        <v>4</v>
      </c>
      <c r="BH638" s="5" t="n">
        <f aca="false">SUM(AE638:AK638)+AB638+AC638+AD638</f>
        <v>8000000000</v>
      </c>
    </row>
    <row r="639" customFormat="false" ht="15" hidden="true" customHeight="false" outlineLevel="0" collapsed="false">
      <c r="A639" s="5" t="n">
        <f aca="false">exit_value_5_usd</f>
        <v>8000000000</v>
      </c>
      <c r="B639" s="2" t="n">
        <f aca="false">ROW()-ROW($B$580)</f>
        <v>59</v>
      </c>
      <c r="C639" s="2" t="n">
        <f aca="false">MOD(QUOTIENT($B639,1),2)</f>
        <v>1</v>
      </c>
      <c r="D639" s="2" t="n">
        <f aca="false">MOD(QUOTIENT($B639,2),2)</f>
        <v>1</v>
      </c>
      <c r="E639" s="2" t="n">
        <f aca="false">MOD(QUOTIENT($B639,4),2)</f>
        <v>0</v>
      </c>
      <c r="F639" s="2" t="n">
        <f aca="false">MOD(QUOTIENT($B639,8),2)</f>
        <v>1</v>
      </c>
      <c r="G639" s="2" t="n">
        <f aca="false">MOD(QUOTIENT($B639,16),2)</f>
        <v>1</v>
      </c>
      <c r="H639" s="2" t="n">
        <f aca="false">MOD(QUOTIENT($B639,32),2)</f>
        <v>1</v>
      </c>
      <c r="I639" s="2" t="n">
        <f aca="false">MOD(QUOTIENT($B639,64),2)</f>
        <v>0</v>
      </c>
      <c r="J639" s="5" t="n">
        <f aca="false">IF($C639=const_zero,MIN(class_series_f_invested_usd,MAX(const_zero,$A639)),const_zero)</f>
        <v>0</v>
      </c>
      <c r="K639" s="5" t="n">
        <f aca="false">IF($D639=const_zero,MIN(class_series_e_invested_usd,MAX(const_zero,$A639-SUM($J639:$J639))),const_zero)</f>
        <v>0</v>
      </c>
      <c r="L639" s="5" t="n">
        <f aca="false">IF($E639=const_zero,MIN(class_series_d_invested_usd,MAX(const_zero,$A639-SUM($J639:$K639))),const_zero)</f>
        <v>100000000</v>
      </c>
      <c r="M639" s="5" t="n">
        <f aca="false">IF($F639=const_zero,MIN(class_series_c_invested_usd,MAX(const_zero,$A639-SUM($J639:$L639))),const_zero)</f>
        <v>0</v>
      </c>
      <c r="N639" s="5" t="n">
        <f aca="false">IF($G639=const_zero,MIN(class_series_b_invested_usd,MAX(const_zero,$A639-SUM($J639:$M639))),const_zero)</f>
        <v>0</v>
      </c>
      <c r="O639" s="5" t="n">
        <f aca="false">IF($H639=const_zero,MIN(class_series_a_invested_usd,MAX(const_zero,$A639-SUM($J639:$N639))),const_zero)</f>
        <v>0</v>
      </c>
      <c r="P639" s="5" t="n">
        <f aca="false">IF($I639=const_zero,MIN(class_seed_invested_usd,MAX(const_zero,$A639-SUM($J639:$O639))),const_zero)</f>
        <v>5000000</v>
      </c>
      <c r="Q639" s="5" t="n">
        <f aca="false">MAX(const_zero,$A639-SUM($J639:$P639))</f>
        <v>7895000000</v>
      </c>
      <c r="R639" s="9" t="n">
        <f aca="false">common_rsa_total+'Pro-Forma'!$B$10+'Pro-Forma'!$B$11+IF($C639=const_one,'Pro-Forma'!$B$5,const_zero)+IF($D639=const_one,'Pro-Forma'!$F$27,const_zero)+IF($E639=const_one,'Pro-Forma'!$F$26,const_zero)+IF($F639=const_one,'Pro-Forma'!$F$25,const_zero)+IF($G639=const_one,'Pro-Forma'!$F$24,const_zero)+IF($H639=const_one,'Pro-Forma'!$F$23,const_zero)+IF($I639=const_one,'Pro-Forma'!$F$22,const_zero)</f>
        <v>26611101.1755256</v>
      </c>
      <c r="S639" s="23" t="b">
        <f aca="false">IF($R639&gt;const_zero,--($Q639&gt;option_strike_usd*$R639),const_zero)</f>
        <v>1</v>
      </c>
      <c r="T639" s="7" t="n">
        <f aca="false">IF($R639&gt;const_zero,IF($S639=const_one,($Q639+option_strike_usd*pre_f_options_issued)/($R639+pre_f_options_issued),$Q639/$R639),const_zero)</f>
        <v>271.288260529273</v>
      </c>
      <c r="U639" s="5" t="n">
        <f aca="false">IF($C639=const_one,'Pro-Forma'!$B$5*$T639,const_zero)</f>
        <v>216289467.669699</v>
      </c>
      <c r="V639" s="5" t="n">
        <f aca="false">IF($D639=const_one,'Pro-Forma'!$F$27*$T639,const_zero)</f>
        <v>1663897789.30682</v>
      </c>
      <c r="W639" s="5" t="n">
        <f aca="false">IF($E639=const_one,'Pro-Forma'!$F$26*$T639,const_zero)</f>
        <v>0</v>
      </c>
      <c r="X639" s="5" t="n">
        <f aca="false">IF($F639=const_one,'Pro-Forma'!$F$25*$T639,const_zero)</f>
        <v>651091825.270255</v>
      </c>
      <c r="Y639" s="5" t="n">
        <f aca="false">IF($G639=const_one,'Pro-Forma'!$F$24*$T639,const_zero)</f>
        <v>813864781.587819</v>
      </c>
      <c r="Z639" s="5" t="n">
        <f aca="false">IF($H639=const_one,'Pro-Forma'!$F$23*$T639,const_zero)</f>
        <v>1356441302.64636</v>
      </c>
      <c r="AA639" s="5" t="n">
        <f aca="false">IF($I639=const_one,'Pro-Forma'!$F$22*$T639,const_zero)</f>
        <v>0</v>
      </c>
      <c r="AB639" s="5" t="n">
        <f aca="false">('Pro-Forma'!$B$10+'Pro-Forma'!$B$11)*$T639</f>
        <v>76099837.4323992</v>
      </c>
      <c r="AC639" s="5" t="n">
        <f aca="false">common_rsa_total*$T639</f>
        <v>2441594344.76346</v>
      </c>
      <c r="AD639" s="5" t="n">
        <f aca="false">IF($S639=const_one,pre_f_options_issued*($T639-option_strike_usd),const_zero)</f>
        <v>675720651.323182</v>
      </c>
      <c r="AE639" s="5" t="n">
        <f aca="false">J639+U639</f>
        <v>216289467.669699</v>
      </c>
      <c r="AF639" s="5" t="n">
        <f aca="false">K639+V639</f>
        <v>1663897789.30682</v>
      </c>
      <c r="AG639" s="5" t="n">
        <f aca="false">L639+W639</f>
        <v>100000000</v>
      </c>
      <c r="AH639" s="5" t="n">
        <f aca="false">M639+X639</f>
        <v>651091825.270255</v>
      </c>
      <c r="AI639" s="5" t="n">
        <f aca="false">N639+Y639</f>
        <v>813864781.587819</v>
      </c>
      <c r="AJ639" s="5" t="n">
        <f aca="false">O639+Z639</f>
        <v>1356441302.64636</v>
      </c>
      <c r="AK639" s="5" t="n">
        <f aca="false">P639+AA639</f>
        <v>5000000</v>
      </c>
      <c r="AL639" s="5" t="n">
        <f aca="false">INDEX($AE$580:$AE$707,$B639-$C639*1+const_one)</f>
        <v>30000000</v>
      </c>
      <c r="AM639" s="5" t="n">
        <f aca="false">INDEX($AF$580:$AF$707,$B639-$D639*2+const_one)</f>
        <v>300000000</v>
      </c>
      <c r="AN639" s="5" t="n">
        <f aca="false">INDEX($AG$580:$AG$707,$B639-$E639*4+const_one)</f>
        <v>100000000</v>
      </c>
      <c r="AO639" s="5" t="n">
        <f aca="false">INDEX($AH$580:$AH$707,$B639-$F639*8+const_one)</f>
        <v>60000000</v>
      </c>
      <c r="AP639" s="5" t="n">
        <f aca="false">INDEX($AI$580:$AI$707,$B639-$G639*16+const_one)</f>
        <v>30000000</v>
      </c>
      <c r="AQ639" s="5" t="n">
        <f aca="false">INDEX($AJ$580:$AJ$707,$B639-$H639*32+const_one)</f>
        <v>15000000</v>
      </c>
      <c r="AR639" s="5" t="n">
        <f aca="false">INDEX($AK$580:$AK$707,$B639-$I639*64+const_one)</f>
        <v>5000000</v>
      </c>
      <c r="AS639" s="5" t="n">
        <f aca="false">INDEX($AE$580:$AE$707,$B639+(const_one-$C639)*1+const_one)</f>
        <v>216289467.669699</v>
      </c>
      <c r="AT639" s="5" t="n">
        <f aca="false">INDEX($AF$580:$AF$707,$B639+(const_one-$D639)*2+const_one)</f>
        <v>1663897789.30682</v>
      </c>
      <c r="AU639" s="5" t="n">
        <f aca="false">INDEX($AG$580:$AG$707,$B639+(const_one-$E639)*4+const_one)</f>
        <v>449505203.121197</v>
      </c>
      <c r="AV639" s="5" t="n">
        <f aca="false">INDEX($AH$580:$AH$707,$B639+(const_one-$F639)*8+const_one)</f>
        <v>651091825.270255</v>
      </c>
      <c r="AW639" s="5" t="n">
        <f aca="false">INDEX($AI$580:$AI$707,$B639+(const_one-$G639)*16+const_one)</f>
        <v>813864781.587819</v>
      </c>
      <c r="AX639" s="5" t="n">
        <f aca="false">INDEX($AJ$580:$AJ$707,$B639+(const_one-$H639)*32+const_one)</f>
        <v>1356441302.64636</v>
      </c>
      <c r="AY639" s="5" t="n">
        <f aca="false">INDEX($AK$580:$AK$707,$B639+(const_one-$I639)*64+const_one)</f>
        <v>1158347242.93069</v>
      </c>
      <c r="AZ639" s="5" t="n">
        <f aca="false">--($C639=--(AS639&gt;AL639))</f>
        <v>1</v>
      </c>
      <c r="BA639" s="5" t="n">
        <f aca="false">--($D639=--(AT639&gt;AM639))</f>
        <v>1</v>
      </c>
      <c r="BB639" s="5" t="n">
        <f aca="false">--($E639=--(AU639&gt;AN639))</f>
        <v>0</v>
      </c>
      <c r="BC639" s="5" t="n">
        <f aca="false">--($F639=--(AV639&gt;AO639))</f>
        <v>1</v>
      </c>
      <c r="BD639" s="5" t="n">
        <f aca="false">--($G639=--(AW639&gt;AP639))</f>
        <v>1</v>
      </c>
      <c r="BE639" s="5" t="n">
        <f aca="false">--($H639=--(AX639&gt;AQ639))</f>
        <v>1</v>
      </c>
      <c r="BF639" s="5" t="n">
        <f aca="false">--($I639=--(AY639&gt;AR639))</f>
        <v>0</v>
      </c>
      <c r="BG639" s="5" t="n">
        <f aca="false">SUM(AZ639:BF639)</f>
        <v>5</v>
      </c>
      <c r="BH639" s="5" t="n">
        <f aca="false">SUM(AE639:AK639)+AB639+AC639+AD639</f>
        <v>8000000000</v>
      </c>
    </row>
    <row r="640" customFormat="false" ht="15" hidden="true" customHeight="false" outlineLevel="0" collapsed="false">
      <c r="A640" s="5" t="n">
        <f aca="false">exit_value_5_usd</f>
        <v>8000000000</v>
      </c>
      <c r="B640" s="2" t="n">
        <f aca="false">ROW()-ROW($B$580)</f>
        <v>60</v>
      </c>
      <c r="C640" s="2" t="n">
        <f aca="false">MOD(QUOTIENT($B640,1),2)</f>
        <v>0</v>
      </c>
      <c r="D640" s="2" t="n">
        <f aca="false">MOD(QUOTIENT($B640,2),2)</f>
        <v>0</v>
      </c>
      <c r="E640" s="2" t="n">
        <f aca="false">MOD(QUOTIENT($B640,4),2)</f>
        <v>1</v>
      </c>
      <c r="F640" s="2" t="n">
        <f aca="false">MOD(QUOTIENT($B640,8),2)</f>
        <v>1</v>
      </c>
      <c r="G640" s="2" t="n">
        <f aca="false">MOD(QUOTIENT($B640,16),2)</f>
        <v>1</v>
      </c>
      <c r="H640" s="2" t="n">
        <f aca="false">MOD(QUOTIENT($B640,32),2)</f>
        <v>1</v>
      </c>
      <c r="I640" s="2" t="n">
        <f aca="false">MOD(QUOTIENT($B640,64),2)</f>
        <v>0</v>
      </c>
      <c r="J640" s="5" t="n">
        <f aca="false">IF($C640=const_zero,MIN(class_series_f_invested_usd,MAX(const_zero,$A640)),const_zero)</f>
        <v>30000000</v>
      </c>
      <c r="K640" s="5" t="n">
        <f aca="false">IF($D640=const_zero,MIN(class_series_e_invested_usd,MAX(const_zero,$A640-SUM($J640:$J640))),const_zero)</f>
        <v>300000000</v>
      </c>
      <c r="L640" s="5" t="n">
        <f aca="false">IF($E640=const_zero,MIN(class_series_d_invested_usd,MAX(const_zero,$A640-SUM($J640:$K640))),const_zero)</f>
        <v>0</v>
      </c>
      <c r="M640" s="5" t="n">
        <f aca="false">IF($F640=const_zero,MIN(class_series_c_invested_usd,MAX(const_zero,$A640-SUM($J640:$L640))),const_zero)</f>
        <v>0</v>
      </c>
      <c r="N640" s="5" t="n">
        <f aca="false">IF($G640=const_zero,MIN(class_series_b_invested_usd,MAX(const_zero,$A640-SUM($J640:$M640))),const_zero)</f>
        <v>0</v>
      </c>
      <c r="O640" s="5" t="n">
        <f aca="false">IF($H640=const_zero,MIN(class_series_a_invested_usd,MAX(const_zero,$A640-SUM($J640:$N640))),const_zero)</f>
        <v>0</v>
      </c>
      <c r="P640" s="5" t="n">
        <f aca="false">IF($I640=const_zero,MIN(class_seed_invested_usd,MAX(const_zero,$A640-SUM($J640:$O640))),const_zero)</f>
        <v>5000000</v>
      </c>
      <c r="Q640" s="5" t="n">
        <f aca="false">MAX(const_zero,$A640-SUM($J640:$P640))</f>
        <v>7665000000</v>
      </c>
      <c r="R640" s="9" t="n">
        <f aca="false">common_rsa_total+'Pro-Forma'!$B$10+'Pro-Forma'!$B$11+IF($C640=const_one,'Pro-Forma'!$B$5,const_zero)+IF($D640=const_one,'Pro-Forma'!$F$27,const_zero)+IF($E640=const_one,'Pro-Forma'!$F$26,const_zero)+IF($F640=const_one,'Pro-Forma'!$F$25,const_zero)+IF($G640=const_one,'Pro-Forma'!$F$24,const_zero)+IF($H640=const_one,'Pro-Forma'!$F$23,const_zero)+IF($I640=const_one,'Pro-Forma'!$F$22,const_zero)</f>
        <v>21414164.1892672</v>
      </c>
      <c r="S640" s="23" t="b">
        <f aca="false">IF($R640&gt;const_zero,--($Q640&gt;option_strike_usd*$R640),const_zero)</f>
        <v>1</v>
      </c>
      <c r="T640" s="7" t="n">
        <f aca="false">IF($R640&gt;const_zero,IF($S640=const_one,($Q640+option_strike_usd*pre_f_options_issued)/($R640+pre_f_options_issued),$Q640/$R640),const_zero)</f>
        <v>320.625882607314</v>
      </c>
      <c r="U640" s="5" t="n">
        <f aca="false">IF($C640=const_one,'Pro-Forma'!$B$5*$T640,const_zero)</f>
        <v>0</v>
      </c>
      <c r="V640" s="5" t="n">
        <f aca="false">IF($D640=const_one,'Pro-Forma'!$F$27*$T640,const_zero)</f>
        <v>0</v>
      </c>
      <c r="W640" s="5" t="n">
        <f aca="false">IF($E640=const_one,'Pro-Forma'!$F$26*$T640,const_zero)</f>
        <v>555853497.522764</v>
      </c>
      <c r="X640" s="5" t="n">
        <f aca="false">IF($F640=const_one,'Pro-Forma'!$F$25*$T640,const_zero)</f>
        <v>769502118.257553</v>
      </c>
      <c r="Y640" s="5" t="n">
        <f aca="false">IF($G640=const_one,'Pro-Forma'!$F$24*$T640,const_zero)</f>
        <v>961877647.821941</v>
      </c>
      <c r="Z640" s="5" t="n">
        <f aca="false">IF($H640=const_one,'Pro-Forma'!$F$23*$T640,const_zero)</f>
        <v>1603129413.03657</v>
      </c>
      <c r="AA640" s="5" t="n">
        <f aca="false">IF($I640=const_one,'Pro-Forma'!$F$22*$T640,const_zero)</f>
        <v>0</v>
      </c>
      <c r="AB640" s="5" t="n">
        <f aca="false">('Pro-Forma'!$B$10+'Pro-Forma'!$B$11)*$T640</f>
        <v>89939673.3770692</v>
      </c>
      <c r="AC640" s="5" t="n">
        <f aca="false">common_rsa_total*$T640</f>
        <v>2885632943.46582</v>
      </c>
      <c r="AD640" s="5" t="n">
        <f aca="false">IF($S640=const_one,pre_f_options_issued*($T640-option_strike_usd),const_zero)</f>
        <v>799064706.518284</v>
      </c>
      <c r="AE640" s="5" t="n">
        <f aca="false">J640+U640</f>
        <v>30000000</v>
      </c>
      <c r="AF640" s="5" t="n">
        <f aca="false">K640+V640</f>
        <v>300000000</v>
      </c>
      <c r="AG640" s="5" t="n">
        <f aca="false">L640+W640</f>
        <v>555853497.522764</v>
      </c>
      <c r="AH640" s="5" t="n">
        <f aca="false">M640+X640</f>
        <v>769502118.257553</v>
      </c>
      <c r="AI640" s="5" t="n">
        <f aca="false">N640+Y640</f>
        <v>961877647.821941</v>
      </c>
      <c r="AJ640" s="5" t="n">
        <f aca="false">O640+Z640</f>
        <v>1603129413.03657</v>
      </c>
      <c r="AK640" s="5" t="n">
        <f aca="false">P640+AA640</f>
        <v>5000000</v>
      </c>
      <c r="AL640" s="5" t="n">
        <f aca="false">INDEX($AE$580:$AE$707,$B640-$C640*1+const_one)</f>
        <v>30000000</v>
      </c>
      <c r="AM640" s="5" t="n">
        <f aca="false">INDEX($AF$580:$AF$707,$B640-$D640*2+const_one)</f>
        <v>300000000</v>
      </c>
      <c r="AN640" s="5" t="n">
        <f aca="false">INDEX($AG$580:$AG$707,$B640-$E640*4+const_one)</f>
        <v>100000000</v>
      </c>
      <c r="AO640" s="5" t="n">
        <f aca="false">INDEX($AH$580:$AH$707,$B640-$F640*8+const_one)</f>
        <v>60000000</v>
      </c>
      <c r="AP640" s="5" t="n">
        <f aca="false">INDEX($AI$580:$AI$707,$B640-$G640*16+const_one)</f>
        <v>30000000</v>
      </c>
      <c r="AQ640" s="5" t="n">
        <f aca="false">INDEX($AJ$580:$AJ$707,$B640-$H640*32+const_one)</f>
        <v>15000000</v>
      </c>
      <c r="AR640" s="5" t="n">
        <f aca="false">INDEX($AK$580:$AK$707,$B640-$I640*64+const_one)</f>
        <v>5000000</v>
      </c>
      <c r="AS640" s="5" t="n">
        <f aca="false">INDEX($AE$580:$AE$707,$B640+(const_one-$C640)*1+const_one)</f>
        <v>248345417.55826</v>
      </c>
      <c r="AT640" s="5" t="n">
        <f aca="false">INDEX($AF$580:$AF$707,$B640+(const_one-$D640)*2+const_one)</f>
        <v>1626333457.76334</v>
      </c>
      <c r="AU640" s="5" t="n">
        <f aca="false">INDEX($AG$580:$AG$707,$B640+(const_one-$E640)*4+const_one)</f>
        <v>555853497.522764</v>
      </c>
      <c r="AV640" s="5" t="n">
        <f aca="false">INDEX($AH$580:$AH$707,$B640+(const_one-$F640)*8+const_one)</f>
        <v>769502118.257553</v>
      </c>
      <c r="AW640" s="5" t="n">
        <f aca="false">INDEX($AI$580:$AI$707,$B640+(const_one-$G640)*16+const_one)</f>
        <v>961877647.821941</v>
      </c>
      <c r="AX640" s="5" t="n">
        <f aca="false">INDEX($AJ$580:$AJ$707,$B640+(const_one-$H640)*32+const_one)</f>
        <v>1603129413.03657</v>
      </c>
      <c r="AY640" s="5" t="n">
        <f aca="false">INDEX($AK$580:$AK$707,$B640+(const_one-$I640)*64+const_one)</f>
        <v>1326771880.69092</v>
      </c>
      <c r="AZ640" s="5" t="n">
        <f aca="false">--($C640=--(AS640&gt;AL640))</f>
        <v>0</v>
      </c>
      <c r="BA640" s="5" t="n">
        <f aca="false">--($D640=--(AT640&gt;AM640))</f>
        <v>0</v>
      </c>
      <c r="BB640" s="5" t="n">
        <f aca="false">--($E640=--(AU640&gt;AN640))</f>
        <v>1</v>
      </c>
      <c r="BC640" s="5" t="n">
        <f aca="false">--($F640=--(AV640&gt;AO640))</f>
        <v>1</v>
      </c>
      <c r="BD640" s="5" t="n">
        <f aca="false">--($G640=--(AW640&gt;AP640))</f>
        <v>1</v>
      </c>
      <c r="BE640" s="5" t="n">
        <f aca="false">--($H640=--(AX640&gt;AQ640))</f>
        <v>1</v>
      </c>
      <c r="BF640" s="5" t="n">
        <f aca="false">--($I640=--(AY640&gt;AR640))</f>
        <v>0</v>
      </c>
      <c r="BG640" s="5" t="n">
        <f aca="false">SUM(AZ640:BF640)</f>
        <v>4</v>
      </c>
      <c r="BH640" s="5" t="n">
        <f aca="false">SUM(AE640:AK640)+AB640+AC640+AD640</f>
        <v>8000000000</v>
      </c>
    </row>
    <row r="641" customFormat="false" ht="15" hidden="true" customHeight="false" outlineLevel="0" collapsed="false">
      <c r="A641" s="5" t="n">
        <f aca="false">exit_value_5_usd</f>
        <v>8000000000</v>
      </c>
      <c r="B641" s="2" t="n">
        <f aca="false">ROW()-ROW($B$580)</f>
        <v>61</v>
      </c>
      <c r="C641" s="2" t="n">
        <f aca="false">MOD(QUOTIENT($B641,1),2)</f>
        <v>1</v>
      </c>
      <c r="D641" s="2" t="n">
        <f aca="false">MOD(QUOTIENT($B641,2),2)</f>
        <v>0</v>
      </c>
      <c r="E641" s="2" t="n">
        <f aca="false">MOD(QUOTIENT($B641,4),2)</f>
        <v>1</v>
      </c>
      <c r="F641" s="2" t="n">
        <f aca="false">MOD(QUOTIENT($B641,8),2)</f>
        <v>1</v>
      </c>
      <c r="G641" s="2" t="n">
        <f aca="false">MOD(QUOTIENT($B641,16),2)</f>
        <v>1</v>
      </c>
      <c r="H641" s="2" t="n">
        <f aca="false">MOD(QUOTIENT($B641,32),2)</f>
        <v>1</v>
      </c>
      <c r="I641" s="2" t="n">
        <f aca="false">MOD(QUOTIENT($B641,64),2)</f>
        <v>0</v>
      </c>
      <c r="J641" s="5" t="n">
        <f aca="false">IF($C641=const_zero,MIN(class_series_f_invested_usd,MAX(const_zero,$A641)),const_zero)</f>
        <v>0</v>
      </c>
      <c r="K641" s="5" t="n">
        <f aca="false">IF($D641=const_zero,MIN(class_series_e_invested_usd,MAX(const_zero,$A641-SUM($J641:$J641))),const_zero)</f>
        <v>300000000</v>
      </c>
      <c r="L641" s="5" t="n">
        <f aca="false">IF($E641=const_zero,MIN(class_series_d_invested_usd,MAX(const_zero,$A641-SUM($J641:$K641))),const_zero)</f>
        <v>0</v>
      </c>
      <c r="M641" s="5" t="n">
        <f aca="false">IF($F641=const_zero,MIN(class_series_c_invested_usd,MAX(const_zero,$A641-SUM($J641:$L641))),const_zero)</f>
        <v>0</v>
      </c>
      <c r="N641" s="5" t="n">
        <f aca="false">IF($G641=const_zero,MIN(class_series_b_invested_usd,MAX(const_zero,$A641-SUM($J641:$M641))),const_zero)</f>
        <v>0</v>
      </c>
      <c r="O641" s="5" t="n">
        <f aca="false">IF($H641=const_zero,MIN(class_series_a_invested_usd,MAX(const_zero,$A641-SUM($J641:$N641))),const_zero)</f>
        <v>0</v>
      </c>
      <c r="P641" s="5" t="n">
        <f aca="false">IF($I641=const_zero,MIN(class_seed_invested_usd,MAX(const_zero,$A641-SUM($J641:$O641))),const_zero)</f>
        <v>5000000</v>
      </c>
      <c r="Q641" s="5" t="n">
        <f aca="false">MAX(const_zero,$A641-SUM($J641:$P641))</f>
        <v>7695000000</v>
      </c>
      <c r="R641" s="9" t="n">
        <f aca="false">common_rsa_total+'Pro-Forma'!$B$10+'Pro-Forma'!$B$11+IF($C641=const_one,'Pro-Forma'!$B$5,const_zero)+IF($D641=const_one,'Pro-Forma'!$F$27,const_zero)+IF($E641=const_one,'Pro-Forma'!$F$26,const_zero)+IF($F641=const_one,'Pro-Forma'!$F$25,const_zero)+IF($G641=const_one,'Pro-Forma'!$F$24,const_zero)+IF($H641=const_one,'Pro-Forma'!$F$23,const_zero)+IF($I641=const_one,'Pro-Forma'!$F$22,const_zero)</f>
        <v>22211432.2584705</v>
      </c>
      <c r="S641" s="23" t="b">
        <f aca="false">IF($R641&gt;const_zero,--($Q641&gt;option_strike_usd*$R641),const_zero)</f>
        <v>1</v>
      </c>
      <c r="T641" s="7" t="n">
        <f aca="false">IF($R641&gt;const_zero,IF($S641=const_one,($Q641+option_strike_usd*pre_f_options_issued)/($R641+pre_f_options_issued),$Q641/$R641),const_zero)</f>
        <v>311.495502141989</v>
      </c>
      <c r="U641" s="5" t="n">
        <f aca="false">IF($C641=const_one,'Pro-Forma'!$B$5*$T641,const_zero)</f>
        <v>248345417.55826</v>
      </c>
      <c r="V641" s="5" t="n">
        <f aca="false">IF($D641=const_one,'Pro-Forma'!$F$27*$T641,const_zero)</f>
        <v>0</v>
      </c>
      <c r="W641" s="5" t="n">
        <f aca="false">IF($E641=const_one,'Pro-Forma'!$F$26*$T641,const_zero)</f>
        <v>540024601.009191</v>
      </c>
      <c r="X641" s="5" t="n">
        <f aca="false">IF($F641=const_one,'Pro-Forma'!$F$25*$T641,const_zero)</f>
        <v>747589205.140773</v>
      </c>
      <c r="Y641" s="5" t="n">
        <f aca="false">IF($G641=const_one,'Pro-Forma'!$F$24*$T641,const_zero)</f>
        <v>934486506.425966</v>
      </c>
      <c r="Z641" s="5" t="n">
        <f aca="false">IF($H641=const_one,'Pro-Forma'!$F$23*$T641,const_zero)</f>
        <v>1557477510.70994</v>
      </c>
      <c r="AA641" s="5" t="n">
        <f aca="false">IF($I641=const_one,'Pro-Forma'!$F$22*$T641,const_zero)</f>
        <v>0</v>
      </c>
      <c r="AB641" s="5" t="n">
        <f aca="false">('Pro-Forma'!$B$10+'Pro-Forma'!$B$11)*$T641</f>
        <v>87378484.5230008</v>
      </c>
      <c r="AC641" s="5" t="n">
        <f aca="false">common_rsa_total*$T641</f>
        <v>2803459519.2779</v>
      </c>
      <c r="AD641" s="5" t="n">
        <f aca="false">IF($S641=const_one,pre_f_options_issued*($T641-option_strike_usd),const_zero)</f>
        <v>776238755.354971</v>
      </c>
      <c r="AE641" s="5" t="n">
        <f aca="false">J641+U641</f>
        <v>248345417.55826</v>
      </c>
      <c r="AF641" s="5" t="n">
        <f aca="false">K641+V641</f>
        <v>300000000</v>
      </c>
      <c r="AG641" s="5" t="n">
        <f aca="false">L641+W641</f>
        <v>540024601.009191</v>
      </c>
      <c r="AH641" s="5" t="n">
        <f aca="false">M641+X641</f>
        <v>747589205.140773</v>
      </c>
      <c r="AI641" s="5" t="n">
        <f aca="false">N641+Y641</f>
        <v>934486506.425966</v>
      </c>
      <c r="AJ641" s="5" t="n">
        <f aca="false">O641+Z641</f>
        <v>1557477510.70994</v>
      </c>
      <c r="AK641" s="5" t="n">
        <f aca="false">P641+AA641</f>
        <v>5000000</v>
      </c>
      <c r="AL641" s="5" t="n">
        <f aca="false">INDEX($AE$580:$AE$707,$B641-$C641*1+const_one)</f>
        <v>30000000</v>
      </c>
      <c r="AM641" s="5" t="n">
        <f aca="false">INDEX($AF$580:$AF$707,$B641-$D641*2+const_one)</f>
        <v>300000000</v>
      </c>
      <c r="AN641" s="5" t="n">
        <f aca="false">INDEX($AG$580:$AG$707,$B641-$E641*4+const_one)</f>
        <v>100000000</v>
      </c>
      <c r="AO641" s="5" t="n">
        <f aca="false">INDEX($AH$580:$AH$707,$B641-$F641*8+const_one)</f>
        <v>60000000</v>
      </c>
      <c r="AP641" s="5" t="n">
        <f aca="false">INDEX($AI$580:$AI$707,$B641-$G641*16+const_one)</f>
        <v>30000000</v>
      </c>
      <c r="AQ641" s="5" t="n">
        <f aca="false">INDEX($AJ$580:$AJ$707,$B641-$H641*32+const_one)</f>
        <v>15000000</v>
      </c>
      <c r="AR641" s="5" t="n">
        <f aca="false">INDEX($AK$580:$AK$707,$B641-$I641*64+const_one)</f>
        <v>5000000</v>
      </c>
      <c r="AS641" s="5" t="n">
        <f aca="false">INDEX($AE$580:$AE$707,$B641+(const_one-$C641)*1+const_one)</f>
        <v>248345417.55826</v>
      </c>
      <c r="AT641" s="5" t="n">
        <f aca="false">INDEX($AF$580:$AF$707,$B641+(const_one-$D641)*2+const_one)</f>
        <v>1590261710.19007</v>
      </c>
      <c r="AU641" s="5" t="n">
        <f aca="false">INDEX($AG$580:$AG$707,$B641+(const_one-$E641)*4+const_one)</f>
        <v>540024601.009191</v>
      </c>
      <c r="AV641" s="5" t="n">
        <f aca="false">INDEX($AH$580:$AH$707,$B641+(const_one-$F641)*8+const_one)</f>
        <v>747589205.140773</v>
      </c>
      <c r="AW641" s="5" t="n">
        <f aca="false">INDEX($AI$580:$AI$707,$B641+(const_one-$G641)*16+const_one)</f>
        <v>934486506.425966</v>
      </c>
      <c r="AX641" s="5" t="n">
        <f aca="false">INDEX($AJ$580:$AJ$707,$B641+(const_one-$H641)*32+const_one)</f>
        <v>1557477510.70994</v>
      </c>
      <c r="AY641" s="5" t="n">
        <f aca="false">INDEX($AK$580:$AK$707,$B641+(const_one-$I641)*64+const_one)</f>
        <v>1296218225.52901</v>
      </c>
      <c r="AZ641" s="5" t="n">
        <f aca="false">--($C641=--(AS641&gt;AL641))</f>
        <v>1</v>
      </c>
      <c r="BA641" s="5" t="n">
        <f aca="false">--($D641=--(AT641&gt;AM641))</f>
        <v>0</v>
      </c>
      <c r="BB641" s="5" t="n">
        <f aca="false">--($E641=--(AU641&gt;AN641))</f>
        <v>1</v>
      </c>
      <c r="BC641" s="5" t="n">
        <f aca="false">--($F641=--(AV641&gt;AO641))</f>
        <v>1</v>
      </c>
      <c r="BD641" s="5" t="n">
        <f aca="false">--($G641=--(AW641&gt;AP641))</f>
        <v>1</v>
      </c>
      <c r="BE641" s="5" t="n">
        <f aca="false">--($H641=--(AX641&gt;AQ641))</f>
        <v>1</v>
      </c>
      <c r="BF641" s="5" t="n">
        <f aca="false">--($I641=--(AY641&gt;AR641))</f>
        <v>0</v>
      </c>
      <c r="BG641" s="5" t="n">
        <f aca="false">SUM(AZ641:BF641)</f>
        <v>5</v>
      </c>
      <c r="BH641" s="5" t="n">
        <f aca="false">SUM(AE641:AK641)+AB641+AC641+AD641</f>
        <v>8000000000</v>
      </c>
    </row>
    <row r="642" customFormat="false" ht="15" hidden="true" customHeight="false" outlineLevel="0" collapsed="false">
      <c r="A642" s="5" t="n">
        <f aca="false">exit_value_5_usd</f>
        <v>8000000000</v>
      </c>
      <c r="B642" s="2" t="n">
        <f aca="false">ROW()-ROW($B$580)</f>
        <v>62</v>
      </c>
      <c r="C642" s="2" t="n">
        <f aca="false">MOD(QUOTIENT($B642,1),2)</f>
        <v>0</v>
      </c>
      <c r="D642" s="2" t="n">
        <f aca="false">MOD(QUOTIENT($B642,2),2)</f>
        <v>1</v>
      </c>
      <c r="E642" s="2" t="n">
        <f aca="false">MOD(QUOTIENT($B642,4),2)</f>
        <v>1</v>
      </c>
      <c r="F642" s="2" t="n">
        <f aca="false">MOD(QUOTIENT($B642,8),2)</f>
        <v>1</v>
      </c>
      <c r="G642" s="2" t="n">
        <f aca="false">MOD(QUOTIENT($B642,16),2)</f>
        <v>1</v>
      </c>
      <c r="H642" s="2" t="n">
        <f aca="false">MOD(QUOTIENT($B642,32),2)</f>
        <v>1</v>
      </c>
      <c r="I642" s="2" t="n">
        <f aca="false">MOD(QUOTIENT($B642,64),2)</f>
        <v>0</v>
      </c>
      <c r="J642" s="5" t="n">
        <f aca="false">IF($C642=const_zero,MIN(class_series_f_invested_usd,MAX(const_zero,$A642)),const_zero)</f>
        <v>30000000</v>
      </c>
      <c r="K642" s="5" t="n">
        <f aca="false">IF($D642=const_zero,MIN(class_series_e_invested_usd,MAX(const_zero,$A642-SUM($J642:$J642))),const_zero)</f>
        <v>0</v>
      </c>
      <c r="L642" s="5" t="n">
        <f aca="false">IF($E642=const_zero,MIN(class_series_d_invested_usd,MAX(const_zero,$A642-SUM($J642:$K642))),const_zero)</f>
        <v>0</v>
      </c>
      <c r="M642" s="5" t="n">
        <f aca="false">IF($F642=const_zero,MIN(class_series_c_invested_usd,MAX(const_zero,$A642-SUM($J642:$L642))),const_zero)</f>
        <v>0</v>
      </c>
      <c r="N642" s="5" t="n">
        <f aca="false">IF($G642=const_zero,MIN(class_series_b_invested_usd,MAX(const_zero,$A642-SUM($J642:$M642))),const_zero)</f>
        <v>0</v>
      </c>
      <c r="O642" s="5" t="n">
        <f aca="false">IF($H642=const_zero,MIN(class_series_a_invested_usd,MAX(const_zero,$A642-SUM($J642:$N642))),const_zero)</f>
        <v>0</v>
      </c>
      <c r="P642" s="5" t="n">
        <f aca="false">IF($I642=const_zero,MIN(class_seed_invested_usd,MAX(const_zero,$A642-SUM($J642:$O642))),const_zero)</f>
        <v>5000000</v>
      </c>
      <c r="Q642" s="5" t="n">
        <f aca="false">MAX(const_zero,$A642-SUM($J642:$P642))</f>
        <v>7965000000</v>
      </c>
      <c r="R642" s="9" t="n">
        <f aca="false">common_rsa_total+'Pro-Forma'!$B$10+'Pro-Forma'!$B$11+IF($C642=const_one,'Pro-Forma'!$B$5,const_zero)+IF($D642=const_one,'Pro-Forma'!$F$27,const_zero)+IF($E642=const_one,'Pro-Forma'!$F$26,const_zero)+IF($F642=const_one,'Pro-Forma'!$F$25,const_zero)+IF($G642=const_one,'Pro-Forma'!$F$24,const_zero)+IF($H642=const_one,'Pro-Forma'!$F$23,const_zero)+IF($I642=const_one,'Pro-Forma'!$F$22,const_zero)</f>
        <v>27547484.4666011</v>
      </c>
      <c r="S642" s="23" t="b">
        <f aca="false">IF($R642&gt;const_zero,--($Q642&gt;option_strike_usd*$R642),const_zero)</f>
        <v>1</v>
      </c>
      <c r="T642" s="7" t="n">
        <f aca="false">IF($R642&gt;const_zero,IF($S642=const_one,($Q642+option_strike_usd*pre_f_options_issued)/($R642+pre_f_options_issued),$Q642/$R642),const_zero)</f>
        <v>265.163628218402</v>
      </c>
      <c r="U642" s="5" t="n">
        <f aca="false">IF($C642=const_one,'Pro-Forma'!$B$5*$T642,const_zero)</f>
        <v>0</v>
      </c>
      <c r="V642" s="5" t="n">
        <f aca="false">IF($D642=const_one,'Pro-Forma'!$F$27*$T642,const_zero)</f>
        <v>1626333457.76334</v>
      </c>
      <c r="W642" s="5" t="n">
        <f aca="false">IF($E642=const_one,'Pro-Forma'!$F$26*$T642,const_zero)</f>
        <v>459701284.757298</v>
      </c>
      <c r="X642" s="5" t="n">
        <f aca="false">IF($F642=const_one,'Pro-Forma'!$F$25*$T642,const_zero)</f>
        <v>636392707.724164</v>
      </c>
      <c r="Y642" s="5" t="n">
        <f aca="false">IF($G642=const_one,'Pro-Forma'!$F$24*$T642,const_zero)</f>
        <v>795490884.655205</v>
      </c>
      <c r="Z642" s="5" t="n">
        <f aca="false">IF($H642=const_one,'Pro-Forma'!$F$23*$T642,const_zero)</f>
        <v>1325818141.09201</v>
      </c>
      <c r="AA642" s="5" t="n">
        <f aca="false">IF($I642=const_one,'Pro-Forma'!$F$22*$T642,const_zero)</f>
        <v>0</v>
      </c>
      <c r="AB642" s="5" t="n">
        <f aca="false">('Pro-Forma'!$B$10+'Pro-Forma'!$B$11)*$T642</f>
        <v>74381799.4963632</v>
      </c>
      <c r="AC642" s="5" t="n">
        <f aca="false">common_rsa_total*$T642</f>
        <v>2386472653.96562</v>
      </c>
      <c r="AD642" s="5" t="n">
        <f aca="false">IF($S642=const_one,pre_f_options_issued*($T642-option_strike_usd),const_zero)</f>
        <v>660409070.546004</v>
      </c>
      <c r="AE642" s="5" t="n">
        <f aca="false">J642+U642</f>
        <v>30000000</v>
      </c>
      <c r="AF642" s="5" t="n">
        <f aca="false">K642+V642</f>
        <v>1626333457.76334</v>
      </c>
      <c r="AG642" s="5" t="n">
        <f aca="false">L642+W642</f>
        <v>459701284.757298</v>
      </c>
      <c r="AH642" s="5" t="n">
        <f aca="false">M642+X642</f>
        <v>636392707.724164</v>
      </c>
      <c r="AI642" s="5" t="n">
        <f aca="false">N642+Y642</f>
        <v>795490884.655205</v>
      </c>
      <c r="AJ642" s="5" t="n">
        <f aca="false">O642+Z642</f>
        <v>1325818141.09201</v>
      </c>
      <c r="AK642" s="5" t="n">
        <f aca="false">P642+AA642</f>
        <v>5000000</v>
      </c>
      <c r="AL642" s="5" t="n">
        <f aca="false">INDEX($AE$580:$AE$707,$B642-$C642*1+const_one)</f>
        <v>30000000</v>
      </c>
      <c r="AM642" s="5" t="n">
        <f aca="false">INDEX($AF$580:$AF$707,$B642-$D642*2+const_one)</f>
        <v>300000000</v>
      </c>
      <c r="AN642" s="5" t="n">
        <f aca="false">INDEX($AG$580:$AG$707,$B642-$E642*4+const_one)</f>
        <v>100000000</v>
      </c>
      <c r="AO642" s="5" t="n">
        <f aca="false">INDEX($AH$580:$AH$707,$B642-$F642*8+const_one)</f>
        <v>60000000</v>
      </c>
      <c r="AP642" s="5" t="n">
        <f aca="false">INDEX($AI$580:$AI$707,$B642-$G642*16+const_one)</f>
        <v>30000000</v>
      </c>
      <c r="AQ642" s="5" t="n">
        <f aca="false">INDEX($AJ$580:$AJ$707,$B642-$H642*32+const_one)</f>
        <v>15000000</v>
      </c>
      <c r="AR642" s="5" t="n">
        <f aca="false">INDEX($AK$580:$AK$707,$B642-$I642*64+const_one)</f>
        <v>5000000</v>
      </c>
      <c r="AS642" s="5" t="n">
        <f aca="false">INDEX($AE$580:$AE$707,$B642+(const_one-$C642)*1+const_one)</f>
        <v>206717540.562276</v>
      </c>
      <c r="AT642" s="5" t="n">
        <f aca="false">INDEX($AF$580:$AF$707,$B642+(const_one-$D642)*2+const_one)</f>
        <v>1626333457.76334</v>
      </c>
      <c r="AU642" s="5" t="n">
        <f aca="false">INDEX($AG$580:$AG$707,$B642+(const_one-$E642)*4+const_one)</f>
        <v>459701284.757298</v>
      </c>
      <c r="AV642" s="5" t="n">
        <f aca="false">INDEX($AH$580:$AH$707,$B642+(const_one-$F642)*8+const_one)</f>
        <v>636392707.724164</v>
      </c>
      <c r="AW642" s="5" t="n">
        <f aca="false">INDEX($AI$580:$AI$707,$B642+(const_one-$G642)*16+const_one)</f>
        <v>795490884.655205</v>
      </c>
      <c r="AX642" s="5" t="n">
        <f aca="false">INDEX($AJ$580:$AJ$707,$B642+(const_one-$H642)*32+const_one)</f>
        <v>1325818141.09201</v>
      </c>
      <c r="AY642" s="5" t="n">
        <f aca="false">INDEX($AK$580:$AK$707,$B642+(const_one-$I642)*64+const_one)</f>
        <v>1137385481.631</v>
      </c>
      <c r="AZ642" s="5" t="n">
        <f aca="false">--($C642=--(AS642&gt;AL642))</f>
        <v>0</v>
      </c>
      <c r="BA642" s="5" t="n">
        <f aca="false">--($D642=--(AT642&gt;AM642))</f>
        <v>1</v>
      </c>
      <c r="BB642" s="5" t="n">
        <f aca="false">--($E642=--(AU642&gt;AN642))</f>
        <v>1</v>
      </c>
      <c r="BC642" s="5" t="n">
        <f aca="false">--($F642=--(AV642&gt;AO642))</f>
        <v>1</v>
      </c>
      <c r="BD642" s="5" t="n">
        <f aca="false">--($G642=--(AW642&gt;AP642))</f>
        <v>1</v>
      </c>
      <c r="BE642" s="5" t="n">
        <f aca="false">--($H642=--(AX642&gt;AQ642))</f>
        <v>1</v>
      </c>
      <c r="BF642" s="5" t="n">
        <f aca="false">--($I642=--(AY642&gt;AR642))</f>
        <v>0</v>
      </c>
      <c r="BG642" s="5" t="n">
        <f aca="false">SUM(AZ642:BF642)</f>
        <v>5</v>
      </c>
      <c r="BH642" s="5" t="n">
        <f aca="false">SUM(AE642:AK642)+AB642+AC642+AD642</f>
        <v>8000000000</v>
      </c>
    </row>
    <row r="643" customFormat="false" ht="15" hidden="true" customHeight="false" outlineLevel="0" collapsed="false">
      <c r="A643" s="5" t="n">
        <f aca="false">exit_value_5_usd</f>
        <v>8000000000</v>
      </c>
      <c r="B643" s="2" t="n">
        <f aca="false">ROW()-ROW($B$580)</f>
        <v>63</v>
      </c>
      <c r="C643" s="2" t="n">
        <f aca="false">MOD(QUOTIENT($B643,1),2)</f>
        <v>1</v>
      </c>
      <c r="D643" s="2" t="n">
        <f aca="false">MOD(QUOTIENT($B643,2),2)</f>
        <v>1</v>
      </c>
      <c r="E643" s="2" t="n">
        <f aca="false">MOD(QUOTIENT($B643,4),2)</f>
        <v>1</v>
      </c>
      <c r="F643" s="2" t="n">
        <f aca="false">MOD(QUOTIENT($B643,8),2)</f>
        <v>1</v>
      </c>
      <c r="G643" s="2" t="n">
        <f aca="false">MOD(QUOTIENT($B643,16),2)</f>
        <v>1</v>
      </c>
      <c r="H643" s="2" t="n">
        <f aca="false">MOD(QUOTIENT($B643,32),2)</f>
        <v>1</v>
      </c>
      <c r="I643" s="2" t="n">
        <f aca="false">MOD(QUOTIENT($B643,64),2)</f>
        <v>0</v>
      </c>
      <c r="J643" s="5" t="n">
        <f aca="false">IF($C643=const_zero,MIN(class_series_f_invested_usd,MAX(const_zero,$A643)),const_zero)</f>
        <v>0</v>
      </c>
      <c r="K643" s="5" t="n">
        <f aca="false">IF($D643=const_zero,MIN(class_series_e_invested_usd,MAX(const_zero,$A643-SUM($J643:$J643))),const_zero)</f>
        <v>0</v>
      </c>
      <c r="L643" s="5" t="n">
        <f aca="false">IF($E643=const_zero,MIN(class_series_d_invested_usd,MAX(const_zero,$A643-SUM($J643:$K643))),const_zero)</f>
        <v>0</v>
      </c>
      <c r="M643" s="5" t="n">
        <f aca="false">IF($F643=const_zero,MIN(class_series_c_invested_usd,MAX(const_zero,$A643-SUM($J643:$L643))),const_zero)</f>
        <v>0</v>
      </c>
      <c r="N643" s="5" t="n">
        <f aca="false">IF($G643=const_zero,MIN(class_series_b_invested_usd,MAX(const_zero,$A643-SUM($J643:$M643))),const_zero)</f>
        <v>0</v>
      </c>
      <c r="O643" s="5" t="n">
        <f aca="false">IF($H643=const_zero,MIN(class_series_a_invested_usd,MAX(const_zero,$A643-SUM($J643:$N643))),const_zero)</f>
        <v>0</v>
      </c>
      <c r="P643" s="5" t="n">
        <f aca="false">IF($I643=const_zero,MIN(class_seed_invested_usd,MAX(const_zero,$A643-SUM($J643:$O643))),const_zero)</f>
        <v>5000000</v>
      </c>
      <c r="Q643" s="5" t="n">
        <f aca="false">MAX(const_zero,$A643-SUM($J643:$P643))</f>
        <v>7995000000</v>
      </c>
      <c r="R643" s="9" t="n">
        <f aca="false">common_rsa_total+'Pro-Forma'!$B$10+'Pro-Forma'!$B$11+IF($C643=const_one,'Pro-Forma'!$B$5,const_zero)+IF($D643=const_one,'Pro-Forma'!$F$27,const_zero)+IF($E643=const_one,'Pro-Forma'!$F$26,const_zero)+IF($F643=const_one,'Pro-Forma'!$F$25,const_zero)+IF($G643=const_one,'Pro-Forma'!$F$24,const_zero)+IF($H643=const_one,'Pro-Forma'!$F$23,const_zero)+IF($I643=const_one,'Pro-Forma'!$F$22,const_zero)</f>
        <v>28344752.5358044</v>
      </c>
      <c r="S643" s="23" t="b">
        <f aca="false">IF($R643&gt;const_zero,--($Q643&gt;option_strike_usd*$R643),const_zero)</f>
        <v>1</v>
      </c>
      <c r="T643" s="7" t="n">
        <f aca="false">IF($R643&gt;const_zero,IF($S643=const_one,($Q643+option_strike_usd*pre_f_options_issued)/($R643+pre_f_options_issued),$Q643/$R643),const_zero)</f>
        <v>259.282352507661</v>
      </c>
      <c r="U643" s="5" t="n">
        <f aca="false">IF($C643=const_one,'Pro-Forma'!$B$5*$T643,const_zero)</f>
        <v>206717540.562276</v>
      </c>
      <c r="V643" s="5" t="n">
        <f aca="false">IF($D643=const_one,'Pro-Forma'!$F$27*$T643,const_zero)</f>
        <v>1590261710.19007</v>
      </c>
      <c r="W643" s="5" t="n">
        <f aca="false">IF($E643=const_one,'Pro-Forma'!$F$26*$T643,const_zero)</f>
        <v>449505203.121197</v>
      </c>
      <c r="X643" s="5" t="n">
        <f aca="false">IF($F643=const_one,'Pro-Forma'!$F$25*$T643,const_zero)</f>
        <v>622277646.018387</v>
      </c>
      <c r="Y643" s="5" t="n">
        <f aca="false">IF($G643=const_one,'Pro-Forma'!$F$24*$T643,const_zero)</f>
        <v>777847057.522983</v>
      </c>
      <c r="Z643" s="5" t="n">
        <f aca="false">IF($H643=const_one,'Pro-Forma'!$F$23*$T643,const_zero)</f>
        <v>1296411762.53831</v>
      </c>
      <c r="AA643" s="5" t="n">
        <f aca="false">IF($I643=const_one,'Pro-Forma'!$F$22*$T643,const_zero)</f>
        <v>0</v>
      </c>
      <c r="AB643" s="5" t="n">
        <f aca="false">('Pro-Forma'!$B$10+'Pro-Forma'!$B$11)*$T643</f>
        <v>72732026.2086827</v>
      </c>
      <c r="AC643" s="5" t="n">
        <f aca="false">common_rsa_total*$T643</f>
        <v>2333541172.56895</v>
      </c>
      <c r="AD643" s="5" t="n">
        <f aca="false">IF($S643=const_one,pre_f_options_issued*($T643-option_strike_usd),const_zero)</f>
        <v>645705881.269153</v>
      </c>
      <c r="AE643" s="5" t="n">
        <f aca="false">J643+U643</f>
        <v>206717540.562276</v>
      </c>
      <c r="AF643" s="5" t="n">
        <f aca="false">K643+V643</f>
        <v>1590261710.19007</v>
      </c>
      <c r="AG643" s="5" t="n">
        <f aca="false">L643+W643</f>
        <v>449505203.121197</v>
      </c>
      <c r="AH643" s="5" t="n">
        <f aca="false">M643+X643</f>
        <v>622277646.018387</v>
      </c>
      <c r="AI643" s="5" t="n">
        <f aca="false">N643+Y643</f>
        <v>777847057.522983</v>
      </c>
      <c r="AJ643" s="5" t="n">
        <f aca="false">O643+Z643</f>
        <v>1296411762.53831</v>
      </c>
      <c r="AK643" s="5" t="n">
        <f aca="false">P643+AA643</f>
        <v>5000000</v>
      </c>
      <c r="AL643" s="5" t="n">
        <f aca="false">INDEX($AE$580:$AE$707,$B643-$C643*1+const_one)</f>
        <v>30000000</v>
      </c>
      <c r="AM643" s="5" t="n">
        <f aca="false">INDEX($AF$580:$AF$707,$B643-$D643*2+const_one)</f>
        <v>300000000</v>
      </c>
      <c r="AN643" s="5" t="n">
        <f aca="false">INDEX($AG$580:$AG$707,$B643-$E643*4+const_one)</f>
        <v>100000000</v>
      </c>
      <c r="AO643" s="5" t="n">
        <f aca="false">INDEX($AH$580:$AH$707,$B643-$F643*8+const_one)</f>
        <v>60000000</v>
      </c>
      <c r="AP643" s="5" t="n">
        <f aca="false">INDEX($AI$580:$AI$707,$B643-$G643*16+const_one)</f>
        <v>30000000</v>
      </c>
      <c r="AQ643" s="5" t="n">
        <f aca="false">INDEX($AJ$580:$AJ$707,$B643-$H643*32+const_one)</f>
        <v>15000000</v>
      </c>
      <c r="AR643" s="5" t="n">
        <f aca="false">INDEX($AK$580:$AK$707,$B643-$I643*64+const_one)</f>
        <v>5000000</v>
      </c>
      <c r="AS643" s="5" t="n">
        <f aca="false">INDEX($AE$580:$AE$707,$B643+(const_one-$C643)*1+const_one)</f>
        <v>206717540.562276</v>
      </c>
      <c r="AT643" s="5" t="n">
        <f aca="false">INDEX($AF$580:$AF$707,$B643+(const_one-$D643)*2+const_one)</f>
        <v>1590261710.19007</v>
      </c>
      <c r="AU643" s="5" t="n">
        <f aca="false">INDEX($AG$580:$AG$707,$B643+(const_one-$E643)*4+const_one)</f>
        <v>449505203.121197</v>
      </c>
      <c r="AV643" s="5" t="n">
        <f aca="false">INDEX($AH$580:$AH$707,$B643+(const_one-$F643)*8+const_one)</f>
        <v>622277646.018387</v>
      </c>
      <c r="AW643" s="5" t="n">
        <f aca="false">INDEX($AI$580:$AI$707,$B643+(const_one-$G643)*16+const_one)</f>
        <v>777847057.522983</v>
      </c>
      <c r="AX643" s="5" t="n">
        <f aca="false">INDEX($AJ$580:$AJ$707,$B643+(const_one-$H643)*32+const_one)</f>
        <v>1296411762.53831</v>
      </c>
      <c r="AY643" s="5" t="n">
        <f aca="false">INDEX($AK$580:$AK$707,$B643+(const_one-$I643)*64+const_one)</f>
        <v>1116272178.47389</v>
      </c>
      <c r="AZ643" s="5" t="n">
        <f aca="false">--($C643=--(AS643&gt;AL643))</f>
        <v>1</v>
      </c>
      <c r="BA643" s="5" t="n">
        <f aca="false">--($D643=--(AT643&gt;AM643))</f>
        <v>1</v>
      </c>
      <c r="BB643" s="5" t="n">
        <f aca="false">--($E643=--(AU643&gt;AN643))</f>
        <v>1</v>
      </c>
      <c r="BC643" s="5" t="n">
        <f aca="false">--($F643=--(AV643&gt;AO643))</f>
        <v>1</v>
      </c>
      <c r="BD643" s="5" t="n">
        <f aca="false">--($G643=--(AW643&gt;AP643))</f>
        <v>1</v>
      </c>
      <c r="BE643" s="5" t="n">
        <f aca="false">--($H643=--(AX643&gt;AQ643))</f>
        <v>1</v>
      </c>
      <c r="BF643" s="5" t="n">
        <f aca="false">--($I643=--(AY643&gt;AR643))</f>
        <v>0</v>
      </c>
      <c r="BG643" s="5" t="n">
        <f aca="false">SUM(AZ643:BF643)</f>
        <v>6</v>
      </c>
      <c r="BH643" s="5" t="n">
        <f aca="false">SUM(AE643:AK643)+AB643+AC643+AD643</f>
        <v>8000000000</v>
      </c>
    </row>
    <row r="644" customFormat="false" ht="15" hidden="true" customHeight="false" outlineLevel="0" collapsed="false">
      <c r="A644" s="5" t="n">
        <f aca="false">exit_value_5_usd</f>
        <v>8000000000</v>
      </c>
      <c r="B644" s="2" t="n">
        <f aca="false">ROW()-ROW($B$580)</f>
        <v>64</v>
      </c>
      <c r="C644" s="2" t="n">
        <f aca="false">MOD(QUOTIENT($B644,1),2)</f>
        <v>0</v>
      </c>
      <c r="D644" s="2" t="n">
        <f aca="false">MOD(QUOTIENT($B644,2),2)</f>
        <v>0</v>
      </c>
      <c r="E644" s="2" t="n">
        <f aca="false">MOD(QUOTIENT($B644,4),2)</f>
        <v>0</v>
      </c>
      <c r="F644" s="2" t="n">
        <f aca="false">MOD(QUOTIENT($B644,8),2)</f>
        <v>0</v>
      </c>
      <c r="G644" s="2" t="n">
        <f aca="false">MOD(QUOTIENT($B644,16),2)</f>
        <v>0</v>
      </c>
      <c r="H644" s="2" t="n">
        <f aca="false">MOD(QUOTIENT($B644,32),2)</f>
        <v>0</v>
      </c>
      <c r="I644" s="2" t="n">
        <f aca="false">MOD(QUOTIENT($B644,64),2)</f>
        <v>1</v>
      </c>
      <c r="J644" s="5" t="n">
        <f aca="false">IF($C644=const_zero,MIN(class_series_f_invested_usd,MAX(const_zero,$A644)),const_zero)</f>
        <v>30000000</v>
      </c>
      <c r="K644" s="5" t="n">
        <f aca="false">IF($D644=const_zero,MIN(class_series_e_invested_usd,MAX(const_zero,$A644-SUM($J644:$J644))),const_zero)</f>
        <v>300000000</v>
      </c>
      <c r="L644" s="5" t="n">
        <f aca="false">IF($E644=const_zero,MIN(class_series_d_invested_usd,MAX(const_zero,$A644-SUM($J644:$K644))),const_zero)</f>
        <v>100000000</v>
      </c>
      <c r="M644" s="5" t="n">
        <f aca="false">IF($F644=const_zero,MIN(class_series_c_invested_usd,MAX(const_zero,$A644-SUM($J644:$L644))),const_zero)</f>
        <v>60000000</v>
      </c>
      <c r="N644" s="5" t="n">
        <f aca="false">IF($G644=const_zero,MIN(class_series_b_invested_usd,MAX(const_zero,$A644-SUM($J644:$M644))),const_zero)</f>
        <v>30000000</v>
      </c>
      <c r="O644" s="5" t="n">
        <f aca="false">IF($H644=const_zero,MIN(class_series_a_invested_usd,MAX(const_zero,$A644-SUM($J644:$N644))),const_zero)</f>
        <v>15000000</v>
      </c>
      <c r="P644" s="5" t="n">
        <f aca="false">IF($I644=const_zero,MIN(class_seed_invested_usd,MAX(const_zero,$A644-SUM($J644:$O644))),const_zero)</f>
        <v>0</v>
      </c>
      <c r="Q644" s="5" t="n">
        <f aca="false">MAX(const_zero,$A644-SUM($J644:$P644))</f>
        <v>7465000000</v>
      </c>
      <c r="R644" s="9" t="n">
        <f aca="false">common_rsa_total+'Pro-Forma'!$B$10+'Pro-Forma'!$B$11+IF($C644=const_one,'Pro-Forma'!$B$5,const_zero)+IF($D644=const_one,'Pro-Forma'!$F$27,const_zero)+IF($E644=const_one,'Pro-Forma'!$F$26,const_zero)+IF($F644=const_one,'Pro-Forma'!$F$25,const_zero)+IF($G644=const_one,'Pro-Forma'!$F$24,const_zero)+IF($H644=const_one,'Pro-Forma'!$F$23,const_zero)+IF($I644=const_one,'Pro-Forma'!$F$22,const_zero)</f>
        <v>14280512.8289884</v>
      </c>
      <c r="S644" s="23" t="b">
        <f aca="false">IF($R644&gt;const_zero,--($Q644&gt;option_strike_usd*$R644),const_zero)</f>
        <v>1</v>
      </c>
      <c r="T644" s="7" t="n">
        <f aca="false">IF($R644&gt;const_zero,IF($S644=const_one,($Q644+option_strike_usd*pre_f_options_issued)/($R644+pre_f_options_issued),$Q644/$R644),const_zero)</f>
        <v>445.010237535761</v>
      </c>
      <c r="U644" s="5" t="n">
        <f aca="false">IF($C644=const_one,'Pro-Forma'!$B$5*$T644,const_zero)</f>
        <v>0</v>
      </c>
      <c r="V644" s="5" t="n">
        <f aca="false">IF($D644=const_one,'Pro-Forma'!$F$27*$T644,const_zero)</f>
        <v>0</v>
      </c>
      <c r="W644" s="5" t="n">
        <f aca="false">IF($E644=const_one,'Pro-Forma'!$F$26*$T644,const_zero)</f>
        <v>0</v>
      </c>
      <c r="X644" s="5" t="n">
        <f aca="false">IF($F644=const_one,'Pro-Forma'!$F$25*$T644,const_zero)</f>
        <v>0</v>
      </c>
      <c r="Y644" s="5" t="n">
        <f aca="false">IF($G644=const_one,'Pro-Forma'!$F$24*$T644,const_zero)</f>
        <v>0</v>
      </c>
      <c r="Z644" s="5" t="n">
        <f aca="false">IF($H644=const_one,'Pro-Forma'!$F$23*$T644,const_zero)</f>
        <v>0</v>
      </c>
      <c r="AA644" s="5" t="n">
        <f aca="false">IF($I644=const_one,'Pro-Forma'!$F$22*$T644,const_zero)</f>
        <v>2225051187.67881</v>
      </c>
      <c r="AB644" s="5" t="n">
        <f aca="false">('Pro-Forma'!$B$10+'Pro-Forma'!$B$11)*$T644</f>
        <v>124831080.659941</v>
      </c>
      <c r="AC644" s="5" t="n">
        <f aca="false">common_rsa_total*$T644</f>
        <v>4005092137.82185</v>
      </c>
      <c r="AD644" s="5" t="n">
        <f aca="false">IF($S644=const_one,pre_f_options_issued*($T644-option_strike_usd),const_zero)</f>
        <v>1110025593.8394</v>
      </c>
      <c r="AE644" s="5" t="n">
        <f aca="false">J644+U644</f>
        <v>30000000</v>
      </c>
      <c r="AF644" s="5" t="n">
        <f aca="false">K644+V644</f>
        <v>300000000</v>
      </c>
      <c r="AG644" s="5" t="n">
        <f aca="false">L644+W644</f>
        <v>100000000</v>
      </c>
      <c r="AH644" s="5" t="n">
        <f aca="false">M644+X644</f>
        <v>60000000</v>
      </c>
      <c r="AI644" s="5" t="n">
        <f aca="false">N644+Y644</f>
        <v>30000000</v>
      </c>
      <c r="AJ644" s="5" t="n">
        <f aca="false">O644+Z644</f>
        <v>15000000</v>
      </c>
      <c r="AK644" s="5" t="n">
        <f aca="false">P644+AA644</f>
        <v>2225051187.67881</v>
      </c>
      <c r="AL644" s="5" t="n">
        <f aca="false">INDEX($AE$580:$AE$707,$B644-$C644*1+const_one)</f>
        <v>30000000</v>
      </c>
      <c r="AM644" s="5" t="n">
        <f aca="false">INDEX($AF$580:$AF$707,$B644-$D644*2+const_one)</f>
        <v>300000000</v>
      </c>
      <c r="AN644" s="5" t="n">
        <f aca="false">INDEX($AG$580:$AG$707,$B644-$E644*4+const_one)</f>
        <v>100000000</v>
      </c>
      <c r="AO644" s="5" t="n">
        <f aca="false">INDEX($AH$580:$AH$707,$B644-$F644*8+const_one)</f>
        <v>60000000</v>
      </c>
      <c r="AP644" s="5" t="n">
        <f aca="false">INDEX($AI$580:$AI$707,$B644-$G644*16+const_one)</f>
        <v>30000000</v>
      </c>
      <c r="AQ644" s="5" t="n">
        <f aca="false">INDEX($AJ$580:$AJ$707,$B644-$H644*32+const_one)</f>
        <v>15000000</v>
      </c>
      <c r="AR644" s="5" t="n">
        <f aca="false">INDEX($AK$580:$AK$707,$B644-$I644*64+const_one)</f>
        <v>5000000</v>
      </c>
      <c r="AS644" s="5" t="n">
        <f aca="false">INDEX($AE$580:$AE$707,$B644+(const_one-$C644)*1+const_one)</f>
        <v>340060977.177545</v>
      </c>
      <c r="AT644" s="5" t="n">
        <f aca="false">INDEX($AF$580:$AF$707,$B644+(const_one-$D644)*2+const_one)</f>
        <v>2079118104.47141</v>
      </c>
      <c r="AU644" s="5" t="n">
        <f aca="false">INDEX($AG$580:$AG$707,$B644+(const_one-$E644)*4+const_one)</f>
        <v>708614579.345437</v>
      </c>
      <c r="AV644" s="5" t="n">
        <f aca="false">INDEX($AH$580:$AH$707,$B644+(const_one-$F644)*8+const_one)</f>
        <v>941893481.215792</v>
      </c>
      <c r="AW644" s="5" t="n">
        <f aca="false">INDEX($AI$580:$AI$707,$B644+(const_one-$G644)*16+const_one)</f>
        <v>1137103986.86111</v>
      </c>
      <c r="AX644" s="5" t="n">
        <f aca="false">INDEX($AJ$580:$AJ$707,$B644+(const_one-$H644)*32+const_one)</f>
        <v>1717705193.34175</v>
      </c>
      <c r="AY644" s="5" t="n">
        <f aca="false">INDEX($AK$580:$AK$707,$B644+(const_one-$I644)*64+const_one)</f>
        <v>2225051187.67881</v>
      </c>
      <c r="AZ644" s="5" t="n">
        <f aca="false">--($C644=--(AS644&gt;AL644))</f>
        <v>0</v>
      </c>
      <c r="BA644" s="5" t="n">
        <f aca="false">--($D644=--(AT644&gt;AM644))</f>
        <v>0</v>
      </c>
      <c r="BB644" s="5" t="n">
        <f aca="false">--($E644=--(AU644&gt;AN644))</f>
        <v>0</v>
      </c>
      <c r="BC644" s="5" t="n">
        <f aca="false">--($F644=--(AV644&gt;AO644))</f>
        <v>0</v>
      </c>
      <c r="BD644" s="5" t="n">
        <f aca="false">--($G644=--(AW644&gt;AP644))</f>
        <v>0</v>
      </c>
      <c r="BE644" s="5" t="n">
        <f aca="false">--($H644=--(AX644&gt;AQ644))</f>
        <v>0</v>
      </c>
      <c r="BF644" s="5" t="n">
        <f aca="false">--($I644=--(AY644&gt;AR644))</f>
        <v>1</v>
      </c>
      <c r="BG644" s="5" t="n">
        <f aca="false">SUM(AZ644:BF644)</f>
        <v>1</v>
      </c>
      <c r="BH644" s="5" t="n">
        <f aca="false">SUM(AE644:AK644)+AB644+AC644+AD644</f>
        <v>8000000000</v>
      </c>
    </row>
    <row r="645" customFormat="false" ht="15" hidden="true" customHeight="false" outlineLevel="0" collapsed="false">
      <c r="A645" s="5" t="n">
        <f aca="false">exit_value_5_usd</f>
        <v>8000000000</v>
      </c>
      <c r="B645" s="2" t="n">
        <f aca="false">ROW()-ROW($B$580)</f>
        <v>65</v>
      </c>
      <c r="C645" s="2" t="n">
        <f aca="false">MOD(QUOTIENT($B645,1),2)</f>
        <v>1</v>
      </c>
      <c r="D645" s="2" t="n">
        <f aca="false">MOD(QUOTIENT($B645,2),2)</f>
        <v>0</v>
      </c>
      <c r="E645" s="2" t="n">
        <f aca="false">MOD(QUOTIENT($B645,4),2)</f>
        <v>0</v>
      </c>
      <c r="F645" s="2" t="n">
        <f aca="false">MOD(QUOTIENT($B645,8),2)</f>
        <v>0</v>
      </c>
      <c r="G645" s="2" t="n">
        <f aca="false">MOD(QUOTIENT($B645,16),2)</f>
        <v>0</v>
      </c>
      <c r="H645" s="2" t="n">
        <f aca="false">MOD(QUOTIENT($B645,32),2)</f>
        <v>0</v>
      </c>
      <c r="I645" s="2" t="n">
        <f aca="false">MOD(QUOTIENT($B645,64),2)</f>
        <v>1</v>
      </c>
      <c r="J645" s="5" t="n">
        <f aca="false">IF($C645=const_zero,MIN(class_series_f_invested_usd,MAX(const_zero,$A645)),const_zero)</f>
        <v>0</v>
      </c>
      <c r="K645" s="5" t="n">
        <f aca="false">IF($D645=const_zero,MIN(class_series_e_invested_usd,MAX(const_zero,$A645-SUM($J645:$J645))),const_zero)</f>
        <v>300000000</v>
      </c>
      <c r="L645" s="5" t="n">
        <f aca="false">IF($E645=const_zero,MIN(class_series_d_invested_usd,MAX(const_zero,$A645-SUM($J645:$K645))),const_zero)</f>
        <v>100000000</v>
      </c>
      <c r="M645" s="5" t="n">
        <f aca="false">IF($F645=const_zero,MIN(class_series_c_invested_usd,MAX(const_zero,$A645-SUM($J645:$L645))),const_zero)</f>
        <v>60000000</v>
      </c>
      <c r="N645" s="5" t="n">
        <f aca="false">IF($G645=const_zero,MIN(class_series_b_invested_usd,MAX(const_zero,$A645-SUM($J645:$M645))),const_zero)</f>
        <v>30000000</v>
      </c>
      <c r="O645" s="5" t="n">
        <f aca="false">IF($H645=const_zero,MIN(class_series_a_invested_usd,MAX(const_zero,$A645-SUM($J645:$N645))),const_zero)</f>
        <v>15000000</v>
      </c>
      <c r="P645" s="5" t="n">
        <f aca="false">IF($I645=const_zero,MIN(class_seed_invested_usd,MAX(const_zero,$A645-SUM($J645:$O645))),const_zero)</f>
        <v>0</v>
      </c>
      <c r="Q645" s="5" t="n">
        <f aca="false">MAX(const_zero,$A645-SUM($J645:$P645))</f>
        <v>7495000000</v>
      </c>
      <c r="R645" s="9" t="n">
        <f aca="false">common_rsa_total+'Pro-Forma'!$B$10+'Pro-Forma'!$B$11+IF($C645=const_one,'Pro-Forma'!$B$5,const_zero)+IF($D645=const_one,'Pro-Forma'!$F$27,const_zero)+IF($E645=const_one,'Pro-Forma'!$F$26,const_zero)+IF($F645=const_one,'Pro-Forma'!$F$25,const_zero)+IF($G645=const_one,'Pro-Forma'!$F$24,const_zero)+IF($H645=const_one,'Pro-Forma'!$F$23,const_zero)+IF($I645=const_one,'Pro-Forma'!$F$22,const_zero)</f>
        <v>15077780.8981917</v>
      </c>
      <c r="S645" s="23" t="b">
        <f aca="false">IF($R645&gt;const_zero,--($Q645&gt;option_strike_usd*$R645),const_zero)</f>
        <v>1</v>
      </c>
      <c r="T645" s="7" t="n">
        <f aca="false">IF($R645&gt;const_zero,IF($S645=const_one,($Q645+option_strike_usd*pre_f_options_issued)/($R645+pre_f_options_issued),$Q645/$R645),const_zero)</f>
        <v>426.532794066816</v>
      </c>
      <c r="U645" s="5" t="n">
        <f aca="false">IF($C645=const_one,'Pro-Forma'!$B$5*$T645,const_zero)</f>
        <v>340060977.177545</v>
      </c>
      <c r="V645" s="5" t="n">
        <f aca="false">IF($D645=const_one,'Pro-Forma'!$F$27*$T645,const_zero)</f>
        <v>0</v>
      </c>
      <c r="W645" s="5" t="n">
        <f aca="false">IF($E645=const_one,'Pro-Forma'!$F$26*$T645,const_zero)</f>
        <v>0</v>
      </c>
      <c r="X645" s="5" t="n">
        <f aca="false">IF($F645=const_one,'Pro-Forma'!$F$25*$T645,const_zero)</f>
        <v>0</v>
      </c>
      <c r="Y645" s="5" t="n">
        <f aca="false">IF($G645=const_one,'Pro-Forma'!$F$24*$T645,const_zero)</f>
        <v>0</v>
      </c>
      <c r="Z645" s="5" t="n">
        <f aca="false">IF($H645=const_one,'Pro-Forma'!$F$23*$T645,const_zero)</f>
        <v>0</v>
      </c>
      <c r="AA645" s="5" t="n">
        <f aca="false">IF($I645=const_one,'Pro-Forma'!$F$22*$T645,const_zero)</f>
        <v>2132663970.33408</v>
      </c>
      <c r="AB645" s="5" t="n">
        <f aca="false">('Pro-Forma'!$B$10+'Pro-Forma'!$B$11)*$T645</f>
        <v>119647920.719995</v>
      </c>
      <c r="AC645" s="5" t="n">
        <f aca="false">common_rsa_total*$T645</f>
        <v>3838795146.60134</v>
      </c>
      <c r="AD645" s="5" t="n">
        <f aca="false">IF($S645=const_one,pre_f_options_issued*($T645-option_strike_usd),const_zero)</f>
        <v>1063831985.16704</v>
      </c>
      <c r="AE645" s="5" t="n">
        <f aca="false">J645+U645</f>
        <v>340060977.177545</v>
      </c>
      <c r="AF645" s="5" t="n">
        <f aca="false">K645+V645</f>
        <v>300000000</v>
      </c>
      <c r="AG645" s="5" t="n">
        <f aca="false">L645+W645</f>
        <v>100000000</v>
      </c>
      <c r="AH645" s="5" t="n">
        <f aca="false">M645+X645</f>
        <v>60000000</v>
      </c>
      <c r="AI645" s="5" t="n">
        <f aca="false">N645+Y645</f>
        <v>30000000</v>
      </c>
      <c r="AJ645" s="5" t="n">
        <f aca="false">O645+Z645</f>
        <v>15000000</v>
      </c>
      <c r="AK645" s="5" t="n">
        <f aca="false">P645+AA645</f>
        <v>2132663970.33408</v>
      </c>
      <c r="AL645" s="5" t="n">
        <f aca="false">INDEX($AE$580:$AE$707,$B645-$C645*1+const_one)</f>
        <v>30000000</v>
      </c>
      <c r="AM645" s="5" t="n">
        <f aca="false">INDEX($AF$580:$AF$707,$B645-$D645*2+const_one)</f>
        <v>300000000</v>
      </c>
      <c r="AN645" s="5" t="n">
        <f aca="false">INDEX($AG$580:$AG$707,$B645-$E645*4+const_one)</f>
        <v>100000000</v>
      </c>
      <c r="AO645" s="5" t="n">
        <f aca="false">INDEX($AH$580:$AH$707,$B645-$F645*8+const_one)</f>
        <v>60000000</v>
      </c>
      <c r="AP645" s="5" t="n">
        <f aca="false">INDEX($AI$580:$AI$707,$B645-$G645*16+const_one)</f>
        <v>30000000</v>
      </c>
      <c r="AQ645" s="5" t="n">
        <f aca="false">INDEX($AJ$580:$AJ$707,$B645-$H645*32+const_one)</f>
        <v>15000000</v>
      </c>
      <c r="AR645" s="5" t="n">
        <f aca="false">INDEX($AK$580:$AK$707,$B645-$I645*64+const_one)</f>
        <v>5000000</v>
      </c>
      <c r="AS645" s="5" t="n">
        <f aca="false">INDEX($AE$580:$AE$707,$B645+(const_one-$C645)*1+const_one)</f>
        <v>340060977.177545</v>
      </c>
      <c r="AT645" s="5" t="n">
        <f aca="false">INDEX($AF$580:$AF$707,$B645+(const_one-$D645)*2+const_one)</f>
        <v>2016969372.6361</v>
      </c>
      <c r="AU645" s="5" t="n">
        <f aca="false">INDEX($AG$580:$AG$707,$B645+(const_one-$E645)*4+const_one)</f>
        <v>682052787.873409</v>
      </c>
      <c r="AV645" s="5" t="n">
        <f aca="false">INDEX($AH$580:$AH$707,$B645+(const_one-$F645)*8+const_one)</f>
        <v>907908645.731608</v>
      </c>
      <c r="AW645" s="5" t="n">
        <f aca="false">INDEX($AI$580:$AI$707,$B645+(const_one-$G645)*16+const_one)</f>
        <v>1097421539.85051</v>
      </c>
      <c r="AX645" s="5" t="n">
        <f aca="false">INDEX($AJ$580:$AJ$707,$B645+(const_one-$H645)*32+const_one)</f>
        <v>1663693175.57725</v>
      </c>
      <c r="AY645" s="5" t="n">
        <f aca="false">INDEX($AK$580:$AK$707,$B645+(const_one-$I645)*64+const_one)</f>
        <v>2132663970.33408</v>
      </c>
      <c r="AZ645" s="5" t="n">
        <f aca="false">--($C645=--(AS645&gt;AL645))</f>
        <v>1</v>
      </c>
      <c r="BA645" s="5" t="n">
        <f aca="false">--($D645=--(AT645&gt;AM645))</f>
        <v>0</v>
      </c>
      <c r="BB645" s="5" t="n">
        <f aca="false">--($E645=--(AU645&gt;AN645))</f>
        <v>0</v>
      </c>
      <c r="BC645" s="5" t="n">
        <f aca="false">--($F645=--(AV645&gt;AO645))</f>
        <v>0</v>
      </c>
      <c r="BD645" s="5" t="n">
        <f aca="false">--($G645=--(AW645&gt;AP645))</f>
        <v>0</v>
      </c>
      <c r="BE645" s="5" t="n">
        <f aca="false">--($H645=--(AX645&gt;AQ645))</f>
        <v>0</v>
      </c>
      <c r="BF645" s="5" t="n">
        <f aca="false">--($I645=--(AY645&gt;AR645))</f>
        <v>1</v>
      </c>
      <c r="BG645" s="5" t="n">
        <f aca="false">SUM(AZ645:BF645)</f>
        <v>2</v>
      </c>
      <c r="BH645" s="5" t="n">
        <f aca="false">SUM(AE645:AK645)+AB645+AC645+AD645</f>
        <v>8000000000</v>
      </c>
    </row>
    <row r="646" customFormat="false" ht="15" hidden="true" customHeight="false" outlineLevel="0" collapsed="false">
      <c r="A646" s="5" t="n">
        <f aca="false">exit_value_5_usd</f>
        <v>8000000000</v>
      </c>
      <c r="B646" s="2" t="n">
        <f aca="false">ROW()-ROW($B$580)</f>
        <v>66</v>
      </c>
      <c r="C646" s="2" t="n">
        <f aca="false">MOD(QUOTIENT($B646,1),2)</f>
        <v>0</v>
      </c>
      <c r="D646" s="2" t="n">
        <f aca="false">MOD(QUOTIENT($B646,2),2)</f>
        <v>1</v>
      </c>
      <c r="E646" s="2" t="n">
        <f aca="false">MOD(QUOTIENT($B646,4),2)</f>
        <v>0</v>
      </c>
      <c r="F646" s="2" t="n">
        <f aca="false">MOD(QUOTIENT($B646,8),2)</f>
        <v>0</v>
      </c>
      <c r="G646" s="2" t="n">
        <f aca="false">MOD(QUOTIENT($B646,16),2)</f>
        <v>0</v>
      </c>
      <c r="H646" s="2" t="n">
        <f aca="false">MOD(QUOTIENT($B646,32),2)</f>
        <v>0</v>
      </c>
      <c r="I646" s="2" t="n">
        <f aca="false">MOD(QUOTIENT($B646,64),2)</f>
        <v>1</v>
      </c>
      <c r="J646" s="5" t="n">
        <f aca="false">IF($C646=const_zero,MIN(class_series_f_invested_usd,MAX(const_zero,$A646)),const_zero)</f>
        <v>30000000</v>
      </c>
      <c r="K646" s="5" t="n">
        <f aca="false">IF($D646=const_zero,MIN(class_series_e_invested_usd,MAX(const_zero,$A646-SUM($J646:$J646))),const_zero)</f>
        <v>0</v>
      </c>
      <c r="L646" s="5" t="n">
        <f aca="false">IF($E646=const_zero,MIN(class_series_d_invested_usd,MAX(const_zero,$A646-SUM($J646:$K646))),const_zero)</f>
        <v>100000000</v>
      </c>
      <c r="M646" s="5" t="n">
        <f aca="false">IF($F646=const_zero,MIN(class_series_c_invested_usd,MAX(const_zero,$A646-SUM($J646:$L646))),const_zero)</f>
        <v>60000000</v>
      </c>
      <c r="N646" s="5" t="n">
        <f aca="false">IF($G646=const_zero,MIN(class_series_b_invested_usd,MAX(const_zero,$A646-SUM($J646:$M646))),const_zero)</f>
        <v>30000000</v>
      </c>
      <c r="O646" s="5" t="n">
        <f aca="false">IF($H646=const_zero,MIN(class_series_a_invested_usd,MAX(const_zero,$A646-SUM($J646:$N646))),const_zero)</f>
        <v>15000000</v>
      </c>
      <c r="P646" s="5" t="n">
        <f aca="false">IF($I646=const_zero,MIN(class_seed_invested_usd,MAX(const_zero,$A646-SUM($J646:$O646))),const_zero)</f>
        <v>0</v>
      </c>
      <c r="Q646" s="5" t="n">
        <f aca="false">MAX(const_zero,$A646-SUM($J646:$P646))</f>
        <v>7765000000</v>
      </c>
      <c r="R646" s="9" t="n">
        <f aca="false">common_rsa_total+'Pro-Forma'!$B$10+'Pro-Forma'!$B$11+IF($C646=const_one,'Pro-Forma'!$B$5,const_zero)+IF($D646=const_one,'Pro-Forma'!$F$27,const_zero)+IF($E646=const_one,'Pro-Forma'!$F$26,const_zero)+IF($F646=const_one,'Pro-Forma'!$F$25,const_zero)+IF($G646=const_one,'Pro-Forma'!$F$24,const_zero)+IF($H646=const_one,'Pro-Forma'!$F$23,const_zero)+IF($I646=const_one,'Pro-Forma'!$F$22,const_zero)</f>
        <v>20413833.1063222</v>
      </c>
      <c r="S646" s="23" t="b">
        <f aca="false">IF($R646&gt;const_zero,--($Q646&gt;option_strike_usd*$R646),const_zero)</f>
        <v>1</v>
      </c>
      <c r="T646" s="7" t="n">
        <f aca="false">IF($R646&gt;const_zero,IF($S646=const_one,($Q646+option_strike_usd*pre_f_options_issued)/($R646+pre_f_options_issued),$Q646/$R646),const_zero)</f>
        <v>338.987369069073</v>
      </c>
      <c r="U646" s="5" t="n">
        <f aca="false">IF($C646=const_one,'Pro-Forma'!$B$5*$T646,const_zero)</f>
        <v>0</v>
      </c>
      <c r="V646" s="5" t="n">
        <f aca="false">IF($D646=const_one,'Pro-Forma'!$F$27*$T646,const_zero)</f>
        <v>2079118104.47141</v>
      </c>
      <c r="W646" s="5" t="n">
        <f aca="false">IF($E646=const_one,'Pro-Forma'!$F$26*$T646,const_zero)</f>
        <v>0</v>
      </c>
      <c r="X646" s="5" t="n">
        <f aca="false">IF($F646=const_one,'Pro-Forma'!$F$25*$T646,const_zero)</f>
        <v>0</v>
      </c>
      <c r="Y646" s="5" t="n">
        <f aca="false">IF($G646=const_one,'Pro-Forma'!$F$24*$T646,const_zero)</f>
        <v>0</v>
      </c>
      <c r="Z646" s="5" t="n">
        <f aca="false">IF($H646=const_one,'Pro-Forma'!$F$23*$T646,const_zero)</f>
        <v>0</v>
      </c>
      <c r="AA646" s="5" t="n">
        <f aca="false">IF($I646=const_one,'Pro-Forma'!$F$22*$T646,const_zero)</f>
        <v>1694936845.34537</v>
      </c>
      <c r="AB646" s="5" t="n">
        <f aca="false">('Pro-Forma'!$B$10+'Pro-Forma'!$B$11)*$T646</f>
        <v>95090305.888889</v>
      </c>
      <c r="AC646" s="5" t="n">
        <f aca="false">common_rsa_total*$T646</f>
        <v>3050886321.62166</v>
      </c>
      <c r="AD646" s="5" t="n">
        <f aca="false">IF($S646=const_one,pre_f_options_issued*($T646-option_strike_usd),const_zero)</f>
        <v>844968422.672683</v>
      </c>
      <c r="AE646" s="5" t="n">
        <f aca="false">J646+U646</f>
        <v>30000000</v>
      </c>
      <c r="AF646" s="5" t="n">
        <f aca="false">K646+V646</f>
        <v>2079118104.47141</v>
      </c>
      <c r="AG646" s="5" t="n">
        <f aca="false">L646+W646</f>
        <v>100000000</v>
      </c>
      <c r="AH646" s="5" t="n">
        <f aca="false">M646+X646</f>
        <v>60000000</v>
      </c>
      <c r="AI646" s="5" t="n">
        <f aca="false">N646+Y646</f>
        <v>30000000</v>
      </c>
      <c r="AJ646" s="5" t="n">
        <f aca="false">O646+Z646</f>
        <v>15000000</v>
      </c>
      <c r="AK646" s="5" t="n">
        <f aca="false">P646+AA646</f>
        <v>1694936845.34537</v>
      </c>
      <c r="AL646" s="5" t="n">
        <f aca="false">INDEX($AE$580:$AE$707,$B646-$C646*1+const_one)</f>
        <v>30000000</v>
      </c>
      <c r="AM646" s="5" t="n">
        <f aca="false">INDEX($AF$580:$AF$707,$B646-$D646*2+const_one)</f>
        <v>300000000</v>
      </c>
      <c r="AN646" s="5" t="n">
        <f aca="false">INDEX($AG$580:$AG$707,$B646-$E646*4+const_one)</f>
        <v>100000000</v>
      </c>
      <c r="AO646" s="5" t="n">
        <f aca="false">INDEX($AH$580:$AH$707,$B646-$F646*8+const_one)</f>
        <v>60000000</v>
      </c>
      <c r="AP646" s="5" t="n">
        <f aca="false">INDEX($AI$580:$AI$707,$B646-$G646*16+const_one)</f>
        <v>30000000</v>
      </c>
      <c r="AQ646" s="5" t="n">
        <f aca="false">INDEX($AJ$580:$AJ$707,$B646-$H646*32+const_one)</f>
        <v>15000000</v>
      </c>
      <c r="AR646" s="5" t="n">
        <f aca="false">INDEX($AK$580:$AK$707,$B646-$I646*64+const_one)</f>
        <v>5000000</v>
      </c>
      <c r="AS646" s="5" t="n">
        <f aca="false">INDEX($AE$580:$AE$707,$B646+(const_one-$C646)*1+const_one)</f>
        <v>262185114.204214</v>
      </c>
      <c r="AT646" s="5" t="n">
        <f aca="false">INDEX($AF$580:$AF$707,$B646+(const_one-$D646)*2+const_one)</f>
        <v>2079118104.47141</v>
      </c>
      <c r="AU646" s="5" t="n">
        <f aca="false">INDEX($AG$580:$AG$707,$B646+(const_one-$E646)*4+const_one)</f>
        <v>553383129.035987</v>
      </c>
      <c r="AV646" s="5" t="n">
        <f aca="false">INDEX($AH$580:$AH$707,$B646+(const_one-$F646)*8+const_one)</f>
        <v>742123878.319642</v>
      </c>
      <c r="AW646" s="5" t="n">
        <f aca="false">INDEX($AI$580:$AI$707,$B646+(const_one-$G646)*16+const_one)</f>
        <v>902703197.324093</v>
      </c>
      <c r="AX646" s="5" t="n">
        <f aca="false">INDEX($AJ$580:$AJ$707,$B646+(const_one-$H646)*32+const_one)</f>
        <v>1394022091.18986</v>
      </c>
      <c r="AY646" s="5" t="n">
        <f aca="false">INDEX($AK$580:$AK$707,$B646+(const_one-$I646)*64+const_one)</f>
        <v>1694936845.34537</v>
      </c>
      <c r="AZ646" s="5" t="n">
        <f aca="false">--($C646=--(AS646&gt;AL646))</f>
        <v>0</v>
      </c>
      <c r="BA646" s="5" t="n">
        <f aca="false">--($D646=--(AT646&gt;AM646))</f>
        <v>1</v>
      </c>
      <c r="BB646" s="5" t="n">
        <f aca="false">--($E646=--(AU646&gt;AN646))</f>
        <v>0</v>
      </c>
      <c r="BC646" s="5" t="n">
        <f aca="false">--($F646=--(AV646&gt;AO646))</f>
        <v>0</v>
      </c>
      <c r="BD646" s="5" t="n">
        <f aca="false">--($G646=--(AW646&gt;AP646))</f>
        <v>0</v>
      </c>
      <c r="BE646" s="5" t="n">
        <f aca="false">--($H646=--(AX646&gt;AQ646))</f>
        <v>0</v>
      </c>
      <c r="BF646" s="5" t="n">
        <f aca="false">--($I646=--(AY646&gt;AR646))</f>
        <v>1</v>
      </c>
      <c r="BG646" s="5" t="n">
        <f aca="false">SUM(AZ646:BF646)</f>
        <v>2</v>
      </c>
      <c r="BH646" s="5" t="n">
        <f aca="false">SUM(AE646:AK646)+AB646+AC646+AD646</f>
        <v>8000000000</v>
      </c>
    </row>
    <row r="647" customFormat="false" ht="15" hidden="true" customHeight="false" outlineLevel="0" collapsed="false">
      <c r="A647" s="5" t="n">
        <f aca="false">exit_value_5_usd</f>
        <v>8000000000</v>
      </c>
      <c r="B647" s="2" t="n">
        <f aca="false">ROW()-ROW($B$580)</f>
        <v>67</v>
      </c>
      <c r="C647" s="2" t="n">
        <f aca="false">MOD(QUOTIENT($B647,1),2)</f>
        <v>1</v>
      </c>
      <c r="D647" s="2" t="n">
        <f aca="false">MOD(QUOTIENT($B647,2),2)</f>
        <v>1</v>
      </c>
      <c r="E647" s="2" t="n">
        <f aca="false">MOD(QUOTIENT($B647,4),2)</f>
        <v>0</v>
      </c>
      <c r="F647" s="2" t="n">
        <f aca="false">MOD(QUOTIENT($B647,8),2)</f>
        <v>0</v>
      </c>
      <c r="G647" s="2" t="n">
        <f aca="false">MOD(QUOTIENT($B647,16),2)</f>
        <v>0</v>
      </c>
      <c r="H647" s="2" t="n">
        <f aca="false">MOD(QUOTIENT($B647,32),2)</f>
        <v>0</v>
      </c>
      <c r="I647" s="2" t="n">
        <f aca="false">MOD(QUOTIENT($B647,64),2)</f>
        <v>1</v>
      </c>
      <c r="J647" s="5" t="n">
        <f aca="false">IF($C647=const_zero,MIN(class_series_f_invested_usd,MAX(const_zero,$A647)),const_zero)</f>
        <v>0</v>
      </c>
      <c r="K647" s="5" t="n">
        <f aca="false">IF($D647=const_zero,MIN(class_series_e_invested_usd,MAX(const_zero,$A647-SUM($J647:$J647))),const_zero)</f>
        <v>0</v>
      </c>
      <c r="L647" s="5" t="n">
        <f aca="false">IF($E647=const_zero,MIN(class_series_d_invested_usd,MAX(const_zero,$A647-SUM($J647:$K647))),const_zero)</f>
        <v>100000000</v>
      </c>
      <c r="M647" s="5" t="n">
        <f aca="false">IF($F647=const_zero,MIN(class_series_c_invested_usd,MAX(const_zero,$A647-SUM($J647:$L647))),const_zero)</f>
        <v>60000000</v>
      </c>
      <c r="N647" s="5" t="n">
        <f aca="false">IF($G647=const_zero,MIN(class_series_b_invested_usd,MAX(const_zero,$A647-SUM($J647:$M647))),const_zero)</f>
        <v>30000000</v>
      </c>
      <c r="O647" s="5" t="n">
        <f aca="false">IF($H647=const_zero,MIN(class_series_a_invested_usd,MAX(const_zero,$A647-SUM($J647:$N647))),const_zero)</f>
        <v>15000000</v>
      </c>
      <c r="P647" s="5" t="n">
        <f aca="false">IF($I647=const_zero,MIN(class_seed_invested_usd,MAX(const_zero,$A647-SUM($J647:$O647))),const_zero)</f>
        <v>0</v>
      </c>
      <c r="Q647" s="5" t="n">
        <f aca="false">MAX(const_zero,$A647-SUM($J647:$P647))</f>
        <v>7795000000</v>
      </c>
      <c r="R647" s="9" t="n">
        <f aca="false">common_rsa_total+'Pro-Forma'!$B$10+'Pro-Forma'!$B$11+IF($C647=const_one,'Pro-Forma'!$B$5,const_zero)+IF($D647=const_one,'Pro-Forma'!$F$27,const_zero)+IF($E647=const_one,'Pro-Forma'!$F$26,const_zero)+IF($F647=const_one,'Pro-Forma'!$F$25,const_zero)+IF($G647=const_one,'Pro-Forma'!$F$24,const_zero)+IF($H647=const_one,'Pro-Forma'!$F$23,const_zero)+IF($I647=const_one,'Pro-Forma'!$F$22,const_zero)</f>
        <v>21211101.1755256</v>
      </c>
      <c r="S647" s="23" t="b">
        <f aca="false">IF($R647&gt;const_zero,--($Q647&gt;option_strike_usd*$R647),const_zero)</f>
        <v>1</v>
      </c>
      <c r="T647" s="7" t="n">
        <f aca="false">IF($R647&gt;const_zero,IF($S647=const_one,($Q647+option_strike_usd*pre_f_options_issued)/($R647+pre_f_options_issued),$Q647/$R647),const_zero)</f>
        <v>328.854402091141</v>
      </c>
      <c r="U647" s="5" t="n">
        <f aca="false">IF($C647=const_one,'Pro-Forma'!$B$5*$T647,const_zero)</f>
        <v>262185114.204214</v>
      </c>
      <c r="V647" s="5" t="n">
        <f aca="false">IF($D647=const_one,'Pro-Forma'!$F$27*$T647,const_zero)</f>
        <v>2016969372.6361</v>
      </c>
      <c r="W647" s="5" t="n">
        <f aca="false">IF($E647=const_one,'Pro-Forma'!$F$26*$T647,const_zero)</f>
        <v>0</v>
      </c>
      <c r="X647" s="5" t="n">
        <f aca="false">IF($F647=const_one,'Pro-Forma'!$F$25*$T647,const_zero)</f>
        <v>0</v>
      </c>
      <c r="Y647" s="5" t="n">
        <f aca="false">IF($G647=const_one,'Pro-Forma'!$F$24*$T647,const_zero)</f>
        <v>0</v>
      </c>
      <c r="Z647" s="5" t="n">
        <f aca="false">IF($H647=const_one,'Pro-Forma'!$F$23*$T647,const_zero)</f>
        <v>0</v>
      </c>
      <c r="AA647" s="5" t="n">
        <f aca="false">IF($I647=const_one,'Pro-Forma'!$F$22*$T647,const_zero)</f>
        <v>1644272010.4557</v>
      </c>
      <c r="AB647" s="5" t="n">
        <f aca="false">('Pro-Forma'!$B$10+'Pro-Forma'!$B$11)*$T647</f>
        <v>92247878.6558635</v>
      </c>
      <c r="AC647" s="5" t="n">
        <f aca="false">common_rsa_total*$T647</f>
        <v>2959689618.82027</v>
      </c>
      <c r="AD647" s="5" t="n">
        <f aca="false">IF($S647=const_one,pre_f_options_issued*($T647-option_strike_usd),const_zero)</f>
        <v>819636005.227852</v>
      </c>
      <c r="AE647" s="5" t="n">
        <f aca="false">J647+U647</f>
        <v>262185114.204214</v>
      </c>
      <c r="AF647" s="5" t="n">
        <f aca="false">K647+V647</f>
        <v>2016969372.6361</v>
      </c>
      <c r="AG647" s="5" t="n">
        <f aca="false">L647+W647</f>
        <v>100000000</v>
      </c>
      <c r="AH647" s="5" t="n">
        <f aca="false">M647+X647</f>
        <v>60000000</v>
      </c>
      <c r="AI647" s="5" t="n">
        <f aca="false">N647+Y647</f>
        <v>30000000</v>
      </c>
      <c r="AJ647" s="5" t="n">
        <f aca="false">O647+Z647</f>
        <v>15000000</v>
      </c>
      <c r="AK647" s="5" t="n">
        <f aca="false">P647+AA647</f>
        <v>1644272010.4557</v>
      </c>
      <c r="AL647" s="5" t="n">
        <f aca="false">INDEX($AE$580:$AE$707,$B647-$C647*1+const_one)</f>
        <v>30000000</v>
      </c>
      <c r="AM647" s="5" t="n">
        <f aca="false">INDEX($AF$580:$AF$707,$B647-$D647*2+const_one)</f>
        <v>300000000</v>
      </c>
      <c r="AN647" s="5" t="n">
        <f aca="false">INDEX($AG$580:$AG$707,$B647-$E647*4+const_one)</f>
        <v>100000000</v>
      </c>
      <c r="AO647" s="5" t="n">
        <f aca="false">INDEX($AH$580:$AH$707,$B647-$F647*8+const_one)</f>
        <v>60000000</v>
      </c>
      <c r="AP647" s="5" t="n">
        <f aca="false">INDEX($AI$580:$AI$707,$B647-$G647*16+const_one)</f>
        <v>30000000</v>
      </c>
      <c r="AQ647" s="5" t="n">
        <f aca="false">INDEX($AJ$580:$AJ$707,$B647-$H647*32+const_one)</f>
        <v>15000000</v>
      </c>
      <c r="AR647" s="5" t="n">
        <f aca="false">INDEX($AK$580:$AK$707,$B647-$I647*64+const_one)</f>
        <v>5000000</v>
      </c>
      <c r="AS647" s="5" t="n">
        <f aca="false">INDEX($AE$580:$AE$707,$B647+(const_one-$C647)*1+const_one)</f>
        <v>262185114.204214</v>
      </c>
      <c r="AT647" s="5" t="n">
        <f aca="false">INDEX($AF$580:$AF$707,$B647+(const_one-$D647)*2+const_one)</f>
        <v>2016969372.6361</v>
      </c>
      <c r="AU647" s="5" t="n">
        <f aca="false">INDEX($AG$580:$AG$707,$B647+(const_one-$E647)*4+const_one)</f>
        <v>538087827.678263</v>
      </c>
      <c r="AV647" s="5" t="n">
        <f aca="false">INDEX($AH$580:$AH$707,$B647+(const_one-$F647)*8+const_one)</f>
        <v>722221551.409558</v>
      </c>
      <c r="AW647" s="5" t="n">
        <f aca="false">INDEX($AI$580:$AI$707,$B647+(const_one-$G647)*16+const_one)</f>
        <v>879128862.778454</v>
      </c>
      <c r="AX647" s="5" t="n">
        <f aca="false">INDEX($AJ$580:$AJ$707,$B647+(const_one-$H647)*32+const_one)</f>
        <v>1360536461.53072</v>
      </c>
      <c r="AY647" s="5" t="n">
        <f aca="false">INDEX($AK$580:$AK$707,$B647+(const_one-$I647)*64+const_one)</f>
        <v>1644272010.4557</v>
      </c>
      <c r="AZ647" s="5" t="n">
        <f aca="false">--($C647=--(AS647&gt;AL647))</f>
        <v>1</v>
      </c>
      <c r="BA647" s="5" t="n">
        <f aca="false">--($D647=--(AT647&gt;AM647))</f>
        <v>1</v>
      </c>
      <c r="BB647" s="5" t="n">
        <f aca="false">--($E647=--(AU647&gt;AN647))</f>
        <v>0</v>
      </c>
      <c r="BC647" s="5" t="n">
        <f aca="false">--($F647=--(AV647&gt;AO647))</f>
        <v>0</v>
      </c>
      <c r="BD647" s="5" t="n">
        <f aca="false">--($G647=--(AW647&gt;AP647))</f>
        <v>0</v>
      </c>
      <c r="BE647" s="5" t="n">
        <f aca="false">--($H647=--(AX647&gt;AQ647))</f>
        <v>0</v>
      </c>
      <c r="BF647" s="5" t="n">
        <f aca="false">--($I647=--(AY647&gt;AR647))</f>
        <v>1</v>
      </c>
      <c r="BG647" s="5" t="n">
        <f aca="false">SUM(AZ647:BF647)</f>
        <v>3</v>
      </c>
      <c r="BH647" s="5" t="n">
        <f aca="false">SUM(AE647:AK647)+AB647+AC647+AD647</f>
        <v>8000000000</v>
      </c>
    </row>
    <row r="648" customFormat="false" ht="15" hidden="true" customHeight="false" outlineLevel="0" collapsed="false">
      <c r="A648" s="5" t="n">
        <f aca="false">exit_value_5_usd</f>
        <v>8000000000</v>
      </c>
      <c r="B648" s="2" t="n">
        <f aca="false">ROW()-ROW($B$580)</f>
        <v>68</v>
      </c>
      <c r="C648" s="2" t="n">
        <f aca="false">MOD(QUOTIENT($B648,1),2)</f>
        <v>0</v>
      </c>
      <c r="D648" s="2" t="n">
        <f aca="false">MOD(QUOTIENT($B648,2),2)</f>
        <v>0</v>
      </c>
      <c r="E648" s="2" t="n">
        <f aca="false">MOD(QUOTIENT($B648,4),2)</f>
        <v>1</v>
      </c>
      <c r="F648" s="2" t="n">
        <f aca="false">MOD(QUOTIENT($B648,8),2)</f>
        <v>0</v>
      </c>
      <c r="G648" s="2" t="n">
        <f aca="false">MOD(QUOTIENT($B648,16),2)</f>
        <v>0</v>
      </c>
      <c r="H648" s="2" t="n">
        <f aca="false">MOD(QUOTIENT($B648,32),2)</f>
        <v>0</v>
      </c>
      <c r="I648" s="2" t="n">
        <f aca="false">MOD(QUOTIENT($B648,64),2)</f>
        <v>1</v>
      </c>
      <c r="J648" s="5" t="n">
        <f aca="false">IF($C648=const_zero,MIN(class_series_f_invested_usd,MAX(const_zero,$A648)),const_zero)</f>
        <v>30000000</v>
      </c>
      <c r="K648" s="5" t="n">
        <f aca="false">IF($D648=const_zero,MIN(class_series_e_invested_usd,MAX(const_zero,$A648-SUM($J648:$J648))),const_zero)</f>
        <v>300000000</v>
      </c>
      <c r="L648" s="5" t="n">
        <f aca="false">IF($E648=const_zero,MIN(class_series_d_invested_usd,MAX(const_zero,$A648-SUM($J648:$K648))),const_zero)</f>
        <v>0</v>
      </c>
      <c r="M648" s="5" t="n">
        <f aca="false">IF($F648=const_zero,MIN(class_series_c_invested_usd,MAX(const_zero,$A648-SUM($J648:$L648))),const_zero)</f>
        <v>60000000</v>
      </c>
      <c r="N648" s="5" t="n">
        <f aca="false">IF($G648=const_zero,MIN(class_series_b_invested_usd,MAX(const_zero,$A648-SUM($J648:$M648))),const_zero)</f>
        <v>30000000</v>
      </c>
      <c r="O648" s="5" t="n">
        <f aca="false">IF($H648=const_zero,MIN(class_series_a_invested_usd,MAX(const_zero,$A648-SUM($J648:$N648))),const_zero)</f>
        <v>15000000</v>
      </c>
      <c r="P648" s="5" t="n">
        <f aca="false">IF($I648=const_zero,MIN(class_seed_invested_usd,MAX(const_zero,$A648-SUM($J648:$O648))),const_zero)</f>
        <v>0</v>
      </c>
      <c r="Q648" s="5" t="n">
        <f aca="false">MAX(const_zero,$A648-SUM($J648:$P648))</f>
        <v>7565000000</v>
      </c>
      <c r="R648" s="9" t="n">
        <f aca="false">common_rsa_total+'Pro-Forma'!$B$10+'Pro-Forma'!$B$11+IF($C648=const_one,'Pro-Forma'!$B$5,const_zero)+IF($D648=const_one,'Pro-Forma'!$F$27,const_zero)+IF($E648=const_one,'Pro-Forma'!$F$26,const_zero)+IF($F648=const_one,'Pro-Forma'!$F$25,const_zero)+IF($G648=const_one,'Pro-Forma'!$F$24,const_zero)+IF($H648=const_one,'Pro-Forma'!$F$23,const_zero)+IF($I648=const_one,'Pro-Forma'!$F$22,const_zero)</f>
        <v>16014164.1892672</v>
      </c>
      <c r="S648" s="23" t="b">
        <f aca="false">IF($R648&gt;const_zero,--($Q648&gt;option_strike_usd*$R648),const_zero)</f>
        <v>1</v>
      </c>
      <c r="T648" s="7" t="n">
        <f aca="false">IF($R648&gt;const_zero,IF($S648=const_one,($Q648+option_strike_usd*pre_f_options_issued)/($R648+pre_f_options_issued),$Q648/$R648),const_zero)</f>
        <v>408.741108841789</v>
      </c>
      <c r="U648" s="5" t="n">
        <f aca="false">IF($C648=const_one,'Pro-Forma'!$B$5*$T648,const_zero)</f>
        <v>0</v>
      </c>
      <c r="V648" s="5" t="n">
        <f aca="false">IF($D648=const_one,'Pro-Forma'!$F$27*$T648,const_zero)</f>
        <v>0</v>
      </c>
      <c r="W648" s="5" t="n">
        <f aca="false">IF($E648=const_one,'Pro-Forma'!$F$26*$T648,const_zero)</f>
        <v>708614579.345437</v>
      </c>
      <c r="X648" s="5" t="n">
        <f aca="false">IF($F648=const_one,'Pro-Forma'!$F$25*$T648,const_zero)</f>
        <v>0</v>
      </c>
      <c r="Y648" s="5" t="n">
        <f aca="false">IF($G648=const_one,'Pro-Forma'!$F$24*$T648,const_zero)</f>
        <v>0</v>
      </c>
      <c r="Z648" s="5" t="n">
        <f aca="false">IF($H648=const_one,'Pro-Forma'!$F$23*$T648,const_zero)</f>
        <v>0</v>
      </c>
      <c r="AA648" s="5" t="n">
        <f aca="false">IF($I648=const_one,'Pro-Forma'!$F$22*$T648,const_zero)</f>
        <v>2043705544.20894</v>
      </c>
      <c r="AB648" s="5" t="n">
        <f aca="false">('Pro-Forma'!$B$10+'Pro-Forma'!$B$11)*$T648</f>
        <v>114657124.765052</v>
      </c>
      <c r="AC648" s="5" t="n">
        <f aca="false">common_rsa_total*$T648</f>
        <v>3678669979.5761</v>
      </c>
      <c r="AD648" s="5" t="n">
        <f aca="false">IF($S648=const_one,pre_f_options_issued*($T648-option_strike_usd),const_zero)</f>
        <v>1019352772.10447</v>
      </c>
      <c r="AE648" s="5" t="n">
        <f aca="false">J648+U648</f>
        <v>30000000</v>
      </c>
      <c r="AF648" s="5" t="n">
        <f aca="false">K648+V648</f>
        <v>300000000</v>
      </c>
      <c r="AG648" s="5" t="n">
        <f aca="false">L648+W648</f>
        <v>708614579.345437</v>
      </c>
      <c r="AH648" s="5" t="n">
        <f aca="false">M648+X648</f>
        <v>60000000</v>
      </c>
      <c r="AI648" s="5" t="n">
        <f aca="false">N648+Y648</f>
        <v>30000000</v>
      </c>
      <c r="AJ648" s="5" t="n">
        <f aca="false">O648+Z648</f>
        <v>15000000</v>
      </c>
      <c r="AK648" s="5" t="n">
        <f aca="false">P648+AA648</f>
        <v>2043705544.20894</v>
      </c>
      <c r="AL648" s="5" t="n">
        <f aca="false">INDEX($AE$580:$AE$707,$B648-$C648*1+const_one)</f>
        <v>30000000</v>
      </c>
      <c r="AM648" s="5" t="n">
        <f aca="false">INDEX($AF$580:$AF$707,$B648-$D648*2+const_one)</f>
        <v>300000000</v>
      </c>
      <c r="AN648" s="5" t="n">
        <f aca="false">INDEX($AG$580:$AG$707,$B648-$E648*4+const_one)</f>
        <v>100000000</v>
      </c>
      <c r="AO648" s="5" t="n">
        <f aca="false">INDEX($AH$580:$AH$707,$B648-$F648*8+const_one)</f>
        <v>60000000</v>
      </c>
      <c r="AP648" s="5" t="n">
        <f aca="false">INDEX($AI$580:$AI$707,$B648-$G648*16+const_one)</f>
        <v>30000000</v>
      </c>
      <c r="AQ648" s="5" t="n">
        <f aca="false">INDEX($AJ$580:$AJ$707,$B648-$H648*32+const_one)</f>
        <v>15000000</v>
      </c>
      <c r="AR648" s="5" t="n">
        <f aca="false">INDEX($AK$580:$AK$707,$B648-$I648*64+const_one)</f>
        <v>5000000</v>
      </c>
      <c r="AS648" s="5" t="n">
        <f aca="false">INDEX($AE$580:$AE$707,$B648+(const_one-$C648)*1+const_one)</f>
        <v>313661051.894031</v>
      </c>
      <c r="AT648" s="5" t="n">
        <f aca="false">INDEX($AF$580:$AF$707,$B648+(const_one-$D648)*2+const_one)</f>
        <v>1957761545.49611</v>
      </c>
      <c r="AU648" s="5" t="n">
        <f aca="false">INDEX($AG$580:$AG$707,$B648+(const_one-$E648)*4+const_one)</f>
        <v>708614579.345437</v>
      </c>
      <c r="AV648" s="5" t="n">
        <f aca="false">INDEX($AH$580:$AH$707,$B648+(const_one-$F648)*8+const_one)</f>
        <v>875291971.237098</v>
      </c>
      <c r="AW648" s="5" t="n">
        <f aca="false">INDEX($AI$580:$AI$707,$B648+(const_one-$G648)*16+const_one)</f>
        <v>1059418334.79966</v>
      </c>
      <c r="AX648" s="5" t="n">
        <f aca="false">INDEX($AJ$580:$AJ$707,$B648+(const_one-$H648)*32+const_one)</f>
        <v>1612326072.69557</v>
      </c>
      <c r="AY648" s="5" t="n">
        <f aca="false">INDEX($AK$580:$AK$707,$B648+(const_one-$I648)*64+const_one)</f>
        <v>2043705544.20894</v>
      </c>
      <c r="AZ648" s="5" t="n">
        <f aca="false">--($C648=--(AS648&gt;AL648))</f>
        <v>0</v>
      </c>
      <c r="BA648" s="5" t="n">
        <f aca="false">--($D648=--(AT648&gt;AM648))</f>
        <v>0</v>
      </c>
      <c r="BB648" s="5" t="n">
        <f aca="false">--($E648=--(AU648&gt;AN648))</f>
        <v>1</v>
      </c>
      <c r="BC648" s="5" t="n">
        <f aca="false">--($F648=--(AV648&gt;AO648))</f>
        <v>0</v>
      </c>
      <c r="BD648" s="5" t="n">
        <f aca="false">--($G648=--(AW648&gt;AP648))</f>
        <v>0</v>
      </c>
      <c r="BE648" s="5" t="n">
        <f aca="false">--($H648=--(AX648&gt;AQ648))</f>
        <v>0</v>
      </c>
      <c r="BF648" s="5" t="n">
        <f aca="false">--($I648=--(AY648&gt;AR648))</f>
        <v>1</v>
      </c>
      <c r="BG648" s="5" t="n">
        <f aca="false">SUM(AZ648:BF648)</f>
        <v>2</v>
      </c>
      <c r="BH648" s="5" t="n">
        <f aca="false">SUM(AE648:AK648)+AB648+AC648+AD648</f>
        <v>8000000000</v>
      </c>
    </row>
    <row r="649" customFormat="false" ht="15" hidden="true" customHeight="false" outlineLevel="0" collapsed="false">
      <c r="A649" s="5" t="n">
        <f aca="false">exit_value_5_usd</f>
        <v>8000000000</v>
      </c>
      <c r="B649" s="2" t="n">
        <f aca="false">ROW()-ROW($B$580)</f>
        <v>69</v>
      </c>
      <c r="C649" s="2" t="n">
        <f aca="false">MOD(QUOTIENT($B649,1),2)</f>
        <v>1</v>
      </c>
      <c r="D649" s="2" t="n">
        <f aca="false">MOD(QUOTIENT($B649,2),2)</f>
        <v>0</v>
      </c>
      <c r="E649" s="2" t="n">
        <f aca="false">MOD(QUOTIENT($B649,4),2)</f>
        <v>1</v>
      </c>
      <c r="F649" s="2" t="n">
        <f aca="false">MOD(QUOTIENT($B649,8),2)</f>
        <v>0</v>
      </c>
      <c r="G649" s="2" t="n">
        <f aca="false">MOD(QUOTIENT($B649,16),2)</f>
        <v>0</v>
      </c>
      <c r="H649" s="2" t="n">
        <f aca="false">MOD(QUOTIENT($B649,32),2)</f>
        <v>0</v>
      </c>
      <c r="I649" s="2" t="n">
        <f aca="false">MOD(QUOTIENT($B649,64),2)</f>
        <v>1</v>
      </c>
      <c r="J649" s="5" t="n">
        <f aca="false">IF($C649=const_zero,MIN(class_series_f_invested_usd,MAX(const_zero,$A649)),const_zero)</f>
        <v>0</v>
      </c>
      <c r="K649" s="5" t="n">
        <f aca="false">IF($D649=const_zero,MIN(class_series_e_invested_usd,MAX(const_zero,$A649-SUM($J649:$J649))),const_zero)</f>
        <v>300000000</v>
      </c>
      <c r="L649" s="5" t="n">
        <f aca="false">IF($E649=const_zero,MIN(class_series_d_invested_usd,MAX(const_zero,$A649-SUM($J649:$K649))),const_zero)</f>
        <v>0</v>
      </c>
      <c r="M649" s="5" t="n">
        <f aca="false">IF($F649=const_zero,MIN(class_series_c_invested_usd,MAX(const_zero,$A649-SUM($J649:$L649))),const_zero)</f>
        <v>60000000</v>
      </c>
      <c r="N649" s="5" t="n">
        <f aca="false">IF($G649=const_zero,MIN(class_series_b_invested_usd,MAX(const_zero,$A649-SUM($J649:$M649))),const_zero)</f>
        <v>30000000</v>
      </c>
      <c r="O649" s="5" t="n">
        <f aca="false">IF($H649=const_zero,MIN(class_series_a_invested_usd,MAX(const_zero,$A649-SUM($J649:$N649))),const_zero)</f>
        <v>15000000</v>
      </c>
      <c r="P649" s="5" t="n">
        <f aca="false">IF($I649=const_zero,MIN(class_seed_invested_usd,MAX(const_zero,$A649-SUM($J649:$O649))),const_zero)</f>
        <v>0</v>
      </c>
      <c r="Q649" s="5" t="n">
        <f aca="false">MAX(const_zero,$A649-SUM($J649:$P649))</f>
        <v>7595000000</v>
      </c>
      <c r="R649" s="9" t="n">
        <f aca="false">common_rsa_total+'Pro-Forma'!$B$10+'Pro-Forma'!$B$11+IF($C649=const_one,'Pro-Forma'!$B$5,const_zero)+IF($D649=const_one,'Pro-Forma'!$F$27,const_zero)+IF($E649=const_one,'Pro-Forma'!$F$26,const_zero)+IF($F649=const_one,'Pro-Forma'!$F$25,const_zero)+IF($G649=const_one,'Pro-Forma'!$F$24,const_zero)+IF($H649=const_one,'Pro-Forma'!$F$23,const_zero)+IF($I649=const_one,'Pro-Forma'!$F$22,const_zero)</f>
        <v>16811432.2584705</v>
      </c>
      <c r="S649" s="23" t="b">
        <f aca="false">IF($R649&gt;const_zero,--($Q649&gt;option_strike_usd*$R649),const_zero)</f>
        <v>1</v>
      </c>
      <c r="T649" s="7" t="n">
        <f aca="false">IF($R649&gt;const_zero,IF($S649=const_one,($Q649+option_strike_usd*pre_f_options_issued)/($R649+pre_f_options_issued),$Q649/$R649),const_zero)</f>
        <v>393.419809484485</v>
      </c>
      <c r="U649" s="5" t="n">
        <f aca="false">IF($C649=const_one,'Pro-Forma'!$B$5*$T649,const_zero)</f>
        <v>313661051.894031</v>
      </c>
      <c r="V649" s="5" t="n">
        <f aca="false">IF($D649=const_one,'Pro-Forma'!$F$27*$T649,const_zero)</f>
        <v>0</v>
      </c>
      <c r="W649" s="5" t="n">
        <f aca="false">IF($E649=const_one,'Pro-Forma'!$F$26*$T649,const_zero)</f>
        <v>682052787.873409</v>
      </c>
      <c r="X649" s="5" t="n">
        <f aca="false">IF($F649=const_one,'Pro-Forma'!$F$25*$T649,const_zero)</f>
        <v>0</v>
      </c>
      <c r="Y649" s="5" t="n">
        <f aca="false">IF($G649=const_one,'Pro-Forma'!$F$24*$T649,const_zero)</f>
        <v>0</v>
      </c>
      <c r="Z649" s="5" t="n">
        <f aca="false">IF($H649=const_one,'Pro-Forma'!$F$23*$T649,const_zero)</f>
        <v>0</v>
      </c>
      <c r="AA649" s="5" t="n">
        <f aca="false">IF($I649=const_one,'Pro-Forma'!$F$22*$T649,const_zero)</f>
        <v>1967099047.42243</v>
      </c>
      <c r="AB649" s="5" t="n">
        <f aca="false">('Pro-Forma'!$B$10+'Pro-Forma'!$B$11)*$T649</f>
        <v>110359303.738557</v>
      </c>
      <c r="AC649" s="5" t="n">
        <f aca="false">common_rsa_total*$T649</f>
        <v>3540778285.36037</v>
      </c>
      <c r="AD649" s="5" t="n">
        <f aca="false">IF($S649=const_one,pre_f_options_issued*($T649-option_strike_usd),const_zero)</f>
        <v>981049523.711213</v>
      </c>
      <c r="AE649" s="5" t="n">
        <f aca="false">J649+U649</f>
        <v>313661051.894031</v>
      </c>
      <c r="AF649" s="5" t="n">
        <f aca="false">K649+V649</f>
        <v>300000000</v>
      </c>
      <c r="AG649" s="5" t="n">
        <f aca="false">L649+W649</f>
        <v>682052787.873409</v>
      </c>
      <c r="AH649" s="5" t="n">
        <f aca="false">M649+X649</f>
        <v>60000000</v>
      </c>
      <c r="AI649" s="5" t="n">
        <f aca="false">N649+Y649</f>
        <v>30000000</v>
      </c>
      <c r="AJ649" s="5" t="n">
        <f aca="false">O649+Z649</f>
        <v>15000000</v>
      </c>
      <c r="AK649" s="5" t="n">
        <f aca="false">P649+AA649</f>
        <v>1967099047.42243</v>
      </c>
      <c r="AL649" s="5" t="n">
        <f aca="false">INDEX($AE$580:$AE$707,$B649-$C649*1+const_one)</f>
        <v>30000000</v>
      </c>
      <c r="AM649" s="5" t="n">
        <f aca="false">INDEX($AF$580:$AF$707,$B649-$D649*2+const_one)</f>
        <v>300000000</v>
      </c>
      <c r="AN649" s="5" t="n">
        <f aca="false">INDEX($AG$580:$AG$707,$B649-$E649*4+const_one)</f>
        <v>100000000</v>
      </c>
      <c r="AO649" s="5" t="n">
        <f aca="false">INDEX($AH$580:$AH$707,$B649-$F649*8+const_one)</f>
        <v>60000000</v>
      </c>
      <c r="AP649" s="5" t="n">
        <f aca="false">INDEX($AI$580:$AI$707,$B649-$G649*16+const_one)</f>
        <v>30000000</v>
      </c>
      <c r="AQ649" s="5" t="n">
        <f aca="false">INDEX($AJ$580:$AJ$707,$B649-$H649*32+const_one)</f>
        <v>15000000</v>
      </c>
      <c r="AR649" s="5" t="n">
        <f aca="false">INDEX($AK$580:$AK$707,$B649-$I649*64+const_one)</f>
        <v>5000000</v>
      </c>
      <c r="AS649" s="5" t="n">
        <f aca="false">INDEX($AE$580:$AE$707,$B649+(const_one-$C649)*1+const_one)</f>
        <v>313661051.894031</v>
      </c>
      <c r="AT649" s="5" t="n">
        <f aca="false">INDEX($AF$580:$AF$707,$B649+(const_one-$D649)*2+const_one)</f>
        <v>1903649753.40535</v>
      </c>
      <c r="AU649" s="5" t="n">
        <f aca="false">INDEX($AG$580:$AG$707,$B649+(const_one-$E649)*4+const_one)</f>
        <v>682052787.873409</v>
      </c>
      <c r="AV649" s="5" t="n">
        <f aca="false">INDEX($AH$580:$AH$707,$B649+(const_one-$F649)*8+const_one)</f>
        <v>846466496.600196</v>
      </c>
      <c r="AW649" s="5" t="n">
        <f aca="false">INDEX($AI$580:$AI$707,$B649+(const_one-$G649)*16+const_one)</f>
        <v>1025595297.28589</v>
      </c>
      <c r="AX649" s="5" t="n">
        <f aca="false">INDEX($AJ$580:$AJ$707,$B649+(const_one-$H649)*32+const_one)</f>
        <v>1565621457.23596</v>
      </c>
      <c r="AY649" s="5" t="n">
        <f aca="false">INDEX($AK$580:$AK$707,$B649+(const_one-$I649)*64+const_one)</f>
        <v>1967099047.42243</v>
      </c>
      <c r="AZ649" s="5" t="n">
        <f aca="false">--($C649=--(AS649&gt;AL649))</f>
        <v>1</v>
      </c>
      <c r="BA649" s="5" t="n">
        <f aca="false">--($D649=--(AT649&gt;AM649))</f>
        <v>0</v>
      </c>
      <c r="BB649" s="5" t="n">
        <f aca="false">--($E649=--(AU649&gt;AN649))</f>
        <v>1</v>
      </c>
      <c r="BC649" s="5" t="n">
        <f aca="false">--($F649=--(AV649&gt;AO649))</f>
        <v>0</v>
      </c>
      <c r="BD649" s="5" t="n">
        <f aca="false">--($G649=--(AW649&gt;AP649))</f>
        <v>0</v>
      </c>
      <c r="BE649" s="5" t="n">
        <f aca="false">--($H649=--(AX649&gt;AQ649))</f>
        <v>0</v>
      </c>
      <c r="BF649" s="5" t="n">
        <f aca="false">--($I649=--(AY649&gt;AR649))</f>
        <v>1</v>
      </c>
      <c r="BG649" s="5" t="n">
        <f aca="false">SUM(AZ649:BF649)</f>
        <v>3</v>
      </c>
      <c r="BH649" s="5" t="n">
        <f aca="false">SUM(AE649:AK649)+AB649+AC649+AD649</f>
        <v>8000000000</v>
      </c>
    </row>
    <row r="650" customFormat="false" ht="15" hidden="true" customHeight="false" outlineLevel="0" collapsed="false">
      <c r="A650" s="5" t="n">
        <f aca="false">exit_value_5_usd</f>
        <v>8000000000</v>
      </c>
      <c r="B650" s="2" t="n">
        <f aca="false">ROW()-ROW($B$580)</f>
        <v>70</v>
      </c>
      <c r="C650" s="2" t="n">
        <f aca="false">MOD(QUOTIENT($B650,1),2)</f>
        <v>0</v>
      </c>
      <c r="D650" s="2" t="n">
        <f aca="false">MOD(QUOTIENT($B650,2),2)</f>
        <v>1</v>
      </c>
      <c r="E650" s="2" t="n">
        <f aca="false">MOD(QUOTIENT($B650,4),2)</f>
        <v>1</v>
      </c>
      <c r="F650" s="2" t="n">
        <f aca="false">MOD(QUOTIENT($B650,8),2)</f>
        <v>0</v>
      </c>
      <c r="G650" s="2" t="n">
        <f aca="false">MOD(QUOTIENT($B650,16),2)</f>
        <v>0</v>
      </c>
      <c r="H650" s="2" t="n">
        <f aca="false">MOD(QUOTIENT($B650,32),2)</f>
        <v>0</v>
      </c>
      <c r="I650" s="2" t="n">
        <f aca="false">MOD(QUOTIENT($B650,64),2)</f>
        <v>1</v>
      </c>
      <c r="J650" s="5" t="n">
        <f aca="false">IF($C650=const_zero,MIN(class_series_f_invested_usd,MAX(const_zero,$A650)),const_zero)</f>
        <v>30000000</v>
      </c>
      <c r="K650" s="5" t="n">
        <f aca="false">IF($D650=const_zero,MIN(class_series_e_invested_usd,MAX(const_zero,$A650-SUM($J650:$J650))),const_zero)</f>
        <v>0</v>
      </c>
      <c r="L650" s="5" t="n">
        <f aca="false">IF($E650=const_zero,MIN(class_series_d_invested_usd,MAX(const_zero,$A650-SUM($J650:$K650))),const_zero)</f>
        <v>0</v>
      </c>
      <c r="M650" s="5" t="n">
        <f aca="false">IF($F650=const_zero,MIN(class_series_c_invested_usd,MAX(const_zero,$A650-SUM($J650:$L650))),const_zero)</f>
        <v>60000000</v>
      </c>
      <c r="N650" s="5" t="n">
        <f aca="false">IF($G650=const_zero,MIN(class_series_b_invested_usd,MAX(const_zero,$A650-SUM($J650:$M650))),const_zero)</f>
        <v>30000000</v>
      </c>
      <c r="O650" s="5" t="n">
        <f aca="false">IF($H650=const_zero,MIN(class_series_a_invested_usd,MAX(const_zero,$A650-SUM($J650:$N650))),const_zero)</f>
        <v>15000000</v>
      </c>
      <c r="P650" s="5" t="n">
        <f aca="false">IF($I650=const_zero,MIN(class_seed_invested_usd,MAX(const_zero,$A650-SUM($J650:$O650))),const_zero)</f>
        <v>0</v>
      </c>
      <c r="Q650" s="5" t="n">
        <f aca="false">MAX(const_zero,$A650-SUM($J650:$P650))</f>
        <v>7865000000</v>
      </c>
      <c r="R650" s="9" t="n">
        <f aca="false">common_rsa_total+'Pro-Forma'!$B$10+'Pro-Forma'!$B$11+IF($C650=const_one,'Pro-Forma'!$B$5,const_zero)+IF($D650=const_one,'Pro-Forma'!$F$27,const_zero)+IF($E650=const_one,'Pro-Forma'!$F$26,const_zero)+IF($F650=const_one,'Pro-Forma'!$F$25,const_zero)+IF($G650=const_one,'Pro-Forma'!$F$24,const_zero)+IF($H650=const_one,'Pro-Forma'!$F$23,const_zero)+IF($I650=const_one,'Pro-Forma'!$F$22,const_zero)</f>
        <v>22147484.4666011</v>
      </c>
      <c r="S650" s="23" t="b">
        <f aca="false">IF($R650&gt;const_zero,--($Q650&gt;option_strike_usd*$R650),const_zero)</f>
        <v>1</v>
      </c>
      <c r="T650" s="7" t="n">
        <f aca="false">IF($R650&gt;const_zero,IF($S650=const_one,($Q650+option_strike_usd*pre_f_options_issued)/($R650+pre_f_options_issued),$Q650/$R650),const_zero)</f>
        <v>319.200931464668</v>
      </c>
      <c r="U650" s="5" t="n">
        <f aca="false">IF($C650=const_one,'Pro-Forma'!$B$5*$T650,const_zero)</f>
        <v>0</v>
      </c>
      <c r="V650" s="5" t="n">
        <f aca="false">IF($D650=const_one,'Pro-Forma'!$F$27*$T650,const_zero)</f>
        <v>1957761545.49611</v>
      </c>
      <c r="W650" s="5" t="n">
        <f aca="false">IF($E650=const_one,'Pro-Forma'!$F$26*$T650,const_zero)</f>
        <v>553383129.035987</v>
      </c>
      <c r="X650" s="5" t="n">
        <f aca="false">IF($F650=const_one,'Pro-Forma'!$F$25*$T650,const_zero)</f>
        <v>0</v>
      </c>
      <c r="Y650" s="5" t="n">
        <f aca="false">IF($G650=const_one,'Pro-Forma'!$F$24*$T650,const_zero)</f>
        <v>0</v>
      </c>
      <c r="Z650" s="5" t="n">
        <f aca="false">IF($H650=const_one,'Pro-Forma'!$F$23*$T650,const_zero)</f>
        <v>0</v>
      </c>
      <c r="AA650" s="5" t="n">
        <f aca="false">IF($I650=const_one,'Pro-Forma'!$F$22*$T650,const_zero)</f>
        <v>1596004657.32334</v>
      </c>
      <c r="AB650" s="5" t="n">
        <f aca="false">('Pro-Forma'!$B$10+'Pro-Forma'!$B$11)*$T650</f>
        <v>89539956.3008756</v>
      </c>
      <c r="AC650" s="5" t="n">
        <f aca="false">common_rsa_total*$T650</f>
        <v>2872808383.18202</v>
      </c>
      <c r="AD650" s="5" t="n">
        <f aca="false">IF($S650=const_one,pre_f_options_issued*($T650-option_strike_usd),const_zero)</f>
        <v>795502328.661671</v>
      </c>
      <c r="AE650" s="5" t="n">
        <f aca="false">J650+U650</f>
        <v>30000000</v>
      </c>
      <c r="AF650" s="5" t="n">
        <f aca="false">K650+V650</f>
        <v>1957761545.49611</v>
      </c>
      <c r="AG650" s="5" t="n">
        <f aca="false">L650+W650</f>
        <v>553383129.035987</v>
      </c>
      <c r="AH650" s="5" t="n">
        <f aca="false">M650+X650</f>
        <v>60000000</v>
      </c>
      <c r="AI650" s="5" t="n">
        <f aca="false">N650+Y650</f>
        <v>30000000</v>
      </c>
      <c r="AJ650" s="5" t="n">
        <f aca="false">O650+Z650</f>
        <v>15000000</v>
      </c>
      <c r="AK650" s="5" t="n">
        <f aca="false">P650+AA650</f>
        <v>1596004657.32334</v>
      </c>
      <c r="AL650" s="5" t="n">
        <f aca="false">INDEX($AE$580:$AE$707,$B650-$C650*1+const_one)</f>
        <v>30000000</v>
      </c>
      <c r="AM650" s="5" t="n">
        <f aca="false">INDEX($AF$580:$AF$707,$B650-$D650*2+const_one)</f>
        <v>300000000</v>
      </c>
      <c r="AN650" s="5" t="n">
        <f aca="false">INDEX($AG$580:$AG$707,$B650-$E650*4+const_one)</f>
        <v>100000000</v>
      </c>
      <c r="AO650" s="5" t="n">
        <f aca="false">INDEX($AH$580:$AH$707,$B650-$F650*8+const_one)</f>
        <v>60000000</v>
      </c>
      <c r="AP650" s="5" t="n">
        <f aca="false">INDEX($AI$580:$AI$707,$B650-$G650*16+const_one)</f>
        <v>30000000</v>
      </c>
      <c r="AQ650" s="5" t="n">
        <f aca="false">INDEX($AJ$580:$AJ$707,$B650-$H650*32+const_one)</f>
        <v>15000000</v>
      </c>
      <c r="AR650" s="5" t="n">
        <f aca="false">INDEX($AK$580:$AK$707,$B650-$I650*64+const_one)</f>
        <v>5000000</v>
      </c>
      <c r="AS650" s="5" t="n">
        <f aca="false">INDEX($AE$580:$AE$707,$B650+(const_one-$C650)*1+const_one)</f>
        <v>247454738.169421</v>
      </c>
      <c r="AT650" s="5" t="n">
        <f aca="false">INDEX($AF$580:$AF$707,$B650+(const_one-$D650)*2+const_one)</f>
        <v>1957761545.49611</v>
      </c>
      <c r="AU650" s="5" t="n">
        <f aca="false">INDEX($AG$580:$AG$707,$B650+(const_one-$E650)*4+const_one)</f>
        <v>553383129.035987</v>
      </c>
      <c r="AV650" s="5" t="n">
        <f aca="false">INDEX($AH$580:$AH$707,$B650+(const_one-$F650)*8+const_one)</f>
        <v>703429556.397151</v>
      </c>
      <c r="AW650" s="5" t="n">
        <f aca="false">INDEX($AI$580:$AI$707,$B650+(const_one-$G650)*16+const_one)</f>
        <v>856949572.704208</v>
      </c>
      <c r="AX650" s="5" t="n">
        <f aca="false">INDEX($AJ$580:$AJ$707,$B650+(const_one-$H650)*32+const_one)</f>
        <v>1329370795.16475</v>
      </c>
      <c r="AY650" s="5" t="n">
        <f aca="false">INDEX($AK$580:$AK$707,$B650+(const_one-$I650)*64+const_one)</f>
        <v>1596004657.32334</v>
      </c>
      <c r="AZ650" s="5" t="n">
        <f aca="false">--($C650=--(AS650&gt;AL650))</f>
        <v>0</v>
      </c>
      <c r="BA650" s="5" t="n">
        <f aca="false">--($D650=--(AT650&gt;AM650))</f>
        <v>1</v>
      </c>
      <c r="BB650" s="5" t="n">
        <f aca="false">--($E650=--(AU650&gt;AN650))</f>
        <v>1</v>
      </c>
      <c r="BC650" s="5" t="n">
        <f aca="false">--($F650=--(AV650&gt;AO650))</f>
        <v>0</v>
      </c>
      <c r="BD650" s="5" t="n">
        <f aca="false">--($G650=--(AW650&gt;AP650))</f>
        <v>0</v>
      </c>
      <c r="BE650" s="5" t="n">
        <f aca="false">--($H650=--(AX650&gt;AQ650))</f>
        <v>0</v>
      </c>
      <c r="BF650" s="5" t="n">
        <f aca="false">--($I650=--(AY650&gt;AR650))</f>
        <v>1</v>
      </c>
      <c r="BG650" s="5" t="n">
        <f aca="false">SUM(AZ650:BF650)</f>
        <v>3</v>
      </c>
      <c r="BH650" s="5" t="n">
        <f aca="false">SUM(AE650:AK650)+AB650+AC650+AD650</f>
        <v>8000000000</v>
      </c>
    </row>
    <row r="651" customFormat="false" ht="15" hidden="true" customHeight="false" outlineLevel="0" collapsed="false">
      <c r="A651" s="5" t="n">
        <f aca="false">exit_value_5_usd</f>
        <v>8000000000</v>
      </c>
      <c r="B651" s="2" t="n">
        <f aca="false">ROW()-ROW($B$580)</f>
        <v>71</v>
      </c>
      <c r="C651" s="2" t="n">
        <f aca="false">MOD(QUOTIENT($B651,1),2)</f>
        <v>1</v>
      </c>
      <c r="D651" s="2" t="n">
        <f aca="false">MOD(QUOTIENT($B651,2),2)</f>
        <v>1</v>
      </c>
      <c r="E651" s="2" t="n">
        <f aca="false">MOD(QUOTIENT($B651,4),2)</f>
        <v>1</v>
      </c>
      <c r="F651" s="2" t="n">
        <f aca="false">MOD(QUOTIENT($B651,8),2)</f>
        <v>0</v>
      </c>
      <c r="G651" s="2" t="n">
        <f aca="false">MOD(QUOTIENT($B651,16),2)</f>
        <v>0</v>
      </c>
      <c r="H651" s="2" t="n">
        <f aca="false">MOD(QUOTIENT($B651,32),2)</f>
        <v>0</v>
      </c>
      <c r="I651" s="2" t="n">
        <f aca="false">MOD(QUOTIENT($B651,64),2)</f>
        <v>1</v>
      </c>
      <c r="J651" s="5" t="n">
        <f aca="false">IF($C651=const_zero,MIN(class_series_f_invested_usd,MAX(const_zero,$A651)),const_zero)</f>
        <v>0</v>
      </c>
      <c r="K651" s="5" t="n">
        <f aca="false">IF($D651=const_zero,MIN(class_series_e_invested_usd,MAX(const_zero,$A651-SUM($J651:$J651))),const_zero)</f>
        <v>0</v>
      </c>
      <c r="L651" s="5" t="n">
        <f aca="false">IF($E651=const_zero,MIN(class_series_d_invested_usd,MAX(const_zero,$A651-SUM($J651:$K651))),const_zero)</f>
        <v>0</v>
      </c>
      <c r="M651" s="5" t="n">
        <f aca="false">IF($F651=const_zero,MIN(class_series_c_invested_usd,MAX(const_zero,$A651-SUM($J651:$L651))),const_zero)</f>
        <v>60000000</v>
      </c>
      <c r="N651" s="5" t="n">
        <f aca="false">IF($G651=const_zero,MIN(class_series_b_invested_usd,MAX(const_zero,$A651-SUM($J651:$M651))),const_zero)</f>
        <v>30000000</v>
      </c>
      <c r="O651" s="5" t="n">
        <f aca="false">IF($H651=const_zero,MIN(class_series_a_invested_usd,MAX(const_zero,$A651-SUM($J651:$N651))),const_zero)</f>
        <v>15000000</v>
      </c>
      <c r="P651" s="5" t="n">
        <f aca="false">IF($I651=const_zero,MIN(class_seed_invested_usd,MAX(const_zero,$A651-SUM($J651:$O651))),const_zero)</f>
        <v>0</v>
      </c>
      <c r="Q651" s="5" t="n">
        <f aca="false">MAX(const_zero,$A651-SUM($J651:$P651))</f>
        <v>7895000000</v>
      </c>
      <c r="R651" s="9" t="n">
        <f aca="false">common_rsa_total+'Pro-Forma'!$B$10+'Pro-Forma'!$B$11+IF($C651=const_one,'Pro-Forma'!$B$5,const_zero)+IF($D651=const_one,'Pro-Forma'!$F$27,const_zero)+IF($E651=const_one,'Pro-Forma'!$F$26,const_zero)+IF($F651=const_one,'Pro-Forma'!$F$25,const_zero)+IF($G651=const_one,'Pro-Forma'!$F$24,const_zero)+IF($H651=const_one,'Pro-Forma'!$F$23,const_zero)+IF($I651=const_one,'Pro-Forma'!$F$22,const_zero)</f>
        <v>22944752.5358044</v>
      </c>
      <c r="S651" s="23" t="b">
        <f aca="false">IF($R651&gt;const_zero,--($Q651&gt;option_strike_usd*$R651),const_zero)</f>
        <v>1</v>
      </c>
      <c r="T651" s="7" t="n">
        <f aca="false">IF($R651&gt;const_zero,IF($S651=const_one,($Q651+option_strike_usd*pre_f_options_issued)/($R651+pre_f_options_issued),$Q651/$R651),const_zero)</f>
        <v>310.378337886647</v>
      </c>
      <c r="U651" s="5" t="n">
        <f aca="false">IF($C651=const_one,'Pro-Forma'!$B$5*$T651,const_zero)</f>
        <v>247454738.169421</v>
      </c>
      <c r="V651" s="5" t="n">
        <f aca="false">IF($D651=const_one,'Pro-Forma'!$F$27*$T651,const_zero)</f>
        <v>1903649753.40535</v>
      </c>
      <c r="W651" s="5" t="n">
        <f aca="false">IF($E651=const_one,'Pro-Forma'!$F$26*$T651,const_zero)</f>
        <v>538087827.678263</v>
      </c>
      <c r="X651" s="5" t="n">
        <f aca="false">IF($F651=const_one,'Pro-Forma'!$F$25*$T651,const_zero)</f>
        <v>0</v>
      </c>
      <c r="Y651" s="5" t="n">
        <f aca="false">IF($G651=const_one,'Pro-Forma'!$F$24*$T651,const_zero)</f>
        <v>0</v>
      </c>
      <c r="Z651" s="5" t="n">
        <f aca="false">IF($H651=const_one,'Pro-Forma'!$F$23*$T651,const_zero)</f>
        <v>0</v>
      </c>
      <c r="AA651" s="5" t="n">
        <f aca="false">IF($I651=const_one,'Pro-Forma'!$F$22*$T651,const_zero)</f>
        <v>1551891689.43323</v>
      </c>
      <c r="AB651" s="5" t="n">
        <f aca="false">('Pro-Forma'!$B$10+'Pro-Forma'!$B$11)*$T651</f>
        <v>87065105.6172902</v>
      </c>
      <c r="AC651" s="5" t="n">
        <f aca="false">common_rsa_total*$T651</f>
        <v>2793405040.97982</v>
      </c>
      <c r="AD651" s="5" t="n">
        <f aca="false">IF($S651=const_one,pre_f_options_issued*($T651-option_strike_usd),const_zero)</f>
        <v>773445844.716617</v>
      </c>
      <c r="AE651" s="5" t="n">
        <f aca="false">J651+U651</f>
        <v>247454738.169421</v>
      </c>
      <c r="AF651" s="5" t="n">
        <f aca="false">K651+V651</f>
        <v>1903649753.40535</v>
      </c>
      <c r="AG651" s="5" t="n">
        <f aca="false">L651+W651</f>
        <v>538087827.678263</v>
      </c>
      <c r="AH651" s="5" t="n">
        <f aca="false">M651+X651</f>
        <v>60000000</v>
      </c>
      <c r="AI651" s="5" t="n">
        <f aca="false">N651+Y651</f>
        <v>30000000</v>
      </c>
      <c r="AJ651" s="5" t="n">
        <f aca="false">O651+Z651</f>
        <v>15000000</v>
      </c>
      <c r="AK651" s="5" t="n">
        <f aca="false">P651+AA651</f>
        <v>1551891689.43323</v>
      </c>
      <c r="AL651" s="5" t="n">
        <f aca="false">INDEX($AE$580:$AE$707,$B651-$C651*1+const_one)</f>
        <v>30000000</v>
      </c>
      <c r="AM651" s="5" t="n">
        <f aca="false">INDEX($AF$580:$AF$707,$B651-$D651*2+const_one)</f>
        <v>300000000</v>
      </c>
      <c r="AN651" s="5" t="n">
        <f aca="false">INDEX($AG$580:$AG$707,$B651-$E651*4+const_one)</f>
        <v>100000000</v>
      </c>
      <c r="AO651" s="5" t="n">
        <f aca="false">INDEX($AH$580:$AH$707,$B651-$F651*8+const_one)</f>
        <v>60000000</v>
      </c>
      <c r="AP651" s="5" t="n">
        <f aca="false">INDEX($AI$580:$AI$707,$B651-$G651*16+const_one)</f>
        <v>30000000</v>
      </c>
      <c r="AQ651" s="5" t="n">
        <f aca="false">INDEX($AJ$580:$AJ$707,$B651-$H651*32+const_one)</f>
        <v>15000000</v>
      </c>
      <c r="AR651" s="5" t="n">
        <f aca="false">INDEX($AK$580:$AK$707,$B651-$I651*64+const_one)</f>
        <v>5000000</v>
      </c>
      <c r="AS651" s="5" t="n">
        <f aca="false">INDEX($AE$580:$AE$707,$B651+(const_one-$C651)*1+const_one)</f>
        <v>247454738.169421</v>
      </c>
      <c r="AT651" s="5" t="n">
        <f aca="false">INDEX($AF$580:$AF$707,$B651+(const_one-$D651)*2+const_one)</f>
        <v>1903649753.40535</v>
      </c>
      <c r="AU651" s="5" t="n">
        <f aca="false">INDEX($AG$580:$AG$707,$B651+(const_one-$E651)*4+const_one)</f>
        <v>538087827.678263</v>
      </c>
      <c r="AV651" s="5" t="n">
        <f aca="false">INDEX($AH$580:$AH$707,$B651+(const_one-$F651)*8+const_one)</f>
        <v>685874294.4633</v>
      </c>
      <c r="AW651" s="5" t="n">
        <f aca="false">INDEX($AI$580:$AI$707,$B651+(const_one-$G651)*16+const_one)</f>
        <v>836094459.604251</v>
      </c>
      <c r="AX651" s="5" t="n">
        <f aca="false">INDEX($AJ$580:$AJ$707,$B651+(const_one-$H651)*32+const_one)</f>
        <v>1299485024.66797</v>
      </c>
      <c r="AY651" s="5" t="n">
        <f aca="false">INDEX($AK$580:$AK$707,$B651+(const_one-$I651)*64+const_one)</f>
        <v>1551891689.43323</v>
      </c>
      <c r="AZ651" s="5" t="n">
        <f aca="false">--($C651=--(AS651&gt;AL651))</f>
        <v>1</v>
      </c>
      <c r="BA651" s="5" t="n">
        <f aca="false">--($D651=--(AT651&gt;AM651))</f>
        <v>1</v>
      </c>
      <c r="BB651" s="5" t="n">
        <f aca="false">--($E651=--(AU651&gt;AN651))</f>
        <v>1</v>
      </c>
      <c r="BC651" s="5" t="n">
        <f aca="false">--($F651=--(AV651&gt;AO651))</f>
        <v>0</v>
      </c>
      <c r="BD651" s="5" t="n">
        <f aca="false">--($G651=--(AW651&gt;AP651))</f>
        <v>0</v>
      </c>
      <c r="BE651" s="5" t="n">
        <f aca="false">--($H651=--(AX651&gt;AQ651))</f>
        <v>0</v>
      </c>
      <c r="BF651" s="5" t="n">
        <f aca="false">--($I651=--(AY651&gt;AR651))</f>
        <v>1</v>
      </c>
      <c r="BG651" s="5" t="n">
        <f aca="false">SUM(AZ651:BF651)</f>
        <v>4</v>
      </c>
      <c r="BH651" s="5" t="n">
        <f aca="false">SUM(AE651:AK651)+AB651+AC651+AD651</f>
        <v>8000000000</v>
      </c>
    </row>
    <row r="652" customFormat="false" ht="15" hidden="true" customHeight="false" outlineLevel="0" collapsed="false">
      <c r="A652" s="5" t="n">
        <f aca="false">exit_value_5_usd</f>
        <v>8000000000</v>
      </c>
      <c r="B652" s="2" t="n">
        <f aca="false">ROW()-ROW($B$580)</f>
        <v>72</v>
      </c>
      <c r="C652" s="2" t="n">
        <f aca="false">MOD(QUOTIENT($B652,1),2)</f>
        <v>0</v>
      </c>
      <c r="D652" s="2" t="n">
        <f aca="false">MOD(QUOTIENT($B652,2),2)</f>
        <v>0</v>
      </c>
      <c r="E652" s="2" t="n">
        <f aca="false">MOD(QUOTIENT($B652,4),2)</f>
        <v>0</v>
      </c>
      <c r="F652" s="2" t="n">
        <f aca="false">MOD(QUOTIENT($B652,8),2)</f>
        <v>1</v>
      </c>
      <c r="G652" s="2" t="n">
        <f aca="false">MOD(QUOTIENT($B652,16),2)</f>
        <v>0</v>
      </c>
      <c r="H652" s="2" t="n">
        <f aca="false">MOD(QUOTIENT($B652,32),2)</f>
        <v>0</v>
      </c>
      <c r="I652" s="2" t="n">
        <f aca="false">MOD(QUOTIENT($B652,64),2)</f>
        <v>1</v>
      </c>
      <c r="J652" s="5" t="n">
        <f aca="false">IF($C652=const_zero,MIN(class_series_f_invested_usd,MAX(const_zero,$A652)),const_zero)</f>
        <v>30000000</v>
      </c>
      <c r="K652" s="5" t="n">
        <f aca="false">IF($D652=const_zero,MIN(class_series_e_invested_usd,MAX(const_zero,$A652-SUM($J652:$J652))),const_zero)</f>
        <v>300000000</v>
      </c>
      <c r="L652" s="5" t="n">
        <f aca="false">IF($E652=const_zero,MIN(class_series_d_invested_usd,MAX(const_zero,$A652-SUM($J652:$K652))),const_zero)</f>
        <v>100000000</v>
      </c>
      <c r="M652" s="5" t="n">
        <f aca="false">IF($F652=const_zero,MIN(class_series_c_invested_usd,MAX(const_zero,$A652-SUM($J652:$L652))),const_zero)</f>
        <v>0</v>
      </c>
      <c r="N652" s="5" t="n">
        <f aca="false">IF($G652=const_zero,MIN(class_series_b_invested_usd,MAX(const_zero,$A652-SUM($J652:$M652))),const_zero)</f>
        <v>30000000</v>
      </c>
      <c r="O652" s="5" t="n">
        <f aca="false">IF($H652=const_zero,MIN(class_series_a_invested_usd,MAX(const_zero,$A652-SUM($J652:$N652))),const_zero)</f>
        <v>15000000</v>
      </c>
      <c r="P652" s="5" t="n">
        <f aca="false">IF($I652=const_zero,MIN(class_seed_invested_usd,MAX(const_zero,$A652-SUM($J652:$O652))),const_zero)</f>
        <v>0</v>
      </c>
      <c r="Q652" s="5" t="n">
        <f aca="false">MAX(const_zero,$A652-SUM($J652:$P652))</f>
        <v>7525000000</v>
      </c>
      <c r="R652" s="9" t="n">
        <f aca="false">common_rsa_total+'Pro-Forma'!$B$10+'Pro-Forma'!$B$11+IF($C652=const_one,'Pro-Forma'!$B$5,const_zero)+IF($D652=const_one,'Pro-Forma'!$F$27,const_zero)+IF($E652=const_one,'Pro-Forma'!$F$26,const_zero)+IF($F652=const_one,'Pro-Forma'!$F$25,const_zero)+IF($G652=const_one,'Pro-Forma'!$F$24,const_zero)+IF($H652=const_one,'Pro-Forma'!$F$23,const_zero)+IF($I652=const_one,'Pro-Forma'!$F$22,const_zero)</f>
        <v>16680512.8289884</v>
      </c>
      <c r="S652" s="23" t="b">
        <f aca="false">IF($R652&gt;const_zero,--($Q652&gt;option_strike_usd*$R652),const_zero)</f>
        <v>1</v>
      </c>
      <c r="T652" s="7" t="n">
        <f aca="false">IF($R652&gt;const_zero,IF($S652=const_one,($Q652+option_strike_usd*pre_f_options_issued)/($R652+pre_f_options_issued),$Q652/$R652),const_zero)</f>
        <v>392.455617173246</v>
      </c>
      <c r="U652" s="5" t="n">
        <f aca="false">IF($C652=const_one,'Pro-Forma'!$B$5*$T652,const_zero)</f>
        <v>0</v>
      </c>
      <c r="V652" s="5" t="n">
        <f aca="false">IF($D652=const_one,'Pro-Forma'!$F$27*$T652,const_zero)</f>
        <v>0</v>
      </c>
      <c r="W652" s="5" t="n">
        <f aca="false">IF($E652=const_one,'Pro-Forma'!$F$26*$T652,const_zero)</f>
        <v>0</v>
      </c>
      <c r="X652" s="5" t="n">
        <f aca="false">IF($F652=const_one,'Pro-Forma'!$F$25*$T652,const_zero)</f>
        <v>941893481.215792</v>
      </c>
      <c r="Y652" s="5" t="n">
        <f aca="false">IF($G652=const_one,'Pro-Forma'!$F$24*$T652,const_zero)</f>
        <v>0</v>
      </c>
      <c r="Z652" s="5" t="n">
        <f aca="false">IF($H652=const_one,'Pro-Forma'!$F$23*$T652,const_zero)</f>
        <v>0</v>
      </c>
      <c r="AA652" s="5" t="n">
        <f aca="false">IF($I652=const_one,'Pro-Forma'!$F$22*$T652,const_zero)</f>
        <v>1962278085.86623</v>
      </c>
      <c r="AB652" s="5" t="n">
        <f aca="false">('Pro-Forma'!$B$10+'Pro-Forma'!$B$11)*$T652</f>
        <v>110088835.425642</v>
      </c>
      <c r="AC652" s="5" t="n">
        <f aca="false">common_rsa_total*$T652</f>
        <v>3532100554.55922</v>
      </c>
      <c r="AD652" s="5" t="n">
        <f aca="false">IF($S652=const_one,pre_f_options_issued*($T652-option_strike_usd),const_zero)</f>
        <v>978639042.933116</v>
      </c>
      <c r="AE652" s="5" t="n">
        <f aca="false">J652+U652</f>
        <v>30000000</v>
      </c>
      <c r="AF652" s="5" t="n">
        <f aca="false">K652+V652</f>
        <v>300000000</v>
      </c>
      <c r="AG652" s="5" t="n">
        <f aca="false">L652+W652</f>
        <v>100000000</v>
      </c>
      <c r="AH652" s="5" t="n">
        <f aca="false">M652+X652</f>
        <v>941893481.215792</v>
      </c>
      <c r="AI652" s="5" t="n">
        <f aca="false">N652+Y652</f>
        <v>30000000</v>
      </c>
      <c r="AJ652" s="5" t="n">
        <f aca="false">O652+Z652</f>
        <v>15000000</v>
      </c>
      <c r="AK652" s="5" t="n">
        <f aca="false">P652+AA652</f>
        <v>1962278085.86623</v>
      </c>
      <c r="AL652" s="5" t="n">
        <f aca="false">INDEX($AE$580:$AE$707,$B652-$C652*1+const_one)</f>
        <v>30000000</v>
      </c>
      <c r="AM652" s="5" t="n">
        <f aca="false">INDEX($AF$580:$AF$707,$B652-$D652*2+const_one)</f>
        <v>300000000</v>
      </c>
      <c r="AN652" s="5" t="n">
        <f aca="false">INDEX($AG$580:$AG$707,$B652-$E652*4+const_one)</f>
        <v>100000000</v>
      </c>
      <c r="AO652" s="5" t="n">
        <f aca="false">INDEX($AH$580:$AH$707,$B652-$F652*8+const_one)</f>
        <v>60000000</v>
      </c>
      <c r="AP652" s="5" t="n">
        <f aca="false">INDEX($AI$580:$AI$707,$B652-$G652*16+const_one)</f>
        <v>30000000</v>
      </c>
      <c r="AQ652" s="5" t="n">
        <f aca="false">INDEX($AJ$580:$AJ$707,$B652-$H652*32+const_one)</f>
        <v>15000000</v>
      </c>
      <c r="AR652" s="5" t="n">
        <f aca="false">INDEX($AK$580:$AK$707,$B652-$I652*64+const_one)</f>
        <v>5000000</v>
      </c>
      <c r="AS652" s="5" t="n">
        <f aca="false">INDEX($AE$580:$AE$707,$B652+(const_one-$C652)*1+const_one)</f>
        <v>301602738.748098</v>
      </c>
      <c r="AT652" s="5" t="n">
        <f aca="false">INDEX($AF$580:$AF$707,$B652+(const_one-$D652)*2+const_one)</f>
        <v>1896534762.99646</v>
      </c>
      <c r="AU652" s="5" t="n">
        <f aca="false">INDEX($AG$580:$AG$707,$B652+(const_one-$E652)*4+const_one)</f>
        <v>632271298.573467</v>
      </c>
      <c r="AV652" s="5" t="n">
        <f aca="false">INDEX($AH$580:$AH$707,$B652+(const_one-$F652)*8+const_one)</f>
        <v>941893481.215792</v>
      </c>
      <c r="AW652" s="5" t="n">
        <f aca="false">INDEX($AI$580:$AI$707,$B652+(const_one-$G652)*16+const_one)</f>
        <v>1022181054.82073</v>
      </c>
      <c r="AX652" s="5" t="n">
        <f aca="false">INDEX($AJ$580:$AJ$707,$B652+(const_one-$H652)*32+const_one)</f>
        <v>1559623663.34882</v>
      </c>
      <c r="AY652" s="5" t="n">
        <f aca="false">INDEX($AK$580:$AK$707,$B652+(const_one-$I652)*64+const_one)</f>
        <v>1962278085.86623</v>
      </c>
      <c r="AZ652" s="5" t="n">
        <f aca="false">--($C652=--(AS652&gt;AL652))</f>
        <v>0</v>
      </c>
      <c r="BA652" s="5" t="n">
        <f aca="false">--($D652=--(AT652&gt;AM652))</f>
        <v>0</v>
      </c>
      <c r="BB652" s="5" t="n">
        <f aca="false">--($E652=--(AU652&gt;AN652))</f>
        <v>0</v>
      </c>
      <c r="BC652" s="5" t="n">
        <f aca="false">--($F652=--(AV652&gt;AO652))</f>
        <v>1</v>
      </c>
      <c r="BD652" s="5" t="n">
        <f aca="false">--($G652=--(AW652&gt;AP652))</f>
        <v>0</v>
      </c>
      <c r="BE652" s="5" t="n">
        <f aca="false">--($H652=--(AX652&gt;AQ652))</f>
        <v>0</v>
      </c>
      <c r="BF652" s="5" t="n">
        <f aca="false">--($I652=--(AY652&gt;AR652))</f>
        <v>1</v>
      </c>
      <c r="BG652" s="5" t="n">
        <f aca="false">SUM(AZ652:BF652)</f>
        <v>2</v>
      </c>
      <c r="BH652" s="5" t="n">
        <f aca="false">SUM(AE652:AK652)+AB652+AC652+AD652</f>
        <v>8000000000</v>
      </c>
    </row>
    <row r="653" customFormat="false" ht="15" hidden="true" customHeight="false" outlineLevel="0" collapsed="false">
      <c r="A653" s="5" t="n">
        <f aca="false">exit_value_5_usd</f>
        <v>8000000000</v>
      </c>
      <c r="B653" s="2" t="n">
        <f aca="false">ROW()-ROW($B$580)</f>
        <v>73</v>
      </c>
      <c r="C653" s="2" t="n">
        <f aca="false">MOD(QUOTIENT($B653,1),2)</f>
        <v>1</v>
      </c>
      <c r="D653" s="2" t="n">
        <f aca="false">MOD(QUOTIENT($B653,2),2)</f>
        <v>0</v>
      </c>
      <c r="E653" s="2" t="n">
        <f aca="false">MOD(QUOTIENT($B653,4),2)</f>
        <v>0</v>
      </c>
      <c r="F653" s="2" t="n">
        <f aca="false">MOD(QUOTIENT($B653,8),2)</f>
        <v>1</v>
      </c>
      <c r="G653" s="2" t="n">
        <f aca="false">MOD(QUOTIENT($B653,16),2)</f>
        <v>0</v>
      </c>
      <c r="H653" s="2" t="n">
        <f aca="false">MOD(QUOTIENT($B653,32),2)</f>
        <v>0</v>
      </c>
      <c r="I653" s="2" t="n">
        <f aca="false">MOD(QUOTIENT($B653,64),2)</f>
        <v>1</v>
      </c>
      <c r="J653" s="5" t="n">
        <f aca="false">IF($C653=const_zero,MIN(class_series_f_invested_usd,MAX(const_zero,$A653)),const_zero)</f>
        <v>0</v>
      </c>
      <c r="K653" s="5" t="n">
        <f aca="false">IF($D653=const_zero,MIN(class_series_e_invested_usd,MAX(const_zero,$A653-SUM($J653:$J653))),const_zero)</f>
        <v>300000000</v>
      </c>
      <c r="L653" s="5" t="n">
        <f aca="false">IF($E653=const_zero,MIN(class_series_d_invested_usd,MAX(const_zero,$A653-SUM($J653:$K653))),const_zero)</f>
        <v>100000000</v>
      </c>
      <c r="M653" s="5" t="n">
        <f aca="false">IF($F653=const_zero,MIN(class_series_c_invested_usd,MAX(const_zero,$A653-SUM($J653:$L653))),const_zero)</f>
        <v>0</v>
      </c>
      <c r="N653" s="5" t="n">
        <f aca="false">IF($G653=const_zero,MIN(class_series_b_invested_usd,MAX(const_zero,$A653-SUM($J653:$M653))),const_zero)</f>
        <v>30000000</v>
      </c>
      <c r="O653" s="5" t="n">
        <f aca="false">IF($H653=const_zero,MIN(class_series_a_invested_usd,MAX(const_zero,$A653-SUM($J653:$N653))),const_zero)</f>
        <v>15000000</v>
      </c>
      <c r="P653" s="5" t="n">
        <f aca="false">IF($I653=const_zero,MIN(class_seed_invested_usd,MAX(const_zero,$A653-SUM($J653:$O653))),const_zero)</f>
        <v>0</v>
      </c>
      <c r="Q653" s="5" t="n">
        <f aca="false">MAX(const_zero,$A653-SUM($J653:$P653))</f>
        <v>7555000000</v>
      </c>
      <c r="R653" s="9" t="n">
        <f aca="false">common_rsa_total+'Pro-Forma'!$B$10+'Pro-Forma'!$B$11+IF($C653=const_one,'Pro-Forma'!$B$5,const_zero)+IF($D653=const_one,'Pro-Forma'!$F$27,const_zero)+IF($E653=const_one,'Pro-Forma'!$F$26,const_zero)+IF($F653=const_one,'Pro-Forma'!$F$25,const_zero)+IF($G653=const_one,'Pro-Forma'!$F$24,const_zero)+IF($H653=const_one,'Pro-Forma'!$F$23,const_zero)+IF($I653=const_one,'Pro-Forma'!$F$22,const_zero)</f>
        <v>17477780.8981917</v>
      </c>
      <c r="S653" s="23" t="b">
        <f aca="false">IF($R653&gt;const_zero,--($Q653&gt;option_strike_usd*$R653),const_zero)</f>
        <v>1</v>
      </c>
      <c r="T653" s="7" t="n">
        <f aca="false">IF($R653&gt;const_zero,IF($S653=const_one,($Q653+option_strike_usd*pre_f_options_issued)/($R653+pre_f_options_issued),$Q653/$R653),const_zero)</f>
        <v>378.295269054837</v>
      </c>
      <c r="U653" s="5" t="n">
        <f aca="false">IF($C653=const_one,'Pro-Forma'!$B$5*$T653,const_zero)</f>
        <v>301602738.748098</v>
      </c>
      <c r="V653" s="5" t="n">
        <f aca="false">IF($D653=const_one,'Pro-Forma'!$F$27*$T653,const_zero)</f>
        <v>0</v>
      </c>
      <c r="W653" s="5" t="n">
        <f aca="false">IF($E653=const_one,'Pro-Forma'!$F$26*$T653,const_zero)</f>
        <v>0</v>
      </c>
      <c r="X653" s="5" t="n">
        <f aca="false">IF($F653=const_one,'Pro-Forma'!$F$25*$T653,const_zero)</f>
        <v>907908645.731608</v>
      </c>
      <c r="Y653" s="5" t="n">
        <f aca="false">IF($G653=const_one,'Pro-Forma'!$F$24*$T653,const_zero)</f>
        <v>0</v>
      </c>
      <c r="Z653" s="5" t="n">
        <f aca="false">IF($H653=const_one,'Pro-Forma'!$F$23*$T653,const_zero)</f>
        <v>0</v>
      </c>
      <c r="AA653" s="5" t="n">
        <f aca="false">IF($I653=const_one,'Pro-Forma'!$F$22*$T653,const_zero)</f>
        <v>1891476345.27418</v>
      </c>
      <c r="AB653" s="5" t="n">
        <f aca="false">('Pro-Forma'!$B$10+'Pro-Forma'!$B$11)*$T653</f>
        <v>106116676.115487</v>
      </c>
      <c r="AC653" s="5" t="n">
        <f aca="false">common_rsa_total*$T653</f>
        <v>3404657421.49353</v>
      </c>
      <c r="AD653" s="5" t="n">
        <f aca="false">IF($S653=const_one,pre_f_options_issued*($T653-option_strike_usd),const_zero)</f>
        <v>943238172.637092</v>
      </c>
      <c r="AE653" s="5" t="n">
        <f aca="false">J653+U653</f>
        <v>301602738.748098</v>
      </c>
      <c r="AF653" s="5" t="n">
        <f aca="false">K653+V653</f>
        <v>300000000</v>
      </c>
      <c r="AG653" s="5" t="n">
        <f aca="false">L653+W653</f>
        <v>100000000</v>
      </c>
      <c r="AH653" s="5" t="n">
        <f aca="false">M653+X653</f>
        <v>907908645.731608</v>
      </c>
      <c r="AI653" s="5" t="n">
        <f aca="false">N653+Y653</f>
        <v>30000000</v>
      </c>
      <c r="AJ653" s="5" t="n">
        <f aca="false">O653+Z653</f>
        <v>15000000</v>
      </c>
      <c r="AK653" s="5" t="n">
        <f aca="false">P653+AA653</f>
        <v>1891476345.27418</v>
      </c>
      <c r="AL653" s="5" t="n">
        <f aca="false">INDEX($AE$580:$AE$707,$B653-$C653*1+const_one)</f>
        <v>30000000</v>
      </c>
      <c r="AM653" s="5" t="n">
        <f aca="false">INDEX($AF$580:$AF$707,$B653-$D653*2+const_one)</f>
        <v>300000000</v>
      </c>
      <c r="AN653" s="5" t="n">
        <f aca="false">INDEX($AG$580:$AG$707,$B653-$E653*4+const_one)</f>
        <v>100000000</v>
      </c>
      <c r="AO653" s="5" t="n">
        <f aca="false">INDEX($AH$580:$AH$707,$B653-$F653*8+const_one)</f>
        <v>60000000</v>
      </c>
      <c r="AP653" s="5" t="n">
        <f aca="false">INDEX($AI$580:$AI$707,$B653-$G653*16+const_one)</f>
        <v>30000000</v>
      </c>
      <c r="AQ653" s="5" t="n">
        <f aca="false">INDEX($AJ$580:$AJ$707,$B653-$H653*32+const_one)</f>
        <v>15000000</v>
      </c>
      <c r="AR653" s="5" t="n">
        <f aca="false">INDEX($AK$580:$AK$707,$B653-$I653*64+const_one)</f>
        <v>5000000</v>
      </c>
      <c r="AS653" s="5" t="n">
        <f aca="false">INDEX($AE$580:$AE$707,$B653+(const_one-$C653)*1+const_one)</f>
        <v>301602738.748098</v>
      </c>
      <c r="AT653" s="5" t="n">
        <f aca="false">INDEX($AF$580:$AF$707,$B653+(const_one-$D653)*2+const_one)</f>
        <v>1845673369.16157</v>
      </c>
      <c r="AU653" s="5" t="n">
        <f aca="false">INDEX($AG$580:$AG$707,$B653+(const_one-$E653)*4+const_one)</f>
        <v>611449080.525572</v>
      </c>
      <c r="AV653" s="5" t="n">
        <f aca="false">INDEX($AH$580:$AH$707,$B653+(const_one-$F653)*8+const_one)</f>
        <v>907908645.731608</v>
      </c>
      <c r="AW653" s="5" t="n">
        <f aca="false">INDEX($AI$580:$AI$707,$B653+(const_one-$G653)*16+const_one)</f>
        <v>990630909.958384</v>
      </c>
      <c r="AX653" s="5" t="n">
        <f aca="false">INDEX($AJ$580:$AJ$707,$B653+(const_one-$H653)*32+const_one)</f>
        <v>1515847230.55766</v>
      </c>
      <c r="AY653" s="5" t="n">
        <f aca="false">INDEX($AK$580:$AK$707,$B653+(const_one-$I653)*64+const_one)</f>
        <v>1891476345.27418</v>
      </c>
      <c r="AZ653" s="5" t="n">
        <f aca="false">--($C653=--(AS653&gt;AL653))</f>
        <v>1</v>
      </c>
      <c r="BA653" s="5" t="n">
        <f aca="false">--($D653=--(AT653&gt;AM653))</f>
        <v>0</v>
      </c>
      <c r="BB653" s="5" t="n">
        <f aca="false">--($E653=--(AU653&gt;AN653))</f>
        <v>0</v>
      </c>
      <c r="BC653" s="5" t="n">
        <f aca="false">--($F653=--(AV653&gt;AO653))</f>
        <v>1</v>
      </c>
      <c r="BD653" s="5" t="n">
        <f aca="false">--($G653=--(AW653&gt;AP653))</f>
        <v>0</v>
      </c>
      <c r="BE653" s="5" t="n">
        <f aca="false">--($H653=--(AX653&gt;AQ653))</f>
        <v>0</v>
      </c>
      <c r="BF653" s="5" t="n">
        <f aca="false">--($I653=--(AY653&gt;AR653))</f>
        <v>1</v>
      </c>
      <c r="BG653" s="5" t="n">
        <f aca="false">SUM(AZ653:BF653)</f>
        <v>3</v>
      </c>
      <c r="BH653" s="5" t="n">
        <f aca="false">SUM(AE653:AK653)+AB653+AC653+AD653</f>
        <v>8000000000</v>
      </c>
    </row>
    <row r="654" customFormat="false" ht="15" hidden="true" customHeight="false" outlineLevel="0" collapsed="false">
      <c r="A654" s="5" t="n">
        <f aca="false">exit_value_5_usd</f>
        <v>8000000000</v>
      </c>
      <c r="B654" s="2" t="n">
        <f aca="false">ROW()-ROW($B$580)</f>
        <v>74</v>
      </c>
      <c r="C654" s="2" t="n">
        <f aca="false">MOD(QUOTIENT($B654,1),2)</f>
        <v>0</v>
      </c>
      <c r="D654" s="2" t="n">
        <f aca="false">MOD(QUOTIENT($B654,2),2)</f>
        <v>1</v>
      </c>
      <c r="E654" s="2" t="n">
        <f aca="false">MOD(QUOTIENT($B654,4),2)</f>
        <v>0</v>
      </c>
      <c r="F654" s="2" t="n">
        <f aca="false">MOD(QUOTIENT($B654,8),2)</f>
        <v>1</v>
      </c>
      <c r="G654" s="2" t="n">
        <f aca="false">MOD(QUOTIENT($B654,16),2)</f>
        <v>0</v>
      </c>
      <c r="H654" s="2" t="n">
        <f aca="false">MOD(QUOTIENT($B654,32),2)</f>
        <v>0</v>
      </c>
      <c r="I654" s="2" t="n">
        <f aca="false">MOD(QUOTIENT($B654,64),2)</f>
        <v>1</v>
      </c>
      <c r="J654" s="5" t="n">
        <f aca="false">IF($C654=const_zero,MIN(class_series_f_invested_usd,MAX(const_zero,$A654)),const_zero)</f>
        <v>30000000</v>
      </c>
      <c r="K654" s="5" t="n">
        <f aca="false">IF($D654=const_zero,MIN(class_series_e_invested_usd,MAX(const_zero,$A654-SUM($J654:$J654))),const_zero)</f>
        <v>0</v>
      </c>
      <c r="L654" s="5" t="n">
        <f aca="false">IF($E654=const_zero,MIN(class_series_d_invested_usd,MAX(const_zero,$A654-SUM($J654:$K654))),const_zero)</f>
        <v>100000000</v>
      </c>
      <c r="M654" s="5" t="n">
        <f aca="false">IF($F654=const_zero,MIN(class_series_c_invested_usd,MAX(const_zero,$A654-SUM($J654:$L654))),const_zero)</f>
        <v>0</v>
      </c>
      <c r="N654" s="5" t="n">
        <f aca="false">IF($G654=const_zero,MIN(class_series_b_invested_usd,MAX(const_zero,$A654-SUM($J654:$M654))),const_zero)</f>
        <v>30000000</v>
      </c>
      <c r="O654" s="5" t="n">
        <f aca="false">IF($H654=const_zero,MIN(class_series_a_invested_usd,MAX(const_zero,$A654-SUM($J654:$N654))),const_zero)</f>
        <v>15000000</v>
      </c>
      <c r="P654" s="5" t="n">
        <f aca="false">IF($I654=const_zero,MIN(class_seed_invested_usd,MAX(const_zero,$A654-SUM($J654:$O654))),const_zero)</f>
        <v>0</v>
      </c>
      <c r="Q654" s="5" t="n">
        <f aca="false">MAX(const_zero,$A654-SUM($J654:$P654))</f>
        <v>7825000000</v>
      </c>
      <c r="R654" s="9" t="n">
        <f aca="false">common_rsa_total+'Pro-Forma'!$B$10+'Pro-Forma'!$B$11+IF($C654=const_one,'Pro-Forma'!$B$5,const_zero)+IF($D654=const_one,'Pro-Forma'!$F$27,const_zero)+IF($E654=const_one,'Pro-Forma'!$F$26,const_zero)+IF($F654=const_one,'Pro-Forma'!$F$25,const_zero)+IF($G654=const_one,'Pro-Forma'!$F$24,const_zero)+IF($H654=const_one,'Pro-Forma'!$F$23,const_zero)+IF($I654=const_one,'Pro-Forma'!$F$22,const_zero)</f>
        <v>22813833.1063222</v>
      </c>
      <c r="S654" s="23" t="b">
        <f aca="false">IF($R654&gt;const_zero,--($Q654&gt;option_strike_usd*$R654),const_zero)</f>
        <v>1</v>
      </c>
      <c r="T654" s="7" t="n">
        <f aca="false">IF($R654&gt;const_zero,IF($S654=const_one,($Q654+option_strike_usd*pre_f_options_issued)/($R654+pre_f_options_issued),$Q654/$R654),const_zero)</f>
        <v>309.218282633184</v>
      </c>
      <c r="U654" s="5" t="n">
        <f aca="false">IF($C654=const_one,'Pro-Forma'!$B$5*$T654,const_zero)</f>
        <v>0</v>
      </c>
      <c r="V654" s="5" t="n">
        <f aca="false">IF($D654=const_one,'Pro-Forma'!$F$27*$T654,const_zero)</f>
        <v>1896534762.99646</v>
      </c>
      <c r="W654" s="5" t="n">
        <f aca="false">IF($E654=const_one,'Pro-Forma'!$F$26*$T654,const_zero)</f>
        <v>0</v>
      </c>
      <c r="X654" s="5" t="n">
        <f aca="false">IF($F654=const_one,'Pro-Forma'!$F$25*$T654,const_zero)</f>
        <v>742123878.319642</v>
      </c>
      <c r="Y654" s="5" t="n">
        <f aca="false">IF($G654=const_one,'Pro-Forma'!$F$24*$T654,const_zero)</f>
        <v>0</v>
      </c>
      <c r="Z654" s="5" t="n">
        <f aca="false">IF($H654=const_one,'Pro-Forma'!$F$23*$T654,const_zero)</f>
        <v>0</v>
      </c>
      <c r="AA654" s="5" t="n">
        <f aca="false">IF($I654=const_one,'Pro-Forma'!$F$22*$T654,const_zero)</f>
        <v>1546091413.16592</v>
      </c>
      <c r="AB654" s="5" t="n">
        <f aca="false">('Pro-Forma'!$B$10+'Pro-Forma'!$B$11)*$T654</f>
        <v>86739695.2363586</v>
      </c>
      <c r="AC654" s="5" t="n">
        <f aca="false">common_rsa_total*$T654</f>
        <v>2782964543.69866</v>
      </c>
      <c r="AD654" s="5" t="n">
        <f aca="false">IF($S654=const_one,pre_f_options_issued*($T654-option_strike_usd),const_zero)</f>
        <v>770545706.58296</v>
      </c>
      <c r="AE654" s="5" t="n">
        <f aca="false">J654+U654</f>
        <v>30000000</v>
      </c>
      <c r="AF654" s="5" t="n">
        <f aca="false">K654+V654</f>
        <v>1896534762.99646</v>
      </c>
      <c r="AG654" s="5" t="n">
        <f aca="false">L654+W654</f>
        <v>100000000</v>
      </c>
      <c r="AH654" s="5" t="n">
        <f aca="false">M654+X654</f>
        <v>742123878.319642</v>
      </c>
      <c r="AI654" s="5" t="n">
        <f aca="false">N654+Y654</f>
        <v>30000000</v>
      </c>
      <c r="AJ654" s="5" t="n">
        <f aca="false">O654+Z654</f>
        <v>15000000</v>
      </c>
      <c r="AK654" s="5" t="n">
        <f aca="false">P654+AA654</f>
        <v>1546091413.16592</v>
      </c>
      <c r="AL654" s="5" t="n">
        <f aca="false">INDEX($AE$580:$AE$707,$B654-$C654*1+const_one)</f>
        <v>30000000</v>
      </c>
      <c r="AM654" s="5" t="n">
        <f aca="false">INDEX($AF$580:$AF$707,$B654-$D654*2+const_one)</f>
        <v>300000000</v>
      </c>
      <c r="AN654" s="5" t="n">
        <f aca="false">INDEX($AG$580:$AG$707,$B654-$E654*4+const_one)</f>
        <v>100000000</v>
      </c>
      <c r="AO654" s="5" t="n">
        <f aca="false">INDEX($AH$580:$AH$707,$B654-$F654*8+const_one)</f>
        <v>60000000</v>
      </c>
      <c r="AP654" s="5" t="n">
        <f aca="false">INDEX($AI$580:$AI$707,$B654-$G654*16+const_one)</f>
        <v>30000000</v>
      </c>
      <c r="AQ654" s="5" t="n">
        <f aca="false">INDEX($AJ$580:$AJ$707,$B654-$H654*32+const_one)</f>
        <v>15000000</v>
      </c>
      <c r="AR654" s="5" t="n">
        <f aca="false">INDEX($AK$580:$AK$707,$B654-$I654*64+const_one)</f>
        <v>5000000</v>
      </c>
      <c r="AS654" s="5" t="n">
        <f aca="false">INDEX($AE$580:$AE$707,$B654+(const_one-$C654)*1+const_one)</f>
        <v>239918409.09555</v>
      </c>
      <c r="AT654" s="5" t="n">
        <f aca="false">INDEX($AF$580:$AF$707,$B654+(const_one-$D654)*2+const_one)</f>
        <v>1896534762.99646</v>
      </c>
      <c r="AU654" s="5" t="n">
        <f aca="false">INDEX($AG$580:$AG$707,$B654+(const_one-$E654)*4+const_one)</f>
        <v>508125669.711768</v>
      </c>
      <c r="AV654" s="5" t="n">
        <f aca="false">INDEX($AH$580:$AH$707,$B654+(const_one-$F654)*8+const_one)</f>
        <v>742123878.319642</v>
      </c>
      <c r="AW654" s="5" t="n">
        <f aca="false">INDEX($AI$580:$AI$707,$B654+(const_one-$G654)*16+const_one)</f>
        <v>832543580.781949</v>
      </c>
      <c r="AX654" s="5" t="n">
        <f aca="false">INDEX($AJ$580:$AJ$707,$B654+(const_one-$H654)*32+const_one)</f>
        <v>1293551358.63112</v>
      </c>
      <c r="AY654" s="5" t="n">
        <f aca="false">INDEX($AK$580:$AK$707,$B654+(const_one-$I654)*64+const_one)</f>
        <v>1546091413.16592</v>
      </c>
      <c r="AZ654" s="5" t="n">
        <f aca="false">--($C654=--(AS654&gt;AL654))</f>
        <v>0</v>
      </c>
      <c r="BA654" s="5" t="n">
        <f aca="false">--($D654=--(AT654&gt;AM654))</f>
        <v>1</v>
      </c>
      <c r="BB654" s="5" t="n">
        <f aca="false">--($E654=--(AU654&gt;AN654))</f>
        <v>0</v>
      </c>
      <c r="BC654" s="5" t="n">
        <f aca="false">--($F654=--(AV654&gt;AO654))</f>
        <v>1</v>
      </c>
      <c r="BD654" s="5" t="n">
        <f aca="false">--($G654=--(AW654&gt;AP654))</f>
        <v>0</v>
      </c>
      <c r="BE654" s="5" t="n">
        <f aca="false">--($H654=--(AX654&gt;AQ654))</f>
        <v>0</v>
      </c>
      <c r="BF654" s="5" t="n">
        <f aca="false">--($I654=--(AY654&gt;AR654))</f>
        <v>1</v>
      </c>
      <c r="BG654" s="5" t="n">
        <f aca="false">SUM(AZ654:BF654)</f>
        <v>3</v>
      </c>
      <c r="BH654" s="5" t="n">
        <f aca="false">SUM(AE654:AK654)+AB654+AC654+AD654</f>
        <v>8000000000</v>
      </c>
    </row>
    <row r="655" customFormat="false" ht="15" hidden="true" customHeight="false" outlineLevel="0" collapsed="false">
      <c r="A655" s="5" t="n">
        <f aca="false">exit_value_5_usd</f>
        <v>8000000000</v>
      </c>
      <c r="B655" s="2" t="n">
        <f aca="false">ROW()-ROW($B$580)</f>
        <v>75</v>
      </c>
      <c r="C655" s="2" t="n">
        <f aca="false">MOD(QUOTIENT($B655,1),2)</f>
        <v>1</v>
      </c>
      <c r="D655" s="2" t="n">
        <f aca="false">MOD(QUOTIENT($B655,2),2)</f>
        <v>1</v>
      </c>
      <c r="E655" s="2" t="n">
        <f aca="false">MOD(QUOTIENT($B655,4),2)</f>
        <v>0</v>
      </c>
      <c r="F655" s="2" t="n">
        <f aca="false">MOD(QUOTIENT($B655,8),2)</f>
        <v>1</v>
      </c>
      <c r="G655" s="2" t="n">
        <f aca="false">MOD(QUOTIENT($B655,16),2)</f>
        <v>0</v>
      </c>
      <c r="H655" s="2" t="n">
        <f aca="false">MOD(QUOTIENT($B655,32),2)</f>
        <v>0</v>
      </c>
      <c r="I655" s="2" t="n">
        <f aca="false">MOD(QUOTIENT($B655,64),2)</f>
        <v>1</v>
      </c>
      <c r="J655" s="5" t="n">
        <f aca="false">IF($C655=const_zero,MIN(class_series_f_invested_usd,MAX(const_zero,$A655)),const_zero)</f>
        <v>0</v>
      </c>
      <c r="K655" s="5" t="n">
        <f aca="false">IF($D655=const_zero,MIN(class_series_e_invested_usd,MAX(const_zero,$A655-SUM($J655:$J655))),const_zero)</f>
        <v>0</v>
      </c>
      <c r="L655" s="5" t="n">
        <f aca="false">IF($E655=const_zero,MIN(class_series_d_invested_usd,MAX(const_zero,$A655-SUM($J655:$K655))),const_zero)</f>
        <v>100000000</v>
      </c>
      <c r="M655" s="5" t="n">
        <f aca="false">IF($F655=const_zero,MIN(class_series_c_invested_usd,MAX(const_zero,$A655-SUM($J655:$L655))),const_zero)</f>
        <v>0</v>
      </c>
      <c r="N655" s="5" t="n">
        <f aca="false">IF($G655=const_zero,MIN(class_series_b_invested_usd,MAX(const_zero,$A655-SUM($J655:$M655))),const_zero)</f>
        <v>30000000</v>
      </c>
      <c r="O655" s="5" t="n">
        <f aca="false">IF($H655=const_zero,MIN(class_series_a_invested_usd,MAX(const_zero,$A655-SUM($J655:$N655))),const_zero)</f>
        <v>15000000</v>
      </c>
      <c r="P655" s="5" t="n">
        <f aca="false">IF($I655=const_zero,MIN(class_seed_invested_usd,MAX(const_zero,$A655-SUM($J655:$O655))),const_zero)</f>
        <v>0</v>
      </c>
      <c r="Q655" s="5" t="n">
        <f aca="false">MAX(const_zero,$A655-SUM($J655:$P655))</f>
        <v>7855000000</v>
      </c>
      <c r="R655" s="9" t="n">
        <f aca="false">common_rsa_total+'Pro-Forma'!$B$10+'Pro-Forma'!$B$11+IF($C655=const_one,'Pro-Forma'!$B$5,const_zero)+IF($D655=const_one,'Pro-Forma'!$F$27,const_zero)+IF($E655=const_one,'Pro-Forma'!$F$26,const_zero)+IF($F655=const_one,'Pro-Forma'!$F$25,const_zero)+IF($G655=const_one,'Pro-Forma'!$F$24,const_zero)+IF($H655=const_one,'Pro-Forma'!$F$23,const_zero)+IF($I655=const_one,'Pro-Forma'!$F$22,const_zero)</f>
        <v>23611101.1755256</v>
      </c>
      <c r="S655" s="23" t="b">
        <f aca="false">IF($R655&gt;const_zero,--($Q655&gt;option_strike_usd*$R655),const_zero)</f>
        <v>1</v>
      </c>
      <c r="T655" s="7" t="n">
        <f aca="false">IF($R655&gt;const_zero,IF($S655=const_one,($Q655+option_strike_usd*pre_f_options_issued)/($R655+pre_f_options_issued),$Q655/$R655),const_zero)</f>
        <v>300.925646420649</v>
      </c>
      <c r="U655" s="5" t="n">
        <f aca="false">IF($C655=const_one,'Pro-Forma'!$B$5*$T655,const_zero)</f>
        <v>239918409.09555</v>
      </c>
      <c r="V655" s="5" t="n">
        <f aca="false">IF($D655=const_one,'Pro-Forma'!$F$27*$T655,const_zero)</f>
        <v>1845673369.16157</v>
      </c>
      <c r="W655" s="5" t="n">
        <f aca="false">IF($E655=const_one,'Pro-Forma'!$F$26*$T655,const_zero)</f>
        <v>0</v>
      </c>
      <c r="X655" s="5" t="n">
        <f aca="false">IF($F655=const_one,'Pro-Forma'!$F$25*$T655,const_zero)</f>
        <v>722221551.409558</v>
      </c>
      <c r="Y655" s="5" t="n">
        <f aca="false">IF($G655=const_one,'Pro-Forma'!$F$24*$T655,const_zero)</f>
        <v>0</v>
      </c>
      <c r="Z655" s="5" t="n">
        <f aca="false">IF($H655=const_one,'Pro-Forma'!$F$23*$T655,const_zero)</f>
        <v>0</v>
      </c>
      <c r="AA655" s="5" t="n">
        <f aca="false">IF($I655=const_one,'Pro-Forma'!$F$22*$T655,const_zero)</f>
        <v>1504628232.10325</v>
      </c>
      <c r="AB655" s="5" t="n">
        <f aca="false">('Pro-Forma'!$B$10+'Pro-Forma'!$B$11)*$T655</f>
        <v>84413504.392609</v>
      </c>
      <c r="AC655" s="5" t="n">
        <f aca="false">common_rsa_total*$T655</f>
        <v>2708330817.78584</v>
      </c>
      <c r="AD655" s="5" t="n">
        <f aca="false">IF($S655=const_one,pre_f_options_issued*($T655-option_strike_usd),const_zero)</f>
        <v>749814116.051623</v>
      </c>
      <c r="AE655" s="5" t="n">
        <f aca="false">J655+U655</f>
        <v>239918409.09555</v>
      </c>
      <c r="AF655" s="5" t="n">
        <f aca="false">K655+V655</f>
        <v>1845673369.16157</v>
      </c>
      <c r="AG655" s="5" t="n">
        <f aca="false">L655+W655</f>
        <v>100000000</v>
      </c>
      <c r="AH655" s="5" t="n">
        <f aca="false">M655+X655</f>
        <v>722221551.409558</v>
      </c>
      <c r="AI655" s="5" t="n">
        <f aca="false">N655+Y655</f>
        <v>30000000</v>
      </c>
      <c r="AJ655" s="5" t="n">
        <f aca="false">O655+Z655</f>
        <v>15000000</v>
      </c>
      <c r="AK655" s="5" t="n">
        <f aca="false">P655+AA655</f>
        <v>1504628232.10325</v>
      </c>
      <c r="AL655" s="5" t="n">
        <f aca="false">INDEX($AE$580:$AE$707,$B655-$C655*1+const_one)</f>
        <v>30000000</v>
      </c>
      <c r="AM655" s="5" t="n">
        <f aca="false">INDEX($AF$580:$AF$707,$B655-$D655*2+const_one)</f>
        <v>300000000</v>
      </c>
      <c r="AN655" s="5" t="n">
        <f aca="false">INDEX($AG$580:$AG$707,$B655-$E655*4+const_one)</f>
        <v>100000000</v>
      </c>
      <c r="AO655" s="5" t="n">
        <f aca="false">INDEX($AH$580:$AH$707,$B655-$F655*8+const_one)</f>
        <v>60000000</v>
      </c>
      <c r="AP655" s="5" t="n">
        <f aca="false">INDEX($AI$580:$AI$707,$B655-$G655*16+const_one)</f>
        <v>30000000</v>
      </c>
      <c r="AQ655" s="5" t="n">
        <f aca="false">INDEX($AJ$580:$AJ$707,$B655-$H655*32+const_one)</f>
        <v>15000000</v>
      </c>
      <c r="AR655" s="5" t="n">
        <f aca="false">INDEX($AK$580:$AK$707,$B655-$I655*64+const_one)</f>
        <v>5000000</v>
      </c>
      <c r="AS655" s="5" t="n">
        <f aca="false">INDEX($AE$580:$AE$707,$B655+(const_one-$C655)*1+const_one)</f>
        <v>239918409.09555</v>
      </c>
      <c r="AT655" s="5" t="n">
        <f aca="false">INDEX($AF$580:$AF$707,$B655+(const_one-$D655)*2+const_one)</f>
        <v>1845673369.16157</v>
      </c>
      <c r="AU655" s="5" t="n">
        <f aca="false">INDEX($AG$580:$AG$707,$B655+(const_one-$E655)*4+const_one)</f>
        <v>495444543.156905</v>
      </c>
      <c r="AV655" s="5" t="n">
        <f aca="false">INDEX($AH$580:$AH$707,$B655+(const_one-$F655)*8+const_one)</f>
        <v>722221551.409558</v>
      </c>
      <c r="AW655" s="5" t="n">
        <f aca="false">INDEX($AI$580:$AI$707,$B655+(const_one-$G655)*16+const_one)</f>
        <v>812834246.884954</v>
      </c>
      <c r="AX655" s="5" t="n">
        <f aca="false">INDEX($AJ$580:$AJ$707,$B655+(const_one-$H655)*32+const_one)</f>
        <v>1265223618.34513</v>
      </c>
      <c r="AY655" s="5" t="n">
        <f aca="false">INDEX($AK$580:$AK$707,$B655+(const_one-$I655)*64+const_one)</f>
        <v>1504628232.10325</v>
      </c>
      <c r="AZ655" s="5" t="n">
        <f aca="false">--($C655=--(AS655&gt;AL655))</f>
        <v>1</v>
      </c>
      <c r="BA655" s="5" t="n">
        <f aca="false">--($D655=--(AT655&gt;AM655))</f>
        <v>1</v>
      </c>
      <c r="BB655" s="5" t="n">
        <f aca="false">--($E655=--(AU655&gt;AN655))</f>
        <v>0</v>
      </c>
      <c r="BC655" s="5" t="n">
        <f aca="false">--($F655=--(AV655&gt;AO655))</f>
        <v>1</v>
      </c>
      <c r="BD655" s="5" t="n">
        <f aca="false">--($G655=--(AW655&gt;AP655))</f>
        <v>0</v>
      </c>
      <c r="BE655" s="5" t="n">
        <f aca="false">--($H655=--(AX655&gt;AQ655))</f>
        <v>0</v>
      </c>
      <c r="BF655" s="5" t="n">
        <f aca="false">--($I655=--(AY655&gt;AR655))</f>
        <v>1</v>
      </c>
      <c r="BG655" s="5" t="n">
        <f aca="false">SUM(AZ655:BF655)</f>
        <v>4</v>
      </c>
      <c r="BH655" s="5" t="n">
        <f aca="false">SUM(AE655:AK655)+AB655+AC655+AD655</f>
        <v>8000000000</v>
      </c>
    </row>
    <row r="656" customFormat="false" ht="15" hidden="true" customHeight="false" outlineLevel="0" collapsed="false">
      <c r="A656" s="5" t="n">
        <f aca="false">exit_value_5_usd</f>
        <v>8000000000</v>
      </c>
      <c r="B656" s="2" t="n">
        <f aca="false">ROW()-ROW($B$580)</f>
        <v>76</v>
      </c>
      <c r="C656" s="2" t="n">
        <f aca="false">MOD(QUOTIENT($B656,1),2)</f>
        <v>0</v>
      </c>
      <c r="D656" s="2" t="n">
        <f aca="false">MOD(QUOTIENT($B656,2),2)</f>
        <v>0</v>
      </c>
      <c r="E656" s="2" t="n">
        <f aca="false">MOD(QUOTIENT($B656,4),2)</f>
        <v>1</v>
      </c>
      <c r="F656" s="2" t="n">
        <f aca="false">MOD(QUOTIENT($B656,8),2)</f>
        <v>1</v>
      </c>
      <c r="G656" s="2" t="n">
        <f aca="false">MOD(QUOTIENT($B656,16),2)</f>
        <v>0</v>
      </c>
      <c r="H656" s="2" t="n">
        <f aca="false">MOD(QUOTIENT($B656,32),2)</f>
        <v>0</v>
      </c>
      <c r="I656" s="2" t="n">
        <f aca="false">MOD(QUOTIENT($B656,64),2)</f>
        <v>1</v>
      </c>
      <c r="J656" s="5" t="n">
        <f aca="false">IF($C656=const_zero,MIN(class_series_f_invested_usd,MAX(const_zero,$A656)),const_zero)</f>
        <v>30000000</v>
      </c>
      <c r="K656" s="5" t="n">
        <f aca="false">IF($D656=const_zero,MIN(class_series_e_invested_usd,MAX(const_zero,$A656-SUM($J656:$J656))),const_zero)</f>
        <v>300000000</v>
      </c>
      <c r="L656" s="5" t="n">
        <f aca="false">IF($E656=const_zero,MIN(class_series_d_invested_usd,MAX(const_zero,$A656-SUM($J656:$K656))),const_zero)</f>
        <v>0</v>
      </c>
      <c r="M656" s="5" t="n">
        <f aca="false">IF($F656=const_zero,MIN(class_series_c_invested_usd,MAX(const_zero,$A656-SUM($J656:$L656))),const_zero)</f>
        <v>0</v>
      </c>
      <c r="N656" s="5" t="n">
        <f aca="false">IF($G656=const_zero,MIN(class_series_b_invested_usd,MAX(const_zero,$A656-SUM($J656:$M656))),const_zero)</f>
        <v>30000000</v>
      </c>
      <c r="O656" s="5" t="n">
        <f aca="false">IF($H656=const_zero,MIN(class_series_a_invested_usd,MAX(const_zero,$A656-SUM($J656:$N656))),const_zero)</f>
        <v>15000000</v>
      </c>
      <c r="P656" s="5" t="n">
        <f aca="false">IF($I656=const_zero,MIN(class_seed_invested_usd,MAX(const_zero,$A656-SUM($J656:$O656))),const_zero)</f>
        <v>0</v>
      </c>
      <c r="Q656" s="5" t="n">
        <f aca="false">MAX(const_zero,$A656-SUM($J656:$P656))</f>
        <v>7625000000</v>
      </c>
      <c r="R656" s="9" t="n">
        <f aca="false">common_rsa_total+'Pro-Forma'!$B$10+'Pro-Forma'!$B$11+IF($C656=const_one,'Pro-Forma'!$B$5,const_zero)+IF($D656=const_one,'Pro-Forma'!$F$27,const_zero)+IF($E656=const_one,'Pro-Forma'!$F$26,const_zero)+IF($F656=const_one,'Pro-Forma'!$F$25,const_zero)+IF($G656=const_one,'Pro-Forma'!$F$24,const_zero)+IF($H656=const_one,'Pro-Forma'!$F$23,const_zero)+IF($I656=const_one,'Pro-Forma'!$F$22,const_zero)</f>
        <v>18414164.1892672</v>
      </c>
      <c r="S656" s="23" t="b">
        <f aca="false">IF($R656&gt;const_zero,--($Q656&gt;option_strike_usd*$R656),const_zero)</f>
        <v>1</v>
      </c>
      <c r="T656" s="7" t="n">
        <f aca="false">IF($R656&gt;const_zero,IF($S656=const_one,($Q656+option_strike_usd*pre_f_options_issued)/($R656+pre_f_options_issued),$Q656/$R656),const_zero)</f>
        <v>364.704988015458</v>
      </c>
      <c r="U656" s="5" t="n">
        <f aca="false">IF($C656=const_one,'Pro-Forma'!$B$5*$T656,const_zero)</f>
        <v>0</v>
      </c>
      <c r="V656" s="5" t="n">
        <f aca="false">IF($D656=const_one,'Pro-Forma'!$F$27*$T656,const_zero)</f>
        <v>0</v>
      </c>
      <c r="W656" s="5" t="n">
        <f aca="false">IF($E656=const_one,'Pro-Forma'!$F$26*$T656,const_zero)</f>
        <v>632271298.573467</v>
      </c>
      <c r="X656" s="5" t="n">
        <f aca="false">IF($F656=const_one,'Pro-Forma'!$F$25*$T656,const_zero)</f>
        <v>875291971.237098</v>
      </c>
      <c r="Y656" s="5" t="n">
        <f aca="false">IF($G656=const_one,'Pro-Forma'!$F$24*$T656,const_zero)</f>
        <v>0</v>
      </c>
      <c r="Z656" s="5" t="n">
        <f aca="false">IF($H656=const_one,'Pro-Forma'!$F$23*$T656,const_zero)</f>
        <v>0</v>
      </c>
      <c r="AA656" s="5" t="n">
        <f aca="false">IF($I656=const_one,'Pro-Forma'!$F$22*$T656,const_zero)</f>
        <v>1823524940.07729</v>
      </c>
      <c r="AB656" s="5" t="n">
        <f aca="false">('Pro-Forma'!$B$10+'Pro-Forma'!$B$11)*$T656</f>
        <v>102304427.934384</v>
      </c>
      <c r="AC656" s="5" t="n">
        <f aca="false">common_rsa_total*$T656</f>
        <v>3282344892.13912</v>
      </c>
      <c r="AD656" s="5" t="n">
        <f aca="false">IF($S656=const_one,pre_f_options_issued*($T656-option_strike_usd),const_zero)</f>
        <v>909262470.038644</v>
      </c>
      <c r="AE656" s="5" t="n">
        <f aca="false">J656+U656</f>
        <v>30000000</v>
      </c>
      <c r="AF656" s="5" t="n">
        <f aca="false">K656+V656</f>
        <v>300000000</v>
      </c>
      <c r="AG656" s="5" t="n">
        <f aca="false">L656+W656</f>
        <v>632271298.573467</v>
      </c>
      <c r="AH656" s="5" t="n">
        <f aca="false">M656+X656</f>
        <v>875291971.237098</v>
      </c>
      <c r="AI656" s="5" t="n">
        <f aca="false">N656+Y656</f>
        <v>30000000</v>
      </c>
      <c r="AJ656" s="5" t="n">
        <f aca="false">O656+Z656</f>
        <v>15000000</v>
      </c>
      <c r="AK656" s="5" t="n">
        <f aca="false">P656+AA656</f>
        <v>1823524940.07729</v>
      </c>
      <c r="AL656" s="5" t="n">
        <f aca="false">INDEX($AE$580:$AE$707,$B656-$C656*1+const_one)</f>
        <v>30000000</v>
      </c>
      <c r="AM656" s="5" t="n">
        <f aca="false">INDEX($AF$580:$AF$707,$B656-$D656*2+const_one)</f>
        <v>300000000</v>
      </c>
      <c r="AN656" s="5" t="n">
        <f aca="false">INDEX($AG$580:$AG$707,$B656-$E656*4+const_one)</f>
        <v>100000000</v>
      </c>
      <c r="AO656" s="5" t="n">
        <f aca="false">INDEX($AH$580:$AH$707,$B656-$F656*8+const_one)</f>
        <v>60000000</v>
      </c>
      <c r="AP656" s="5" t="n">
        <f aca="false">INDEX($AI$580:$AI$707,$B656-$G656*16+const_one)</f>
        <v>30000000</v>
      </c>
      <c r="AQ656" s="5" t="n">
        <f aca="false">INDEX($AJ$580:$AJ$707,$B656-$H656*32+const_one)</f>
        <v>15000000</v>
      </c>
      <c r="AR656" s="5" t="n">
        <f aca="false">INDEX($AK$580:$AK$707,$B656-$I656*64+const_one)</f>
        <v>5000000</v>
      </c>
      <c r="AS656" s="5" t="n">
        <f aca="false">INDEX($AE$580:$AE$707,$B656+(const_one-$C656)*1+const_one)</f>
        <v>281191962.245722</v>
      </c>
      <c r="AT656" s="5" t="n">
        <f aca="false">INDEX($AF$580:$AF$707,$B656+(const_one-$D656)*2+const_one)</f>
        <v>1797649484.13609</v>
      </c>
      <c r="AU656" s="5" t="n">
        <f aca="false">INDEX($AG$580:$AG$707,$B656+(const_one-$E656)*4+const_one)</f>
        <v>632271298.573467</v>
      </c>
      <c r="AV656" s="5" t="n">
        <f aca="false">INDEX($AH$580:$AH$707,$B656+(const_one-$F656)*8+const_one)</f>
        <v>875291971.237098</v>
      </c>
      <c r="AW656" s="5" t="n">
        <f aca="false">INDEX($AI$580:$AI$707,$B656+(const_one-$G656)*16+const_one)</f>
        <v>960623161.160288</v>
      </c>
      <c r="AX656" s="5" t="n">
        <f aca="false">INDEX($AJ$580:$AJ$707,$B656+(const_one-$H656)*32+const_one)</f>
        <v>1474579682.40498</v>
      </c>
      <c r="AY656" s="5" t="n">
        <f aca="false">INDEX($AK$580:$AK$707,$B656+(const_one-$I656)*64+const_one)</f>
        <v>1823524940.07729</v>
      </c>
      <c r="AZ656" s="5" t="n">
        <f aca="false">--($C656=--(AS656&gt;AL656))</f>
        <v>0</v>
      </c>
      <c r="BA656" s="5" t="n">
        <f aca="false">--($D656=--(AT656&gt;AM656))</f>
        <v>0</v>
      </c>
      <c r="BB656" s="5" t="n">
        <f aca="false">--($E656=--(AU656&gt;AN656))</f>
        <v>1</v>
      </c>
      <c r="BC656" s="5" t="n">
        <f aca="false">--($F656=--(AV656&gt;AO656))</f>
        <v>1</v>
      </c>
      <c r="BD656" s="5" t="n">
        <f aca="false">--($G656=--(AW656&gt;AP656))</f>
        <v>0</v>
      </c>
      <c r="BE656" s="5" t="n">
        <f aca="false">--($H656=--(AX656&gt;AQ656))</f>
        <v>0</v>
      </c>
      <c r="BF656" s="5" t="n">
        <f aca="false">--($I656=--(AY656&gt;AR656))</f>
        <v>1</v>
      </c>
      <c r="BG656" s="5" t="n">
        <f aca="false">SUM(AZ656:BF656)</f>
        <v>3</v>
      </c>
      <c r="BH656" s="5" t="n">
        <f aca="false">SUM(AE656:AK656)+AB656+AC656+AD656</f>
        <v>8000000000</v>
      </c>
    </row>
    <row r="657" customFormat="false" ht="15" hidden="true" customHeight="false" outlineLevel="0" collapsed="false">
      <c r="A657" s="5" t="n">
        <f aca="false">exit_value_5_usd</f>
        <v>8000000000</v>
      </c>
      <c r="B657" s="2" t="n">
        <f aca="false">ROW()-ROW($B$580)</f>
        <v>77</v>
      </c>
      <c r="C657" s="2" t="n">
        <f aca="false">MOD(QUOTIENT($B657,1),2)</f>
        <v>1</v>
      </c>
      <c r="D657" s="2" t="n">
        <f aca="false">MOD(QUOTIENT($B657,2),2)</f>
        <v>0</v>
      </c>
      <c r="E657" s="2" t="n">
        <f aca="false">MOD(QUOTIENT($B657,4),2)</f>
        <v>1</v>
      </c>
      <c r="F657" s="2" t="n">
        <f aca="false">MOD(QUOTIENT($B657,8),2)</f>
        <v>1</v>
      </c>
      <c r="G657" s="2" t="n">
        <f aca="false">MOD(QUOTIENT($B657,16),2)</f>
        <v>0</v>
      </c>
      <c r="H657" s="2" t="n">
        <f aca="false">MOD(QUOTIENT($B657,32),2)</f>
        <v>0</v>
      </c>
      <c r="I657" s="2" t="n">
        <f aca="false">MOD(QUOTIENT($B657,64),2)</f>
        <v>1</v>
      </c>
      <c r="J657" s="5" t="n">
        <f aca="false">IF($C657=const_zero,MIN(class_series_f_invested_usd,MAX(const_zero,$A657)),const_zero)</f>
        <v>0</v>
      </c>
      <c r="K657" s="5" t="n">
        <f aca="false">IF($D657=const_zero,MIN(class_series_e_invested_usd,MAX(const_zero,$A657-SUM($J657:$J657))),const_zero)</f>
        <v>300000000</v>
      </c>
      <c r="L657" s="5" t="n">
        <f aca="false">IF($E657=const_zero,MIN(class_series_d_invested_usd,MAX(const_zero,$A657-SUM($J657:$K657))),const_zero)</f>
        <v>0</v>
      </c>
      <c r="M657" s="5" t="n">
        <f aca="false">IF($F657=const_zero,MIN(class_series_c_invested_usd,MAX(const_zero,$A657-SUM($J657:$L657))),const_zero)</f>
        <v>0</v>
      </c>
      <c r="N657" s="5" t="n">
        <f aca="false">IF($G657=const_zero,MIN(class_series_b_invested_usd,MAX(const_zero,$A657-SUM($J657:$M657))),const_zero)</f>
        <v>30000000</v>
      </c>
      <c r="O657" s="5" t="n">
        <f aca="false">IF($H657=const_zero,MIN(class_series_a_invested_usd,MAX(const_zero,$A657-SUM($J657:$N657))),const_zero)</f>
        <v>15000000</v>
      </c>
      <c r="P657" s="5" t="n">
        <f aca="false">IF($I657=const_zero,MIN(class_seed_invested_usd,MAX(const_zero,$A657-SUM($J657:$O657))),const_zero)</f>
        <v>0</v>
      </c>
      <c r="Q657" s="5" t="n">
        <f aca="false">MAX(const_zero,$A657-SUM($J657:$P657))</f>
        <v>7655000000</v>
      </c>
      <c r="R657" s="9" t="n">
        <f aca="false">common_rsa_total+'Pro-Forma'!$B$10+'Pro-Forma'!$B$11+IF($C657=const_one,'Pro-Forma'!$B$5,const_zero)+IF($D657=const_one,'Pro-Forma'!$F$27,const_zero)+IF($E657=const_one,'Pro-Forma'!$F$26,const_zero)+IF($F657=const_one,'Pro-Forma'!$F$25,const_zero)+IF($G657=const_one,'Pro-Forma'!$F$24,const_zero)+IF($H657=const_one,'Pro-Forma'!$F$23,const_zero)+IF($I657=const_one,'Pro-Forma'!$F$22,const_zero)</f>
        <v>19211432.2584705</v>
      </c>
      <c r="S657" s="23" t="b">
        <f aca="false">IF($R657&gt;const_zero,--($Q657&gt;option_strike_usd*$R657),const_zero)</f>
        <v>1</v>
      </c>
      <c r="T657" s="7" t="n">
        <f aca="false">IF($R657&gt;const_zero,IF($S657=const_one,($Q657+option_strike_usd*pre_f_options_issued)/($R657+pre_f_options_issued),$Q657/$R657),const_zero)</f>
        <v>352.694373583415</v>
      </c>
      <c r="U657" s="5" t="n">
        <f aca="false">IF($C657=const_one,'Pro-Forma'!$B$5*$T657,const_zero)</f>
        <v>281191962.245722</v>
      </c>
      <c r="V657" s="5" t="n">
        <f aca="false">IF($D657=const_one,'Pro-Forma'!$F$27*$T657,const_zero)</f>
        <v>0</v>
      </c>
      <c r="W657" s="5" t="n">
        <f aca="false">IF($E657=const_one,'Pro-Forma'!$F$26*$T657,const_zero)</f>
        <v>611449080.525572</v>
      </c>
      <c r="X657" s="5" t="n">
        <f aca="false">IF($F657=const_one,'Pro-Forma'!$F$25*$T657,const_zero)</f>
        <v>846466496.600196</v>
      </c>
      <c r="Y657" s="5" t="n">
        <f aca="false">IF($G657=const_one,'Pro-Forma'!$F$24*$T657,const_zero)</f>
        <v>0</v>
      </c>
      <c r="Z657" s="5" t="n">
        <f aca="false">IF($H657=const_one,'Pro-Forma'!$F$23*$T657,const_zero)</f>
        <v>0</v>
      </c>
      <c r="AA657" s="5" t="n">
        <f aca="false">IF($I657=const_one,'Pro-Forma'!$F$22*$T657,const_zero)</f>
        <v>1763471867.91708</v>
      </c>
      <c r="AB657" s="5" t="n">
        <f aca="false">('Pro-Forma'!$B$10+'Pro-Forma'!$B$11)*$T657</f>
        <v>98935296.5021633</v>
      </c>
      <c r="AC657" s="5" t="n">
        <f aca="false">common_rsa_total*$T657</f>
        <v>3174249362.25074</v>
      </c>
      <c r="AD657" s="5" t="n">
        <f aca="false">IF($S657=const_one,pre_f_options_issued*($T657-option_strike_usd),const_zero)</f>
        <v>879235933.958538</v>
      </c>
      <c r="AE657" s="5" t="n">
        <f aca="false">J657+U657</f>
        <v>281191962.245722</v>
      </c>
      <c r="AF657" s="5" t="n">
        <f aca="false">K657+V657</f>
        <v>300000000</v>
      </c>
      <c r="AG657" s="5" t="n">
        <f aca="false">L657+W657</f>
        <v>611449080.525572</v>
      </c>
      <c r="AH657" s="5" t="n">
        <f aca="false">M657+X657</f>
        <v>846466496.600196</v>
      </c>
      <c r="AI657" s="5" t="n">
        <f aca="false">N657+Y657</f>
        <v>30000000</v>
      </c>
      <c r="AJ657" s="5" t="n">
        <f aca="false">O657+Z657</f>
        <v>15000000</v>
      </c>
      <c r="AK657" s="5" t="n">
        <f aca="false">P657+AA657</f>
        <v>1763471867.91708</v>
      </c>
      <c r="AL657" s="5" t="n">
        <f aca="false">INDEX($AE$580:$AE$707,$B657-$C657*1+const_one)</f>
        <v>30000000</v>
      </c>
      <c r="AM657" s="5" t="n">
        <f aca="false">INDEX($AF$580:$AF$707,$B657-$D657*2+const_one)</f>
        <v>300000000</v>
      </c>
      <c r="AN657" s="5" t="n">
        <f aca="false">INDEX($AG$580:$AG$707,$B657-$E657*4+const_one)</f>
        <v>100000000</v>
      </c>
      <c r="AO657" s="5" t="n">
        <f aca="false">INDEX($AH$580:$AH$707,$B657-$F657*8+const_one)</f>
        <v>60000000</v>
      </c>
      <c r="AP657" s="5" t="n">
        <f aca="false">INDEX($AI$580:$AI$707,$B657-$G657*16+const_one)</f>
        <v>30000000</v>
      </c>
      <c r="AQ657" s="5" t="n">
        <f aca="false">INDEX($AJ$580:$AJ$707,$B657-$H657*32+const_one)</f>
        <v>15000000</v>
      </c>
      <c r="AR657" s="5" t="n">
        <f aca="false">INDEX($AK$580:$AK$707,$B657-$I657*64+const_one)</f>
        <v>5000000</v>
      </c>
      <c r="AS657" s="5" t="n">
        <f aca="false">INDEX($AE$580:$AE$707,$B657+(const_one-$C657)*1+const_one)</f>
        <v>281191962.245722</v>
      </c>
      <c r="AT657" s="5" t="n">
        <f aca="false">INDEX($AF$580:$AF$707,$B657+(const_one-$D657)*2+const_one)</f>
        <v>1752786132.47243</v>
      </c>
      <c r="AU657" s="5" t="n">
        <f aca="false">INDEX($AG$580:$AG$707,$B657+(const_one-$E657)*4+const_one)</f>
        <v>611449080.525572</v>
      </c>
      <c r="AV657" s="5" t="n">
        <f aca="false">INDEX($AH$580:$AH$707,$B657+(const_one-$F657)*8+const_one)</f>
        <v>846466496.600196</v>
      </c>
      <c r="AW657" s="5" t="n">
        <f aca="false">INDEX($AI$580:$AI$707,$B657+(const_one-$G657)*16+const_one)</f>
        <v>933272493.426387</v>
      </c>
      <c r="AX657" s="5" t="n">
        <f aca="false">INDEX($AJ$580:$AJ$707,$B657+(const_one-$H657)*32+const_one)</f>
        <v>1436182815.9864</v>
      </c>
      <c r="AY657" s="5" t="n">
        <f aca="false">INDEX($AK$580:$AK$707,$B657+(const_one-$I657)*64+const_one)</f>
        <v>1763471867.91708</v>
      </c>
      <c r="AZ657" s="5" t="n">
        <f aca="false">--($C657=--(AS657&gt;AL657))</f>
        <v>1</v>
      </c>
      <c r="BA657" s="5" t="n">
        <f aca="false">--($D657=--(AT657&gt;AM657))</f>
        <v>0</v>
      </c>
      <c r="BB657" s="5" t="n">
        <f aca="false">--($E657=--(AU657&gt;AN657))</f>
        <v>1</v>
      </c>
      <c r="BC657" s="5" t="n">
        <f aca="false">--($F657=--(AV657&gt;AO657))</f>
        <v>1</v>
      </c>
      <c r="BD657" s="5" t="n">
        <f aca="false">--($G657=--(AW657&gt;AP657))</f>
        <v>0</v>
      </c>
      <c r="BE657" s="5" t="n">
        <f aca="false">--($H657=--(AX657&gt;AQ657))</f>
        <v>0</v>
      </c>
      <c r="BF657" s="5" t="n">
        <f aca="false">--($I657=--(AY657&gt;AR657))</f>
        <v>1</v>
      </c>
      <c r="BG657" s="5" t="n">
        <f aca="false">SUM(AZ657:BF657)</f>
        <v>4</v>
      </c>
      <c r="BH657" s="5" t="n">
        <f aca="false">SUM(AE657:AK657)+AB657+AC657+AD657</f>
        <v>8000000000</v>
      </c>
    </row>
    <row r="658" customFormat="false" ht="15" hidden="true" customHeight="false" outlineLevel="0" collapsed="false">
      <c r="A658" s="5" t="n">
        <f aca="false">exit_value_5_usd</f>
        <v>8000000000</v>
      </c>
      <c r="B658" s="2" t="n">
        <f aca="false">ROW()-ROW($B$580)</f>
        <v>78</v>
      </c>
      <c r="C658" s="2" t="n">
        <f aca="false">MOD(QUOTIENT($B658,1),2)</f>
        <v>0</v>
      </c>
      <c r="D658" s="2" t="n">
        <f aca="false">MOD(QUOTIENT($B658,2),2)</f>
        <v>1</v>
      </c>
      <c r="E658" s="2" t="n">
        <f aca="false">MOD(QUOTIENT($B658,4),2)</f>
        <v>1</v>
      </c>
      <c r="F658" s="2" t="n">
        <f aca="false">MOD(QUOTIENT($B658,8),2)</f>
        <v>1</v>
      </c>
      <c r="G658" s="2" t="n">
        <f aca="false">MOD(QUOTIENT($B658,16),2)</f>
        <v>0</v>
      </c>
      <c r="H658" s="2" t="n">
        <f aca="false">MOD(QUOTIENT($B658,32),2)</f>
        <v>0</v>
      </c>
      <c r="I658" s="2" t="n">
        <f aca="false">MOD(QUOTIENT($B658,64),2)</f>
        <v>1</v>
      </c>
      <c r="J658" s="5" t="n">
        <f aca="false">IF($C658=const_zero,MIN(class_series_f_invested_usd,MAX(const_zero,$A658)),const_zero)</f>
        <v>30000000</v>
      </c>
      <c r="K658" s="5" t="n">
        <f aca="false">IF($D658=const_zero,MIN(class_series_e_invested_usd,MAX(const_zero,$A658-SUM($J658:$J658))),const_zero)</f>
        <v>0</v>
      </c>
      <c r="L658" s="5" t="n">
        <f aca="false">IF($E658=const_zero,MIN(class_series_d_invested_usd,MAX(const_zero,$A658-SUM($J658:$K658))),const_zero)</f>
        <v>0</v>
      </c>
      <c r="M658" s="5" t="n">
        <f aca="false">IF($F658=const_zero,MIN(class_series_c_invested_usd,MAX(const_zero,$A658-SUM($J658:$L658))),const_zero)</f>
        <v>0</v>
      </c>
      <c r="N658" s="5" t="n">
        <f aca="false">IF($G658=const_zero,MIN(class_series_b_invested_usd,MAX(const_zero,$A658-SUM($J658:$M658))),const_zero)</f>
        <v>30000000</v>
      </c>
      <c r="O658" s="5" t="n">
        <f aca="false">IF($H658=const_zero,MIN(class_series_a_invested_usd,MAX(const_zero,$A658-SUM($J658:$N658))),const_zero)</f>
        <v>15000000</v>
      </c>
      <c r="P658" s="5" t="n">
        <f aca="false">IF($I658=const_zero,MIN(class_seed_invested_usd,MAX(const_zero,$A658-SUM($J658:$O658))),const_zero)</f>
        <v>0</v>
      </c>
      <c r="Q658" s="5" t="n">
        <f aca="false">MAX(const_zero,$A658-SUM($J658:$P658))</f>
        <v>7925000000</v>
      </c>
      <c r="R658" s="9" t="n">
        <f aca="false">common_rsa_total+'Pro-Forma'!$B$10+'Pro-Forma'!$B$11+IF($C658=const_one,'Pro-Forma'!$B$5,const_zero)+IF($D658=const_one,'Pro-Forma'!$F$27,const_zero)+IF($E658=const_one,'Pro-Forma'!$F$26,const_zero)+IF($F658=const_one,'Pro-Forma'!$F$25,const_zero)+IF($G658=const_one,'Pro-Forma'!$F$24,const_zero)+IF($H658=const_one,'Pro-Forma'!$F$23,const_zero)+IF($I658=const_one,'Pro-Forma'!$F$22,const_zero)</f>
        <v>24547484.4666011</v>
      </c>
      <c r="S658" s="23" t="b">
        <f aca="false">IF($R658&gt;const_zero,--($Q658&gt;option_strike_usd*$R658),const_zero)</f>
        <v>1</v>
      </c>
      <c r="T658" s="7" t="n">
        <f aca="false">IF($R658&gt;const_zero,IF($S658=const_one,($Q658+option_strike_usd*pre_f_options_issued)/($R658+pre_f_options_issued),$Q658/$R658),const_zero)</f>
        <v>293.095648498813</v>
      </c>
      <c r="U658" s="5" t="n">
        <f aca="false">IF($C658=const_one,'Pro-Forma'!$B$5*$T658,const_zero)</f>
        <v>0</v>
      </c>
      <c r="V658" s="5" t="n">
        <f aca="false">IF($D658=const_one,'Pro-Forma'!$F$27*$T658,const_zero)</f>
        <v>1797649484.13609</v>
      </c>
      <c r="W658" s="5" t="n">
        <f aca="false">IF($E658=const_one,'Pro-Forma'!$F$26*$T658,const_zero)</f>
        <v>508125669.711768</v>
      </c>
      <c r="X658" s="5" t="n">
        <f aca="false">IF($F658=const_one,'Pro-Forma'!$F$25*$T658,const_zero)</f>
        <v>703429556.397151</v>
      </c>
      <c r="Y658" s="5" t="n">
        <f aca="false">IF($G658=const_one,'Pro-Forma'!$F$24*$T658,const_zero)</f>
        <v>0</v>
      </c>
      <c r="Z658" s="5" t="n">
        <f aca="false">IF($H658=const_one,'Pro-Forma'!$F$23*$T658,const_zero)</f>
        <v>0</v>
      </c>
      <c r="AA658" s="5" t="n">
        <f aca="false">IF($I658=const_one,'Pro-Forma'!$F$22*$T658,const_zero)</f>
        <v>1465478242.49406</v>
      </c>
      <c r="AB658" s="5" t="n">
        <f aca="false">('Pro-Forma'!$B$10+'Pro-Forma'!$B$11)*$T658</f>
        <v>82217089.5245817</v>
      </c>
      <c r="AC658" s="5" t="n">
        <f aca="false">common_rsa_total*$T658</f>
        <v>2637860836.48931</v>
      </c>
      <c r="AD658" s="5" t="n">
        <f aca="false">IF($S658=const_one,pre_f_options_issued*($T658-option_strike_usd),const_zero)</f>
        <v>730239121.247032</v>
      </c>
      <c r="AE658" s="5" t="n">
        <f aca="false">J658+U658</f>
        <v>30000000</v>
      </c>
      <c r="AF658" s="5" t="n">
        <f aca="false">K658+V658</f>
        <v>1797649484.13609</v>
      </c>
      <c r="AG658" s="5" t="n">
        <f aca="false">L658+W658</f>
        <v>508125669.711768</v>
      </c>
      <c r="AH658" s="5" t="n">
        <f aca="false">M658+X658</f>
        <v>703429556.397151</v>
      </c>
      <c r="AI658" s="5" t="n">
        <f aca="false">N658+Y658</f>
        <v>30000000</v>
      </c>
      <c r="AJ658" s="5" t="n">
        <f aca="false">O658+Z658</f>
        <v>15000000</v>
      </c>
      <c r="AK658" s="5" t="n">
        <f aca="false">P658+AA658</f>
        <v>1465478242.49406</v>
      </c>
      <c r="AL658" s="5" t="n">
        <f aca="false">INDEX($AE$580:$AE$707,$B658-$C658*1+const_one)</f>
        <v>30000000</v>
      </c>
      <c r="AM658" s="5" t="n">
        <f aca="false">INDEX($AF$580:$AF$707,$B658-$D658*2+const_one)</f>
        <v>300000000</v>
      </c>
      <c r="AN658" s="5" t="n">
        <f aca="false">INDEX($AG$580:$AG$707,$B658-$E658*4+const_one)</f>
        <v>100000000</v>
      </c>
      <c r="AO658" s="5" t="n">
        <f aca="false">INDEX($AH$580:$AH$707,$B658-$F658*8+const_one)</f>
        <v>60000000</v>
      </c>
      <c r="AP658" s="5" t="n">
        <f aca="false">INDEX($AI$580:$AI$707,$B658-$G658*16+const_one)</f>
        <v>30000000</v>
      </c>
      <c r="AQ658" s="5" t="n">
        <f aca="false">INDEX($AJ$580:$AJ$707,$B658-$H658*32+const_one)</f>
        <v>15000000</v>
      </c>
      <c r="AR658" s="5" t="n">
        <f aca="false">INDEX($AK$580:$AK$707,$B658-$I658*64+const_one)</f>
        <v>5000000</v>
      </c>
      <c r="AS658" s="5" t="n">
        <f aca="false">INDEX($AE$580:$AE$707,$B658+(const_one-$C658)*1+const_one)</f>
        <v>227844031.026225</v>
      </c>
      <c r="AT658" s="5" t="n">
        <f aca="false">INDEX($AF$580:$AF$707,$B658+(const_one-$D658)*2+const_one)</f>
        <v>1797649484.13609</v>
      </c>
      <c r="AU658" s="5" t="n">
        <f aca="false">INDEX($AG$580:$AG$707,$B658+(const_one-$E658)*4+const_one)</f>
        <v>508125669.711768</v>
      </c>
      <c r="AV658" s="5" t="n">
        <f aca="false">INDEX($AH$580:$AH$707,$B658+(const_one-$F658)*8+const_one)</f>
        <v>703429556.397151</v>
      </c>
      <c r="AW658" s="5" t="n">
        <f aca="false">INDEX($AI$580:$AI$707,$B658+(const_one-$G658)*16+const_one)</f>
        <v>794492464.969412</v>
      </c>
      <c r="AX658" s="5" t="n">
        <f aca="false">INDEX($AJ$580:$AJ$707,$B658+(const_one-$H658)*32+const_one)</f>
        <v>1239176823.42236</v>
      </c>
      <c r="AY658" s="5" t="n">
        <f aca="false">INDEX($AK$580:$AK$707,$B658+(const_one-$I658)*64+const_one)</f>
        <v>1465478242.49406</v>
      </c>
      <c r="AZ658" s="5" t="n">
        <f aca="false">--($C658=--(AS658&gt;AL658))</f>
        <v>0</v>
      </c>
      <c r="BA658" s="5" t="n">
        <f aca="false">--($D658=--(AT658&gt;AM658))</f>
        <v>1</v>
      </c>
      <c r="BB658" s="5" t="n">
        <f aca="false">--($E658=--(AU658&gt;AN658))</f>
        <v>1</v>
      </c>
      <c r="BC658" s="5" t="n">
        <f aca="false">--($F658=--(AV658&gt;AO658))</f>
        <v>1</v>
      </c>
      <c r="BD658" s="5" t="n">
        <f aca="false">--($G658=--(AW658&gt;AP658))</f>
        <v>0</v>
      </c>
      <c r="BE658" s="5" t="n">
        <f aca="false">--($H658=--(AX658&gt;AQ658))</f>
        <v>0</v>
      </c>
      <c r="BF658" s="5" t="n">
        <f aca="false">--($I658=--(AY658&gt;AR658))</f>
        <v>1</v>
      </c>
      <c r="BG658" s="5" t="n">
        <f aca="false">SUM(AZ658:BF658)</f>
        <v>4</v>
      </c>
      <c r="BH658" s="5" t="n">
        <f aca="false">SUM(AE658:AK658)+AB658+AC658+AD658</f>
        <v>8000000000</v>
      </c>
    </row>
    <row r="659" customFormat="false" ht="15" hidden="true" customHeight="false" outlineLevel="0" collapsed="false">
      <c r="A659" s="5" t="n">
        <f aca="false">exit_value_5_usd</f>
        <v>8000000000</v>
      </c>
      <c r="B659" s="2" t="n">
        <f aca="false">ROW()-ROW($B$580)</f>
        <v>79</v>
      </c>
      <c r="C659" s="2" t="n">
        <f aca="false">MOD(QUOTIENT($B659,1),2)</f>
        <v>1</v>
      </c>
      <c r="D659" s="2" t="n">
        <f aca="false">MOD(QUOTIENT($B659,2),2)</f>
        <v>1</v>
      </c>
      <c r="E659" s="2" t="n">
        <f aca="false">MOD(QUOTIENT($B659,4),2)</f>
        <v>1</v>
      </c>
      <c r="F659" s="2" t="n">
        <f aca="false">MOD(QUOTIENT($B659,8),2)</f>
        <v>1</v>
      </c>
      <c r="G659" s="2" t="n">
        <f aca="false">MOD(QUOTIENT($B659,16),2)</f>
        <v>0</v>
      </c>
      <c r="H659" s="2" t="n">
        <f aca="false">MOD(QUOTIENT($B659,32),2)</f>
        <v>0</v>
      </c>
      <c r="I659" s="2" t="n">
        <f aca="false">MOD(QUOTIENT($B659,64),2)</f>
        <v>1</v>
      </c>
      <c r="J659" s="5" t="n">
        <f aca="false">IF($C659=const_zero,MIN(class_series_f_invested_usd,MAX(const_zero,$A659)),const_zero)</f>
        <v>0</v>
      </c>
      <c r="K659" s="5" t="n">
        <f aca="false">IF($D659=const_zero,MIN(class_series_e_invested_usd,MAX(const_zero,$A659-SUM($J659:$J659))),const_zero)</f>
        <v>0</v>
      </c>
      <c r="L659" s="5" t="n">
        <f aca="false">IF($E659=const_zero,MIN(class_series_d_invested_usd,MAX(const_zero,$A659-SUM($J659:$K659))),const_zero)</f>
        <v>0</v>
      </c>
      <c r="M659" s="5" t="n">
        <f aca="false">IF($F659=const_zero,MIN(class_series_c_invested_usd,MAX(const_zero,$A659-SUM($J659:$L659))),const_zero)</f>
        <v>0</v>
      </c>
      <c r="N659" s="5" t="n">
        <f aca="false">IF($G659=const_zero,MIN(class_series_b_invested_usd,MAX(const_zero,$A659-SUM($J659:$M659))),const_zero)</f>
        <v>30000000</v>
      </c>
      <c r="O659" s="5" t="n">
        <f aca="false">IF($H659=const_zero,MIN(class_series_a_invested_usd,MAX(const_zero,$A659-SUM($J659:$N659))),const_zero)</f>
        <v>15000000</v>
      </c>
      <c r="P659" s="5" t="n">
        <f aca="false">IF($I659=const_zero,MIN(class_seed_invested_usd,MAX(const_zero,$A659-SUM($J659:$O659))),const_zero)</f>
        <v>0</v>
      </c>
      <c r="Q659" s="5" t="n">
        <f aca="false">MAX(const_zero,$A659-SUM($J659:$P659))</f>
        <v>7955000000</v>
      </c>
      <c r="R659" s="9" t="n">
        <f aca="false">common_rsa_total+'Pro-Forma'!$B$10+'Pro-Forma'!$B$11+IF($C659=const_one,'Pro-Forma'!$B$5,const_zero)+IF($D659=const_one,'Pro-Forma'!$F$27,const_zero)+IF($E659=const_one,'Pro-Forma'!$F$26,const_zero)+IF($F659=const_one,'Pro-Forma'!$F$25,const_zero)+IF($G659=const_one,'Pro-Forma'!$F$24,const_zero)+IF($H659=const_one,'Pro-Forma'!$F$23,const_zero)+IF($I659=const_one,'Pro-Forma'!$F$22,const_zero)</f>
        <v>25344752.5358044</v>
      </c>
      <c r="S659" s="23" t="b">
        <f aca="false">IF($R659&gt;const_zero,--($Q659&gt;option_strike_usd*$R659),const_zero)</f>
        <v>1</v>
      </c>
      <c r="T659" s="7" t="n">
        <f aca="false">IF($R659&gt;const_zero,IF($S659=const_one,($Q659+option_strike_usd*pre_f_options_issued)/($R659+pre_f_options_issued),$Q659/$R659),const_zero)</f>
        <v>285.780956026375</v>
      </c>
      <c r="U659" s="5" t="n">
        <f aca="false">IF($C659=const_one,'Pro-Forma'!$B$5*$T659,const_zero)</f>
        <v>227844031.026225</v>
      </c>
      <c r="V659" s="5" t="n">
        <f aca="false">IF($D659=const_one,'Pro-Forma'!$F$27*$T659,const_zero)</f>
        <v>1752786132.47243</v>
      </c>
      <c r="W659" s="5" t="n">
        <f aca="false">IF($E659=const_one,'Pro-Forma'!$F$26*$T659,const_zero)</f>
        <v>495444543.156905</v>
      </c>
      <c r="X659" s="5" t="n">
        <f aca="false">IF($F659=const_one,'Pro-Forma'!$F$25*$T659,const_zero)</f>
        <v>685874294.4633</v>
      </c>
      <c r="Y659" s="5" t="n">
        <f aca="false">IF($G659=const_one,'Pro-Forma'!$F$24*$T659,const_zero)</f>
        <v>0</v>
      </c>
      <c r="Z659" s="5" t="n">
        <f aca="false">IF($H659=const_one,'Pro-Forma'!$F$23*$T659,const_zero)</f>
        <v>0</v>
      </c>
      <c r="AA659" s="5" t="n">
        <f aca="false">IF($I659=const_one,'Pro-Forma'!$F$22*$T659,const_zero)</f>
        <v>1428904780.13187</v>
      </c>
      <c r="AB659" s="5" t="n">
        <f aca="false">('Pro-Forma'!$B$10+'Pro-Forma'!$B$11)*$T659</f>
        <v>80165224.4459582</v>
      </c>
      <c r="AC659" s="5" t="n">
        <f aca="false">common_rsa_total*$T659</f>
        <v>2572028604.23738</v>
      </c>
      <c r="AD659" s="5" t="n">
        <f aca="false">IF($S659=const_one,pre_f_options_issued*($T659-option_strike_usd),const_zero)</f>
        <v>711952390.065937</v>
      </c>
      <c r="AE659" s="5" t="n">
        <f aca="false">J659+U659</f>
        <v>227844031.026225</v>
      </c>
      <c r="AF659" s="5" t="n">
        <f aca="false">K659+V659</f>
        <v>1752786132.47243</v>
      </c>
      <c r="AG659" s="5" t="n">
        <f aca="false">L659+W659</f>
        <v>495444543.156905</v>
      </c>
      <c r="AH659" s="5" t="n">
        <f aca="false">M659+X659</f>
        <v>685874294.4633</v>
      </c>
      <c r="AI659" s="5" t="n">
        <f aca="false">N659+Y659</f>
        <v>30000000</v>
      </c>
      <c r="AJ659" s="5" t="n">
        <f aca="false">O659+Z659</f>
        <v>15000000</v>
      </c>
      <c r="AK659" s="5" t="n">
        <f aca="false">P659+AA659</f>
        <v>1428904780.13187</v>
      </c>
      <c r="AL659" s="5" t="n">
        <f aca="false">INDEX($AE$580:$AE$707,$B659-$C659*1+const_one)</f>
        <v>30000000</v>
      </c>
      <c r="AM659" s="5" t="n">
        <f aca="false">INDEX($AF$580:$AF$707,$B659-$D659*2+const_one)</f>
        <v>300000000</v>
      </c>
      <c r="AN659" s="5" t="n">
        <f aca="false">INDEX($AG$580:$AG$707,$B659-$E659*4+const_one)</f>
        <v>100000000</v>
      </c>
      <c r="AO659" s="5" t="n">
        <f aca="false">INDEX($AH$580:$AH$707,$B659-$F659*8+const_one)</f>
        <v>60000000</v>
      </c>
      <c r="AP659" s="5" t="n">
        <f aca="false">INDEX($AI$580:$AI$707,$B659-$G659*16+const_one)</f>
        <v>30000000</v>
      </c>
      <c r="AQ659" s="5" t="n">
        <f aca="false">INDEX($AJ$580:$AJ$707,$B659-$H659*32+const_one)</f>
        <v>15000000</v>
      </c>
      <c r="AR659" s="5" t="n">
        <f aca="false">INDEX($AK$580:$AK$707,$B659-$I659*64+const_one)</f>
        <v>5000000</v>
      </c>
      <c r="AS659" s="5" t="n">
        <f aca="false">INDEX($AE$580:$AE$707,$B659+(const_one-$C659)*1+const_one)</f>
        <v>227844031.026225</v>
      </c>
      <c r="AT659" s="5" t="n">
        <f aca="false">INDEX($AF$580:$AF$707,$B659+(const_one-$D659)*2+const_one)</f>
        <v>1752786132.47243</v>
      </c>
      <c r="AU659" s="5" t="n">
        <f aca="false">INDEX($AG$580:$AG$707,$B659+(const_one-$E659)*4+const_one)</f>
        <v>495444543.156905</v>
      </c>
      <c r="AV659" s="5" t="n">
        <f aca="false">INDEX($AH$580:$AH$707,$B659+(const_one-$F659)*8+const_one)</f>
        <v>685874294.4633</v>
      </c>
      <c r="AW659" s="5" t="n">
        <f aca="false">INDEX($AI$580:$AI$707,$B659+(const_one-$G659)*16+const_one)</f>
        <v>776874444.759591</v>
      </c>
      <c r="AX659" s="5" t="n">
        <f aca="false">INDEX($AJ$580:$AJ$707,$B659+(const_one-$H659)*32+const_one)</f>
        <v>1213664190.54446</v>
      </c>
      <c r="AY659" s="5" t="n">
        <f aca="false">INDEX($AK$580:$AK$707,$B659+(const_one-$I659)*64+const_one)</f>
        <v>1428904780.13187</v>
      </c>
      <c r="AZ659" s="5" t="n">
        <f aca="false">--($C659=--(AS659&gt;AL659))</f>
        <v>1</v>
      </c>
      <c r="BA659" s="5" t="n">
        <f aca="false">--($D659=--(AT659&gt;AM659))</f>
        <v>1</v>
      </c>
      <c r="BB659" s="5" t="n">
        <f aca="false">--($E659=--(AU659&gt;AN659))</f>
        <v>1</v>
      </c>
      <c r="BC659" s="5" t="n">
        <f aca="false">--($F659=--(AV659&gt;AO659))</f>
        <v>1</v>
      </c>
      <c r="BD659" s="5" t="n">
        <f aca="false">--($G659=--(AW659&gt;AP659))</f>
        <v>0</v>
      </c>
      <c r="BE659" s="5" t="n">
        <f aca="false">--($H659=--(AX659&gt;AQ659))</f>
        <v>0</v>
      </c>
      <c r="BF659" s="5" t="n">
        <f aca="false">--($I659=--(AY659&gt;AR659))</f>
        <v>1</v>
      </c>
      <c r="BG659" s="5" t="n">
        <f aca="false">SUM(AZ659:BF659)</f>
        <v>5</v>
      </c>
      <c r="BH659" s="5" t="n">
        <f aca="false">SUM(AE659:AK659)+AB659+AC659+AD659</f>
        <v>8000000000</v>
      </c>
    </row>
    <row r="660" customFormat="false" ht="15" hidden="true" customHeight="false" outlineLevel="0" collapsed="false">
      <c r="A660" s="5" t="n">
        <f aca="false">exit_value_5_usd</f>
        <v>8000000000</v>
      </c>
      <c r="B660" s="2" t="n">
        <f aca="false">ROW()-ROW($B$580)</f>
        <v>80</v>
      </c>
      <c r="C660" s="2" t="n">
        <f aca="false">MOD(QUOTIENT($B660,1),2)</f>
        <v>0</v>
      </c>
      <c r="D660" s="2" t="n">
        <f aca="false">MOD(QUOTIENT($B660,2),2)</f>
        <v>0</v>
      </c>
      <c r="E660" s="2" t="n">
        <f aca="false">MOD(QUOTIENT($B660,4),2)</f>
        <v>0</v>
      </c>
      <c r="F660" s="2" t="n">
        <f aca="false">MOD(QUOTIENT($B660,8),2)</f>
        <v>0</v>
      </c>
      <c r="G660" s="2" t="n">
        <f aca="false">MOD(QUOTIENT($B660,16),2)</f>
        <v>1</v>
      </c>
      <c r="H660" s="2" t="n">
        <f aca="false">MOD(QUOTIENT($B660,32),2)</f>
        <v>0</v>
      </c>
      <c r="I660" s="2" t="n">
        <f aca="false">MOD(QUOTIENT($B660,64),2)</f>
        <v>1</v>
      </c>
      <c r="J660" s="5" t="n">
        <f aca="false">IF($C660=const_zero,MIN(class_series_f_invested_usd,MAX(const_zero,$A660)),const_zero)</f>
        <v>30000000</v>
      </c>
      <c r="K660" s="5" t="n">
        <f aca="false">IF($D660=const_zero,MIN(class_series_e_invested_usd,MAX(const_zero,$A660-SUM($J660:$J660))),const_zero)</f>
        <v>300000000</v>
      </c>
      <c r="L660" s="5" t="n">
        <f aca="false">IF($E660=const_zero,MIN(class_series_d_invested_usd,MAX(const_zero,$A660-SUM($J660:$K660))),const_zero)</f>
        <v>100000000</v>
      </c>
      <c r="M660" s="5" t="n">
        <f aca="false">IF($F660=const_zero,MIN(class_series_c_invested_usd,MAX(const_zero,$A660-SUM($J660:$L660))),const_zero)</f>
        <v>60000000</v>
      </c>
      <c r="N660" s="5" t="n">
        <f aca="false">IF($G660=const_zero,MIN(class_series_b_invested_usd,MAX(const_zero,$A660-SUM($J660:$M660))),const_zero)</f>
        <v>0</v>
      </c>
      <c r="O660" s="5" t="n">
        <f aca="false">IF($H660=const_zero,MIN(class_series_a_invested_usd,MAX(const_zero,$A660-SUM($J660:$N660))),const_zero)</f>
        <v>15000000</v>
      </c>
      <c r="P660" s="5" t="n">
        <f aca="false">IF($I660=const_zero,MIN(class_seed_invested_usd,MAX(const_zero,$A660-SUM($J660:$O660))),const_zero)</f>
        <v>0</v>
      </c>
      <c r="Q660" s="5" t="n">
        <f aca="false">MAX(const_zero,$A660-SUM($J660:$P660))</f>
        <v>7495000000</v>
      </c>
      <c r="R660" s="9" t="n">
        <f aca="false">common_rsa_total+'Pro-Forma'!$B$10+'Pro-Forma'!$B$11+IF($C660=const_one,'Pro-Forma'!$B$5,const_zero)+IF($D660=const_one,'Pro-Forma'!$F$27,const_zero)+IF($E660=const_one,'Pro-Forma'!$F$26,const_zero)+IF($F660=const_one,'Pro-Forma'!$F$25,const_zero)+IF($G660=const_one,'Pro-Forma'!$F$24,const_zero)+IF($H660=const_one,'Pro-Forma'!$F$23,const_zero)+IF($I660=const_one,'Pro-Forma'!$F$22,const_zero)</f>
        <v>17280512.8289884</v>
      </c>
      <c r="S660" s="23" t="b">
        <f aca="false">IF($R660&gt;const_zero,--($Q660&gt;option_strike_usd*$R660),const_zero)</f>
        <v>1</v>
      </c>
      <c r="T660" s="7" t="n">
        <f aca="false">IF($R660&gt;const_zero,IF($S660=const_one,($Q660+option_strike_usd*pre_f_options_issued)/($R660+pre_f_options_issued),$Q660/$R660),const_zero)</f>
        <v>379.034662287037</v>
      </c>
      <c r="U660" s="5" t="n">
        <f aca="false">IF($C660=const_one,'Pro-Forma'!$B$5*$T660,const_zero)</f>
        <v>0</v>
      </c>
      <c r="V660" s="5" t="n">
        <f aca="false">IF($D660=const_one,'Pro-Forma'!$F$27*$T660,const_zero)</f>
        <v>0</v>
      </c>
      <c r="W660" s="5" t="n">
        <f aca="false">IF($E660=const_one,'Pro-Forma'!$F$26*$T660,const_zero)</f>
        <v>0</v>
      </c>
      <c r="X660" s="5" t="n">
        <f aca="false">IF($F660=const_one,'Pro-Forma'!$F$25*$T660,const_zero)</f>
        <v>0</v>
      </c>
      <c r="Y660" s="5" t="n">
        <f aca="false">IF($G660=const_one,'Pro-Forma'!$F$24*$T660,const_zero)</f>
        <v>1137103986.86111</v>
      </c>
      <c r="Z660" s="5" t="n">
        <f aca="false">IF($H660=const_one,'Pro-Forma'!$F$23*$T660,const_zero)</f>
        <v>0</v>
      </c>
      <c r="AA660" s="5" t="n">
        <f aca="false">IF($I660=const_one,'Pro-Forma'!$F$22*$T660,const_zero)</f>
        <v>1895173311.43518</v>
      </c>
      <c r="AB660" s="5" t="n">
        <f aca="false">('Pro-Forma'!$B$10+'Pro-Forma'!$B$11)*$T660</f>
        <v>106324085.402787</v>
      </c>
      <c r="AC660" s="5" t="n">
        <f aca="false">common_rsa_total*$T660</f>
        <v>3411311960.58333</v>
      </c>
      <c r="AD660" s="5" t="n">
        <f aca="false">IF($S660=const_one,pre_f_options_issued*($T660-option_strike_usd),const_zero)</f>
        <v>945086655.717592</v>
      </c>
      <c r="AE660" s="5" t="n">
        <f aca="false">J660+U660</f>
        <v>30000000</v>
      </c>
      <c r="AF660" s="5" t="n">
        <f aca="false">K660+V660</f>
        <v>300000000</v>
      </c>
      <c r="AG660" s="5" t="n">
        <f aca="false">L660+W660</f>
        <v>100000000</v>
      </c>
      <c r="AH660" s="5" t="n">
        <f aca="false">M660+X660</f>
        <v>60000000</v>
      </c>
      <c r="AI660" s="5" t="n">
        <f aca="false">N660+Y660</f>
        <v>1137103986.86111</v>
      </c>
      <c r="AJ660" s="5" t="n">
        <f aca="false">O660+Z660</f>
        <v>15000000</v>
      </c>
      <c r="AK660" s="5" t="n">
        <f aca="false">P660+AA660</f>
        <v>1895173311.43518</v>
      </c>
      <c r="AL660" s="5" t="n">
        <f aca="false">INDEX($AE$580:$AE$707,$B660-$C660*1+const_one)</f>
        <v>30000000</v>
      </c>
      <c r="AM660" s="5" t="n">
        <f aca="false">INDEX($AF$580:$AF$707,$B660-$D660*2+const_one)</f>
        <v>300000000</v>
      </c>
      <c r="AN660" s="5" t="n">
        <f aca="false">INDEX($AG$580:$AG$707,$B660-$E660*4+const_one)</f>
        <v>100000000</v>
      </c>
      <c r="AO660" s="5" t="n">
        <f aca="false">INDEX($AH$580:$AH$707,$B660-$F660*8+const_one)</f>
        <v>60000000</v>
      </c>
      <c r="AP660" s="5" t="n">
        <f aca="false">INDEX($AI$580:$AI$707,$B660-$G660*16+const_one)</f>
        <v>30000000</v>
      </c>
      <c r="AQ660" s="5" t="n">
        <f aca="false">INDEX($AJ$580:$AJ$707,$B660-$H660*32+const_one)</f>
        <v>15000000</v>
      </c>
      <c r="AR660" s="5" t="n">
        <f aca="false">INDEX($AK$580:$AK$707,$B660-$I660*64+const_one)</f>
        <v>5000000</v>
      </c>
      <c r="AS660" s="5" t="n">
        <f aca="false">INDEX($AE$580:$AE$707,$B660+(const_one-$C660)*1+const_one)</f>
        <v>291646384.059582</v>
      </c>
      <c r="AT660" s="5" t="n">
        <f aca="false">INDEX($AF$580:$AF$707,$B660+(const_one-$D660)*2+const_one)</f>
        <v>1845522608.18733</v>
      </c>
      <c r="AU660" s="5" t="n">
        <f aca="false">INDEX($AG$580:$AG$707,$B660+(const_one-$E660)*4+const_one)</f>
        <v>612220679.076585</v>
      </c>
      <c r="AV660" s="5" t="n">
        <f aca="false">INDEX($AH$580:$AH$707,$B660+(const_one-$F660)*8+const_one)</f>
        <v>817744843.856582</v>
      </c>
      <c r="AW660" s="5" t="n">
        <f aca="false">INDEX($AI$580:$AI$707,$B660+(const_one-$G660)*16+const_one)</f>
        <v>1137103986.86111</v>
      </c>
      <c r="AX660" s="5" t="n">
        <f aca="false">INDEX($AJ$580:$AJ$707,$B660+(const_one-$H660)*32+const_one)</f>
        <v>1515808016.53383</v>
      </c>
      <c r="AY660" s="5" t="n">
        <f aca="false">INDEX($AK$580:$AK$707,$B660+(const_one-$I660)*64+const_one)</f>
        <v>1895173311.43518</v>
      </c>
      <c r="AZ660" s="5" t="n">
        <f aca="false">--($C660=--(AS660&gt;AL660))</f>
        <v>0</v>
      </c>
      <c r="BA660" s="5" t="n">
        <f aca="false">--($D660=--(AT660&gt;AM660))</f>
        <v>0</v>
      </c>
      <c r="BB660" s="5" t="n">
        <f aca="false">--($E660=--(AU660&gt;AN660))</f>
        <v>0</v>
      </c>
      <c r="BC660" s="5" t="n">
        <f aca="false">--($F660=--(AV660&gt;AO660))</f>
        <v>0</v>
      </c>
      <c r="BD660" s="5" t="n">
        <f aca="false">--($G660=--(AW660&gt;AP660))</f>
        <v>1</v>
      </c>
      <c r="BE660" s="5" t="n">
        <f aca="false">--($H660=--(AX660&gt;AQ660))</f>
        <v>0</v>
      </c>
      <c r="BF660" s="5" t="n">
        <f aca="false">--($I660=--(AY660&gt;AR660))</f>
        <v>1</v>
      </c>
      <c r="BG660" s="5" t="n">
        <f aca="false">SUM(AZ660:BF660)</f>
        <v>2</v>
      </c>
      <c r="BH660" s="5" t="n">
        <f aca="false">SUM(AE660:AK660)+AB660+AC660+AD660</f>
        <v>8000000000</v>
      </c>
    </row>
    <row r="661" customFormat="false" ht="15" hidden="true" customHeight="false" outlineLevel="0" collapsed="false">
      <c r="A661" s="5" t="n">
        <f aca="false">exit_value_5_usd</f>
        <v>8000000000</v>
      </c>
      <c r="B661" s="2" t="n">
        <f aca="false">ROW()-ROW($B$580)</f>
        <v>81</v>
      </c>
      <c r="C661" s="2" t="n">
        <f aca="false">MOD(QUOTIENT($B661,1),2)</f>
        <v>1</v>
      </c>
      <c r="D661" s="2" t="n">
        <f aca="false">MOD(QUOTIENT($B661,2),2)</f>
        <v>0</v>
      </c>
      <c r="E661" s="2" t="n">
        <f aca="false">MOD(QUOTIENT($B661,4),2)</f>
        <v>0</v>
      </c>
      <c r="F661" s="2" t="n">
        <f aca="false">MOD(QUOTIENT($B661,8),2)</f>
        <v>0</v>
      </c>
      <c r="G661" s="2" t="n">
        <f aca="false">MOD(QUOTIENT($B661,16),2)</f>
        <v>1</v>
      </c>
      <c r="H661" s="2" t="n">
        <f aca="false">MOD(QUOTIENT($B661,32),2)</f>
        <v>0</v>
      </c>
      <c r="I661" s="2" t="n">
        <f aca="false">MOD(QUOTIENT($B661,64),2)</f>
        <v>1</v>
      </c>
      <c r="J661" s="5" t="n">
        <f aca="false">IF($C661=const_zero,MIN(class_series_f_invested_usd,MAX(const_zero,$A661)),const_zero)</f>
        <v>0</v>
      </c>
      <c r="K661" s="5" t="n">
        <f aca="false">IF($D661=const_zero,MIN(class_series_e_invested_usd,MAX(const_zero,$A661-SUM($J661:$J661))),const_zero)</f>
        <v>300000000</v>
      </c>
      <c r="L661" s="5" t="n">
        <f aca="false">IF($E661=const_zero,MIN(class_series_d_invested_usd,MAX(const_zero,$A661-SUM($J661:$K661))),const_zero)</f>
        <v>100000000</v>
      </c>
      <c r="M661" s="5" t="n">
        <f aca="false">IF($F661=const_zero,MIN(class_series_c_invested_usd,MAX(const_zero,$A661-SUM($J661:$L661))),const_zero)</f>
        <v>60000000</v>
      </c>
      <c r="N661" s="5" t="n">
        <f aca="false">IF($G661=const_zero,MIN(class_series_b_invested_usd,MAX(const_zero,$A661-SUM($J661:$M661))),const_zero)</f>
        <v>0</v>
      </c>
      <c r="O661" s="5" t="n">
        <f aca="false">IF($H661=const_zero,MIN(class_series_a_invested_usd,MAX(const_zero,$A661-SUM($J661:$N661))),const_zero)</f>
        <v>15000000</v>
      </c>
      <c r="P661" s="5" t="n">
        <f aca="false">IF($I661=const_zero,MIN(class_seed_invested_usd,MAX(const_zero,$A661-SUM($J661:$O661))),const_zero)</f>
        <v>0</v>
      </c>
      <c r="Q661" s="5" t="n">
        <f aca="false">MAX(const_zero,$A661-SUM($J661:$P661))</f>
        <v>7525000000</v>
      </c>
      <c r="R661" s="9" t="n">
        <f aca="false">common_rsa_total+'Pro-Forma'!$B$10+'Pro-Forma'!$B$11+IF($C661=const_one,'Pro-Forma'!$B$5,const_zero)+IF($D661=const_one,'Pro-Forma'!$F$27,const_zero)+IF($E661=const_one,'Pro-Forma'!$F$26,const_zero)+IF($F661=const_one,'Pro-Forma'!$F$25,const_zero)+IF($G661=const_one,'Pro-Forma'!$F$24,const_zero)+IF($H661=const_one,'Pro-Forma'!$F$23,const_zero)+IF($I661=const_one,'Pro-Forma'!$F$22,const_zero)</f>
        <v>18077780.8981917</v>
      </c>
      <c r="S661" s="23" t="b">
        <f aca="false">IF($R661&gt;const_zero,--($Q661&gt;option_strike_usd*$R661),const_zero)</f>
        <v>1</v>
      </c>
      <c r="T661" s="7" t="n">
        <f aca="false">IF($R661&gt;const_zero,IF($S661=const_one,($Q661+option_strike_usd*pre_f_options_issued)/($R661+pre_f_options_issued),$Q661/$R661),const_zero)</f>
        <v>365.807179950171</v>
      </c>
      <c r="U661" s="5" t="n">
        <f aca="false">IF($C661=const_one,'Pro-Forma'!$B$5*$T661,const_zero)</f>
        <v>291646384.059582</v>
      </c>
      <c r="V661" s="5" t="n">
        <f aca="false">IF($D661=const_one,'Pro-Forma'!$F$27*$T661,const_zero)</f>
        <v>0</v>
      </c>
      <c r="W661" s="5" t="n">
        <f aca="false">IF($E661=const_one,'Pro-Forma'!$F$26*$T661,const_zero)</f>
        <v>0</v>
      </c>
      <c r="X661" s="5" t="n">
        <f aca="false">IF($F661=const_one,'Pro-Forma'!$F$25*$T661,const_zero)</f>
        <v>0</v>
      </c>
      <c r="Y661" s="5" t="n">
        <f aca="false">IF($G661=const_one,'Pro-Forma'!$F$24*$T661,const_zero)</f>
        <v>1097421539.85051</v>
      </c>
      <c r="Z661" s="5" t="n">
        <f aca="false">IF($H661=const_one,'Pro-Forma'!$F$23*$T661,const_zero)</f>
        <v>0</v>
      </c>
      <c r="AA661" s="5" t="n">
        <f aca="false">IF($I661=const_one,'Pro-Forma'!$F$22*$T661,const_zero)</f>
        <v>1829035899.75086</v>
      </c>
      <c r="AB661" s="5" t="n">
        <f aca="false">('Pro-Forma'!$B$10+'Pro-Forma'!$B$11)*$T661</f>
        <v>102613606.912079</v>
      </c>
      <c r="AC661" s="5" t="n">
        <f aca="false">common_rsa_total*$T661</f>
        <v>3292264619.55154</v>
      </c>
      <c r="AD661" s="5" t="n">
        <f aca="false">IF($S661=const_one,pre_f_options_issued*($T661-option_strike_usd),const_zero)</f>
        <v>912017949.875428</v>
      </c>
      <c r="AE661" s="5" t="n">
        <f aca="false">J661+U661</f>
        <v>291646384.059582</v>
      </c>
      <c r="AF661" s="5" t="n">
        <f aca="false">K661+V661</f>
        <v>300000000</v>
      </c>
      <c r="AG661" s="5" t="n">
        <f aca="false">L661+W661</f>
        <v>100000000</v>
      </c>
      <c r="AH661" s="5" t="n">
        <f aca="false">M661+X661</f>
        <v>60000000</v>
      </c>
      <c r="AI661" s="5" t="n">
        <f aca="false">N661+Y661</f>
        <v>1097421539.85051</v>
      </c>
      <c r="AJ661" s="5" t="n">
        <f aca="false">O661+Z661</f>
        <v>15000000</v>
      </c>
      <c r="AK661" s="5" t="n">
        <f aca="false">P661+AA661</f>
        <v>1829035899.75086</v>
      </c>
      <c r="AL661" s="5" t="n">
        <f aca="false">INDEX($AE$580:$AE$707,$B661-$C661*1+const_one)</f>
        <v>30000000</v>
      </c>
      <c r="AM661" s="5" t="n">
        <f aca="false">INDEX($AF$580:$AF$707,$B661-$D661*2+const_one)</f>
        <v>300000000</v>
      </c>
      <c r="AN661" s="5" t="n">
        <f aca="false">INDEX($AG$580:$AG$707,$B661-$E661*4+const_one)</f>
        <v>100000000</v>
      </c>
      <c r="AO661" s="5" t="n">
        <f aca="false">INDEX($AH$580:$AH$707,$B661-$F661*8+const_one)</f>
        <v>60000000</v>
      </c>
      <c r="AP661" s="5" t="n">
        <f aca="false">INDEX($AI$580:$AI$707,$B661-$G661*16+const_one)</f>
        <v>30000000</v>
      </c>
      <c r="AQ661" s="5" t="n">
        <f aca="false">INDEX($AJ$580:$AJ$707,$B661-$H661*32+const_one)</f>
        <v>15000000</v>
      </c>
      <c r="AR661" s="5" t="n">
        <f aca="false">INDEX($AK$580:$AK$707,$B661-$I661*64+const_one)</f>
        <v>5000000</v>
      </c>
      <c r="AS661" s="5" t="n">
        <f aca="false">INDEX($AE$580:$AE$707,$B661+(const_one-$C661)*1+const_one)</f>
        <v>291646384.059582</v>
      </c>
      <c r="AT661" s="5" t="n">
        <f aca="false">INDEX($AF$580:$AF$707,$B661+(const_one-$D661)*2+const_one)</f>
        <v>1797326293.48952</v>
      </c>
      <c r="AU661" s="5" t="n">
        <f aca="false">INDEX($AG$580:$AG$707,$B661+(const_one-$E661)*4+const_one)</f>
        <v>592674894.078412</v>
      </c>
      <c r="AV661" s="5" t="n">
        <f aca="false">INDEX($AH$580:$AH$707,$B661+(const_one-$F661)*8+const_one)</f>
        <v>792504727.966707</v>
      </c>
      <c r="AW661" s="5" t="n">
        <f aca="false">INDEX($AI$580:$AI$707,$B661+(const_one-$G661)*16+const_one)</f>
        <v>1097421539.85051</v>
      </c>
      <c r="AX661" s="5" t="n">
        <f aca="false">INDEX($AJ$580:$AJ$707,$B661+(const_one-$H661)*32+const_one)</f>
        <v>1474424233.678</v>
      </c>
      <c r="AY661" s="5" t="n">
        <f aca="false">INDEX($AK$580:$AK$707,$B661+(const_one-$I661)*64+const_one)</f>
        <v>1829035899.75086</v>
      </c>
      <c r="AZ661" s="5" t="n">
        <f aca="false">--($C661=--(AS661&gt;AL661))</f>
        <v>1</v>
      </c>
      <c r="BA661" s="5" t="n">
        <f aca="false">--($D661=--(AT661&gt;AM661))</f>
        <v>0</v>
      </c>
      <c r="BB661" s="5" t="n">
        <f aca="false">--($E661=--(AU661&gt;AN661))</f>
        <v>0</v>
      </c>
      <c r="BC661" s="5" t="n">
        <f aca="false">--($F661=--(AV661&gt;AO661))</f>
        <v>0</v>
      </c>
      <c r="BD661" s="5" t="n">
        <f aca="false">--($G661=--(AW661&gt;AP661))</f>
        <v>1</v>
      </c>
      <c r="BE661" s="5" t="n">
        <f aca="false">--($H661=--(AX661&gt;AQ661))</f>
        <v>0</v>
      </c>
      <c r="BF661" s="5" t="n">
        <f aca="false">--($I661=--(AY661&gt;AR661))</f>
        <v>1</v>
      </c>
      <c r="BG661" s="5" t="n">
        <f aca="false">SUM(AZ661:BF661)</f>
        <v>3</v>
      </c>
      <c r="BH661" s="5" t="n">
        <f aca="false">SUM(AE661:AK661)+AB661+AC661+AD661</f>
        <v>8000000000</v>
      </c>
    </row>
    <row r="662" customFormat="false" ht="15" hidden="true" customHeight="false" outlineLevel="0" collapsed="false">
      <c r="A662" s="5" t="n">
        <f aca="false">exit_value_5_usd</f>
        <v>8000000000</v>
      </c>
      <c r="B662" s="2" t="n">
        <f aca="false">ROW()-ROW($B$580)</f>
        <v>82</v>
      </c>
      <c r="C662" s="2" t="n">
        <f aca="false">MOD(QUOTIENT($B662,1),2)</f>
        <v>0</v>
      </c>
      <c r="D662" s="2" t="n">
        <f aca="false">MOD(QUOTIENT($B662,2),2)</f>
        <v>1</v>
      </c>
      <c r="E662" s="2" t="n">
        <f aca="false">MOD(QUOTIENT($B662,4),2)</f>
        <v>0</v>
      </c>
      <c r="F662" s="2" t="n">
        <f aca="false">MOD(QUOTIENT($B662,8),2)</f>
        <v>0</v>
      </c>
      <c r="G662" s="2" t="n">
        <f aca="false">MOD(QUOTIENT($B662,16),2)</f>
        <v>1</v>
      </c>
      <c r="H662" s="2" t="n">
        <f aca="false">MOD(QUOTIENT($B662,32),2)</f>
        <v>0</v>
      </c>
      <c r="I662" s="2" t="n">
        <f aca="false">MOD(QUOTIENT($B662,64),2)</f>
        <v>1</v>
      </c>
      <c r="J662" s="5" t="n">
        <f aca="false">IF($C662=const_zero,MIN(class_series_f_invested_usd,MAX(const_zero,$A662)),const_zero)</f>
        <v>30000000</v>
      </c>
      <c r="K662" s="5" t="n">
        <f aca="false">IF($D662=const_zero,MIN(class_series_e_invested_usd,MAX(const_zero,$A662-SUM($J662:$J662))),const_zero)</f>
        <v>0</v>
      </c>
      <c r="L662" s="5" t="n">
        <f aca="false">IF($E662=const_zero,MIN(class_series_d_invested_usd,MAX(const_zero,$A662-SUM($J662:$K662))),const_zero)</f>
        <v>100000000</v>
      </c>
      <c r="M662" s="5" t="n">
        <f aca="false">IF($F662=const_zero,MIN(class_series_c_invested_usd,MAX(const_zero,$A662-SUM($J662:$L662))),const_zero)</f>
        <v>60000000</v>
      </c>
      <c r="N662" s="5" t="n">
        <f aca="false">IF($G662=const_zero,MIN(class_series_b_invested_usd,MAX(const_zero,$A662-SUM($J662:$M662))),const_zero)</f>
        <v>0</v>
      </c>
      <c r="O662" s="5" t="n">
        <f aca="false">IF($H662=const_zero,MIN(class_series_a_invested_usd,MAX(const_zero,$A662-SUM($J662:$N662))),const_zero)</f>
        <v>15000000</v>
      </c>
      <c r="P662" s="5" t="n">
        <f aca="false">IF($I662=const_zero,MIN(class_seed_invested_usd,MAX(const_zero,$A662-SUM($J662:$O662))),const_zero)</f>
        <v>0</v>
      </c>
      <c r="Q662" s="5" t="n">
        <f aca="false">MAX(const_zero,$A662-SUM($J662:$P662))</f>
        <v>7795000000</v>
      </c>
      <c r="R662" s="9" t="n">
        <f aca="false">common_rsa_total+'Pro-Forma'!$B$10+'Pro-Forma'!$B$11+IF($C662=const_one,'Pro-Forma'!$B$5,const_zero)+IF($D662=const_one,'Pro-Forma'!$F$27,const_zero)+IF($E662=const_one,'Pro-Forma'!$F$26,const_zero)+IF($F662=const_one,'Pro-Forma'!$F$25,const_zero)+IF($G662=const_one,'Pro-Forma'!$F$24,const_zero)+IF($H662=const_one,'Pro-Forma'!$F$23,const_zero)+IF($I662=const_one,'Pro-Forma'!$F$22,const_zero)</f>
        <v>23413833.1063222</v>
      </c>
      <c r="S662" s="23" t="b">
        <f aca="false">IF($R662&gt;const_zero,--($Q662&gt;option_strike_usd*$R662),const_zero)</f>
        <v>1</v>
      </c>
      <c r="T662" s="7" t="n">
        <f aca="false">IF($R662&gt;const_zero,IF($S662=const_one,($Q662+option_strike_usd*pre_f_options_issued)/($R662+pre_f_options_issued),$Q662/$R662),const_zero)</f>
        <v>300.901065774698</v>
      </c>
      <c r="U662" s="5" t="n">
        <f aca="false">IF($C662=const_one,'Pro-Forma'!$B$5*$T662,const_zero)</f>
        <v>0</v>
      </c>
      <c r="V662" s="5" t="n">
        <f aca="false">IF($D662=const_one,'Pro-Forma'!$F$27*$T662,const_zero)</f>
        <v>1845522608.18733</v>
      </c>
      <c r="W662" s="5" t="n">
        <f aca="false">IF($E662=const_one,'Pro-Forma'!$F$26*$T662,const_zero)</f>
        <v>0</v>
      </c>
      <c r="X662" s="5" t="n">
        <f aca="false">IF($F662=const_one,'Pro-Forma'!$F$25*$T662,const_zero)</f>
        <v>0</v>
      </c>
      <c r="Y662" s="5" t="n">
        <f aca="false">IF($G662=const_one,'Pro-Forma'!$F$24*$T662,const_zero)</f>
        <v>902703197.324093</v>
      </c>
      <c r="Z662" s="5" t="n">
        <f aca="false">IF($H662=const_one,'Pro-Forma'!$F$23*$T662,const_zero)</f>
        <v>0</v>
      </c>
      <c r="AA662" s="5" t="n">
        <f aca="false">IF($I662=const_one,'Pro-Forma'!$F$22*$T662,const_zero)</f>
        <v>1504505328.87349</v>
      </c>
      <c r="AB662" s="5" t="n">
        <f aca="false">('Pro-Forma'!$B$10+'Pro-Forma'!$B$11)*$T662</f>
        <v>84406609.2060748</v>
      </c>
      <c r="AC662" s="5" t="n">
        <f aca="false">common_rsa_total*$T662</f>
        <v>2708109591.97228</v>
      </c>
      <c r="AD662" s="5" t="n">
        <f aca="false">IF($S662=const_one,pre_f_options_issued*($T662-option_strike_usd),const_zero)</f>
        <v>749752664.436744</v>
      </c>
      <c r="AE662" s="5" t="n">
        <f aca="false">J662+U662</f>
        <v>30000000</v>
      </c>
      <c r="AF662" s="5" t="n">
        <f aca="false">K662+V662</f>
        <v>1845522608.18733</v>
      </c>
      <c r="AG662" s="5" t="n">
        <f aca="false">L662+W662</f>
        <v>100000000</v>
      </c>
      <c r="AH662" s="5" t="n">
        <f aca="false">M662+X662</f>
        <v>60000000</v>
      </c>
      <c r="AI662" s="5" t="n">
        <f aca="false">N662+Y662</f>
        <v>902703197.324093</v>
      </c>
      <c r="AJ662" s="5" t="n">
        <f aca="false">O662+Z662</f>
        <v>15000000</v>
      </c>
      <c r="AK662" s="5" t="n">
        <f aca="false">P662+AA662</f>
        <v>1504505328.87349</v>
      </c>
      <c r="AL662" s="5" t="n">
        <f aca="false">INDEX($AE$580:$AE$707,$B662-$C662*1+const_one)</f>
        <v>30000000</v>
      </c>
      <c r="AM662" s="5" t="n">
        <f aca="false">INDEX($AF$580:$AF$707,$B662-$D662*2+const_one)</f>
        <v>300000000</v>
      </c>
      <c r="AN662" s="5" t="n">
        <f aca="false">INDEX($AG$580:$AG$707,$B662-$E662*4+const_one)</f>
        <v>100000000</v>
      </c>
      <c r="AO662" s="5" t="n">
        <f aca="false">INDEX($AH$580:$AH$707,$B662-$F662*8+const_one)</f>
        <v>60000000</v>
      </c>
      <c r="AP662" s="5" t="n">
        <f aca="false">INDEX($AI$580:$AI$707,$B662-$G662*16+const_one)</f>
        <v>30000000</v>
      </c>
      <c r="AQ662" s="5" t="n">
        <f aca="false">INDEX($AJ$580:$AJ$707,$B662-$H662*32+const_one)</f>
        <v>15000000</v>
      </c>
      <c r="AR662" s="5" t="n">
        <f aca="false">INDEX($AK$580:$AK$707,$B662-$I662*64+const_one)</f>
        <v>5000000</v>
      </c>
      <c r="AS662" s="5" t="n">
        <f aca="false">INDEX($AE$580:$AE$707,$B662+(const_one-$C662)*1+const_one)</f>
        <v>233633790.336094</v>
      </c>
      <c r="AT662" s="5" t="n">
        <f aca="false">INDEX($AF$580:$AF$707,$B662+(const_one-$D662)*2+const_one)</f>
        <v>1845522608.18733</v>
      </c>
      <c r="AU662" s="5" t="n">
        <f aca="false">INDEX($AG$580:$AG$707,$B662+(const_one-$E662)*4+const_one)</f>
        <v>495217264.136333</v>
      </c>
      <c r="AV662" s="5" t="n">
        <f aca="false">INDEX($AH$580:$AH$707,$B662+(const_one-$F662)*8+const_one)</f>
        <v>666034864.625559</v>
      </c>
      <c r="AW662" s="5" t="n">
        <f aca="false">INDEX($AI$580:$AI$707,$B662+(const_one-$G662)*16+const_one)</f>
        <v>902703197.324093</v>
      </c>
      <c r="AX662" s="5" t="n">
        <f aca="false">INDEX($AJ$580:$AJ$707,$B662+(const_one-$H662)*32+const_one)</f>
        <v>1263592899.19344</v>
      </c>
      <c r="AY662" s="5" t="n">
        <f aca="false">INDEX($AK$580:$AK$707,$B662+(const_one-$I662)*64+const_one)</f>
        <v>1504505328.87349</v>
      </c>
      <c r="AZ662" s="5" t="n">
        <f aca="false">--($C662=--(AS662&gt;AL662))</f>
        <v>0</v>
      </c>
      <c r="BA662" s="5" t="n">
        <f aca="false">--($D662=--(AT662&gt;AM662))</f>
        <v>1</v>
      </c>
      <c r="BB662" s="5" t="n">
        <f aca="false">--($E662=--(AU662&gt;AN662))</f>
        <v>0</v>
      </c>
      <c r="BC662" s="5" t="n">
        <f aca="false">--($F662=--(AV662&gt;AO662))</f>
        <v>0</v>
      </c>
      <c r="BD662" s="5" t="n">
        <f aca="false">--($G662=--(AW662&gt;AP662))</f>
        <v>1</v>
      </c>
      <c r="BE662" s="5" t="n">
        <f aca="false">--($H662=--(AX662&gt;AQ662))</f>
        <v>0</v>
      </c>
      <c r="BF662" s="5" t="n">
        <f aca="false">--($I662=--(AY662&gt;AR662))</f>
        <v>1</v>
      </c>
      <c r="BG662" s="5" t="n">
        <f aca="false">SUM(AZ662:BF662)</f>
        <v>3</v>
      </c>
      <c r="BH662" s="5" t="n">
        <f aca="false">SUM(AE662:AK662)+AB662+AC662+AD662</f>
        <v>8000000000</v>
      </c>
    </row>
    <row r="663" customFormat="false" ht="15" hidden="true" customHeight="false" outlineLevel="0" collapsed="false">
      <c r="A663" s="5" t="n">
        <f aca="false">exit_value_5_usd</f>
        <v>8000000000</v>
      </c>
      <c r="B663" s="2" t="n">
        <f aca="false">ROW()-ROW($B$580)</f>
        <v>83</v>
      </c>
      <c r="C663" s="2" t="n">
        <f aca="false">MOD(QUOTIENT($B663,1),2)</f>
        <v>1</v>
      </c>
      <c r="D663" s="2" t="n">
        <f aca="false">MOD(QUOTIENT($B663,2),2)</f>
        <v>1</v>
      </c>
      <c r="E663" s="2" t="n">
        <f aca="false">MOD(QUOTIENT($B663,4),2)</f>
        <v>0</v>
      </c>
      <c r="F663" s="2" t="n">
        <f aca="false">MOD(QUOTIENT($B663,8),2)</f>
        <v>0</v>
      </c>
      <c r="G663" s="2" t="n">
        <f aca="false">MOD(QUOTIENT($B663,16),2)</f>
        <v>1</v>
      </c>
      <c r="H663" s="2" t="n">
        <f aca="false">MOD(QUOTIENT($B663,32),2)</f>
        <v>0</v>
      </c>
      <c r="I663" s="2" t="n">
        <f aca="false">MOD(QUOTIENT($B663,64),2)</f>
        <v>1</v>
      </c>
      <c r="J663" s="5" t="n">
        <f aca="false">IF($C663=const_zero,MIN(class_series_f_invested_usd,MAX(const_zero,$A663)),const_zero)</f>
        <v>0</v>
      </c>
      <c r="K663" s="5" t="n">
        <f aca="false">IF($D663=const_zero,MIN(class_series_e_invested_usd,MAX(const_zero,$A663-SUM($J663:$J663))),const_zero)</f>
        <v>0</v>
      </c>
      <c r="L663" s="5" t="n">
        <f aca="false">IF($E663=const_zero,MIN(class_series_d_invested_usd,MAX(const_zero,$A663-SUM($J663:$K663))),const_zero)</f>
        <v>100000000</v>
      </c>
      <c r="M663" s="5" t="n">
        <f aca="false">IF($F663=const_zero,MIN(class_series_c_invested_usd,MAX(const_zero,$A663-SUM($J663:$L663))),const_zero)</f>
        <v>60000000</v>
      </c>
      <c r="N663" s="5" t="n">
        <f aca="false">IF($G663=const_zero,MIN(class_series_b_invested_usd,MAX(const_zero,$A663-SUM($J663:$M663))),const_zero)</f>
        <v>0</v>
      </c>
      <c r="O663" s="5" t="n">
        <f aca="false">IF($H663=const_zero,MIN(class_series_a_invested_usd,MAX(const_zero,$A663-SUM($J663:$N663))),const_zero)</f>
        <v>15000000</v>
      </c>
      <c r="P663" s="5" t="n">
        <f aca="false">IF($I663=const_zero,MIN(class_seed_invested_usd,MAX(const_zero,$A663-SUM($J663:$O663))),const_zero)</f>
        <v>0</v>
      </c>
      <c r="Q663" s="5" t="n">
        <f aca="false">MAX(const_zero,$A663-SUM($J663:$P663))</f>
        <v>7825000000</v>
      </c>
      <c r="R663" s="9" t="n">
        <f aca="false">common_rsa_total+'Pro-Forma'!$B$10+'Pro-Forma'!$B$11+IF($C663=const_one,'Pro-Forma'!$B$5,const_zero)+IF($D663=const_one,'Pro-Forma'!$F$27,const_zero)+IF($E663=const_one,'Pro-Forma'!$F$26,const_zero)+IF($F663=const_one,'Pro-Forma'!$F$25,const_zero)+IF($G663=const_one,'Pro-Forma'!$F$24,const_zero)+IF($H663=const_one,'Pro-Forma'!$F$23,const_zero)+IF($I663=const_one,'Pro-Forma'!$F$22,const_zero)</f>
        <v>24211101.1755256</v>
      </c>
      <c r="S663" s="23" t="b">
        <f aca="false">IF($R663&gt;const_zero,--($Q663&gt;option_strike_usd*$R663),const_zero)</f>
        <v>1</v>
      </c>
      <c r="T663" s="7" t="n">
        <f aca="false">IF($R663&gt;const_zero,IF($S663=const_one,($Q663+option_strike_usd*pre_f_options_issued)/($R663+pre_f_options_issued),$Q663/$R663),const_zero)</f>
        <v>293.042954259485</v>
      </c>
      <c r="U663" s="5" t="n">
        <f aca="false">IF($C663=const_one,'Pro-Forma'!$B$5*$T663,const_zero)</f>
        <v>233633790.336094</v>
      </c>
      <c r="V663" s="5" t="n">
        <f aca="false">IF($D663=const_one,'Pro-Forma'!$F$27*$T663,const_zero)</f>
        <v>1797326293.48952</v>
      </c>
      <c r="W663" s="5" t="n">
        <f aca="false">IF($E663=const_one,'Pro-Forma'!$F$26*$T663,const_zero)</f>
        <v>0</v>
      </c>
      <c r="X663" s="5" t="n">
        <f aca="false">IF($F663=const_one,'Pro-Forma'!$F$25*$T663,const_zero)</f>
        <v>0</v>
      </c>
      <c r="Y663" s="5" t="n">
        <f aca="false">IF($G663=const_one,'Pro-Forma'!$F$24*$T663,const_zero)</f>
        <v>879128862.778454</v>
      </c>
      <c r="Z663" s="5" t="n">
        <f aca="false">IF($H663=const_one,'Pro-Forma'!$F$23*$T663,const_zero)</f>
        <v>0</v>
      </c>
      <c r="AA663" s="5" t="n">
        <f aca="false">IF($I663=const_one,'Pro-Forma'!$F$22*$T663,const_zero)</f>
        <v>1465214771.29742</v>
      </c>
      <c r="AB663" s="5" t="n">
        <f aca="false">('Pro-Forma'!$B$10+'Pro-Forma'!$B$11)*$T663</f>
        <v>82202308.1144363</v>
      </c>
      <c r="AC663" s="5" t="n">
        <f aca="false">common_rsa_total*$T663</f>
        <v>2637386588.33536</v>
      </c>
      <c r="AD663" s="5" t="n">
        <f aca="false">IF($S663=const_one,pre_f_options_issued*($T663-option_strike_usd),const_zero)</f>
        <v>730107385.648711</v>
      </c>
      <c r="AE663" s="5" t="n">
        <f aca="false">J663+U663</f>
        <v>233633790.336094</v>
      </c>
      <c r="AF663" s="5" t="n">
        <f aca="false">K663+V663</f>
        <v>1797326293.48952</v>
      </c>
      <c r="AG663" s="5" t="n">
        <f aca="false">L663+W663</f>
        <v>100000000</v>
      </c>
      <c r="AH663" s="5" t="n">
        <f aca="false">M663+X663</f>
        <v>60000000</v>
      </c>
      <c r="AI663" s="5" t="n">
        <f aca="false">N663+Y663</f>
        <v>879128862.778454</v>
      </c>
      <c r="AJ663" s="5" t="n">
        <f aca="false">O663+Z663</f>
        <v>15000000</v>
      </c>
      <c r="AK663" s="5" t="n">
        <f aca="false">P663+AA663</f>
        <v>1465214771.29742</v>
      </c>
      <c r="AL663" s="5" t="n">
        <f aca="false">INDEX($AE$580:$AE$707,$B663-$C663*1+const_one)</f>
        <v>30000000</v>
      </c>
      <c r="AM663" s="5" t="n">
        <f aca="false">INDEX($AF$580:$AF$707,$B663-$D663*2+const_one)</f>
        <v>300000000</v>
      </c>
      <c r="AN663" s="5" t="n">
        <f aca="false">INDEX($AG$580:$AG$707,$B663-$E663*4+const_one)</f>
        <v>100000000</v>
      </c>
      <c r="AO663" s="5" t="n">
        <f aca="false">INDEX($AH$580:$AH$707,$B663-$F663*8+const_one)</f>
        <v>60000000</v>
      </c>
      <c r="AP663" s="5" t="n">
        <f aca="false">INDEX($AI$580:$AI$707,$B663-$G663*16+const_one)</f>
        <v>30000000</v>
      </c>
      <c r="AQ663" s="5" t="n">
        <f aca="false">INDEX($AJ$580:$AJ$707,$B663-$H663*32+const_one)</f>
        <v>15000000</v>
      </c>
      <c r="AR663" s="5" t="n">
        <f aca="false">INDEX($AK$580:$AK$707,$B663-$I663*64+const_one)</f>
        <v>5000000</v>
      </c>
      <c r="AS663" s="5" t="n">
        <f aca="false">INDEX($AE$580:$AE$707,$B663+(const_one-$C663)*1+const_one)</f>
        <v>233633790.336094</v>
      </c>
      <c r="AT663" s="5" t="n">
        <f aca="false">INDEX($AF$580:$AF$707,$B663+(const_one-$D663)*2+const_one)</f>
        <v>1797326293.48952</v>
      </c>
      <c r="AU663" s="5" t="n">
        <f aca="false">INDEX($AG$580:$AG$707,$B663+(const_one-$E663)*4+const_one)</f>
        <v>483165432.40483</v>
      </c>
      <c r="AV663" s="5" t="n">
        <f aca="false">INDEX($AH$580:$AH$707,$B663+(const_one-$F663)*8+const_one)</f>
        <v>650267397.507963</v>
      </c>
      <c r="AW663" s="5" t="n">
        <f aca="false">INDEX($AI$580:$AI$707,$B663+(const_one-$G663)*16+const_one)</f>
        <v>879128862.778454</v>
      </c>
      <c r="AX663" s="5" t="n">
        <f aca="false">INDEX($AJ$580:$AJ$707,$B663+(const_one-$H663)*32+const_one)</f>
        <v>1236554346.78705</v>
      </c>
      <c r="AY663" s="5" t="n">
        <f aca="false">INDEX($AK$580:$AK$707,$B663+(const_one-$I663)*64+const_one)</f>
        <v>1465214771.29742</v>
      </c>
      <c r="AZ663" s="5" t="n">
        <f aca="false">--($C663=--(AS663&gt;AL663))</f>
        <v>1</v>
      </c>
      <c r="BA663" s="5" t="n">
        <f aca="false">--($D663=--(AT663&gt;AM663))</f>
        <v>1</v>
      </c>
      <c r="BB663" s="5" t="n">
        <f aca="false">--($E663=--(AU663&gt;AN663))</f>
        <v>0</v>
      </c>
      <c r="BC663" s="5" t="n">
        <f aca="false">--($F663=--(AV663&gt;AO663))</f>
        <v>0</v>
      </c>
      <c r="BD663" s="5" t="n">
        <f aca="false">--($G663=--(AW663&gt;AP663))</f>
        <v>1</v>
      </c>
      <c r="BE663" s="5" t="n">
        <f aca="false">--($H663=--(AX663&gt;AQ663))</f>
        <v>0</v>
      </c>
      <c r="BF663" s="5" t="n">
        <f aca="false">--($I663=--(AY663&gt;AR663))</f>
        <v>1</v>
      </c>
      <c r="BG663" s="5" t="n">
        <f aca="false">SUM(AZ663:BF663)</f>
        <v>4</v>
      </c>
      <c r="BH663" s="5" t="n">
        <f aca="false">SUM(AE663:AK663)+AB663+AC663+AD663</f>
        <v>8000000000</v>
      </c>
    </row>
    <row r="664" customFormat="false" ht="15" hidden="true" customHeight="false" outlineLevel="0" collapsed="false">
      <c r="A664" s="5" t="n">
        <f aca="false">exit_value_5_usd</f>
        <v>8000000000</v>
      </c>
      <c r="B664" s="2" t="n">
        <f aca="false">ROW()-ROW($B$580)</f>
        <v>84</v>
      </c>
      <c r="C664" s="2" t="n">
        <f aca="false">MOD(QUOTIENT($B664,1),2)</f>
        <v>0</v>
      </c>
      <c r="D664" s="2" t="n">
        <f aca="false">MOD(QUOTIENT($B664,2),2)</f>
        <v>0</v>
      </c>
      <c r="E664" s="2" t="n">
        <f aca="false">MOD(QUOTIENT($B664,4),2)</f>
        <v>1</v>
      </c>
      <c r="F664" s="2" t="n">
        <f aca="false">MOD(QUOTIENT($B664,8),2)</f>
        <v>0</v>
      </c>
      <c r="G664" s="2" t="n">
        <f aca="false">MOD(QUOTIENT($B664,16),2)</f>
        <v>1</v>
      </c>
      <c r="H664" s="2" t="n">
        <f aca="false">MOD(QUOTIENT($B664,32),2)</f>
        <v>0</v>
      </c>
      <c r="I664" s="2" t="n">
        <f aca="false">MOD(QUOTIENT($B664,64),2)</f>
        <v>1</v>
      </c>
      <c r="J664" s="5" t="n">
        <f aca="false">IF($C664=const_zero,MIN(class_series_f_invested_usd,MAX(const_zero,$A664)),const_zero)</f>
        <v>30000000</v>
      </c>
      <c r="K664" s="5" t="n">
        <f aca="false">IF($D664=const_zero,MIN(class_series_e_invested_usd,MAX(const_zero,$A664-SUM($J664:$J664))),const_zero)</f>
        <v>300000000</v>
      </c>
      <c r="L664" s="5" t="n">
        <f aca="false">IF($E664=const_zero,MIN(class_series_d_invested_usd,MAX(const_zero,$A664-SUM($J664:$K664))),const_zero)</f>
        <v>0</v>
      </c>
      <c r="M664" s="5" t="n">
        <f aca="false">IF($F664=const_zero,MIN(class_series_c_invested_usd,MAX(const_zero,$A664-SUM($J664:$L664))),const_zero)</f>
        <v>60000000</v>
      </c>
      <c r="N664" s="5" t="n">
        <f aca="false">IF($G664=const_zero,MIN(class_series_b_invested_usd,MAX(const_zero,$A664-SUM($J664:$M664))),const_zero)</f>
        <v>0</v>
      </c>
      <c r="O664" s="5" t="n">
        <f aca="false">IF($H664=const_zero,MIN(class_series_a_invested_usd,MAX(const_zero,$A664-SUM($J664:$N664))),const_zero)</f>
        <v>15000000</v>
      </c>
      <c r="P664" s="5" t="n">
        <f aca="false">IF($I664=const_zero,MIN(class_seed_invested_usd,MAX(const_zero,$A664-SUM($J664:$O664))),const_zero)</f>
        <v>0</v>
      </c>
      <c r="Q664" s="5" t="n">
        <f aca="false">MAX(const_zero,$A664-SUM($J664:$P664))</f>
        <v>7595000000</v>
      </c>
      <c r="R664" s="9" t="n">
        <f aca="false">common_rsa_total+'Pro-Forma'!$B$10+'Pro-Forma'!$B$11+IF($C664=const_one,'Pro-Forma'!$B$5,const_zero)+IF($D664=const_one,'Pro-Forma'!$F$27,const_zero)+IF($E664=const_one,'Pro-Forma'!$F$26,const_zero)+IF($F664=const_one,'Pro-Forma'!$F$25,const_zero)+IF($G664=const_one,'Pro-Forma'!$F$24,const_zero)+IF($H664=const_one,'Pro-Forma'!$F$23,const_zero)+IF($I664=const_one,'Pro-Forma'!$F$22,const_zero)</f>
        <v>19014164.1892672</v>
      </c>
      <c r="S664" s="23" t="b">
        <f aca="false">IF($R664&gt;const_zero,--($Q664&gt;option_strike_usd*$R664),const_zero)</f>
        <v>1</v>
      </c>
      <c r="T664" s="7" t="n">
        <f aca="false">IF($R664&gt;const_zero,IF($S664=const_one,($Q664+option_strike_usd*pre_f_options_issued)/($R664+pre_f_options_issued),$Q664/$R664),const_zero)</f>
        <v>353.139444933221</v>
      </c>
      <c r="U664" s="5" t="n">
        <f aca="false">IF($C664=const_one,'Pro-Forma'!$B$5*$T664,const_zero)</f>
        <v>0</v>
      </c>
      <c r="V664" s="5" t="n">
        <f aca="false">IF($D664=const_one,'Pro-Forma'!$F$27*$T664,const_zero)</f>
        <v>0</v>
      </c>
      <c r="W664" s="5" t="n">
        <f aca="false">IF($E664=const_one,'Pro-Forma'!$F$26*$T664,const_zero)</f>
        <v>612220679.076585</v>
      </c>
      <c r="X664" s="5" t="n">
        <f aca="false">IF($F664=const_one,'Pro-Forma'!$F$25*$T664,const_zero)</f>
        <v>0</v>
      </c>
      <c r="Y664" s="5" t="n">
        <f aca="false">IF($G664=const_one,'Pro-Forma'!$F$24*$T664,const_zero)</f>
        <v>1059418334.79966</v>
      </c>
      <c r="Z664" s="5" t="n">
        <f aca="false">IF($H664=const_one,'Pro-Forma'!$F$23*$T664,const_zero)</f>
        <v>0</v>
      </c>
      <c r="AA664" s="5" t="n">
        <f aca="false">IF($I664=const_one,'Pro-Forma'!$F$22*$T664,const_zero)</f>
        <v>1765697224.66611</v>
      </c>
      <c r="AB664" s="5" t="n">
        <f aca="false">('Pro-Forma'!$B$10+'Pro-Forma'!$B$11)*$T664</f>
        <v>99060144.7255992</v>
      </c>
      <c r="AC664" s="5" t="n">
        <f aca="false">common_rsa_total*$T664</f>
        <v>3178255004.39899</v>
      </c>
      <c r="AD664" s="5" t="n">
        <f aca="false">IF($S664=const_one,pre_f_options_issued*($T664-option_strike_usd),const_zero)</f>
        <v>880348612.333053</v>
      </c>
      <c r="AE664" s="5" t="n">
        <f aca="false">J664+U664</f>
        <v>30000000</v>
      </c>
      <c r="AF664" s="5" t="n">
        <f aca="false">K664+V664</f>
        <v>300000000</v>
      </c>
      <c r="AG664" s="5" t="n">
        <f aca="false">L664+W664</f>
        <v>612220679.076585</v>
      </c>
      <c r="AH664" s="5" t="n">
        <f aca="false">M664+X664</f>
        <v>60000000</v>
      </c>
      <c r="AI664" s="5" t="n">
        <f aca="false">N664+Y664</f>
        <v>1059418334.79966</v>
      </c>
      <c r="AJ664" s="5" t="n">
        <f aca="false">O664+Z664</f>
        <v>15000000</v>
      </c>
      <c r="AK664" s="5" t="n">
        <f aca="false">P664+AA664</f>
        <v>1765697224.66611</v>
      </c>
      <c r="AL664" s="5" t="n">
        <f aca="false">INDEX($AE$580:$AE$707,$B664-$C664*1+const_one)</f>
        <v>30000000</v>
      </c>
      <c r="AM664" s="5" t="n">
        <f aca="false">INDEX($AF$580:$AF$707,$B664-$D664*2+const_one)</f>
        <v>300000000</v>
      </c>
      <c r="AN664" s="5" t="n">
        <f aca="false">INDEX($AG$580:$AG$707,$B664-$E664*4+const_one)</f>
        <v>100000000</v>
      </c>
      <c r="AO664" s="5" t="n">
        <f aca="false">INDEX($AH$580:$AH$707,$B664-$F664*8+const_one)</f>
        <v>60000000</v>
      </c>
      <c r="AP664" s="5" t="n">
        <f aca="false">INDEX($AI$580:$AI$707,$B664-$G664*16+const_one)</f>
        <v>30000000</v>
      </c>
      <c r="AQ664" s="5" t="n">
        <f aca="false">INDEX($AJ$580:$AJ$707,$B664-$H664*32+const_one)</f>
        <v>15000000</v>
      </c>
      <c r="AR664" s="5" t="n">
        <f aca="false">INDEX($AK$580:$AK$707,$B664-$I664*64+const_one)</f>
        <v>5000000</v>
      </c>
      <c r="AS664" s="5" t="n">
        <f aca="false">INDEX($AE$580:$AE$707,$B664+(const_one-$C664)*1+const_one)</f>
        <v>272558127.483707</v>
      </c>
      <c r="AT664" s="5" t="n">
        <f aca="false">INDEX($AF$580:$AF$707,$B664+(const_one-$D664)*2+const_one)</f>
        <v>1751982063.63977</v>
      </c>
      <c r="AU664" s="5" t="n">
        <f aca="false">INDEX($AG$580:$AG$707,$B664+(const_one-$E664)*4+const_one)</f>
        <v>612220679.076585</v>
      </c>
      <c r="AV664" s="5" t="n">
        <f aca="false">INDEX($AH$580:$AH$707,$B664+(const_one-$F664)*8+const_one)</f>
        <v>768498528.928231</v>
      </c>
      <c r="AW664" s="5" t="n">
        <f aca="false">INDEX($AI$580:$AI$707,$B664+(const_one-$G664)*16+const_one)</f>
        <v>1059418334.79966</v>
      </c>
      <c r="AX664" s="5" t="n">
        <f aca="false">INDEX($AJ$580:$AJ$707,$B664+(const_one-$H664)*32+const_one)</f>
        <v>1435553454.68546</v>
      </c>
      <c r="AY664" s="5" t="n">
        <f aca="false">INDEX($AK$580:$AK$707,$B664+(const_one-$I664)*64+const_one)</f>
        <v>1765697224.66611</v>
      </c>
      <c r="AZ664" s="5" t="n">
        <f aca="false">--($C664=--(AS664&gt;AL664))</f>
        <v>0</v>
      </c>
      <c r="BA664" s="5" t="n">
        <f aca="false">--($D664=--(AT664&gt;AM664))</f>
        <v>0</v>
      </c>
      <c r="BB664" s="5" t="n">
        <f aca="false">--($E664=--(AU664&gt;AN664))</f>
        <v>1</v>
      </c>
      <c r="BC664" s="5" t="n">
        <f aca="false">--($F664=--(AV664&gt;AO664))</f>
        <v>0</v>
      </c>
      <c r="BD664" s="5" t="n">
        <f aca="false">--($G664=--(AW664&gt;AP664))</f>
        <v>1</v>
      </c>
      <c r="BE664" s="5" t="n">
        <f aca="false">--($H664=--(AX664&gt;AQ664))</f>
        <v>0</v>
      </c>
      <c r="BF664" s="5" t="n">
        <f aca="false">--($I664=--(AY664&gt;AR664))</f>
        <v>1</v>
      </c>
      <c r="BG664" s="5" t="n">
        <f aca="false">SUM(AZ664:BF664)</f>
        <v>3</v>
      </c>
      <c r="BH664" s="5" t="n">
        <f aca="false">SUM(AE664:AK664)+AB664+AC664+AD664</f>
        <v>8000000000</v>
      </c>
    </row>
    <row r="665" customFormat="false" ht="15" hidden="true" customHeight="false" outlineLevel="0" collapsed="false">
      <c r="A665" s="5" t="n">
        <f aca="false">exit_value_5_usd</f>
        <v>8000000000</v>
      </c>
      <c r="B665" s="2" t="n">
        <f aca="false">ROW()-ROW($B$580)</f>
        <v>85</v>
      </c>
      <c r="C665" s="2" t="n">
        <f aca="false">MOD(QUOTIENT($B665,1),2)</f>
        <v>1</v>
      </c>
      <c r="D665" s="2" t="n">
        <f aca="false">MOD(QUOTIENT($B665,2),2)</f>
        <v>0</v>
      </c>
      <c r="E665" s="2" t="n">
        <f aca="false">MOD(QUOTIENT($B665,4),2)</f>
        <v>1</v>
      </c>
      <c r="F665" s="2" t="n">
        <f aca="false">MOD(QUOTIENT($B665,8),2)</f>
        <v>0</v>
      </c>
      <c r="G665" s="2" t="n">
        <f aca="false">MOD(QUOTIENT($B665,16),2)</f>
        <v>1</v>
      </c>
      <c r="H665" s="2" t="n">
        <f aca="false">MOD(QUOTIENT($B665,32),2)</f>
        <v>0</v>
      </c>
      <c r="I665" s="2" t="n">
        <f aca="false">MOD(QUOTIENT($B665,64),2)</f>
        <v>1</v>
      </c>
      <c r="J665" s="5" t="n">
        <f aca="false">IF($C665=const_zero,MIN(class_series_f_invested_usd,MAX(const_zero,$A665)),const_zero)</f>
        <v>0</v>
      </c>
      <c r="K665" s="5" t="n">
        <f aca="false">IF($D665=const_zero,MIN(class_series_e_invested_usd,MAX(const_zero,$A665-SUM($J665:$J665))),const_zero)</f>
        <v>300000000</v>
      </c>
      <c r="L665" s="5" t="n">
        <f aca="false">IF($E665=const_zero,MIN(class_series_d_invested_usd,MAX(const_zero,$A665-SUM($J665:$K665))),const_zero)</f>
        <v>0</v>
      </c>
      <c r="M665" s="5" t="n">
        <f aca="false">IF($F665=const_zero,MIN(class_series_c_invested_usd,MAX(const_zero,$A665-SUM($J665:$L665))),const_zero)</f>
        <v>60000000</v>
      </c>
      <c r="N665" s="5" t="n">
        <f aca="false">IF($G665=const_zero,MIN(class_series_b_invested_usd,MAX(const_zero,$A665-SUM($J665:$M665))),const_zero)</f>
        <v>0</v>
      </c>
      <c r="O665" s="5" t="n">
        <f aca="false">IF($H665=const_zero,MIN(class_series_a_invested_usd,MAX(const_zero,$A665-SUM($J665:$N665))),const_zero)</f>
        <v>15000000</v>
      </c>
      <c r="P665" s="5" t="n">
        <f aca="false">IF($I665=const_zero,MIN(class_seed_invested_usd,MAX(const_zero,$A665-SUM($J665:$O665))),const_zero)</f>
        <v>0</v>
      </c>
      <c r="Q665" s="5" t="n">
        <f aca="false">MAX(const_zero,$A665-SUM($J665:$P665))</f>
        <v>7625000000</v>
      </c>
      <c r="R665" s="9" t="n">
        <f aca="false">common_rsa_total+'Pro-Forma'!$B$10+'Pro-Forma'!$B$11+IF($C665=const_one,'Pro-Forma'!$B$5,const_zero)+IF($D665=const_one,'Pro-Forma'!$F$27,const_zero)+IF($E665=const_one,'Pro-Forma'!$F$26,const_zero)+IF($F665=const_one,'Pro-Forma'!$F$25,const_zero)+IF($G665=const_one,'Pro-Forma'!$F$24,const_zero)+IF($H665=const_one,'Pro-Forma'!$F$23,const_zero)+IF($I665=const_one,'Pro-Forma'!$F$22,const_zero)</f>
        <v>19811432.2584705</v>
      </c>
      <c r="S665" s="23" t="b">
        <f aca="false">IF($R665&gt;const_zero,--($Q665&gt;option_strike_usd*$R665),const_zero)</f>
        <v>1</v>
      </c>
      <c r="T665" s="7" t="n">
        <f aca="false">IF($R665&gt;const_zero,IF($S665=const_one,($Q665+option_strike_usd*pre_f_options_issued)/($R665+pre_f_options_issued),$Q665/$R665),const_zero)</f>
        <v>341.865099095296</v>
      </c>
      <c r="U665" s="5" t="n">
        <f aca="false">IF($C665=const_one,'Pro-Forma'!$B$5*$T665,const_zero)</f>
        <v>272558127.483707</v>
      </c>
      <c r="V665" s="5" t="n">
        <f aca="false">IF($D665=const_one,'Pro-Forma'!$F$27*$T665,const_zero)</f>
        <v>0</v>
      </c>
      <c r="W665" s="5" t="n">
        <f aca="false">IF($E665=const_one,'Pro-Forma'!$F$26*$T665,const_zero)</f>
        <v>592674894.078412</v>
      </c>
      <c r="X665" s="5" t="n">
        <f aca="false">IF($F665=const_one,'Pro-Forma'!$F$25*$T665,const_zero)</f>
        <v>0</v>
      </c>
      <c r="Y665" s="5" t="n">
        <f aca="false">IF($G665=const_one,'Pro-Forma'!$F$24*$T665,const_zero)</f>
        <v>1025595297.28589</v>
      </c>
      <c r="Z665" s="5" t="n">
        <f aca="false">IF($H665=const_one,'Pro-Forma'!$F$23*$T665,const_zero)</f>
        <v>0</v>
      </c>
      <c r="AA665" s="5" t="n">
        <f aca="false">IF($I665=const_one,'Pro-Forma'!$F$22*$T665,const_zero)</f>
        <v>1709325495.47648</v>
      </c>
      <c r="AB665" s="5" t="n">
        <f aca="false">('Pro-Forma'!$B$10+'Pro-Forma'!$B$11)*$T665</f>
        <v>95897546.0796096</v>
      </c>
      <c r="AC665" s="5" t="n">
        <f aca="false">common_rsa_total*$T665</f>
        <v>3076785891.85766</v>
      </c>
      <c r="AD665" s="5" t="n">
        <f aca="false">IF($S665=const_one,pre_f_options_issued*($T665-option_strike_usd),const_zero)</f>
        <v>852162747.73824</v>
      </c>
      <c r="AE665" s="5" t="n">
        <f aca="false">J665+U665</f>
        <v>272558127.483707</v>
      </c>
      <c r="AF665" s="5" t="n">
        <f aca="false">K665+V665</f>
        <v>300000000</v>
      </c>
      <c r="AG665" s="5" t="n">
        <f aca="false">L665+W665</f>
        <v>592674894.078412</v>
      </c>
      <c r="AH665" s="5" t="n">
        <f aca="false">M665+X665</f>
        <v>60000000</v>
      </c>
      <c r="AI665" s="5" t="n">
        <f aca="false">N665+Y665</f>
        <v>1025595297.28589</v>
      </c>
      <c r="AJ665" s="5" t="n">
        <f aca="false">O665+Z665</f>
        <v>15000000</v>
      </c>
      <c r="AK665" s="5" t="n">
        <f aca="false">P665+AA665</f>
        <v>1709325495.47648</v>
      </c>
      <c r="AL665" s="5" t="n">
        <f aca="false">INDEX($AE$580:$AE$707,$B665-$C665*1+const_one)</f>
        <v>30000000</v>
      </c>
      <c r="AM665" s="5" t="n">
        <f aca="false">INDEX($AF$580:$AF$707,$B665-$D665*2+const_one)</f>
        <v>300000000</v>
      </c>
      <c r="AN665" s="5" t="n">
        <f aca="false">INDEX($AG$580:$AG$707,$B665-$E665*4+const_one)</f>
        <v>100000000</v>
      </c>
      <c r="AO665" s="5" t="n">
        <f aca="false">INDEX($AH$580:$AH$707,$B665-$F665*8+const_one)</f>
        <v>60000000</v>
      </c>
      <c r="AP665" s="5" t="n">
        <f aca="false">INDEX($AI$580:$AI$707,$B665-$G665*16+const_one)</f>
        <v>30000000</v>
      </c>
      <c r="AQ665" s="5" t="n">
        <f aca="false">INDEX($AJ$580:$AJ$707,$B665-$H665*32+const_one)</f>
        <v>15000000</v>
      </c>
      <c r="AR665" s="5" t="n">
        <f aca="false">INDEX($AK$580:$AK$707,$B665-$I665*64+const_one)</f>
        <v>5000000</v>
      </c>
      <c r="AS665" s="5" t="n">
        <f aca="false">INDEX($AE$580:$AE$707,$B665+(const_one-$C665)*1+const_one)</f>
        <v>272558127.483707</v>
      </c>
      <c r="AT665" s="5" t="n">
        <f aca="false">INDEX($AF$580:$AF$707,$B665+(const_one-$D665)*2+const_one)</f>
        <v>1709345034.28575</v>
      </c>
      <c r="AU665" s="5" t="n">
        <f aca="false">INDEX($AG$580:$AG$707,$B665+(const_one-$E665)*4+const_one)</f>
        <v>592674894.078412</v>
      </c>
      <c r="AV665" s="5" t="n">
        <f aca="false">INDEX($AH$580:$AH$707,$B665+(const_one-$F665)*8+const_one)</f>
        <v>746617994.741109</v>
      </c>
      <c r="AW665" s="5" t="n">
        <f aca="false">INDEX($AI$580:$AI$707,$B665+(const_one-$G665)*16+const_one)</f>
        <v>1025595297.28589</v>
      </c>
      <c r="AX665" s="5" t="n">
        <f aca="false">INDEX($AJ$580:$AJ$707,$B665+(const_one-$H665)*32+const_one)</f>
        <v>1399139365.46292</v>
      </c>
      <c r="AY665" s="5" t="n">
        <f aca="false">INDEX($AK$580:$AK$707,$B665+(const_one-$I665)*64+const_one)</f>
        <v>1709325495.47648</v>
      </c>
      <c r="AZ665" s="5" t="n">
        <f aca="false">--($C665=--(AS665&gt;AL665))</f>
        <v>1</v>
      </c>
      <c r="BA665" s="5" t="n">
        <f aca="false">--($D665=--(AT665&gt;AM665))</f>
        <v>0</v>
      </c>
      <c r="BB665" s="5" t="n">
        <f aca="false">--($E665=--(AU665&gt;AN665))</f>
        <v>1</v>
      </c>
      <c r="BC665" s="5" t="n">
        <f aca="false">--($F665=--(AV665&gt;AO665))</f>
        <v>0</v>
      </c>
      <c r="BD665" s="5" t="n">
        <f aca="false">--($G665=--(AW665&gt;AP665))</f>
        <v>1</v>
      </c>
      <c r="BE665" s="5" t="n">
        <f aca="false">--($H665=--(AX665&gt;AQ665))</f>
        <v>0</v>
      </c>
      <c r="BF665" s="5" t="n">
        <f aca="false">--($I665=--(AY665&gt;AR665))</f>
        <v>1</v>
      </c>
      <c r="BG665" s="5" t="n">
        <f aca="false">SUM(AZ665:BF665)</f>
        <v>4</v>
      </c>
      <c r="BH665" s="5" t="n">
        <f aca="false">SUM(AE665:AK665)+AB665+AC665+AD665</f>
        <v>8000000000</v>
      </c>
    </row>
    <row r="666" customFormat="false" ht="15" hidden="true" customHeight="false" outlineLevel="0" collapsed="false">
      <c r="A666" s="5" t="n">
        <f aca="false">exit_value_5_usd</f>
        <v>8000000000</v>
      </c>
      <c r="B666" s="2" t="n">
        <f aca="false">ROW()-ROW($B$580)</f>
        <v>86</v>
      </c>
      <c r="C666" s="2" t="n">
        <f aca="false">MOD(QUOTIENT($B666,1),2)</f>
        <v>0</v>
      </c>
      <c r="D666" s="2" t="n">
        <f aca="false">MOD(QUOTIENT($B666,2),2)</f>
        <v>1</v>
      </c>
      <c r="E666" s="2" t="n">
        <f aca="false">MOD(QUOTIENT($B666,4),2)</f>
        <v>1</v>
      </c>
      <c r="F666" s="2" t="n">
        <f aca="false">MOD(QUOTIENT($B666,8),2)</f>
        <v>0</v>
      </c>
      <c r="G666" s="2" t="n">
        <f aca="false">MOD(QUOTIENT($B666,16),2)</f>
        <v>1</v>
      </c>
      <c r="H666" s="2" t="n">
        <f aca="false">MOD(QUOTIENT($B666,32),2)</f>
        <v>0</v>
      </c>
      <c r="I666" s="2" t="n">
        <f aca="false">MOD(QUOTIENT($B666,64),2)</f>
        <v>1</v>
      </c>
      <c r="J666" s="5" t="n">
        <f aca="false">IF($C666=const_zero,MIN(class_series_f_invested_usd,MAX(const_zero,$A666)),const_zero)</f>
        <v>30000000</v>
      </c>
      <c r="K666" s="5" t="n">
        <f aca="false">IF($D666=const_zero,MIN(class_series_e_invested_usd,MAX(const_zero,$A666-SUM($J666:$J666))),const_zero)</f>
        <v>0</v>
      </c>
      <c r="L666" s="5" t="n">
        <f aca="false">IF($E666=const_zero,MIN(class_series_d_invested_usd,MAX(const_zero,$A666-SUM($J666:$K666))),const_zero)</f>
        <v>0</v>
      </c>
      <c r="M666" s="5" t="n">
        <f aca="false">IF($F666=const_zero,MIN(class_series_c_invested_usd,MAX(const_zero,$A666-SUM($J666:$L666))),const_zero)</f>
        <v>60000000</v>
      </c>
      <c r="N666" s="5" t="n">
        <f aca="false">IF($G666=const_zero,MIN(class_series_b_invested_usd,MAX(const_zero,$A666-SUM($J666:$M666))),const_zero)</f>
        <v>0</v>
      </c>
      <c r="O666" s="5" t="n">
        <f aca="false">IF($H666=const_zero,MIN(class_series_a_invested_usd,MAX(const_zero,$A666-SUM($J666:$N666))),const_zero)</f>
        <v>15000000</v>
      </c>
      <c r="P666" s="5" t="n">
        <f aca="false">IF($I666=const_zero,MIN(class_seed_invested_usd,MAX(const_zero,$A666-SUM($J666:$O666))),const_zero)</f>
        <v>0</v>
      </c>
      <c r="Q666" s="5" t="n">
        <f aca="false">MAX(const_zero,$A666-SUM($J666:$P666))</f>
        <v>7895000000</v>
      </c>
      <c r="R666" s="9" t="n">
        <f aca="false">common_rsa_total+'Pro-Forma'!$B$10+'Pro-Forma'!$B$11+IF($C666=const_one,'Pro-Forma'!$B$5,const_zero)+IF($D666=const_one,'Pro-Forma'!$F$27,const_zero)+IF($E666=const_one,'Pro-Forma'!$F$26,const_zero)+IF($F666=const_one,'Pro-Forma'!$F$25,const_zero)+IF($G666=const_one,'Pro-Forma'!$F$24,const_zero)+IF($H666=const_one,'Pro-Forma'!$F$23,const_zero)+IF($I666=const_one,'Pro-Forma'!$F$22,const_zero)</f>
        <v>25147484.4666011</v>
      </c>
      <c r="S666" s="23" t="b">
        <f aca="false">IF($R666&gt;const_zero,--($Q666&gt;option_strike_usd*$R666),const_zero)</f>
        <v>1</v>
      </c>
      <c r="T666" s="7" t="n">
        <f aca="false">IF($R666&gt;const_zero,IF($S666=const_one,($Q666+option_strike_usd*pre_f_options_issued)/($R666+pre_f_options_issued),$Q666/$R666),const_zero)</f>
        <v>285.649857568069</v>
      </c>
      <c r="U666" s="5" t="n">
        <f aca="false">IF($C666=const_one,'Pro-Forma'!$B$5*$T666,const_zero)</f>
        <v>0</v>
      </c>
      <c r="V666" s="5" t="n">
        <f aca="false">IF($D666=const_one,'Pro-Forma'!$F$27*$T666,const_zero)</f>
        <v>1751982063.63977</v>
      </c>
      <c r="W666" s="5" t="n">
        <f aca="false">IF($E666=const_one,'Pro-Forma'!$F$26*$T666,const_zero)</f>
        <v>495217264.136333</v>
      </c>
      <c r="X666" s="5" t="n">
        <f aca="false">IF($F666=const_one,'Pro-Forma'!$F$25*$T666,const_zero)</f>
        <v>0</v>
      </c>
      <c r="Y666" s="5" t="n">
        <f aca="false">IF($G666=const_one,'Pro-Forma'!$F$24*$T666,const_zero)</f>
        <v>856949572.704208</v>
      </c>
      <c r="Z666" s="5" t="n">
        <f aca="false">IF($H666=const_one,'Pro-Forma'!$F$23*$T666,const_zero)</f>
        <v>0</v>
      </c>
      <c r="AA666" s="5" t="n">
        <f aca="false">IF($I666=const_one,'Pro-Forma'!$F$22*$T666,const_zero)</f>
        <v>1428249287.84035</v>
      </c>
      <c r="AB666" s="5" t="n">
        <f aca="false">('Pro-Forma'!$B$10+'Pro-Forma'!$B$11)*$T666</f>
        <v>80128449.6465429</v>
      </c>
      <c r="AC666" s="5" t="n">
        <f aca="false">common_rsa_total*$T666</f>
        <v>2570848718.11262</v>
      </c>
      <c r="AD666" s="5" t="n">
        <f aca="false">IF($S666=const_one,pre_f_options_issued*($T666-option_strike_usd),const_zero)</f>
        <v>711624643.920173</v>
      </c>
      <c r="AE666" s="5" t="n">
        <f aca="false">J666+U666</f>
        <v>30000000</v>
      </c>
      <c r="AF666" s="5" t="n">
        <f aca="false">K666+V666</f>
        <v>1751982063.63977</v>
      </c>
      <c r="AG666" s="5" t="n">
        <f aca="false">L666+W666</f>
        <v>495217264.136333</v>
      </c>
      <c r="AH666" s="5" t="n">
        <f aca="false">M666+X666</f>
        <v>60000000</v>
      </c>
      <c r="AI666" s="5" t="n">
        <f aca="false">N666+Y666</f>
        <v>856949572.704208</v>
      </c>
      <c r="AJ666" s="5" t="n">
        <f aca="false">O666+Z666</f>
        <v>15000000</v>
      </c>
      <c r="AK666" s="5" t="n">
        <f aca="false">P666+AA666</f>
        <v>1428249287.84035</v>
      </c>
      <c r="AL666" s="5" t="n">
        <f aca="false">INDEX($AE$580:$AE$707,$B666-$C666*1+const_one)</f>
        <v>30000000</v>
      </c>
      <c r="AM666" s="5" t="n">
        <f aca="false">INDEX($AF$580:$AF$707,$B666-$D666*2+const_one)</f>
        <v>300000000</v>
      </c>
      <c r="AN666" s="5" t="n">
        <f aca="false">INDEX($AG$580:$AG$707,$B666-$E666*4+const_one)</f>
        <v>100000000</v>
      </c>
      <c r="AO666" s="5" t="n">
        <f aca="false">INDEX($AH$580:$AH$707,$B666-$F666*8+const_one)</f>
        <v>60000000</v>
      </c>
      <c r="AP666" s="5" t="n">
        <f aca="false">INDEX($AI$580:$AI$707,$B666-$G666*16+const_one)</f>
        <v>30000000</v>
      </c>
      <c r="AQ666" s="5" t="n">
        <f aca="false">INDEX($AJ$580:$AJ$707,$B666-$H666*32+const_one)</f>
        <v>15000000</v>
      </c>
      <c r="AR666" s="5" t="n">
        <f aca="false">INDEX($AK$580:$AK$707,$B666-$I666*64+const_one)</f>
        <v>5000000</v>
      </c>
      <c r="AS666" s="5" t="n">
        <f aca="false">INDEX($AE$580:$AE$707,$B666+(const_one-$C666)*1+const_one)</f>
        <v>222197138.493423</v>
      </c>
      <c r="AT666" s="5" t="n">
        <f aca="false">INDEX($AF$580:$AF$707,$B666+(const_one-$D666)*2+const_one)</f>
        <v>1751982063.63977</v>
      </c>
      <c r="AU666" s="5" t="n">
        <f aca="false">INDEX($AG$580:$AG$707,$B666+(const_one-$E666)*4+const_one)</f>
        <v>495217264.136333</v>
      </c>
      <c r="AV666" s="5" t="n">
        <f aca="false">INDEX($AH$580:$AH$707,$B666+(const_one-$F666)*8+const_one)</f>
        <v>635593971.97553</v>
      </c>
      <c r="AW666" s="5" t="n">
        <f aca="false">INDEX($AI$580:$AI$707,$B666+(const_one-$G666)*16+const_one)</f>
        <v>856949572.704208</v>
      </c>
      <c r="AX666" s="5" t="n">
        <f aca="false">INDEX($AJ$580:$AJ$707,$B666+(const_one-$H666)*32+const_one)</f>
        <v>1211808525.10928</v>
      </c>
      <c r="AY666" s="5" t="n">
        <f aca="false">INDEX($AK$580:$AK$707,$B666+(const_one-$I666)*64+const_one)</f>
        <v>1428249287.84035</v>
      </c>
      <c r="AZ666" s="5" t="n">
        <f aca="false">--($C666=--(AS666&gt;AL666))</f>
        <v>0</v>
      </c>
      <c r="BA666" s="5" t="n">
        <f aca="false">--($D666=--(AT666&gt;AM666))</f>
        <v>1</v>
      </c>
      <c r="BB666" s="5" t="n">
        <f aca="false">--($E666=--(AU666&gt;AN666))</f>
        <v>1</v>
      </c>
      <c r="BC666" s="5" t="n">
        <f aca="false">--($F666=--(AV666&gt;AO666))</f>
        <v>0</v>
      </c>
      <c r="BD666" s="5" t="n">
        <f aca="false">--($G666=--(AW666&gt;AP666))</f>
        <v>1</v>
      </c>
      <c r="BE666" s="5" t="n">
        <f aca="false">--($H666=--(AX666&gt;AQ666))</f>
        <v>0</v>
      </c>
      <c r="BF666" s="5" t="n">
        <f aca="false">--($I666=--(AY666&gt;AR666))</f>
        <v>1</v>
      </c>
      <c r="BG666" s="5" t="n">
        <f aca="false">SUM(AZ666:BF666)</f>
        <v>4</v>
      </c>
      <c r="BH666" s="5" t="n">
        <f aca="false">SUM(AE666:AK666)+AB666+AC666+AD666</f>
        <v>8000000000</v>
      </c>
    </row>
    <row r="667" customFormat="false" ht="15" hidden="true" customHeight="false" outlineLevel="0" collapsed="false">
      <c r="A667" s="5" t="n">
        <f aca="false">exit_value_5_usd</f>
        <v>8000000000</v>
      </c>
      <c r="B667" s="2" t="n">
        <f aca="false">ROW()-ROW($B$580)</f>
        <v>87</v>
      </c>
      <c r="C667" s="2" t="n">
        <f aca="false">MOD(QUOTIENT($B667,1),2)</f>
        <v>1</v>
      </c>
      <c r="D667" s="2" t="n">
        <f aca="false">MOD(QUOTIENT($B667,2),2)</f>
        <v>1</v>
      </c>
      <c r="E667" s="2" t="n">
        <f aca="false">MOD(QUOTIENT($B667,4),2)</f>
        <v>1</v>
      </c>
      <c r="F667" s="2" t="n">
        <f aca="false">MOD(QUOTIENT($B667,8),2)</f>
        <v>0</v>
      </c>
      <c r="G667" s="2" t="n">
        <f aca="false">MOD(QUOTIENT($B667,16),2)</f>
        <v>1</v>
      </c>
      <c r="H667" s="2" t="n">
        <f aca="false">MOD(QUOTIENT($B667,32),2)</f>
        <v>0</v>
      </c>
      <c r="I667" s="2" t="n">
        <f aca="false">MOD(QUOTIENT($B667,64),2)</f>
        <v>1</v>
      </c>
      <c r="J667" s="5" t="n">
        <f aca="false">IF($C667=const_zero,MIN(class_series_f_invested_usd,MAX(const_zero,$A667)),const_zero)</f>
        <v>0</v>
      </c>
      <c r="K667" s="5" t="n">
        <f aca="false">IF($D667=const_zero,MIN(class_series_e_invested_usd,MAX(const_zero,$A667-SUM($J667:$J667))),const_zero)</f>
        <v>0</v>
      </c>
      <c r="L667" s="5" t="n">
        <f aca="false">IF($E667=const_zero,MIN(class_series_d_invested_usd,MAX(const_zero,$A667-SUM($J667:$K667))),const_zero)</f>
        <v>0</v>
      </c>
      <c r="M667" s="5" t="n">
        <f aca="false">IF($F667=const_zero,MIN(class_series_c_invested_usd,MAX(const_zero,$A667-SUM($J667:$L667))),const_zero)</f>
        <v>60000000</v>
      </c>
      <c r="N667" s="5" t="n">
        <f aca="false">IF($G667=const_zero,MIN(class_series_b_invested_usd,MAX(const_zero,$A667-SUM($J667:$M667))),const_zero)</f>
        <v>0</v>
      </c>
      <c r="O667" s="5" t="n">
        <f aca="false">IF($H667=const_zero,MIN(class_series_a_invested_usd,MAX(const_zero,$A667-SUM($J667:$N667))),const_zero)</f>
        <v>15000000</v>
      </c>
      <c r="P667" s="5" t="n">
        <f aca="false">IF($I667=const_zero,MIN(class_seed_invested_usd,MAX(const_zero,$A667-SUM($J667:$O667))),const_zero)</f>
        <v>0</v>
      </c>
      <c r="Q667" s="5" t="n">
        <f aca="false">MAX(const_zero,$A667-SUM($J667:$P667))</f>
        <v>7925000000</v>
      </c>
      <c r="R667" s="9" t="n">
        <f aca="false">common_rsa_total+'Pro-Forma'!$B$10+'Pro-Forma'!$B$11+IF($C667=const_one,'Pro-Forma'!$B$5,const_zero)+IF($D667=const_one,'Pro-Forma'!$F$27,const_zero)+IF($E667=const_one,'Pro-Forma'!$F$26,const_zero)+IF($F667=const_one,'Pro-Forma'!$F$25,const_zero)+IF($G667=const_one,'Pro-Forma'!$F$24,const_zero)+IF($H667=const_one,'Pro-Forma'!$F$23,const_zero)+IF($I667=const_one,'Pro-Forma'!$F$22,const_zero)</f>
        <v>25944752.5358044</v>
      </c>
      <c r="S667" s="23" t="b">
        <f aca="false">IF($R667&gt;const_zero,--($Q667&gt;option_strike_usd*$R667),const_zero)</f>
        <v>1</v>
      </c>
      <c r="T667" s="7" t="n">
        <f aca="false">IF($R667&gt;const_zero,IF($S667=const_one,($Q667+option_strike_usd*pre_f_options_issued)/($R667+pre_f_options_issued),$Q667/$R667),const_zero)</f>
        <v>278.698153201417</v>
      </c>
      <c r="U667" s="5" t="n">
        <f aca="false">IF($C667=const_one,'Pro-Forma'!$B$5*$T667,const_zero)</f>
        <v>222197138.493423</v>
      </c>
      <c r="V667" s="5" t="n">
        <f aca="false">IF($D667=const_one,'Pro-Forma'!$F$27*$T667,const_zero)</f>
        <v>1709345034.28575</v>
      </c>
      <c r="W667" s="5" t="n">
        <f aca="false">IF($E667=const_one,'Pro-Forma'!$F$26*$T667,const_zero)</f>
        <v>483165432.40483</v>
      </c>
      <c r="X667" s="5" t="n">
        <f aca="false">IF($F667=const_one,'Pro-Forma'!$F$25*$T667,const_zero)</f>
        <v>0</v>
      </c>
      <c r="Y667" s="5" t="n">
        <f aca="false">IF($G667=const_one,'Pro-Forma'!$F$24*$T667,const_zero)</f>
        <v>836094459.604251</v>
      </c>
      <c r="Z667" s="5" t="n">
        <f aca="false">IF($H667=const_one,'Pro-Forma'!$F$23*$T667,const_zero)</f>
        <v>0</v>
      </c>
      <c r="AA667" s="5" t="n">
        <f aca="false">IF($I667=const_one,'Pro-Forma'!$F$22*$T667,const_zero)</f>
        <v>1393490766.00708</v>
      </c>
      <c r="AB667" s="5" t="n">
        <f aca="false">('Pro-Forma'!$B$10+'Pro-Forma'!$B$11)*$T667</f>
        <v>78178407.3883625</v>
      </c>
      <c r="AC667" s="5" t="n">
        <f aca="false">common_rsa_total*$T667</f>
        <v>2508283378.81275</v>
      </c>
      <c r="AD667" s="5" t="n">
        <f aca="false">IF($S667=const_one,pre_f_options_issued*($T667-option_strike_usd),const_zero)</f>
        <v>694245383.003542</v>
      </c>
      <c r="AE667" s="5" t="n">
        <f aca="false">J667+U667</f>
        <v>222197138.493423</v>
      </c>
      <c r="AF667" s="5" t="n">
        <f aca="false">K667+V667</f>
        <v>1709345034.28575</v>
      </c>
      <c r="AG667" s="5" t="n">
        <f aca="false">L667+W667</f>
        <v>483165432.40483</v>
      </c>
      <c r="AH667" s="5" t="n">
        <f aca="false">M667+X667</f>
        <v>60000000</v>
      </c>
      <c r="AI667" s="5" t="n">
        <f aca="false">N667+Y667</f>
        <v>836094459.604251</v>
      </c>
      <c r="AJ667" s="5" t="n">
        <f aca="false">O667+Z667</f>
        <v>15000000</v>
      </c>
      <c r="AK667" s="5" t="n">
        <f aca="false">P667+AA667</f>
        <v>1393490766.00708</v>
      </c>
      <c r="AL667" s="5" t="n">
        <f aca="false">INDEX($AE$580:$AE$707,$B667-$C667*1+const_one)</f>
        <v>30000000</v>
      </c>
      <c r="AM667" s="5" t="n">
        <f aca="false">INDEX($AF$580:$AF$707,$B667-$D667*2+const_one)</f>
        <v>300000000</v>
      </c>
      <c r="AN667" s="5" t="n">
        <f aca="false">INDEX($AG$580:$AG$707,$B667-$E667*4+const_one)</f>
        <v>100000000</v>
      </c>
      <c r="AO667" s="5" t="n">
        <f aca="false">INDEX($AH$580:$AH$707,$B667-$F667*8+const_one)</f>
        <v>60000000</v>
      </c>
      <c r="AP667" s="5" t="n">
        <f aca="false">INDEX($AI$580:$AI$707,$B667-$G667*16+const_one)</f>
        <v>30000000</v>
      </c>
      <c r="AQ667" s="5" t="n">
        <f aca="false">INDEX($AJ$580:$AJ$707,$B667-$H667*32+const_one)</f>
        <v>15000000</v>
      </c>
      <c r="AR667" s="5" t="n">
        <f aca="false">INDEX($AK$580:$AK$707,$B667-$I667*64+const_one)</f>
        <v>5000000</v>
      </c>
      <c r="AS667" s="5" t="n">
        <f aca="false">INDEX($AE$580:$AE$707,$B667+(const_one-$C667)*1+const_one)</f>
        <v>222197138.493423</v>
      </c>
      <c r="AT667" s="5" t="n">
        <f aca="false">INDEX($AF$580:$AF$707,$B667+(const_one-$D667)*2+const_one)</f>
        <v>1709345034.28575</v>
      </c>
      <c r="AU667" s="5" t="n">
        <f aca="false">INDEX($AG$580:$AG$707,$B667+(const_one-$E667)*4+const_one)</f>
        <v>483165432.40483</v>
      </c>
      <c r="AV667" s="5" t="n">
        <f aca="false">INDEX($AH$580:$AH$707,$B667+(const_one-$F667)*8+const_one)</f>
        <v>621499555.807673</v>
      </c>
      <c r="AW667" s="5" t="n">
        <f aca="false">INDEX($AI$580:$AI$707,$B667+(const_one-$G667)*16+const_one)</f>
        <v>836094459.604251</v>
      </c>
      <c r="AX667" s="5" t="n">
        <f aca="false">INDEX($AJ$580:$AJ$707,$B667+(const_one-$H667)*32+const_one)</f>
        <v>1187406005.09708</v>
      </c>
      <c r="AY667" s="5" t="n">
        <f aca="false">INDEX($AK$580:$AK$707,$B667+(const_one-$I667)*64+const_one)</f>
        <v>1393490766.00708</v>
      </c>
      <c r="AZ667" s="5" t="n">
        <f aca="false">--($C667=--(AS667&gt;AL667))</f>
        <v>1</v>
      </c>
      <c r="BA667" s="5" t="n">
        <f aca="false">--($D667=--(AT667&gt;AM667))</f>
        <v>1</v>
      </c>
      <c r="BB667" s="5" t="n">
        <f aca="false">--($E667=--(AU667&gt;AN667))</f>
        <v>1</v>
      </c>
      <c r="BC667" s="5" t="n">
        <f aca="false">--($F667=--(AV667&gt;AO667))</f>
        <v>0</v>
      </c>
      <c r="BD667" s="5" t="n">
        <f aca="false">--($G667=--(AW667&gt;AP667))</f>
        <v>1</v>
      </c>
      <c r="BE667" s="5" t="n">
        <f aca="false">--($H667=--(AX667&gt;AQ667))</f>
        <v>0</v>
      </c>
      <c r="BF667" s="5" t="n">
        <f aca="false">--($I667=--(AY667&gt;AR667))</f>
        <v>1</v>
      </c>
      <c r="BG667" s="5" t="n">
        <f aca="false">SUM(AZ667:BF667)</f>
        <v>5</v>
      </c>
      <c r="BH667" s="5" t="n">
        <f aca="false">SUM(AE667:AK667)+AB667+AC667+AD667</f>
        <v>8000000000</v>
      </c>
    </row>
    <row r="668" customFormat="false" ht="15" hidden="true" customHeight="false" outlineLevel="0" collapsed="false">
      <c r="A668" s="5" t="n">
        <f aca="false">exit_value_5_usd</f>
        <v>8000000000</v>
      </c>
      <c r="B668" s="2" t="n">
        <f aca="false">ROW()-ROW($B$580)</f>
        <v>88</v>
      </c>
      <c r="C668" s="2" t="n">
        <f aca="false">MOD(QUOTIENT($B668,1),2)</f>
        <v>0</v>
      </c>
      <c r="D668" s="2" t="n">
        <f aca="false">MOD(QUOTIENT($B668,2),2)</f>
        <v>0</v>
      </c>
      <c r="E668" s="2" t="n">
        <f aca="false">MOD(QUOTIENT($B668,4),2)</f>
        <v>0</v>
      </c>
      <c r="F668" s="2" t="n">
        <f aca="false">MOD(QUOTIENT($B668,8),2)</f>
        <v>1</v>
      </c>
      <c r="G668" s="2" t="n">
        <f aca="false">MOD(QUOTIENT($B668,16),2)</f>
        <v>1</v>
      </c>
      <c r="H668" s="2" t="n">
        <f aca="false">MOD(QUOTIENT($B668,32),2)</f>
        <v>0</v>
      </c>
      <c r="I668" s="2" t="n">
        <f aca="false">MOD(QUOTIENT($B668,64),2)</f>
        <v>1</v>
      </c>
      <c r="J668" s="5" t="n">
        <f aca="false">IF($C668=const_zero,MIN(class_series_f_invested_usd,MAX(const_zero,$A668)),const_zero)</f>
        <v>30000000</v>
      </c>
      <c r="K668" s="5" t="n">
        <f aca="false">IF($D668=const_zero,MIN(class_series_e_invested_usd,MAX(const_zero,$A668-SUM($J668:$J668))),const_zero)</f>
        <v>300000000</v>
      </c>
      <c r="L668" s="5" t="n">
        <f aca="false">IF($E668=const_zero,MIN(class_series_d_invested_usd,MAX(const_zero,$A668-SUM($J668:$K668))),const_zero)</f>
        <v>100000000</v>
      </c>
      <c r="M668" s="5" t="n">
        <f aca="false">IF($F668=const_zero,MIN(class_series_c_invested_usd,MAX(const_zero,$A668-SUM($J668:$L668))),const_zero)</f>
        <v>0</v>
      </c>
      <c r="N668" s="5" t="n">
        <f aca="false">IF($G668=const_zero,MIN(class_series_b_invested_usd,MAX(const_zero,$A668-SUM($J668:$M668))),const_zero)</f>
        <v>0</v>
      </c>
      <c r="O668" s="5" t="n">
        <f aca="false">IF($H668=const_zero,MIN(class_series_a_invested_usd,MAX(const_zero,$A668-SUM($J668:$N668))),const_zero)</f>
        <v>15000000</v>
      </c>
      <c r="P668" s="5" t="n">
        <f aca="false">IF($I668=const_zero,MIN(class_seed_invested_usd,MAX(const_zero,$A668-SUM($J668:$O668))),const_zero)</f>
        <v>0</v>
      </c>
      <c r="Q668" s="5" t="n">
        <f aca="false">MAX(const_zero,$A668-SUM($J668:$P668))</f>
        <v>7555000000</v>
      </c>
      <c r="R668" s="9" t="n">
        <f aca="false">common_rsa_total+'Pro-Forma'!$B$10+'Pro-Forma'!$B$11+IF($C668=const_one,'Pro-Forma'!$B$5,const_zero)+IF($D668=const_one,'Pro-Forma'!$F$27,const_zero)+IF($E668=const_one,'Pro-Forma'!$F$26,const_zero)+IF($F668=const_one,'Pro-Forma'!$F$25,const_zero)+IF($G668=const_one,'Pro-Forma'!$F$24,const_zero)+IF($H668=const_one,'Pro-Forma'!$F$23,const_zero)+IF($I668=const_one,'Pro-Forma'!$F$22,const_zero)</f>
        <v>19680512.8289884</v>
      </c>
      <c r="S668" s="23" t="b">
        <f aca="false">IF($R668&gt;const_zero,--($Q668&gt;option_strike_usd*$R668),const_zero)</f>
        <v>1</v>
      </c>
      <c r="T668" s="7" t="n">
        <f aca="false">IF($R668&gt;const_zero,IF($S668=const_one,($Q668+option_strike_usd*pre_f_options_issued)/($R668+pre_f_options_issued),$Q668/$R668),const_zero)</f>
        <v>340.727018273576</v>
      </c>
      <c r="U668" s="5" t="n">
        <f aca="false">IF($C668=const_one,'Pro-Forma'!$B$5*$T668,const_zero)</f>
        <v>0</v>
      </c>
      <c r="V668" s="5" t="n">
        <f aca="false">IF($D668=const_one,'Pro-Forma'!$F$27*$T668,const_zero)</f>
        <v>0</v>
      </c>
      <c r="W668" s="5" t="n">
        <f aca="false">IF($E668=const_one,'Pro-Forma'!$F$26*$T668,const_zero)</f>
        <v>0</v>
      </c>
      <c r="X668" s="5" t="n">
        <f aca="false">IF($F668=const_one,'Pro-Forma'!$F$25*$T668,const_zero)</f>
        <v>817744843.856582</v>
      </c>
      <c r="Y668" s="5" t="n">
        <f aca="false">IF($G668=const_one,'Pro-Forma'!$F$24*$T668,const_zero)</f>
        <v>1022181054.82073</v>
      </c>
      <c r="Z668" s="5" t="n">
        <f aca="false">IF($H668=const_one,'Pro-Forma'!$F$23*$T668,const_zero)</f>
        <v>0</v>
      </c>
      <c r="AA668" s="5" t="n">
        <f aca="false">IF($I668=const_one,'Pro-Forma'!$F$22*$T668,const_zero)</f>
        <v>1703635091.36788</v>
      </c>
      <c r="AB668" s="5" t="n">
        <f aca="false">('Pro-Forma'!$B$10+'Pro-Forma'!$B$11)*$T668</f>
        <v>95578299.8086914</v>
      </c>
      <c r="AC668" s="5" t="n">
        <f aca="false">common_rsa_total*$T668</f>
        <v>3066543164.46218</v>
      </c>
      <c r="AD668" s="5" t="n">
        <f aca="false">IF($S668=const_one,pre_f_options_issued*($T668-option_strike_usd),const_zero)</f>
        <v>849317545.68394</v>
      </c>
      <c r="AE668" s="5" t="n">
        <f aca="false">J668+U668</f>
        <v>30000000</v>
      </c>
      <c r="AF668" s="5" t="n">
        <f aca="false">K668+V668</f>
        <v>300000000</v>
      </c>
      <c r="AG668" s="5" t="n">
        <f aca="false">L668+W668</f>
        <v>100000000</v>
      </c>
      <c r="AH668" s="5" t="n">
        <f aca="false">M668+X668</f>
        <v>817744843.856582</v>
      </c>
      <c r="AI668" s="5" t="n">
        <f aca="false">N668+Y668</f>
        <v>1022181054.82073</v>
      </c>
      <c r="AJ668" s="5" t="n">
        <f aca="false">O668+Z668</f>
        <v>15000000</v>
      </c>
      <c r="AK668" s="5" t="n">
        <f aca="false">P668+AA668</f>
        <v>1703635091.36788</v>
      </c>
      <c r="AL668" s="5" t="n">
        <f aca="false">INDEX($AE$580:$AE$707,$B668-$C668*1+const_one)</f>
        <v>30000000</v>
      </c>
      <c r="AM668" s="5" t="n">
        <f aca="false">INDEX($AF$580:$AF$707,$B668-$D668*2+const_one)</f>
        <v>300000000</v>
      </c>
      <c r="AN668" s="5" t="n">
        <f aca="false">INDEX($AG$580:$AG$707,$B668-$E668*4+const_one)</f>
        <v>100000000</v>
      </c>
      <c r="AO668" s="5" t="n">
        <f aca="false">INDEX($AH$580:$AH$707,$B668-$F668*8+const_one)</f>
        <v>60000000</v>
      </c>
      <c r="AP668" s="5" t="n">
        <f aca="false">INDEX($AI$580:$AI$707,$B668-$G668*16+const_one)</f>
        <v>30000000</v>
      </c>
      <c r="AQ668" s="5" t="n">
        <f aca="false">INDEX($AJ$580:$AJ$707,$B668-$H668*32+const_one)</f>
        <v>15000000</v>
      </c>
      <c r="AR668" s="5" t="n">
        <f aca="false">INDEX($AK$580:$AK$707,$B668-$I668*64+const_one)</f>
        <v>5000000</v>
      </c>
      <c r="AS668" s="5" t="n">
        <f aca="false">INDEX($AE$580:$AE$707,$B668+(const_one-$C668)*1+const_one)</f>
        <v>263266130.958548</v>
      </c>
      <c r="AT668" s="5" t="n">
        <f aca="false">INDEX($AF$580:$AF$707,$B668+(const_one-$D668)*2+const_one)</f>
        <v>1702085475.25803</v>
      </c>
      <c r="AU668" s="5" t="n">
        <f aca="false">INDEX($AG$580:$AG$707,$B668+(const_one-$E668)*4+const_one)</f>
        <v>555128550.020289</v>
      </c>
      <c r="AV668" s="5" t="n">
        <f aca="false">INDEX($AH$580:$AH$707,$B668+(const_one-$F668)*8+const_one)</f>
        <v>817744843.856582</v>
      </c>
      <c r="AW668" s="5" t="n">
        <f aca="false">INDEX($AI$580:$AI$707,$B668+(const_one-$G668)*16+const_one)</f>
        <v>1022181054.82073</v>
      </c>
      <c r="AX668" s="5" t="n">
        <f aca="false">INDEX($AJ$580:$AJ$707,$B668+(const_one-$H668)*32+const_one)</f>
        <v>1393001678.74755</v>
      </c>
      <c r="AY668" s="5" t="n">
        <f aca="false">INDEX($AK$580:$AK$707,$B668+(const_one-$I668)*64+const_one)</f>
        <v>1703635091.36788</v>
      </c>
      <c r="AZ668" s="5" t="n">
        <f aca="false">--($C668=--(AS668&gt;AL668))</f>
        <v>0</v>
      </c>
      <c r="BA668" s="5" t="n">
        <f aca="false">--($D668=--(AT668&gt;AM668))</f>
        <v>0</v>
      </c>
      <c r="BB668" s="5" t="n">
        <f aca="false">--($E668=--(AU668&gt;AN668))</f>
        <v>0</v>
      </c>
      <c r="BC668" s="5" t="n">
        <f aca="false">--($F668=--(AV668&gt;AO668))</f>
        <v>1</v>
      </c>
      <c r="BD668" s="5" t="n">
        <f aca="false">--($G668=--(AW668&gt;AP668))</f>
        <v>1</v>
      </c>
      <c r="BE668" s="5" t="n">
        <f aca="false">--($H668=--(AX668&gt;AQ668))</f>
        <v>0</v>
      </c>
      <c r="BF668" s="5" t="n">
        <f aca="false">--($I668=--(AY668&gt;AR668))</f>
        <v>1</v>
      </c>
      <c r="BG668" s="5" t="n">
        <f aca="false">SUM(AZ668:BF668)</f>
        <v>3</v>
      </c>
      <c r="BH668" s="5" t="n">
        <f aca="false">SUM(AE668:AK668)+AB668+AC668+AD668</f>
        <v>8000000000</v>
      </c>
    </row>
    <row r="669" customFormat="false" ht="15" hidden="true" customHeight="false" outlineLevel="0" collapsed="false">
      <c r="A669" s="5" t="n">
        <f aca="false">exit_value_5_usd</f>
        <v>8000000000</v>
      </c>
      <c r="B669" s="2" t="n">
        <f aca="false">ROW()-ROW($B$580)</f>
        <v>89</v>
      </c>
      <c r="C669" s="2" t="n">
        <f aca="false">MOD(QUOTIENT($B669,1),2)</f>
        <v>1</v>
      </c>
      <c r="D669" s="2" t="n">
        <f aca="false">MOD(QUOTIENT($B669,2),2)</f>
        <v>0</v>
      </c>
      <c r="E669" s="2" t="n">
        <f aca="false">MOD(QUOTIENT($B669,4),2)</f>
        <v>0</v>
      </c>
      <c r="F669" s="2" t="n">
        <f aca="false">MOD(QUOTIENT($B669,8),2)</f>
        <v>1</v>
      </c>
      <c r="G669" s="2" t="n">
        <f aca="false">MOD(QUOTIENT($B669,16),2)</f>
        <v>1</v>
      </c>
      <c r="H669" s="2" t="n">
        <f aca="false">MOD(QUOTIENT($B669,32),2)</f>
        <v>0</v>
      </c>
      <c r="I669" s="2" t="n">
        <f aca="false">MOD(QUOTIENT($B669,64),2)</f>
        <v>1</v>
      </c>
      <c r="J669" s="5" t="n">
        <f aca="false">IF($C669=const_zero,MIN(class_series_f_invested_usd,MAX(const_zero,$A669)),const_zero)</f>
        <v>0</v>
      </c>
      <c r="K669" s="5" t="n">
        <f aca="false">IF($D669=const_zero,MIN(class_series_e_invested_usd,MAX(const_zero,$A669-SUM($J669:$J669))),const_zero)</f>
        <v>300000000</v>
      </c>
      <c r="L669" s="5" t="n">
        <f aca="false">IF($E669=const_zero,MIN(class_series_d_invested_usd,MAX(const_zero,$A669-SUM($J669:$K669))),const_zero)</f>
        <v>100000000</v>
      </c>
      <c r="M669" s="5" t="n">
        <f aca="false">IF($F669=const_zero,MIN(class_series_c_invested_usd,MAX(const_zero,$A669-SUM($J669:$L669))),const_zero)</f>
        <v>0</v>
      </c>
      <c r="N669" s="5" t="n">
        <f aca="false">IF($G669=const_zero,MIN(class_series_b_invested_usd,MAX(const_zero,$A669-SUM($J669:$M669))),const_zero)</f>
        <v>0</v>
      </c>
      <c r="O669" s="5" t="n">
        <f aca="false">IF($H669=const_zero,MIN(class_series_a_invested_usd,MAX(const_zero,$A669-SUM($J669:$N669))),const_zero)</f>
        <v>15000000</v>
      </c>
      <c r="P669" s="5" t="n">
        <f aca="false">IF($I669=const_zero,MIN(class_seed_invested_usd,MAX(const_zero,$A669-SUM($J669:$O669))),const_zero)</f>
        <v>0</v>
      </c>
      <c r="Q669" s="5" t="n">
        <f aca="false">MAX(const_zero,$A669-SUM($J669:$P669))</f>
        <v>7585000000</v>
      </c>
      <c r="R669" s="9" t="n">
        <f aca="false">common_rsa_total+'Pro-Forma'!$B$10+'Pro-Forma'!$B$11+IF($C669=const_one,'Pro-Forma'!$B$5,const_zero)+IF($D669=const_one,'Pro-Forma'!$F$27,const_zero)+IF($E669=const_one,'Pro-Forma'!$F$26,const_zero)+IF($F669=const_one,'Pro-Forma'!$F$25,const_zero)+IF($G669=const_one,'Pro-Forma'!$F$24,const_zero)+IF($H669=const_one,'Pro-Forma'!$F$23,const_zero)+IF($I669=const_one,'Pro-Forma'!$F$22,const_zero)</f>
        <v>20477780.8981917</v>
      </c>
      <c r="S669" s="23" t="b">
        <f aca="false">IF($R669&gt;const_zero,--($Q669&gt;option_strike_usd*$R669),const_zero)</f>
        <v>1</v>
      </c>
      <c r="T669" s="7" t="n">
        <f aca="false">IF($R669&gt;const_zero,IF($S669=const_one,($Q669+option_strike_usd*pre_f_options_issued)/($R669+pre_f_options_issued),$Q669/$R669),const_zero)</f>
        <v>330.210303319461</v>
      </c>
      <c r="U669" s="5" t="n">
        <f aca="false">IF($C669=const_one,'Pro-Forma'!$B$5*$T669,const_zero)</f>
        <v>263266130.958548</v>
      </c>
      <c r="V669" s="5" t="n">
        <f aca="false">IF($D669=const_one,'Pro-Forma'!$F$27*$T669,const_zero)</f>
        <v>0</v>
      </c>
      <c r="W669" s="5" t="n">
        <f aca="false">IF($E669=const_one,'Pro-Forma'!$F$26*$T669,const_zero)</f>
        <v>0</v>
      </c>
      <c r="X669" s="5" t="n">
        <f aca="false">IF($F669=const_one,'Pro-Forma'!$F$25*$T669,const_zero)</f>
        <v>792504727.966707</v>
      </c>
      <c r="Y669" s="5" t="n">
        <f aca="false">IF($G669=const_one,'Pro-Forma'!$F$24*$T669,const_zero)</f>
        <v>990630909.958384</v>
      </c>
      <c r="Z669" s="5" t="n">
        <f aca="false">IF($H669=const_one,'Pro-Forma'!$F$23*$T669,const_zero)</f>
        <v>0</v>
      </c>
      <c r="AA669" s="5" t="n">
        <f aca="false">IF($I669=const_one,'Pro-Forma'!$F$22*$T669,const_zero)</f>
        <v>1651051516.59731</v>
      </c>
      <c r="AB669" s="5" t="n">
        <f aca="false">('Pro-Forma'!$B$10+'Pro-Forma'!$B$11)*$T669</f>
        <v>92628226.3452485</v>
      </c>
      <c r="AC669" s="5" t="n">
        <f aca="false">common_rsa_total*$T669</f>
        <v>2971892729.87515</v>
      </c>
      <c r="AD669" s="5" t="n">
        <f aca="false">IF($S669=const_one,pre_f_options_issued*($T669-option_strike_usd),const_zero)</f>
        <v>823025758.298653</v>
      </c>
      <c r="AE669" s="5" t="n">
        <f aca="false">J669+U669</f>
        <v>263266130.958548</v>
      </c>
      <c r="AF669" s="5" t="n">
        <f aca="false">K669+V669</f>
        <v>300000000</v>
      </c>
      <c r="AG669" s="5" t="n">
        <f aca="false">L669+W669</f>
        <v>100000000</v>
      </c>
      <c r="AH669" s="5" t="n">
        <f aca="false">M669+X669</f>
        <v>792504727.966707</v>
      </c>
      <c r="AI669" s="5" t="n">
        <f aca="false">N669+Y669</f>
        <v>990630909.958384</v>
      </c>
      <c r="AJ669" s="5" t="n">
        <f aca="false">O669+Z669</f>
        <v>15000000</v>
      </c>
      <c r="AK669" s="5" t="n">
        <f aca="false">P669+AA669</f>
        <v>1651051516.59731</v>
      </c>
      <c r="AL669" s="5" t="n">
        <f aca="false">INDEX($AE$580:$AE$707,$B669-$C669*1+const_one)</f>
        <v>30000000</v>
      </c>
      <c r="AM669" s="5" t="n">
        <f aca="false">INDEX($AF$580:$AF$707,$B669-$D669*2+const_one)</f>
        <v>300000000</v>
      </c>
      <c r="AN669" s="5" t="n">
        <f aca="false">INDEX($AG$580:$AG$707,$B669-$E669*4+const_one)</f>
        <v>100000000</v>
      </c>
      <c r="AO669" s="5" t="n">
        <f aca="false">INDEX($AH$580:$AH$707,$B669-$F669*8+const_one)</f>
        <v>60000000</v>
      </c>
      <c r="AP669" s="5" t="n">
        <f aca="false">INDEX($AI$580:$AI$707,$B669-$G669*16+const_one)</f>
        <v>30000000</v>
      </c>
      <c r="AQ669" s="5" t="n">
        <f aca="false">INDEX($AJ$580:$AJ$707,$B669-$H669*32+const_one)</f>
        <v>15000000</v>
      </c>
      <c r="AR669" s="5" t="n">
        <f aca="false">INDEX($AK$580:$AK$707,$B669-$I669*64+const_one)</f>
        <v>5000000</v>
      </c>
      <c r="AS669" s="5" t="n">
        <f aca="false">INDEX($AE$580:$AE$707,$B669+(const_one-$C669)*1+const_one)</f>
        <v>263266130.958548</v>
      </c>
      <c r="AT669" s="5" t="n">
        <f aca="false">INDEX($AF$580:$AF$707,$B669+(const_one-$D669)*2+const_one)</f>
        <v>1661790922.84363</v>
      </c>
      <c r="AU669" s="5" t="n">
        <f aca="false">INDEX($AG$580:$AG$707,$B669+(const_one-$E669)*4+const_one)</f>
        <v>539323042.579818</v>
      </c>
      <c r="AV669" s="5" t="n">
        <f aca="false">INDEX($AH$580:$AH$707,$B669+(const_one-$F669)*8+const_one)</f>
        <v>792504727.966707</v>
      </c>
      <c r="AW669" s="5" t="n">
        <f aca="false">INDEX($AI$580:$AI$707,$B669+(const_one-$G669)*16+const_one)</f>
        <v>990630909.958384</v>
      </c>
      <c r="AX669" s="5" t="n">
        <f aca="false">INDEX($AJ$580:$AJ$707,$B669+(const_one-$H669)*32+const_one)</f>
        <v>1358667441.79332</v>
      </c>
      <c r="AY669" s="5" t="n">
        <f aca="false">INDEX($AK$580:$AK$707,$B669+(const_one-$I669)*64+const_one)</f>
        <v>1651051516.59731</v>
      </c>
      <c r="AZ669" s="5" t="n">
        <f aca="false">--($C669=--(AS669&gt;AL669))</f>
        <v>1</v>
      </c>
      <c r="BA669" s="5" t="n">
        <f aca="false">--($D669=--(AT669&gt;AM669))</f>
        <v>0</v>
      </c>
      <c r="BB669" s="5" t="n">
        <f aca="false">--($E669=--(AU669&gt;AN669))</f>
        <v>0</v>
      </c>
      <c r="BC669" s="5" t="n">
        <f aca="false">--($F669=--(AV669&gt;AO669))</f>
        <v>1</v>
      </c>
      <c r="BD669" s="5" t="n">
        <f aca="false">--($G669=--(AW669&gt;AP669))</f>
        <v>1</v>
      </c>
      <c r="BE669" s="5" t="n">
        <f aca="false">--($H669=--(AX669&gt;AQ669))</f>
        <v>0</v>
      </c>
      <c r="BF669" s="5" t="n">
        <f aca="false">--($I669=--(AY669&gt;AR669))</f>
        <v>1</v>
      </c>
      <c r="BG669" s="5" t="n">
        <f aca="false">SUM(AZ669:BF669)</f>
        <v>4</v>
      </c>
      <c r="BH669" s="5" t="n">
        <f aca="false">SUM(AE669:AK669)+AB669+AC669+AD669</f>
        <v>8000000000</v>
      </c>
    </row>
    <row r="670" customFormat="false" ht="15" hidden="true" customHeight="false" outlineLevel="0" collapsed="false">
      <c r="A670" s="5" t="n">
        <f aca="false">exit_value_5_usd</f>
        <v>8000000000</v>
      </c>
      <c r="B670" s="2" t="n">
        <f aca="false">ROW()-ROW($B$580)</f>
        <v>90</v>
      </c>
      <c r="C670" s="2" t="n">
        <f aca="false">MOD(QUOTIENT($B670,1),2)</f>
        <v>0</v>
      </c>
      <c r="D670" s="2" t="n">
        <f aca="false">MOD(QUOTIENT($B670,2),2)</f>
        <v>1</v>
      </c>
      <c r="E670" s="2" t="n">
        <f aca="false">MOD(QUOTIENT($B670,4),2)</f>
        <v>0</v>
      </c>
      <c r="F670" s="2" t="n">
        <f aca="false">MOD(QUOTIENT($B670,8),2)</f>
        <v>1</v>
      </c>
      <c r="G670" s="2" t="n">
        <f aca="false">MOD(QUOTIENT($B670,16),2)</f>
        <v>1</v>
      </c>
      <c r="H670" s="2" t="n">
        <f aca="false">MOD(QUOTIENT($B670,32),2)</f>
        <v>0</v>
      </c>
      <c r="I670" s="2" t="n">
        <f aca="false">MOD(QUOTIENT($B670,64),2)</f>
        <v>1</v>
      </c>
      <c r="J670" s="5" t="n">
        <f aca="false">IF($C670=const_zero,MIN(class_series_f_invested_usd,MAX(const_zero,$A670)),const_zero)</f>
        <v>30000000</v>
      </c>
      <c r="K670" s="5" t="n">
        <f aca="false">IF($D670=const_zero,MIN(class_series_e_invested_usd,MAX(const_zero,$A670-SUM($J670:$J670))),const_zero)</f>
        <v>0</v>
      </c>
      <c r="L670" s="5" t="n">
        <f aca="false">IF($E670=const_zero,MIN(class_series_d_invested_usd,MAX(const_zero,$A670-SUM($J670:$K670))),const_zero)</f>
        <v>100000000</v>
      </c>
      <c r="M670" s="5" t="n">
        <f aca="false">IF($F670=const_zero,MIN(class_series_c_invested_usd,MAX(const_zero,$A670-SUM($J670:$L670))),const_zero)</f>
        <v>0</v>
      </c>
      <c r="N670" s="5" t="n">
        <f aca="false">IF($G670=const_zero,MIN(class_series_b_invested_usd,MAX(const_zero,$A670-SUM($J670:$M670))),const_zero)</f>
        <v>0</v>
      </c>
      <c r="O670" s="5" t="n">
        <f aca="false">IF($H670=const_zero,MIN(class_series_a_invested_usd,MAX(const_zero,$A670-SUM($J670:$N670))),const_zero)</f>
        <v>15000000</v>
      </c>
      <c r="P670" s="5" t="n">
        <f aca="false">IF($I670=const_zero,MIN(class_seed_invested_usd,MAX(const_zero,$A670-SUM($J670:$O670))),const_zero)</f>
        <v>0</v>
      </c>
      <c r="Q670" s="5" t="n">
        <f aca="false">MAX(const_zero,$A670-SUM($J670:$P670))</f>
        <v>7855000000</v>
      </c>
      <c r="R670" s="9" t="n">
        <f aca="false">common_rsa_total+'Pro-Forma'!$B$10+'Pro-Forma'!$B$11+IF($C670=const_one,'Pro-Forma'!$B$5,const_zero)+IF($D670=const_one,'Pro-Forma'!$F$27,const_zero)+IF($E670=const_one,'Pro-Forma'!$F$26,const_zero)+IF($F670=const_one,'Pro-Forma'!$F$25,const_zero)+IF($G670=const_one,'Pro-Forma'!$F$24,const_zero)+IF($H670=const_one,'Pro-Forma'!$F$23,const_zero)+IF($I670=const_one,'Pro-Forma'!$F$22,const_zero)</f>
        <v>25813833.1063222</v>
      </c>
      <c r="S670" s="23" t="b">
        <f aca="false">IF($R670&gt;const_zero,--($Q670&gt;option_strike_usd*$R670),const_zero)</f>
        <v>1</v>
      </c>
      <c r="T670" s="7" t="n">
        <f aca="false">IF($R670&gt;const_zero,IF($S670=const_one,($Q670+option_strike_usd*pre_f_options_issued)/($R670+pre_f_options_issued),$Q670/$R670),const_zero)</f>
        <v>277.514526927316</v>
      </c>
      <c r="U670" s="5" t="n">
        <f aca="false">IF($C670=const_one,'Pro-Forma'!$B$5*$T670,const_zero)</f>
        <v>0</v>
      </c>
      <c r="V670" s="5" t="n">
        <f aca="false">IF($D670=const_one,'Pro-Forma'!$F$27*$T670,const_zero)</f>
        <v>1702085475.25803</v>
      </c>
      <c r="W670" s="5" t="n">
        <f aca="false">IF($E670=const_one,'Pro-Forma'!$F$26*$T670,const_zero)</f>
        <v>0</v>
      </c>
      <c r="X670" s="5" t="n">
        <f aca="false">IF($F670=const_one,'Pro-Forma'!$F$25*$T670,const_zero)</f>
        <v>666034864.625559</v>
      </c>
      <c r="Y670" s="5" t="n">
        <f aca="false">IF($G670=const_one,'Pro-Forma'!$F$24*$T670,const_zero)</f>
        <v>832543580.781949</v>
      </c>
      <c r="Z670" s="5" t="n">
        <f aca="false">IF($H670=const_one,'Pro-Forma'!$F$23*$T670,const_zero)</f>
        <v>0</v>
      </c>
      <c r="AA670" s="5" t="n">
        <f aca="false">IF($I670=const_one,'Pro-Forma'!$F$22*$T670,const_zero)</f>
        <v>1387572634.63658</v>
      </c>
      <c r="AB670" s="5" t="n">
        <f aca="false">('Pro-Forma'!$B$10+'Pro-Forma'!$B$11)*$T670</f>
        <v>77846385.0337495</v>
      </c>
      <c r="AC670" s="5" t="n">
        <f aca="false">common_rsa_total*$T670</f>
        <v>2497630742.34585</v>
      </c>
      <c r="AD670" s="5" t="n">
        <f aca="false">IF($S670=const_one,pre_f_options_issued*($T670-option_strike_usd),const_zero)</f>
        <v>691286317.318291</v>
      </c>
      <c r="AE670" s="5" t="n">
        <f aca="false">J670+U670</f>
        <v>30000000</v>
      </c>
      <c r="AF670" s="5" t="n">
        <f aca="false">K670+V670</f>
        <v>1702085475.25803</v>
      </c>
      <c r="AG670" s="5" t="n">
        <f aca="false">L670+W670</f>
        <v>100000000</v>
      </c>
      <c r="AH670" s="5" t="n">
        <f aca="false">M670+X670</f>
        <v>666034864.625559</v>
      </c>
      <c r="AI670" s="5" t="n">
        <f aca="false">N670+Y670</f>
        <v>832543580.781949</v>
      </c>
      <c r="AJ670" s="5" t="n">
        <f aca="false">O670+Z670</f>
        <v>15000000</v>
      </c>
      <c r="AK670" s="5" t="n">
        <f aca="false">P670+AA670</f>
        <v>1387572634.63658</v>
      </c>
      <c r="AL670" s="5" t="n">
        <f aca="false">INDEX($AE$580:$AE$707,$B670-$C670*1+const_one)</f>
        <v>30000000</v>
      </c>
      <c r="AM670" s="5" t="n">
        <f aca="false">INDEX($AF$580:$AF$707,$B670-$D670*2+const_one)</f>
        <v>300000000</v>
      </c>
      <c r="AN670" s="5" t="n">
        <f aca="false">INDEX($AG$580:$AG$707,$B670-$E670*4+const_one)</f>
        <v>100000000</v>
      </c>
      <c r="AO670" s="5" t="n">
        <f aca="false">INDEX($AH$580:$AH$707,$B670-$F670*8+const_one)</f>
        <v>60000000</v>
      </c>
      <c r="AP670" s="5" t="n">
        <f aca="false">INDEX($AI$580:$AI$707,$B670-$G670*16+const_one)</f>
        <v>30000000</v>
      </c>
      <c r="AQ670" s="5" t="n">
        <f aca="false">INDEX($AJ$580:$AJ$707,$B670-$H670*32+const_one)</f>
        <v>15000000</v>
      </c>
      <c r="AR670" s="5" t="n">
        <f aca="false">INDEX($AK$580:$AK$707,$B670-$I670*64+const_one)</f>
        <v>5000000</v>
      </c>
      <c r="AS670" s="5" t="n">
        <f aca="false">INDEX($AE$580:$AE$707,$B670+(const_one-$C670)*1+const_one)</f>
        <v>216015596.865432</v>
      </c>
      <c r="AT670" s="5" t="n">
        <f aca="false">INDEX($AF$580:$AF$707,$B670+(const_one-$D670)*2+const_one)</f>
        <v>1702085475.25803</v>
      </c>
      <c r="AU670" s="5" t="n">
        <f aca="false">INDEX($AG$580:$AG$707,$B670+(const_one-$E670)*4+const_one)</f>
        <v>459124314.208497</v>
      </c>
      <c r="AV670" s="5" t="n">
        <f aca="false">INDEX($AH$580:$AH$707,$B670+(const_one-$F670)*8+const_one)</f>
        <v>666034864.625559</v>
      </c>
      <c r="AW670" s="5" t="n">
        <f aca="false">INDEX($AI$580:$AI$707,$B670+(const_one-$G670)*16+const_one)</f>
        <v>832543580.781949</v>
      </c>
      <c r="AX670" s="5" t="n">
        <f aca="false">INDEX($AJ$580:$AJ$707,$B670+(const_one-$H670)*32+const_one)</f>
        <v>1181566224.28807</v>
      </c>
      <c r="AY670" s="5" t="n">
        <f aca="false">INDEX($AK$580:$AK$707,$B670+(const_one-$I670)*64+const_one)</f>
        <v>1387572634.63658</v>
      </c>
      <c r="AZ670" s="5" t="n">
        <f aca="false">--($C670=--(AS670&gt;AL670))</f>
        <v>0</v>
      </c>
      <c r="BA670" s="5" t="n">
        <f aca="false">--($D670=--(AT670&gt;AM670))</f>
        <v>1</v>
      </c>
      <c r="BB670" s="5" t="n">
        <f aca="false">--($E670=--(AU670&gt;AN670))</f>
        <v>0</v>
      </c>
      <c r="BC670" s="5" t="n">
        <f aca="false">--($F670=--(AV670&gt;AO670))</f>
        <v>1</v>
      </c>
      <c r="BD670" s="5" t="n">
        <f aca="false">--($G670=--(AW670&gt;AP670))</f>
        <v>1</v>
      </c>
      <c r="BE670" s="5" t="n">
        <f aca="false">--($H670=--(AX670&gt;AQ670))</f>
        <v>0</v>
      </c>
      <c r="BF670" s="5" t="n">
        <f aca="false">--($I670=--(AY670&gt;AR670))</f>
        <v>1</v>
      </c>
      <c r="BG670" s="5" t="n">
        <f aca="false">SUM(AZ670:BF670)</f>
        <v>4</v>
      </c>
      <c r="BH670" s="5" t="n">
        <f aca="false">SUM(AE670:AK670)+AB670+AC670+AD670</f>
        <v>8000000000</v>
      </c>
    </row>
    <row r="671" customFormat="false" ht="15" hidden="true" customHeight="false" outlineLevel="0" collapsed="false">
      <c r="A671" s="5" t="n">
        <f aca="false">exit_value_5_usd</f>
        <v>8000000000</v>
      </c>
      <c r="B671" s="2" t="n">
        <f aca="false">ROW()-ROW($B$580)</f>
        <v>91</v>
      </c>
      <c r="C671" s="2" t="n">
        <f aca="false">MOD(QUOTIENT($B671,1),2)</f>
        <v>1</v>
      </c>
      <c r="D671" s="2" t="n">
        <f aca="false">MOD(QUOTIENT($B671,2),2)</f>
        <v>1</v>
      </c>
      <c r="E671" s="2" t="n">
        <f aca="false">MOD(QUOTIENT($B671,4),2)</f>
        <v>0</v>
      </c>
      <c r="F671" s="2" t="n">
        <f aca="false">MOD(QUOTIENT($B671,8),2)</f>
        <v>1</v>
      </c>
      <c r="G671" s="2" t="n">
        <f aca="false">MOD(QUOTIENT($B671,16),2)</f>
        <v>1</v>
      </c>
      <c r="H671" s="2" t="n">
        <f aca="false">MOD(QUOTIENT($B671,32),2)</f>
        <v>0</v>
      </c>
      <c r="I671" s="2" t="n">
        <f aca="false">MOD(QUOTIENT($B671,64),2)</f>
        <v>1</v>
      </c>
      <c r="J671" s="5" t="n">
        <f aca="false">IF($C671=const_zero,MIN(class_series_f_invested_usd,MAX(const_zero,$A671)),const_zero)</f>
        <v>0</v>
      </c>
      <c r="K671" s="5" t="n">
        <f aca="false">IF($D671=const_zero,MIN(class_series_e_invested_usd,MAX(const_zero,$A671-SUM($J671:$J671))),const_zero)</f>
        <v>0</v>
      </c>
      <c r="L671" s="5" t="n">
        <f aca="false">IF($E671=const_zero,MIN(class_series_d_invested_usd,MAX(const_zero,$A671-SUM($J671:$K671))),const_zero)</f>
        <v>100000000</v>
      </c>
      <c r="M671" s="5" t="n">
        <f aca="false">IF($F671=const_zero,MIN(class_series_c_invested_usd,MAX(const_zero,$A671-SUM($J671:$L671))),const_zero)</f>
        <v>0</v>
      </c>
      <c r="N671" s="5" t="n">
        <f aca="false">IF($G671=const_zero,MIN(class_series_b_invested_usd,MAX(const_zero,$A671-SUM($J671:$M671))),const_zero)</f>
        <v>0</v>
      </c>
      <c r="O671" s="5" t="n">
        <f aca="false">IF($H671=const_zero,MIN(class_series_a_invested_usd,MAX(const_zero,$A671-SUM($J671:$N671))),const_zero)</f>
        <v>15000000</v>
      </c>
      <c r="P671" s="5" t="n">
        <f aca="false">IF($I671=const_zero,MIN(class_seed_invested_usd,MAX(const_zero,$A671-SUM($J671:$O671))),const_zero)</f>
        <v>0</v>
      </c>
      <c r="Q671" s="5" t="n">
        <f aca="false">MAX(const_zero,$A671-SUM($J671:$P671))</f>
        <v>7885000000</v>
      </c>
      <c r="R671" s="9" t="n">
        <f aca="false">common_rsa_total+'Pro-Forma'!$B$10+'Pro-Forma'!$B$11+IF($C671=const_one,'Pro-Forma'!$B$5,const_zero)+IF($D671=const_one,'Pro-Forma'!$F$27,const_zero)+IF($E671=const_one,'Pro-Forma'!$F$26,const_zero)+IF($F671=const_one,'Pro-Forma'!$F$25,const_zero)+IF($G671=const_one,'Pro-Forma'!$F$24,const_zero)+IF($H671=const_one,'Pro-Forma'!$F$23,const_zero)+IF($I671=const_one,'Pro-Forma'!$F$22,const_zero)</f>
        <v>26611101.1755256</v>
      </c>
      <c r="S671" s="23" t="b">
        <f aca="false">IF($R671&gt;const_zero,--($Q671&gt;option_strike_usd*$R671),const_zero)</f>
        <v>1</v>
      </c>
      <c r="T671" s="7" t="n">
        <f aca="false">IF($R671&gt;const_zero,IF($S671=const_one,($Q671+option_strike_usd*pre_f_options_issued)/($R671+pre_f_options_issued),$Q671/$R671),const_zero)</f>
        <v>270.944748961651</v>
      </c>
      <c r="U671" s="5" t="n">
        <f aca="false">IF($C671=const_one,'Pro-Forma'!$B$5*$T671,const_zero)</f>
        <v>216015596.865432</v>
      </c>
      <c r="V671" s="5" t="n">
        <f aca="false">IF($D671=const_one,'Pro-Forma'!$F$27*$T671,const_zero)</f>
        <v>1661790922.84363</v>
      </c>
      <c r="W671" s="5" t="n">
        <f aca="false">IF($E671=const_one,'Pro-Forma'!$F$26*$T671,const_zero)</f>
        <v>0</v>
      </c>
      <c r="X671" s="5" t="n">
        <f aca="false">IF($F671=const_one,'Pro-Forma'!$F$25*$T671,const_zero)</f>
        <v>650267397.507963</v>
      </c>
      <c r="Y671" s="5" t="n">
        <f aca="false">IF($G671=const_one,'Pro-Forma'!$F$24*$T671,const_zero)</f>
        <v>812834246.884954</v>
      </c>
      <c r="Z671" s="5" t="n">
        <f aca="false">IF($H671=const_one,'Pro-Forma'!$F$23*$T671,const_zero)</f>
        <v>0</v>
      </c>
      <c r="AA671" s="5" t="n">
        <f aca="false">IF($I671=const_one,'Pro-Forma'!$F$22*$T671,const_zero)</f>
        <v>1354723744.80826</v>
      </c>
      <c r="AB671" s="5" t="n">
        <f aca="false">('Pro-Forma'!$B$10+'Pro-Forma'!$B$11)*$T671</f>
        <v>76003478.0307754</v>
      </c>
      <c r="AC671" s="5" t="n">
        <f aca="false">common_rsa_total*$T671</f>
        <v>2438502740.65486</v>
      </c>
      <c r="AD671" s="5" t="n">
        <f aca="false">IF($S671=const_one,pre_f_options_issued*($T671-option_strike_usd),const_zero)</f>
        <v>674861872.404128</v>
      </c>
      <c r="AE671" s="5" t="n">
        <f aca="false">J671+U671</f>
        <v>216015596.865432</v>
      </c>
      <c r="AF671" s="5" t="n">
        <f aca="false">K671+V671</f>
        <v>1661790922.84363</v>
      </c>
      <c r="AG671" s="5" t="n">
        <f aca="false">L671+W671</f>
        <v>100000000</v>
      </c>
      <c r="AH671" s="5" t="n">
        <f aca="false">M671+X671</f>
        <v>650267397.507963</v>
      </c>
      <c r="AI671" s="5" t="n">
        <f aca="false">N671+Y671</f>
        <v>812834246.884954</v>
      </c>
      <c r="AJ671" s="5" t="n">
        <f aca="false">O671+Z671</f>
        <v>15000000</v>
      </c>
      <c r="AK671" s="5" t="n">
        <f aca="false">P671+AA671</f>
        <v>1354723744.80826</v>
      </c>
      <c r="AL671" s="5" t="n">
        <f aca="false">INDEX($AE$580:$AE$707,$B671-$C671*1+const_one)</f>
        <v>30000000</v>
      </c>
      <c r="AM671" s="5" t="n">
        <f aca="false">INDEX($AF$580:$AF$707,$B671-$D671*2+const_one)</f>
        <v>300000000</v>
      </c>
      <c r="AN671" s="5" t="n">
        <f aca="false">INDEX($AG$580:$AG$707,$B671-$E671*4+const_one)</f>
        <v>100000000</v>
      </c>
      <c r="AO671" s="5" t="n">
        <f aca="false">INDEX($AH$580:$AH$707,$B671-$F671*8+const_one)</f>
        <v>60000000</v>
      </c>
      <c r="AP671" s="5" t="n">
        <f aca="false">INDEX($AI$580:$AI$707,$B671-$G671*16+const_one)</f>
        <v>30000000</v>
      </c>
      <c r="AQ671" s="5" t="n">
        <f aca="false">INDEX($AJ$580:$AJ$707,$B671-$H671*32+const_one)</f>
        <v>15000000</v>
      </c>
      <c r="AR671" s="5" t="n">
        <f aca="false">INDEX($AK$580:$AK$707,$B671-$I671*64+const_one)</f>
        <v>5000000</v>
      </c>
      <c r="AS671" s="5" t="n">
        <f aca="false">INDEX($AE$580:$AE$707,$B671+(const_one-$C671)*1+const_one)</f>
        <v>216015596.865432</v>
      </c>
      <c r="AT671" s="5" t="n">
        <f aca="false">INDEX($AF$580:$AF$707,$B671+(const_one-$D671)*2+const_one)</f>
        <v>1661790922.84363</v>
      </c>
      <c r="AU671" s="5" t="n">
        <f aca="false">INDEX($AG$580:$AG$707,$B671+(const_one-$E671)*4+const_one)</f>
        <v>448943145.974438</v>
      </c>
      <c r="AV671" s="5" t="n">
        <f aca="false">INDEX($AH$580:$AH$707,$B671+(const_one-$F671)*8+const_one)</f>
        <v>650267397.507963</v>
      </c>
      <c r="AW671" s="5" t="n">
        <f aca="false">INDEX($AI$580:$AI$707,$B671+(const_one-$G671)*16+const_one)</f>
        <v>812834246.884954</v>
      </c>
      <c r="AX671" s="5" t="n">
        <f aca="false">INDEX($AJ$580:$AJ$707,$B671+(const_one-$H671)*32+const_one)</f>
        <v>1158347242.93069</v>
      </c>
      <c r="AY671" s="5" t="n">
        <f aca="false">INDEX($AK$580:$AK$707,$B671+(const_one-$I671)*64+const_one)</f>
        <v>1354723744.80826</v>
      </c>
      <c r="AZ671" s="5" t="n">
        <f aca="false">--($C671=--(AS671&gt;AL671))</f>
        <v>1</v>
      </c>
      <c r="BA671" s="5" t="n">
        <f aca="false">--($D671=--(AT671&gt;AM671))</f>
        <v>1</v>
      </c>
      <c r="BB671" s="5" t="n">
        <f aca="false">--($E671=--(AU671&gt;AN671))</f>
        <v>0</v>
      </c>
      <c r="BC671" s="5" t="n">
        <f aca="false">--($F671=--(AV671&gt;AO671))</f>
        <v>1</v>
      </c>
      <c r="BD671" s="5" t="n">
        <f aca="false">--($G671=--(AW671&gt;AP671))</f>
        <v>1</v>
      </c>
      <c r="BE671" s="5" t="n">
        <f aca="false">--($H671=--(AX671&gt;AQ671))</f>
        <v>0</v>
      </c>
      <c r="BF671" s="5" t="n">
        <f aca="false">--($I671=--(AY671&gt;AR671))</f>
        <v>1</v>
      </c>
      <c r="BG671" s="5" t="n">
        <f aca="false">SUM(AZ671:BF671)</f>
        <v>5</v>
      </c>
      <c r="BH671" s="5" t="n">
        <f aca="false">SUM(AE671:AK671)+AB671+AC671+AD671</f>
        <v>8000000000</v>
      </c>
    </row>
    <row r="672" customFormat="false" ht="15" hidden="true" customHeight="false" outlineLevel="0" collapsed="false">
      <c r="A672" s="5" t="n">
        <f aca="false">exit_value_5_usd</f>
        <v>8000000000</v>
      </c>
      <c r="B672" s="2" t="n">
        <f aca="false">ROW()-ROW($B$580)</f>
        <v>92</v>
      </c>
      <c r="C672" s="2" t="n">
        <f aca="false">MOD(QUOTIENT($B672,1),2)</f>
        <v>0</v>
      </c>
      <c r="D672" s="2" t="n">
        <f aca="false">MOD(QUOTIENT($B672,2),2)</f>
        <v>0</v>
      </c>
      <c r="E672" s="2" t="n">
        <f aca="false">MOD(QUOTIENT($B672,4),2)</f>
        <v>1</v>
      </c>
      <c r="F672" s="2" t="n">
        <f aca="false">MOD(QUOTIENT($B672,8),2)</f>
        <v>1</v>
      </c>
      <c r="G672" s="2" t="n">
        <f aca="false">MOD(QUOTIENT($B672,16),2)</f>
        <v>1</v>
      </c>
      <c r="H672" s="2" t="n">
        <f aca="false">MOD(QUOTIENT($B672,32),2)</f>
        <v>0</v>
      </c>
      <c r="I672" s="2" t="n">
        <f aca="false">MOD(QUOTIENT($B672,64),2)</f>
        <v>1</v>
      </c>
      <c r="J672" s="5" t="n">
        <f aca="false">IF($C672=const_zero,MIN(class_series_f_invested_usd,MAX(const_zero,$A672)),const_zero)</f>
        <v>30000000</v>
      </c>
      <c r="K672" s="5" t="n">
        <f aca="false">IF($D672=const_zero,MIN(class_series_e_invested_usd,MAX(const_zero,$A672-SUM($J672:$J672))),const_zero)</f>
        <v>300000000</v>
      </c>
      <c r="L672" s="5" t="n">
        <f aca="false">IF($E672=const_zero,MIN(class_series_d_invested_usd,MAX(const_zero,$A672-SUM($J672:$K672))),const_zero)</f>
        <v>0</v>
      </c>
      <c r="M672" s="5" t="n">
        <f aca="false">IF($F672=const_zero,MIN(class_series_c_invested_usd,MAX(const_zero,$A672-SUM($J672:$L672))),const_zero)</f>
        <v>0</v>
      </c>
      <c r="N672" s="5" t="n">
        <f aca="false">IF($G672=const_zero,MIN(class_series_b_invested_usd,MAX(const_zero,$A672-SUM($J672:$M672))),const_zero)</f>
        <v>0</v>
      </c>
      <c r="O672" s="5" t="n">
        <f aca="false">IF($H672=const_zero,MIN(class_series_a_invested_usd,MAX(const_zero,$A672-SUM($J672:$N672))),const_zero)</f>
        <v>15000000</v>
      </c>
      <c r="P672" s="5" t="n">
        <f aca="false">IF($I672=const_zero,MIN(class_seed_invested_usd,MAX(const_zero,$A672-SUM($J672:$O672))),const_zero)</f>
        <v>0</v>
      </c>
      <c r="Q672" s="5" t="n">
        <f aca="false">MAX(const_zero,$A672-SUM($J672:$P672))</f>
        <v>7655000000</v>
      </c>
      <c r="R672" s="9" t="n">
        <f aca="false">common_rsa_total+'Pro-Forma'!$B$10+'Pro-Forma'!$B$11+IF($C672=const_one,'Pro-Forma'!$B$5,const_zero)+IF($D672=const_one,'Pro-Forma'!$F$27,const_zero)+IF($E672=const_one,'Pro-Forma'!$F$26,const_zero)+IF($F672=const_one,'Pro-Forma'!$F$25,const_zero)+IF($G672=const_one,'Pro-Forma'!$F$24,const_zero)+IF($H672=const_one,'Pro-Forma'!$F$23,const_zero)+IF($I672=const_one,'Pro-Forma'!$F$22,const_zero)</f>
        <v>21414164.1892672</v>
      </c>
      <c r="S672" s="23" t="b">
        <f aca="false">IF($R672&gt;const_zero,--($Q672&gt;option_strike_usd*$R672),const_zero)</f>
        <v>1</v>
      </c>
      <c r="T672" s="7" t="n">
        <f aca="false">IF($R672&gt;const_zero,IF($S672=const_one,($Q672+option_strike_usd*pre_f_options_issued)/($R672+pre_f_options_issued),$Q672/$R672),const_zero)</f>
        <v>320.207720386763</v>
      </c>
      <c r="U672" s="5" t="n">
        <f aca="false">IF($C672=const_one,'Pro-Forma'!$B$5*$T672,const_zero)</f>
        <v>0</v>
      </c>
      <c r="V672" s="5" t="n">
        <f aca="false">IF($D672=const_one,'Pro-Forma'!$F$27*$T672,const_zero)</f>
        <v>0</v>
      </c>
      <c r="W672" s="5" t="n">
        <f aca="false">IF($E672=const_one,'Pro-Forma'!$F$26*$T672,const_zero)</f>
        <v>555128550.020289</v>
      </c>
      <c r="X672" s="5" t="n">
        <f aca="false">IF($F672=const_one,'Pro-Forma'!$F$25*$T672,const_zero)</f>
        <v>768498528.928231</v>
      </c>
      <c r="Y672" s="5" t="n">
        <f aca="false">IF($G672=const_one,'Pro-Forma'!$F$24*$T672,const_zero)</f>
        <v>960623161.160288</v>
      </c>
      <c r="Z672" s="5" t="n">
        <f aca="false">IF($H672=const_one,'Pro-Forma'!$F$23*$T672,const_zero)</f>
        <v>0</v>
      </c>
      <c r="AA672" s="5" t="n">
        <f aca="false">IF($I672=const_one,'Pro-Forma'!$F$22*$T672,const_zero)</f>
        <v>1601038601.93381</v>
      </c>
      <c r="AB672" s="5" t="n">
        <f aca="false">('Pro-Forma'!$B$10+'Pro-Forma'!$B$11)*$T672</f>
        <v>89822373.5096065</v>
      </c>
      <c r="AC672" s="5" t="n">
        <f aca="false">common_rsa_total*$T672</f>
        <v>2881869483.48086</v>
      </c>
      <c r="AD672" s="5" t="n">
        <f aca="false">IF($S672=const_one,pre_f_options_issued*($T672-option_strike_usd),const_zero)</f>
        <v>798019300.966907</v>
      </c>
      <c r="AE672" s="5" t="n">
        <f aca="false">J672+U672</f>
        <v>30000000</v>
      </c>
      <c r="AF672" s="5" t="n">
        <f aca="false">K672+V672</f>
        <v>300000000</v>
      </c>
      <c r="AG672" s="5" t="n">
        <f aca="false">L672+W672</f>
        <v>555128550.020289</v>
      </c>
      <c r="AH672" s="5" t="n">
        <f aca="false">M672+X672</f>
        <v>768498528.928231</v>
      </c>
      <c r="AI672" s="5" t="n">
        <f aca="false">N672+Y672</f>
        <v>960623161.160288</v>
      </c>
      <c r="AJ672" s="5" t="n">
        <f aca="false">O672+Z672</f>
        <v>15000000</v>
      </c>
      <c r="AK672" s="5" t="n">
        <f aca="false">P672+AA672</f>
        <v>1601038601.93381</v>
      </c>
      <c r="AL672" s="5" t="n">
        <f aca="false">INDEX($AE$580:$AE$707,$B672-$C672*1+const_one)</f>
        <v>30000000</v>
      </c>
      <c r="AM672" s="5" t="n">
        <f aca="false">INDEX($AF$580:$AF$707,$B672-$D672*2+const_one)</f>
        <v>300000000</v>
      </c>
      <c r="AN672" s="5" t="n">
        <f aca="false">INDEX($AG$580:$AG$707,$B672-$E672*4+const_one)</f>
        <v>100000000</v>
      </c>
      <c r="AO672" s="5" t="n">
        <f aca="false">INDEX($AH$580:$AH$707,$B672-$F672*8+const_one)</f>
        <v>60000000</v>
      </c>
      <c r="AP672" s="5" t="n">
        <f aca="false">INDEX($AI$580:$AI$707,$B672-$G672*16+const_one)</f>
        <v>30000000</v>
      </c>
      <c r="AQ672" s="5" t="n">
        <f aca="false">INDEX($AJ$580:$AJ$707,$B672-$H672*32+const_one)</f>
        <v>15000000</v>
      </c>
      <c r="AR672" s="5" t="n">
        <f aca="false">INDEX($AK$580:$AK$707,$B672-$I672*64+const_one)</f>
        <v>5000000</v>
      </c>
      <c r="AS672" s="5" t="n">
        <f aca="false">INDEX($AE$580:$AE$707,$B672+(const_one-$C672)*1+const_one)</f>
        <v>248022786.291539</v>
      </c>
      <c r="AT672" s="5" t="n">
        <f aca="false">INDEX($AF$580:$AF$707,$B672+(const_one-$D672)*2+const_one)</f>
        <v>1624292248.52862</v>
      </c>
      <c r="AU672" s="5" t="n">
        <f aca="false">INDEX($AG$580:$AG$707,$B672+(const_one-$E672)*4+const_one)</f>
        <v>555128550.020289</v>
      </c>
      <c r="AV672" s="5" t="n">
        <f aca="false">INDEX($AH$580:$AH$707,$B672+(const_one-$F672)*8+const_one)</f>
        <v>768498528.928231</v>
      </c>
      <c r="AW672" s="5" t="n">
        <f aca="false">INDEX($AI$580:$AI$707,$B672+(const_one-$G672)*16+const_one)</f>
        <v>960623161.160288</v>
      </c>
      <c r="AX672" s="5" t="n">
        <f aca="false">INDEX($AJ$580:$AJ$707,$B672+(const_one-$H672)*32+const_one)</f>
        <v>1326771880.69092</v>
      </c>
      <c r="AY672" s="5" t="n">
        <f aca="false">INDEX($AK$580:$AK$707,$B672+(const_one-$I672)*64+const_one)</f>
        <v>1601038601.93381</v>
      </c>
      <c r="AZ672" s="5" t="n">
        <f aca="false">--($C672=--(AS672&gt;AL672))</f>
        <v>0</v>
      </c>
      <c r="BA672" s="5" t="n">
        <f aca="false">--($D672=--(AT672&gt;AM672))</f>
        <v>0</v>
      </c>
      <c r="BB672" s="5" t="n">
        <f aca="false">--($E672=--(AU672&gt;AN672))</f>
        <v>1</v>
      </c>
      <c r="BC672" s="5" t="n">
        <f aca="false">--($F672=--(AV672&gt;AO672))</f>
        <v>1</v>
      </c>
      <c r="BD672" s="5" t="n">
        <f aca="false">--($G672=--(AW672&gt;AP672))</f>
        <v>1</v>
      </c>
      <c r="BE672" s="5" t="n">
        <f aca="false">--($H672=--(AX672&gt;AQ672))</f>
        <v>0</v>
      </c>
      <c r="BF672" s="5" t="n">
        <f aca="false">--($I672=--(AY672&gt;AR672))</f>
        <v>1</v>
      </c>
      <c r="BG672" s="5" t="n">
        <f aca="false">SUM(AZ672:BF672)</f>
        <v>4</v>
      </c>
      <c r="BH672" s="5" t="n">
        <f aca="false">SUM(AE672:AK672)+AB672+AC672+AD672</f>
        <v>8000000000</v>
      </c>
    </row>
    <row r="673" customFormat="false" ht="15" hidden="true" customHeight="false" outlineLevel="0" collapsed="false">
      <c r="A673" s="5" t="n">
        <f aca="false">exit_value_5_usd</f>
        <v>8000000000</v>
      </c>
      <c r="B673" s="2" t="n">
        <f aca="false">ROW()-ROW($B$580)</f>
        <v>93</v>
      </c>
      <c r="C673" s="2" t="n">
        <f aca="false">MOD(QUOTIENT($B673,1),2)</f>
        <v>1</v>
      </c>
      <c r="D673" s="2" t="n">
        <f aca="false">MOD(QUOTIENT($B673,2),2)</f>
        <v>0</v>
      </c>
      <c r="E673" s="2" t="n">
        <f aca="false">MOD(QUOTIENT($B673,4),2)</f>
        <v>1</v>
      </c>
      <c r="F673" s="2" t="n">
        <f aca="false">MOD(QUOTIENT($B673,8),2)</f>
        <v>1</v>
      </c>
      <c r="G673" s="2" t="n">
        <f aca="false">MOD(QUOTIENT($B673,16),2)</f>
        <v>1</v>
      </c>
      <c r="H673" s="2" t="n">
        <f aca="false">MOD(QUOTIENT($B673,32),2)</f>
        <v>0</v>
      </c>
      <c r="I673" s="2" t="n">
        <f aca="false">MOD(QUOTIENT($B673,64),2)</f>
        <v>1</v>
      </c>
      <c r="J673" s="5" t="n">
        <f aca="false">IF($C673=const_zero,MIN(class_series_f_invested_usd,MAX(const_zero,$A673)),const_zero)</f>
        <v>0</v>
      </c>
      <c r="K673" s="5" t="n">
        <f aca="false">IF($D673=const_zero,MIN(class_series_e_invested_usd,MAX(const_zero,$A673-SUM($J673:$J673))),const_zero)</f>
        <v>300000000</v>
      </c>
      <c r="L673" s="5" t="n">
        <f aca="false">IF($E673=const_zero,MIN(class_series_d_invested_usd,MAX(const_zero,$A673-SUM($J673:$K673))),const_zero)</f>
        <v>0</v>
      </c>
      <c r="M673" s="5" t="n">
        <f aca="false">IF($F673=const_zero,MIN(class_series_c_invested_usd,MAX(const_zero,$A673-SUM($J673:$L673))),const_zero)</f>
        <v>0</v>
      </c>
      <c r="N673" s="5" t="n">
        <f aca="false">IF($G673=const_zero,MIN(class_series_b_invested_usd,MAX(const_zero,$A673-SUM($J673:$M673))),const_zero)</f>
        <v>0</v>
      </c>
      <c r="O673" s="5" t="n">
        <f aca="false">IF($H673=const_zero,MIN(class_series_a_invested_usd,MAX(const_zero,$A673-SUM($J673:$N673))),const_zero)</f>
        <v>15000000</v>
      </c>
      <c r="P673" s="5" t="n">
        <f aca="false">IF($I673=const_zero,MIN(class_seed_invested_usd,MAX(const_zero,$A673-SUM($J673:$O673))),const_zero)</f>
        <v>0</v>
      </c>
      <c r="Q673" s="5" t="n">
        <f aca="false">MAX(const_zero,$A673-SUM($J673:$P673))</f>
        <v>7685000000</v>
      </c>
      <c r="R673" s="9" t="n">
        <f aca="false">common_rsa_total+'Pro-Forma'!$B$10+'Pro-Forma'!$B$11+IF($C673=const_one,'Pro-Forma'!$B$5,const_zero)+IF($D673=const_one,'Pro-Forma'!$F$27,const_zero)+IF($E673=const_one,'Pro-Forma'!$F$26,const_zero)+IF($F673=const_one,'Pro-Forma'!$F$25,const_zero)+IF($G673=const_one,'Pro-Forma'!$F$24,const_zero)+IF($H673=const_one,'Pro-Forma'!$F$23,const_zero)+IF($I673=const_one,'Pro-Forma'!$F$22,const_zero)</f>
        <v>22211432.2584705</v>
      </c>
      <c r="S673" s="23" t="b">
        <f aca="false">IF($R673&gt;const_zero,--($Q673&gt;option_strike_usd*$R673),const_zero)</f>
        <v>1</v>
      </c>
      <c r="T673" s="7" t="n">
        <f aca="false">IF($R673&gt;const_zero,IF($S673=const_one,($Q673+option_strike_usd*pre_f_options_issued)/($R673+pre_f_options_issued),$Q673/$R673),const_zero)</f>
        <v>311.090831142129</v>
      </c>
      <c r="U673" s="5" t="n">
        <f aca="false">IF($C673=const_one,'Pro-Forma'!$B$5*$T673,const_zero)</f>
        <v>248022786.291539</v>
      </c>
      <c r="V673" s="5" t="n">
        <f aca="false">IF($D673=const_one,'Pro-Forma'!$F$27*$T673,const_zero)</f>
        <v>0</v>
      </c>
      <c r="W673" s="5" t="n">
        <f aca="false">IF($E673=const_one,'Pro-Forma'!$F$26*$T673,const_zero)</f>
        <v>539323042.579818</v>
      </c>
      <c r="X673" s="5" t="n">
        <f aca="false">IF($F673=const_one,'Pro-Forma'!$F$25*$T673,const_zero)</f>
        <v>746617994.741109</v>
      </c>
      <c r="Y673" s="5" t="n">
        <f aca="false">IF($G673=const_one,'Pro-Forma'!$F$24*$T673,const_zero)</f>
        <v>933272493.426387</v>
      </c>
      <c r="Z673" s="5" t="n">
        <f aca="false">IF($H673=const_one,'Pro-Forma'!$F$23*$T673,const_zero)</f>
        <v>0</v>
      </c>
      <c r="AA673" s="5" t="n">
        <f aca="false">IF($I673=const_one,'Pro-Forma'!$F$22*$T673,const_zero)</f>
        <v>1555454155.71064</v>
      </c>
      <c r="AB673" s="5" t="n">
        <f aca="false">('Pro-Forma'!$B$10+'Pro-Forma'!$B$11)*$T673</f>
        <v>87264969.1160206</v>
      </c>
      <c r="AC673" s="5" t="n">
        <f aca="false">common_rsa_total*$T673</f>
        <v>2799817480.27916</v>
      </c>
      <c r="AD673" s="5" t="n">
        <f aca="false">IF($S673=const_one,pre_f_options_issued*($T673-option_strike_usd),const_zero)</f>
        <v>775227077.855322</v>
      </c>
      <c r="AE673" s="5" t="n">
        <f aca="false">J673+U673</f>
        <v>248022786.291539</v>
      </c>
      <c r="AF673" s="5" t="n">
        <f aca="false">K673+V673</f>
        <v>300000000</v>
      </c>
      <c r="AG673" s="5" t="n">
        <f aca="false">L673+W673</f>
        <v>539323042.579818</v>
      </c>
      <c r="AH673" s="5" t="n">
        <f aca="false">M673+X673</f>
        <v>746617994.741109</v>
      </c>
      <c r="AI673" s="5" t="n">
        <f aca="false">N673+Y673</f>
        <v>933272493.426387</v>
      </c>
      <c r="AJ673" s="5" t="n">
        <f aca="false">O673+Z673</f>
        <v>15000000</v>
      </c>
      <c r="AK673" s="5" t="n">
        <f aca="false">P673+AA673</f>
        <v>1555454155.71064</v>
      </c>
      <c r="AL673" s="5" t="n">
        <f aca="false">INDEX($AE$580:$AE$707,$B673-$C673*1+const_one)</f>
        <v>30000000</v>
      </c>
      <c r="AM673" s="5" t="n">
        <f aca="false">INDEX($AF$580:$AF$707,$B673-$D673*2+const_one)</f>
        <v>300000000</v>
      </c>
      <c r="AN673" s="5" t="n">
        <f aca="false">INDEX($AG$580:$AG$707,$B673-$E673*4+const_one)</f>
        <v>100000000</v>
      </c>
      <c r="AO673" s="5" t="n">
        <f aca="false">INDEX($AH$580:$AH$707,$B673-$F673*8+const_one)</f>
        <v>60000000</v>
      </c>
      <c r="AP673" s="5" t="n">
        <f aca="false">INDEX($AI$580:$AI$707,$B673-$G673*16+const_one)</f>
        <v>30000000</v>
      </c>
      <c r="AQ673" s="5" t="n">
        <f aca="false">INDEX($AJ$580:$AJ$707,$B673-$H673*32+const_one)</f>
        <v>15000000</v>
      </c>
      <c r="AR673" s="5" t="n">
        <f aca="false">INDEX($AK$580:$AK$707,$B673-$I673*64+const_one)</f>
        <v>5000000</v>
      </c>
      <c r="AS673" s="5" t="n">
        <f aca="false">INDEX($AE$580:$AE$707,$B673+(const_one-$C673)*1+const_one)</f>
        <v>248022786.291539</v>
      </c>
      <c r="AT673" s="5" t="n">
        <f aca="false">INDEX($AF$580:$AF$707,$B673+(const_one-$D673)*2+const_one)</f>
        <v>1588273261.66216</v>
      </c>
      <c r="AU673" s="5" t="n">
        <f aca="false">INDEX($AG$580:$AG$707,$B673+(const_one-$E673)*4+const_one)</f>
        <v>539323042.579818</v>
      </c>
      <c r="AV673" s="5" t="n">
        <f aca="false">INDEX($AH$580:$AH$707,$B673+(const_one-$F673)*8+const_one)</f>
        <v>746617994.741109</v>
      </c>
      <c r="AW673" s="5" t="n">
        <f aca="false">INDEX($AI$580:$AI$707,$B673+(const_one-$G673)*16+const_one)</f>
        <v>933272493.426387</v>
      </c>
      <c r="AX673" s="5" t="n">
        <f aca="false">INDEX($AJ$580:$AJ$707,$B673+(const_one-$H673)*32+const_one)</f>
        <v>1296218225.52901</v>
      </c>
      <c r="AY673" s="5" t="n">
        <f aca="false">INDEX($AK$580:$AK$707,$B673+(const_one-$I673)*64+const_one)</f>
        <v>1555454155.71064</v>
      </c>
      <c r="AZ673" s="5" t="n">
        <f aca="false">--($C673=--(AS673&gt;AL673))</f>
        <v>1</v>
      </c>
      <c r="BA673" s="5" t="n">
        <f aca="false">--($D673=--(AT673&gt;AM673))</f>
        <v>0</v>
      </c>
      <c r="BB673" s="5" t="n">
        <f aca="false">--($E673=--(AU673&gt;AN673))</f>
        <v>1</v>
      </c>
      <c r="BC673" s="5" t="n">
        <f aca="false">--($F673=--(AV673&gt;AO673))</f>
        <v>1</v>
      </c>
      <c r="BD673" s="5" t="n">
        <f aca="false">--($G673=--(AW673&gt;AP673))</f>
        <v>1</v>
      </c>
      <c r="BE673" s="5" t="n">
        <f aca="false">--($H673=--(AX673&gt;AQ673))</f>
        <v>0</v>
      </c>
      <c r="BF673" s="5" t="n">
        <f aca="false">--($I673=--(AY673&gt;AR673))</f>
        <v>1</v>
      </c>
      <c r="BG673" s="5" t="n">
        <f aca="false">SUM(AZ673:BF673)</f>
        <v>5</v>
      </c>
      <c r="BH673" s="5" t="n">
        <f aca="false">SUM(AE673:AK673)+AB673+AC673+AD673</f>
        <v>8000000000</v>
      </c>
    </row>
    <row r="674" customFormat="false" ht="15" hidden="true" customHeight="false" outlineLevel="0" collapsed="false">
      <c r="A674" s="5" t="n">
        <f aca="false">exit_value_5_usd</f>
        <v>8000000000</v>
      </c>
      <c r="B674" s="2" t="n">
        <f aca="false">ROW()-ROW($B$580)</f>
        <v>94</v>
      </c>
      <c r="C674" s="2" t="n">
        <f aca="false">MOD(QUOTIENT($B674,1),2)</f>
        <v>0</v>
      </c>
      <c r="D674" s="2" t="n">
        <f aca="false">MOD(QUOTIENT($B674,2),2)</f>
        <v>1</v>
      </c>
      <c r="E674" s="2" t="n">
        <f aca="false">MOD(QUOTIENT($B674,4),2)</f>
        <v>1</v>
      </c>
      <c r="F674" s="2" t="n">
        <f aca="false">MOD(QUOTIENT($B674,8),2)</f>
        <v>1</v>
      </c>
      <c r="G674" s="2" t="n">
        <f aca="false">MOD(QUOTIENT($B674,16),2)</f>
        <v>1</v>
      </c>
      <c r="H674" s="2" t="n">
        <f aca="false">MOD(QUOTIENT($B674,32),2)</f>
        <v>0</v>
      </c>
      <c r="I674" s="2" t="n">
        <f aca="false">MOD(QUOTIENT($B674,64),2)</f>
        <v>1</v>
      </c>
      <c r="J674" s="5" t="n">
        <f aca="false">IF($C674=const_zero,MIN(class_series_f_invested_usd,MAX(const_zero,$A674)),const_zero)</f>
        <v>30000000</v>
      </c>
      <c r="K674" s="5" t="n">
        <f aca="false">IF($D674=const_zero,MIN(class_series_e_invested_usd,MAX(const_zero,$A674-SUM($J674:$J674))),const_zero)</f>
        <v>0</v>
      </c>
      <c r="L674" s="5" t="n">
        <f aca="false">IF($E674=const_zero,MIN(class_series_d_invested_usd,MAX(const_zero,$A674-SUM($J674:$K674))),const_zero)</f>
        <v>0</v>
      </c>
      <c r="M674" s="5" t="n">
        <f aca="false">IF($F674=const_zero,MIN(class_series_c_invested_usd,MAX(const_zero,$A674-SUM($J674:$L674))),const_zero)</f>
        <v>0</v>
      </c>
      <c r="N674" s="5" t="n">
        <f aca="false">IF($G674=const_zero,MIN(class_series_b_invested_usd,MAX(const_zero,$A674-SUM($J674:$M674))),const_zero)</f>
        <v>0</v>
      </c>
      <c r="O674" s="5" t="n">
        <f aca="false">IF($H674=const_zero,MIN(class_series_a_invested_usd,MAX(const_zero,$A674-SUM($J674:$N674))),const_zero)</f>
        <v>15000000</v>
      </c>
      <c r="P674" s="5" t="n">
        <f aca="false">IF($I674=const_zero,MIN(class_seed_invested_usd,MAX(const_zero,$A674-SUM($J674:$O674))),const_zero)</f>
        <v>0</v>
      </c>
      <c r="Q674" s="5" t="n">
        <f aca="false">MAX(const_zero,$A674-SUM($J674:$P674))</f>
        <v>7955000000</v>
      </c>
      <c r="R674" s="9" t="n">
        <f aca="false">common_rsa_total+'Pro-Forma'!$B$10+'Pro-Forma'!$B$11+IF($C674=const_one,'Pro-Forma'!$B$5,const_zero)+IF($D674=const_one,'Pro-Forma'!$F$27,const_zero)+IF($E674=const_one,'Pro-Forma'!$F$26,const_zero)+IF($F674=const_one,'Pro-Forma'!$F$25,const_zero)+IF($G674=const_one,'Pro-Forma'!$F$24,const_zero)+IF($H674=const_one,'Pro-Forma'!$F$23,const_zero)+IF($I674=const_one,'Pro-Forma'!$F$22,const_zero)</f>
        <v>27547484.4666011</v>
      </c>
      <c r="S674" s="23" t="b">
        <f aca="false">IF($R674&gt;const_zero,--($Q674&gt;option_strike_usd*$R674),const_zero)</f>
        <v>1</v>
      </c>
      <c r="T674" s="7" t="n">
        <f aca="false">IF($R674&gt;const_zero,IF($S674=const_one,($Q674+option_strike_usd*pre_f_options_issued)/($R674+pre_f_options_issued),$Q674/$R674),const_zero)</f>
        <v>264.830821656471</v>
      </c>
      <c r="U674" s="5" t="n">
        <f aca="false">IF($C674=const_one,'Pro-Forma'!$B$5*$T674,const_zero)</f>
        <v>0</v>
      </c>
      <c r="V674" s="5" t="n">
        <f aca="false">IF($D674=const_one,'Pro-Forma'!$F$27*$T674,const_zero)</f>
        <v>1624292248.52862</v>
      </c>
      <c r="W674" s="5" t="n">
        <f aca="false">IF($E674=const_one,'Pro-Forma'!$F$26*$T674,const_zero)</f>
        <v>459124314.208497</v>
      </c>
      <c r="X674" s="5" t="n">
        <f aca="false">IF($F674=const_one,'Pro-Forma'!$F$25*$T674,const_zero)</f>
        <v>635593971.97553</v>
      </c>
      <c r="Y674" s="5" t="n">
        <f aca="false">IF($G674=const_one,'Pro-Forma'!$F$24*$T674,const_zero)</f>
        <v>794492464.969412</v>
      </c>
      <c r="Z674" s="5" t="n">
        <f aca="false">IF($H674=const_one,'Pro-Forma'!$F$23*$T674,const_zero)</f>
        <v>0</v>
      </c>
      <c r="AA674" s="5" t="n">
        <f aca="false">IF($I674=const_one,'Pro-Forma'!$F$22*$T674,const_zero)</f>
        <v>1324154108.28235</v>
      </c>
      <c r="AB674" s="5" t="n">
        <f aca="false">('Pro-Forma'!$B$10+'Pro-Forma'!$B$11)*$T674</f>
        <v>74288442.98617</v>
      </c>
      <c r="AC674" s="5" t="n">
        <f aca="false">common_rsa_total*$T674</f>
        <v>2383477394.90824</v>
      </c>
      <c r="AD674" s="5" t="n">
        <f aca="false">IF($S674=const_one,pre_f_options_issued*($T674-option_strike_usd),const_zero)</f>
        <v>659577054.141177</v>
      </c>
      <c r="AE674" s="5" t="n">
        <f aca="false">J674+U674</f>
        <v>30000000</v>
      </c>
      <c r="AF674" s="5" t="n">
        <f aca="false">K674+V674</f>
        <v>1624292248.52862</v>
      </c>
      <c r="AG674" s="5" t="n">
        <f aca="false">L674+W674</f>
        <v>459124314.208497</v>
      </c>
      <c r="AH674" s="5" t="n">
        <f aca="false">M674+X674</f>
        <v>635593971.97553</v>
      </c>
      <c r="AI674" s="5" t="n">
        <f aca="false">N674+Y674</f>
        <v>794492464.969412</v>
      </c>
      <c r="AJ674" s="5" t="n">
        <f aca="false">O674+Z674</f>
        <v>15000000</v>
      </c>
      <c r="AK674" s="5" t="n">
        <f aca="false">P674+AA674</f>
        <v>1324154108.28235</v>
      </c>
      <c r="AL674" s="5" t="n">
        <f aca="false">INDEX($AE$580:$AE$707,$B674-$C674*1+const_one)</f>
        <v>30000000</v>
      </c>
      <c r="AM674" s="5" t="n">
        <f aca="false">INDEX($AF$580:$AF$707,$B674-$D674*2+const_one)</f>
        <v>300000000</v>
      </c>
      <c r="AN674" s="5" t="n">
        <f aca="false">INDEX($AG$580:$AG$707,$B674-$E674*4+const_one)</f>
        <v>100000000</v>
      </c>
      <c r="AO674" s="5" t="n">
        <f aca="false">INDEX($AH$580:$AH$707,$B674-$F674*8+const_one)</f>
        <v>60000000</v>
      </c>
      <c r="AP674" s="5" t="n">
        <f aca="false">INDEX($AI$580:$AI$707,$B674-$G674*16+const_one)</f>
        <v>30000000</v>
      </c>
      <c r="AQ674" s="5" t="n">
        <f aca="false">INDEX($AJ$580:$AJ$707,$B674-$H674*32+const_one)</f>
        <v>15000000</v>
      </c>
      <c r="AR674" s="5" t="n">
        <f aca="false">INDEX($AK$580:$AK$707,$B674-$I674*64+const_one)</f>
        <v>5000000</v>
      </c>
      <c r="AS674" s="5" t="n">
        <f aca="false">INDEX($AE$580:$AE$707,$B674+(const_one-$C674)*1+const_one)</f>
        <v>206459062.862292</v>
      </c>
      <c r="AT674" s="5" t="n">
        <f aca="false">INDEX($AF$580:$AF$707,$B674+(const_one-$D674)*2+const_one)</f>
        <v>1624292248.52862</v>
      </c>
      <c r="AU674" s="5" t="n">
        <f aca="false">INDEX($AG$580:$AG$707,$B674+(const_one-$E674)*4+const_one)</f>
        <v>459124314.208497</v>
      </c>
      <c r="AV674" s="5" t="n">
        <f aca="false">INDEX($AH$580:$AH$707,$B674+(const_one-$F674)*8+const_one)</f>
        <v>635593971.97553</v>
      </c>
      <c r="AW674" s="5" t="n">
        <f aca="false">INDEX($AI$580:$AI$707,$B674+(const_one-$G674)*16+const_one)</f>
        <v>794492464.969412</v>
      </c>
      <c r="AX674" s="5" t="n">
        <f aca="false">INDEX($AJ$580:$AJ$707,$B674+(const_one-$H674)*32+const_one)</f>
        <v>1137385481.631</v>
      </c>
      <c r="AY674" s="5" t="n">
        <f aca="false">INDEX($AK$580:$AK$707,$B674+(const_one-$I674)*64+const_one)</f>
        <v>1324154108.28235</v>
      </c>
      <c r="AZ674" s="5" t="n">
        <f aca="false">--($C674=--(AS674&gt;AL674))</f>
        <v>0</v>
      </c>
      <c r="BA674" s="5" t="n">
        <f aca="false">--($D674=--(AT674&gt;AM674))</f>
        <v>1</v>
      </c>
      <c r="BB674" s="5" t="n">
        <f aca="false">--($E674=--(AU674&gt;AN674))</f>
        <v>1</v>
      </c>
      <c r="BC674" s="5" t="n">
        <f aca="false">--($F674=--(AV674&gt;AO674))</f>
        <v>1</v>
      </c>
      <c r="BD674" s="5" t="n">
        <f aca="false">--($G674=--(AW674&gt;AP674))</f>
        <v>1</v>
      </c>
      <c r="BE674" s="5" t="n">
        <f aca="false">--($H674=--(AX674&gt;AQ674))</f>
        <v>0</v>
      </c>
      <c r="BF674" s="5" t="n">
        <f aca="false">--($I674=--(AY674&gt;AR674))</f>
        <v>1</v>
      </c>
      <c r="BG674" s="5" t="n">
        <f aca="false">SUM(AZ674:BF674)</f>
        <v>5</v>
      </c>
      <c r="BH674" s="5" t="n">
        <f aca="false">SUM(AE674:AK674)+AB674+AC674+AD674</f>
        <v>8000000000</v>
      </c>
    </row>
    <row r="675" customFormat="false" ht="15" hidden="true" customHeight="false" outlineLevel="0" collapsed="false">
      <c r="A675" s="5" t="n">
        <f aca="false">exit_value_5_usd</f>
        <v>8000000000</v>
      </c>
      <c r="B675" s="2" t="n">
        <f aca="false">ROW()-ROW($B$580)</f>
        <v>95</v>
      </c>
      <c r="C675" s="2" t="n">
        <f aca="false">MOD(QUOTIENT($B675,1),2)</f>
        <v>1</v>
      </c>
      <c r="D675" s="2" t="n">
        <f aca="false">MOD(QUOTIENT($B675,2),2)</f>
        <v>1</v>
      </c>
      <c r="E675" s="2" t="n">
        <f aca="false">MOD(QUOTIENT($B675,4),2)</f>
        <v>1</v>
      </c>
      <c r="F675" s="2" t="n">
        <f aca="false">MOD(QUOTIENT($B675,8),2)</f>
        <v>1</v>
      </c>
      <c r="G675" s="2" t="n">
        <f aca="false">MOD(QUOTIENT($B675,16),2)</f>
        <v>1</v>
      </c>
      <c r="H675" s="2" t="n">
        <f aca="false">MOD(QUOTIENT($B675,32),2)</f>
        <v>0</v>
      </c>
      <c r="I675" s="2" t="n">
        <f aca="false">MOD(QUOTIENT($B675,64),2)</f>
        <v>1</v>
      </c>
      <c r="J675" s="5" t="n">
        <f aca="false">IF($C675=const_zero,MIN(class_series_f_invested_usd,MAX(const_zero,$A675)),const_zero)</f>
        <v>0</v>
      </c>
      <c r="K675" s="5" t="n">
        <f aca="false">IF($D675=const_zero,MIN(class_series_e_invested_usd,MAX(const_zero,$A675-SUM($J675:$J675))),const_zero)</f>
        <v>0</v>
      </c>
      <c r="L675" s="5" t="n">
        <f aca="false">IF($E675=const_zero,MIN(class_series_d_invested_usd,MAX(const_zero,$A675-SUM($J675:$K675))),const_zero)</f>
        <v>0</v>
      </c>
      <c r="M675" s="5" t="n">
        <f aca="false">IF($F675=const_zero,MIN(class_series_c_invested_usd,MAX(const_zero,$A675-SUM($J675:$L675))),const_zero)</f>
        <v>0</v>
      </c>
      <c r="N675" s="5" t="n">
        <f aca="false">IF($G675=const_zero,MIN(class_series_b_invested_usd,MAX(const_zero,$A675-SUM($J675:$M675))),const_zero)</f>
        <v>0</v>
      </c>
      <c r="O675" s="5" t="n">
        <f aca="false">IF($H675=const_zero,MIN(class_series_a_invested_usd,MAX(const_zero,$A675-SUM($J675:$N675))),const_zero)</f>
        <v>15000000</v>
      </c>
      <c r="P675" s="5" t="n">
        <f aca="false">IF($I675=const_zero,MIN(class_seed_invested_usd,MAX(const_zero,$A675-SUM($J675:$O675))),const_zero)</f>
        <v>0</v>
      </c>
      <c r="Q675" s="5" t="n">
        <f aca="false">MAX(const_zero,$A675-SUM($J675:$P675))</f>
        <v>7985000000</v>
      </c>
      <c r="R675" s="9" t="n">
        <f aca="false">common_rsa_total+'Pro-Forma'!$B$10+'Pro-Forma'!$B$11+IF($C675=const_one,'Pro-Forma'!$B$5,const_zero)+IF($D675=const_one,'Pro-Forma'!$F$27,const_zero)+IF($E675=const_one,'Pro-Forma'!$F$26,const_zero)+IF($F675=const_one,'Pro-Forma'!$F$25,const_zero)+IF($G675=const_one,'Pro-Forma'!$F$24,const_zero)+IF($H675=const_one,'Pro-Forma'!$F$23,const_zero)+IF($I675=const_one,'Pro-Forma'!$F$22,const_zero)</f>
        <v>28344752.5358044</v>
      </c>
      <c r="S675" s="23" t="b">
        <f aca="false">IF($R675&gt;const_zero,--($Q675&gt;option_strike_usd*$R675),const_zero)</f>
        <v>1</v>
      </c>
      <c r="T675" s="7" t="n">
        <f aca="false">IF($R675&gt;const_zero,IF($S675=const_one,($Q675+option_strike_usd*pre_f_options_issued)/($R675+pre_f_options_issued),$Q675/$R675),const_zero)</f>
        <v>258.958148253197</v>
      </c>
      <c r="U675" s="5" t="n">
        <f aca="false">IF($C675=const_one,'Pro-Forma'!$B$5*$T675,const_zero)</f>
        <v>206459062.862292</v>
      </c>
      <c r="V675" s="5" t="n">
        <f aca="false">IF($D675=const_one,'Pro-Forma'!$F$27*$T675,const_zero)</f>
        <v>1588273261.66216</v>
      </c>
      <c r="W675" s="5" t="n">
        <f aca="false">IF($E675=const_one,'Pro-Forma'!$F$26*$T675,const_zero)</f>
        <v>448943145.974438</v>
      </c>
      <c r="X675" s="5" t="n">
        <f aca="false">IF($F675=const_one,'Pro-Forma'!$F$25*$T675,const_zero)</f>
        <v>621499555.807673</v>
      </c>
      <c r="Y675" s="5" t="n">
        <f aca="false">IF($G675=const_one,'Pro-Forma'!$F$24*$T675,const_zero)</f>
        <v>776874444.759591</v>
      </c>
      <c r="Z675" s="5" t="n">
        <f aca="false">IF($H675=const_one,'Pro-Forma'!$F$23*$T675,const_zero)</f>
        <v>0</v>
      </c>
      <c r="AA675" s="5" t="n">
        <f aca="false">IF($I675=const_one,'Pro-Forma'!$F$22*$T675,const_zero)</f>
        <v>1294790741.26598</v>
      </c>
      <c r="AB675" s="5" t="n">
        <f aca="false">('Pro-Forma'!$B$10+'Pro-Forma'!$B$11)*$T675</f>
        <v>72641082.756093</v>
      </c>
      <c r="AC675" s="5" t="n">
        <f aca="false">common_rsa_total*$T675</f>
        <v>2330623334.27877</v>
      </c>
      <c r="AD675" s="5" t="n">
        <f aca="false">IF($S675=const_one,pre_f_options_issued*($T675-option_strike_usd),const_zero)</f>
        <v>644895370.632992</v>
      </c>
      <c r="AE675" s="5" t="n">
        <f aca="false">J675+U675</f>
        <v>206459062.862292</v>
      </c>
      <c r="AF675" s="5" t="n">
        <f aca="false">K675+V675</f>
        <v>1588273261.66216</v>
      </c>
      <c r="AG675" s="5" t="n">
        <f aca="false">L675+W675</f>
        <v>448943145.974438</v>
      </c>
      <c r="AH675" s="5" t="n">
        <f aca="false">M675+X675</f>
        <v>621499555.807673</v>
      </c>
      <c r="AI675" s="5" t="n">
        <f aca="false">N675+Y675</f>
        <v>776874444.759591</v>
      </c>
      <c r="AJ675" s="5" t="n">
        <f aca="false">O675+Z675</f>
        <v>15000000</v>
      </c>
      <c r="AK675" s="5" t="n">
        <f aca="false">P675+AA675</f>
        <v>1294790741.26598</v>
      </c>
      <c r="AL675" s="5" t="n">
        <f aca="false">INDEX($AE$580:$AE$707,$B675-$C675*1+const_one)</f>
        <v>30000000</v>
      </c>
      <c r="AM675" s="5" t="n">
        <f aca="false">INDEX($AF$580:$AF$707,$B675-$D675*2+const_one)</f>
        <v>300000000</v>
      </c>
      <c r="AN675" s="5" t="n">
        <f aca="false">INDEX($AG$580:$AG$707,$B675-$E675*4+const_one)</f>
        <v>100000000</v>
      </c>
      <c r="AO675" s="5" t="n">
        <f aca="false">INDEX($AH$580:$AH$707,$B675-$F675*8+const_one)</f>
        <v>60000000</v>
      </c>
      <c r="AP675" s="5" t="n">
        <f aca="false">INDEX($AI$580:$AI$707,$B675-$G675*16+const_one)</f>
        <v>30000000</v>
      </c>
      <c r="AQ675" s="5" t="n">
        <f aca="false">INDEX($AJ$580:$AJ$707,$B675-$H675*32+const_one)</f>
        <v>15000000</v>
      </c>
      <c r="AR675" s="5" t="n">
        <f aca="false">INDEX($AK$580:$AK$707,$B675-$I675*64+const_one)</f>
        <v>5000000</v>
      </c>
      <c r="AS675" s="5" t="n">
        <f aca="false">INDEX($AE$580:$AE$707,$B675+(const_one-$C675)*1+const_one)</f>
        <v>206459062.862292</v>
      </c>
      <c r="AT675" s="5" t="n">
        <f aca="false">INDEX($AF$580:$AF$707,$B675+(const_one-$D675)*2+const_one)</f>
        <v>1588273261.66216</v>
      </c>
      <c r="AU675" s="5" t="n">
        <f aca="false">INDEX($AG$580:$AG$707,$B675+(const_one-$E675)*4+const_one)</f>
        <v>448943145.974438</v>
      </c>
      <c r="AV675" s="5" t="n">
        <f aca="false">INDEX($AH$580:$AH$707,$B675+(const_one-$F675)*8+const_one)</f>
        <v>621499555.807673</v>
      </c>
      <c r="AW675" s="5" t="n">
        <f aca="false">INDEX($AI$580:$AI$707,$B675+(const_one-$G675)*16+const_one)</f>
        <v>776874444.759591</v>
      </c>
      <c r="AX675" s="5" t="n">
        <f aca="false">INDEX($AJ$580:$AJ$707,$B675+(const_one-$H675)*32+const_one)</f>
        <v>1116272178.47389</v>
      </c>
      <c r="AY675" s="5" t="n">
        <f aca="false">INDEX($AK$580:$AK$707,$B675+(const_one-$I675)*64+const_one)</f>
        <v>1294790741.26598</v>
      </c>
      <c r="AZ675" s="5" t="n">
        <f aca="false">--($C675=--(AS675&gt;AL675))</f>
        <v>1</v>
      </c>
      <c r="BA675" s="5" t="n">
        <f aca="false">--($D675=--(AT675&gt;AM675))</f>
        <v>1</v>
      </c>
      <c r="BB675" s="5" t="n">
        <f aca="false">--($E675=--(AU675&gt;AN675))</f>
        <v>1</v>
      </c>
      <c r="BC675" s="5" t="n">
        <f aca="false">--($F675=--(AV675&gt;AO675))</f>
        <v>1</v>
      </c>
      <c r="BD675" s="5" t="n">
        <f aca="false">--($G675=--(AW675&gt;AP675))</f>
        <v>1</v>
      </c>
      <c r="BE675" s="5" t="n">
        <f aca="false">--($H675=--(AX675&gt;AQ675))</f>
        <v>0</v>
      </c>
      <c r="BF675" s="5" t="n">
        <f aca="false">--($I675=--(AY675&gt;AR675))</f>
        <v>1</v>
      </c>
      <c r="BG675" s="5" t="n">
        <f aca="false">SUM(AZ675:BF675)</f>
        <v>6</v>
      </c>
      <c r="BH675" s="5" t="n">
        <f aca="false">SUM(AE675:AK675)+AB675+AC675+AD675</f>
        <v>8000000000</v>
      </c>
    </row>
    <row r="676" customFormat="false" ht="15" hidden="true" customHeight="false" outlineLevel="0" collapsed="false">
      <c r="A676" s="5" t="n">
        <f aca="false">exit_value_5_usd</f>
        <v>8000000000</v>
      </c>
      <c r="B676" s="2" t="n">
        <f aca="false">ROW()-ROW($B$580)</f>
        <v>96</v>
      </c>
      <c r="C676" s="2" t="n">
        <f aca="false">MOD(QUOTIENT($B676,1),2)</f>
        <v>0</v>
      </c>
      <c r="D676" s="2" t="n">
        <f aca="false">MOD(QUOTIENT($B676,2),2)</f>
        <v>0</v>
      </c>
      <c r="E676" s="2" t="n">
        <f aca="false">MOD(QUOTIENT($B676,4),2)</f>
        <v>0</v>
      </c>
      <c r="F676" s="2" t="n">
        <f aca="false">MOD(QUOTIENT($B676,8),2)</f>
        <v>0</v>
      </c>
      <c r="G676" s="2" t="n">
        <f aca="false">MOD(QUOTIENT($B676,16),2)</f>
        <v>0</v>
      </c>
      <c r="H676" s="2" t="n">
        <f aca="false">MOD(QUOTIENT($B676,32),2)</f>
        <v>1</v>
      </c>
      <c r="I676" s="2" t="n">
        <f aca="false">MOD(QUOTIENT($B676,64),2)</f>
        <v>1</v>
      </c>
      <c r="J676" s="5" t="n">
        <f aca="false">IF($C676=const_zero,MIN(class_series_f_invested_usd,MAX(const_zero,$A676)),const_zero)</f>
        <v>30000000</v>
      </c>
      <c r="K676" s="5" t="n">
        <f aca="false">IF($D676=const_zero,MIN(class_series_e_invested_usd,MAX(const_zero,$A676-SUM($J676:$J676))),const_zero)</f>
        <v>300000000</v>
      </c>
      <c r="L676" s="5" t="n">
        <f aca="false">IF($E676=const_zero,MIN(class_series_d_invested_usd,MAX(const_zero,$A676-SUM($J676:$K676))),const_zero)</f>
        <v>100000000</v>
      </c>
      <c r="M676" s="5" t="n">
        <f aca="false">IF($F676=const_zero,MIN(class_series_c_invested_usd,MAX(const_zero,$A676-SUM($J676:$L676))),const_zero)</f>
        <v>60000000</v>
      </c>
      <c r="N676" s="5" t="n">
        <f aca="false">IF($G676=const_zero,MIN(class_series_b_invested_usd,MAX(const_zero,$A676-SUM($J676:$M676))),const_zero)</f>
        <v>30000000</v>
      </c>
      <c r="O676" s="5" t="n">
        <f aca="false">IF($H676=const_zero,MIN(class_series_a_invested_usd,MAX(const_zero,$A676-SUM($J676:$N676))),const_zero)</f>
        <v>0</v>
      </c>
      <c r="P676" s="5" t="n">
        <f aca="false">IF($I676=const_zero,MIN(class_seed_invested_usd,MAX(const_zero,$A676-SUM($J676:$O676))),const_zero)</f>
        <v>0</v>
      </c>
      <c r="Q676" s="5" t="n">
        <f aca="false">MAX(const_zero,$A676-SUM($J676:$P676))</f>
        <v>7480000000</v>
      </c>
      <c r="R676" s="9" t="n">
        <f aca="false">common_rsa_total+'Pro-Forma'!$B$10+'Pro-Forma'!$B$11+IF($C676=const_one,'Pro-Forma'!$B$5,const_zero)+IF($D676=const_one,'Pro-Forma'!$F$27,const_zero)+IF($E676=const_one,'Pro-Forma'!$F$26,const_zero)+IF($F676=const_one,'Pro-Forma'!$F$25,const_zero)+IF($G676=const_one,'Pro-Forma'!$F$24,const_zero)+IF($H676=const_one,'Pro-Forma'!$F$23,const_zero)+IF($I676=const_one,'Pro-Forma'!$F$22,const_zero)</f>
        <v>19280512.8289884</v>
      </c>
      <c r="S676" s="23" t="b">
        <f aca="false">IF($R676&gt;const_zero,--($Q676&gt;option_strike_usd*$R676),const_zero)</f>
        <v>1</v>
      </c>
      <c r="T676" s="7" t="n">
        <f aca="false">IF($R676&gt;const_zero,IF($S676=const_one,($Q676+option_strike_usd*pre_f_options_issued)/($R676+pre_f_options_issued),$Q676/$R676),const_zero)</f>
        <v>343.541038668351</v>
      </c>
      <c r="U676" s="5" t="n">
        <f aca="false">IF($C676=const_one,'Pro-Forma'!$B$5*$T676,const_zero)</f>
        <v>0</v>
      </c>
      <c r="V676" s="5" t="n">
        <f aca="false">IF($D676=const_one,'Pro-Forma'!$F$27*$T676,const_zero)</f>
        <v>0</v>
      </c>
      <c r="W676" s="5" t="n">
        <f aca="false">IF($E676=const_one,'Pro-Forma'!$F$26*$T676,const_zero)</f>
        <v>0</v>
      </c>
      <c r="X676" s="5" t="n">
        <f aca="false">IF($F676=const_one,'Pro-Forma'!$F$25*$T676,const_zero)</f>
        <v>0</v>
      </c>
      <c r="Y676" s="5" t="n">
        <f aca="false">IF($G676=const_one,'Pro-Forma'!$F$24*$T676,const_zero)</f>
        <v>0</v>
      </c>
      <c r="Z676" s="5" t="n">
        <f aca="false">IF($H676=const_one,'Pro-Forma'!$F$23*$T676,const_zero)</f>
        <v>1717705193.34175</v>
      </c>
      <c r="AA676" s="5" t="n">
        <f aca="false">IF($I676=const_one,'Pro-Forma'!$F$22*$T676,const_zero)</f>
        <v>1717705193.34175</v>
      </c>
      <c r="AB676" s="5" t="n">
        <f aca="false">('Pro-Forma'!$B$10+'Pro-Forma'!$B$11)*$T676</f>
        <v>96367668.6304607</v>
      </c>
      <c r="AC676" s="5" t="n">
        <f aca="false">common_rsa_total*$T676</f>
        <v>3091869348.01516</v>
      </c>
      <c r="AD676" s="5" t="n">
        <f aca="false">IF($S676=const_one,pre_f_options_issued*($T676-option_strike_usd),const_zero)</f>
        <v>856352596.670877</v>
      </c>
      <c r="AE676" s="5" t="n">
        <f aca="false">J676+U676</f>
        <v>30000000</v>
      </c>
      <c r="AF676" s="5" t="n">
        <f aca="false">K676+V676</f>
        <v>300000000</v>
      </c>
      <c r="AG676" s="5" t="n">
        <f aca="false">L676+W676</f>
        <v>100000000</v>
      </c>
      <c r="AH676" s="5" t="n">
        <f aca="false">M676+X676</f>
        <v>60000000</v>
      </c>
      <c r="AI676" s="5" t="n">
        <f aca="false">N676+Y676</f>
        <v>30000000</v>
      </c>
      <c r="AJ676" s="5" t="n">
        <f aca="false">O676+Z676</f>
        <v>1717705193.34175</v>
      </c>
      <c r="AK676" s="5" t="n">
        <f aca="false">P676+AA676</f>
        <v>1717705193.34175</v>
      </c>
      <c r="AL676" s="5" t="n">
        <f aca="false">INDEX($AE$580:$AE$707,$B676-$C676*1+const_one)</f>
        <v>30000000</v>
      </c>
      <c r="AM676" s="5" t="n">
        <f aca="false">INDEX($AF$580:$AF$707,$B676-$D676*2+const_one)</f>
        <v>300000000</v>
      </c>
      <c r="AN676" s="5" t="n">
        <f aca="false">INDEX($AG$580:$AG$707,$B676-$E676*4+const_one)</f>
        <v>100000000</v>
      </c>
      <c r="AO676" s="5" t="n">
        <f aca="false">INDEX($AH$580:$AH$707,$B676-$F676*8+const_one)</f>
        <v>60000000</v>
      </c>
      <c r="AP676" s="5" t="n">
        <f aca="false">INDEX($AI$580:$AI$707,$B676-$G676*16+const_one)</f>
        <v>30000000</v>
      </c>
      <c r="AQ676" s="5" t="n">
        <f aca="false">INDEX($AJ$580:$AJ$707,$B676-$H676*32+const_one)</f>
        <v>15000000</v>
      </c>
      <c r="AR676" s="5" t="n">
        <f aca="false">INDEX($AK$580:$AK$707,$B676-$I676*64+const_one)</f>
        <v>5000000</v>
      </c>
      <c r="AS676" s="5" t="n">
        <f aca="false">INDEX($AE$580:$AE$707,$B676+(const_one-$C676)*1+const_one)</f>
        <v>265281889.167842</v>
      </c>
      <c r="AT676" s="5" t="n">
        <f aca="false">INDEX($AF$580:$AF$707,$B676+(const_one-$D676)*2+const_one)</f>
        <v>1709996791.78922</v>
      </c>
      <c r="AU676" s="5" t="n">
        <f aca="false">INDEX($AG$580:$AG$707,$B676+(const_one-$E676)*4+const_one)</f>
        <v>559042257.828335</v>
      </c>
      <c r="AV676" s="5" t="n">
        <f aca="false">INDEX($AH$580:$AH$707,$B676+(const_one-$F676)*8+const_one)</f>
        <v>748619358.407434</v>
      </c>
      <c r="AW676" s="5" t="n">
        <f aca="false">INDEX($AI$580:$AI$707,$B676+(const_one-$G676)*16+const_one)</f>
        <v>909484809.920299</v>
      </c>
      <c r="AX676" s="5" t="n">
        <f aca="false">INDEX($AJ$580:$AJ$707,$B676+(const_one-$H676)*32+const_one)</f>
        <v>1717705193.34175</v>
      </c>
      <c r="AY676" s="5" t="n">
        <f aca="false">INDEX($AK$580:$AK$707,$B676+(const_one-$I676)*64+const_one)</f>
        <v>1717705193.34175</v>
      </c>
      <c r="AZ676" s="5" t="n">
        <f aca="false">--($C676=--(AS676&gt;AL676))</f>
        <v>0</v>
      </c>
      <c r="BA676" s="5" t="n">
        <f aca="false">--($D676=--(AT676&gt;AM676))</f>
        <v>0</v>
      </c>
      <c r="BB676" s="5" t="n">
        <f aca="false">--($E676=--(AU676&gt;AN676))</f>
        <v>0</v>
      </c>
      <c r="BC676" s="5" t="n">
        <f aca="false">--($F676=--(AV676&gt;AO676))</f>
        <v>0</v>
      </c>
      <c r="BD676" s="5" t="n">
        <f aca="false">--($G676=--(AW676&gt;AP676))</f>
        <v>0</v>
      </c>
      <c r="BE676" s="5" t="n">
        <f aca="false">--($H676=--(AX676&gt;AQ676))</f>
        <v>1</v>
      </c>
      <c r="BF676" s="5" t="n">
        <f aca="false">--($I676=--(AY676&gt;AR676))</f>
        <v>1</v>
      </c>
      <c r="BG676" s="5" t="n">
        <f aca="false">SUM(AZ676:BF676)</f>
        <v>2</v>
      </c>
      <c r="BH676" s="5" t="n">
        <f aca="false">SUM(AE676:AK676)+AB676+AC676+AD676</f>
        <v>8000000000</v>
      </c>
    </row>
    <row r="677" customFormat="false" ht="15" hidden="true" customHeight="false" outlineLevel="0" collapsed="false">
      <c r="A677" s="5" t="n">
        <f aca="false">exit_value_5_usd</f>
        <v>8000000000</v>
      </c>
      <c r="B677" s="2" t="n">
        <f aca="false">ROW()-ROW($B$580)</f>
        <v>97</v>
      </c>
      <c r="C677" s="2" t="n">
        <f aca="false">MOD(QUOTIENT($B677,1),2)</f>
        <v>1</v>
      </c>
      <c r="D677" s="2" t="n">
        <f aca="false">MOD(QUOTIENT($B677,2),2)</f>
        <v>0</v>
      </c>
      <c r="E677" s="2" t="n">
        <f aca="false">MOD(QUOTIENT($B677,4),2)</f>
        <v>0</v>
      </c>
      <c r="F677" s="2" t="n">
        <f aca="false">MOD(QUOTIENT($B677,8),2)</f>
        <v>0</v>
      </c>
      <c r="G677" s="2" t="n">
        <f aca="false">MOD(QUOTIENT($B677,16),2)</f>
        <v>0</v>
      </c>
      <c r="H677" s="2" t="n">
        <f aca="false">MOD(QUOTIENT($B677,32),2)</f>
        <v>1</v>
      </c>
      <c r="I677" s="2" t="n">
        <f aca="false">MOD(QUOTIENT($B677,64),2)</f>
        <v>1</v>
      </c>
      <c r="J677" s="5" t="n">
        <f aca="false">IF($C677=const_zero,MIN(class_series_f_invested_usd,MAX(const_zero,$A677)),const_zero)</f>
        <v>0</v>
      </c>
      <c r="K677" s="5" t="n">
        <f aca="false">IF($D677=const_zero,MIN(class_series_e_invested_usd,MAX(const_zero,$A677-SUM($J677:$J677))),const_zero)</f>
        <v>300000000</v>
      </c>
      <c r="L677" s="5" t="n">
        <f aca="false">IF($E677=const_zero,MIN(class_series_d_invested_usd,MAX(const_zero,$A677-SUM($J677:$K677))),const_zero)</f>
        <v>100000000</v>
      </c>
      <c r="M677" s="5" t="n">
        <f aca="false">IF($F677=const_zero,MIN(class_series_c_invested_usd,MAX(const_zero,$A677-SUM($J677:$L677))),const_zero)</f>
        <v>60000000</v>
      </c>
      <c r="N677" s="5" t="n">
        <f aca="false">IF($G677=const_zero,MIN(class_series_b_invested_usd,MAX(const_zero,$A677-SUM($J677:$M677))),const_zero)</f>
        <v>30000000</v>
      </c>
      <c r="O677" s="5" t="n">
        <f aca="false">IF($H677=const_zero,MIN(class_series_a_invested_usd,MAX(const_zero,$A677-SUM($J677:$N677))),const_zero)</f>
        <v>0</v>
      </c>
      <c r="P677" s="5" t="n">
        <f aca="false">IF($I677=const_zero,MIN(class_seed_invested_usd,MAX(const_zero,$A677-SUM($J677:$O677))),const_zero)</f>
        <v>0</v>
      </c>
      <c r="Q677" s="5" t="n">
        <f aca="false">MAX(const_zero,$A677-SUM($J677:$P677))</f>
        <v>7510000000</v>
      </c>
      <c r="R677" s="9" t="n">
        <f aca="false">common_rsa_total+'Pro-Forma'!$B$10+'Pro-Forma'!$B$11+IF($C677=const_one,'Pro-Forma'!$B$5,const_zero)+IF($D677=const_one,'Pro-Forma'!$F$27,const_zero)+IF($E677=const_one,'Pro-Forma'!$F$26,const_zero)+IF($F677=const_one,'Pro-Forma'!$F$25,const_zero)+IF($G677=const_one,'Pro-Forma'!$F$24,const_zero)+IF($H677=const_one,'Pro-Forma'!$F$23,const_zero)+IF($I677=const_one,'Pro-Forma'!$F$22,const_zero)</f>
        <v>20077780.8981917</v>
      </c>
      <c r="S677" s="23" t="b">
        <f aca="false">IF($R677&gt;const_zero,--($Q677&gt;option_strike_usd*$R677),const_zero)</f>
        <v>1</v>
      </c>
      <c r="T677" s="7" t="n">
        <f aca="false">IF($R677&gt;const_zero,IF($S677=const_one,($Q677+option_strike_usd*pre_f_options_issued)/($R677+pre_f_options_issued),$Q677/$R677),const_zero)</f>
        <v>332.738635115451</v>
      </c>
      <c r="U677" s="5" t="n">
        <f aca="false">IF($C677=const_one,'Pro-Forma'!$B$5*$T677,const_zero)</f>
        <v>265281889.167842</v>
      </c>
      <c r="V677" s="5" t="n">
        <f aca="false">IF($D677=const_one,'Pro-Forma'!$F$27*$T677,const_zero)</f>
        <v>0</v>
      </c>
      <c r="W677" s="5" t="n">
        <f aca="false">IF($E677=const_one,'Pro-Forma'!$F$26*$T677,const_zero)</f>
        <v>0</v>
      </c>
      <c r="X677" s="5" t="n">
        <f aca="false">IF($F677=const_one,'Pro-Forma'!$F$25*$T677,const_zero)</f>
        <v>0</v>
      </c>
      <c r="Y677" s="5" t="n">
        <f aca="false">IF($G677=const_one,'Pro-Forma'!$F$24*$T677,const_zero)</f>
        <v>0</v>
      </c>
      <c r="Z677" s="5" t="n">
        <f aca="false">IF($H677=const_one,'Pro-Forma'!$F$23*$T677,const_zero)</f>
        <v>1663693175.57725</v>
      </c>
      <c r="AA677" s="5" t="n">
        <f aca="false">IF($I677=const_one,'Pro-Forma'!$F$22*$T677,const_zero)</f>
        <v>1663693175.57725</v>
      </c>
      <c r="AB677" s="5" t="n">
        <f aca="false">('Pro-Forma'!$B$10+'Pro-Forma'!$B$11)*$T677</f>
        <v>93337455.8499628</v>
      </c>
      <c r="AC677" s="5" t="n">
        <f aca="false">common_rsa_total*$T677</f>
        <v>2994647716.03906</v>
      </c>
      <c r="AD677" s="5" t="n">
        <f aca="false">IF($S677=const_one,pre_f_options_issued*($T677-option_strike_usd),const_zero)</f>
        <v>829346587.788627</v>
      </c>
      <c r="AE677" s="5" t="n">
        <f aca="false">J677+U677</f>
        <v>265281889.167842</v>
      </c>
      <c r="AF677" s="5" t="n">
        <f aca="false">K677+V677</f>
        <v>300000000</v>
      </c>
      <c r="AG677" s="5" t="n">
        <f aca="false">L677+W677</f>
        <v>100000000</v>
      </c>
      <c r="AH677" s="5" t="n">
        <f aca="false">M677+X677</f>
        <v>60000000</v>
      </c>
      <c r="AI677" s="5" t="n">
        <f aca="false">N677+Y677</f>
        <v>30000000</v>
      </c>
      <c r="AJ677" s="5" t="n">
        <f aca="false">O677+Z677</f>
        <v>1663693175.57725</v>
      </c>
      <c r="AK677" s="5" t="n">
        <f aca="false">P677+AA677</f>
        <v>1663693175.57725</v>
      </c>
      <c r="AL677" s="5" t="n">
        <f aca="false">INDEX($AE$580:$AE$707,$B677-$C677*1+const_one)</f>
        <v>30000000</v>
      </c>
      <c r="AM677" s="5" t="n">
        <f aca="false">INDEX($AF$580:$AF$707,$B677-$D677*2+const_one)</f>
        <v>300000000</v>
      </c>
      <c r="AN677" s="5" t="n">
        <f aca="false">INDEX($AG$580:$AG$707,$B677-$E677*4+const_one)</f>
        <v>100000000</v>
      </c>
      <c r="AO677" s="5" t="n">
        <f aca="false">INDEX($AH$580:$AH$707,$B677-$F677*8+const_one)</f>
        <v>60000000</v>
      </c>
      <c r="AP677" s="5" t="n">
        <f aca="false">INDEX($AI$580:$AI$707,$B677-$G677*16+const_one)</f>
        <v>30000000</v>
      </c>
      <c r="AQ677" s="5" t="n">
        <f aca="false">INDEX($AJ$580:$AJ$707,$B677-$H677*32+const_one)</f>
        <v>15000000</v>
      </c>
      <c r="AR677" s="5" t="n">
        <f aca="false">INDEX($AK$580:$AK$707,$B677-$I677*64+const_one)</f>
        <v>5000000</v>
      </c>
      <c r="AS677" s="5" t="n">
        <f aca="false">INDEX($AE$580:$AE$707,$B677+(const_one-$C677)*1+const_one)</f>
        <v>265281889.167842</v>
      </c>
      <c r="AT677" s="5" t="n">
        <f aca="false">INDEX($AF$580:$AF$707,$B677+(const_one-$D677)*2+const_one)</f>
        <v>1668921173.51169</v>
      </c>
      <c r="AU677" s="5" t="n">
        <f aca="false">INDEX($AG$580:$AG$707,$B677+(const_one-$E677)*4+const_one)</f>
        <v>542848353.803766</v>
      </c>
      <c r="AV677" s="5" t="n">
        <f aca="false">INDEX($AH$580:$AH$707,$B677+(const_one-$F677)*8+const_one)</f>
        <v>727606670.667679</v>
      </c>
      <c r="AW677" s="5" t="n">
        <f aca="false">INDEX($AI$580:$AI$707,$B677+(const_one-$G677)*16+const_one)</f>
        <v>884654540.206799</v>
      </c>
      <c r="AX677" s="5" t="n">
        <f aca="false">INDEX($AJ$580:$AJ$707,$B677+(const_one-$H677)*32+const_one)</f>
        <v>1663693175.57725</v>
      </c>
      <c r="AY677" s="5" t="n">
        <f aca="false">INDEX($AK$580:$AK$707,$B677+(const_one-$I677)*64+const_one)</f>
        <v>1663693175.57725</v>
      </c>
      <c r="AZ677" s="5" t="n">
        <f aca="false">--($C677=--(AS677&gt;AL677))</f>
        <v>1</v>
      </c>
      <c r="BA677" s="5" t="n">
        <f aca="false">--($D677=--(AT677&gt;AM677))</f>
        <v>0</v>
      </c>
      <c r="BB677" s="5" t="n">
        <f aca="false">--($E677=--(AU677&gt;AN677))</f>
        <v>0</v>
      </c>
      <c r="BC677" s="5" t="n">
        <f aca="false">--($F677=--(AV677&gt;AO677))</f>
        <v>0</v>
      </c>
      <c r="BD677" s="5" t="n">
        <f aca="false">--($G677=--(AW677&gt;AP677))</f>
        <v>0</v>
      </c>
      <c r="BE677" s="5" t="n">
        <f aca="false">--($H677=--(AX677&gt;AQ677))</f>
        <v>1</v>
      </c>
      <c r="BF677" s="5" t="n">
        <f aca="false">--($I677=--(AY677&gt;AR677))</f>
        <v>1</v>
      </c>
      <c r="BG677" s="5" t="n">
        <f aca="false">SUM(AZ677:BF677)</f>
        <v>3</v>
      </c>
      <c r="BH677" s="5" t="n">
        <f aca="false">SUM(AE677:AK677)+AB677+AC677+AD677</f>
        <v>8000000000</v>
      </c>
    </row>
    <row r="678" customFormat="false" ht="15" hidden="true" customHeight="false" outlineLevel="0" collapsed="false">
      <c r="A678" s="5" t="n">
        <f aca="false">exit_value_5_usd</f>
        <v>8000000000</v>
      </c>
      <c r="B678" s="2" t="n">
        <f aca="false">ROW()-ROW($B$580)</f>
        <v>98</v>
      </c>
      <c r="C678" s="2" t="n">
        <f aca="false">MOD(QUOTIENT($B678,1),2)</f>
        <v>0</v>
      </c>
      <c r="D678" s="2" t="n">
        <f aca="false">MOD(QUOTIENT($B678,2),2)</f>
        <v>1</v>
      </c>
      <c r="E678" s="2" t="n">
        <f aca="false">MOD(QUOTIENT($B678,4),2)</f>
        <v>0</v>
      </c>
      <c r="F678" s="2" t="n">
        <f aca="false">MOD(QUOTIENT($B678,8),2)</f>
        <v>0</v>
      </c>
      <c r="G678" s="2" t="n">
        <f aca="false">MOD(QUOTIENT($B678,16),2)</f>
        <v>0</v>
      </c>
      <c r="H678" s="2" t="n">
        <f aca="false">MOD(QUOTIENT($B678,32),2)</f>
        <v>1</v>
      </c>
      <c r="I678" s="2" t="n">
        <f aca="false">MOD(QUOTIENT($B678,64),2)</f>
        <v>1</v>
      </c>
      <c r="J678" s="5" t="n">
        <f aca="false">IF($C678=const_zero,MIN(class_series_f_invested_usd,MAX(const_zero,$A678)),const_zero)</f>
        <v>30000000</v>
      </c>
      <c r="K678" s="5" t="n">
        <f aca="false">IF($D678=const_zero,MIN(class_series_e_invested_usd,MAX(const_zero,$A678-SUM($J678:$J678))),const_zero)</f>
        <v>0</v>
      </c>
      <c r="L678" s="5" t="n">
        <f aca="false">IF($E678=const_zero,MIN(class_series_d_invested_usd,MAX(const_zero,$A678-SUM($J678:$K678))),const_zero)</f>
        <v>100000000</v>
      </c>
      <c r="M678" s="5" t="n">
        <f aca="false">IF($F678=const_zero,MIN(class_series_c_invested_usd,MAX(const_zero,$A678-SUM($J678:$L678))),const_zero)</f>
        <v>60000000</v>
      </c>
      <c r="N678" s="5" t="n">
        <f aca="false">IF($G678=const_zero,MIN(class_series_b_invested_usd,MAX(const_zero,$A678-SUM($J678:$M678))),const_zero)</f>
        <v>30000000</v>
      </c>
      <c r="O678" s="5" t="n">
        <f aca="false">IF($H678=const_zero,MIN(class_series_a_invested_usd,MAX(const_zero,$A678-SUM($J678:$N678))),const_zero)</f>
        <v>0</v>
      </c>
      <c r="P678" s="5" t="n">
        <f aca="false">IF($I678=const_zero,MIN(class_seed_invested_usd,MAX(const_zero,$A678-SUM($J678:$O678))),const_zero)</f>
        <v>0</v>
      </c>
      <c r="Q678" s="5" t="n">
        <f aca="false">MAX(const_zero,$A678-SUM($J678:$P678))</f>
        <v>7780000000</v>
      </c>
      <c r="R678" s="9" t="n">
        <f aca="false">common_rsa_total+'Pro-Forma'!$B$10+'Pro-Forma'!$B$11+IF($C678=const_one,'Pro-Forma'!$B$5,const_zero)+IF($D678=const_one,'Pro-Forma'!$F$27,const_zero)+IF($E678=const_one,'Pro-Forma'!$F$26,const_zero)+IF($F678=const_one,'Pro-Forma'!$F$25,const_zero)+IF($G678=const_one,'Pro-Forma'!$F$24,const_zero)+IF($H678=const_one,'Pro-Forma'!$F$23,const_zero)+IF($I678=const_one,'Pro-Forma'!$F$22,const_zero)</f>
        <v>25413833.1063222</v>
      </c>
      <c r="S678" s="23" t="b">
        <f aca="false">IF($R678&gt;const_zero,--($Q678&gt;option_strike_usd*$R678),const_zero)</f>
        <v>1</v>
      </c>
      <c r="T678" s="7" t="n">
        <f aca="false">IF($R678&gt;const_zero,IF($S678=const_one,($Q678+option_strike_usd*pre_f_options_issued)/($R678+pre_f_options_issued),$Q678/$R678),const_zero)</f>
        <v>278.804418237972</v>
      </c>
      <c r="U678" s="5" t="n">
        <f aca="false">IF($C678=const_one,'Pro-Forma'!$B$5*$T678,const_zero)</f>
        <v>0</v>
      </c>
      <c r="V678" s="5" t="n">
        <f aca="false">IF($D678=const_one,'Pro-Forma'!$F$27*$T678,const_zero)</f>
        <v>1709996791.78922</v>
      </c>
      <c r="W678" s="5" t="n">
        <f aca="false">IF($E678=const_one,'Pro-Forma'!$F$26*$T678,const_zero)</f>
        <v>0</v>
      </c>
      <c r="X678" s="5" t="n">
        <f aca="false">IF($F678=const_one,'Pro-Forma'!$F$25*$T678,const_zero)</f>
        <v>0</v>
      </c>
      <c r="Y678" s="5" t="n">
        <f aca="false">IF($G678=const_one,'Pro-Forma'!$F$24*$T678,const_zero)</f>
        <v>0</v>
      </c>
      <c r="Z678" s="5" t="n">
        <f aca="false">IF($H678=const_one,'Pro-Forma'!$F$23*$T678,const_zero)</f>
        <v>1394022091.18986</v>
      </c>
      <c r="AA678" s="5" t="n">
        <f aca="false">IF($I678=const_one,'Pro-Forma'!$F$22*$T678,const_zero)</f>
        <v>1394022091.18986</v>
      </c>
      <c r="AB678" s="5" t="n">
        <f aca="false">('Pro-Forma'!$B$10+'Pro-Forma'!$B$11)*$T678</f>
        <v>78208216.094389</v>
      </c>
      <c r="AC678" s="5" t="n">
        <f aca="false">common_rsa_total*$T678</f>
        <v>2509239764.14174</v>
      </c>
      <c r="AD678" s="5" t="n">
        <f aca="false">IF($S678=const_one,pre_f_options_issued*($T678-option_strike_usd),const_zero)</f>
        <v>694511045.594929</v>
      </c>
      <c r="AE678" s="5" t="n">
        <f aca="false">J678+U678</f>
        <v>30000000</v>
      </c>
      <c r="AF678" s="5" t="n">
        <f aca="false">K678+V678</f>
        <v>1709996791.78922</v>
      </c>
      <c r="AG678" s="5" t="n">
        <f aca="false">L678+W678</f>
        <v>100000000</v>
      </c>
      <c r="AH678" s="5" t="n">
        <f aca="false">M678+X678</f>
        <v>60000000</v>
      </c>
      <c r="AI678" s="5" t="n">
        <f aca="false">N678+Y678</f>
        <v>30000000</v>
      </c>
      <c r="AJ678" s="5" t="n">
        <f aca="false">O678+Z678</f>
        <v>1394022091.18986</v>
      </c>
      <c r="AK678" s="5" t="n">
        <f aca="false">P678+AA678</f>
        <v>1394022091.18986</v>
      </c>
      <c r="AL678" s="5" t="n">
        <f aca="false">INDEX($AE$580:$AE$707,$B678-$C678*1+const_one)</f>
        <v>30000000</v>
      </c>
      <c r="AM678" s="5" t="n">
        <f aca="false">INDEX($AF$580:$AF$707,$B678-$D678*2+const_one)</f>
        <v>300000000</v>
      </c>
      <c r="AN678" s="5" t="n">
        <f aca="false">INDEX($AG$580:$AG$707,$B678-$E678*4+const_one)</f>
        <v>100000000</v>
      </c>
      <c r="AO678" s="5" t="n">
        <f aca="false">INDEX($AH$580:$AH$707,$B678-$F678*8+const_one)</f>
        <v>60000000</v>
      </c>
      <c r="AP678" s="5" t="n">
        <f aca="false">INDEX($AI$580:$AI$707,$B678-$G678*16+const_one)</f>
        <v>30000000</v>
      </c>
      <c r="AQ678" s="5" t="n">
        <f aca="false">INDEX($AJ$580:$AJ$707,$B678-$H678*32+const_one)</f>
        <v>15000000</v>
      </c>
      <c r="AR678" s="5" t="n">
        <f aca="false">INDEX($AK$580:$AK$707,$B678-$I678*64+const_one)</f>
        <v>5000000</v>
      </c>
      <c r="AS678" s="5" t="n">
        <f aca="false">INDEX($AE$580:$AE$707,$B678+(const_one-$C678)*1+const_one)</f>
        <v>216942455.553061</v>
      </c>
      <c r="AT678" s="5" t="n">
        <f aca="false">INDEX($AF$580:$AF$707,$B678+(const_one-$D678)*2+const_one)</f>
        <v>1709996791.78922</v>
      </c>
      <c r="AU678" s="5" t="n">
        <f aca="false">INDEX($AG$580:$AG$707,$B678+(const_one-$E678)*4+const_one)</f>
        <v>460933097.470459</v>
      </c>
      <c r="AV678" s="5" t="n">
        <f aca="false">INDEX($AH$580:$AH$707,$B678+(const_one-$F678)*8+const_one)</f>
        <v>620904652.142935</v>
      </c>
      <c r="AW678" s="5" t="n">
        <f aca="false">INDEX($AI$580:$AI$707,$B678+(const_one-$G678)*16+const_one)</f>
        <v>758155739.516067</v>
      </c>
      <c r="AX678" s="5" t="n">
        <f aca="false">INDEX($AJ$580:$AJ$707,$B678+(const_one-$H678)*32+const_one)</f>
        <v>1394022091.18986</v>
      </c>
      <c r="AY678" s="5" t="n">
        <f aca="false">INDEX($AK$580:$AK$707,$B678+(const_one-$I678)*64+const_one)</f>
        <v>1394022091.18986</v>
      </c>
      <c r="AZ678" s="5" t="n">
        <f aca="false">--($C678=--(AS678&gt;AL678))</f>
        <v>0</v>
      </c>
      <c r="BA678" s="5" t="n">
        <f aca="false">--($D678=--(AT678&gt;AM678))</f>
        <v>1</v>
      </c>
      <c r="BB678" s="5" t="n">
        <f aca="false">--($E678=--(AU678&gt;AN678))</f>
        <v>0</v>
      </c>
      <c r="BC678" s="5" t="n">
        <f aca="false">--($F678=--(AV678&gt;AO678))</f>
        <v>0</v>
      </c>
      <c r="BD678" s="5" t="n">
        <f aca="false">--($G678=--(AW678&gt;AP678))</f>
        <v>0</v>
      </c>
      <c r="BE678" s="5" t="n">
        <f aca="false">--($H678=--(AX678&gt;AQ678))</f>
        <v>1</v>
      </c>
      <c r="BF678" s="5" t="n">
        <f aca="false">--($I678=--(AY678&gt;AR678))</f>
        <v>1</v>
      </c>
      <c r="BG678" s="5" t="n">
        <f aca="false">SUM(AZ678:BF678)</f>
        <v>3</v>
      </c>
      <c r="BH678" s="5" t="n">
        <f aca="false">SUM(AE678:AK678)+AB678+AC678+AD678</f>
        <v>8000000000</v>
      </c>
    </row>
    <row r="679" customFormat="false" ht="15" hidden="true" customHeight="false" outlineLevel="0" collapsed="false">
      <c r="A679" s="5" t="n">
        <f aca="false">exit_value_5_usd</f>
        <v>8000000000</v>
      </c>
      <c r="B679" s="2" t="n">
        <f aca="false">ROW()-ROW($B$580)</f>
        <v>99</v>
      </c>
      <c r="C679" s="2" t="n">
        <f aca="false">MOD(QUOTIENT($B679,1),2)</f>
        <v>1</v>
      </c>
      <c r="D679" s="2" t="n">
        <f aca="false">MOD(QUOTIENT($B679,2),2)</f>
        <v>1</v>
      </c>
      <c r="E679" s="2" t="n">
        <f aca="false">MOD(QUOTIENT($B679,4),2)</f>
        <v>0</v>
      </c>
      <c r="F679" s="2" t="n">
        <f aca="false">MOD(QUOTIENT($B679,8),2)</f>
        <v>0</v>
      </c>
      <c r="G679" s="2" t="n">
        <f aca="false">MOD(QUOTIENT($B679,16),2)</f>
        <v>0</v>
      </c>
      <c r="H679" s="2" t="n">
        <f aca="false">MOD(QUOTIENT($B679,32),2)</f>
        <v>1</v>
      </c>
      <c r="I679" s="2" t="n">
        <f aca="false">MOD(QUOTIENT($B679,64),2)</f>
        <v>1</v>
      </c>
      <c r="J679" s="5" t="n">
        <f aca="false">IF($C679=const_zero,MIN(class_series_f_invested_usd,MAX(const_zero,$A679)),const_zero)</f>
        <v>0</v>
      </c>
      <c r="K679" s="5" t="n">
        <f aca="false">IF($D679=const_zero,MIN(class_series_e_invested_usd,MAX(const_zero,$A679-SUM($J679:$J679))),const_zero)</f>
        <v>0</v>
      </c>
      <c r="L679" s="5" t="n">
        <f aca="false">IF($E679=const_zero,MIN(class_series_d_invested_usd,MAX(const_zero,$A679-SUM($J679:$K679))),const_zero)</f>
        <v>100000000</v>
      </c>
      <c r="M679" s="5" t="n">
        <f aca="false">IF($F679=const_zero,MIN(class_series_c_invested_usd,MAX(const_zero,$A679-SUM($J679:$L679))),const_zero)</f>
        <v>60000000</v>
      </c>
      <c r="N679" s="5" t="n">
        <f aca="false">IF($G679=const_zero,MIN(class_series_b_invested_usd,MAX(const_zero,$A679-SUM($J679:$M679))),const_zero)</f>
        <v>30000000</v>
      </c>
      <c r="O679" s="5" t="n">
        <f aca="false">IF($H679=const_zero,MIN(class_series_a_invested_usd,MAX(const_zero,$A679-SUM($J679:$N679))),const_zero)</f>
        <v>0</v>
      </c>
      <c r="P679" s="5" t="n">
        <f aca="false">IF($I679=const_zero,MIN(class_seed_invested_usd,MAX(const_zero,$A679-SUM($J679:$O679))),const_zero)</f>
        <v>0</v>
      </c>
      <c r="Q679" s="5" t="n">
        <f aca="false">MAX(const_zero,$A679-SUM($J679:$P679))</f>
        <v>7810000000</v>
      </c>
      <c r="R679" s="9" t="n">
        <f aca="false">common_rsa_total+'Pro-Forma'!$B$10+'Pro-Forma'!$B$11+IF($C679=const_one,'Pro-Forma'!$B$5,const_zero)+IF($D679=const_one,'Pro-Forma'!$F$27,const_zero)+IF($E679=const_one,'Pro-Forma'!$F$26,const_zero)+IF($F679=const_one,'Pro-Forma'!$F$25,const_zero)+IF($G679=const_one,'Pro-Forma'!$F$24,const_zero)+IF($H679=const_one,'Pro-Forma'!$F$23,const_zero)+IF($I679=const_one,'Pro-Forma'!$F$22,const_zero)</f>
        <v>26211101.1755256</v>
      </c>
      <c r="S679" s="23" t="b">
        <f aca="false">IF($R679&gt;const_zero,--($Q679&gt;option_strike_usd*$R679),const_zero)</f>
        <v>1</v>
      </c>
      <c r="T679" s="7" t="n">
        <f aca="false">IF($R679&gt;const_zero,IF($S679=const_one,($Q679+option_strike_usd*pre_f_options_issued)/($R679+pre_f_options_issued),$Q679/$R679),const_zero)</f>
        <v>272.107292306144</v>
      </c>
      <c r="U679" s="5" t="n">
        <f aca="false">IF($C679=const_one,'Pro-Forma'!$B$5*$T679,const_zero)</f>
        <v>216942455.553061</v>
      </c>
      <c r="V679" s="5" t="n">
        <f aca="false">IF($D679=const_one,'Pro-Forma'!$F$27*$T679,const_zero)</f>
        <v>1668921173.51169</v>
      </c>
      <c r="W679" s="5" t="n">
        <f aca="false">IF($E679=const_one,'Pro-Forma'!$F$26*$T679,const_zero)</f>
        <v>0</v>
      </c>
      <c r="X679" s="5" t="n">
        <f aca="false">IF($F679=const_one,'Pro-Forma'!$F$25*$T679,const_zero)</f>
        <v>0</v>
      </c>
      <c r="Y679" s="5" t="n">
        <f aca="false">IF($G679=const_one,'Pro-Forma'!$F$24*$T679,const_zero)</f>
        <v>0</v>
      </c>
      <c r="Z679" s="5" t="n">
        <f aca="false">IF($H679=const_one,'Pro-Forma'!$F$23*$T679,const_zero)</f>
        <v>1360536461.53072</v>
      </c>
      <c r="AA679" s="5" t="n">
        <f aca="false">IF($I679=const_one,'Pro-Forma'!$F$22*$T679,const_zero)</f>
        <v>1360536461.53072</v>
      </c>
      <c r="AB679" s="5" t="n">
        <f aca="false">('Pro-Forma'!$B$10+'Pro-Forma'!$B$11)*$T679</f>
        <v>76329586.3531606</v>
      </c>
      <c r="AC679" s="5" t="n">
        <f aca="false">common_rsa_total*$T679</f>
        <v>2448965630.75529</v>
      </c>
      <c r="AD679" s="5" t="n">
        <f aca="false">IF($S679=const_one,pre_f_options_issued*($T679-option_strike_usd),const_zero)</f>
        <v>677768230.76536</v>
      </c>
      <c r="AE679" s="5" t="n">
        <f aca="false">J679+U679</f>
        <v>216942455.553061</v>
      </c>
      <c r="AF679" s="5" t="n">
        <f aca="false">K679+V679</f>
        <v>1668921173.51169</v>
      </c>
      <c r="AG679" s="5" t="n">
        <f aca="false">L679+W679</f>
        <v>100000000</v>
      </c>
      <c r="AH679" s="5" t="n">
        <f aca="false">M679+X679</f>
        <v>60000000</v>
      </c>
      <c r="AI679" s="5" t="n">
        <f aca="false">N679+Y679</f>
        <v>30000000</v>
      </c>
      <c r="AJ679" s="5" t="n">
        <f aca="false">O679+Z679</f>
        <v>1360536461.53072</v>
      </c>
      <c r="AK679" s="5" t="n">
        <f aca="false">P679+AA679</f>
        <v>1360536461.53072</v>
      </c>
      <c r="AL679" s="5" t="n">
        <f aca="false">INDEX($AE$580:$AE$707,$B679-$C679*1+const_one)</f>
        <v>30000000</v>
      </c>
      <c r="AM679" s="5" t="n">
        <f aca="false">INDEX($AF$580:$AF$707,$B679-$D679*2+const_one)</f>
        <v>300000000</v>
      </c>
      <c r="AN679" s="5" t="n">
        <f aca="false">INDEX($AG$580:$AG$707,$B679-$E679*4+const_one)</f>
        <v>100000000</v>
      </c>
      <c r="AO679" s="5" t="n">
        <f aca="false">INDEX($AH$580:$AH$707,$B679-$F679*8+const_one)</f>
        <v>60000000</v>
      </c>
      <c r="AP679" s="5" t="n">
        <f aca="false">INDEX($AI$580:$AI$707,$B679-$G679*16+const_one)</f>
        <v>30000000</v>
      </c>
      <c r="AQ679" s="5" t="n">
        <f aca="false">INDEX($AJ$580:$AJ$707,$B679-$H679*32+const_one)</f>
        <v>15000000</v>
      </c>
      <c r="AR679" s="5" t="n">
        <f aca="false">INDEX($AK$580:$AK$707,$B679-$I679*64+const_one)</f>
        <v>5000000</v>
      </c>
      <c r="AS679" s="5" t="n">
        <f aca="false">INDEX($AE$580:$AE$707,$B679+(const_one-$C679)*1+const_one)</f>
        <v>216942455.553061</v>
      </c>
      <c r="AT679" s="5" t="n">
        <f aca="false">INDEX($AF$580:$AF$707,$B679+(const_one-$D679)*2+const_one)</f>
        <v>1668921173.51169</v>
      </c>
      <c r="AU679" s="5" t="n">
        <f aca="false">INDEX($AG$580:$AG$707,$B679+(const_one-$E679)*4+const_one)</f>
        <v>450570796.135515</v>
      </c>
      <c r="AV679" s="5" t="n">
        <f aca="false">INDEX($AH$580:$AH$707,$B679+(const_one-$F679)*8+const_one)</f>
        <v>607307336.805664</v>
      </c>
      <c r="AW679" s="5" t="n">
        <f aca="false">INDEX($AI$580:$AI$707,$B679+(const_one-$G679)*16+const_one)</f>
        <v>741932608.072229</v>
      </c>
      <c r="AX679" s="5" t="n">
        <f aca="false">INDEX($AJ$580:$AJ$707,$B679+(const_one-$H679)*32+const_one)</f>
        <v>1360536461.53072</v>
      </c>
      <c r="AY679" s="5" t="n">
        <f aca="false">INDEX($AK$580:$AK$707,$B679+(const_one-$I679)*64+const_one)</f>
        <v>1360536461.53072</v>
      </c>
      <c r="AZ679" s="5" t="n">
        <f aca="false">--($C679=--(AS679&gt;AL679))</f>
        <v>1</v>
      </c>
      <c r="BA679" s="5" t="n">
        <f aca="false">--($D679=--(AT679&gt;AM679))</f>
        <v>1</v>
      </c>
      <c r="BB679" s="5" t="n">
        <f aca="false">--($E679=--(AU679&gt;AN679))</f>
        <v>0</v>
      </c>
      <c r="BC679" s="5" t="n">
        <f aca="false">--($F679=--(AV679&gt;AO679))</f>
        <v>0</v>
      </c>
      <c r="BD679" s="5" t="n">
        <f aca="false">--($G679=--(AW679&gt;AP679))</f>
        <v>0</v>
      </c>
      <c r="BE679" s="5" t="n">
        <f aca="false">--($H679=--(AX679&gt;AQ679))</f>
        <v>1</v>
      </c>
      <c r="BF679" s="5" t="n">
        <f aca="false">--($I679=--(AY679&gt;AR679))</f>
        <v>1</v>
      </c>
      <c r="BG679" s="5" t="n">
        <f aca="false">SUM(AZ679:BF679)</f>
        <v>4</v>
      </c>
      <c r="BH679" s="5" t="n">
        <f aca="false">SUM(AE679:AK679)+AB679+AC679+AD679</f>
        <v>8000000000</v>
      </c>
    </row>
    <row r="680" customFormat="false" ht="15" hidden="true" customHeight="false" outlineLevel="0" collapsed="false">
      <c r="A680" s="5" t="n">
        <f aca="false">exit_value_5_usd</f>
        <v>8000000000</v>
      </c>
      <c r="B680" s="2" t="n">
        <f aca="false">ROW()-ROW($B$580)</f>
        <v>100</v>
      </c>
      <c r="C680" s="2" t="n">
        <f aca="false">MOD(QUOTIENT($B680,1),2)</f>
        <v>0</v>
      </c>
      <c r="D680" s="2" t="n">
        <f aca="false">MOD(QUOTIENT($B680,2),2)</f>
        <v>0</v>
      </c>
      <c r="E680" s="2" t="n">
        <f aca="false">MOD(QUOTIENT($B680,4),2)</f>
        <v>1</v>
      </c>
      <c r="F680" s="2" t="n">
        <f aca="false">MOD(QUOTIENT($B680,8),2)</f>
        <v>0</v>
      </c>
      <c r="G680" s="2" t="n">
        <f aca="false">MOD(QUOTIENT($B680,16),2)</f>
        <v>0</v>
      </c>
      <c r="H680" s="2" t="n">
        <f aca="false">MOD(QUOTIENT($B680,32),2)</f>
        <v>1</v>
      </c>
      <c r="I680" s="2" t="n">
        <f aca="false">MOD(QUOTIENT($B680,64),2)</f>
        <v>1</v>
      </c>
      <c r="J680" s="5" t="n">
        <f aca="false">IF($C680=const_zero,MIN(class_series_f_invested_usd,MAX(const_zero,$A680)),const_zero)</f>
        <v>30000000</v>
      </c>
      <c r="K680" s="5" t="n">
        <f aca="false">IF($D680=const_zero,MIN(class_series_e_invested_usd,MAX(const_zero,$A680-SUM($J680:$J680))),const_zero)</f>
        <v>300000000</v>
      </c>
      <c r="L680" s="5" t="n">
        <f aca="false">IF($E680=const_zero,MIN(class_series_d_invested_usd,MAX(const_zero,$A680-SUM($J680:$K680))),const_zero)</f>
        <v>0</v>
      </c>
      <c r="M680" s="5" t="n">
        <f aca="false">IF($F680=const_zero,MIN(class_series_c_invested_usd,MAX(const_zero,$A680-SUM($J680:$L680))),const_zero)</f>
        <v>60000000</v>
      </c>
      <c r="N680" s="5" t="n">
        <f aca="false">IF($G680=const_zero,MIN(class_series_b_invested_usd,MAX(const_zero,$A680-SUM($J680:$M680))),const_zero)</f>
        <v>30000000</v>
      </c>
      <c r="O680" s="5" t="n">
        <f aca="false">IF($H680=const_zero,MIN(class_series_a_invested_usd,MAX(const_zero,$A680-SUM($J680:$N680))),const_zero)</f>
        <v>0</v>
      </c>
      <c r="P680" s="5" t="n">
        <f aca="false">IF($I680=const_zero,MIN(class_seed_invested_usd,MAX(const_zero,$A680-SUM($J680:$O680))),const_zero)</f>
        <v>0</v>
      </c>
      <c r="Q680" s="5" t="n">
        <f aca="false">MAX(const_zero,$A680-SUM($J680:$P680))</f>
        <v>7580000000</v>
      </c>
      <c r="R680" s="9" t="n">
        <f aca="false">common_rsa_total+'Pro-Forma'!$B$10+'Pro-Forma'!$B$11+IF($C680=const_one,'Pro-Forma'!$B$5,const_zero)+IF($D680=const_one,'Pro-Forma'!$F$27,const_zero)+IF($E680=const_one,'Pro-Forma'!$F$26,const_zero)+IF($F680=const_one,'Pro-Forma'!$F$25,const_zero)+IF($G680=const_one,'Pro-Forma'!$F$24,const_zero)+IF($H680=const_one,'Pro-Forma'!$F$23,const_zero)+IF($I680=const_one,'Pro-Forma'!$F$22,const_zero)</f>
        <v>21014164.1892672</v>
      </c>
      <c r="S680" s="23" t="b">
        <f aca="false">IF($R680&gt;const_zero,--($Q680&gt;option_strike_usd*$R680),const_zero)</f>
        <v>1</v>
      </c>
      <c r="T680" s="7" t="n">
        <f aca="false">IF($R680&gt;const_zero,IF($S680=const_one,($Q680+option_strike_usd*pre_f_options_issued)/($R680+pre_f_options_issued),$Q680/$R680),const_zero)</f>
        <v>322.465214539114</v>
      </c>
      <c r="U680" s="5" t="n">
        <f aca="false">IF($C680=const_one,'Pro-Forma'!$B$5*$T680,const_zero)</f>
        <v>0</v>
      </c>
      <c r="V680" s="5" t="n">
        <f aca="false">IF($D680=const_one,'Pro-Forma'!$F$27*$T680,const_zero)</f>
        <v>0</v>
      </c>
      <c r="W680" s="5" t="n">
        <f aca="false">IF($E680=const_one,'Pro-Forma'!$F$26*$T680,const_zero)</f>
        <v>559042257.828335</v>
      </c>
      <c r="X680" s="5" t="n">
        <f aca="false">IF($F680=const_one,'Pro-Forma'!$F$25*$T680,const_zero)</f>
        <v>0</v>
      </c>
      <c r="Y680" s="5" t="n">
        <f aca="false">IF($G680=const_one,'Pro-Forma'!$F$24*$T680,const_zero)</f>
        <v>0</v>
      </c>
      <c r="Z680" s="5" t="n">
        <f aca="false">IF($H680=const_one,'Pro-Forma'!$F$23*$T680,const_zero)</f>
        <v>1612326072.69557</v>
      </c>
      <c r="AA680" s="5" t="n">
        <f aca="false">IF($I680=const_one,'Pro-Forma'!$F$22*$T680,const_zero)</f>
        <v>1612326072.69557</v>
      </c>
      <c r="AB680" s="5" t="n">
        <f aca="false">('Pro-Forma'!$B$10+'Pro-Forma'!$B$11)*$T680</f>
        <v>90455629.5807073</v>
      </c>
      <c r="AC680" s="5" t="n">
        <f aca="false">common_rsa_total*$T680</f>
        <v>2902186930.85203</v>
      </c>
      <c r="AD680" s="5" t="n">
        <f aca="false">IF($S680=const_one,pre_f_options_issued*($T680-option_strike_usd),const_zero)</f>
        <v>803663036.347786</v>
      </c>
      <c r="AE680" s="5" t="n">
        <f aca="false">J680+U680</f>
        <v>30000000</v>
      </c>
      <c r="AF680" s="5" t="n">
        <f aca="false">K680+V680</f>
        <v>300000000</v>
      </c>
      <c r="AG680" s="5" t="n">
        <f aca="false">L680+W680</f>
        <v>559042257.828335</v>
      </c>
      <c r="AH680" s="5" t="n">
        <f aca="false">M680+X680</f>
        <v>60000000</v>
      </c>
      <c r="AI680" s="5" t="n">
        <f aca="false">N680+Y680</f>
        <v>30000000</v>
      </c>
      <c r="AJ680" s="5" t="n">
        <f aca="false">O680+Z680</f>
        <v>1612326072.69557</v>
      </c>
      <c r="AK680" s="5" t="n">
        <f aca="false">P680+AA680</f>
        <v>1612326072.69557</v>
      </c>
      <c r="AL680" s="5" t="n">
        <f aca="false">INDEX($AE$580:$AE$707,$B680-$C680*1+const_one)</f>
        <v>30000000</v>
      </c>
      <c r="AM680" s="5" t="n">
        <f aca="false">INDEX($AF$580:$AF$707,$B680-$D680*2+const_one)</f>
        <v>300000000</v>
      </c>
      <c r="AN680" s="5" t="n">
        <f aca="false">INDEX($AG$580:$AG$707,$B680-$E680*4+const_one)</f>
        <v>100000000</v>
      </c>
      <c r="AO680" s="5" t="n">
        <f aca="false">INDEX($AH$580:$AH$707,$B680-$F680*8+const_one)</f>
        <v>60000000</v>
      </c>
      <c r="AP680" s="5" t="n">
        <f aca="false">INDEX($AI$580:$AI$707,$B680-$G680*16+const_one)</f>
        <v>30000000</v>
      </c>
      <c r="AQ680" s="5" t="n">
        <f aca="false">INDEX($AJ$580:$AJ$707,$B680-$H680*32+const_one)</f>
        <v>15000000</v>
      </c>
      <c r="AR680" s="5" t="n">
        <f aca="false">INDEX($AK$580:$AK$707,$B680-$I680*64+const_one)</f>
        <v>5000000</v>
      </c>
      <c r="AS680" s="5" t="n">
        <f aca="false">INDEX($AE$580:$AE$707,$B680+(const_one-$C680)*1+const_one)</f>
        <v>249643999.262759</v>
      </c>
      <c r="AT680" s="5" t="n">
        <f aca="false">INDEX($AF$580:$AF$707,$B680+(const_one-$D680)*2+const_one)</f>
        <v>1630691370.81588</v>
      </c>
      <c r="AU680" s="5" t="n">
        <f aca="false">INDEX($AG$580:$AG$707,$B680+(const_one-$E680)*4+const_one)</f>
        <v>559042257.828335</v>
      </c>
      <c r="AV680" s="5" t="n">
        <f aca="false">INDEX($AH$580:$AH$707,$B680+(const_one-$F680)*8+const_one)</f>
        <v>707798247.554388</v>
      </c>
      <c r="AW680" s="5" t="n">
        <f aca="false">INDEX($AI$580:$AI$707,$B680+(const_one-$G680)*16+const_one)</f>
        <v>861332072.811276</v>
      </c>
      <c r="AX680" s="5" t="n">
        <f aca="false">INDEX($AJ$580:$AJ$707,$B680+(const_one-$H680)*32+const_one)</f>
        <v>1612326072.69557</v>
      </c>
      <c r="AY680" s="5" t="n">
        <f aca="false">INDEX($AK$580:$AK$707,$B680+(const_one-$I680)*64+const_one)</f>
        <v>1612326072.69557</v>
      </c>
      <c r="AZ680" s="5" t="n">
        <f aca="false">--($C680=--(AS680&gt;AL680))</f>
        <v>0</v>
      </c>
      <c r="BA680" s="5" t="n">
        <f aca="false">--($D680=--(AT680&gt;AM680))</f>
        <v>0</v>
      </c>
      <c r="BB680" s="5" t="n">
        <f aca="false">--($E680=--(AU680&gt;AN680))</f>
        <v>1</v>
      </c>
      <c r="BC680" s="5" t="n">
        <f aca="false">--($F680=--(AV680&gt;AO680))</f>
        <v>0</v>
      </c>
      <c r="BD680" s="5" t="n">
        <f aca="false">--($G680=--(AW680&gt;AP680))</f>
        <v>0</v>
      </c>
      <c r="BE680" s="5" t="n">
        <f aca="false">--($H680=--(AX680&gt;AQ680))</f>
        <v>1</v>
      </c>
      <c r="BF680" s="5" t="n">
        <f aca="false">--($I680=--(AY680&gt;AR680))</f>
        <v>1</v>
      </c>
      <c r="BG680" s="5" t="n">
        <f aca="false">SUM(AZ680:BF680)</f>
        <v>3</v>
      </c>
      <c r="BH680" s="5" t="n">
        <f aca="false">SUM(AE680:AK680)+AB680+AC680+AD680</f>
        <v>8000000000</v>
      </c>
    </row>
    <row r="681" customFormat="false" ht="15" hidden="true" customHeight="false" outlineLevel="0" collapsed="false">
      <c r="A681" s="5" t="n">
        <f aca="false">exit_value_5_usd</f>
        <v>8000000000</v>
      </c>
      <c r="B681" s="2" t="n">
        <f aca="false">ROW()-ROW($B$580)</f>
        <v>101</v>
      </c>
      <c r="C681" s="2" t="n">
        <f aca="false">MOD(QUOTIENT($B681,1),2)</f>
        <v>1</v>
      </c>
      <c r="D681" s="2" t="n">
        <f aca="false">MOD(QUOTIENT($B681,2),2)</f>
        <v>0</v>
      </c>
      <c r="E681" s="2" t="n">
        <f aca="false">MOD(QUOTIENT($B681,4),2)</f>
        <v>1</v>
      </c>
      <c r="F681" s="2" t="n">
        <f aca="false">MOD(QUOTIENT($B681,8),2)</f>
        <v>0</v>
      </c>
      <c r="G681" s="2" t="n">
        <f aca="false">MOD(QUOTIENT($B681,16),2)</f>
        <v>0</v>
      </c>
      <c r="H681" s="2" t="n">
        <f aca="false">MOD(QUOTIENT($B681,32),2)</f>
        <v>1</v>
      </c>
      <c r="I681" s="2" t="n">
        <f aca="false">MOD(QUOTIENT($B681,64),2)</f>
        <v>1</v>
      </c>
      <c r="J681" s="5" t="n">
        <f aca="false">IF($C681=const_zero,MIN(class_series_f_invested_usd,MAX(const_zero,$A681)),const_zero)</f>
        <v>0</v>
      </c>
      <c r="K681" s="5" t="n">
        <f aca="false">IF($D681=const_zero,MIN(class_series_e_invested_usd,MAX(const_zero,$A681-SUM($J681:$J681))),const_zero)</f>
        <v>300000000</v>
      </c>
      <c r="L681" s="5" t="n">
        <f aca="false">IF($E681=const_zero,MIN(class_series_d_invested_usd,MAX(const_zero,$A681-SUM($J681:$K681))),const_zero)</f>
        <v>0</v>
      </c>
      <c r="M681" s="5" t="n">
        <f aca="false">IF($F681=const_zero,MIN(class_series_c_invested_usd,MAX(const_zero,$A681-SUM($J681:$L681))),const_zero)</f>
        <v>60000000</v>
      </c>
      <c r="N681" s="5" t="n">
        <f aca="false">IF($G681=const_zero,MIN(class_series_b_invested_usd,MAX(const_zero,$A681-SUM($J681:$M681))),const_zero)</f>
        <v>30000000</v>
      </c>
      <c r="O681" s="5" t="n">
        <f aca="false">IF($H681=const_zero,MIN(class_series_a_invested_usd,MAX(const_zero,$A681-SUM($J681:$N681))),const_zero)</f>
        <v>0</v>
      </c>
      <c r="P681" s="5" t="n">
        <f aca="false">IF($I681=const_zero,MIN(class_seed_invested_usd,MAX(const_zero,$A681-SUM($J681:$O681))),const_zero)</f>
        <v>0</v>
      </c>
      <c r="Q681" s="5" t="n">
        <f aca="false">MAX(const_zero,$A681-SUM($J681:$P681))</f>
        <v>7610000000</v>
      </c>
      <c r="R681" s="9" t="n">
        <f aca="false">common_rsa_total+'Pro-Forma'!$B$10+'Pro-Forma'!$B$11+IF($C681=const_one,'Pro-Forma'!$B$5,const_zero)+IF($D681=const_one,'Pro-Forma'!$F$27,const_zero)+IF($E681=const_one,'Pro-Forma'!$F$26,const_zero)+IF($F681=const_one,'Pro-Forma'!$F$25,const_zero)+IF($G681=const_one,'Pro-Forma'!$F$24,const_zero)+IF($H681=const_one,'Pro-Forma'!$F$23,const_zero)+IF($I681=const_one,'Pro-Forma'!$F$22,const_zero)</f>
        <v>21811432.2584705</v>
      </c>
      <c r="S681" s="23" t="b">
        <f aca="false">IF($R681&gt;const_zero,--($Q681&gt;option_strike_usd*$R681),const_zero)</f>
        <v>1</v>
      </c>
      <c r="T681" s="7" t="n">
        <f aca="false">IF($R681&gt;const_zero,IF($S681=const_one,($Q681+option_strike_usd*pre_f_options_issued)/($R681+pre_f_options_issued),$Q681/$R681),const_zero)</f>
        <v>313.124291447193</v>
      </c>
      <c r="U681" s="5" t="n">
        <f aca="false">IF($C681=const_one,'Pro-Forma'!$B$5*$T681,const_zero)</f>
        <v>249643999.262759</v>
      </c>
      <c r="V681" s="5" t="n">
        <f aca="false">IF($D681=const_one,'Pro-Forma'!$F$27*$T681,const_zero)</f>
        <v>0</v>
      </c>
      <c r="W681" s="5" t="n">
        <f aca="false">IF($E681=const_one,'Pro-Forma'!$F$26*$T681,const_zero)</f>
        <v>542848353.803766</v>
      </c>
      <c r="X681" s="5" t="n">
        <f aca="false">IF($F681=const_one,'Pro-Forma'!$F$25*$T681,const_zero)</f>
        <v>0</v>
      </c>
      <c r="Y681" s="5" t="n">
        <f aca="false">IF($G681=const_one,'Pro-Forma'!$F$24*$T681,const_zero)</f>
        <v>0</v>
      </c>
      <c r="Z681" s="5" t="n">
        <f aca="false">IF($H681=const_one,'Pro-Forma'!$F$23*$T681,const_zero)</f>
        <v>1565621457.23596</v>
      </c>
      <c r="AA681" s="5" t="n">
        <f aca="false">IF($I681=const_one,'Pro-Forma'!$F$22*$T681,const_zero)</f>
        <v>1565621457.23596</v>
      </c>
      <c r="AB681" s="5" t="n">
        <f aca="false">('Pro-Forma'!$B$10+'Pro-Forma'!$B$11)*$T681</f>
        <v>87835380.8188297</v>
      </c>
      <c r="AC681" s="5" t="n">
        <f aca="false">common_rsa_total*$T681</f>
        <v>2818118623.02474</v>
      </c>
      <c r="AD681" s="5" t="n">
        <f aca="false">IF($S681=const_one,pre_f_options_issued*($T681-option_strike_usd),const_zero)</f>
        <v>780310728.617982</v>
      </c>
      <c r="AE681" s="5" t="n">
        <f aca="false">J681+U681</f>
        <v>249643999.262759</v>
      </c>
      <c r="AF681" s="5" t="n">
        <f aca="false">K681+V681</f>
        <v>300000000</v>
      </c>
      <c r="AG681" s="5" t="n">
        <f aca="false">L681+W681</f>
        <v>542848353.803766</v>
      </c>
      <c r="AH681" s="5" t="n">
        <f aca="false">M681+X681</f>
        <v>60000000</v>
      </c>
      <c r="AI681" s="5" t="n">
        <f aca="false">N681+Y681</f>
        <v>30000000</v>
      </c>
      <c r="AJ681" s="5" t="n">
        <f aca="false">O681+Z681</f>
        <v>1565621457.23596</v>
      </c>
      <c r="AK681" s="5" t="n">
        <f aca="false">P681+AA681</f>
        <v>1565621457.23596</v>
      </c>
      <c r="AL681" s="5" t="n">
        <f aca="false">INDEX($AE$580:$AE$707,$B681-$C681*1+const_one)</f>
        <v>30000000</v>
      </c>
      <c r="AM681" s="5" t="n">
        <f aca="false">INDEX($AF$580:$AF$707,$B681-$D681*2+const_one)</f>
        <v>300000000</v>
      </c>
      <c r="AN681" s="5" t="n">
        <f aca="false">INDEX($AG$580:$AG$707,$B681-$E681*4+const_one)</f>
        <v>100000000</v>
      </c>
      <c r="AO681" s="5" t="n">
        <f aca="false">INDEX($AH$580:$AH$707,$B681-$F681*8+const_one)</f>
        <v>60000000</v>
      </c>
      <c r="AP681" s="5" t="n">
        <f aca="false">INDEX($AI$580:$AI$707,$B681-$G681*16+const_one)</f>
        <v>30000000</v>
      </c>
      <c r="AQ681" s="5" t="n">
        <f aca="false">INDEX($AJ$580:$AJ$707,$B681-$H681*32+const_one)</f>
        <v>15000000</v>
      </c>
      <c r="AR681" s="5" t="n">
        <f aca="false">INDEX($AK$580:$AK$707,$B681-$I681*64+const_one)</f>
        <v>5000000</v>
      </c>
      <c r="AS681" s="5" t="n">
        <f aca="false">INDEX($AE$580:$AE$707,$B681+(const_one-$C681)*1+const_one)</f>
        <v>249643999.262759</v>
      </c>
      <c r="AT681" s="5" t="n">
        <f aca="false">INDEX($AF$580:$AF$707,$B681+(const_one-$D681)*2+const_one)</f>
        <v>1594031570.37755</v>
      </c>
      <c r="AU681" s="5" t="n">
        <f aca="false">INDEX($AG$580:$AG$707,$B681+(const_one-$E681)*4+const_one)</f>
        <v>542848353.803766</v>
      </c>
      <c r="AV681" s="5" t="n">
        <f aca="false">INDEX($AH$580:$AH$707,$B681+(const_one-$F681)*8+const_one)</f>
        <v>689367751.67347</v>
      </c>
      <c r="AW681" s="5" t="n">
        <f aca="false">INDEX($AI$580:$AI$707,$B681+(const_one-$G681)*16+const_one)</f>
        <v>839483619.277754</v>
      </c>
      <c r="AX681" s="5" t="n">
        <f aca="false">INDEX($AJ$580:$AJ$707,$B681+(const_one-$H681)*32+const_one)</f>
        <v>1565621457.23596</v>
      </c>
      <c r="AY681" s="5" t="n">
        <f aca="false">INDEX($AK$580:$AK$707,$B681+(const_one-$I681)*64+const_one)</f>
        <v>1565621457.23596</v>
      </c>
      <c r="AZ681" s="5" t="n">
        <f aca="false">--($C681=--(AS681&gt;AL681))</f>
        <v>1</v>
      </c>
      <c r="BA681" s="5" t="n">
        <f aca="false">--($D681=--(AT681&gt;AM681))</f>
        <v>0</v>
      </c>
      <c r="BB681" s="5" t="n">
        <f aca="false">--($E681=--(AU681&gt;AN681))</f>
        <v>1</v>
      </c>
      <c r="BC681" s="5" t="n">
        <f aca="false">--($F681=--(AV681&gt;AO681))</f>
        <v>0</v>
      </c>
      <c r="BD681" s="5" t="n">
        <f aca="false">--($G681=--(AW681&gt;AP681))</f>
        <v>0</v>
      </c>
      <c r="BE681" s="5" t="n">
        <f aca="false">--($H681=--(AX681&gt;AQ681))</f>
        <v>1</v>
      </c>
      <c r="BF681" s="5" t="n">
        <f aca="false">--($I681=--(AY681&gt;AR681))</f>
        <v>1</v>
      </c>
      <c r="BG681" s="5" t="n">
        <f aca="false">SUM(AZ681:BF681)</f>
        <v>4</v>
      </c>
      <c r="BH681" s="5" t="n">
        <f aca="false">SUM(AE681:AK681)+AB681+AC681+AD681</f>
        <v>8000000000</v>
      </c>
    </row>
    <row r="682" customFormat="false" ht="15" hidden="true" customHeight="false" outlineLevel="0" collapsed="false">
      <c r="A682" s="5" t="n">
        <f aca="false">exit_value_5_usd</f>
        <v>8000000000</v>
      </c>
      <c r="B682" s="2" t="n">
        <f aca="false">ROW()-ROW($B$580)</f>
        <v>102</v>
      </c>
      <c r="C682" s="2" t="n">
        <f aca="false">MOD(QUOTIENT($B682,1),2)</f>
        <v>0</v>
      </c>
      <c r="D682" s="2" t="n">
        <f aca="false">MOD(QUOTIENT($B682,2),2)</f>
        <v>1</v>
      </c>
      <c r="E682" s="2" t="n">
        <f aca="false">MOD(QUOTIENT($B682,4),2)</f>
        <v>1</v>
      </c>
      <c r="F682" s="2" t="n">
        <f aca="false">MOD(QUOTIENT($B682,8),2)</f>
        <v>0</v>
      </c>
      <c r="G682" s="2" t="n">
        <f aca="false">MOD(QUOTIENT($B682,16),2)</f>
        <v>0</v>
      </c>
      <c r="H682" s="2" t="n">
        <f aca="false">MOD(QUOTIENT($B682,32),2)</f>
        <v>1</v>
      </c>
      <c r="I682" s="2" t="n">
        <f aca="false">MOD(QUOTIENT($B682,64),2)</f>
        <v>1</v>
      </c>
      <c r="J682" s="5" t="n">
        <f aca="false">IF($C682=const_zero,MIN(class_series_f_invested_usd,MAX(const_zero,$A682)),const_zero)</f>
        <v>30000000</v>
      </c>
      <c r="K682" s="5" t="n">
        <f aca="false">IF($D682=const_zero,MIN(class_series_e_invested_usd,MAX(const_zero,$A682-SUM($J682:$J682))),const_zero)</f>
        <v>0</v>
      </c>
      <c r="L682" s="5" t="n">
        <f aca="false">IF($E682=const_zero,MIN(class_series_d_invested_usd,MAX(const_zero,$A682-SUM($J682:$K682))),const_zero)</f>
        <v>0</v>
      </c>
      <c r="M682" s="5" t="n">
        <f aca="false">IF($F682=const_zero,MIN(class_series_c_invested_usd,MAX(const_zero,$A682-SUM($J682:$L682))),const_zero)</f>
        <v>60000000</v>
      </c>
      <c r="N682" s="5" t="n">
        <f aca="false">IF($G682=const_zero,MIN(class_series_b_invested_usd,MAX(const_zero,$A682-SUM($J682:$M682))),const_zero)</f>
        <v>30000000</v>
      </c>
      <c r="O682" s="5" t="n">
        <f aca="false">IF($H682=const_zero,MIN(class_series_a_invested_usd,MAX(const_zero,$A682-SUM($J682:$N682))),const_zero)</f>
        <v>0</v>
      </c>
      <c r="P682" s="5" t="n">
        <f aca="false">IF($I682=const_zero,MIN(class_seed_invested_usd,MAX(const_zero,$A682-SUM($J682:$O682))),const_zero)</f>
        <v>0</v>
      </c>
      <c r="Q682" s="5" t="n">
        <f aca="false">MAX(const_zero,$A682-SUM($J682:$P682))</f>
        <v>7880000000</v>
      </c>
      <c r="R682" s="9" t="n">
        <f aca="false">common_rsa_total+'Pro-Forma'!$B$10+'Pro-Forma'!$B$11+IF($C682=const_one,'Pro-Forma'!$B$5,const_zero)+IF($D682=const_one,'Pro-Forma'!$F$27,const_zero)+IF($E682=const_one,'Pro-Forma'!$F$26,const_zero)+IF($F682=const_one,'Pro-Forma'!$F$25,const_zero)+IF($G682=const_one,'Pro-Forma'!$F$24,const_zero)+IF($H682=const_one,'Pro-Forma'!$F$23,const_zero)+IF($I682=const_one,'Pro-Forma'!$F$22,const_zero)</f>
        <v>27147484.4666011</v>
      </c>
      <c r="S682" s="23" t="b">
        <f aca="false">IF($R682&gt;const_zero,--($Q682&gt;option_strike_usd*$R682),const_zero)</f>
        <v>1</v>
      </c>
      <c r="T682" s="7" t="n">
        <f aca="false">IF($R682&gt;const_zero,IF($S682=const_one,($Q682+option_strike_usd*pre_f_options_issued)/($R682+pre_f_options_issued),$Q682/$R682),const_zero)</f>
        <v>265.87415903295</v>
      </c>
      <c r="U682" s="5" t="n">
        <f aca="false">IF($C682=const_one,'Pro-Forma'!$B$5*$T682,const_zero)</f>
        <v>0</v>
      </c>
      <c r="V682" s="5" t="n">
        <f aca="false">IF($D682=const_one,'Pro-Forma'!$F$27*$T682,const_zero)</f>
        <v>1630691370.81588</v>
      </c>
      <c r="W682" s="5" t="n">
        <f aca="false">IF($E682=const_one,'Pro-Forma'!$F$26*$T682,const_zero)</f>
        <v>460933097.470459</v>
      </c>
      <c r="X682" s="5" t="n">
        <f aca="false">IF($F682=const_one,'Pro-Forma'!$F$25*$T682,const_zero)</f>
        <v>0</v>
      </c>
      <c r="Y682" s="5" t="n">
        <f aca="false">IF($G682=const_one,'Pro-Forma'!$F$24*$T682,const_zero)</f>
        <v>0</v>
      </c>
      <c r="Z682" s="5" t="n">
        <f aca="false">IF($H682=const_one,'Pro-Forma'!$F$23*$T682,const_zero)</f>
        <v>1329370795.16475</v>
      </c>
      <c r="AA682" s="5" t="n">
        <f aca="false">IF($I682=const_one,'Pro-Forma'!$F$22*$T682,const_zero)</f>
        <v>1329370795.16475</v>
      </c>
      <c r="AB682" s="5" t="n">
        <f aca="false">('Pro-Forma'!$B$10+'Pro-Forma'!$B$11)*$T682</f>
        <v>74581112.5052355</v>
      </c>
      <c r="AC682" s="5" t="n">
        <f aca="false">common_rsa_total*$T682</f>
        <v>2392867431.29655</v>
      </c>
      <c r="AD682" s="5" t="n">
        <f aca="false">IF($S682=const_one,pre_f_options_issued*($T682-option_strike_usd),const_zero)</f>
        <v>662185397.582375</v>
      </c>
      <c r="AE682" s="5" t="n">
        <f aca="false">J682+U682</f>
        <v>30000000</v>
      </c>
      <c r="AF682" s="5" t="n">
        <f aca="false">K682+V682</f>
        <v>1630691370.81588</v>
      </c>
      <c r="AG682" s="5" t="n">
        <f aca="false">L682+W682</f>
        <v>460933097.470459</v>
      </c>
      <c r="AH682" s="5" t="n">
        <f aca="false">M682+X682</f>
        <v>60000000</v>
      </c>
      <c r="AI682" s="5" t="n">
        <f aca="false">N682+Y682</f>
        <v>30000000</v>
      </c>
      <c r="AJ682" s="5" t="n">
        <f aca="false">O682+Z682</f>
        <v>1329370795.16475</v>
      </c>
      <c r="AK682" s="5" t="n">
        <f aca="false">P682+AA682</f>
        <v>1329370795.16475</v>
      </c>
      <c r="AL682" s="5" t="n">
        <f aca="false">INDEX($AE$580:$AE$707,$B682-$C682*1+const_one)</f>
        <v>30000000</v>
      </c>
      <c r="AM682" s="5" t="n">
        <f aca="false">INDEX($AF$580:$AF$707,$B682-$D682*2+const_one)</f>
        <v>300000000</v>
      </c>
      <c r="AN682" s="5" t="n">
        <f aca="false">INDEX($AG$580:$AG$707,$B682-$E682*4+const_one)</f>
        <v>100000000</v>
      </c>
      <c r="AO682" s="5" t="n">
        <f aca="false">INDEX($AH$580:$AH$707,$B682-$F682*8+const_one)</f>
        <v>60000000</v>
      </c>
      <c r="AP682" s="5" t="n">
        <f aca="false">INDEX($AI$580:$AI$707,$B682-$G682*16+const_one)</f>
        <v>30000000</v>
      </c>
      <c r="AQ682" s="5" t="n">
        <f aca="false">INDEX($AJ$580:$AJ$707,$B682-$H682*32+const_one)</f>
        <v>15000000</v>
      </c>
      <c r="AR682" s="5" t="n">
        <f aca="false">INDEX($AK$580:$AK$707,$B682-$I682*64+const_one)</f>
        <v>5000000</v>
      </c>
      <c r="AS682" s="5" t="n">
        <f aca="false">INDEX($AE$580:$AE$707,$B682+(const_one-$C682)*1+const_one)</f>
        <v>207207583.315131</v>
      </c>
      <c r="AT682" s="5" t="n">
        <f aca="false">INDEX($AF$580:$AF$707,$B682+(const_one-$D682)*2+const_one)</f>
        <v>1630691370.81588</v>
      </c>
      <c r="AU682" s="5" t="n">
        <f aca="false">INDEX($AG$580:$AG$707,$B682+(const_one-$E682)*4+const_one)</f>
        <v>460933097.470459</v>
      </c>
      <c r="AV682" s="5" t="n">
        <f aca="false">INDEX($AH$580:$AH$707,$B682+(const_one-$F682)*8+const_one)</f>
        <v>594804875.242731</v>
      </c>
      <c r="AW682" s="5" t="n">
        <f aca="false">INDEX($AI$580:$AI$707,$B682+(const_one-$G682)*16+const_one)</f>
        <v>727085115.065569</v>
      </c>
      <c r="AX682" s="5" t="n">
        <f aca="false">INDEX($AJ$580:$AJ$707,$B682+(const_one-$H682)*32+const_one)</f>
        <v>1329370795.16475</v>
      </c>
      <c r="AY682" s="5" t="n">
        <f aca="false">INDEX($AK$580:$AK$707,$B682+(const_one-$I682)*64+const_one)</f>
        <v>1329370795.16475</v>
      </c>
      <c r="AZ682" s="5" t="n">
        <f aca="false">--($C682=--(AS682&gt;AL682))</f>
        <v>0</v>
      </c>
      <c r="BA682" s="5" t="n">
        <f aca="false">--($D682=--(AT682&gt;AM682))</f>
        <v>1</v>
      </c>
      <c r="BB682" s="5" t="n">
        <f aca="false">--($E682=--(AU682&gt;AN682))</f>
        <v>1</v>
      </c>
      <c r="BC682" s="5" t="n">
        <f aca="false">--($F682=--(AV682&gt;AO682))</f>
        <v>0</v>
      </c>
      <c r="BD682" s="5" t="n">
        <f aca="false">--($G682=--(AW682&gt;AP682))</f>
        <v>0</v>
      </c>
      <c r="BE682" s="5" t="n">
        <f aca="false">--($H682=--(AX682&gt;AQ682))</f>
        <v>1</v>
      </c>
      <c r="BF682" s="5" t="n">
        <f aca="false">--($I682=--(AY682&gt;AR682))</f>
        <v>1</v>
      </c>
      <c r="BG682" s="5" t="n">
        <f aca="false">SUM(AZ682:BF682)</f>
        <v>4</v>
      </c>
      <c r="BH682" s="5" t="n">
        <f aca="false">SUM(AE682:AK682)+AB682+AC682+AD682</f>
        <v>8000000000</v>
      </c>
    </row>
    <row r="683" customFormat="false" ht="15" hidden="true" customHeight="false" outlineLevel="0" collapsed="false">
      <c r="A683" s="5" t="n">
        <f aca="false">exit_value_5_usd</f>
        <v>8000000000</v>
      </c>
      <c r="B683" s="2" t="n">
        <f aca="false">ROW()-ROW($B$580)</f>
        <v>103</v>
      </c>
      <c r="C683" s="2" t="n">
        <f aca="false">MOD(QUOTIENT($B683,1),2)</f>
        <v>1</v>
      </c>
      <c r="D683" s="2" t="n">
        <f aca="false">MOD(QUOTIENT($B683,2),2)</f>
        <v>1</v>
      </c>
      <c r="E683" s="2" t="n">
        <f aca="false">MOD(QUOTIENT($B683,4),2)</f>
        <v>1</v>
      </c>
      <c r="F683" s="2" t="n">
        <f aca="false">MOD(QUOTIENT($B683,8),2)</f>
        <v>0</v>
      </c>
      <c r="G683" s="2" t="n">
        <f aca="false">MOD(QUOTIENT($B683,16),2)</f>
        <v>0</v>
      </c>
      <c r="H683" s="2" t="n">
        <f aca="false">MOD(QUOTIENT($B683,32),2)</f>
        <v>1</v>
      </c>
      <c r="I683" s="2" t="n">
        <f aca="false">MOD(QUOTIENT($B683,64),2)</f>
        <v>1</v>
      </c>
      <c r="J683" s="5" t="n">
        <f aca="false">IF($C683=const_zero,MIN(class_series_f_invested_usd,MAX(const_zero,$A683)),const_zero)</f>
        <v>0</v>
      </c>
      <c r="K683" s="5" t="n">
        <f aca="false">IF($D683=const_zero,MIN(class_series_e_invested_usd,MAX(const_zero,$A683-SUM($J683:$J683))),const_zero)</f>
        <v>0</v>
      </c>
      <c r="L683" s="5" t="n">
        <f aca="false">IF($E683=const_zero,MIN(class_series_d_invested_usd,MAX(const_zero,$A683-SUM($J683:$K683))),const_zero)</f>
        <v>0</v>
      </c>
      <c r="M683" s="5" t="n">
        <f aca="false">IF($F683=const_zero,MIN(class_series_c_invested_usd,MAX(const_zero,$A683-SUM($J683:$L683))),const_zero)</f>
        <v>60000000</v>
      </c>
      <c r="N683" s="5" t="n">
        <f aca="false">IF($G683=const_zero,MIN(class_series_b_invested_usd,MAX(const_zero,$A683-SUM($J683:$M683))),const_zero)</f>
        <v>30000000</v>
      </c>
      <c r="O683" s="5" t="n">
        <f aca="false">IF($H683=const_zero,MIN(class_series_a_invested_usd,MAX(const_zero,$A683-SUM($J683:$N683))),const_zero)</f>
        <v>0</v>
      </c>
      <c r="P683" s="5" t="n">
        <f aca="false">IF($I683=const_zero,MIN(class_seed_invested_usd,MAX(const_zero,$A683-SUM($J683:$O683))),const_zero)</f>
        <v>0</v>
      </c>
      <c r="Q683" s="5" t="n">
        <f aca="false">MAX(const_zero,$A683-SUM($J683:$P683))</f>
        <v>7910000000</v>
      </c>
      <c r="R683" s="9" t="n">
        <f aca="false">common_rsa_total+'Pro-Forma'!$B$10+'Pro-Forma'!$B$11+IF($C683=const_one,'Pro-Forma'!$B$5,const_zero)+IF($D683=const_one,'Pro-Forma'!$F$27,const_zero)+IF($E683=const_one,'Pro-Forma'!$F$26,const_zero)+IF($F683=const_one,'Pro-Forma'!$F$25,const_zero)+IF($G683=const_one,'Pro-Forma'!$F$24,const_zero)+IF($H683=const_one,'Pro-Forma'!$F$23,const_zero)+IF($I683=const_one,'Pro-Forma'!$F$22,const_zero)</f>
        <v>27944752.5358044</v>
      </c>
      <c r="S683" s="23" t="b">
        <f aca="false">IF($R683&gt;const_zero,--($Q683&gt;option_strike_usd*$R683),const_zero)</f>
        <v>1</v>
      </c>
      <c r="T683" s="7" t="n">
        <f aca="false">IF($R683&gt;const_zero,IF($S683=const_one,($Q683+option_strike_usd*pre_f_options_issued)/($R683+pre_f_options_issued),$Q683/$R683),const_zero)</f>
        <v>259.897004933594</v>
      </c>
      <c r="U683" s="5" t="n">
        <f aca="false">IF($C683=const_one,'Pro-Forma'!$B$5*$T683,const_zero)</f>
        <v>207207583.315131</v>
      </c>
      <c r="V683" s="5" t="n">
        <f aca="false">IF($D683=const_one,'Pro-Forma'!$F$27*$T683,const_zero)</f>
        <v>1594031570.37755</v>
      </c>
      <c r="W683" s="5" t="n">
        <f aca="false">IF($E683=const_one,'Pro-Forma'!$F$26*$T683,const_zero)</f>
        <v>450570796.135515</v>
      </c>
      <c r="X683" s="5" t="n">
        <f aca="false">IF($F683=const_one,'Pro-Forma'!$F$25*$T683,const_zero)</f>
        <v>0</v>
      </c>
      <c r="Y683" s="5" t="n">
        <f aca="false">IF($G683=const_one,'Pro-Forma'!$F$24*$T683,const_zero)</f>
        <v>0</v>
      </c>
      <c r="Z683" s="5" t="n">
        <f aca="false">IF($H683=const_one,'Pro-Forma'!$F$23*$T683,const_zero)</f>
        <v>1299485024.66797</v>
      </c>
      <c r="AA683" s="5" t="n">
        <f aca="false">IF($I683=const_one,'Pro-Forma'!$F$22*$T683,const_zero)</f>
        <v>1299485024.66797</v>
      </c>
      <c r="AB683" s="5" t="n">
        <f aca="false">('Pro-Forma'!$B$10+'Pro-Forma'!$B$11)*$T683</f>
        <v>72904444.0995258</v>
      </c>
      <c r="AC683" s="5" t="n">
        <f aca="false">common_rsa_total*$T683</f>
        <v>2339073044.40235</v>
      </c>
      <c r="AD683" s="5" t="n">
        <f aca="false">IF($S683=const_one,pre_f_options_issued*($T683-option_strike_usd),const_zero)</f>
        <v>647242512.333985</v>
      </c>
      <c r="AE683" s="5" t="n">
        <f aca="false">J683+U683</f>
        <v>207207583.315131</v>
      </c>
      <c r="AF683" s="5" t="n">
        <f aca="false">K683+V683</f>
        <v>1594031570.37755</v>
      </c>
      <c r="AG683" s="5" t="n">
        <f aca="false">L683+W683</f>
        <v>450570796.135515</v>
      </c>
      <c r="AH683" s="5" t="n">
        <f aca="false">M683+X683</f>
        <v>60000000</v>
      </c>
      <c r="AI683" s="5" t="n">
        <f aca="false">N683+Y683</f>
        <v>30000000</v>
      </c>
      <c r="AJ683" s="5" t="n">
        <f aca="false">O683+Z683</f>
        <v>1299485024.66797</v>
      </c>
      <c r="AK683" s="5" t="n">
        <f aca="false">P683+AA683</f>
        <v>1299485024.66797</v>
      </c>
      <c r="AL683" s="5" t="n">
        <f aca="false">INDEX($AE$580:$AE$707,$B683-$C683*1+const_one)</f>
        <v>30000000</v>
      </c>
      <c r="AM683" s="5" t="n">
        <f aca="false">INDEX($AF$580:$AF$707,$B683-$D683*2+const_one)</f>
        <v>300000000</v>
      </c>
      <c r="AN683" s="5" t="n">
        <f aca="false">INDEX($AG$580:$AG$707,$B683-$E683*4+const_one)</f>
        <v>100000000</v>
      </c>
      <c r="AO683" s="5" t="n">
        <f aca="false">INDEX($AH$580:$AH$707,$B683-$F683*8+const_one)</f>
        <v>60000000</v>
      </c>
      <c r="AP683" s="5" t="n">
        <f aca="false">INDEX($AI$580:$AI$707,$B683-$G683*16+const_one)</f>
        <v>30000000</v>
      </c>
      <c r="AQ683" s="5" t="n">
        <f aca="false">INDEX($AJ$580:$AJ$707,$B683-$H683*32+const_one)</f>
        <v>15000000</v>
      </c>
      <c r="AR683" s="5" t="n">
        <f aca="false">INDEX($AK$580:$AK$707,$B683-$I683*64+const_one)</f>
        <v>5000000</v>
      </c>
      <c r="AS683" s="5" t="n">
        <f aca="false">INDEX($AE$580:$AE$707,$B683+(const_one-$C683)*1+const_one)</f>
        <v>207207583.315131</v>
      </c>
      <c r="AT683" s="5" t="n">
        <f aca="false">INDEX($AF$580:$AF$707,$B683+(const_one-$D683)*2+const_one)</f>
        <v>1594031570.37755</v>
      </c>
      <c r="AU683" s="5" t="n">
        <f aca="false">INDEX($AG$580:$AG$707,$B683+(const_one-$E683)*4+const_one)</f>
        <v>450570796.135515</v>
      </c>
      <c r="AV683" s="5" t="n">
        <f aca="false">INDEX($AH$580:$AH$707,$B683+(const_one-$F683)*8+const_one)</f>
        <v>582558811.461339</v>
      </c>
      <c r="AW683" s="5" t="n">
        <f aca="false">INDEX($AI$580:$AI$707,$B683+(const_one-$G683)*16+const_one)</f>
        <v>712443603.05825</v>
      </c>
      <c r="AX683" s="5" t="n">
        <f aca="false">INDEX($AJ$580:$AJ$707,$B683+(const_one-$H683)*32+const_one)</f>
        <v>1299485024.66797</v>
      </c>
      <c r="AY683" s="5" t="n">
        <f aca="false">INDEX($AK$580:$AK$707,$B683+(const_one-$I683)*64+const_one)</f>
        <v>1299485024.66797</v>
      </c>
      <c r="AZ683" s="5" t="n">
        <f aca="false">--($C683=--(AS683&gt;AL683))</f>
        <v>1</v>
      </c>
      <c r="BA683" s="5" t="n">
        <f aca="false">--($D683=--(AT683&gt;AM683))</f>
        <v>1</v>
      </c>
      <c r="BB683" s="5" t="n">
        <f aca="false">--($E683=--(AU683&gt;AN683))</f>
        <v>1</v>
      </c>
      <c r="BC683" s="5" t="n">
        <f aca="false">--($F683=--(AV683&gt;AO683))</f>
        <v>0</v>
      </c>
      <c r="BD683" s="5" t="n">
        <f aca="false">--($G683=--(AW683&gt;AP683))</f>
        <v>0</v>
      </c>
      <c r="BE683" s="5" t="n">
        <f aca="false">--($H683=--(AX683&gt;AQ683))</f>
        <v>1</v>
      </c>
      <c r="BF683" s="5" t="n">
        <f aca="false">--($I683=--(AY683&gt;AR683))</f>
        <v>1</v>
      </c>
      <c r="BG683" s="5" t="n">
        <f aca="false">SUM(AZ683:BF683)</f>
        <v>5</v>
      </c>
      <c r="BH683" s="5" t="n">
        <f aca="false">SUM(AE683:AK683)+AB683+AC683+AD683</f>
        <v>8000000000</v>
      </c>
    </row>
    <row r="684" customFormat="false" ht="15" hidden="true" customHeight="false" outlineLevel="0" collapsed="false">
      <c r="A684" s="5" t="n">
        <f aca="false">exit_value_5_usd</f>
        <v>8000000000</v>
      </c>
      <c r="B684" s="2" t="n">
        <f aca="false">ROW()-ROW($B$580)</f>
        <v>104</v>
      </c>
      <c r="C684" s="2" t="n">
        <f aca="false">MOD(QUOTIENT($B684,1),2)</f>
        <v>0</v>
      </c>
      <c r="D684" s="2" t="n">
        <f aca="false">MOD(QUOTIENT($B684,2),2)</f>
        <v>0</v>
      </c>
      <c r="E684" s="2" t="n">
        <f aca="false">MOD(QUOTIENT($B684,4),2)</f>
        <v>0</v>
      </c>
      <c r="F684" s="2" t="n">
        <f aca="false">MOD(QUOTIENT($B684,8),2)</f>
        <v>1</v>
      </c>
      <c r="G684" s="2" t="n">
        <f aca="false">MOD(QUOTIENT($B684,16),2)</f>
        <v>0</v>
      </c>
      <c r="H684" s="2" t="n">
        <f aca="false">MOD(QUOTIENT($B684,32),2)</f>
        <v>1</v>
      </c>
      <c r="I684" s="2" t="n">
        <f aca="false">MOD(QUOTIENT($B684,64),2)</f>
        <v>1</v>
      </c>
      <c r="J684" s="5" t="n">
        <f aca="false">IF($C684=const_zero,MIN(class_series_f_invested_usd,MAX(const_zero,$A684)),const_zero)</f>
        <v>30000000</v>
      </c>
      <c r="K684" s="5" t="n">
        <f aca="false">IF($D684=const_zero,MIN(class_series_e_invested_usd,MAX(const_zero,$A684-SUM($J684:$J684))),const_zero)</f>
        <v>300000000</v>
      </c>
      <c r="L684" s="5" t="n">
        <f aca="false">IF($E684=const_zero,MIN(class_series_d_invested_usd,MAX(const_zero,$A684-SUM($J684:$K684))),const_zero)</f>
        <v>100000000</v>
      </c>
      <c r="M684" s="5" t="n">
        <f aca="false">IF($F684=const_zero,MIN(class_series_c_invested_usd,MAX(const_zero,$A684-SUM($J684:$L684))),const_zero)</f>
        <v>0</v>
      </c>
      <c r="N684" s="5" t="n">
        <f aca="false">IF($G684=const_zero,MIN(class_series_b_invested_usd,MAX(const_zero,$A684-SUM($J684:$M684))),const_zero)</f>
        <v>30000000</v>
      </c>
      <c r="O684" s="5" t="n">
        <f aca="false">IF($H684=const_zero,MIN(class_series_a_invested_usd,MAX(const_zero,$A684-SUM($J684:$N684))),const_zero)</f>
        <v>0</v>
      </c>
      <c r="P684" s="5" t="n">
        <f aca="false">IF($I684=const_zero,MIN(class_seed_invested_usd,MAX(const_zero,$A684-SUM($J684:$O684))),const_zero)</f>
        <v>0</v>
      </c>
      <c r="Q684" s="5" t="n">
        <f aca="false">MAX(const_zero,$A684-SUM($J684:$P684))</f>
        <v>7540000000</v>
      </c>
      <c r="R684" s="9" t="n">
        <f aca="false">common_rsa_total+'Pro-Forma'!$B$10+'Pro-Forma'!$B$11+IF($C684=const_one,'Pro-Forma'!$B$5,const_zero)+IF($D684=const_one,'Pro-Forma'!$F$27,const_zero)+IF($E684=const_one,'Pro-Forma'!$F$26,const_zero)+IF($F684=const_one,'Pro-Forma'!$F$25,const_zero)+IF($G684=const_one,'Pro-Forma'!$F$24,const_zero)+IF($H684=const_one,'Pro-Forma'!$F$23,const_zero)+IF($I684=const_one,'Pro-Forma'!$F$22,const_zero)</f>
        <v>21680512.8289884</v>
      </c>
      <c r="S684" s="23" t="b">
        <f aca="false">IF($R684&gt;const_zero,--($Q684&gt;option_strike_usd*$R684),const_zero)</f>
        <v>1</v>
      </c>
      <c r="T684" s="7" t="n">
        <f aca="false">IF($R684&gt;const_zero,IF($S684=const_one,($Q684+option_strike_usd*pre_f_options_issued)/($R684+pre_f_options_issued),$Q684/$R684),const_zero)</f>
        <v>311.924732669764</v>
      </c>
      <c r="U684" s="5" t="n">
        <f aca="false">IF($C684=const_one,'Pro-Forma'!$B$5*$T684,const_zero)</f>
        <v>0</v>
      </c>
      <c r="V684" s="5" t="n">
        <f aca="false">IF($D684=const_one,'Pro-Forma'!$F$27*$T684,const_zero)</f>
        <v>0</v>
      </c>
      <c r="W684" s="5" t="n">
        <f aca="false">IF($E684=const_one,'Pro-Forma'!$F$26*$T684,const_zero)</f>
        <v>0</v>
      </c>
      <c r="X684" s="5" t="n">
        <f aca="false">IF($F684=const_one,'Pro-Forma'!$F$25*$T684,const_zero)</f>
        <v>748619358.407434</v>
      </c>
      <c r="Y684" s="5" t="n">
        <f aca="false">IF($G684=const_one,'Pro-Forma'!$F$24*$T684,const_zero)</f>
        <v>0</v>
      </c>
      <c r="Z684" s="5" t="n">
        <f aca="false">IF($H684=const_one,'Pro-Forma'!$F$23*$T684,const_zero)</f>
        <v>1559623663.34882</v>
      </c>
      <c r="AA684" s="5" t="n">
        <f aca="false">IF($I684=const_one,'Pro-Forma'!$F$22*$T684,const_zero)</f>
        <v>1559623663.34882</v>
      </c>
      <c r="AB684" s="5" t="n">
        <f aca="false">('Pro-Forma'!$B$10+'Pro-Forma'!$B$11)*$T684</f>
        <v>87498889.1926353</v>
      </c>
      <c r="AC684" s="5" t="n">
        <f aca="false">common_rsa_total*$T684</f>
        <v>2807322594.02788</v>
      </c>
      <c r="AD684" s="5" t="n">
        <f aca="false">IF($S684=const_one,pre_f_options_issued*($T684-option_strike_usd),const_zero)</f>
        <v>777311831.674411</v>
      </c>
      <c r="AE684" s="5" t="n">
        <f aca="false">J684+U684</f>
        <v>30000000</v>
      </c>
      <c r="AF684" s="5" t="n">
        <f aca="false">K684+V684</f>
        <v>300000000</v>
      </c>
      <c r="AG684" s="5" t="n">
        <f aca="false">L684+W684</f>
        <v>100000000</v>
      </c>
      <c r="AH684" s="5" t="n">
        <f aca="false">M684+X684</f>
        <v>748619358.407434</v>
      </c>
      <c r="AI684" s="5" t="n">
        <f aca="false">N684+Y684</f>
        <v>30000000</v>
      </c>
      <c r="AJ684" s="5" t="n">
        <f aca="false">O684+Z684</f>
        <v>1559623663.34882</v>
      </c>
      <c r="AK684" s="5" t="n">
        <f aca="false">P684+AA684</f>
        <v>1559623663.34882</v>
      </c>
      <c r="AL684" s="5" t="n">
        <f aca="false">INDEX($AE$580:$AE$707,$B684-$C684*1+const_one)</f>
        <v>30000000</v>
      </c>
      <c r="AM684" s="5" t="n">
        <f aca="false">INDEX($AF$580:$AF$707,$B684-$D684*2+const_one)</f>
        <v>300000000</v>
      </c>
      <c r="AN684" s="5" t="n">
        <f aca="false">INDEX($AG$580:$AG$707,$B684-$E684*4+const_one)</f>
        <v>100000000</v>
      </c>
      <c r="AO684" s="5" t="n">
        <f aca="false">INDEX($AH$580:$AH$707,$B684-$F684*8+const_one)</f>
        <v>60000000</v>
      </c>
      <c r="AP684" s="5" t="n">
        <f aca="false">INDEX($AI$580:$AI$707,$B684-$G684*16+const_one)</f>
        <v>30000000</v>
      </c>
      <c r="AQ684" s="5" t="n">
        <f aca="false">INDEX($AJ$580:$AJ$707,$B684-$H684*32+const_one)</f>
        <v>15000000</v>
      </c>
      <c r="AR684" s="5" t="n">
        <f aca="false">INDEX($AK$580:$AK$707,$B684-$I684*64+const_one)</f>
        <v>5000000</v>
      </c>
      <c r="AS684" s="5" t="n">
        <f aca="false">INDEX($AE$580:$AE$707,$B684+(const_one-$C684)*1+const_one)</f>
        <v>241707318.94278</v>
      </c>
      <c r="AT684" s="5" t="n">
        <f aca="false">INDEX($AF$580:$AF$707,$B684+(const_one-$D684)*2+const_one)</f>
        <v>1586752955.533</v>
      </c>
      <c r="AU684" s="5" t="n">
        <f aca="false">INDEX($AG$580:$AG$707,$B684+(const_one-$E684)*4+const_one)</f>
        <v>511281414.448178</v>
      </c>
      <c r="AV684" s="5" t="n">
        <f aca="false">INDEX($AH$580:$AH$707,$B684+(const_one-$F684)*8+const_one)</f>
        <v>748619358.407434</v>
      </c>
      <c r="AW684" s="5" t="n">
        <f aca="false">INDEX($AI$580:$AI$707,$B684+(const_one-$G684)*16+const_one)</f>
        <v>835801007.248528</v>
      </c>
      <c r="AX684" s="5" t="n">
        <f aca="false">INDEX($AJ$580:$AJ$707,$B684+(const_one-$H684)*32+const_one)</f>
        <v>1559623663.34882</v>
      </c>
      <c r="AY684" s="5" t="n">
        <f aca="false">INDEX($AK$580:$AK$707,$B684+(const_one-$I684)*64+const_one)</f>
        <v>1559623663.34882</v>
      </c>
      <c r="AZ684" s="5" t="n">
        <f aca="false">--($C684=--(AS684&gt;AL684))</f>
        <v>0</v>
      </c>
      <c r="BA684" s="5" t="n">
        <f aca="false">--($D684=--(AT684&gt;AM684))</f>
        <v>0</v>
      </c>
      <c r="BB684" s="5" t="n">
        <f aca="false">--($E684=--(AU684&gt;AN684))</f>
        <v>0</v>
      </c>
      <c r="BC684" s="5" t="n">
        <f aca="false">--($F684=--(AV684&gt;AO684))</f>
        <v>1</v>
      </c>
      <c r="BD684" s="5" t="n">
        <f aca="false">--($G684=--(AW684&gt;AP684))</f>
        <v>0</v>
      </c>
      <c r="BE684" s="5" t="n">
        <f aca="false">--($H684=--(AX684&gt;AQ684))</f>
        <v>1</v>
      </c>
      <c r="BF684" s="5" t="n">
        <f aca="false">--($I684=--(AY684&gt;AR684))</f>
        <v>1</v>
      </c>
      <c r="BG684" s="5" t="n">
        <f aca="false">SUM(AZ684:BF684)</f>
        <v>3</v>
      </c>
      <c r="BH684" s="5" t="n">
        <f aca="false">SUM(AE684:AK684)+AB684+AC684+AD684</f>
        <v>8000000000</v>
      </c>
    </row>
    <row r="685" customFormat="false" ht="15" hidden="true" customHeight="false" outlineLevel="0" collapsed="false">
      <c r="A685" s="5" t="n">
        <f aca="false">exit_value_5_usd</f>
        <v>8000000000</v>
      </c>
      <c r="B685" s="2" t="n">
        <f aca="false">ROW()-ROW($B$580)</f>
        <v>105</v>
      </c>
      <c r="C685" s="2" t="n">
        <f aca="false">MOD(QUOTIENT($B685,1),2)</f>
        <v>1</v>
      </c>
      <c r="D685" s="2" t="n">
        <f aca="false">MOD(QUOTIENT($B685,2),2)</f>
        <v>0</v>
      </c>
      <c r="E685" s="2" t="n">
        <f aca="false">MOD(QUOTIENT($B685,4),2)</f>
        <v>0</v>
      </c>
      <c r="F685" s="2" t="n">
        <f aca="false">MOD(QUOTIENT($B685,8),2)</f>
        <v>1</v>
      </c>
      <c r="G685" s="2" t="n">
        <f aca="false">MOD(QUOTIENT($B685,16),2)</f>
        <v>0</v>
      </c>
      <c r="H685" s="2" t="n">
        <f aca="false">MOD(QUOTIENT($B685,32),2)</f>
        <v>1</v>
      </c>
      <c r="I685" s="2" t="n">
        <f aca="false">MOD(QUOTIENT($B685,64),2)</f>
        <v>1</v>
      </c>
      <c r="J685" s="5" t="n">
        <f aca="false">IF($C685=const_zero,MIN(class_series_f_invested_usd,MAX(const_zero,$A685)),const_zero)</f>
        <v>0</v>
      </c>
      <c r="K685" s="5" t="n">
        <f aca="false">IF($D685=const_zero,MIN(class_series_e_invested_usd,MAX(const_zero,$A685-SUM($J685:$J685))),const_zero)</f>
        <v>300000000</v>
      </c>
      <c r="L685" s="5" t="n">
        <f aca="false">IF($E685=const_zero,MIN(class_series_d_invested_usd,MAX(const_zero,$A685-SUM($J685:$K685))),const_zero)</f>
        <v>100000000</v>
      </c>
      <c r="M685" s="5" t="n">
        <f aca="false">IF($F685=const_zero,MIN(class_series_c_invested_usd,MAX(const_zero,$A685-SUM($J685:$L685))),const_zero)</f>
        <v>0</v>
      </c>
      <c r="N685" s="5" t="n">
        <f aca="false">IF($G685=const_zero,MIN(class_series_b_invested_usd,MAX(const_zero,$A685-SUM($J685:$M685))),const_zero)</f>
        <v>30000000</v>
      </c>
      <c r="O685" s="5" t="n">
        <f aca="false">IF($H685=const_zero,MIN(class_series_a_invested_usd,MAX(const_zero,$A685-SUM($J685:$N685))),const_zero)</f>
        <v>0</v>
      </c>
      <c r="P685" s="5" t="n">
        <f aca="false">IF($I685=const_zero,MIN(class_seed_invested_usd,MAX(const_zero,$A685-SUM($J685:$O685))),const_zero)</f>
        <v>0</v>
      </c>
      <c r="Q685" s="5" t="n">
        <f aca="false">MAX(const_zero,$A685-SUM($J685:$P685))</f>
        <v>7570000000</v>
      </c>
      <c r="R685" s="9" t="n">
        <f aca="false">common_rsa_total+'Pro-Forma'!$B$10+'Pro-Forma'!$B$11+IF($C685=const_one,'Pro-Forma'!$B$5,const_zero)+IF($D685=const_one,'Pro-Forma'!$F$27,const_zero)+IF($E685=const_one,'Pro-Forma'!$F$26,const_zero)+IF($F685=const_one,'Pro-Forma'!$F$25,const_zero)+IF($G685=const_one,'Pro-Forma'!$F$24,const_zero)+IF($H685=const_one,'Pro-Forma'!$F$23,const_zero)+IF($I685=const_one,'Pro-Forma'!$F$22,const_zero)</f>
        <v>22477780.8981917</v>
      </c>
      <c r="S685" s="23" t="b">
        <f aca="false">IF($R685&gt;const_zero,--($Q685&gt;option_strike_usd*$R685),const_zero)</f>
        <v>1</v>
      </c>
      <c r="T685" s="7" t="n">
        <f aca="false">IF($R685&gt;const_zero,IF($S685=const_one,($Q685+option_strike_usd*pre_f_options_issued)/($R685+pre_f_options_issued),$Q685/$R685),const_zero)</f>
        <v>303.169446111533</v>
      </c>
      <c r="U685" s="5" t="n">
        <f aca="false">IF($C685=const_one,'Pro-Forma'!$B$5*$T685,const_zero)</f>
        <v>241707318.94278</v>
      </c>
      <c r="V685" s="5" t="n">
        <f aca="false">IF($D685=const_one,'Pro-Forma'!$F$27*$T685,const_zero)</f>
        <v>0</v>
      </c>
      <c r="W685" s="5" t="n">
        <f aca="false">IF($E685=const_one,'Pro-Forma'!$F$26*$T685,const_zero)</f>
        <v>0</v>
      </c>
      <c r="X685" s="5" t="n">
        <f aca="false">IF($F685=const_one,'Pro-Forma'!$F$25*$T685,const_zero)</f>
        <v>727606670.667679</v>
      </c>
      <c r="Y685" s="5" t="n">
        <f aca="false">IF($G685=const_one,'Pro-Forma'!$F$24*$T685,const_zero)</f>
        <v>0</v>
      </c>
      <c r="Z685" s="5" t="n">
        <f aca="false">IF($H685=const_one,'Pro-Forma'!$F$23*$T685,const_zero)</f>
        <v>1515847230.55766</v>
      </c>
      <c r="AA685" s="5" t="n">
        <f aca="false">IF($I685=const_one,'Pro-Forma'!$F$22*$T685,const_zero)</f>
        <v>1515847230.55766</v>
      </c>
      <c r="AB685" s="5" t="n">
        <f aca="false">('Pro-Forma'!$B$10+'Pro-Forma'!$B$11)*$T685</f>
        <v>85042918.9915821</v>
      </c>
      <c r="AC685" s="5" t="n">
        <f aca="false">common_rsa_total*$T685</f>
        <v>2728525015.0038</v>
      </c>
      <c r="AD685" s="5" t="n">
        <f aca="false">IF($S685=const_one,pre_f_options_issued*($T685-option_strike_usd),const_zero)</f>
        <v>755423615.278832</v>
      </c>
      <c r="AE685" s="5" t="n">
        <f aca="false">J685+U685</f>
        <v>241707318.94278</v>
      </c>
      <c r="AF685" s="5" t="n">
        <f aca="false">K685+V685</f>
        <v>300000000</v>
      </c>
      <c r="AG685" s="5" t="n">
        <f aca="false">L685+W685</f>
        <v>100000000</v>
      </c>
      <c r="AH685" s="5" t="n">
        <f aca="false">M685+X685</f>
        <v>727606670.667679</v>
      </c>
      <c r="AI685" s="5" t="n">
        <f aca="false">N685+Y685</f>
        <v>30000000</v>
      </c>
      <c r="AJ685" s="5" t="n">
        <f aca="false">O685+Z685</f>
        <v>1515847230.55766</v>
      </c>
      <c r="AK685" s="5" t="n">
        <f aca="false">P685+AA685</f>
        <v>1515847230.55766</v>
      </c>
      <c r="AL685" s="5" t="n">
        <f aca="false">INDEX($AE$580:$AE$707,$B685-$C685*1+const_one)</f>
        <v>30000000</v>
      </c>
      <c r="AM685" s="5" t="n">
        <f aca="false">INDEX($AF$580:$AF$707,$B685-$D685*2+const_one)</f>
        <v>300000000</v>
      </c>
      <c r="AN685" s="5" t="n">
        <f aca="false">INDEX($AG$580:$AG$707,$B685-$E685*4+const_one)</f>
        <v>100000000</v>
      </c>
      <c r="AO685" s="5" t="n">
        <f aca="false">INDEX($AH$580:$AH$707,$B685-$F685*8+const_one)</f>
        <v>60000000</v>
      </c>
      <c r="AP685" s="5" t="n">
        <f aca="false">INDEX($AI$580:$AI$707,$B685-$G685*16+const_one)</f>
        <v>30000000</v>
      </c>
      <c r="AQ685" s="5" t="n">
        <f aca="false">INDEX($AJ$580:$AJ$707,$B685-$H685*32+const_one)</f>
        <v>15000000</v>
      </c>
      <c r="AR685" s="5" t="n">
        <f aca="false">INDEX($AK$580:$AK$707,$B685-$I685*64+const_one)</f>
        <v>5000000</v>
      </c>
      <c r="AS685" s="5" t="n">
        <f aca="false">INDEX($AE$580:$AE$707,$B685+(const_one-$C685)*1+const_one)</f>
        <v>241707318.94278</v>
      </c>
      <c r="AT685" s="5" t="n">
        <f aca="false">INDEX($AF$580:$AF$707,$B685+(const_one-$D685)*2+const_one)</f>
        <v>1552004334.75159</v>
      </c>
      <c r="AU685" s="5" t="n">
        <f aca="false">INDEX($AG$580:$AG$707,$B685+(const_one-$E685)*4+const_one)</f>
        <v>497968058.508774</v>
      </c>
      <c r="AV685" s="5" t="n">
        <f aca="false">INDEX($AH$580:$AH$707,$B685+(const_one-$F685)*8+const_one)</f>
        <v>727606670.667679</v>
      </c>
      <c r="AW685" s="5" t="n">
        <f aca="false">INDEX($AI$580:$AI$707,$B685+(const_one-$G685)*16+const_one)</f>
        <v>815200465.07599</v>
      </c>
      <c r="AX685" s="5" t="n">
        <f aca="false">INDEX($AJ$580:$AJ$707,$B685+(const_one-$H685)*32+const_one)</f>
        <v>1515847230.55766</v>
      </c>
      <c r="AY685" s="5" t="n">
        <f aca="false">INDEX($AK$580:$AK$707,$B685+(const_one-$I685)*64+const_one)</f>
        <v>1515847230.55766</v>
      </c>
      <c r="AZ685" s="5" t="n">
        <f aca="false">--($C685=--(AS685&gt;AL685))</f>
        <v>1</v>
      </c>
      <c r="BA685" s="5" t="n">
        <f aca="false">--($D685=--(AT685&gt;AM685))</f>
        <v>0</v>
      </c>
      <c r="BB685" s="5" t="n">
        <f aca="false">--($E685=--(AU685&gt;AN685))</f>
        <v>0</v>
      </c>
      <c r="BC685" s="5" t="n">
        <f aca="false">--($F685=--(AV685&gt;AO685))</f>
        <v>1</v>
      </c>
      <c r="BD685" s="5" t="n">
        <f aca="false">--($G685=--(AW685&gt;AP685))</f>
        <v>0</v>
      </c>
      <c r="BE685" s="5" t="n">
        <f aca="false">--($H685=--(AX685&gt;AQ685))</f>
        <v>1</v>
      </c>
      <c r="BF685" s="5" t="n">
        <f aca="false">--($I685=--(AY685&gt;AR685))</f>
        <v>1</v>
      </c>
      <c r="BG685" s="5" t="n">
        <f aca="false">SUM(AZ685:BF685)</f>
        <v>4</v>
      </c>
      <c r="BH685" s="5" t="n">
        <f aca="false">SUM(AE685:AK685)+AB685+AC685+AD685</f>
        <v>8000000000</v>
      </c>
    </row>
    <row r="686" customFormat="false" ht="15" hidden="true" customHeight="false" outlineLevel="0" collapsed="false">
      <c r="A686" s="5" t="n">
        <f aca="false">exit_value_5_usd</f>
        <v>8000000000</v>
      </c>
      <c r="B686" s="2" t="n">
        <f aca="false">ROW()-ROW($B$580)</f>
        <v>106</v>
      </c>
      <c r="C686" s="2" t="n">
        <f aca="false">MOD(QUOTIENT($B686,1),2)</f>
        <v>0</v>
      </c>
      <c r="D686" s="2" t="n">
        <f aca="false">MOD(QUOTIENT($B686,2),2)</f>
        <v>1</v>
      </c>
      <c r="E686" s="2" t="n">
        <f aca="false">MOD(QUOTIENT($B686,4),2)</f>
        <v>0</v>
      </c>
      <c r="F686" s="2" t="n">
        <f aca="false">MOD(QUOTIENT($B686,8),2)</f>
        <v>1</v>
      </c>
      <c r="G686" s="2" t="n">
        <f aca="false">MOD(QUOTIENT($B686,16),2)</f>
        <v>0</v>
      </c>
      <c r="H686" s="2" t="n">
        <f aca="false">MOD(QUOTIENT($B686,32),2)</f>
        <v>1</v>
      </c>
      <c r="I686" s="2" t="n">
        <f aca="false">MOD(QUOTIENT($B686,64),2)</f>
        <v>1</v>
      </c>
      <c r="J686" s="5" t="n">
        <f aca="false">IF($C686=const_zero,MIN(class_series_f_invested_usd,MAX(const_zero,$A686)),const_zero)</f>
        <v>30000000</v>
      </c>
      <c r="K686" s="5" t="n">
        <f aca="false">IF($D686=const_zero,MIN(class_series_e_invested_usd,MAX(const_zero,$A686-SUM($J686:$J686))),const_zero)</f>
        <v>0</v>
      </c>
      <c r="L686" s="5" t="n">
        <f aca="false">IF($E686=const_zero,MIN(class_series_d_invested_usd,MAX(const_zero,$A686-SUM($J686:$K686))),const_zero)</f>
        <v>100000000</v>
      </c>
      <c r="M686" s="5" t="n">
        <f aca="false">IF($F686=const_zero,MIN(class_series_c_invested_usd,MAX(const_zero,$A686-SUM($J686:$L686))),const_zero)</f>
        <v>0</v>
      </c>
      <c r="N686" s="5" t="n">
        <f aca="false">IF($G686=const_zero,MIN(class_series_b_invested_usd,MAX(const_zero,$A686-SUM($J686:$M686))),const_zero)</f>
        <v>30000000</v>
      </c>
      <c r="O686" s="5" t="n">
        <f aca="false">IF($H686=const_zero,MIN(class_series_a_invested_usd,MAX(const_zero,$A686-SUM($J686:$N686))),const_zero)</f>
        <v>0</v>
      </c>
      <c r="P686" s="5" t="n">
        <f aca="false">IF($I686=const_zero,MIN(class_seed_invested_usd,MAX(const_zero,$A686-SUM($J686:$O686))),const_zero)</f>
        <v>0</v>
      </c>
      <c r="Q686" s="5" t="n">
        <f aca="false">MAX(const_zero,$A686-SUM($J686:$P686))</f>
        <v>7840000000</v>
      </c>
      <c r="R686" s="9" t="n">
        <f aca="false">common_rsa_total+'Pro-Forma'!$B$10+'Pro-Forma'!$B$11+IF($C686=const_one,'Pro-Forma'!$B$5,const_zero)+IF($D686=const_one,'Pro-Forma'!$F$27,const_zero)+IF($E686=const_one,'Pro-Forma'!$F$26,const_zero)+IF($F686=const_one,'Pro-Forma'!$F$25,const_zero)+IF($G686=const_one,'Pro-Forma'!$F$24,const_zero)+IF($H686=const_one,'Pro-Forma'!$F$23,const_zero)+IF($I686=const_one,'Pro-Forma'!$F$22,const_zero)</f>
        <v>27813833.1063222</v>
      </c>
      <c r="S686" s="23" t="b">
        <f aca="false">IF($R686&gt;const_zero,--($Q686&gt;option_strike_usd*$R686),const_zero)</f>
        <v>1</v>
      </c>
      <c r="T686" s="7" t="n">
        <f aca="false">IF($R686&gt;const_zero,IF($S686=const_one,($Q686+option_strike_usd*pre_f_options_issued)/($R686+pre_f_options_issued),$Q686/$R686),const_zero)</f>
        <v>258.710271726223</v>
      </c>
      <c r="U686" s="5" t="n">
        <f aca="false">IF($C686=const_one,'Pro-Forma'!$B$5*$T686,const_zero)</f>
        <v>0</v>
      </c>
      <c r="V686" s="5" t="n">
        <f aca="false">IF($D686=const_one,'Pro-Forma'!$F$27*$T686,const_zero)</f>
        <v>1586752955.533</v>
      </c>
      <c r="W686" s="5" t="n">
        <f aca="false">IF($E686=const_one,'Pro-Forma'!$F$26*$T686,const_zero)</f>
        <v>0</v>
      </c>
      <c r="X686" s="5" t="n">
        <f aca="false">IF($F686=const_one,'Pro-Forma'!$F$25*$T686,const_zero)</f>
        <v>620904652.142935</v>
      </c>
      <c r="Y686" s="5" t="n">
        <f aca="false">IF($G686=const_one,'Pro-Forma'!$F$24*$T686,const_zero)</f>
        <v>0</v>
      </c>
      <c r="Z686" s="5" t="n">
        <f aca="false">IF($H686=const_one,'Pro-Forma'!$F$23*$T686,const_zero)</f>
        <v>1293551358.63112</v>
      </c>
      <c r="AA686" s="5" t="n">
        <f aca="false">IF($I686=const_one,'Pro-Forma'!$F$22*$T686,const_zero)</f>
        <v>1293551358.63112</v>
      </c>
      <c r="AB686" s="5" t="n">
        <f aca="false">('Pro-Forma'!$B$10+'Pro-Forma'!$B$11)*$T686</f>
        <v>72571550.2102717</v>
      </c>
      <c r="AC686" s="5" t="n">
        <f aca="false">common_rsa_total*$T686</f>
        <v>2328392445.53601</v>
      </c>
      <c r="AD686" s="5" t="n">
        <f aca="false">IF($S686=const_one,pre_f_options_issued*($T686-option_strike_usd),const_zero)</f>
        <v>644275679.315558</v>
      </c>
      <c r="AE686" s="5" t="n">
        <f aca="false">J686+U686</f>
        <v>30000000</v>
      </c>
      <c r="AF686" s="5" t="n">
        <f aca="false">K686+V686</f>
        <v>1586752955.533</v>
      </c>
      <c r="AG686" s="5" t="n">
        <f aca="false">L686+W686</f>
        <v>100000000</v>
      </c>
      <c r="AH686" s="5" t="n">
        <f aca="false">M686+X686</f>
        <v>620904652.142935</v>
      </c>
      <c r="AI686" s="5" t="n">
        <f aca="false">N686+Y686</f>
        <v>30000000</v>
      </c>
      <c r="AJ686" s="5" t="n">
        <f aca="false">O686+Z686</f>
        <v>1293551358.63112</v>
      </c>
      <c r="AK686" s="5" t="n">
        <f aca="false">P686+AA686</f>
        <v>1293551358.63112</v>
      </c>
      <c r="AL686" s="5" t="n">
        <f aca="false">INDEX($AE$580:$AE$707,$B686-$C686*1+const_one)</f>
        <v>30000000</v>
      </c>
      <c r="AM686" s="5" t="n">
        <f aca="false">INDEX($AF$580:$AF$707,$B686-$D686*2+const_one)</f>
        <v>300000000</v>
      </c>
      <c r="AN686" s="5" t="n">
        <f aca="false">INDEX($AG$580:$AG$707,$B686-$E686*4+const_one)</f>
        <v>100000000</v>
      </c>
      <c r="AO686" s="5" t="n">
        <f aca="false">INDEX($AH$580:$AH$707,$B686-$F686*8+const_one)</f>
        <v>60000000</v>
      </c>
      <c r="AP686" s="5" t="n">
        <f aca="false">INDEX($AI$580:$AI$707,$B686-$G686*16+const_one)</f>
        <v>30000000</v>
      </c>
      <c r="AQ686" s="5" t="n">
        <f aca="false">INDEX($AJ$580:$AJ$707,$B686-$H686*32+const_one)</f>
        <v>15000000</v>
      </c>
      <c r="AR686" s="5" t="n">
        <f aca="false">INDEX($AK$580:$AK$707,$B686-$I686*64+const_one)</f>
        <v>5000000</v>
      </c>
      <c r="AS686" s="5" t="n">
        <f aca="false">INDEX($AE$580:$AE$707,$B686+(const_one-$C686)*1+const_one)</f>
        <v>201744478.261691</v>
      </c>
      <c r="AT686" s="5" t="n">
        <f aca="false">INDEX($AF$580:$AF$707,$B686+(const_one-$D686)*2+const_one)</f>
        <v>1586752955.533</v>
      </c>
      <c r="AU686" s="5" t="n">
        <f aca="false">INDEX($AG$580:$AG$707,$B686+(const_one-$E686)*4+const_one)</f>
        <v>429660117.11043</v>
      </c>
      <c r="AV686" s="5" t="n">
        <f aca="false">INDEX($AH$580:$AH$707,$B686+(const_one-$F686)*8+const_one)</f>
        <v>620904652.142935</v>
      </c>
      <c r="AW686" s="5" t="n">
        <f aca="false">INDEX($AI$580:$AI$707,$B686+(const_one-$G686)*16+const_one)</f>
        <v>708939734.572841</v>
      </c>
      <c r="AX686" s="5" t="n">
        <f aca="false">INDEX($AJ$580:$AJ$707,$B686+(const_one-$H686)*32+const_one)</f>
        <v>1293551358.63112</v>
      </c>
      <c r="AY686" s="5" t="n">
        <f aca="false">INDEX($AK$580:$AK$707,$B686+(const_one-$I686)*64+const_one)</f>
        <v>1293551358.63112</v>
      </c>
      <c r="AZ686" s="5" t="n">
        <f aca="false">--($C686=--(AS686&gt;AL686))</f>
        <v>0</v>
      </c>
      <c r="BA686" s="5" t="n">
        <f aca="false">--($D686=--(AT686&gt;AM686))</f>
        <v>1</v>
      </c>
      <c r="BB686" s="5" t="n">
        <f aca="false">--($E686=--(AU686&gt;AN686))</f>
        <v>0</v>
      </c>
      <c r="BC686" s="5" t="n">
        <f aca="false">--($F686=--(AV686&gt;AO686))</f>
        <v>1</v>
      </c>
      <c r="BD686" s="5" t="n">
        <f aca="false">--($G686=--(AW686&gt;AP686))</f>
        <v>0</v>
      </c>
      <c r="BE686" s="5" t="n">
        <f aca="false">--($H686=--(AX686&gt;AQ686))</f>
        <v>1</v>
      </c>
      <c r="BF686" s="5" t="n">
        <f aca="false">--($I686=--(AY686&gt;AR686))</f>
        <v>1</v>
      </c>
      <c r="BG686" s="5" t="n">
        <f aca="false">SUM(AZ686:BF686)</f>
        <v>4</v>
      </c>
      <c r="BH686" s="5" t="n">
        <f aca="false">SUM(AE686:AK686)+AB686+AC686+AD686</f>
        <v>8000000000</v>
      </c>
    </row>
    <row r="687" customFormat="false" ht="15" hidden="true" customHeight="false" outlineLevel="0" collapsed="false">
      <c r="A687" s="5" t="n">
        <f aca="false">exit_value_5_usd</f>
        <v>8000000000</v>
      </c>
      <c r="B687" s="2" t="n">
        <f aca="false">ROW()-ROW($B$580)</f>
        <v>107</v>
      </c>
      <c r="C687" s="2" t="n">
        <f aca="false">MOD(QUOTIENT($B687,1),2)</f>
        <v>1</v>
      </c>
      <c r="D687" s="2" t="n">
        <f aca="false">MOD(QUOTIENT($B687,2),2)</f>
        <v>1</v>
      </c>
      <c r="E687" s="2" t="n">
        <f aca="false">MOD(QUOTIENT($B687,4),2)</f>
        <v>0</v>
      </c>
      <c r="F687" s="2" t="n">
        <f aca="false">MOD(QUOTIENT($B687,8),2)</f>
        <v>1</v>
      </c>
      <c r="G687" s="2" t="n">
        <f aca="false">MOD(QUOTIENT($B687,16),2)</f>
        <v>0</v>
      </c>
      <c r="H687" s="2" t="n">
        <f aca="false">MOD(QUOTIENT($B687,32),2)</f>
        <v>1</v>
      </c>
      <c r="I687" s="2" t="n">
        <f aca="false">MOD(QUOTIENT($B687,64),2)</f>
        <v>1</v>
      </c>
      <c r="J687" s="5" t="n">
        <f aca="false">IF($C687=const_zero,MIN(class_series_f_invested_usd,MAX(const_zero,$A687)),const_zero)</f>
        <v>0</v>
      </c>
      <c r="K687" s="5" t="n">
        <f aca="false">IF($D687=const_zero,MIN(class_series_e_invested_usd,MAX(const_zero,$A687-SUM($J687:$J687))),const_zero)</f>
        <v>0</v>
      </c>
      <c r="L687" s="5" t="n">
        <f aca="false">IF($E687=const_zero,MIN(class_series_d_invested_usd,MAX(const_zero,$A687-SUM($J687:$K687))),const_zero)</f>
        <v>100000000</v>
      </c>
      <c r="M687" s="5" t="n">
        <f aca="false">IF($F687=const_zero,MIN(class_series_c_invested_usd,MAX(const_zero,$A687-SUM($J687:$L687))),const_zero)</f>
        <v>0</v>
      </c>
      <c r="N687" s="5" t="n">
        <f aca="false">IF($G687=const_zero,MIN(class_series_b_invested_usd,MAX(const_zero,$A687-SUM($J687:$M687))),const_zero)</f>
        <v>30000000</v>
      </c>
      <c r="O687" s="5" t="n">
        <f aca="false">IF($H687=const_zero,MIN(class_series_a_invested_usd,MAX(const_zero,$A687-SUM($J687:$N687))),const_zero)</f>
        <v>0</v>
      </c>
      <c r="P687" s="5" t="n">
        <f aca="false">IF($I687=const_zero,MIN(class_seed_invested_usd,MAX(const_zero,$A687-SUM($J687:$O687))),const_zero)</f>
        <v>0</v>
      </c>
      <c r="Q687" s="5" t="n">
        <f aca="false">MAX(const_zero,$A687-SUM($J687:$P687))</f>
        <v>7870000000</v>
      </c>
      <c r="R687" s="9" t="n">
        <f aca="false">common_rsa_total+'Pro-Forma'!$B$10+'Pro-Forma'!$B$11+IF($C687=const_one,'Pro-Forma'!$B$5,const_zero)+IF($D687=const_one,'Pro-Forma'!$F$27,const_zero)+IF($E687=const_one,'Pro-Forma'!$F$26,const_zero)+IF($F687=const_one,'Pro-Forma'!$F$25,const_zero)+IF($G687=const_one,'Pro-Forma'!$F$24,const_zero)+IF($H687=const_one,'Pro-Forma'!$F$23,const_zero)+IF($I687=const_one,'Pro-Forma'!$F$22,const_zero)</f>
        <v>28611101.1755256</v>
      </c>
      <c r="S687" s="23" t="b">
        <f aca="false">IF($R687&gt;const_zero,--($Q687&gt;option_strike_usd*$R687),const_zero)</f>
        <v>1</v>
      </c>
      <c r="T687" s="7" t="n">
        <f aca="false">IF($R687&gt;const_zero,IF($S687=const_one,($Q687+option_strike_usd*pre_f_options_issued)/($R687+pre_f_options_issued),$Q687/$R687),const_zero)</f>
        <v>253.044723669027</v>
      </c>
      <c r="U687" s="5" t="n">
        <f aca="false">IF($C687=const_one,'Pro-Forma'!$B$5*$T687,const_zero)</f>
        <v>201744478.261691</v>
      </c>
      <c r="V687" s="5" t="n">
        <f aca="false">IF($D687=const_one,'Pro-Forma'!$F$27*$T687,const_zero)</f>
        <v>1552004334.75159</v>
      </c>
      <c r="W687" s="5" t="n">
        <f aca="false">IF($E687=const_one,'Pro-Forma'!$F$26*$T687,const_zero)</f>
        <v>0</v>
      </c>
      <c r="X687" s="5" t="n">
        <f aca="false">IF($F687=const_one,'Pro-Forma'!$F$25*$T687,const_zero)</f>
        <v>607307336.805664</v>
      </c>
      <c r="Y687" s="5" t="n">
        <f aca="false">IF($G687=const_one,'Pro-Forma'!$F$24*$T687,const_zero)</f>
        <v>0</v>
      </c>
      <c r="Z687" s="5" t="n">
        <f aca="false">IF($H687=const_one,'Pro-Forma'!$F$23*$T687,const_zero)</f>
        <v>1265223618.34513</v>
      </c>
      <c r="AA687" s="5" t="n">
        <f aca="false">IF($I687=const_one,'Pro-Forma'!$F$22*$T687,const_zero)</f>
        <v>1265223618.34513</v>
      </c>
      <c r="AB687" s="5" t="n">
        <f aca="false">('Pro-Forma'!$B$10+'Pro-Forma'!$B$11)*$T687</f>
        <v>70982291.296978</v>
      </c>
      <c r="AC687" s="5" t="n">
        <f aca="false">common_rsa_total*$T687</f>
        <v>2277402513.02124</v>
      </c>
      <c r="AD687" s="5" t="n">
        <f aca="false">IF($S687=const_one,pre_f_options_issued*($T687-option_strike_usd),const_zero)</f>
        <v>630111809.172567</v>
      </c>
      <c r="AE687" s="5" t="n">
        <f aca="false">J687+U687</f>
        <v>201744478.261691</v>
      </c>
      <c r="AF687" s="5" t="n">
        <f aca="false">K687+V687</f>
        <v>1552004334.75159</v>
      </c>
      <c r="AG687" s="5" t="n">
        <f aca="false">L687+W687</f>
        <v>100000000</v>
      </c>
      <c r="AH687" s="5" t="n">
        <f aca="false">M687+X687</f>
        <v>607307336.805664</v>
      </c>
      <c r="AI687" s="5" t="n">
        <f aca="false">N687+Y687</f>
        <v>30000000</v>
      </c>
      <c r="AJ687" s="5" t="n">
        <f aca="false">O687+Z687</f>
        <v>1265223618.34513</v>
      </c>
      <c r="AK687" s="5" t="n">
        <f aca="false">P687+AA687</f>
        <v>1265223618.34513</v>
      </c>
      <c r="AL687" s="5" t="n">
        <f aca="false">INDEX($AE$580:$AE$707,$B687-$C687*1+const_one)</f>
        <v>30000000</v>
      </c>
      <c r="AM687" s="5" t="n">
        <f aca="false">INDEX($AF$580:$AF$707,$B687-$D687*2+const_one)</f>
        <v>300000000</v>
      </c>
      <c r="AN687" s="5" t="n">
        <f aca="false">INDEX($AG$580:$AG$707,$B687-$E687*4+const_one)</f>
        <v>100000000</v>
      </c>
      <c r="AO687" s="5" t="n">
        <f aca="false">INDEX($AH$580:$AH$707,$B687-$F687*8+const_one)</f>
        <v>60000000</v>
      </c>
      <c r="AP687" s="5" t="n">
        <f aca="false">INDEX($AI$580:$AI$707,$B687-$G687*16+const_one)</f>
        <v>30000000</v>
      </c>
      <c r="AQ687" s="5" t="n">
        <f aca="false">INDEX($AJ$580:$AJ$707,$B687-$H687*32+const_one)</f>
        <v>15000000</v>
      </c>
      <c r="AR687" s="5" t="n">
        <f aca="false">INDEX($AK$580:$AK$707,$B687-$I687*64+const_one)</f>
        <v>5000000</v>
      </c>
      <c r="AS687" s="5" t="n">
        <f aca="false">INDEX($AE$580:$AE$707,$B687+(const_one-$C687)*1+const_one)</f>
        <v>201744478.261691</v>
      </c>
      <c r="AT687" s="5" t="n">
        <f aca="false">INDEX($AF$580:$AF$707,$B687+(const_one-$D687)*2+const_one)</f>
        <v>1552004334.75159</v>
      </c>
      <c r="AU687" s="5" t="n">
        <f aca="false">INDEX($AG$580:$AG$707,$B687+(const_one-$E687)*4+const_one)</f>
        <v>420814114.971817</v>
      </c>
      <c r="AV687" s="5" t="n">
        <f aca="false">INDEX($AH$580:$AH$707,$B687+(const_one-$F687)*8+const_one)</f>
        <v>607307336.805664</v>
      </c>
      <c r="AW687" s="5" t="n">
        <f aca="false">INDEX($AI$580:$AI$707,$B687+(const_one-$G687)*16+const_one)</f>
        <v>695008345.758417</v>
      </c>
      <c r="AX687" s="5" t="n">
        <f aca="false">INDEX($AJ$580:$AJ$707,$B687+(const_one-$H687)*32+const_one)</f>
        <v>1265223618.34513</v>
      </c>
      <c r="AY687" s="5" t="n">
        <f aca="false">INDEX($AK$580:$AK$707,$B687+(const_one-$I687)*64+const_one)</f>
        <v>1265223618.34513</v>
      </c>
      <c r="AZ687" s="5" t="n">
        <f aca="false">--($C687=--(AS687&gt;AL687))</f>
        <v>1</v>
      </c>
      <c r="BA687" s="5" t="n">
        <f aca="false">--($D687=--(AT687&gt;AM687))</f>
        <v>1</v>
      </c>
      <c r="BB687" s="5" t="n">
        <f aca="false">--($E687=--(AU687&gt;AN687))</f>
        <v>0</v>
      </c>
      <c r="BC687" s="5" t="n">
        <f aca="false">--($F687=--(AV687&gt;AO687))</f>
        <v>1</v>
      </c>
      <c r="BD687" s="5" t="n">
        <f aca="false">--($G687=--(AW687&gt;AP687))</f>
        <v>0</v>
      </c>
      <c r="BE687" s="5" t="n">
        <f aca="false">--($H687=--(AX687&gt;AQ687))</f>
        <v>1</v>
      </c>
      <c r="BF687" s="5" t="n">
        <f aca="false">--($I687=--(AY687&gt;AR687))</f>
        <v>1</v>
      </c>
      <c r="BG687" s="5" t="n">
        <f aca="false">SUM(AZ687:BF687)</f>
        <v>5</v>
      </c>
      <c r="BH687" s="5" t="n">
        <f aca="false">SUM(AE687:AK687)+AB687+AC687+AD687</f>
        <v>8000000000</v>
      </c>
    </row>
    <row r="688" customFormat="false" ht="15" hidden="true" customHeight="false" outlineLevel="0" collapsed="false">
      <c r="A688" s="5" t="n">
        <f aca="false">exit_value_5_usd</f>
        <v>8000000000</v>
      </c>
      <c r="B688" s="2" t="n">
        <f aca="false">ROW()-ROW($B$580)</f>
        <v>108</v>
      </c>
      <c r="C688" s="2" t="n">
        <f aca="false">MOD(QUOTIENT($B688,1),2)</f>
        <v>0</v>
      </c>
      <c r="D688" s="2" t="n">
        <f aca="false">MOD(QUOTIENT($B688,2),2)</f>
        <v>0</v>
      </c>
      <c r="E688" s="2" t="n">
        <f aca="false">MOD(QUOTIENT($B688,4),2)</f>
        <v>1</v>
      </c>
      <c r="F688" s="2" t="n">
        <f aca="false">MOD(QUOTIENT($B688,8),2)</f>
        <v>1</v>
      </c>
      <c r="G688" s="2" t="n">
        <f aca="false">MOD(QUOTIENT($B688,16),2)</f>
        <v>0</v>
      </c>
      <c r="H688" s="2" t="n">
        <f aca="false">MOD(QUOTIENT($B688,32),2)</f>
        <v>1</v>
      </c>
      <c r="I688" s="2" t="n">
        <f aca="false">MOD(QUOTIENT($B688,64),2)</f>
        <v>1</v>
      </c>
      <c r="J688" s="5" t="n">
        <f aca="false">IF($C688=const_zero,MIN(class_series_f_invested_usd,MAX(const_zero,$A688)),const_zero)</f>
        <v>30000000</v>
      </c>
      <c r="K688" s="5" t="n">
        <f aca="false">IF($D688=const_zero,MIN(class_series_e_invested_usd,MAX(const_zero,$A688-SUM($J688:$J688))),const_zero)</f>
        <v>300000000</v>
      </c>
      <c r="L688" s="5" t="n">
        <f aca="false">IF($E688=const_zero,MIN(class_series_d_invested_usd,MAX(const_zero,$A688-SUM($J688:$K688))),const_zero)</f>
        <v>0</v>
      </c>
      <c r="M688" s="5" t="n">
        <f aca="false">IF($F688=const_zero,MIN(class_series_c_invested_usd,MAX(const_zero,$A688-SUM($J688:$L688))),const_zero)</f>
        <v>0</v>
      </c>
      <c r="N688" s="5" t="n">
        <f aca="false">IF($G688=const_zero,MIN(class_series_b_invested_usd,MAX(const_zero,$A688-SUM($J688:$M688))),const_zero)</f>
        <v>30000000</v>
      </c>
      <c r="O688" s="5" t="n">
        <f aca="false">IF($H688=const_zero,MIN(class_series_a_invested_usd,MAX(const_zero,$A688-SUM($J688:$N688))),const_zero)</f>
        <v>0</v>
      </c>
      <c r="P688" s="5" t="n">
        <f aca="false">IF($I688=const_zero,MIN(class_seed_invested_usd,MAX(const_zero,$A688-SUM($J688:$O688))),const_zero)</f>
        <v>0</v>
      </c>
      <c r="Q688" s="5" t="n">
        <f aca="false">MAX(const_zero,$A688-SUM($J688:$P688))</f>
        <v>7640000000</v>
      </c>
      <c r="R688" s="9" t="n">
        <f aca="false">common_rsa_total+'Pro-Forma'!$B$10+'Pro-Forma'!$B$11+IF($C688=const_one,'Pro-Forma'!$B$5,const_zero)+IF($D688=const_one,'Pro-Forma'!$F$27,const_zero)+IF($E688=const_one,'Pro-Forma'!$F$26,const_zero)+IF($F688=const_one,'Pro-Forma'!$F$25,const_zero)+IF($G688=const_one,'Pro-Forma'!$F$24,const_zero)+IF($H688=const_one,'Pro-Forma'!$F$23,const_zero)+IF($I688=const_one,'Pro-Forma'!$F$22,const_zero)</f>
        <v>23414164.1892672</v>
      </c>
      <c r="S688" s="23" t="b">
        <f aca="false">IF($R688&gt;const_zero,--($Q688&gt;option_strike_usd*$R688),const_zero)</f>
        <v>1</v>
      </c>
      <c r="T688" s="7" t="n">
        <f aca="false">IF($R688&gt;const_zero,IF($S688=const_one,($Q688+option_strike_usd*pre_f_options_issued)/($R688+pre_f_options_issued),$Q688/$R688),const_zero)</f>
        <v>294.915936480995</v>
      </c>
      <c r="U688" s="5" t="n">
        <f aca="false">IF($C688=const_one,'Pro-Forma'!$B$5*$T688,const_zero)</f>
        <v>0</v>
      </c>
      <c r="V688" s="5" t="n">
        <f aca="false">IF($D688=const_one,'Pro-Forma'!$F$27*$T688,const_zero)</f>
        <v>0</v>
      </c>
      <c r="W688" s="5" t="n">
        <f aca="false">IF($E688=const_one,'Pro-Forma'!$F$26*$T688,const_zero)</f>
        <v>511281414.448178</v>
      </c>
      <c r="X688" s="5" t="n">
        <f aca="false">IF($F688=const_one,'Pro-Forma'!$F$25*$T688,const_zero)</f>
        <v>707798247.554388</v>
      </c>
      <c r="Y688" s="5" t="n">
        <f aca="false">IF($G688=const_one,'Pro-Forma'!$F$24*$T688,const_zero)</f>
        <v>0</v>
      </c>
      <c r="Z688" s="5" t="n">
        <f aca="false">IF($H688=const_one,'Pro-Forma'!$F$23*$T688,const_zero)</f>
        <v>1474579682.40498</v>
      </c>
      <c r="AA688" s="5" t="n">
        <f aca="false">IF($I688=const_one,'Pro-Forma'!$F$22*$T688,const_zero)</f>
        <v>1474579682.40498</v>
      </c>
      <c r="AB688" s="5" t="n">
        <f aca="false">('Pro-Forma'!$B$10+'Pro-Forma'!$B$11)*$T688</f>
        <v>82727703.6560372</v>
      </c>
      <c r="AC688" s="5" t="n">
        <f aca="false">common_rsa_total*$T688</f>
        <v>2654243428.32896</v>
      </c>
      <c r="AD688" s="5" t="n">
        <f aca="false">IF($S688=const_one,pre_f_options_issued*($T688-option_strike_usd),const_zero)</f>
        <v>734789841.202488</v>
      </c>
      <c r="AE688" s="5" t="n">
        <f aca="false">J688+U688</f>
        <v>30000000</v>
      </c>
      <c r="AF688" s="5" t="n">
        <f aca="false">K688+V688</f>
        <v>300000000</v>
      </c>
      <c r="AG688" s="5" t="n">
        <f aca="false">L688+W688</f>
        <v>511281414.448178</v>
      </c>
      <c r="AH688" s="5" t="n">
        <f aca="false">M688+X688</f>
        <v>707798247.554388</v>
      </c>
      <c r="AI688" s="5" t="n">
        <f aca="false">N688+Y688</f>
        <v>30000000</v>
      </c>
      <c r="AJ688" s="5" t="n">
        <f aca="false">O688+Z688</f>
        <v>1474579682.40498</v>
      </c>
      <c r="AK688" s="5" t="n">
        <f aca="false">P688+AA688</f>
        <v>1474579682.40498</v>
      </c>
      <c r="AL688" s="5" t="n">
        <f aca="false">INDEX($AE$580:$AE$707,$B688-$C688*1+const_one)</f>
        <v>30000000</v>
      </c>
      <c r="AM688" s="5" t="n">
        <f aca="false">INDEX($AF$580:$AF$707,$B688-$D688*2+const_one)</f>
        <v>300000000</v>
      </c>
      <c r="AN688" s="5" t="n">
        <f aca="false">INDEX($AG$580:$AG$707,$B688-$E688*4+const_one)</f>
        <v>100000000</v>
      </c>
      <c r="AO688" s="5" t="n">
        <f aca="false">INDEX($AH$580:$AH$707,$B688-$F688*8+const_one)</f>
        <v>60000000</v>
      </c>
      <c r="AP688" s="5" t="n">
        <f aca="false">INDEX($AI$580:$AI$707,$B688-$G688*16+const_one)</f>
        <v>30000000</v>
      </c>
      <c r="AQ688" s="5" t="n">
        <f aca="false">INDEX($AJ$580:$AJ$707,$B688-$H688*32+const_one)</f>
        <v>15000000</v>
      </c>
      <c r="AR688" s="5" t="n">
        <f aca="false">INDEX($AK$580:$AK$707,$B688-$I688*64+const_one)</f>
        <v>5000000</v>
      </c>
      <c r="AS688" s="5" t="n">
        <f aca="false">INDEX($AE$580:$AE$707,$B688+(const_one-$C688)*1+const_one)</f>
        <v>229004540.144891</v>
      </c>
      <c r="AT688" s="5" t="n">
        <f aca="false">INDEX($AF$580:$AF$707,$B688+(const_one-$D688)*2+const_one)</f>
        <v>1520053667.6597</v>
      </c>
      <c r="AU688" s="5" t="n">
        <f aca="false">INDEX($AG$580:$AG$707,$B688+(const_one-$E688)*4+const_one)</f>
        <v>511281414.448178</v>
      </c>
      <c r="AV688" s="5" t="n">
        <f aca="false">INDEX($AH$580:$AH$707,$B688+(const_one-$F688)*8+const_one)</f>
        <v>707798247.554388</v>
      </c>
      <c r="AW688" s="5" t="n">
        <f aca="false">INDEX($AI$580:$AI$707,$B688+(const_one-$G688)*16+const_one)</f>
        <v>796063128.414551</v>
      </c>
      <c r="AX688" s="5" t="n">
        <f aca="false">INDEX($AJ$580:$AJ$707,$B688+(const_one-$H688)*32+const_one)</f>
        <v>1474579682.40498</v>
      </c>
      <c r="AY688" s="5" t="n">
        <f aca="false">INDEX($AK$580:$AK$707,$B688+(const_one-$I688)*64+const_one)</f>
        <v>1474579682.40498</v>
      </c>
      <c r="AZ688" s="5" t="n">
        <f aca="false">--($C688=--(AS688&gt;AL688))</f>
        <v>0</v>
      </c>
      <c r="BA688" s="5" t="n">
        <f aca="false">--($D688=--(AT688&gt;AM688))</f>
        <v>0</v>
      </c>
      <c r="BB688" s="5" t="n">
        <f aca="false">--($E688=--(AU688&gt;AN688))</f>
        <v>1</v>
      </c>
      <c r="BC688" s="5" t="n">
        <f aca="false">--($F688=--(AV688&gt;AO688))</f>
        <v>1</v>
      </c>
      <c r="BD688" s="5" t="n">
        <f aca="false">--($G688=--(AW688&gt;AP688))</f>
        <v>0</v>
      </c>
      <c r="BE688" s="5" t="n">
        <f aca="false">--($H688=--(AX688&gt;AQ688))</f>
        <v>1</v>
      </c>
      <c r="BF688" s="5" t="n">
        <f aca="false">--($I688=--(AY688&gt;AR688))</f>
        <v>1</v>
      </c>
      <c r="BG688" s="5" t="n">
        <f aca="false">SUM(AZ688:BF688)</f>
        <v>4</v>
      </c>
      <c r="BH688" s="5" t="n">
        <f aca="false">SUM(AE688:AK688)+AB688+AC688+AD688</f>
        <v>8000000000</v>
      </c>
    </row>
    <row r="689" customFormat="false" ht="15" hidden="true" customHeight="false" outlineLevel="0" collapsed="false">
      <c r="A689" s="5" t="n">
        <f aca="false">exit_value_5_usd</f>
        <v>8000000000</v>
      </c>
      <c r="B689" s="2" t="n">
        <f aca="false">ROW()-ROW($B$580)</f>
        <v>109</v>
      </c>
      <c r="C689" s="2" t="n">
        <f aca="false">MOD(QUOTIENT($B689,1),2)</f>
        <v>1</v>
      </c>
      <c r="D689" s="2" t="n">
        <f aca="false">MOD(QUOTIENT($B689,2),2)</f>
        <v>0</v>
      </c>
      <c r="E689" s="2" t="n">
        <f aca="false">MOD(QUOTIENT($B689,4),2)</f>
        <v>1</v>
      </c>
      <c r="F689" s="2" t="n">
        <f aca="false">MOD(QUOTIENT($B689,8),2)</f>
        <v>1</v>
      </c>
      <c r="G689" s="2" t="n">
        <f aca="false">MOD(QUOTIENT($B689,16),2)</f>
        <v>0</v>
      </c>
      <c r="H689" s="2" t="n">
        <f aca="false">MOD(QUOTIENT($B689,32),2)</f>
        <v>1</v>
      </c>
      <c r="I689" s="2" t="n">
        <f aca="false">MOD(QUOTIENT($B689,64),2)</f>
        <v>1</v>
      </c>
      <c r="J689" s="5" t="n">
        <f aca="false">IF($C689=const_zero,MIN(class_series_f_invested_usd,MAX(const_zero,$A689)),const_zero)</f>
        <v>0</v>
      </c>
      <c r="K689" s="5" t="n">
        <f aca="false">IF($D689=const_zero,MIN(class_series_e_invested_usd,MAX(const_zero,$A689-SUM($J689:$J689))),const_zero)</f>
        <v>300000000</v>
      </c>
      <c r="L689" s="5" t="n">
        <f aca="false">IF($E689=const_zero,MIN(class_series_d_invested_usd,MAX(const_zero,$A689-SUM($J689:$K689))),const_zero)</f>
        <v>0</v>
      </c>
      <c r="M689" s="5" t="n">
        <f aca="false">IF($F689=const_zero,MIN(class_series_c_invested_usd,MAX(const_zero,$A689-SUM($J689:$L689))),const_zero)</f>
        <v>0</v>
      </c>
      <c r="N689" s="5" t="n">
        <f aca="false">IF($G689=const_zero,MIN(class_series_b_invested_usd,MAX(const_zero,$A689-SUM($J689:$M689))),const_zero)</f>
        <v>30000000</v>
      </c>
      <c r="O689" s="5" t="n">
        <f aca="false">IF($H689=const_zero,MIN(class_series_a_invested_usd,MAX(const_zero,$A689-SUM($J689:$N689))),const_zero)</f>
        <v>0</v>
      </c>
      <c r="P689" s="5" t="n">
        <f aca="false">IF($I689=const_zero,MIN(class_seed_invested_usd,MAX(const_zero,$A689-SUM($J689:$O689))),const_zero)</f>
        <v>0</v>
      </c>
      <c r="Q689" s="5" t="n">
        <f aca="false">MAX(const_zero,$A689-SUM($J689:$P689))</f>
        <v>7670000000</v>
      </c>
      <c r="R689" s="9" t="n">
        <f aca="false">common_rsa_total+'Pro-Forma'!$B$10+'Pro-Forma'!$B$11+IF($C689=const_one,'Pro-Forma'!$B$5,const_zero)+IF($D689=const_one,'Pro-Forma'!$F$27,const_zero)+IF($E689=const_one,'Pro-Forma'!$F$26,const_zero)+IF($F689=const_one,'Pro-Forma'!$F$25,const_zero)+IF($G689=const_one,'Pro-Forma'!$F$24,const_zero)+IF($H689=const_one,'Pro-Forma'!$F$23,const_zero)+IF($I689=const_one,'Pro-Forma'!$F$22,const_zero)</f>
        <v>24211432.2584705</v>
      </c>
      <c r="S689" s="23" t="b">
        <f aca="false">IF($R689&gt;const_zero,--($Q689&gt;option_strike_usd*$R689),const_zero)</f>
        <v>1</v>
      </c>
      <c r="T689" s="7" t="n">
        <f aca="false">IF($R689&gt;const_zero,IF($S689=const_one,($Q689+option_strike_usd*pre_f_options_issued)/($R689+pre_f_options_issued),$Q689/$R689),const_zero)</f>
        <v>287.236563197279</v>
      </c>
      <c r="U689" s="5" t="n">
        <f aca="false">IF($C689=const_one,'Pro-Forma'!$B$5*$T689,const_zero)</f>
        <v>229004540.144891</v>
      </c>
      <c r="V689" s="5" t="n">
        <f aca="false">IF($D689=const_one,'Pro-Forma'!$F$27*$T689,const_zero)</f>
        <v>0</v>
      </c>
      <c r="W689" s="5" t="n">
        <f aca="false">IF($E689=const_one,'Pro-Forma'!$F$26*$T689,const_zero)</f>
        <v>497968058.508774</v>
      </c>
      <c r="X689" s="5" t="n">
        <f aca="false">IF($F689=const_one,'Pro-Forma'!$F$25*$T689,const_zero)</f>
        <v>689367751.67347</v>
      </c>
      <c r="Y689" s="5" t="n">
        <f aca="false">IF($G689=const_one,'Pro-Forma'!$F$24*$T689,const_zero)</f>
        <v>0</v>
      </c>
      <c r="Z689" s="5" t="n">
        <f aca="false">IF($H689=const_one,'Pro-Forma'!$F$23*$T689,const_zero)</f>
        <v>1436182815.9864</v>
      </c>
      <c r="AA689" s="5" t="n">
        <f aca="false">IF($I689=const_one,'Pro-Forma'!$F$22*$T689,const_zero)</f>
        <v>1436182815.9864</v>
      </c>
      <c r="AB689" s="5" t="n">
        <f aca="false">('Pro-Forma'!$B$10+'Pro-Forma'!$B$11)*$T689</f>
        <v>80573540.9313643</v>
      </c>
      <c r="AC689" s="5" t="n">
        <f aca="false">common_rsa_total*$T689</f>
        <v>2585129068.77551</v>
      </c>
      <c r="AD689" s="5" t="n">
        <f aca="false">IF($S689=const_one,pre_f_options_issued*($T689-option_strike_usd),const_zero)</f>
        <v>715591407.993198</v>
      </c>
      <c r="AE689" s="5" t="n">
        <f aca="false">J689+U689</f>
        <v>229004540.144891</v>
      </c>
      <c r="AF689" s="5" t="n">
        <f aca="false">K689+V689</f>
        <v>300000000</v>
      </c>
      <c r="AG689" s="5" t="n">
        <f aca="false">L689+W689</f>
        <v>497968058.508774</v>
      </c>
      <c r="AH689" s="5" t="n">
        <f aca="false">M689+X689</f>
        <v>689367751.67347</v>
      </c>
      <c r="AI689" s="5" t="n">
        <f aca="false">N689+Y689</f>
        <v>30000000</v>
      </c>
      <c r="AJ689" s="5" t="n">
        <f aca="false">O689+Z689</f>
        <v>1436182815.9864</v>
      </c>
      <c r="AK689" s="5" t="n">
        <f aca="false">P689+AA689</f>
        <v>1436182815.9864</v>
      </c>
      <c r="AL689" s="5" t="n">
        <f aca="false">INDEX($AE$580:$AE$707,$B689-$C689*1+const_one)</f>
        <v>30000000</v>
      </c>
      <c r="AM689" s="5" t="n">
        <f aca="false">INDEX($AF$580:$AF$707,$B689-$D689*2+const_one)</f>
        <v>300000000</v>
      </c>
      <c r="AN689" s="5" t="n">
        <f aca="false">INDEX($AG$580:$AG$707,$B689-$E689*4+const_one)</f>
        <v>100000000</v>
      </c>
      <c r="AO689" s="5" t="n">
        <f aca="false">INDEX($AH$580:$AH$707,$B689-$F689*8+const_one)</f>
        <v>60000000</v>
      </c>
      <c r="AP689" s="5" t="n">
        <f aca="false">INDEX($AI$580:$AI$707,$B689-$G689*16+const_one)</f>
        <v>30000000</v>
      </c>
      <c r="AQ689" s="5" t="n">
        <f aca="false">INDEX($AJ$580:$AJ$707,$B689-$H689*32+const_one)</f>
        <v>15000000</v>
      </c>
      <c r="AR689" s="5" t="n">
        <f aca="false">INDEX($AK$580:$AK$707,$B689-$I689*64+const_one)</f>
        <v>5000000</v>
      </c>
      <c r="AS689" s="5" t="n">
        <f aca="false">INDEX($AE$580:$AE$707,$B689+(const_one-$C689)*1+const_one)</f>
        <v>229004540.144891</v>
      </c>
      <c r="AT689" s="5" t="n">
        <f aca="false">INDEX($AF$580:$AF$707,$B689+(const_one-$D689)*2+const_one)</f>
        <v>1488758237.94806</v>
      </c>
      <c r="AU689" s="5" t="n">
        <f aca="false">INDEX($AG$580:$AG$707,$B689+(const_one-$E689)*4+const_one)</f>
        <v>497968058.508774</v>
      </c>
      <c r="AV689" s="5" t="n">
        <f aca="false">INDEX($AH$580:$AH$707,$B689+(const_one-$F689)*8+const_one)</f>
        <v>689367751.67347</v>
      </c>
      <c r="AW689" s="5" t="n">
        <f aca="false">INDEX($AI$580:$AI$707,$B689+(const_one-$G689)*16+const_one)</f>
        <v>777730935.317406</v>
      </c>
      <c r="AX689" s="5" t="n">
        <f aca="false">INDEX($AJ$580:$AJ$707,$B689+(const_one-$H689)*32+const_one)</f>
        <v>1436182815.9864</v>
      </c>
      <c r="AY689" s="5" t="n">
        <f aca="false">INDEX($AK$580:$AK$707,$B689+(const_one-$I689)*64+const_one)</f>
        <v>1436182815.9864</v>
      </c>
      <c r="AZ689" s="5" t="n">
        <f aca="false">--($C689=--(AS689&gt;AL689))</f>
        <v>1</v>
      </c>
      <c r="BA689" s="5" t="n">
        <f aca="false">--($D689=--(AT689&gt;AM689))</f>
        <v>0</v>
      </c>
      <c r="BB689" s="5" t="n">
        <f aca="false">--($E689=--(AU689&gt;AN689))</f>
        <v>1</v>
      </c>
      <c r="BC689" s="5" t="n">
        <f aca="false">--($F689=--(AV689&gt;AO689))</f>
        <v>1</v>
      </c>
      <c r="BD689" s="5" t="n">
        <f aca="false">--($G689=--(AW689&gt;AP689))</f>
        <v>0</v>
      </c>
      <c r="BE689" s="5" t="n">
        <f aca="false">--($H689=--(AX689&gt;AQ689))</f>
        <v>1</v>
      </c>
      <c r="BF689" s="5" t="n">
        <f aca="false">--($I689=--(AY689&gt;AR689))</f>
        <v>1</v>
      </c>
      <c r="BG689" s="5" t="n">
        <f aca="false">SUM(AZ689:BF689)</f>
        <v>5</v>
      </c>
      <c r="BH689" s="5" t="n">
        <f aca="false">SUM(AE689:AK689)+AB689+AC689+AD689</f>
        <v>8000000000</v>
      </c>
    </row>
    <row r="690" customFormat="false" ht="15" hidden="true" customHeight="false" outlineLevel="0" collapsed="false">
      <c r="A690" s="5" t="n">
        <f aca="false">exit_value_5_usd</f>
        <v>8000000000</v>
      </c>
      <c r="B690" s="2" t="n">
        <f aca="false">ROW()-ROW($B$580)</f>
        <v>110</v>
      </c>
      <c r="C690" s="2" t="n">
        <f aca="false">MOD(QUOTIENT($B690,1),2)</f>
        <v>0</v>
      </c>
      <c r="D690" s="2" t="n">
        <f aca="false">MOD(QUOTIENT($B690,2),2)</f>
        <v>1</v>
      </c>
      <c r="E690" s="2" t="n">
        <f aca="false">MOD(QUOTIENT($B690,4),2)</f>
        <v>1</v>
      </c>
      <c r="F690" s="2" t="n">
        <f aca="false">MOD(QUOTIENT($B690,8),2)</f>
        <v>1</v>
      </c>
      <c r="G690" s="2" t="n">
        <f aca="false">MOD(QUOTIENT($B690,16),2)</f>
        <v>0</v>
      </c>
      <c r="H690" s="2" t="n">
        <f aca="false">MOD(QUOTIENT($B690,32),2)</f>
        <v>1</v>
      </c>
      <c r="I690" s="2" t="n">
        <f aca="false">MOD(QUOTIENT($B690,64),2)</f>
        <v>1</v>
      </c>
      <c r="J690" s="5" t="n">
        <f aca="false">IF($C690=const_zero,MIN(class_series_f_invested_usd,MAX(const_zero,$A690)),const_zero)</f>
        <v>30000000</v>
      </c>
      <c r="K690" s="5" t="n">
        <f aca="false">IF($D690=const_zero,MIN(class_series_e_invested_usd,MAX(const_zero,$A690-SUM($J690:$J690))),const_zero)</f>
        <v>0</v>
      </c>
      <c r="L690" s="5" t="n">
        <f aca="false">IF($E690=const_zero,MIN(class_series_d_invested_usd,MAX(const_zero,$A690-SUM($J690:$K690))),const_zero)</f>
        <v>0</v>
      </c>
      <c r="M690" s="5" t="n">
        <f aca="false">IF($F690=const_zero,MIN(class_series_c_invested_usd,MAX(const_zero,$A690-SUM($J690:$L690))),const_zero)</f>
        <v>0</v>
      </c>
      <c r="N690" s="5" t="n">
        <f aca="false">IF($G690=const_zero,MIN(class_series_b_invested_usd,MAX(const_zero,$A690-SUM($J690:$M690))),const_zero)</f>
        <v>30000000</v>
      </c>
      <c r="O690" s="5" t="n">
        <f aca="false">IF($H690=const_zero,MIN(class_series_a_invested_usd,MAX(const_zero,$A690-SUM($J690:$N690))),const_zero)</f>
        <v>0</v>
      </c>
      <c r="P690" s="5" t="n">
        <f aca="false">IF($I690=const_zero,MIN(class_seed_invested_usd,MAX(const_zero,$A690-SUM($J690:$O690))),const_zero)</f>
        <v>0</v>
      </c>
      <c r="Q690" s="5" t="n">
        <f aca="false">MAX(const_zero,$A690-SUM($J690:$P690))</f>
        <v>7940000000</v>
      </c>
      <c r="R690" s="9" t="n">
        <f aca="false">common_rsa_total+'Pro-Forma'!$B$10+'Pro-Forma'!$B$11+IF($C690=const_one,'Pro-Forma'!$B$5,const_zero)+IF($D690=const_one,'Pro-Forma'!$F$27,const_zero)+IF($E690=const_one,'Pro-Forma'!$F$26,const_zero)+IF($F690=const_one,'Pro-Forma'!$F$25,const_zero)+IF($G690=const_one,'Pro-Forma'!$F$24,const_zero)+IF($H690=const_one,'Pro-Forma'!$F$23,const_zero)+IF($I690=const_one,'Pro-Forma'!$F$22,const_zero)</f>
        <v>29547484.4666011</v>
      </c>
      <c r="S690" s="23" t="b">
        <f aca="false">IF($R690&gt;const_zero,--($Q690&gt;option_strike_usd*$R690),const_zero)</f>
        <v>1</v>
      </c>
      <c r="T690" s="7" t="n">
        <f aca="false">IF($R690&gt;const_zero,IF($S690=const_one,($Q690+option_strike_usd*pre_f_options_issued)/($R690+pre_f_options_issued),$Q690/$R690),const_zero)</f>
        <v>247.835364684471</v>
      </c>
      <c r="U690" s="5" t="n">
        <f aca="false">IF($C690=const_one,'Pro-Forma'!$B$5*$T690,const_zero)</f>
        <v>0</v>
      </c>
      <c r="V690" s="5" t="n">
        <f aca="false">IF($D690=const_one,'Pro-Forma'!$F$27*$T690,const_zero)</f>
        <v>1520053667.6597</v>
      </c>
      <c r="W690" s="5" t="n">
        <f aca="false">IF($E690=const_one,'Pro-Forma'!$F$26*$T690,const_zero)</f>
        <v>429660117.11043</v>
      </c>
      <c r="X690" s="5" t="n">
        <f aca="false">IF($F690=const_one,'Pro-Forma'!$F$25*$T690,const_zero)</f>
        <v>594804875.242731</v>
      </c>
      <c r="Y690" s="5" t="n">
        <f aca="false">IF($G690=const_one,'Pro-Forma'!$F$24*$T690,const_zero)</f>
        <v>0</v>
      </c>
      <c r="Z690" s="5" t="n">
        <f aca="false">IF($H690=const_one,'Pro-Forma'!$F$23*$T690,const_zero)</f>
        <v>1239176823.42236</v>
      </c>
      <c r="AA690" s="5" t="n">
        <f aca="false">IF($I690=const_one,'Pro-Forma'!$F$22*$T690,const_zero)</f>
        <v>1239176823.42236</v>
      </c>
      <c r="AB690" s="5" t="n">
        <f aca="false">('Pro-Forma'!$B$10+'Pro-Forma'!$B$11)*$T690</f>
        <v>69520999.2710044</v>
      </c>
      <c r="AC690" s="5" t="n">
        <f aca="false">common_rsa_total*$T690</f>
        <v>2230518282.16024</v>
      </c>
      <c r="AD690" s="5" t="n">
        <f aca="false">IF($S690=const_one,pre_f_options_issued*($T690-option_strike_usd),const_zero)</f>
        <v>617088411.711178</v>
      </c>
      <c r="AE690" s="5" t="n">
        <f aca="false">J690+U690</f>
        <v>30000000</v>
      </c>
      <c r="AF690" s="5" t="n">
        <f aca="false">K690+V690</f>
        <v>1520053667.6597</v>
      </c>
      <c r="AG690" s="5" t="n">
        <f aca="false">L690+W690</f>
        <v>429660117.11043</v>
      </c>
      <c r="AH690" s="5" t="n">
        <f aca="false">M690+X690</f>
        <v>594804875.242731</v>
      </c>
      <c r="AI690" s="5" t="n">
        <f aca="false">N690+Y690</f>
        <v>30000000</v>
      </c>
      <c r="AJ690" s="5" t="n">
        <f aca="false">O690+Z690</f>
        <v>1239176823.42236</v>
      </c>
      <c r="AK690" s="5" t="n">
        <f aca="false">P690+AA690</f>
        <v>1239176823.42236</v>
      </c>
      <c r="AL690" s="5" t="n">
        <f aca="false">INDEX($AE$580:$AE$707,$B690-$C690*1+const_one)</f>
        <v>30000000</v>
      </c>
      <c r="AM690" s="5" t="n">
        <f aca="false">INDEX($AF$580:$AF$707,$B690-$D690*2+const_one)</f>
        <v>300000000</v>
      </c>
      <c r="AN690" s="5" t="n">
        <f aca="false">INDEX($AG$580:$AG$707,$B690-$E690*4+const_one)</f>
        <v>100000000</v>
      </c>
      <c r="AO690" s="5" t="n">
        <f aca="false">INDEX($AH$580:$AH$707,$B690-$F690*8+const_one)</f>
        <v>60000000</v>
      </c>
      <c r="AP690" s="5" t="n">
        <f aca="false">INDEX($AI$580:$AI$707,$B690-$G690*16+const_one)</f>
        <v>30000000</v>
      </c>
      <c r="AQ690" s="5" t="n">
        <f aca="false">INDEX($AJ$580:$AJ$707,$B690-$H690*32+const_one)</f>
        <v>15000000</v>
      </c>
      <c r="AR690" s="5" t="n">
        <f aca="false">INDEX($AK$580:$AK$707,$B690-$I690*64+const_one)</f>
        <v>5000000</v>
      </c>
      <c r="AS690" s="5" t="n">
        <f aca="false">INDEX($AE$580:$AE$707,$B690+(const_one-$C690)*1+const_one)</f>
        <v>193523141.171317</v>
      </c>
      <c r="AT690" s="5" t="n">
        <f aca="false">INDEX($AF$580:$AF$707,$B690+(const_one-$D690)*2+const_one)</f>
        <v>1520053667.6597</v>
      </c>
      <c r="AU690" s="5" t="n">
        <f aca="false">INDEX($AG$580:$AG$707,$B690+(const_one-$E690)*4+const_one)</f>
        <v>429660117.11043</v>
      </c>
      <c r="AV690" s="5" t="n">
        <f aca="false">INDEX($AH$580:$AH$707,$B690+(const_one-$F690)*8+const_one)</f>
        <v>594804875.242731</v>
      </c>
      <c r="AW690" s="5" t="n">
        <f aca="false">INDEX($AI$580:$AI$707,$B690+(const_one-$G690)*16+const_one)</f>
        <v>682431288.9786</v>
      </c>
      <c r="AX690" s="5" t="n">
        <f aca="false">INDEX($AJ$580:$AJ$707,$B690+(const_one-$H690)*32+const_one)</f>
        <v>1239176823.42236</v>
      </c>
      <c r="AY690" s="5" t="n">
        <f aca="false">INDEX($AK$580:$AK$707,$B690+(const_one-$I690)*64+const_one)</f>
        <v>1239176823.42236</v>
      </c>
      <c r="AZ690" s="5" t="n">
        <f aca="false">--($C690=--(AS690&gt;AL690))</f>
        <v>0</v>
      </c>
      <c r="BA690" s="5" t="n">
        <f aca="false">--($D690=--(AT690&gt;AM690))</f>
        <v>1</v>
      </c>
      <c r="BB690" s="5" t="n">
        <f aca="false">--($E690=--(AU690&gt;AN690))</f>
        <v>1</v>
      </c>
      <c r="BC690" s="5" t="n">
        <f aca="false">--($F690=--(AV690&gt;AO690))</f>
        <v>1</v>
      </c>
      <c r="BD690" s="5" t="n">
        <f aca="false">--($G690=--(AW690&gt;AP690))</f>
        <v>0</v>
      </c>
      <c r="BE690" s="5" t="n">
        <f aca="false">--($H690=--(AX690&gt;AQ690))</f>
        <v>1</v>
      </c>
      <c r="BF690" s="5" t="n">
        <f aca="false">--($I690=--(AY690&gt;AR690))</f>
        <v>1</v>
      </c>
      <c r="BG690" s="5" t="n">
        <f aca="false">SUM(AZ690:BF690)</f>
        <v>5</v>
      </c>
      <c r="BH690" s="5" t="n">
        <f aca="false">SUM(AE690:AK690)+AB690+AC690+AD690</f>
        <v>8000000000</v>
      </c>
    </row>
    <row r="691" customFormat="false" ht="15" hidden="true" customHeight="false" outlineLevel="0" collapsed="false">
      <c r="A691" s="5" t="n">
        <f aca="false">exit_value_5_usd</f>
        <v>8000000000</v>
      </c>
      <c r="B691" s="2" t="n">
        <f aca="false">ROW()-ROW($B$580)</f>
        <v>111</v>
      </c>
      <c r="C691" s="2" t="n">
        <f aca="false">MOD(QUOTIENT($B691,1),2)</f>
        <v>1</v>
      </c>
      <c r="D691" s="2" t="n">
        <f aca="false">MOD(QUOTIENT($B691,2),2)</f>
        <v>1</v>
      </c>
      <c r="E691" s="2" t="n">
        <f aca="false">MOD(QUOTIENT($B691,4),2)</f>
        <v>1</v>
      </c>
      <c r="F691" s="2" t="n">
        <f aca="false">MOD(QUOTIENT($B691,8),2)</f>
        <v>1</v>
      </c>
      <c r="G691" s="2" t="n">
        <f aca="false">MOD(QUOTIENT($B691,16),2)</f>
        <v>0</v>
      </c>
      <c r="H691" s="2" t="n">
        <f aca="false">MOD(QUOTIENT($B691,32),2)</f>
        <v>1</v>
      </c>
      <c r="I691" s="2" t="n">
        <f aca="false">MOD(QUOTIENT($B691,64),2)</f>
        <v>1</v>
      </c>
      <c r="J691" s="5" t="n">
        <f aca="false">IF($C691=const_zero,MIN(class_series_f_invested_usd,MAX(const_zero,$A691)),const_zero)</f>
        <v>0</v>
      </c>
      <c r="K691" s="5" t="n">
        <f aca="false">IF($D691=const_zero,MIN(class_series_e_invested_usd,MAX(const_zero,$A691-SUM($J691:$J691))),const_zero)</f>
        <v>0</v>
      </c>
      <c r="L691" s="5" t="n">
        <f aca="false">IF($E691=const_zero,MIN(class_series_d_invested_usd,MAX(const_zero,$A691-SUM($J691:$K691))),const_zero)</f>
        <v>0</v>
      </c>
      <c r="M691" s="5" t="n">
        <f aca="false">IF($F691=const_zero,MIN(class_series_c_invested_usd,MAX(const_zero,$A691-SUM($J691:$L691))),const_zero)</f>
        <v>0</v>
      </c>
      <c r="N691" s="5" t="n">
        <f aca="false">IF($G691=const_zero,MIN(class_series_b_invested_usd,MAX(const_zero,$A691-SUM($J691:$M691))),const_zero)</f>
        <v>30000000</v>
      </c>
      <c r="O691" s="5" t="n">
        <f aca="false">IF($H691=const_zero,MIN(class_series_a_invested_usd,MAX(const_zero,$A691-SUM($J691:$N691))),const_zero)</f>
        <v>0</v>
      </c>
      <c r="P691" s="5" t="n">
        <f aca="false">IF($I691=const_zero,MIN(class_seed_invested_usd,MAX(const_zero,$A691-SUM($J691:$O691))),const_zero)</f>
        <v>0</v>
      </c>
      <c r="Q691" s="5" t="n">
        <f aca="false">MAX(const_zero,$A691-SUM($J691:$P691))</f>
        <v>7970000000</v>
      </c>
      <c r="R691" s="9" t="n">
        <f aca="false">common_rsa_total+'Pro-Forma'!$B$10+'Pro-Forma'!$B$11+IF($C691=const_one,'Pro-Forma'!$B$5,const_zero)+IF($D691=const_one,'Pro-Forma'!$F$27,const_zero)+IF($E691=const_one,'Pro-Forma'!$F$26,const_zero)+IF($F691=const_one,'Pro-Forma'!$F$25,const_zero)+IF($G691=const_one,'Pro-Forma'!$F$24,const_zero)+IF($H691=const_one,'Pro-Forma'!$F$23,const_zero)+IF($I691=const_one,'Pro-Forma'!$F$22,const_zero)</f>
        <v>30344752.5358044</v>
      </c>
      <c r="S691" s="23" t="b">
        <f aca="false">IF($R691&gt;const_zero,--($Q691&gt;option_strike_usd*$R691),const_zero)</f>
        <v>1</v>
      </c>
      <c r="T691" s="7" t="n">
        <f aca="false">IF($R691&gt;const_zero,IF($S691=const_one,($Q691+option_strike_usd*pre_f_options_issued)/($R691+pre_f_options_issued),$Q691/$R691),const_zero)</f>
        <v>242.732838108891</v>
      </c>
      <c r="U691" s="5" t="n">
        <f aca="false">IF($C691=const_one,'Pro-Forma'!$B$5*$T691,const_zero)</f>
        <v>193523141.171317</v>
      </c>
      <c r="V691" s="5" t="n">
        <f aca="false">IF($D691=const_one,'Pro-Forma'!$F$27*$T691,const_zero)</f>
        <v>1488758237.94806</v>
      </c>
      <c r="W691" s="5" t="n">
        <f aca="false">IF($E691=const_one,'Pro-Forma'!$F$26*$T691,const_zero)</f>
        <v>420814114.971817</v>
      </c>
      <c r="X691" s="5" t="n">
        <f aca="false">IF($F691=const_one,'Pro-Forma'!$F$25*$T691,const_zero)</f>
        <v>582558811.461339</v>
      </c>
      <c r="Y691" s="5" t="n">
        <f aca="false">IF($G691=const_one,'Pro-Forma'!$F$24*$T691,const_zero)</f>
        <v>0</v>
      </c>
      <c r="Z691" s="5" t="n">
        <f aca="false">IF($H691=const_one,'Pro-Forma'!$F$23*$T691,const_zero)</f>
        <v>1213664190.54446</v>
      </c>
      <c r="AA691" s="5" t="n">
        <f aca="false">IF($I691=const_one,'Pro-Forma'!$F$22*$T691,const_zero)</f>
        <v>1213664190.54446</v>
      </c>
      <c r="AB691" s="5" t="n">
        <f aca="false">('Pro-Forma'!$B$10+'Pro-Forma'!$B$11)*$T691</f>
        <v>68089675.1063002</v>
      </c>
      <c r="AC691" s="5" t="n">
        <f aca="false">common_rsa_total*$T691</f>
        <v>2184595542.98002</v>
      </c>
      <c r="AD691" s="5" t="n">
        <f aca="false">IF($S691=const_one,pre_f_options_issued*($T691-option_strike_usd),const_zero)</f>
        <v>604332095.272228</v>
      </c>
      <c r="AE691" s="5" t="n">
        <f aca="false">J691+U691</f>
        <v>193523141.171317</v>
      </c>
      <c r="AF691" s="5" t="n">
        <f aca="false">K691+V691</f>
        <v>1488758237.94806</v>
      </c>
      <c r="AG691" s="5" t="n">
        <f aca="false">L691+W691</f>
        <v>420814114.971817</v>
      </c>
      <c r="AH691" s="5" t="n">
        <f aca="false">M691+X691</f>
        <v>582558811.461339</v>
      </c>
      <c r="AI691" s="5" t="n">
        <f aca="false">N691+Y691</f>
        <v>30000000</v>
      </c>
      <c r="AJ691" s="5" t="n">
        <f aca="false">O691+Z691</f>
        <v>1213664190.54446</v>
      </c>
      <c r="AK691" s="5" t="n">
        <f aca="false">P691+AA691</f>
        <v>1213664190.54446</v>
      </c>
      <c r="AL691" s="5" t="n">
        <f aca="false">INDEX($AE$580:$AE$707,$B691-$C691*1+const_one)</f>
        <v>30000000</v>
      </c>
      <c r="AM691" s="5" t="n">
        <f aca="false">INDEX($AF$580:$AF$707,$B691-$D691*2+const_one)</f>
        <v>300000000</v>
      </c>
      <c r="AN691" s="5" t="n">
        <f aca="false">INDEX($AG$580:$AG$707,$B691-$E691*4+const_one)</f>
        <v>100000000</v>
      </c>
      <c r="AO691" s="5" t="n">
        <f aca="false">INDEX($AH$580:$AH$707,$B691-$F691*8+const_one)</f>
        <v>60000000</v>
      </c>
      <c r="AP691" s="5" t="n">
        <f aca="false">INDEX($AI$580:$AI$707,$B691-$G691*16+const_one)</f>
        <v>30000000</v>
      </c>
      <c r="AQ691" s="5" t="n">
        <f aca="false">INDEX($AJ$580:$AJ$707,$B691-$H691*32+const_one)</f>
        <v>15000000</v>
      </c>
      <c r="AR691" s="5" t="n">
        <f aca="false">INDEX($AK$580:$AK$707,$B691-$I691*64+const_one)</f>
        <v>5000000</v>
      </c>
      <c r="AS691" s="5" t="n">
        <f aca="false">INDEX($AE$580:$AE$707,$B691+(const_one-$C691)*1+const_one)</f>
        <v>193523141.171317</v>
      </c>
      <c r="AT691" s="5" t="n">
        <f aca="false">INDEX($AF$580:$AF$707,$B691+(const_one-$D691)*2+const_one)</f>
        <v>1488758237.94806</v>
      </c>
      <c r="AU691" s="5" t="n">
        <f aca="false">INDEX($AG$580:$AG$707,$B691+(const_one-$E691)*4+const_one)</f>
        <v>420814114.971817</v>
      </c>
      <c r="AV691" s="5" t="n">
        <f aca="false">INDEX($AH$580:$AH$707,$B691+(const_one-$F691)*8+const_one)</f>
        <v>582558811.461339</v>
      </c>
      <c r="AW691" s="5" t="n">
        <f aca="false">INDEX($AI$580:$AI$707,$B691+(const_one-$G691)*16+const_one)</f>
        <v>669763307.084337</v>
      </c>
      <c r="AX691" s="5" t="n">
        <f aca="false">INDEX($AJ$580:$AJ$707,$B691+(const_one-$H691)*32+const_one)</f>
        <v>1213664190.54446</v>
      </c>
      <c r="AY691" s="5" t="n">
        <f aca="false">INDEX($AK$580:$AK$707,$B691+(const_one-$I691)*64+const_one)</f>
        <v>1213664190.54446</v>
      </c>
      <c r="AZ691" s="5" t="n">
        <f aca="false">--($C691=--(AS691&gt;AL691))</f>
        <v>1</v>
      </c>
      <c r="BA691" s="5" t="n">
        <f aca="false">--($D691=--(AT691&gt;AM691))</f>
        <v>1</v>
      </c>
      <c r="BB691" s="5" t="n">
        <f aca="false">--($E691=--(AU691&gt;AN691))</f>
        <v>1</v>
      </c>
      <c r="BC691" s="5" t="n">
        <f aca="false">--($F691=--(AV691&gt;AO691))</f>
        <v>1</v>
      </c>
      <c r="BD691" s="5" t="n">
        <f aca="false">--($G691=--(AW691&gt;AP691))</f>
        <v>0</v>
      </c>
      <c r="BE691" s="5" t="n">
        <f aca="false">--($H691=--(AX691&gt;AQ691))</f>
        <v>1</v>
      </c>
      <c r="BF691" s="5" t="n">
        <f aca="false">--($I691=--(AY691&gt;AR691))</f>
        <v>1</v>
      </c>
      <c r="BG691" s="5" t="n">
        <f aca="false">SUM(AZ691:BF691)</f>
        <v>6</v>
      </c>
      <c r="BH691" s="5" t="n">
        <f aca="false">SUM(AE691:AK691)+AB691+AC691+AD691</f>
        <v>8000000000</v>
      </c>
    </row>
    <row r="692" customFormat="false" ht="15" hidden="true" customHeight="false" outlineLevel="0" collapsed="false">
      <c r="A692" s="5" t="n">
        <f aca="false">exit_value_5_usd</f>
        <v>8000000000</v>
      </c>
      <c r="B692" s="2" t="n">
        <f aca="false">ROW()-ROW($B$580)</f>
        <v>112</v>
      </c>
      <c r="C692" s="2" t="n">
        <f aca="false">MOD(QUOTIENT($B692,1),2)</f>
        <v>0</v>
      </c>
      <c r="D692" s="2" t="n">
        <f aca="false">MOD(QUOTIENT($B692,2),2)</f>
        <v>0</v>
      </c>
      <c r="E692" s="2" t="n">
        <f aca="false">MOD(QUOTIENT($B692,4),2)</f>
        <v>0</v>
      </c>
      <c r="F692" s="2" t="n">
        <f aca="false">MOD(QUOTIENT($B692,8),2)</f>
        <v>0</v>
      </c>
      <c r="G692" s="2" t="n">
        <f aca="false">MOD(QUOTIENT($B692,16),2)</f>
        <v>1</v>
      </c>
      <c r="H692" s="2" t="n">
        <f aca="false">MOD(QUOTIENT($B692,32),2)</f>
        <v>1</v>
      </c>
      <c r="I692" s="2" t="n">
        <f aca="false">MOD(QUOTIENT($B692,64),2)</f>
        <v>1</v>
      </c>
      <c r="J692" s="5" t="n">
        <f aca="false">IF($C692=const_zero,MIN(class_series_f_invested_usd,MAX(const_zero,$A692)),const_zero)</f>
        <v>30000000</v>
      </c>
      <c r="K692" s="5" t="n">
        <f aca="false">IF($D692=const_zero,MIN(class_series_e_invested_usd,MAX(const_zero,$A692-SUM($J692:$J692))),const_zero)</f>
        <v>300000000</v>
      </c>
      <c r="L692" s="5" t="n">
        <f aca="false">IF($E692=const_zero,MIN(class_series_d_invested_usd,MAX(const_zero,$A692-SUM($J692:$K692))),const_zero)</f>
        <v>100000000</v>
      </c>
      <c r="M692" s="5" t="n">
        <f aca="false">IF($F692=const_zero,MIN(class_series_c_invested_usd,MAX(const_zero,$A692-SUM($J692:$L692))),const_zero)</f>
        <v>60000000</v>
      </c>
      <c r="N692" s="5" t="n">
        <f aca="false">IF($G692=const_zero,MIN(class_series_b_invested_usd,MAX(const_zero,$A692-SUM($J692:$M692))),const_zero)</f>
        <v>0</v>
      </c>
      <c r="O692" s="5" t="n">
        <f aca="false">IF($H692=const_zero,MIN(class_series_a_invested_usd,MAX(const_zero,$A692-SUM($J692:$N692))),const_zero)</f>
        <v>0</v>
      </c>
      <c r="P692" s="5" t="n">
        <f aca="false">IF($I692=const_zero,MIN(class_seed_invested_usd,MAX(const_zero,$A692-SUM($J692:$O692))),const_zero)</f>
        <v>0</v>
      </c>
      <c r="Q692" s="5" t="n">
        <f aca="false">MAX(const_zero,$A692-SUM($J692:$P692))</f>
        <v>7510000000</v>
      </c>
      <c r="R692" s="9" t="n">
        <f aca="false">common_rsa_total+'Pro-Forma'!$B$10+'Pro-Forma'!$B$11+IF($C692=const_one,'Pro-Forma'!$B$5,const_zero)+IF($D692=const_one,'Pro-Forma'!$F$27,const_zero)+IF($E692=const_one,'Pro-Forma'!$F$26,const_zero)+IF($F692=const_one,'Pro-Forma'!$F$25,const_zero)+IF($G692=const_one,'Pro-Forma'!$F$24,const_zero)+IF($H692=const_one,'Pro-Forma'!$F$23,const_zero)+IF($I692=const_one,'Pro-Forma'!$F$22,const_zero)</f>
        <v>22280512.8289884</v>
      </c>
      <c r="S692" s="23" t="b">
        <f aca="false">IF($R692&gt;const_zero,--($Q692&gt;option_strike_usd*$R692),const_zero)</f>
        <v>1</v>
      </c>
      <c r="T692" s="7" t="n">
        <f aca="false">IF($R692&gt;const_zero,IF($S692=const_one,($Q692+option_strike_usd*pre_f_options_issued)/($R692+pre_f_options_issued),$Q692/$R692),const_zero)</f>
        <v>303.161603306766</v>
      </c>
      <c r="U692" s="5" t="n">
        <f aca="false">IF($C692=const_one,'Pro-Forma'!$B$5*$T692,const_zero)</f>
        <v>0</v>
      </c>
      <c r="V692" s="5" t="n">
        <f aca="false">IF($D692=const_one,'Pro-Forma'!$F$27*$T692,const_zero)</f>
        <v>0</v>
      </c>
      <c r="W692" s="5" t="n">
        <f aca="false">IF($E692=const_one,'Pro-Forma'!$F$26*$T692,const_zero)</f>
        <v>0</v>
      </c>
      <c r="X692" s="5" t="n">
        <f aca="false">IF($F692=const_one,'Pro-Forma'!$F$25*$T692,const_zero)</f>
        <v>0</v>
      </c>
      <c r="Y692" s="5" t="n">
        <f aca="false">IF($G692=const_one,'Pro-Forma'!$F$24*$T692,const_zero)</f>
        <v>909484809.920299</v>
      </c>
      <c r="Z692" s="5" t="n">
        <f aca="false">IF($H692=const_one,'Pro-Forma'!$F$23*$T692,const_zero)</f>
        <v>1515808016.53383</v>
      </c>
      <c r="AA692" s="5" t="n">
        <f aca="false">IF($I692=const_one,'Pro-Forma'!$F$22*$T692,const_zero)</f>
        <v>1515808016.53383</v>
      </c>
      <c r="AB692" s="5" t="n">
        <f aca="false">('Pro-Forma'!$B$10+'Pro-Forma'!$B$11)*$T692</f>
        <v>85040718.9842297</v>
      </c>
      <c r="AC692" s="5" t="n">
        <f aca="false">common_rsa_total*$T692</f>
        <v>2728454429.7609</v>
      </c>
      <c r="AD692" s="5" t="n">
        <f aca="false">IF($S692=const_one,pre_f_options_issued*($T692-option_strike_usd),const_zero)</f>
        <v>755404008.266915</v>
      </c>
      <c r="AE692" s="5" t="n">
        <f aca="false">J692+U692</f>
        <v>30000000</v>
      </c>
      <c r="AF692" s="5" t="n">
        <f aca="false">K692+V692</f>
        <v>300000000</v>
      </c>
      <c r="AG692" s="5" t="n">
        <f aca="false">L692+W692</f>
        <v>100000000</v>
      </c>
      <c r="AH692" s="5" t="n">
        <f aca="false">M692+X692</f>
        <v>60000000</v>
      </c>
      <c r="AI692" s="5" t="n">
        <f aca="false">N692+Y692</f>
        <v>909484809.920299</v>
      </c>
      <c r="AJ692" s="5" t="n">
        <f aca="false">O692+Z692</f>
        <v>1515808016.53383</v>
      </c>
      <c r="AK692" s="5" t="n">
        <f aca="false">P692+AA692</f>
        <v>1515808016.53383</v>
      </c>
      <c r="AL692" s="5" t="n">
        <f aca="false">INDEX($AE$580:$AE$707,$B692-$C692*1+const_one)</f>
        <v>30000000</v>
      </c>
      <c r="AM692" s="5" t="n">
        <f aca="false">INDEX($AF$580:$AF$707,$B692-$D692*2+const_one)</f>
        <v>300000000</v>
      </c>
      <c r="AN692" s="5" t="n">
        <f aca="false">INDEX($AG$580:$AG$707,$B692-$E692*4+const_one)</f>
        <v>100000000</v>
      </c>
      <c r="AO692" s="5" t="n">
        <f aca="false">INDEX($AH$580:$AH$707,$B692-$F692*8+const_one)</f>
        <v>60000000</v>
      </c>
      <c r="AP692" s="5" t="n">
        <f aca="false">INDEX($AI$580:$AI$707,$B692-$G692*16+const_one)</f>
        <v>30000000</v>
      </c>
      <c r="AQ692" s="5" t="n">
        <f aca="false">INDEX($AJ$580:$AJ$707,$B692-$H692*32+const_one)</f>
        <v>15000000</v>
      </c>
      <c r="AR692" s="5" t="n">
        <f aca="false">INDEX($AK$580:$AK$707,$B692-$I692*64+const_one)</f>
        <v>5000000</v>
      </c>
      <c r="AS692" s="5" t="n">
        <f aca="false">INDEX($AE$580:$AE$707,$B692+(const_one-$C692)*1+const_one)</f>
        <v>235102272.394207</v>
      </c>
      <c r="AT692" s="5" t="n">
        <f aca="false">INDEX($AF$580:$AF$707,$B692+(const_one-$D692)*2+const_one)</f>
        <v>1550003990.18365</v>
      </c>
      <c r="AU692" s="5" t="n">
        <f aca="false">INDEX($AG$580:$AG$707,$B692+(const_one-$E692)*4+const_one)</f>
        <v>497749839.89368</v>
      </c>
      <c r="AV692" s="5" t="n">
        <f aca="false">INDEX($AH$580:$AH$707,$B692+(const_one-$F692)*8+const_one)</f>
        <v>668640805.798822</v>
      </c>
      <c r="AW692" s="5" t="n">
        <f aca="false">INDEX($AI$580:$AI$707,$B692+(const_one-$G692)*16+const_one)</f>
        <v>909484809.920299</v>
      </c>
      <c r="AX692" s="5" t="n">
        <f aca="false">INDEX($AJ$580:$AJ$707,$B692+(const_one-$H692)*32+const_one)</f>
        <v>1515808016.53383</v>
      </c>
      <c r="AY692" s="5" t="n">
        <f aca="false">INDEX($AK$580:$AK$707,$B692+(const_one-$I692)*64+const_one)</f>
        <v>1515808016.53383</v>
      </c>
      <c r="AZ692" s="5" t="n">
        <f aca="false">--($C692=--(AS692&gt;AL692))</f>
        <v>0</v>
      </c>
      <c r="BA692" s="5" t="n">
        <f aca="false">--($D692=--(AT692&gt;AM692))</f>
        <v>0</v>
      </c>
      <c r="BB692" s="5" t="n">
        <f aca="false">--($E692=--(AU692&gt;AN692))</f>
        <v>0</v>
      </c>
      <c r="BC692" s="5" t="n">
        <f aca="false">--($F692=--(AV692&gt;AO692))</f>
        <v>0</v>
      </c>
      <c r="BD692" s="5" t="n">
        <f aca="false">--($G692=--(AW692&gt;AP692))</f>
        <v>1</v>
      </c>
      <c r="BE692" s="5" t="n">
        <f aca="false">--($H692=--(AX692&gt;AQ692))</f>
        <v>1</v>
      </c>
      <c r="BF692" s="5" t="n">
        <f aca="false">--($I692=--(AY692&gt;AR692))</f>
        <v>1</v>
      </c>
      <c r="BG692" s="5" t="n">
        <f aca="false">SUM(AZ692:BF692)</f>
        <v>3</v>
      </c>
      <c r="BH692" s="5" t="n">
        <f aca="false">SUM(AE692:AK692)+AB692+AC692+AD692</f>
        <v>8000000000</v>
      </c>
    </row>
    <row r="693" customFormat="false" ht="15" hidden="true" customHeight="false" outlineLevel="0" collapsed="false">
      <c r="A693" s="5" t="n">
        <f aca="false">exit_value_5_usd</f>
        <v>8000000000</v>
      </c>
      <c r="B693" s="2" t="n">
        <f aca="false">ROW()-ROW($B$580)</f>
        <v>113</v>
      </c>
      <c r="C693" s="2" t="n">
        <f aca="false">MOD(QUOTIENT($B693,1),2)</f>
        <v>1</v>
      </c>
      <c r="D693" s="2" t="n">
        <f aca="false">MOD(QUOTIENT($B693,2),2)</f>
        <v>0</v>
      </c>
      <c r="E693" s="2" t="n">
        <f aca="false">MOD(QUOTIENT($B693,4),2)</f>
        <v>0</v>
      </c>
      <c r="F693" s="2" t="n">
        <f aca="false">MOD(QUOTIENT($B693,8),2)</f>
        <v>0</v>
      </c>
      <c r="G693" s="2" t="n">
        <f aca="false">MOD(QUOTIENT($B693,16),2)</f>
        <v>1</v>
      </c>
      <c r="H693" s="2" t="n">
        <f aca="false">MOD(QUOTIENT($B693,32),2)</f>
        <v>1</v>
      </c>
      <c r="I693" s="2" t="n">
        <f aca="false">MOD(QUOTIENT($B693,64),2)</f>
        <v>1</v>
      </c>
      <c r="J693" s="5" t="n">
        <f aca="false">IF($C693=const_zero,MIN(class_series_f_invested_usd,MAX(const_zero,$A693)),const_zero)</f>
        <v>0</v>
      </c>
      <c r="K693" s="5" t="n">
        <f aca="false">IF($D693=const_zero,MIN(class_series_e_invested_usd,MAX(const_zero,$A693-SUM($J693:$J693))),const_zero)</f>
        <v>300000000</v>
      </c>
      <c r="L693" s="5" t="n">
        <f aca="false">IF($E693=const_zero,MIN(class_series_d_invested_usd,MAX(const_zero,$A693-SUM($J693:$K693))),const_zero)</f>
        <v>100000000</v>
      </c>
      <c r="M693" s="5" t="n">
        <f aca="false">IF($F693=const_zero,MIN(class_series_c_invested_usd,MAX(const_zero,$A693-SUM($J693:$L693))),const_zero)</f>
        <v>60000000</v>
      </c>
      <c r="N693" s="5" t="n">
        <f aca="false">IF($G693=const_zero,MIN(class_series_b_invested_usd,MAX(const_zero,$A693-SUM($J693:$M693))),const_zero)</f>
        <v>0</v>
      </c>
      <c r="O693" s="5" t="n">
        <f aca="false">IF($H693=const_zero,MIN(class_series_a_invested_usd,MAX(const_zero,$A693-SUM($J693:$N693))),const_zero)</f>
        <v>0</v>
      </c>
      <c r="P693" s="5" t="n">
        <f aca="false">IF($I693=const_zero,MIN(class_seed_invested_usd,MAX(const_zero,$A693-SUM($J693:$O693))),const_zero)</f>
        <v>0</v>
      </c>
      <c r="Q693" s="5" t="n">
        <f aca="false">MAX(const_zero,$A693-SUM($J693:$P693))</f>
        <v>7540000000</v>
      </c>
      <c r="R693" s="9" t="n">
        <f aca="false">common_rsa_total+'Pro-Forma'!$B$10+'Pro-Forma'!$B$11+IF($C693=const_one,'Pro-Forma'!$B$5,const_zero)+IF($D693=const_one,'Pro-Forma'!$F$27,const_zero)+IF($E693=const_one,'Pro-Forma'!$F$26,const_zero)+IF($F693=const_one,'Pro-Forma'!$F$25,const_zero)+IF($G693=const_one,'Pro-Forma'!$F$24,const_zero)+IF($H693=const_one,'Pro-Forma'!$F$23,const_zero)+IF($I693=const_one,'Pro-Forma'!$F$22,const_zero)</f>
        <v>23077780.8981917</v>
      </c>
      <c r="S693" s="23" t="b">
        <f aca="false">IF($R693&gt;const_zero,--($Q693&gt;option_strike_usd*$R693),const_zero)</f>
        <v>1</v>
      </c>
      <c r="T693" s="7" t="n">
        <f aca="false">IF($R693&gt;const_zero,IF($S693=const_one,($Q693+option_strike_usd*pre_f_options_issued)/($R693+pre_f_options_issued),$Q693/$R693),const_zero)</f>
        <v>294.8848467356</v>
      </c>
      <c r="U693" s="5" t="n">
        <f aca="false">IF($C693=const_one,'Pro-Forma'!$B$5*$T693,const_zero)</f>
        <v>235102272.394207</v>
      </c>
      <c r="V693" s="5" t="n">
        <f aca="false">IF($D693=const_one,'Pro-Forma'!$F$27*$T693,const_zero)</f>
        <v>0</v>
      </c>
      <c r="W693" s="5" t="n">
        <f aca="false">IF($E693=const_one,'Pro-Forma'!$F$26*$T693,const_zero)</f>
        <v>0</v>
      </c>
      <c r="X693" s="5" t="n">
        <f aca="false">IF($F693=const_one,'Pro-Forma'!$F$25*$T693,const_zero)</f>
        <v>0</v>
      </c>
      <c r="Y693" s="5" t="n">
        <f aca="false">IF($G693=const_one,'Pro-Forma'!$F$24*$T693,const_zero)</f>
        <v>884654540.206799</v>
      </c>
      <c r="Z693" s="5" t="n">
        <f aca="false">IF($H693=const_one,'Pro-Forma'!$F$23*$T693,const_zero)</f>
        <v>1474424233.678</v>
      </c>
      <c r="AA693" s="5" t="n">
        <f aca="false">IF($I693=const_one,'Pro-Forma'!$F$22*$T693,const_zero)</f>
        <v>1474424233.678</v>
      </c>
      <c r="AB693" s="5" t="n">
        <f aca="false">('Pro-Forma'!$B$10+'Pro-Forma'!$B$11)*$T693</f>
        <v>82718982.5836037</v>
      </c>
      <c r="AC693" s="5" t="n">
        <f aca="false">common_rsa_total*$T693</f>
        <v>2653963620.6204</v>
      </c>
      <c r="AD693" s="5" t="n">
        <f aca="false">IF($S693=const_one,pre_f_options_issued*($T693-option_strike_usd),const_zero)</f>
        <v>734712116.838999</v>
      </c>
      <c r="AE693" s="5" t="n">
        <f aca="false">J693+U693</f>
        <v>235102272.394207</v>
      </c>
      <c r="AF693" s="5" t="n">
        <f aca="false">K693+V693</f>
        <v>300000000</v>
      </c>
      <c r="AG693" s="5" t="n">
        <f aca="false">L693+W693</f>
        <v>100000000</v>
      </c>
      <c r="AH693" s="5" t="n">
        <f aca="false">M693+X693</f>
        <v>60000000</v>
      </c>
      <c r="AI693" s="5" t="n">
        <f aca="false">N693+Y693</f>
        <v>884654540.206799</v>
      </c>
      <c r="AJ693" s="5" t="n">
        <f aca="false">O693+Z693</f>
        <v>1474424233.678</v>
      </c>
      <c r="AK693" s="5" t="n">
        <f aca="false">P693+AA693</f>
        <v>1474424233.678</v>
      </c>
      <c r="AL693" s="5" t="n">
        <f aca="false">INDEX($AE$580:$AE$707,$B693-$C693*1+const_one)</f>
        <v>30000000</v>
      </c>
      <c r="AM693" s="5" t="n">
        <f aca="false">INDEX($AF$580:$AF$707,$B693-$D693*2+const_one)</f>
        <v>300000000</v>
      </c>
      <c r="AN693" s="5" t="n">
        <f aca="false">INDEX($AG$580:$AG$707,$B693-$E693*4+const_one)</f>
        <v>100000000</v>
      </c>
      <c r="AO693" s="5" t="n">
        <f aca="false">INDEX($AH$580:$AH$707,$B693-$F693*8+const_one)</f>
        <v>60000000</v>
      </c>
      <c r="AP693" s="5" t="n">
        <f aca="false">INDEX($AI$580:$AI$707,$B693-$G693*16+const_one)</f>
        <v>30000000</v>
      </c>
      <c r="AQ693" s="5" t="n">
        <f aca="false">INDEX($AJ$580:$AJ$707,$B693-$H693*32+const_one)</f>
        <v>15000000</v>
      </c>
      <c r="AR693" s="5" t="n">
        <f aca="false">INDEX($AK$580:$AK$707,$B693-$I693*64+const_one)</f>
        <v>5000000</v>
      </c>
      <c r="AS693" s="5" t="n">
        <f aca="false">INDEX($AE$580:$AE$707,$B693+(const_one-$C693)*1+const_one)</f>
        <v>235102272.394207</v>
      </c>
      <c r="AT693" s="5" t="n">
        <f aca="false">INDEX($AF$580:$AF$707,$B693+(const_one-$D693)*2+const_one)</f>
        <v>1516836769.83487</v>
      </c>
      <c r="AU693" s="5" t="n">
        <f aca="false">INDEX($AG$580:$AG$707,$B693+(const_one-$E693)*4+const_one)</f>
        <v>485123972.830887</v>
      </c>
      <c r="AV693" s="5" t="n">
        <f aca="false">INDEX($AH$580:$AH$707,$B693+(const_one-$F693)*8+const_one)</f>
        <v>652160372.060792</v>
      </c>
      <c r="AW693" s="5" t="n">
        <f aca="false">INDEX($AI$580:$AI$707,$B693+(const_one-$G693)*16+const_one)</f>
        <v>884654540.206799</v>
      </c>
      <c r="AX693" s="5" t="n">
        <f aca="false">INDEX($AJ$580:$AJ$707,$B693+(const_one-$H693)*32+const_one)</f>
        <v>1474424233.678</v>
      </c>
      <c r="AY693" s="5" t="n">
        <f aca="false">INDEX($AK$580:$AK$707,$B693+(const_one-$I693)*64+const_one)</f>
        <v>1474424233.678</v>
      </c>
      <c r="AZ693" s="5" t="n">
        <f aca="false">--($C693=--(AS693&gt;AL693))</f>
        <v>1</v>
      </c>
      <c r="BA693" s="5" t="n">
        <f aca="false">--($D693=--(AT693&gt;AM693))</f>
        <v>0</v>
      </c>
      <c r="BB693" s="5" t="n">
        <f aca="false">--($E693=--(AU693&gt;AN693))</f>
        <v>0</v>
      </c>
      <c r="BC693" s="5" t="n">
        <f aca="false">--($F693=--(AV693&gt;AO693))</f>
        <v>0</v>
      </c>
      <c r="BD693" s="5" t="n">
        <f aca="false">--($G693=--(AW693&gt;AP693))</f>
        <v>1</v>
      </c>
      <c r="BE693" s="5" t="n">
        <f aca="false">--($H693=--(AX693&gt;AQ693))</f>
        <v>1</v>
      </c>
      <c r="BF693" s="5" t="n">
        <f aca="false">--($I693=--(AY693&gt;AR693))</f>
        <v>1</v>
      </c>
      <c r="BG693" s="5" t="n">
        <f aca="false">SUM(AZ693:BF693)</f>
        <v>4</v>
      </c>
      <c r="BH693" s="5" t="n">
        <f aca="false">SUM(AE693:AK693)+AB693+AC693+AD693</f>
        <v>8000000000</v>
      </c>
    </row>
    <row r="694" customFormat="false" ht="15" hidden="true" customHeight="false" outlineLevel="0" collapsed="false">
      <c r="A694" s="5" t="n">
        <f aca="false">exit_value_5_usd</f>
        <v>8000000000</v>
      </c>
      <c r="B694" s="2" t="n">
        <f aca="false">ROW()-ROW($B$580)</f>
        <v>114</v>
      </c>
      <c r="C694" s="2" t="n">
        <f aca="false">MOD(QUOTIENT($B694,1),2)</f>
        <v>0</v>
      </c>
      <c r="D694" s="2" t="n">
        <f aca="false">MOD(QUOTIENT($B694,2),2)</f>
        <v>1</v>
      </c>
      <c r="E694" s="2" t="n">
        <f aca="false">MOD(QUOTIENT($B694,4),2)</f>
        <v>0</v>
      </c>
      <c r="F694" s="2" t="n">
        <f aca="false">MOD(QUOTIENT($B694,8),2)</f>
        <v>0</v>
      </c>
      <c r="G694" s="2" t="n">
        <f aca="false">MOD(QUOTIENT($B694,16),2)</f>
        <v>1</v>
      </c>
      <c r="H694" s="2" t="n">
        <f aca="false">MOD(QUOTIENT($B694,32),2)</f>
        <v>1</v>
      </c>
      <c r="I694" s="2" t="n">
        <f aca="false">MOD(QUOTIENT($B694,64),2)</f>
        <v>1</v>
      </c>
      <c r="J694" s="5" t="n">
        <f aca="false">IF($C694=const_zero,MIN(class_series_f_invested_usd,MAX(const_zero,$A694)),const_zero)</f>
        <v>30000000</v>
      </c>
      <c r="K694" s="5" t="n">
        <f aca="false">IF($D694=const_zero,MIN(class_series_e_invested_usd,MAX(const_zero,$A694-SUM($J694:$J694))),const_zero)</f>
        <v>0</v>
      </c>
      <c r="L694" s="5" t="n">
        <f aca="false">IF($E694=const_zero,MIN(class_series_d_invested_usd,MAX(const_zero,$A694-SUM($J694:$K694))),const_zero)</f>
        <v>100000000</v>
      </c>
      <c r="M694" s="5" t="n">
        <f aca="false">IF($F694=const_zero,MIN(class_series_c_invested_usd,MAX(const_zero,$A694-SUM($J694:$L694))),const_zero)</f>
        <v>60000000</v>
      </c>
      <c r="N694" s="5" t="n">
        <f aca="false">IF($G694=const_zero,MIN(class_series_b_invested_usd,MAX(const_zero,$A694-SUM($J694:$M694))),const_zero)</f>
        <v>0</v>
      </c>
      <c r="O694" s="5" t="n">
        <f aca="false">IF($H694=const_zero,MIN(class_series_a_invested_usd,MAX(const_zero,$A694-SUM($J694:$N694))),const_zero)</f>
        <v>0</v>
      </c>
      <c r="P694" s="5" t="n">
        <f aca="false">IF($I694=const_zero,MIN(class_seed_invested_usd,MAX(const_zero,$A694-SUM($J694:$O694))),const_zero)</f>
        <v>0</v>
      </c>
      <c r="Q694" s="5" t="n">
        <f aca="false">MAX(const_zero,$A694-SUM($J694:$P694))</f>
        <v>7810000000</v>
      </c>
      <c r="R694" s="9" t="n">
        <f aca="false">common_rsa_total+'Pro-Forma'!$B$10+'Pro-Forma'!$B$11+IF($C694=const_one,'Pro-Forma'!$B$5,const_zero)+IF($D694=const_one,'Pro-Forma'!$F$27,const_zero)+IF($E694=const_one,'Pro-Forma'!$F$26,const_zero)+IF($F694=const_one,'Pro-Forma'!$F$25,const_zero)+IF($G694=const_one,'Pro-Forma'!$F$24,const_zero)+IF($H694=const_one,'Pro-Forma'!$F$23,const_zero)+IF($I694=const_one,'Pro-Forma'!$F$22,const_zero)</f>
        <v>28413833.1063222</v>
      </c>
      <c r="S694" s="23" t="b">
        <f aca="false">IF($R694&gt;const_zero,--($Q694&gt;option_strike_usd*$R694),const_zero)</f>
        <v>1</v>
      </c>
      <c r="T694" s="7" t="n">
        <f aca="false">IF($R694&gt;const_zero,IF($S694=const_one,($Q694+option_strike_usd*pre_f_options_issued)/($R694+pre_f_options_issued),$Q694/$R694),const_zero)</f>
        <v>252.718579838689</v>
      </c>
      <c r="U694" s="5" t="n">
        <f aca="false">IF($C694=const_one,'Pro-Forma'!$B$5*$T694,const_zero)</f>
        <v>0</v>
      </c>
      <c r="V694" s="5" t="n">
        <f aca="false">IF($D694=const_one,'Pro-Forma'!$F$27*$T694,const_zero)</f>
        <v>1550003990.18365</v>
      </c>
      <c r="W694" s="5" t="n">
        <f aca="false">IF($E694=const_one,'Pro-Forma'!$F$26*$T694,const_zero)</f>
        <v>0</v>
      </c>
      <c r="X694" s="5" t="n">
        <f aca="false">IF($F694=const_one,'Pro-Forma'!$F$25*$T694,const_zero)</f>
        <v>0</v>
      </c>
      <c r="Y694" s="5" t="n">
        <f aca="false">IF($G694=const_one,'Pro-Forma'!$F$24*$T694,const_zero)</f>
        <v>758155739.516067</v>
      </c>
      <c r="Z694" s="5" t="n">
        <f aca="false">IF($H694=const_one,'Pro-Forma'!$F$23*$T694,const_zero)</f>
        <v>1263592899.19344</v>
      </c>
      <c r="AA694" s="5" t="n">
        <f aca="false">IF($I694=const_one,'Pro-Forma'!$F$22*$T694,const_zero)</f>
        <v>1263592899.19344</v>
      </c>
      <c r="AB694" s="5" t="n">
        <f aca="false">('Pro-Forma'!$B$10+'Pro-Forma'!$B$11)*$T694</f>
        <v>70890803.7684729</v>
      </c>
      <c r="AC694" s="5" t="n">
        <f aca="false">common_rsa_total*$T694</f>
        <v>2274467218.5482</v>
      </c>
      <c r="AD694" s="5" t="n">
        <f aca="false">IF($S694=const_one,pre_f_options_issued*($T694-option_strike_usd),const_zero)</f>
        <v>629296449.596722</v>
      </c>
      <c r="AE694" s="5" t="n">
        <f aca="false">J694+U694</f>
        <v>30000000</v>
      </c>
      <c r="AF694" s="5" t="n">
        <f aca="false">K694+V694</f>
        <v>1550003990.18365</v>
      </c>
      <c r="AG694" s="5" t="n">
        <f aca="false">L694+W694</f>
        <v>100000000</v>
      </c>
      <c r="AH694" s="5" t="n">
        <f aca="false">M694+X694</f>
        <v>60000000</v>
      </c>
      <c r="AI694" s="5" t="n">
        <f aca="false">N694+Y694</f>
        <v>758155739.516067</v>
      </c>
      <c r="AJ694" s="5" t="n">
        <f aca="false">O694+Z694</f>
        <v>1263592899.19344</v>
      </c>
      <c r="AK694" s="5" t="n">
        <f aca="false">P694+AA694</f>
        <v>1263592899.19344</v>
      </c>
      <c r="AL694" s="5" t="n">
        <f aca="false">INDEX($AE$580:$AE$707,$B694-$C694*1+const_one)</f>
        <v>30000000</v>
      </c>
      <c r="AM694" s="5" t="n">
        <f aca="false">INDEX($AF$580:$AF$707,$B694-$D694*2+const_one)</f>
        <v>300000000</v>
      </c>
      <c r="AN694" s="5" t="n">
        <f aca="false">INDEX($AG$580:$AG$707,$B694-$E694*4+const_one)</f>
        <v>100000000</v>
      </c>
      <c r="AO694" s="5" t="n">
        <f aca="false">INDEX($AH$580:$AH$707,$B694-$F694*8+const_one)</f>
        <v>60000000</v>
      </c>
      <c r="AP694" s="5" t="n">
        <f aca="false">INDEX($AI$580:$AI$707,$B694-$G694*16+const_one)</f>
        <v>30000000</v>
      </c>
      <c r="AQ694" s="5" t="n">
        <f aca="false">INDEX($AJ$580:$AJ$707,$B694-$H694*32+const_one)</f>
        <v>15000000</v>
      </c>
      <c r="AR694" s="5" t="n">
        <f aca="false">INDEX($AK$580:$AK$707,$B694-$I694*64+const_one)</f>
        <v>5000000</v>
      </c>
      <c r="AS694" s="5" t="n">
        <f aca="false">INDEX($AE$580:$AE$707,$B694+(const_one-$C694)*1+const_one)</f>
        <v>197173059.305575</v>
      </c>
      <c r="AT694" s="5" t="n">
        <f aca="false">INDEX($AF$580:$AF$707,$B694+(const_one-$D694)*2+const_one)</f>
        <v>1550003990.18365</v>
      </c>
      <c r="AU694" s="5" t="n">
        <f aca="false">INDEX($AG$580:$AG$707,$B694+(const_one-$E694)*4+const_one)</f>
        <v>420170699.590634</v>
      </c>
      <c r="AV694" s="5" t="n">
        <f aca="false">INDEX($AH$580:$AH$707,$B694+(const_one-$F694)*8+const_one)</f>
        <v>567151787.658273</v>
      </c>
      <c r="AW694" s="5" t="n">
        <f aca="false">INDEX($AI$580:$AI$707,$B694+(const_one-$G694)*16+const_one)</f>
        <v>758155739.516067</v>
      </c>
      <c r="AX694" s="5" t="n">
        <f aca="false">INDEX($AJ$580:$AJ$707,$B694+(const_one-$H694)*32+const_one)</f>
        <v>1263592899.19344</v>
      </c>
      <c r="AY694" s="5" t="n">
        <f aca="false">INDEX($AK$580:$AK$707,$B694+(const_one-$I694)*64+const_one)</f>
        <v>1263592899.19344</v>
      </c>
      <c r="AZ694" s="5" t="n">
        <f aca="false">--($C694=--(AS694&gt;AL694))</f>
        <v>0</v>
      </c>
      <c r="BA694" s="5" t="n">
        <f aca="false">--($D694=--(AT694&gt;AM694))</f>
        <v>1</v>
      </c>
      <c r="BB694" s="5" t="n">
        <f aca="false">--($E694=--(AU694&gt;AN694))</f>
        <v>0</v>
      </c>
      <c r="BC694" s="5" t="n">
        <f aca="false">--($F694=--(AV694&gt;AO694))</f>
        <v>0</v>
      </c>
      <c r="BD694" s="5" t="n">
        <f aca="false">--($G694=--(AW694&gt;AP694))</f>
        <v>1</v>
      </c>
      <c r="BE694" s="5" t="n">
        <f aca="false">--($H694=--(AX694&gt;AQ694))</f>
        <v>1</v>
      </c>
      <c r="BF694" s="5" t="n">
        <f aca="false">--($I694=--(AY694&gt;AR694))</f>
        <v>1</v>
      </c>
      <c r="BG694" s="5" t="n">
        <f aca="false">SUM(AZ694:BF694)</f>
        <v>4</v>
      </c>
      <c r="BH694" s="5" t="n">
        <f aca="false">SUM(AE694:AK694)+AB694+AC694+AD694</f>
        <v>8000000000</v>
      </c>
    </row>
    <row r="695" customFormat="false" ht="15" hidden="true" customHeight="false" outlineLevel="0" collapsed="false">
      <c r="A695" s="5" t="n">
        <f aca="false">exit_value_5_usd</f>
        <v>8000000000</v>
      </c>
      <c r="B695" s="2" t="n">
        <f aca="false">ROW()-ROW($B$580)</f>
        <v>115</v>
      </c>
      <c r="C695" s="2" t="n">
        <f aca="false">MOD(QUOTIENT($B695,1),2)</f>
        <v>1</v>
      </c>
      <c r="D695" s="2" t="n">
        <f aca="false">MOD(QUOTIENT($B695,2),2)</f>
        <v>1</v>
      </c>
      <c r="E695" s="2" t="n">
        <f aca="false">MOD(QUOTIENT($B695,4),2)</f>
        <v>0</v>
      </c>
      <c r="F695" s="2" t="n">
        <f aca="false">MOD(QUOTIENT($B695,8),2)</f>
        <v>0</v>
      </c>
      <c r="G695" s="2" t="n">
        <f aca="false">MOD(QUOTIENT($B695,16),2)</f>
        <v>1</v>
      </c>
      <c r="H695" s="2" t="n">
        <f aca="false">MOD(QUOTIENT($B695,32),2)</f>
        <v>1</v>
      </c>
      <c r="I695" s="2" t="n">
        <f aca="false">MOD(QUOTIENT($B695,64),2)</f>
        <v>1</v>
      </c>
      <c r="J695" s="5" t="n">
        <f aca="false">IF($C695=const_zero,MIN(class_series_f_invested_usd,MAX(const_zero,$A695)),const_zero)</f>
        <v>0</v>
      </c>
      <c r="K695" s="5" t="n">
        <f aca="false">IF($D695=const_zero,MIN(class_series_e_invested_usd,MAX(const_zero,$A695-SUM($J695:$J695))),const_zero)</f>
        <v>0</v>
      </c>
      <c r="L695" s="5" t="n">
        <f aca="false">IF($E695=const_zero,MIN(class_series_d_invested_usd,MAX(const_zero,$A695-SUM($J695:$K695))),const_zero)</f>
        <v>100000000</v>
      </c>
      <c r="M695" s="5" t="n">
        <f aca="false">IF($F695=const_zero,MIN(class_series_c_invested_usd,MAX(const_zero,$A695-SUM($J695:$L695))),const_zero)</f>
        <v>60000000</v>
      </c>
      <c r="N695" s="5" t="n">
        <f aca="false">IF($G695=const_zero,MIN(class_series_b_invested_usd,MAX(const_zero,$A695-SUM($J695:$M695))),const_zero)</f>
        <v>0</v>
      </c>
      <c r="O695" s="5" t="n">
        <f aca="false">IF($H695=const_zero,MIN(class_series_a_invested_usd,MAX(const_zero,$A695-SUM($J695:$N695))),const_zero)</f>
        <v>0</v>
      </c>
      <c r="P695" s="5" t="n">
        <f aca="false">IF($I695=const_zero,MIN(class_seed_invested_usd,MAX(const_zero,$A695-SUM($J695:$O695))),const_zero)</f>
        <v>0</v>
      </c>
      <c r="Q695" s="5" t="n">
        <f aca="false">MAX(const_zero,$A695-SUM($J695:$P695))</f>
        <v>7840000000</v>
      </c>
      <c r="R695" s="9" t="n">
        <f aca="false">common_rsa_total+'Pro-Forma'!$B$10+'Pro-Forma'!$B$11+IF($C695=const_one,'Pro-Forma'!$B$5,const_zero)+IF($D695=const_one,'Pro-Forma'!$F$27,const_zero)+IF($E695=const_one,'Pro-Forma'!$F$26,const_zero)+IF($F695=const_one,'Pro-Forma'!$F$25,const_zero)+IF($G695=const_one,'Pro-Forma'!$F$24,const_zero)+IF($H695=const_one,'Pro-Forma'!$F$23,const_zero)+IF($I695=const_one,'Pro-Forma'!$F$22,const_zero)</f>
        <v>29211101.1755256</v>
      </c>
      <c r="S695" s="23" t="b">
        <f aca="false">IF($R695&gt;const_zero,--($Q695&gt;option_strike_usd*$R695),const_zero)</f>
        <v>1</v>
      </c>
      <c r="T695" s="7" t="n">
        <f aca="false">IF($R695&gt;const_zero,IF($S695=const_one,($Q695+option_strike_usd*pre_f_options_issued)/($R695+pre_f_options_issued),$Q695/$R695),const_zero)</f>
        <v>247.31086935741</v>
      </c>
      <c r="U695" s="5" t="n">
        <f aca="false">IF($C695=const_one,'Pro-Forma'!$B$5*$T695,const_zero)</f>
        <v>197173059.305575</v>
      </c>
      <c r="V695" s="5" t="n">
        <f aca="false">IF($D695=const_one,'Pro-Forma'!$F$27*$T695,const_zero)</f>
        <v>1516836769.83487</v>
      </c>
      <c r="W695" s="5" t="n">
        <f aca="false">IF($E695=const_one,'Pro-Forma'!$F$26*$T695,const_zero)</f>
        <v>0</v>
      </c>
      <c r="X695" s="5" t="n">
        <f aca="false">IF($F695=const_one,'Pro-Forma'!$F$25*$T695,const_zero)</f>
        <v>0</v>
      </c>
      <c r="Y695" s="5" t="n">
        <f aca="false">IF($G695=const_one,'Pro-Forma'!$F$24*$T695,const_zero)</f>
        <v>741932608.072229</v>
      </c>
      <c r="Z695" s="5" t="n">
        <f aca="false">IF($H695=const_one,'Pro-Forma'!$F$23*$T695,const_zero)</f>
        <v>1236554346.78705</v>
      </c>
      <c r="AA695" s="5" t="n">
        <f aca="false">IF($I695=const_one,'Pro-Forma'!$F$22*$T695,const_zero)</f>
        <v>1236554346.78705</v>
      </c>
      <c r="AB695" s="5" t="n">
        <f aca="false">('Pro-Forma'!$B$10+'Pro-Forma'!$B$11)*$T695</f>
        <v>69373871.6030192</v>
      </c>
      <c r="AC695" s="5" t="n">
        <f aca="false">common_rsa_total*$T695</f>
        <v>2225797824.21669</v>
      </c>
      <c r="AD695" s="5" t="n">
        <f aca="false">IF($S695=const_one,pre_f_options_issued*($T695-option_strike_usd),const_zero)</f>
        <v>615777173.393524</v>
      </c>
      <c r="AE695" s="5" t="n">
        <f aca="false">J695+U695</f>
        <v>197173059.305575</v>
      </c>
      <c r="AF695" s="5" t="n">
        <f aca="false">K695+V695</f>
        <v>1516836769.83487</v>
      </c>
      <c r="AG695" s="5" t="n">
        <f aca="false">L695+W695</f>
        <v>100000000</v>
      </c>
      <c r="AH695" s="5" t="n">
        <f aca="false">M695+X695</f>
        <v>60000000</v>
      </c>
      <c r="AI695" s="5" t="n">
        <f aca="false">N695+Y695</f>
        <v>741932608.072229</v>
      </c>
      <c r="AJ695" s="5" t="n">
        <f aca="false">O695+Z695</f>
        <v>1236554346.78705</v>
      </c>
      <c r="AK695" s="5" t="n">
        <f aca="false">P695+AA695</f>
        <v>1236554346.78705</v>
      </c>
      <c r="AL695" s="5" t="n">
        <f aca="false">INDEX($AE$580:$AE$707,$B695-$C695*1+const_one)</f>
        <v>30000000</v>
      </c>
      <c r="AM695" s="5" t="n">
        <f aca="false">INDEX($AF$580:$AF$707,$B695-$D695*2+const_one)</f>
        <v>300000000</v>
      </c>
      <c r="AN695" s="5" t="n">
        <f aca="false">INDEX($AG$580:$AG$707,$B695-$E695*4+const_one)</f>
        <v>100000000</v>
      </c>
      <c r="AO695" s="5" t="n">
        <f aca="false">INDEX($AH$580:$AH$707,$B695-$F695*8+const_one)</f>
        <v>60000000</v>
      </c>
      <c r="AP695" s="5" t="n">
        <f aca="false">INDEX($AI$580:$AI$707,$B695-$G695*16+const_one)</f>
        <v>30000000</v>
      </c>
      <c r="AQ695" s="5" t="n">
        <f aca="false">INDEX($AJ$580:$AJ$707,$B695-$H695*32+const_one)</f>
        <v>15000000</v>
      </c>
      <c r="AR695" s="5" t="n">
        <f aca="false">INDEX($AK$580:$AK$707,$B695-$I695*64+const_one)</f>
        <v>5000000</v>
      </c>
      <c r="AS695" s="5" t="n">
        <f aca="false">INDEX($AE$580:$AE$707,$B695+(const_one-$C695)*1+const_one)</f>
        <v>197173059.305575</v>
      </c>
      <c r="AT695" s="5" t="n">
        <f aca="false">INDEX($AF$580:$AF$707,$B695+(const_one-$D695)*2+const_one)</f>
        <v>1516836769.83487</v>
      </c>
      <c r="AU695" s="5" t="n">
        <f aca="false">INDEX($AG$580:$AG$707,$B695+(const_one-$E695)*4+const_one)</f>
        <v>411709607.187958</v>
      </c>
      <c r="AV695" s="5" t="n">
        <f aca="false">INDEX($AH$580:$AH$707,$B695+(const_one-$F695)*8+const_one)</f>
        <v>556006676.606733</v>
      </c>
      <c r="AW695" s="5" t="n">
        <f aca="false">INDEX($AI$580:$AI$707,$B695+(const_one-$G695)*16+const_one)</f>
        <v>741932608.072229</v>
      </c>
      <c r="AX695" s="5" t="n">
        <f aca="false">INDEX($AJ$580:$AJ$707,$B695+(const_one-$H695)*32+const_one)</f>
        <v>1236554346.78705</v>
      </c>
      <c r="AY695" s="5" t="n">
        <f aca="false">INDEX($AK$580:$AK$707,$B695+(const_one-$I695)*64+const_one)</f>
        <v>1236554346.78705</v>
      </c>
      <c r="AZ695" s="5" t="n">
        <f aca="false">--($C695=--(AS695&gt;AL695))</f>
        <v>1</v>
      </c>
      <c r="BA695" s="5" t="n">
        <f aca="false">--($D695=--(AT695&gt;AM695))</f>
        <v>1</v>
      </c>
      <c r="BB695" s="5" t="n">
        <f aca="false">--($E695=--(AU695&gt;AN695))</f>
        <v>0</v>
      </c>
      <c r="BC695" s="5" t="n">
        <f aca="false">--($F695=--(AV695&gt;AO695))</f>
        <v>0</v>
      </c>
      <c r="BD695" s="5" t="n">
        <f aca="false">--($G695=--(AW695&gt;AP695))</f>
        <v>1</v>
      </c>
      <c r="BE695" s="5" t="n">
        <f aca="false">--($H695=--(AX695&gt;AQ695))</f>
        <v>1</v>
      </c>
      <c r="BF695" s="5" t="n">
        <f aca="false">--($I695=--(AY695&gt;AR695))</f>
        <v>1</v>
      </c>
      <c r="BG695" s="5" t="n">
        <f aca="false">SUM(AZ695:BF695)</f>
        <v>5</v>
      </c>
      <c r="BH695" s="5" t="n">
        <f aca="false">SUM(AE695:AK695)+AB695+AC695+AD695</f>
        <v>8000000000</v>
      </c>
    </row>
    <row r="696" customFormat="false" ht="15" hidden="true" customHeight="false" outlineLevel="0" collapsed="false">
      <c r="A696" s="5" t="n">
        <f aca="false">exit_value_5_usd</f>
        <v>8000000000</v>
      </c>
      <c r="B696" s="2" t="n">
        <f aca="false">ROW()-ROW($B$580)</f>
        <v>116</v>
      </c>
      <c r="C696" s="2" t="n">
        <f aca="false">MOD(QUOTIENT($B696,1),2)</f>
        <v>0</v>
      </c>
      <c r="D696" s="2" t="n">
        <f aca="false">MOD(QUOTIENT($B696,2),2)</f>
        <v>0</v>
      </c>
      <c r="E696" s="2" t="n">
        <f aca="false">MOD(QUOTIENT($B696,4),2)</f>
        <v>1</v>
      </c>
      <c r="F696" s="2" t="n">
        <f aca="false">MOD(QUOTIENT($B696,8),2)</f>
        <v>0</v>
      </c>
      <c r="G696" s="2" t="n">
        <f aca="false">MOD(QUOTIENT($B696,16),2)</f>
        <v>1</v>
      </c>
      <c r="H696" s="2" t="n">
        <f aca="false">MOD(QUOTIENT($B696,32),2)</f>
        <v>1</v>
      </c>
      <c r="I696" s="2" t="n">
        <f aca="false">MOD(QUOTIENT($B696,64),2)</f>
        <v>1</v>
      </c>
      <c r="J696" s="5" t="n">
        <f aca="false">IF($C696=const_zero,MIN(class_series_f_invested_usd,MAX(const_zero,$A696)),const_zero)</f>
        <v>30000000</v>
      </c>
      <c r="K696" s="5" t="n">
        <f aca="false">IF($D696=const_zero,MIN(class_series_e_invested_usd,MAX(const_zero,$A696-SUM($J696:$J696))),const_zero)</f>
        <v>300000000</v>
      </c>
      <c r="L696" s="5" t="n">
        <f aca="false">IF($E696=const_zero,MIN(class_series_d_invested_usd,MAX(const_zero,$A696-SUM($J696:$K696))),const_zero)</f>
        <v>0</v>
      </c>
      <c r="M696" s="5" t="n">
        <f aca="false">IF($F696=const_zero,MIN(class_series_c_invested_usd,MAX(const_zero,$A696-SUM($J696:$L696))),const_zero)</f>
        <v>60000000</v>
      </c>
      <c r="N696" s="5" t="n">
        <f aca="false">IF($G696=const_zero,MIN(class_series_b_invested_usd,MAX(const_zero,$A696-SUM($J696:$M696))),const_zero)</f>
        <v>0</v>
      </c>
      <c r="O696" s="5" t="n">
        <f aca="false">IF($H696=const_zero,MIN(class_series_a_invested_usd,MAX(const_zero,$A696-SUM($J696:$N696))),const_zero)</f>
        <v>0</v>
      </c>
      <c r="P696" s="5" t="n">
        <f aca="false">IF($I696=const_zero,MIN(class_seed_invested_usd,MAX(const_zero,$A696-SUM($J696:$O696))),const_zero)</f>
        <v>0</v>
      </c>
      <c r="Q696" s="5" t="n">
        <f aca="false">MAX(const_zero,$A696-SUM($J696:$P696))</f>
        <v>7610000000</v>
      </c>
      <c r="R696" s="9" t="n">
        <f aca="false">common_rsa_total+'Pro-Forma'!$B$10+'Pro-Forma'!$B$11+IF($C696=const_one,'Pro-Forma'!$B$5,const_zero)+IF($D696=const_one,'Pro-Forma'!$F$27,const_zero)+IF($E696=const_one,'Pro-Forma'!$F$26,const_zero)+IF($F696=const_one,'Pro-Forma'!$F$25,const_zero)+IF($G696=const_one,'Pro-Forma'!$F$24,const_zero)+IF($H696=const_one,'Pro-Forma'!$F$23,const_zero)+IF($I696=const_one,'Pro-Forma'!$F$22,const_zero)</f>
        <v>24014164.1892672</v>
      </c>
      <c r="S696" s="23" t="b">
        <f aca="false">IF($R696&gt;const_zero,--($Q696&gt;option_strike_usd*$R696),const_zero)</f>
        <v>1</v>
      </c>
      <c r="T696" s="7" t="n">
        <f aca="false">IF($R696&gt;const_zero,IF($S696=const_one,($Q696+option_strike_usd*pre_f_options_issued)/($R696+pre_f_options_issued),$Q696/$R696),const_zero)</f>
        <v>287.110690937092</v>
      </c>
      <c r="U696" s="5" t="n">
        <f aca="false">IF($C696=const_one,'Pro-Forma'!$B$5*$T696,const_zero)</f>
        <v>0</v>
      </c>
      <c r="V696" s="5" t="n">
        <f aca="false">IF($D696=const_one,'Pro-Forma'!$F$27*$T696,const_zero)</f>
        <v>0</v>
      </c>
      <c r="W696" s="5" t="n">
        <f aca="false">IF($E696=const_one,'Pro-Forma'!$F$26*$T696,const_zero)</f>
        <v>497749839.89368</v>
      </c>
      <c r="X696" s="5" t="n">
        <f aca="false">IF($F696=const_one,'Pro-Forma'!$F$25*$T696,const_zero)</f>
        <v>0</v>
      </c>
      <c r="Y696" s="5" t="n">
        <f aca="false">IF($G696=const_one,'Pro-Forma'!$F$24*$T696,const_zero)</f>
        <v>861332072.811276</v>
      </c>
      <c r="Z696" s="5" t="n">
        <f aca="false">IF($H696=const_one,'Pro-Forma'!$F$23*$T696,const_zero)</f>
        <v>1435553454.68546</v>
      </c>
      <c r="AA696" s="5" t="n">
        <f aca="false">IF($I696=const_one,'Pro-Forma'!$F$22*$T696,const_zero)</f>
        <v>1435553454.68546</v>
      </c>
      <c r="AB696" s="5" t="n">
        <f aca="false">('Pro-Forma'!$B$10+'Pro-Forma'!$B$11)*$T696</f>
        <v>80538232.1475681</v>
      </c>
      <c r="AC696" s="5" t="n">
        <f aca="false">common_rsa_total*$T696</f>
        <v>2583996218.43383</v>
      </c>
      <c r="AD696" s="5" t="n">
        <f aca="false">IF($S696=const_one,pre_f_options_issued*($T696-option_strike_usd),const_zero)</f>
        <v>715276727.34273</v>
      </c>
      <c r="AE696" s="5" t="n">
        <f aca="false">J696+U696</f>
        <v>30000000</v>
      </c>
      <c r="AF696" s="5" t="n">
        <f aca="false">K696+V696</f>
        <v>300000000</v>
      </c>
      <c r="AG696" s="5" t="n">
        <f aca="false">L696+W696</f>
        <v>497749839.89368</v>
      </c>
      <c r="AH696" s="5" t="n">
        <f aca="false">M696+X696</f>
        <v>60000000</v>
      </c>
      <c r="AI696" s="5" t="n">
        <f aca="false">N696+Y696</f>
        <v>861332072.811276</v>
      </c>
      <c r="AJ696" s="5" t="n">
        <f aca="false">O696+Z696</f>
        <v>1435553454.68546</v>
      </c>
      <c r="AK696" s="5" t="n">
        <f aca="false">P696+AA696</f>
        <v>1435553454.68546</v>
      </c>
      <c r="AL696" s="5" t="n">
        <f aca="false">INDEX($AE$580:$AE$707,$B696-$C696*1+const_one)</f>
        <v>30000000</v>
      </c>
      <c r="AM696" s="5" t="n">
        <f aca="false">INDEX($AF$580:$AF$707,$B696-$D696*2+const_one)</f>
        <v>300000000</v>
      </c>
      <c r="AN696" s="5" t="n">
        <f aca="false">INDEX($AG$580:$AG$707,$B696-$E696*4+const_one)</f>
        <v>100000000</v>
      </c>
      <c r="AO696" s="5" t="n">
        <f aca="false">INDEX($AH$580:$AH$707,$B696-$F696*8+const_one)</f>
        <v>60000000</v>
      </c>
      <c r="AP696" s="5" t="n">
        <f aca="false">INDEX($AI$580:$AI$707,$B696-$G696*16+const_one)</f>
        <v>30000000</v>
      </c>
      <c r="AQ696" s="5" t="n">
        <f aca="false">INDEX($AJ$580:$AJ$707,$B696-$H696*32+const_one)</f>
        <v>15000000</v>
      </c>
      <c r="AR696" s="5" t="n">
        <f aca="false">INDEX($AK$580:$AK$707,$B696-$I696*64+const_one)</f>
        <v>5000000</v>
      </c>
      <c r="AS696" s="5" t="n">
        <f aca="false">INDEX($AE$580:$AE$707,$B696+(const_one-$C696)*1+const_one)</f>
        <v>223097828.089795</v>
      </c>
      <c r="AT696" s="5" t="n">
        <f aca="false">INDEX($AF$580:$AF$707,$B696+(const_one-$D696)*2+const_one)</f>
        <v>1486481959.85976</v>
      </c>
      <c r="AU696" s="5" t="n">
        <f aca="false">INDEX($AG$580:$AG$707,$B696+(const_one-$E696)*4+const_one)</f>
        <v>497749839.89368</v>
      </c>
      <c r="AV696" s="5" t="n">
        <f aca="false">INDEX($AH$580:$AH$707,$B696+(const_one-$F696)*8+const_one)</f>
        <v>636850502.731641</v>
      </c>
      <c r="AW696" s="5" t="n">
        <f aca="false">INDEX($AI$580:$AI$707,$B696+(const_one-$G696)*16+const_one)</f>
        <v>861332072.811276</v>
      </c>
      <c r="AX696" s="5" t="n">
        <f aca="false">INDEX($AJ$580:$AJ$707,$B696+(const_one-$H696)*32+const_one)</f>
        <v>1435553454.68546</v>
      </c>
      <c r="AY696" s="5" t="n">
        <f aca="false">INDEX($AK$580:$AK$707,$B696+(const_one-$I696)*64+const_one)</f>
        <v>1435553454.68546</v>
      </c>
      <c r="AZ696" s="5" t="n">
        <f aca="false">--($C696=--(AS696&gt;AL696))</f>
        <v>0</v>
      </c>
      <c r="BA696" s="5" t="n">
        <f aca="false">--($D696=--(AT696&gt;AM696))</f>
        <v>0</v>
      </c>
      <c r="BB696" s="5" t="n">
        <f aca="false">--($E696=--(AU696&gt;AN696))</f>
        <v>1</v>
      </c>
      <c r="BC696" s="5" t="n">
        <f aca="false">--($F696=--(AV696&gt;AO696))</f>
        <v>0</v>
      </c>
      <c r="BD696" s="5" t="n">
        <f aca="false">--($G696=--(AW696&gt;AP696))</f>
        <v>1</v>
      </c>
      <c r="BE696" s="5" t="n">
        <f aca="false">--($H696=--(AX696&gt;AQ696))</f>
        <v>1</v>
      </c>
      <c r="BF696" s="5" t="n">
        <f aca="false">--($I696=--(AY696&gt;AR696))</f>
        <v>1</v>
      </c>
      <c r="BG696" s="5" t="n">
        <f aca="false">SUM(AZ696:BF696)</f>
        <v>4</v>
      </c>
      <c r="BH696" s="5" t="n">
        <f aca="false">SUM(AE696:AK696)+AB696+AC696+AD696</f>
        <v>8000000000</v>
      </c>
    </row>
    <row r="697" customFormat="false" ht="15" hidden="true" customHeight="false" outlineLevel="0" collapsed="false">
      <c r="A697" s="5" t="n">
        <f aca="false">exit_value_5_usd</f>
        <v>8000000000</v>
      </c>
      <c r="B697" s="2" t="n">
        <f aca="false">ROW()-ROW($B$580)</f>
        <v>117</v>
      </c>
      <c r="C697" s="2" t="n">
        <f aca="false">MOD(QUOTIENT($B697,1),2)</f>
        <v>1</v>
      </c>
      <c r="D697" s="2" t="n">
        <f aca="false">MOD(QUOTIENT($B697,2),2)</f>
        <v>0</v>
      </c>
      <c r="E697" s="2" t="n">
        <f aca="false">MOD(QUOTIENT($B697,4),2)</f>
        <v>1</v>
      </c>
      <c r="F697" s="2" t="n">
        <f aca="false">MOD(QUOTIENT($B697,8),2)</f>
        <v>0</v>
      </c>
      <c r="G697" s="2" t="n">
        <f aca="false">MOD(QUOTIENT($B697,16),2)</f>
        <v>1</v>
      </c>
      <c r="H697" s="2" t="n">
        <f aca="false">MOD(QUOTIENT($B697,32),2)</f>
        <v>1</v>
      </c>
      <c r="I697" s="2" t="n">
        <f aca="false">MOD(QUOTIENT($B697,64),2)</f>
        <v>1</v>
      </c>
      <c r="J697" s="5" t="n">
        <f aca="false">IF($C697=const_zero,MIN(class_series_f_invested_usd,MAX(const_zero,$A697)),const_zero)</f>
        <v>0</v>
      </c>
      <c r="K697" s="5" t="n">
        <f aca="false">IF($D697=const_zero,MIN(class_series_e_invested_usd,MAX(const_zero,$A697-SUM($J697:$J697))),const_zero)</f>
        <v>300000000</v>
      </c>
      <c r="L697" s="5" t="n">
        <f aca="false">IF($E697=const_zero,MIN(class_series_d_invested_usd,MAX(const_zero,$A697-SUM($J697:$K697))),const_zero)</f>
        <v>0</v>
      </c>
      <c r="M697" s="5" t="n">
        <f aca="false">IF($F697=const_zero,MIN(class_series_c_invested_usd,MAX(const_zero,$A697-SUM($J697:$L697))),const_zero)</f>
        <v>60000000</v>
      </c>
      <c r="N697" s="5" t="n">
        <f aca="false">IF($G697=const_zero,MIN(class_series_b_invested_usd,MAX(const_zero,$A697-SUM($J697:$M697))),const_zero)</f>
        <v>0</v>
      </c>
      <c r="O697" s="5" t="n">
        <f aca="false">IF($H697=const_zero,MIN(class_series_a_invested_usd,MAX(const_zero,$A697-SUM($J697:$N697))),const_zero)</f>
        <v>0</v>
      </c>
      <c r="P697" s="5" t="n">
        <f aca="false">IF($I697=const_zero,MIN(class_seed_invested_usd,MAX(const_zero,$A697-SUM($J697:$O697))),const_zero)</f>
        <v>0</v>
      </c>
      <c r="Q697" s="5" t="n">
        <f aca="false">MAX(const_zero,$A697-SUM($J697:$P697))</f>
        <v>7640000000</v>
      </c>
      <c r="R697" s="9" t="n">
        <f aca="false">common_rsa_total+'Pro-Forma'!$B$10+'Pro-Forma'!$B$11+IF($C697=const_one,'Pro-Forma'!$B$5,const_zero)+IF($D697=const_one,'Pro-Forma'!$F$27,const_zero)+IF($E697=const_one,'Pro-Forma'!$F$26,const_zero)+IF($F697=const_one,'Pro-Forma'!$F$25,const_zero)+IF($G697=const_one,'Pro-Forma'!$F$24,const_zero)+IF($H697=const_one,'Pro-Forma'!$F$23,const_zero)+IF($I697=const_one,'Pro-Forma'!$F$22,const_zero)</f>
        <v>24811432.2584705</v>
      </c>
      <c r="S697" s="23" t="b">
        <f aca="false">IF($R697&gt;const_zero,--($Q697&gt;option_strike_usd*$R697),const_zero)</f>
        <v>1</v>
      </c>
      <c r="T697" s="7" t="n">
        <f aca="false">IF($R697&gt;const_zero,IF($S697=const_one,($Q697+option_strike_usd*pre_f_options_issued)/($R697+pre_f_options_issued),$Q697/$R697),const_zero)</f>
        <v>279.827873092585</v>
      </c>
      <c r="U697" s="5" t="n">
        <f aca="false">IF($C697=const_one,'Pro-Forma'!$B$5*$T697,const_zero)</f>
        <v>223097828.089795</v>
      </c>
      <c r="V697" s="5" t="n">
        <f aca="false">IF($D697=const_one,'Pro-Forma'!$F$27*$T697,const_zero)</f>
        <v>0</v>
      </c>
      <c r="W697" s="5" t="n">
        <f aca="false">IF($E697=const_one,'Pro-Forma'!$F$26*$T697,const_zero)</f>
        <v>485123972.830887</v>
      </c>
      <c r="X697" s="5" t="n">
        <f aca="false">IF($F697=const_one,'Pro-Forma'!$F$25*$T697,const_zero)</f>
        <v>0</v>
      </c>
      <c r="Y697" s="5" t="n">
        <f aca="false">IF($G697=const_one,'Pro-Forma'!$F$24*$T697,const_zero)</f>
        <v>839483619.277754</v>
      </c>
      <c r="Z697" s="5" t="n">
        <f aca="false">IF($H697=const_one,'Pro-Forma'!$F$23*$T697,const_zero)</f>
        <v>1399139365.46292</v>
      </c>
      <c r="AA697" s="5" t="n">
        <f aca="false">IF($I697=const_one,'Pro-Forma'!$F$22*$T697,const_zero)</f>
        <v>1399139365.46292</v>
      </c>
      <c r="AB697" s="5" t="n">
        <f aca="false">('Pro-Forma'!$B$10+'Pro-Forma'!$B$11)*$T697</f>
        <v>78495308.3109983</v>
      </c>
      <c r="AC697" s="5" t="n">
        <f aca="false">common_rsa_total*$T697</f>
        <v>2518450857.83326</v>
      </c>
      <c r="AD697" s="5" t="n">
        <f aca="false">IF($S697=const_one,pre_f_options_issued*($T697-option_strike_usd),const_zero)</f>
        <v>697069682.731461</v>
      </c>
      <c r="AE697" s="5" t="n">
        <f aca="false">J697+U697</f>
        <v>223097828.089795</v>
      </c>
      <c r="AF697" s="5" t="n">
        <f aca="false">K697+V697</f>
        <v>300000000</v>
      </c>
      <c r="AG697" s="5" t="n">
        <f aca="false">L697+W697</f>
        <v>485123972.830887</v>
      </c>
      <c r="AH697" s="5" t="n">
        <f aca="false">M697+X697</f>
        <v>60000000</v>
      </c>
      <c r="AI697" s="5" t="n">
        <f aca="false">N697+Y697</f>
        <v>839483619.277754</v>
      </c>
      <c r="AJ697" s="5" t="n">
        <f aca="false">O697+Z697</f>
        <v>1399139365.46292</v>
      </c>
      <c r="AK697" s="5" t="n">
        <f aca="false">P697+AA697</f>
        <v>1399139365.46292</v>
      </c>
      <c r="AL697" s="5" t="n">
        <f aca="false">INDEX($AE$580:$AE$707,$B697-$C697*1+const_one)</f>
        <v>30000000</v>
      </c>
      <c r="AM697" s="5" t="n">
        <f aca="false">INDEX($AF$580:$AF$707,$B697-$D697*2+const_one)</f>
        <v>300000000</v>
      </c>
      <c r="AN697" s="5" t="n">
        <f aca="false">INDEX($AG$580:$AG$707,$B697-$E697*4+const_one)</f>
        <v>100000000</v>
      </c>
      <c r="AO697" s="5" t="n">
        <f aca="false">INDEX($AH$580:$AH$707,$B697-$F697*8+const_one)</f>
        <v>60000000</v>
      </c>
      <c r="AP697" s="5" t="n">
        <f aca="false">INDEX($AI$580:$AI$707,$B697-$G697*16+const_one)</f>
        <v>30000000</v>
      </c>
      <c r="AQ697" s="5" t="n">
        <f aca="false">INDEX($AJ$580:$AJ$707,$B697-$H697*32+const_one)</f>
        <v>15000000</v>
      </c>
      <c r="AR697" s="5" t="n">
        <f aca="false">INDEX($AK$580:$AK$707,$B697-$I697*64+const_one)</f>
        <v>5000000</v>
      </c>
      <c r="AS697" s="5" t="n">
        <f aca="false">INDEX($AE$580:$AE$707,$B697+(const_one-$C697)*1+const_one)</f>
        <v>223097828.089795</v>
      </c>
      <c r="AT697" s="5" t="n">
        <f aca="false">INDEX($AF$580:$AF$707,$B697+(const_one-$D697)*2+const_one)</f>
        <v>1456548265.69799</v>
      </c>
      <c r="AU697" s="5" t="n">
        <f aca="false">INDEX($AG$580:$AG$707,$B697+(const_one-$E697)*4+const_one)</f>
        <v>485123972.830887</v>
      </c>
      <c r="AV697" s="5" t="n">
        <f aca="false">INDEX($AH$580:$AH$707,$B697+(const_one-$F697)*8+const_one)</f>
        <v>622184748.253925</v>
      </c>
      <c r="AW697" s="5" t="n">
        <f aca="false">INDEX($AI$580:$AI$707,$B697+(const_one-$G697)*16+const_one)</f>
        <v>839483619.277754</v>
      </c>
      <c r="AX697" s="5" t="n">
        <f aca="false">INDEX($AJ$580:$AJ$707,$B697+(const_one-$H697)*32+const_one)</f>
        <v>1399139365.46292</v>
      </c>
      <c r="AY697" s="5" t="n">
        <f aca="false">INDEX($AK$580:$AK$707,$B697+(const_one-$I697)*64+const_one)</f>
        <v>1399139365.46292</v>
      </c>
      <c r="AZ697" s="5" t="n">
        <f aca="false">--($C697=--(AS697&gt;AL697))</f>
        <v>1</v>
      </c>
      <c r="BA697" s="5" t="n">
        <f aca="false">--($D697=--(AT697&gt;AM697))</f>
        <v>0</v>
      </c>
      <c r="BB697" s="5" t="n">
        <f aca="false">--($E697=--(AU697&gt;AN697))</f>
        <v>1</v>
      </c>
      <c r="BC697" s="5" t="n">
        <f aca="false">--($F697=--(AV697&gt;AO697))</f>
        <v>0</v>
      </c>
      <c r="BD697" s="5" t="n">
        <f aca="false">--($G697=--(AW697&gt;AP697))</f>
        <v>1</v>
      </c>
      <c r="BE697" s="5" t="n">
        <f aca="false">--($H697=--(AX697&gt;AQ697))</f>
        <v>1</v>
      </c>
      <c r="BF697" s="5" t="n">
        <f aca="false">--($I697=--(AY697&gt;AR697))</f>
        <v>1</v>
      </c>
      <c r="BG697" s="5" t="n">
        <f aca="false">SUM(AZ697:BF697)</f>
        <v>5</v>
      </c>
      <c r="BH697" s="5" t="n">
        <f aca="false">SUM(AE697:AK697)+AB697+AC697+AD697</f>
        <v>8000000000</v>
      </c>
    </row>
    <row r="698" customFormat="false" ht="15" hidden="true" customHeight="false" outlineLevel="0" collapsed="false">
      <c r="A698" s="5" t="n">
        <f aca="false">exit_value_5_usd</f>
        <v>8000000000</v>
      </c>
      <c r="B698" s="2" t="n">
        <f aca="false">ROW()-ROW($B$580)</f>
        <v>118</v>
      </c>
      <c r="C698" s="2" t="n">
        <f aca="false">MOD(QUOTIENT($B698,1),2)</f>
        <v>0</v>
      </c>
      <c r="D698" s="2" t="n">
        <f aca="false">MOD(QUOTIENT($B698,2),2)</f>
        <v>1</v>
      </c>
      <c r="E698" s="2" t="n">
        <f aca="false">MOD(QUOTIENT($B698,4),2)</f>
        <v>1</v>
      </c>
      <c r="F698" s="2" t="n">
        <f aca="false">MOD(QUOTIENT($B698,8),2)</f>
        <v>0</v>
      </c>
      <c r="G698" s="2" t="n">
        <f aca="false">MOD(QUOTIENT($B698,16),2)</f>
        <v>1</v>
      </c>
      <c r="H698" s="2" t="n">
        <f aca="false">MOD(QUOTIENT($B698,32),2)</f>
        <v>1</v>
      </c>
      <c r="I698" s="2" t="n">
        <f aca="false">MOD(QUOTIENT($B698,64),2)</f>
        <v>1</v>
      </c>
      <c r="J698" s="5" t="n">
        <f aca="false">IF($C698=const_zero,MIN(class_series_f_invested_usd,MAX(const_zero,$A698)),const_zero)</f>
        <v>30000000</v>
      </c>
      <c r="K698" s="5" t="n">
        <f aca="false">IF($D698=const_zero,MIN(class_series_e_invested_usd,MAX(const_zero,$A698-SUM($J698:$J698))),const_zero)</f>
        <v>0</v>
      </c>
      <c r="L698" s="5" t="n">
        <f aca="false">IF($E698=const_zero,MIN(class_series_d_invested_usd,MAX(const_zero,$A698-SUM($J698:$K698))),const_zero)</f>
        <v>0</v>
      </c>
      <c r="M698" s="5" t="n">
        <f aca="false">IF($F698=const_zero,MIN(class_series_c_invested_usd,MAX(const_zero,$A698-SUM($J698:$L698))),const_zero)</f>
        <v>60000000</v>
      </c>
      <c r="N698" s="5" t="n">
        <f aca="false">IF($G698=const_zero,MIN(class_series_b_invested_usd,MAX(const_zero,$A698-SUM($J698:$M698))),const_zero)</f>
        <v>0</v>
      </c>
      <c r="O698" s="5" t="n">
        <f aca="false">IF($H698=const_zero,MIN(class_series_a_invested_usd,MAX(const_zero,$A698-SUM($J698:$N698))),const_zero)</f>
        <v>0</v>
      </c>
      <c r="P698" s="5" t="n">
        <f aca="false">IF($I698=const_zero,MIN(class_seed_invested_usd,MAX(const_zero,$A698-SUM($J698:$O698))),const_zero)</f>
        <v>0</v>
      </c>
      <c r="Q698" s="5" t="n">
        <f aca="false">MAX(const_zero,$A698-SUM($J698:$P698))</f>
        <v>7910000000</v>
      </c>
      <c r="R698" s="9" t="n">
        <f aca="false">common_rsa_total+'Pro-Forma'!$B$10+'Pro-Forma'!$B$11+IF($C698=const_one,'Pro-Forma'!$B$5,const_zero)+IF($D698=const_one,'Pro-Forma'!$F$27,const_zero)+IF($E698=const_one,'Pro-Forma'!$F$26,const_zero)+IF($F698=const_one,'Pro-Forma'!$F$25,const_zero)+IF($G698=const_one,'Pro-Forma'!$F$24,const_zero)+IF($H698=const_one,'Pro-Forma'!$F$23,const_zero)+IF($I698=const_one,'Pro-Forma'!$F$22,const_zero)</f>
        <v>30147484.4666011</v>
      </c>
      <c r="S698" s="23" t="b">
        <f aca="false">IF($R698&gt;const_zero,--($Q698&gt;option_strike_usd*$R698),const_zero)</f>
        <v>1</v>
      </c>
      <c r="T698" s="7" t="n">
        <f aca="false">IF($R698&gt;const_zero,IF($S698=const_one,($Q698+option_strike_usd*pre_f_options_issued)/($R698+pre_f_options_issued),$Q698/$R698),const_zero)</f>
        <v>242.361705021856</v>
      </c>
      <c r="U698" s="5" t="n">
        <f aca="false">IF($C698=const_one,'Pro-Forma'!$B$5*$T698,const_zero)</f>
        <v>0</v>
      </c>
      <c r="V698" s="5" t="n">
        <f aca="false">IF($D698=const_one,'Pro-Forma'!$F$27*$T698,const_zero)</f>
        <v>1486481959.85976</v>
      </c>
      <c r="W698" s="5" t="n">
        <f aca="false">IF($E698=const_one,'Pro-Forma'!$F$26*$T698,const_zero)</f>
        <v>420170699.590634</v>
      </c>
      <c r="X698" s="5" t="n">
        <f aca="false">IF($F698=const_one,'Pro-Forma'!$F$25*$T698,const_zero)</f>
        <v>0</v>
      </c>
      <c r="Y698" s="5" t="n">
        <f aca="false">IF($G698=const_one,'Pro-Forma'!$F$24*$T698,const_zero)</f>
        <v>727085115.065569</v>
      </c>
      <c r="Z698" s="5" t="n">
        <f aca="false">IF($H698=const_one,'Pro-Forma'!$F$23*$T698,const_zero)</f>
        <v>1211808525.10928</v>
      </c>
      <c r="AA698" s="5" t="n">
        <f aca="false">IF($I698=const_one,'Pro-Forma'!$F$22*$T698,const_zero)</f>
        <v>1211808525.10928</v>
      </c>
      <c r="AB698" s="5" t="n">
        <f aca="false">('Pro-Forma'!$B$10+'Pro-Forma'!$B$11)*$T698</f>
        <v>67985567.5141248</v>
      </c>
      <c r="AC698" s="5" t="n">
        <f aca="false">common_rsa_total*$T698</f>
        <v>2181255345.19671</v>
      </c>
      <c r="AD698" s="5" t="n">
        <f aca="false">IF($S698=const_one,pre_f_options_issued*($T698-option_strike_usd),const_zero)</f>
        <v>603404262.554641</v>
      </c>
      <c r="AE698" s="5" t="n">
        <f aca="false">J698+U698</f>
        <v>30000000</v>
      </c>
      <c r="AF698" s="5" t="n">
        <f aca="false">K698+V698</f>
        <v>1486481959.85976</v>
      </c>
      <c r="AG698" s="5" t="n">
        <f aca="false">L698+W698</f>
        <v>420170699.590634</v>
      </c>
      <c r="AH698" s="5" t="n">
        <f aca="false">M698+X698</f>
        <v>60000000</v>
      </c>
      <c r="AI698" s="5" t="n">
        <f aca="false">N698+Y698</f>
        <v>727085115.065569</v>
      </c>
      <c r="AJ698" s="5" t="n">
        <f aca="false">O698+Z698</f>
        <v>1211808525.10928</v>
      </c>
      <c r="AK698" s="5" t="n">
        <f aca="false">P698+AA698</f>
        <v>1211808525.10928</v>
      </c>
      <c r="AL698" s="5" t="n">
        <f aca="false">INDEX($AE$580:$AE$707,$B698-$C698*1+const_one)</f>
        <v>30000000</v>
      </c>
      <c r="AM698" s="5" t="n">
        <f aca="false">INDEX($AF$580:$AF$707,$B698-$D698*2+const_one)</f>
        <v>300000000</v>
      </c>
      <c r="AN698" s="5" t="n">
        <f aca="false">INDEX($AG$580:$AG$707,$B698-$E698*4+const_one)</f>
        <v>100000000</v>
      </c>
      <c r="AO698" s="5" t="n">
        <f aca="false">INDEX($AH$580:$AH$707,$B698-$F698*8+const_one)</f>
        <v>60000000</v>
      </c>
      <c r="AP698" s="5" t="n">
        <f aca="false">INDEX($AI$580:$AI$707,$B698-$G698*16+const_one)</f>
        <v>30000000</v>
      </c>
      <c r="AQ698" s="5" t="n">
        <f aca="false">INDEX($AJ$580:$AJ$707,$B698-$H698*32+const_one)</f>
        <v>15000000</v>
      </c>
      <c r="AR698" s="5" t="n">
        <f aca="false">INDEX($AK$580:$AK$707,$B698-$I698*64+const_one)</f>
        <v>5000000</v>
      </c>
      <c r="AS698" s="5" t="n">
        <f aca="false">INDEX($AE$580:$AE$707,$B698+(const_one-$C698)*1+const_one)</f>
        <v>189336178.608834</v>
      </c>
      <c r="AT698" s="5" t="n">
        <f aca="false">INDEX($AF$580:$AF$707,$B698+(const_one-$D698)*2+const_one)</f>
        <v>1486481959.85976</v>
      </c>
      <c r="AU698" s="5" t="n">
        <f aca="false">INDEX($AG$580:$AG$707,$B698+(const_one-$E698)*4+const_one)</f>
        <v>420170699.590634</v>
      </c>
      <c r="AV698" s="5" t="n">
        <f aca="false">INDEX($AH$580:$AH$707,$B698+(const_one-$F698)*8+const_one)</f>
        <v>545945031.18288</v>
      </c>
      <c r="AW698" s="5" t="n">
        <f aca="false">INDEX($AI$580:$AI$707,$B698+(const_one-$G698)*16+const_one)</f>
        <v>727085115.065569</v>
      </c>
      <c r="AX698" s="5" t="n">
        <f aca="false">INDEX($AJ$580:$AJ$707,$B698+(const_one-$H698)*32+const_one)</f>
        <v>1211808525.10928</v>
      </c>
      <c r="AY698" s="5" t="n">
        <f aca="false">INDEX($AK$580:$AK$707,$B698+(const_one-$I698)*64+const_one)</f>
        <v>1211808525.10928</v>
      </c>
      <c r="AZ698" s="5" t="n">
        <f aca="false">--($C698=--(AS698&gt;AL698))</f>
        <v>0</v>
      </c>
      <c r="BA698" s="5" t="n">
        <f aca="false">--($D698=--(AT698&gt;AM698))</f>
        <v>1</v>
      </c>
      <c r="BB698" s="5" t="n">
        <f aca="false">--($E698=--(AU698&gt;AN698))</f>
        <v>1</v>
      </c>
      <c r="BC698" s="5" t="n">
        <f aca="false">--($F698=--(AV698&gt;AO698))</f>
        <v>0</v>
      </c>
      <c r="BD698" s="5" t="n">
        <f aca="false">--($G698=--(AW698&gt;AP698))</f>
        <v>1</v>
      </c>
      <c r="BE698" s="5" t="n">
        <f aca="false">--($H698=--(AX698&gt;AQ698))</f>
        <v>1</v>
      </c>
      <c r="BF698" s="5" t="n">
        <f aca="false">--($I698=--(AY698&gt;AR698))</f>
        <v>1</v>
      </c>
      <c r="BG698" s="5" t="n">
        <f aca="false">SUM(AZ698:BF698)</f>
        <v>5</v>
      </c>
      <c r="BH698" s="5" t="n">
        <f aca="false">SUM(AE698:AK698)+AB698+AC698+AD698</f>
        <v>8000000000</v>
      </c>
    </row>
    <row r="699" customFormat="false" ht="15" hidden="true" customHeight="false" outlineLevel="0" collapsed="false">
      <c r="A699" s="5" t="n">
        <f aca="false">exit_value_5_usd</f>
        <v>8000000000</v>
      </c>
      <c r="B699" s="2" t="n">
        <f aca="false">ROW()-ROW($B$580)</f>
        <v>119</v>
      </c>
      <c r="C699" s="2" t="n">
        <f aca="false">MOD(QUOTIENT($B699,1),2)</f>
        <v>1</v>
      </c>
      <c r="D699" s="2" t="n">
        <f aca="false">MOD(QUOTIENT($B699,2),2)</f>
        <v>1</v>
      </c>
      <c r="E699" s="2" t="n">
        <f aca="false">MOD(QUOTIENT($B699,4),2)</f>
        <v>1</v>
      </c>
      <c r="F699" s="2" t="n">
        <f aca="false">MOD(QUOTIENT($B699,8),2)</f>
        <v>0</v>
      </c>
      <c r="G699" s="2" t="n">
        <f aca="false">MOD(QUOTIENT($B699,16),2)</f>
        <v>1</v>
      </c>
      <c r="H699" s="2" t="n">
        <f aca="false">MOD(QUOTIENT($B699,32),2)</f>
        <v>1</v>
      </c>
      <c r="I699" s="2" t="n">
        <f aca="false">MOD(QUOTIENT($B699,64),2)</f>
        <v>1</v>
      </c>
      <c r="J699" s="5" t="n">
        <f aca="false">IF($C699=const_zero,MIN(class_series_f_invested_usd,MAX(const_zero,$A699)),const_zero)</f>
        <v>0</v>
      </c>
      <c r="K699" s="5" t="n">
        <f aca="false">IF($D699=const_zero,MIN(class_series_e_invested_usd,MAX(const_zero,$A699-SUM($J699:$J699))),const_zero)</f>
        <v>0</v>
      </c>
      <c r="L699" s="5" t="n">
        <f aca="false">IF($E699=const_zero,MIN(class_series_d_invested_usd,MAX(const_zero,$A699-SUM($J699:$K699))),const_zero)</f>
        <v>0</v>
      </c>
      <c r="M699" s="5" t="n">
        <f aca="false">IF($F699=const_zero,MIN(class_series_c_invested_usd,MAX(const_zero,$A699-SUM($J699:$L699))),const_zero)</f>
        <v>60000000</v>
      </c>
      <c r="N699" s="5" t="n">
        <f aca="false">IF($G699=const_zero,MIN(class_series_b_invested_usd,MAX(const_zero,$A699-SUM($J699:$M699))),const_zero)</f>
        <v>0</v>
      </c>
      <c r="O699" s="5" t="n">
        <f aca="false">IF($H699=const_zero,MIN(class_series_a_invested_usd,MAX(const_zero,$A699-SUM($J699:$N699))),const_zero)</f>
        <v>0</v>
      </c>
      <c r="P699" s="5" t="n">
        <f aca="false">IF($I699=const_zero,MIN(class_seed_invested_usd,MAX(const_zero,$A699-SUM($J699:$O699))),const_zero)</f>
        <v>0</v>
      </c>
      <c r="Q699" s="5" t="n">
        <f aca="false">MAX(const_zero,$A699-SUM($J699:$P699))</f>
        <v>7940000000</v>
      </c>
      <c r="R699" s="9" t="n">
        <f aca="false">common_rsa_total+'Pro-Forma'!$B$10+'Pro-Forma'!$B$11+IF($C699=const_one,'Pro-Forma'!$B$5,const_zero)+IF($D699=const_one,'Pro-Forma'!$F$27,const_zero)+IF($E699=const_one,'Pro-Forma'!$F$26,const_zero)+IF($F699=const_one,'Pro-Forma'!$F$25,const_zero)+IF($G699=const_one,'Pro-Forma'!$F$24,const_zero)+IF($H699=const_one,'Pro-Forma'!$F$23,const_zero)+IF($I699=const_one,'Pro-Forma'!$F$22,const_zero)</f>
        <v>30944752.5358044</v>
      </c>
      <c r="S699" s="23" t="b">
        <f aca="false">IF($R699&gt;const_zero,--($Q699&gt;option_strike_usd*$R699),const_zero)</f>
        <v>1</v>
      </c>
      <c r="T699" s="7" t="n">
        <f aca="false">IF($R699&gt;const_zero,IF($S699=const_one,($Q699+option_strike_usd*pre_f_options_issued)/($R699+pre_f_options_issued),$Q699/$R699),const_zero)</f>
        <v>237.481201019417</v>
      </c>
      <c r="U699" s="5" t="n">
        <f aca="false">IF($C699=const_one,'Pro-Forma'!$B$5*$T699,const_zero)</f>
        <v>189336178.608834</v>
      </c>
      <c r="V699" s="5" t="n">
        <f aca="false">IF($D699=const_one,'Pro-Forma'!$F$27*$T699,const_zero)</f>
        <v>1456548265.69799</v>
      </c>
      <c r="W699" s="5" t="n">
        <f aca="false">IF($E699=const_one,'Pro-Forma'!$F$26*$T699,const_zero)</f>
        <v>411709607.187958</v>
      </c>
      <c r="X699" s="5" t="n">
        <f aca="false">IF($F699=const_one,'Pro-Forma'!$F$25*$T699,const_zero)</f>
        <v>0</v>
      </c>
      <c r="Y699" s="5" t="n">
        <f aca="false">IF($G699=const_one,'Pro-Forma'!$F$24*$T699,const_zero)</f>
        <v>712443603.05825</v>
      </c>
      <c r="Z699" s="5" t="n">
        <f aca="false">IF($H699=const_one,'Pro-Forma'!$F$23*$T699,const_zero)</f>
        <v>1187406005.09708</v>
      </c>
      <c r="AA699" s="5" t="n">
        <f aca="false">IF($I699=const_one,'Pro-Forma'!$F$22*$T699,const_zero)</f>
        <v>1187406005.09708</v>
      </c>
      <c r="AB699" s="5" t="n">
        <f aca="false">('Pro-Forma'!$B$10+'Pro-Forma'!$B$11)*$T699</f>
        <v>66616523.5295114</v>
      </c>
      <c r="AC699" s="5" t="n">
        <f aca="false">common_rsa_total*$T699</f>
        <v>2137330809.17475</v>
      </c>
      <c r="AD699" s="5" t="n">
        <f aca="false">IF($S699=const_one,pre_f_options_issued*($T699-option_strike_usd),const_zero)</f>
        <v>591203002.548542</v>
      </c>
      <c r="AE699" s="5" t="n">
        <f aca="false">J699+U699</f>
        <v>189336178.608834</v>
      </c>
      <c r="AF699" s="5" t="n">
        <f aca="false">K699+V699</f>
        <v>1456548265.69799</v>
      </c>
      <c r="AG699" s="5" t="n">
        <f aca="false">L699+W699</f>
        <v>411709607.187958</v>
      </c>
      <c r="AH699" s="5" t="n">
        <f aca="false">M699+X699</f>
        <v>60000000</v>
      </c>
      <c r="AI699" s="5" t="n">
        <f aca="false">N699+Y699</f>
        <v>712443603.05825</v>
      </c>
      <c r="AJ699" s="5" t="n">
        <f aca="false">O699+Z699</f>
        <v>1187406005.09708</v>
      </c>
      <c r="AK699" s="5" t="n">
        <f aca="false">P699+AA699</f>
        <v>1187406005.09708</v>
      </c>
      <c r="AL699" s="5" t="n">
        <f aca="false">INDEX($AE$580:$AE$707,$B699-$C699*1+const_one)</f>
        <v>30000000</v>
      </c>
      <c r="AM699" s="5" t="n">
        <f aca="false">INDEX($AF$580:$AF$707,$B699-$D699*2+const_one)</f>
        <v>300000000</v>
      </c>
      <c r="AN699" s="5" t="n">
        <f aca="false">INDEX($AG$580:$AG$707,$B699-$E699*4+const_one)</f>
        <v>100000000</v>
      </c>
      <c r="AO699" s="5" t="n">
        <f aca="false">INDEX($AH$580:$AH$707,$B699-$F699*8+const_one)</f>
        <v>60000000</v>
      </c>
      <c r="AP699" s="5" t="n">
        <f aca="false">INDEX($AI$580:$AI$707,$B699-$G699*16+const_one)</f>
        <v>30000000</v>
      </c>
      <c r="AQ699" s="5" t="n">
        <f aca="false">INDEX($AJ$580:$AJ$707,$B699-$H699*32+const_one)</f>
        <v>15000000</v>
      </c>
      <c r="AR699" s="5" t="n">
        <f aca="false">INDEX($AK$580:$AK$707,$B699-$I699*64+const_one)</f>
        <v>5000000</v>
      </c>
      <c r="AS699" s="5" t="n">
        <f aca="false">INDEX($AE$580:$AE$707,$B699+(const_one-$C699)*1+const_one)</f>
        <v>189336178.608834</v>
      </c>
      <c r="AT699" s="5" t="n">
        <f aca="false">INDEX($AF$580:$AF$707,$B699+(const_one-$D699)*2+const_one)</f>
        <v>1456548265.69799</v>
      </c>
      <c r="AU699" s="5" t="n">
        <f aca="false">INDEX($AG$580:$AG$707,$B699+(const_one-$E699)*4+const_one)</f>
        <v>411709607.187958</v>
      </c>
      <c r="AV699" s="5" t="n">
        <f aca="false">INDEX($AH$580:$AH$707,$B699+(const_one-$F699)*8+const_one)</f>
        <v>535810645.667469</v>
      </c>
      <c r="AW699" s="5" t="n">
        <f aca="false">INDEX($AI$580:$AI$707,$B699+(const_one-$G699)*16+const_one)</f>
        <v>712443603.05825</v>
      </c>
      <c r="AX699" s="5" t="n">
        <f aca="false">INDEX($AJ$580:$AJ$707,$B699+(const_one-$H699)*32+const_one)</f>
        <v>1187406005.09708</v>
      </c>
      <c r="AY699" s="5" t="n">
        <f aca="false">INDEX($AK$580:$AK$707,$B699+(const_one-$I699)*64+const_one)</f>
        <v>1187406005.09708</v>
      </c>
      <c r="AZ699" s="5" t="n">
        <f aca="false">--($C699=--(AS699&gt;AL699))</f>
        <v>1</v>
      </c>
      <c r="BA699" s="5" t="n">
        <f aca="false">--($D699=--(AT699&gt;AM699))</f>
        <v>1</v>
      </c>
      <c r="BB699" s="5" t="n">
        <f aca="false">--($E699=--(AU699&gt;AN699))</f>
        <v>1</v>
      </c>
      <c r="BC699" s="5" t="n">
        <f aca="false">--($F699=--(AV699&gt;AO699))</f>
        <v>0</v>
      </c>
      <c r="BD699" s="5" t="n">
        <f aca="false">--($G699=--(AW699&gt;AP699))</f>
        <v>1</v>
      </c>
      <c r="BE699" s="5" t="n">
        <f aca="false">--($H699=--(AX699&gt;AQ699))</f>
        <v>1</v>
      </c>
      <c r="BF699" s="5" t="n">
        <f aca="false">--($I699=--(AY699&gt;AR699))</f>
        <v>1</v>
      </c>
      <c r="BG699" s="5" t="n">
        <f aca="false">SUM(AZ699:BF699)</f>
        <v>6</v>
      </c>
      <c r="BH699" s="5" t="n">
        <f aca="false">SUM(AE699:AK699)+AB699+AC699+AD699</f>
        <v>8000000000</v>
      </c>
    </row>
    <row r="700" customFormat="false" ht="15" hidden="true" customHeight="false" outlineLevel="0" collapsed="false">
      <c r="A700" s="5" t="n">
        <f aca="false">exit_value_5_usd</f>
        <v>8000000000</v>
      </c>
      <c r="B700" s="2" t="n">
        <f aca="false">ROW()-ROW($B$580)</f>
        <v>120</v>
      </c>
      <c r="C700" s="2" t="n">
        <f aca="false">MOD(QUOTIENT($B700,1),2)</f>
        <v>0</v>
      </c>
      <c r="D700" s="2" t="n">
        <f aca="false">MOD(QUOTIENT($B700,2),2)</f>
        <v>0</v>
      </c>
      <c r="E700" s="2" t="n">
        <f aca="false">MOD(QUOTIENT($B700,4),2)</f>
        <v>0</v>
      </c>
      <c r="F700" s="2" t="n">
        <f aca="false">MOD(QUOTIENT($B700,8),2)</f>
        <v>1</v>
      </c>
      <c r="G700" s="2" t="n">
        <f aca="false">MOD(QUOTIENT($B700,16),2)</f>
        <v>1</v>
      </c>
      <c r="H700" s="2" t="n">
        <f aca="false">MOD(QUOTIENT($B700,32),2)</f>
        <v>1</v>
      </c>
      <c r="I700" s="2" t="n">
        <f aca="false">MOD(QUOTIENT($B700,64),2)</f>
        <v>1</v>
      </c>
      <c r="J700" s="5" t="n">
        <f aca="false">IF($C700=const_zero,MIN(class_series_f_invested_usd,MAX(const_zero,$A700)),const_zero)</f>
        <v>30000000</v>
      </c>
      <c r="K700" s="5" t="n">
        <f aca="false">IF($D700=const_zero,MIN(class_series_e_invested_usd,MAX(const_zero,$A700-SUM($J700:$J700))),const_zero)</f>
        <v>300000000</v>
      </c>
      <c r="L700" s="5" t="n">
        <f aca="false">IF($E700=const_zero,MIN(class_series_d_invested_usd,MAX(const_zero,$A700-SUM($J700:$K700))),const_zero)</f>
        <v>100000000</v>
      </c>
      <c r="M700" s="5" t="n">
        <f aca="false">IF($F700=const_zero,MIN(class_series_c_invested_usd,MAX(const_zero,$A700-SUM($J700:$L700))),const_zero)</f>
        <v>0</v>
      </c>
      <c r="N700" s="5" t="n">
        <f aca="false">IF($G700=const_zero,MIN(class_series_b_invested_usd,MAX(const_zero,$A700-SUM($J700:$M700))),const_zero)</f>
        <v>0</v>
      </c>
      <c r="O700" s="5" t="n">
        <f aca="false">IF($H700=const_zero,MIN(class_series_a_invested_usd,MAX(const_zero,$A700-SUM($J700:$N700))),const_zero)</f>
        <v>0</v>
      </c>
      <c r="P700" s="5" t="n">
        <f aca="false">IF($I700=const_zero,MIN(class_seed_invested_usd,MAX(const_zero,$A700-SUM($J700:$O700))),const_zero)</f>
        <v>0</v>
      </c>
      <c r="Q700" s="5" t="n">
        <f aca="false">MAX(const_zero,$A700-SUM($J700:$P700))</f>
        <v>7570000000</v>
      </c>
      <c r="R700" s="9" t="n">
        <f aca="false">common_rsa_total+'Pro-Forma'!$B$10+'Pro-Forma'!$B$11+IF($C700=const_one,'Pro-Forma'!$B$5,const_zero)+IF($D700=const_one,'Pro-Forma'!$F$27,const_zero)+IF($E700=const_one,'Pro-Forma'!$F$26,const_zero)+IF($F700=const_one,'Pro-Forma'!$F$25,const_zero)+IF($G700=const_one,'Pro-Forma'!$F$24,const_zero)+IF($H700=const_one,'Pro-Forma'!$F$23,const_zero)+IF($I700=const_one,'Pro-Forma'!$F$22,const_zero)</f>
        <v>24680512.8289884</v>
      </c>
      <c r="S700" s="23" t="b">
        <f aca="false">IF($R700&gt;const_zero,--($Q700&gt;option_strike_usd*$R700),const_zero)</f>
        <v>1</v>
      </c>
      <c r="T700" s="7" t="n">
        <f aca="false">IF($R700&gt;const_zero,IF($S700=const_one,($Q700+option_strike_usd*pre_f_options_issued)/($R700+pre_f_options_issued),$Q700/$R700),const_zero)</f>
        <v>278.600335749509</v>
      </c>
      <c r="U700" s="5" t="n">
        <f aca="false">IF($C700=const_one,'Pro-Forma'!$B$5*$T700,const_zero)</f>
        <v>0</v>
      </c>
      <c r="V700" s="5" t="n">
        <f aca="false">IF($D700=const_one,'Pro-Forma'!$F$27*$T700,const_zero)</f>
        <v>0</v>
      </c>
      <c r="W700" s="5" t="n">
        <f aca="false">IF($E700=const_one,'Pro-Forma'!$F$26*$T700,const_zero)</f>
        <v>0</v>
      </c>
      <c r="X700" s="5" t="n">
        <f aca="false">IF($F700=const_one,'Pro-Forma'!$F$25*$T700,const_zero)</f>
        <v>668640805.798822</v>
      </c>
      <c r="Y700" s="5" t="n">
        <f aca="false">IF($G700=const_one,'Pro-Forma'!$F$24*$T700,const_zero)</f>
        <v>835801007.248528</v>
      </c>
      <c r="Z700" s="5" t="n">
        <f aca="false">IF($H700=const_one,'Pro-Forma'!$F$23*$T700,const_zero)</f>
        <v>1393001678.74755</v>
      </c>
      <c r="AA700" s="5" t="n">
        <f aca="false">IF($I700=const_one,'Pro-Forma'!$F$22*$T700,const_zero)</f>
        <v>1393001678.74755</v>
      </c>
      <c r="AB700" s="5" t="n">
        <f aca="false">('Pro-Forma'!$B$10+'Pro-Forma'!$B$11)*$T700</f>
        <v>78150968.3382034</v>
      </c>
      <c r="AC700" s="5" t="n">
        <f aca="false">common_rsa_total*$T700</f>
        <v>2507403021.74558</v>
      </c>
      <c r="AD700" s="5" t="n">
        <f aca="false">IF($S700=const_one,pre_f_options_issued*($T700-option_strike_usd),const_zero)</f>
        <v>694000839.373773</v>
      </c>
      <c r="AE700" s="5" t="n">
        <f aca="false">J700+U700</f>
        <v>30000000</v>
      </c>
      <c r="AF700" s="5" t="n">
        <f aca="false">K700+V700</f>
        <v>300000000</v>
      </c>
      <c r="AG700" s="5" t="n">
        <f aca="false">L700+W700</f>
        <v>100000000</v>
      </c>
      <c r="AH700" s="5" t="n">
        <f aca="false">M700+X700</f>
        <v>668640805.798822</v>
      </c>
      <c r="AI700" s="5" t="n">
        <f aca="false">N700+Y700</f>
        <v>835801007.248528</v>
      </c>
      <c r="AJ700" s="5" t="n">
        <f aca="false">O700+Z700</f>
        <v>1393001678.74755</v>
      </c>
      <c r="AK700" s="5" t="n">
        <f aca="false">P700+AA700</f>
        <v>1393001678.74755</v>
      </c>
      <c r="AL700" s="5" t="n">
        <f aca="false">INDEX($AE$580:$AE$707,$B700-$C700*1+const_one)</f>
        <v>30000000</v>
      </c>
      <c r="AM700" s="5" t="n">
        <f aca="false">INDEX($AF$580:$AF$707,$B700-$D700*2+const_one)</f>
        <v>300000000</v>
      </c>
      <c r="AN700" s="5" t="n">
        <f aca="false">INDEX($AG$580:$AG$707,$B700-$E700*4+const_one)</f>
        <v>100000000</v>
      </c>
      <c r="AO700" s="5" t="n">
        <f aca="false">INDEX($AH$580:$AH$707,$B700-$F700*8+const_one)</f>
        <v>60000000</v>
      </c>
      <c r="AP700" s="5" t="n">
        <f aca="false">INDEX($AI$580:$AI$707,$B700-$G700*16+const_one)</f>
        <v>30000000</v>
      </c>
      <c r="AQ700" s="5" t="n">
        <f aca="false">INDEX($AJ$580:$AJ$707,$B700-$H700*32+const_one)</f>
        <v>15000000</v>
      </c>
      <c r="AR700" s="5" t="n">
        <f aca="false">INDEX($AK$580:$AK$707,$B700-$I700*64+const_one)</f>
        <v>5000000</v>
      </c>
      <c r="AS700" s="5" t="n">
        <f aca="false">INDEX($AE$580:$AE$707,$B700+(const_one-$C700)*1+const_one)</f>
        <v>216644433.601593</v>
      </c>
      <c r="AT700" s="5" t="n">
        <f aca="false">INDEX($AF$580:$AF$707,$B700+(const_one-$D700)*2+const_one)</f>
        <v>1449384816.48777</v>
      </c>
      <c r="AU700" s="5" t="n">
        <f aca="false">INDEX($AG$580:$AG$707,$B700+(const_one-$E700)*4+const_one)</f>
        <v>460031975.147898</v>
      </c>
      <c r="AV700" s="5" t="n">
        <f aca="false">INDEX($AH$580:$AH$707,$B700+(const_one-$F700)*8+const_one)</f>
        <v>668640805.798822</v>
      </c>
      <c r="AW700" s="5" t="n">
        <f aca="false">INDEX($AI$580:$AI$707,$B700+(const_one-$G700)*16+const_one)</f>
        <v>835801007.248528</v>
      </c>
      <c r="AX700" s="5" t="n">
        <f aca="false">INDEX($AJ$580:$AJ$707,$B700+(const_one-$H700)*32+const_one)</f>
        <v>1393001678.74755</v>
      </c>
      <c r="AY700" s="5" t="n">
        <f aca="false">INDEX($AK$580:$AK$707,$B700+(const_one-$I700)*64+const_one)</f>
        <v>1393001678.74755</v>
      </c>
      <c r="AZ700" s="5" t="n">
        <f aca="false">--($C700=--(AS700&gt;AL700))</f>
        <v>0</v>
      </c>
      <c r="BA700" s="5" t="n">
        <f aca="false">--($D700=--(AT700&gt;AM700))</f>
        <v>0</v>
      </c>
      <c r="BB700" s="5" t="n">
        <f aca="false">--($E700=--(AU700&gt;AN700))</f>
        <v>0</v>
      </c>
      <c r="BC700" s="5" t="n">
        <f aca="false">--($F700=--(AV700&gt;AO700))</f>
        <v>1</v>
      </c>
      <c r="BD700" s="5" t="n">
        <f aca="false">--($G700=--(AW700&gt;AP700))</f>
        <v>1</v>
      </c>
      <c r="BE700" s="5" t="n">
        <f aca="false">--($H700=--(AX700&gt;AQ700))</f>
        <v>1</v>
      </c>
      <c r="BF700" s="5" t="n">
        <f aca="false">--($I700=--(AY700&gt;AR700))</f>
        <v>1</v>
      </c>
      <c r="BG700" s="5" t="n">
        <f aca="false">SUM(AZ700:BF700)</f>
        <v>4</v>
      </c>
      <c r="BH700" s="5" t="n">
        <f aca="false">SUM(AE700:AK700)+AB700+AC700+AD700</f>
        <v>8000000000</v>
      </c>
    </row>
    <row r="701" customFormat="false" ht="15" hidden="true" customHeight="false" outlineLevel="0" collapsed="false">
      <c r="A701" s="5" t="n">
        <f aca="false">exit_value_5_usd</f>
        <v>8000000000</v>
      </c>
      <c r="B701" s="2" t="n">
        <f aca="false">ROW()-ROW($B$580)</f>
        <v>121</v>
      </c>
      <c r="C701" s="2" t="n">
        <f aca="false">MOD(QUOTIENT($B701,1),2)</f>
        <v>1</v>
      </c>
      <c r="D701" s="2" t="n">
        <f aca="false">MOD(QUOTIENT($B701,2),2)</f>
        <v>0</v>
      </c>
      <c r="E701" s="2" t="n">
        <f aca="false">MOD(QUOTIENT($B701,4),2)</f>
        <v>0</v>
      </c>
      <c r="F701" s="2" t="n">
        <f aca="false">MOD(QUOTIENT($B701,8),2)</f>
        <v>1</v>
      </c>
      <c r="G701" s="2" t="n">
        <f aca="false">MOD(QUOTIENT($B701,16),2)</f>
        <v>1</v>
      </c>
      <c r="H701" s="2" t="n">
        <f aca="false">MOD(QUOTIENT($B701,32),2)</f>
        <v>1</v>
      </c>
      <c r="I701" s="2" t="n">
        <f aca="false">MOD(QUOTIENT($B701,64),2)</f>
        <v>1</v>
      </c>
      <c r="J701" s="5" t="n">
        <f aca="false">IF($C701=const_zero,MIN(class_series_f_invested_usd,MAX(const_zero,$A701)),const_zero)</f>
        <v>0</v>
      </c>
      <c r="K701" s="5" t="n">
        <f aca="false">IF($D701=const_zero,MIN(class_series_e_invested_usd,MAX(const_zero,$A701-SUM($J701:$J701))),const_zero)</f>
        <v>300000000</v>
      </c>
      <c r="L701" s="5" t="n">
        <f aca="false">IF($E701=const_zero,MIN(class_series_d_invested_usd,MAX(const_zero,$A701-SUM($J701:$K701))),const_zero)</f>
        <v>100000000</v>
      </c>
      <c r="M701" s="5" t="n">
        <f aca="false">IF($F701=const_zero,MIN(class_series_c_invested_usd,MAX(const_zero,$A701-SUM($J701:$L701))),const_zero)</f>
        <v>0</v>
      </c>
      <c r="N701" s="5" t="n">
        <f aca="false">IF($G701=const_zero,MIN(class_series_b_invested_usd,MAX(const_zero,$A701-SUM($J701:$M701))),const_zero)</f>
        <v>0</v>
      </c>
      <c r="O701" s="5" t="n">
        <f aca="false">IF($H701=const_zero,MIN(class_series_a_invested_usd,MAX(const_zero,$A701-SUM($J701:$N701))),const_zero)</f>
        <v>0</v>
      </c>
      <c r="P701" s="5" t="n">
        <f aca="false">IF($I701=const_zero,MIN(class_seed_invested_usd,MAX(const_zero,$A701-SUM($J701:$O701))),const_zero)</f>
        <v>0</v>
      </c>
      <c r="Q701" s="5" t="n">
        <f aca="false">MAX(const_zero,$A701-SUM($J701:$P701))</f>
        <v>7600000000</v>
      </c>
      <c r="R701" s="9" t="n">
        <f aca="false">common_rsa_total+'Pro-Forma'!$B$10+'Pro-Forma'!$B$11+IF($C701=const_one,'Pro-Forma'!$B$5,const_zero)+IF($D701=const_one,'Pro-Forma'!$F$27,const_zero)+IF($E701=const_one,'Pro-Forma'!$F$26,const_zero)+IF($F701=const_one,'Pro-Forma'!$F$25,const_zero)+IF($G701=const_one,'Pro-Forma'!$F$24,const_zero)+IF($H701=const_one,'Pro-Forma'!$F$23,const_zero)+IF($I701=const_one,'Pro-Forma'!$F$22,const_zero)</f>
        <v>25477780.8981917</v>
      </c>
      <c r="S701" s="23" t="b">
        <f aca="false">IF($R701&gt;const_zero,--($Q701&gt;option_strike_usd*$R701),const_zero)</f>
        <v>1</v>
      </c>
      <c r="T701" s="7" t="n">
        <f aca="false">IF($R701&gt;const_zero,IF($S701=const_one,($Q701+option_strike_usd*pre_f_options_issued)/($R701+pre_f_options_issued),$Q701/$R701),const_zero)</f>
        <v>271.733488358663</v>
      </c>
      <c r="U701" s="5" t="n">
        <f aca="false">IF($C701=const_one,'Pro-Forma'!$B$5*$T701,const_zero)</f>
        <v>216644433.601593</v>
      </c>
      <c r="V701" s="5" t="n">
        <f aca="false">IF($D701=const_one,'Pro-Forma'!$F$27*$T701,const_zero)</f>
        <v>0</v>
      </c>
      <c r="W701" s="5" t="n">
        <f aca="false">IF($E701=const_one,'Pro-Forma'!$F$26*$T701,const_zero)</f>
        <v>0</v>
      </c>
      <c r="X701" s="5" t="n">
        <f aca="false">IF($F701=const_one,'Pro-Forma'!$F$25*$T701,const_zero)</f>
        <v>652160372.060792</v>
      </c>
      <c r="Y701" s="5" t="n">
        <f aca="false">IF($G701=const_one,'Pro-Forma'!$F$24*$T701,const_zero)</f>
        <v>815200465.07599</v>
      </c>
      <c r="Z701" s="5" t="n">
        <f aca="false">IF($H701=const_one,'Pro-Forma'!$F$23*$T701,const_zero)</f>
        <v>1358667441.79332</v>
      </c>
      <c r="AA701" s="5" t="n">
        <f aca="false">IF($I701=const_one,'Pro-Forma'!$F$22*$T701,const_zero)</f>
        <v>1358667441.79332</v>
      </c>
      <c r="AB701" s="5" t="n">
        <f aca="false">('Pro-Forma'!$B$10+'Pro-Forma'!$B$11)*$T701</f>
        <v>76224729.5503658</v>
      </c>
      <c r="AC701" s="5" t="n">
        <f aca="false">common_rsa_total*$T701</f>
        <v>2445601395.22797</v>
      </c>
      <c r="AD701" s="5" t="n">
        <f aca="false">IF($S701=const_one,pre_f_options_issued*($T701-option_strike_usd),const_zero)</f>
        <v>676833720.896658</v>
      </c>
      <c r="AE701" s="5" t="n">
        <f aca="false">J701+U701</f>
        <v>216644433.601593</v>
      </c>
      <c r="AF701" s="5" t="n">
        <f aca="false">K701+V701</f>
        <v>300000000</v>
      </c>
      <c r="AG701" s="5" t="n">
        <f aca="false">L701+W701</f>
        <v>100000000</v>
      </c>
      <c r="AH701" s="5" t="n">
        <f aca="false">M701+X701</f>
        <v>652160372.060792</v>
      </c>
      <c r="AI701" s="5" t="n">
        <f aca="false">N701+Y701</f>
        <v>815200465.07599</v>
      </c>
      <c r="AJ701" s="5" t="n">
        <f aca="false">O701+Z701</f>
        <v>1358667441.79332</v>
      </c>
      <c r="AK701" s="5" t="n">
        <f aca="false">P701+AA701</f>
        <v>1358667441.79332</v>
      </c>
      <c r="AL701" s="5" t="n">
        <f aca="false">INDEX($AE$580:$AE$707,$B701-$C701*1+const_one)</f>
        <v>30000000</v>
      </c>
      <c r="AM701" s="5" t="n">
        <f aca="false">INDEX($AF$580:$AF$707,$B701-$D701*2+const_one)</f>
        <v>300000000</v>
      </c>
      <c r="AN701" s="5" t="n">
        <f aca="false">INDEX($AG$580:$AG$707,$B701-$E701*4+const_one)</f>
        <v>100000000</v>
      </c>
      <c r="AO701" s="5" t="n">
        <f aca="false">INDEX($AH$580:$AH$707,$B701-$F701*8+const_one)</f>
        <v>60000000</v>
      </c>
      <c r="AP701" s="5" t="n">
        <f aca="false">INDEX($AI$580:$AI$707,$B701-$G701*16+const_one)</f>
        <v>30000000</v>
      </c>
      <c r="AQ701" s="5" t="n">
        <f aca="false">INDEX($AJ$580:$AJ$707,$B701-$H701*32+const_one)</f>
        <v>15000000</v>
      </c>
      <c r="AR701" s="5" t="n">
        <f aca="false">INDEX($AK$580:$AK$707,$B701-$I701*64+const_one)</f>
        <v>5000000</v>
      </c>
      <c r="AS701" s="5" t="n">
        <f aca="false">INDEX($AE$580:$AE$707,$B701+(const_one-$C701)*1+const_one)</f>
        <v>216644433.601593</v>
      </c>
      <c r="AT701" s="5" t="n">
        <f aca="false">INDEX($AF$580:$AF$707,$B701+(const_one-$D701)*2+const_one)</f>
        <v>1420902926.65212</v>
      </c>
      <c r="AU701" s="5" t="n">
        <f aca="false">INDEX($AG$580:$AG$707,$B701+(const_one-$E701)*4+const_one)</f>
        <v>449438097.981312</v>
      </c>
      <c r="AV701" s="5" t="n">
        <f aca="false">INDEX($AH$580:$AH$707,$B701+(const_one-$F701)*8+const_one)</f>
        <v>652160372.060792</v>
      </c>
      <c r="AW701" s="5" t="n">
        <f aca="false">INDEX($AI$580:$AI$707,$B701+(const_one-$G701)*16+const_one)</f>
        <v>815200465.07599</v>
      </c>
      <c r="AX701" s="5" t="n">
        <f aca="false">INDEX($AJ$580:$AJ$707,$B701+(const_one-$H701)*32+const_one)</f>
        <v>1358667441.79332</v>
      </c>
      <c r="AY701" s="5" t="n">
        <f aca="false">INDEX($AK$580:$AK$707,$B701+(const_one-$I701)*64+const_one)</f>
        <v>1358667441.79332</v>
      </c>
      <c r="AZ701" s="5" t="n">
        <f aca="false">--($C701=--(AS701&gt;AL701))</f>
        <v>1</v>
      </c>
      <c r="BA701" s="5" t="n">
        <f aca="false">--($D701=--(AT701&gt;AM701))</f>
        <v>0</v>
      </c>
      <c r="BB701" s="5" t="n">
        <f aca="false">--($E701=--(AU701&gt;AN701))</f>
        <v>0</v>
      </c>
      <c r="BC701" s="5" t="n">
        <f aca="false">--($F701=--(AV701&gt;AO701))</f>
        <v>1</v>
      </c>
      <c r="BD701" s="5" t="n">
        <f aca="false">--($G701=--(AW701&gt;AP701))</f>
        <v>1</v>
      </c>
      <c r="BE701" s="5" t="n">
        <f aca="false">--($H701=--(AX701&gt;AQ701))</f>
        <v>1</v>
      </c>
      <c r="BF701" s="5" t="n">
        <f aca="false">--($I701=--(AY701&gt;AR701))</f>
        <v>1</v>
      </c>
      <c r="BG701" s="5" t="n">
        <f aca="false">SUM(AZ701:BF701)</f>
        <v>5</v>
      </c>
      <c r="BH701" s="5" t="n">
        <f aca="false">SUM(AE701:AK701)+AB701+AC701+AD701</f>
        <v>8000000000</v>
      </c>
    </row>
    <row r="702" customFormat="false" ht="15" hidden="true" customHeight="false" outlineLevel="0" collapsed="false">
      <c r="A702" s="5" t="n">
        <f aca="false">exit_value_5_usd</f>
        <v>8000000000</v>
      </c>
      <c r="B702" s="2" t="n">
        <f aca="false">ROW()-ROW($B$580)</f>
        <v>122</v>
      </c>
      <c r="C702" s="2" t="n">
        <f aca="false">MOD(QUOTIENT($B702,1),2)</f>
        <v>0</v>
      </c>
      <c r="D702" s="2" t="n">
        <f aca="false">MOD(QUOTIENT($B702,2),2)</f>
        <v>1</v>
      </c>
      <c r="E702" s="2" t="n">
        <f aca="false">MOD(QUOTIENT($B702,4),2)</f>
        <v>0</v>
      </c>
      <c r="F702" s="2" t="n">
        <f aca="false">MOD(QUOTIENT($B702,8),2)</f>
        <v>1</v>
      </c>
      <c r="G702" s="2" t="n">
        <f aca="false">MOD(QUOTIENT($B702,16),2)</f>
        <v>1</v>
      </c>
      <c r="H702" s="2" t="n">
        <f aca="false">MOD(QUOTIENT($B702,32),2)</f>
        <v>1</v>
      </c>
      <c r="I702" s="2" t="n">
        <f aca="false">MOD(QUOTIENT($B702,64),2)</f>
        <v>1</v>
      </c>
      <c r="J702" s="5" t="n">
        <f aca="false">IF($C702=const_zero,MIN(class_series_f_invested_usd,MAX(const_zero,$A702)),const_zero)</f>
        <v>30000000</v>
      </c>
      <c r="K702" s="5" t="n">
        <f aca="false">IF($D702=const_zero,MIN(class_series_e_invested_usd,MAX(const_zero,$A702-SUM($J702:$J702))),const_zero)</f>
        <v>0</v>
      </c>
      <c r="L702" s="5" t="n">
        <f aca="false">IF($E702=const_zero,MIN(class_series_d_invested_usd,MAX(const_zero,$A702-SUM($J702:$K702))),const_zero)</f>
        <v>100000000</v>
      </c>
      <c r="M702" s="5" t="n">
        <f aca="false">IF($F702=const_zero,MIN(class_series_c_invested_usd,MAX(const_zero,$A702-SUM($J702:$L702))),const_zero)</f>
        <v>0</v>
      </c>
      <c r="N702" s="5" t="n">
        <f aca="false">IF($G702=const_zero,MIN(class_series_b_invested_usd,MAX(const_zero,$A702-SUM($J702:$M702))),const_zero)</f>
        <v>0</v>
      </c>
      <c r="O702" s="5" t="n">
        <f aca="false">IF($H702=const_zero,MIN(class_series_a_invested_usd,MAX(const_zero,$A702-SUM($J702:$N702))),const_zero)</f>
        <v>0</v>
      </c>
      <c r="P702" s="5" t="n">
        <f aca="false">IF($I702=const_zero,MIN(class_seed_invested_usd,MAX(const_zero,$A702-SUM($J702:$O702))),const_zero)</f>
        <v>0</v>
      </c>
      <c r="Q702" s="5" t="n">
        <f aca="false">MAX(const_zero,$A702-SUM($J702:$P702))</f>
        <v>7870000000</v>
      </c>
      <c r="R702" s="9" t="n">
        <f aca="false">common_rsa_total+'Pro-Forma'!$B$10+'Pro-Forma'!$B$11+IF($C702=const_one,'Pro-Forma'!$B$5,const_zero)+IF($D702=const_one,'Pro-Forma'!$F$27,const_zero)+IF($E702=const_one,'Pro-Forma'!$F$26,const_zero)+IF($F702=const_one,'Pro-Forma'!$F$25,const_zero)+IF($G702=const_one,'Pro-Forma'!$F$24,const_zero)+IF($H702=const_one,'Pro-Forma'!$F$23,const_zero)+IF($I702=const_one,'Pro-Forma'!$F$22,const_zero)</f>
        <v>30813833.1063222</v>
      </c>
      <c r="S702" s="23" t="b">
        <f aca="false">IF($R702&gt;const_zero,--($Q702&gt;option_strike_usd*$R702),const_zero)</f>
        <v>1</v>
      </c>
      <c r="T702" s="7" t="n">
        <f aca="false">IF($R702&gt;const_zero,IF($S702=const_one,($Q702+option_strike_usd*pre_f_options_issued)/($R702+pre_f_options_issued),$Q702/$R702),const_zero)</f>
        <v>236.313244857614</v>
      </c>
      <c r="U702" s="5" t="n">
        <f aca="false">IF($C702=const_one,'Pro-Forma'!$B$5*$T702,const_zero)</f>
        <v>0</v>
      </c>
      <c r="V702" s="5" t="n">
        <f aca="false">IF($D702=const_one,'Pro-Forma'!$F$27*$T702,const_zero)</f>
        <v>1449384816.48777</v>
      </c>
      <c r="W702" s="5" t="n">
        <f aca="false">IF($E702=const_one,'Pro-Forma'!$F$26*$T702,const_zero)</f>
        <v>0</v>
      </c>
      <c r="X702" s="5" t="n">
        <f aca="false">IF($F702=const_one,'Pro-Forma'!$F$25*$T702,const_zero)</f>
        <v>567151787.658273</v>
      </c>
      <c r="Y702" s="5" t="n">
        <f aca="false">IF($G702=const_one,'Pro-Forma'!$F$24*$T702,const_zero)</f>
        <v>708939734.572841</v>
      </c>
      <c r="Z702" s="5" t="n">
        <f aca="false">IF($H702=const_one,'Pro-Forma'!$F$23*$T702,const_zero)</f>
        <v>1181566224.28807</v>
      </c>
      <c r="AA702" s="5" t="n">
        <f aca="false">IF($I702=const_one,'Pro-Forma'!$F$22*$T702,const_zero)</f>
        <v>1181566224.28807</v>
      </c>
      <c r="AB702" s="5" t="n">
        <f aca="false">('Pro-Forma'!$B$10+'Pro-Forma'!$B$11)*$T702</f>
        <v>66288896.8424296</v>
      </c>
      <c r="AC702" s="5" t="n">
        <f aca="false">common_rsa_total*$T702</f>
        <v>2126819203.71852</v>
      </c>
      <c r="AD702" s="5" t="n">
        <f aca="false">IF($S702=const_one,pre_f_options_issued*($T702-option_strike_usd),const_zero)</f>
        <v>588283112.144034</v>
      </c>
      <c r="AE702" s="5" t="n">
        <f aca="false">J702+U702</f>
        <v>30000000</v>
      </c>
      <c r="AF702" s="5" t="n">
        <f aca="false">K702+V702</f>
        <v>1449384816.48777</v>
      </c>
      <c r="AG702" s="5" t="n">
        <f aca="false">L702+W702</f>
        <v>100000000</v>
      </c>
      <c r="AH702" s="5" t="n">
        <f aca="false">M702+X702</f>
        <v>567151787.658273</v>
      </c>
      <c r="AI702" s="5" t="n">
        <f aca="false">N702+Y702</f>
        <v>708939734.572841</v>
      </c>
      <c r="AJ702" s="5" t="n">
        <f aca="false">O702+Z702</f>
        <v>1181566224.28807</v>
      </c>
      <c r="AK702" s="5" t="n">
        <f aca="false">P702+AA702</f>
        <v>1181566224.28807</v>
      </c>
      <c r="AL702" s="5" t="n">
        <f aca="false">INDEX($AE$580:$AE$707,$B702-$C702*1+const_one)</f>
        <v>30000000</v>
      </c>
      <c r="AM702" s="5" t="n">
        <f aca="false">INDEX($AF$580:$AF$707,$B702-$D702*2+const_one)</f>
        <v>300000000</v>
      </c>
      <c r="AN702" s="5" t="n">
        <f aca="false">INDEX($AG$580:$AG$707,$B702-$E702*4+const_one)</f>
        <v>100000000</v>
      </c>
      <c r="AO702" s="5" t="n">
        <f aca="false">INDEX($AH$580:$AH$707,$B702-$F702*8+const_one)</f>
        <v>60000000</v>
      </c>
      <c r="AP702" s="5" t="n">
        <f aca="false">INDEX($AI$580:$AI$707,$B702-$G702*16+const_one)</f>
        <v>30000000</v>
      </c>
      <c r="AQ702" s="5" t="n">
        <f aca="false">INDEX($AJ$580:$AJ$707,$B702-$H702*32+const_one)</f>
        <v>15000000</v>
      </c>
      <c r="AR702" s="5" t="n">
        <f aca="false">INDEX($AK$580:$AK$707,$B702-$I702*64+const_one)</f>
        <v>5000000</v>
      </c>
      <c r="AS702" s="5" t="n">
        <f aca="false">INDEX($AE$580:$AE$707,$B702+(const_one-$C702)*1+const_one)</f>
        <v>184702653.967668</v>
      </c>
      <c r="AT702" s="5" t="n">
        <f aca="false">INDEX($AF$580:$AF$707,$B702+(const_one-$D702)*2+const_one)</f>
        <v>1449384816.48777</v>
      </c>
      <c r="AU702" s="5" t="n">
        <f aca="false">INDEX($AG$580:$AG$707,$B702+(const_one-$E702)*4+const_one)</f>
        <v>394365977.478191</v>
      </c>
      <c r="AV702" s="5" t="n">
        <f aca="false">INDEX($AH$580:$AH$707,$B702+(const_one-$F702)*8+const_one)</f>
        <v>567151787.658273</v>
      </c>
      <c r="AW702" s="5" t="n">
        <f aca="false">INDEX($AI$580:$AI$707,$B702+(const_one-$G702)*16+const_one)</f>
        <v>708939734.572841</v>
      </c>
      <c r="AX702" s="5" t="n">
        <f aca="false">INDEX($AJ$580:$AJ$707,$B702+(const_one-$H702)*32+const_one)</f>
        <v>1181566224.28807</v>
      </c>
      <c r="AY702" s="5" t="n">
        <f aca="false">INDEX($AK$580:$AK$707,$B702+(const_one-$I702)*64+const_one)</f>
        <v>1181566224.28807</v>
      </c>
      <c r="AZ702" s="5" t="n">
        <f aca="false">--($C702=--(AS702&gt;AL702))</f>
        <v>0</v>
      </c>
      <c r="BA702" s="5" t="n">
        <f aca="false">--($D702=--(AT702&gt;AM702))</f>
        <v>1</v>
      </c>
      <c r="BB702" s="5" t="n">
        <f aca="false">--($E702=--(AU702&gt;AN702))</f>
        <v>0</v>
      </c>
      <c r="BC702" s="5" t="n">
        <f aca="false">--($F702=--(AV702&gt;AO702))</f>
        <v>1</v>
      </c>
      <c r="BD702" s="5" t="n">
        <f aca="false">--($G702=--(AW702&gt;AP702))</f>
        <v>1</v>
      </c>
      <c r="BE702" s="5" t="n">
        <f aca="false">--($H702=--(AX702&gt;AQ702))</f>
        <v>1</v>
      </c>
      <c r="BF702" s="5" t="n">
        <f aca="false">--($I702=--(AY702&gt;AR702))</f>
        <v>1</v>
      </c>
      <c r="BG702" s="5" t="n">
        <f aca="false">SUM(AZ702:BF702)</f>
        <v>5</v>
      </c>
      <c r="BH702" s="5" t="n">
        <f aca="false">SUM(AE702:AK702)+AB702+AC702+AD702</f>
        <v>8000000000</v>
      </c>
    </row>
    <row r="703" customFormat="false" ht="15" hidden="true" customHeight="false" outlineLevel="0" collapsed="false">
      <c r="A703" s="5" t="n">
        <f aca="false">exit_value_5_usd</f>
        <v>8000000000</v>
      </c>
      <c r="B703" s="2" t="n">
        <f aca="false">ROW()-ROW($B$580)</f>
        <v>123</v>
      </c>
      <c r="C703" s="2" t="n">
        <f aca="false">MOD(QUOTIENT($B703,1),2)</f>
        <v>1</v>
      </c>
      <c r="D703" s="2" t="n">
        <f aca="false">MOD(QUOTIENT($B703,2),2)</f>
        <v>1</v>
      </c>
      <c r="E703" s="2" t="n">
        <f aca="false">MOD(QUOTIENT($B703,4),2)</f>
        <v>0</v>
      </c>
      <c r="F703" s="2" t="n">
        <f aca="false">MOD(QUOTIENT($B703,8),2)</f>
        <v>1</v>
      </c>
      <c r="G703" s="2" t="n">
        <f aca="false">MOD(QUOTIENT($B703,16),2)</f>
        <v>1</v>
      </c>
      <c r="H703" s="2" t="n">
        <f aca="false">MOD(QUOTIENT($B703,32),2)</f>
        <v>1</v>
      </c>
      <c r="I703" s="2" t="n">
        <f aca="false">MOD(QUOTIENT($B703,64),2)</f>
        <v>1</v>
      </c>
      <c r="J703" s="5" t="n">
        <f aca="false">IF($C703=const_zero,MIN(class_series_f_invested_usd,MAX(const_zero,$A703)),const_zero)</f>
        <v>0</v>
      </c>
      <c r="K703" s="5" t="n">
        <f aca="false">IF($D703=const_zero,MIN(class_series_e_invested_usd,MAX(const_zero,$A703-SUM($J703:$J703))),const_zero)</f>
        <v>0</v>
      </c>
      <c r="L703" s="5" t="n">
        <f aca="false">IF($E703=const_zero,MIN(class_series_d_invested_usd,MAX(const_zero,$A703-SUM($J703:$K703))),const_zero)</f>
        <v>100000000</v>
      </c>
      <c r="M703" s="5" t="n">
        <f aca="false">IF($F703=const_zero,MIN(class_series_c_invested_usd,MAX(const_zero,$A703-SUM($J703:$L703))),const_zero)</f>
        <v>0</v>
      </c>
      <c r="N703" s="5" t="n">
        <f aca="false">IF($G703=const_zero,MIN(class_series_b_invested_usd,MAX(const_zero,$A703-SUM($J703:$M703))),const_zero)</f>
        <v>0</v>
      </c>
      <c r="O703" s="5" t="n">
        <f aca="false">IF($H703=const_zero,MIN(class_series_a_invested_usd,MAX(const_zero,$A703-SUM($J703:$N703))),const_zero)</f>
        <v>0</v>
      </c>
      <c r="P703" s="5" t="n">
        <f aca="false">IF($I703=const_zero,MIN(class_seed_invested_usd,MAX(const_zero,$A703-SUM($J703:$O703))),const_zero)</f>
        <v>0</v>
      </c>
      <c r="Q703" s="5" t="n">
        <f aca="false">MAX(const_zero,$A703-SUM($J703:$P703))</f>
        <v>7900000000</v>
      </c>
      <c r="R703" s="9" t="n">
        <f aca="false">common_rsa_total+'Pro-Forma'!$B$10+'Pro-Forma'!$B$11+IF($C703=const_one,'Pro-Forma'!$B$5,const_zero)+IF($D703=const_one,'Pro-Forma'!$F$27,const_zero)+IF($E703=const_one,'Pro-Forma'!$F$26,const_zero)+IF($F703=const_one,'Pro-Forma'!$F$25,const_zero)+IF($G703=const_one,'Pro-Forma'!$F$24,const_zero)+IF($H703=const_one,'Pro-Forma'!$F$23,const_zero)+IF($I703=const_one,'Pro-Forma'!$F$22,const_zero)</f>
        <v>31611101.1755256</v>
      </c>
      <c r="S703" s="23" t="b">
        <f aca="false">IF($R703&gt;const_zero,--($Q703&gt;option_strike_usd*$R703),const_zero)</f>
        <v>1</v>
      </c>
      <c r="T703" s="7" t="n">
        <f aca="false">IF($R703&gt;const_zero,IF($S703=const_one,($Q703+option_strike_usd*pre_f_options_issued)/($R703+pre_f_options_issued),$Q703/$R703),const_zero)</f>
        <v>231.669448586139</v>
      </c>
      <c r="U703" s="5" t="n">
        <f aca="false">IF($C703=const_one,'Pro-Forma'!$B$5*$T703,const_zero)</f>
        <v>184702653.967668</v>
      </c>
      <c r="V703" s="5" t="n">
        <f aca="false">IF($D703=const_one,'Pro-Forma'!$F$27*$T703,const_zero)</f>
        <v>1420902926.65212</v>
      </c>
      <c r="W703" s="5" t="n">
        <f aca="false">IF($E703=const_one,'Pro-Forma'!$F$26*$T703,const_zero)</f>
        <v>0</v>
      </c>
      <c r="X703" s="5" t="n">
        <f aca="false">IF($F703=const_one,'Pro-Forma'!$F$25*$T703,const_zero)</f>
        <v>556006676.606733</v>
      </c>
      <c r="Y703" s="5" t="n">
        <f aca="false">IF($G703=const_one,'Pro-Forma'!$F$24*$T703,const_zero)</f>
        <v>695008345.758417</v>
      </c>
      <c r="Z703" s="5" t="n">
        <f aca="false">IF($H703=const_one,'Pro-Forma'!$F$23*$T703,const_zero)</f>
        <v>1158347242.93069</v>
      </c>
      <c r="AA703" s="5" t="n">
        <f aca="false">IF($I703=const_one,'Pro-Forma'!$F$22*$T703,const_zero)</f>
        <v>1158347242.93069</v>
      </c>
      <c r="AB703" s="5" t="n">
        <f aca="false">('Pro-Forma'!$B$10+'Pro-Forma'!$B$11)*$T703</f>
        <v>64986252.4130726</v>
      </c>
      <c r="AC703" s="5" t="n">
        <f aca="false">common_rsa_total*$T703</f>
        <v>2085025037.27525</v>
      </c>
      <c r="AD703" s="5" t="n">
        <f aca="false">IF($S703=const_one,pre_f_options_issued*($T703-option_strike_usd),const_zero)</f>
        <v>576673621.465347</v>
      </c>
      <c r="AE703" s="5" t="n">
        <f aca="false">J703+U703</f>
        <v>184702653.967668</v>
      </c>
      <c r="AF703" s="5" t="n">
        <f aca="false">K703+V703</f>
        <v>1420902926.65212</v>
      </c>
      <c r="AG703" s="5" t="n">
        <f aca="false">L703+W703</f>
        <v>100000000</v>
      </c>
      <c r="AH703" s="5" t="n">
        <f aca="false">M703+X703</f>
        <v>556006676.606733</v>
      </c>
      <c r="AI703" s="5" t="n">
        <f aca="false">N703+Y703</f>
        <v>695008345.758417</v>
      </c>
      <c r="AJ703" s="5" t="n">
        <f aca="false">O703+Z703</f>
        <v>1158347242.93069</v>
      </c>
      <c r="AK703" s="5" t="n">
        <f aca="false">P703+AA703</f>
        <v>1158347242.93069</v>
      </c>
      <c r="AL703" s="5" t="n">
        <f aca="false">INDEX($AE$580:$AE$707,$B703-$C703*1+const_one)</f>
        <v>30000000</v>
      </c>
      <c r="AM703" s="5" t="n">
        <f aca="false">INDEX($AF$580:$AF$707,$B703-$D703*2+const_one)</f>
        <v>300000000</v>
      </c>
      <c r="AN703" s="5" t="n">
        <f aca="false">INDEX($AG$580:$AG$707,$B703-$E703*4+const_one)</f>
        <v>100000000</v>
      </c>
      <c r="AO703" s="5" t="n">
        <f aca="false">INDEX($AH$580:$AH$707,$B703-$F703*8+const_one)</f>
        <v>60000000</v>
      </c>
      <c r="AP703" s="5" t="n">
        <f aca="false">INDEX($AI$580:$AI$707,$B703-$G703*16+const_one)</f>
        <v>30000000</v>
      </c>
      <c r="AQ703" s="5" t="n">
        <f aca="false">INDEX($AJ$580:$AJ$707,$B703-$H703*32+const_one)</f>
        <v>15000000</v>
      </c>
      <c r="AR703" s="5" t="n">
        <f aca="false">INDEX($AK$580:$AK$707,$B703-$I703*64+const_one)</f>
        <v>5000000</v>
      </c>
      <c r="AS703" s="5" t="n">
        <f aca="false">INDEX($AE$580:$AE$707,$B703+(const_one-$C703)*1+const_one)</f>
        <v>184702653.967668</v>
      </c>
      <c r="AT703" s="5" t="n">
        <f aca="false">INDEX($AF$580:$AF$707,$B703+(const_one-$D703)*2+const_one)</f>
        <v>1420902926.65212</v>
      </c>
      <c r="AU703" s="5" t="n">
        <f aca="false">INDEX($AG$580:$AG$707,$B703+(const_one-$E703)*4+const_one)</f>
        <v>387045356.130532</v>
      </c>
      <c r="AV703" s="5" t="n">
        <f aca="false">INDEX($AH$580:$AH$707,$B703+(const_one-$F703)*8+const_one)</f>
        <v>556006676.606733</v>
      </c>
      <c r="AW703" s="5" t="n">
        <f aca="false">INDEX($AI$580:$AI$707,$B703+(const_one-$G703)*16+const_one)</f>
        <v>695008345.758417</v>
      </c>
      <c r="AX703" s="5" t="n">
        <f aca="false">INDEX($AJ$580:$AJ$707,$B703+(const_one-$H703)*32+const_one)</f>
        <v>1158347242.93069</v>
      </c>
      <c r="AY703" s="5" t="n">
        <f aca="false">INDEX($AK$580:$AK$707,$B703+(const_one-$I703)*64+const_one)</f>
        <v>1158347242.93069</v>
      </c>
      <c r="AZ703" s="5" t="n">
        <f aca="false">--($C703=--(AS703&gt;AL703))</f>
        <v>1</v>
      </c>
      <c r="BA703" s="5" t="n">
        <f aca="false">--($D703=--(AT703&gt;AM703))</f>
        <v>1</v>
      </c>
      <c r="BB703" s="5" t="n">
        <f aca="false">--($E703=--(AU703&gt;AN703))</f>
        <v>0</v>
      </c>
      <c r="BC703" s="5" t="n">
        <f aca="false">--($F703=--(AV703&gt;AO703))</f>
        <v>1</v>
      </c>
      <c r="BD703" s="5" t="n">
        <f aca="false">--($G703=--(AW703&gt;AP703))</f>
        <v>1</v>
      </c>
      <c r="BE703" s="5" t="n">
        <f aca="false">--($H703=--(AX703&gt;AQ703))</f>
        <v>1</v>
      </c>
      <c r="BF703" s="5" t="n">
        <f aca="false">--($I703=--(AY703&gt;AR703))</f>
        <v>1</v>
      </c>
      <c r="BG703" s="5" t="n">
        <f aca="false">SUM(AZ703:BF703)</f>
        <v>6</v>
      </c>
      <c r="BH703" s="5" t="n">
        <f aca="false">SUM(AE703:AK703)+AB703+AC703+AD703</f>
        <v>8000000000</v>
      </c>
    </row>
    <row r="704" customFormat="false" ht="15" hidden="true" customHeight="false" outlineLevel="0" collapsed="false">
      <c r="A704" s="5" t="n">
        <f aca="false">exit_value_5_usd</f>
        <v>8000000000</v>
      </c>
      <c r="B704" s="2" t="n">
        <f aca="false">ROW()-ROW($B$580)</f>
        <v>124</v>
      </c>
      <c r="C704" s="2" t="n">
        <f aca="false">MOD(QUOTIENT($B704,1),2)</f>
        <v>0</v>
      </c>
      <c r="D704" s="2" t="n">
        <f aca="false">MOD(QUOTIENT($B704,2),2)</f>
        <v>0</v>
      </c>
      <c r="E704" s="2" t="n">
        <f aca="false">MOD(QUOTIENT($B704,4),2)</f>
        <v>1</v>
      </c>
      <c r="F704" s="2" t="n">
        <f aca="false">MOD(QUOTIENT($B704,8),2)</f>
        <v>1</v>
      </c>
      <c r="G704" s="2" t="n">
        <f aca="false">MOD(QUOTIENT($B704,16),2)</f>
        <v>1</v>
      </c>
      <c r="H704" s="2" t="n">
        <f aca="false">MOD(QUOTIENT($B704,32),2)</f>
        <v>1</v>
      </c>
      <c r="I704" s="2" t="n">
        <f aca="false">MOD(QUOTIENT($B704,64),2)</f>
        <v>1</v>
      </c>
      <c r="J704" s="5" t="n">
        <f aca="false">IF($C704=const_zero,MIN(class_series_f_invested_usd,MAX(const_zero,$A704)),const_zero)</f>
        <v>30000000</v>
      </c>
      <c r="K704" s="5" t="n">
        <f aca="false">IF($D704=const_zero,MIN(class_series_e_invested_usd,MAX(const_zero,$A704-SUM($J704:$J704))),const_zero)</f>
        <v>300000000</v>
      </c>
      <c r="L704" s="5" t="n">
        <f aca="false">IF($E704=const_zero,MIN(class_series_d_invested_usd,MAX(const_zero,$A704-SUM($J704:$K704))),const_zero)</f>
        <v>0</v>
      </c>
      <c r="M704" s="5" t="n">
        <f aca="false">IF($F704=const_zero,MIN(class_series_c_invested_usd,MAX(const_zero,$A704-SUM($J704:$L704))),const_zero)</f>
        <v>0</v>
      </c>
      <c r="N704" s="5" t="n">
        <f aca="false">IF($G704=const_zero,MIN(class_series_b_invested_usd,MAX(const_zero,$A704-SUM($J704:$M704))),const_zero)</f>
        <v>0</v>
      </c>
      <c r="O704" s="5" t="n">
        <f aca="false">IF($H704=const_zero,MIN(class_series_a_invested_usd,MAX(const_zero,$A704-SUM($J704:$N704))),const_zero)</f>
        <v>0</v>
      </c>
      <c r="P704" s="5" t="n">
        <f aca="false">IF($I704=const_zero,MIN(class_seed_invested_usd,MAX(const_zero,$A704-SUM($J704:$O704))),const_zero)</f>
        <v>0</v>
      </c>
      <c r="Q704" s="5" t="n">
        <f aca="false">MAX(const_zero,$A704-SUM($J704:$P704))</f>
        <v>7670000000</v>
      </c>
      <c r="R704" s="9" t="n">
        <f aca="false">common_rsa_total+'Pro-Forma'!$B$10+'Pro-Forma'!$B$11+IF($C704=const_one,'Pro-Forma'!$B$5,const_zero)+IF($D704=const_one,'Pro-Forma'!$F$27,const_zero)+IF($E704=const_one,'Pro-Forma'!$F$26,const_zero)+IF($F704=const_one,'Pro-Forma'!$F$25,const_zero)+IF($G704=const_one,'Pro-Forma'!$F$24,const_zero)+IF($H704=const_one,'Pro-Forma'!$F$23,const_zero)+IF($I704=const_one,'Pro-Forma'!$F$22,const_zero)</f>
        <v>26414164.1892672</v>
      </c>
      <c r="S704" s="23" t="b">
        <f aca="false">IF($R704&gt;const_zero,--($Q704&gt;option_strike_usd*$R704),const_zero)</f>
        <v>1</v>
      </c>
      <c r="T704" s="7" t="n">
        <f aca="false">IF($R704&gt;const_zero,IF($S704=const_one,($Q704+option_strike_usd*pre_f_options_issued)/($R704+pre_f_options_issued),$Q704/$R704),const_zero)</f>
        <v>265.354376138184</v>
      </c>
      <c r="U704" s="5" t="n">
        <f aca="false">IF($C704=const_one,'Pro-Forma'!$B$5*$T704,const_zero)</f>
        <v>0</v>
      </c>
      <c r="V704" s="5" t="n">
        <f aca="false">IF($D704=const_one,'Pro-Forma'!$F$27*$T704,const_zero)</f>
        <v>0</v>
      </c>
      <c r="W704" s="5" t="n">
        <f aca="false">IF($E704=const_one,'Pro-Forma'!$F$26*$T704,const_zero)</f>
        <v>460031975.147898</v>
      </c>
      <c r="X704" s="5" t="n">
        <f aca="false">IF($F704=const_one,'Pro-Forma'!$F$25*$T704,const_zero)</f>
        <v>636850502.731641</v>
      </c>
      <c r="Y704" s="5" t="n">
        <f aca="false">IF($G704=const_one,'Pro-Forma'!$F$24*$T704,const_zero)</f>
        <v>796063128.414551</v>
      </c>
      <c r="Z704" s="5" t="n">
        <f aca="false">IF($H704=const_one,'Pro-Forma'!$F$23*$T704,const_zero)</f>
        <v>1326771880.69092</v>
      </c>
      <c r="AA704" s="5" t="n">
        <f aca="false">IF($I704=const_one,'Pro-Forma'!$F$22*$T704,const_zero)</f>
        <v>1326771880.69092</v>
      </c>
      <c r="AB704" s="5" t="n">
        <f aca="false">('Pro-Forma'!$B$10+'Pro-Forma'!$B$11)*$T704</f>
        <v>74435306.7349648</v>
      </c>
      <c r="AC704" s="5" t="n">
        <f aca="false">common_rsa_total*$T704</f>
        <v>2388189385.24365</v>
      </c>
      <c r="AD704" s="5" t="n">
        <f aca="false">IF($S704=const_one,pre_f_options_issued*($T704-option_strike_usd),const_zero)</f>
        <v>660885940.345459</v>
      </c>
      <c r="AE704" s="5" t="n">
        <f aca="false">J704+U704</f>
        <v>30000000</v>
      </c>
      <c r="AF704" s="5" t="n">
        <f aca="false">K704+V704</f>
        <v>300000000</v>
      </c>
      <c r="AG704" s="5" t="n">
        <f aca="false">L704+W704</f>
        <v>460031975.147898</v>
      </c>
      <c r="AH704" s="5" t="n">
        <f aca="false">M704+X704</f>
        <v>636850502.731641</v>
      </c>
      <c r="AI704" s="5" t="n">
        <f aca="false">N704+Y704</f>
        <v>796063128.414551</v>
      </c>
      <c r="AJ704" s="5" t="n">
        <f aca="false">O704+Z704</f>
        <v>1326771880.69092</v>
      </c>
      <c r="AK704" s="5" t="n">
        <f aca="false">P704+AA704</f>
        <v>1326771880.69092</v>
      </c>
      <c r="AL704" s="5" t="n">
        <f aca="false">INDEX($AE$580:$AE$707,$B704-$C704*1+const_one)</f>
        <v>30000000</v>
      </c>
      <c r="AM704" s="5" t="n">
        <f aca="false">INDEX($AF$580:$AF$707,$B704-$D704*2+const_one)</f>
        <v>300000000</v>
      </c>
      <c r="AN704" s="5" t="n">
        <f aca="false">INDEX($AG$580:$AG$707,$B704-$E704*4+const_one)</f>
        <v>100000000</v>
      </c>
      <c r="AO704" s="5" t="n">
        <f aca="false">INDEX($AH$580:$AH$707,$B704-$F704*8+const_one)</f>
        <v>60000000</v>
      </c>
      <c r="AP704" s="5" t="n">
        <f aca="false">INDEX($AI$580:$AI$707,$B704-$G704*16+const_one)</f>
        <v>30000000</v>
      </c>
      <c r="AQ704" s="5" t="n">
        <f aca="false">INDEX($AJ$580:$AJ$707,$B704-$H704*32+const_one)</f>
        <v>15000000</v>
      </c>
      <c r="AR704" s="5" t="n">
        <f aca="false">INDEX($AK$580:$AK$707,$B704-$I704*64+const_one)</f>
        <v>5000000</v>
      </c>
      <c r="AS704" s="5" t="n">
        <f aca="false">INDEX($AE$580:$AE$707,$B704+(const_one-$C704)*1+const_one)</f>
        <v>206686680.386732</v>
      </c>
      <c r="AT704" s="5" t="n">
        <f aca="false">INDEX($AF$580:$AF$707,$B704+(const_one-$D704)*2+const_one)</f>
        <v>1395189887.52651</v>
      </c>
      <c r="AU704" s="5" t="n">
        <f aca="false">INDEX($AG$580:$AG$707,$B704+(const_one-$E704)*4+const_one)</f>
        <v>460031975.147898</v>
      </c>
      <c r="AV704" s="5" t="n">
        <f aca="false">INDEX($AH$580:$AH$707,$B704+(const_one-$F704)*8+const_one)</f>
        <v>636850502.731641</v>
      </c>
      <c r="AW704" s="5" t="n">
        <f aca="false">INDEX($AI$580:$AI$707,$B704+(const_one-$G704)*16+const_one)</f>
        <v>796063128.414551</v>
      </c>
      <c r="AX704" s="5" t="n">
        <f aca="false">INDEX($AJ$580:$AJ$707,$B704+(const_one-$H704)*32+const_one)</f>
        <v>1326771880.69092</v>
      </c>
      <c r="AY704" s="5" t="n">
        <f aca="false">INDEX($AK$580:$AK$707,$B704+(const_one-$I704)*64+const_one)</f>
        <v>1326771880.69092</v>
      </c>
      <c r="AZ704" s="5" t="n">
        <f aca="false">--($C704=--(AS704&gt;AL704))</f>
        <v>0</v>
      </c>
      <c r="BA704" s="5" t="n">
        <f aca="false">--($D704=--(AT704&gt;AM704))</f>
        <v>0</v>
      </c>
      <c r="BB704" s="5" t="n">
        <f aca="false">--($E704=--(AU704&gt;AN704))</f>
        <v>1</v>
      </c>
      <c r="BC704" s="5" t="n">
        <f aca="false">--($F704=--(AV704&gt;AO704))</f>
        <v>1</v>
      </c>
      <c r="BD704" s="5" t="n">
        <f aca="false">--($G704=--(AW704&gt;AP704))</f>
        <v>1</v>
      </c>
      <c r="BE704" s="5" t="n">
        <f aca="false">--($H704=--(AX704&gt;AQ704))</f>
        <v>1</v>
      </c>
      <c r="BF704" s="5" t="n">
        <f aca="false">--($I704=--(AY704&gt;AR704))</f>
        <v>1</v>
      </c>
      <c r="BG704" s="5" t="n">
        <f aca="false">SUM(AZ704:BF704)</f>
        <v>5</v>
      </c>
      <c r="BH704" s="5" t="n">
        <f aca="false">SUM(AE704:AK704)+AB704+AC704+AD704</f>
        <v>8000000000</v>
      </c>
    </row>
    <row r="705" customFormat="false" ht="15" hidden="true" customHeight="false" outlineLevel="0" collapsed="false">
      <c r="A705" s="5" t="n">
        <f aca="false">exit_value_5_usd</f>
        <v>8000000000</v>
      </c>
      <c r="B705" s="2" t="n">
        <f aca="false">ROW()-ROW($B$580)</f>
        <v>125</v>
      </c>
      <c r="C705" s="2" t="n">
        <f aca="false">MOD(QUOTIENT($B705,1),2)</f>
        <v>1</v>
      </c>
      <c r="D705" s="2" t="n">
        <f aca="false">MOD(QUOTIENT($B705,2),2)</f>
        <v>0</v>
      </c>
      <c r="E705" s="2" t="n">
        <f aca="false">MOD(QUOTIENT($B705,4),2)</f>
        <v>1</v>
      </c>
      <c r="F705" s="2" t="n">
        <f aca="false">MOD(QUOTIENT($B705,8),2)</f>
        <v>1</v>
      </c>
      <c r="G705" s="2" t="n">
        <f aca="false">MOD(QUOTIENT($B705,16),2)</f>
        <v>1</v>
      </c>
      <c r="H705" s="2" t="n">
        <f aca="false">MOD(QUOTIENT($B705,32),2)</f>
        <v>1</v>
      </c>
      <c r="I705" s="2" t="n">
        <f aca="false">MOD(QUOTIENT($B705,64),2)</f>
        <v>1</v>
      </c>
      <c r="J705" s="5" t="n">
        <f aca="false">IF($C705=const_zero,MIN(class_series_f_invested_usd,MAX(const_zero,$A705)),const_zero)</f>
        <v>0</v>
      </c>
      <c r="K705" s="5" t="n">
        <f aca="false">IF($D705=const_zero,MIN(class_series_e_invested_usd,MAX(const_zero,$A705-SUM($J705:$J705))),const_zero)</f>
        <v>300000000</v>
      </c>
      <c r="L705" s="5" t="n">
        <f aca="false">IF($E705=const_zero,MIN(class_series_d_invested_usd,MAX(const_zero,$A705-SUM($J705:$K705))),const_zero)</f>
        <v>0</v>
      </c>
      <c r="M705" s="5" t="n">
        <f aca="false">IF($F705=const_zero,MIN(class_series_c_invested_usd,MAX(const_zero,$A705-SUM($J705:$L705))),const_zero)</f>
        <v>0</v>
      </c>
      <c r="N705" s="5" t="n">
        <f aca="false">IF($G705=const_zero,MIN(class_series_b_invested_usd,MAX(const_zero,$A705-SUM($J705:$M705))),const_zero)</f>
        <v>0</v>
      </c>
      <c r="O705" s="5" t="n">
        <f aca="false">IF($H705=const_zero,MIN(class_series_a_invested_usd,MAX(const_zero,$A705-SUM($J705:$N705))),const_zero)</f>
        <v>0</v>
      </c>
      <c r="P705" s="5" t="n">
        <f aca="false">IF($I705=const_zero,MIN(class_seed_invested_usd,MAX(const_zero,$A705-SUM($J705:$O705))),const_zero)</f>
        <v>0</v>
      </c>
      <c r="Q705" s="5" t="n">
        <f aca="false">MAX(const_zero,$A705-SUM($J705:$P705))</f>
        <v>7700000000</v>
      </c>
      <c r="R705" s="9" t="n">
        <f aca="false">common_rsa_total+'Pro-Forma'!$B$10+'Pro-Forma'!$B$11+IF($C705=const_one,'Pro-Forma'!$B$5,const_zero)+IF($D705=const_one,'Pro-Forma'!$F$27,const_zero)+IF($E705=const_one,'Pro-Forma'!$F$26,const_zero)+IF($F705=const_one,'Pro-Forma'!$F$25,const_zero)+IF($G705=const_one,'Pro-Forma'!$F$24,const_zero)+IF($H705=const_one,'Pro-Forma'!$F$23,const_zero)+IF($I705=const_one,'Pro-Forma'!$F$22,const_zero)</f>
        <v>27211432.2584705</v>
      </c>
      <c r="S705" s="23" t="b">
        <f aca="false">IF($R705&gt;const_zero,--($Q705&gt;option_strike_usd*$R705),const_zero)</f>
        <v>1</v>
      </c>
      <c r="T705" s="7" t="n">
        <f aca="false">IF($R705&gt;const_zero,IF($S705=const_one,($Q705+option_strike_usd*pre_f_options_issued)/($R705+pre_f_options_issued),$Q705/$R705),const_zero)</f>
        <v>259.243645105802</v>
      </c>
      <c r="U705" s="5" t="n">
        <f aca="false">IF($C705=const_one,'Pro-Forma'!$B$5*$T705,const_zero)</f>
        <v>206686680.386732</v>
      </c>
      <c r="V705" s="5" t="n">
        <f aca="false">IF($D705=const_one,'Pro-Forma'!$F$27*$T705,const_zero)</f>
        <v>0</v>
      </c>
      <c r="W705" s="5" t="n">
        <f aca="false">IF($E705=const_one,'Pro-Forma'!$F$26*$T705,const_zero)</f>
        <v>449438097.981312</v>
      </c>
      <c r="X705" s="5" t="n">
        <f aca="false">IF($F705=const_one,'Pro-Forma'!$F$25*$T705,const_zero)</f>
        <v>622184748.253925</v>
      </c>
      <c r="Y705" s="5" t="n">
        <f aca="false">IF($G705=const_one,'Pro-Forma'!$F$24*$T705,const_zero)</f>
        <v>777730935.317406</v>
      </c>
      <c r="Z705" s="5" t="n">
        <f aca="false">IF($H705=const_one,'Pro-Forma'!$F$23*$T705,const_zero)</f>
        <v>1296218225.52901</v>
      </c>
      <c r="AA705" s="5" t="n">
        <f aca="false">IF($I705=const_one,'Pro-Forma'!$F$22*$T705,const_zero)</f>
        <v>1296218225.52901</v>
      </c>
      <c r="AB705" s="5" t="n">
        <f aca="false">('Pro-Forma'!$B$10+'Pro-Forma'!$B$11)*$T705</f>
        <v>72721168.2858845</v>
      </c>
      <c r="AC705" s="5" t="n">
        <f aca="false">common_rsa_total*$T705</f>
        <v>2333192805.95222</v>
      </c>
      <c r="AD705" s="5" t="n">
        <f aca="false">IF($S705=const_one,pre_f_options_issued*($T705-option_strike_usd),const_zero)</f>
        <v>645609112.764505</v>
      </c>
      <c r="AE705" s="5" t="n">
        <f aca="false">J705+U705</f>
        <v>206686680.386732</v>
      </c>
      <c r="AF705" s="5" t="n">
        <f aca="false">K705+V705</f>
        <v>300000000</v>
      </c>
      <c r="AG705" s="5" t="n">
        <f aca="false">L705+W705</f>
        <v>449438097.981312</v>
      </c>
      <c r="AH705" s="5" t="n">
        <f aca="false">M705+X705</f>
        <v>622184748.253925</v>
      </c>
      <c r="AI705" s="5" t="n">
        <f aca="false">N705+Y705</f>
        <v>777730935.317406</v>
      </c>
      <c r="AJ705" s="5" t="n">
        <f aca="false">O705+Z705</f>
        <v>1296218225.52901</v>
      </c>
      <c r="AK705" s="5" t="n">
        <f aca="false">P705+AA705</f>
        <v>1296218225.52901</v>
      </c>
      <c r="AL705" s="5" t="n">
        <f aca="false">INDEX($AE$580:$AE$707,$B705-$C705*1+const_one)</f>
        <v>30000000</v>
      </c>
      <c r="AM705" s="5" t="n">
        <f aca="false">INDEX($AF$580:$AF$707,$B705-$D705*2+const_one)</f>
        <v>300000000</v>
      </c>
      <c r="AN705" s="5" t="n">
        <f aca="false">INDEX($AG$580:$AG$707,$B705-$E705*4+const_one)</f>
        <v>100000000</v>
      </c>
      <c r="AO705" s="5" t="n">
        <f aca="false">INDEX($AH$580:$AH$707,$B705-$F705*8+const_one)</f>
        <v>60000000</v>
      </c>
      <c r="AP705" s="5" t="n">
        <f aca="false">INDEX($AI$580:$AI$707,$B705-$G705*16+const_one)</f>
        <v>30000000</v>
      </c>
      <c r="AQ705" s="5" t="n">
        <f aca="false">INDEX($AJ$580:$AJ$707,$B705-$H705*32+const_one)</f>
        <v>15000000</v>
      </c>
      <c r="AR705" s="5" t="n">
        <f aca="false">INDEX($AK$580:$AK$707,$B705-$I705*64+const_one)</f>
        <v>5000000</v>
      </c>
      <c r="AS705" s="5" t="n">
        <f aca="false">INDEX($AE$580:$AE$707,$B705+(const_one-$C705)*1+const_one)</f>
        <v>206686680.386732</v>
      </c>
      <c r="AT705" s="5" t="n">
        <f aca="false">INDEX($AF$580:$AF$707,$B705+(const_one-$D705)*2+const_one)</f>
        <v>1369290957.45152</v>
      </c>
      <c r="AU705" s="5" t="n">
        <f aca="false">INDEX($AG$580:$AG$707,$B705+(const_one-$E705)*4+const_one)</f>
        <v>449438097.981312</v>
      </c>
      <c r="AV705" s="5" t="n">
        <f aca="false">INDEX($AH$580:$AH$707,$B705+(const_one-$F705)*8+const_one)</f>
        <v>622184748.253925</v>
      </c>
      <c r="AW705" s="5" t="n">
        <f aca="false">INDEX($AI$580:$AI$707,$B705+(const_one-$G705)*16+const_one)</f>
        <v>777730935.317406</v>
      </c>
      <c r="AX705" s="5" t="n">
        <f aca="false">INDEX($AJ$580:$AJ$707,$B705+(const_one-$H705)*32+const_one)</f>
        <v>1296218225.52901</v>
      </c>
      <c r="AY705" s="5" t="n">
        <f aca="false">INDEX($AK$580:$AK$707,$B705+(const_one-$I705)*64+const_one)</f>
        <v>1296218225.52901</v>
      </c>
      <c r="AZ705" s="5" t="n">
        <f aca="false">--($C705=--(AS705&gt;AL705))</f>
        <v>1</v>
      </c>
      <c r="BA705" s="5" t="n">
        <f aca="false">--($D705=--(AT705&gt;AM705))</f>
        <v>0</v>
      </c>
      <c r="BB705" s="5" t="n">
        <f aca="false">--($E705=--(AU705&gt;AN705))</f>
        <v>1</v>
      </c>
      <c r="BC705" s="5" t="n">
        <f aca="false">--($F705=--(AV705&gt;AO705))</f>
        <v>1</v>
      </c>
      <c r="BD705" s="5" t="n">
        <f aca="false">--($G705=--(AW705&gt;AP705))</f>
        <v>1</v>
      </c>
      <c r="BE705" s="5" t="n">
        <f aca="false">--($H705=--(AX705&gt;AQ705))</f>
        <v>1</v>
      </c>
      <c r="BF705" s="5" t="n">
        <f aca="false">--($I705=--(AY705&gt;AR705))</f>
        <v>1</v>
      </c>
      <c r="BG705" s="5" t="n">
        <f aca="false">SUM(AZ705:BF705)</f>
        <v>6</v>
      </c>
      <c r="BH705" s="5" t="n">
        <f aca="false">SUM(AE705:AK705)+AB705+AC705+AD705</f>
        <v>8000000000</v>
      </c>
    </row>
    <row r="706" customFormat="false" ht="15" hidden="true" customHeight="false" outlineLevel="0" collapsed="false">
      <c r="A706" s="5" t="n">
        <f aca="false">exit_value_5_usd</f>
        <v>8000000000</v>
      </c>
      <c r="B706" s="2" t="n">
        <f aca="false">ROW()-ROW($B$580)</f>
        <v>126</v>
      </c>
      <c r="C706" s="2" t="n">
        <f aca="false">MOD(QUOTIENT($B706,1),2)</f>
        <v>0</v>
      </c>
      <c r="D706" s="2" t="n">
        <f aca="false">MOD(QUOTIENT($B706,2),2)</f>
        <v>1</v>
      </c>
      <c r="E706" s="2" t="n">
        <f aca="false">MOD(QUOTIENT($B706,4),2)</f>
        <v>1</v>
      </c>
      <c r="F706" s="2" t="n">
        <f aca="false">MOD(QUOTIENT($B706,8),2)</f>
        <v>1</v>
      </c>
      <c r="G706" s="2" t="n">
        <f aca="false">MOD(QUOTIENT($B706,16),2)</f>
        <v>1</v>
      </c>
      <c r="H706" s="2" t="n">
        <f aca="false">MOD(QUOTIENT($B706,32),2)</f>
        <v>1</v>
      </c>
      <c r="I706" s="2" t="n">
        <f aca="false">MOD(QUOTIENT($B706,64),2)</f>
        <v>1</v>
      </c>
      <c r="J706" s="5" t="n">
        <f aca="false">IF($C706=const_zero,MIN(class_series_f_invested_usd,MAX(const_zero,$A706)),const_zero)</f>
        <v>30000000</v>
      </c>
      <c r="K706" s="5" t="n">
        <f aca="false">IF($D706=const_zero,MIN(class_series_e_invested_usd,MAX(const_zero,$A706-SUM($J706:$J706))),const_zero)</f>
        <v>0</v>
      </c>
      <c r="L706" s="5" t="n">
        <f aca="false">IF($E706=const_zero,MIN(class_series_d_invested_usd,MAX(const_zero,$A706-SUM($J706:$K706))),const_zero)</f>
        <v>0</v>
      </c>
      <c r="M706" s="5" t="n">
        <f aca="false">IF($F706=const_zero,MIN(class_series_c_invested_usd,MAX(const_zero,$A706-SUM($J706:$L706))),const_zero)</f>
        <v>0</v>
      </c>
      <c r="N706" s="5" t="n">
        <f aca="false">IF($G706=const_zero,MIN(class_series_b_invested_usd,MAX(const_zero,$A706-SUM($J706:$M706))),const_zero)</f>
        <v>0</v>
      </c>
      <c r="O706" s="5" t="n">
        <f aca="false">IF($H706=const_zero,MIN(class_series_a_invested_usd,MAX(const_zero,$A706-SUM($J706:$N706))),const_zero)</f>
        <v>0</v>
      </c>
      <c r="P706" s="5" t="n">
        <f aca="false">IF($I706=const_zero,MIN(class_seed_invested_usd,MAX(const_zero,$A706-SUM($J706:$O706))),const_zero)</f>
        <v>0</v>
      </c>
      <c r="Q706" s="5" t="n">
        <f aca="false">MAX(const_zero,$A706-SUM($J706:$P706))</f>
        <v>7970000000</v>
      </c>
      <c r="R706" s="9" t="n">
        <f aca="false">common_rsa_total+'Pro-Forma'!$B$10+'Pro-Forma'!$B$11+IF($C706=const_one,'Pro-Forma'!$B$5,const_zero)+IF($D706=const_one,'Pro-Forma'!$F$27,const_zero)+IF($E706=const_one,'Pro-Forma'!$F$26,const_zero)+IF($F706=const_one,'Pro-Forma'!$F$25,const_zero)+IF($G706=const_one,'Pro-Forma'!$F$24,const_zero)+IF($H706=const_one,'Pro-Forma'!$F$23,const_zero)+IF($I706=const_one,'Pro-Forma'!$F$22,const_zero)</f>
        <v>32547484.4666011</v>
      </c>
      <c r="S706" s="23" t="b">
        <f aca="false">IF($R706&gt;const_zero,--($Q706&gt;option_strike_usd*$R706),const_zero)</f>
        <v>1</v>
      </c>
      <c r="T706" s="7" t="n">
        <f aca="false">IF($R706&gt;const_zero,IF($S706=const_one,($Q706+option_strike_usd*pre_f_options_issued)/($R706+pre_f_options_issued),$Q706/$R706),const_zero)</f>
        <v>227.4770963262</v>
      </c>
      <c r="U706" s="5" t="n">
        <f aca="false">IF($C706=const_one,'Pro-Forma'!$B$5*$T706,const_zero)</f>
        <v>0</v>
      </c>
      <c r="V706" s="5" t="n">
        <f aca="false">IF($D706=const_one,'Pro-Forma'!$F$27*$T706,const_zero)</f>
        <v>1395189887.52651</v>
      </c>
      <c r="W706" s="5" t="n">
        <f aca="false">IF($E706=const_one,'Pro-Forma'!$F$26*$T706,const_zero)</f>
        <v>394365977.478191</v>
      </c>
      <c r="X706" s="5" t="n">
        <f aca="false">IF($F706=const_one,'Pro-Forma'!$F$25*$T706,const_zero)</f>
        <v>545945031.18288</v>
      </c>
      <c r="Y706" s="5" t="n">
        <f aca="false">IF($G706=const_one,'Pro-Forma'!$F$24*$T706,const_zero)</f>
        <v>682431288.9786</v>
      </c>
      <c r="Z706" s="5" t="n">
        <f aca="false">IF($H706=const_one,'Pro-Forma'!$F$23*$T706,const_zero)</f>
        <v>1137385481.631</v>
      </c>
      <c r="AA706" s="5" t="n">
        <f aca="false">IF($I706=const_one,'Pro-Forma'!$F$22*$T706,const_zero)</f>
        <v>1137385481.631</v>
      </c>
      <c r="AB706" s="5" t="n">
        <f aca="false">('Pro-Forma'!$B$10+'Pro-Forma'!$B$11)*$T706</f>
        <v>63810243.8205213</v>
      </c>
      <c r="AC706" s="5" t="n">
        <f aca="false">common_rsa_total*$T706</f>
        <v>2047293866.9358</v>
      </c>
      <c r="AD706" s="5" t="n">
        <f aca="false">IF($S706=const_one,pre_f_options_issued*($T706-option_strike_usd),const_zero)</f>
        <v>566192740.8155</v>
      </c>
      <c r="AE706" s="5" t="n">
        <f aca="false">J706+U706</f>
        <v>30000000</v>
      </c>
      <c r="AF706" s="5" t="n">
        <f aca="false">K706+V706</f>
        <v>1395189887.52651</v>
      </c>
      <c r="AG706" s="5" t="n">
        <f aca="false">L706+W706</f>
        <v>394365977.478191</v>
      </c>
      <c r="AH706" s="5" t="n">
        <f aca="false">M706+X706</f>
        <v>545945031.18288</v>
      </c>
      <c r="AI706" s="5" t="n">
        <f aca="false">N706+Y706</f>
        <v>682431288.9786</v>
      </c>
      <c r="AJ706" s="5" t="n">
        <f aca="false">O706+Z706</f>
        <v>1137385481.631</v>
      </c>
      <c r="AK706" s="5" t="n">
        <f aca="false">P706+AA706</f>
        <v>1137385481.631</v>
      </c>
      <c r="AL706" s="5" t="n">
        <f aca="false">INDEX($AE$580:$AE$707,$B706-$C706*1+const_one)</f>
        <v>30000000</v>
      </c>
      <c r="AM706" s="5" t="n">
        <f aca="false">INDEX($AF$580:$AF$707,$B706-$D706*2+const_one)</f>
        <v>300000000</v>
      </c>
      <c r="AN706" s="5" t="n">
        <f aca="false">INDEX($AG$580:$AG$707,$B706-$E706*4+const_one)</f>
        <v>100000000</v>
      </c>
      <c r="AO706" s="5" t="n">
        <f aca="false">INDEX($AH$580:$AH$707,$B706-$F706*8+const_one)</f>
        <v>60000000</v>
      </c>
      <c r="AP706" s="5" t="n">
        <f aca="false">INDEX($AI$580:$AI$707,$B706-$G706*16+const_one)</f>
        <v>30000000</v>
      </c>
      <c r="AQ706" s="5" t="n">
        <f aca="false">INDEX($AJ$580:$AJ$707,$B706-$H706*32+const_one)</f>
        <v>15000000</v>
      </c>
      <c r="AR706" s="5" t="n">
        <f aca="false">INDEX($AK$580:$AK$707,$B706-$I706*64+const_one)</f>
        <v>5000000</v>
      </c>
      <c r="AS706" s="5" t="n">
        <f aca="false">INDEX($AE$580:$AE$707,$B706+(const_one-$C706)*1+const_one)</f>
        <v>177993632.887452</v>
      </c>
      <c r="AT706" s="5" t="n">
        <f aca="false">INDEX($AF$580:$AF$707,$B706+(const_one-$D706)*2+const_one)</f>
        <v>1395189887.52651</v>
      </c>
      <c r="AU706" s="5" t="n">
        <f aca="false">INDEX($AG$580:$AG$707,$B706+(const_one-$E706)*4+const_one)</f>
        <v>394365977.478191</v>
      </c>
      <c r="AV706" s="5" t="n">
        <f aca="false">INDEX($AH$580:$AH$707,$B706+(const_one-$F706)*8+const_one)</f>
        <v>545945031.18288</v>
      </c>
      <c r="AW706" s="5" t="n">
        <f aca="false">INDEX($AI$580:$AI$707,$B706+(const_one-$G706)*16+const_one)</f>
        <v>682431288.9786</v>
      </c>
      <c r="AX706" s="5" t="n">
        <f aca="false">INDEX($AJ$580:$AJ$707,$B706+(const_one-$H706)*32+const_one)</f>
        <v>1137385481.631</v>
      </c>
      <c r="AY706" s="5" t="n">
        <f aca="false">INDEX($AK$580:$AK$707,$B706+(const_one-$I706)*64+const_one)</f>
        <v>1137385481.631</v>
      </c>
      <c r="AZ706" s="5" t="n">
        <f aca="false">--($C706=--(AS706&gt;AL706))</f>
        <v>0</v>
      </c>
      <c r="BA706" s="5" t="n">
        <f aca="false">--($D706=--(AT706&gt;AM706))</f>
        <v>1</v>
      </c>
      <c r="BB706" s="5" t="n">
        <f aca="false">--($E706=--(AU706&gt;AN706))</f>
        <v>1</v>
      </c>
      <c r="BC706" s="5" t="n">
        <f aca="false">--($F706=--(AV706&gt;AO706))</f>
        <v>1</v>
      </c>
      <c r="BD706" s="5" t="n">
        <f aca="false">--($G706=--(AW706&gt;AP706))</f>
        <v>1</v>
      </c>
      <c r="BE706" s="5" t="n">
        <f aca="false">--($H706=--(AX706&gt;AQ706))</f>
        <v>1</v>
      </c>
      <c r="BF706" s="5" t="n">
        <f aca="false">--($I706=--(AY706&gt;AR706))</f>
        <v>1</v>
      </c>
      <c r="BG706" s="5" t="n">
        <f aca="false">SUM(AZ706:BF706)</f>
        <v>6</v>
      </c>
      <c r="BH706" s="5" t="n">
        <f aca="false">SUM(AE706:AK706)+AB706+AC706+AD706</f>
        <v>8000000000</v>
      </c>
    </row>
    <row r="707" customFormat="false" ht="15" hidden="true" customHeight="false" outlineLevel="0" collapsed="false">
      <c r="A707" s="5" t="n">
        <f aca="false">exit_value_5_usd</f>
        <v>8000000000</v>
      </c>
      <c r="B707" s="2" t="n">
        <f aca="false">ROW()-ROW($B$580)</f>
        <v>127</v>
      </c>
      <c r="C707" s="2" t="n">
        <f aca="false">MOD(QUOTIENT($B707,1),2)</f>
        <v>1</v>
      </c>
      <c r="D707" s="2" t="n">
        <f aca="false">MOD(QUOTIENT($B707,2),2)</f>
        <v>1</v>
      </c>
      <c r="E707" s="2" t="n">
        <f aca="false">MOD(QUOTIENT($B707,4),2)</f>
        <v>1</v>
      </c>
      <c r="F707" s="2" t="n">
        <f aca="false">MOD(QUOTIENT($B707,8),2)</f>
        <v>1</v>
      </c>
      <c r="G707" s="2" t="n">
        <f aca="false">MOD(QUOTIENT($B707,16),2)</f>
        <v>1</v>
      </c>
      <c r="H707" s="2" t="n">
        <f aca="false">MOD(QUOTIENT($B707,32),2)</f>
        <v>1</v>
      </c>
      <c r="I707" s="2" t="n">
        <f aca="false">MOD(QUOTIENT($B707,64),2)</f>
        <v>1</v>
      </c>
      <c r="J707" s="5" t="n">
        <f aca="false">IF($C707=const_zero,MIN(class_series_f_invested_usd,MAX(const_zero,$A707)),const_zero)</f>
        <v>0</v>
      </c>
      <c r="K707" s="5" t="n">
        <f aca="false">IF($D707=const_zero,MIN(class_series_e_invested_usd,MAX(const_zero,$A707-SUM($J707:$J707))),const_zero)</f>
        <v>0</v>
      </c>
      <c r="L707" s="5" t="n">
        <f aca="false">IF($E707=const_zero,MIN(class_series_d_invested_usd,MAX(const_zero,$A707-SUM($J707:$K707))),const_zero)</f>
        <v>0</v>
      </c>
      <c r="M707" s="5" t="n">
        <f aca="false">IF($F707=const_zero,MIN(class_series_c_invested_usd,MAX(const_zero,$A707-SUM($J707:$L707))),const_zero)</f>
        <v>0</v>
      </c>
      <c r="N707" s="5" t="n">
        <f aca="false">IF($G707=const_zero,MIN(class_series_b_invested_usd,MAX(const_zero,$A707-SUM($J707:$M707))),const_zero)</f>
        <v>0</v>
      </c>
      <c r="O707" s="5" t="n">
        <f aca="false">IF($H707=const_zero,MIN(class_series_a_invested_usd,MAX(const_zero,$A707-SUM($J707:$N707))),const_zero)</f>
        <v>0</v>
      </c>
      <c r="P707" s="5" t="n">
        <f aca="false">IF($I707=const_zero,MIN(class_seed_invested_usd,MAX(const_zero,$A707-SUM($J707:$O707))),const_zero)</f>
        <v>0</v>
      </c>
      <c r="Q707" s="5" t="n">
        <f aca="false">MAX(const_zero,$A707-SUM($J707:$P707))</f>
        <v>8000000000</v>
      </c>
      <c r="R707" s="9" t="n">
        <f aca="false">common_rsa_total+'Pro-Forma'!$B$10+'Pro-Forma'!$B$11+IF($C707=const_one,'Pro-Forma'!$B$5,const_zero)+IF($D707=const_one,'Pro-Forma'!$F$27,const_zero)+IF($E707=const_one,'Pro-Forma'!$F$26,const_zero)+IF($F707=const_one,'Pro-Forma'!$F$25,const_zero)+IF($G707=const_one,'Pro-Forma'!$F$24,const_zero)+IF($H707=const_one,'Pro-Forma'!$F$23,const_zero)+IF($I707=const_one,'Pro-Forma'!$F$22,const_zero)</f>
        <v>33344752.5358044</v>
      </c>
      <c r="S707" s="23" t="b">
        <f aca="false">IF($R707&gt;const_zero,--($Q707&gt;option_strike_usd*$R707),const_zero)</f>
        <v>1</v>
      </c>
      <c r="T707" s="7" t="n">
        <f aca="false">IF($R707&gt;const_zero,IF($S707=const_one,($Q707+option_strike_usd*pre_f_options_issued)/($R707+pre_f_options_issued),$Q707/$R707),const_zero)</f>
        <v>223.254435694779</v>
      </c>
      <c r="U707" s="5" t="n">
        <f aca="false">IF($C707=const_one,'Pro-Forma'!$B$5*$T707,const_zero)</f>
        <v>177993632.887452</v>
      </c>
      <c r="V707" s="5" t="n">
        <f aca="false">IF($D707=const_one,'Pro-Forma'!$F$27*$T707,const_zero)</f>
        <v>1369290957.45152</v>
      </c>
      <c r="W707" s="5" t="n">
        <f aca="false">IF($E707=const_one,'Pro-Forma'!$F$26*$T707,const_zero)</f>
        <v>387045356.130532</v>
      </c>
      <c r="X707" s="5" t="n">
        <f aca="false">IF($F707=const_one,'Pro-Forma'!$F$25*$T707,const_zero)</f>
        <v>535810645.667469</v>
      </c>
      <c r="Y707" s="5" t="n">
        <f aca="false">IF($G707=const_one,'Pro-Forma'!$F$24*$T707,const_zero)</f>
        <v>669763307.084337</v>
      </c>
      <c r="Z707" s="5" t="n">
        <f aca="false">IF($H707=const_one,'Pro-Forma'!$F$23*$T707,const_zero)</f>
        <v>1116272178.47389</v>
      </c>
      <c r="AA707" s="5" t="n">
        <f aca="false">IF($I707=const_one,'Pro-Forma'!$F$22*$T707,const_zero)</f>
        <v>1116272178.47389</v>
      </c>
      <c r="AB707" s="5" t="n">
        <f aca="false">('Pro-Forma'!$B$10+'Pro-Forma'!$B$11)*$T707</f>
        <v>62625733.3409437</v>
      </c>
      <c r="AC707" s="5" t="n">
        <f aca="false">common_rsa_total*$T707</f>
        <v>2009289921.25301</v>
      </c>
      <c r="AD707" s="5" t="n">
        <f aca="false">IF($S707=const_one,pre_f_options_issued*($T707-option_strike_usd),const_zero)</f>
        <v>555636089.236947</v>
      </c>
      <c r="AE707" s="5" t="n">
        <f aca="false">J707+U707</f>
        <v>177993632.887452</v>
      </c>
      <c r="AF707" s="5" t="n">
        <f aca="false">K707+V707</f>
        <v>1369290957.45152</v>
      </c>
      <c r="AG707" s="5" t="n">
        <f aca="false">L707+W707</f>
        <v>387045356.130532</v>
      </c>
      <c r="AH707" s="5" t="n">
        <f aca="false">M707+X707</f>
        <v>535810645.667469</v>
      </c>
      <c r="AI707" s="5" t="n">
        <f aca="false">N707+Y707</f>
        <v>669763307.084337</v>
      </c>
      <c r="AJ707" s="5" t="n">
        <f aca="false">O707+Z707</f>
        <v>1116272178.47389</v>
      </c>
      <c r="AK707" s="5" t="n">
        <f aca="false">P707+AA707</f>
        <v>1116272178.47389</v>
      </c>
      <c r="AL707" s="5" t="n">
        <f aca="false">INDEX($AE$580:$AE$707,$B707-$C707*1+const_one)</f>
        <v>30000000</v>
      </c>
      <c r="AM707" s="5" t="n">
        <f aca="false">INDEX($AF$580:$AF$707,$B707-$D707*2+const_one)</f>
        <v>300000000</v>
      </c>
      <c r="AN707" s="5" t="n">
        <f aca="false">INDEX($AG$580:$AG$707,$B707-$E707*4+const_one)</f>
        <v>100000000</v>
      </c>
      <c r="AO707" s="5" t="n">
        <f aca="false">INDEX($AH$580:$AH$707,$B707-$F707*8+const_one)</f>
        <v>60000000</v>
      </c>
      <c r="AP707" s="5" t="n">
        <f aca="false">INDEX($AI$580:$AI$707,$B707-$G707*16+const_one)</f>
        <v>30000000</v>
      </c>
      <c r="AQ707" s="5" t="n">
        <f aca="false">INDEX($AJ$580:$AJ$707,$B707-$H707*32+const_one)</f>
        <v>15000000</v>
      </c>
      <c r="AR707" s="5" t="n">
        <f aca="false">INDEX($AK$580:$AK$707,$B707-$I707*64+const_one)</f>
        <v>5000000</v>
      </c>
      <c r="AS707" s="5" t="n">
        <f aca="false">INDEX($AE$580:$AE$707,$B707+(const_one-$C707)*1+const_one)</f>
        <v>177993632.887452</v>
      </c>
      <c r="AT707" s="5" t="n">
        <f aca="false">INDEX($AF$580:$AF$707,$B707+(const_one-$D707)*2+const_one)</f>
        <v>1369290957.45152</v>
      </c>
      <c r="AU707" s="5" t="n">
        <f aca="false">INDEX($AG$580:$AG$707,$B707+(const_one-$E707)*4+const_one)</f>
        <v>387045356.130532</v>
      </c>
      <c r="AV707" s="5" t="n">
        <f aca="false">INDEX($AH$580:$AH$707,$B707+(const_one-$F707)*8+const_one)</f>
        <v>535810645.667469</v>
      </c>
      <c r="AW707" s="5" t="n">
        <f aca="false">INDEX($AI$580:$AI$707,$B707+(const_one-$G707)*16+const_one)</f>
        <v>669763307.084337</v>
      </c>
      <c r="AX707" s="5" t="n">
        <f aca="false">INDEX($AJ$580:$AJ$707,$B707+(const_one-$H707)*32+const_one)</f>
        <v>1116272178.47389</v>
      </c>
      <c r="AY707" s="5" t="n">
        <f aca="false">INDEX($AK$580:$AK$707,$B707+(const_one-$I707)*64+const_one)</f>
        <v>1116272178.47389</v>
      </c>
      <c r="AZ707" s="5" t="n">
        <f aca="false">--($C707=--(AS707&gt;AL707))</f>
        <v>1</v>
      </c>
      <c r="BA707" s="5" t="n">
        <f aca="false">--($D707=--(AT707&gt;AM707))</f>
        <v>1</v>
      </c>
      <c r="BB707" s="5" t="n">
        <f aca="false">--($E707=--(AU707&gt;AN707))</f>
        <v>1</v>
      </c>
      <c r="BC707" s="5" t="n">
        <f aca="false">--($F707=--(AV707&gt;AO707))</f>
        <v>1</v>
      </c>
      <c r="BD707" s="5" t="n">
        <f aca="false">--($G707=--(AW707&gt;AP707))</f>
        <v>1</v>
      </c>
      <c r="BE707" s="5" t="n">
        <f aca="false">--($H707=--(AX707&gt;AQ707))</f>
        <v>1</v>
      </c>
      <c r="BF707" s="5" t="n">
        <f aca="false">--($I707=--(AY707&gt;AR707))</f>
        <v>1</v>
      </c>
      <c r="BG707" s="5" t="n">
        <f aca="false">SUM(AZ707:BF707)</f>
        <v>7</v>
      </c>
      <c r="BH707" s="5" t="n">
        <f aca="false">SUM(AE707:AK707)+AB707+AC707+AD707</f>
        <v>8000000000</v>
      </c>
    </row>
    <row r="708" customFormat="false" ht="15" hidden="true" customHeight="false" outlineLevel="0" collapsed="false"/>
    <row r="709" customFormat="false" ht="15" hidden="true" customHeight="false" outlineLevel="0" collapsed="false"/>
    <row r="710" customFormat="false" ht="15" hidden="true" customHeight="false" outlineLevel="0" collapsed="false"/>
    <row r="711" customFormat="false" ht="15" hidden="true" customHeight="false" outlineLevel="0" collapsed="false"/>
    <row r="712" customFormat="false" ht="15" hidden="true" customHeight="false" outlineLevel="0" collapsed="false"/>
    <row r="713" customFormat="false" ht="15" hidden="true" customHeight="false" outlineLevel="0" collapsed="false"/>
    <row r="714" customFormat="false" ht="15" hidden="tru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4"/>
  </cols>
  <sheetData>
    <row r="1" customFormat="false" ht="19.7" hidden="false" customHeight="false" outlineLevel="0" collapsed="false">
      <c r="A1" s="1" t="str">
        <f aca="false">lbl_sensitivity</f>
        <v>Sensitivity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customFormat="false" ht="15" hidden="false" customHeight="false" outlineLevel="0" collapsed="false">
      <c r="A3" s="3" t="str">
        <f aca="false">lbl_sensitivity_combo</f>
        <v>Ownership % | $ proceeds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customFormat="false" ht="15" hidden="false" customHeight="false" outlineLevel="0" collapsed="false">
      <c r="A4" s="10" t="str">
        <f aca="false">lbl_esop_target</f>
        <v>ESOP target</v>
      </c>
      <c r="B4" s="21" t="n">
        <f aca="false">sensitivity_pre_low_usd</f>
        <v>1200000000</v>
      </c>
      <c r="C4" s="21" t="n">
        <f aca="false">sensitivity_pre_base_usd</f>
        <v>1400000000</v>
      </c>
      <c r="D4" s="21" t="n">
        <f aca="false">sensitivity_pre_high_usd</f>
        <v>1800000000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customFormat="false" ht="15" hidden="false" customHeight="false" outlineLevel="0" collapsed="false">
      <c r="A5" s="18" t="n">
        <f aca="false">sensitivity_esop_low</f>
        <v>0.11</v>
      </c>
      <c r="B5" s="13" t="str">
        <f aca="false">TEXT($AL$60,"0.000000%")&amp;" | "&amp;TEXT($AO$60,"$0.0,,")&amp;"M"</f>
        <v>0.805137% | $16.9M</v>
      </c>
      <c r="C5" s="13" t="str">
        <f aca="false">TEXT($AL$270,"0.000000%")&amp;" | "&amp;TEXT($AO$270,"$0.0,,")&amp;"M"</f>
        <v>0.693422% | $14.6M</v>
      </c>
      <c r="D5" s="13" t="str">
        <f aca="false">TEXT($AL$480,"0.000000%")&amp;" | "&amp;TEXT($AO$480,"$0.0,,")&amp;"M"</f>
        <v>0.542663% | $11.4M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customFormat="false" ht="15" hidden="false" customHeight="false" outlineLevel="0" collapsed="false">
      <c r="A6" s="18" t="n">
        <f aca="false">sensitivity_esop_base</f>
        <v>0.13</v>
      </c>
      <c r="B6" s="13" t="str">
        <f aca="false">TEXT($AL$690,"0.000000%")&amp;" | "&amp;TEXT($AO$690,"$0.0,,")&amp;"M"</f>
        <v>0.805093% | $17.2M</v>
      </c>
      <c r="C6" s="13" t="str">
        <f aca="false">TEXT($AL$900,"0.000000%")&amp;" | "&amp;TEXT($AO$900,"$0.0,,")&amp;"M"</f>
        <v>0.693386% | $14.8M</v>
      </c>
      <c r="D6" s="13" t="str">
        <f aca="false">TEXT($AL$1110,"0.000000%")&amp;" | "&amp;TEXT($AO$1110,"$0.0,,")&amp;"M"</f>
        <v>0.542637% | $11.6M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customFormat="false" ht="15" hidden="false" customHeight="false" outlineLevel="0" collapsed="false">
      <c r="A7" s="18" t="n">
        <f aca="false">sensitivity_esop_high</f>
        <v>0.15</v>
      </c>
      <c r="B7" s="13" t="str">
        <f aca="false">TEXT($AL$1320,"0.000000%")&amp;" | "&amp;TEXT($AO$1320,"$0.0,,")&amp;"M"</f>
        <v>0.805031% | $17.6M</v>
      </c>
      <c r="C7" s="13" t="str">
        <f aca="false">TEXT($AL$1530,"0.000000%")&amp;" | "&amp;TEXT($AO$1530,"$0.0,,")&amp;"M"</f>
        <v>0.693332% | $15.2M</v>
      </c>
      <c r="D7" s="13" t="str">
        <f aca="false">TEXT($AL$1740,"0.000000%")&amp;" | "&amp;TEXT($AO$1740,"$0.0,,")&amp;"M"</f>
        <v>0.542595% | $11.9M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customFormat="false" ht="15" hidden="false" customHeight="false" outlineLevel="0" collapsed="false">
      <c r="A10" s="3" t="str">
        <f aca="false">lbl_our_ownership_pct</f>
        <v>Our ownership %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customFormat="false" ht="15" hidden="false" customHeight="false" outlineLevel="0" collapsed="false">
      <c r="A11" s="10" t="str">
        <f aca="false">lbl_esop_target</f>
        <v>ESOP target</v>
      </c>
      <c r="B11" s="21" t="n">
        <f aca="false">sensitivity_pre_low_usd</f>
        <v>1200000000</v>
      </c>
      <c r="C11" s="21" t="n">
        <f aca="false">sensitivity_pre_base_usd</f>
        <v>1400000000</v>
      </c>
      <c r="D11" s="21" t="n">
        <f aca="false">sensitivity_pre_high_usd</f>
        <v>1800000000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customFormat="false" ht="15" hidden="false" customHeight="false" outlineLevel="0" collapsed="false">
      <c r="A12" s="18" t="n">
        <f aca="false">sensitivity_esop_low</f>
        <v>0.11</v>
      </c>
      <c r="B12" s="18" t="n">
        <f aca="false">$AL$60</f>
        <v>0.00805136720407342</v>
      </c>
      <c r="C12" s="18" t="n">
        <f aca="false">$AL$270</f>
        <v>0.0069342186733816</v>
      </c>
      <c r="D12" s="18" t="n">
        <f aca="false">$AL$480</f>
        <v>0.00542663464470903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customFormat="false" ht="15" hidden="false" customHeight="false" outlineLevel="0" collapsed="false">
      <c r="A13" s="18" t="n">
        <f aca="false">sensitivity_esop_base</f>
        <v>0.13</v>
      </c>
      <c r="B13" s="18" t="n">
        <f aca="false">$AL$690</f>
        <v>0.00805093195085924</v>
      </c>
      <c r="C13" s="18" t="n">
        <f aca="false">$AL$900</f>
        <v>0.0069338568286179</v>
      </c>
      <c r="D13" s="18" t="n">
        <f aca="false">$AL$1110</f>
        <v>0.00542636659169111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customFormat="false" ht="15" hidden="false" customHeight="false" outlineLevel="0" collapsed="false">
      <c r="A14" s="18" t="n">
        <f aca="false">sensitivity_esop_high</f>
        <v>0.15</v>
      </c>
      <c r="B14" s="18" t="n">
        <f aca="false">$AL$1320</f>
        <v>0.00805031223269587</v>
      </c>
      <c r="C14" s="18" t="n">
        <f aca="false">$AL$1530</f>
        <v>0.00693332042698963</v>
      </c>
      <c r="D14" s="18" t="n">
        <f aca="false">$AL$1740</f>
        <v>0.00542594680917362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customFormat="false" ht="15" hidden="false" customHeight="false" outlineLevel="0" collapsed="false">
      <c r="A17" s="3" t="str">
        <f aca="false">lbl_our_proceeds</f>
        <v>Our proceeds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customFormat="false" ht="15" hidden="false" customHeight="false" outlineLevel="0" collapsed="false">
      <c r="A18" s="10" t="str">
        <f aca="false">lbl_esop_target</f>
        <v>ESOP target</v>
      </c>
      <c r="B18" s="21" t="n">
        <f aca="false">sensitivity_pre_low_usd</f>
        <v>1200000000</v>
      </c>
      <c r="C18" s="21" t="n">
        <f aca="false">sensitivity_pre_base_usd</f>
        <v>1400000000</v>
      </c>
      <c r="D18" s="21" t="n">
        <f aca="false">sensitivity_pre_high_usd</f>
        <v>1800000000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 customFormat="false" ht="15" hidden="false" customHeight="false" outlineLevel="0" collapsed="false">
      <c r="A19" s="18" t="n">
        <f aca="false">sensitivity_esop_low</f>
        <v>0.11</v>
      </c>
      <c r="B19" s="17" t="n">
        <f aca="false">$AO$60</f>
        <v>16942092.9870005</v>
      </c>
      <c r="C19" s="17" t="n">
        <f aca="false">$AO$270</f>
        <v>14596151.1497628</v>
      </c>
      <c r="D19" s="17" t="n">
        <f aca="false">$AO$480</f>
        <v>11427564.3154148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customFormat="false" ht="15" hidden="false" customHeight="false" outlineLevel="0" collapsed="false">
      <c r="A20" s="18" t="n">
        <f aca="false">sensitivity_esop_base</f>
        <v>0.13</v>
      </c>
      <c r="B20" s="17" t="n">
        <f aca="false">$AO$690</f>
        <v>17215332.7026037</v>
      </c>
      <c r="C20" s="17" t="n">
        <f aca="false">$AO$900</f>
        <v>14822178.60059</v>
      </c>
      <c r="D20" s="17" t="n">
        <f aca="false">$AO$1110</f>
        <v>11595007.1575429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customFormat="false" ht="15" hidden="false" customHeight="false" outlineLevel="0" collapsed="false">
      <c r="A21" s="18" t="n">
        <f aca="false">sensitivity_esop_high</f>
        <v>0.15</v>
      </c>
      <c r="B21" s="17" t="n">
        <f aca="false">$AO$1320</f>
        <v>17619993.9978649</v>
      </c>
      <c r="C21" s="17" t="n">
        <f aca="false">$AO$1530</f>
        <v>15170472.6079899</v>
      </c>
      <c r="D21" s="17" t="n">
        <f aca="false">$AO$1740</f>
        <v>11867356.0303501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customFormat="false" ht="15" hidden="false" customHeight="false" outlineLevel="0" collapsed="false">
      <c r="A24" s="3" t="str">
        <f aca="false">lbl_branch_audit</f>
        <v>Note Branch Audit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customFormat="false" ht="15" hidden="false" customHeight="false" outlineLevel="0" collapsed="false">
      <c r="A25" s="2" t="str">
        <f aca="false">lbl_note_a</f>
        <v>Note A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customFormat="false" ht="15" hidden="false" customHeight="false" outlineLevel="0" collapsed="false">
      <c r="A26" s="10" t="str">
        <f aca="false">lbl_esop_target</f>
        <v>ESOP target</v>
      </c>
      <c r="B26" s="21" t="n">
        <f aca="false">sensitivity_pre_low_usd</f>
        <v>1200000000</v>
      </c>
      <c r="C26" s="21" t="n">
        <f aca="false">sensitivity_pre_base_usd</f>
        <v>1400000000</v>
      </c>
      <c r="D26" s="21" t="n">
        <f aca="false">sensitivity_pre_high_usd</f>
        <v>1800000000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</row>
    <row r="27" customFormat="false" ht="15" hidden="false" customHeight="false" outlineLevel="0" collapsed="false">
      <c r="A27" s="18" t="n">
        <f aca="false">sensitivity_esop_low</f>
        <v>0.11</v>
      </c>
      <c r="B27" s="13" t="str">
        <f aca="false">$AD$60</f>
        <v>discount</v>
      </c>
      <c r="C27" s="13" t="str">
        <f aca="false">$AD$270</f>
        <v>cap</v>
      </c>
      <c r="D27" s="13" t="str">
        <f aca="false">$AD$480</f>
        <v>cap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customFormat="false" ht="15" hidden="false" customHeight="false" outlineLevel="0" collapsed="false">
      <c r="A28" s="18" t="n">
        <f aca="false">sensitivity_esop_base</f>
        <v>0.13</v>
      </c>
      <c r="B28" s="13" t="str">
        <f aca="false">$AD$690</f>
        <v>discount</v>
      </c>
      <c r="C28" s="13" t="str">
        <f aca="false">$AD$900</f>
        <v>cap</v>
      </c>
      <c r="D28" s="13" t="str">
        <f aca="false">$AD$1110</f>
        <v>cap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customFormat="false" ht="15" hidden="false" customHeight="false" outlineLevel="0" collapsed="false">
      <c r="A29" s="18" t="n">
        <f aca="false">sensitivity_esop_high</f>
        <v>0.15</v>
      </c>
      <c r="B29" s="13" t="str">
        <f aca="false">$AD$1320</f>
        <v>discount</v>
      </c>
      <c r="C29" s="13" t="str">
        <f aca="false">$AD$1530</f>
        <v>cap</v>
      </c>
      <c r="D29" s="13" t="str">
        <f aca="false">$AD$1740</f>
        <v>cap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customFormat="false" ht="15" hidden="false" customHeight="false" outlineLevel="0" collapsed="false">
      <c r="A31" s="2" t="str">
        <f aca="false">lbl_note_b</f>
        <v>Note B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customFormat="false" ht="15" hidden="false" customHeight="false" outlineLevel="0" collapsed="false">
      <c r="A32" s="10" t="str">
        <f aca="false">lbl_esop_target</f>
        <v>ESOP target</v>
      </c>
      <c r="B32" s="21" t="n">
        <f aca="false">sensitivity_pre_low_usd</f>
        <v>1200000000</v>
      </c>
      <c r="C32" s="21" t="n">
        <f aca="false">sensitivity_pre_base_usd</f>
        <v>1400000000</v>
      </c>
      <c r="D32" s="21" t="n">
        <f aca="false">sensitivity_pre_high_usd</f>
        <v>1800000000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</row>
    <row r="33" customFormat="false" ht="15" hidden="false" customHeight="false" outlineLevel="0" collapsed="false">
      <c r="A33" s="18" t="n">
        <f aca="false">sensitivity_esop_low</f>
        <v>0.11</v>
      </c>
      <c r="B33" s="13" t="str">
        <f aca="false">$AI$60</f>
        <v>discount</v>
      </c>
      <c r="C33" s="13" t="str">
        <f aca="false">$AI$270</f>
        <v>discount</v>
      </c>
      <c r="D33" s="13" t="str">
        <f aca="false">$AI$480</f>
        <v>discount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customFormat="false" ht="15" hidden="false" customHeight="false" outlineLevel="0" collapsed="false">
      <c r="A34" s="18" t="n">
        <f aca="false">sensitivity_esop_base</f>
        <v>0.13</v>
      </c>
      <c r="B34" s="13" t="str">
        <f aca="false">$AI$690</f>
        <v>discount</v>
      </c>
      <c r="C34" s="13" t="str">
        <f aca="false">$AI$900</f>
        <v>discount</v>
      </c>
      <c r="D34" s="13" t="str">
        <f aca="false">$AI$1110</f>
        <v>discount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customFormat="false" ht="15" hidden="false" customHeight="false" outlineLevel="0" collapsed="false">
      <c r="A35" s="18" t="n">
        <f aca="false">sensitivity_esop_high</f>
        <v>0.15</v>
      </c>
      <c r="B35" s="13" t="str">
        <f aca="false">$AI$1320</f>
        <v>discount</v>
      </c>
      <c r="C35" s="13" t="str">
        <f aca="false">$AI$1530</f>
        <v>discount</v>
      </c>
      <c r="D35" s="13" t="str">
        <f aca="false">$AI$1740</f>
        <v>discount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customFormat="false" ht="15" hidden="true" customHeight="false" outlineLevel="0" collapsed="false">
      <c r="A60" s="5" t="n">
        <f aca="false">sensitivity_pre_low_usd</f>
        <v>1200000000</v>
      </c>
      <c r="B60" s="2" t="n">
        <f aca="false">sensitivity_esop_low</f>
        <v>0.11</v>
      </c>
      <c r="C60" s="5" t="n">
        <f aca="false">Sensitivity!$E$111</f>
        <v>32.7708033770641</v>
      </c>
      <c r="D60" s="2" t="n">
        <f aca="false">series_f_primary_raise_usd/C60</f>
        <v>915449.025</v>
      </c>
      <c r="E60" s="2" t="n">
        <f aca="false">our_fund_check_usd/C60</f>
        <v>305149.675</v>
      </c>
      <c r="F60" s="2" t="n">
        <f aca="false">f_lead_primary_check_usd/C60</f>
        <v>610299.35</v>
      </c>
      <c r="G60" s="2" t="n">
        <f aca="false">Sensitivity!$AC$111</f>
        <v>0</v>
      </c>
      <c r="H60" s="2" t="n">
        <f aca="false">Sensitivity!$G$111</f>
        <v>1</v>
      </c>
      <c r="I60" s="2" t="n">
        <f aca="false">class_seed_issue_pps/H60</f>
        <v>1</v>
      </c>
      <c r="J60" s="2" t="n">
        <f aca="false">Sensitivity!$H$111</f>
        <v>5000000</v>
      </c>
      <c r="K60" s="2" t="n">
        <f aca="false">Sensitivity!$I$111</f>
        <v>3</v>
      </c>
      <c r="L60" s="2" t="n">
        <f aca="false">class_series_a_issue_pps/K60</f>
        <v>1</v>
      </c>
      <c r="M60" s="2" t="n">
        <f aca="false">Sensitivity!$J$111</f>
        <v>5000000</v>
      </c>
      <c r="N60" s="2" t="n">
        <f aca="false">Sensitivity!$K$111</f>
        <v>10</v>
      </c>
      <c r="O60" s="2" t="n">
        <f aca="false">class_series_b_issue_pps/N60</f>
        <v>1</v>
      </c>
      <c r="P60" s="2" t="n">
        <f aca="false">Sensitivity!$L$111</f>
        <v>3000000</v>
      </c>
      <c r="Q60" s="2" t="n">
        <f aca="false">Sensitivity!$M$111</f>
        <v>25</v>
      </c>
      <c r="R60" s="2" t="n">
        <f aca="false">class_series_c_issue_pps/Q60</f>
        <v>1</v>
      </c>
      <c r="S60" s="2" t="n">
        <f aca="false">Sensitivity!$N$111</f>
        <v>2400000</v>
      </c>
      <c r="T60" s="8" t="n">
        <f aca="false">Sensitivity!$O$111</f>
        <v>57.5001142287089</v>
      </c>
      <c r="U60" s="2" t="n">
        <f aca="false">class_series_d_issue_pps/T60</f>
        <v>1.04347618791413</v>
      </c>
      <c r="V60" s="2" t="n">
        <f aca="false">Sensitivity!$P$111</f>
        <v>1739127.32768227</v>
      </c>
      <c r="W60" s="8" t="n">
        <f aca="false">Sensitivity!$Q$111</f>
        <v>48.7586156921235</v>
      </c>
      <c r="X60" s="2" t="n">
        <f aca="false">class_series_e_issue_pps/W60</f>
        <v>1.008197429361</v>
      </c>
      <c r="Y60" s="2" t="n">
        <f aca="false">Sensitivity!$R$111</f>
        <v>6152693.18164623</v>
      </c>
      <c r="Z60" s="2" t="n">
        <f aca="false">Sensitivity!$S$111</f>
        <v>68526.5093285004</v>
      </c>
      <c r="AA60" s="5" t="n">
        <f aca="false">Sensitivity!$T$111</f>
        <v>27.1782058746091</v>
      </c>
      <c r="AB60" s="5" t="n">
        <f aca="false">Sensitivity!$U$111</f>
        <v>26.2166427016512</v>
      </c>
      <c r="AC60" s="5" t="n">
        <f aca="false">MIN(AA60,AB60)</f>
        <v>26.2166427016512</v>
      </c>
      <c r="AD60" s="2" t="str">
        <f aca="false">IF(AA60&lt;=AB60,lbl_cap,lbl_discount)</f>
        <v>discount</v>
      </c>
      <c r="AE60" s="2" t="n">
        <f aca="false">note_a_principal_usd/AC60</f>
        <v>190718.546875</v>
      </c>
      <c r="AF60" s="5" t="n">
        <f aca="false">Sensitivity!$X$111</f>
        <v>43.3872348561734</v>
      </c>
      <c r="AG60" s="5" t="n">
        <f aca="false">Sensitivity!$Y$111</f>
        <v>27.8551828705044</v>
      </c>
      <c r="AH60" s="5" t="n">
        <f aca="false">MIN(AF60,AG60)</f>
        <v>27.8551828705044</v>
      </c>
      <c r="AI60" s="2" t="str">
        <f aca="false">IF(AF60&lt;=AG60,lbl_cap,lbl_discount)</f>
        <v>discount</v>
      </c>
      <c r="AJ60" s="2" t="n">
        <f aca="false">note_b_principal_usd/AH60</f>
        <v>107699.885294118</v>
      </c>
      <c r="AK60" s="2" t="n">
        <f aca="false">pre_f_fd_total+G60+D60+AE60+AJ60+Z60</f>
        <v>37900354.9664976</v>
      </c>
      <c r="AL60" s="2" t="n">
        <f aca="false">E60/AK60</f>
        <v>0.00805136720407342</v>
      </c>
      <c r="AM60" s="2" t="n">
        <f aca="false">MATCH(7,$BG$115:$BG$242,0)</f>
        <v>124</v>
      </c>
      <c r="AN60" s="5" t="n">
        <f aca="false">INDEX($AE$115:$AE$242,AM60)</f>
        <v>50826278.9610014</v>
      </c>
      <c r="AO60" s="2" t="n">
        <f aca="false">AN60*our_fund_check_usd/series_f_primary_raise_usd</f>
        <v>16942092.9870005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customFormat="false" ht="15" hidden="tru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customFormat="false" ht="15" hidden="true" customHeight="false" outlineLevel="0" collapsed="false">
      <c r="A62" s="2" t="n">
        <f aca="false">const_zero</f>
        <v>0</v>
      </c>
      <c r="B62" s="2" t="n">
        <f aca="false">const_zero</f>
        <v>0</v>
      </c>
      <c r="C62" s="2" t="n">
        <f aca="false">const_zero</f>
        <v>0</v>
      </c>
      <c r="D62" s="2" t="n">
        <f aca="false">const_zero</f>
        <v>0</v>
      </c>
      <c r="E62" s="5" t="n">
        <f aca="false">sensitivity_pre_low_usd/(pre_f_fd_total+Sensitivity!B62)</f>
        <v>32.7708033770641</v>
      </c>
      <c r="F62" s="2" t="n">
        <f aca="false">series_f_primary_raise_usd/Sensitivity!E62</f>
        <v>915449.025</v>
      </c>
      <c r="G62" s="2" t="n">
        <f aca="false">IF(Sensitivity!E62&lt;class_seed_ocp,class_seed_ocp*(ad_pre_f_broad_based_fd+series_f_primary_raise_usd/class_seed_ocp)/(ad_pre_f_broad_based_fd+series_f_primary_raise_usd/Sensitivity!E62),class_seed_ocp)</f>
        <v>1</v>
      </c>
      <c r="H62" s="2" t="n">
        <f aca="false">class_seed_original_shares*class_seed_issue_pps/Sensitivity!G62</f>
        <v>5000000</v>
      </c>
      <c r="I62" s="2" t="n">
        <f aca="false">IF(Sensitivity!E62&lt;class_series_a_ocp,class_series_a_ocp*(ad_pre_f_broad_based_fd+series_f_primary_raise_usd/class_series_a_ocp)/(ad_pre_f_broad_based_fd+series_f_primary_raise_usd/Sensitivity!E62),class_series_a_ocp)</f>
        <v>3</v>
      </c>
      <c r="J62" s="2" t="n">
        <f aca="false">class_series_a_original_shares*class_series_a_issue_pps/Sensitivity!I62</f>
        <v>5000000</v>
      </c>
      <c r="K62" s="2" t="n">
        <f aca="false">IF(Sensitivity!E62&lt;class_series_b_ocp,class_series_b_ocp*(ad_pre_f_broad_based_fd+series_f_primary_raise_usd/class_series_b_ocp)/(ad_pre_f_broad_based_fd+series_f_primary_raise_usd/Sensitivity!E62),class_series_b_ocp)</f>
        <v>10</v>
      </c>
      <c r="L62" s="2" t="n">
        <f aca="false">class_series_b_original_shares*class_series_b_issue_pps/Sensitivity!K62</f>
        <v>3000000</v>
      </c>
      <c r="M62" s="2" t="n">
        <f aca="false">IF(Sensitivity!E62&lt;class_series_c_ocp,class_series_c_ocp*(ad_pre_f_broad_based_fd+series_f_primary_raise_usd/class_series_c_ocp)/(ad_pre_f_broad_based_fd+series_f_primary_raise_usd/Sensitivity!E62),class_series_c_ocp)</f>
        <v>25</v>
      </c>
      <c r="N62" s="2" t="n">
        <f aca="false">class_series_c_original_shares*class_series_c_issue_pps/Sensitivity!M62</f>
        <v>2400000</v>
      </c>
      <c r="O62" s="8" t="n">
        <f aca="false">IF(Sensitivity!E62&lt;class_series_d_ocp,class_series_d_ocp*(ad_pre_f_broad_based_fd+series_f_primary_raise_usd/class_series_d_ocp)/(ad_pre_f_broad_based_fd+series_f_primary_raise_usd/Sensitivity!E62),class_series_d_ocp)</f>
        <v>57.5001142287089</v>
      </c>
      <c r="P62" s="2" t="n">
        <f aca="false">class_series_d_original_shares*class_series_d_issue_pps/Sensitivity!O62</f>
        <v>1739127.32768227</v>
      </c>
      <c r="Q62" s="8" t="n">
        <f aca="false">IF(Sensitivity!E62&lt;class_series_e_ocp,class_series_e_ocp*(ad_pre_f_broad_based_fd+series_f_primary_raise_usd/class_series_e_ocp)/(ad_pre_f_broad_based_fd+series_f_primary_raise_usd/Sensitivity!E62),class_series_e_ocp)</f>
        <v>48.7586156921235</v>
      </c>
      <c r="R62" s="2" t="n">
        <f aca="false">class_series_e_original_shares*class_series_e_issue_pps/Sensitivity!Q62</f>
        <v>6152693.18164623</v>
      </c>
      <c r="S62" s="2" t="n">
        <f aca="false">Sensitivity!H62-class_seed_current_shares+Sensitivity!J62-class_series_a_current_shares+Sensitivity!L62-class_series_b_current_shares+Sensitivity!N62-class_series_c_current_shares+Sensitivity!P62-class_series_d_current_shares+Sensitivity!R62-class_series_e_current_shares</f>
        <v>68526.5093285004</v>
      </c>
      <c r="T62" s="5" t="n">
        <f aca="false">note_a_cap_usd/(pre_f_fd_total+Sensitivity!B62+Sensitivity!S62+Sensitivity!D62)</f>
        <v>27.2579924623671</v>
      </c>
      <c r="U62" s="5" t="n">
        <f aca="false">Sensitivity!E62*(const_one-note_a_discount)</f>
        <v>26.2166427016512</v>
      </c>
      <c r="V62" s="5" t="n">
        <f aca="false">MIN(Sensitivity!T62,Sensitivity!U62)</f>
        <v>26.2166427016512</v>
      </c>
      <c r="W62" s="2" t="n">
        <f aca="false">note_a_principal_usd/Sensitivity!V62</f>
        <v>190718.546875</v>
      </c>
      <c r="X62" s="5" t="n">
        <f aca="false">note_b_cap_usd/(pre_f_fd_total+Sensitivity!B62+Sensitivity!S62+Sensitivity!C62)</f>
        <v>43.6127879397873</v>
      </c>
      <c r="Y62" s="5" t="n">
        <f aca="false">Sensitivity!E62*(const_one-note_b_discount)</f>
        <v>27.8551828705044</v>
      </c>
      <c r="Z62" s="5" t="n">
        <f aca="false">MIN(Sensitivity!X62,Sensitivity!Y62)</f>
        <v>27.8551828705044</v>
      </c>
      <c r="AA62" s="2" t="n">
        <f aca="false">note_b_principal_usd/Sensitivity!Z62</f>
        <v>107699.885294118</v>
      </c>
      <c r="AB62" s="2" t="n">
        <f aca="false">pre_f_fd_total+Sensitivity!B62+Sensitivity!F62+Sensitivity!W62+Sensitivity!AA62+Sensitivity!S62</f>
        <v>37900354.9664976</v>
      </c>
      <c r="AC62" s="2" t="n">
        <f aca="false">MAX(const_zero,sensitivity_esop_low*Sensitivity!AB62-pre_f_option_pool_total)</f>
        <v>0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customFormat="false" ht="15" hidden="true" customHeight="false" outlineLevel="0" collapsed="false">
      <c r="A63" s="2" t="n">
        <f aca="false">Sensitivity!A62+const_one</f>
        <v>1</v>
      </c>
      <c r="B63" s="2" t="n">
        <f aca="false">Sensitivity!AC62</f>
        <v>0</v>
      </c>
      <c r="C63" s="2" t="n">
        <f aca="false">Sensitivity!W62</f>
        <v>190718.546875</v>
      </c>
      <c r="D63" s="2" t="n">
        <f aca="false">Sensitivity!AA62</f>
        <v>107699.885294118</v>
      </c>
      <c r="E63" s="5" t="n">
        <f aca="false">sensitivity_pre_low_usd/(pre_f_fd_total+Sensitivity!B63)</f>
        <v>32.7708033770641</v>
      </c>
      <c r="F63" s="2" t="n">
        <f aca="false">series_f_primary_raise_usd/Sensitivity!E63</f>
        <v>915449.025</v>
      </c>
      <c r="G63" s="2" t="n">
        <f aca="false">IF(Sensitivity!E63&lt;class_seed_ocp,class_seed_ocp*(ad_pre_f_broad_based_fd+series_f_primary_raise_usd/class_seed_ocp)/(ad_pre_f_broad_based_fd+series_f_primary_raise_usd/Sensitivity!E63),class_seed_ocp)</f>
        <v>1</v>
      </c>
      <c r="H63" s="2" t="n">
        <f aca="false">class_seed_original_shares*class_seed_issue_pps/Sensitivity!G63</f>
        <v>5000000</v>
      </c>
      <c r="I63" s="2" t="n">
        <f aca="false">IF(Sensitivity!E63&lt;class_series_a_ocp,class_series_a_ocp*(ad_pre_f_broad_based_fd+series_f_primary_raise_usd/class_series_a_ocp)/(ad_pre_f_broad_based_fd+series_f_primary_raise_usd/Sensitivity!E63),class_series_a_ocp)</f>
        <v>3</v>
      </c>
      <c r="J63" s="2" t="n">
        <f aca="false">class_series_a_original_shares*class_series_a_issue_pps/Sensitivity!I63</f>
        <v>5000000</v>
      </c>
      <c r="K63" s="2" t="n">
        <f aca="false">IF(Sensitivity!E63&lt;class_series_b_ocp,class_series_b_ocp*(ad_pre_f_broad_based_fd+series_f_primary_raise_usd/class_series_b_ocp)/(ad_pre_f_broad_based_fd+series_f_primary_raise_usd/Sensitivity!E63),class_series_b_ocp)</f>
        <v>10</v>
      </c>
      <c r="L63" s="2" t="n">
        <f aca="false">class_series_b_original_shares*class_series_b_issue_pps/Sensitivity!K63</f>
        <v>3000000</v>
      </c>
      <c r="M63" s="2" t="n">
        <f aca="false">IF(Sensitivity!E63&lt;class_series_c_ocp,class_series_c_ocp*(ad_pre_f_broad_based_fd+series_f_primary_raise_usd/class_series_c_ocp)/(ad_pre_f_broad_based_fd+series_f_primary_raise_usd/Sensitivity!E63),class_series_c_ocp)</f>
        <v>25</v>
      </c>
      <c r="N63" s="2" t="n">
        <f aca="false">class_series_c_original_shares*class_series_c_issue_pps/Sensitivity!M63</f>
        <v>2400000</v>
      </c>
      <c r="O63" s="8" t="n">
        <f aca="false">IF(Sensitivity!E63&lt;class_series_d_ocp,class_series_d_ocp*(ad_pre_f_broad_based_fd+series_f_primary_raise_usd/class_series_d_ocp)/(ad_pre_f_broad_based_fd+series_f_primary_raise_usd/Sensitivity!E63),class_series_d_ocp)</f>
        <v>57.5001142287089</v>
      </c>
      <c r="P63" s="2" t="n">
        <f aca="false">class_series_d_original_shares*class_series_d_issue_pps/Sensitivity!O63</f>
        <v>1739127.32768227</v>
      </c>
      <c r="Q63" s="8" t="n">
        <f aca="false">IF(Sensitivity!E63&lt;class_series_e_ocp,class_series_e_ocp*(ad_pre_f_broad_based_fd+series_f_primary_raise_usd/class_series_e_ocp)/(ad_pre_f_broad_based_fd+series_f_primary_raise_usd/Sensitivity!E63),class_series_e_ocp)</f>
        <v>48.7586156921235</v>
      </c>
      <c r="R63" s="2" t="n">
        <f aca="false">class_series_e_original_shares*class_series_e_issue_pps/Sensitivity!Q63</f>
        <v>6152693.18164623</v>
      </c>
      <c r="S63" s="2" t="n">
        <f aca="false">Sensitivity!H63-class_seed_current_shares+Sensitivity!J63-class_series_a_current_shares+Sensitivity!L63-class_series_b_current_shares+Sensitivity!N63-class_series_c_current_shares+Sensitivity!P63-class_series_d_current_shares+Sensitivity!R63-class_series_e_current_shares</f>
        <v>68526.5093285004</v>
      </c>
      <c r="T63" s="5" t="n">
        <f aca="false">note_a_cap_usd/(pre_f_fd_total+Sensitivity!B63+Sensitivity!S63+Sensitivity!D63)</f>
        <v>27.1782058746091</v>
      </c>
      <c r="U63" s="5" t="n">
        <f aca="false">Sensitivity!E63*(const_one-note_a_discount)</f>
        <v>26.2166427016512</v>
      </c>
      <c r="V63" s="5" t="n">
        <f aca="false">MIN(Sensitivity!T63,Sensitivity!U63)</f>
        <v>26.2166427016512</v>
      </c>
      <c r="W63" s="2" t="n">
        <f aca="false">note_a_principal_usd/Sensitivity!V63</f>
        <v>190718.546875</v>
      </c>
      <c r="X63" s="5" t="n">
        <f aca="false">note_b_cap_usd/(pre_f_fd_total+Sensitivity!B63+Sensitivity!S63+Sensitivity!C63)</f>
        <v>43.3872348561734</v>
      </c>
      <c r="Y63" s="5" t="n">
        <f aca="false">Sensitivity!E63*(const_one-note_b_discount)</f>
        <v>27.8551828705044</v>
      </c>
      <c r="Z63" s="5" t="n">
        <f aca="false">MIN(Sensitivity!X63,Sensitivity!Y63)</f>
        <v>27.8551828705044</v>
      </c>
      <c r="AA63" s="2" t="n">
        <f aca="false">note_b_principal_usd/Sensitivity!Z63</f>
        <v>107699.885294118</v>
      </c>
      <c r="AB63" s="2" t="n">
        <f aca="false">pre_f_fd_total+Sensitivity!B63+Sensitivity!F63+Sensitivity!W63+Sensitivity!AA63+Sensitivity!S63</f>
        <v>37900354.9664976</v>
      </c>
      <c r="AC63" s="2" t="n">
        <f aca="false">MAX(const_zero,sensitivity_esop_low*Sensitivity!AB63-pre_f_option_pool_total)</f>
        <v>0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customFormat="false" ht="15" hidden="true" customHeight="false" outlineLevel="0" collapsed="false">
      <c r="A64" s="2" t="n">
        <f aca="false">Sensitivity!A63+const_one</f>
        <v>2</v>
      </c>
      <c r="B64" s="2" t="n">
        <f aca="false">Sensitivity!AC63</f>
        <v>0</v>
      </c>
      <c r="C64" s="2" t="n">
        <f aca="false">Sensitivity!W63</f>
        <v>190718.546875</v>
      </c>
      <c r="D64" s="2" t="n">
        <f aca="false">Sensitivity!AA63</f>
        <v>107699.885294118</v>
      </c>
      <c r="E64" s="5" t="n">
        <f aca="false">sensitivity_pre_low_usd/(pre_f_fd_total+Sensitivity!B64)</f>
        <v>32.7708033770641</v>
      </c>
      <c r="F64" s="2" t="n">
        <f aca="false">series_f_primary_raise_usd/Sensitivity!E64</f>
        <v>915449.025</v>
      </c>
      <c r="G64" s="2" t="n">
        <f aca="false">IF(Sensitivity!E64&lt;class_seed_ocp,class_seed_ocp*(ad_pre_f_broad_based_fd+series_f_primary_raise_usd/class_seed_ocp)/(ad_pre_f_broad_based_fd+series_f_primary_raise_usd/Sensitivity!E64),class_seed_ocp)</f>
        <v>1</v>
      </c>
      <c r="H64" s="2" t="n">
        <f aca="false">class_seed_original_shares*class_seed_issue_pps/Sensitivity!G64</f>
        <v>5000000</v>
      </c>
      <c r="I64" s="2" t="n">
        <f aca="false">IF(Sensitivity!E64&lt;class_series_a_ocp,class_series_a_ocp*(ad_pre_f_broad_based_fd+series_f_primary_raise_usd/class_series_a_ocp)/(ad_pre_f_broad_based_fd+series_f_primary_raise_usd/Sensitivity!E64),class_series_a_ocp)</f>
        <v>3</v>
      </c>
      <c r="J64" s="2" t="n">
        <f aca="false">class_series_a_original_shares*class_series_a_issue_pps/Sensitivity!I64</f>
        <v>5000000</v>
      </c>
      <c r="K64" s="2" t="n">
        <f aca="false">IF(Sensitivity!E64&lt;class_series_b_ocp,class_series_b_ocp*(ad_pre_f_broad_based_fd+series_f_primary_raise_usd/class_series_b_ocp)/(ad_pre_f_broad_based_fd+series_f_primary_raise_usd/Sensitivity!E64),class_series_b_ocp)</f>
        <v>10</v>
      </c>
      <c r="L64" s="2" t="n">
        <f aca="false">class_series_b_original_shares*class_series_b_issue_pps/Sensitivity!K64</f>
        <v>3000000</v>
      </c>
      <c r="M64" s="2" t="n">
        <f aca="false">IF(Sensitivity!E64&lt;class_series_c_ocp,class_series_c_ocp*(ad_pre_f_broad_based_fd+series_f_primary_raise_usd/class_series_c_ocp)/(ad_pre_f_broad_based_fd+series_f_primary_raise_usd/Sensitivity!E64),class_series_c_ocp)</f>
        <v>25</v>
      </c>
      <c r="N64" s="2" t="n">
        <f aca="false">class_series_c_original_shares*class_series_c_issue_pps/Sensitivity!M64</f>
        <v>2400000</v>
      </c>
      <c r="O64" s="8" t="n">
        <f aca="false">IF(Sensitivity!E64&lt;class_series_d_ocp,class_series_d_ocp*(ad_pre_f_broad_based_fd+series_f_primary_raise_usd/class_series_d_ocp)/(ad_pre_f_broad_based_fd+series_f_primary_raise_usd/Sensitivity!E64),class_series_d_ocp)</f>
        <v>57.5001142287089</v>
      </c>
      <c r="P64" s="2" t="n">
        <f aca="false">class_series_d_original_shares*class_series_d_issue_pps/Sensitivity!O64</f>
        <v>1739127.32768227</v>
      </c>
      <c r="Q64" s="8" t="n">
        <f aca="false">IF(Sensitivity!E64&lt;class_series_e_ocp,class_series_e_ocp*(ad_pre_f_broad_based_fd+series_f_primary_raise_usd/class_series_e_ocp)/(ad_pre_f_broad_based_fd+series_f_primary_raise_usd/Sensitivity!E64),class_series_e_ocp)</f>
        <v>48.7586156921235</v>
      </c>
      <c r="R64" s="2" t="n">
        <f aca="false">class_series_e_original_shares*class_series_e_issue_pps/Sensitivity!Q64</f>
        <v>6152693.18164623</v>
      </c>
      <c r="S64" s="2" t="n">
        <f aca="false">Sensitivity!H64-class_seed_current_shares+Sensitivity!J64-class_series_a_current_shares+Sensitivity!L64-class_series_b_current_shares+Sensitivity!N64-class_series_c_current_shares+Sensitivity!P64-class_series_d_current_shares+Sensitivity!R64-class_series_e_current_shares</f>
        <v>68526.5093285004</v>
      </c>
      <c r="T64" s="5" t="n">
        <f aca="false">note_a_cap_usd/(pre_f_fd_total+Sensitivity!B64+Sensitivity!S64+Sensitivity!D64)</f>
        <v>27.1782058746091</v>
      </c>
      <c r="U64" s="5" t="n">
        <f aca="false">Sensitivity!E64*(const_one-note_a_discount)</f>
        <v>26.2166427016512</v>
      </c>
      <c r="V64" s="5" t="n">
        <f aca="false">MIN(Sensitivity!T64,Sensitivity!U64)</f>
        <v>26.2166427016512</v>
      </c>
      <c r="W64" s="2" t="n">
        <f aca="false">note_a_principal_usd/Sensitivity!V64</f>
        <v>190718.546875</v>
      </c>
      <c r="X64" s="5" t="n">
        <f aca="false">note_b_cap_usd/(pre_f_fd_total+Sensitivity!B64+Sensitivity!S64+Sensitivity!C64)</f>
        <v>43.3872348561734</v>
      </c>
      <c r="Y64" s="5" t="n">
        <f aca="false">Sensitivity!E64*(const_one-note_b_discount)</f>
        <v>27.8551828705044</v>
      </c>
      <c r="Z64" s="5" t="n">
        <f aca="false">MIN(Sensitivity!X64,Sensitivity!Y64)</f>
        <v>27.8551828705044</v>
      </c>
      <c r="AA64" s="2" t="n">
        <f aca="false">note_b_principal_usd/Sensitivity!Z64</f>
        <v>107699.885294118</v>
      </c>
      <c r="AB64" s="2" t="n">
        <f aca="false">pre_f_fd_total+Sensitivity!B64+Sensitivity!F64+Sensitivity!W64+Sensitivity!AA64+Sensitivity!S64</f>
        <v>37900354.9664976</v>
      </c>
      <c r="AC64" s="2" t="n">
        <f aca="false">MAX(const_zero,sensitivity_esop_low*Sensitivity!AB64-pre_f_option_pool_total)</f>
        <v>0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customFormat="false" ht="15" hidden="true" customHeight="false" outlineLevel="0" collapsed="false">
      <c r="A65" s="2" t="n">
        <f aca="false">Sensitivity!A64+const_one</f>
        <v>3</v>
      </c>
      <c r="B65" s="2" t="n">
        <f aca="false">Sensitivity!AC64</f>
        <v>0</v>
      </c>
      <c r="C65" s="2" t="n">
        <f aca="false">Sensitivity!W64</f>
        <v>190718.546875</v>
      </c>
      <c r="D65" s="2" t="n">
        <f aca="false">Sensitivity!AA64</f>
        <v>107699.885294118</v>
      </c>
      <c r="E65" s="5" t="n">
        <f aca="false">sensitivity_pre_low_usd/(pre_f_fd_total+Sensitivity!B65)</f>
        <v>32.7708033770641</v>
      </c>
      <c r="F65" s="2" t="n">
        <f aca="false">series_f_primary_raise_usd/Sensitivity!E65</f>
        <v>915449.025</v>
      </c>
      <c r="G65" s="2" t="n">
        <f aca="false">IF(Sensitivity!E65&lt;class_seed_ocp,class_seed_ocp*(ad_pre_f_broad_based_fd+series_f_primary_raise_usd/class_seed_ocp)/(ad_pre_f_broad_based_fd+series_f_primary_raise_usd/Sensitivity!E65),class_seed_ocp)</f>
        <v>1</v>
      </c>
      <c r="H65" s="2" t="n">
        <f aca="false">class_seed_original_shares*class_seed_issue_pps/Sensitivity!G65</f>
        <v>5000000</v>
      </c>
      <c r="I65" s="2" t="n">
        <f aca="false">IF(Sensitivity!E65&lt;class_series_a_ocp,class_series_a_ocp*(ad_pre_f_broad_based_fd+series_f_primary_raise_usd/class_series_a_ocp)/(ad_pre_f_broad_based_fd+series_f_primary_raise_usd/Sensitivity!E65),class_series_a_ocp)</f>
        <v>3</v>
      </c>
      <c r="J65" s="2" t="n">
        <f aca="false">class_series_a_original_shares*class_series_a_issue_pps/Sensitivity!I65</f>
        <v>5000000</v>
      </c>
      <c r="K65" s="2" t="n">
        <f aca="false">IF(Sensitivity!E65&lt;class_series_b_ocp,class_series_b_ocp*(ad_pre_f_broad_based_fd+series_f_primary_raise_usd/class_series_b_ocp)/(ad_pre_f_broad_based_fd+series_f_primary_raise_usd/Sensitivity!E65),class_series_b_ocp)</f>
        <v>10</v>
      </c>
      <c r="L65" s="2" t="n">
        <f aca="false">class_series_b_original_shares*class_series_b_issue_pps/Sensitivity!K65</f>
        <v>3000000</v>
      </c>
      <c r="M65" s="2" t="n">
        <f aca="false">IF(Sensitivity!E65&lt;class_series_c_ocp,class_series_c_ocp*(ad_pre_f_broad_based_fd+series_f_primary_raise_usd/class_series_c_ocp)/(ad_pre_f_broad_based_fd+series_f_primary_raise_usd/Sensitivity!E65),class_series_c_ocp)</f>
        <v>25</v>
      </c>
      <c r="N65" s="2" t="n">
        <f aca="false">class_series_c_original_shares*class_series_c_issue_pps/Sensitivity!M65</f>
        <v>2400000</v>
      </c>
      <c r="O65" s="8" t="n">
        <f aca="false">IF(Sensitivity!E65&lt;class_series_d_ocp,class_series_d_ocp*(ad_pre_f_broad_based_fd+series_f_primary_raise_usd/class_series_d_ocp)/(ad_pre_f_broad_based_fd+series_f_primary_raise_usd/Sensitivity!E65),class_series_d_ocp)</f>
        <v>57.5001142287089</v>
      </c>
      <c r="P65" s="2" t="n">
        <f aca="false">class_series_d_original_shares*class_series_d_issue_pps/Sensitivity!O65</f>
        <v>1739127.32768227</v>
      </c>
      <c r="Q65" s="8" t="n">
        <f aca="false">IF(Sensitivity!E65&lt;class_series_e_ocp,class_series_e_ocp*(ad_pre_f_broad_based_fd+series_f_primary_raise_usd/class_series_e_ocp)/(ad_pre_f_broad_based_fd+series_f_primary_raise_usd/Sensitivity!E65),class_series_e_ocp)</f>
        <v>48.7586156921235</v>
      </c>
      <c r="R65" s="2" t="n">
        <f aca="false">class_series_e_original_shares*class_series_e_issue_pps/Sensitivity!Q65</f>
        <v>6152693.18164623</v>
      </c>
      <c r="S65" s="2" t="n">
        <f aca="false">Sensitivity!H65-class_seed_current_shares+Sensitivity!J65-class_series_a_current_shares+Sensitivity!L65-class_series_b_current_shares+Sensitivity!N65-class_series_c_current_shares+Sensitivity!P65-class_series_d_current_shares+Sensitivity!R65-class_series_e_current_shares</f>
        <v>68526.5093285004</v>
      </c>
      <c r="T65" s="5" t="n">
        <f aca="false">note_a_cap_usd/(pre_f_fd_total+Sensitivity!B65+Sensitivity!S65+Sensitivity!D65)</f>
        <v>27.1782058746091</v>
      </c>
      <c r="U65" s="5" t="n">
        <f aca="false">Sensitivity!E65*(const_one-note_a_discount)</f>
        <v>26.2166427016512</v>
      </c>
      <c r="V65" s="5" t="n">
        <f aca="false">MIN(Sensitivity!T65,Sensitivity!U65)</f>
        <v>26.2166427016512</v>
      </c>
      <c r="W65" s="2" t="n">
        <f aca="false">note_a_principal_usd/Sensitivity!V65</f>
        <v>190718.546875</v>
      </c>
      <c r="X65" s="5" t="n">
        <f aca="false">note_b_cap_usd/(pre_f_fd_total+Sensitivity!B65+Sensitivity!S65+Sensitivity!C65)</f>
        <v>43.3872348561734</v>
      </c>
      <c r="Y65" s="5" t="n">
        <f aca="false">Sensitivity!E65*(const_one-note_b_discount)</f>
        <v>27.8551828705044</v>
      </c>
      <c r="Z65" s="5" t="n">
        <f aca="false">MIN(Sensitivity!X65,Sensitivity!Y65)</f>
        <v>27.8551828705044</v>
      </c>
      <c r="AA65" s="2" t="n">
        <f aca="false">note_b_principal_usd/Sensitivity!Z65</f>
        <v>107699.885294118</v>
      </c>
      <c r="AB65" s="2" t="n">
        <f aca="false">pre_f_fd_total+Sensitivity!B65+Sensitivity!F65+Sensitivity!W65+Sensitivity!AA65+Sensitivity!S65</f>
        <v>37900354.9664976</v>
      </c>
      <c r="AC65" s="2" t="n">
        <f aca="false">MAX(const_zero,sensitivity_esop_low*Sensitivity!AB65-pre_f_option_pool_total)</f>
        <v>0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customFormat="false" ht="15" hidden="true" customHeight="false" outlineLevel="0" collapsed="false">
      <c r="A66" s="2" t="n">
        <f aca="false">Sensitivity!A65+const_one</f>
        <v>4</v>
      </c>
      <c r="B66" s="2" t="n">
        <f aca="false">Sensitivity!AC65</f>
        <v>0</v>
      </c>
      <c r="C66" s="2" t="n">
        <f aca="false">Sensitivity!W65</f>
        <v>190718.546875</v>
      </c>
      <c r="D66" s="2" t="n">
        <f aca="false">Sensitivity!AA65</f>
        <v>107699.885294118</v>
      </c>
      <c r="E66" s="5" t="n">
        <f aca="false">sensitivity_pre_low_usd/(pre_f_fd_total+Sensitivity!B66)</f>
        <v>32.7708033770641</v>
      </c>
      <c r="F66" s="2" t="n">
        <f aca="false">series_f_primary_raise_usd/Sensitivity!E66</f>
        <v>915449.025</v>
      </c>
      <c r="G66" s="2" t="n">
        <f aca="false">IF(Sensitivity!E66&lt;class_seed_ocp,class_seed_ocp*(ad_pre_f_broad_based_fd+series_f_primary_raise_usd/class_seed_ocp)/(ad_pre_f_broad_based_fd+series_f_primary_raise_usd/Sensitivity!E66),class_seed_ocp)</f>
        <v>1</v>
      </c>
      <c r="H66" s="2" t="n">
        <f aca="false">class_seed_original_shares*class_seed_issue_pps/Sensitivity!G66</f>
        <v>5000000</v>
      </c>
      <c r="I66" s="2" t="n">
        <f aca="false">IF(Sensitivity!E66&lt;class_series_a_ocp,class_series_a_ocp*(ad_pre_f_broad_based_fd+series_f_primary_raise_usd/class_series_a_ocp)/(ad_pre_f_broad_based_fd+series_f_primary_raise_usd/Sensitivity!E66),class_series_a_ocp)</f>
        <v>3</v>
      </c>
      <c r="J66" s="2" t="n">
        <f aca="false">class_series_a_original_shares*class_series_a_issue_pps/Sensitivity!I66</f>
        <v>5000000</v>
      </c>
      <c r="K66" s="2" t="n">
        <f aca="false">IF(Sensitivity!E66&lt;class_series_b_ocp,class_series_b_ocp*(ad_pre_f_broad_based_fd+series_f_primary_raise_usd/class_series_b_ocp)/(ad_pre_f_broad_based_fd+series_f_primary_raise_usd/Sensitivity!E66),class_series_b_ocp)</f>
        <v>10</v>
      </c>
      <c r="L66" s="2" t="n">
        <f aca="false">class_series_b_original_shares*class_series_b_issue_pps/Sensitivity!K66</f>
        <v>3000000</v>
      </c>
      <c r="M66" s="2" t="n">
        <f aca="false">IF(Sensitivity!E66&lt;class_series_c_ocp,class_series_c_ocp*(ad_pre_f_broad_based_fd+series_f_primary_raise_usd/class_series_c_ocp)/(ad_pre_f_broad_based_fd+series_f_primary_raise_usd/Sensitivity!E66),class_series_c_ocp)</f>
        <v>25</v>
      </c>
      <c r="N66" s="2" t="n">
        <f aca="false">class_series_c_original_shares*class_series_c_issue_pps/Sensitivity!M66</f>
        <v>2400000</v>
      </c>
      <c r="O66" s="8" t="n">
        <f aca="false">IF(Sensitivity!E66&lt;class_series_d_ocp,class_series_d_ocp*(ad_pre_f_broad_based_fd+series_f_primary_raise_usd/class_series_d_ocp)/(ad_pre_f_broad_based_fd+series_f_primary_raise_usd/Sensitivity!E66),class_series_d_ocp)</f>
        <v>57.5001142287089</v>
      </c>
      <c r="P66" s="2" t="n">
        <f aca="false">class_series_d_original_shares*class_series_d_issue_pps/Sensitivity!O66</f>
        <v>1739127.32768227</v>
      </c>
      <c r="Q66" s="8" t="n">
        <f aca="false">IF(Sensitivity!E66&lt;class_series_e_ocp,class_series_e_ocp*(ad_pre_f_broad_based_fd+series_f_primary_raise_usd/class_series_e_ocp)/(ad_pre_f_broad_based_fd+series_f_primary_raise_usd/Sensitivity!E66),class_series_e_ocp)</f>
        <v>48.7586156921235</v>
      </c>
      <c r="R66" s="2" t="n">
        <f aca="false">class_series_e_original_shares*class_series_e_issue_pps/Sensitivity!Q66</f>
        <v>6152693.18164623</v>
      </c>
      <c r="S66" s="2" t="n">
        <f aca="false">Sensitivity!H66-class_seed_current_shares+Sensitivity!J66-class_series_a_current_shares+Sensitivity!L66-class_series_b_current_shares+Sensitivity!N66-class_series_c_current_shares+Sensitivity!P66-class_series_d_current_shares+Sensitivity!R66-class_series_e_current_shares</f>
        <v>68526.5093285004</v>
      </c>
      <c r="T66" s="5" t="n">
        <f aca="false">note_a_cap_usd/(pre_f_fd_total+Sensitivity!B66+Sensitivity!S66+Sensitivity!D66)</f>
        <v>27.1782058746091</v>
      </c>
      <c r="U66" s="5" t="n">
        <f aca="false">Sensitivity!E66*(const_one-note_a_discount)</f>
        <v>26.2166427016512</v>
      </c>
      <c r="V66" s="5" t="n">
        <f aca="false">MIN(Sensitivity!T66,Sensitivity!U66)</f>
        <v>26.2166427016512</v>
      </c>
      <c r="W66" s="2" t="n">
        <f aca="false">note_a_principal_usd/Sensitivity!V66</f>
        <v>190718.546875</v>
      </c>
      <c r="X66" s="5" t="n">
        <f aca="false">note_b_cap_usd/(pre_f_fd_total+Sensitivity!B66+Sensitivity!S66+Sensitivity!C66)</f>
        <v>43.3872348561734</v>
      </c>
      <c r="Y66" s="5" t="n">
        <f aca="false">Sensitivity!E66*(const_one-note_b_discount)</f>
        <v>27.8551828705044</v>
      </c>
      <c r="Z66" s="5" t="n">
        <f aca="false">MIN(Sensitivity!X66,Sensitivity!Y66)</f>
        <v>27.8551828705044</v>
      </c>
      <c r="AA66" s="2" t="n">
        <f aca="false">note_b_principal_usd/Sensitivity!Z66</f>
        <v>107699.885294118</v>
      </c>
      <c r="AB66" s="2" t="n">
        <f aca="false">pre_f_fd_total+Sensitivity!B66+Sensitivity!F66+Sensitivity!W66+Sensitivity!AA66+Sensitivity!S66</f>
        <v>37900354.9664976</v>
      </c>
      <c r="AC66" s="2" t="n">
        <f aca="false">MAX(const_zero,sensitivity_esop_low*Sensitivity!AB66-pre_f_option_pool_total)</f>
        <v>0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customFormat="false" ht="15" hidden="true" customHeight="false" outlineLevel="0" collapsed="false">
      <c r="A67" s="2" t="n">
        <f aca="false">Sensitivity!A66+const_one</f>
        <v>5</v>
      </c>
      <c r="B67" s="2" t="n">
        <f aca="false">Sensitivity!AC66</f>
        <v>0</v>
      </c>
      <c r="C67" s="2" t="n">
        <f aca="false">Sensitivity!W66</f>
        <v>190718.546875</v>
      </c>
      <c r="D67" s="2" t="n">
        <f aca="false">Sensitivity!AA66</f>
        <v>107699.885294118</v>
      </c>
      <c r="E67" s="5" t="n">
        <f aca="false">sensitivity_pre_low_usd/(pre_f_fd_total+Sensitivity!B67)</f>
        <v>32.7708033770641</v>
      </c>
      <c r="F67" s="2" t="n">
        <f aca="false">series_f_primary_raise_usd/Sensitivity!E67</f>
        <v>915449.025</v>
      </c>
      <c r="G67" s="2" t="n">
        <f aca="false">IF(Sensitivity!E67&lt;class_seed_ocp,class_seed_ocp*(ad_pre_f_broad_based_fd+series_f_primary_raise_usd/class_seed_ocp)/(ad_pre_f_broad_based_fd+series_f_primary_raise_usd/Sensitivity!E67),class_seed_ocp)</f>
        <v>1</v>
      </c>
      <c r="H67" s="2" t="n">
        <f aca="false">class_seed_original_shares*class_seed_issue_pps/Sensitivity!G67</f>
        <v>5000000</v>
      </c>
      <c r="I67" s="2" t="n">
        <f aca="false">IF(Sensitivity!E67&lt;class_series_a_ocp,class_series_a_ocp*(ad_pre_f_broad_based_fd+series_f_primary_raise_usd/class_series_a_ocp)/(ad_pre_f_broad_based_fd+series_f_primary_raise_usd/Sensitivity!E67),class_series_a_ocp)</f>
        <v>3</v>
      </c>
      <c r="J67" s="2" t="n">
        <f aca="false">class_series_a_original_shares*class_series_a_issue_pps/Sensitivity!I67</f>
        <v>5000000</v>
      </c>
      <c r="K67" s="2" t="n">
        <f aca="false">IF(Sensitivity!E67&lt;class_series_b_ocp,class_series_b_ocp*(ad_pre_f_broad_based_fd+series_f_primary_raise_usd/class_series_b_ocp)/(ad_pre_f_broad_based_fd+series_f_primary_raise_usd/Sensitivity!E67),class_series_b_ocp)</f>
        <v>10</v>
      </c>
      <c r="L67" s="2" t="n">
        <f aca="false">class_series_b_original_shares*class_series_b_issue_pps/Sensitivity!K67</f>
        <v>3000000</v>
      </c>
      <c r="M67" s="2" t="n">
        <f aca="false">IF(Sensitivity!E67&lt;class_series_c_ocp,class_series_c_ocp*(ad_pre_f_broad_based_fd+series_f_primary_raise_usd/class_series_c_ocp)/(ad_pre_f_broad_based_fd+series_f_primary_raise_usd/Sensitivity!E67),class_series_c_ocp)</f>
        <v>25</v>
      </c>
      <c r="N67" s="2" t="n">
        <f aca="false">class_series_c_original_shares*class_series_c_issue_pps/Sensitivity!M67</f>
        <v>2400000</v>
      </c>
      <c r="O67" s="8" t="n">
        <f aca="false">IF(Sensitivity!E67&lt;class_series_d_ocp,class_series_d_ocp*(ad_pre_f_broad_based_fd+series_f_primary_raise_usd/class_series_d_ocp)/(ad_pre_f_broad_based_fd+series_f_primary_raise_usd/Sensitivity!E67),class_series_d_ocp)</f>
        <v>57.5001142287089</v>
      </c>
      <c r="P67" s="2" t="n">
        <f aca="false">class_series_d_original_shares*class_series_d_issue_pps/Sensitivity!O67</f>
        <v>1739127.32768227</v>
      </c>
      <c r="Q67" s="8" t="n">
        <f aca="false">IF(Sensitivity!E67&lt;class_series_e_ocp,class_series_e_ocp*(ad_pre_f_broad_based_fd+series_f_primary_raise_usd/class_series_e_ocp)/(ad_pre_f_broad_based_fd+series_f_primary_raise_usd/Sensitivity!E67),class_series_e_ocp)</f>
        <v>48.7586156921235</v>
      </c>
      <c r="R67" s="2" t="n">
        <f aca="false">class_series_e_original_shares*class_series_e_issue_pps/Sensitivity!Q67</f>
        <v>6152693.18164623</v>
      </c>
      <c r="S67" s="2" t="n">
        <f aca="false">Sensitivity!H67-class_seed_current_shares+Sensitivity!J67-class_series_a_current_shares+Sensitivity!L67-class_series_b_current_shares+Sensitivity!N67-class_series_c_current_shares+Sensitivity!P67-class_series_d_current_shares+Sensitivity!R67-class_series_e_current_shares</f>
        <v>68526.5093285004</v>
      </c>
      <c r="T67" s="5" t="n">
        <f aca="false">note_a_cap_usd/(pre_f_fd_total+Sensitivity!B67+Sensitivity!S67+Sensitivity!D67)</f>
        <v>27.1782058746091</v>
      </c>
      <c r="U67" s="5" t="n">
        <f aca="false">Sensitivity!E67*(const_one-note_a_discount)</f>
        <v>26.2166427016512</v>
      </c>
      <c r="V67" s="5" t="n">
        <f aca="false">MIN(Sensitivity!T67,Sensitivity!U67)</f>
        <v>26.2166427016512</v>
      </c>
      <c r="W67" s="2" t="n">
        <f aca="false">note_a_principal_usd/Sensitivity!V67</f>
        <v>190718.546875</v>
      </c>
      <c r="X67" s="5" t="n">
        <f aca="false">note_b_cap_usd/(pre_f_fd_total+Sensitivity!B67+Sensitivity!S67+Sensitivity!C67)</f>
        <v>43.3872348561734</v>
      </c>
      <c r="Y67" s="5" t="n">
        <f aca="false">Sensitivity!E67*(const_one-note_b_discount)</f>
        <v>27.8551828705044</v>
      </c>
      <c r="Z67" s="5" t="n">
        <f aca="false">MIN(Sensitivity!X67,Sensitivity!Y67)</f>
        <v>27.8551828705044</v>
      </c>
      <c r="AA67" s="2" t="n">
        <f aca="false">note_b_principal_usd/Sensitivity!Z67</f>
        <v>107699.885294118</v>
      </c>
      <c r="AB67" s="2" t="n">
        <f aca="false">pre_f_fd_total+Sensitivity!B67+Sensitivity!F67+Sensitivity!W67+Sensitivity!AA67+Sensitivity!S67</f>
        <v>37900354.9664976</v>
      </c>
      <c r="AC67" s="2" t="n">
        <f aca="false">MAX(const_zero,sensitivity_esop_low*Sensitivity!AB67-pre_f_option_pool_total)</f>
        <v>0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customFormat="false" ht="15" hidden="true" customHeight="false" outlineLevel="0" collapsed="false">
      <c r="A68" s="2" t="n">
        <f aca="false">Sensitivity!A67+const_one</f>
        <v>6</v>
      </c>
      <c r="B68" s="2" t="n">
        <f aca="false">Sensitivity!AC67</f>
        <v>0</v>
      </c>
      <c r="C68" s="2" t="n">
        <f aca="false">Sensitivity!W67</f>
        <v>190718.546875</v>
      </c>
      <c r="D68" s="2" t="n">
        <f aca="false">Sensitivity!AA67</f>
        <v>107699.885294118</v>
      </c>
      <c r="E68" s="5" t="n">
        <f aca="false">sensitivity_pre_low_usd/(pre_f_fd_total+Sensitivity!B68)</f>
        <v>32.7708033770641</v>
      </c>
      <c r="F68" s="2" t="n">
        <f aca="false">series_f_primary_raise_usd/Sensitivity!E68</f>
        <v>915449.025</v>
      </c>
      <c r="G68" s="2" t="n">
        <f aca="false">IF(Sensitivity!E68&lt;class_seed_ocp,class_seed_ocp*(ad_pre_f_broad_based_fd+series_f_primary_raise_usd/class_seed_ocp)/(ad_pre_f_broad_based_fd+series_f_primary_raise_usd/Sensitivity!E68),class_seed_ocp)</f>
        <v>1</v>
      </c>
      <c r="H68" s="2" t="n">
        <f aca="false">class_seed_original_shares*class_seed_issue_pps/Sensitivity!G68</f>
        <v>5000000</v>
      </c>
      <c r="I68" s="2" t="n">
        <f aca="false">IF(Sensitivity!E68&lt;class_series_a_ocp,class_series_a_ocp*(ad_pre_f_broad_based_fd+series_f_primary_raise_usd/class_series_a_ocp)/(ad_pre_f_broad_based_fd+series_f_primary_raise_usd/Sensitivity!E68),class_series_a_ocp)</f>
        <v>3</v>
      </c>
      <c r="J68" s="2" t="n">
        <f aca="false">class_series_a_original_shares*class_series_a_issue_pps/Sensitivity!I68</f>
        <v>5000000</v>
      </c>
      <c r="K68" s="2" t="n">
        <f aca="false">IF(Sensitivity!E68&lt;class_series_b_ocp,class_series_b_ocp*(ad_pre_f_broad_based_fd+series_f_primary_raise_usd/class_series_b_ocp)/(ad_pre_f_broad_based_fd+series_f_primary_raise_usd/Sensitivity!E68),class_series_b_ocp)</f>
        <v>10</v>
      </c>
      <c r="L68" s="2" t="n">
        <f aca="false">class_series_b_original_shares*class_series_b_issue_pps/Sensitivity!K68</f>
        <v>3000000</v>
      </c>
      <c r="M68" s="2" t="n">
        <f aca="false">IF(Sensitivity!E68&lt;class_series_c_ocp,class_series_c_ocp*(ad_pre_f_broad_based_fd+series_f_primary_raise_usd/class_series_c_ocp)/(ad_pre_f_broad_based_fd+series_f_primary_raise_usd/Sensitivity!E68),class_series_c_ocp)</f>
        <v>25</v>
      </c>
      <c r="N68" s="2" t="n">
        <f aca="false">class_series_c_original_shares*class_series_c_issue_pps/Sensitivity!M68</f>
        <v>2400000</v>
      </c>
      <c r="O68" s="8" t="n">
        <f aca="false">IF(Sensitivity!E68&lt;class_series_d_ocp,class_series_d_ocp*(ad_pre_f_broad_based_fd+series_f_primary_raise_usd/class_series_d_ocp)/(ad_pre_f_broad_based_fd+series_f_primary_raise_usd/Sensitivity!E68),class_series_d_ocp)</f>
        <v>57.5001142287089</v>
      </c>
      <c r="P68" s="2" t="n">
        <f aca="false">class_series_d_original_shares*class_series_d_issue_pps/Sensitivity!O68</f>
        <v>1739127.32768227</v>
      </c>
      <c r="Q68" s="8" t="n">
        <f aca="false">IF(Sensitivity!E68&lt;class_series_e_ocp,class_series_e_ocp*(ad_pre_f_broad_based_fd+series_f_primary_raise_usd/class_series_e_ocp)/(ad_pre_f_broad_based_fd+series_f_primary_raise_usd/Sensitivity!E68),class_series_e_ocp)</f>
        <v>48.7586156921235</v>
      </c>
      <c r="R68" s="2" t="n">
        <f aca="false">class_series_e_original_shares*class_series_e_issue_pps/Sensitivity!Q68</f>
        <v>6152693.18164623</v>
      </c>
      <c r="S68" s="2" t="n">
        <f aca="false">Sensitivity!H68-class_seed_current_shares+Sensitivity!J68-class_series_a_current_shares+Sensitivity!L68-class_series_b_current_shares+Sensitivity!N68-class_series_c_current_shares+Sensitivity!P68-class_series_d_current_shares+Sensitivity!R68-class_series_e_current_shares</f>
        <v>68526.5093285004</v>
      </c>
      <c r="T68" s="5" t="n">
        <f aca="false">note_a_cap_usd/(pre_f_fd_total+Sensitivity!B68+Sensitivity!S68+Sensitivity!D68)</f>
        <v>27.1782058746091</v>
      </c>
      <c r="U68" s="5" t="n">
        <f aca="false">Sensitivity!E68*(const_one-note_a_discount)</f>
        <v>26.2166427016512</v>
      </c>
      <c r="V68" s="5" t="n">
        <f aca="false">MIN(Sensitivity!T68,Sensitivity!U68)</f>
        <v>26.2166427016512</v>
      </c>
      <c r="W68" s="2" t="n">
        <f aca="false">note_a_principal_usd/Sensitivity!V68</f>
        <v>190718.546875</v>
      </c>
      <c r="X68" s="5" t="n">
        <f aca="false">note_b_cap_usd/(pre_f_fd_total+Sensitivity!B68+Sensitivity!S68+Sensitivity!C68)</f>
        <v>43.3872348561734</v>
      </c>
      <c r="Y68" s="5" t="n">
        <f aca="false">Sensitivity!E68*(const_one-note_b_discount)</f>
        <v>27.8551828705044</v>
      </c>
      <c r="Z68" s="5" t="n">
        <f aca="false">MIN(Sensitivity!X68,Sensitivity!Y68)</f>
        <v>27.8551828705044</v>
      </c>
      <c r="AA68" s="2" t="n">
        <f aca="false">note_b_principal_usd/Sensitivity!Z68</f>
        <v>107699.885294118</v>
      </c>
      <c r="AB68" s="2" t="n">
        <f aca="false">pre_f_fd_total+Sensitivity!B68+Sensitivity!F68+Sensitivity!W68+Sensitivity!AA68+Sensitivity!S68</f>
        <v>37900354.9664976</v>
      </c>
      <c r="AC68" s="2" t="n">
        <f aca="false">MAX(const_zero,sensitivity_esop_low*Sensitivity!AB68-pre_f_option_pool_total)</f>
        <v>0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customFormat="false" ht="15" hidden="true" customHeight="false" outlineLevel="0" collapsed="false">
      <c r="A69" s="2" t="n">
        <f aca="false">Sensitivity!A68+const_one</f>
        <v>7</v>
      </c>
      <c r="B69" s="2" t="n">
        <f aca="false">Sensitivity!AC68</f>
        <v>0</v>
      </c>
      <c r="C69" s="2" t="n">
        <f aca="false">Sensitivity!W68</f>
        <v>190718.546875</v>
      </c>
      <c r="D69" s="2" t="n">
        <f aca="false">Sensitivity!AA68</f>
        <v>107699.885294118</v>
      </c>
      <c r="E69" s="5" t="n">
        <f aca="false">sensitivity_pre_low_usd/(pre_f_fd_total+Sensitivity!B69)</f>
        <v>32.7708033770641</v>
      </c>
      <c r="F69" s="2" t="n">
        <f aca="false">series_f_primary_raise_usd/Sensitivity!E69</f>
        <v>915449.025</v>
      </c>
      <c r="G69" s="2" t="n">
        <f aca="false">IF(Sensitivity!E69&lt;class_seed_ocp,class_seed_ocp*(ad_pre_f_broad_based_fd+series_f_primary_raise_usd/class_seed_ocp)/(ad_pre_f_broad_based_fd+series_f_primary_raise_usd/Sensitivity!E69),class_seed_ocp)</f>
        <v>1</v>
      </c>
      <c r="H69" s="2" t="n">
        <f aca="false">class_seed_original_shares*class_seed_issue_pps/Sensitivity!G69</f>
        <v>5000000</v>
      </c>
      <c r="I69" s="2" t="n">
        <f aca="false">IF(Sensitivity!E69&lt;class_series_a_ocp,class_series_a_ocp*(ad_pre_f_broad_based_fd+series_f_primary_raise_usd/class_series_a_ocp)/(ad_pre_f_broad_based_fd+series_f_primary_raise_usd/Sensitivity!E69),class_series_a_ocp)</f>
        <v>3</v>
      </c>
      <c r="J69" s="2" t="n">
        <f aca="false">class_series_a_original_shares*class_series_a_issue_pps/Sensitivity!I69</f>
        <v>5000000</v>
      </c>
      <c r="K69" s="2" t="n">
        <f aca="false">IF(Sensitivity!E69&lt;class_series_b_ocp,class_series_b_ocp*(ad_pre_f_broad_based_fd+series_f_primary_raise_usd/class_series_b_ocp)/(ad_pre_f_broad_based_fd+series_f_primary_raise_usd/Sensitivity!E69),class_series_b_ocp)</f>
        <v>10</v>
      </c>
      <c r="L69" s="2" t="n">
        <f aca="false">class_series_b_original_shares*class_series_b_issue_pps/Sensitivity!K69</f>
        <v>3000000</v>
      </c>
      <c r="M69" s="2" t="n">
        <f aca="false">IF(Sensitivity!E69&lt;class_series_c_ocp,class_series_c_ocp*(ad_pre_f_broad_based_fd+series_f_primary_raise_usd/class_series_c_ocp)/(ad_pre_f_broad_based_fd+series_f_primary_raise_usd/Sensitivity!E69),class_series_c_ocp)</f>
        <v>25</v>
      </c>
      <c r="N69" s="2" t="n">
        <f aca="false">class_series_c_original_shares*class_series_c_issue_pps/Sensitivity!M69</f>
        <v>2400000</v>
      </c>
      <c r="O69" s="8" t="n">
        <f aca="false">IF(Sensitivity!E69&lt;class_series_d_ocp,class_series_d_ocp*(ad_pre_f_broad_based_fd+series_f_primary_raise_usd/class_series_d_ocp)/(ad_pre_f_broad_based_fd+series_f_primary_raise_usd/Sensitivity!E69),class_series_d_ocp)</f>
        <v>57.5001142287089</v>
      </c>
      <c r="P69" s="2" t="n">
        <f aca="false">class_series_d_original_shares*class_series_d_issue_pps/Sensitivity!O69</f>
        <v>1739127.32768227</v>
      </c>
      <c r="Q69" s="8" t="n">
        <f aca="false">IF(Sensitivity!E69&lt;class_series_e_ocp,class_series_e_ocp*(ad_pre_f_broad_based_fd+series_f_primary_raise_usd/class_series_e_ocp)/(ad_pre_f_broad_based_fd+series_f_primary_raise_usd/Sensitivity!E69),class_series_e_ocp)</f>
        <v>48.7586156921235</v>
      </c>
      <c r="R69" s="2" t="n">
        <f aca="false">class_series_e_original_shares*class_series_e_issue_pps/Sensitivity!Q69</f>
        <v>6152693.18164623</v>
      </c>
      <c r="S69" s="2" t="n">
        <f aca="false">Sensitivity!H69-class_seed_current_shares+Sensitivity!J69-class_series_a_current_shares+Sensitivity!L69-class_series_b_current_shares+Sensitivity!N69-class_series_c_current_shares+Sensitivity!P69-class_series_d_current_shares+Sensitivity!R69-class_series_e_current_shares</f>
        <v>68526.5093285004</v>
      </c>
      <c r="T69" s="5" t="n">
        <f aca="false">note_a_cap_usd/(pre_f_fd_total+Sensitivity!B69+Sensitivity!S69+Sensitivity!D69)</f>
        <v>27.1782058746091</v>
      </c>
      <c r="U69" s="5" t="n">
        <f aca="false">Sensitivity!E69*(const_one-note_a_discount)</f>
        <v>26.2166427016512</v>
      </c>
      <c r="V69" s="5" t="n">
        <f aca="false">MIN(Sensitivity!T69,Sensitivity!U69)</f>
        <v>26.2166427016512</v>
      </c>
      <c r="W69" s="2" t="n">
        <f aca="false">note_a_principal_usd/Sensitivity!V69</f>
        <v>190718.546875</v>
      </c>
      <c r="X69" s="5" t="n">
        <f aca="false">note_b_cap_usd/(pre_f_fd_total+Sensitivity!B69+Sensitivity!S69+Sensitivity!C69)</f>
        <v>43.3872348561734</v>
      </c>
      <c r="Y69" s="5" t="n">
        <f aca="false">Sensitivity!E69*(const_one-note_b_discount)</f>
        <v>27.8551828705044</v>
      </c>
      <c r="Z69" s="5" t="n">
        <f aca="false">MIN(Sensitivity!X69,Sensitivity!Y69)</f>
        <v>27.8551828705044</v>
      </c>
      <c r="AA69" s="2" t="n">
        <f aca="false">note_b_principal_usd/Sensitivity!Z69</f>
        <v>107699.885294118</v>
      </c>
      <c r="AB69" s="2" t="n">
        <f aca="false">pre_f_fd_total+Sensitivity!B69+Sensitivity!F69+Sensitivity!W69+Sensitivity!AA69+Sensitivity!S69</f>
        <v>37900354.9664976</v>
      </c>
      <c r="AC69" s="2" t="n">
        <f aca="false">MAX(const_zero,sensitivity_esop_low*Sensitivity!AB69-pre_f_option_pool_total)</f>
        <v>0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customFormat="false" ht="15" hidden="true" customHeight="false" outlineLevel="0" collapsed="false">
      <c r="A70" s="2" t="n">
        <f aca="false">Sensitivity!A69+const_one</f>
        <v>8</v>
      </c>
      <c r="B70" s="2" t="n">
        <f aca="false">Sensitivity!AC69</f>
        <v>0</v>
      </c>
      <c r="C70" s="2" t="n">
        <f aca="false">Sensitivity!W69</f>
        <v>190718.546875</v>
      </c>
      <c r="D70" s="2" t="n">
        <f aca="false">Sensitivity!AA69</f>
        <v>107699.885294118</v>
      </c>
      <c r="E70" s="5" t="n">
        <f aca="false">sensitivity_pre_low_usd/(pre_f_fd_total+Sensitivity!B70)</f>
        <v>32.7708033770641</v>
      </c>
      <c r="F70" s="2" t="n">
        <f aca="false">series_f_primary_raise_usd/Sensitivity!E70</f>
        <v>915449.025</v>
      </c>
      <c r="G70" s="2" t="n">
        <f aca="false">IF(Sensitivity!E70&lt;class_seed_ocp,class_seed_ocp*(ad_pre_f_broad_based_fd+series_f_primary_raise_usd/class_seed_ocp)/(ad_pre_f_broad_based_fd+series_f_primary_raise_usd/Sensitivity!E70),class_seed_ocp)</f>
        <v>1</v>
      </c>
      <c r="H70" s="2" t="n">
        <f aca="false">class_seed_original_shares*class_seed_issue_pps/Sensitivity!G70</f>
        <v>5000000</v>
      </c>
      <c r="I70" s="2" t="n">
        <f aca="false">IF(Sensitivity!E70&lt;class_series_a_ocp,class_series_a_ocp*(ad_pre_f_broad_based_fd+series_f_primary_raise_usd/class_series_a_ocp)/(ad_pre_f_broad_based_fd+series_f_primary_raise_usd/Sensitivity!E70),class_series_a_ocp)</f>
        <v>3</v>
      </c>
      <c r="J70" s="2" t="n">
        <f aca="false">class_series_a_original_shares*class_series_a_issue_pps/Sensitivity!I70</f>
        <v>5000000</v>
      </c>
      <c r="K70" s="2" t="n">
        <f aca="false">IF(Sensitivity!E70&lt;class_series_b_ocp,class_series_b_ocp*(ad_pre_f_broad_based_fd+series_f_primary_raise_usd/class_series_b_ocp)/(ad_pre_f_broad_based_fd+series_f_primary_raise_usd/Sensitivity!E70),class_series_b_ocp)</f>
        <v>10</v>
      </c>
      <c r="L70" s="2" t="n">
        <f aca="false">class_series_b_original_shares*class_series_b_issue_pps/Sensitivity!K70</f>
        <v>3000000</v>
      </c>
      <c r="M70" s="2" t="n">
        <f aca="false">IF(Sensitivity!E70&lt;class_series_c_ocp,class_series_c_ocp*(ad_pre_f_broad_based_fd+series_f_primary_raise_usd/class_series_c_ocp)/(ad_pre_f_broad_based_fd+series_f_primary_raise_usd/Sensitivity!E70),class_series_c_ocp)</f>
        <v>25</v>
      </c>
      <c r="N70" s="2" t="n">
        <f aca="false">class_series_c_original_shares*class_series_c_issue_pps/Sensitivity!M70</f>
        <v>2400000</v>
      </c>
      <c r="O70" s="8" t="n">
        <f aca="false">IF(Sensitivity!E70&lt;class_series_d_ocp,class_series_d_ocp*(ad_pre_f_broad_based_fd+series_f_primary_raise_usd/class_series_d_ocp)/(ad_pre_f_broad_based_fd+series_f_primary_raise_usd/Sensitivity!E70),class_series_d_ocp)</f>
        <v>57.5001142287089</v>
      </c>
      <c r="P70" s="2" t="n">
        <f aca="false">class_series_d_original_shares*class_series_d_issue_pps/Sensitivity!O70</f>
        <v>1739127.32768227</v>
      </c>
      <c r="Q70" s="8" t="n">
        <f aca="false">IF(Sensitivity!E70&lt;class_series_e_ocp,class_series_e_ocp*(ad_pre_f_broad_based_fd+series_f_primary_raise_usd/class_series_e_ocp)/(ad_pre_f_broad_based_fd+series_f_primary_raise_usd/Sensitivity!E70),class_series_e_ocp)</f>
        <v>48.7586156921235</v>
      </c>
      <c r="R70" s="2" t="n">
        <f aca="false">class_series_e_original_shares*class_series_e_issue_pps/Sensitivity!Q70</f>
        <v>6152693.18164623</v>
      </c>
      <c r="S70" s="2" t="n">
        <f aca="false">Sensitivity!H70-class_seed_current_shares+Sensitivity!J70-class_series_a_current_shares+Sensitivity!L70-class_series_b_current_shares+Sensitivity!N70-class_series_c_current_shares+Sensitivity!P70-class_series_d_current_shares+Sensitivity!R70-class_series_e_current_shares</f>
        <v>68526.5093285004</v>
      </c>
      <c r="T70" s="5" t="n">
        <f aca="false">note_a_cap_usd/(pre_f_fd_total+Sensitivity!B70+Sensitivity!S70+Sensitivity!D70)</f>
        <v>27.1782058746091</v>
      </c>
      <c r="U70" s="5" t="n">
        <f aca="false">Sensitivity!E70*(const_one-note_a_discount)</f>
        <v>26.2166427016512</v>
      </c>
      <c r="V70" s="5" t="n">
        <f aca="false">MIN(Sensitivity!T70,Sensitivity!U70)</f>
        <v>26.2166427016512</v>
      </c>
      <c r="W70" s="2" t="n">
        <f aca="false">note_a_principal_usd/Sensitivity!V70</f>
        <v>190718.546875</v>
      </c>
      <c r="X70" s="5" t="n">
        <f aca="false">note_b_cap_usd/(pre_f_fd_total+Sensitivity!B70+Sensitivity!S70+Sensitivity!C70)</f>
        <v>43.3872348561734</v>
      </c>
      <c r="Y70" s="5" t="n">
        <f aca="false">Sensitivity!E70*(const_one-note_b_discount)</f>
        <v>27.8551828705044</v>
      </c>
      <c r="Z70" s="5" t="n">
        <f aca="false">MIN(Sensitivity!X70,Sensitivity!Y70)</f>
        <v>27.8551828705044</v>
      </c>
      <c r="AA70" s="2" t="n">
        <f aca="false">note_b_principal_usd/Sensitivity!Z70</f>
        <v>107699.885294118</v>
      </c>
      <c r="AB70" s="2" t="n">
        <f aca="false">pre_f_fd_total+Sensitivity!B70+Sensitivity!F70+Sensitivity!W70+Sensitivity!AA70+Sensitivity!S70</f>
        <v>37900354.9664976</v>
      </c>
      <c r="AC70" s="2" t="n">
        <f aca="false">MAX(const_zero,sensitivity_esop_low*Sensitivity!AB70-pre_f_option_pool_total)</f>
        <v>0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customFormat="false" ht="15" hidden="true" customHeight="false" outlineLevel="0" collapsed="false">
      <c r="A71" s="2" t="n">
        <f aca="false">Sensitivity!A70+const_one</f>
        <v>9</v>
      </c>
      <c r="B71" s="2" t="n">
        <f aca="false">Sensitivity!AC70</f>
        <v>0</v>
      </c>
      <c r="C71" s="2" t="n">
        <f aca="false">Sensitivity!W70</f>
        <v>190718.546875</v>
      </c>
      <c r="D71" s="2" t="n">
        <f aca="false">Sensitivity!AA70</f>
        <v>107699.885294118</v>
      </c>
      <c r="E71" s="5" t="n">
        <f aca="false">sensitivity_pre_low_usd/(pre_f_fd_total+Sensitivity!B71)</f>
        <v>32.7708033770641</v>
      </c>
      <c r="F71" s="2" t="n">
        <f aca="false">series_f_primary_raise_usd/Sensitivity!E71</f>
        <v>915449.025</v>
      </c>
      <c r="G71" s="2" t="n">
        <f aca="false">IF(Sensitivity!E71&lt;class_seed_ocp,class_seed_ocp*(ad_pre_f_broad_based_fd+series_f_primary_raise_usd/class_seed_ocp)/(ad_pre_f_broad_based_fd+series_f_primary_raise_usd/Sensitivity!E71),class_seed_ocp)</f>
        <v>1</v>
      </c>
      <c r="H71" s="2" t="n">
        <f aca="false">class_seed_original_shares*class_seed_issue_pps/Sensitivity!G71</f>
        <v>5000000</v>
      </c>
      <c r="I71" s="2" t="n">
        <f aca="false">IF(Sensitivity!E71&lt;class_series_a_ocp,class_series_a_ocp*(ad_pre_f_broad_based_fd+series_f_primary_raise_usd/class_series_a_ocp)/(ad_pre_f_broad_based_fd+series_f_primary_raise_usd/Sensitivity!E71),class_series_a_ocp)</f>
        <v>3</v>
      </c>
      <c r="J71" s="2" t="n">
        <f aca="false">class_series_a_original_shares*class_series_a_issue_pps/Sensitivity!I71</f>
        <v>5000000</v>
      </c>
      <c r="K71" s="2" t="n">
        <f aca="false">IF(Sensitivity!E71&lt;class_series_b_ocp,class_series_b_ocp*(ad_pre_f_broad_based_fd+series_f_primary_raise_usd/class_series_b_ocp)/(ad_pre_f_broad_based_fd+series_f_primary_raise_usd/Sensitivity!E71),class_series_b_ocp)</f>
        <v>10</v>
      </c>
      <c r="L71" s="2" t="n">
        <f aca="false">class_series_b_original_shares*class_series_b_issue_pps/Sensitivity!K71</f>
        <v>3000000</v>
      </c>
      <c r="M71" s="2" t="n">
        <f aca="false">IF(Sensitivity!E71&lt;class_series_c_ocp,class_series_c_ocp*(ad_pre_f_broad_based_fd+series_f_primary_raise_usd/class_series_c_ocp)/(ad_pre_f_broad_based_fd+series_f_primary_raise_usd/Sensitivity!E71),class_series_c_ocp)</f>
        <v>25</v>
      </c>
      <c r="N71" s="2" t="n">
        <f aca="false">class_series_c_original_shares*class_series_c_issue_pps/Sensitivity!M71</f>
        <v>2400000</v>
      </c>
      <c r="O71" s="8" t="n">
        <f aca="false">IF(Sensitivity!E71&lt;class_series_d_ocp,class_series_d_ocp*(ad_pre_f_broad_based_fd+series_f_primary_raise_usd/class_series_d_ocp)/(ad_pre_f_broad_based_fd+series_f_primary_raise_usd/Sensitivity!E71),class_series_d_ocp)</f>
        <v>57.5001142287089</v>
      </c>
      <c r="P71" s="2" t="n">
        <f aca="false">class_series_d_original_shares*class_series_d_issue_pps/Sensitivity!O71</f>
        <v>1739127.32768227</v>
      </c>
      <c r="Q71" s="8" t="n">
        <f aca="false">IF(Sensitivity!E71&lt;class_series_e_ocp,class_series_e_ocp*(ad_pre_f_broad_based_fd+series_f_primary_raise_usd/class_series_e_ocp)/(ad_pre_f_broad_based_fd+series_f_primary_raise_usd/Sensitivity!E71),class_series_e_ocp)</f>
        <v>48.7586156921235</v>
      </c>
      <c r="R71" s="2" t="n">
        <f aca="false">class_series_e_original_shares*class_series_e_issue_pps/Sensitivity!Q71</f>
        <v>6152693.18164623</v>
      </c>
      <c r="S71" s="2" t="n">
        <f aca="false">Sensitivity!H71-class_seed_current_shares+Sensitivity!J71-class_series_a_current_shares+Sensitivity!L71-class_series_b_current_shares+Sensitivity!N71-class_series_c_current_shares+Sensitivity!P71-class_series_d_current_shares+Sensitivity!R71-class_series_e_current_shares</f>
        <v>68526.5093285004</v>
      </c>
      <c r="T71" s="5" t="n">
        <f aca="false">note_a_cap_usd/(pre_f_fd_total+Sensitivity!B71+Sensitivity!S71+Sensitivity!D71)</f>
        <v>27.1782058746091</v>
      </c>
      <c r="U71" s="5" t="n">
        <f aca="false">Sensitivity!E71*(const_one-note_a_discount)</f>
        <v>26.2166427016512</v>
      </c>
      <c r="V71" s="5" t="n">
        <f aca="false">MIN(Sensitivity!T71,Sensitivity!U71)</f>
        <v>26.2166427016512</v>
      </c>
      <c r="W71" s="2" t="n">
        <f aca="false">note_a_principal_usd/Sensitivity!V71</f>
        <v>190718.546875</v>
      </c>
      <c r="X71" s="5" t="n">
        <f aca="false">note_b_cap_usd/(pre_f_fd_total+Sensitivity!B71+Sensitivity!S71+Sensitivity!C71)</f>
        <v>43.3872348561734</v>
      </c>
      <c r="Y71" s="5" t="n">
        <f aca="false">Sensitivity!E71*(const_one-note_b_discount)</f>
        <v>27.8551828705044</v>
      </c>
      <c r="Z71" s="5" t="n">
        <f aca="false">MIN(Sensitivity!X71,Sensitivity!Y71)</f>
        <v>27.8551828705044</v>
      </c>
      <c r="AA71" s="2" t="n">
        <f aca="false">note_b_principal_usd/Sensitivity!Z71</f>
        <v>107699.885294118</v>
      </c>
      <c r="AB71" s="2" t="n">
        <f aca="false">pre_f_fd_total+Sensitivity!B71+Sensitivity!F71+Sensitivity!W71+Sensitivity!AA71+Sensitivity!S71</f>
        <v>37900354.9664976</v>
      </c>
      <c r="AC71" s="2" t="n">
        <f aca="false">MAX(const_zero,sensitivity_esop_low*Sensitivity!AB71-pre_f_option_pool_total)</f>
        <v>0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customFormat="false" ht="15" hidden="true" customHeight="false" outlineLevel="0" collapsed="false">
      <c r="A72" s="2" t="n">
        <f aca="false">Sensitivity!A71+const_one</f>
        <v>10</v>
      </c>
      <c r="B72" s="2" t="n">
        <f aca="false">Sensitivity!AC71</f>
        <v>0</v>
      </c>
      <c r="C72" s="2" t="n">
        <f aca="false">Sensitivity!W71</f>
        <v>190718.546875</v>
      </c>
      <c r="D72" s="2" t="n">
        <f aca="false">Sensitivity!AA71</f>
        <v>107699.885294118</v>
      </c>
      <c r="E72" s="5" t="n">
        <f aca="false">sensitivity_pre_low_usd/(pre_f_fd_total+Sensitivity!B72)</f>
        <v>32.7708033770641</v>
      </c>
      <c r="F72" s="2" t="n">
        <f aca="false">series_f_primary_raise_usd/Sensitivity!E72</f>
        <v>915449.025</v>
      </c>
      <c r="G72" s="2" t="n">
        <f aca="false">IF(Sensitivity!E72&lt;class_seed_ocp,class_seed_ocp*(ad_pre_f_broad_based_fd+series_f_primary_raise_usd/class_seed_ocp)/(ad_pre_f_broad_based_fd+series_f_primary_raise_usd/Sensitivity!E72),class_seed_ocp)</f>
        <v>1</v>
      </c>
      <c r="H72" s="2" t="n">
        <f aca="false">class_seed_original_shares*class_seed_issue_pps/Sensitivity!G72</f>
        <v>5000000</v>
      </c>
      <c r="I72" s="2" t="n">
        <f aca="false">IF(Sensitivity!E72&lt;class_series_a_ocp,class_series_a_ocp*(ad_pre_f_broad_based_fd+series_f_primary_raise_usd/class_series_a_ocp)/(ad_pre_f_broad_based_fd+series_f_primary_raise_usd/Sensitivity!E72),class_series_a_ocp)</f>
        <v>3</v>
      </c>
      <c r="J72" s="2" t="n">
        <f aca="false">class_series_a_original_shares*class_series_a_issue_pps/Sensitivity!I72</f>
        <v>5000000</v>
      </c>
      <c r="K72" s="2" t="n">
        <f aca="false">IF(Sensitivity!E72&lt;class_series_b_ocp,class_series_b_ocp*(ad_pre_f_broad_based_fd+series_f_primary_raise_usd/class_series_b_ocp)/(ad_pre_f_broad_based_fd+series_f_primary_raise_usd/Sensitivity!E72),class_series_b_ocp)</f>
        <v>10</v>
      </c>
      <c r="L72" s="2" t="n">
        <f aca="false">class_series_b_original_shares*class_series_b_issue_pps/Sensitivity!K72</f>
        <v>3000000</v>
      </c>
      <c r="M72" s="2" t="n">
        <f aca="false">IF(Sensitivity!E72&lt;class_series_c_ocp,class_series_c_ocp*(ad_pre_f_broad_based_fd+series_f_primary_raise_usd/class_series_c_ocp)/(ad_pre_f_broad_based_fd+series_f_primary_raise_usd/Sensitivity!E72),class_series_c_ocp)</f>
        <v>25</v>
      </c>
      <c r="N72" s="2" t="n">
        <f aca="false">class_series_c_original_shares*class_series_c_issue_pps/Sensitivity!M72</f>
        <v>2400000</v>
      </c>
      <c r="O72" s="8" t="n">
        <f aca="false">IF(Sensitivity!E72&lt;class_series_d_ocp,class_series_d_ocp*(ad_pre_f_broad_based_fd+series_f_primary_raise_usd/class_series_d_ocp)/(ad_pre_f_broad_based_fd+series_f_primary_raise_usd/Sensitivity!E72),class_series_d_ocp)</f>
        <v>57.5001142287089</v>
      </c>
      <c r="P72" s="2" t="n">
        <f aca="false">class_series_d_original_shares*class_series_d_issue_pps/Sensitivity!O72</f>
        <v>1739127.32768227</v>
      </c>
      <c r="Q72" s="8" t="n">
        <f aca="false">IF(Sensitivity!E72&lt;class_series_e_ocp,class_series_e_ocp*(ad_pre_f_broad_based_fd+series_f_primary_raise_usd/class_series_e_ocp)/(ad_pre_f_broad_based_fd+series_f_primary_raise_usd/Sensitivity!E72),class_series_e_ocp)</f>
        <v>48.7586156921235</v>
      </c>
      <c r="R72" s="2" t="n">
        <f aca="false">class_series_e_original_shares*class_series_e_issue_pps/Sensitivity!Q72</f>
        <v>6152693.18164623</v>
      </c>
      <c r="S72" s="2" t="n">
        <f aca="false">Sensitivity!H72-class_seed_current_shares+Sensitivity!J72-class_series_a_current_shares+Sensitivity!L72-class_series_b_current_shares+Sensitivity!N72-class_series_c_current_shares+Sensitivity!P72-class_series_d_current_shares+Sensitivity!R72-class_series_e_current_shares</f>
        <v>68526.5093285004</v>
      </c>
      <c r="T72" s="5" t="n">
        <f aca="false">note_a_cap_usd/(pre_f_fd_total+Sensitivity!B72+Sensitivity!S72+Sensitivity!D72)</f>
        <v>27.1782058746091</v>
      </c>
      <c r="U72" s="5" t="n">
        <f aca="false">Sensitivity!E72*(const_one-note_a_discount)</f>
        <v>26.2166427016512</v>
      </c>
      <c r="V72" s="5" t="n">
        <f aca="false">MIN(Sensitivity!T72,Sensitivity!U72)</f>
        <v>26.2166427016512</v>
      </c>
      <c r="W72" s="2" t="n">
        <f aca="false">note_a_principal_usd/Sensitivity!V72</f>
        <v>190718.546875</v>
      </c>
      <c r="X72" s="5" t="n">
        <f aca="false">note_b_cap_usd/(pre_f_fd_total+Sensitivity!B72+Sensitivity!S72+Sensitivity!C72)</f>
        <v>43.3872348561734</v>
      </c>
      <c r="Y72" s="5" t="n">
        <f aca="false">Sensitivity!E72*(const_one-note_b_discount)</f>
        <v>27.8551828705044</v>
      </c>
      <c r="Z72" s="5" t="n">
        <f aca="false">MIN(Sensitivity!X72,Sensitivity!Y72)</f>
        <v>27.8551828705044</v>
      </c>
      <c r="AA72" s="2" t="n">
        <f aca="false">note_b_principal_usd/Sensitivity!Z72</f>
        <v>107699.885294118</v>
      </c>
      <c r="AB72" s="2" t="n">
        <f aca="false">pre_f_fd_total+Sensitivity!B72+Sensitivity!F72+Sensitivity!W72+Sensitivity!AA72+Sensitivity!S72</f>
        <v>37900354.9664976</v>
      </c>
      <c r="AC72" s="2" t="n">
        <f aca="false">MAX(const_zero,sensitivity_esop_low*Sensitivity!AB72-pre_f_option_pool_total)</f>
        <v>0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customFormat="false" ht="15" hidden="true" customHeight="false" outlineLevel="0" collapsed="false">
      <c r="A73" s="2" t="n">
        <f aca="false">Sensitivity!A72+const_one</f>
        <v>11</v>
      </c>
      <c r="B73" s="2" t="n">
        <f aca="false">Sensitivity!AC72</f>
        <v>0</v>
      </c>
      <c r="C73" s="2" t="n">
        <f aca="false">Sensitivity!W72</f>
        <v>190718.546875</v>
      </c>
      <c r="D73" s="2" t="n">
        <f aca="false">Sensitivity!AA72</f>
        <v>107699.885294118</v>
      </c>
      <c r="E73" s="5" t="n">
        <f aca="false">sensitivity_pre_low_usd/(pre_f_fd_total+Sensitivity!B73)</f>
        <v>32.7708033770641</v>
      </c>
      <c r="F73" s="2" t="n">
        <f aca="false">series_f_primary_raise_usd/Sensitivity!E73</f>
        <v>915449.025</v>
      </c>
      <c r="G73" s="2" t="n">
        <f aca="false">IF(Sensitivity!E73&lt;class_seed_ocp,class_seed_ocp*(ad_pre_f_broad_based_fd+series_f_primary_raise_usd/class_seed_ocp)/(ad_pre_f_broad_based_fd+series_f_primary_raise_usd/Sensitivity!E73),class_seed_ocp)</f>
        <v>1</v>
      </c>
      <c r="H73" s="2" t="n">
        <f aca="false">class_seed_original_shares*class_seed_issue_pps/Sensitivity!G73</f>
        <v>5000000</v>
      </c>
      <c r="I73" s="2" t="n">
        <f aca="false">IF(Sensitivity!E73&lt;class_series_a_ocp,class_series_a_ocp*(ad_pre_f_broad_based_fd+series_f_primary_raise_usd/class_series_a_ocp)/(ad_pre_f_broad_based_fd+series_f_primary_raise_usd/Sensitivity!E73),class_series_a_ocp)</f>
        <v>3</v>
      </c>
      <c r="J73" s="2" t="n">
        <f aca="false">class_series_a_original_shares*class_series_a_issue_pps/Sensitivity!I73</f>
        <v>5000000</v>
      </c>
      <c r="K73" s="2" t="n">
        <f aca="false">IF(Sensitivity!E73&lt;class_series_b_ocp,class_series_b_ocp*(ad_pre_f_broad_based_fd+series_f_primary_raise_usd/class_series_b_ocp)/(ad_pre_f_broad_based_fd+series_f_primary_raise_usd/Sensitivity!E73),class_series_b_ocp)</f>
        <v>10</v>
      </c>
      <c r="L73" s="2" t="n">
        <f aca="false">class_series_b_original_shares*class_series_b_issue_pps/Sensitivity!K73</f>
        <v>3000000</v>
      </c>
      <c r="M73" s="2" t="n">
        <f aca="false">IF(Sensitivity!E73&lt;class_series_c_ocp,class_series_c_ocp*(ad_pre_f_broad_based_fd+series_f_primary_raise_usd/class_series_c_ocp)/(ad_pre_f_broad_based_fd+series_f_primary_raise_usd/Sensitivity!E73),class_series_c_ocp)</f>
        <v>25</v>
      </c>
      <c r="N73" s="2" t="n">
        <f aca="false">class_series_c_original_shares*class_series_c_issue_pps/Sensitivity!M73</f>
        <v>2400000</v>
      </c>
      <c r="O73" s="8" t="n">
        <f aca="false">IF(Sensitivity!E73&lt;class_series_d_ocp,class_series_d_ocp*(ad_pre_f_broad_based_fd+series_f_primary_raise_usd/class_series_d_ocp)/(ad_pre_f_broad_based_fd+series_f_primary_raise_usd/Sensitivity!E73),class_series_d_ocp)</f>
        <v>57.5001142287089</v>
      </c>
      <c r="P73" s="2" t="n">
        <f aca="false">class_series_d_original_shares*class_series_d_issue_pps/Sensitivity!O73</f>
        <v>1739127.32768227</v>
      </c>
      <c r="Q73" s="8" t="n">
        <f aca="false">IF(Sensitivity!E73&lt;class_series_e_ocp,class_series_e_ocp*(ad_pre_f_broad_based_fd+series_f_primary_raise_usd/class_series_e_ocp)/(ad_pre_f_broad_based_fd+series_f_primary_raise_usd/Sensitivity!E73),class_series_e_ocp)</f>
        <v>48.7586156921235</v>
      </c>
      <c r="R73" s="2" t="n">
        <f aca="false">class_series_e_original_shares*class_series_e_issue_pps/Sensitivity!Q73</f>
        <v>6152693.18164623</v>
      </c>
      <c r="S73" s="2" t="n">
        <f aca="false">Sensitivity!H73-class_seed_current_shares+Sensitivity!J73-class_series_a_current_shares+Sensitivity!L73-class_series_b_current_shares+Sensitivity!N73-class_series_c_current_shares+Sensitivity!P73-class_series_d_current_shares+Sensitivity!R73-class_series_e_current_shares</f>
        <v>68526.5093285004</v>
      </c>
      <c r="T73" s="5" t="n">
        <f aca="false">note_a_cap_usd/(pre_f_fd_total+Sensitivity!B73+Sensitivity!S73+Sensitivity!D73)</f>
        <v>27.1782058746091</v>
      </c>
      <c r="U73" s="5" t="n">
        <f aca="false">Sensitivity!E73*(const_one-note_a_discount)</f>
        <v>26.2166427016512</v>
      </c>
      <c r="V73" s="5" t="n">
        <f aca="false">MIN(Sensitivity!T73,Sensitivity!U73)</f>
        <v>26.2166427016512</v>
      </c>
      <c r="W73" s="2" t="n">
        <f aca="false">note_a_principal_usd/Sensitivity!V73</f>
        <v>190718.546875</v>
      </c>
      <c r="X73" s="5" t="n">
        <f aca="false">note_b_cap_usd/(pre_f_fd_total+Sensitivity!B73+Sensitivity!S73+Sensitivity!C73)</f>
        <v>43.3872348561734</v>
      </c>
      <c r="Y73" s="5" t="n">
        <f aca="false">Sensitivity!E73*(const_one-note_b_discount)</f>
        <v>27.8551828705044</v>
      </c>
      <c r="Z73" s="5" t="n">
        <f aca="false">MIN(Sensitivity!X73,Sensitivity!Y73)</f>
        <v>27.8551828705044</v>
      </c>
      <c r="AA73" s="2" t="n">
        <f aca="false">note_b_principal_usd/Sensitivity!Z73</f>
        <v>107699.885294118</v>
      </c>
      <c r="AB73" s="2" t="n">
        <f aca="false">pre_f_fd_total+Sensitivity!B73+Sensitivity!F73+Sensitivity!W73+Sensitivity!AA73+Sensitivity!S73</f>
        <v>37900354.9664976</v>
      </c>
      <c r="AC73" s="2" t="n">
        <f aca="false">MAX(const_zero,sensitivity_esop_low*Sensitivity!AB73-pre_f_option_pool_total)</f>
        <v>0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customFormat="false" ht="15" hidden="true" customHeight="false" outlineLevel="0" collapsed="false">
      <c r="A74" s="2" t="n">
        <f aca="false">Sensitivity!A73+const_one</f>
        <v>12</v>
      </c>
      <c r="B74" s="2" t="n">
        <f aca="false">Sensitivity!AC73</f>
        <v>0</v>
      </c>
      <c r="C74" s="2" t="n">
        <f aca="false">Sensitivity!W73</f>
        <v>190718.546875</v>
      </c>
      <c r="D74" s="2" t="n">
        <f aca="false">Sensitivity!AA73</f>
        <v>107699.885294118</v>
      </c>
      <c r="E74" s="5" t="n">
        <f aca="false">sensitivity_pre_low_usd/(pre_f_fd_total+Sensitivity!B74)</f>
        <v>32.7708033770641</v>
      </c>
      <c r="F74" s="2" t="n">
        <f aca="false">series_f_primary_raise_usd/Sensitivity!E74</f>
        <v>915449.025</v>
      </c>
      <c r="G74" s="2" t="n">
        <f aca="false">IF(Sensitivity!E74&lt;class_seed_ocp,class_seed_ocp*(ad_pre_f_broad_based_fd+series_f_primary_raise_usd/class_seed_ocp)/(ad_pre_f_broad_based_fd+series_f_primary_raise_usd/Sensitivity!E74),class_seed_ocp)</f>
        <v>1</v>
      </c>
      <c r="H74" s="2" t="n">
        <f aca="false">class_seed_original_shares*class_seed_issue_pps/Sensitivity!G74</f>
        <v>5000000</v>
      </c>
      <c r="I74" s="2" t="n">
        <f aca="false">IF(Sensitivity!E74&lt;class_series_a_ocp,class_series_a_ocp*(ad_pre_f_broad_based_fd+series_f_primary_raise_usd/class_series_a_ocp)/(ad_pre_f_broad_based_fd+series_f_primary_raise_usd/Sensitivity!E74),class_series_a_ocp)</f>
        <v>3</v>
      </c>
      <c r="J74" s="2" t="n">
        <f aca="false">class_series_a_original_shares*class_series_a_issue_pps/Sensitivity!I74</f>
        <v>5000000</v>
      </c>
      <c r="K74" s="2" t="n">
        <f aca="false">IF(Sensitivity!E74&lt;class_series_b_ocp,class_series_b_ocp*(ad_pre_f_broad_based_fd+series_f_primary_raise_usd/class_series_b_ocp)/(ad_pre_f_broad_based_fd+series_f_primary_raise_usd/Sensitivity!E74),class_series_b_ocp)</f>
        <v>10</v>
      </c>
      <c r="L74" s="2" t="n">
        <f aca="false">class_series_b_original_shares*class_series_b_issue_pps/Sensitivity!K74</f>
        <v>3000000</v>
      </c>
      <c r="M74" s="2" t="n">
        <f aca="false">IF(Sensitivity!E74&lt;class_series_c_ocp,class_series_c_ocp*(ad_pre_f_broad_based_fd+series_f_primary_raise_usd/class_series_c_ocp)/(ad_pre_f_broad_based_fd+series_f_primary_raise_usd/Sensitivity!E74),class_series_c_ocp)</f>
        <v>25</v>
      </c>
      <c r="N74" s="2" t="n">
        <f aca="false">class_series_c_original_shares*class_series_c_issue_pps/Sensitivity!M74</f>
        <v>2400000</v>
      </c>
      <c r="O74" s="8" t="n">
        <f aca="false">IF(Sensitivity!E74&lt;class_series_d_ocp,class_series_d_ocp*(ad_pre_f_broad_based_fd+series_f_primary_raise_usd/class_series_d_ocp)/(ad_pre_f_broad_based_fd+series_f_primary_raise_usd/Sensitivity!E74),class_series_d_ocp)</f>
        <v>57.5001142287089</v>
      </c>
      <c r="P74" s="2" t="n">
        <f aca="false">class_series_d_original_shares*class_series_d_issue_pps/Sensitivity!O74</f>
        <v>1739127.32768227</v>
      </c>
      <c r="Q74" s="8" t="n">
        <f aca="false">IF(Sensitivity!E74&lt;class_series_e_ocp,class_series_e_ocp*(ad_pre_f_broad_based_fd+series_f_primary_raise_usd/class_series_e_ocp)/(ad_pre_f_broad_based_fd+series_f_primary_raise_usd/Sensitivity!E74),class_series_e_ocp)</f>
        <v>48.7586156921235</v>
      </c>
      <c r="R74" s="2" t="n">
        <f aca="false">class_series_e_original_shares*class_series_e_issue_pps/Sensitivity!Q74</f>
        <v>6152693.18164623</v>
      </c>
      <c r="S74" s="2" t="n">
        <f aca="false">Sensitivity!H74-class_seed_current_shares+Sensitivity!J74-class_series_a_current_shares+Sensitivity!L74-class_series_b_current_shares+Sensitivity!N74-class_series_c_current_shares+Sensitivity!P74-class_series_d_current_shares+Sensitivity!R74-class_series_e_current_shares</f>
        <v>68526.5093285004</v>
      </c>
      <c r="T74" s="5" t="n">
        <f aca="false">note_a_cap_usd/(pre_f_fd_total+Sensitivity!B74+Sensitivity!S74+Sensitivity!D74)</f>
        <v>27.1782058746091</v>
      </c>
      <c r="U74" s="5" t="n">
        <f aca="false">Sensitivity!E74*(const_one-note_a_discount)</f>
        <v>26.2166427016512</v>
      </c>
      <c r="V74" s="5" t="n">
        <f aca="false">MIN(Sensitivity!T74,Sensitivity!U74)</f>
        <v>26.2166427016512</v>
      </c>
      <c r="W74" s="2" t="n">
        <f aca="false">note_a_principal_usd/Sensitivity!V74</f>
        <v>190718.546875</v>
      </c>
      <c r="X74" s="5" t="n">
        <f aca="false">note_b_cap_usd/(pre_f_fd_total+Sensitivity!B74+Sensitivity!S74+Sensitivity!C74)</f>
        <v>43.3872348561734</v>
      </c>
      <c r="Y74" s="5" t="n">
        <f aca="false">Sensitivity!E74*(const_one-note_b_discount)</f>
        <v>27.8551828705044</v>
      </c>
      <c r="Z74" s="5" t="n">
        <f aca="false">MIN(Sensitivity!X74,Sensitivity!Y74)</f>
        <v>27.8551828705044</v>
      </c>
      <c r="AA74" s="2" t="n">
        <f aca="false">note_b_principal_usd/Sensitivity!Z74</f>
        <v>107699.885294118</v>
      </c>
      <c r="AB74" s="2" t="n">
        <f aca="false">pre_f_fd_total+Sensitivity!B74+Sensitivity!F74+Sensitivity!W74+Sensitivity!AA74+Sensitivity!S74</f>
        <v>37900354.9664976</v>
      </c>
      <c r="AC74" s="2" t="n">
        <f aca="false">MAX(const_zero,sensitivity_esop_low*Sensitivity!AB74-pre_f_option_pool_total)</f>
        <v>0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customFormat="false" ht="15" hidden="true" customHeight="false" outlineLevel="0" collapsed="false">
      <c r="A75" s="2" t="n">
        <f aca="false">Sensitivity!A74+const_one</f>
        <v>13</v>
      </c>
      <c r="B75" s="2" t="n">
        <f aca="false">Sensitivity!AC74</f>
        <v>0</v>
      </c>
      <c r="C75" s="2" t="n">
        <f aca="false">Sensitivity!W74</f>
        <v>190718.546875</v>
      </c>
      <c r="D75" s="2" t="n">
        <f aca="false">Sensitivity!AA74</f>
        <v>107699.885294118</v>
      </c>
      <c r="E75" s="5" t="n">
        <f aca="false">sensitivity_pre_low_usd/(pre_f_fd_total+Sensitivity!B75)</f>
        <v>32.7708033770641</v>
      </c>
      <c r="F75" s="2" t="n">
        <f aca="false">series_f_primary_raise_usd/Sensitivity!E75</f>
        <v>915449.025</v>
      </c>
      <c r="G75" s="2" t="n">
        <f aca="false">IF(Sensitivity!E75&lt;class_seed_ocp,class_seed_ocp*(ad_pre_f_broad_based_fd+series_f_primary_raise_usd/class_seed_ocp)/(ad_pre_f_broad_based_fd+series_f_primary_raise_usd/Sensitivity!E75),class_seed_ocp)</f>
        <v>1</v>
      </c>
      <c r="H75" s="2" t="n">
        <f aca="false">class_seed_original_shares*class_seed_issue_pps/Sensitivity!G75</f>
        <v>5000000</v>
      </c>
      <c r="I75" s="2" t="n">
        <f aca="false">IF(Sensitivity!E75&lt;class_series_a_ocp,class_series_a_ocp*(ad_pre_f_broad_based_fd+series_f_primary_raise_usd/class_series_a_ocp)/(ad_pre_f_broad_based_fd+series_f_primary_raise_usd/Sensitivity!E75),class_series_a_ocp)</f>
        <v>3</v>
      </c>
      <c r="J75" s="2" t="n">
        <f aca="false">class_series_a_original_shares*class_series_a_issue_pps/Sensitivity!I75</f>
        <v>5000000</v>
      </c>
      <c r="K75" s="2" t="n">
        <f aca="false">IF(Sensitivity!E75&lt;class_series_b_ocp,class_series_b_ocp*(ad_pre_f_broad_based_fd+series_f_primary_raise_usd/class_series_b_ocp)/(ad_pre_f_broad_based_fd+series_f_primary_raise_usd/Sensitivity!E75),class_series_b_ocp)</f>
        <v>10</v>
      </c>
      <c r="L75" s="2" t="n">
        <f aca="false">class_series_b_original_shares*class_series_b_issue_pps/Sensitivity!K75</f>
        <v>3000000</v>
      </c>
      <c r="M75" s="2" t="n">
        <f aca="false">IF(Sensitivity!E75&lt;class_series_c_ocp,class_series_c_ocp*(ad_pre_f_broad_based_fd+series_f_primary_raise_usd/class_series_c_ocp)/(ad_pre_f_broad_based_fd+series_f_primary_raise_usd/Sensitivity!E75),class_series_c_ocp)</f>
        <v>25</v>
      </c>
      <c r="N75" s="2" t="n">
        <f aca="false">class_series_c_original_shares*class_series_c_issue_pps/Sensitivity!M75</f>
        <v>2400000</v>
      </c>
      <c r="O75" s="8" t="n">
        <f aca="false">IF(Sensitivity!E75&lt;class_series_d_ocp,class_series_d_ocp*(ad_pre_f_broad_based_fd+series_f_primary_raise_usd/class_series_d_ocp)/(ad_pre_f_broad_based_fd+series_f_primary_raise_usd/Sensitivity!E75),class_series_d_ocp)</f>
        <v>57.5001142287089</v>
      </c>
      <c r="P75" s="2" t="n">
        <f aca="false">class_series_d_original_shares*class_series_d_issue_pps/Sensitivity!O75</f>
        <v>1739127.32768227</v>
      </c>
      <c r="Q75" s="8" t="n">
        <f aca="false">IF(Sensitivity!E75&lt;class_series_e_ocp,class_series_e_ocp*(ad_pre_f_broad_based_fd+series_f_primary_raise_usd/class_series_e_ocp)/(ad_pre_f_broad_based_fd+series_f_primary_raise_usd/Sensitivity!E75),class_series_e_ocp)</f>
        <v>48.7586156921235</v>
      </c>
      <c r="R75" s="2" t="n">
        <f aca="false">class_series_e_original_shares*class_series_e_issue_pps/Sensitivity!Q75</f>
        <v>6152693.18164623</v>
      </c>
      <c r="S75" s="2" t="n">
        <f aca="false">Sensitivity!H75-class_seed_current_shares+Sensitivity!J75-class_series_a_current_shares+Sensitivity!L75-class_series_b_current_shares+Sensitivity!N75-class_series_c_current_shares+Sensitivity!P75-class_series_d_current_shares+Sensitivity!R75-class_series_e_current_shares</f>
        <v>68526.5093285004</v>
      </c>
      <c r="T75" s="5" t="n">
        <f aca="false">note_a_cap_usd/(pre_f_fd_total+Sensitivity!B75+Sensitivity!S75+Sensitivity!D75)</f>
        <v>27.1782058746091</v>
      </c>
      <c r="U75" s="5" t="n">
        <f aca="false">Sensitivity!E75*(const_one-note_a_discount)</f>
        <v>26.2166427016512</v>
      </c>
      <c r="V75" s="5" t="n">
        <f aca="false">MIN(Sensitivity!T75,Sensitivity!U75)</f>
        <v>26.2166427016512</v>
      </c>
      <c r="W75" s="2" t="n">
        <f aca="false">note_a_principal_usd/Sensitivity!V75</f>
        <v>190718.546875</v>
      </c>
      <c r="X75" s="5" t="n">
        <f aca="false">note_b_cap_usd/(pre_f_fd_total+Sensitivity!B75+Sensitivity!S75+Sensitivity!C75)</f>
        <v>43.3872348561734</v>
      </c>
      <c r="Y75" s="5" t="n">
        <f aca="false">Sensitivity!E75*(const_one-note_b_discount)</f>
        <v>27.8551828705044</v>
      </c>
      <c r="Z75" s="5" t="n">
        <f aca="false">MIN(Sensitivity!X75,Sensitivity!Y75)</f>
        <v>27.8551828705044</v>
      </c>
      <c r="AA75" s="2" t="n">
        <f aca="false">note_b_principal_usd/Sensitivity!Z75</f>
        <v>107699.885294118</v>
      </c>
      <c r="AB75" s="2" t="n">
        <f aca="false">pre_f_fd_total+Sensitivity!B75+Sensitivity!F75+Sensitivity!W75+Sensitivity!AA75+Sensitivity!S75</f>
        <v>37900354.9664976</v>
      </c>
      <c r="AC75" s="2" t="n">
        <f aca="false">MAX(const_zero,sensitivity_esop_low*Sensitivity!AB75-pre_f_option_pool_total)</f>
        <v>0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customFormat="false" ht="15" hidden="true" customHeight="false" outlineLevel="0" collapsed="false">
      <c r="A76" s="2" t="n">
        <f aca="false">Sensitivity!A75+const_one</f>
        <v>14</v>
      </c>
      <c r="B76" s="2" t="n">
        <f aca="false">Sensitivity!AC75</f>
        <v>0</v>
      </c>
      <c r="C76" s="2" t="n">
        <f aca="false">Sensitivity!W75</f>
        <v>190718.546875</v>
      </c>
      <c r="D76" s="2" t="n">
        <f aca="false">Sensitivity!AA75</f>
        <v>107699.885294118</v>
      </c>
      <c r="E76" s="5" t="n">
        <f aca="false">sensitivity_pre_low_usd/(pre_f_fd_total+Sensitivity!B76)</f>
        <v>32.7708033770641</v>
      </c>
      <c r="F76" s="2" t="n">
        <f aca="false">series_f_primary_raise_usd/Sensitivity!E76</f>
        <v>915449.025</v>
      </c>
      <c r="G76" s="2" t="n">
        <f aca="false">IF(Sensitivity!E76&lt;class_seed_ocp,class_seed_ocp*(ad_pre_f_broad_based_fd+series_f_primary_raise_usd/class_seed_ocp)/(ad_pre_f_broad_based_fd+series_f_primary_raise_usd/Sensitivity!E76),class_seed_ocp)</f>
        <v>1</v>
      </c>
      <c r="H76" s="2" t="n">
        <f aca="false">class_seed_original_shares*class_seed_issue_pps/Sensitivity!G76</f>
        <v>5000000</v>
      </c>
      <c r="I76" s="2" t="n">
        <f aca="false">IF(Sensitivity!E76&lt;class_series_a_ocp,class_series_a_ocp*(ad_pre_f_broad_based_fd+series_f_primary_raise_usd/class_series_a_ocp)/(ad_pre_f_broad_based_fd+series_f_primary_raise_usd/Sensitivity!E76),class_series_a_ocp)</f>
        <v>3</v>
      </c>
      <c r="J76" s="2" t="n">
        <f aca="false">class_series_a_original_shares*class_series_a_issue_pps/Sensitivity!I76</f>
        <v>5000000</v>
      </c>
      <c r="K76" s="2" t="n">
        <f aca="false">IF(Sensitivity!E76&lt;class_series_b_ocp,class_series_b_ocp*(ad_pre_f_broad_based_fd+series_f_primary_raise_usd/class_series_b_ocp)/(ad_pre_f_broad_based_fd+series_f_primary_raise_usd/Sensitivity!E76),class_series_b_ocp)</f>
        <v>10</v>
      </c>
      <c r="L76" s="2" t="n">
        <f aca="false">class_series_b_original_shares*class_series_b_issue_pps/Sensitivity!K76</f>
        <v>3000000</v>
      </c>
      <c r="M76" s="2" t="n">
        <f aca="false">IF(Sensitivity!E76&lt;class_series_c_ocp,class_series_c_ocp*(ad_pre_f_broad_based_fd+series_f_primary_raise_usd/class_series_c_ocp)/(ad_pre_f_broad_based_fd+series_f_primary_raise_usd/Sensitivity!E76),class_series_c_ocp)</f>
        <v>25</v>
      </c>
      <c r="N76" s="2" t="n">
        <f aca="false">class_series_c_original_shares*class_series_c_issue_pps/Sensitivity!M76</f>
        <v>2400000</v>
      </c>
      <c r="O76" s="8" t="n">
        <f aca="false">IF(Sensitivity!E76&lt;class_series_d_ocp,class_series_d_ocp*(ad_pre_f_broad_based_fd+series_f_primary_raise_usd/class_series_d_ocp)/(ad_pre_f_broad_based_fd+series_f_primary_raise_usd/Sensitivity!E76),class_series_d_ocp)</f>
        <v>57.5001142287089</v>
      </c>
      <c r="P76" s="2" t="n">
        <f aca="false">class_series_d_original_shares*class_series_d_issue_pps/Sensitivity!O76</f>
        <v>1739127.32768227</v>
      </c>
      <c r="Q76" s="8" t="n">
        <f aca="false">IF(Sensitivity!E76&lt;class_series_e_ocp,class_series_e_ocp*(ad_pre_f_broad_based_fd+series_f_primary_raise_usd/class_series_e_ocp)/(ad_pre_f_broad_based_fd+series_f_primary_raise_usd/Sensitivity!E76),class_series_e_ocp)</f>
        <v>48.7586156921235</v>
      </c>
      <c r="R76" s="2" t="n">
        <f aca="false">class_series_e_original_shares*class_series_e_issue_pps/Sensitivity!Q76</f>
        <v>6152693.18164623</v>
      </c>
      <c r="S76" s="2" t="n">
        <f aca="false">Sensitivity!H76-class_seed_current_shares+Sensitivity!J76-class_series_a_current_shares+Sensitivity!L76-class_series_b_current_shares+Sensitivity!N76-class_series_c_current_shares+Sensitivity!P76-class_series_d_current_shares+Sensitivity!R76-class_series_e_current_shares</f>
        <v>68526.5093285004</v>
      </c>
      <c r="T76" s="5" t="n">
        <f aca="false">note_a_cap_usd/(pre_f_fd_total+Sensitivity!B76+Sensitivity!S76+Sensitivity!D76)</f>
        <v>27.1782058746091</v>
      </c>
      <c r="U76" s="5" t="n">
        <f aca="false">Sensitivity!E76*(const_one-note_a_discount)</f>
        <v>26.2166427016512</v>
      </c>
      <c r="V76" s="5" t="n">
        <f aca="false">MIN(Sensitivity!T76,Sensitivity!U76)</f>
        <v>26.2166427016512</v>
      </c>
      <c r="W76" s="2" t="n">
        <f aca="false">note_a_principal_usd/Sensitivity!V76</f>
        <v>190718.546875</v>
      </c>
      <c r="X76" s="5" t="n">
        <f aca="false">note_b_cap_usd/(pre_f_fd_total+Sensitivity!B76+Sensitivity!S76+Sensitivity!C76)</f>
        <v>43.3872348561734</v>
      </c>
      <c r="Y76" s="5" t="n">
        <f aca="false">Sensitivity!E76*(const_one-note_b_discount)</f>
        <v>27.8551828705044</v>
      </c>
      <c r="Z76" s="5" t="n">
        <f aca="false">MIN(Sensitivity!X76,Sensitivity!Y76)</f>
        <v>27.8551828705044</v>
      </c>
      <c r="AA76" s="2" t="n">
        <f aca="false">note_b_principal_usd/Sensitivity!Z76</f>
        <v>107699.885294118</v>
      </c>
      <c r="AB76" s="2" t="n">
        <f aca="false">pre_f_fd_total+Sensitivity!B76+Sensitivity!F76+Sensitivity!W76+Sensitivity!AA76+Sensitivity!S76</f>
        <v>37900354.9664976</v>
      </c>
      <c r="AC76" s="2" t="n">
        <f aca="false">MAX(const_zero,sensitivity_esop_low*Sensitivity!AB76-pre_f_option_pool_total)</f>
        <v>0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customFormat="false" ht="15" hidden="true" customHeight="false" outlineLevel="0" collapsed="false">
      <c r="A77" s="2" t="n">
        <f aca="false">Sensitivity!A76+const_one</f>
        <v>15</v>
      </c>
      <c r="B77" s="2" t="n">
        <f aca="false">Sensitivity!AC76</f>
        <v>0</v>
      </c>
      <c r="C77" s="2" t="n">
        <f aca="false">Sensitivity!W76</f>
        <v>190718.546875</v>
      </c>
      <c r="D77" s="2" t="n">
        <f aca="false">Sensitivity!AA76</f>
        <v>107699.885294118</v>
      </c>
      <c r="E77" s="5" t="n">
        <f aca="false">sensitivity_pre_low_usd/(pre_f_fd_total+Sensitivity!B77)</f>
        <v>32.7708033770641</v>
      </c>
      <c r="F77" s="2" t="n">
        <f aca="false">series_f_primary_raise_usd/Sensitivity!E77</f>
        <v>915449.025</v>
      </c>
      <c r="G77" s="2" t="n">
        <f aca="false">IF(Sensitivity!E77&lt;class_seed_ocp,class_seed_ocp*(ad_pre_f_broad_based_fd+series_f_primary_raise_usd/class_seed_ocp)/(ad_pre_f_broad_based_fd+series_f_primary_raise_usd/Sensitivity!E77),class_seed_ocp)</f>
        <v>1</v>
      </c>
      <c r="H77" s="2" t="n">
        <f aca="false">class_seed_original_shares*class_seed_issue_pps/Sensitivity!G77</f>
        <v>5000000</v>
      </c>
      <c r="I77" s="2" t="n">
        <f aca="false">IF(Sensitivity!E77&lt;class_series_a_ocp,class_series_a_ocp*(ad_pre_f_broad_based_fd+series_f_primary_raise_usd/class_series_a_ocp)/(ad_pre_f_broad_based_fd+series_f_primary_raise_usd/Sensitivity!E77),class_series_a_ocp)</f>
        <v>3</v>
      </c>
      <c r="J77" s="2" t="n">
        <f aca="false">class_series_a_original_shares*class_series_a_issue_pps/Sensitivity!I77</f>
        <v>5000000</v>
      </c>
      <c r="K77" s="2" t="n">
        <f aca="false">IF(Sensitivity!E77&lt;class_series_b_ocp,class_series_b_ocp*(ad_pre_f_broad_based_fd+series_f_primary_raise_usd/class_series_b_ocp)/(ad_pre_f_broad_based_fd+series_f_primary_raise_usd/Sensitivity!E77),class_series_b_ocp)</f>
        <v>10</v>
      </c>
      <c r="L77" s="2" t="n">
        <f aca="false">class_series_b_original_shares*class_series_b_issue_pps/Sensitivity!K77</f>
        <v>3000000</v>
      </c>
      <c r="M77" s="2" t="n">
        <f aca="false">IF(Sensitivity!E77&lt;class_series_c_ocp,class_series_c_ocp*(ad_pre_f_broad_based_fd+series_f_primary_raise_usd/class_series_c_ocp)/(ad_pre_f_broad_based_fd+series_f_primary_raise_usd/Sensitivity!E77),class_series_c_ocp)</f>
        <v>25</v>
      </c>
      <c r="N77" s="2" t="n">
        <f aca="false">class_series_c_original_shares*class_series_c_issue_pps/Sensitivity!M77</f>
        <v>2400000</v>
      </c>
      <c r="O77" s="8" t="n">
        <f aca="false">IF(Sensitivity!E77&lt;class_series_d_ocp,class_series_d_ocp*(ad_pre_f_broad_based_fd+series_f_primary_raise_usd/class_series_d_ocp)/(ad_pre_f_broad_based_fd+series_f_primary_raise_usd/Sensitivity!E77),class_series_d_ocp)</f>
        <v>57.5001142287089</v>
      </c>
      <c r="P77" s="2" t="n">
        <f aca="false">class_series_d_original_shares*class_series_d_issue_pps/Sensitivity!O77</f>
        <v>1739127.32768227</v>
      </c>
      <c r="Q77" s="8" t="n">
        <f aca="false">IF(Sensitivity!E77&lt;class_series_e_ocp,class_series_e_ocp*(ad_pre_f_broad_based_fd+series_f_primary_raise_usd/class_series_e_ocp)/(ad_pre_f_broad_based_fd+series_f_primary_raise_usd/Sensitivity!E77),class_series_e_ocp)</f>
        <v>48.7586156921235</v>
      </c>
      <c r="R77" s="2" t="n">
        <f aca="false">class_series_e_original_shares*class_series_e_issue_pps/Sensitivity!Q77</f>
        <v>6152693.18164623</v>
      </c>
      <c r="S77" s="2" t="n">
        <f aca="false">Sensitivity!H77-class_seed_current_shares+Sensitivity!J77-class_series_a_current_shares+Sensitivity!L77-class_series_b_current_shares+Sensitivity!N77-class_series_c_current_shares+Sensitivity!P77-class_series_d_current_shares+Sensitivity!R77-class_series_e_current_shares</f>
        <v>68526.5093285004</v>
      </c>
      <c r="T77" s="5" t="n">
        <f aca="false">note_a_cap_usd/(pre_f_fd_total+Sensitivity!B77+Sensitivity!S77+Sensitivity!D77)</f>
        <v>27.1782058746091</v>
      </c>
      <c r="U77" s="5" t="n">
        <f aca="false">Sensitivity!E77*(const_one-note_a_discount)</f>
        <v>26.2166427016512</v>
      </c>
      <c r="V77" s="5" t="n">
        <f aca="false">MIN(Sensitivity!T77,Sensitivity!U77)</f>
        <v>26.2166427016512</v>
      </c>
      <c r="W77" s="2" t="n">
        <f aca="false">note_a_principal_usd/Sensitivity!V77</f>
        <v>190718.546875</v>
      </c>
      <c r="X77" s="5" t="n">
        <f aca="false">note_b_cap_usd/(pre_f_fd_total+Sensitivity!B77+Sensitivity!S77+Sensitivity!C77)</f>
        <v>43.3872348561734</v>
      </c>
      <c r="Y77" s="5" t="n">
        <f aca="false">Sensitivity!E77*(const_one-note_b_discount)</f>
        <v>27.8551828705044</v>
      </c>
      <c r="Z77" s="5" t="n">
        <f aca="false">MIN(Sensitivity!X77,Sensitivity!Y77)</f>
        <v>27.8551828705044</v>
      </c>
      <c r="AA77" s="2" t="n">
        <f aca="false">note_b_principal_usd/Sensitivity!Z77</f>
        <v>107699.885294118</v>
      </c>
      <c r="AB77" s="2" t="n">
        <f aca="false">pre_f_fd_total+Sensitivity!B77+Sensitivity!F77+Sensitivity!W77+Sensitivity!AA77+Sensitivity!S77</f>
        <v>37900354.9664976</v>
      </c>
      <c r="AC77" s="2" t="n">
        <f aca="false">MAX(const_zero,sensitivity_esop_low*Sensitivity!AB77-pre_f_option_pool_total)</f>
        <v>0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customFormat="false" ht="15" hidden="true" customHeight="false" outlineLevel="0" collapsed="false">
      <c r="A78" s="2" t="n">
        <f aca="false">Sensitivity!A77+const_one</f>
        <v>16</v>
      </c>
      <c r="B78" s="2" t="n">
        <f aca="false">Sensitivity!AC77</f>
        <v>0</v>
      </c>
      <c r="C78" s="2" t="n">
        <f aca="false">Sensitivity!W77</f>
        <v>190718.546875</v>
      </c>
      <c r="D78" s="2" t="n">
        <f aca="false">Sensitivity!AA77</f>
        <v>107699.885294118</v>
      </c>
      <c r="E78" s="5" t="n">
        <f aca="false">sensitivity_pre_low_usd/(pre_f_fd_total+Sensitivity!B78)</f>
        <v>32.7708033770641</v>
      </c>
      <c r="F78" s="2" t="n">
        <f aca="false">series_f_primary_raise_usd/Sensitivity!E78</f>
        <v>915449.025</v>
      </c>
      <c r="G78" s="2" t="n">
        <f aca="false">IF(Sensitivity!E78&lt;class_seed_ocp,class_seed_ocp*(ad_pre_f_broad_based_fd+series_f_primary_raise_usd/class_seed_ocp)/(ad_pre_f_broad_based_fd+series_f_primary_raise_usd/Sensitivity!E78),class_seed_ocp)</f>
        <v>1</v>
      </c>
      <c r="H78" s="2" t="n">
        <f aca="false">class_seed_original_shares*class_seed_issue_pps/Sensitivity!G78</f>
        <v>5000000</v>
      </c>
      <c r="I78" s="2" t="n">
        <f aca="false">IF(Sensitivity!E78&lt;class_series_a_ocp,class_series_a_ocp*(ad_pre_f_broad_based_fd+series_f_primary_raise_usd/class_series_a_ocp)/(ad_pre_f_broad_based_fd+series_f_primary_raise_usd/Sensitivity!E78),class_series_a_ocp)</f>
        <v>3</v>
      </c>
      <c r="J78" s="2" t="n">
        <f aca="false">class_series_a_original_shares*class_series_a_issue_pps/Sensitivity!I78</f>
        <v>5000000</v>
      </c>
      <c r="K78" s="2" t="n">
        <f aca="false">IF(Sensitivity!E78&lt;class_series_b_ocp,class_series_b_ocp*(ad_pre_f_broad_based_fd+series_f_primary_raise_usd/class_series_b_ocp)/(ad_pre_f_broad_based_fd+series_f_primary_raise_usd/Sensitivity!E78),class_series_b_ocp)</f>
        <v>10</v>
      </c>
      <c r="L78" s="2" t="n">
        <f aca="false">class_series_b_original_shares*class_series_b_issue_pps/Sensitivity!K78</f>
        <v>3000000</v>
      </c>
      <c r="M78" s="2" t="n">
        <f aca="false">IF(Sensitivity!E78&lt;class_series_c_ocp,class_series_c_ocp*(ad_pre_f_broad_based_fd+series_f_primary_raise_usd/class_series_c_ocp)/(ad_pre_f_broad_based_fd+series_f_primary_raise_usd/Sensitivity!E78),class_series_c_ocp)</f>
        <v>25</v>
      </c>
      <c r="N78" s="2" t="n">
        <f aca="false">class_series_c_original_shares*class_series_c_issue_pps/Sensitivity!M78</f>
        <v>2400000</v>
      </c>
      <c r="O78" s="8" t="n">
        <f aca="false">IF(Sensitivity!E78&lt;class_series_d_ocp,class_series_d_ocp*(ad_pre_f_broad_based_fd+series_f_primary_raise_usd/class_series_d_ocp)/(ad_pre_f_broad_based_fd+series_f_primary_raise_usd/Sensitivity!E78),class_series_d_ocp)</f>
        <v>57.5001142287089</v>
      </c>
      <c r="P78" s="2" t="n">
        <f aca="false">class_series_d_original_shares*class_series_d_issue_pps/Sensitivity!O78</f>
        <v>1739127.32768227</v>
      </c>
      <c r="Q78" s="8" t="n">
        <f aca="false">IF(Sensitivity!E78&lt;class_series_e_ocp,class_series_e_ocp*(ad_pre_f_broad_based_fd+series_f_primary_raise_usd/class_series_e_ocp)/(ad_pre_f_broad_based_fd+series_f_primary_raise_usd/Sensitivity!E78),class_series_e_ocp)</f>
        <v>48.7586156921235</v>
      </c>
      <c r="R78" s="2" t="n">
        <f aca="false">class_series_e_original_shares*class_series_e_issue_pps/Sensitivity!Q78</f>
        <v>6152693.18164623</v>
      </c>
      <c r="S78" s="2" t="n">
        <f aca="false">Sensitivity!H78-class_seed_current_shares+Sensitivity!J78-class_series_a_current_shares+Sensitivity!L78-class_series_b_current_shares+Sensitivity!N78-class_series_c_current_shares+Sensitivity!P78-class_series_d_current_shares+Sensitivity!R78-class_series_e_current_shares</f>
        <v>68526.5093285004</v>
      </c>
      <c r="T78" s="5" t="n">
        <f aca="false">note_a_cap_usd/(pre_f_fd_total+Sensitivity!B78+Sensitivity!S78+Sensitivity!D78)</f>
        <v>27.1782058746091</v>
      </c>
      <c r="U78" s="5" t="n">
        <f aca="false">Sensitivity!E78*(const_one-note_a_discount)</f>
        <v>26.2166427016512</v>
      </c>
      <c r="V78" s="5" t="n">
        <f aca="false">MIN(Sensitivity!T78,Sensitivity!U78)</f>
        <v>26.2166427016512</v>
      </c>
      <c r="W78" s="2" t="n">
        <f aca="false">note_a_principal_usd/Sensitivity!V78</f>
        <v>190718.546875</v>
      </c>
      <c r="X78" s="5" t="n">
        <f aca="false">note_b_cap_usd/(pre_f_fd_total+Sensitivity!B78+Sensitivity!S78+Sensitivity!C78)</f>
        <v>43.3872348561734</v>
      </c>
      <c r="Y78" s="5" t="n">
        <f aca="false">Sensitivity!E78*(const_one-note_b_discount)</f>
        <v>27.8551828705044</v>
      </c>
      <c r="Z78" s="5" t="n">
        <f aca="false">MIN(Sensitivity!X78,Sensitivity!Y78)</f>
        <v>27.8551828705044</v>
      </c>
      <c r="AA78" s="2" t="n">
        <f aca="false">note_b_principal_usd/Sensitivity!Z78</f>
        <v>107699.885294118</v>
      </c>
      <c r="AB78" s="2" t="n">
        <f aca="false">pre_f_fd_total+Sensitivity!B78+Sensitivity!F78+Sensitivity!W78+Sensitivity!AA78+Sensitivity!S78</f>
        <v>37900354.9664976</v>
      </c>
      <c r="AC78" s="2" t="n">
        <f aca="false">MAX(const_zero,sensitivity_esop_low*Sensitivity!AB78-pre_f_option_pool_total)</f>
        <v>0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customFormat="false" ht="15" hidden="true" customHeight="false" outlineLevel="0" collapsed="false">
      <c r="A79" s="2" t="n">
        <f aca="false">Sensitivity!A78+const_one</f>
        <v>17</v>
      </c>
      <c r="B79" s="2" t="n">
        <f aca="false">Sensitivity!AC78</f>
        <v>0</v>
      </c>
      <c r="C79" s="2" t="n">
        <f aca="false">Sensitivity!W78</f>
        <v>190718.546875</v>
      </c>
      <c r="D79" s="2" t="n">
        <f aca="false">Sensitivity!AA78</f>
        <v>107699.885294118</v>
      </c>
      <c r="E79" s="5" t="n">
        <f aca="false">sensitivity_pre_low_usd/(pre_f_fd_total+Sensitivity!B79)</f>
        <v>32.7708033770641</v>
      </c>
      <c r="F79" s="2" t="n">
        <f aca="false">series_f_primary_raise_usd/Sensitivity!E79</f>
        <v>915449.025</v>
      </c>
      <c r="G79" s="2" t="n">
        <f aca="false">IF(Sensitivity!E79&lt;class_seed_ocp,class_seed_ocp*(ad_pre_f_broad_based_fd+series_f_primary_raise_usd/class_seed_ocp)/(ad_pre_f_broad_based_fd+series_f_primary_raise_usd/Sensitivity!E79),class_seed_ocp)</f>
        <v>1</v>
      </c>
      <c r="H79" s="2" t="n">
        <f aca="false">class_seed_original_shares*class_seed_issue_pps/Sensitivity!G79</f>
        <v>5000000</v>
      </c>
      <c r="I79" s="2" t="n">
        <f aca="false">IF(Sensitivity!E79&lt;class_series_a_ocp,class_series_a_ocp*(ad_pre_f_broad_based_fd+series_f_primary_raise_usd/class_series_a_ocp)/(ad_pre_f_broad_based_fd+series_f_primary_raise_usd/Sensitivity!E79),class_series_a_ocp)</f>
        <v>3</v>
      </c>
      <c r="J79" s="2" t="n">
        <f aca="false">class_series_a_original_shares*class_series_a_issue_pps/Sensitivity!I79</f>
        <v>5000000</v>
      </c>
      <c r="K79" s="2" t="n">
        <f aca="false">IF(Sensitivity!E79&lt;class_series_b_ocp,class_series_b_ocp*(ad_pre_f_broad_based_fd+series_f_primary_raise_usd/class_series_b_ocp)/(ad_pre_f_broad_based_fd+series_f_primary_raise_usd/Sensitivity!E79),class_series_b_ocp)</f>
        <v>10</v>
      </c>
      <c r="L79" s="2" t="n">
        <f aca="false">class_series_b_original_shares*class_series_b_issue_pps/Sensitivity!K79</f>
        <v>3000000</v>
      </c>
      <c r="M79" s="2" t="n">
        <f aca="false">IF(Sensitivity!E79&lt;class_series_c_ocp,class_series_c_ocp*(ad_pre_f_broad_based_fd+series_f_primary_raise_usd/class_series_c_ocp)/(ad_pre_f_broad_based_fd+series_f_primary_raise_usd/Sensitivity!E79),class_series_c_ocp)</f>
        <v>25</v>
      </c>
      <c r="N79" s="2" t="n">
        <f aca="false">class_series_c_original_shares*class_series_c_issue_pps/Sensitivity!M79</f>
        <v>2400000</v>
      </c>
      <c r="O79" s="8" t="n">
        <f aca="false">IF(Sensitivity!E79&lt;class_series_d_ocp,class_series_d_ocp*(ad_pre_f_broad_based_fd+series_f_primary_raise_usd/class_series_d_ocp)/(ad_pre_f_broad_based_fd+series_f_primary_raise_usd/Sensitivity!E79),class_series_d_ocp)</f>
        <v>57.5001142287089</v>
      </c>
      <c r="P79" s="2" t="n">
        <f aca="false">class_series_d_original_shares*class_series_d_issue_pps/Sensitivity!O79</f>
        <v>1739127.32768227</v>
      </c>
      <c r="Q79" s="8" t="n">
        <f aca="false">IF(Sensitivity!E79&lt;class_series_e_ocp,class_series_e_ocp*(ad_pre_f_broad_based_fd+series_f_primary_raise_usd/class_series_e_ocp)/(ad_pre_f_broad_based_fd+series_f_primary_raise_usd/Sensitivity!E79),class_series_e_ocp)</f>
        <v>48.7586156921235</v>
      </c>
      <c r="R79" s="2" t="n">
        <f aca="false">class_series_e_original_shares*class_series_e_issue_pps/Sensitivity!Q79</f>
        <v>6152693.18164623</v>
      </c>
      <c r="S79" s="2" t="n">
        <f aca="false">Sensitivity!H79-class_seed_current_shares+Sensitivity!J79-class_series_a_current_shares+Sensitivity!L79-class_series_b_current_shares+Sensitivity!N79-class_series_c_current_shares+Sensitivity!P79-class_series_d_current_shares+Sensitivity!R79-class_series_e_current_shares</f>
        <v>68526.5093285004</v>
      </c>
      <c r="T79" s="5" t="n">
        <f aca="false">note_a_cap_usd/(pre_f_fd_total+Sensitivity!B79+Sensitivity!S79+Sensitivity!D79)</f>
        <v>27.1782058746091</v>
      </c>
      <c r="U79" s="5" t="n">
        <f aca="false">Sensitivity!E79*(const_one-note_a_discount)</f>
        <v>26.2166427016512</v>
      </c>
      <c r="V79" s="5" t="n">
        <f aca="false">MIN(Sensitivity!T79,Sensitivity!U79)</f>
        <v>26.2166427016512</v>
      </c>
      <c r="W79" s="2" t="n">
        <f aca="false">note_a_principal_usd/Sensitivity!V79</f>
        <v>190718.546875</v>
      </c>
      <c r="X79" s="5" t="n">
        <f aca="false">note_b_cap_usd/(pre_f_fd_total+Sensitivity!B79+Sensitivity!S79+Sensitivity!C79)</f>
        <v>43.3872348561734</v>
      </c>
      <c r="Y79" s="5" t="n">
        <f aca="false">Sensitivity!E79*(const_one-note_b_discount)</f>
        <v>27.8551828705044</v>
      </c>
      <c r="Z79" s="5" t="n">
        <f aca="false">MIN(Sensitivity!X79,Sensitivity!Y79)</f>
        <v>27.8551828705044</v>
      </c>
      <c r="AA79" s="2" t="n">
        <f aca="false">note_b_principal_usd/Sensitivity!Z79</f>
        <v>107699.885294118</v>
      </c>
      <c r="AB79" s="2" t="n">
        <f aca="false">pre_f_fd_total+Sensitivity!B79+Sensitivity!F79+Sensitivity!W79+Sensitivity!AA79+Sensitivity!S79</f>
        <v>37900354.9664976</v>
      </c>
      <c r="AC79" s="2" t="n">
        <f aca="false">MAX(const_zero,sensitivity_esop_low*Sensitivity!AB79-pre_f_option_pool_total)</f>
        <v>0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customFormat="false" ht="15" hidden="true" customHeight="false" outlineLevel="0" collapsed="false">
      <c r="A80" s="2" t="n">
        <f aca="false">Sensitivity!A79+const_one</f>
        <v>18</v>
      </c>
      <c r="B80" s="2" t="n">
        <f aca="false">Sensitivity!AC79</f>
        <v>0</v>
      </c>
      <c r="C80" s="2" t="n">
        <f aca="false">Sensitivity!W79</f>
        <v>190718.546875</v>
      </c>
      <c r="D80" s="2" t="n">
        <f aca="false">Sensitivity!AA79</f>
        <v>107699.885294118</v>
      </c>
      <c r="E80" s="5" t="n">
        <f aca="false">sensitivity_pre_low_usd/(pre_f_fd_total+Sensitivity!B80)</f>
        <v>32.7708033770641</v>
      </c>
      <c r="F80" s="2" t="n">
        <f aca="false">series_f_primary_raise_usd/Sensitivity!E80</f>
        <v>915449.025</v>
      </c>
      <c r="G80" s="2" t="n">
        <f aca="false">IF(Sensitivity!E80&lt;class_seed_ocp,class_seed_ocp*(ad_pre_f_broad_based_fd+series_f_primary_raise_usd/class_seed_ocp)/(ad_pre_f_broad_based_fd+series_f_primary_raise_usd/Sensitivity!E80),class_seed_ocp)</f>
        <v>1</v>
      </c>
      <c r="H80" s="2" t="n">
        <f aca="false">class_seed_original_shares*class_seed_issue_pps/Sensitivity!G80</f>
        <v>5000000</v>
      </c>
      <c r="I80" s="2" t="n">
        <f aca="false">IF(Sensitivity!E80&lt;class_series_a_ocp,class_series_a_ocp*(ad_pre_f_broad_based_fd+series_f_primary_raise_usd/class_series_a_ocp)/(ad_pre_f_broad_based_fd+series_f_primary_raise_usd/Sensitivity!E80),class_series_a_ocp)</f>
        <v>3</v>
      </c>
      <c r="J80" s="2" t="n">
        <f aca="false">class_series_a_original_shares*class_series_a_issue_pps/Sensitivity!I80</f>
        <v>5000000</v>
      </c>
      <c r="K80" s="2" t="n">
        <f aca="false">IF(Sensitivity!E80&lt;class_series_b_ocp,class_series_b_ocp*(ad_pre_f_broad_based_fd+series_f_primary_raise_usd/class_series_b_ocp)/(ad_pre_f_broad_based_fd+series_f_primary_raise_usd/Sensitivity!E80),class_series_b_ocp)</f>
        <v>10</v>
      </c>
      <c r="L80" s="2" t="n">
        <f aca="false">class_series_b_original_shares*class_series_b_issue_pps/Sensitivity!K80</f>
        <v>3000000</v>
      </c>
      <c r="M80" s="2" t="n">
        <f aca="false">IF(Sensitivity!E80&lt;class_series_c_ocp,class_series_c_ocp*(ad_pre_f_broad_based_fd+series_f_primary_raise_usd/class_series_c_ocp)/(ad_pre_f_broad_based_fd+series_f_primary_raise_usd/Sensitivity!E80),class_series_c_ocp)</f>
        <v>25</v>
      </c>
      <c r="N80" s="2" t="n">
        <f aca="false">class_series_c_original_shares*class_series_c_issue_pps/Sensitivity!M80</f>
        <v>2400000</v>
      </c>
      <c r="O80" s="8" t="n">
        <f aca="false">IF(Sensitivity!E80&lt;class_series_d_ocp,class_series_d_ocp*(ad_pre_f_broad_based_fd+series_f_primary_raise_usd/class_series_d_ocp)/(ad_pre_f_broad_based_fd+series_f_primary_raise_usd/Sensitivity!E80),class_series_d_ocp)</f>
        <v>57.5001142287089</v>
      </c>
      <c r="P80" s="2" t="n">
        <f aca="false">class_series_d_original_shares*class_series_d_issue_pps/Sensitivity!O80</f>
        <v>1739127.32768227</v>
      </c>
      <c r="Q80" s="8" t="n">
        <f aca="false">IF(Sensitivity!E80&lt;class_series_e_ocp,class_series_e_ocp*(ad_pre_f_broad_based_fd+series_f_primary_raise_usd/class_series_e_ocp)/(ad_pre_f_broad_based_fd+series_f_primary_raise_usd/Sensitivity!E80),class_series_e_ocp)</f>
        <v>48.7586156921235</v>
      </c>
      <c r="R80" s="2" t="n">
        <f aca="false">class_series_e_original_shares*class_series_e_issue_pps/Sensitivity!Q80</f>
        <v>6152693.18164623</v>
      </c>
      <c r="S80" s="2" t="n">
        <f aca="false">Sensitivity!H80-class_seed_current_shares+Sensitivity!J80-class_series_a_current_shares+Sensitivity!L80-class_series_b_current_shares+Sensitivity!N80-class_series_c_current_shares+Sensitivity!P80-class_series_d_current_shares+Sensitivity!R80-class_series_e_current_shares</f>
        <v>68526.5093285004</v>
      </c>
      <c r="T80" s="5" t="n">
        <f aca="false">note_a_cap_usd/(pre_f_fd_total+Sensitivity!B80+Sensitivity!S80+Sensitivity!D80)</f>
        <v>27.1782058746091</v>
      </c>
      <c r="U80" s="5" t="n">
        <f aca="false">Sensitivity!E80*(const_one-note_a_discount)</f>
        <v>26.2166427016512</v>
      </c>
      <c r="V80" s="5" t="n">
        <f aca="false">MIN(Sensitivity!T80,Sensitivity!U80)</f>
        <v>26.2166427016512</v>
      </c>
      <c r="W80" s="2" t="n">
        <f aca="false">note_a_principal_usd/Sensitivity!V80</f>
        <v>190718.546875</v>
      </c>
      <c r="X80" s="5" t="n">
        <f aca="false">note_b_cap_usd/(pre_f_fd_total+Sensitivity!B80+Sensitivity!S80+Sensitivity!C80)</f>
        <v>43.3872348561734</v>
      </c>
      <c r="Y80" s="5" t="n">
        <f aca="false">Sensitivity!E80*(const_one-note_b_discount)</f>
        <v>27.8551828705044</v>
      </c>
      <c r="Z80" s="5" t="n">
        <f aca="false">MIN(Sensitivity!X80,Sensitivity!Y80)</f>
        <v>27.8551828705044</v>
      </c>
      <c r="AA80" s="2" t="n">
        <f aca="false">note_b_principal_usd/Sensitivity!Z80</f>
        <v>107699.885294118</v>
      </c>
      <c r="AB80" s="2" t="n">
        <f aca="false">pre_f_fd_total+Sensitivity!B80+Sensitivity!F80+Sensitivity!W80+Sensitivity!AA80+Sensitivity!S80</f>
        <v>37900354.9664976</v>
      </c>
      <c r="AC80" s="2" t="n">
        <f aca="false">MAX(const_zero,sensitivity_esop_low*Sensitivity!AB80-pre_f_option_pool_total)</f>
        <v>0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customFormat="false" ht="15" hidden="true" customHeight="false" outlineLevel="0" collapsed="false">
      <c r="A81" s="2" t="n">
        <f aca="false">Sensitivity!A80+const_one</f>
        <v>19</v>
      </c>
      <c r="B81" s="2" t="n">
        <f aca="false">Sensitivity!AC80</f>
        <v>0</v>
      </c>
      <c r="C81" s="2" t="n">
        <f aca="false">Sensitivity!W80</f>
        <v>190718.546875</v>
      </c>
      <c r="D81" s="2" t="n">
        <f aca="false">Sensitivity!AA80</f>
        <v>107699.885294118</v>
      </c>
      <c r="E81" s="5" t="n">
        <f aca="false">sensitivity_pre_low_usd/(pre_f_fd_total+Sensitivity!B81)</f>
        <v>32.7708033770641</v>
      </c>
      <c r="F81" s="2" t="n">
        <f aca="false">series_f_primary_raise_usd/Sensitivity!E81</f>
        <v>915449.025</v>
      </c>
      <c r="G81" s="2" t="n">
        <f aca="false">IF(Sensitivity!E81&lt;class_seed_ocp,class_seed_ocp*(ad_pre_f_broad_based_fd+series_f_primary_raise_usd/class_seed_ocp)/(ad_pre_f_broad_based_fd+series_f_primary_raise_usd/Sensitivity!E81),class_seed_ocp)</f>
        <v>1</v>
      </c>
      <c r="H81" s="2" t="n">
        <f aca="false">class_seed_original_shares*class_seed_issue_pps/Sensitivity!G81</f>
        <v>5000000</v>
      </c>
      <c r="I81" s="2" t="n">
        <f aca="false">IF(Sensitivity!E81&lt;class_series_a_ocp,class_series_a_ocp*(ad_pre_f_broad_based_fd+series_f_primary_raise_usd/class_series_a_ocp)/(ad_pre_f_broad_based_fd+series_f_primary_raise_usd/Sensitivity!E81),class_series_a_ocp)</f>
        <v>3</v>
      </c>
      <c r="J81" s="2" t="n">
        <f aca="false">class_series_a_original_shares*class_series_a_issue_pps/Sensitivity!I81</f>
        <v>5000000</v>
      </c>
      <c r="K81" s="2" t="n">
        <f aca="false">IF(Sensitivity!E81&lt;class_series_b_ocp,class_series_b_ocp*(ad_pre_f_broad_based_fd+series_f_primary_raise_usd/class_series_b_ocp)/(ad_pre_f_broad_based_fd+series_f_primary_raise_usd/Sensitivity!E81),class_series_b_ocp)</f>
        <v>10</v>
      </c>
      <c r="L81" s="2" t="n">
        <f aca="false">class_series_b_original_shares*class_series_b_issue_pps/Sensitivity!K81</f>
        <v>3000000</v>
      </c>
      <c r="M81" s="2" t="n">
        <f aca="false">IF(Sensitivity!E81&lt;class_series_c_ocp,class_series_c_ocp*(ad_pre_f_broad_based_fd+series_f_primary_raise_usd/class_series_c_ocp)/(ad_pre_f_broad_based_fd+series_f_primary_raise_usd/Sensitivity!E81),class_series_c_ocp)</f>
        <v>25</v>
      </c>
      <c r="N81" s="2" t="n">
        <f aca="false">class_series_c_original_shares*class_series_c_issue_pps/Sensitivity!M81</f>
        <v>2400000</v>
      </c>
      <c r="O81" s="8" t="n">
        <f aca="false">IF(Sensitivity!E81&lt;class_series_d_ocp,class_series_d_ocp*(ad_pre_f_broad_based_fd+series_f_primary_raise_usd/class_series_d_ocp)/(ad_pre_f_broad_based_fd+series_f_primary_raise_usd/Sensitivity!E81),class_series_d_ocp)</f>
        <v>57.5001142287089</v>
      </c>
      <c r="P81" s="2" t="n">
        <f aca="false">class_series_d_original_shares*class_series_d_issue_pps/Sensitivity!O81</f>
        <v>1739127.32768227</v>
      </c>
      <c r="Q81" s="8" t="n">
        <f aca="false">IF(Sensitivity!E81&lt;class_series_e_ocp,class_series_e_ocp*(ad_pre_f_broad_based_fd+series_f_primary_raise_usd/class_series_e_ocp)/(ad_pre_f_broad_based_fd+series_f_primary_raise_usd/Sensitivity!E81),class_series_e_ocp)</f>
        <v>48.7586156921235</v>
      </c>
      <c r="R81" s="2" t="n">
        <f aca="false">class_series_e_original_shares*class_series_e_issue_pps/Sensitivity!Q81</f>
        <v>6152693.18164623</v>
      </c>
      <c r="S81" s="2" t="n">
        <f aca="false">Sensitivity!H81-class_seed_current_shares+Sensitivity!J81-class_series_a_current_shares+Sensitivity!L81-class_series_b_current_shares+Sensitivity!N81-class_series_c_current_shares+Sensitivity!P81-class_series_d_current_shares+Sensitivity!R81-class_series_e_current_shares</f>
        <v>68526.5093285004</v>
      </c>
      <c r="T81" s="5" t="n">
        <f aca="false">note_a_cap_usd/(pre_f_fd_total+Sensitivity!B81+Sensitivity!S81+Sensitivity!D81)</f>
        <v>27.1782058746091</v>
      </c>
      <c r="U81" s="5" t="n">
        <f aca="false">Sensitivity!E81*(const_one-note_a_discount)</f>
        <v>26.2166427016512</v>
      </c>
      <c r="V81" s="5" t="n">
        <f aca="false">MIN(Sensitivity!T81,Sensitivity!U81)</f>
        <v>26.2166427016512</v>
      </c>
      <c r="W81" s="2" t="n">
        <f aca="false">note_a_principal_usd/Sensitivity!V81</f>
        <v>190718.546875</v>
      </c>
      <c r="X81" s="5" t="n">
        <f aca="false">note_b_cap_usd/(pre_f_fd_total+Sensitivity!B81+Sensitivity!S81+Sensitivity!C81)</f>
        <v>43.3872348561734</v>
      </c>
      <c r="Y81" s="5" t="n">
        <f aca="false">Sensitivity!E81*(const_one-note_b_discount)</f>
        <v>27.8551828705044</v>
      </c>
      <c r="Z81" s="5" t="n">
        <f aca="false">MIN(Sensitivity!X81,Sensitivity!Y81)</f>
        <v>27.8551828705044</v>
      </c>
      <c r="AA81" s="2" t="n">
        <f aca="false">note_b_principal_usd/Sensitivity!Z81</f>
        <v>107699.885294118</v>
      </c>
      <c r="AB81" s="2" t="n">
        <f aca="false">pre_f_fd_total+Sensitivity!B81+Sensitivity!F81+Sensitivity!W81+Sensitivity!AA81+Sensitivity!S81</f>
        <v>37900354.9664976</v>
      </c>
      <c r="AC81" s="2" t="n">
        <f aca="false">MAX(const_zero,sensitivity_esop_low*Sensitivity!AB81-pre_f_option_pool_total)</f>
        <v>0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customFormat="false" ht="15" hidden="true" customHeight="false" outlineLevel="0" collapsed="false">
      <c r="A82" s="2" t="n">
        <f aca="false">Sensitivity!A81+const_one</f>
        <v>20</v>
      </c>
      <c r="B82" s="2" t="n">
        <f aca="false">Sensitivity!AC81</f>
        <v>0</v>
      </c>
      <c r="C82" s="2" t="n">
        <f aca="false">Sensitivity!W81</f>
        <v>190718.546875</v>
      </c>
      <c r="D82" s="2" t="n">
        <f aca="false">Sensitivity!AA81</f>
        <v>107699.885294118</v>
      </c>
      <c r="E82" s="5" t="n">
        <f aca="false">sensitivity_pre_low_usd/(pre_f_fd_total+Sensitivity!B82)</f>
        <v>32.7708033770641</v>
      </c>
      <c r="F82" s="2" t="n">
        <f aca="false">series_f_primary_raise_usd/Sensitivity!E82</f>
        <v>915449.025</v>
      </c>
      <c r="G82" s="2" t="n">
        <f aca="false">IF(Sensitivity!E82&lt;class_seed_ocp,class_seed_ocp*(ad_pre_f_broad_based_fd+series_f_primary_raise_usd/class_seed_ocp)/(ad_pre_f_broad_based_fd+series_f_primary_raise_usd/Sensitivity!E82),class_seed_ocp)</f>
        <v>1</v>
      </c>
      <c r="H82" s="2" t="n">
        <f aca="false">class_seed_original_shares*class_seed_issue_pps/Sensitivity!G82</f>
        <v>5000000</v>
      </c>
      <c r="I82" s="2" t="n">
        <f aca="false">IF(Sensitivity!E82&lt;class_series_a_ocp,class_series_a_ocp*(ad_pre_f_broad_based_fd+series_f_primary_raise_usd/class_series_a_ocp)/(ad_pre_f_broad_based_fd+series_f_primary_raise_usd/Sensitivity!E82),class_series_a_ocp)</f>
        <v>3</v>
      </c>
      <c r="J82" s="2" t="n">
        <f aca="false">class_series_a_original_shares*class_series_a_issue_pps/Sensitivity!I82</f>
        <v>5000000</v>
      </c>
      <c r="K82" s="2" t="n">
        <f aca="false">IF(Sensitivity!E82&lt;class_series_b_ocp,class_series_b_ocp*(ad_pre_f_broad_based_fd+series_f_primary_raise_usd/class_series_b_ocp)/(ad_pre_f_broad_based_fd+series_f_primary_raise_usd/Sensitivity!E82),class_series_b_ocp)</f>
        <v>10</v>
      </c>
      <c r="L82" s="2" t="n">
        <f aca="false">class_series_b_original_shares*class_series_b_issue_pps/Sensitivity!K82</f>
        <v>3000000</v>
      </c>
      <c r="M82" s="2" t="n">
        <f aca="false">IF(Sensitivity!E82&lt;class_series_c_ocp,class_series_c_ocp*(ad_pre_f_broad_based_fd+series_f_primary_raise_usd/class_series_c_ocp)/(ad_pre_f_broad_based_fd+series_f_primary_raise_usd/Sensitivity!E82),class_series_c_ocp)</f>
        <v>25</v>
      </c>
      <c r="N82" s="2" t="n">
        <f aca="false">class_series_c_original_shares*class_series_c_issue_pps/Sensitivity!M82</f>
        <v>2400000</v>
      </c>
      <c r="O82" s="8" t="n">
        <f aca="false">IF(Sensitivity!E82&lt;class_series_d_ocp,class_series_d_ocp*(ad_pre_f_broad_based_fd+series_f_primary_raise_usd/class_series_d_ocp)/(ad_pre_f_broad_based_fd+series_f_primary_raise_usd/Sensitivity!E82),class_series_d_ocp)</f>
        <v>57.5001142287089</v>
      </c>
      <c r="P82" s="2" t="n">
        <f aca="false">class_series_d_original_shares*class_series_d_issue_pps/Sensitivity!O82</f>
        <v>1739127.32768227</v>
      </c>
      <c r="Q82" s="8" t="n">
        <f aca="false">IF(Sensitivity!E82&lt;class_series_e_ocp,class_series_e_ocp*(ad_pre_f_broad_based_fd+series_f_primary_raise_usd/class_series_e_ocp)/(ad_pre_f_broad_based_fd+series_f_primary_raise_usd/Sensitivity!E82),class_series_e_ocp)</f>
        <v>48.7586156921235</v>
      </c>
      <c r="R82" s="2" t="n">
        <f aca="false">class_series_e_original_shares*class_series_e_issue_pps/Sensitivity!Q82</f>
        <v>6152693.18164623</v>
      </c>
      <c r="S82" s="2" t="n">
        <f aca="false">Sensitivity!H82-class_seed_current_shares+Sensitivity!J82-class_series_a_current_shares+Sensitivity!L82-class_series_b_current_shares+Sensitivity!N82-class_series_c_current_shares+Sensitivity!P82-class_series_d_current_shares+Sensitivity!R82-class_series_e_current_shares</f>
        <v>68526.5093285004</v>
      </c>
      <c r="T82" s="5" t="n">
        <f aca="false">note_a_cap_usd/(pre_f_fd_total+Sensitivity!B82+Sensitivity!S82+Sensitivity!D82)</f>
        <v>27.1782058746091</v>
      </c>
      <c r="U82" s="5" t="n">
        <f aca="false">Sensitivity!E82*(const_one-note_a_discount)</f>
        <v>26.2166427016512</v>
      </c>
      <c r="V82" s="5" t="n">
        <f aca="false">MIN(Sensitivity!T82,Sensitivity!U82)</f>
        <v>26.2166427016512</v>
      </c>
      <c r="W82" s="2" t="n">
        <f aca="false">note_a_principal_usd/Sensitivity!V82</f>
        <v>190718.546875</v>
      </c>
      <c r="X82" s="5" t="n">
        <f aca="false">note_b_cap_usd/(pre_f_fd_total+Sensitivity!B82+Sensitivity!S82+Sensitivity!C82)</f>
        <v>43.3872348561734</v>
      </c>
      <c r="Y82" s="5" t="n">
        <f aca="false">Sensitivity!E82*(const_one-note_b_discount)</f>
        <v>27.8551828705044</v>
      </c>
      <c r="Z82" s="5" t="n">
        <f aca="false">MIN(Sensitivity!X82,Sensitivity!Y82)</f>
        <v>27.8551828705044</v>
      </c>
      <c r="AA82" s="2" t="n">
        <f aca="false">note_b_principal_usd/Sensitivity!Z82</f>
        <v>107699.885294118</v>
      </c>
      <c r="AB82" s="2" t="n">
        <f aca="false">pre_f_fd_total+Sensitivity!B82+Sensitivity!F82+Sensitivity!W82+Sensitivity!AA82+Sensitivity!S82</f>
        <v>37900354.9664976</v>
      </c>
      <c r="AC82" s="2" t="n">
        <f aca="false">MAX(const_zero,sensitivity_esop_low*Sensitivity!AB82-pre_f_option_pool_total)</f>
        <v>0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customFormat="false" ht="15" hidden="true" customHeight="false" outlineLevel="0" collapsed="false">
      <c r="A83" s="2" t="n">
        <f aca="false">Sensitivity!A82+const_one</f>
        <v>21</v>
      </c>
      <c r="B83" s="2" t="n">
        <f aca="false">Sensitivity!AC82</f>
        <v>0</v>
      </c>
      <c r="C83" s="2" t="n">
        <f aca="false">Sensitivity!W82</f>
        <v>190718.546875</v>
      </c>
      <c r="D83" s="2" t="n">
        <f aca="false">Sensitivity!AA82</f>
        <v>107699.885294118</v>
      </c>
      <c r="E83" s="5" t="n">
        <f aca="false">sensitivity_pre_low_usd/(pre_f_fd_total+Sensitivity!B83)</f>
        <v>32.7708033770641</v>
      </c>
      <c r="F83" s="2" t="n">
        <f aca="false">series_f_primary_raise_usd/Sensitivity!E83</f>
        <v>915449.025</v>
      </c>
      <c r="G83" s="2" t="n">
        <f aca="false">IF(Sensitivity!E83&lt;class_seed_ocp,class_seed_ocp*(ad_pre_f_broad_based_fd+series_f_primary_raise_usd/class_seed_ocp)/(ad_pre_f_broad_based_fd+series_f_primary_raise_usd/Sensitivity!E83),class_seed_ocp)</f>
        <v>1</v>
      </c>
      <c r="H83" s="2" t="n">
        <f aca="false">class_seed_original_shares*class_seed_issue_pps/Sensitivity!G83</f>
        <v>5000000</v>
      </c>
      <c r="I83" s="2" t="n">
        <f aca="false">IF(Sensitivity!E83&lt;class_series_a_ocp,class_series_a_ocp*(ad_pre_f_broad_based_fd+series_f_primary_raise_usd/class_series_a_ocp)/(ad_pre_f_broad_based_fd+series_f_primary_raise_usd/Sensitivity!E83),class_series_a_ocp)</f>
        <v>3</v>
      </c>
      <c r="J83" s="2" t="n">
        <f aca="false">class_series_a_original_shares*class_series_a_issue_pps/Sensitivity!I83</f>
        <v>5000000</v>
      </c>
      <c r="K83" s="2" t="n">
        <f aca="false">IF(Sensitivity!E83&lt;class_series_b_ocp,class_series_b_ocp*(ad_pre_f_broad_based_fd+series_f_primary_raise_usd/class_series_b_ocp)/(ad_pre_f_broad_based_fd+series_f_primary_raise_usd/Sensitivity!E83),class_series_b_ocp)</f>
        <v>10</v>
      </c>
      <c r="L83" s="2" t="n">
        <f aca="false">class_series_b_original_shares*class_series_b_issue_pps/Sensitivity!K83</f>
        <v>3000000</v>
      </c>
      <c r="M83" s="2" t="n">
        <f aca="false">IF(Sensitivity!E83&lt;class_series_c_ocp,class_series_c_ocp*(ad_pre_f_broad_based_fd+series_f_primary_raise_usd/class_series_c_ocp)/(ad_pre_f_broad_based_fd+series_f_primary_raise_usd/Sensitivity!E83),class_series_c_ocp)</f>
        <v>25</v>
      </c>
      <c r="N83" s="2" t="n">
        <f aca="false">class_series_c_original_shares*class_series_c_issue_pps/Sensitivity!M83</f>
        <v>2400000</v>
      </c>
      <c r="O83" s="8" t="n">
        <f aca="false">IF(Sensitivity!E83&lt;class_series_d_ocp,class_series_d_ocp*(ad_pre_f_broad_based_fd+series_f_primary_raise_usd/class_series_d_ocp)/(ad_pre_f_broad_based_fd+series_f_primary_raise_usd/Sensitivity!E83),class_series_d_ocp)</f>
        <v>57.5001142287089</v>
      </c>
      <c r="P83" s="2" t="n">
        <f aca="false">class_series_d_original_shares*class_series_d_issue_pps/Sensitivity!O83</f>
        <v>1739127.32768227</v>
      </c>
      <c r="Q83" s="8" t="n">
        <f aca="false">IF(Sensitivity!E83&lt;class_series_e_ocp,class_series_e_ocp*(ad_pre_f_broad_based_fd+series_f_primary_raise_usd/class_series_e_ocp)/(ad_pre_f_broad_based_fd+series_f_primary_raise_usd/Sensitivity!E83),class_series_e_ocp)</f>
        <v>48.7586156921235</v>
      </c>
      <c r="R83" s="2" t="n">
        <f aca="false">class_series_e_original_shares*class_series_e_issue_pps/Sensitivity!Q83</f>
        <v>6152693.18164623</v>
      </c>
      <c r="S83" s="2" t="n">
        <f aca="false">Sensitivity!H83-class_seed_current_shares+Sensitivity!J83-class_series_a_current_shares+Sensitivity!L83-class_series_b_current_shares+Sensitivity!N83-class_series_c_current_shares+Sensitivity!P83-class_series_d_current_shares+Sensitivity!R83-class_series_e_current_shares</f>
        <v>68526.5093285004</v>
      </c>
      <c r="T83" s="5" t="n">
        <f aca="false">note_a_cap_usd/(pre_f_fd_total+Sensitivity!B83+Sensitivity!S83+Sensitivity!D83)</f>
        <v>27.1782058746091</v>
      </c>
      <c r="U83" s="5" t="n">
        <f aca="false">Sensitivity!E83*(const_one-note_a_discount)</f>
        <v>26.2166427016512</v>
      </c>
      <c r="V83" s="5" t="n">
        <f aca="false">MIN(Sensitivity!T83,Sensitivity!U83)</f>
        <v>26.2166427016512</v>
      </c>
      <c r="W83" s="2" t="n">
        <f aca="false">note_a_principal_usd/Sensitivity!V83</f>
        <v>190718.546875</v>
      </c>
      <c r="X83" s="5" t="n">
        <f aca="false">note_b_cap_usd/(pre_f_fd_total+Sensitivity!B83+Sensitivity!S83+Sensitivity!C83)</f>
        <v>43.3872348561734</v>
      </c>
      <c r="Y83" s="5" t="n">
        <f aca="false">Sensitivity!E83*(const_one-note_b_discount)</f>
        <v>27.8551828705044</v>
      </c>
      <c r="Z83" s="5" t="n">
        <f aca="false">MIN(Sensitivity!X83,Sensitivity!Y83)</f>
        <v>27.8551828705044</v>
      </c>
      <c r="AA83" s="2" t="n">
        <f aca="false">note_b_principal_usd/Sensitivity!Z83</f>
        <v>107699.885294118</v>
      </c>
      <c r="AB83" s="2" t="n">
        <f aca="false">pre_f_fd_total+Sensitivity!B83+Sensitivity!F83+Sensitivity!W83+Sensitivity!AA83+Sensitivity!S83</f>
        <v>37900354.9664976</v>
      </c>
      <c r="AC83" s="2" t="n">
        <f aca="false">MAX(const_zero,sensitivity_esop_low*Sensitivity!AB83-pre_f_option_pool_total)</f>
        <v>0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customFormat="false" ht="15" hidden="true" customHeight="false" outlineLevel="0" collapsed="false">
      <c r="A84" s="2" t="n">
        <f aca="false">Sensitivity!A83+const_one</f>
        <v>22</v>
      </c>
      <c r="B84" s="2" t="n">
        <f aca="false">Sensitivity!AC83</f>
        <v>0</v>
      </c>
      <c r="C84" s="2" t="n">
        <f aca="false">Sensitivity!W83</f>
        <v>190718.546875</v>
      </c>
      <c r="D84" s="2" t="n">
        <f aca="false">Sensitivity!AA83</f>
        <v>107699.885294118</v>
      </c>
      <c r="E84" s="5" t="n">
        <f aca="false">sensitivity_pre_low_usd/(pre_f_fd_total+Sensitivity!B84)</f>
        <v>32.7708033770641</v>
      </c>
      <c r="F84" s="2" t="n">
        <f aca="false">series_f_primary_raise_usd/Sensitivity!E84</f>
        <v>915449.025</v>
      </c>
      <c r="G84" s="2" t="n">
        <f aca="false">IF(Sensitivity!E84&lt;class_seed_ocp,class_seed_ocp*(ad_pre_f_broad_based_fd+series_f_primary_raise_usd/class_seed_ocp)/(ad_pre_f_broad_based_fd+series_f_primary_raise_usd/Sensitivity!E84),class_seed_ocp)</f>
        <v>1</v>
      </c>
      <c r="H84" s="2" t="n">
        <f aca="false">class_seed_original_shares*class_seed_issue_pps/Sensitivity!G84</f>
        <v>5000000</v>
      </c>
      <c r="I84" s="2" t="n">
        <f aca="false">IF(Sensitivity!E84&lt;class_series_a_ocp,class_series_a_ocp*(ad_pre_f_broad_based_fd+series_f_primary_raise_usd/class_series_a_ocp)/(ad_pre_f_broad_based_fd+series_f_primary_raise_usd/Sensitivity!E84),class_series_a_ocp)</f>
        <v>3</v>
      </c>
      <c r="J84" s="2" t="n">
        <f aca="false">class_series_a_original_shares*class_series_a_issue_pps/Sensitivity!I84</f>
        <v>5000000</v>
      </c>
      <c r="K84" s="2" t="n">
        <f aca="false">IF(Sensitivity!E84&lt;class_series_b_ocp,class_series_b_ocp*(ad_pre_f_broad_based_fd+series_f_primary_raise_usd/class_series_b_ocp)/(ad_pre_f_broad_based_fd+series_f_primary_raise_usd/Sensitivity!E84),class_series_b_ocp)</f>
        <v>10</v>
      </c>
      <c r="L84" s="2" t="n">
        <f aca="false">class_series_b_original_shares*class_series_b_issue_pps/Sensitivity!K84</f>
        <v>3000000</v>
      </c>
      <c r="M84" s="2" t="n">
        <f aca="false">IF(Sensitivity!E84&lt;class_series_c_ocp,class_series_c_ocp*(ad_pre_f_broad_based_fd+series_f_primary_raise_usd/class_series_c_ocp)/(ad_pre_f_broad_based_fd+series_f_primary_raise_usd/Sensitivity!E84),class_series_c_ocp)</f>
        <v>25</v>
      </c>
      <c r="N84" s="2" t="n">
        <f aca="false">class_series_c_original_shares*class_series_c_issue_pps/Sensitivity!M84</f>
        <v>2400000</v>
      </c>
      <c r="O84" s="8" t="n">
        <f aca="false">IF(Sensitivity!E84&lt;class_series_d_ocp,class_series_d_ocp*(ad_pre_f_broad_based_fd+series_f_primary_raise_usd/class_series_d_ocp)/(ad_pre_f_broad_based_fd+series_f_primary_raise_usd/Sensitivity!E84),class_series_d_ocp)</f>
        <v>57.5001142287089</v>
      </c>
      <c r="P84" s="2" t="n">
        <f aca="false">class_series_d_original_shares*class_series_d_issue_pps/Sensitivity!O84</f>
        <v>1739127.32768227</v>
      </c>
      <c r="Q84" s="8" t="n">
        <f aca="false">IF(Sensitivity!E84&lt;class_series_e_ocp,class_series_e_ocp*(ad_pre_f_broad_based_fd+series_f_primary_raise_usd/class_series_e_ocp)/(ad_pre_f_broad_based_fd+series_f_primary_raise_usd/Sensitivity!E84),class_series_e_ocp)</f>
        <v>48.7586156921235</v>
      </c>
      <c r="R84" s="2" t="n">
        <f aca="false">class_series_e_original_shares*class_series_e_issue_pps/Sensitivity!Q84</f>
        <v>6152693.18164623</v>
      </c>
      <c r="S84" s="2" t="n">
        <f aca="false">Sensitivity!H84-class_seed_current_shares+Sensitivity!J84-class_series_a_current_shares+Sensitivity!L84-class_series_b_current_shares+Sensitivity!N84-class_series_c_current_shares+Sensitivity!P84-class_series_d_current_shares+Sensitivity!R84-class_series_e_current_shares</f>
        <v>68526.5093285004</v>
      </c>
      <c r="T84" s="5" t="n">
        <f aca="false">note_a_cap_usd/(pre_f_fd_total+Sensitivity!B84+Sensitivity!S84+Sensitivity!D84)</f>
        <v>27.1782058746091</v>
      </c>
      <c r="U84" s="5" t="n">
        <f aca="false">Sensitivity!E84*(const_one-note_a_discount)</f>
        <v>26.2166427016512</v>
      </c>
      <c r="V84" s="5" t="n">
        <f aca="false">MIN(Sensitivity!T84,Sensitivity!U84)</f>
        <v>26.2166427016512</v>
      </c>
      <c r="W84" s="2" t="n">
        <f aca="false">note_a_principal_usd/Sensitivity!V84</f>
        <v>190718.546875</v>
      </c>
      <c r="X84" s="5" t="n">
        <f aca="false">note_b_cap_usd/(pre_f_fd_total+Sensitivity!B84+Sensitivity!S84+Sensitivity!C84)</f>
        <v>43.3872348561734</v>
      </c>
      <c r="Y84" s="5" t="n">
        <f aca="false">Sensitivity!E84*(const_one-note_b_discount)</f>
        <v>27.8551828705044</v>
      </c>
      <c r="Z84" s="5" t="n">
        <f aca="false">MIN(Sensitivity!X84,Sensitivity!Y84)</f>
        <v>27.8551828705044</v>
      </c>
      <c r="AA84" s="2" t="n">
        <f aca="false">note_b_principal_usd/Sensitivity!Z84</f>
        <v>107699.885294118</v>
      </c>
      <c r="AB84" s="2" t="n">
        <f aca="false">pre_f_fd_total+Sensitivity!B84+Sensitivity!F84+Sensitivity!W84+Sensitivity!AA84+Sensitivity!S84</f>
        <v>37900354.9664976</v>
      </c>
      <c r="AC84" s="2" t="n">
        <f aca="false">MAX(const_zero,sensitivity_esop_low*Sensitivity!AB84-pre_f_option_pool_total)</f>
        <v>0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customFormat="false" ht="15" hidden="true" customHeight="false" outlineLevel="0" collapsed="false">
      <c r="A85" s="2" t="n">
        <f aca="false">Sensitivity!A84+const_one</f>
        <v>23</v>
      </c>
      <c r="B85" s="2" t="n">
        <f aca="false">Sensitivity!AC84</f>
        <v>0</v>
      </c>
      <c r="C85" s="2" t="n">
        <f aca="false">Sensitivity!W84</f>
        <v>190718.546875</v>
      </c>
      <c r="D85" s="2" t="n">
        <f aca="false">Sensitivity!AA84</f>
        <v>107699.885294118</v>
      </c>
      <c r="E85" s="5" t="n">
        <f aca="false">sensitivity_pre_low_usd/(pre_f_fd_total+Sensitivity!B85)</f>
        <v>32.7708033770641</v>
      </c>
      <c r="F85" s="2" t="n">
        <f aca="false">series_f_primary_raise_usd/Sensitivity!E85</f>
        <v>915449.025</v>
      </c>
      <c r="G85" s="2" t="n">
        <f aca="false">IF(Sensitivity!E85&lt;class_seed_ocp,class_seed_ocp*(ad_pre_f_broad_based_fd+series_f_primary_raise_usd/class_seed_ocp)/(ad_pre_f_broad_based_fd+series_f_primary_raise_usd/Sensitivity!E85),class_seed_ocp)</f>
        <v>1</v>
      </c>
      <c r="H85" s="2" t="n">
        <f aca="false">class_seed_original_shares*class_seed_issue_pps/Sensitivity!G85</f>
        <v>5000000</v>
      </c>
      <c r="I85" s="2" t="n">
        <f aca="false">IF(Sensitivity!E85&lt;class_series_a_ocp,class_series_a_ocp*(ad_pre_f_broad_based_fd+series_f_primary_raise_usd/class_series_a_ocp)/(ad_pre_f_broad_based_fd+series_f_primary_raise_usd/Sensitivity!E85),class_series_a_ocp)</f>
        <v>3</v>
      </c>
      <c r="J85" s="2" t="n">
        <f aca="false">class_series_a_original_shares*class_series_a_issue_pps/Sensitivity!I85</f>
        <v>5000000</v>
      </c>
      <c r="K85" s="2" t="n">
        <f aca="false">IF(Sensitivity!E85&lt;class_series_b_ocp,class_series_b_ocp*(ad_pre_f_broad_based_fd+series_f_primary_raise_usd/class_series_b_ocp)/(ad_pre_f_broad_based_fd+series_f_primary_raise_usd/Sensitivity!E85),class_series_b_ocp)</f>
        <v>10</v>
      </c>
      <c r="L85" s="2" t="n">
        <f aca="false">class_series_b_original_shares*class_series_b_issue_pps/Sensitivity!K85</f>
        <v>3000000</v>
      </c>
      <c r="M85" s="2" t="n">
        <f aca="false">IF(Sensitivity!E85&lt;class_series_c_ocp,class_series_c_ocp*(ad_pre_f_broad_based_fd+series_f_primary_raise_usd/class_series_c_ocp)/(ad_pre_f_broad_based_fd+series_f_primary_raise_usd/Sensitivity!E85),class_series_c_ocp)</f>
        <v>25</v>
      </c>
      <c r="N85" s="2" t="n">
        <f aca="false">class_series_c_original_shares*class_series_c_issue_pps/Sensitivity!M85</f>
        <v>2400000</v>
      </c>
      <c r="O85" s="8" t="n">
        <f aca="false">IF(Sensitivity!E85&lt;class_series_d_ocp,class_series_d_ocp*(ad_pre_f_broad_based_fd+series_f_primary_raise_usd/class_series_d_ocp)/(ad_pre_f_broad_based_fd+series_f_primary_raise_usd/Sensitivity!E85),class_series_d_ocp)</f>
        <v>57.5001142287089</v>
      </c>
      <c r="P85" s="2" t="n">
        <f aca="false">class_series_d_original_shares*class_series_d_issue_pps/Sensitivity!O85</f>
        <v>1739127.32768227</v>
      </c>
      <c r="Q85" s="8" t="n">
        <f aca="false">IF(Sensitivity!E85&lt;class_series_e_ocp,class_series_e_ocp*(ad_pre_f_broad_based_fd+series_f_primary_raise_usd/class_series_e_ocp)/(ad_pre_f_broad_based_fd+series_f_primary_raise_usd/Sensitivity!E85),class_series_e_ocp)</f>
        <v>48.7586156921235</v>
      </c>
      <c r="R85" s="2" t="n">
        <f aca="false">class_series_e_original_shares*class_series_e_issue_pps/Sensitivity!Q85</f>
        <v>6152693.18164623</v>
      </c>
      <c r="S85" s="2" t="n">
        <f aca="false">Sensitivity!H85-class_seed_current_shares+Sensitivity!J85-class_series_a_current_shares+Sensitivity!L85-class_series_b_current_shares+Sensitivity!N85-class_series_c_current_shares+Sensitivity!P85-class_series_d_current_shares+Sensitivity!R85-class_series_e_current_shares</f>
        <v>68526.5093285004</v>
      </c>
      <c r="T85" s="5" t="n">
        <f aca="false">note_a_cap_usd/(pre_f_fd_total+Sensitivity!B85+Sensitivity!S85+Sensitivity!D85)</f>
        <v>27.1782058746091</v>
      </c>
      <c r="U85" s="5" t="n">
        <f aca="false">Sensitivity!E85*(const_one-note_a_discount)</f>
        <v>26.2166427016512</v>
      </c>
      <c r="V85" s="5" t="n">
        <f aca="false">MIN(Sensitivity!T85,Sensitivity!U85)</f>
        <v>26.2166427016512</v>
      </c>
      <c r="W85" s="2" t="n">
        <f aca="false">note_a_principal_usd/Sensitivity!V85</f>
        <v>190718.546875</v>
      </c>
      <c r="X85" s="5" t="n">
        <f aca="false">note_b_cap_usd/(pre_f_fd_total+Sensitivity!B85+Sensitivity!S85+Sensitivity!C85)</f>
        <v>43.3872348561734</v>
      </c>
      <c r="Y85" s="5" t="n">
        <f aca="false">Sensitivity!E85*(const_one-note_b_discount)</f>
        <v>27.8551828705044</v>
      </c>
      <c r="Z85" s="5" t="n">
        <f aca="false">MIN(Sensitivity!X85,Sensitivity!Y85)</f>
        <v>27.8551828705044</v>
      </c>
      <c r="AA85" s="2" t="n">
        <f aca="false">note_b_principal_usd/Sensitivity!Z85</f>
        <v>107699.885294118</v>
      </c>
      <c r="AB85" s="2" t="n">
        <f aca="false">pre_f_fd_total+Sensitivity!B85+Sensitivity!F85+Sensitivity!W85+Sensitivity!AA85+Sensitivity!S85</f>
        <v>37900354.9664976</v>
      </c>
      <c r="AC85" s="2" t="n">
        <f aca="false">MAX(const_zero,sensitivity_esop_low*Sensitivity!AB85-pre_f_option_pool_total)</f>
        <v>0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customFormat="false" ht="15" hidden="true" customHeight="false" outlineLevel="0" collapsed="false">
      <c r="A86" s="2" t="n">
        <f aca="false">Sensitivity!A85+const_one</f>
        <v>24</v>
      </c>
      <c r="B86" s="2" t="n">
        <f aca="false">Sensitivity!AC85</f>
        <v>0</v>
      </c>
      <c r="C86" s="2" t="n">
        <f aca="false">Sensitivity!W85</f>
        <v>190718.546875</v>
      </c>
      <c r="D86" s="2" t="n">
        <f aca="false">Sensitivity!AA85</f>
        <v>107699.885294118</v>
      </c>
      <c r="E86" s="5" t="n">
        <f aca="false">sensitivity_pre_low_usd/(pre_f_fd_total+Sensitivity!B86)</f>
        <v>32.7708033770641</v>
      </c>
      <c r="F86" s="2" t="n">
        <f aca="false">series_f_primary_raise_usd/Sensitivity!E86</f>
        <v>915449.025</v>
      </c>
      <c r="G86" s="2" t="n">
        <f aca="false">IF(Sensitivity!E86&lt;class_seed_ocp,class_seed_ocp*(ad_pre_f_broad_based_fd+series_f_primary_raise_usd/class_seed_ocp)/(ad_pre_f_broad_based_fd+series_f_primary_raise_usd/Sensitivity!E86),class_seed_ocp)</f>
        <v>1</v>
      </c>
      <c r="H86" s="2" t="n">
        <f aca="false">class_seed_original_shares*class_seed_issue_pps/Sensitivity!G86</f>
        <v>5000000</v>
      </c>
      <c r="I86" s="2" t="n">
        <f aca="false">IF(Sensitivity!E86&lt;class_series_a_ocp,class_series_a_ocp*(ad_pre_f_broad_based_fd+series_f_primary_raise_usd/class_series_a_ocp)/(ad_pre_f_broad_based_fd+series_f_primary_raise_usd/Sensitivity!E86),class_series_a_ocp)</f>
        <v>3</v>
      </c>
      <c r="J86" s="2" t="n">
        <f aca="false">class_series_a_original_shares*class_series_a_issue_pps/Sensitivity!I86</f>
        <v>5000000</v>
      </c>
      <c r="K86" s="2" t="n">
        <f aca="false">IF(Sensitivity!E86&lt;class_series_b_ocp,class_series_b_ocp*(ad_pre_f_broad_based_fd+series_f_primary_raise_usd/class_series_b_ocp)/(ad_pre_f_broad_based_fd+series_f_primary_raise_usd/Sensitivity!E86),class_series_b_ocp)</f>
        <v>10</v>
      </c>
      <c r="L86" s="2" t="n">
        <f aca="false">class_series_b_original_shares*class_series_b_issue_pps/Sensitivity!K86</f>
        <v>3000000</v>
      </c>
      <c r="M86" s="2" t="n">
        <f aca="false">IF(Sensitivity!E86&lt;class_series_c_ocp,class_series_c_ocp*(ad_pre_f_broad_based_fd+series_f_primary_raise_usd/class_series_c_ocp)/(ad_pre_f_broad_based_fd+series_f_primary_raise_usd/Sensitivity!E86),class_series_c_ocp)</f>
        <v>25</v>
      </c>
      <c r="N86" s="2" t="n">
        <f aca="false">class_series_c_original_shares*class_series_c_issue_pps/Sensitivity!M86</f>
        <v>2400000</v>
      </c>
      <c r="O86" s="8" t="n">
        <f aca="false">IF(Sensitivity!E86&lt;class_series_d_ocp,class_series_d_ocp*(ad_pre_f_broad_based_fd+series_f_primary_raise_usd/class_series_d_ocp)/(ad_pre_f_broad_based_fd+series_f_primary_raise_usd/Sensitivity!E86),class_series_d_ocp)</f>
        <v>57.5001142287089</v>
      </c>
      <c r="P86" s="2" t="n">
        <f aca="false">class_series_d_original_shares*class_series_d_issue_pps/Sensitivity!O86</f>
        <v>1739127.32768227</v>
      </c>
      <c r="Q86" s="8" t="n">
        <f aca="false">IF(Sensitivity!E86&lt;class_series_e_ocp,class_series_e_ocp*(ad_pre_f_broad_based_fd+series_f_primary_raise_usd/class_series_e_ocp)/(ad_pre_f_broad_based_fd+series_f_primary_raise_usd/Sensitivity!E86),class_series_e_ocp)</f>
        <v>48.7586156921235</v>
      </c>
      <c r="R86" s="2" t="n">
        <f aca="false">class_series_e_original_shares*class_series_e_issue_pps/Sensitivity!Q86</f>
        <v>6152693.18164623</v>
      </c>
      <c r="S86" s="2" t="n">
        <f aca="false">Sensitivity!H86-class_seed_current_shares+Sensitivity!J86-class_series_a_current_shares+Sensitivity!L86-class_series_b_current_shares+Sensitivity!N86-class_series_c_current_shares+Sensitivity!P86-class_series_d_current_shares+Sensitivity!R86-class_series_e_current_shares</f>
        <v>68526.5093285004</v>
      </c>
      <c r="T86" s="5" t="n">
        <f aca="false">note_a_cap_usd/(pre_f_fd_total+Sensitivity!B86+Sensitivity!S86+Sensitivity!D86)</f>
        <v>27.1782058746091</v>
      </c>
      <c r="U86" s="5" t="n">
        <f aca="false">Sensitivity!E86*(const_one-note_a_discount)</f>
        <v>26.2166427016512</v>
      </c>
      <c r="V86" s="5" t="n">
        <f aca="false">MIN(Sensitivity!T86,Sensitivity!U86)</f>
        <v>26.2166427016512</v>
      </c>
      <c r="W86" s="2" t="n">
        <f aca="false">note_a_principal_usd/Sensitivity!V86</f>
        <v>190718.546875</v>
      </c>
      <c r="X86" s="5" t="n">
        <f aca="false">note_b_cap_usd/(pre_f_fd_total+Sensitivity!B86+Sensitivity!S86+Sensitivity!C86)</f>
        <v>43.3872348561734</v>
      </c>
      <c r="Y86" s="5" t="n">
        <f aca="false">Sensitivity!E86*(const_one-note_b_discount)</f>
        <v>27.8551828705044</v>
      </c>
      <c r="Z86" s="5" t="n">
        <f aca="false">MIN(Sensitivity!X86,Sensitivity!Y86)</f>
        <v>27.8551828705044</v>
      </c>
      <c r="AA86" s="2" t="n">
        <f aca="false">note_b_principal_usd/Sensitivity!Z86</f>
        <v>107699.885294118</v>
      </c>
      <c r="AB86" s="2" t="n">
        <f aca="false">pre_f_fd_total+Sensitivity!B86+Sensitivity!F86+Sensitivity!W86+Sensitivity!AA86+Sensitivity!S86</f>
        <v>37900354.9664976</v>
      </c>
      <c r="AC86" s="2" t="n">
        <f aca="false">MAX(const_zero,sensitivity_esop_low*Sensitivity!AB86-pre_f_option_pool_total)</f>
        <v>0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customFormat="false" ht="15" hidden="true" customHeight="false" outlineLevel="0" collapsed="false">
      <c r="A87" s="2" t="n">
        <f aca="false">Sensitivity!A86+const_one</f>
        <v>25</v>
      </c>
      <c r="B87" s="2" t="n">
        <f aca="false">Sensitivity!AC86</f>
        <v>0</v>
      </c>
      <c r="C87" s="2" t="n">
        <f aca="false">Sensitivity!W86</f>
        <v>190718.546875</v>
      </c>
      <c r="D87" s="2" t="n">
        <f aca="false">Sensitivity!AA86</f>
        <v>107699.885294118</v>
      </c>
      <c r="E87" s="5" t="n">
        <f aca="false">sensitivity_pre_low_usd/(pre_f_fd_total+Sensitivity!B87)</f>
        <v>32.7708033770641</v>
      </c>
      <c r="F87" s="2" t="n">
        <f aca="false">series_f_primary_raise_usd/Sensitivity!E87</f>
        <v>915449.025</v>
      </c>
      <c r="G87" s="2" t="n">
        <f aca="false">IF(Sensitivity!E87&lt;class_seed_ocp,class_seed_ocp*(ad_pre_f_broad_based_fd+series_f_primary_raise_usd/class_seed_ocp)/(ad_pre_f_broad_based_fd+series_f_primary_raise_usd/Sensitivity!E87),class_seed_ocp)</f>
        <v>1</v>
      </c>
      <c r="H87" s="2" t="n">
        <f aca="false">class_seed_original_shares*class_seed_issue_pps/Sensitivity!G87</f>
        <v>5000000</v>
      </c>
      <c r="I87" s="2" t="n">
        <f aca="false">IF(Sensitivity!E87&lt;class_series_a_ocp,class_series_a_ocp*(ad_pre_f_broad_based_fd+series_f_primary_raise_usd/class_series_a_ocp)/(ad_pre_f_broad_based_fd+series_f_primary_raise_usd/Sensitivity!E87),class_series_a_ocp)</f>
        <v>3</v>
      </c>
      <c r="J87" s="2" t="n">
        <f aca="false">class_series_a_original_shares*class_series_a_issue_pps/Sensitivity!I87</f>
        <v>5000000</v>
      </c>
      <c r="K87" s="2" t="n">
        <f aca="false">IF(Sensitivity!E87&lt;class_series_b_ocp,class_series_b_ocp*(ad_pre_f_broad_based_fd+series_f_primary_raise_usd/class_series_b_ocp)/(ad_pre_f_broad_based_fd+series_f_primary_raise_usd/Sensitivity!E87),class_series_b_ocp)</f>
        <v>10</v>
      </c>
      <c r="L87" s="2" t="n">
        <f aca="false">class_series_b_original_shares*class_series_b_issue_pps/Sensitivity!K87</f>
        <v>3000000</v>
      </c>
      <c r="M87" s="2" t="n">
        <f aca="false">IF(Sensitivity!E87&lt;class_series_c_ocp,class_series_c_ocp*(ad_pre_f_broad_based_fd+series_f_primary_raise_usd/class_series_c_ocp)/(ad_pre_f_broad_based_fd+series_f_primary_raise_usd/Sensitivity!E87),class_series_c_ocp)</f>
        <v>25</v>
      </c>
      <c r="N87" s="2" t="n">
        <f aca="false">class_series_c_original_shares*class_series_c_issue_pps/Sensitivity!M87</f>
        <v>2400000</v>
      </c>
      <c r="O87" s="8" t="n">
        <f aca="false">IF(Sensitivity!E87&lt;class_series_d_ocp,class_series_d_ocp*(ad_pre_f_broad_based_fd+series_f_primary_raise_usd/class_series_d_ocp)/(ad_pre_f_broad_based_fd+series_f_primary_raise_usd/Sensitivity!E87),class_series_d_ocp)</f>
        <v>57.5001142287089</v>
      </c>
      <c r="P87" s="2" t="n">
        <f aca="false">class_series_d_original_shares*class_series_d_issue_pps/Sensitivity!O87</f>
        <v>1739127.32768227</v>
      </c>
      <c r="Q87" s="8" t="n">
        <f aca="false">IF(Sensitivity!E87&lt;class_series_e_ocp,class_series_e_ocp*(ad_pre_f_broad_based_fd+series_f_primary_raise_usd/class_series_e_ocp)/(ad_pre_f_broad_based_fd+series_f_primary_raise_usd/Sensitivity!E87),class_series_e_ocp)</f>
        <v>48.7586156921235</v>
      </c>
      <c r="R87" s="2" t="n">
        <f aca="false">class_series_e_original_shares*class_series_e_issue_pps/Sensitivity!Q87</f>
        <v>6152693.18164623</v>
      </c>
      <c r="S87" s="2" t="n">
        <f aca="false">Sensitivity!H87-class_seed_current_shares+Sensitivity!J87-class_series_a_current_shares+Sensitivity!L87-class_series_b_current_shares+Sensitivity!N87-class_series_c_current_shares+Sensitivity!P87-class_series_d_current_shares+Sensitivity!R87-class_series_e_current_shares</f>
        <v>68526.5093285004</v>
      </c>
      <c r="T87" s="5" t="n">
        <f aca="false">note_a_cap_usd/(pre_f_fd_total+Sensitivity!B87+Sensitivity!S87+Sensitivity!D87)</f>
        <v>27.1782058746091</v>
      </c>
      <c r="U87" s="5" t="n">
        <f aca="false">Sensitivity!E87*(const_one-note_a_discount)</f>
        <v>26.2166427016512</v>
      </c>
      <c r="V87" s="5" t="n">
        <f aca="false">MIN(Sensitivity!T87,Sensitivity!U87)</f>
        <v>26.2166427016512</v>
      </c>
      <c r="W87" s="2" t="n">
        <f aca="false">note_a_principal_usd/Sensitivity!V87</f>
        <v>190718.546875</v>
      </c>
      <c r="X87" s="5" t="n">
        <f aca="false">note_b_cap_usd/(pre_f_fd_total+Sensitivity!B87+Sensitivity!S87+Sensitivity!C87)</f>
        <v>43.3872348561734</v>
      </c>
      <c r="Y87" s="5" t="n">
        <f aca="false">Sensitivity!E87*(const_one-note_b_discount)</f>
        <v>27.8551828705044</v>
      </c>
      <c r="Z87" s="5" t="n">
        <f aca="false">MIN(Sensitivity!X87,Sensitivity!Y87)</f>
        <v>27.8551828705044</v>
      </c>
      <c r="AA87" s="2" t="n">
        <f aca="false">note_b_principal_usd/Sensitivity!Z87</f>
        <v>107699.885294118</v>
      </c>
      <c r="AB87" s="2" t="n">
        <f aca="false">pre_f_fd_total+Sensitivity!B87+Sensitivity!F87+Sensitivity!W87+Sensitivity!AA87+Sensitivity!S87</f>
        <v>37900354.9664976</v>
      </c>
      <c r="AC87" s="2" t="n">
        <f aca="false">MAX(const_zero,sensitivity_esop_low*Sensitivity!AB87-pre_f_option_pool_total)</f>
        <v>0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customFormat="false" ht="15" hidden="true" customHeight="false" outlineLevel="0" collapsed="false">
      <c r="A88" s="2" t="n">
        <f aca="false">Sensitivity!A87+const_one</f>
        <v>26</v>
      </c>
      <c r="B88" s="2" t="n">
        <f aca="false">Sensitivity!AC87</f>
        <v>0</v>
      </c>
      <c r="C88" s="2" t="n">
        <f aca="false">Sensitivity!W87</f>
        <v>190718.546875</v>
      </c>
      <c r="D88" s="2" t="n">
        <f aca="false">Sensitivity!AA87</f>
        <v>107699.885294118</v>
      </c>
      <c r="E88" s="5" t="n">
        <f aca="false">sensitivity_pre_low_usd/(pre_f_fd_total+Sensitivity!B88)</f>
        <v>32.7708033770641</v>
      </c>
      <c r="F88" s="2" t="n">
        <f aca="false">series_f_primary_raise_usd/Sensitivity!E88</f>
        <v>915449.025</v>
      </c>
      <c r="G88" s="2" t="n">
        <f aca="false">IF(Sensitivity!E88&lt;class_seed_ocp,class_seed_ocp*(ad_pre_f_broad_based_fd+series_f_primary_raise_usd/class_seed_ocp)/(ad_pre_f_broad_based_fd+series_f_primary_raise_usd/Sensitivity!E88),class_seed_ocp)</f>
        <v>1</v>
      </c>
      <c r="H88" s="2" t="n">
        <f aca="false">class_seed_original_shares*class_seed_issue_pps/Sensitivity!G88</f>
        <v>5000000</v>
      </c>
      <c r="I88" s="2" t="n">
        <f aca="false">IF(Sensitivity!E88&lt;class_series_a_ocp,class_series_a_ocp*(ad_pre_f_broad_based_fd+series_f_primary_raise_usd/class_series_a_ocp)/(ad_pre_f_broad_based_fd+series_f_primary_raise_usd/Sensitivity!E88),class_series_a_ocp)</f>
        <v>3</v>
      </c>
      <c r="J88" s="2" t="n">
        <f aca="false">class_series_a_original_shares*class_series_a_issue_pps/Sensitivity!I88</f>
        <v>5000000</v>
      </c>
      <c r="K88" s="2" t="n">
        <f aca="false">IF(Sensitivity!E88&lt;class_series_b_ocp,class_series_b_ocp*(ad_pre_f_broad_based_fd+series_f_primary_raise_usd/class_series_b_ocp)/(ad_pre_f_broad_based_fd+series_f_primary_raise_usd/Sensitivity!E88),class_series_b_ocp)</f>
        <v>10</v>
      </c>
      <c r="L88" s="2" t="n">
        <f aca="false">class_series_b_original_shares*class_series_b_issue_pps/Sensitivity!K88</f>
        <v>3000000</v>
      </c>
      <c r="M88" s="2" t="n">
        <f aca="false">IF(Sensitivity!E88&lt;class_series_c_ocp,class_series_c_ocp*(ad_pre_f_broad_based_fd+series_f_primary_raise_usd/class_series_c_ocp)/(ad_pre_f_broad_based_fd+series_f_primary_raise_usd/Sensitivity!E88),class_series_c_ocp)</f>
        <v>25</v>
      </c>
      <c r="N88" s="2" t="n">
        <f aca="false">class_series_c_original_shares*class_series_c_issue_pps/Sensitivity!M88</f>
        <v>2400000</v>
      </c>
      <c r="O88" s="8" t="n">
        <f aca="false">IF(Sensitivity!E88&lt;class_series_d_ocp,class_series_d_ocp*(ad_pre_f_broad_based_fd+series_f_primary_raise_usd/class_series_d_ocp)/(ad_pre_f_broad_based_fd+series_f_primary_raise_usd/Sensitivity!E88),class_series_d_ocp)</f>
        <v>57.5001142287089</v>
      </c>
      <c r="P88" s="2" t="n">
        <f aca="false">class_series_d_original_shares*class_series_d_issue_pps/Sensitivity!O88</f>
        <v>1739127.32768227</v>
      </c>
      <c r="Q88" s="8" t="n">
        <f aca="false">IF(Sensitivity!E88&lt;class_series_e_ocp,class_series_e_ocp*(ad_pre_f_broad_based_fd+series_f_primary_raise_usd/class_series_e_ocp)/(ad_pre_f_broad_based_fd+series_f_primary_raise_usd/Sensitivity!E88),class_series_e_ocp)</f>
        <v>48.7586156921235</v>
      </c>
      <c r="R88" s="2" t="n">
        <f aca="false">class_series_e_original_shares*class_series_e_issue_pps/Sensitivity!Q88</f>
        <v>6152693.18164623</v>
      </c>
      <c r="S88" s="2" t="n">
        <f aca="false">Sensitivity!H88-class_seed_current_shares+Sensitivity!J88-class_series_a_current_shares+Sensitivity!L88-class_series_b_current_shares+Sensitivity!N88-class_series_c_current_shares+Sensitivity!P88-class_series_d_current_shares+Sensitivity!R88-class_series_e_current_shares</f>
        <v>68526.5093285004</v>
      </c>
      <c r="T88" s="5" t="n">
        <f aca="false">note_a_cap_usd/(pre_f_fd_total+Sensitivity!B88+Sensitivity!S88+Sensitivity!D88)</f>
        <v>27.1782058746091</v>
      </c>
      <c r="U88" s="5" t="n">
        <f aca="false">Sensitivity!E88*(const_one-note_a_discount)</f>
        <v>26.2166427016512</v>
      </c>
      <c r="V88" s="5" t="n">
        <f aca="false">MIN(Sensitivity!T88,Sensitivity!U88)</f>
        <v>26.2166427016512</v>
      </c>
      <c r="W88" s="2" t="n">
        <f aca="false">note_a_principal_usd/Sensitivity!V88</f>
        <v>190718.546875</v>
      </c>
      <c r="X88" s="5" t="n">
        <f aca="false">note_b_cap_usd/(pre_f_fd_total+Sensitivity!B88+Sensitivity!S88+Sensitivity!C88)</f>
        <v>43.3872348561734</v>
      </c>
      <c r="Y88" s="5" t="n">
        <f aca="false">Sensitivity!E88*(const_one-note_b_discount)</f>
        <v>27.8551828705044</v>
      </c>
      <c r="Z88" s="5" t="n">
        <f aca="false">MIN(Sensitivity!X88,Sensitivity!Y88)</f>
        <v>27.8551828705044</v>
      </c>
      <c r="AA88" s="2" t="n">
        <f aca="false">note_b_principal_usd/Sensitivity!Z88</f>
        <v>107699.885294118</v>
      </c>
      <c r="AB88" s="2" t="n">
        <f aca="false">pre_f_fd_total+Sensitivity!B88+Sensitivity!F88+Sensitivity!W88+Sensitivity!AA88+Sensitivity!S88</f>
        <v>37900354.9664976</v>
      </c>
      <c r="AC88" s="2" t="n">
        <f aca="false">MAX(const_zero,sensitivity_esop_low*Sensitivity!AB88-pre_f_option_pool_total)</f>
        <v>0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customFormat="false" ht="15" hidden="true" customHeight="false" outlineLevel="0" collapsed="false">
      <c r="A89" s="2" t="n">
        <f aca="false">Sensitivity!A88+const_one</f>
        <v>27</v>
      </c>
      <c r="B89" s="2" t="n">
        <f aca="false">Sensitivity!AC88</f>
        <v>0</v>
      </c>
      <c r="C89" s="2" t="n">
        <f aca="false">Sensitivity!W88</f>
        <v>190718.546875</v>
      </c>
      <c r="D89" s="2" t="n">
        <f aca="false">Sensitivity!AA88</f>
        <v>107699.885294118</v>
      </c>
      <c r="E89" s="5" t="n">
        <f aca="false">sensitivity_pre_low_usd/(pre_f_fd_total+Sensitivity!B89)</f>
        <v>32.7708033770641</v>
      </c>
      <c r="F89" s="2" t="n">
        <f aca="false">series_f_primary_raise_usd/Sensitivity!E89</f>
        <v>915449.025</v>
      </c>
      <c r="G89" s="2" t="n">
        <f aca="false">IF(Sensitivity!E89&lt;class_seed_ocp,class_seed_ocp*(ad_pre_f_broad_based_fd+series_f_primary_raise_usd/class_seed_ocp)/(ad_pre_f_broad_based_fd+series_f_primary_raise_usd/Sensitivity!E89),class_seed_ocp)</f>
        <v>1</v>
      </c>
      <c r="H89" s="2" t="n">
        <f aca="false">class_seed_original_shares*class_seed_issue_pps/Sensitivity!G89</f>
        <v>5000000</v>
      </c>
      <c r="I89" s="2" t="n">
        <f aca="false">IF(Sensitivity!E89&lt;class_series_a_ocp,class_series_a_ocp*(ad_pre_f_broad_based_fd+series_f_primary_raise_usd/class_series_a_ocp)/(ad_pre_f_broad_based_fd+series_f_primary_raise_usd/Sensitivity!E89),class_series_a_ocp)</f>
        <v>3</v>
      </c>
      <c r="J89" s="2" t="n">
        <f aca="false">class_series_a_original_shares*class_series_a_issue_pps/Sensitivity!I89</f>
        <v>5000000</v>
      </c>
      <c r="K89" s="2" t="n">
        <f aca="false">IF(Sensitivity!E89&lt;class_series_b_ocp,class_series_b_ocp*(ad_pre_f_broad_based_fd+series_f_primary_raise_usd/class_series_b_ocp)/(ad_pre_f_broad_based_fd+series_f_primary_raise_usd/Sensitivity!E89),class_series_b_ocp)</f>
        <v>10</v>
      </c>
      <c r="L89" s="2" t="n">
        <f aca="false">class_series_b_original_shares*class_series_b_issue_pps/Sensitivity!K89</f>
        <v>3000000</v>
      </c>
      <c r="M89" s="2" t="n">
        <f aca="false">IF(Sensitivity!E89&lt;class_series_c_ocp,class_series_c_ocp*(ad_pre_f_broad_based_fd+series_f_primary_raise_usd/class_series_c_ocp)/(ad_pre_f_broad_based_fd+series_f_primary_raise_usd/Sensitivity!E89),class_series_c_ocp)</f>
        <v>25</v>
      </c>
      <c r="N89" s="2" t="n">
        <f aca="false">class_series_c_original_shares*class_series_c_issue_pps/Sensitivity!M89</f>
        <v>2400000</v>
      </c>
      <c r="O89" s="8" t="n">
        <f aca="false">IF(Sensitivity!E89&lt;class_series_d_ocp,class_series_d_ocp*(ad_pre_f_broad_based_fd+series_f_primary_raise_usd/class_series_d_ocp)/(ad_pre_f_broad_based_fd+series_f_primary_raise_usd/Sensitivity!E89),class_series_d_ocp)</f>
        <v>57.5001142287089</v>
      </c>
      <c r="P89" s="2" t="n">
        <f aca="false">class_series_d_original_shares*class_series_d_issue_pps/Sensitivity!O89</f>
        <v>1739127.32768227</v>
      </c>
      <c r="Q89" s="8" t="n">
        <f aca="false">IF(Sensitivity!E89&lt;class_series_e_ocp,class_series_e_ocp*(ad_pre_f_broad_based_fd+series_f_primary_raise_usd/class_series_e_ocp)/(ad_pre_f_broad_based_fd+series_f_primary_raise_usd/Sensitivity!E89),class_series_e_ocp)</f>
        <v>48.7586156921235</v>
      </c>
      <c r="R89" s="2" t="n">
        <f aca="false">class_series_e_original_shares*class_series_e_issue_pps/Sensitivity!Q89</f>
        <v>6152693.18164623</v>
      </c>
      <c r="S89" s="2" t="n">
        <f aca="false">Sensitivity!H89-class_seed_current_shares+Sensitivity!J89-class_series_a_current_shares+Sensitivity!L89-class_series_b_current_shares+Sensitivity!N89-class_series_c_current_shares+Sensitivity!P89-class_series_d_current_shares+Sensitivity!R89-class_series_e_current_shares</f>
        <v>68526.5093285004</v>
      </c>
      <c r="T89" s="5" t="n">
        <f aca="false">note_a_cap_usd/(pre_f_fd_total+Sensitivity!B89+Sensitivity!S89+Sensitivity!D89)</f>
        <v>27.1782058746091</v>
      </c>
      <c r="U89" s="5" t="n">
        <f aca="false">Sensitivity!E89*(const_one-note_a_discount)</f>
        <v>26.2166427016512</v>
      </c>
      <c r="V89" s="5" t="n">
        <f aca="false">MIN(Sensitivity!T89,Sensitivity!U89)</f>
        <v>26.2166427016512</v>
      </c>
      <c r="W89" s="2" t="n">
        <f aca="false">note_a_principal_usd/Sensitivity!V89</f>
        <v>190718.546875</v>
      </c>
      <c r="X89" s="5" t="n">
        <f aca="false">note_b_cap_usd/(pre_f_fd_total+Sensitivity!B89+Sensitivity!S89+Sensitivity!C89)</f>
        <v>43.3872348561734</v>
      </c>
      <c r="Y89" s="5" t="n">
        <f aca="false">Sensitivity!E89*(const_one-note_b_discount)</f>
        <v>27.8551828705044</v>
      </c>
      <c r="Z89" s="5" t="n">
        <f aca="false">MIN(Sensitivity!X89,Sensitivity!Y89)</f>
        <v>27.8551828705044</v>
      </c>
      <c r="AA89" s="2" t="n">
        <f aca="false">note_b_principal_usd/Sensitivity!Z89</f>
        <v>107699.885294118</v>
      </c>
      <c r="AB89" s="2" t="n">
        <f aca="false">pre_f_fd_total+Sensitivity!B89+Sensitivity!F89+Sensitivity!W89+Sensitivity!AA89+Sensitivity!S89</f>
        <v>37900354.9664976</v>
      </c>
      <c r="AC89" s="2" t="n">
        <f aca="false">MAX(const_zero,sensitivity_esop_low*Sensitivity!AB89-pre_f_option_pool_total)</f>
        <v>0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customFormat="false" ht="15" hidden="true" customHeight="false" outlineLevel="0" collapsed="false">
      <c r="A90" s="2" t="n">
        <f aca="false">Sensitivity!A89+const_one</f>
        <v>28</v>
      </c>
      <c r="B90" s="2" t="n">
        <f aca="false">Sensitivity!AC89</f>
        <v>0</v>
      </c>
      <c r="C90" s="2" t="n">
        <f aca="false">Sensitivity!W89</f>
        <v>190718.546875</v>
      </c>
      <c r="D90" s="2" t="n">
        <f aca="false">Sensitivity!AA89</f>
        <v>107699.885294118</v>
      </c>
      <c r="E90" s="5" t="n">
        <f aca="false">sensitivity_pre_low_usd/(pre_f_fd_total+Sensitivity!B90)</f>
        <v>32.7708033770641</v>
      </c>
      <c r="F90" s="2" t="n">
        <f aca="false">series_f_primary_raise_usd/Sensitivity!E90</f>
        <v>915449.025</v>
      </c>
      <c r="G90" s="2" t="n">
        <f aca="false">IF(Sensitivity!E90&lt;class_seed_ocp,class_seed_ocp*(ad_pre_f_broad_based_fd+series_f_primary_raise_usd/class_seed_ocp)/(ad_pre_f_broad_based_fd+series_f_primary_raise_usd/Sensitivity!E90),class_seed_ocp)</f>
        <v>1</v>
      </c>
      <c r="H90" s="2" t="n">
        <f aca="false">class_seed_original_shares*class_seed_issue_pps/Sensitivity!G90</f>
        <v>5000000</v>
      </c>
      <c r="I90" s="2" t="n">
        <f aca="false">IF(Sensitivity!E90&lt;class_series_a_ocp,class_series_a_ocp*(ad_pre_f_broad_based_fd+series_f_primary_raise_usd/class_series_a_ocp)/(ad_pre_f_broad_based_fd+series_f_primary_raise_usd/Sensitivity!E90),class_series_a_ocp)</f>
        <v>3</v>
      </c>
      <c r="J90" s="2" t="n">
        <f aca="false">class_series_a_original_shares*class_series_a_issue_pps/Sensitivity!I90</f>
        <v>5000000</v>
      </c>
      <c r="K90" s="2" t="n">
        <f aca="false">IF(Sensitivity!E90&lt;class_series_b_ocp,class_series_b_ocp*(ad_pre_f_broad_based_fd+series_f_primary_raise_usd/class_series_b_ocp)/(ad_pre_f_broad_based_fd+series_f_primary_raise_usd/Sensitivity!E90),class_series_b_ocp)</f>
        <v>10</v>
      </c>
      <c r="L90" s="2" t="n">
        <f aca="false">class_series_b_original_shares*class_series_b_issue_pps/Sensitivity!K90</f>
        <v>3000000</v>
      </c>
      <c r="M90" s="2" t="n">
        <f aca="false">IF(Sensitivity!E90&lt;class_series_c_ocp,class_series_c_ocp*(ad_pre_f_broad_based_fd+series_f_primary_raise_usd/class_series_c_ocp)/(ad_pre_f_broad_based_fd+series_f_primary_raise_usd/Sensitivity!E90),class_series_c_ocp)</f>
        <v>25</v>
      </c>
      <c r="N90" s="2" t="n">
        <f aca="false">class_series_c_original_shares*class_series_c_issue_pps/Sensitivity!M90</f>
        <v>2400000</v>
      </c>
      <c r="O90" s="8" t="n">
        <f aca="false">IF(Sensitivity!E90&lt;class_series_d_ocp,class_series_d_ocp*(ad_pre_f_broad_based_fd+series_f_primary_raise_usd/class_series_d_ocp)/(ad_pre_f_broad_based_fd+series_f_primary_raise_usd/Sensitivity!E90),class_series_d_ocp)</f>
        <v>57.5001142287089</v>
      </c>
      <c r="P90" s="2" t="n">
        <f aca="false">class_series_d_original_shares*class_series_d_issue_pps/Sensitivity!O90</f>
        <v>1739127.32768227</v>
      </c>
      <c r="Q90" s="8" t="n">
        <f aca="false">IF(Sensitivity!E90&lt;class_series_e_ocp,class_series_e_ocp*(ad_pre_f_broad_based_fd+series_f_primary_raise_usd/class_series_e_ocp)/(ad_pre_f_broad_based_fd+series_f_primary_raise_usd/Sensitivity!E90),class_series_e_ocp)</f>
        <v>48.7586156921235</v>
      </c>
      <c r="R90" s="2" t="n">
        <f aca="false">class_series_e_original_shares*class_series_e_issue_pps/Sensitivity!Q90</f>
        <v>6152693.18164623</v>
      </c>
      <c r="S90" s="2" t="n">
        <f aca="false">Sensitivity!H90-class_seed_current_shares+Sensitivity!J90-class_series_a_current_shares+Sensitivity!L90-class_series_b_current_shares+Sensitivity!N90-class_series_c_current_shares+Sensitivity!P90-class_series_d_current_shares+Sensitivity!R90-class_series_e_current_shares</f>
        <v>68526.5093285004</v>
      </c>
      <c r="T90" s="5" t="n">
        <f aca="false">note_a_cap_usd/(pre_f_fd_total+Sensitivity!B90+Sensitivity!S90+Sensitivity!D90)</f>
        <v>27.1782058746091</v>
      </c>
      <c r="U90" s="5" t="n">
        <f aca="false">Sensitivity!E90*(const_one-note_a_discount)</f>
        <v>26.2166427016512</v>
      </c>
      <c r="V90" s="5" t="n">
        <f aca="false">MIN(Sensitivity!T90,Sensitivity!U90)</f>
        <v>26.2166427016512</v>
      </c>
      <c r="W90" s="2" t="n">
        <f aca="false">note_a_principal_usd/Sensitivity!V90</f>
        <v>190718.546875</v>
      </c>
      <c r="X90" s="5" t="n">
        <f aca="false">note_b_cap_usd/(pre_f_fd_total+Sensitivity!B90+Sensitivity!S90+Sensitivity!C90)</f>
        <v>43.3872348561734</v>
      </c>
      <c r="Y90" s="5" t="n">
        <f aca="false">Sensitivity!E90*(const_one-note_b_discount)</f>
        <v>27.8551828705044</v>
      </c>
      <c r="Z90" s="5" t="n">
        <f aca="false">MIN(Sensitivity!X90,Sensitivity!Y90)</f>
        <v>27.8551828705044</v>
      </c>
      <c r="AA90" s="2" t="n">
        <f aca="false">note_b_principal_usd/Sensitivity!Z90</f>
        <v>107699.885294118</v>
      </c>
      <c r="AB90" s="2" t="n">
        <f aca="false">pre_f_fd_total+Sensitivity!B90+Sensitivity!F90+Sensitivity!W90+Sensitivity!AA90+Sensitivity!S90</f>
        <v>37900354.9664976</v>
      </c>
      <c r="AC90" s="2" t="n">
        <f aca="false">MAX(const_zero,sensitivity_esop_low*Sensitivity!AB90-pre_f_option_pool_total)</f>
        <v>0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customFormat="false" ht="15" hidden="true" customHeight="false" outlineLevel="0" collapsed="false">
      <c r="A91" s="2" t="n">
        <f aca="false">Sensitivity!A90+const_one</f>
        <v>29</v>
      </c>
      <c r="B91" s="2" t="n">
        <f aca="false">Sensitivity!AC90</f>
        <v>0</v>
      </c>
      <c r="C91" s="2" t="n">
        <f aca="false">Sensitivity!W90</f>
        <v>190718.546875</v>
      </c>
      <c r="D91" s="2" t="n">
        <f aca="false">Sensitivity!AA90</f>
        <v>107699.885294118</v>
      </c>
      <c r="E91" s="5" t="n">
        <f aca="false">sensitivity_pre_low_usd/(pre_f_fd_total+Sensitivity!B91)</f>
        <v>32.7708033770641</v>
      </c>
      <c r="F91" s="2" t="n">
        <f aca="false">series_f_primary_raise_usd/Sensitivity!E91</f>
        <v>915449.025</v>
      </c>
      <c r="G91" s="2" t="n">
        <f aca="false">IF(Sensitivity!E91&lt;class_seed_ocp,class_seed_ocp*(ad_pre_f_broad_based_fd+series_f_primary_raise_usd/class_seed_ocp)/(ad_pre_f_broad_based_fd+series_f_primary_raise_usd/Sensitivity!E91),class_seed_ocp)</f>
        <v>1</v>
      </c>
      <c r="H91" s="2" t="n">
        <f aca="false">class_seed_original_shares*class_seed_issue_pps/Sensitivity!G91</f>
        <v>5000000</v>
      </c>
      <c r="I91" s="2" t="n">
        <f aca="false">IF(Sensitivity!E91&lt;class_series_a_ocp,class_series_a_ocp*(ad_pre_f_broad_based_fd+series_f_primary_raise_usd/class_series_a_ocp)/(ad_pre_f_broad_based_fd+series_f_primary_raise_usd/Sensitivity!E91),class_series_a_ocp)</f>
        <v>3</v>
      </c>
      <c r="J91" s="2" t="n">
        <f aca="false">class_series_a_original_shares*class_series_a_issue_pps/Sensitivity!I91</f>
        <v>5000000</v>
      </c>
      <c r="K91" s="2" t="n">
        <f aca="false">IF(Sensitivity!E91&lt;class_series_b_ocp,class_series_b_ocp*(ad_pre_f_broad_based_fd+series_f_primary_raise_usd/class_series_b_ocp)/(ad_pre_f_broad_based_fd+series_f_primary_raise_usd/Sensitivity!E91),class_series_b_ocp)</f>
        <v>10</v>
      </c>
      <c r="L91" s="2" t="n">
        <f aca="false">class_series_b_original_shares*class_series_b_issue_pps/Sensitivity!K91</f>
        <v>3000000</v>
      </c>
      <c r="M91" s="2" t="n">
        <f aca="false">IF(Sensitivity!E91&lt;class_series_c_ocp,class_series_c_ocp*(ad_pre_f_broad_based_fd+series_f_primary_raise_usd/class_series_c_ocp)/(ad_pre_f_broad_based_fd+series_f_primary_raise_usd/Sensitivity!E91),class_series_c_ocp)</f>
        <v>25</v>
      </c>
      <c r="N91" s="2" t="n">
        <f aca="false">class_series_c_original_shares*class_series_c_issue_pps/Sensitivity!M91</f>
        <v>2400000</v>
      </c>
      <c r="O91" s="8" t="n">
        <f aca="false">IF(Sensitivity!E91&lt;class_series_d_ocp,class_series_d_ocp*(ad_pre_f_broad_based_fd+series_f_primary_raise_usd/class_series_d_ocp)/(ad_pre_f_broad_based_fd+series_f_primary_raise_usd/Sensitivity!E91),class_series_d_ocp)</f>
        <v>57.5001142287089</v>
      </c>
      <c r="P91" s="2" t="n">
        <f aca="false">class_series_d_original_shares*class_series_d_issue_pps/Sensitivity!O91</f>
        <v>1739127.32768227</v>
      </c>
      <c r="Q91" s="8" t="n">
        <f aca="false">IF(Sensitivity!E91&lt;class_series_e_ocp,class_series_e_ocp*(ad_pre_f_broad_based_fd+series_f_primary_raise_usd/class_series_e_ocp)/(ad_pre_f_broad_based_fd+series_f_primary_raise_usd/Sensitivity!E91),class_series_e_ocp)</f>
        <v>48.7586156921235</v>
      </c>
      <c r="R91" s="2" t="n">
        <f aca="false">class_series_e_original_shares*class_series_e_issue_pps/Sensitivity!Q91</f>
        <v>6152693.18164623</v>
      </c>
      <c r="S91" s="2" t="n">
        <f aca="false">Sensitivity!H91-class_seed_current_shares+Sensitivity!J91-class_series_a_current_shares+Sensitivity!L91-class_series_b_current_shares+Sensitivity!N91-class_series_c_current_shares+Sensitivity!P91-class_series_d_current_shares+Sensitivity!R91-class_series_e_current_shares</f>
        <v>68526.5093285004</v>
      </c>
      <c r="T91" s="5" t="n">
        <f aca="false">note_a_cap_usd/(pre_f_fd_total+Sensitivity!B91+Sensitivity!S91+Sensitivity!D91)</f>
        <v>27.1782058746091</v>
      </c>
      <c r="U91" s="5" t="n">
        <f aca="false">Sensitivity!E91*(const_one-note_a_discount)</f>
        <v>26.2166427016512</v>
      </c>
      <c r="V91" s="5" t="n">
        <f aca="false">MIN(Sensitivity!T91,Sensitivity!U91)</f>
        <v>26.2166427016512</v>
      </c>
      <c r="W91" s="2" t="n">
        <f aca="false">note_a_principal_usd/Sensitivity!V91</f>
        <v>190718.546875</v>
      </c>
      <c r="X91" s="5" t="n">
        <f aca="false">note_b_cap_usd/(pre_f_fd_total+Sensitivity!B91+Sensitivity!S91+Sensitivity!C91)</f>
        <v>43.3872348561734</v>
      </c>
      <c r="Y91" s="5" t="n">
        <f aca="false">Sensitivity!E91*(const_one-note_b_discount)</f>
        <v>27.8551828705044</v>
      </c>
      <c r="Z91" s="5" t="n">
        <f aca="false">MIN(Sensitivity!X91,Sensitivity!Y91)</f>
        <v>27.8551828705044</v>
      </c>
      <c r="AA91" s="2" t="n">
        <f aca="false">note_b_principal_usd/Sensitivity!Z91</f>
        <v>107699.885294118</v>
      </c>
      <c r="AB91" s="2" t="n">
        <f aca="false">pre_f_fd_total+Sensitivity!B91+Sensitivity!F91+Sensitivity!W91+Sensitivity!AA91+Sensitivity!S91</f>
        <v>37900354.9664976</v>
      </c>
      <c r="AC91" s="2" t="n">
        <f aca="false">MAX(const_zero,sensitivity_esop_low*Sensitivity!AB91-pre_f_option_pool_total)</f>
        <v>0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customFormat="false" ht="15" hidden="true" customHeight="false" outlineLevel="0" collapsed="false">
      <c r="A92" s="2" t="n">
        <f aca="false">Sensitivity!A91+const_one</f>
        <v>30</v>
      </c>
      <c r="B92" s="2" t="n">
        <f aca="false">Sensitivity!AC91</f>
        <v>0</v>
      </c>
      <c r="C92" s="2" t="n">
        <f aca="false">Sensitivity!W91</f>
        <v>190718.546875</v>
      </c>
      <c r="D92" s="2" t="n">
        <f aca="false">Sensitivity!AA91</f>
        <v>107699.885294118</v>
      </c>
      <c r="E92" s="5" t="n">
        <f aca="false">sensitivity_pre_low_usd/(pre_f_fd_total+Sensitivity!B92)</f>
        <v>32.7708033770641</v>
      </c>
      <c r="F92" s="2" t="n">
        <f aca="false">series_f_primary_raise_usd/Sensitivity!E92</f>
        <v>915449.025</v>
      </c>
      <c r="G92" s="2" t="n">
        <f aca="false">IF(Sensitivity!E92&lt;class_seed_ocp,class_seed_ocp*(ad_pre_f_broad_based_fd+series_f_primary_raise_usd/class_seed_ocp)/(ad_pre_f_broad_based_fd+series_f_primary_raise_usd/Sensitivity!E92),class_seed_ocp)</f>
        <v>1</v>
      </c>
      <c r="H92" s="2" t="n">
        <f aca="false">class_seed_original_shares*class_seed_issue_pps/Sensitivity!G92</f>
        <v>5000000</v>
      </c>
      <c r="I92" s="2" t="n">
        <f aca="false">IF(Sensitivity!E92&lt;class_series_a_ocp,class_series_a_ocp*(ad_pre_f_broad_based_fd+series_f_primary_raise_usd/class_series_a_ocp)/(ad_pre_f_broad_based_fd+series_f_primary_raise_usd/Sensitivity!E92),class_series_a_ocp)</f>
        <v>3</v>
      </c>
      <c r="J92" s="2" t="n">
        <f aca="false">class_series_a_original_shares*class_series_a_issue_pps/Sensitivity!I92</f>
        <v>5000000</v>
      </c>
      <c r="K92" s="2" t="n">
        <f aca="false">IF(Sensitivity!E92&lt;class_series_b_ocp,class_series_b_ocp*(ad_pre_f_broad_based_fd+series_f_primary_raise_usd/class_series_b_ocp)/(ad_pre_f_broad_based_fd+series_f_primary_raise_usd/Sensitivity!E92),class_series_b_ocp)</f>
        <v>10</v>
      </c>
      <c r="L92" s="2" t="n">
        <f aca="false">class_series_b_original_shares*class_series_b_issue_pps/Sensitivity!K92</f>
        <v>3000000</v>
      </c>
      <c r="M92" s="2" t="n">
        <f aca="false">IF(Sensitivity!E92&lt;class_series_c_ocp,class_series_c_ocp*(ad_pre_f_broad_based_fd+series_f_primary_raise_usd/class_series_c_ocp)/(ad_pre_f_broad_based_fd+series_f_primary_raise_usd/Sensitivity!E92),class_series_c_ocp)</f>
        <v>25</v>
      </c>
      <c r="N92" s="2" t="n">
        <f aca="false">class_series_c_original_shares*class_series_c_issue_pps/Sensitivity!M92</f>
        <v>2400000</v>
      </c>
      <c r="O92" s="8" t="n">
        <f aca="false">IF(Sensitivity!E92&lt;class_series_d_ocp,class_series_d_ocp*(ad_pre_f_broad_based_fd+series_f_primary_raise_usd/class_series_d_ocp)/(ad_pre_f_broad_based_fd+series_f_primary_raise_usd/Sensitivity!E92),class_series_d_ocp)</f>
        <v>57.5001142287089</v>
      </c>
      <c r="P92" s="2" t="n">
        <f aca="false">class_series_d_original_shares*class_series_d_issue_pps/Sensitivity!O92</f>
        <v>1739127.32768227</v>
      </c>
      <c r="Q92" s="8" t="n">
        <f aca="false">IF(Sensitivity!E92&lt;class_series_e_ocp,class_series_e_ocp*(ad_pre_f_broad_based_fd+series_f_primary_raise_usd/class_series_e_ocp)/(ad_pre_f_broad_based_fd+series_f_primary_raise_usd/Sensitivity!E92),class_series_e_ocp)</f>
        <v>48.7586156921235</v>
      </c>
      <c r="R92" s="2" t="n">
        <f aca="false">class_series_e_original_shares*class_series_e_issue_pps/Sensitivity!Q92</f>
        <v>6152693.18164623</v>
      </c>
      <c r="S92" s="2" t="n">
        <f aca="false">Sensitivity!H92-class_seed_current_shares+Sensitivity!J92-class_series_a_current_shares+Sensitivity!L92-class_series_b_current_shares+Sensitivity!N92-class_series_c_current_shares+Sensitivity!P92-class_series_d_current_shares+Sensitivity!R92-class_series_e_current_shares</f>
        <v>68526.5093285004</v>
      </c>
      <c r="T92" s="5" t="n">
        <f aca="false">note_a_cap_usd/(pre_f_fd_total+Sensitivity!B92+Sensitivity!S92+Sensitivity!D92)</f>
        <v>27.1782058746091</v>
      </c>
      <c r="U92" s="5" t="n">
        <f aca="false">Sensitivity!E92*(const_one-note_a_discount)</f>
        <v>26.2166427016512</v>
      </c>
      <c r="V92" s="5" t="n">
        <f aca="false">MIN(Sensitivity!T92,Sensitivity!U92)</f>
        <v>26.2166427016512</v>
      </c>
      <c r="W92" s="2" t="n">
        <f aca="false">note_a_principal_usd/Sensitivity!V92</f>
        <v>190718.546875</v>
      </c>
      <c r="X92" s="5" t="n">
        <f aca="false">note_b_cap_usd/(pre_f_fd_total+Sensitivity!B92+Sensitivity!S92+Sensitivity!C92)</f>
        <v>43.3872348561734</v>
      </c>
      <c r="Y92" s="5" t="n">
        <f aca="false">Sensitivity!E92*(const_one-note_b_discount)</f>
        <v>27.8551828705044</v>
      </c>
      <c r="Z92" s="5" t="n">
        <f aca="false">MIN(Sensitivity!X92,Sensitivity!Y92)</f>
        <v>27.8551828705044</v>
      </c>
      <c r="AA92" s="2" t="n">
        <f aca="false">note_b_principal_usd/Sensitivity!Z92</f>
        <v>107699.885294118</v>
      </c>
      <c r="AB92" s="2" t="n">
        <f aca="false">pre_f_fd_total+Sensitivity!B92+Sensitivity!F92+Sensitivity!W92+Sensitivity!AA92+Sensitivity!S92</f>
        <v>37900354.9664976</v>
      </c>
      <c r="AC92" s="2" t="n">
        <f aca="false">MAX(const_zero,sensitivity_esop_low*Sensitivity!AB92-pre_f_option_pool_total)</f>
        <v>0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customFormat="false" ht="15" hidden="true" customHeight="false" outlineLevel="0" collapsed="false">
      <c r="A93" s="2" t="n">
        <f aca="false">Sensitivity!A92+const_one</f>
        <v>31</v>
      </c>
      <c r="B93" s="2" t="n">
        <f aca="false">Sensitivity!AC92</f>
        <v>0</v>
      </c>
      <c r="C93" s="2" t="n">
        <f aca="false">Sensitivity!W92</f>
        <v>190718.546875</v>
      </c>
      <c r="D93" s="2" t="n">
        <f aca="false">Sensitivity!AA92</f>
        <v>107699.885294118</v>
      </c>
      <c r="E93" s="5" t="n">
        <f aca="false">sensitivity_pre_low_usd/(pre_f_fd_total+Sensitivity!B93)</f>
        <v>32.7708033770641</v>
      </c>
      <c r="F93" s="2" t="n">
        <f aca="false">series_f_primary_raise_usd/Sensitivity!E93</f>
        <v>915449.025</v>
      </c>
      <c r="G93" s="2" t="n">
        <f aca="false">IF(Sensitivity!E93&lt;class_seed_ocp,class_seed_ocp*(ad_pre_f_broad_based_fd+series_f_primary_raise_usd/class_seed_ocp)/(ad_pre_f_broad_based_fd+series_f_primary_raise_usd/Sensitivity!E93),class_seed_ocp)</f>
        <v>1</v>
      </c>
      <c r="H93" s="2" t="n">
        <f aca="false">class_seed_original_shares*class_seed_issue_pps/Sensitivity!G93</f>
        <v>5000000</v>
      </c>
      <c r="I93" s="2" t="n">
        <f aca="false">IF(Sensitivity!E93&lt;class_series_a_ocp,class_series_a_ocp*(ad_pre_f_broad_based_fd+series_f_primary_raise_usd/class_series_a_ocp)/(ad_pre_f_broad_based_fd+series_f_primary_raise_usd/Sensitivity!E93),class_series_a_ocp)</f>
        <v>3</v>
      </c>
      <c r="J93" s="2" t="n">
        <f aca="false">class_series_a_original_shares*class_series_a_issue_pps/Sensitivity!I93</f>
        <v>5000000</v>
      </c>
      <c r="K93" s="2" t="n">
        <f aca="false">IF(Sensitivity!E93&lt;class_series_b_ocp,class_series_b_ocp*(ad_pre_f_broad_based_fd+series_f_primary_raise_usd/class_series_b_ocp)/(ad_pre_f_broad_based_fd+series_f_primary_raise_usd/Sensitivity!E93),class_series_b_ocp)</f>
        <v>10</v>
      </c>
      <c r="L93" s="2" t="n">
        <f aca="false">class_series_b_original_shares*class_series_b_issue_pps/Sensitivity!K93</f>
        <v>3000000</v>
      </c>
      <c r="M93" s="2" t="n">
        <f aca="false">IF(Sensitivity!E93&lt;class_series_c_ocp,class_series_c_ocp*(ad_pre_f_broad_based_fd+series_f_primary_raise_usd/class_series_c_ocp)/(ad_pre_f_broad_based_fd+series_f_primary_raise_usd/Sensitivity!E93),class_series_c_ocp)</f>
        <v>25</v>
      </c>
      <c r="N93" s="2" t="n">
        <f aca="false">class_series_c_original_shares*class_series_c_issue_pps/Sensitivity!M93</f>
        <v>2400000</v>
      </c>
      <c r="O93" s="8" t="n">
        <f aca="false">IF(Sensitivity!E93&lt;class_series_d_ocp,class_series_d_ocp*(ad_pre_f_broad_based_fd+series_f_primary_raise_usd/class_series_d_ocp)/(ad_pre_f_broad_based_fd+series_f_primary_raise_usd/Sensitivity!E93),class_series_d_ocp)</f>
        <v>57.5001142287089</v>
      </c>
      <c r="P93" s="2" t="n">
        <f aca="false">class_series_d_original_shares*class_series_d_issue_pps/Sensitivity!O93</f>
        <v>1739127.32768227</v>
      </c>
      <c r="Q93" s="8" t="n">
        <f aca="false">IF(Sensitivity!E93&lt;class_series_e_ocp,class_series_e_ocp*(ad_pre_f_broad_based_fd+series_f_primary_raise_usd/class_series_e_ocp)/(ad_pre_f_broad_based_fd+series_f_primary_raise_usd/Sensitivity!E93),class_series_e_ocp)</f>
        <v>48.7586156921235</v>
      </c>
      <c r="R93" s="2" t="n">
        <f aca="false">class_series_e_original_shares*class_series_e_issue_pps/Sensitivity!Q93</f>
        <v>6152693.18164623</v>
      </c>
      <c r="S93" s="2" t="n">
        <f aca="false">Sensitivity!H93-class_seed_current_shares+Sensitivity!J93-class_series_a_current_shares+Sensitivity!L93-class_series_b_current_shares+Sensitivity!N93-class_series_c_current_shares+Sensitivity!P93-class_series_d_current_shares+Sensitivity!R93-class_series_e_current_shares</f>
        <v>68526.5093285004</v>
      </c>
      <c r="T93" s="5" t="n">
        <f aca="false">note_a_cap_usd/(pre_f_fd_total+Sensitivity!B93+Sensitivity!S93+Sensitivity!D93)</f>
        <v>27.1782058746091</v>
      </c>
      <c r="U93" s="5" t="n">
        <f aca="false">Sensitivity!E93*(const_one-note_a_discount)</f>
        <v>26.2166427016512</v>
      </c>
      <c r="V93" s="5" t="n">
        <f aca="false">MIN(Sensitivity!T93,Sensitivity!U93)</f>
        <v>26.2166427016512</v>
      </c>
      <c r="W93" s="2" t="n">
        <f aca="false">note_a_principal_usd/Sensitivity!V93</f>
        <v>190718.546875</v>
      </c>
      <c r="X93" s="5" t="n">
        <f aca="false">note_b_cap_usd/(pre_f_fd_total+Sensitivity!B93+Sensitivity!S93+Sensitivity!C93)</f>
        <v>43.3872348561734</v>
      </c>
      <c r="Y93" s="5" t="n">
        <f aca="false">Sensitivity!E93*(const_one-note_b_discount)</f>
        <v>27.8551828705044</v>
      </c>
      <c r="Z93" s="5" t="n">
        <f aca="false">MIN(Sensitivity!X93,Sensitivity!Y93)</f>
        <v>27.8551828705044</v>
      </c>
      <c r="AA93" s="2" t="n">
        <f aca="false">note_b_principal_usd/Sensitivity!Z93</f>
        <v>107699.885294118</v>
      </c>
      <c r="AB93" s="2" t="n">
        <f aca="false">pre_f_fd_total+Sensitivity!B93+Sensitivity!F93+Sensitivity!W93+Sensitivity!AA93+Sensitivity!S93</f>
        <v>37900354.9664976</v>
      </c>
      <c r="AC93" s="2" t="n">
        <f aca="false">MAX(const_zero,sensitivity_esop_low*Sensitivity!AB93-pre_f_option_pool_total)</f>
        <v>0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customFormat="false" ht="15" hidden="true" customHeight="false" outlineLevel="0" collapsed="false">
      <c r="A94" s="2" t="n">
        <f aca="false">Sensitivity!A93+const_one</f>
        <v>32</v>
      </c>
      <c r="B94" s="2" t="n">
        <f aca="false">Sensitivity!AC93</f>
        <v>0</v>
      </c>
      <c r="C94" s="2" t="n">
        <f aca="false">Sensitivity!W93</f>
        <v>190718.546875</v>
      </c>
      <c r="D94" s="2" t="n">
        <f aca="false">Sensitivity!AA93</f>
        <v>107699.885294118</v>
      </c>
      <c r="E94" s="5" t="n">
        <f aca="false">sensitivity_pre_low_usd/(pre_f_fd_total+Sensitivity!B94)</f>
        <v>32.7708033770641</v>
      </c>
      <c r="F94" s="2" t="n">
        <f aca="false">series_f_primary_raise_usd/Sensitivity!E94</f>
        <v>915449.025</v>
      </c>
      <c r="G94" s="2" t="n">
        <f aca="false">IF(Sensitivity!E94&lt;class_seed_ocp,class_seed_ocp*(ad_pre_f_broad_based_fd+series_f_primary_raise_usd/class_seed_ocp)/(ad_pre_f_broad_based_fd+series_f_primary_raise_usd/Sensitivity!E94),class_seed_ocp)</f>
        <v>1</v>
      </c>
      <c r="H94" s="2" t="n">
        <f aca="false">class_seed_original_shares*class_seed_issue_pps/Sensitivity!G94</f>
        <v>5000000</v>
      </c>
      <c r="I94" s="2" t="n">
        <f aca="false">IF(Sensitivity!E94&lt;class_series_a_ocp,class_series_a_ocp*(ad_pre_f_broad_based_fd+series_f_primary_raise_usd/class_series_a_ocp)/(ad_pre_f_broad_based_fd+series_f_primary_raise_usd/Sensitivity!E94),class_series_a_ocp)</f>
        <v>3</v>
      </c>
      <c r="J94" s="2" t="n">
        <f aca="false">class_series_a_original_shares*class_series_a_issue_pps/Sensitivity!I94</f>
        <v>5000000</v>
      </c>
      <c r="K94" s="2" t="n">
        <f aca="false">IF(Sensitivity!E94&lt;class_series_b_ocp,class_series_b_ocp*(ad_pre_f_broad_based_fd+series_f_primary_raise_usd/class_series_b_ocp)/(ad_pre_f_broad_based_fd+series_f_primary_raise_usd/Sensitivity!E94),class_series_b_ocp)</f>
        <v>10</v>
      </c>
      <c r="L94" s="2" t="n">
        <f aca="false">class_series_b_original_shares*class_series_b_issue_pps/Sensitivity!K94</f>
        <v>3000000</v>
      </c>
      <c r="M94" s="2" t="n">
        <f aca="false">IF(Sensitivity!E94&lt;class_series_c_ocp,class_series_c_ocp*(ad_pre_f_broad_based_fd+series_f_primary_raise_usd/class_series_c_ocp)/(ad_pre_f_broad_based_fd+series_f_primary_raise_usd/Sensitivity!E94),class_series_c_ocp)</f>
        <v>25</v>
      </c>
      <c r="N94" s="2" t="n">
        <f aca="false">class_series_c_original_shares*class_series_c_issue_pps/Sensitivity!M94</f>
        <v>2400000</v>
      </c>
      <c r="O94" s="8" t="n">
        <f aca="false">IF(Sensitivity!E94&lt;class_series_d_ocp,class_series_d_ocp*(ad_pre_f_broad_based_fd+series_f_primary_raise_usd/class_series_d_ocp)/(ad_pre_f_broad_based_fd+series_f_primary_raise_usd/Sensitivity!E94),class_series_d_ocp)</f>
        <v>57.5001142287089</v>
      </c>
      <c r="P94" s="2" t="n">
        <f aca="false">class_series_d_original_shares*class_series_d_issue_pps/Sensitivity!O94</f>
        <v>1739127.32768227</v>
      </c>
      <c r="Q94" s="8" t="n">
        <f aca="false">IF(Sensitivity!E94&lt;class_series_e_ocp,class_series_e_ocp*(ad_pre_f_broad_based_fd+series_f_primary_raise_usd/class_series_e_ocp)/(ad_pre_f_broad_based_fd+series_f_primary_raise_usd/Sensitivity!E94),class_series_e_ocp)</f>
        <v>48.7586156921235</v>
      </c>
      <c r="R94" s="2" t="n">
        <f aca="false">class_series_e_original_shares*class_series_e_issue_pps/Sensitivity!Q94</f>
        <v>6152693.18164623</v>
      </c>
      <c r="S94" s="2" t="n">
        <f aca="false">Sensitivity!H94-class_seed_current_shares+Sensitivity!J94-class_series_a_current_shares+Sensitivity!L94-class_series_b_current_shares+Sensitivity!N94-class_series_c_current_shares+Sensitivity!P94-class_series_d_current_shares+Sensitivity!R94-class_series_e_current_shares</f>
        <v>68526.5093285004</v>
      </c>
      <c r="T94" s="5" t="n">
        <f aca="false">note_a_cap_usd/(pre_f_fd_total+Sensitivity!B94+Sensitivity!S94+Sensitivity!D94)</f>
        <v>27.1782058746091</v>
      </c>
      <c r="U94" s="5" t="n">
        <f aca="false">Sensitivity!E94*(const_one-note_a_discount)</f>
        <v>26.2166427016512</v>
      </c>
      <c r="V94" s="5" t="n">
        <f aca="false">MIN(Sensitivity!T94,Sensitivity!U94)</f>
        <v>26.2166427016512</v>
      </c>
      <c r="W94" s="2" t="n">
        <f aca="false">note_a_principal_usd/Sensitivity!V94</f>
        <v>190718.546875</v>
      </c>
      <c r="X94" s="5" t="n">
        <f aca="false">note_b_cap_usd/(pre_f_fd_total+Sensitivity!B94+Sensitivity!S94+Sensitivity!C94)</f>
        <v>43.3872348561734</v>
      </c>
      <c r="Y94" s="5" t="n">
        <f aca="false">Sensitivity!E94*(const_one-note_b_discount)</f>
        <v>27.8551828705044</v>
      </c>
      <c r="Z94" s="5" t="n">
        <f aca="false">MIN(Sensitivity!X94,Sensitivity!Y94)</f>
        <v>27.8551828705044</v>
      </c>
      <c r="AA94" s="2" t="n">
        <f aca="false">note_b_principal_usd/Sensitivity!Z94</f>
        <v>107699.885294118</v>
      </c>
      <c r="AB94" s="2" t="n">
        <f aca="false">pre_f_fd_total+Sensitivity!B94+Sensitivity!F94+Sensitivity!W94+Sensitivity!AA94+Sensitivity!S94</f>
        <v>37900354.9664976</v>
      </c>
      <c r="AC94" s="2" t="n">
        <f aca="false">MAX(const_zero,sensitivity_esop_low*Sensitivity!AB94-pre_f_option_pool_total)</f>
        <v>0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customFormat="false" ht="15" hidden="true" customHeight="false" outlineLevel="0" collapsed="false">
      <c r="A95" s="2" t="n">
        <f aca="false">Sensitivity!A94+const_one</f>
        <v>33</v>
      </c>
      <c r="B95" s="2" t="n">
        <f aca="false">Sensitivity!AC94</f>
        <v>0</v>
      </c>
      <c r="C95" s="2" t="n">
        <f aca="false">Sensitivity!W94</f>
        <v>190718.546875</v>
      </c>
      <c r="D95" s="2" t="n">
        <f aca="false">Sensitivity!AA94</f>
        <v>107699.885294118</v>
      </c>
      <c r="E95" s="5" t="n">
        <f aca="false">sensitivity_pre_low_usd/(pre_f_fd_total+Sensitivity!B95)</f>
        <v>32.7708033770641</v>
      </c>
      <c r="F95" s="2" t="n">
        <f aca="false">series_f_primary_raise_usd/Sensitivity!E95</f>
        <v>915449.025</v>
      </c>
      <c r="G95" s="2" t="n">
        <f aca="false">IF(Sensitivity!E95&lt;class_seed_ocp,class_seed_ocp*(ad_pre_f_broad_based_fd+series_f_primary_raise_usd/class_seed_ocp)/(ad_pre_f_broad_based_fd+series_f_primary_raise_usd/Sensitivity!E95),class_seed_ocp)</f>
        <v>1</v>
      </c>
      <c r="H95" s="2" t="n">
        <f aca="false">class_seed_original_shares*class_seed_issue_pps/Sensitivity!G95</f>
        <v>5000000</v>
      </c>
      <c r="I95" s="2" t="n">
        <f aca="false">IF(Sensitivity!E95&lt;class_series_a_ocp,class_series_a_ocp*(ad_pre_f_broad_based_fd+series_f_primary_raise_usd/class_series_a_ocp)/(ad_pre_f_broad_based_fd+series_f_primary_raise_usd/Sensitivity!E95),class_series_a_ocp)</f>
        <v>3</v>
      </c>
      <c r="J95" s="2" t="n">
        <f aca="false">class_series_a_original_shares*class_series_a_issue_pps/Sensitivity!I95</f>
        <v>5000000</v>
      </c>
      <c r="K95" s="2" t="n">
        <f aca="false">IF(Sensitivity!E95&lt;class_series_b_ocp,class_series_b_ocp*(ad_pre_f_broad_based_fd+series_f_primary_raise_usd/class_series_b_ocp)/(ad_pre_f_broad_based_fd+series_f_primary_raise_usd/Sensitivity!E95),class_series_b_ocp)</f>
        <v>10</v>
      </c>
      <c r="L95" s="2" t="n">
        <f aca="false">class_series_b_original_shares*class_series_b_issue_pps/Sensitivity!K95</f>
        <v>3000000</v>
      </c>
      <c r="M95" s="2" t="n">
        <f aca="false">IF(Sensitivity!E95&lt;class_series_c_ocp,class_series_c_ocp*(ad_pre_f_broad_based_fd+series_f_primary_raise_usd/class_series_c_ocp)/(ad_pre_f_broad_based_fd+series_f_primary_raise_usd/Sensitivity!E95),class_series_c_ocp)</f>
        <v>25</v>
      </c>
      <c r="N95" s="2" t="n">
        <f aca="false">class_series_c_original_shares*class_series_c_issue_pps/Sensitivity!M95</f>
        <v>2400000</v>
      </c>
      <c r="O95" s="8" t="n">
        <f aca="false">IF(Sensitivity!E95&lt;class_series_d_ocp,class_series_d_ocp*(ad_pre_f_broad_based_fd+series_f_primary_raise_usd/class_series_d_ocp)/(ad_pre_f_broad_based_fd+series_f_primary_raise_usd/Sensitivity!E95),class_series_d_ocp)</f>
        <v>57.5001142287089</v>
      </c>
      <c r="P95" s="2" t="n">
        <f aca="false">class_series_d_original_shares*class_series_d_issue_pps/Sensitivity!O95</f>
        <v>1739127.32768227</v>
      </c>
      <c r="Q95" s="8" t="n">
        <f aca="false">IF(Sensitivity!E95&lt;class_series_e_ocp,class_series_e_ocp*(ad_pre_f_broad_based_fd+series_f_primary_raise_usd/class_series_e_ocp)/(ad_pre_f_broad_based_fd+series_f_primary_raise_usd/Sensitivity!E95),class_series_e_ocp)</f>
        <v>48.7586156921235</v>
      </c>
      <c r="R95" s="2" t="n">
        <f aca="false">class_series_e_original_shares*class_series_e_issue_pps/Sensitivity!Q95</f>
        <v>6152693.18164623</v>
      </c>
      <c r="S95" s="2" t="n">
        <f aca="false">Sensitivity!H95-class_seed_current_shares+Sensitivity!J95-class_series_a_current_shares+Sensitivity!L95-class_series_b_current_shares+Sensitivity!N95-class_series_c_current_shares+Sensitivity!P95-class_series_d_current_shares+Sensitivity!R95-class_series_e_current_shares</f>
        <v>68526.5093285004</v>
      </c>
      <c r="T95" s="5" t="n">
        <f aca="false">note_a_cap_usd/(pre_f_fd_total+Sensitivity!B95+Sensitivity!S95+Sensitivity!D95)</f>
        <v>27.1782058746091</v>
      </c>
      <c r="U95" s="5" t="n">
        <f aca="false">Sensitivity!E95*(const_one-note_a_discount)</f>
        <v>26.2166427016512</v>
      </c>
      <c r="V95" s="5" t="n">
        <f aca="false">MIN(Sensitivity!T95,Sensitivity!U95)</f>
        <v>26.2166427016512</v>
      </c>
      <c r="W95" s="2" t="n">
        <f aca="false">note_a_principal_usd/Sensitivity!V95</f>
        <v>190718.546875</v>
      </c>
      <c r="X95" s="5" t="n">
        <f aca="false">note_b_cap_usd/(pre_f_fd_total+Sensitivity!B95+Sensitivity!S95+Sensitivity!C95)</f>
        <v>43.3872348561734</v>
      </c>
      <c r="Y95" s="5" t="n">
        <f aca="false">Sensitivity!E95*(const_one-note_b_discount)</f>
        <v>27.8551828705044</v>
      </c>
      <c r="Z95" s="5" t="n">
        <f aca="false">MIN(Sensitivity!X95,Sensitivity!Y95)</f>
        <v>27.8551828705044</v>
      </c>
      <c r="AA95" s="2" t="n">
        <f aca="false">note_b_principal_usd/Sensitivity!Z95</f>
        <v>107699.885294118</v>
      </c>
      <c r="AB95" s="2" t="n">
        <f aca="false">pre_f_fd_total+Sensitivity!B95+Sensitivity!F95+Sensitivity!W95+Sensitivity!AA95+Sensitivity!S95</f>
        <v>37900354.9664976</v>
      </c>
      <c r="AC95" s="2" t="n">
        <f aca="false">MAX(const_zero,sensitivity_esop_low*Sensitivity!AB95-pre_f_option_pool_total)</f>
        <v>0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customFormat="false" ht="15" hidden="true" customHeight="false" outlineLevel="0" collapsed="false">
      <c r="A96" s="2" t="n">
        <f aca="false">Sensitivity!A95+const_one</f>
        <v>34</v>
      </c>
      <c r="B96" s="2" t="n">
        <f aca="false">Sensitivity!AC95</f>
        <v>0</v>
      </c>
      <c r="C96" s="2" t="n">
        <f aca="false">Sensitivity!W95</f>
        <v>190718.546875</v>
      </c>
      <c r="D96" s="2" t="n">
        <f aca="false">Sensitivity!AA95</f>
        <v>107699.885294118</v>
      </c>
      <c r="E96" s="5" t="n">
        <f aca="false">sensitivity_pre_low_usd/(pre_f_fd_total+Sensitivity!B96)</f>
        <v>32.7708033770641</v>
      </c>
      <c r="F96" s="2" t="n">
        <f aca="false">series_f_primary_raise_usd/Sensitivity!E96</f>
        <v>915449.025</v>
      </c>
      <c r="G96" s="2" t="n">
        <f aca="false">IF(Sensitivity!E96&lt;class_seed_ocp,class_seed_ocp*(ad_pre_f_broad_based_fd+series_f_primary_raise_usd/class_seed_ocp)/(ad_pre_f_broad_based_fd+series_f_primary_raise_usd/Sensitivity!E96),class_seed_ocp)</f>
        <v>1</v>
      </c>
      <c r="H96" s="2" t="n">
        <f aca="false">class_seed_original_shares*class_seed_issue_pps/Sensitivity!G96</f>
        <v>5000000</v>
      </c>
      <c r="I96" s="2" t="n">
        <f aca="false">IF(Sensitivity!E96&lt;class_series_a_ocp,class_series_a_ocp*(ad_pre_f_broad_based_fd+series_f_primary_raise_usd/class_series_a_ocp)/(ad_pre_f_broad_based_fd+series_f_primary_raise_usd/Sensitivity!E96),class_series_a_ocp)</f>
        <v>3</v>
      </c>
      <c r="J96" s="2" t="n">
        <f aca="false">class_series_a_original_shares*class_series_a_issue_pps/Sensitivity!I96</f>
        <v>5000000</v>
      </c>
      <c r="K96" s="2" t="n">
        <f aca="false">IF(Sensitivity!E96&lt;class_series_b_ocp,class_series_b_ocp*(ad_pre_f_broad_based_fd+series_f_primary_raise_usd/class_series_b_ocp)/(ad_pre_f_broad_based_fd+series_f_primary_raise_usd/Sensitivity!E96),class_series_b_ocp)</f>
        <v>10</v>
      </c>
      <c r="L96" s="2" t="n">
        <f aca="false">class_series_b_original_shares*class_series_b_issue_pps/Sensitivity!K96</f>
        <v>3000000</v>
      </c>
      <c r="M96" s="2" t="n">
        <f aca="false">IF(Sensitivity!E96&lt;class_series_c_ocp,class_series_c_ocp*(ad_pre_f_broad_based_fd+series_f_primary_raise_usd/class_series_c_ocp)/(ad_pre_f_broad_based_fd+series_f_primary_raise_usd/Sensitivity!E96),class_series_c_ocp)</f>
        <v>25</v>
      </c>
      <c r="N96" s="2" t="n">
        <f aca="false">class_series_c_original_shares*class_series_c_issue_pps/Sensitivity!M96</f>
        <v>2400000</v>
      </c>
      <c r="O96" s="8" t="n">
        <f aca="false">IF(Sensitivity!E96&lt;class_series_d_ocp,class_series_d_ocp*(ad_pre_f_broad_based_fd+series_f_primary_raise_usd/class_series_d_ocp)/(ad_pre_f_broad_based_fd+series_f_primary_raise_usd/Sensitivity!E96),class_series_d_ocp)</f>
        <v>57.5001142287089</v>
      </c>
      <c r="P96" s="2" t="n">
        <f aca="false">class_series_d_original_shares*class_series_d_issue_pps/Sensitivity!O96</f>
        <v>1739127.32768227</v>
      </c>
      <c r="Q96" s="8" t="n">
        <f aca="false">IF(Sensitivity!E96&lt;class_series_e_ocp,class_series_e_ocp*(ad_pre_f_broad_based_fd+series_f_primary_raise_usd/class_series_e_ocp)/(ad_pre_f_broad_based_fd+series_f_primary_raise_usd/Sensitivity!E96),class_series_e_ocp)</f>
        <v>48.7586156921235</v>
      </c>
      <c r="R96" s="2" t="n">
        <f aca="false">class_series_e_original_shares*class_series_e_issue_pps/Sensitivity!Q96</f>
        <v>6152693.18164623</v>
      </c>
      <c r="S96" s="2" t="n">
        <f aca="false">Sensitivity!H96-class_seed_current_shares+Sensitivity!J96-class_series_a_current_shares+Sensitivity!L96-class_series_b_current_shares+Sensitivity!N96-class_series_c_current_shares+Sensitivity!P96-class_series_d_current_shares+Sensitivity!R96-class_series_e_current_shares</f>
        <v>68526.5093285004</v>
      </c>
      <c r="T96" s="5" t="n">
        <f aca="false">note_a_cap_usd/(pre_f_fd_total+Sensitivity!B96+Sensitivity!S96+Sensitivity!D96)</f>
        <v>27.1782058746091</v>
      </c>
      <c r="U96" s="5" t="n">
        <f aca="false">Sensitivity!E96*(const_one-note_a_discount)</f>
        <v>26.2166427016512</v>
      </c>
      <c r="V96" s="5" t="n">
        <f aca="false">MIN(Sensitivity!T96,Sensitivity!U96)</f>
        <v>26.2166427016512</v>
      </c>
      <c r="W96" s="2" t="n">
        <f aca="false">note_a_principal_usd/Sensitivity!V96</f>
        <v>190718.546875</v>
      </c>
      <c r="X96" s="5" t="n">
        <f aca="false">note_b_cap_usd/(pre_f_fd_total+Sensitivity!B96+Sensitivity!S96+Sensitivity!C96)</f>
        <v>43.3872348561734</v>
      </c>
      <c r="Y96" s="5" t="n">
        <f aca="false">Sensitivity!E96*(const_one-note_b_discount)</f>
        <v>27.8551828705044</v>
      </c>
      <c r="Z96" s="5" t="n">
        <f aca="false">MIN(Sensitivity!X96,Sensitivity!Y96)</f>
        <v>27.8551828705044</v>
      </c>
      <c r="AA96" s="2" t="n">
        <f aca="false">note_b_principal_usd/Sensitivity!Z96</f>
        <v>107699.885294118</v>
      </c>
      <c r="AB96" s="2" t="n">
        <f aca="false">pre_f_fd_total+Sensitivity!B96+Sensitivity!F96+Sensitivity!W96+Sensitivity!AA96+Sensitivity!S96</f>
        <v>37900354.9664976</v>
      </c>
      <c r="AC96" s="2" t="n">
        <f aca="false">MAX(const_zero,sensitivity_esop_low*Sensitivity!AB96-pre_f_option_pool_total)</f>
        <v>0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customFormat="false" ht="15" hidden="true" customHeight="false" outlineLevel="0" collapsed="false">
      <c r="A97" s="2" t="n">
        <f aca="false">Sensitivity!A96+const_one</f>
        <v>35</v>
      </c>
      <c r="B97" s="2" t="n">
        <f aca="false">Sensitivity!AC96</f>
        <v>0</v>
      </c>
      <c r="C97" s="2" t="n">
        <f aca="false">Sensitivity!W96</f>
        <v>190718.546875</v>
      </c>
      <c r="D97" s="2" t="n">
        <f aca="false">Sensitivity!AA96</f>
        <v>107699.885294118</v>
      </c>
      <c r="E97" s="5" t="n">
        <f aca="false">sensitivity_pre_low_usd/(pre_f_fd_total+Sensitivity!B97)</f>
        <v>32.7708033770641</v>
      </c>
      <c r="F97" s="2" t="n">
        <f aca="false">series_f_primary_raise_usd/Sensitivity!E97</f>
        <v>915449.025</v>
      </c>
      <c r="G97" s="2" t="n">
        <f aca="false">IF(Sensitivity!E97&lt;class_seed_ocp,class_seed_ocp*(ad_pre_f_broad_based_fd+series_f_primary_raise_usd/class_seed_ocp)/(ad_pre_f_broad_based_fd+series_f_primary_raise_usd/Sensitivity!E97),class_seed_ocp)</f>
        <v>1</v>
      </c>
      <c r="H97" s="2" t="n">
        <f aca="false">class_seed_original_shares*class_seed_issue_pps/Sensitivity!G97</f>
        <v>5000000</v>
      </c>
      <c r="I97" s="2" t="n">
        <f aca="false">IF(Sensitivity!E97&lt;class_series_a_ocp,class_series_a_ocp*(ad_pre_f_broad_based_fd+series_f_primary_raise_usd/class_series_a_ocp)/(ad_pre_f_broad_based_fd+series_f_primary_raise_usd/Sensitivity!E97),class_series_a_ocp)</f>
        <v>3</v>
      </c>
      <c r="J97" s="2" t="n">
        <f aca="false">class_series_a_original_shares*class_series_a_issue_pps/Sensitivity!I97</f>
        <v>5000000</v>
      </c>
      <c r="K97" s="2" t="n">
        <f aca="false">IF(Sensitivity!E97&lt;class_series_b_ocp,class_series_b_ocp*(ad_pre_f_broad_based_fd+series_f_primary_raise_usd/class_series_b_ocp)/(ad_pre_f_broad_based_fd+series_f_primary_raise_usd/Sensitivity!E97),class_series_b_ocp)</f>
        <v>10</v>
      </c>
      <c r="L97" s="2" t="n">
        <f aca="false">class_series_b_original_shares*class_series_b_issue_pps/Sensitivity!K97</f>
        <v>3000000</v>
      </c>
      <c r="M97" s="2" t="n">
        <f aca="false">IF(Sensitivity!E97&lt;class_series_c_ocp,class_series_c_ocp*(ad_pre_f_broad_based_fd+series_f_primary_raise_usd/class_series_c_ocp)/(ad_pre_f_broad_based_fd+series_f_primary_raise_usd/Sensitivity!E97),class_series_c_ocp)</f>
        <v>25</v>
      </c>
      <c r="N97" s="2" t="n">
        <f aca="false">class_series_c_original_shares*class_series_c_issue_pps/Sensitivity!M97</f>
        <v>2400000</v>
      </c>
      <c r="O97" s="8" t="n">
        <f aca="false">IF(Sensitivity!E97&lt;class_series_d_ocp,class_series_d_ocp*(ad_pre_f_broad_based_fd+series_f_primary_raise_usd/class_series_d_ocp)/(ad_pre_f_broad_based_fd+series_f_primary_raise_usd/Sensitivity!E97),class_series_d_ocp)</f>
        <v>57.5001142287089</v>
      </c>
      <c r="P97" s="2" t="n">
        <f aca="false">class_series_d_original_shares*class_series_d_issue_pps/Sensitivity!O97</f>
        <v>1739127.32768227</v>
      </c>
      <c r="Q97" s="8" t="n">
        <f aca="false">IF(Sensitivity!E97&lt;class_series_e_ocp,class_series_e_ocp*(ad_pre_f_broad_based_fd+series_f_primary_raise_usd/class_series_e_ocp)/(ad_pre_f_broad_based_fd+series_f_primary_raise_usd/Sensitivity!E97),class_series_e_ocp)</f>
        <v>48.7586156921235</v>
      </c>
      <c r="R97" s="2" t="n">
        <f aca="false">class_series_e_original_shares*class_series_e_issue_pps/Sensitivity!Q97</f>
        <v>6152693.18164623</v>
      </c>
      <c r="S97" s="2" t="n">
        <f aca="false">Sensitivity!H97-class_seed_current_shares+Sensitivity!J97-class_series_a_current_shares+Sensitivity!L97-class_series_b_current_shares+Sensitivity!N97-class_series_c_current_shares+Sensitivity!P97-class_series_d_current_shares+Sensitivity!R97-class_series_e_current_shares</f>
        <v>68526.5093285004</v>
      </c>
      <c r="T97" s="5" t="n">
        <f aca="false">note_a_cap_usd/(pre_f_fd_total+Sensitivity!B97+Sensitivity!S97+Sensitivity!D97)</f>
        <v>27.1782058746091</v>
      </c>
      <c r="U97" s="5" t="n">
        <f aca="false">Sensitivity!E97*(const_one-note_a_discount)</f>
        <v>26.2166427016512</v>
      </c>
      <c r="V97" s="5" t="n">
        <f aca="false">MIN(Sensitivity!T97,Sensitivity!U97)</f>
        <v>26.2166427016512</v>
      </c>
      <c r="W97" s="2" t="n">
        <f aca="false">note_a_principal_usd/Sensitivity!V97</f>
        <v>190718.546875</v>
      </c>
      <c r="X97" s="5" t="n">
        <f aca="false">note_b_cap_usd/(pre_f_fd_total+Sensitivity!B97+Sensitivity!S97+Sensitivity!C97)</f>
        <v>43.3872348561734</v>
      </c>
      <c r="Y97" s="5" t="n">
        <f aca="false">Sensitivity!E97*(const_one-note_b_discount)</f>
        <v>27.8551828705044</v>
      </c>
      <c r="Z97" s="5" t="n">
        <f aca="false">MIN(Sensitivity!X97,Sensitivity!Y97)</f>
        <v>27.8551828705044</v>
      </c>
      <c r="AA97" s="2" t="n">
        <f aca="false">note_b_principal_usd/Sensitivity!Z97</f>
        <v>107699.885294118</v>
      </c>
      <c r="AB97" s="2" t="n">
        <f aca="false">pre_f_fd_total+Sensitivity!B97+Sensitivity!F97+Sensitivity!W97+Sensitivity!AA97+Sensitivity!S97</f>
        <v>37900354.9664976</v>
      </c>
      <c r="AC97" s="2" t="n">
        <f aca="false">MAX(const_zero,sensitivity_esop_low*Sensitivity!AB97-pre_f_option_pool_total)</f>
        <v>0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customFormat="false" ht="15" hidden="true" customHeight="false" outlineLevel="0" collapsed="false">
      <c r="A98" s="2" t="n">
        <f aca="false">Sensitivity!A97+const_one</f>
        <v>36</v>
      </c>
      <c r="B98" s="2" t="n">
        <f aca="false">Sensitivity!AC97</f>
        <v>0</v>
      </c>
      <c r="C98" s="2" t="n">
        <f aca="false">Sensitivity!W97</f>
        <v>190718.546875</v>
      </c>
      <c r="D98" s="2" t="n">
        <f aca="false">Sensitivity!AA97</f>
        <v>107699.885294118</v>
      </c>
      <c r="E98" s="5" t="n">
        <f aca="false">sensitivity_pre_low_usd/(pre_f_fd_total+Sensitivity!B98)</f>
        <v>32.7708033770641</v>
      </c>
      <c r="F98" s="2" t="n">
        <f aca="false">series_f_primary_raise_usd/Sensitivity!E98</f>
        <v>915449.025</v>
      </c>
      <c r="G98" s="2" t="n">
        <f aca="false">IF(Sensitivity!E98&lt;class_seed_ocp,class_seed_ocp*(ad_pre_f_broad_based_fd+series_f_primary_raise_usd/class_seed_ocp)/(ad_pre_f_broad_based_fd+series_f_primary_raise_usd/Sensitivity!E98),class_seed_ocp)</f>
        <v>1</v>
      </c>
      <c r="H98" s="2" t="n">
        <f aca="false">class_seed_original_shares*class_seed_issue_pps/Sensitivity!G98</f>
        <v>5000000</v>
      </c>
      <c r="I98" s="2" t="n">
        <f aca="false">IF(Sensitivity!E98&lt;class_series_a_ocp,class_series_a_ocp*(ad_pre_f_broad_based_fd+series_f_primary_raise_usd/class_series_a_ocp)/(ad_pre_f_broad_based_fd+series_f_primary_raise_usd/Sensitivity!E98),class_series_a_ocp)</f>
        <v>3</v>
      </c>
      <c r="J98" s="2" t="n">
        <f aca="false">class_series_a_original_shares*class_series_a_issue_pps/Sensitivity!I98</f>
        <v>5000000</v>
      </c>
      <c r="K98" s="2" t="n">
        <f aca="false">IF(Sensitivity!E98&lt;class_series_b_ocp,class_series_b_ocp*(ad_pre_f_broad_based_fd+series_f_primary_raise_usd/class_series_b_ocp)/(ad_pre_f_broad_based_fd+series_f_primary_raise_usd/Sensitivity!E98),class_series_b_ocp)</f>
        <v>10</v>
      </c>
      <c r="L98" s="2" t="n">
        <f aca="false">class_series_b_original_shares*class_series_b_issue_pps/Sensitivity!K98</f>
        <v>3000000</v>
      </c>
      <c r="M98" s="2" t="n">
        <f aca="false">IF(Sensitivity!E98&lt;class_series_c_ocp,class_series_c_ocp*(ad_pre_f_broad_based_fd+series_f_primary_raise_usd/class_series_c_ocp)/(ad_pre_f_broad_based_fd+series_f_primary_raise_usd/Sensitivity!E98),class_series_c_ocp)</f>
        <v>25</v>
      </c>
      <c r="N98" s="2" t="n">
        <f aca="false">class_series_c_original_shares*class_series_c_issue_pps/Sensitivity!M98</f>
        <v>2400000</v>
      </c>
      <c r="O98" s="8" t="n">
        <f aca="false">IF(Sensitivity!E98&lt;class_series_d_ocp,class_series_d_ocp*(ad_pre_f_broad_based_fd+series_f_primary_raise_usd/class_series_d_ocp)/(ad_pre_f_broad_based_fd+series_f_primary_raise_usd/Sensitivity!E98),class_series_d_ocp)</f>
        <v>57.5001142287089</v>
      </c>
      <c r="P98" s="2" t="n">
        <f aca="false">class_series_d_original_shares*class_series_d_issue_pps/Sensitivity!O98</f>
        <v>1739127.32768227</v>
      </c>
      <c r="Q98" s="8" t="n">
        <f aca="false">IF(Sensitivity!E98&lt;class_series_e_ocp,class_series_e_ocp*(ad_pre_f_broad_based_fd+series_f_primary_raise_usd/class_series_e_ocp)/(ad_pre_f_broad_based_fd+series_f_primary_raise_usd/Sensitivity!E98),class_series_e_ocp)</f>
        <v>48.7586156921235</v>
      </c>
      <c r="R98" s="2" t="n">
        <f aca="false">class_series_e_original_shares*class_series_e_issue_pps/Sensitivity!Q98</f>
        <v>6152693.18164623</v>
      </c>
      <c r="S98" s="2" t="n">
        <f aca="false">Sensitivity!H98-class_seed_current_shares+Sensitivity!J98-class_series_a_current_shares+Sensitivity!L98-class_series_b_current_shares+Sensitivity!N98-class_series_c_current_shares+Sensitivity!P98-class_series_d_current_shares+Sensitivity!R98-class_series_e_current_shares</f>
        <v>68526.5093285004</v>
      </c>
      <c r="T98" s="5" t="n">
        <f aca="false">note_a_cap_usd/(pre_f_fd_total+Sensitivity!B98+Sensitivity!S98+Sensitivity!D98)</f>
        <v>27.1782058746091</v>
      </c>
      <c r="U98" s="5" t="n">
        <f aca="false">Sensitivity!E98*(const_one-note_a_discount)</f>
        <v>26.2166427016512</v>
      </c>
      <c r="V98" s="5" t="n">
        <f aca="false">MIN(Sensitivity!T98,Sensitivity!U98)</f>
        <v>26.2166427016512</v>
      </c>
      <c r="W98" s="2" t="n">
        <f aca="false">note_a_principal_usd/Sensitivity!V98</f>
        <v>190718.546875</v>
      </c>
      <c r="X98" s="5" t="n">
        <f aca="false">note_b_cap_usd/(pre_f_fd_total+Sensitivity!B98+Sensitivity!S98+Sensitivity!C98)</f>
        <v>43.3872348561734</v>
      </c>
      <c r="Y98" s="5" t="n">
        <f aca="false">Sensitivity!E98*(const_one-note_b_discount)</f>
        <v>27.8551828705044</v>
      </c>
      <c r="Z98" s="5" t="n">
        <f aca="false">MIN(Sensitivity!X98,Sensitivity!Y98)</f>
        <v>27.8551828705044</v>
      </c>
      <c r="AA98" s="2" t="n">
        <f aca="false">note_b_principal_usd/Sensitivity!Z98</f>
        <v>107699.885294118</v>
      </c>
      <c r="AB98" s="2" t="n">
        <f aca="false">pre_f_fd_total+Sensitivity!B98+Sensitivity!F98+Sensitivity!W98+Sensitivity!AA98+Sensitivity!S98</f>
        <v>37900354.9664976</v>
      </c>
      <c r="AC98" s="2" t="n">
        <f aca="false">MAX(const_zero,sensitivity_esop_low*Sensitivity!AB98-pre_f_option_pool_total)</f>
        <v>0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customFormat="false" ht="15" hidden="true" customHeight="false" outlineLevel="0" collapsed="false">
      <c r="A99" s="2" t="n">
        <f aca="false">Sensitivity!A98+const_one</f>
        <v>37</v>
      </c>
      <c r="B99" s="2" t="n">
        <f aca="false">Sensitivity!AC98</f>
        <v>0</v>
      </c>
      <c r="C99" s="2" t="n">
        <f aca="false">Sensitivity!W98</f>
        <v>190718.546875</v>
      </c>
      <c r="D99" s="2" t="n">
        <f aca="false">Sensitivity!AA98</f>
        <v>107699.885294118</v>
      </c>
      <c r="E99" s="5" t="n">
        <f aca="false">sensitivity_pre_low_usd/(pre_f_fd_total+Sensitivity!B99)</f>
        <v>32.7708033770641</v>
      </c>
      <c r="F99" s="2" t="n">
        <f aca="false">series_f_primary_raise_usd/Sensitivity!E99</f>
        <v>915449.025</v>
      </c>
      <c r="G99" s="2" t="n">
        <f aca="false">IF(Sensitivity!E99&lt;class_seed_ocp,class_seed_ocp*(ad_pre_f_broad_based_fd+series_f_primary_raise_usd/class_seed_ocp)/(ad_pre_f_broad_based_fd+series_f_primary_raise_usd/Sensitivity!E99),class_seed_ocp)</f>
        <v>1</v>
      </c>
      <c r="H99" s="2" t="n">
        <f aca="false">class_seed_original_shares*class_seed_issue_pps/Sensitivity!G99</f>
        <v>5000000</v>
      </c>
      <c r="I99" s="2" t="n">
        <f aca="false">IF(Sensitivity!E99&lt;class_series_a_ocp,class_series_a_ocp*(ad_pre_f_broad_based_fd+series_f_primary_raise_usd/class_series_a_ocp)/(ad_pre_f_broad_based_fd+series_f_primary_raise_usd/Sensitivity!E99),class_series_a_ocp)</f>
        <v>3</v>
      </c>
      <c r="J99" s="2" t="n">
        <f aca="false">class_series_a_original_shares*class_series_a_issue_pps/Sensitivity!I99</f>
        <v>5000000</v>
      </c>
      <c r="K99" s="2" t="n">
        <f aca="false">IF(Sensitivity!E99&lt;class_series_b_ocp,class_series_b_ocp*(ad_pre_f_broad_based_fd+series_f_primary_raise_usd/class_series_b_ocp)/(ad_pre_f_broad_based_fd+series_f_primary_raise_usd/Sensitivity!E99),class_series_b_ocp)</f>
        <v>10</v>
      </c>
      <c r="L99" s="2" t="n">
        <f aca="false">class_series_b_original_shares*class_series_b_issue_pps/Sensitivity!K99</f>
        <v>3000000</v>
      </c>
      <c r="M99" s="2" t="n">
        <f aca="false">IF(Sensitivity!E99&lt;class_series_c_ocp,class_series_c_ocp*(ad_pre_f_broad_based_fd+series_f_primary_raise_usd/class_series_c_ocp)/(ad_pre_f_broad_based_fd+series_f_primary_raise_usd/Sensitivity!E99),class_series_c_ocp)</f>
        <v>25</v>
      </c>
      <c r="N99" s="2" t="n">
        <f aca="false">class_series_c_original_shares*class_series_c_issue_pps/Sensitivity!M99</f>
        <v>2400000</v>
      </c>
      <c r="O99" s="8" t="n">
        <f aca="false">IF(Sensitivity!E99&lt;class_series_d_ocp,class_series_d_ocp*(ad_pre_f_broad_based_fd+series_f_primary_raise_usd/class_series_d_ocp)/(ad_pre_f_broad_based_fd+series_f_primary_raise_usd/Sensitivity!E99),class_series_d_ocp)</f>
        <v>57.5001142287089</v>
      </c>
      <c r="P99" s="2" t="n">
        <f aca="false">class_series_d_original_shares*class_series_d_issue_pps/Sensitivity!O99</f>
        <v>1739127.32768227</v>
      </c>
      <c r="Q99" s="8" t="n">
        <f aca="false">IF(Sensitivity!E99&lt;class_series_e_ocp,class_series_e_ocp*(ad_pre_f_broad_based_fd+series_f_primary_raise_usd/class_series_e_ocp)/(ad_pre_f_broad_based_fd+series_f_primary_raise_usd/Sensitivity!E99),class_series_e_ocp)</f>
        <v>48.7586156921235</v>
      </c>
      <c r="R99" s="2" t="n">
        <f aca="false">class_series_e_original_shares*class_series_e_issue_pps/Sensitivity!Q99</f>
        <v>6152693.18164623</v>
      </c>
      <c r="S99" s="2" t="n">
        <f aca="false">Sensitivity!H99-class_seed_current_shares+Sensitivity!J99-class_series_a_current_shares+Sensitivity!L99-class_series_b_current_shares+Sensitivity!N99-class_series_c_current_shares+Sensitivity!P99-class_series_d_current_shares+Sensitivity!R99-class_series_e_current_shares</f>
        <v>68526.5093285004</v>
      </c>
      <c r="T99" s="5" t="n">
        <f aca="false">note_a_cap_usd/(pre_f_fd_total+Sensitivity!B99+Sensitivity!S99+Sensitivity!D99)</f>
        <v>27.1782058746091</v>
      </c>
      <c r="U99" s="5" t="n">
        <f aca="false">Sensitivity!E99*(const_one-note_a_discount)</f>
        <v>26.2166427016512</v>
      </c>
      <c r="V99" s="5" t="n">
        <f aca="false">MIN(Sensitivity!T99,Sensitivity!U99)</f>
        <v>26.2166427016512</v>
      </c>
      <c r="W99" s="2" t="n">
        <f aca="false">note_a_principal_usd/Sensitivity!V99</f>
        <v>190718.546875</v>
      </c>
      <c r="X99" s="5" t="n">
        <f aca="false">note_b_cap_usd/(pre_f_fd_total+Sensitivity!B99+Sensitivity!S99+Sensitivity!C99)</f>
        <v>43.3872348561734</v>
      </c>
      <c r="Y99" s="5" t="n">
        <f aca="false">Sensitivity!E99*(const_one-note_b_discount)</f>
        <v>27.8551828705044</v>
      </c>
      <c r="Z99" s="5" t="n">
        <f aca="false">MIN(Sensitivity!X99,Sensitivity!Y99)</f>
        <v>27.8551828705044</v>
      </c>
      <c r="AA99" s="2" t="n">
        <f aca="false">note_b_principal_usd/Sensitivity!Z99</f>
        <v>107699.885294118</v>
      </c>
      <c r="AB99" s="2" t="n">
        <f aca="false">pre_f_fd_total+Sensitivity!B99+Sensitivity!F99+Sensitivity!W99+Sensitivity!AA99+Sensitivity!S99</f>
        <v>37900354.9664976</v>
      </c>
      <c r="AC99" s="2" t="n">
        <f aca="false">MAX(const_zero,sensitivity_esop_low*Sensitivity!AB99-pre_f_option_pool_total)</f>
        <v>0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customFormat="false" ht="15" hidden="true" customHeight="false" outlineLevel="0" collapsed="false">
      <c r="A100" s="2" t="n">
        <f aca="false">Sensitivity!A99+const_one</f>
        <v>38</v>
      </c>
      <c r="B100" s="2" t="n">
        <f aca="false">Sensitivity!AC99</f>
        <v>0</v>
      </c>
      <c r="C100" s="2" t="n">
        <f aca="false">Sensitivity!W99</f>
        <v>190718.546875</v>
      </c>
      <c r="D100" s="2" t="n">
        <f aca="false">Sensitivity!AA99</f>
        <v>107699.885294118</v>
      </c>
      <c r="E100" s="5" t="n">
        <f aca="false">sensitivity_pre_low_usd/(pre_f_fd_total+Sensitivity!B100)</f>
        <v>32.7708033770641</v>
      </c>
      <c r="F100" s="2" t="n">
        <f aca="false">series_f_primary_raise_usd/Sensitivity!E100</f>
        <v>915449.025</v>
      </c>
      <c r="G100" s="2" t="n">
        <f aca="false">IF(Sensitivity!E100&lt;class_seed_ocp,class_seed_ocp*(ad_pre_f_broad_based_fd+series_f_primary_raise_usd/class_seed_ocp)/(ad_pre_f_broad_based_fd+series_f_primary_raise_usd/Sensitivity!E100),class_seed_ocp)</f>
        <v>1</v>
      </c>
      <c r="H100" s="2" t="n">
        <f aca="false">class_seed_original_shares*class_seed_issue_pps/Sensitivity!G100</f>
        <v>5000000</v>
      </c>
      <c r="I100" s="2" t="n">
        <f aca="false">IF(Sensitivity!E100&lt;class_series_a_ocp,class_series_a_ocp*(ad_pre_f_broad_based_fd+series_f_primary_raise_usd/class_series_a_ocp)/(ad_pre_f_broad_based_fd+series_f_primary_raise_usd/Sensitivity!E100),class_series_a_ocp)</f>
        <v>3</v>
      </c>
      <c r="J100" s="2" t="n">
        <f aca="false">class_series_a_original_shares*class_series_a_issue_pps/Sensitivity!I100</f>
        <v>5000000</v>
      </c>
      <c r="K100" s="2" t="n">
        <f aca="false">IF(Sensitivity!E100&lt;class_series_b_ocp,class_series_b_ocp*(ad_pre_f_broad_based_fd+series_f_primary_raise_usd/class_series_b_ocp)/(ad_pre_f_broad_based_fd+series_f_primary_raise_usd/Sensitivity!E100),class_series_b_ocp)</f>
        <v>10</v>
      </c>
      <c r="L100" s="2" t="n">
        <f aca="false">class_series_b_original_shares*class_series_b_issue_pps/Sensitivity!K100</f>
        <v>3000000</v>
      </c>
      <c r="M100" s="2" t="n">
        <f aca="false">IF(Sensitivity!E100&lt;class_series_c_ocp,class_series_c_ocp*(ad_pre_f_broad_based_fd+series_f_primary_raise_usd/class_series_c_ocp)/(ad_pre_f_broad_based_fd+series_f_primary_raise_usd/Sensitivity!E100),class_series_c_ocp)</f>
        <v>25</v>
      </c>
      <c r="N100" s="2" t="n">
        <f aca="false">class_series_c_original_shares*class_series_c_issue_pps/Sensitivity!M100</f>
        <v>2400000</v>
      </c>
      <c r="O100" s="8" t="n">
        <f aca="false">IF(Sensitivity!E100&lt;class_series_d_ocp,class_series_d_ocp*(ad_pre_f_broad_based_fd+series_f_primary_raise_usd/class_series_d_ocp)/(ad_pre_f_broad_based_fd+series_f_primary_raise_usd/Sensitivity!E100),class_series_d_ocp)</f>
        <v>57.5001142287089</v>
      </c>
      <c r="P100" s="2" t="n">
        <f aca="false">class_series_d_original_shares*class_series_d_issue_pps/Sensitivity!O100</f>
        <v>1739127.32768227</v>
      </c>
      <c r="Q100" s="8" t="n">
        <f aca="false">IF(Sensitivity!E100&lt;class_series_e_ocp,class_series_e_ocp*(ad_pre_f_broad_based_fd+series_f_primary_raise_usd/class_series_e_ocp)/(ad_pre_f_broad_based_fd+series_f_primary_raise_usd/Sensitivity!E100),class_series_e_ocp)</f>
        <v>48.7586156921235</v>
      </c>
      <c r="R100" s="2" t="n">
        <f aca="false">class_series_e_original_shares*class_series_e_issue_pps/Sensitivity!Q100</f>
        <v>6152693.18164623</v>
      </c>
      <c r="S100" s="2" t="n">
        <f aca="false">Sensitivity!H100-class_seed_current_shares+Sensitivity!J100-class_series_a_current_shares+Sensitivity!L100-class_series_b_current_shares+Sensitivity!N100-class_series_c_current_shares+Sensitivity!P100-class_series_d_current_shares+Sensitivity!R100-class_series_e_current_shares</f>
        <v>68526.5093285004</v>
      </c>
      <c r="T100" s="5" t="n">
        <f aca="false">note_a_cap_usd/(pre_f_fd_total+Sensitivity!B100+Sensitivity!S100+Sensitivity!D100)</f>
        <v>27.1782058746091</v>
      </c>
      <c r="U100" s="5" t="n">
        <f aca="false">Sensitivity!E100*(const_one-note_a_discount)</f>
        <v>26.2166427016512</v>
      </c>
      <c r="V100" s="5" t="n">
        <f aca="false">MIN(Sensitivity!T100,Sensitivity!U100)</f>
        <v>26.2166427016512</v>
      </c>
      <c r="W100" s="2" t="n">
        <f aca="false">note_a_principal_usd/Sensitivity!V100</f>
        <v>190718.546875</v>
      </c>
      <c r="X100" s="5" t="n">
        <f aca="false">note_b_cap_usd/(pre_f_fd_total+Sensitivity!B100+Sensitivity!S100+Sensitivity!C100)</f>
        <v>43.3872348561734</v>
      </c>
      <c r="Y100" s="5" t="n">
        <f aca="false">Sensitivity!E100*(const_one-note_b_discount)</f>
        <v>27.8551828705044</v>
      </c>
      <c r="Z100" s="5" t="n">
        <f aca="false">MIN(Sensitivity!X100,Sensitivity!Y100)</f>
        <v>27.8551828705044</v>
      </c>
      <c r="AA100" s="2" t="n">
        <f aca="false">note_b_principal_usd/Sensitivity!Z100</f>
        <v>107699.885294118</v>
      </c>
      <c r="AB100" s="2" t="n">
        <f aca="false">pre_f_fd_total+Sensitivity!B100+Sensitivity!F100+Sensitivity!W100+Sensitivity!AA100+Sensitivity!S100</f>
        <v>37900354.9664976</v>
      </c>
      <c r="AC100" s="2" t="n">
        <f aca="false">MAX(const_zero,sensitivity_esop_low*Sensitivity!AB100-pre_f_option_pool_total)</f>
        <v>0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customFormat="false" ht="15" hidden="true" customHeight="false" outlineLevel="0" collapsed="false">
      <c r="A101" s="2" t="n">
        <f aca="false">Sensitivity!A100+const_one</f>
        <v>39</v>
      </c>
      <c r="B101" s="2" t="n">
        <f aca="false">Sensitivity!AC100</f>
        <v>0</v>
      </c>
      <c r="C101" s="2" t="n">
        <f aca="false">Sensitivity!W100</f>
        <v>190718.546875</v>
      </c>
      <c r="D101" s="2" t="n">
        <f aca="false">Sensitivity!AA100</f>
        <v>107699.885294118</v>
      </c>
      <c r="E101" s="5" t="n">
        <f aca="false">sensitivity_pre_low_usd/(pre_f_fd_total+Sensitivity!B101)</f>
        <v>32.7708033770641</v>
      </c>
      <c r="F101" s="2" t="n">
        <f aca="false">series_f_primary_raise_usd/Sensitivity!E101</f>
        <v>915449.025</v>
      </c>
      <c r="G101" s="2" t="n">
        <f aca="false">IF(Sensitivity!E101&lt;class_seed_ocp,class_seed_ocp*(ad_pre_f_broad_based_fd+series_f_primary_raise_usd/class_seed_ocp)/(ad_pre_f_broad_based_fd+series_f_primary_raise_usd/Sensitivity!E101),class_seed_ocp)</f>
        <v>1</v>
      </c>
      <c r="H101" s="2" t="n">
        <f aca="false">class_seed_original_shares*class_seed_issue_pps/Sensitivity!G101</f>
        <v>5000000</v>
      </c>
      <c r="I101" s="2" t="n">
        <f aca="false">IF(Sensitivity!E101&lt;class_series_a_ocp,class_series_a_ocp*(ad_pre_f_broad_based_fd+series_f_primary_raise_usd/class_series_a_ocp)/(ad_pre_f_broad_based_fd+series_f_primary_raise_usd/Sensitivity!E101),class_series_a_ocp)</f>
        <v>3</v>
      </c>
      <c r="J101" s="2" t="n">
        <f aca="false">class_series_a_original_shares*class_series_a_issue_pps/Sensitivity!I101</f>
        <v>5000000</v>
      </c>
      <c r="K101" s="2" t="n">
        <f aca="false">IF(Sensitivity!E101&lt;class_series_b_ocp,class_series_b_ocp*(ad_pre_f_broad_based_fd+series_f_primary_raise_usd/class_series_b_ocp)/(ad_pre_f_broad_based_fd+series_f_primary_raise_usd/Sensitivity!E101),class_series_b_ocp)</f>
        <v>10</v>
      </c>
      <c r="L101" s="2" t="n">
        <f aca="false">class_series_b_original_shares*class_series_b_issue_pps/Sensitivity!K101</f>
        <v>3000000</v>
      </c>
      <c r="M101" s="2" t="n">
        <f aca="false">IF(Sensitivity!E101&lt;class_series_c_ocp,class_series_c_ocp*(ad_pre_f_broad_based_fd+series_f_primary_raise_usd/class_series_c_ocp)/(ad_pre_f_broad_based_fd+series_f_primary_raise_usd/Sensitivity!E101),class_series_c_ocp)</f>
        <v>25</v>
      </c>
      <c r="N101" s="2" t="n">
        <f aca="false">class_series_c_original_shares*class_series_c_issue_pps/Sensitivity!M101</f>
        <v>2400000</v>
      </c>
      <c r="O101" s="8" t="n">
        <f aca="false">IF(Sensitivity!E101&lt;class_series_d_ocp,class_series_d_ocp*(ad_pre_f_broad_based_fd+series_f_primary_raise_usd/class_series_d_ocp)/(ad_pre_f_broad_based_fd+series_f_primary_raise_usd/Sensitivity!E101),class_series_d_ocp)</f>
        <v>57.5001142287089</v>
      </c>
      <c r="P101" s="2" t="n">
        <f aca="false">class_series_d_original_shares*class_series_d_issue_pps/Sensitivity!O101</f>
        <v>1739127.32768227</v>
      </c>
      <c r="Q101" s="8" t="n">
        <f aca="false">IF(Sensitivity!E101&lt;class_series_e_ocp,class_series_e_ocp*(ad_pre_f_broad_based_fd+series_f_primary_raise_usd/class_series_e_ocp)/(ad_pre_f_broad_based_fd+series_f_primary_raise_usd/Sensitivity!E101),class_series_e_ocp)</f>
        <v>48.7586156921235</v>
      </c>
      <c r="R101" s="2" t="n">
        <f aca="false">class_series_e_original_shares*class_series_e_issue_pps/Sensitivity!Q101</f>
        <v>6152693.18164623</v>
      </c>
      <c r="S101" s="2" t="n">
        <f aca="false">Sensitivity!H101-class_seed_current_shares+Sensitivity!J101-class_series_a_current_shares+Sensitivity!L101-class_series_b_current_shares+Sensitivity!N101-class_series_c_current_shares+Sensitivity!P101-class_series_d_current_shares+Sensitivity!R101-class_series_e_current_shares</f>
        <v>68526.5093285004</v>
      </c>
      <c r="T101" s="5" t="n">
        <f aca="false">note_a_cap_usd/(pre_f_fd_total+Sensitivity!B101+Sensitivity!S101+Sensitivity!D101)</f>
        <v>27.1782058746091</v>
      </c>
      <c r="U101" s="5" t="n">
        <f aca="false">Sensitivity!E101*(const_one-note_a_discount)</f>
        <v>26.2166427016512</v>
      </c>
      <c r="V101" s="5" t="n">
        <f aca="false">MIN(Sensitivity!T101,Sensitivity!U101)</f>
        <v>26.2166427016512</v>
      </c>
      <c r="W101" s="2" t="n">
        <f aca="false">note_a_principal_usd/Sensitivity!V101</f>
        <v>190718.546875</v>
      </c>
      <c r="X101" s="5" t="n">
        <f aca="false">note_b_cap_usd/(pre_f_fd_total+Sensitivity!B101+Sensitivity!S101+Sensitivity!C101)</f>
        <v>43.3872348561734</v>
      </c>
      <c r="Y101" s="5" t="n">
        <f aca="false">Sensitivity!E101*(const_one-note_b_discount)</f>
        <v>27.8551828705044</v>
      </c>
      <c r="Z101" s="5" t="n">
        <f aca="false">MIN(Sensitivity!X101,Sensitivity!Y101)</f>
        <v>27.8551828705044</v>
      </c>
      <c r="AA101" s="2" t="n">
        <f aca="false">note_b_principal_usd/Sensitivity!Z101</f>
        <v>107699.885294118</v>
      </c>
      <c r="AB101" s="2" t="n">
        <f aca="false">pre_f_fd_total+Sensitivity!B101+Sensitivity!F101+Sensitivity!W101+Sensitivity!AA101+Sensitivity!S101</f>
        <v>37900354.9664976</v>
      </c>
      <c r="AC101" s="2" t="n">
        <f aca="false">MAX(const_zero,sensitivity_esop_low*Sensitivity!AB101-pre_f_option_pool_total)</f>
        <v>0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customFormat="false" ht="15" hidden="true" customHeight="false" outlineLevel="0" collapsed="false">
      <c r="A102" s="2" t="n">
        <f aca="false">Sensitivity!A101+const_one</f>
        <v>40</v>
      </c>
      <c r="B102" s="2" t="n">
        <f aca="false">Sensitivity!AC101</f>
        <v>0</v>
      </c>
      <c r="C102" s="2" t="n">
        <f aca="false">Sensitivity!W101</f>
        <v>190718.546875</v>
      </c>
      <c r="D102" s="2" t="n">
        <f aca="false">Sensitivity!AA101</f>
        <v>107699.885294118</v>
      </c>
      <c r="E102" s="5" t="n">
        <f aca="false">sensitivity_pre_low_usd/(pre_f_fd_total+Sensitivity!B102)</f>
        <v>32.7708033770641</v>
      </c>
      <c r="F102" s="2" t="n">
        <f aca="false">series_f_primary_raise_usd/Sensitivity!E102</f>
        <v>915449.025</v>
      </c>
      <c r="G102" s="2" t="n">
        <f aca="false">IF(Sensitivity!E102&lt;class_seed_ocp,class_seed_ocp*(ad_pre_f_broad_based_fd+series_f_primary_raise_usd/class_seed_ocp)/(ad_pre_f_broad_based_fd+series_f_primary_raise_usd/Sensitivity!E102),class_seed_ocp)</f>
        <v>1</v>
      </c>
      <c r="H102" s="2" t="n">
        <f aca="false">class_seed_original_shares*class_seed_issue_pps/Sensitivity!G102</f>
        <v>5000000</v>
      </c>
      <c r="I102" s="2" t="n">
        <f aca="false">IF(Sensitivity!E102&lt;class_series_a_ocp,class_series_a_ocp*(ad_pre_f_broad_based_fd+series_f_primary_raise_usd/class_series_a_ocp)/(ad_pre_f_broad_based_fd+series_f_primary_raise_usd/Sensitivity!E102),class_series_a_ocp)</f>
        <v>3</v>
      </c>
      <c r="J102" s="2" t="n">
        <f aca="false">class_series_a_original_shares*class_series_a_issue_pps/Sensitivity!I102</f>
        <v>5000000</v>
      </c>
      <c r="K102" s="2" t="n">
        <f aca="false">IF(Sensitivity!E102&lt;class_series_b_ocp,class_series_b_ocp*(ad_pre_f_broad_based_fd+series_f_primary_raise_usd/class_series_b_ocp)/(ad_pre_f_broad_based_fd+series_f_primary_raise_usd/Sensitivity!E102),class_series_b_ocp)</f>
        <v>10</v>
      </c>
      <c r="L102" s="2" t="n">
        <f aca="false">class_series_b_original_shares*class_series_b_issue_pps/Sensitivity!K102</f>
        <v>3000000</v>
      </c>
      <c r="M102" s="2" t="n">
        <f aca="false">IF(Sensitivity!E102&lt;class_series_c_ocp,class_series_c_ocp*(ad_pre_f_broad_based_fd+series_f_primary_raise_usd/class_series_c_ocp)/(ad_pre_f_broad_based_fd+series_f_primary_raise_usd/Sensitivity!E102),class_series_c_ocp)</f>
        <v>25</v>
      </c>
      <c r="N102" s="2" t="n">
        <f aca="false">class_series_c_original_shares*class_series_c_issue_pps/Sensitivity!M102</f>
        <v>2400000</v>
      </c>
      <c r="O102" s="8" t="n">
        <f aca="false">IF(Sensitivity!E102&lt;class_series_d_ocp,class_series_d_ocp*(ad_pre_f_broad_based_fd+series_f_primary_raise_usd/class_series_d_ocp)/(ad_pre_f_broad_based_fd+series_f_primary_raise_usd/Sensitivity!E102),class_series_d_ocp)</f>
        <v>57.5001142287089</v>
      </c>
      <c r="P102" s="2" t="n">
        <f aca="false">class_series_d_original_shares*class_series_d_issue_pps/Sensitivity!O102</f>
        <v>1739127.32768227</v>
      </c>
      <c r="Q102" s="8" t="n">
        <f aca="false">IF(Sensitivity!E102&lt;class_series_e_ocp,class_series_e_ocp*(ad_pre_f_broad_based_fd+series_f_primary_raise_usd/class_series_e_ocp)/(ad_pre_f_broad_based_fd+series_f_primary_raise_usd/Sensitivity!E102),class_series_e_ocp)</f>
        <v>48.7586156921235</v>
      </c>
      <c r="R102" s="2" t="n">
        <f aca="false">class_series_e_original_shares*class_series_e_issue_pps/Sensitivity!Q102</f>
        <v>6152693.18164623</v>
      </c>
      <c r="S102" s="2" t="n">
        <f aca="false">Sensitivity!H102-class_seed_current_shares+Sensitivity!J102-class_series_a_current_shares+Sensitivity!L102-class_series_b_current_shares+Sensitivity!N102-class_series_c_current_shares+Sensitivity!P102-class_series_d_current_shares+Sensitivity!R102-class_series_e_current_shares</f>
        <v>68526.5093285004</v>
      </c>
      <c r="T102" s="5" t="n">
        <f aca="false">note_a_cap_usd/(pre_f_fd_total+Sensitivity!B102+Sensitivity!S102+Sensitivity!D102)</f>
        <v>27.1782058746091</v>
      </c>
      <c r="U102" s="5" t="n">
        <f aca="false">Sensitivity!E102*(const_one-note_a_discount)</f>
        <v>26.2166427016512</v>
      </c>
      <c r="V102" s="5" t="n">
        <f aca="false">MIN(Sensitivity!T102,Sensitivity!U102)</f>
        <v>26.2166427016512</v>
      </c>
      <c r="W102" s="2" t="n">
        <f aca="false">note_a_principal_usd/Sensitivity!V102</f>
        <v>190718.546875</v>
      </c>
      <c r="X102" s="5" t="n">
        <f aca="false">note_b_cap_usd/(pre_f_fd_total+Sensitivity!B102+Sensitivity!S102+Sensitivity!C102)</f>
        <v>43.3872348561734</v>
      </c>
      <c r="Y102" s="5" t="n">
        <f aca="false">Sensitivity!E102*(const_one-note_b_discount)</f>
        <v>27.8551828705044</v>
      </c>
      <c r="Z102" s="5" t="n">
        <f aca="false">MIN(Sensitivity!X102,Sensitivity!Y102)</f>
        <v>27.8551828705044</v>
      </c>
      <c r="AA102" s="2" t="n">
        <f aca="false">note_b_principal_usd/Sensitivity!Z102</f>
        <v>107699.885294118</v>
      </c>
      <c r="AB102" s="2" t="n">
        <f aca="false">pre_f_fd_total+Sensitivity!B102+Sensitivity!F102+Sensitivity!W102+Sensitivity!AA102+Sensitivity!S102</f>
        <v>37900354.9664976</v>
      </c>
      <c r="AC102" s="2" t="n">
        <f aca="false">MAX(const_zero,sensitivity_esop_low*Sensitivity!AB102-pre_f_option_pool_total)</f>
        <v>0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customFormat="false" ht="15" hidden="true" customHeight="false" outlineLevel="0" collapsed="false">
      <c r="A103" s="2" t="n">
        <f aca="false">Sensitivity!A102+const_one</f>
        <v>41</v>
      </c>
      <c r="B103" s="2" t="n">
        <f aca="false">Sensitivity!AC102</f>
        <v>0</v>
      </c>
      <c r="C103" s="2" t="n">
        <f aca="false">Sensitivity!W102</f>
        <v>190718.546875</v>
      </c>
      <c r="D103" s="2" t="n">
        <f aca="false">Sensitivity!AA102</f>
        <v>107699.885294118</v>
      </c>
      <c r="E103" s="5" t="n">
        <f aca="false">sensitivity_pre_low_usd/(pre_f_fd_total+Sensitivity!B103)</f>
        <v>32.7708033770641</v>
      </c>
      <c r="F103" s="2" t="n">
        <f aca="false">series_f_primary_raise_usd/Sensitivity!E103</f>
        <v>915449.025</v>
      </c>
      <c r="G103" s="2" t="n">
        <f aca="false">IF(Sensitivity!E103&lt;class_seed_ocp,class_seed_ocp*(ad_pre_f_broad_based_fd+series_f_primary_raise_usd/class_seed_ocp)/(ad_pre_f_broad_based_fd+series_f_primary_raise_usd/Sensitivity!E103),class_seed_ocp)</f>
        <v>1</v>
      </c>
      <c r="H103" s="2" t="n">
        <f aca="false">class_seed_original_shares*class_seed_issue_pps/Sensitivity!G103</f>
        <v>5000000</v>
      </c>
      <c r="I103" s="2" t="n">
        <f aca="false">IF(Sensitivity!E103&lt;class_series_a_ocp,class_series_a_ocp*(ad_pre_f_broad_based_fd+series_f_primary_raise_usd/class_series_a_ocp)/(ad_pre_f_broad_based_fd+series_f_primary_raise_usd/Sensitivity!E103),class_series_a_ocp)</f>
        <v>3</v>
      </c>
      <c r="J103" s="2" t="n">
        <f aca="false">class_series_a_original_shares*class_series_a_issue_pps/Sensitivity!I103</f>
        <v>5000000</v>
      </c>
      <c r="K103" s="2" t="n">
        <f aca="false">IF(Sensitivity!E103&lt;class_series_b_ocp,class_series_b_ocp*(ad_pre_f_broad_based_fd+series_f_primary_raise_usd/class_series_b_ocp)/(ad_pre_f_broad_based_fd+series_f_primary_raise_usd/Sensitivity!E103),class_series_b_ocp)</f>
        <v>10</v>
      </c>
      <c r="L103" s="2" t="n">
        <f aca="false">class_series_b_original_shares*class_series_b_issue_pps/Sensitivity!K103</f>
        <v>3000000</v>
      </c>
      <c r="M103" s="2" t="n">
        <f aca="false">IF(Sensitivity!E103&lt;class_series_c_ocp,class_series_c_ocp*(ad_pre_f_broad_based_fd+series_f_primary_raise_usd/class_series_c_ocp)/(ad_pre_f_broad_based_fd+series_f_primary_raise_usd/Sensitivity!E103),class_series_c_ocp)</f>
        <v>25</v>
      </c>
      <c r="N103" s="2" t="n">
        <f aca="false">class_series_c_original_shares*class_series_c_issue_pps/Sensitivity!M103</f>
        <v>2400000</v>
      </c>
      <c r="O103" s="8" t="n">
        <f aca="false">IF(Sensitivity!E103&lt;class_series_d_ocp,class_series_d_ocp*(ad_pre_f_broad_based_fd+series_f_primary_raise_usd/class_series_d_ocp)/(ad_pre_f_broad_based_fd+series_f_primary_raise_usd/Sensitivity!E103),class_series_d_ocp)</f>
        <v>57.5001142287089</v>
      </c>
      <c r="P103" s="2" t="n">
        <f aca="false">class_series_d_original_shares*class_series_d_issue_pps/Sensitivity!O103</f>
        <v>1739127.32768227</v>
      </c>
      <c r="Q103" s="8" t="n">
        <f aca="false">IF(Sensitivity!E103&lt;class_series_e_ocp,class_series_e_ocp*(ad_pre_f_broad_based_fd+series_f_primary_raise_usd/class_series_e_ocp)/(ad_pre_f_broad_based_fd+series_f_primary_raise_usd/Sensitivity!E103),class_series_e_ocp)</f>
        <v>48.7586156921235</v>
      </c>
      <c r="R103" s="2" t="n">
        <f aca="false">class_series_e_original_shares*class_series_e_issue_pps/Sensitivity!Q103</f>
        <v>6152693.18164623</v>
      </c>
      <c r="S103" s="2" t="n">
        <f aca="false">Sensitivity!H103-class_seed_current_shares+Sensitivity!J103-class_series_a_current_shares+Sensitivity!L103-class_series_b_current_shares+Sensitivity!N103-class_series_c_current_shares+Sensitivity!P103-class_series_d_current_shares+Sensitivity!R103-class_series_e_current_shares</f>
        <v>68526.5093285004</v>
      </c>
      <c r="T103" s="5" t="n">
        <f aca="false">note_a_cap_usd/(pre_f_fd_total+Sensitivity!B103+Sensitivity!S103+Sensitivity!D103)</f>
        <v>27.1782058746091</v>
      </c>
      <c r="U103" s="5" t="n">
        <f aca="false">Sensitivity!E103*(const_one-note_a_discount)</f>
        <v>26.2166427016512</v>
      </c>
      <c r="V103" s="5" t="n">
        <f aca="false">MIN(Sensitivity!T103,Sensitivity!U103)</f>
        <v>26.2166427016512</v>
      </c>
      <c r="W103" s="2" t="n">
        <f aca="false">note_a_principal_usd/Sensitivity!V103</f>
        <v>190718.546875</v>
      </c>
      <c r="X103" s="5" t="n">
        <f aca="false">note_b_cap_usd/(pre_f_fd_total+Sensitivity!B103+Sensitivity!S103+Sensitivity!C103)</f>
        <v>43.3872348561734</v>
      </c>
      <c r="Y103" s="5" t="n">
        <f aca="false">Sensitivity!E103*(const_one-note_b_discount)</f>
        <v>27.8551828705044</v>
      </c>
      <c r="Z103" s="5" t="n">
        <f aca="false">MIN(Sensitivity!X103,Sensitivity!Y103)</f>
        <v>27.8551828705044</v>
      </c>
      <c r="AA103" s="2" t="n">
        <f aca="false">note_b_principal_usd/Sensitivity!Z103</f>
        <v>107699.885294118</v>
      </c>
      <c r="AB103" s="2" t="n">
        <f aca="false">pre_f_fd_total+Sensitivity!B103+Sensitivity!F103+Sensitivity!W103+Sensitivity!AA103+Sensitivity!S103</f>
        <v>37900354.9664976</v>
      </c>
      <c r="AC103" s="2" t="n">
        <f aca="false">MAX(const_zero,sensitivity_esop_low*Sensitivity!AB103-pre_f_option_pool_total)</f>
        <v>0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customFormat="false" ht="15" hidden="true" customHeight="false" outlineLevel="0" collapsed="false">
      <c r="A104" s="2" t="n">
        <f aca="false">Sensitivity!A103+const_one</f>
        <v>42</v>
      </c>
      <c r="B104" s="2" t="n">
        <f aca="false">Sensitivity!AC103</f>
        <v>0</v>
      </c>
      <c r="C104" s="2" t="n">
        <f aca="false">Sensitivity!W103</f>
        <v>190718.546875</v>
      </c>
      <c r="D104" s="2" t="n">
        <f aca="false">Sensitivity!AA103</f>
        <v>107699.885294118</v>
      </c>
      <c r="E104" s="5" t="n">
        <f aca="false">sensitivity_pre_low_usd/(pre_f_fd_total+Sensitivity!B104)</f>
        <v>32.7708033770641</v>
      </c>
      <c r="F104" s="2" t="n">
        <f aca="false">series_f_primary_raise_usd/Sensitivity!E104</f>
        <v>915449.025</v>
      </c>
      <c r="G104" s="2" t="n">
        <f aca="false">IF(Sensitivity!E104&lt;class_seed_ocp,class_seed_ocp*(ad_pre_f_broad_based_fd+series_f_primary_raise_usd/class_seed_ocp)/(ad_pre_f_broad_based_fd+series_f_primary_raise_usd/Sensitivity!E104),class_seed_ocp)</f>
        <v>1</v>
      </c>
      <c r="H104" s="2" t="n">
        <f aca="false">class_seed_original_shares*class_seed_issue_pps/Sensitivity!G104</f>
        <v>5000000</v>
      </c>
      <c r="I104" s="2" t="n">
        <f aca="false">IF(Sensitivity!E104&lt;class_series_a_ocp,class_series_a_ocp*(ad_pre_f_broad_based_fd+series_f_primary_raise_usd/class_series_a_ocp)/(ad_pre_f_broad_based_fd+series_f_primary_raise_usd/Sensitivity!E104),class_series_a_ocp)</f>
        <v>3</v>
      </c>
      <c r="J104" s="2" t="n">
        <f aca="false">class_series_a_original_shares*class_series_a_issue_pps/Sensitivity!I104</f>
        <v>5000000</v>
      </c>
      <c r="K104" s="2" t="n">
        <f aca="false">IF(Sensitivity!E104&lt;class_series_b_ocp,class_series_b_ocp*(ad_pre_f_broad_based_fd+series_f_primary_raise_usd/class_series_b_ocp)/(ad_pre_f_broad_based_fd+series_f_primary_raise_usd/Sensitivity!E104),class_series_b_ocp)</f>
        <v>10</v>
      </c>
      <c r="L104" s="2" t="n">
        <f aca="false">class_series_b_original_shares*class_series_b_issue_pps/Sensitivity!K104</f>
        <v>3000000</v>
      </c>
      <c r="M104" s="2" t="n">
        <f aca="false">IF(Sensitivity!E104&lt;class_series_c_ocp,class_series_c_ocp*(ad_pre_f_broad_based_fd+series_f_primary_raise_usd/class_series_c_ocp)/(ad_pre_f_broad_based_fd+series_f_primary_raise_usd/Sensitivity!E104),class_series_c_ocp)</f>
        <v>25</v>
      </c>
      <c r="N104" s="2" t="n">
        <f aca="false">class_series_c_original_shares*class_series_c_issue_pps/Sensitivity!M104</f>
        <v>2400000</v>
      </c>
      <c r="O104" s="8" t="n">
        <f aca="false">IF(Sensitivity!E104&lt;class_series_d_ocp,class_series_d_ocp*(ad_pre_f_broad_based_fd+series_f_primary_raise_usd/class_series_d_ocp)/(ad_pre_f_broad_based_fd+series_f_primary_raise_usd/Sensitivity!E104),class_series_d_ocp)</f>
        <v>57.5001142287089</v>
      </c>
      <c r="P104" s="2" t="n">
        <f aca="false">class_series_d_original_shares*class_series_d_issue_pps/Sensitivity!O104</f>
        <v>1739127.32768227</v>
      </c>
      <c r="Q104" s="8" t="n">
        <f aca="false">IF(Sensitivity!E104&lt;class_series_e_ocp,class_series_e_ocp*(ad_pre_f_broad_based_fd+series_f_primary_raise_usd/class_series_e_ocp)/(ad_pre_f_broad_based_fd+series_f_primary_raise_usd/Sensitivity!E104),class_series_e_ocp)</f>
        <v>48.7586156921235</v>
      </c>
      <c r="R104" s="2" t="n">
        <f aca="false">class_series_e_original_shares*class_series_e_issue_pps/Sensitivity!Q104</f>
        <v>6152693.18164623</v>
      </c>
      <c r="S104" s="2" t="n">
        <f aca="false">Sensitivity!H104-class_seed_current_shares+Sensitivity!J104-class_series_a_current_shares+Sensitivity!L104-class_series_b_current_shares+Sensitivity!N104-class_series_c_current_shares+Sensitivity!P104-class_series_d_current_shares+Sensitivity!R104-class_series_e_current_shares</f>
        <v>68526.5093285004</v>
      </c>
      <c r="T104" s="5" t="n">
        <f aca="false">note_a_cap_usd/(pre_f_fd_total+Sensitivity!B104+Sensitivity!S104+Sensitivity!D104)</f>
        <v>27.1782058746091</v>
      </c>
      <c r="U104" s="5" t="n">
        <f aca="false">Sensitivity!E104*(const_one-note_a_discount)</f>
        <v>26.2166427016512</v>
      </c>
      <c r="V104" s="5" t="n">
        <f aca="false">MIN(Sensitivity!T104,Sensitivity!U104)</f>
        <v>26.2166427016512</v>
      </c>
      <c r="W104" s="2" t="n">
        <f aca="false">note_a_principal_usd/Sensitivity!V104</f>
        <v>190718.546875</v>
      </c>
      <c r="X104" s="5" t="n">
        <f aca="false">note_b_cap_usd/(pre_f_fd_total+Sensitivity!B104+Sensitivity!S104+Sensitivity!C104)</f>
        <v>43.3872348561734</v>
      </c>
      <c r="Y104" s="5" t="n">
        <f aca="false">Sensitivity!E104*(const_one-note_b_discount)</f>
        <v>27.8551828705044</v>
      </c>
      <c r="Z104" s="5" t="n">
        <f aca="false">MIN(Sensitivity!X104,Sensitivity!Y104)</f>
        <v>27.8551828705044</v>
      </c>
      <c r="AA104" s="2" t="n">
        <f aca="false">note_b_principal_usd/Sensitivity!Z104</f>
        <v>107699.885294118</v>
      </c>
      <c r="AB104" s="2" t="n">
        <f aca="false">pre_f_fd_total+Sensitivity!B104+Sensitivity!F104+Sensitivity!W104+Sensitivity!AA104+Sensitivity!S104</f>
        <v>37900354.9664976</v>
      </c>
      <c r="AC104" s="2" t="n">
        <f aca="false">MAX(const_zero,sensitivity_esop_low*Sensitivity!AB104-pre_f_option_pool_total)</f>
        <v>0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customFormat="false" ht="15" hidden="true" customHeight="false" outlineLevel="0" collapsed="false">
      <c r="A105" s="2" t="n">
        <f aca="false">Sensitivity!A104+const_one</f>
        <v>43</v>
      </c>
      <c r="B105" s="2" t="n">
        <f aca="false">Sensitivity!AC104</f>
        <v>0</v>
      </c>
      <c r="C105" s="2" t="n">
        <f aca="false">Sensitivity!W104</f>
        <v>190718.546875</v>
      </c>
      <c r="D105" s="2" t="n">
        <f aca="false">Sensitivity!AA104</f>
        <v>107699.885294118</v>
      </c>
      <c r="E105" s="5" t="n">
        <f aca="false">sensitivity_pre_low_usd/(pre_f_fd_total+Sensitivity!B105)</f>
        <v>32.7708033770641</v>
      </c>
      <c r="F105" s="2" t="n">
        <f aca="false">series_f_primary_raise_usd/Sensitivity!E105</f>
        <v>915449.025</v>
      </c>
      <c r="G105" s="2" t="n">
        <f aca="false">IF(Sensitivity!E105&lt;class_seed_ocp,class_seed_ocp*(ad_pre_f_broad_based_fd+series_f_primary_raise_usd/class_seed_ocp)/(ad_pre_f_broad_based_fd+series_f_primary_raise_usd/Sensitivity!E105),class_seed_ocp)</f>
        <v>1</v>
      </c>
      <c r="H105" s="2" t="n">
        <f aca="false">class_seed_original_shares*class_seed_issue_pps/Sensitivity!G105</f>
        <v>5000000</v>
      </c>
      <c r="I105" s="2" t="n">
        <f aca="false">IF(Sensitivity!E105&lt;class_series_a_ocp,class_series_a_ocp*(ad_pre_f_broad_based_fd+series_f_primary_raise_usd/class_series_a_ocp)/(ad_pre_f_broad_based_fd+series_f_primary_raise_usd/Sensitivity!E105),class_series_a_ocp)</f>
        <v>3</v>
      </c>
      <c r="J105" s="2" t="n">
        <f aca="false">class_series_a_original_shares*class_series_a_issue_pps/Sensitivity!I105</f>
        <v>5000000</v>
      </c>
      <c r="K105" s="2" t="n">
        <f aca="false">IF(Sensitivity!E105&lt;class_series_b_ocp,class_series_b_ocp*(ad_pre_f_broad_based_fd+series_f_primary_raise_usd/class_series_b_ocp)/(ad_pre_f_broad_based_fd+series_f_primary_raise_usd/Sensitivity!E105),class_series_b_ocp)</f>
        <v>10</v>
      </c>
      <c r="L105" s="2" t="n">
        <f aca="false">class_series_b_original_shares*class_series_b_issue_pps/Sensitivity!K105</f>
        <v>3000000</v>
      </c>
      <c r="M105" s="2" t="n">
        <f aca="false">IF(Sensitivity!E105&lt;class_series_c_ocp,class_series_c_ocp*(ad_pre_f_broad_based_fd+series_f_primary_raise_usd/class_series_c_ocp)/(ad_pre_f_broad_based_fd+series_f_primary_raise_usd/Sensitivity!E105),class_series_c_ocp)</f>
        <v>25</v>
      </c>
      <c r="N105" s="2" t="n">
        <f aca="false">class_series_c_original_shares*class_series_c_issue_pps/Sensitivity!M105</f>
        <v>2400000</v>
      </c>
      <c r="O105" s="8" t="n">
        <f aca="false">IF(Sensitivity!E105&lt;class_series_d_ocp,class_series_d_ocp*(ad_pre_f_broad_based_fd+series_f_primary_raise_usd/class_series_d_ocp)/(ad_pre_f_broad_based_fd+series_f_primary_raise_usd/Sensitivity!E105),class_series_d_ocp)</f>
        <v>57.5001142287089</v>
      </c>
      <c r="P105" s="2" t="n">
        <f aca="false">class_series_d_original_shares*class_series_d_issue_pps/Sensitivity!O105</f>
        <v>1739127.32768227</v>
      </c>
      <c r="Q105" s="8" t="n">
        <f aca="false">IF(Sensitivity!E105&lt;class_series_e_ocp,class_series_e_ocp*(ad_pre_f_broad_based_fd+series_f_primary_raise_usd/class_series_e_ocp)/(ad_pre_f_broad_based_fd+series_f_primary_raise_usd/Sensitivity!E105),class_series_e_ocp)</f>
        <v>48.7586156921235</v>
      </c>
      <c r="R105" s="2" t="n">
        <f aca="false">class_series_e_original_shares*class_series_e_issue_pps/Sensitivity!Q105</f>
        <v>6152693.18164623</v>
      </c>
      <c r="S105" s="2" t="n">
        <f aca="false">Sensitivity!H105-class_seed_current_shares+Sensitivity!J105-class_series_a_current_shares+Sensitivity!L105-class_series_b_current_shares+Sensitivity!N105-class_series_c_current_shares+Sensitivity!P105-class_series_d_current_shares+Sensitivity!R105-class_series_e_current_shares</f>
        <v>68526.5093285004</v>
      </c>
      <c r="T105" s="5" t="n">
        <f aca="false">note_a_cap_usd/(pre_f_fd_total+Sensitivity!B105+Sensitivity!S105+Sensitivity!D105)</f>
        <v>27.1782058746091</v>
      </c>
      <c r="U105" s="5" t="n">
        <f aca="false">Sensitivity!E105*(const_one-note_a_discount)</f>
        <v>26.2166427016512</v>
      </c>
      <c r="V105" s="5" t="n">
        <f aca="false">MIN(Sensitivity!T105,Sensitivity!U105)</f>
        <v>26.2166427016512</v>
      </c>
      <c r="W105" s="2" t="n">
        <f aca="false">note_a_principal_usd/Sensitivity!V105</f>
        <v>190718.546875</v>
      </c>
      <c r="X105" s="5" t="n">
        <f aca="false">note_b_cap_usd/(pre_f_fd_total+Sensitivity!B105+Sensitivity!S105+Sensitivity!C105)</f>
        <v>43.3872348561734</v>
      </c>
      <c r="Y105" s="5" t="n">
        <f aca="false">Sensitivity!E105*(const_one-note_b_discount)</f>
        <v>27.8551828705044</v>
      </c>
      <c r="Z105" s="5" t="n">
        <f aca="false">MIN(Sensitivity!X105,Sensitivity!Y105)</f>
        <v>27.8551828705044</v>
      </c>
      <c r="AA105" s="2" t="n">
        <f aca="false">note_b_principal_usd/Sensitivity!Z105</f>
        <v>107699.885294118</v>
      </c>
      <c r="AB105" s="2" t="n">
        <f aca="false">pre_f_fd_total+Sensitivity!B105+Sensitivity!F105+Sensitivity!W105+Sensitivity!AA105+Sensitivity!S105</f>
        <v>37900354.9664976</v>
      </c>
      <c r="AC105" s="2" t="n">
        <f aca="false">MAX(const_zero,sensitivity_esop_low*Sensitivity!AB105-pre_f_option_pool_total)</f>
        <v>0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customFormat="false" ht="15" hidden="true" customHeight="false" outlineLevel="0" collapsed="false">
      <c r="A106" s="2" t="n">
        <f aca="false">Sensitivity!A105+const_one</f>
        <v>44</v>
      </c>
      <c r="B106" s="2" t="n">
        <f aca="false">Sensitivity!AC105</f>
        <v>0</v>
      </c>
      <c r="C106" s="2" t="n">
        <f aca="false">Sensitivity!W105</f>
        <v>190718.546875</v>
      </c>
      <c r="D106" s="2" t="n">
        <f aca="false">Sensitivity!AA105</f>
        <v>107699.885294118</v>
      </c>
      <c r="E106" s="5" t="n">
        <f aca="false">sensitivity_pre_low_usd/(pre_f_fd_total+Sensitivity!B106)</f>
        <v>32.7708033770641</v>
      </c>
      <c r="F106" s="2" t="n">
        <f aca="false">series_f_primary_raise_usd/Sensitivity!E106</f>
        <v>915449.025</v>
      </c>
      <c r="G106" s="2" t="n">
        <f aca="false">IF(Sensitivity!E106&lt;class_seed_ocp,class_seed_ocp*(ad_pre_f_broad_based_fd+series_f_primary_raise_usd/class_seed_ocp)/(ad_pre_f_broad_based_fd+series_f_primary_raise_usd/Sensitivity!E106),class_seed_ocp)</f>
        <v>1</v>
      </c>
      <c r="H106" s="2" t="n">
        <f aca="false">class_seed_original_shares*class_seed_issue_pps/Sensitivity!G106</f>
        <v>5000000</v>
      </c>
      <c r="I106" s="2" t="n">
        <f aca="false">IF(Sensitivity!E106&lt;class_series_a_ocp,class_series_a_ocp*(ad_pre_f_broad_based_fd+series_f_primary_raise_usd/class_series_a_ocp)/(ad_pre_f_broad_based_fd+series_f_primary_raise_usd/Sensitivity!E106),class_series_a_ocp)</f>
        <v>3</v>
      </c>
      <c r="J106" s="2" t="n">
        <f aca="false">class_series_a_original_shares*class_series_a_issue_pps/Sensitivity!I106</f>
        <v>5000000</v>
      </c>
      <c r="K106" s="2" t="n">
        <f aca="false">IF(Sensitivity!E106&lt;class_series_b_ocp,class_series_b_ocp*(ad_pre_f_broad_based_fd+series_f_primary_raise_usd/class_series_b_ocp)/(ad_pre_f_broad_based_fd+series_f_primary_raise_usd/Sensitivity!E106),class_series_b_ocp)</f>
        <v>10</v>
      </c>
      <c r="L106" s="2" t="n">
        <f aca="false">class_series_b_original_shares*class_series_b_issue_pps/Sensitivity!K106</f>
        <v>3000000</v>
      </c>
      <c r="M106" s="2" t="n">
        <f aca="false">IF(Sensitivity!E106&lt;class_series_c_ocp,class_series_c_ocp*(ad_pre_f_broad_based_fd+series_f_primary_raise_usd/class_series_c_ocp)/(ad_pre_f_broad_based_fd+series_f_primary_raise_usd/Sensitivity!E106),class_series_c_ocp)</f>
        <v>25</v>
      </c>
      <c r="N106" s="2" t="n">
        <f aca="false">class_series_c_original_shares*class_series_c_issue_pps/Sensitivity!M106</f>
        <v>2400000</v>
      </c>
      <c r="O106" s="8" t="n">
        <f aca="false">IF(Sensitivity!E106&lt;class_series_d_ocp,class_series_d_ocp*(ad_pre_f_broad_based_fd+series_f_primary_raise_usd/class_series_d_ocp)/(ad_pre_f_broad_based_fd+series_f_primary_raise_usd/Sensitivity!E106),class_series_d_ocp)</f>
        <v>57.5001142287089</v>
      </c>
      <c r="P106" s="2" t="n">
        <f aca="false">class_series_d_original_shares*class_series_d_issue_pps/Sensitivity!O106</f>
        <v>1739127.32768227</v>
      </c>
      <c r="Q106" s="8" t="n">
        <f aca="false">IF(Sensitivity!E106&lt;class_series_e_ocp,class_series_e_ocp*(ad_pre_f_broad_based_fd+series_f_primary_raise_usd/class_series_e_ocp)/(ad_pre_f_broad_based_fd+series_f_primary_raise_usd/Sensitivity!E106),class_series_e_ocp)</f>
        <v>48.7586156921235</v>
      </c>
      <c r="R106" s="2" t="n">
        <f aca="false">class_series_e_original_shares*class_series_e_issue_pps/Sensitivity!Q106</f>
        <v>6152693.18164623</v>
      </c>
      <c r="S106" s="2" t="n">
        <f aca="false">Sensitivity!H106-class_seed_current_shares+Sensitivity!J106-class_series_a_current_shares+Sensitivity!L106-class_series_b_current_shares+Sensitivity!N106-class_series_c_current_shares+Sensitivity!P106-class_series_d_current_shares+Sensitivity!R106-class_series_e_current_shares</f>
        <v>68526.5093285004</v>
      </c>
      <c r="T106" s="5" t="n">
        <f aca="false">note_a_cap_usd/(pre_f_fd_total+Sensitivity!B106+Sensitivity!S106+Sensitivity!D106)</f>
        <v>27.1782058746091</v>
      </c>
      <c r="U106" s="5" t="n">
        <f aca="false">Sensitivity!E106*(const_one-note_a_discount)</f>
        <v>26.2166427016512</v>
      </c>
      <c r="V106" s="5" t="n">
        <f aca="false">MIN(Sensitivity!T106,Sensitivity!U106)</f>
        <v>26.2166427016512</v>
      </c>
      <c r="W106" s="2" t="n">
        <f aca="false">note_a_principal_usd/Sensitivity!V106</f>
        <v>190718.546875</v>
      </c>
      <c r="X106" s="5" t="n">
        <f aca="false">note_b_cap_usd/(pre_f_fd_total+Sensitivity!B106+Sensitivity!S106+Sensitivity!C106)</f>
        <v>43.3872348561734</v>
      </c>
      <c r="Y106" s="5" t="n">
        <f aca="false">Sensitivity!E106*(const_one-note_b_discount)</f>
        <v>27.8551828705044</v>
      </c>
      <c r="Z106" s="5" t="n">
        <f aca="false">MIN(Sensitivity!X106,Sensitivity!Y106)</f>
        <v>27.8551828705044</v>
      </c>
      <c r="AA106" s="2" t="n">
        <f aca="false">note_b_principal_usd/Sensitivity!Z106</f>
        <v>107699.885294118</v>
      </c>
      <c r="AB106" s="2" t="n">
        <f aca="false">pre_f_fd_total+Sensitivity!B106+Sensitivity!F106+Sensitivity!W106+Sensitivity!AA106+Sensitivity!S106</f>
        <v>37900354.9664976</v>
      </c>
      <c r="AC106" s="2" t="n">
        <f aca="false">MAX(const_zero,sensitivity_esop_low*Sensitivity!AB106-pre_f_option_pool_total)</f>
        <v>0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customFormat="false" ht="15" hidden="true" customHeight="false" outlineLevel="0" collapsed="false">
      <c r="A107" s="2" t="n">
        <f aca="false">Sensitivity!A106+const_one</f>
        <v>45</v>
      </c>
      <c r="B107" s="2" t="n">
        <f aca="false">Sensitivity!AC106</f>
        <v>0</v>
      </c>
      <c r="C107" s="2" t="n">
        <f aca="false">Sensitivity!W106</f>
        <v>190718.546875</v>
      </c>
      <c r="D107" s="2" t="n">
        <f aca="false">Sensitivity!AA106</f>
        <v>107699.885294118</v>
      </c>
      <c r="E107" s="5" t="n">
        <f aca="false">sensitivity_pre_low_usd/(pre_f_fd_total+Sensitivity!B107)</f>
        <v>32.7708033770641</v>
      </c>
      <c r="F107" s="2" t="n">
        <f aca="false">series_f_primary_raise_usd/Sensitivity!E107</f>
        <v>915449.025</v>
      </c>
      <c r="G107" s="2" t="n">
        <f aca="false">IF(Sensitivity!E107&lt;class_seed_ocp,class_seed_ocp*(ad_pre_f_broad_based_fd+series_f_primary_raise_usd/class_seed_ocp)/(ad_pre_f_broad_based_fd+series_f_primary_raise_usd/Sensitivity!E107),class_seed_ocp)</f>
        <v>1</v>
      </c>
      <c r="H107" s="2" t="n">
        <f aca="false">class_seed_original_shares*class_seed_issue_pps/Sensitivity!G107</f>
        <v>5000000</v>
      </c>
      <c r="I107" s="2" t="n">
        <f aca="false">IF(Sensitivity!E107&lt;class_series_a_ocp,class_series_a_ocp*(ad_pre_f_broad_based_fd+series_f_primary_raise_usd/class_series_a_ocp)/(ad_pre_f_broad_based_fd+series_f_primary_raise_usd/Sensitivity!E107),class_series_a_ocp)</f>
        <v>3</v>
      </c>
      <c r="J107" s="2" t="n">
        <f aca="false">class_series_a_original_shares*class_series_a_issue_pps/Sensitivity!I107</f>
        <v>5000000</v>
      </c>
      <c r="K107" s="2" t="n">
        <f aca="false">IF(Sensitivity!E107&lt;class_series_b_ocp,class_series_b_ocp*(ad_pre_f_broad_based_fd+series_f_primary_raise_usd/class_series_b_ocp)/(ad_pre_f_broad_based_fd+series_f_primary_raise_usd/Sensitivity!E107),class_series_b_ocp)</f>
        <v>10</v>
      </c>
      <c r="L107" s="2" t="n">
        <f aca="false">class_series_b_original_shares*class_series_b_issue_pps/Sensitivity!K107</f>
        <v>3000000</v>
      </c>
      <c r="M107" s="2" t="n">
        <f aca="false">IF(Sensitivity!E107&lt;class_series_c_ocp,class_series_c_ocp*(ad_pre_f_broad_based_fd+series_f_primary_raise_usd/class_series_c_ocp)/(ad_pre_f_broad_based_fd+series_f_primary_raise_usd/Sensitivity!E107),class_series_c_ocp)</f>
        <v>25</v>
      </c>
      <c r="N107" s="2" t="n">
        <f aca="false">class_series_c_original_shares*class_series_c_issue_pps/Sensitivity!M107</f>
        <v>2400000</v>
      </c>
      <c r="O107" s="8" t="n">
        <f aca="false">IF(Sensitivity!E107&lt;class_series_d_ocp,class_series_d_ocp*(ad_pre_f_broad_based_fd+series_f_primary_raise_usd/class_series_d_ocp)/(ad_pre_f_broad_based_fd+series_f_primary_raise_usd/Sensitivity!E107),class_series_d_ocp)</f>
        <v>57.5001142287089</v>
      </c>
      <c r="P107" s="2" t="n">
        <f aca="false">class_series_d_original_shares*class_series_d_issue_pps/Sensitivity!O107</f>
        <v>1739127.32768227</v>
      </c>
      <c r="Q107" s="8" t="n">
        <f aca="false">IF(Sensitivity!E107&lt;class_series_e_ocp,class_series_e_ocp*(ad_pre_f_broad_based_fd+series_f_primary_raise_usd/class_series_e_ocp)/(ad_pre_f_broad_based_fd+series_f_primary_raise_usd/Sensitivity!E107),class_series_e_ocp)</f>
        <v>48.7586156921235</v>
      </c>
      <c r="R107" s="2" t="n">
        <f aca="false">class_series_e_original_shares*class_series_e_issue_pps/Sensitivity!Q107</f>
        <v>6152693.18164623</v>
      </c>
      <c r="S107" s="2" t="n">
        <f aca="false">Sensitivity!H107-class_seed_current_shares+Sensitivity!J107-class_series_a_current_shares+Sensitivity!L107-class_series_b_current_shares+Sensitivity!N107-class_series_c_current_shares+Sensitivity!P107-class_series_d_current_shares+Sensitivity!R107-class_series_e_current_shares</f>
        <v>68526.5093285004</v>
      </c>
      <c r="T107" s="5" t="n">
        <f aca="false">note_a_cap_usd/(pre_f_fd_total+Sensitivity!B107+Sensitivity!S107+Sensitivity!D107)</f>
        <v>27.1782058746091</v>
      </c>
      <c r="U107" s="5" t="n">
        <f aca="false">Sensitivity!E107*(const_one-note_a_discount)</f>
        <v>26.2166427016512</v>
      </c>
      <c r="V107" s="5" t="n">
        <f aca="false">MIN(Sensitivity!T107,Sensitivity!U107)</f>
        <v>26.2166427016512</v>
      </c>
      <c r="W107" s="2" t="n">
        <f aca="false">note_a_principal_usd/Sensitivity!V107</f>
        <v>190718.546875</v>
      </c>
      <c r="X107" s="5" t="n">
        <f aca="false">note_b_cap_usd/(pre_f_fd_total+Sensitivity!B107+Sensitivity!S107+Sensitivity!C107)</f>
        <v>43.3872348561734</v>
      </c>
      <c r="Y107" s="5" t="n">
        <f aca="false">Sensitivity!E107*(const_one-note_b_discount)</f>
        <v>27.8551828705044</v>
      </c>
      <c r="Z107" s="5" t="n">
        <f aca="false">MIN(Sensitivity!X107,Sensitivity!Y107)</f>
        <v>27.8551828705044</v>
      </c>
      <c r="AA107" s="2" t="n">
        <f aca="false">note_b_principal_usd/Sensitivity!Z107</f>
        <v>107699.885294118</v>
      </c>
      <c r="AB107" s="2" t="n">
        <f aca="false">pre_f_fd_total+Sensitivity!B107+Sensitivity!F107+Sensitivity!W107+Sensitivity!AA107+Sensitivity!S107</f>
        <v>37900354.9664976</v>
      </c>
      <c r="AC107" s="2" t="n">
        <f aca="false">MAX(const_zero,sensitivity_esop_low*Sensitivity!AB107-pre_f_option_pool_total)</f>
        <v>0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customFormat="false" ht="15" hidden="true" customHeight="false" outlineLevel="0" collapsed="false">
      <c r="A108" s="2" t="n">
        <f aca="false">Sensitivity!A107+const_one</f>
        <v>46</v>
      </c>
      <c r="B108" s="2" t="n">
        <f aca="false">Sensitivity!AC107</f>
        <v>0</v>
      </c>
      <c r="C108" s="2" t="n">
        <f aca="false">Sensitivity!W107</f>
        <v>190718.546875</v>
      </c>
      <c r="D108" s="2" t="n">
        <f aca="false">Sensitivity!AA107</f>
        <v>107699.885294118</v>
      </c>
      <c r="E108" s="5" t="n">
        <f aca="false">sensitivity_pre_low_usd/(pre_f_fd_total+Sensitivity!B108)</f>
        <v>32.7708033770641</v>
      </c>
      <c r="F108" s="2" t="n">
        <f aca="false">series_f_primary_raise_usd/Sensitivity!E108</f>
        <v>915449.025</v>
      </c>
      <c r="G108" s="2" t="n">
        <f aca="false">IF(Sensitivity!E108&lt;class_seed_ocp,class_seed_ocp*(ad_pre_f_broad_based_fd+series_f_primary_raise_usd/class_seed_ocp)/(ad_pre_f_broad_based_fd+series_f_primary_raise_usd/Sensitivity!E108),class_seed_ocp)</f>
        <v>1</v>
      </c>
      <c r="H108" s="2" t="n">
        <f aca="false">class_seed_original_shares*class_seed_issue_pps/Sensitivity!G108</f>
        <v>5000000</v>
      </c>
      <c r="I108" s="2" t="n">
        <f aca="false">IF(Sensitivity!E108&lt;class_series_a_ocp,class_series_a_ocp*(ad_pre_f_broad_based_fd+series_f_primary_raise_usd/class_series_a_ocp)/(ad_pre_f_broad_based_fd+series_f_primary_raise_usd/Sensitivity!E108),class_series_a_ocp)</f>
        <v>3</v>
      </c>
      <c r="J108" s="2" t="n">
        <f aca="false">class_series_a_original_shares*class_series_a_issue_pps/Sensitivity!I108</f>
        <v>5000000</v>
      </c>
      <c r="K108" s="2" t="n">
        <f aca="false">IF(Sensitivity!E108&lt;class_series_b_ocp,class_series_b_ocp*(ad_pre_f_broad_based_fd+series_f_primary_raise_usd/class_series_b_ocp)/(ad_pre_f_broad_based_fd+series_f_primary_raise_usd/Sensitivity!E108),class_series_b_ocp)</f>
        <v>10</v>
      </c>
      <c r="L108" s="2" t="n">
        <f aca="false">class_series_b_original_shares*class_series_b_issue_pps/Sensitivity!K108</f>
        <v>3000000</v>
      </c>
      <c r="M108" s="2" t="n">
        <f aca="false">IF(Sensitivity!E108&lt;class_series_c_ocp,class_series_c_ocp*(ad_pre_f_broad_based_fd+series_f_primary_raise_usd/class_series_c_ocp)/(ad_pre_f_broad_based_fd+series_f_primary_raise_usd/Sensitivity!E108),class_series_c_ocp)</f>
        <v>25</v>
      </c>
      <c r="N108" s="2" t="n">
        <f aca="false">class_series_c_original_shares*class_series_c_issue_pps/Sensitivity!M108</f>
        <v>2400000</v>
      </c>
      <c r="O108" s="8" t="n">
        <f aca="false">IF(Sensitivity!E108&lt;class_series_d_ocp,class_series_d_ocp*(ad_pre_f_broad_based_fd+series_f_primary_raise_usd/class_series_d_ocp)/(ad_pre_f_broad_based_fd+series_f_primary_raise_usd/Sensitivity!E108),class_series_d_ocp)</f>
        <v>57.5001142287089</v>
      </c>
      <c r="P108" s="2" t="n">
        <f aca="false">class_series_d_original_shares*class_series_d_issue_pps/Sensitivity!O108</f>
        <v>1739127.32768227</v>
      </c>
      <c r="Q108" s="8" t="n">
        <f aca="false">IF(Sensitivity!E108&lt;class_series_e_ocp,class_series_e_ocp*(ad_pre_f_broad_based_fd+series_f_primary_raise_usd/class_series_e_ocp)/(ad_pre_f_broad_based_fd+series_f_primary_raise_usd/Sensitivity!E108),class_series_e_ocp)</f>
        <v>48.7586156921235</v>
      </c>
      <c r="R108" s="2" t="n">
        <f aca="false">class_series_e_original_shares*class_series_e_issue_pps/Sensitivity!Q108</f>
        <v>6152693.18164623</v>
      </c>
      <c r="S108" s="2" t="n">
        <f aca="false">Sensitivity!H108-class_seed_current_shares+Sensitivity!J108-class_series_a_current_shares+Sensitivity!L108-class_series_b_current_shares+Sensitivity!N108-class_series_c_current_shares+Sensitivity!P108-class_series_d_current_shares+Sensitivity!R108-class_series_e_current_shares</f>
        <v>68526.5093285004</v>
      </c>
      <c r="T108" s="5" t="n">
        <f aca="false">note_a_cap_usd/(pre_f_fd_total+Sensitivity!B108+Sensitivity!S108+Sensitivity!D108)</f>
        <v>27.1782058746091</v>
      </c>
      <c r="U108" s="5" t="n">
        <f aca="false">Sensitivity!E108*(const_one-note_a_discount)</f>
        <v>26.2166427016512</v>
      </c>
      <c r="V108" s="5" t="n">
        <f aca="false">MIN(Sensitivity!T108,Sensitivity!U108)</f>
        <v>26.2166427016512</v>
      </c>
      <c r="W108" s="2" t="n">
        <f aca="false">note_a_principal_usd/Sensitivity!V108</f>
        <v>190718.546875</v>
      </c>
      <c r="X108" s="5" t="n">
        <f aca="false">note_b_cap_usd/(pre_f_fd_total+Sensitivity!B108+Sensitivity!S108+Sensitivity!C108)</f>
        <v>43.3872348561734</v>
      </c>
      <c r="Y108" s="5" t="n">
        <f aca="false">Sensitivity!E108*(const_one-note_b_discount)</f>
        <v>27.8551828705044</v>
      </c>
      <c r="Z108" s="5" t="n">
        <f aca="false">MIN(Sensitivity!X108,Sensitivity!Y108)</f>
        <v>27.8551828705044</v>
      </c>
      <c r="AA108" s="2" t="n">
        <f aca="false">note_b_principal_usd/Sensitivity!Z108</f>
        <v>107699.885294118</v>
      </c>
      <c r="AB108" s="2" t="n">
        <f aca="false">pre_f_fd_total+Sensitivity!B108+Sensitivity!F108+Sensitivity!W108+Sensitivity!AA108+Sensitivity!S108</f>
        <v>37900354.9664976</v>
      </c>
      <c r="AC108" s="2" t="n">
        <f aca="false">MAX(const_zero,sensitivity_esop_low*Sensitivity!AB108-pre_f_option_pool_total)</f>
        <v>0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customFormat="false" ht="15" hidden="true" customHeight="false" outlineLevel="0" collapsed="false">
      <c r="A109" s="2" t="n">
        <f aca="false">Sensitivity!A108+const_one</f>
        <v>47</v>
      </c>
      <c r="B109" s="2" t="n">
        <f aca="false">Sensitivity!AC108</f>
        <v>0</v>
      </c>
      <c r="C109" s="2" t="n">
        <f aca="false">Sensitivity!W108</f>
        <v>190718.546875</v>
      </c>
      <c r="D109" s="2" t="n">
        <f aca="false">Sensitivity!AA108</f>
        <v>107699.885294118</v>
      </c>
      <c r="E109" s="5" t="n">
        <f aca="false">sensitivity_pre_low_usd/(pre_f_fd_total+Sensitivity!B109)</f>
        <v>32.7708033770641</v>
      </c>
      <c r="F109" s="2" t="n">
        <f aca="false">series_f_primary_raise_usd/Sensitivity!E109</f>
        <v>915449.025</v>
      </c>
      <c r="G109" s="2" t="n">
        <f aca="false">IF(Sensitivity!E109&lt;class_seed_ocp,class_seed_ocp*(ad_pre_f_broad_based_fd+series_f_primary_raise_usd/class_seed_ocp)/(ad_pre_f_broad_based_fd+series_f_primary_raise_usd/Sensitivity!E109),class_seed_ocp)</f>
        <v>1</v>
      </c>
      <c r="H109" s="2" t="n">
        <f aca="false">class_seed_original_shares*class_seed_issue_pps/Sensitivity!G109</f>
        <v>5000000</v>
      </c>
      <c r="I109" s="2" t="n">
        <f aca="false">IF(Sensitivity!E109&lt;class_series_a_ocp,class_series_a_ocp*(ad_pre_f_broad_based_fd+series_f_primary_raise_usd/class_series_a_ocp)/(ad_pre_f_broad_based_fd+series_f_primary_raise_usd/Sensitivity!E109),class_series_a_ocp)</f>
        <v>3</v>
      </c>
      <c r="J109" s="2" t="n">
        <f aca="false">class_series_a_original_shares*class_series_a_issue_pps/Sensitivity!I109</f>
        <v>5000000</v>
      </c>
      <c r="K109" s="2" t="n">
        <f aca="false">IF(Sensitivity!E109&lt;class_series_b_ocp,class_series_b_ocp*(ad_pre_f_broad_based_fd+series_f_primary_raise_usd/class_series_b_ocp)/(ad_pre_f_broad_based_fd+series_f_primary_raise_usd/Sensitivity!E109),class_series_b_ocp)</f>
        <v>10</v>
      </c>
      <c r="L109" s="2" t="n">
        <f aca="false">class_series_b_original_shares*class_series_b_issue_pps/Sensitivity!K109</f>
        <v>3000000</v>
      </c>
      <c r="M109" s="2" t="n">
        <f aca="false">IF(Sensitivity!E109&lt;class_series_c_ocp,class_series_c_ocp*(ad_pre_f_broad_based_fd+series_f_primary_raise_usd/class_series_c_ocp)/(ad_pre_f_broad_based_fd+series_f_primary_raise_usd/Sensitivity!E109),class_series_c_ocp)</f>
        <v>25</v>
      </c>
      <c r="N109" s="2" t="n">
        <f aca="false">class_series_c_original_shares*class_series_c_issue_pps/Sensitivity!M109</f>
        <v>2400000</v>
      </c>
      <c r="O109" s="8" t="n">
        <f aca="false">IF(Sensitivity!E109&lt;class_series_d_ocp,class_series_d_ocp*(ad_pre_f_broad_based_fd+series_f_primary_raise_usd/class_series_d_ocp)/(ad_pre_f_broad_based_fd+series_f_primary_raise_usd/Sensitivity!E109),class_series_d_ocp)</f>
        <v>57.5001142287089</v>
      </c>
      <c r="P109" s="2" t="n">
        <f aca="false">class_series_d_original_shares*class_series_d_issue_pps/Sensitivity!O109</f>
        <v>1739127.32768227</v>
      </c>
      <c r="Q109" s="8" t="n">
        <f aca="false">IF(Sensitivity!E109&lt;class_series_e_ocp,class_series_e_ocp*(ad_pre_f_broad_based_fd+series_f_primary_raise_usd/class_series_e_ocp)/(ad_pre_f_broad_based_fd+series_f_primary_raise_usd/Sensitivity!E109),class_series_e_ocp)</f>
        <v>48.7586156921235</v>
      </c>
      <c r="R109" s="2" t="n">
        <f aca="false">class_series_e_original_shares*class_series_e_issue_pps/Sensitivity!Q109</f>
        <v>6152693.18164623</v>
      </c>
      <c r="S109" s="2" t="n">
        <f aca="false">Sensitivity!H109-class_seed_current_shares+Sensitivity!J109-class_series_a_current_shares+Sensitivity!L109-class_series_b_current_shares+Sensitivity!N109-class_series_c_current_shares+Sensitivity!P109-class_series_d_current_shares+Sensitivity!R109-class_series_e_current_shares</f>
        <v>68526.5093285004</v>
      </c>
      <c r="T109" s="5" t="n">
        <f aca="false">note_a_cap_usd/(pre_f_fd_total+Sensitivity!B109+Sensitivity!S109+Sensitivity!D109)</f>
        <v>27.1782058746091</v>
      </c>
      <c r="U109" s="5" t="n">
        <f aca="false">Sensitivity!E109*(const_one-note_a_discount)</f>
        <v>26.2166427016512</v>
      </c>
      <c r="V109" s="5" t="n">
        <f aca="false">MIN(Sensitivity!T109,Sensitivity!U109)</f>
        <v>26.2166427016512</v>
      </c>
      <c r="W109" s="2" t="n">
        <f aca="false">note_a_principal_usd/Sensitivity!V109</f>
        <v>190718.546875</v>
      </c>
      <c r="X109" s="5" t="n">
        <f aca="false">note_b_cap_usd/(pre_f_fd_total+Sensitivity!B109+Sensitivity!S109+Sensitivity!C109)</f>
        <v>43.3872348561734</v>
      </c>
      <c r="Y109" s="5" t="n">
        <f aca="false">Sensitivity!E109*(const_one-note_b_discount)</f>
        <v>27.8551828705044</v>
      </c>
      <c r="Z109" s="5" t="n">
        <f aca="false">MIN(Sensitivity!X109,Sensitivity!Y109)</f>
        <v>27.8551828705044</v>
      </c>
      <c r="AA109" s="2" t="n">
        <f aca="false">note_b_principal_usd/Sensitivity!Z109</f>
        <v>107699.885294118</v>
      </c>
      <c r="AB109" s="2" t="n">
        <f aca="false">pre_f_fd_total+Sensitivity!B109+Sensitivity!F109+Sensitivity!W109+Sensitivity!AA109+Sensitivity!S109</f>
        <v>37900354.9664976</v>
      </c>
      <c r="AC109" s="2" t="n">
        <f aca="false">MAX(const_zero,sensitivity_esop_low*Sensitivity!AB109-pre_f_option_pool_total)</f>
        <v>0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customFormat="false" ht="15" hidden="true" customHeight="false" outlineLevel="0" collapsed="false">
      <c r="A110" s="2" t="n">
        <f aca="false">Sensitivity!A109+const_one</f>
        <v>48</v>
      </c>
      <c r="B110" s="2" t="n">
        <f aca="false">Sensitivity!AC109</f>
        <v>0</v>
      </c>
      <c r="C110" s="2" t="n">
        <f aca="false">Sensitivity!W109</f>
        <v>190718.546875</v>
      </c>
      <c r="D110" s="2" t="n">
        <f aca="false">Sensitivity!AA109</f>
        <v>107699.885294118</v>
      </c>
      <c r="E110" s="5" t="n">
        <f aca="false">sensitivity_pre_low_usd/(pre_f_fd_total+Sensitivity!B110)</f>
        <v>32.7708033770641</v>
      </c>
      <c r="F110" s="2" t="n">
        <f aca="false">series_f_primary_raise_usd/Sensitivity!E110</f>
        <v>915449.025</v>
      </c>
      <c r="G110" s="2" t="n">
        <f aca="false">IF(Sensitivity!E110&lt;class_seed_ocp,class_seed_ocp*(ad_pre_f_broad_based_fd+series_f_primary_raise_usd/class_seed_ocp)/(ad_pre_f_broad_based_fd+series_f_primary_raise_usd/Sensitivity!E110),class_seed_ocp)</f>
        <v>1</v>
      </c>
      <c r="H110" s="2" t="n">
        <f aca="false">class_seed_original_shares*class_seed_issue_pps/Sensitivity!G110</f>
        <v>5000000</v>
      </c>
      <c r="I110" s="2" t="n">
        <f aca="false">IF(Sensitivity!E110&lt;class_series_a_ocp,class_series_a_ocp*(ad_pre_f_broad_based_fd+series_f_primary_raise_usd/class_series_a_ocp)/(ad_pre_f_broad_based_fd+series_f_primary_raise_usd/Sensitivity!E110),class_series_a_ocp)</f>
        <v>3</v>
      </c>
      <c r="J110" s="2" t="n">
        <f aca="false">class_series_a_original_shares*class_series_a_issue_pps/Sensitivity!I110</f>
        <v>5000000</v>
      </c>
      <c r="K110" s="2" t="n">
        <f aca="false">IF(Sensitivity!E110&lt;class_series_b_ocp,class_series_b_ocp*(ad_pre_f_broad_based_fd+series_f_primary_raise_usd/class_series_b_ocp)/(ad_pre_f_broad_based_fd+series_f_primary_raise_usd/Sensitivity!E110),class_series_b_ocp)</f>
        <v>10</v>
      </c>
      <c r="L110" s="2" t="n">
        <f aca="false">class_series_b_original_shares*class_series_b_issue_pps/Sensitivity!K110</f>
        <v>3000000</v>
      </c>
      <c r="M110" s="2" t="n">
        <f aca="false">IF(Sensitivity!E110&lt;class_series_c_ocp,class_series_c_ocp*(ad_pre_f_broad_based_fd+series_f_primary_raise_usd/class_series_c_ocp)/(ad_pre_f_broad_based_fd+series_f_primary_raise_usd/Sensitivity!E110),class_series_c_ocp)</f>
        <v>25</v>
      </c>
      <c r="N110" s="2" t="n">
        <f aca="false">class_series_c_original_shares*class_series_c_issue_pps/Sensitivity!M110</f>
        <v>2400000</v>
      </c>
      <c r="O110" s="8" t="n">
        <f aca="false">IF(Sensitivity!E110&lt;class_series_d_ocp,class_series_d_ocp*(ad_pre_f_broad_based_fd+series_f_primary_raise_usd/class_series_d_ocp)/(ad_pre_f_broad_based_fd+series_f_primary_raise_usd/Sensitivity!E110),class_series_d_ocp)</f>
        <v>57.5001142287089</v>
      </c>
      <c r="P110" s="2" t="n">
        <f aca="false">class_series_d_original_shares*class_series_d_issue_pps/Sensitivity!O110</f>
        <v>1739127.32768227</v>
      </c>
      <c r="Q110" s="8" t="n">
        <f aca="false">IF(Sensitivity!E110&lt;class_series_e_ocp,class_series_e_ocp*(ad_pre_f_broad_based_fd+series_f_primary_raise_usd/class_series_e_ocp)/(ad_pre_f_broad_based_fd+series_f_primary_raise_usd/Sensitivity!E110),class_series_e_ocp)</f>
        <v>48.7586156921235</v>
      </c>
      <c r="R110" s="2" t="n">
        <f aca="false">class_series_e_original_shares*class_series_e_issue_pps/Sensitivity!Q110</f>
        <v>6152693.18164623</v>
      </c>
      <c r="S110" s="2" t="n">
        <f aca="false">Sensitivity!H110-class_seed_current_shares+Sensitivity!J110-class_series_a_current_shares+Sensitivity!L110-class_series_b_current_shares+Sensitivity!N110-class_series_c_current_shares+Sensitivity!P110-class_series_d_current_shares+Sensitivity!R110-class_series_e_current_shares</f>
        <v>68526.5093285004</v>
      </c>
      <c r="T110" s="5" t="n">
        <f aca="false">note_a_cap_usd/(pre_f_fd_total+Sensitivity!B110+Sensitivity!S110+Sensitivity!D110)</f>
        <v>27.1782058746091</v>
      </c>
      <c r="U110" s="5" t="n">
        <f aca="false">Sensitivity!E110*(const_one-note_a_discount)</f>
        <v>26.2166427016512</v>
      </c>
      <c r="V110" s="5" t="n">
        <f aca="false">MIN(Sensitivity!T110,Sensitivity!U110)</f>
        <v>26.2166427016512</v>
      </c>
      <c r="W110" s="2" t="n">
        <f aca="false">note_a_principal_usd/Sensitivity!V110</f>
        <v>190718.546875</v>
      </c>
      <c r="X110" s="5" t="n">
        <f aca="false">note_b_cap_usd/(pre_f_fd_total+Sensitivity!B110+Sensitivity!S110+Sensitivity!C110)</f>
        <v>43.3872348561734</v>
      </c>
      <c r="Y110" s="5" t="n">
        <f aca="false">Sensitivity!E110*(const_one-note_b_discount)</f>
        <v>27.8551828705044</v>
      </c>
      <c r="Z110" s="5" t="n">
        <f aca="false">MIN(Sensitivity!X110,Sensitivity!Y110)</f>
        <v>27.8551828705044</v>
      </c>
      <c r="AA110" s="2" t="n">
        <f aca="false">note_b_principal_usd/Sensitivity!Z110</f>
        <v>107699.885294118</v>
      </c>
      <c r="AB110" s="2" t="n">
        <f aca="false">pre_f_fd_total+Sensitivity!B110+Sensitivity!F110+Sensitivity!W110+Sensitivity!AA110+Sensitivity!S110</f>
        <v>37900354.9664976</v>
      </c>
      <c r="AC110" s="2" t="n">
        <f aca="false">MAX(const_zero,sensitivity_esop_low*Sensitivity!AB110-pre_f_option_pool_total)</f>
        <v>0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customFormat="false" ht="15" hidden="true" customHeight="false" outlineLevel="0" collapsed="false">
      <c r="A111" s="2" t="n">
        <f aca="false">Sensitivity!A110+const_one</f>
        <v>49</v>
      </c>
      <c r="B111" s="2" t="n">
        <f aca="false">Sensitivity!AC110</f>
        <v>0</v>
      </c>
      <c r="C111" s="2" t="n">
        <f aca="false">Sensitivity!W110</f>
        <v>190718.546875</v>
      </c>
      <c r="D111" s="2" t="n">
        <f aca="false">Sensitivity!AA110</f>
        <v>107699.885294118</v>
      </c>
      <c r="E111" s="5" t="n">
        <f aca="false">sensitivity_pre_low_usd/(pre_f_fd_total+Sensitivity!B111)</f>
        <v>32.7708033770641</v>
      </c>
      <c r="F111" s="2" t="n">
        <f aca="false">series_f_primary_raise_usd/Sensitivity!E111</f>
        <v>915449.025</v>
      </c>
      <c r="G111" s="2" t="n">
        <f aca="false">IF(Sensitivity!E111&lt;class_seed_ocp,class_seed_ocp*(ad_pre_f_broad_based_fd+series_f_primary_raise_usd/class_seed_ocp)/(ad_pre_f_broad_based_fd+series_f_primary_raise_usd/Sensitivity!E111),class_seed_ocp)</f>
        <v>1</v>
      </c>
      <c r="H111" s="2" t="n">
        <f aca="false">class_seed_original_shares*class_seed_issue_pps/Sensitivity!G111</f>
        <v>5000000</v>
      </c>
      <c r="I111" s="2" t="n">
        <f aca="false">IF(Sensitivity!E111&lt;class_series_a_ocp,class_series_a_ocp*(ad_pre_f_broad_based_fd+series_f_primary_raise_usd/class_series_a_ocp)/(ad_pre_f_broad_based_fd+series_f_primary_raise_usd/Sensitivity!E111),class_series_a_ocp)</f>
        <v>3</v>
      </c>
      <c r="J111" s="2" t="n">
        <f aca="false">class_series_a_original_shares*class_series_a_issue_pps/Sensitivity!I111</f>
        <v>5000000</v>
      </c>
      <c r="K111" s="2" t="n">
        <f aca="false">IF(Sensitivity!E111&lt;class_series_b_ocp,class_series_b_ocp*(ad_pre_f_broad_based_fd+series_f_primary_raise_usd/class_series_b_ocp)/(ad_pre_f_broad_based_fd+series_f_primary_raise_usd/Sensitivity!E111),class_series_b_ocp)</f>
        <v>10</v>
      </c>
      <c r="L111" s="2" t="n">
        <f aca="false">class_series_b_original_shares*class_series_b_issue_pps/Sensitivity!K111</f>
        <v>3000000</v>
      </c>
      <c r="M111" s="2" t="n">
        <f aca="false">IF(Sensitivity!E111&lt;class_series_c_ocp,class_series_c_ocp*(ad_pre_f_broad_based_fd+series_f_primary_raise_usd/class_series_c_ocp)/(ad_pre_f_broad_based_fd+series_f_primary_raise_usd/Sensitivity!E111),class_series_c_ocp)</f>
        <v>25</v>
      </c>
      <c r="N111" s="2" t="n">
        <f aca="false">class_series_c_original_shares*class_series_c_issue_pps/Sensitivity!M111</f>
        <v>2400000</v>
      </c>
      <c r="O111" s="8" t="n">
        <f aca="false">IF(Sensitivity!E111&lt;class_series_d_ocp,class_series_d_ocp*(ad_pre_f_broad_based_fd+series_f_primary_raise_usd/class_series_d_ocp)/(ad_pre_f_broad_based_fd+series_f_primary_raise_usd/Sensitivity!E111),class_series_d_ocp)</f>
        <v>57.5001142287089</v>
      </c>
      <c r="P111" s="2" t="n">
        <f aca="false">class_series_d_original_shares*class_series_d_issue_pps/Sensitivity!O111</f>
        <v>1739127.32768227</v>
      </c>
      <c r="Q111" s="8" t="n">
        <f aca="false">IF(Sensitivity!E111&lt;class_series_e_ocp,class_series_e_ocp*(ad_pre_f_broad_based_fd+series_f_primary_raise_usd/class_series_e_ocp)/(ad_pre_f_broad_based_fd+series_f_primary_raise_usd/Sensitivity!E111),class_series_e_ocp)</f>
        <v>48.7586156921235</v>
      </c>
      <c r="R111" s="2" t="n">
        <f aca="false">class_series_e_original_shares*class_series_e_issue_pps/Sensitivity!Q111</f>
        <v>6152693.18164623</v>
      </c>
      <c r="S111" s="2" t="n">
        <f aca="false">Sensitivity!H111-class_seed_current_shares+Sensitivity!J111-class_series_a_current_shares+Sensitivity!L111-class_series_b_current_shares+Sensitivity!N111-class_series_c_current_shares+Sensitivity!P111-class_series_d_current_shares+Sensitivity!R111-class_series_e_current_shares</f>
        <v>68526.5093285004</v>
      </c>
      <c r="T111" s="5" t="n">
        <f aca="false">note_a_cap_usd/(pre_f_fd_total+Sensitivity!B111+Sensitivity!S111+Sensitivity!D111)</f>
        <v>27.1782058746091</v>
      </c>
      <c r="U111" s="5" t="n">
        <f aca="false">Sensitivity!E111*(const_one-note_a_discount)</f>
        <v>26.2166427016512</v>
      </c>
      <c r="V111" s="5" t="n">
        <f aca="false">MIN(Sensitivity!T111,Sensitivity!U111)</f>
        <v>26.2166427016512</v>
      </c>
      <c r="W111" s="2" t="n">
        <f aca="false">note_a_principal_usd/Sensitivity!V111</f>
        <v>190718.546875</v>
      </c>
      <c r="X111" s="5" t="n">
        <f aca="false">note_b_cap_usd/(pre_f_fd_total+Sensitivity!B111+Sensitivity!S111+Sensitivity!C111)</f>
        <v>43.3872348561734</v>
      </c>
      <c r="Y111" s="5" t="n">
        <f aca="false">Sensitivity!E111*(const_one-note_b_discount)</f>
        <v>27.8551828705044</v>
      </c>
      <c r="Z111" s="5" t="n">
        <f aca="false">MIN(Sensitivity!X111,Sensitivity!Y111)</f>
        <v>27.8551828705044</v>
      </c>
      <c r="AA111" s="2" t="n">
        <f aca="false">note_b_principal_usd/Sensitivity!Z111</f>
        <v>107699.885294118</v>
      </c>
      <c r="AB111" s="2" t="n">
        <f aca="false">pre_f_fd_total+Sensitivity!B111+Sensitivity!F111+Sensitivity!W111+Sensitivity!AA111+Sensitivity!S111</f>
        <v>37900354.9664976</v>
      </c>
      <c r="AC111" s="2" t="n">
        <f aca="false">MAX(const_zero,sensitivity_esop_low*Sensitivity!AB111-pre_f_option_pool_total)</f>
        <v>0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customFormat="false" ht="15" hidden="tru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customFormat="false" ht="15" hidden="tru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customFormat="false" ht="15" hidden="tru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customFormat="false" ht="15" hidden="true" customHeight="false" outlineLevel="0" collapsed="false">
      <c r="A115" s="5" t="n">
        <f aca="false">sensitivity_exit_usd</f>
        <v>2000000000</v>
      </c>
      <c r="B115" s="2" t="n">
        <f aca="false">ROW()-ROW($B$115)</f>
        <v>0</v>
      </c>
      <c r="C115" s="2" t="n">
        <f aca="false">MOD(QUOTIENT($B115,1),2)</f>
        <v>0</v>
      </c>
      <c r="D115" s="2" t="n">
        <f aca="false">MOD(QUOTIENT($B115,2),2)</f>
        <v>0</v>
      </c>
      <c r="E115" s="2" t="n">
        <f aca="false">MOD(QUOTIENT($B115,4),2)</f>
        <v>0</v>
      </c>
      <c r="F115" s="2" t="n">
        <f aca="false">MOD(QUOTIENT($B115,8),2)</f>
        <v>0</v>
      </c>
      <c r="G115" s="2" t="n">
        <f aca="false">MOD(QUOTIENT($B115,16),2)</f>
        <v>0</v>
      </c>
      <c r="H115" s="2" t="n">
        <f aca="false">MOD(QUOTIENT($B115,32),2)</f>
        <v>0</v>
      </c>
      <c r="I115" s="2" t="n">
        <f aca="false">MOD(QUOTIENT($B115,64),2)</f>
        <v>0</v>
      </c>
      <c r="J115" s="5" t="n">
        <f aca="false">IF($C115=const_zero,MIN(class_series_f_invested_usd,MAX(const_zero,$A115)),const_zero)</f>
        <v>30000000</v>
      </c>
      <c r="K115" s="5" t="n">
        <f aca="false">IF($D115=const_zero,MIN(class_series_e_invested_usd,MAX(const_zero,$A115-SUM($J115:$J115))),const_zero)</f>
        <v>300000000</v>
      </c>
      <c r="L115" s="5" t="n">
        <f aca="false">IF($E115=const_zero,MIN(class_series_d_invested_usd,MAX(const_zero,$A115-SUM($J115:$K115))),const_zero)</f>
        <v>100000000</v>
      </c>
      <c r="M115" s="5" t="n">
        <f aca="false">IF($F115=const_zero,MIN(class_series_c_invested_usd,MAX(const_zero,$A115-SUM($J115:$L115))),const_zero)</f>
        <v>60000000</v>
      </c>
      <c r="N115" s="5" t="n">
        <f aca="false">IF($G115=const_zero,MIN(class_series_b_invested_usd,MAX(const_zero,$A115-SUM($J115:$M115))),const_zero)</f>
        <v>30000000</v>
      </c>
      <c r="O115" s="5" t="n">
        <f aca="false">IF($H115=const_zero,MIN(class_series_a_invested_usd,MAX(const_zero,$A115-SUM($J115:$N115))),const_zero)</f>
        <v>15000000</v>
      </c>
      <c r="P115" s="5" t="n">
        <f aca="false">IF($I115=const_zero,MIN(class_seed_invested_usd,MAX(const_zero,$A115-SUM($J115:$O115))),const_zero)</f>
        <v>5000000</v>
      </c>
      <c r="Q115" s="5" t="n">
        <f aca="false">MAX(const_zero,$A115-SUM($J115:$P115))</f>
        <v>1460000000</v>
      </c>
      <c r="R115" s="9" t="n">
        <f aca="false">common_rsa_total+Sensitivity!$AE$60+Sensitivity!$AJ$60+IF($C115=const_one,Sensitivity!$D$60,const_zero)+IF($D115=const_one,Sensitivity!$Y$60,const_zero)+IF($E115=const_one,Sensitivity!$V$60,const_zero)+IF($F115=const_one,Sensitivity!$S$60,const_zero)+IF($G115=const_one,Sensitivity!$P$60,const_zero)+IF($H115=const_one,Sensitivity!$M$60,const_zero)+IF($I115=const_one,Sensitivity!$J$60,const_zero)</f>
        <v>9298418.43216912</v>
      </c>
      <c r="S115" s="23" t="b">
        <f aca="false">IF($R115&gt;const_zero,--($Q115&gt;option_strike_usd*$R115),const_zero)</f>
        <v>1</v>
      </c>
      <c r="T115" s="7" t="n">
        <f aca="false">IF($R115&gt;const_zero,IF($S115=const_one,($Q115+option_strike_usd*pre_f_options_issued)/($R115+pre_f_options_issued),$Q115/$R115),const_zero)</f>
        <v>123.957292107254</v>
      </c>
      <c r="U115" s="5" t="n">
        <f aca="false">IF($C115=const_one,Sensitivity!$D$60*$T115,const_zero)</f>
        <v>0</v>
      </c>
      <c r="V115" s="5" t="n">
        <f aca="false">IF($D115=const_one,Sensitivity!$Y$60*$T115,const_zero)</f>
        <v>0</v>
      </c>
      <c r="W115" s="5" t="n">
        <f aca="false">IF($E115=const_one,Sensitivity!$V$60*$T115,const_zero)</f>
        <v>0</v>
      </c>
      <c r="X115" s="5" t="n">
        <f aca="false">IF($F115=const_one,Sensitivity!$S$60*$T115,const_zero)</f>
        <v>0</v>
      </c>
      <c r="Y115" s="5" t="n">
        <f aca="false">IF($G115=const_one,Sensitivity!$P$60*$T115,const_zero)</f>
        <v>0</v>
      </c>
      <c r="Z115" s="5" t="n">
        <f aca="false">IF($H115=const_one,Sensitivity!$M$60*$T115,const_zero)</f>
        <v>0</v>
      </c>
      <c r="AA115" s="5" t="n">
        <f aca="false">IF($I115=const_one,Sensitivity!$J$60*$T115,const_zero)</f>
        <v>0</v>
      </c>
      <c r="AB115" s="5" t="n">
        <f aca="false">(Sensitivity!$AE$60+Sensitivity!$AJ$60)*$T115</f>
        <v>36991140.7665762</v>
      </c>
      <c r="AC115" s="5" t="n">
        <f aca="false">common_rsa_total*$T115</f>
        <v>1115615628.96529</v>
      </c>
      <c r="AD115" s="5" t="n">
        <f aca="false">IF($S115=const_one,pre_f_options_issued*($T115-option_strike_usd),const_zero)</f>
        <v>307393230.268136</v>
      </c>
      <c r="AE115" s="5" t="n">
        <f aca="false">J115+U115</f>
        <v>30000000</v>
      </c>
      <c r="AF115" s="5" t="n">
        <f aca="false">K115+V115</f>
        <v>300000000</v>
      </c>
      <c r="AG115" s="5" t="n">
        <f aca="false">L115+W115</f>
        <v>100000000</v>
      </c>
      <c r="AH115" s="5" t="n">
        <f aca="false">M115+X115</f>
        <v>60000000</v>
      </c>
      <c r="AI115" s="5" t="n">
        <f aca="false">N115+Y115</f>
        <v>30000000</v>
      </c>
      <c r="AJ115" s="5" t="n">
        <f aca="false">O115+Z115</f>
        <v>15000000</v>
      </c>
      <c r="AK115" s="5" t="n">
        <f aca="false">P115+AA115</f>
        <v>5000000</v>
      </c>
      <c r="AL115" s="5" t="n">
        <f aca="false">INDEX($AE$115:$AE$242,$B115-$C115*1+const_one)</f>
        <v>30000000</v>
      </c>
      <c r="AM115" s="5" t="n">
        <f aca="false">INDEX($AF$115:$AF$242,$B115-$D115*2+const_one)</f>
        <v>300000000</v>
      </c>
      <c r="AN115" s="5" t="n">
        <f aca="false">INDEX($AG$115:$AG$242,$B115-$E115*4+const_one)</f>
        <v>100000000</v>
      </c>
      <c r="AO115" s="5" t="n">
        <f aca="false">INDEX($AH$115:$AH$242,$B115-$F115*8+const_one)</f>
        <v>60000000</v>
      </c>
      <c r="AP115" s="5" t="n">
        <f aca="false">INDEX($AI$115:$AI$242,$B115-$G115*16+const_one)</f>
        <v>30000000</v>
      </c>
      <c r="AQ115" s="5" t="n">
        <f aca="false">INDEX($AJ$115:$AJ$242,$B115-$H115*32+const_one)</f>
        <v>15000000</v>
      </c>
      <c r="AR115" s="5" t="n">
        <f aca="false">INDEX($AK$115:$AK$242,$B115-$I115*64+const_one)</f>
        <v>5000000</v>
      </c>
      <c r="AS115" s="5" t="n">
        <f aca="false">INDEX($AE$115:$AE$242,$B115+(const_one-$C115)*1+const_one)</f>
        <v>107465936.263325</v>
      </c>
      <c r="AT115" s="5" t="n">
        <f aca="false">INDEX($AF$115:$AF$242,$B115+(const_one-$D115)*2+const_one)</f>
        <v>604091934.022946</v>
      </c>
      <c r="AU115" s="5" t="n">
        <f aca="false">INDEX($AG$115:$AG$242,$B115+(const_one-$E115)*4+const_one)</f>
        <v>200729622.466915</v>
      </c>
      <c r="AV115" s="5" t="n">
        <f aca="false">INDEX($AH$115:$AH$242,$B115+(const_one-$F115)*8+const_one)</f>
        <v>257352607.084828</v>
      </c>
      <c r="AW115" s="5" t="n">
        <f aca="false">INDEX($AI$115:$AI$242,$B115+(const_one-$G115)*16+const_one)</f>
        <v>302566116.813315</v>
      </c>
      <c r="AX115" s="5" t="n">
        <f aca="false">INDEX($AJ$115:$AJ$242,$B115+(const_one-$H115)*32+const_one)</f>
        <v>439773543.552938</v>
      </c>
      <c r="AY115" s="5" t="n">
        <f aca="false">INDEX($AK$115:$AK$242,$B115+(const_one-$I115)*64+const_one)</f>
        <v>436797072.868992</v>
      </c>
      <c r="AZ115" s="5" t="n">
        <f aca="false">--($C115=--(AS115&gt;AL115))</f>
        <v>0</v>
      </c>
      <c r="BA115" s="5" t="n">
        <f aca="false">--($D115=--(AT115&gt;AM115))</f>
        <v>0</v>
      </c>
      <c r="BB115" s="5" t="n">
        <f aca="false">--($E115=--(AU115&gt;AN115))</f>
        <v>0</v>
      </c>
      <c r="BC115" s="5" t="n">
        <f aca="false">--($F115=--(AV115&gt;AO115))</f>
        <v>0</v>
      </c>
      <c r="BD115" s="5" t="n">
        <f aca="false">--($G115=--(AW115&gt;AP115))</f>
        <v>0</v>
      </c>
      <c r="BE115" s="5" t="n">
        <f aca="false">--($H115=--(AX115&gt;AQ115))</f>
        <v>0</v>
      </c>
      <c r="BF115" s="5" t="n">
        <f aca="false">--($I115=--(AY115&gt;AR115))</f>
        <v>0</v>
      </c>
      <c r="BG115" s="5" t="n">
        <f aca="false">SUM(AZ115:BF115)</f>
        <v>0</v>
      </c>
      <c r="BH115" s="5" t="n">
        <f aca="false">SUM(AE115:AK115)+AB115+AC115+AD115</f>
        <v>2000000000</v>
      </c>
    </row>
    <row r="116" customFormat="false" ht="15" hidden="true" customHeight="false" outlineLevel="0" collapsed="false">
      <c r="A116" s="5" t="n">
        <f aca="false">sensitivity_exit_usd</f>
        <v>2000000000</v>
      </c>
      <c r="B116" s="2" t="n">
        <f aca="false">ROW()-ROW($B$115)</f>
        <v>1</v>
      </c>
      <c r="C116" s="2" t="n">
        <f aca="false">MOD(QUOTIENT($B116,1),2)</f>
        <v>1</v>
      </c>
      <c r="D116" s="2" t="n">
        <f aca="false">MOD(QUOTIENT($B116,2),2)</f>
        <v>0</v>
      </c>
      <c r="E116" s="2" t="n">
        <f aca="false">MOD(QUOTIENT($B116,4),2)</f>
        <v>0</v>
      </c>
      <c r="F116" s="2" t="n">
        <f aca="false">MOD(QUOTIENT($B116,8),2)</f>
        <v>0</v>
      </c>
      <c r="G116" s="2" t="n">
        <f aca="false">MOD(QUOTIENT($B116,16),2)</f>
        <v>0</v>
      </c>
      <c r="H116" s="2" t="n">
        <f aca="false">MOD(QUOTIENT($B116,32),2)</f>
        <v>0</v>
      </c>
      <c r="I116" s="2" t="n">
        <f aca="false">MOD(QUOTIENT($B116,64),2)</f>
        <v>0</v>
      </c>
      <c r="J116" s="5" t="n">
        <f aca="false">IF($C116=const_zero,MIN(class_series_f_invested_usd,MAX(const_zero,$A116)),const_zero)</f>
        <v>0</v>
      </c>
      <c r="K116" s="5" t="n">
        <f aca="false">IF($D116=const_zero,MIN(class_series_e_invested_usd,MAX(const_zero,$A116-SUM($J116:$J116))),const_zero)</f>
        <v>300000000</v>
      </c>
      <c r="L116" s="5" t="n">
        <f aca="false">IF($E116=const_zero,MIN(class_series_d_invested_usd,MAX(const_zero,$A116-SUM($J116:$K116))),const_zero)</f>
        <v>100000000</v>
      </c>
      <c r="M116" s="5" t="n">
        <f aca="false">IF($F116=const_zero,MIN(class_series_c_invested_usd,MAX(const_zero,$A116-SUM($J116:$L116))),const_zero)</f>
        <v>60000000</v>
      </c>
      <c r="N116" s="5" t="n">
        <f aca="false">IF($G116=const_zero,MIN(class_series_b_invested_usd,MAX(const_zero,$A116-SUM($J116:$M116))),const_zero)</f>
        <v>30000000</v>
      </c>
      <c r="O116" s="5" t="n">
        <f aca="false">IF($H116=const_zero,MIN(class_series_a_invested_usd,MAX(const_zero,$A116-SUM($J116:$N116))),const_zero)</f>
        <v>15000000</v>
      </c>
      <c r="P116" s="5" t="n">
        <f aca="false">IF($I116=const_zero,MIN(class_seed_invested_usd,MAX(const_zero,$A116-SUM($J116:$O116))),const_zero)</f>
        <v>5000000</v>
      </c>
      <c r="Q116" s="5" t="n">
        <f aca="false">MAX(const_zero,$A116-SUM($J116:$P116))</f>
        <v>1490000000</v>
      </c>
      <c r="R116" s="9" t="n">
        <f aca="false">common_rsa_total+Sensitivity!$AE$60+Sensitivity!$AJ$60+IF($C116=const_one,Sensitivity!$D$60,const_zero)+IF($D116=const_one,Sensitivity!$Y$60,const_zero)+IF($E116=const_one,Sensitivity!$V$60,const_zero)+IF($F116=const_one,Sensitivity!$S$60,const_zero)+IF($G116=const_one,Sensitivity!$P$60,const_zero)+IF($H116=const_one,Sensitivity!$M$60,const_zero)+IF($I116=const_one,Sensitivity!$J$60,const_zero)</f>
        <v>10213867.4571691</v>
      </c>
      <c r="S116" s="23" t="b">
        <f aca="false">IF($R116&gt;const_zero,--($Q116&gt;option_strike_usd*$R116),const_zero)</f>
        <v>1</v>
      </c>
      <c r="T116" s="7" t="n">
        <f aca="false">IF($R116&gt;const_zero,IF($S116=const_one,($Q116+option_strike_usd*pre_f_options_issued)/($R116+pre_f_options_issued),$Q116/$R116),const_zero)</f>
        <v>117.391502233918</v>
      </c>
      <c r="U116" s="5" t="n">
        <f aca="false">IF($C116=const_one,Sensitivity!$D$60*$T116,const_zero)</f>
        <v>107465936.263325</v>
      </c>
      <c r="V116" s="5" t="n">
        <f aca="false">IF($D116=const_one,Sensitivity!$Y$60*$T116,const_zero)</f>
        <v>0</v>
      </c>
      <c r="W116" s="5" t="n">
        <f aca="false">IF($E116=const_one,Sensitivity!$V$60*$T116,const_zero)</f>
        <v>0</v>
      </c>
      <c r="X116" s="5" t="n">
        <f aca="false">IF($F116=const_one,Sensitivity!$S$60*$T116,const_zero)</f>
        <v>0</v>
      </c>
      <c r="Y116" s="5" t="n">
        <f aca="false">IF($G116=const_one,Sensitivity!$P$60*$T116,const_zero)</f>
        <v>0</v>
      </c>
      <c r="Z116" s="5" t="n">
        <f aca="false">IF($H116=const_one,Sensitivity!$M$60*$T116,const_zero)</f>
        <v>0</v>
      </c>
      <c r="AA116" s="5" t="n">
        <f aca="false">IF($I116=const_one,Sensitivity!$J$60*$T116,const_zero)</f>
        <v>0</v>
      </c>
      <c r="AB116" s="5" t="n">
        <f aca="false">(Sensitivity!$AE$60+Sensitivity!$AJ$60)*$T116</f>
        <v>35031788.0466232</v>
      </c>
      <c r="AC116" s="5" t="n">
        <f aca="false">common_rsa_total*$T116</f>
        <v>1056523520.10526</v>
      </c>
      <c r="AD116" s="5" t="n">
        <f aca="false">IF($S116=const_one,pre_f_options_issued*($T116-option_strike_usd),const_zero)</f>
        <v>290978755.584794</v>
      </c>
      <c r="AE116" s="5" t="n">
        <f aca="false">J116+U116</f>
        <v>107465936.263325</v>
      </c>
      <c r="AF116" s="5" t="n">
        <f aca="false">K116+V116</f>
        <v>300000000</v>
      </c>
      <c r="AG116" s="5" t="n">
        <f aca="false">L116+W116</f>
        <v>100000000</v>
      </c>
      <c r="AH116" s="5" t="n">
        <f aca="false">M116+X116</f>
        <v>60000000</v>
      </c>
      <c r="AI116" s="5" t="n">
        <f aca="false">N116+Y116</f>
        <v>30000000</v>
      </c>
      <c r="AJ116" s="5" t="n">
        <f aca="false">O116+Z116</f>
        <v>15000000</v>
      </c>
      <c r="AK116" s="5" t="n">
        <f aca="false">P116+AA116</f>
        <v>5000000</v>
      </c>
      <c r="AL116" s="5" t="n">
        <f aca="false">INDEX($AE$115:$AE$242,$B116-$C116*1+const_one)</f>
        <v>30000000</v>
      </c>
      <c r="AM116" s="5" t="n">
        <f aca="false">INDEX($AF$115:$AF$242,$B116-$D116*2+const_one)</f>
        <v>300000000</v>
      </c>
      <c r="AN116" s="5" t="n">
        <f aca="false">INDEX($AG$115:$AG$242,$B116-$E116*4+const_one)</f>
        <v>100000000</v>
      </c>
      <c r="AO116" s="5" t="n">
        <f aca="false">INDEX($AH$115:$AH$242,$B116-$F116*8+const_one)</f>
        <v>60000000</v>
      </c>
      <c r="AP116" s="5" t="n">
        <f aca="false">INDEX($AI$115:$AI$242,$B116-$G116*16+const_one)</f>
        <v>30000000</v>
      </c>
      <c r="AQ116" s="5" t="n">
        <f aca="false">INDEX($AJ$115:$AJ$242,$B116-$H116*32+const_one)</f>
        <v>15000000</v>
      </c>
      <c r="AR116" s="5" t="n">
        <f aca="false">INDEX($AK$115:$AK$242,$B116-$I116*64+const_one)</f>
        <v>5000000</v>
      </c>
      <c r="AS116" s="5" t="n">
        <f aca="false">INDEX($AE$115:$AE$242,$B116+(const_one-$C116)*1+const_one)</f>
        <v>107465936.263325</v>
      </c>
      <c r="AT116" s="5" t="n">
        <f aca="false">INDEX($AF$115:$AF$242,$B116+(const_one-$D116)*2+const_one)</f>
        <v>584563489.829239</v>
      </c>
      <c r="AU116" s="5" t="n">
        <f aca="false">INDEX($AG$115:$AG$242,$B116+(const_one-$E116)*4+const_one)</f>
        <v>191625355.890731</v>
      </c>
      <c r="AV116" s="5" t="n">
        <f aca="false">INDEX($AH$115:$AH$242,$B116+(const_one-$F116)*8+const_one)</f>
        <v>246528561.306961</v>
      </c>
      <c r="AW116" s="5" t="n">
        <f aca="false">INDEX($AI$115:$AI$242,$B116+(const_one-$G116)*16+const_one)</f>
        <v>290666827.40258</v>
      </c>
      <c r="AX116" s="5" t="n">
        <f aca="false">INDEX($AJ$115:$AJ$242,$B116+(const_one-$H116)*32+const_one)</f>
        <v>425514079.193894</v>
      </c>
      <c r="AY116" s="5" t="n">
        <f aca="false">INDEX($AK$115:$AK$242,$B116+(const_one-$I116)*64+const_one)</f>
        <v>422691431.902392</v>
      </c>
      <c r="AZ116" s="5" t="n">
        <f aca="false">--($C116=--(AS116&gt;AL116))</f>
        <v>1</v>
      </c>
      <c r="BA116" s="5" t="n">
        <f aca="false">--($D116=--(AT116&gt;AM116))</f>
        <v>0</v>
      </c>
      <c r="BB116" s="5" t="n">
        <f aca="false">--($E116=--(AU116&gt;AN116))</f>
        <v>0</v>
      </c>
      <c r="BC116" s="5" t="n">
        <f aca="false">--($F116=--(AV116&gt;AO116))</f>
        <v>0</v>
      </c>
      <c r="BD116" s="5" t="n">
        <f aca="false">--($G116=--(AW116&gt;AP116))</f>
        <v>0</v>
      </c>
      <c r="BE116" s="5" t="n">
        <f aca="false">--($H116=--(AX116&gt;AQ116))</f>
        <v>0</v>
      </c>
      <c r="BF116" s="5" t="n">
        <f aca="false">--($I116=--(AY116&gt;AR116))</f>
        <v>0</v>
      </c>
      <c r="BG116" s="5" t="n">
        <f aca="false">SUM(AZ116:BF116)</f>
        <v>1</v>
      </c>
      <c r="BH116" s="5" t="n">
        <f aca="false">SUM(AE116:AK116)+AB116+AC116+AD116</f>
        <v>2000000000</v>
      </c>
    </row>
    <row r="117" customFormat="false" ht="15" hidden="true" customHeight="false" outlineLevel="0" collapsed="false">
      <c r="A117" s="5" t="n">
        <f aca="false">sensitivity_exit_usd</f>
        <v>2000000000</v>
      </c>
      <c r="B117" s="2" t="n">
        <f aca="false">ROW()-ROW($B$115)</f>
        <v>2</v>
      </c>
      <c r="C117" s="2" t="n">
        <f aca="false">MOD(QUOTIENT($B117,1),2)</f>
        <v>0</v>
      </c>
      <c r="D117" s="2" t="n">
        <f aca="false">MOD(QUOTIENT($B117,2),2)</f>
        <v>1</v>
      </c>
      <c r="E117" s="2" t="n">
        <f aca="false">MOD(QUOTIENT($B117,4),2)</f>
        <v>0</v>
      </c>
      <c r="F117" s="2" t="n">
        <f aca="false">MOD(QUOTIENT($B117,8),2)</f>
        <v>0</v>
      </c>
      <c r="G117" s="2" t="n">
        <f aca="false">MOD(QUOTIENT($B117,16),2)</f>
        <v>0</v>
      </c>
      <c r="H117" s="2" t="n">
        <f aca="false">MOD(QUOTIENT($B117,32),2)</f>
        <v>0</v>
      </c>
      <c r="I117" s="2" t="n">
        <f aca="false">MOD(QUOTIENT($B117,64),2)</f>
        <v>0</v>
      </c>
      <c r="J117" s="5" t="n">
        <f aca="false">IF($C117=const_zero,MIN(class_series_f_invested_usd,MAX(const_zero,$A117)),const_zero)</f>
        <v>30000000</v>
      </c>
      <c r="K117" s="5" t="n">
        <f aca="false">IF($D117=const_zero,MIN(class_series_e_invested_usd,MAX(const_zero,$A117-SUM($J117:$J117))),const_zero)</f>
        <v>0</v>
      </c>
      <c r="L117" s="5" t="n">
        <f aca="false">IF($E117=const_zero,MIN(class_series_d_invested_usd,MAX(const_zero,$A117-SUM($J117:$K117))),const_zero)</f>
        <v>100000000</v>
      </c>
      <c r="M117" s="5" t="n">
        <f aca="false">IF($F117=const_zero,MIN(class_series_c_invested_usd,MAX(const_zero,$A117-SUM($J117:$L117))),const_zero)</f>
        <v>60000000</v>
      </c>
      <c r="N117" s="5" t="n">
        <f aca="false">IF($G117=const_zero,MIN(class_series_b_invested_usd,MAX(const_zero,$A117-SUM($J117:$M117))),const_zero)</f>
        <v>30000000</v>
      </c>
      <c r="O117" s="5" t="n">
        <f aca="false">IF($H117=const_zero,MIN(class_series_a_invested_usd,MAX(const_zero,$A117-SUM($J117:$N117))),const_zero)</f>
        <v>15000000</v>
      </c>
      <c r="P117" s="5" t="n">
        <f aca="false">IF($I117=const_zero,MIN(class_seed_invested_usd,MAX(const_zero,$A117-SUM($J117:$O117))),const_zero)</f>
        <v>5000000</v>
      </c>
      <c r="Q117" s="5" t="n">
        <f aca="false">MAX(const_zero,$A117-SUM($J117:$P117))</f>
        <v>1760000000</v>
      </c>
      <c r="R117" s="9" t="n">
        <f aca="false">common_rsa_total+Sensitivity!$AE$60+Sensitivity!$AJ$60+IF($C117=const_one,Sensitivity!$D$60,const_zero)+IF($D117=const_one,Sensitivity!$Y$60,const_zero)+IF($E117=const_one,Sensitivity!$V$60,const_zero)+IF($F117=const_one,Sensitivity!$S$60,const_zero)+IF($G117=const_one,Sensitivity!$P$60,const_zero)+IF($H117=const_one,Sensitivity!$M$60,const_zero)+IF($I117=const_one,Sensitivity!$J$60,const_zero)</f>
        <v>15451111.6138153</v>
      </c>
      <c r="S117" s="23" t="b">
        <f aca="false">IF($R117&gt;const_zero,--($Q117&gt;option_strike_usd*$R117),const_zero)</f>
        <v>1</v>
      </c>
      <c r="T117" s="7" t="n">
        <f aca="false">IF($R117&gt;const_zero,IF($S117=const_one,($Q117+option_strike_usd*pre_f_options_issued)/($R117+pre_f_options_issued),$Q117/$R117),const_zero)</f>
        <v>98.183334710234</v>
      </c>
      <c r="U117" s="5" t="n">
        <f aca="false">IF($C117=const_one,Sensitivity!$D$60*$T117,const_zero)</f>
        <v>0</v>
      </c>
      <c r="V117" s="5" t="n">
        <f aca="false">IF($D117=const_one,Sensitivity!$Y$60*$T117,const_zero)</f>
        <v>604091934.022946</v>
      </c>
      <c r="W117" s="5" t="n">
        <f aca="false">IF($E117=const_one,Sensitivity!$V$60*$T117,const_zero)</f>
        <v>0</v>
      </c>
      <c r="X117" s="5" t="n">
        <f aca="false">IF($F117=const_one,Sensitivity!$S$60*$T117,const_zero)</f>
        <v>0</v>
      </c>
      <c r="Y117" s="5" t="n">
        <f aca="false">IF($G117=const_one,Sensitivity!$P$60*$T117,const_zero)</f>
        <v>0</v>
      </c>
      <c r="Z117" s="5" t="n">
        <f aca="false">IF($H117=const_one,Sensitivity!$M$60*$T117,const_zero)</f>
        <v>0</v>
      </c>
      <c r="AA117" s="5" t="n">
        <f aca="false">IF($I117=const_one,Sensitivity!$J$60*$T117,const_zero)</f>
        <v>0</v>
      </c>
      <c r="AB117" s="5" t="n">
        <f aca="false">(Sensitivity!$AE$60+Sensitivity!$AJ$60)*$T117</f>
        <v>29299716.8093637</v>
      </c>
      <c r="AC117" s="5" t="n">
        <f aca="false">common_rsa_total*$T117</f>
        <v>883650012.392106</v>
      </c>
      <c r="AD117" s="5" t="n">
        <f aca="false">IF($S117=const_one,pre_f_options_issued*($T117-option_strike_usd),const_zero)</f>
        <v>242958336.775585</v>
      </c>
      <c r="AE117" s="5" t="n">
        <f aca="false">J117+U117</f>
        <v>30000000</v>
      </c>
      <c r="AF117" s="5" t="n">
        <f aca="false">K117+V117</f>
        <v>604091934.022946</v>
      </c>
      <c r="AG117" s="5" t="n">
        <f aca="false">L117+W117</f>
        <v>100000000</v>
      </c>
      <c r="AH117" s="5" t="n">
        <f aca="false">M117+X117</f>
        <v>60000000</v>
      </c>
      <c r="AI117" s="5" t="n">
        <f aca="false">N117+Y117</f>
        <v>30000000</v>
      </c>
      <c r="AJ117" s="5" t="n">
        <f aca="false">O117+Z117</f>
        <v>15000000</v>
      </c>
      <c r="AK117" s="5" t="n">
        <f aca="false">P117+AA117</f>
        <v>5000000</v>
      </c>
      <c r="AL117" s="5" t="n">
        <f aca="false">INDEX($AE$115:$AE$242,$B117-$C117*1+const_one)</f>
        <v>30000000</v>
      </c>
      <c r="AM117" s="5" t="n">
        <f aca="false">INDEX($AF$115:$AF$242,$B117-$D117*2+const_one)</f>
        <v>300000000</v>
      </c>
      <c r="AN117" s="5" t="n">
        <f aca="false">INDEX($AG$115:$AG$242,$B117-$E117*4+const_one)</f>
        <v>100000000</v>
      </c>
      <c r="AO117" s="5" t="n">
        <f aca="false">INDEX($AH$115:$AH$242,$B117-$F117*8+const_one)</f>
        <v>60000000</v>
      </c>
      <c r="AP117" s="5" t="n">
        <f aca="false">INDEX($AI$115:$AI$242,$B117-$G117*16+const_one)</f>
        <v>30000000</v>
      </c>
      <c r="AQ117" s="5" t="n">
        <f aca="false">INDEX($AJ$115:$AJ$242,$B117-$H117*32+const_one)</f>
        <v>15000000</v>
      </c>
      <c r="AR117" s="5" t="n">
        <f aca="false">INDEX($AK$115:$AK$242,$B117-$I117*64+const_one)</f>
        <v>5000000</v>
      </c>
      <c r="AS117" s="5" t="n">
        <f aca="false">INDEX($AE$115:$AE$242,$B117+(const_one-$C117)*1+const_one)</f>
        <v>86976233.1739728</v>
      </c>
      <c r="AT117" s="5" t="n">
        <f aca="false">INDEX($AF$115:$AF$242,$B117+(const_one-$D117)*2+const_one)</f>
        <v>604091934.022946</v>
      </c>
      <c r="AU117" s="5" t="n">
        <f aca="false">INDEX($AG$115:$AG$242,$B117+(const_one-$E117)*4+const_one)</f>
        <v>164504080.292378</v>
      </c>
      <c r="AV117" s="5" t="n">
        <f aca="false">INDEX($AH$115:$AH$242,$B117+(const_one-$F117)*8+const_one)</f>
        <v>214926834.612352</v>
      </c>
      <c r="AW117" s="5" t="n">
        <f aca="false">INDEX($AI$115:$AI$242,$B117+(const_one-$G117)*16+const_one)</f>
        <v>256668958.62719</v>
      </c>
      <c r="AX117" s="5" t="n">
        <f aca="false">INDEX($AJ$115:$AJ$242,$B117+(const_one-$H117)*32+const_one)</f>
        <v>387236145.662339</v>
      </c>
      <c r="AY117" s="5" t="n">
        <f aca="false">INDEX($AK$115:$AK$242,$B117+(const_one-$I117)*64+const_one)</f>
        <v>385057601.945533</v>
      </c>
      <c r="AZ117" s="5" t="n">
        <f aca="false">--($C117=--(AS117&gt;AL117))</f>
        <v>0</v>
      </c>
      <c r="BA117" s="5" t="n">
        <f aca="false">--($D117=--(AT117&gt;AM117))</f>
        <v>1</v>
      </c>
      <c r="BB117" s="5" t="n">
        <f aca="false">--($E117=--(AU117&gt;AN117))</f>
        <v>0</v>
      </c>
      <c r="BC117" s="5" t="n">
        <f aca="false">--($F117=--(AV117&gt;AO117))</f>
        <v>0</v>
      </c>
      <c r="BD117" s="5" t="n">
        <f aca="false">--($G117=--(AW117&gt;AP117))</f>
        <v>0</v>
      </c>
      <c r="BE117" s="5" t="n">
        <f aca="false">--($H117=--(AX117&gt;AQ117))</f>
        <v>0</v>
      </c>
      <c r="BF117" s="5" t="n">
        <f aca="false">--($I117=--(AY117&gt;AR117))</f>
        <v>0</v>
      </c>
      <c r="BG117" s="5" t="n">
        <f aca="false">SUM(AZ117:BF117)</f>
        <v>1</v>
      </c>
      <c r="BH117" s="5" t="n">
        <f aca="false">SUM(AE117:AK117)+AB117+AC117+AD117</f>
        <v>2000000000</v>
      </c>
    </row>
    <row r="118" customFormat="false" ht="15" hidden="true" customHeight="false" outlineLevel="0" collapsed="false">
      <c r="A118" s="5" t="n">
        <f aca="false">sensitivity_exit_usd</f>
        <v>2000000000</v>
      </c>
      <c r="B118" s="2" t="n">
        <f aca="false">ROW()-ROW($B$115)</f>
        <v>3</v>
      </c>
      <c r="C118" s="2" t="n">
        <f aca="false">MOD(QUOTIENT($B118,1),2)</f>
        <v>1</v>
      </c>
      <c r="D118" s="2" t="n">
        <f aca="false">MOD(QUOTIENT($B118,2),2)</f>
        <v>1</v>
      </c>
      <c r="E118" s="2" t="n">
        <f aca="false">MOD(QUOTIENT($B118,4),2)</f>
        <v>0</v>
      </c>
      <c r="F118" s="2" t="n">
        <f aca="false">MOD(QUOTIENT($B118,8),2)</f>
        <v>0</v>
      </c>
      <c r="G118" s="2" t="n">
        <f aca="false">MOD(QUOTIENT($B118,16),2)</f>
        <v>0</v>
      </c>
      <c r="H118" s="2" t="n">
        <f aca="false">MOD(QUOTIENT($B118,32),2)</f>
        <v>0</v>
      </c>
      <c r="I118" s="2" t="n">
        <f aca="false">MOD(QUOTIENT($B118,64),2)</f>
        <v>0</v>
      </c>
      <c r="J118" s="5" t="n">
        <f aca="false">IF($C118=const_zero,MIN(class_series_f_invested_usd,MAX(const_zero,$A118)),const_zero)</f>
        <v>0</v>
      </c>
      <c r="K118" s="5" t="n">
        <f aca="false">IF($D118=const_zero,MIN(class_series_e_invested_usd,MAX(const_zero,$A118-SUM($J118:$J118))),const_zero)</f>
        <v>0</v>
      </c>
      <c r="L118" s="5" t="n">
        <f aca="false">IF($E118=const_zero,MIN(class_series_d_invested_usd,MAX(const_zero,$A118-SUM($J118:$K118))),const_zero)</f>
        <v>100000000</v>
      </c>
      <c r="M118" s="5" t="n">
        <f aca="false">IF($F118=const_zero,MIN(class_series_c_invested_usd,MAX(const_zero,$A118-SUM($J118:$L118))),const_zero)</f>
        <v>60000000</v>
      </c>
      <c r="N118" s="5" t="n">
        <f aca="false">IF($G118=const_zero,MIN(class_series_b_invested_usd,MAX(const_zero,$A118-SUM($J118:$M118))),const_zero)</f>
        <v>30000000</v>
      </c>
      <c r="O118" s="5" t="n">
        <f aca="false">IF($H118=const_zero,MIN(class_series_a_invested_usd,MAX(const_zero,$A118-SUM($J118:$N118))),const_zero)</f>
        <v>15000000</v>
      </c>
      <c r="P118" s="5" t="n">
        <f aca="false">IF($I118=const_zero,MIN(class_seed_invested_usd,MAX(const_zero,$A118-SUM($J118:$O118))),const_zero)</f>
        <v>5000000</v>
      </c>
      <c r="Q118" s="5" t="n">
        <f aca="false">MAX(const_zero,$A118-SUM($J118:$P118))</f>
        <v>1790000000</v>
      </c>
      <c r="R118" s="9" t="n">
        <f aca="false">common_rsa_total+Sensitivity!$AE$60+Sensitivity!$AJ$60+IF($C118=const_one,Sensitivity!$D$60,const_zero)+IF($D118=const_one,Sensitivity!$Y$60,const_zero)+IF($E118=const_one,Sensitivity!$V$60,const_zero)+IF($F118=const_one,Sensitivity!$S$60,const_zero)+IF($G118=const_one,Sensitivity!$P$60,const_zero)+IF($H118=const_one,Sensitivity!$M$60,const_zero)+IF($I118=const_one,Sensitivity!$J$60,const_zero)</f>
        <v>16366560.6388153</v>
      </c>
      <c r="S118" s="23" t="b">
        <f aca="false">IF($R118&gt;const_zero,--($Q118&gt;option_strike_usd*$R118),const_zero)</f>
        <v>1</v>
      </c>
      <c r="T118" s="7" t="n">
        <f aca="false">IF($R118&gt;const_zero,IF($S118=const_one,($Q118+option_strike_usd*pre_f_options_issued)/($R118+pre_f_options_issued),$Q118/$R118),const_zero)</f>
        <v>95.0093678607313</v>
      </c>
      <c r="U118" s="5" t="n">
        <f aca="false">IF($C118=const_one,Sensitivity!$D$60*$T118,const_zero)</f>
        <v>86976233.1739728</v>
      </c>
      <c r="V118" s="5" t="n">
        <f aca="false">IF($D118=const_one,Sensitivity!$Y$60*$T118,const_zero)</f>
        <v>584563489.829239</v>
      </c>
      <c r="W118" s="5" t="n">
        <f aca="false">IF($E118=const_one,Sensitivity!$V$60*$T118,const_zero)</f>
        <v>0</v>
      </c>
      <c r="X118" s="5" t="n">
        <f aca="false">IF($F118=const_one,Sensitivity!$S$60*$T118,const_zero)</f>
        <v>0</v>
      </c>
      <c r="Y118" s="5" t="n">
        <f aca="false">IF($G118=const_one,Sensitivity!$P$60*$T118,const_zero)</f>
        <v>0</v>
      </c>
      <c r="Z118" s="5" t="n">
        <f aca="false">IF($H118=const_one,Sensitivity!$M$60*$T118,const_zero)</f>
        <v>0</v>
      </c>
      <c r="AA118" s="5" t="n">
        <f aca="false">IF($I118=const_one,Sensitivity!$J$60*$T118,const_zero)</f>
        <v>0</v>
      </c>
      <c r="AB118" s="5" t="n">
        <f aca="false">(Sensitivity!$AE$60+Sensitivity!$AJ$60)*$T118</f>
        <v>28352546.5983784</v>
      </c>
      <c r="AC118" s="5" t="n">
        <f aca="false">common_rsa_total*$T118</f>
        <v>855084310.746581</v>
      </c>
      <c r="AD118" s="5" t="n">
        <f aca="false">IF($S118=const_one,pre_f_options_issued*($T118-option_strike_usd),const_zero)</f>
        <v>235023419.651828</v>
      </c>
      <c r="AE118" s="5" t="n">
        <f aca="false">J118+U118</f>
        <v>86976233.1739728</v>
      </c>
      <c r="AF118" s="5" t="n">
        <f aca="false">K118+V118</f>
        <v>584563489.829239</v>
      </c>
      <c r="AG118" s="5" t="n">
        <f aca="false">L118+W118</f>
        <v>100000000</v>
      </c>
      <c r="AH118" s="5" t="n">
        <f aca="false">M118+X118</f>
        <v>60000000</v>
      </c>
      <c r="AI118" s="5" t="n">
        <f aca="false">N118+Y118</f>
        <v>30000000</v>
      </c>
      <c r="AJ118" s="5" t="n">
        <f aca="false">O118+Z118</f>
        <v>15000000</v>
      </c>
      <c r="AK118" s="5" t="n">
        <f aca="false">P118+AA118</f>
        <v>5000000</v>
      </c>
      <c r="AL118" s="5" t="n">
        <f aca="false">INDEX($AE$115:$AE$242,$B118-$C118*1+const_one)</f>
        <v>30000000</v>
      </c>
      <c r="AM118" s="5" t="n">
        <f aca="false">INDEX($AF$115:$AF$242,$B118-$D118*2+const_one)</f>
        <v>300000000</v>
      </c>
      <c r="AN118" s="5" t="n">
        <f aca="false">INDEX($AG$115:$AG$242,$B118-$E118*4+const_one)</f>
        <v>100000000</v>
      </c>
      <c r="AO118" s="5" t="n">
        <f aca="false">INDEX($AH$115:$AH$242,$B118-$F118*8+const_one)</f>
        <v>60000000</v>
      </c>
      <c r="AP118" s="5" t="n">
        <f aca="false">INDEX($AI$115:$AI$242,$B118-$G118*16+const_one)</f>
        <v>30000000</v>
      </c>
      <c r="AQ118" s="5" t="n">
        <f aca="false">INDEX($AJ$115:$AJ$242,$B118-$H118*32+const_one)</f>
        <v>15000000</v>
      </c>
      <c r="AR118" s="5" t="n">
        <f aca="false">INDEX($AK$115:$AK$242,$B118-$I118*64+const_one)</f>
        <v>5000000</v>
      </c>
      <c r="AS118" s="5" t="n">
        <f aca="false">INDEX($AE$115:$AE$242,$B118+(const_one-$C118)*1+const_one)</f>
        <v>86976233.1739728</v>
      </c>
      <c r="AT118" s="5" t="n">
        <f aca="false">INDEX($AF$115:$AF$242,$B118+(const_one-$D118)*2+const_one)</f>
        <v>584563489.829239</v>
      </c>
      <c r="AU118" s="5" t="n">
        <f aca="false">INDEX($AG$115:$AG$242,$B118+(const_one-$E118)*4+const_one)</f>
        <v>159727667.088328</v>
      </c>
      <c r="AV118" s="5" t="n">
        <f aca="false">INDEX($AH$115:$AH$242,$B118+(const_one-$F118)*8+const_one)</f>
        <v>209060603.428522</v>
      </c>
      <c r="AW118" s="5" t="n">
        <f aca="false">INDEX($AI$115:$AI$242,$B118+(const_one-$G118)*16+const_one)</f>
        <v>250039322.15543</v>
      </c>
      <c r="AX118" s="5" t="n">
        <f aca="false">INDEX($AJ$115:$AJ$242,$B118+(const_one-$H118)*32+const_one)</f>
        <v>378667883.35232</v>
      </c>
      <c r="AY118" s="5" t="n">
        <f aca="false">INDEX($AK$115:$AK$242,$B118+(const_one-$I118)*64+const_one)</f>
        <v>376572901.97831</v>
      </c>
      <c r="AZ118" s="5" t="n">
        <f aca="false">--($C118=--(AS118&gt;AL118))</f>
        <v>1</v>
      </c>
      <c r="BA118" s="5" t="n">
        <f aca="false">--($D118=--(AT118&gt;AM118))</f>
        <v>1</v>
      </c>
      <c r="BB118" s="5" t="n">
        <f aca="false">--($E118=--(AU118&gt;AN118))</f>
        <v>0</v>
      </c>
      <c r="BC118" s="5" t="n">
        <f aca="false">--($F118=--(AV118&gt;AO118))</f>
        <v>0</v>
      </c>
      <c r="BD118" s="5" t="n">
        <f aca="false">--($G118=--(AW118&gt;AP118))</f>
        <v>0</v>
      </c>
      <c r="BE118" s="5" t="n">
        <f aca="false">--($H118=--(AX118&gt;AQ118))</f>
        <v>0</v>
      </c>
      <c r="BF118" s="5" t="n">
        <f aca="false">--($I118=--(AY118&gt;AR118))</f>
        <v>0</v>
      </c>
      <c r="BG118" s="5" t="n">
        <f aca="false">SUM(AZ118:BF118)</f>
        <v>2</v>
      </c>
      <c r="BH118" s="5" t="n">
        <f aca="false">SUM(AE118:AK118)+AB118+AC118+AD118</f>
        <v>2000000000</v>
      </c>
    </row>
    <row r="119" customFormat="false" ht="15" hidden="true" customHeight="false" outlineLevel="0" collapsed="false">
      <c r="A119" s="5" t="n">
        <f aca="false">sensitivity_exit_usd</f>
        <v>2000000000</v>
      </c>
      <c r="B119" s="2" t="n">
        <f aca="false">ROW()-ROW($B$115)</f>
        <v>4</v>
      </c>
      <c r="C119" s="2" t="n">
        <f aca="false">MOD(QUOTIENT($B119,1),2)</f>
        <v>0</v>
      </c>
      <c r="D119" s="2" t="n">
        <f aca="false">MOD(QUOTIENT($B119,2),2)</f>
        <v>0</v>
      </c>
      <c r="E119" s="2" t="n">
        <f aca="false">MOD(QUOTIENT($B119,4),2)</f>
        <v>1</v>
      </c>
      <c r="F119" s="2" t="n">
        <f aca="false">MOD(QUOTIENT($B119,8),2)</f>
        <v>0</v>
      </c>
      <c r="G119" s="2" t="n">
        <f aca="false">MOD(QUOTIENT($B119,16),2)</f>
        <v>0</v>
      </c>
      <c r="H119" s="2" t="n">
        <f aca="false">MOD(QUOTIENT($B119,32),2)</f>
        <v>0</v>
      </c>
      <c r="I119" s="2" t="n">
        <f aca="false">MOD(QUOTIENT($B119,64),2)</f>
        <v>0</v>
      </c>
      <c r="J119" s="5" t="n">
        <f aca="false">IF($C119=const_zero,MIN(class_series_f_invested_usd,MAX(const_zero,$A119)),const_zero)</f>
        <v>30000000</v>
      </c>
      <c r="K119" s="5" t="n">
        <f aca="false">IF($D119=const_zero,MIN(class_series_e_invested_usd,MAX(const_zero,$A119-SUM($J119:$J119))),const_zero)</f>
        <v>300000000</v>
      </c>
      <c r="L119" s="5" t="n">
        <f aca="false">IF($E119=const_zero,MIN(class_series_d_invested_usd,MAX(const_zero,$A119-SUM($J119:$K119))),const_zero)</f>
        <v>0</v>
      </c>
      <c r="M119" s="5" t="n">
        <f aca="false">IF($F119=const_zero,MIN(class_series_c_invested_usd,MAX(const_zero,$A119-SUM($J119:$L119))),const_zero)</f>
        <v>60000000</v>
      </c>
      <c r="N119" s="5" t="n">
        <f aca="false">IF($G119=const_zero,MIN(class_series_b_invested_usd,MAX(const_zero,$A119-SUM($J119:$M119))),const_zero)</f>
        <v>30000000</v>
      </c>
      <c r="O119" s="5" t="n">
        <f aca="false">IF($H119=const_zero,MIN(class_series_a_invested_usd,MAX(const_zero,$A119-SUM($J119:$N119))),const_zero)</f>
        <v>15000000</v>
      </c>
      <c r="P119" s="5" t="n">
        <f aca="false">IF($I119=const_zero,MIN(class_seed_invested_usd,MAX(const_zero,$A119-SUM($J119:$O119))),const_zero)</f>
        <v>5000000</v>
      </c>
      <c r="Q119" s="5" t="n">
        <f aca="false">MAX(const_zero,$A119-SUM($J119:$P119))</f>
        <v>1560000000</v>
      </c>
      <c r="R119" s="9" t="n">
        <f aca="false">common_rsa_total+Sensitivity!$AE$60+Sensitivity!$AJ$60+IF($C119=const_one,Sensitivity!$D$60,const_zero)+IF($D119=const_one,Sensitivity!$Y$60,const_zero)+IF($E119=const_one,Sensitivity!$V$60,const_zero)+IF($F119=const_one,Sensitivity!$S$60,const_zero)+IF($G119=const_one,Sensitivity!$P$60,const_zero)+IF($H119=const_one,Sensitivity!$M$60,const_zero)+IF($I119=const_one,Sensitivity!$J$60,const_zero)</f>
        <v>11037545.7598514</v>
      </c>
      <c r="S119" s="23" t="b">
        <f aca="false">IF($R119&gt;const_zero,--($Q119&gt;option_strike_usd*$R119),const_zero)</f>
        <v>1</v>
      </c>
      <c r="T119" s="7" t="n">
        <f aca="false">IF($R119&gt;const_zero,IF($S119=const_one,($Q119+option_strike_usd*pre_f_options_issued)/($R119+pre_f_options_issued),$Q119/$R119),const_zero)</f>
        <v>115.419739125384</v>
      </c>
      <c r="U119" s="5" t="n">
        <f aca="false">IF($C119=const_one,Sensitivity!$D$60*$T119,const_zero)</f>
        <v>0</v>
      </c>
      <c r="V119" s="5" t="n">
        <f aca="false">IF($D119=const_one,Sensitivity!$Y$60*$T119,const_zero)</f>
        <v>0</v>
      </c>
      <c r="W119" s="5" t="n">
        <f aca="false">IF($E119=const_one,Sensitivity!$V$60*$T119,const_zero)</f>
        <v>200729622.466915</v>
      </c>
      <c r="X119" s="5" t="n">
        <f aca="false">IF($F119=const_one,Sensitivity!$S$60*$T119,const_zero)</f>
        <v>0</v>
      </c>
      <c r="Y119" s="5" t="n">
        <f aca="false">IF($G119=const_one,Sensitivity!$P$60*$T119,const_zero)</f>
        <v>0</v>
      </c>
      <c r="Z119" s="5" t="n">
        <f aca="false">IF($H119=const_one,Sensitivity!$M$60*$T119,const_zero)</f>
        <v>0</v>
      </c>
      <c r="AA119" s="5" t="n">
        <f aca="false">IF($I119=const_one,Sensitivity!$J$60*$T119,const_zero)</f>
        <v>0</v>
      </c>
      <c r="AB119" s="5" t="n">
        <f aca="false">(Sensitivity!$AE$60+Sensitivity!$AJ$60)*$T119</f>
        <v>34443377.5911658</v>
      </c>
      <c r="AC119" s="5" t="n">
        <f aca="false">common_rsa_total*$T119</f>
        <v>1038777652.12846</v>
      </c>
      <c r="AD119" s="5" t="n">
        <f aca="false">IF($S119=const_one,pre_f_options_issued*($T119-option_strike_usd),const_zero)</f>
        <v>286049347.813461</v>
      </c>
      <c r="AE119" s="5" t="n">
        <f aca="false">J119+U119</f>
        <v>30000000</v>
      </c>
      <c r="AF119" s="5" t="n">
        <f aca="false">K119+V119</f>
        <v>300000000</v>
      </c>
      <c r="AG119" s="5" t="n">
        <f aca="false">L119+W119</f>
        <v>200729622.466915</v>
      </c>
      <c r="AH119" s="5" t="n">
        <f aca="false">M119+X119</f>
        <v>60000000</v>
      </c>
      <c r="AI119" s="5" t="n">
        <f aca="false">N119+Y119</f>
        <v>30000000</v>
      </c>
      <c r="AJ119" s="5" t="n">
        <f aca="false">O119+Z119</f>
        <v>15000000</v>
      </c>
      <c r="AK119" s="5" t="n">
        <f aca="false">P119+AA119</f>
        <v>5000000</v>
      </c>
      <c r="AL119" s="5" t="n">
        <f aca="false">INDEX($AE$115:$AE$242,$B119-$C119*1+const_one)</f>
        <v>30000000</v>
      </c>
      <c r="AM119" s="5" t="n">
        <f aca="false">INDEX($AF$115:$AF$242,$B119-$D119*2+const_one)</f>
        <v>300000000</v>
      </c>
      <c r="AN119" s="5" t="n">
        <f aca="false">INDEX($AG$115:$AG$242,$B119-$E119*4+const_one)</f>
        <v>100000000</v>
      </c>
      <c r="AO119" s="5" t="n">
        <f aca="false">INDEX($AH$115:$AH$242,$B119-$F119*8+const_one)</f>
        <v>60000000</v>
      </c>
      <c r="AP119" s="5" t="n">
        <f aca="false">INDEX($AI$115:$AI$242,$B119-$G119*16+const_one)</f>
        <v>30000000</v>
      </c>
      <c r="AQ119" s="5" t="n">
        <f aca="false">INDEX($AJ$115:$AJ$242,$B119-$H119*32+const_one)</f>
        <v>15000000</v>
      </c>
      <c r="AR119" s="5" t="n">
        <f aca="false">INDEX($AK$115:$AK$242,$B119-$I119*64+const_one)</f>
        <v>5000000</v>
      </c>
      <c r="AS119" s="5" t="n">
        <f aca="false">INDEX($AE$115:$AE$242,$B119+(const_one-$C119)*1+const_one)</f>
        <v>100868546.208881</v>
      </c>
      <c r="AT119" s="5" t="n">
        <f aca="false">INDEX($AF$115:$AF$242,$B119+(const_one-$D119)*2+const_one)</f>
        <v>581983341.332907</v>
      </c>
      <c r="AU119" s="5" t="n">
        <f aca="false">INDEX($AG$115:$AG$242,$B119+(const_one-$E119)*4+const_one)</f>
        <v>200729622.466915</v>
      </c>
      <c r="AV119" s="5" t="n">
        <f aca="false">INDEX($AH$115:$AH$242,$B119+(const_one-$F119)*8+const_one)</f>
        <v>244328710.246559</v>
      </c>
      <c r="AW119" s="5" t="n">
        <f aca="false">INDEX($AI$115:$AI$242,$B119+(const_one-$G119)*16+const_one)</f>
        <v>288888089.525258</v>
      </c>
      <c r="AX119" s="5" t="n">
        <f aca="false">INDEX($AJ$115:$AJ$242,$B119+(const_one-$H119)*32+const_one)</f>
        <v>425487823.586806</v>
      </c>
      <c r="AY119" s="5" t="n">
        <f aca="false">INDEX($AK$115:$AK$242,$B119+(const_one-$I119)*64+const_one)</f>
        <v>422790594.911137</v>
      </c>
      <c r="AZ119" s="5" t="n">
        <f aca="false">--($C119=--(AS119&gt;AL119))</f>
        <v>0</v>
      </c>
      <c r="BA119" s="5" t="n">
        <f aca="false">--($D119=--(AT119&gt;AM119))</f>
        <v>0</v>
      </c>
      <c r="BB119" s="5" t="n">
        <f aca="false">--($E119=--(AU119&gt;AN119))</f>
        <v>1</v>
      </c>
      <c r="BC119" s="5" t="n">
        <f aca="false">--($F119=--(AV119&gt;AO119))</f>
        <v>0</v>
      </c>
      <c r="BD119" s="5" t="n">
        <f aca="false">--($G119=--(AW119&gt;AP119))</f>
        <v>0</v>
      </c>
      <c r="BE119" s="5" t="n">
        <f aca="false">--($H119=--(AX119&gt;AQ119))</f>
        <v>0</v>
      </c>
      <c r="BF119" s="5" t="n">
        <f aca="false">--($I119=--(AY119&gt;AR119))</f>
        <v>0</v>
      </c>
      <c r="BG119" s="5" t="n">
        <f aca="false">SUM(AZ119:BF119)</f>
        <v>1</v>
      </c>
      <c r="BH119" s="5" t="n">
        <f aca="false">SUM(AE119:AK119)+AB119+AC119+AD119</f>
        <v>2000000000</v>
      </c>
    </row>
    <row r="120" customFormat="false" ht="15" hidden="true" customHeight="false" outlineLevel="0" collapsed="false">
      <c r="A120" s="5" t="n">
        <f aca="false">sensitivity_exit_usd</f>
        <v>2000000000</v>
      </c>
      <c r="B120" s="2" t="n">
        <f aca="false">ROW()-ROW($B$115)</f>
        <v>5</v>
      </c>
      <c r="C120" s="2" t="n">
        <f aca="false">MOD(QUOTIENT($B120,1),2)</f>
        <v>1</v>
      </c>
      <c r="D120" s="2" t="n">
        <f aca="false">MOD(QUOTIENT($B120,2),2)</f>
        <v>0</v>
      </c>
      <c r="E120" s="2" t="n">
        <f aca="false">MOD(QUOTIENT($B120,4),2)</f>
        <v>1</v>
      </c>
      <c r="F120" s="2" t="n">
        <f aca="false">MOD(QUOTIENT($B120,8),2)</f>
        <v>0</v>
      </c>
      <c r="G120" s="2" t="n">
        <f aca="false">MOD(QUOTIENT($B120,16),2)</f>
        <v>0</v>
      </c>
      <c r="H120" s="2" t="n">
        <f aca="false">MOD(QUOTIENT($B120,32),2)</f>
        <v>0</v>
      </c>
      <c r="I120" s="2" t="n">
        <f aca="false">MOD(QUOTIENT($B120,64),2)</f>
        <v>0</v>
      </c>
      <c r="J120" s="5" t="n">
        <f aca="false">IF($C120=const_zero,MIN(class_series_f_invested_usd,MAX(const_zero,$A120)),const_zero)</f>
        <v>0</v>
      </c>
      <c r="K120" s="5" t="n">
        <f aca="false">IF($D120=const_zero,MIN(class_series_e_invested_usd,MAX(const_zero,$A120-SUM($J120:$J120))),const_zero)</f>
        <v>300000000</v>
      </c>
      <c r="L120" s="5" t="n">
        <f aca="false">IF($E120=const_zero,MIN(class_series_d_invested_usd,MAX(const_zero,$A120-SUM($J120:$K120))),const_zero)</f>
        <v>0</v>
      </c>
      <c r="M120" s="5" t="n">
        <f aca="false">IF($F120=const_zero,MIN(class_series_c_invested_usd,MAX(const_zero,$A120-SUM($J120:$L120))),const_zero)</f>
        <v>60000000</v>
      </c>
      <c r="N120" s="5" t="n">
        <f aca="false">IF($G120=const_zero,MIN(class_series_b_invested_usd,MAX(const_zero,$A120-SUM($J120:$M120))),const_zero)</f>
        <v>30000000</v>
      </c>
      <c r="O120" s="5" t="n">
        <f aca="false">IF($H120=const_zero,MIN(class_series_a_invested_usd,MAX(const_zero,$A120-SUM($J120:$N120))),const_zero)</f>
        <v>15000000</v>
      </c>
      <c r="P120" s="5" t="n">
        <f aca="false">IF($I120=const_zero,MIN(class_seed_invested_usd,MAX(const_zero,$A120-SUM($J120:$O120))),const_zero)</f>
        <v>5000000</v>
      </c>
      <c r="Q120" s="5" t="n">
        <f aca="false">MAX(const_zero,$A120-SUM($J120:$P120))</f>
        <v>1590000000</v>
      </c>
      <c r="R120" s="9" t="n">
        <f aca="false">common_rsa_total+Sensitivity!$AE$60+Sensitivity!$AJ$60+IF($C120=const_one,Sensitivity!$D$60,const_zero)+IF($D120=const_one,Sensitivity!$Y$60,const_zero)+IF($E120=const_one,Sensitivity!$V$60,const_zero)+IF($F120=const_one,Sensitivity!$S$60,const_zero)+IF($G120=const_one,Sensitivity!$P$60,const_zero)+IF($H120=const_one,Sensitivity!$M$60,const_zero)+IF($I120=const_one,Sensitivity!$J$60,const_zero)</f>
        <v>11952994.7848514</v>
      </c>
      <c r="S120" s="23" t="b">
        <f aca="false">IF($R120&gt;const_zero,--($Q120&gt;option_strike_usd*$R120),const_zero)</f>
        <v>1</v>
      </c>
      <c r="T120" s="7" t="n">
        <f aca="false">IF($R120&gt;const_zero,IF($S120=const_one,($Q120+option_strike_usd*pre_f_options_issued)/($R120+pre_f_options_issued),$Q120/$R120),const_zero)</f>
        <v>110.184776491385</v>
      </c>
      <c r="U120" s="5" t="n">
        <f aca="false">IF($C120=const_one,Sensitivity!$D$60*$T120,const_zero)</f>
        <v>100868546.208881</v>
      </c>
      <c r="V120" s="5" t="n">
        <f aca="false">IF($D120=const_one,Sensitivity!$Y$60*$T120,const_zero)</f>
        <v>0</v>
      </c>
      <c r="W120" s="5" t="n">
        <f aca="false">IF($E120=const_one,Sensitivity!$V$60*$T120,const_zero)</f>
        <v>191625355.890731</v>
      </c>
      <c r="X120" s="5" t="n">
        <f aca="false">IF($F120=const_one,Sensitivity!$S$60*$T120,const_zero)</f>
        <v>0</v>
      </c>
      <c r="Y120" s="5" t="n">
        <f aca="false">IF($G120=const_one,Sensitivity!$P$60*$T120,const_zero)</f>
        <v>0</v>
      </c>
      <c r="Z120" s="5" t="n">
        <f aca="false">IF($H120=const_one,Sensitivity!$M$60*$T120,const_zero)</f>
        <v>0</v>
      </c>
      <c r="AA120" s="5" t="n">
        <f aca="false">IF($I120=const_one,Sensitivity!$J$60*$T120,const_zero)</f>
        <v>0</v>
      </c>
      <c r="AB120" s="5" t="n">
        <f aca="false">(Sensitivity!$AE$60+Sensitivity!$AJ$60)*$T120</f>
        <v>32881168.2494637</v>
      </c>
      <c r="AC120" s="5" t="n">
        <f aca="false">common_rsa_total*$T120</f>
        <v>991662988.422463</v>
      </c>
      <c r="AD120" s="5" t="n">
        <f aca="false">IF($S120=const_one,pre_f_options_issued*($T120-option_strike_usd),const_zero)</f>
        <v>272961941.228462</v>
      </c>
      <c r="AE120" s="5" t="n">
        <f aca="false">J120+U120</f>
        <v>100868546.208881</v>
      </c>
      <c r="AF120" s="5" t="n">
        <f aca="false">K120+V120</f>
        <v>300000000</v>
      </c>
      <c r="AG120" s="5" t="n">
        <f aca="false">L120+W120</f>
        <v>191625355.890731</v>
      </c>
      <c r="AH120" s="5" t="n">
        <f aca="false">M120+X120</f>
        <v>60000000</v>
      </c>
      <c r="AI120" s="5" t="n">
        <f aca="false">N120+Y120</f>
        <v>30000000</v>
      </c>
      <c r="AJ120" s="5" t="n">
        <f aca="false">O120+Z120</f>
        <v>15000000</v>
      </c>
      <c r="AK120" s="5" t="n">
        <f aca="false">P120+AA120</f>
        <v>5000000</v>
      </c>
      <c r="AL120" s="5" t="n">
        <f aca="false">INDEX($AE$115:$AE$242,$B120-$C120*1+const_one)</f>
        <v>30000000</v>
      </c>
      <c r="AM120" s="5" t="n">
        <f aca="false">INDEX($AF$115:$AF$242,$B120-$D120*2+const_one)</f>
        <v>300000000</v>
      </c>
      <c r="AN120" s="5" t="n">
        <f aca="false">INDEX($AG$115:$AG$242,$B120-$E120*4+const_one)</f>
        <v>100000000</v>
      </c>
      <c r="AO120" s="5" t="n">
        <f aca="false">INDEX($AH$115:$AH$242,$B120-$F120*8+const_one)</f>
        <v>60000000</v>
      </c>
      <c r="AP120" s="5" t="n">
        <f aca="false">INDEX($AI$115:$AI$242,$B120-$G120*16+const_one)</f>
        <v>30000000</v>
      </c>
      <c r="AQ120" s="5" t="n">
        <f aca="false">INDEX($AJ$115:$AJ$242,$B120-$H120*32+const_one)</f>
        <v>15000000</v>
      </c>
      <c r="AR120" s="5" t="n">
        <f aca="false">INDEX($AK$115:$AK$242,$B120-$I120*64+const_one)</f>
        <v>5000000</v>
      </c>
      <c r="AS120" s="5" t="n">
        <f aca="false">INDEX($AE$115:$AE$242,$B120+(const_one-$C120)*1+const_one)</f>
        <v>100868546.208881</v>
      </c>
      <c r="AT120" s="5" t="n">
        <f aca="false">INDEX($AF$115:$AF$242,$B120+(const_one-$D120)*2+const_one)</f>
        <v>565085323.295062</v>
      </c>
      <c r="AU120" s="5" t="n">
        <f aca="false">INDEX($AG$115:$AG$242,$B120+(const_one-$E120)*4+const_one)</f>
        <v>191625355.890731</v>
      </c>
      <c r="AV120" s="5" t="n">
        <f aca="false">INDEX($AH$115:$AH$242,$B120+(const_one-$F120)*8+const_one)</f>
        <v>235329094.361609</v>
      </c>
      <c r="AW120" s="5" t="n">
        <f aca="false">INDEX($AI$115:$AI$242,$B120+(const_one-$G120)*16+const_one)</f>
        <v>278891964.387958</v>
      </c>
      <c r="AX120" s="5" t="n">
        <f aca="false">INDEX($AJ$115:$AJ$242,$B120+(const_one-$H120)*32+const_one)</f>
        <v>413175456.47311</v>
      </c>
      <c r="AY120" s="5" t="n">
        <f aca="false">INDEX($AK$115:$AK$242,$B120+(const_one-$I120)*64+const_one)</f>
        <v>410605158.143573</v>
      </c>
      <c r="AZ120" s="5" t="n">
        <f aca="false">--($C120=--(AS120&gt;AL120))</f>
        <v>1</v>
      </c>
      <c r="BA120" s="5" t="n">
        <f aca="false">--($D120=--(AT120&gt;AM120))</f>
        <v>0</v>
      </c>
      <c r="BB120" s="5" t="n">
        <f aca="false">--($E120=--(AU120&gt;AN120))</f>
        <v>1</v>
      </c>
      <c r="BC120" s="5" t="n">
        <f aca="false">--($F120=--(AV120&gt;AO120))</f>
        <v>0</v>
      </c>
      <c r="BD120" s="5" t="n">
        <f aca="false">--($G120=--(AW120&gt;AP120))</f>
        <v>0</v>
      </c>
      <c r="BE120" s="5" t="n">
        <f aca="false">--($H120=--(AX120&gt;AQ120))</f>
        <v>0</v>
      </c>
      <c r="BF120" s="5" t="n">
        <f aca="false">--($I120=--(AY120&gt;AR120))</f>
        <v>0</v>
      </c>
      <c r="BG120" s="5" t="n">
        <f aca="false">SUM(AZ120:BF120)</f>
        <v>2</v>
      </c>
      <c r="BH120" s="5" t="n">
        <f aca="false">SUM(AE120:AK120)+AB120+AC120+AD120</f>
        <v>2000000000</v>
      </c>
    </row>
    <row r="121" customFormat="false" ht="15" hidden="true" customHeight="false" outlineLevel="0" collapsed="false">
      <c r="A121" s="5" t="n">
        <f aca="false">sensitivity_exit_usd</f>
        <v>2000000000</v>
      </c>
      <c r="B121" s="2" t="n">
        <f aca="false">ROW()-ROW($B$115)</f>
        <v>6</v>
      </c>
      <c r="C121" s="2" t="n">
        <f aca="false">MOD(QUOTIENT($B121,1),2)</f>
        <v>0</v>
      </c>
      <c r="D121" s="2" t="n">
        <f aca="false">MOD(QUOTIENT($B121,2),2)</f>
        <v>1</v>
      </c>
      <c r="E121" s="2" t="n">
        <f aca="false">MOD(QUOTIENT($B121,4),2)</f>
        <v>1</v>
      </c>
      <c r="F121" s="2" t="n">
        <f aca="false">MOD(QUOTIENT($B121,8),2)</f>
        <v>0</v>
      </c>
      <c r="G121" s="2" t="n">
        <f aca="false">MOD(QUOTIENT($B121,16),2)</f>
        <v>0</v>
      </c>
      <c r="H121" s="2" t="n">
        <f aca="false">MOD(QUOTIENT($B121,32),2)</f>
        <v>0</v>
      </c>
      <c r="I121" s="2" t="n">
        <f aca="false">MOD(QUOTIENT($B121,64),2)</f>
        <v>0</v>
      </c>
      <c r="J121" s="5" t="n">
        <f aca="false">IF($C121=const_zero,MIN(class_series_f_invested_usd,MAX(const_zero,$A121)),const_zero)</f>
        <v>30000000</v>
      </c>
      <c r="K121" s="5" t="n">
        <f aca="false">IF($D121=const_zero,MIN(class_series_e_invested_usd,MAX(const_zero,$A121-SUM($J121:$J121))),const_zero)</f>
        <v>0</v>
      </c>
      <c r="L121" s="5" t="n">
        <f aca="false">IF($E121=const_zero,MIN(class_series_d_invested_usd,MAX(const_zero,$A121-SUM($J121:$K121))),const_zero)</f>
        <v>0</v>
      </c>
      <c r="M121" s="5" t="n">
        <f aca="false">IF($F121=const_zero,MIN(class_series_c_invested_usd,MAX(const_zero,$A121-SUM($J121:$L121))),const_zero)</f>
        <v>60000000</v>
      </c>
      <c r="N121" s="5" t="n">
        <f aca="false">IF($G121=const_zero,MIN(class_series_b_invested_usd,MAX(const_zero,$A121-SUM($J121:$M121))),const_zero)</f>
        <v>30000000</v>
      </c>
      <c r="O121" s="5" t="n">
        <f aca="false">IF($H121=const_zero,MIN(class_series_a_invested_usd,MAX(const_zero,$A121-SUM($J121:$N121))),const_zero)</f>
        <v>15000000</v>
      </c>
      <c r="P121" s="5" t="n">
        <f aca="false">IF($I121=const_zero,MIN(class_seed_invested_usd,MAX(const_zero,$A121-SUM($J121:$O121))),const_zero)</f>
        <v>5000000</v>
      </c>
      <c r="Q121" s="5" t="n">
        <f aca="false">MAX(const_zero,$A121-SUM($J121:$P121))</f>
        <v>1860000000</v>
      </c>
      <c r="R121" s="9" t="n">
        <f aca="false">common_rsa_total+Sensitivity!$AE$60+Sensitivity!$AJ$60+IF($C121=const_one,Sensitivity!$D$60,const_zero)+IF($D121=const_one,Sensitivity!$Y$60,const_zero)+IF($E121=const_one,Sensitivity!$V$60,const_zero)+IF($F121=const_one,Sensitivity!$S$60,const_zero)+IF($G121=const_one,Sensitivity!$P$60,const_zero)+IF($H121=const_one,Sensitivity!$M$60,const_zero)+IF($I121=const_one,Sensitivity!$J$60,const_zero)</f>
        <v>17190238.9414976</v>
      </c>
      <c r="S121" s="23" t="b">
        <f aca="false">IF($R121&gt;const_zero,--($Q121&gt;option_strike_usd*$R121),const_zero)</f>
        <v>1</v>
      </c>
      <c r="T121" s="7" t="n">
        <f aca="false">IF($R121&gt;const_zero,IF($S121=const_one,($Q121+option_strike_usd*pre_f_options_issued)/($R121+pre_f_options_issued),$Q121/$R121),const_zero)</f>
        <v>94.5900151610014</v>
      </c>
      <c r="U121" s="5" t="n">
        <f aca="false">IF($C121=const_one,Sensitivity!$D$60*$T121,const_zero)</f>
        <v>0</v>
      </c>
      <c r="V121" s="5" t="n">
        <f aca="false">IF($D121=const_one,Sensitivity!$Y$60*$T121,const_zero)</f>
        <v>581983341.332907</v>
      </c>
      <c r="W121" s="5" t="n">
        <f aca="false">IF($E121=const_one,Sensitivity!$V$60*$T121,const_zero)</f>
        <v>164504080.292378</v>
      </c>
      <c r="X121" s="5" t="n">
        <f aca="false">IF($F121=const_one,Sensitivity!$S$60*$T121,const_zero)</f>
        <v>0</v>
      </c>
      <c r="Y121" s="5" t="n">
        <f aca="false">IF($G121=const_one,Sensitivity!$P$60*$T121,const_zero)</f>
        <v>0</v>
      </c>
      <c r="Z121" s="5" t="n">
        <f aca="false">IF($H121=const_one,Sensitivity!$M$60*$T121,const_zero)</f>
        <v>0</v>
      </c>
      <c r="AA121" s="5" t="n">
        <f aca="false">IF($I121=const_one,Sensitivity!$J$60*$T121,const_zero)</f>
        <v>0</v>
      </c>
      <c r="AB121" s="5" t="n">
        <f aca="false">(Sensitivity!$AE$60+Sensitivity!$AJ$60)*$T121</f>
        <v>28227404.0231991</v>
      </c>
      <c r="AC121" s="5" t="n">
        <f aca="false">common_rsa_total*$T121</f>
        <v>851310136.449013</v>
      </c>
      <c r="AD121" s="5" t="n">
        <f aca="false">IF($S121=const_one,pre_f_options_issued*($T121-option_strike_usd),const_zero)</f>
        <v>233975037.902504</v>
      </c>
      <c r="AE121" s="5" t="n">
        <f aca="false">J121+U121</f>
        <v>30000000</v>
      </c>
      <c r="AF121" s="5" t="n">
        <f aca="false">K121+V121</f>
        <v>581983341.332907</v>
      </c>
      <c r="AG121" s="5" t="n">
        <f aca="false">L121+W121</f>
        <v>164504080.292378</v>
      </c>
      <c r="AH121" s="5" t="n">
        <f aca="false">M121+X121</f>
        <v>60000000</v>
      </c>
      <c r="AI121" s="5" t="n">
        <f aca="false">N121+Y121</f>
        <v>30000000</v>
      </c>
      <c r="AJ121" s="5" t="n">
        <f aca="false">O121+Z121</f>
        <v>15000000</v>
      </c>
      <c r="AK121" s="5" t="n">
        <f aca="false">P121+AA121</f>
        <v>5000000</v>
      </c>
      <c r="AL121" s="5" t="n">
        <f aca="false">INDEX($AE$115:$AE$242,$B121-$C121*1+const_one)</f>
        <v>30000000</v>
      </c>
      <c r="AM121" s="5" t="n">
        <f aca="false">INDEX($AF$115:$AF$242,$B121-$D121*2+const_one)</f>
        <v>300000000</v>
      </c>
      <c r="AN121" s="5" t="n">
        <f aca="false">INDEX($AG$115:$AG$242,$B121-$E121*4+const_one)</f>
        <v>100000000</v>
      </c>
      <c r="AO121" s="5" t="n">
        <f aca="false">INDEX($AH$115:$AH$242,$B121-$F121*8+const_one)</f>
        <v>60000000</v>
      </c>
      <c r="AP121" s="5" t="n">
        <f aca="false">INDEX($AI$115:$AI$242,$B121-$G121*16+const_one)</f>
        <v>30000000</v>
      </c>
      <c r="AQ121" s="5" t="n">
        <f aca="false">INDEX($AJ$115:$AJ$242,$B121-$H121*32+const_one)</f>
        <v>15000000</v>
      </c>
      <c r="AR121" s="5" t="n">
        <f aca="false">INDEX($AK$115:$AK$242,$B121-$I121*64+const_one)</f>
        <v>5000000</v>
      </c>
      <c r="AS121" s="5" t="n">
        <f aca="false">INDEX($AE$115:$AE$242,$B121+(const_one-$C121)*1+const_one)</f>
        <v>84078109.0458769</v>
      </c>
      <c r="AT121" s="5" t="n">
        <f aca="false">INDEX($AF$115:$AF$242,$B121+(const_one-$D121)*2+const_one)</f>
        <v>581983341.332907</v>
      </c>
      <c r="AU121" s="5" t="n">
        <f aca="false">INDEX($AG$115:$AG$242,$B121+(const_one-$E121)*4+const_one)</f>
        <v>164504080.292378</v>
      </c>
      <c r="AV121" s="5" t="n">
        <f aca="false">INDEX($AH$115:$AH$242,$B121+(const_one-$F121)*8+const_one)</f>
        <v>208870533.823533</v>
      </c>
      <c r="AW121" s="5" t="n">
        <f aca="false">INDEX($AI$115:$AI$242,$B121+(const_one-$G121)*16+const_one)</f>
        <v>250217726.425814</v>
      </c>
      <c r="AX121" s="5" t="n">
        <f aca="false">INDEX($AJ$115:$AJ$242,$B121+(const_one-$H121)*32+const_one)</f>
        <v>380210982.252673</v>
      </c>
      <c r="AY121" s="5" t="n">
        <f aca="false">INDEX($AK$115:$AK$242,$B121+(const_one-$I121)*64+const_one)</f>
        <v>378185890.469703</v>
      </c>
      <c r="AZ121" s="5" t="n">
        <f aca="false">--($C121=--(AS121&gt;AL121))</f>
        <v>0</v>
      </c>
      <c r="BA121" s="5" t="n">
        <f aca="false">--($D121=--(AT121&gt;AM121))</f>
        <v>1</v>
      </c>
      <c r="BB121" s="5" t="n">
        <f aca="false">--($E121=--(AU121&gt;AN121))</f>
        <v>1</v>
      </c>
      <c r="BC121" s="5" t="n">
        <f aca="false">--($F121=--(AV121&gt;AO121))</f>
        <v>0</v>
      </c>
      <c r="BD121" s="5" t="n">
        <f aca="false">--($G121=--(AW121&gt;AP121))</f>
        <v>0</v>
      </c>
      <c r="BE121" s="5" t="n">
        <f aca="false">--($H121=--(AX121&gt;AQ121))</f>
        <v>0</v>
      </c>
      <c r="BF121" s="5" t="n">
        <f aca="false">--($I121=--(AY121&gt;AR121))</f>
        <v>0</v>
      </c>
      <c r="BG121" s="5" t="n">
        <f aca="false">SUM(AZ121:BF121)</f>
        <v>2</v>
      </c>
      <c r="BH121" s="5" t="n">
        <f aca="false">SUM(AE121:AK121)+AB121+AC121+AD121</f>
        <v>2000000000</v>
      </c>
    </row>
    <row r="122" customFormat="false" ht="15" hidden="true" customHeight="false" outlineLevel="0" collapsed="false">
      <c r="A122" s="5" t="n">
        <f aca="false">sensitivity_exit_usd</f>
        <v>2000000000</v>
      </c>
      <c r="B122" s="2" t="n">
        <f aca="false">ROW()-ROW($B$115)</f>
        <v>7</v>
      </c>
      <c r="C122" s="2" t="n">
        <f aca="false">MOD(QUOTIENT($B122,1),2)</f>
        <v>1</v>
      </c>
      <c r="D122" s="2" t="n">
        <f aca="false">MOD(QUOTIENT($B122,2),2)</f>
        <v>1</v>
      </c>
      <c r="E122" s="2" t="n">
        <f aca="false">MOD(QUOTIENT($B122,4),2)</f>
        <v>1</v>
      </c>
      <c r="F122" s="2" t="n">
        <f aca="false">MOD(QUOTIENT($B122,8),2)</f>
        <v>0</v>
      </c>
      <c r="G122" s="2" t="n">
        <f aca="false">MOD(QUOTIENT($B122,16),2)</f>
        <v>0</v>
      </c>
      <c r="H122" s="2" t="n">
        <f aca="false">MOD(QUOTIENT($B122,32),2)</f>
        <v>0</v>
      </c>
      <c r="I122" s="2" t="n">
        <f aca="false">MOD(QUOTIENT($B122,64),2)</f>
        <v>0</v>
      </c>
      <c r="J122" s="5" t="n">
        <f aca="false">IF($C122=const_zero,MIN(class_series_f_invested_usd,MAX(const_zero,$A122)),const_zero)</f>
        <v>0</v>
      </c>
      <c r="K122" s="5" t="n">
        <f aca="false">IF($D122=const_zero,MIN(class_series_e_invested_usd,MAX(const_zero,$A122-SUM($J122:$J122))),const_zero)</f>
        <v>0</v>
      </c>
      <c r="L122" s="5" t="n">
        <f aca="false">IF($E122=const_zero,MIN(class_series_d_invested_usd,MAX(const_zero,$A122-SUM($J122:$K122))),const_zero)</f>
        <v>0</v>
      </c>
      <c r="M122" s="5" t="n">
        <f aca="false">IF($F122=const_zero,MIN(class_series_c_invested_usd,MAX(const_zero,$A122-SUM($J122:$L122))),const_zero)</f>
        <v>60000000</v>
      </c>
      <c r="N122" s="5" t="n">
        <f aca="false">IF($G122=const_zero,MIN(class_series_b_invested_usd,MAX(const_zero,$A122-SUM($J122:$M122))),const_zero)</f>
        <v>30000000</v>
      </c>
      <c r="O122" s="5" t="n">
        <f aca="false">IF($H122=const_zero,MIN(class_series_a_invested_usd,MAX(const_zero,$A122-SUM($J122:$N122))),const_zero)</f>
        <v>15000000</v>
      </c>
      <c r="P122" s="5" t="n">
        <f aca="false">IF($I122=const_zero,MIN(class_seed_invested_usd,MAX(const_zero,$A122-SUM($J122:$O122))),const_zero)</f>
        <v>5000000</v>
      </c>
      <c r="Q122" s="5" t="n">
        <f aca="false">MAX(const_zero,$A122-SUM($J122:$P122))</f>
        <v>1890000000</v>
      </c>
      <c r="R122" s="9" t="n">
        <f aca="false">common_rsa_total+Sensitivity!$AE$60+Sensitivity!$AJ$60+IF($C122=const_one,Sensitivity!$D$60,const_zero)+IF($D122=const_one,Sensitivity!$Y$60,const_zero)+IF($E122=const_one,Sensitivity!$V$60,const_zero)+IF($F122=const_one,Sensitivity!$S$60,const_zero)+IF($G122=const_one,Sensitivity!$P$60,const_zero)+IF($H122=const_one,Sensitivity!$M$60,const_zero)+IF($I122=const_one,Sensitivity!$J$60,const_zero)</f>
        <v>18105687.9664976</v>
      </c>
      <c r="S122" s="23" t="b">
        <f aca="false">IF($R122&gt;const_zero,--($Q122&gt;option_strike_usd*$R122),const_zero)</f>
        <v>1</v>
      </c>
      <c r="T122" s="7" t="n">
        <f aca="false">IF($R122&gt;const_zero,IF($S122=const_one,($Q122+option_strike_usd*pre_f_options_issued)/($R122+pre_f_options_issued),$Q122/$R122),const_zero)</f>
        <v>91.8435726619261</v>
      </c>
      <c r="U122" s="5" t="n">
        <f aca="false">IF($C122=const_one,Sensitivity!$D$60*$T122,const_zero)</f>
        <v>84078109.0458769</v>
      </c>
      <c r="V122" s="5" t="n">
        <f aca="false">IF($D122=const_one,Sensitivity!$Y$60*$T122,const_zero)</f>
        <v>565085323.295062</v>
      </c>
      <c r="W122" s="5" t="n">
        <f aca="false">IF($E122=const_one,Sensitivity!$V$60*$T122,const_zero)</f>
        <v>159727667.088328</v>
      </c>
      <c r="X122" s="5" t="n">
        <f aca="false">IF($F122=const_one,Sensitivity!$S$60*$T122,const_zero)</f>
        <v>0</v>
      </c>
      <c r="Y122" s="5" t="n">
        <f aca="false">IF($G122=const_one,Sensitivity!$P$60*$T122,const_zero)</f>
        <v>0</v>
      </c>
      <c r="Z122" s="5" t="n">
        <f aca="false">IF($H122=const_one,Sensitivity!$M$60*$T122,const_zero)</f>
        <v>0</v>
      </c>
      <c r="AA122" s="5" t="n">
        <f aca="false">IF($I122=const_one,Sensitivity!$J$60*$T122,const_zero)</f>
        <v>0</v>
      </c>
      <c r="AB122" s="5" t="n">
        <f aca="false">(Sensitivity!$AE$60+Sensitivity!$AJ$60)*$T122</f>
        <v>27407814.9585824</v>
      </c>
      <c r="AC122" s="5" t="n">
        <f aca="false">common_rsa_total*$T122</f>
        <v>826592153.957335</v>
      </c>
      <c r="AD122" s="5" t="n">
        <f aca="false">IF($S122=const_one,pre_f_options_issued*($T122-option_strike_usd),const_zero)</f>
        <v>227108931.654815</v>
      </c>
      <c r="AE122" s="5" t="n">
        <f aca="false">J122+U122</f>
        <v>84078109.0458769</v>
      </c>
      <c r="AF122" s="5" t="n">
        <f aca="false">K122+V122</f>
        <v>565085323.295062</v>
      </c>
      <c r="AG122" s="5" t="n">
        <f aca="false">L122+W122</f>
        <v>159727667.088328</v>
      </c>
      <c r="AH122" s="5" t="n">
        <f aca="false">M122+X122</f>
        <v>60000000</v>
      </c>
      <c r="AI122" s="5" t="n">
        <f aca="false">N122+Y122</f>
        <v>30000000</v>
      </c>
      <c r="AJ122" s="5" t="n">
        <f aca="false">O122+Z122</f>
        <v>15000000</v>
      </c>
      <c r="AK122" s="5" t="n">
        <f aca="false">P122+AA122</f>
        <v>5000000</v>
      </c>
      <c r="AL122" s="5" t="n">
        <f aca="false">INDEX($AE$115:$AE$242,$B122-$C122*1+const_one)</f>
        <v>30000000</v>
      </c>
      <c r="AM122" s="5" t="n">
        <f aca="false">INDEX($AF$115:$AF$242,$B122-$D122*2+const_one)</f>
        <v>300000000</v>
      </c>
      <c r="AN122" s="5" t="n">
        <f aca="false">INDEX($AG$115:$AG$242,$B122-$E122*4+const_one)</f>
        <v>100000000</v>
      </c>
      <c r="AO122" s="5" t="n">
        <f aca="false">INDEX($AH$115:$AH$242,$B122-$F122*8+const_one)</f>
        <v>60000000</v>
      </c>
      <c r="AP122" s="5" t="n">
        <f aca="false">INDEX($AI$115:$AI$242,$B122-$G122*16+const_one)</f>
        <v>30000000</v>
      </c>
      <c r="AQ122" s="5" t="n">
        <f aca="false">INDEX($AJ$115:$AJ$242,$B122-$H122*32+const_one)</f>
        <v>15000000</v>
      </c>
      <c r="AR122" s="5" t="n">
        <f aca="false">INDEX($AK$115:$AK$242,$B122-$I122*64+const_one)</f>
        <v>5000000</v>
      </c>
      <c r="AS122" s="5" t="n">
        <f aca="false">INDEX($AE$115:$AE$242,$B122+(const_one-$C122)*1+const_one)</f>
        <v>84078109.0458769</v>
      </c>
      <c r="AT122" s="5" t="n">
        <f aca="false">INDEX($AF$115:$AF$242,$B122+(const_one-$D122)*2+const_one)</f>
        <v>565085323.295062</v>
      </c>
      <c r="AU122" s="5" t="n">
        <f aca="false">INDEX($AG$115:$AG$242,$B122+(const_one-$E122)*4+const_one)</f>
        <v>159727667.088328</v>
      </c>
      <c r="AV122" s="5" t="n">
        <f aca="false">INDEX($AH$115:$AH$242,$B122+(const_one-$F122)*8+const_one)</f>
        <v>203688757.616119</v>
      </c>
      <c r="AW122" s="5" t="n">
        <f aca="false">INDEX($AI$115:$AI$242,$B122+(const_one-$G122)*16+const_one)</f>
        <v>244326706.68974</v>
      </c>
      <c r="AX122" s="5" t="n">
        <f aca="false">INDEX($AJ$115:$AJ$242,$B122+(const_one-$H122)*32+const_one)</f>
        <v>372475834.762918</v>
      </c>
      <c r="AY122" s="5" t="n">
        <f aca="false">INDEX($AK$115:$AK$242,$B122+(const_one-$I122)*64+const_one)</f>
        <v>370523143.623925</v>
      </c>
      <c r="AZ122" s="5" t="n">
        <f aca="false">--($C122=--(AS122&gt;AL122))</f>
        <v>1</v>
      </c>
      <c r="BA122" s="5" t="n">
        <f aca="false">--($D122=--(AT122&gt;AM122))</f>
        <v>1</v>
      </c>
      <c r="BB122" s="5" t="n">
        <f aca="false">--($E122=--(AU122&gt;AN122))</f>
        <v>1</v>
      </c>
      <c r="BC122" s="5" t="n">
        <f aca="false">--($F122=--(AV122&gt;AO122))</f>
        <v>0</v>
      </c>
      <c r="BD122" s="5" t="n">
        <f aca="false">--($G122=--(AW122&gt;AP122))</f>
        <v>0</v>
      </c>
      <c r="BE122" s="5" t="n">
        <f aca="false">--($H122=--(AX122&gt;AQ122))</f>
        <v>0</v>
      </c>
      <c r="BF122" s="5" t="n">
        <f aca="false">--($I122=--(AY122&gt;AR122))</f>
        <v>0</v>
      </c>
      <c r="BG122" s="5" t="n">
        <f aca="false">SUM(AZ122:BF122)</f>
        <v>3</v>
      </c>
      <c r="BH122" s="5" t="n">
        <f aca="false">SUM(AE122:AK122)+AB122+AC122+AD122</f>
        <v>2000000000</v>
      </c>
    </row>
    <row r="123" customFormat="false" ht="15" hidden="true" customHeight="false" outlineLevel="0" collapsed="false">
      <c r="A123" s="5" t="n">
        <f aca="false">sensitivity_exit_usd</f>
        <v>2000000000</v>
      </c>
      <c r="B123" s="2" t="n">
        <f aca="false">ROW()-ROW($B$115)</f>
        <v>8</v>
      </c>
      <c r="C123" s="2" t="n">
        <f aca="false">MOD(QUOTIENT($B123,1),2)</f>
        <v>0</v>
      </c>
      <c r="D123" s="2" t="n">
        <f aca="false">MOD(QUOTIENT($B123,2),2)</f>
        <v>0</v>
      </c>
      <c r="E123" s="2" t="n">
        <f aca="false">MOD(QUOTIENT($B123,4),2)</f>
        <v>0</v>
      </c>
      <c r="F123" s="2" t="n">
        <f aca="false">MOD(QUOTIENT($B123,8),2)</f>
        <v>1</v>
      </c>
      <c r="G123" s="2" t="n">
        <f aca="false">MOD(QUOTIENT($B123,16),2)</f>
        <v>0</v>
      </c>
      <c r="H123" s="2" t="n">
        <f aca="false">MOD(QUOTIENT($B123,32),2)</f>
        <v>0</v>
      </c>
      <c r="I123" s="2" t="n">
        <f aca="false">MOD(QUOTIENT($B123,64),2)</f>
        <v>0</v>
      </c>
      <c r="J123" s="5" t="n">
        <f aca="false">IF($C123=const_zero,MIN(class_series_f_invested_usd,MAX(const_zero,$A123)),const_zero)</f>
        <v>30000000</v>
      </c>
      <c r="K123" s="5" t="n">
        <f aca="false">IF($D123=const_zero,MIN(class_series_e_invested_usd,MAX(const_zero,$A123-SUM($J123:$J123))),const_zero)</f>
        <v>300000000</v>
      </c>
      <c r="L123" s="5" t="n">
        <f aca="false">IF($E123=const_zero,MIN(class_series_d_invested_usd,MAX(const_zero,$A123-SUM($J123:$K123))),const_zero)</f>
        <v>100000000</v>
      </c>
      <c r="M123" s="5" t="n">
        <f aca="false">IF($F123=const_zero,MIN(class_series_c_invested_usd,MAX(const_zero,$A123-SUM($J123:$L123))),const_zero)</f>
        <v>0</v>
      </c>
      <c r="N123" s="5" t="n">
        <f aca="false">IF($G123=const_zero,MIN(class_series_b_invested_usd,MAX(const_zero,$A123-SUM($J123:$M123))),const_zero)</f>
        <v>30000000</v>
      </c>
      <c r="O123" s="5" t="n">
        <f aca="false">IF($H123=const_zero,MIN(class_series_a_invested_usd,MAX(const_zero,$A123-SUM($J123:$N123))),const_zero)</f>
        <v>15000000</v>
      </c>
      <c r="P123" s="5" t="n">
        <f aca="false">IF($I123=const_zero,MIN(class_seed_invested_usd,MAX(const_zero,$A123-SUM($J123:$O123))),const_zero)</f>
        <v>5000000</v>
      </c>
      <c r="Q123" s="5" t="n">
        <f aca="false">MAX(const_zero,$A123-SUM($J123:$P123))</f>
        <v>1520000000</v>
      </c>
      <c r="R123" s="9" t="n">
        <f aca="false">common_rsa_total+Sensitivity!$AE$60+Sensitivity!$AJ$60+IF($C123=const_one,Sensitivity!$D$60,const_zero)+IF($D123=const_one,Sensitivity!$Y$60,const_zero)+IF($E123=const_one,Sensitivity!$V$60,const_zero)+IF($F123=const_one,Sensitivity!$S$60,const_zero)+IF($G123=const_one,Sensitivity!$P$60,const_zero)+IF($H123=const_one,Sensitivity!$M$60,const_zero)+IF($I123=const_one,Sensitivity!$J$60,const_zero)</f>
        <v>11698418.4321691</v>
      </c>
      <c r="S123" s="23" t="b">
        <f aca="false">IF($R123&gt;const_zero,--($Q123&gt;option_strike_usd*$R123),const_zero)</f>
        <v>1</v>
      </c>
      <c r="T123" s="7" t="n">
        <f aca="false">IF($R123&gt;const_zero,IF($S123=const_one,($Q123+option_strike_usd*pre_f_options_issued)/($R123+pre_f_options_issued),$Q123/$R123),const_zero)</f>
        <v>107.230252952012</v>
      </c>
      <c r="U123" s="5" t="n">
        <f aca="false">IF($C123=const_one,Sensitivity!$D$60*$T123,const_zero)</f>
        <v>0</v>
      </c>
      <c r="V123" s="5" t="n">
        <f aca="false">IF($D123=const_one,Sensitivity!$Y$60*$T123,const_zero)</f>
        <v>0</v>
      </c>
      <c r="W123" s="5" t="n">
        <f aca="false">IF($E123=const_one,Sensitivity!$V$60*$T123,const_zero)</f>
        <v>0</v>
      </c>
      <c r="X123" s="5" t="n">
        <f aca="false">IF($F123=const_one,Sensitivity!$S$60*$T123,const_zero)</f>
        <v>257352607.084828</v>
      </c>
      <c r="Y123" s="5" t="n">
        <f aca="false">IF($G123=const_one,Sensitivity!$P$60*$T123,const_zero)</f>
        <v>0</v>
      </c>
      <c r="Z123" s="5" t="n">
        <f aca="false">IF($H123=const_one,Sensitivity!$M$60*$T123,const_zero)</f>
        <v>0</v>
      </c>
      <c r="AA123" s="5" t="n">
        <f aca="false">IF($I123=const_one,Sensitivity!$J$60*$T123,const_zero)</f>
        <v>0</v>
      </c>
      <c r="AB123" s="5" t="n">
        <f aca="false">(Sensitivity!$AE$60+Sensitivity!$AJ$60)*$T123</f>
        <v>31999483.9670372</v>
      </c>
      <c r="AC123" s="5" t="n">
        <f aca="false">common_rsa_total*$T123</f>
        <v>965072276.568105</v>
      </c>
      <c r="AD123" s="5" t="n">
        <f aca="false">IF($S123=const_one,pre_f_options_issued*($T123-option_strike_usd),const_zero)</f>
        <v>265575632.380029</v>
      </c>
      <c r="AE123" s="5" t="n">
        <f aca="false">J123+U123</f>
        <v>30000000</v>
      </c>
      <c r="AF123" s="5" t="n">
        <f aca="false">K123+V123</f>
        <v>300000000</v>
      </c>
      <c r="AG123" s="5" t="n">
        <f aca="false">L123+W123</f>
        <v>100000000</v>
      </c>
      <c r="AH123" s="5" t="n">
        <f aca="false">M123+X123</f>
        <v>257352607.084828</v>
      </c>
      <c r="AI123" s="5" t="n">
        <f aca="false">N123+Y123</f>
        <v>30000000</v>
      </c>
      <c r="AJ123" s="5" t="n">
        <f aca="false">O123+Z123</f>
        <v>15000000</v>
      </c>
      <c r="AK123" s="5" t="n">
        <f aca="false">P123+AA123</f>
        <v>5000000</v>
      </c>
      <c r="AL123" s="5" t="n">
        <f aca="false">INDEX($AE$115:$AE$242,$B123-$C123*1+const_one)</f>
        <v>30000000</v>
      </c>
      <c r="AM123" s="5" t="n">
        <f aca="false">INDEX($AF$115:$AF$242,$B123-$D123*2+const_one)</f>
        <v>300000000</v>
      </c>
      <c r="AN123" s="5" t="n">
        <f aca="false">INDEX($AG$115:$AG$242,$B123-$E123*4+const_one)</f>
        <v>100000000</v>
      </c>
      <c r="AO123" s="5" t="n">
        <f aca="false">INDEX($AH$115:$AH$242,$B123-$F123*8+const_one)</f>
        <v>60000000</v>
      </c>
      <c r="AP123" s="5" t="n">
        <f aca="false">INDEX($AI$115:$AI$242,$B123-$G123*16+const_one)</f>
        <v>30000000</v>
      </c>
      <c r="AQ123" s="5" t="n">
        <f aca="false">INDEX($AJ$115:$AJ$242,$B123-$H123*32+const_one)</f>
        <v>15000000</v>
      </c>
      <c r="AR123" s="5" t="n">
        <f aca="false">INDEX($AK$115:$AK$242,$B123-$I123*64+const_one)</f>
        <v>5000000</v>
      </c>
      <c r="AS123" s="5" t="n">
        <f aca="false">INDEX($AE$115:$AE$242,$B123+(const_one-$C123)*1+const_one)</f>
        <v>94035137.9512959</v>
      </c>
      <c r="AT123" s="5" t="n">
        <f aca="false">INDEX($AF$115:$AF$242,$B123+(const_one-$D123)*2+const_one)</f>
        <v>550991195.780093</v>
      </c>
      <c r="AU123" s="5" t="n">
        <f aca="false">INDEX($AG$115:$AG$242,$B123+(const_one-$E123)*4+const_one)</f>
        <v>177049473.719648</v>
      </c>
      <c r="AV123" s="5" t="n">
        <f aca="false">INDEX($AH$115:$AH$242,$B123+(const_one-$F123)*8+const_one)</f>
        <v>257352607.084828</v>
      </c>
      <c r="AW123" s="5" t="n">
        <f aca="false">INDEX($AI$115:$AI$242,$B123+(const_one-$G123)*16+const_one)</f>
        <v>270809785.118862</v>
      </c>
      <c r="AX123" s="5" t="n">
        <f aca="false">INDEX($AJ$115:$AJ$242,$B123+(const_one-$H123)*32+const_one)</f>
        <v>400423609.22391</v>
      </c>
      <c r="AY123" s="5" t="n">
        <f aca="false">INDEX($AK$115:$AK$242,$B123+(const_one-$I123)*64+const_one)</f>
        <v>397819228.025706</v>
      </c>
      <c r="AZ123" s="5" t="n">
        <f aca="false">--($C123=--(AS123&gt;AL123))</f>
        <v>0</v>
      </c>
      <c r="BA123" s="5" t="n">
        <f aca="false">--($D123=--(AT123&gt;AM123))</f>
        <v>0</v>
      </c>
      <c r="BB123" s="5" t="n">
        <f aca="false">--($E123=--(AU123&gt;AN123))</f>
        <v>0</v>
      </c>
      <c r="BC123" s="5" t="n">
        <f aca="false">--($F123=--(AV123&gt;AO123))</f>
        <v>1</v>
      </c>
      <c r="BD123" s="5" t="n">
        <f aca="false">--($G123=--(AW123&gt;AP123))</f>
        <v>0</v>
      </c>
      <c r="BE123" s="5" t="n">
        <f aca="false">--($H123=--(AX123&gt;AQ123))</f>
        <v>0</v>
      </c>
      <c r="BF123" s="5" t="n">
        <f aca="false">--($I123=--(AY123&gt;AR123))</f>
        <v>0</v>
      </c>
      <c r="BG123" s="5" t="n">
        <f aca="false">SUM(AZ123:BF123)</f>
        <v>1</v>
      </c>
      <c r="BH123" s="5" t="n">
        <f aca="false">SUM(AE123:AK123)+AB123+AC123+AD123</f>
        <v>2000000000</v>
      </c>
    </row>
    <row r="124" customFormat="false" ht="15" hidden="true" customHeight="false" outlineLevel="0" collapsed="false">
      <c r="A124" s="5" t="n">
        <f aca="false">sensitivity_exit_usd</f>
        <v>2000000000</v>
      </c>
      <c r="B124" s="2" t="n">
        <f aca="false">ROW()-ROW($B$115)</f>
        <v>9</v>
      </c>
      <c r="C124" s="2" t="n">
        <f aca="false">MOD(QUOTIENT($B124,1),2)</f>
        <v>1</v>
      </c>
      <c r="D124" s="2" t="n">
        <f aca="false">MOD(QUOTIENT($B124,2),2)</f>
        <v>0</v>
      </c>
      <c r="E124" s="2" t="n">
        <f aca="false">MOD(QUOTIENT($B124,4),2)</f>
        <v>0</v>
      </c>
      <c r="F124" s="2" t="n">
        <f aca="false">MOD(QUOTIENT($B124,8),2)</f>
        <v>1</v>
      </c>
      <c r="G124" s="2" t="n">
        <f aca="false">MOD(QUOTIENT($B124,16),2)</f>
        <v>0</v>
      </c>
      <c r="H124" s="2" t="n">
        <f aca="false">MOD(QUOTIENT($B124,32),2)</f>
        <v>0</v>
      </c>
      <c r="I124" s="2" t="n">
        <f aca="false">MOD(QUOTIENT($B124,64),2)</f>
        <v>0</v>
      </c>
      <c r="J124" s="5" t="n">
        <f aca="false">IF($C124=const_zero,MIN(class_series_f_invested_usd,MAX(const_zero,$A124)),const_zero)</f>
        <v>0</v>
      </c>
      <c r="K124" s="5" t="n">
        <f aca="false">IF($D124=const_zero,MIN(class_series_e_invested_usd,MAX(const_zero,$A124-SUM($J124:$J124))),const_zero)</f>
        <v>300000000</v>
      </c>
      <c r="L124" s="5" t="n">
        <f aca="false">IF($E124=const_zero,MIN(class_series_d_invested_usd,MAX(const_zero,$A124-SUM($J124:$K124))),const_zero)</f>
        <v>100000000</v>
      </c>
      <c r="M124" s="5" t="n">
        <f aca="false">IF($F124=const_zero,MIN(class_series_c_invested_usd,MAX(const_zero,$A124-SUM($J124:$L124))),const_zero)</f>
        <v>0</v>
      </c>
      <c r="N124" s="5" t="n">
        <f aca="false">IF($G124=const_zero,MIN(class_series_b_invested_usd,MAX(const_zero,$A124-SUM($J124:$M124))),const_zero)</f>
        <v>30000000</v>
      </c>
      <c r="O124" s="5" t="n">
        <f aca="false">IF($H124=const_zero,MIN(class_series_a_invested_usd,MAX(const_zero,$A124-SUM($J124:$N124))),const_zero)</f>
        <v>15000000</v>
      </c>
      <c r="P124" s="5" t="n">
        <f aca="false">IF($I124=const_zero,MIN(class_seed_invested_usd,MAX(const_zero,$A124-SUM($J124:$O124))),const_zero)</f>
        <v>5000000</v>
      </c>
      <c r="Q124" s="5" t="n">
        <f aca="false">MAX(const_zero,$A124-SUM($J124:$P124))</f>
        <v>1550000000</v>
      </c>
      <c r="R124" s="9" t="n">
        <f aca="false">common_rsa_total+Sensitivity!$AE$60+Sensitivity!$AJ$60+IF($C124=const_one,Sensitivity!$D$60,const_zero)+IF($D124=const_one,Sensitivity!$Y$60,const_zero)+IF($E124=const_one,Sensitivity!$V$60,const_zero)+IF($F124=const_one,Sensitivity!$S$60,const_zero)+IF($G124=const_one,Sensitivity!$P$60,const_zero)+IF($H124=const_one,Sensitivity!$M$60,const_zero)+IF($I124=const_one,Sensitivity!$J$60,const_zero)</f>
        <v>12613867.4571691</v>
      </c>
      <c r="S124" s="23" t="b">
        <f aca="false">IF($R124&gt;const_zero,--($Q124&gt;option_strike_usd*$R124),const_zero)</f>
        <v>1</v>
      </c>
      <c r="T124" s="7" t="n">
        <f aca="false">IF($R124&gt;const_zero,IF($S124=const_one,($Q124+option_strike_usd*pre_f_options_issued)/($R124+pre_f_options_issued),$Q124/$R124),const_zero)</f>
        <v>102.7202338779</v>
      </c>
      <c r="U124" s="5" t="n">
        <f aca="false">IF($C124=const_one,Sensitivity!$D$60*$T124,const_zero)</f>
        <v>94035137.9512959</v>
      </c>
      <c r="V124" s="5" t="n">
        <f aca="false">IF($D124=const_one,Sensitivity!$Y$60*$T124,const_zero)</f>
        <v>0</v>
      </c>
      <c r="W124" s="5" t="n">
        <f aca="false">IF($E124=const_one,Sensitivity!$V$60*$T124,const_zero)</f>
        <v>0</v>
      </c>
      <c r="X124" s="5" t="n">
        <f aca="false">IF($F124=const_one,Sensitivity!$S$60*$T124,const_zero)</f>
        <v>246528561.306961</v>
      </c>
      <c r="Y124" s="5" t="n">
        <f aca="false">IF($G124=const_one,Sensitivity!$P$60*$T124,const_zero)</f>
        <v>0</v>
      </c>
      <c r="Z124" s="5" t="n">
        <f aca="false">IF($H124=const_one,Sensitivity!$M$60*$T124,const_zero)</f>
        <v>0</v>
      </c>
      <c r="AA124" s="5" t="n">
        <f aca="false">IF($I124=const_one,Sensitivity!$J$60*$T124,const_zero)</f>
        <v>0</v>
      </c>
      <c r="AB124" s="5" t="n">
        <f aca="false">(Sensitivity!$AE$60+Sensitivity!$AJ$60)*$T124</f>
        <v>30653611.1458881</v>
      </c>
      <c r="AC124" s="5" t="n">
        <f aca="false">common_rsa_total*$T124</f>
        <v>924482104.901104</v>
      </c>
      <c r="AD124" s="5" t="n">
        <f aca="false">IF($S124=const_one,pre_f_options_issued*($T124-option_strike_usd),const_zero)</f>
        <v>254300584.694751</v>
      </c>
      <c r="AE124" s="5" t="n">
        <f aca="false">J124+U124</f>
        <v>94035137.9512959</v>
      </c>
      <c r="AF124" s="5" t="n">
        <f aca="false">K124+V124</f>
        <v>300000000</v>
      </c>
      <c r="AG124" s="5" t="n">
        <f aca="false">L124+W124</f>
        <v>100000000</v>
      </c>
      <c r="AH124" s="5" t="n">
        <f aca="false">M124+X124</f>
        <v>246528561.306961</v>
      </c>
      <c r="AI124" s="5" t="n">
        <f aca="false">N124+Y124</f>
        <v>30000000</v>
      </c>
      <c r="AJ124" s="5" t="n">
        <f aca="false">O124+Z124</f>
        <v>15000000</v>
      </c>
      <c r="AK124" s="5" t="n">
        <f aca="false">P124+AA124</f>
        <v>5000000</v>
      </c>
      <c r="AL124" s="5" t="n">
        <f aca="false">INDEX($AE$115:$AE$242,$B124-$C124*1+const_one)</f>
        <v>30000000</v>
      </c>
      <c r="AM124" s="5" t="n">
        <f aca="false">INDEX($AF$115:$AF$242,$B124-$D124*2+const_one)</f>
        <v>300000000</v>
      </c>
      <c r="AN124" s="5" t="n">
        <f aca="false">INDEX($AG$115:$AG$242,$B124-$E124*4+const_one)</f>
        <v>100000000</v>
      </c>
      <c r="AO124" s="5" t="n">
        <f aca="false">INDEX($AH$115:$AH$242,$B124-$F124*8+const_one)</f>
        <v>60000000</v>
      </c>
      <c r="AP124" s="5" t="n">
        <f aca="false">INDEX($AI$115:$AI$242,$B124-$G124*16+const_one)</f>
        <v>30000000</v>
      </c>
      <c r="AQ124" s="5" t="n">
        <f aca="false">INDEX($AJ$115:$AJ$242,$B124-$H124*32+const_one)</f>
        <v>15000000</v>
      </c>
      <c r="AR124" s="5" t="n">
        <f aca="false">INDEX($AK$115:$AK$242,$B124-$I124*64+const_one)</f>
        <v>5000000</v>
      </c>
      <c r="AS124" s="5" t="n">
        <f aca="false">INDEX($AE$115:$AE$242,$B124+(const_one-$C124)*1+const_one)</f>
        <v>94035137.9512959</v>
      </c>
      <c r="AT124" s="5" t="n">
        <f aca="false">INDEX($AF$115:$AF$242,$B124+(const_one-$D124)*2+const_one)</f>
        <v>535952395.527298</v>
      </c>
      <c r="AU124" s="5" t="n">
        <f aca="false">INDEX($AG$115:$AG$242,$B124+(const_one-$E124)*4+const_one)</f>
        <v>170528024.584581</v>
      </c>
      <c r="AV124" s="5" t="n">
        <f aca="false">INDEX($AH$115:$AH$242,$B124+(const_one-$F124)*8+const_one)</f>
        <v>246528561.306961</v>
      </c>
      <c r="AW124" s="5" t="n">
        <f aca="false">INDEX($AI$115:$AI$242,$B124+(const_one-$G124)*16+const_one)</f>
        <v>262092013.824526</v>
      </c>
      <c r="AX124" s="5" t="n">
        <f aca="false">INDEX($AJ$115:$AJ$242,$B124+(const_one-$H124)*32+const_one)</f>
        <v>389656540.030869</v>
      </c>
      <c r="AY124" s="5" t="n">
        <f aca="false">INDEX($AK$115:$AK$242,$B124+(const_one-$I124)*64+const_one)</f>
        <v>387170692.885536</v>
      </c>
      <c r="AZ124" s="5" t="n">
        <f aca="false">--($C124=--(AS124&gt;AL124))</f>
        <v>1</v>
      </c>
      <c r="BA124" s="5" t="n">
        <f aca="false">--($D124=--(AT124&gt;AM124))</f>
        <v>0</v>
      </c>
      <c r="BB124" s="5" t="n">
        <f aca="false">--($E124=--(AU124&gt;AN124))</f>
        <v>0</v>
      </c>
      <c r="BC124" s="5" t="n">
        <f aca="false">--($F124=--(AV124&gt;AO124))</f>
        <v>1</v>
      </c>
      <c r="BD124" s="5" t="n">
        <f aca="false">--($G124=--(AW124&gt;AP124))</f>
        <v>0</v>
      </c>
      <c r="BE124" s="5" t="n">
        <f aca="false">--($H124=--(AX124&gt;AQ124))</f>
        <v>0</v>
      </c>
      <c r="BF124" s="5" t="n">
        <f aca="false">--($I124=--(AY124&gt;AR124))</f>
        <v>0</v>
      </c>
      <c r="BG124" s="5" t="n">
        <f aca="false">SUM(AZ124:BF124)</f>
        <v>2</v>
      </c>
      <c r="BH124" s="5" t="n">
        <f aca="false">SUM(AE124:AK124)+AB124+AC124+AD124</f>
        <v>2000000000</v>
      </c>
    </row>
    <row r="125" customFormat="false" ht="15" hidden="true" customHeight="false" outlineLevel="0" collapsed="false">
      <c r="A125" s="5" t="n">
        <f aca="false">sensitivity_exit_usd</f>
        <v>2000000000</v>
      </c>
      <c r="B125" s="2" t="n">
        <f aca="false">ROW()-ROW($B$115)</f>
        <v>10</v>
      </c>
      <c r="C125" s="2" t="n">
        <f aca="false">MOD(QUOTIENT($B125,1),2)</f>
        <v>0</v>
      </c>
      <c r="D125" s="2" t="n">
        <f aca="false">MOD(QUOTIENT($B125,2),2)</f>
        <v>1</v>
      </c>
      <c r="E125" s="2" t="n">
        <f aca="false">MOD(QUOTIENT($B125,4),2)</f>
        <v>0</v>
      </c>
      <c r="F125" s="2" t="n">
        <f aca="false">MOD(QUOTIENT($B125,8),2)</f>
        <v>1</v>
      </c>
      <c r="G125" s="2" t="n">
        <f aca="false">MOD(QUOTIENT($B125,16),2)</f>
        <v>0</v>
      </c>
      <c r="H125" s="2" t="n">
        <f aca="false">MOD(QUOTIENT($B125,32),2)</f>
        <v>0</v>
      </c>
      <c r="I125" s="2" t="n">
        <f aca="false">MOD(QUOTIENT($B125,64),2)</f>
        <v>0</v>
      </c>
      <c r="J125" s="5" t="n">
        <f aca="false">IF($C125=const_zero,MIN(class_series_f_invested_usd,MAX(const_zero,$A125)),const_zero)</f>
        <v>30000000</v>
      </c>
      <c r="K125" s="5" t="n">
        <f aca="false">IF($D125=const_zero,MIN(class_series_e_invested_usd,MAX(const_zero,$A125-SUM($J125:$J125))),const_zero)</f>
        <v>0</v>
      </c>
      <c r="L125" s="5" t="n">
        <f aca="false">IF($E125=const_zero,MIN(class_series_d_invested_usd,MAX(const_zero,$A125-SUM($J125:$K125))),const_zero)</f>
        <v>100000000</v>
      </c>
      <c r="M125" s="5" t="n">
        <f aca="false">IF($F125=const_zero,MIN(class_series_c_invested_usd,MAX(const_zero,$A125-SUM($J125:$L125))),const_zero)</f>
        <v>0</v>
      </c>
      <c r="N125" s="5" t="n">
        <f aca="false">IF($G125=const_zero,MIN(class_series_b_invested_usd,MAX(const_zero,$A125-SUM($J125:$M125))),const_zero)</f>
        <v>30000000</v>
      </c>
      <c r="O125" s="5" t="n">
        <f aca="false">IF($H125=const_zero,MIN(class_series_a_invested_usd,MAX(const_zero,$A125-SUM($J125:$N125))),const_zero)</f>
        <v>15000000</v>
      </c>
      <c r="P125" s="5" t="n">
        <f aca="false">IF($I125=const_zero,MIN(class_seed_invested_usd,MAX(const_zero,$A125-SUM($J125:$O125))),const_zero)</f>
        <v>5000000</v>
      </c>
      <c r="Q125" s="5" t="n">
        <f aca="false">MAX(const_zero,$A125-SUM($J125:$P125))</f>
        <v>1820000000</v>
      </c>
      <c r="R125" s="9" t="n">
        <f aca="false">common_rsa_total+Sensitivity!$AE$60+Sensitivity!$AJ$60+IF($C125=const_one,Sensitivity!$D$60,const_zero)+IF($D125=const_one,Sensitivity!$Y$60,const_zero)+IF($E125=const_one,Sensitivity!$V$60,const_zero)+IF($F125=const_one,Sensitivity!$S$60,const_zero)+IF($G125=const_one,Sensitivity!$P$60,const_zero)+IF($H125=const_one,Sensitivity!$M$60,const_zero)+IF($I125=const_one,Sensitivity!$J$60,const_zero)</f>
        <v>17851111.6138153</v>
      </c>
      <c r="S125" s="23" t="b">
        <f aca="false">IF($R125&gt;const_zero,--($Q125&gt;option_strike_usd*$R125),const_zero)</f>
        <v>1</v>
      </c>
      <c r="T125" s="7" t="n">
        <f aca="false">IF($R125&gt;const_zero,IF($S125=const_one,($Q125+option_strike_usd*pre_f_options_issued)/($R125+pre_f_options_issued),$Q125/$R125),const_zero)</f>
        <v>89.5528477551465</v>
      </c>
      <c r="U125" s="5" t="n">
        <f aca="false">IF($C125=const_one,Sensitivity!$D$60*$T125,const_zero)</f>
        <v>0</v>
      </c>
      <c r="V125" s="5" t="n">
        <f aca="false">IF($D125=const_one,Sensitivity!$Y$60*$T125,const_zero)</f>
        <v>550991195.780093</v>
      </c>
      <c r="W125" s="5" t="n">
        <f aca="false">IF($E125=const_one,Sensitivity!$V$60*$T125,const_zero)</f>
        <v>0</v>
      </c>
      <c r="X125" s="5" t="n">
        <f aca="false">IF($F125=const_one,Sensitivity!$S$60*$T125,const_zero)</f>
        <v>214926834.612352</v>
      </c>
      <c r="Y125" s="5" t="n">
        <f aca="false">IF($G125=const_one,Sensitivity!$P$60*$T125,const_zero)</f>
        <v>0</v>
      </c>
      <c r="Z125" s="5" t="n">
        <f aca="false">IF($H125=const_one,Sensitivity!$M$60*$T125,const_zero)</f>
        <v>0</v>
      </c>
      <c r="AA125" s="5" t="n">
        <f aca="false">IF($I125=const_one,Sensitivity!$J$60*$T125,const_zero)</f>
        <v>0</v>
      </c>
      <c r="AB125" s="5" t="n">
        <f aca="false">(Sensitivity!$AE$60+Sensitivity!$AJ$60)*$T125</f>
        <v>26724220.4233705</v>
      </c>
      <c r="AC125" s="5" t="n">
        <f aca="false">common_rsa_total*$T125</f>
        <v>805975629.796319</v>
      </c>
      <c r="AD125" s="5" t="n">
        <f aca="false">IF($S125=const_one,pre_f_options_issued*($T125-option_strike_usd),const_zero)</f>
        <v>221382119.387866</v>
      </c>
      <c r="AE125" s="5" t="n">
        <f aca="false">J125+U125</f>
        <v>30000000</v>
      </c>
      <c r="AF125" s="5" t="n">
        <f aca="false">K125+V125</f>
        <v>550991195.780093</v>
      </c>
      <c r="AG125" s="5" t="n">
        <f aca="false">L125+W125</f>
        <v>100000000</v>
      </c>
      <c r="AH125" s="5" t="n">
        <f aca="false">M125+X125</f>
        <v>214926834.612352</v>
      </c>
      <c r="AI125" s="5" t="n">
        <f aca="false">N125+Y125</f>
        <v>30000000</v>
      </c>
      <c r="AJ125" s="5" t="n">
        <f aca="false">O125+Z125</f>
        <v>15000000</v>
      </c>
      <c r="AK125" s="5" t="n">
        <f aca="false">P125+AA125</f>
        <v>5000000</v>
      </c>
      <c r="AL125" s="5" t="n">
        <f aca="false">INDEX($AE$115:$AE$242,$B125-$C125*1+const_one)</f>
        <v>30000000</v>
      </c>
      <c r="AM125" s="5" t="n">
        <f aca="false">INDEX($AF$115:$AF$242,$B125-$D125*2+const_one)</f>
        <v>300000000</v>
      </c>
      <c r="AN125" s="5" t="n">
        <f aca="false">INDEX($AG$115:$AG$242,$B125-$E125*4+const_one)</f>
        <v>100000000</v>
      </c>
      <c r="AO125" s="5" t="n">
        <f aca="false">INDEX($AH$115:$AH$242,$B125-$F125*8+const_one)</f>
        <v>60000000</v>
      </c>
      <c r="AP125" s="5" t="n">
        <f aca="false">INDEX($AI$115:$AI$242,$B125-$G125*16+const_one)</f>
        <v>30000000</v>
      </c>
      <c r="AQ125" s="5" t="n">
        <f aca="false">INDEX($AJ$115:$AJ$242,$B125-$H125*32+const_one)</f>
        <v>15000000</v>
      </c>
      <c r="AR125" s="5" t="n">
        <f aca="false">INDEX($AK$115:$AK$242,$B125-$I125*64+const_one)</f>
        <v>5000000</v>
      </c>
      <c r="AS125" s="5" t="n">
        <f aca="false">INDEX($AE$115:$AE$242,$B125+(const_one-$C125)*1+const_one)</f>
        <v>79743468.9893969</v>
      </c>
      <c r="AT125" s="5" t="n">
        <f aca="false">INDEX($AF$115:$AF$242,$B125+(const_one-$D125)*2+const_one)</f>
        <v>550991195.780093</v>
      </c>
      <c r="AU125" s="5" t="n">
        <f aca="false">INDEX($AG$115:$AG$242,$B125+(const_one-$E125)*4+const_one)</f>
        <v>151355188.883371</v>
      </c>
      <c r="AV125" s="5" t="n">
        <f aca="false">INDEX($AH$115:$AH$242,$B125+(const_one-$F125)*8+const_one)</f>
        <v>214926834.612352</v>
      </c>
      <c r="AW125" s="5" t="n">
        <f aca="false">INDEX($AI$115:$AI$242,$B125+(const_one-$G125)*16+const_one)</f>
        <v>237997235.074325</v>
      </c>
      <c r="AX125" s="5" t="n">
        <f aca="false">INDEX($AJ$115:$AJ$242,$B125+(const_one-$H125)*32+const_one)</f>
        <v>362410143.584914</v>
      </c>
      <c r="AY125" s="5" t="n">
        <f aca="false">INDEX($AK$115:$AK$242,$B125+(const_one-$I125)*64+const_one)</f>
        <v>360437843.483772</v>
      </c>
      <c r="AZ125" s="5" t="n">
        <f aca="false">--($C125=--(AS125&gt;AL125))</f>
        <v>0</v>
      </c>
      <c r="BA125" s="5" t="n">
        <f aca="false">--($D125=--(AT125&gt;AM125))</f>
        <v>1</v>
      </c>
      <c r="BB125" s="5" t="n">
        <f aca="false">--($E125=--(AU125&gt;AN125))</f>
        <v>0</v>
      </c>
      <c r="BC125" s="5" t="n">
        <f aca="false">--($F125=--(AV125&gt;AO125))</f>
        <v>1</v>
      </c>
      <c r="BD125" s="5" t="n">
        <f aca="false">--($G125=--(AW125&gt;AP125))</f>
        <v>0</v>
      </c>
      <c r="BE125" s="5" t="n">
        <f aca="false">--($H125=--(AX125&gt;AQ125))</f>
        <v>0</v>
      </c>
      <c r="BF125" s="5" t="n">
        <f aca="false">--($I125=--(AY125&gt;AR125))</f>
        <v>0</v>
      </c>
      <c r="BG125" s="5" t="n">
        <f aca="false">SUM(AZ125:BF125)</f>
        <v>2</v>
      </c>
      <c r="BH125" s="5" t="n">
        <f aca="false">SUM(AE125:AK125)+AB125+AC125+AD125</f>
        <v>2000000000</v>
      </c>
    </row>
    <row r="126" customFormat="false" ht="15" hidden="true" customHeight="false" outlineLevel="0" collapsed="false">
      <c r="A126" s="5" t="n">
        <f aca="false">sensitivity_exit_usd</f>
        <v>2000000000</v>
      </c>
      <c r="B126" s="2" t="n">
        <f aca="false">ROW()-ROW($B$115)</f>
        <v>11</v>
      </c>
      <c r="C126" s="2" t="n">
        <f aca="false">MOD(QUOTIENT($B126,1),2)</f>
        <v>1</v>
      </c>
      <c r="D126" s="2" t="n">
        <f aca="false">MOD(QUOTIENT($B126,2),2)</f>
        <v>1</v>
      </c>
      <c r="E126" s="2" t="n">
        <f aca="false">MOD(QUOTIENT($B126,4),2)</f>
        <v>0</v>
      </c>
      <c r="F126" s="2" t="n">
        <f aca="false">MOD(QUOTIENT($B126,8),2)</f>
        <v>1</v>
      </c>
      <c r="G126" s="2" t="n">
        <f aca="false">MOD(QUOTIENT($B126,16),2)</f>
        <v>0</v>
      </c>
      <c r="H126" s="2" t="n">
        <f aca="false">MOD(QUOTIENT($B126,32),2)</f>
        <v>0</v>
      </c>
      <c r="I126" s="2" t="n">
        <f aca="false">MOD(QUOTIENT($B126,64),2)</f>
        <v>0</v>
      </c>
      <c r="J126" s="5" t="n">
        <f aca="false">IF($C126=const_zero,MIN(class_series_f_invested_usd,MAX(const_zero,$A126)),const_zero)</f>
        <v>0</v>
      </c>
      <c r="K126" s="5" t="n">
        <f aca="false">IF($D126=const_zero,MIN(class_series_e_invested_usd,MAX(const_zero,$A126-SUM($J126:$J126))),const_zero)</f>
        <v>0</v>
      </c>
      <c r="L126" s="5" t="n">
        <f aca="false">IF($E126=const_zero,MIN(class_series_d_invested_usd,MAX(const_zero,$A126-SUM($J126:$K126))),const_zero)</f>
        <v>100000000</v>
      </c>
      <c r="M126" s="5" t="n">
        <f aca="false">IF($F126=const_zero,MIN(class_series_c_invested_usd,MAX(const_zero,$A126-SUM($J126:$L126))),const_zero)</f>
        <v>0</v>
      </c>
      <c r="N126" s="5" t="n">
        <f aca="false">IF($G126=const_zero,MIN(class_series_b_invested_usd,MAX(const_zero,$A126-SUM($J126:$M126))),const_zero)</f>
        <v>30000000</v>
      </c>
      <c r="O126" s="5" t="n">
        <f aca="false">IF($H126=const_zero,MIN(class_series_a_invested_usd,MAX(const_zero,$A126-SUM($J126:$N126))),const_zero)</f>
        <v>15000000</v>
      </c>
      <c r="P126" s="5" t="n">
        <f aca="false">IF($I126=const_zero,MIN(class_seed_invested_usd,MAX(const_zero,$A126-SUM($J126:$O126))),const_zero)</f>
        <v>5000000</v>
      </c>
      <c r="Q126" s="5" t="n">
        <f aca="false">MAX(const_zero,$A126-SUM($J126:$P126))</f>
        <v>1850000000</v>
      </c>
      <c r="R126" s="9" t="n">
        <f aca="false">common_rsa_total+Sensitivity!$AE$60+Sensitivity!$AJ$60+IF($C126=const_one,Sensitivity!$D$60,const_zero)+IF($D126=const_one,Sensitivity!$Y$60,const_zero)+IF($E126=const_one,Sensitivity!$V$60,const_zero)+IF($F126=const_one,Sensitivity!$S$60,const_zero)+IF($G126=const_one,Sensitivity!$P$60,const_zero)+IF($H126=const_one,Sensitivity!$M$60,const_zero)+IF($I126=const_one,Sensitivity!$J$60,const_zero)</f>
        <v>18766560.6388153</v>
      </c>
      <c r="S126" s="23" t="b">
        <f aca="false">IF($R126&gt;const_zero,--($Q126&gt;option_strike_usd*$R126),const_zero)</f>
        <v>1</v>
      </c>
      <c r="T126" s="7" t="n">
        <f aca="false">IF($R126&gt;const_zero,IF($S126=const_one,($Q126+option_strike_usd*pre_f_options_issued)/($R126+pre_f_options_issued),$Q126/$R126),const_zero)</f>
        <v>87.1085847618844</v>
      </c>
      <c r="U126" s="5" t="n">
        <f aca="false">IF($C126=const_one,Sensitivity!$D$60*$T126,const_zero)</f>
        <v>79743468.9893969</v>
      </c>
      <c r="V126" s="5" t="n">
        <f aca="false">IF($D126=const_one,Sensitivity!$Y$60*$T126,const_zero)</f>
        <v>535952395.527298</v>
      </c>
      <c r="W126" s="5" t="n">
        <f aca="false">IF($E126=const_one,Sensitivity!$V$60*$T126,const_zero)</f>
        <v>0</v>
      </c>
      <c r="X126" s="5" t="n">
        <f aca="false">IF($F126=const_one,Sensitivity!$S$60*$T126,const_zero)</f>
        <v>209060603.428522</v>
      </c>
      <c r="Y126" s="5" t="n">
        <f aca="false">IF($G126=const_one,Sensitivity!$P$60*$T126,const_zero)</f>
        <v>0</v>
      </c>
      <c r="Z126" s="5" t="n">
        <f aca="false">IF($H126=const_one,Sensitivity!$M$60*$T126,const_zero)</f>
        <v>0</v>
      </c>
      <c r="AA126" s="5" t="n">
        <f aca="false">IF($I126=const_one,Sensitivity!$J$60*$T126,const_zero)</f>
        <v>0</v>
      </c>
      <c r="AB126" s="5" t="n">
        <f aca="false">(Sensitivity!$AE$60+Sensitivity!$AJ$60)*$T126</f>
        <v>25994807.2931122</v>
      </c>
      <c r="AC126" s="5" t="n">
        <f aca="false">common_rsa_total*$T126</f>
        <v>783977262.856959</v>
      </c>
      <c r="AD126" s="5" t="n">
        <f aca="false">IF($S126=const_one,pre_f_options_issued*($T126-option_strike_usd),const_zero)</f>
        <v>215271461.904711</v>
      </c>
      <c r="AE126" s="5" t="n">
        <f aca="false">J126+U126</f>
        <v>79743468.9893969</v>
      </c>
      <c r="AF126" s="5" t="n">
        <f aca="false">K126+V126</f>
        <v>535952395.527298</v>
      </c>
      <c r="AG126" s="5" t="n">
        <f aca="false">L126+W126</f>
        <v>100000000</v>
      </c>
      <c r="AH126" s="5" t="n">
        <f aca="false">M126+X126</f>
        <v>209060603.428522</v>
      </c>
      <c r="AI126" s="5" t="n">
        <f aca="false">N126+Y126</f>
        <v>30000000</v>
      </c>
      <c r="AJ126" s="5" t="n">
        <f aca="false">O126+Z126</f>
        <v>15000000</v>
      </c>
      <c r="AK126" s="5" t="n">
        <f aca="false">P126+AA126</f>
        <v>5000000</v>
      </c>
      <c r="AL126" s="5" t="n">
        <f aca="false">INDEX($AE$115:$AE$242,$B126-$C126*1+const_one)</f>
        <v>30000000</v>
      </c>
      <c r="AM126" s="5" t="n">
        <f aca="false">INDEX($AF$115:$AF$242,$B126-$D126*2+const_one)</f>
        <v>300000000</v>
      </c>
      <c r="AN126" s="5" t="n">
        <f aca="false">INDEX($AG$115:$AG$242,$B126-$E126*4+const_one)</f>
        <v>100000000</v>
      </c>
      <c r="AO126" s="5" t="n">
        <f aca="false">INDEX($AH$115:$AH$242,$B126-$F126*8+const_one)</f>
        <v>60000000</v>
      </c>
      <c r="AP126" s="5" t="n">
        <f aca="false">INDEX($AI$115:$AI$242,$B126-$G126*16+const_one)</f>
        <v>30000000</v>
      </c>
      <c r="AQ126" s="5" t="n">
        <f aca="false">INDEX($AJ$115:$AJ$242,$B126-$H126*32+const_one)</f>
        <v>15000000</v>
      </c>
      <c r="AR126" s="5" t="n">
        <f aca="false">INDEX($AK$115:$AK$242,$B126-$I126*64+const_one)</f>
        <v>5000000</v>
      </c>
      <c r="AS126" s="5" t="n">
        <f aca="false">INDEX($AE$115:$AE$242,$B126+(const_one-$C126)*1+const_one)</f>
        <v>79743468.9893969</v>
      </c>
      <c r="AT126" s="5" t="n">
        <f aca="false">INDEX($AF$115:$AF$242,$B126+(const_one-$D126)*2+const_one)</f>
        <v>535952395.527298</v>
      </c>
      <c r="AU126" s="5" t="n">
        <f aca="false">INDEX($AG$115:$AG$242,$B126+(const_one-$E126)*4+const_one)</f>
        <v>147600285.296602</v>
      </c>
      <c r="AV126" s="5" t="n">
        <f aca="false">INDEX($AH$115:$AH$242,$B126+(const_one-$F126)*8+const_one)</f>
        <v>209060603.428522</v>
      </c>
      <c r="AW126" s="5" t="n">
        <f aca="false">INDEX($AI$115:$AI$242,$B126+(const_one-$G126)*16+const_one)</f>
        <v>232727665.203885</v>
      </c>
      <c r="AX126" s="5" t="n">
        <f aca="false">INDEX($AJ$115:$AJ$242,$B126+(const_one-$H126)*32+const_one)</f>
        <v>355490013.648819</v>
      </c>
      <c r="AY126" s="5" t="n">
        <f aca="false">INDEX($AK$115:$AK$242,$B126+(const_one-$I126)*64+const_one)</f>
        <v>353586452.665425</v>
      </c>
      <c r="AZ126" s="5" t="n">
        <f aca="false">--($C126=--(AS126&gt;AL126))</f>
        <v>1</v>
      </c>
      <c r="BA126" s="5" t="n">
        <f aca="false">--($D126=--(AT126&gt;AM126))</f>
        <v>1</v>
      </c>
      <c r="BB126" s="5" t="n">
        <f aca="false">--($E126=--(AU126&gt;AN126))</f>
        <v>0</v>
      </c>
      <c r="BC126" s="5" t="n">
        <f aca="false">--($F126=--(AV126&gt;AO126))</f>
        <v>1</v>
      </c>
      <c r="BD126" s="5" t="n">
        <f aca="false">--($G126=--(AW126&gt;AP126))</f>
        <v>0</v>
      </c>
      <c r="BE126" s="5" t="n">
        <f aca="false">--($H126=--(AX126&gt;AQ126))</f>
        <v>0</v>
      </c>
      <c r="BF126" s="5" t="n">
        <f aca="false">--($I126=--(AY126&gt;AR126))</f>
        <v>0</v>
      </c>
      <c r="BG126" s="5" t="n">
        <f aca="false">SUM(AZ126:BF126)</f>
        <v>3</v>
      </c>
      <c r="BH126" s="5" t="n">
        <f aca="false">SUM(AE126:AK126)+AB126+AC126+AD126</f>
        <v>2000000000</v>
      </c>
    </row>
    <row r="127" customFormat="false" ht="15" hidden="true" customHeight="false" outlineLevel="0" collapsed="false">
      <c r="A127" s="5" t="n">
        <f aca="false">sensitivity_exit_usd</f>
        <v>2000000000</v>
      </c>
      <c r="B127" s="2" t="n">
        <f aca="false">ROW()-ROW($B$115)</f>
        <v>12</v>
      </c>
      <c r="C127" s="2" t="n">
        <f aca="false">MOD(QUOTIENT($B127,1),2)</f>
        <v>0</v>
      </c>
      <c r="D127" s="2" t="n">
        <f aca="false">MOD(QUOTIENT($B127,2),2)</f>
        <v>0</v>
      </c>
      <c r="E127" s="2" t="n">
        <f aca="false">MOD(QUOTIENT($B127,4),2)</f>
        <v>1</v>
      </c>
      <c r="F127" s="2" t="n">
        <f aca="false">MOD(QUOTIENT($B127,8),2)</f>
        <v>1</v>
      </c>
      <c r="G127" s="2" t="n">
        <f aca="false">MOD(QUOTIENT($B127,16),2)</f>
        <v>0</v>
      </c>
      <c r="H127" s="2" t="n">
        <f aca="false">MOD(QUOTIENT($B127,32),2)</f>
        <v>0</v>
      </c>
      <c r="I127" s="2" t="n">
        <f aca="false">MOD(QUOTIENT($B127,64),2)</f>
        <v>0</v>
      </c>
      <c r="J127" s="5" t="n">
        <f aca="false">IF($C127=const_zero,MIN(class_series_f_invested_usd,MAX(const_zero,$A127)),const_zero)</f>
        <v>30000000</v>
      </c>
      <c r="K127" s="5" t="n">
        <f aca="false">IF($D127=const_zero,MIN(class_series_e_invested_usd,MAX(const_zero,$A127-SUM($J127:$J127))),const_zero)</f>
        <v>300000000</v>
      </c>
      <c r="L127" s="5" t="n">
        <f aca="false">IF($E127=const_zero,MIN(class_series_d_invested_usd,MAX(const_zero,$A127-SUM($J127:$K127))),const_zero)</f>
        <v>0</v>
      </c>
      <c r="M127" s="5" t="n">
        <f aca="false">IF($F127=const_zero,MIN(class_series_c_invested_usd,MAX(const_zero,$A127-SUM($J127:$L127))),const_zero)</f>
        <v>0</v>
      </c>
      <c r="N127" s="5" t="n">
        <f aca="false">IF($G127=const_zero,MIN(class_series_b_invested_usd,MAX(const_zero,$A127-SUM($J127:$M127))),const_zero)</f>
        <v>30000000</v>
      </c>
      <c r="O127" s="5" t="n">
        <f aca="false">IF($H127=const_zero,MIN(class_series_a_invested_usd,MAX(const_zero,$A127-SUM($J127:$N127))),const_zero)</f>
        <v>15000000</v>
      </c>
      <c r="P127" s="5" t="n">
        <f aca="false">IF($I127=const_zero,MIN(class_seed_invested_usd,MAX(const_zero,$A127-SUM($J127:$O127))),const_zero)</f>
        <v>5000000</v>
      </c>
      <c r="Q127" s="5" t="n">
        <f aca="false">MAX(const_zero,$A127-SUM($J127:$P127))</f>
        <v>1620000000</v>
      </c>
      <c r="R127" s="9" t="n">
        <f aca="false">common_rsa_total+Sensitivity!$AE$60+Sensitivity!$AJ$60+IF($C127=const_one,Sensitivity!$D$60,const_zero)+IF($D127=const_one,Sensitivity!$Y$60,const_zero)+IF($E127=const_one,Sensitivity!$V$60,const_zero)+IF($F127=const_one,Sensitivity!$S$60,const_zero)+IF($G127=const_one,Sensitivity!$P$60,const_zero)+IF($H127=const_one,Sensitivity!$M$60,const_zero)+IF($I127=const_one,Sensitivity!$J$60,const_zero)</f>
        <v>13437545.7598514</v>
      </c>
      <c r="S127" s="23" t="b">
        <f aca="false">IF($R127&gt;const_zero,--($Q127&gt;option_strike_usd*$R127),const_zero)</f>
        <v>1</v>
      </c>
      <c r="T127" s="7" t="n">
        <f aca="false">IF($R127&gt;const_zero,IF($S127=const_one,($Q127+option_strike_usd*pre_f_options_issued)/($R127+pre_f_options_issued),$Q127/$R127),const_zero)</f>
        <v>101.803629269399</v>
      </c>
      <c r="U127" s="5" t="n">
        <f aca="false">IF($C127=const_one,Sensitivity!$D$60*$T127,const_zero)</f>
        <v>0</v>
      </c>
      <c r="V127" s="5" t="n">
        <f aca="false">IF($D127=const_one,Sensitivity!$Y$60*$T127,const_zero)</f>
        <v>0</v>
      </c>
      <c r="W127" s="5" t="n">
        <f aca="false">IF($E127=const_one,Sensitivity!$V$60*$T127,const_zero)</f>
        <v>177049473.719648</v>
      </c>
      <c r="X127" s="5" t="n">
        <f aca="false">IF($F127=const_one,Sensitivity!$S$60*$T127,const_zero)</f>
        <v>244328710.246559</v>
      </c>
      <c r="Y127" s="5" t="n">
        <f aca="false">IF($G127=const_one,Sensitivity!$P$60*$T127,const_zero)</f>
        <v>0</v>
      </c>
      <c r="Z127" s="5" t="n">
        <f aca="false">IF($H127=const_one,Sensitivity!$M$60*$T127,const_zero)</f>
        <v>0</v>
      </c>
      <c r="AA127" s="5" t="n">
        <f aca="false">IF($I127=const_one,Sensitivity!$J$60*$T127,const_zero)</f>
        <v>0</v>
      </c>
      <c r="AB127" s="5" t="n">
        <f aca="false">(Sensitivity!$AE$60+Sensitivity!$AJ$60)*$T127</f>
        <v>30380079.4357003</v>
      </c>
      <c r="AC127" s="5" t="n">
        <f aca="false">common_rsa_total*$T127</f>
        <v>916232663.424595</v>
      </c>
      <c r="AD127" s="5" t="n">
        <f aca="false">IF($S127=const_one,pre_f_options_issued*($T127-option_strike_usd),const_zero)</f>
        <v>252009073.173499</v>
      </c>
      <c r="AE127" s="5" t="n">
        <f aca="false">J127+U127</f>
        <v>30000000</v>
      </c>
      <c r="AF127" s="5" t="n">
        <f aca="false">K127+V127</f>
        <v>300000000</v>
      </c>
      <c r="AG127" s="5" t="n">
        <f aca="false">L127+W127</f>
        <v>177049473.719648</v>
      </c>
      <c r="AH127" s="5" t="n">
        <f aca="false">M127+X127</f>
        <v>244328710.246559</v>
      </c>
      <c r="AI127" s="5" t="n">
        <f aca="false">N127+Y127</f>
        <v>30000000</v>
      </c>
      <c r="AJ127" s="5" t="n">
        <f aca="false">O127+Z127</f>
        <v>15000000</v>
      </c>
      <c r="AK127" s="5" t="n">
        <f aca="false">P127+AA127</f>
        <v>5000000</v>
      </c>
      <c r="AL127" s="5" t="n">
        <f aca="false">INDEX($AE$115:$AE$242,$B127-$C127*1+const_one)</f>
        <v>30000000</v>
      </c>
      <c r="AM127" s="5" t="n">
        <f aca="false">INDEX($AF$115:$AF$242,$B127-$D127*2+const_one)</f>
        <v>300000000</v>
      </c>
      <c r="AN127" s="5" t="n">
        <f aca="false">INDEX($AG$115:$AG$242,$B127-$E127*4+const_one)</f>
        <v>100000000</v>
      </c>
      <c r="AO127" s="5" t="n">
        <f aca="false">INDEX($AH$115:$AH$242,$B127-$F127*8+const_one)</f>
        <v>60000000</v>
      </c>
      <c r="AP127" s="5" t="n">
        <f aca="false">INDEX($AI$115:$AI$242,$B127-$G127*16+const_one)</f>
        <v>30000000</v>
      </c>
      <c r="AQ127" s="5" t="n">
        <f aca="false">INDEX($AJ$115:$AJ$242,$B127-$H127*32+const_one)</f>
        <v>15000000</v>
      </c>
      <c r="AR127" s="5" t="n">
        <f aca="false">INDEX($AK$115:$AK$242,$B127-$I127*64+const_one)</f>
        <v>5000000</v>
      </c>
      <c r="AS127" s="5" t="n">
        <f aca="false">INDEX($AE$115:$AE$242,$B127+(const_one-$C127)*1+const_one)</f>
        <v>89763245.8281117</v>
      </c>
      <c r="AT127" s="5" t="n">
        <f aca="false">INDEX($AF$115:$AF$242,$B127+(const_one-$D127)*2+const_one)</f>
        <v>535465128.876191</v>
      </c>
      <c r="AU127" s="5" t="n">
        <f aca="false">INDEX($AG$115:$AG$242,$B127+(const_one-$E127)*4+const_one)</f>
        <v>177049473.719648</v>
      </c>
      <c r="AV127" s="5" t="n">
        <f aca="false">INDEX($AH$115:$AH$242,$B127+(const_one-$F127)*8+const_one)</f>
        <v>244328710.246559</v>
      </c>
      <c r="AW127" s="5" t="n">
        <f aca="false">INDEX($AI$115:$AI$242,$B127+(const_one-$G127)*16+const_one)</f>
        <v>261781545.658898</v>
      </c>
      <c r="AX127" s="5" t="n">
        <f aca="false">INDEX($AJ$115:$AJ$242,$B127+(const_one-$H127)*32+const_one)</f>
        <v>391043921.47526</v>
      </c>
      <c r="AY127" s="5" t="n">
        <f aca="false">INDEX($AK$115:$AK$242,$B127+(const_one-$I127)*64+const_one)</f>
        <v>388655866.992969</v>
      </c>
      <c r="AZ127" s="5" t="n">
        <f aca="false">--($C127=--(AS127&gt;AL127))</f>
        <v>0</v>
      </c>
      <c r="BA127" s="5" t="n">
        <f aca="false">--($D127=--(AT127&gt;AM127))</f>
        <v>0</v>
      </c>
      <c r="BB127" s="5" t="n">
        <f aca="false">--($E127=--(AU127&gt;AN127))</f>
        <v>1</v>
      </c>
      <c r="BC127" s="5" t="n">
        <f aca="false">--($F127=--(AV127&gt;AO127))</f>
        <v>1</v>
      </c>
      <c r="BD127" s="5" t="n">
        <f aca="false">--($G127=--(AW127&gt;AP127))</f>
        <v>0</v>
      </c>
      <c r="BE127" s="5" t="n">
        <f aca="false">--($H127=--(AX127&gt;AQ127))</f>
        <v>0</v>
      </c>
      <c r="BF127" s="5" t="n">
        <f aca="false">--($I127=--(AY127&gt;AR127))</f>
        <v>0</v>
      </c>
      <c r="BG127" s="5" t="n">
        <f aca="false">SUM(AZ127:BF127)</f>
        <v>2</v>
      </c>
      <c r="BH127" s="5" t="n">
        <f aca="false">SUM(AE127:AK127)+AB127+AC127+AD127</f>
        <v>2000000000</v>
      </c>
    </row>
    <row r="128" customFormat="false" ht="15" hidden="true" customHeight="false" outlineLevel="0" collapsed="false">
      <c r="A128" s="5" t="n">
        <f aca="false">sensitivity_exit_usd</f>
        <v>2000000000</v>
      </c>
      <c r="B128" s="2" t="n">
        <f aca="false">ROW()-ROW($B$115)</f>
        <v>13</v>
      </c>
      <c r="C128" s="2" t="n">
        <f aca="false">MOD(QUOTIENT($B128,1),2)</f>
        <v>1</v>
      </c>
      <c r="D128" s="2" t="n">
        <f aca="false">MOD(QUOTIENT($B128,2),2)</f>
        <v>0</v>
      </c>
      <c r="E128" s="2" t="n">
        <f aca="false">MOD(QUOTIENT($B128,4),2)</f>
        <v>1</v>
      </c>
      <c r="F128" s="2" t="n">
        <f aca="false">MOD(QUOTIENT($B128,8),2)</f>
        <v>1</v>
      </c>
      <c r="G128" s="2" t="n">
        <f aca="false">MOD(QUOTIENT($B128,16),2)</f>
        <v>0</v>
      </c>
      <c r="H128" s="2" t="n">
        <f aca="false">MOD(QUOTIENT($B128,32),2)</f>
        <v>0</v>
      </c>
      <c r="I128" s="2" t="n">
        <f aca="false">MOD(QUOTIENT($B128,64),2)</f>
        <v>0</v>
      </c>
      <c r="J128" s="5" t="n">
        <f aca="false">IF($C128=const_zero,MIN(class_series_f_invested_usd,MAX(const_zero,$A128)),const_zero)</f>
        <v>0</v>
      </c>
      <c r="K128" s="5" t="n">
        <f aca="false">IF($D128=const_zero,MIN(class_series_e_invested_usd,MAX(const_zero,$A128-SUM($J128:$J128))),const_zero)</f>
        <v>300000000</v>
      </c>
      <c r="L128" s="5" t="n">
        <f aca="false">IF($E128=const_zero,MIN(class_series_d_invested_usd,MAX(const_zero,$A128-SUM($J128:$K128))),const_zero)</f>
        <v>0</v>
      </c>
      <c r="M128" s="5" t="n">
        <f aca="false">IF($F128=const_zero,MIN(class_series_c_invested_usd,MAX(const_zero,$A128-SUM($J128:$L128))),const_zero)</f>
        <v>0</v>
      </c>
      <c r="N128" s="5" t="n">
        <f aca="false">IF($G128=const_zero,MIN(class_series_b_invested_usd,MAX(const_zero,$A128-SUM($J128:$M128))),const_zero)</f>
        <v>30000000</v>
      </c>
      <c r="O128" s="5" t="n">
        <f aca="false">IF($H128=const_zero,MIN(class_series_a_invested_usd,MAX(const_zero,$A128-SUM($J128:$N128))),const_zero)</f>
        <v>15000000</v>
      </c>
      <c r="P128" s="5" t="n">
        <f aca="false">IF($I128=const_zero,MIN(class_seed_invested_usd,MAX(const_zero,$A128-SUM($J128:$O128))),const_zero)</f>
        <v>5000000</v>
      </c>
      <c r="Q128" s="5" t="n">
        <f aca="false">MAX(const_zero,$A128-SUM($J128:$P128))</f>
        <v>1650000000</v>
      </c>
      <c r="R128" s="9" t="n">
        <f aca="false">common_rsa_total+Sensitivity!$AE$60+Sensitivity!$AJ$60+IF($C128=const_one,Sensitivity!$D$60,const_zero)+IF($D128=const_one,Sensitivity!$Y$60,const_zero)+IF($E128=const_one,Sensitivity!$V$60,const_zero)+IF($F128=const_one,Sensitivity!$S$60,const_zero)+IF($G128=const_one,Sensitivity!$P$60,const_zero)+IF($H128=const_one,Sensitivity!$M$60,const_zero)+IF($I128=const_one,Sensitivity!$J$60,const_zero)</f>
        <v>14352994.7848514</v>
      </c>
      <c r="S128" s="23" t="b">
        <f aca="false">IF($R128&gt;const_zero,--($Q128&gt;option_strike_usd*$R128),const_zero)</f>
        <v>1</v>
      </c>
      <c r="T128" s="7" t="n">
        <f aca="false">IF($R128&gt;const_zero,IF($S128=const_one,($Q128+option_strike_usd*pre_f_options_issued)/($R128+pre_f_options_issued),$Q128/$R128),const_zero)</f>
        <v>98.0537893173371</v>
      </c>
      <c r="U128" s="5" t="n">
        <f aca="false">IF($C128=const_one,Sensitivity!$D$60*$T128,const_zero)</f>
        <v>89763245.8281117</v>
      </c>
      <c r="V128" s="5" t="n">
        <f aca="false">IF($D128=const_one,Sensitivity!$Y$60*$T128,const_zero)</f>
        <v>0</v>
      </c>
      <c r="W128" s="5" t="n">
        <f aca="false">IF($E128=const_one,Sensitivity!$V$60*$T128,const_zero)</f>
        <v>170528024.584581</v>
      </c>
      <c r="X128" s="5" t="n">
        <f aca="false">IF($F128=const_one,Sensitivity!$S$60*$T128,const_zero)</f>
        <v>235329094.361609</v>
      </c>
      <c r="Y128" s="5" t="n">
        <f aca="false">IF($G128=const_one,Sensitivity!$P$60*$T128,const_zero)</f>
        <v>0</v>
      </c>
      <c r="Z128" s="5" t="n">
        <f aca="false">IF($H128=const_one,Sensitivity!$M$60*$T128,const_zero)</f>
        <v>0</v>
      </c>
      <c r="AA128" s="5" t="n">
        <f aca="false">IF($I128=const_one,Sensitivity!$J$60*$T128,const_zero)</f>
        <v>0</v>
      </c>
      <c r="AB128" s="5" t="n">
        <f aca="false">(Sensitivity!$AE$60+Sensitivity!$AJ$60)*$T128</f>
        <v>29261058.0763207</v>
      </c>
      <c r="AC128" s="5" t="n">
        <f aca="false">common_rsa_total*$T128</f>
        <v>882484103.856034</v>
      </c>
      <c r="AD128" s="5" t="n">
        <f aca="false">IF($S128=const_one,pre_f_options_issued*($T128-option_strike_usd),const_zero)</f>
        <v>242634473.293343</v>
      </c>
      <c r="AE128" s="5" t="n">
        <f aca="false">J128+U128</f>
        <v>89763245.8281117</v>
      </c>
      <c r="AF128" s="5" t="n">
        <f aca="false">K128+V128</f>
        <v>300000000</v>
      </c>
      <c r="AG128" s="5" t="n">
        <f aca="false">L128+W128</f>
        <v>170528024.584581</v>
      </c>
      <c r="AH128" s="5" t="n">
        <f aca="false">M128+X128</f>
        <v>235329094.361609</v>
      </c>
      <c r="AI128" s="5" t="n">
        <f aca="false">N128+Y128</f>
        <v>30000000</v>
      </c>
      <c r="AJ128" s="5" t="n">
        <f aca="false">O128+Z128</f>
        <v>15000000</v>
      </c>
      <c r="AK128" s="5" t="n">
        <f aca="false">P128+AA128</f>
        <v>5000000</v>
      </c>
      <c r="AL128" s="5" t="n">
        <f aca="false">INDEX($AE$115:$AE$242,$B128-$C128*1+const_one)</f>
        <v>30000000</v>
      </c>
      <c r="AM128" s="5" t="n">
        <f aca="false">INDEX($AF$115:$AF$242,$B128-$D128*2+const_one)</f>
        <v>300000000</v>
      </c>
      <c r="AN128" s="5" t="n">
        <f aca="false">INDEX($AG$115:$AG$242,$B128-$E128*4+const_one)</f>
        <v>100000000</v>
      </c>
      <c r="AO128" s="5" t="n">
        <f aca="false">INDEX($AH$115:$AH$242,$B128-$F128*8+const_one)</f>
        <v>60000000</v>
      </c>
      <c r="AP128" s="5" t="n">
        <f aca="false">INDEX($AI$115:$AI$242,$B128-$G128*16+const_one)</f>
        <v>30000000</v>
      </c>
      <c r="AQ128" s="5" t="n">
        <f aca="false">INDEX($AJ$115:$AJ$242,$B128-$H128*32+const_one)</f>
        <v>15000000</v>
      </c>
      <c r="AR128" s="5" t="n">
        <f aca="false">INDEX($AK$115:$AK$242,$B128-$I128*64+const_one)</f>
        <v>5000000</v>
      </c>
      <c r="AS128" s="5" t="n">
        <f aca="false">INDEX($AE$115:$AE$242,$B128+(const_one-$C128)*1+const_one)</f>
        <v>89763245.8281117</v>
      </c>
      <c r="AT128" s="5" t="n">
        <f aca="false">INDEX($AF$115:$AF$242,$B128+(const_one-$D128)*2+const_one)</f>
        <v>522181012.567786</v>
      </c>
      <c r="AU128" s="5" t="n">
        <f aca="false">INDEX($AG$115:$AG$242,$B128+(const_one-$E128)*4+const_one)</f>
        <v>170528024.584581</v>
      </c>
      <c r="AV128" s="5" t="n">
        <f aca="false">INDEX($AH$115:$AH$242,$B128+(const_one-$F128)*8+const_one)</f>
        <v>235329094.361609</v>
      </c>
      <c r="AW128" s="5" t="n">
        <f aca="false">INDEX($AI$115:$AI$242,$B128+(const_one-$G128)*16+const_one)</f>
        <v>254243757.916636</v>
      </c>
      <c r="AX128" s="5" t="n">
        <f aca="false">INDEX($AJ$115:$AJ$242,$B128+(const_one-$H128)*32+const_one)</f>
        <v>381526654.908626</v>
      </c>
      <c r="AY128" s="5" t="n">
        <f aca="false">INDEX($AK$115:$AK$242,$B128+(const_one-$I128)*64+const_one)</f>
        <v>379238638.987135</v>
      </c>
      <c r="AZ128" s="5" t="n">
        <f aca="false">--($C128=--(AS128&gt;AL128))</f>
        <v>1</v>
      </c>
      <c r="BA128" s="5" t="n">
        <f aca="false">--($D128=--(AT128&gt;AM128))</f>
        <v>0</v>
      </c>
      <c r="BB128" s="5" t="n">
        <f aca="false">--($E128=--(AU128&gt;AN128))</f>
        <v>1</v>
      </c>
      <c r="BC128" s="5" t="n">
        <f aca="false">--($F128=--(AV128&gt;AO128))</f>
        <v>1</v>
      </c>
      <c r="BD128" s="5" t="n">
        <f aca="false">--($G128=--(AW128&gt;AP128))</f>
        <v>0</v>
      </c>
      <c r="BE128" s="5" t="n">
        <f aca="false">--($H128=--(AX128&gt;AQ128))</f>
        <v>0</v>
      </c>
      <c r="BF128" s="5" t="n">
        <f aca="false">--($I128=--(AY128&gt;AR128))</f>
        <v>0</v>
      </c>
      <c r="BG128" s="5" t="n">
        <f aca="false">SUM(AZ128:BF128)</f>
        <v>3</v>
      </c>
      <c r="BH128" s="5" t="n">
        <f aca="false">SUM(AE128:AK128)+AB128+AC128+AD128</f>
        <v>2000000000</v>
      </c>
    </row>
    <row r="129" customFormat="false" ht="15" hidden="true" customHeight="false" outlineLevel="0" collapsed="false">
      <c r="A129" s="5" t="n">
        <f aca="false">sensitivity_exit_usd</f>
        <v>2000000000</v>
      </c>
      <c r="B129" s="2" t="n">
        <f aca="false">ROW()-ROW($B$115)</f>
        <v>14</v>
      </c>
      <c r="C129" s="2" t="n">
        <f aca="false">MOD(QUOTIENT($B129,1),2)</f>
        <v>0</v>
      </c>
      <c r="D129" s="2" t="n">
        <f aca="false">MOD(QUOTIENT($B129,2),2)</f>
        <v>1</v>
      </c>
      <c r="E129" s="2" t="n">
        <f aca="false">MOD(QUOTIENT($B129,4),2)</f>
        <v>1</v>
      </c>
      <c r="F129" s="2" t="n">
        <f aca="false">MOD(QUOTIENT($B129,8),2)</f>
        <v>1</v>
      </c>
      <c r="G129" s="2" t="n">
        <f aca="false">MOD(QUOTIENT($B129,16),2)</f>
        <v>0</v>
      </c>
      <c r="H129" s="2" t="n">
        <f aca="false">MOD(QUOTIENT($B129,32),2)</f>
        <v>0</v>
      </c>
      <c r="I129" s="2" t="n">
        <f aca="false">MOD(QUOTIENT($B129,64),2)</f>
        <v>0</v>
      </c>
      <c r="J129" s="5" t="n">
        <f aca="false">IF($C129=const_zero,MIN(class_series_f_invested_usd,MAX(const_zero,$A129)),const_zero)</f>
        <v>30000000</v>
      </c>
      <c r="K129" s="5" t="n">
        <f aca="false">IF($D129=const_zero,MIN(class_series_e_invested_usd,MAX(const_zero,$A129-SUM($J129:$J129))),const_zero)</f>
        <v>0</v>
      </c>
      <c r="L129" s="5" t="n">
        <f aca="false">IF($E129=const_zero,MIN(class_series_d_invested_usd,MAX(const_zero,$A129-SUM($J129:$K129))),const_zero)</f>
        <v>0</v>
      </c>
      <c r="M129" s="5" t="n">
        <f aca="false">IF($F129=const_zero,MIN(class_series_c_invested_usd,MAX(const_zero,$A129-SUM($J129:$L129))),const_zero)</f>
        <v>0</v>
      </c>
      <c r="N129" s="5" t="n">
        <f aca="false">IF($G129=const_zero,MIN(class_series_b_invested_usd,MAX(const_zero,$A129-SUM($J129:$M129))),const_zero)</f>
        <v>30000000</v>
      </c>
      <c r="O129" s="5" t="n">
        <f aca="false">IF($H129=const_zero,MIN(class_series_a_invested_usd,MAX(const_zero,$A129-SUM($J129:$N129))),const_zero)</f>
        <v>15000000</v>
      </c>
      <c r="P129" s="5" t="n">
        <f aca="false">IF($I129=const_zero,MIN(class_seed_invested_usd,MAX(const_zero,$A129-SUM($J129:$O129))),const_zero)</f>
        <v>5000000</v>
      </c>
      <c r="Q129" s="5" t="n">
        <f aca="false">MAX(const_zero,$A129-SUM($J129:$P129))</f>
        <v>1920000000</v>
      </c>
      <c r="R129" s="9" t="n">
        <f aca="false">common_rsa_total+Sensitivity!$AE$60+Sensitivity!$AJ$60+IF($C129=const_one,Sensitivity!$D$60,const_zero)+IF($D129=const_one,Sensitivity!$Y$60,const_zero)+IF($E129=const_one,Sensitivity!$V$60,const_zero)+IF($F129=const_one,Sensitivity!$S$60,const_zero)+IF($G129=const_one,Sensitivity!$P$60,const_zero)+IF($H129=const_one,Sensitivity!$M$60,const_zero)+IF($I129=const_one,Sensitivity!$J$60,const_zero)</f>
        <v>19590238.9414976</v>
      </c>
      <c r="S129" s="23" t="b">
        <f aca="false">IF($R129&gt;const_zero,--($Q129&gt;option_strike_usd*$R129),const_zero)</f>
        <v>1</v>
      </c>
      <c r="T129" s="7" t="n">
        <f aca="false">IF($R129&gt;const_zero,IF($S129=const_one,($Q129+option_strike_usd*pre_f_options_issued)/($R129+pre_f_options_issued),$Q129/$R129),const_zero)</f>
        <v>87.0293890931387</v>
      </c>
      <c r="U129" s="5" t="n">
        <f aca="false">IF($C129=const_one,Sensitivity!$D$60*$T129,const_zero)</f>
        <v>0</v>
      </c>
      <c r="V129" s="5" t="n">
        <f aca="false">IF($D129=const_one,Sensitivity!$Y$60*$T129,const_zero)</f>
        <v>535465128.876191</v>
      </c>
      <c r="W129" s="5" t="n">
        <f aca="false">IF($E129=const_one,Sensitivity!$V$60*$T129,const_zero)</f>
        <v>151355188.883371</v>
      </c>
      <c r="X129" s="5" t="n">
        <f aca="false">IF($F129=const_one,Sensitivity!$S$60*$T129,const_zero)</f>
        <v>208870533.823533</v>
      </c>
      <c r="Y129" s="5" t="n">
        <f aca="false">IF($G129=const_one,Sensitivity!$P$60*$T129,const_zero)</f>
        <v>0</v>
      </c>
      <c r="Z129" s="5" t="n">
        <f aca="false">IF($H129=const_one,Sensitivity!$M$60*$T129,const_zero)</f>
        <v>0</v>
      </c>
      <c r="AA129" s="5" t="n">
        <f aca="false">IF($I129=const_one,Sensitivity!$J$60*$T129,const_zero)</f>
        <v>0</v>
      </c>
      <c r="AB129" s="5" t="n">
        <f aca="false">(Sensitivity!$AE$60+Sensitivity!$AJ$60)*$T129</f>
        <v>25971173.8458106</v>
      </c>
      <c r="AC129" s="5" t="n">
        <f aca="false">common_rsa_total*$T129</f>
        <v>783264501.838248</v>
      </c>
      <c r="AD129" s="5" t="n">
        <f aca="false">IF($S129=const_one,pre_f_options_issued*($T129-option_strike_usd),const_zero)</f>
        <v>215073472.732847</v>
      </c>
      <c r="AE129" s="5" t="n">
        <f aca="false">J129+U129</f>
        <v>30000000</v>
      </c>
      <c r="AF129" s="5" t="n">
        <f aca="false">K129+V129</f>
        <v>535465128.876191</v>
      </c>
      <c r="AG129" s="5" t="n">
        <f aca="false">L129+W129</f>
        <v>151355188.883371</v>
      </c>
      <c r="AH129" s="5" t="n">
        <f aca="false">M129+X129</f>
        <v>208870533.823533</v>
      </c>
      <c r="AI129" s="5" t="n">
        <f aca="false">N129+Y129</f>
        <v>30000000</v>
      </c>
      <c r="AJ129" s="5" t="n">
        <f aca="false">O129+Z129</f>
        <v>15000000</v>
      </c>
      <c r="AK129" s="5" t="n">
        <f aca="false">P129+AA129</f>
        <v>5000000</v>
      </c>
      <c r="AL129" s="5" t="n">
        <f aca="false">INDEX($AE$115:$AE$242,$B129-$C129*1+const_one)</f>
        <v>30000000</v>
      </c>
      <c r="AM129" s="5" t="n">
        <f aca="false">INDEX($AF$115:$AF$242,$B129-$D129*2+const_one)</f>
        <v>300000000</v>
      </c>
      <c r="AN129" s="5" t="n">
        <f aca="false">INDEX($AG$115:$AG$242,$B129-$E129*4+const_one)</f>
        <v>100000000</v>
      </c>
      <c r="AO129" s="5" t="n">
        <f aca="false">INDEX($AH$115:$AH$242,$B129-$F129*8+const_one)</f>
        <v>60000000</v>
      </c>
      <c r="AP129" s="5" t="n">
        <f aca="false">INDEX($AI$115:$AI$242,$B129-$G129*16+const_one)</f>
        <v>30000000</v>
      </c>
      <c r="AQ129" s="5" t="n">
        <f aca="false">INDEX($AJ$115:$AJ$242,$B129-$H129*32+const_one)</f>
        <v>15000000</v>
      </c>
      <c r="AR129" s="5" t="n">
        <f aca="false">INDEX($AK$115:$AK$242,$B129-$I129*64+const_one)</f>
        <v>5000000</v>
      </c>
      <c r="AS129" s="5" t="n">
        <f aca="false">INDEX($AE$115:$AE$242,$B129+(const_one-$C129)*1+const_one)</f>
        <v>77694447.7346406</v>
      </c>
      <c r="AT129" s="5" t="n">
        <f aca="false">INDEX($AF$115:$AF$242,$B129+(const_one-$D129)*2+const_one)</f>
        <v>535465128.876191</v>
      </c>
      <c r="AU129" s="5" t="n">
        <f aca="false">INDEX($AG$115:$AG$242,$B129+(const_one-$E129)*4+const_one)</f>
        <v>151355188.883371</v>
      </c>
      <c r="AV129" s="5" t="n">
        <f aca="false">INDEX($AH$115:$AH$242,$B129+(const_one-$F129)*8+const_one)</f>
        <v>208870533.823533</v>
      </c>
      <c r="AW129" s="5" t="n">
        <f aca="false">INDEX($AI$115:$AI$242,$B129+(const_one-$G129)*16+const_one)</f>
        <v>233457322.333909</v>
      </c>
      <c r="AX129" s="5" t="n">
        <f aca="false">INDEX($AJ$115:$AJ$242,$B129+(const_one-$H129)*32+const_one)</f>
        <v>357601127.879326</v>
      </c>
      <c r="AY129" s="5" t="n">
        <f aca="false">INDEX($AK$115:$AK$242,$B129+(const_one-$I129)*64+const_one)</f>
        <v>355755444.638659</v>
      </c>
      <c r="AZ129" s="5" t="n">
        <f aca="false">--($C129=--(AS129&gt;AL129))</f>
        <v>0</v>
      </c>
      <c r="BA129" s="5" t="n">
        <f aca="false">--($D129=--(AT129&gt;AM129))</f>
        <v>1</v>
      </c>
      <c r="BB129" s="5" t="n">
        <f aca="false">--($E129=--(AU129&gt;AN129))</f>
        <v>1</v>
      </c>
      <c r="BC129" s="5" t="n">
        <f aca="false">--($F129=--(AV129&gt;AO129))</f>
        <v>1</v>
      </c>
      <c r="BD129" s="5" t="n">
        <f aca="false">--($G129=--(AW129&gt;AP129))</f>
        <v>0</v>
      </c>
      <c r="BE129" s="5" t="n">
        <f aca="false">--($H129=--(AX129&gt;AQ129))</f>
        <v>0</v>
      </c>
      <c r="BF129" s="5" t="n">
        <f aca="false">--($I129=--(AY129&gt;AR129))</f>
        <v>0</v>
      </c>
      <c r="BG129" s="5" t="n">
        <f aca="false">SUM(AZ129:BF129)</f>
        <v>3</v>
      </c>
      <c r="BH129" s="5" t="n">
        <f aca="false">SUM(AE129:AK129)+AB129+AC129+AD129</f>
        <v>2000000000</v>
      </c>
    </row>
    <row r="130" customFormat="false" ht="15" hidden="true" customHeight="false" outlineLevel="0" collapsed="false">
      <c r="A130" s="5" t="n">
        <f aca="false">sensitivity_exit_usd</f>
        <v>2000000000</v>
      </c>
      <c r="B130" s="2" t="n">
        <f aca="false">ROW()-ROW($B$115)</f>
        <v>15</v>
      </c>
      <c r="C130" s="2" t="n">
        <f aca="false">MOD(QUOTIENT($B130,1),2)</f>
        <v>1</v>
      </c>
      <c r="D130" s="2" t="n">
        <f aca="false">MOD(QUOTIENT($B130,2),2)</f>
        <v>1</v>
      </c>
      <c r="E130" s="2" t="n">
        <f aca="false">MOD(QUOTIENT($B130,4),2)</f>
        <v>1</v>
      </c>
      <c r="F130" s="2" t="n">
        <f aca="false">MOD(QUOTIENT($B130,8),2)</f>
        <v>1</v>
      </c>
      <c r="G130" s="2" t="n">
        <f aca="false">MOD(QUOTIENT($B130,16),2)</f>
        <v>0</v>
      </c>
      <c r="H130" s="2" t="n">
        <f aca="false">MOD(QUOTIENT($B130,32),2)</f>
        <v>0</v>
      </c>
      <c r="I130" s="2" t="n">
        <f aca="false">MOD(QUOTIENT($B130,64),2)</f>
        <v>0</v>
      </c>
      <c r="J130" s="5" t="n">
        <f aca="false">IF($C130=const_zero,MIN(class_series_f_invested_usd,MAX(const_zero,$A130)),const_zero)</f>
        <v>0</v>
      </c>
      <c r="K130" s="5" t="n">
        <f aca="false">IF($D130=const_zero,MIN(class_series_e_invested_usd,MAX(const_zero,$A130-SUM($J130:$J130))),const_zero)</f>
        <v>0</v>
      </c>
      <c r="L130" s="5" t="n">
        <f aca="false">IF($E130=const_zero,MIN(class_series_d_invested_usd,MAX(const_zero,$A130-SUM($J130:$K130))),const_zero)</f>
        <v>0</v>
      </c>
      <c r="M130" s="5" t="n">
        <f aca="false">IF($F130=const_zero,MIN(class_series_c_invested_usd,MAX(const_zero,$A130-SUM($J130:$L130))),const_zero)</f>
        <v>0</v>
      </c>
      <c r="N130" s="5" t="n">
        <f aca="false">IF($G130=const_zero,MIN(class_series_b_invested_usd,MAX(const_zero,$A130-SUM($J130:$M130))),const_zero)</f>
        <v>30000000</v>
      </c>
      <c r="O130" s="5" t="n">
        <f aca="false">IF($H130=const_zero,MIN(class_series_a_invested_usd,MAX(const_zero,$A130-SUM($J130:$N130))),const_zero)</f>
        <v>15000000</v>
      </c>
      <c r="P130" s="5" t="n">
        <f aca="false">IF($I130=const_zero,MIN(class_seed_invested_usd,MAX(const_zero,$A130-SUM($J130:$O130))),const_zero)</f>
        <v>5000000</v>
      </c>
      <c r="Q130" s="5" t="n">
        <f aca="false">MAX(const_zero,$A130-SUM($J130:$P130))</f>
        <v>1950000000</v>
      </c>
      <c r="R130" s="9" t="n">
        <f aca="false">common_rsa_total+Sensitivity!$AE$60+Sensitivity!$AJ$60+IF($C130=const_one,Sensitivity!$D$60,const_zero)+IF($D130=const_one,Sensitivity!$Y$60,const_zero)+IF($E130=const_one,Sensitivity!$V$60,const_zero)+IF($F130=const_one,Sensitivity!$S$60,const_zero)+IF($G130=const_one,Sensitivity!$P$60,const_zero)+IF($H130=const_one,Sensitivity!$M$60,const_zero)+IF($I130=const_one,Sensitivity!$J$60,const_zero)</f>
        <v>20505687.9664976</v>
      </c>
      <c r="S130" s="23" t="b">
        <f aca="false">IF($R130&gt;const_zero,--($Q130&gt;option_strike_usd*$R130),const_zero)</f>
        <v>1</v>
      </c>
      <c r="T130" s="7" t="n">
        <f aca="false">IF($R130&gt;const_zero,IF($S130=const_one,($Q130+option_strike_usd*pre_f_options_issued)/($R130+pre_f_options_issued),$Q130/$R130),const_zero)</f>
        <v>84.8703156733829</v>
      </c>
      <c r="U130" s="5" t="n">
        <f aca="false">IF($C130=const_one,Sensitivity!$D$60*$T130,const_zero)</f>
        <v>77694447.7346406</v>
      </c>
      <c r="V130" s="5" t="n">
        <f aca="false">IF($D130=const_one,Sensitivity!$Y$60*$T130,const_zero)</f>
        <v>522181012.567786</v>
      </c>
      <c r="W130" s="5" t="n">
        <f aca="false">IF($E130=const_one,Sensitivity!$V$60*$T130,const_zero)</f>
        <v>147600285.296602</v>
      </c>
      <c r="X130" s="5" t="n">
        <f aca="false">IF($F130=const_one,Sensitivity!$S$60*$T130,const_zero)</f>
        <v>203688757.616119</v>
      </c>
      <c r="Y130" s="5" t="n">
        <f aca="false">IF($G130=const_one,Sensitivity!$P$60*$T130,const_zero)</f>
        <v>0</v>
      </c>
      <c r="Z130" s="5" t="n">
        <f aca="false">IF($H130=const_one,Sensitivity!$M$60*$T130,const_zero)</f>
        <v>0</v>
      </c>
      <c r="AA130" s="5" t="n">
        <f aca="false">IF($I130=const_one,Sensitivity!$J$60*$T130,const_zero)</f>
        <v>0</v>
      </c>
      <c r="AB130" s="5" t="n">
        <f aca="false">(Sensitivity!$AE$60+Sensitivity!$AJ$60)*$T130</f>
        <v>25326866.540949</v>
      </c>
      <c r="AC130" s="5" t="n">
        <f aca="false">common_rsa_total*$T130</f>
        <v>763832841.060446</v>
      </c>
      <c r="AD130" s="5" t="n">
        <f aca="false">IF($S130=const_one,pre_f_options_issued*($T130-option_strike_usd),const_zero)</f>
        <v>209675789.183457</v>
      </c>
      <c r="AE130" s="5" t="n">
        <f aca="false">J130+U130</f>
        <v>77694447.7346406</v>
      </c>
      <c r="AF130" s="5" t="n">
        <f aca="false">K130+V130</f>
        <v>522181012.567786</v>
      </c>
      <c r="AG130" s="5" t="n">
        <f aca="false">L130+W130</f>
        <v>147600285.296602</v>
      </c>
      <c r="AH130" s="5" t="n">
        <f aca="false">M130+X130</f>
        <v>203688757.616119</v>
      </c>
      <c r="AI130" s="5" t="n">
        <f aca="false">N130+Y130</f>
        <v>30000000</v>
      </c>
      <c r="AJ130" s="5" t="n">
        <f aca="false">O130+Z130</f>
        <v>15000000</v>
      </c>
      <c r="AK130" s="5" t="n">
        <f aca="false">P130+AA130</f>
        <v>5000000</v>
      </c>
      <c r="AL130" s="5" t="n">
        <f aca="false">INDEX($AE$115:$AE$242,$B130-$C130*1+const_one)</f>
        <v>30000000</v>
      </c>
      <c r="AM130" s="5" t="n">
        <f aca="false">INDEX($AF$115:$AF$242,$B130-$D130*2+const_one)</f>
        <v>300000000</v>
      </c>
      <c r="AN130" s="5" t="n">
        <f aca="false">INDEX($AG$115:$AG$242,$B130-$E130*4+const_one)</f>
        <v>100000000</v>
      </c>
      <c r="AO130" s="5" t="n">
        <f aca="false">INDEX($AH$115:$AH$242,$B130-$F130*8+const_one)</f>
        <v>60000000</v>
      </c>
      <c r="AP130" s="5" t="n">
        <f aca="false">INDEX($AI$115:$AI$242,$B130-$G130*16+const_one)</f>
        <v>30000000</v>
      </c>
      <c r="AQ130" s="5" t="n">
        <f aca="false">INDEX($AJ$115:$AJ$242,$B130-$H130*32+const_one)</f>
        <v>15000000</v>
      </c>
      <c r="AR130" s="5" t="n">
        <f aca="false">INDEX($AK$115:$AK$242,$B130-$I130*64+const_one)</f>
        <v>5000000</v>
      </c>
      <c r="AS130" s="5" t="n">
        <f aca="false">INDEX($AE$115:$AE$242,$B130+(const_one-$C130)*1+const_one)</f>
        <v>77694447.7346406</v>
      </c>
      <c r="AT130" s="5" t="n">
        <f aca="false">INDEX($AF$115:$AF$242,$B130+(const_one-$D130)*2+const_one)</f>
        <v>522181012.567786</v>
      </c>
      <c r="AU130" s="5" t="n">
        <f aca="false">INDEX($AG$115:$AG$242,$B130+(const_one-$E130)*4+const_one)</f>
        <v>147600285.296602</v>
      </c>
      <c r="AV130" s="5" t="n">
        <f aca="false">INDEX($AH$115:$AH$242,$B130+(const_one-$F130)*8+const_one)</f>
        <v>203688757.616119</v>
      </c>
      <c r="AW130" s="5" t="n">
        <f aca="false">INDEX($AI$115:$AI$242,$B130+(const_one-$G130)*16+const_one)</f>
        <v>228699967.778664</v>
      </c>
      <c r="AX130" s="5" t="n">
        <f aca="false">INDEX($AJ$115:$AJ$242,$B130+(const_one-$H130)*32+const_one)</f>
        <v>351267928.563951</v>
      </c>
      <c r="AY130" s="5" t="n">
        <f aca="false">INDEX($AK$115:$AK$242,$B130+(const_one-$I130)*64+const_one)</f>
        <v>349482576.957527</v>
      </c>
      <c r="AZ130" s="5" t="n">
        <f aca="false">--($C130=--(AS130&gt;AL130))</f>
        <v>1</v>
      </c>
      <c r="BA130" s="5" t="n">
        <f aca="false">--($D130=--(AT130&gt;AM130))</f>
        <v>1</v>
      </c>
      <c r="BB130" s="5" t="n">
        <f aca="false">--($E130=--(AU130&gt;AN130))</f>
        <v>1</v>
      </c>
      <c r="BC130" s="5" t="n">
        <f aca="false">--($F130=--(AV130&gt;AO130))</f>
        <v>1</v>
      </c>
      <c r="BD130" s="5" t="n">
        <f aca="false">--($G130=--(AW130&gt;AP130))</f>
        <v>0</v>
      </c>
      <c r="BE130" s="5" t="n">
        <f aca="false">--($H130=--(AX130&gt;AQ130))</f>
        <v>0</v>
      </c>
      <c r="BF130" s="5" t="n">
        <f aca="false">--($I130=--(AY130&gt;AR130))</f>
        <v>0</v>
      </c>
      <c r="BG130" s="5" t="n">
        <f aca="false">SUM(AZ130:BF130)</f>
        <v>4</v>
      </c>
      <c r="BH130" s="5" t="n">
        <f aca="false">SUM(AE130:AK130)+AB130+AC130+AD130</f>
        <v>2000000000</v>
      </c>
    </row>
    <row r="131" customFormat="false" ht="15" hidden="true" customHeight="false" outlineLevel="0" collapsed="false">
      <c r="A131" s="5" t="n">
        <f aca="false">sensitivity_exit_usd</f>
        <v>2000000000</v>
      </c>
      <c r="B131" s="2" t="n">
        <f aca="false">ROW()-ROW($B$115)</f>
        <v>16</v>
      </c>
      <c r="C131" s="2" t="n">
        <f aca="false">MOD(QUOTIENT($B131,1),2)</f>
        <v>0</v>
      </c>
      <c r="D131" s="2" t="n">
        <f aca="false">MOD(QUOTIENT($B131,2),2)</f>
        <v>0</v>
      </c>
      <c r="E131" s="2" t="n">
        <f aca="false">MOD(QUOTIENT($B131,4),2)</f>
        <v>0</v>
      </c>
      <c r="F131" s="2" t="n">
        <f aca="false">MOD(QUOTIENT($B131,8),2)</f>
        <v>0</v>
      </c>
      <c r="G131" s="2" t="n">
        <f aca="false">MOD(QUOTIENT($B131,16),2)</f>
        <v>1</v>
      </c>
      <c r="H131" s="2" t="n">
        <f aca="false">MOD(QUOTIENT($B131,32),2)</f>
        <v>0</v>
      </c>
      <c r="I131" s="2" t="n">
        <f aca="false">MOD(QUOTIENT($B131,64),2)</f>
        <v>0</v>
      </c>
      <c r="J131" s="5" t="n">
        <f aca="false">IF($C131=const_zero,MIN(class_series_f_invested_usd,MAX(const_zero,$A131)),const_zero)</f>
        <v>30000000</v>
      </c>
      <c r="K131" s="5" t="n">
        <f aca="false">IF($D131=const_zero,MIN(class_series_e_invested_usd,MAX(const_zero,$A131-SUM($J131:$J131))),const_zero)</f>
        <v>300000000</v>
      </c>
      <c r="L131" s="5" t="n">
        <f aca="false">IF($E131=const_zero,MIN(class_series_d_invested_usd,MAX(const_zero,$A131-SUM($J131:$K131))),const_zero)</f>
        <v>100000000</v>
      </c>
      <c r="M131" s="5" t="n">
        <f aca="false">IF($F131=const_zero,MIN(class_series_c_invested_usd,MAX(const_zero,$A131-SUM($J131:$L131))),const_zero)</f>
        <v>60000000</v>
      </c>
      <c r="N131" s="5" t="n">
        <f aca="false">IF($G131=const_zero,MIN(class_series_b_invested_usd,MAX(const_zero,$A131-SUM($J131:$M131))),const_zero)</f>
        <v>0</v>
      </c>
      <c r="O131" s="5" t="n">
        <f aca="false">IF($H131=const_zero,MIN(class_series_a_invested_usd,MAX(const_zero,$A131-SUM($J131:$N131))),const_zero)</f>
        <v>15000000</v>
      </c>
      <c r="P131" s="5" t="n">
        <f aca="false">IF($I131=const_zero,MIN(class_seed_invested_usd,MAX(const_zero,$A131-SUM($J131:$O131))),const_zero)</f>
        <v>5000000</v>
      </c>
      <c r="Q131" s="5" t="n">
        <f aca="false">MAX(const_zero,$A131-SUM($J131:$P131))</f>
        <v>1490000000</v>
      </c>
      <c r="R131" s="9" t="n">
        <f aca="false">common_rsa_total+Sensitivity!$AE$60+Sensitivity!$AJ$60+IF($C131=const_one,Sensitivity!$D$60,const_zero)+IF($D131=const_one,Sensitivity!$Y$60,const_zero)+IF($E131=const_one,Sensitivity!$V$60,const_zero)+IF($F131=const_one,Sensitivity!$S$60,const_zero)+IF($G131=const_one,Sensitivity!$P$60,const_zero)+IF($H131=const_one,Sensitivity!$M$60,const_zero)+IF($I131=const_one,Sensitivity!$J$60,const_zero)</f>
        <v>12298418.4321691</v>
      </c>
      <c r="S131" s="23" t="b">
        <f aca="false">IF($R131&gt;const_zero,--($Q131&gt;option_strike_usd*$R131),const_zero)</f>
        <v>1</v>
      </c>
      <c r="T131" s="7" t="n">
        <f aca="false">IF($R131&gt;const_zero,IF($S131=const_one,($Q131+option_strike_usd*pre_f_options_issued)/($R131+pre_f_options_issued),$Q131/$R131),const_zero)</f>
        <v>100.855372271105</v>
      </c>
      <c r="U131" s="5" t="n">
        <f aca="false">IF($C131=const_one,Sensitivity!$D$60*$T131,const_zero)</f>
        <v>0</v>
      </c>
      <c r="V131" s="5" t="n">
        <f aca="false">IF($D131=const_one,Sensitivity!$Y$60*$T131,const_zero)</f>
        <v>0</v>
      </c>
      <c r="W131" s="5" t="n">
        <f aca="false">IF($E131=const_one,Sensitivity!$V$60*$T131,const_zero)</f>
        <v>0</v>
      </c>
      <c r="X131" s="5" t="n">
        <f aca="false">IF($F131=const_one,Sensitivity!$S$60*$T131,const_zero)</f>
        <v>0</v>
      </c>
      <c r="Y131" s="5" t="n">
        <f aca="false">IF($G131=const_one,Sensitivity!$P$60*$T131,const_zero)</f>
        <v>302566116.813315</v>
      </c>
      <c r="Z131" s="5" t="n">
        <f aca="false">IF($H131=const_one,Sensitivity!$M$60*$T131,const_zero)</f>
        <v>0</v>
      </c>
      <c r="AA131" s="5" t="n">
        <f aca="false">IF($I131=const_one,Sensitivity!$J$60*$T131,const_zero)</f>
        <v>0</v>
      </c>
      <c r="AB131" s="5" t="n">
        <f aca="false">(Sensitivity!$AE$60+Sensitivity!$AJ$60)*$T131</f>
        <v>30097102.0689759</v>
      </c>
      <c r="AC131" s="5" t="n">
        <f aca="false">common_rsa_total*$T131</f>
        <v>907698350.439946</v>
      </c>
      <c r="AD131" s="5" t="n">
        <f aca="false">IF($S131=const_one,pre_f_options_issued*($T131-option_strike_usd),const_zero)</f>
        <v>249638430.677763</v>
      </c>
      <c r="AE131" s="5" t="n">
        <f aca="false">J131+U131</f>
        <v>30000000</v>
      </c>
      <c r="AF131" s="5" t="n">
        <f aca="false">K131+V131</f>
        <v>300000000</v>
      </c>
      <c r="AG131" s="5" t="n">
        <f aca="false">L131+W131</f>
        <v>100000000</v>
      </c>
      <c r="AH131" s="5" t="n">
        <f aca="false">M131+X131</f>
        <v>60000000</v>
      </c>
      <c r="AI131" s="5" t="n">
        <f aca="false">N131+Y131</f>
        <v>302566116.813315</v>
      </c>
      <c r="AJ131" s="5" t="n">
        <f aca="false">O131+Z131</f>
        <v>15000000</v>
      </c>
      <c r="AK131" s="5" t="n">
        <f aca="false">P131+AA131</f>
        <v>5000000</v>
      </c>
      <c r="AL131" s="5" t="n">
        <f aca="false">INDEX($AE$115:$AE$242,$B131-$C131*1+const_one)</f>
        <v>30000000</v>
      </c>
      <c r="AM131" s="5" t="n">
        <f aca="false">INDEX($AF$115:$AF$242,$B131-$D131*2+const_one)</f>
        <v>300000000</v>
      </c>
      <c r="AN131" s="5" t="n">
        <f aca="false">INDEX($AG$115:$AG$242,$B131-$E131*4+const_one)</f>
        <v>100000000</v>
      </c>
      <c r="AO131" s="5" t="n">
        <f aca="false">INDEX($AH$115:$AH$242,$B131-$F131*8+const_one)</f>
        <v>60000000</v>
      </c>
      <c r="AP131" s="5" t="n">
        <f aca="false">INDEX($AI$115:$AI$242,$B131-$G131*16+const_one)</f>
        <v>30000000</v>
      </c>
      <c r="AQ131" s="5" t="n">
        <f aca="false">INDEX($AJ$115:$AJ$242,$B131-$H131*32+const_one)</f>
        <v>15000000</v>
      </c>
      <c r="AR131" s="5" t="n">
        <f aca="false">INDEX($AK$115:$AK$242,$B131-$I131*64+const_one)</f>
        <v>5000000</v>
      </c>
      <c r="AS131" s="5" t="n">
        <f aca="false">INDEX($AE$115:$AE$242,$B131+(const_one-$C131)*1+const_one)</f>
        <v>88696887.9151785</v>
      </c>
      <c r="AT131" s="5" t="n">
        <f aca="false">INDEX($AF$115:$AF$242,$B131+(const_one-$D131)*2+const_one)</f>
        <v>526401783.895249</v>
      </c>
      <c r="AU131" s="5" t="n">
        <f aca="false">INDEX($AG$115:$AG$242,$B131+(const_one-$E131)*4+const_one)</f>
        <v>167471057.0451</v>
      </c>
      <c r="AV131" s="5" t="n">
        <f aca="false">INDEX($AH$115:$AH$242,$B131+(const_one-$F131)*8+const_one)</f>
        <v>216647828.09509</v>
      </c>
      <c r="AW131" s="5" t="n">
        <f aca="false">INDEX($AI$115:$AI$242,$B131+(const_one-$G131)*16+const_one)</f>
        <v>302566116.813315</v>
      </c>
      <c r="AX131" s="5" t="n">
        <f aca="false">INDEX($AJ$115:$AJ$242,$B131+(const_one-$H131)*32+const_one)</f>
        <v>380712228.394609</v>
      </c>
      <c r="AY131" s="5" t="n">
        <f aca="false">INDEX($AK$115:$AK$242,$B131+(const_one-$I131)*64+const_one)</f>
        <v>378186774.143235</v>
      </c>
      <c r="AZ131" s="5" t="n">
        <f aca="false">--($C131=--(AS131&gt;AL131))</f>
        <v>0</v>
      </c>
      <c r="BA131" s="5" t="n">
        <f aca="false">--($D131=--(AT131&gt;AM131))</f>
        <v>0</v>
      </c>
      <c r="BB131" s="5" t="n">
        <f aca="false">--($E131=--(AU131&gt;AN131))</f>
        <v>0</v>
      </c>
      <c r="BC131" s="5" t="n">
        <f aca="false">--($F131=--(AV131&gt;AO131))</f>
        <v>0</v>
      </c>
      <c r="BD131" s="5" t="n">
        <f aca="false">--($G131=--(AW131&gt;AP131))</f>
        <v>1</v>
      </c>
      <c r="BE131" s="5" t="n">
        <f aca="false">--($H131=--(AX131&gt;AQ131))</f>
        <v>0</v>
      </c>
      <c r="BF131" s="5" t="n">
        <f aca="false">--($I131=--(AY131&gt;AR131))</f>
        <v>0</v>
      </c>
      <c r="BG131" s="5" t="n">
        <f aca="false">SUM(AZ131:BF131)</f>
        <v>1</v>
      </c>
      <c r="BH131" s="5" t="n">
        <f aca="false">SUM(AE131:AK131)+AB131+AC131+AD131</f>
        <v>2000000000</v>
      </c>
    </row>
    <row r="132" customFormat="false" ht="15" hidden="true" customHeight="false" outlineLevel="0" collapsed="false">
      <c r="A132" s="5" t="n">
        <f aca="false">sensitivity_exit_usd</f>
        <v>2000000000</v>
      </c>
      <c r="B132" s="2" t="n">
        <f aca="false">ROW()-ROW($B$115)</f>
        <v>17</v>
      </c>
      <c r="C132" s="2" t="n">
        <f aca="false">MOD(QUOTIENT($B132,1),2)</f>
        <v>1</v>
      </c>
      <c r="D132" s="2" t="n">
        <f aca="false">MOD(QUOTIENT($B132,2),2)</f>
        <v>0</v>
      </c>
      <c r="E132" s="2" t="n">
        <f aca="false">MOD(QUOTIENT($B132,4),2)</f>
        <v>0</v>
      </c>
      <c r="F132" s="2" t="n">
        <f aca="false">MOD(QUOTIENT($B132,8),2)</f>
        <v>0</v>
      </c>
      <c r="G132" s="2" t="n">
        <f aca="false">MOD(QUOTIENT($B132,16),2)</f>
        <v>1</v>
      </c>
      <c r="H132" s="2" t="n">
        <f aca="false">MOD(QUOTIENT($B132,32),2)</f>
        <v>0</v>
      </c>
      <c r="I132" s="2" t="n">
        <f aca="false">MOD(QUOTIENT($B132,64),2)</f>
        <v>0</v>
      </c>
      <c r="J132" s="5" t="n">
        <f aca="false">IF($C132=const_zero,MIN(class_series_f_invested_usd,MAX(const_zero,$A132)),const_zero)</f>
        <v>0</v>
      </c>
      <c r="K132" s="5" t="n">
        <f aca="false">IF($D132=const_zero,MIN(class_series_e_invested_usd,MAX(const_zero,$A132-SUM($J132:$J132))),const_zero)</f>
        <v>300000000</v>
      </c>
      <c r="L132" s="5" t="n">
        <f aca="false">IF($E132=const_zero,MIN(class_series_d_invested_usd,MAX(const_zero,$A132-SUM($J132:$K132))),const_zero)</f>
        <v>100000000</v>
      </c>
      <c r="M132" s="5" t="n">
        <f aca="false">IF($F132=const_zero,MIN(class_series_c_invested_usd,MAX(const_zero,$A132-SUM($J132:$L132))),const_zero)</f>
        <v>60000000</v>
      </c>
      <c r="N132" s="5" t="n">
        <f aca="false">IF($G132=const_zero,MIN(class_series_b_invested_usd,MAX(const_zero,$A132-SUM($J132:$M132))),const_zero)</f>
        <v>0</v>
      </c>
      <c r="O132" s="5" t="n">
        <f aca="false">IF($H132=const_zero,MIN(class_series_a_invested_usd,MAX(const_zero,$A132-SUM($J132:$N132))),const_zero)</f>
        <v>15000000</v>
      </c>
      <c r="P132" s="5" t="n">
        <f aca="false">IF($I132=const_zero,MIN(class_seed_invested_usd,MAX(const_zero,$A132-SUM($J132:$O132))),const_zero)</f>
        <v>5000000</v>
      </c>
      <c r="Q132" s="5" t="n">
        <f aca="false">MAX(const_zero,$A132-SUM($J132:$P132))</f>
        <v>1520000000</v>
      </c>
      <c r="R132" s="9" t="n">
        <f aca="false">common_rsa_total+Sensitivity!$AE$60+Sensitivity!$AJ$60+IF($C132=const_one,Sensitivity!$D$60,const_zero)+IF($D132=const_one,Sensitivity!$Y$60,const_zero)+IF($E132=const_one,Sensitivity!$V$60,const_zero)+IF($F132=const_one,Sensitivity!$S$60,const_zero)+IF($G132=const_one,Sensitivity!$P$60,const_zero)+IF($H132=const_one,Sensitivity!$M$60,const_zero)+IF($I132=const_one,Sensitivity!$J$60,const_zero)</f>
        <v>13213867.4571691</v>
      </c>
      <c r="S132" s="23" t="b">
        <f aca="false">IF($R132&gt;const_zero,--($Q132&gt;option_strike_usd*$R132),const_zero)</f>
        <v>1</v>
      </c>
      <c r="T132" s="7" t="n">
        <f aca="false">IF($R132&gt;const_zero,IF($S132=const_one,($Q132+option_strike_usd*pre_f_options_issued)/($R132+pre_f_options_issued),$Q132/$R132),const_zero)</f>
        <v>96.8889424675268</v>
      </c>
      <c r="U132" s="5" t="n">
        <f aca="false">IF($C132=const_one,Sensitivity!$D$60*$T132,const_zero)</f>
        <v>88696887.9151785</v>
      </c>
      <c r="V132" s="5" t="n">
        <f aca="false">IF($D132=const_one,Sensitivity!$Y$60*$T132,const_zero)</f>
        <v>0</v>
      </c>
      <c r="W132" s="5" t="n">
        <f aca="false">IF($E132=const_one,Sensitivity!$V$60*$T132,const_zero)</f>
        <v>0</v>
      </c>
      <c r="X132" s="5" t="n">
        <f aca="false">IF($F132=const_one,Sensitivity!$S$60*$T132,const_zero)</f>
        <v>0</v>
      </c>
      <c r="Y132" s="5" t="n">
        <f aca="false">IF($G132=const_one,Sensitivity!$P$60*$T132,const_zero)</f>
        <v>290666827.40258</v>
      </c>
      <c r="Z132" s="5" t="n">
        <f aca="false">IF($H132=const_one,Sensitivity!$M$60*$T132,const_zero)</f>
        <v>0</v>
      </c>
      <c r="AA132" s="5" t="n">
        <f aca="false">IF($I132=const_one,Sensitivity!$J$60*$T132,const_zero)</f>
        <v>0</v>
      </c>
      <c r="AB132" s="5" t="n">
        <f aca="false">(Sensitivity!$AE$60+Sensitivity!$AJ$60)*$T132</f>
        <v>28913446.3056832</v>
      </c>
      <c r="AC132" s="5" t="n">
        <f aca="false">common_rsa_total*$T132</f>
        <v>872000482.207741</v>
      </c>
      <c r="AD132" s="5" t="n">
        <f aca="false">IF($S132=const_one,pre_f_options_issued*($T132-option_strike_usd),const_zero)</f>
        <v>239722356.168817</v>
      </c>
      <c r="AE132" s="5" t="n">
        <f aca="false">J132+U132</f>
        <v>88696887.9151785</v>
      </c>
      <c r="AF132" s="5" t="n">
        <f aca="false">K132+V132</f>
        <v>300000000</v>
      </c>
      <c r="AG132" s="5" t="n">
        <f aca="false">L132+W132</f>
        <v>100000000</v>
      </c>
      <c r="AH132" s="5" t="n">
        <f aca="false">M132+X132</f>
        <v>60000000</v>
      </c>
      <c r="AI132" s="5" t="n">
        <f aca="false">N132+Y132</f>
        <v>290666827.40258</v>
      </c>
      <c r="AJ132" s="5" t="n">
        <f aca="false">O132+Z132</f>
        <v>15000000</v>
      </c>
      <c r="AK132" s="5" t="n">
        <f aca="false">P132+AA132</f>
        <v>5000000</v>
      </c>
      <c r="AL132" s="5" t="n">
        <f aca="false">INDEX($AE$115:$AE$242,$B132-$C132*1+const_one)</f>
        <v>30000000</v>
      </c>
      <c r="AM132" s="5" t="n">
        <f aca="false">INDEX($AF$115:$AF$242,$B132-$D132*2+const_one)</f>
        <v>300000000</v>
      </c>
      <c r="AN132" s="5" t="n">
        <f aca="false">INDEX($AG$115:$AG$242,$B132-$E132*4+const_one)</f>
        <v>100000000</v>
      </c>
      <c r="AO132" s="5" t="n">
        <f aca="false">INDEX($AH$115:$AH$242,$B132-$F132*8+const_one)</f>
        <v>60000000</v>
      </c>
      <c r="AP132" s="5" t="n">
        <f aca="false">INDEX($AI$115:$AI$242,$B132-$G132*16+const_one)</f>
        <v>30000000</v>
      </c>
      <c r="AQ132" s="5" t="n">
        <f aca="false">INDEX($AJ$115:$AJ$242,$B132-$H132*32+const_one)</f>
        <v>15000000</v>
      </c>
      <c r="AR132" s="5" t="n">
        <f aca="false">INDEX($AK$115:$AK$242,$B132-$I132*64+const_one)</f>
        <v>5000000</v>
      </c>
      <c r="AS132" s="5" t="n">
        <f aca="false">INDEX($AE$115:$AE$242,$B132+(const_one-$C132)*1+const_one)</f>
        <v>88696887.9151785</v>
      </c>
      <c r="AT132" s="5" t="n">
        <f aca="false">INDEX($AF$115:$AF$242,$B132+(const_one-$D132)*2+const_one)</f>
        <v>512805077.523053</v>
      </c>
      <c r="AU132" s="5" t="n">
        <f aca="false">INDEX($AG$115:$AG$242,$B132+(const_one-$E132)*4+const_one)</f>
        <v>161676212.24603</v>
      </c>
      <c r="AV132" s="5" t="n">
        <f aca="false">INDEX($AH$115:$AH$242,$B132+(const_one-$F132)*8+const_one)</f>
        <v>209673611.059621</v>
      </c>
      <c r="AW132" s="5" t="n">
        <f aca="false">INDEX($AI$115:$AI$242,$B132+(const_one-$G132)*16+const_one)</f>
        <v>290666827.40258</v>
      </c>
      <c r="AX132" s="5" t="n">
        <f aca="false">INDEX($AJ$115:$AJ$242,$B132+(const_one-$H132)*32+const_one)</f>
        <v>371128183.3726</v>
      </c>
      <c r="AY132" s="5" t="n">
        <f aca="false">INDEX($AK$115:$AK$242,$B132+(const_one-$I132)*64+const_one)</f>
        <v>368714341.529527</v>
      </c>
      <c r="AZ132" s="5" t="n">
        <f aca="false">--($C132=--(AS132&gt;AL132))</f>
        <v>1</v>
      </c>
      <c r="BA132" s="5" t="n">
        <f aca="false">--($D132=--(AT132&gt;AM132))</f>
        <v>0</v>
      </c>
      <c r="BB132" s="5" t="n">
        <f aca="false">--($E132=--(AU132&gt;AN132))</f>
        <v>0</v>
      </c>
      <c r="BC132" s="5" t="n">
        <f aca="false">--($F132=--(AV132&gt;AO132))</f>
        <v>0</v>
      </c>
      <c r="BD132" s="5" t="n">
        <f aca="false">--($G132=--(AW132&gt;AP132))</f>
        <v>1</v>
      </c>
      <c r="BE132" s="5" t="n">
        <f aca="false">--($H132=--(AX132&gt;AQ132))</f>
        <v>0</v>
      </c>
      <c r="BF132" s="5" t="n">
        <f aca="false">--($I132=--(AY132&gt;AR132))</f>
        <v>0</v>
      </c>
      <c r="BG132" s="5" t="n">
        <f aca="false">SUM(AZ132:BF132)</f>
        <v>2</v>
      </c>
      <c r="BH132" s="5" t="n">
        <f aca="false">SUM(AE132:AK132)+AB132+AC132+AD132</f>
        <v>2000000000</v>
      </c>
    </row>
    <row r="133" customFormat="false" ht="15" hidden="true" customHeight="false" outlineLevel="0" collapsed="false">
      <c r="A133" s="5" t="n">
        <f aca="false">sensitivity_exit_usd</f>
        <v>2000000000</v>
      </c>
      <c r="B133" s="2" t="n">
        <f aca="false">ROW()-ROW($B$115)</f>
        <v>18</v>
      </c>
      <c r="C133" s="2" t="n">
        <f aca="false">MOD(QUOTIENT($B133,1),2)</f>
        <v>0</v>
      </c>
      <c r="D133" s="2" t="n">
        <f aca="false">MOD(QUOTIENT($B133,2),2)</f>
        <v>1</v>
      </c>
      <c r="E133" s="2" t="n">
        <f aca="false">MOD(QUOTIENT($B133,4),2)</f>
        <v>0</v>
      </c>
      <c r="F133" s="2" t="n">
        <f aca="false">MOD(QUOTIENT($B133,8),2)</f>
        <v>0</v>
      </c>
      <c r="G133" s="2" t="n">
        <f aca="false">MOD(QUOTIENT($B133,16),2)</f>
        <v>1</v>
      </c>
      <c r="H133" s="2" t="n">
        <f aca="false">MOD(QUOTIENT($B133,32),2)</f>
        <v>0</v>
      </c>
      <c r="I133" s="2" t="n">
        <f aca="false">MOD(QUOTIENT($B133,64),2)</f>
        <v>0</v>
      </c>
      <c r="J133" s="5" t="n">
        <f aca="false">IF($C133=const_zero,MIN(class_series_f_invested_usd,MAX(const_zero,$A133)),const_zero)</f>
        <v>30000000</v>
      </c>
      <c r="K133" s="5" t="n">
        <f aca="false">IF($D133=const_zero,MIN(class_series_e_invested_usd,MAX(const_zero,$A133-SUM($J133:$J133))),const_zero)</f>
        <v>0</v>
      </c>
      <c r="L133" s="5" t="n">
        <f aca="false">IF($E133=const_zero,MIN(class_series_d_invested_usd,MAX(const_zero,$A133-SUM($J133:$K133))),const_zero)</f>
        <v>100000000</v>
      </c>
      <c r="M133" s="5" t="n">
        <f aca="false">IF($F133=const_zero,MIN(class_series_c_invested_usd,MAX(const_zero,$A133-SUM($J133:$L133))),const_zero)</f>
        <v>60000000</v>
      </c>
      <c r="N133" s="5" t="n">
        <f aca="false">IF($G133=const_zero,MIN(class_series_b_invested_usd,MAX(const_zero,$A133-SUM($J133:$M133))),const_zero)</f>
        <v>0</v>
      </c>
      <c r="O133" s="5" t="n">
        <f aca="false">IF($H133=const_zero,MIN(class_series_a_invested_usd,MAX(const_zero,$A133-SUM($J133:$N133))),const_zero)</f>
        <v>15000000</v>
      </c>
      <c r="P133" s="5" t="n">
        <f aca="false">IF($I133=const_zero,MIN(class_seed_invested_usd,MAX(const_zero,$A133-SUM($J133:$O133))),const_zero)</f>
        <v>5000000</v>
      </c>
      <c r="Q133" s="5" t="n">
        <f aca="false">MAX(const_zero,$A133-SUM($J133:$P133))</f>
        <v>1790000000</v>
      </c>
      <c r="R133" s="9" t="n">
        <f aca="false">common_rsa_total+Sensitivity!$AE$60+Sensitivity!$AJ$60+IF($C133=const_one,Sensitivity!$D$60,const_zero)+IF($D133=const_one,Sensitivity!$Y$60,const_zero)+IF($E133=const_one,Sensitivity!$V$60,const_zero)+IF($F133=const_one,Sensitivity!$S$60,const_zero)+IF($G133=const_one,Sensitivity!$P$60,const_zero)+IF($H133=const_one,Sensitivity!$M$60,const_zero)+IF($I133=const_one,Sensitivity!$J$60,const_zero)</f>
        <v>18451111.6138153</v>
      </c>
      <c r="S133" s="23" t="b">
        <f aca="false">IF($R133&gt;const_zero,--($Q133&gt;option_strike_usd*$R133),const_zero)</f>
        <v>1</v>
      </c>
      <c r="T133" s="7" t="n">
        <f aca="false">IF($R133&gt;const_zero,IF($S133=const_one,($Q133+option_strike_usd*pre_f_options_issued)/($R133+pre_f_options_issued),$Q133/$R133),const_zero)</f>
        <v>85.5563195423965</v>
      </c>
      <c r="U133" s="5" t="n">
        <f aca="false">IF($C133=const_one,Sensitivity!$D$60*$T133,const_zero)</f>
        <v>0</v>
      </c>
      <c r="V133" s="5" t="n">
        <f aca="false">IF($D133=const_one,Sensitivity!$Y$60*$T133,const_zero)</f>
        <v>526401783.895249</v>
      </c>
      <c r="W133" s="5" t="n">
        <f aca="false">IF($E133=const_one,Sensitivity!$V$60*$T133,const_zero)</f>
        <v>0</v>
      </c>
      <c r="X133" s="5" t="n">
        <f aca="false">IF($F133=const_one,Sensitivity!$S$60*$T133,const_zero)</f>
        <v>0</v>
      </c>
      <c r="Y133" s="5" t="n">
        <f aca="false">IF($G133=const_one,Sensitivity!$P$60*$T133,const_zero)</f>
        <v>256668958.62719</v>
      </c>
      <c r="Z133" s="5" t="n">
        <f aca="false">IF($H133=const_one,Sensitivity!$M$60*$T133,const_zero)</f>
        <v>0</v>
      </c>
      <c r="AA133" s="5" t="n">
        <f aca="false">IF($I133=const_one,Sensitivity!$J$60*$T133,const_zero)</f>
        <v>0</v>
      </c>
      <c r="AB133" s="5" t="n">
        <f aca="false">(Sensitivity!$AE$60+Sensitivity!$AJ$60)*$T133</f>
        <v>25531582.740002</v>
      </c>
      <c r="AC133" s="5" t="n">
        <f aca="false">common_rsa_total*$T133</f>
        <v>770006875.881568</v>
      </c>
      <c r="AD133" s="5" t="n">
        <f aca="false">IF($S133=const_one,pre_f_options_issued*($T133-option_strike_usd),const_zero)</f>
        <v>211390798.855991</v>
      </c>
      <c r="AE133" s="5" t="n">
        <f aca="false">J133+U133</f>
        <v>30000000</v>
      </c>
      <c r="AF133" s="5" t="n">
        <f aca="false">K133+V133</f>
        <v>526401783.895249</v>
      </c>
      <c r="AG133" s="5" t="n">
        <f aca="false">L133+W133</f>
        <v>100000000</v>
      </c>
      <c r="AH133" s="5" t="n">
        <f aca="false">M133+X133</f>
        <v>60000000</v>
      </c>
      <c r="AI133" s="5" t="n">
        <f aca="false">N133+Y133</f>
        <v>256668958.62719</v>
      </c>
      <c r="AJ133" s="5" t="n">
        <f aca="false">O133+Z133</f>
        <v>15000000</v>
      </c>
      <c r="AK133" s="5" t="n">
        <f aca="false">P133+AA133</f>
        <v>5000000</v>
      </c>
      <c r="AL133" s="5" t="n">
        <f aca="false">INDEX($AE$115:$AE$242,$B133-$C133*1+const_one)</f>
        <v>30000000</v>
      </c>
      <c r="AM133" s="5" t="n">
        <f aca="false">INDEX($AF$115:$AF$242,$B133-$D133*2+const_one)</f>
        <v>300000000</v>
      </c>
      <c r="AN133" s="5" t="n">
        <f aca="false">INDEX($AG$115:$AG$242,$B133-$E133*4+const_one)</f>
        <v>100000000</v>
      </c>
      <c r="AO133" s="5" t="n">
        <f aca="false">INDEX($AH$115:$AH$242,$B133-$F133*8+const_one)</f>
        <v>60000000</v>
      </c>
      <c r="AP133" s="5" t="n">
        <f aca="false">INDEX($AI$115:$AI$242,$B133-$G133*16+const_one)</f>
        <v>30000000</v>
      </c>
      <c r="AQ133" s="5" t="n">
        <f aca="false">INDEX($AJ$115:$AJ$242,$B133-$H133*32+const_one)</f>
        <v>15000000</v>
      </c>
      <c r="AR133" s="5" t="n">
        <f aca="false">INDEX($AK$115:$AK$242,$B133-$I133*64+const_one)</f>
        <v>5000000</v>
      </c>
      <c r="AS133" s="5" t="n">
        <f aca="false">INDEX($AE$115:$AE$242,$B133+(const_one-$C133)*1+const_one)</f>
        <v>76299417.8929499</v>
      </c>
      <c r="AT133" s="5" t="n">
        <f aca="false">INDEX($AF$115:$AF$242,$B133+(const_one-$D133)*2+const_one)</f>
        <v>526401783.895249</v>
      </c>
      <c r="AU133" s="5" t="n">
        <f aca="false">INDEX($AG$115:$AG$242,$B133+(const_one-$E133)*4+const_one)</f>
        <v>145053495.29922</v>
      </c>
      <c r="AV133" s="5" t="n">
        <f aca="false">INDEX($AH$115:$AH$242,$B133+(const_one-$F133)*8+const_one)</f>
        <v>190397788.05946</v>
      </c>
      <c r="AW133" s="5" t="n">
        <f aca="false">INDEX($AI$115:$AI$242,$B133+(const_one-$G133)*16+const_one)</f>
        <v>256668958.62719</v>
      </c>
      <c r="AX133" s="5" t="n">
        <f aca="false">INDEX($AJ$115:$AJ$242,$B133+(const_one-$H133)*32+const_one)</f>
        <v>348250978.011624</v>
      </c>
      <c r="AY133" s="5" t="n">
        <f aca="false">INDEX($AK$115:$AK$242,$B133+(const_one-$I133)*64+const_one)</f>
        <v>346324278.271587</v>
      </c>
      <c r="AZ133" s="5" t="n">
        <f aca="false">--($C133=--(AS133&gt;AL133))</f>
        <v>0</v>
      </c>
      <c r="BA133" s="5" t="n">
        <f aca="false">--($D133=--(AT133&gt;AM133))</f>
        <v>1</v>
      </c>
      <c r="BB133" s="5" t="n">
        <f aca="false">--($E133=--(AU133&gt;AN133))</f>
        <v>0</v>
      </c>
      <c r="BC133" s="5" t="n">
        <f aca="false">--($F133=--(AV133&gt;AO133))</f>
        <v>0</v>
      </c>
      <c r="BD133" s="5" t="n">
        <f aca="false">--($G133=--(AW133&gt;AP133))</f>
        <v>1</v>
      </c>
      <c r="BE133" s="5" t="n">
        <f aca="false">--($H133=--(AX133&gt;AQ133))</f>
        <v>0</v>
      </c>
      <c r="BF133" s="5" t="n">
        <f aca="false">--($I133=--(AY133&gt;AR133))</f>
        <v>0</v>
      </c>
      <c r="BG133" s="5" t="n">
        <f aca="false">SUM(AZ133:BF133)</f>
        <v>2</v>
      </c>
      <c r="BH133" s="5" t="n">
        <f aca="false">SUM(AE133:AK133)+AB133+AC133+AD133</f>
        <v>2000000000</v>
      </c>
    </row>
    <row r="134" customFormat="false" ht="15" hidden="true" customHeight="false" outlineLevel="0" collapsed="false">
      <c r="A134" s="5" t="n">
        <f aca="false">sensitivity_exit_usd</f>
        <v>2000000000</v>
      </c>
      <c r="B134" s="2" t="n">
        <f aca="false">ROW()-ROW($B$115)</f>
        <v>19</v>
      </c>
      <c r="C134" s="2" t="n">
        <f aca="false">MOD(QUOTIENT($B134,1),2)</f>
        <v>1</v>
      </c>
      <c r="D134" s="2" t="n">
        <f aca="false">MOD(QUOTIENT($B134,2),2)</f>
        <v>1</v>
      </c>
      <c r="E134" s="2" t="n">
        <f aca="false">MOD(QUOTIENT($B134,4),2)</f>
        <v>0</v>
      </c>
      <c r="F134" s="2" t="n">
        <f aca="false">MOD(QUOTIENT($B134,8),2)</f>
        <v>0</v>
      </c>
      <c r="G134" s="2" t="n">
        <f aca="false">MOD(QUOTIENT($B134,16),2)</f>
        <v>1</v>
      </c>
      <c r="H134" s="2" t="n">
        <f aca="false">MOD(QUOTIENT($B134,32),2)</f>
        <v>0</v>
      </c>
      <c r="I134" s="2" t="n">
        <f aca="false">MOD(QUOTIENT($B134,64),2)</f>
        <v>0</v>
      </c>
      <c r="J134" s="5" t="n">
        <f aca="false">IF($C134=const_zero,MIN(class_series_f_invested_usd,MAX(const_zero,$A134)),const_zero)</f>
        <v>0</v>
      </c>
      <c r="K134" s="5" t="n">
        <f aca="false">IF($D134=const_zero,MIN(class_series_e_invested_usd,MAX(const_zero,$A134-SUM($J134:$J134))),const_zero)</f>
        <v>0</v>
      </c>
      <c r="L134" s="5" t="n">
        <f aca="false">IF($E134=const_zero,MIN(class_series_d_invested_usd,MAX(const_zero,$A134-SUM($J134:$K134))),const_zero)</f>
        <v>100000000</v>
      </c>
      <c r="M134" s="5" t="n">
        <f aca="false">IF($F134=const_zero,MIN(class_series_c_invested_usd,MAX(const_zero,$A134-SUM($J134:$L134))),const_zero)</f>
        <v>60000000</v>
      </c>
      <c r="N134" s="5" t="n">
        <f aca="false">IF($G134=const_zero,MIN(class_series_b_invested_usd,MAX(const_zero,$A134-SUM($J134:$M134))),const_zero)</f>
        <v>0</v>
      </c>
      <c r="O134" s="5" t="n">
        <f aca="false">IF($H134=const_zero,MIN(class_series_a_invested_usd,MAX(const_zero,$A134-SUM($J134:$N134))),const_zero)</f>
        <v>15000000</v>
      </c>
      <c r="P134" s="5" t="n">
        <f aca="false">IF($I134=const_zero,MIN(class_seed_invested_usd,MAX(const_zero,$A134-SUM($J134:$O134))),const_zero)</f>
        <v>5000000</v>
      </c>
      <c r="Q134" s="5" t="n">
        <f aca="false">MAX(const_zero,$A134-SUM($J134:$P134))</f>
        <v>1820000000</v>
      </c>
      <c r="R134" s="9" t="n">
        <f aca="false">common_rsa_total+Sensitivity!$AE$60+Sensitivity!$AJ$60+IF($C134=const_one,Sensitivity!$D$60,const_zero)+IF($D134=const_one,Sensitivity!$Y$60,const_zero)+IF($E134=const_one,Sensitivity!$V$60,const_zero)+IF($F134=const_one,Sensitivity!$S$60,const_zero)+IF($G134=const_one,Sensitivity!$P$60,const_zero)+IF($H134=const_one,Sensitivity!$M$60,const_zero)+IF($I134=const_one,Sensitivity!$J$60,const_zero)</f>
        <v>19366560.6388153</v>
      </c>
      <c r="S134" s="23" t="b">
        <f aca="false">IF($R134&gt;const_zero,--($Q134&gt;option_strike_usd*$R134),const_zero)</f>
        <v>1</v>
      </c>
      <c r="T134" s="7" t="n">
        <f aca="false">IF($R134&gt;const_zero,IF($S134=const_one,($Q134+option_strike_usd*pre_f_options_issued)/($R134+pre_f_options_issued),$Q134/$R134),const_zero)</f>
        <v>83.3464407184767</v>
      </c>
      <c r="U134" s="5" t="n">
        <f aca="false">IF($C134=const_one,Sensitivity!$D$60*$T134,const_zero)</f>
        <v>76299417.8929499</v>
      </c>
      <c r="V134" s="5" t="n">
        <f aca="false">IF($D134=const_one,Sensitivity!$Y$60*$T134,const_zero)</f>
        <v>512805077.523053</v>
      </c>
      <c r="W134" s="5" t="n">
        <f aca="false">IF($E134=const_one,Sensitivity!$V$60*$T134,const_zero)</f>
        <v>0</v>
      </c>
      <c r="X134" s="5" t="n">
        <f aca="false">IF($F134=const_one,Sensitivity!$S$60*$T134,const_zero)</f>
        <v>0</v>
      </c>
      <c r="Y134" s="5" t="n">
        <f aca="false">IF($G134=const_one,Sensitivity!$P$60*$T134,const_zero)</f>
        <v>250039322.15543</v>
      </c>
      <c r="Z134" s="5" t="n">
        <f aca="false">IF($H134=const_one,Sensitivity!$M$60*$T134,const_zero)</f>
        <v>0</v>
      </c>
      <c r="AA134" s="5" t="n">
        <f aca="false">IF($I134=const_one,Sensitivity!$J$60*$T134,const_zero)</f>
        <v>0</v>
      </c>
      <c r="AB134" s="5" t="n">
        <f aca="false">(Sensitivity!$AE$60+Sensitivity!$AJ$60)*$T134</f>
        <v>24872114.1660841</v>
      </c>
      <c r="AC134" s="5" t="n">
        <f aca="false">common_rsa_total*$T134</f>
        <v>750117966.466291</v>
      </c>
      <c r="AD134" s="5" t="n">
        <f aca="false">IF($S134=const_one,pre_f_options_issued*($T134-option_strike_usd),const_zero)</f>
        <v>205866101.796192</v>
      </c>
      <c r="AE134" s="5" t="n">
        <f aca="false">J134+U134</f>
        <v>76299417.8929499</v>
      </c>
      <c r="AF134" s="5" t="n">
        <f aca="false">K134+V134</f>
        <v>512805077.523053</v>
      </c>
      <c r="AG134" s="5" t="n">
        <f aca="false">L134+W134</f>
        <v>100000000</v>
      </c>
      <c r="AH134" s="5" t="n">
        <f aca="false">M134+X134</f>
        <v>60000000</v>
      </c>
      <c r="AI134" s="5" t="n">
        <f aca="false">N134+Y134</f>
        <v>250039322.15543</v>
      </c>
      <c r="AJ134" s="5" t="n">
        <f aca="false">O134+Z134</f>
        <v>15000000</v>
      </c>
      <c r="AK134" s="5" t="n">
        <f aca="false">P134+AA134</f>
        <v>5000000</v>
      </c>
      <c r="AL134" s="5" t="n">
        <f aca="false">INDEX($AE$115:$AE$242,$B134-$C134*1+const_one)</f>
        <v>30000000</v>
      </c>
      <c r="AM134" s="5" t="n">
        <f aca="false">INDEX($AF$115:$AF$242,$B134-$D134*2+const_one)</f>
        <v>300000000</v>
      </c>
      <c r="AN134" s="5" t="n">
        <f aca="false">INDEX($AG$115:$AG$242,$B134-$E134*4+const_one)</f>
        <v>100000000</v>
      </c>
      <c r="AO134" s="5" t="n">
        <f aca="false">INDEX($AH$115:$AH$242,$B134-$F134*8+const_one)</f>
        <v>60000000</v>
      </c>
      <c r="AP134" s="5" t="n">
        <f aca="false">INDEX($AI$115:$AI$242,$B134-$G134*16+const_one)</f>
        <v>30000000</v>
      </c>
      <c r="AQ134" s="5" t="n">
        <f aca="false">INDEX($AJ$115:$AJ$242,$B134-$H134*32+const_one)</f>
        <v>15000000</v>
      </c>
      <c r="AR134" s="5" t="n">
        <f aca="false">INDEX($AK$115:$AK$242,$B134-$I134*64+const_one)</f>
        <v>5000000</v>
      </c>
      <c r="AS134" s="5" t="n">
        <f aca="false">INDEX($AE$115:$AE$242,$B134+(const_one-$C134)*1+const_one)</f>
        <v>76299417.8929499</v>
      </c>
      <c r="AT134" s="5" t="n">
        <f aca="false">INDEX($AF$115:$AF$242,$B134+(const_one-$D134)*2+const_one)</f>
        <v>512805077.523053</v>
      </c>
      <c r="AU134" s="5" t="n">
        <f aca="false">INDEX($AG$115:$AG$242,$B134+(const_one-$E134)*4+const_one)</f>
        <v>141638417.49558</v>
      </c>
      <c r="AV134" s="5" t="n">
        <f aca="false">INDEX($AH$115:$AH$242,$B134+(const_one-$F134)*8+const_one)</f>
        <v>186182132.163108</v>
      </c>
      <c r="AW134" s="5" t="n">
        <f aca="false">INDEX($AI$115:$AI$242,$B134+(const_one-$G134)*16+const_one)</f>
        <v>250039322.15543</v>
      </c>
      <c r="AX134" s="5" t="n">
        <f aca="false">INDEX($AJ$115:$AJ$242,$B134+(const_one-$H134)*32+const_one)</f>
        <v>341967850.798379</v>
      </c>
      <c r="AY134" s="5" t="n">
        <f aca="false">INDEX($AK$115:$AK$242,$B134+(const_one-$I134)*64+const_one)</f>
        <v>340106801.270224</v>
      </c>
      <c r="AZ134" s="5" t="n">
        <f aca="false">--($C134=--(AS134&gt;AL134))</f>
        <v>1</v>
      </c>
      <c r="BA134" s="5" t="n">
        <f aca="false">--($D134=--(AT134&gt;AM134))</f>
        <v>1</v>
      </c>
      <c r="BB134" s="5" t="n">
        <f aca="false">--($E134=--(AU134&gt;AN134))</f>
        <v>0</v>
      </c>
      <c r="BC134" s="5" t="n">
        <f aca="false">--($F134=--(AV134&gt;AO134))</f>
        <v>0</v>
      </c>
      <c r="BD134" s="5" t="n">
        <f aca="false">--($G134=--(AW134&gt;AP134))</f>
        <v>1</v>
      </c>
      <c r="BE134" s="5" t="n">
        <f aca="false">--($H134=--(AX134&gt;AQ134))</f>
        <v>0</v>
      </c>
      <c r="BF134" s="5" t="n">
        <f aca="false">--($I134=--(AY134&gt;AR134))</f>
        <v>0</v>
      </c>
      <c r="BG134" s="5" t="n">
        <f aca="false">SUM(AZ134:BF134)</f>
        <v>3</v>
      </c>
      <c r="BH134" s="5" t="n">
        <f aca="false">SUM(AE134:AK134)+AB134+AC134+AD134</f>
        <v>2000000000</v>
      </c>
    </row>
    <row r="135" customFormat="false" ht="15" hidden="true" customHeight="false" outlineLevel="0" collapsed="false">
      <c r="A135" s="5" t="n">
        <f aca="false">sensitivity_exit_usd</f>
        <v>2000000000</v>
      </c>
      <c r="B135" s="2" t="n">
        <f aca="false">ROW()-ROW($B$115)</f>
        <v>20</v>
      </c>
      <c r="C135" s="2" t="n">
        <f aca="false">MOD(QUOTIENT($B135,1),2)</f>
        <v>0</v>
      </c>
      <c r="D135" s="2" t="n">
        <f aca="false">MOD(QUOTIENT($B135,2),2)</f>
        <v>0</v>
      </c>
      <c r="E135" s="2" t="n">
        <f aca="false">MOD(QUOTIENT($B135,4),2)</f>
        <v>1</v>
      </c>
      <c r="F135" s="2" t="n">
        <f aca="false">MOD(QUOTIENT($B135,8),2)</f>
        <v>0</v>
      </c>
      <c r="G135" s="2" t="n">
        <f aca="false">MOD(QUOTIENT($B135,16),2)</f>
        <v>1</v>
      </c>
      <c r="H135" s="2" t="n">
        <f aca="false">MOD(QUOTIENT($B135,32),2)</f>
        <v>0</v>
      </c>
      <c r="I135" s="2" t="n">
        <f aca="false">MOD(QUOTIENT($B135,64),2)</f>
        <v>0</v>
      </c>
      <c r="J135" s="5" t="n">
        <f aca="false">IF($C135=const_zero,MIN(class_series_f_invested_usd,MAX(const_zero,$A135)),const_zero)</f>
        <v>30000000</v>
      </c>
      <c r="K135" s="5" t="n">
        <f aca="false">IF($D135=const_zero,MIN(class_series_e_invested_usd,MAX(const_zero,$A135-SUM($J135:$J135))),const_zero)</f>
        <v>300000000</v>
      </c>
      <c r="L135" s="5" t="n">
        <f aca="false">IF($E135=const_zero,MIN(class_series_d_invested_usd,MAX(const_zero,$A135-SUM($J135:$K135))),const_zero)</f>
        <v>0</v>
      </c>
      <c r="M135" s="5" t="n">
        <f aca="false">IF($F135=const_zero,MIN(class_series_c_invested_usd,MAX(const_zero,$A135-SUM($J135:$L135))),const_zero)</f>
        <v>60000000</v>
      </c>
      <c r="N135" s="5" t="n">
        <f aca="false">IF($G135=const_zero,MIN(class_series_b_invested_usd,MAX(const_zero,$A135-SUM($J135:$M135))),const_zero)</f>
        <v>0</v>
      </c>
      <c r="O135" s="5" t="n">
        <f aca="false">IF($H135=const_zero,MIN(class_series_a_invested_usd,MAX(const_zero,$A135-SUM($J135:$N135))),const_zero)</f>
        <v>15000000</v>
      </c>
      <c r="P135" s="5" t="n">
        <f aca="false">IF($I135=const_zero,MIN(class_seed_invested_usd,MAX(const_zero,$A135-SUM($J135:$O135))),const_zero)</f>
        <v>5000000</v>
      </c>
      <c r="Q135" s="5" t="n">
        <f aca="false">MAX(const_zero,$A135-SUM($J135:$P135))</f>
        <v>1590000000</v>
      </c>
      <c r="R135" s="9" t="n">
        <f aca="false">common_rsa_total+Sensitivity!$AE$60+Sensitivity!$AJ$60+IF($C135=const_one,Sensitivity!$D$60,const_zero)+IF($D135=const_one,Sensitivity!$Y$60,const_zero)+IF($E135=const_one,Sensitivity!$V$60,const_zero)+IF($F135=const_one,Sensitivity!$S$60,const_zero)+IF($G135=const_one,Sensitivity!$P$60,const_zero)+IF($H135=const_one,Sensitivity!$M$60,const_zero)+IF($I135=const_one,Sensitivity!$J$60,const_zero)</f>
        <v>14037545.7598514</v>
      </c>
      <c r="S135" s="23" t="b">
        <f aca="false">IF($R135&gt;const_zero,--($Q135&gt;option_strike_usd*$R135),const_zero)</f>
        <v>1</v>
      </c>
      <c r="T135" s="7" t="n">
        <f aca="false">IF($R135&gt;const_zero,IF($S135=const_one,($Q135+option_strike_usd*pre_f_options_issued)/($R135+pre_f_options_issued),$Q135/$R135),const_zero)</f>
        <v>96.2960298417527</v>
      </c>
      <c r="U135" s="5" t="n">
        <f aca="false">IF($C135=const_one,Sensitivity!$D$60*$T135,const_zero)</f>
        <v>0</v>
      </c>
      <c r="V135" s="5" t="n">
        <f aca="false">IF($D135=const_one,Sensitivity!$Y$60*$T135,const_zero)</f>
        <v>0</v>
      </c>
      <c r="W135" s="5" t="n">
        <f aca="false">IF($E135=const_one,Sensitivity!$V$60*$T135,const_zero)</f>
        <v>167471057.0451</v>
      </c>
      <c r="X135" s="5" t="n">
        <f aca="false">IF($F135=const_one,Sensitivity!$S$60*$T135,const_zero)</f>
        <v>0</v>
      </c>
      <c r="Y135" s="5" t="n">
        <f aca="false">IF($G135=const_one,Sensitivity!$P$60*$T135,const_zero)</f>
        <v>288888089.525258</v>
      </c>
      <c r="Z135" s="5" t="n">
        <f aca="false">IF($H135=const_one,Sensitivity!$M$60*$T135,const_zero)</f>
        <v>0</v>
      </c>
      <c r="AA135" s="5" t="n">
        <f aca="false">IF($I135=const_one,Sensitivity!$J$60*$T135,const_zero)</f>
        <v>0</v>
      </c>
      <c r="AB135" s="5" t="n">
        <f aca="false">(Sensitivity!$AE$60+Sensitivity!$AJ$60)*$T135</f>
        <v>28736510.2494864</v>
      </c>
      <c r="AC135" s="5" t="n">
        <f aca="false">common_rsa_total*$T135</f>
        <v>866664268.575774</v>
      </c>
      <c r="AD135" s="5" t="n">
        <f aca="false">IF($S135=const_one,pre_f_options_issued*($T135-option_strike_usd),const_zero)</f>
        <v>238240074.604382</v>
      </c>
      <c r="AE135" s="5" t="n">
        <f aca="false">J135+U135</f>
        <v>30000000</v>
      </c>
      <c r="AF135" s="5" t="n">
        <f aca="false">K135+V135</f>
        <v>300000000</v>
      </c>
      <c r="AG135" s="5" t="n">
        <f aca="false">L135+W135</f>
        <v>167471057.0451</v>
      </c>
      <c r="AH135" s="5" t="n">
        <f aca="false">M135+X135</f>
        <v>60000000</v>
      </c>
      <c r="AI135" s="5" t="n">
        <f aca="false">N135+Y135</f>
        <v>288888089.525258</v>
      </c>
      <c r="AJ135" s="5" t="n">
        <f aca="false">O135+Z135</f>
        <v>15000000</v>
      </c>
      <c r="AK135" s="5" t="n">
        <f aca="false">P135+AA135</f>
        <v>5000000</v>
      </c>
      <c r="AL135" s="5" t="n">
        <f aca="false">INDEX($AE$115:$AE$242,$B135-$C135*1+const_one)</f>
        <v>30000000</v>
      </c>
      <c r="AM135" s="5" t="n">
        <f aca="false">INDEX($AF$115:$AF$242,$B135-$D135*2+const_one)</f>
        <v>300000000</v>
      </c>
      <c r="AN135" s="5" t="n">
        <f aca="false">INDEX($AG$115:$AG$242,$B135-$E135*4+const_one)</f>
        <v>100000000</v>
      </c>
      <c r="AO135" s="5" t="n">
        <f aca="false">INDEX($AH$115:$AH$242,$B135-$F135*8+const_one)</f>
        <v>60000000</v>
      </c>
      <c r="AP135" s="5" t="n">
        <f aca="false">INDEX($AI$115:$AI$242,$B135-$G135*16+const_one)</f>
        <v>30000000</v>
      </c>
      <c r="AQ135" s="5" t="n">
        <f aca="false">INDEX($AJ$115:$AJ$242,$B135-$H135*32+const_one)</f>
        <v>15000000</v>
      </c>
      <c r="AR135" s="5" t="n">
        <f aca="false">INDEX($AK$115:$AK$242,$B135-$I135*64+const_one)</f>
        <v>5000000</v>
      </c>
      <c r="AS135" s="5" t="n">
        <f aca="false">INDEX($AE$115:$AE$242,$B135+(const_one-$C135)*1+const_one)</f>
        <v>85103792.2930971</v>
      </c>
      <c r="AT135" s="5" t="n">
        <f aca="false">INDEX($AF$115:$AF$242,$B135+(const_one-$D135)*2+const_one)</f>
        <v>513170966.435709</v>
      </c>
      <c r="AU135" s="5" t="n">
        <f aca="false">INDEX($AG$115:$AG$242,$B135+(const_one-$E135)*4+const_one)</f>
        <v>167471057.0451</v>
      </c>
      <c r="AV135" s="5" t="n">
        <f aca="false">INDEX($AH$115:$AH$242,$B135+(const_one-$F135)*8+const_one)</f>
        <v>209425236.527118</v>
      </c>
      <c r="AW135" s="5" t="n">
        <f aca="false">INDEX($AI$115:$AI$242,$B135+(const_one-$G135)*16+const_one)</f>
        <v>288888089.525258</v>
      </c>
      <c r="AX135" s="5" t="n">
        <f aca="false">INDEX($AJ$115:$AJ$242,$B135+(const_one-$H135)*32+const_one)</f>
        <v>373185510.067859</v>
      </c>
      <c r="AY135" s="5" t="n">
        <f aca="false">INDEX($AK$115:$AK$242,$B135+(const_one-$I135)*64+const_one)</f>
        <v>370863982.789055</v>
      </c>
      <c r="AZ135" s="5" t="n">
        <f aca="false">--($C135=--(AS135&gt;AL135))</f>
        <v>0</v>
      </c>
      <c r="BA135" s="5" t="n">
        <f aca="false">--($D135=--(AT135&gt;AM135))</f>
        <v>0</v>
      </c>
      <c r="BB135" s="5" t="n">
        <f aca="false">--($E135=--(AU135&gt;AN135))</f>
        <v>1</v>
      </c>
      <c r="BC135" s="5" t="n">
        <f aca="false">--($F135=--(AV135&gt;AO135))</f>
        <v>0</v>
      </c>
      <c r="BD135" s="5" t="n">
        <f aca="false">--($G135=--(AW135&gt;AP135))</f>
        <v>1</v>
      </c>
      <c r="BE135" s="5" t="n">
        <f aca="false">--($H135=--(AX135&gt;AQ135))</f>
        <v>0</v>
      </c>
      <c r="BF135" s="5" t="n">
        <f aca="false">--($I135=--(AY135&gt;AR135))</f>
        <v>0</v>
      </c>
      <c r="BG135" s="5" t="n">
        <f aca="false">SUM(AZ135:BF135)</f>
        <v>2</v>
      </c>
      <c r="BH135" s="5" t="n">
        <f aca="false">SUM(AE135:AK135)+AB135+AC135+AD135</f>
        <v>2000000000</v>
      </c>
    </row>
    <row r="136" customFormat="false" ht="15" hidden="true" customHeight="false" outlineLevel="0" collapsed="false">
      <c r="A136" s="5" t="n">
        <f aca="false">sensitivity_exit_usd</f>
        <v>2000000000</v>
      </c>
      <c r="B136" s="2" t="n">
        <f aca="false">ROW()-ROW($B$115)</f>
        <v>21</v>
      </c>
      <c r="C136" s="2" t="n">
        <f aca="false">MOD(QUOTIENT($B136,1),2)</f>
        <v>1</v>
      </c>
      <c r="D136" s="2" t="n">
        <f aca="false">MOD(QUOTIENT($B136,2),2)</f>
        <v>0</v>
      </c>
      <c r="E136" s="2" t="n">
        <f aca="false">MOD(QUOTIENT($B136,4),2)</f>
        <v>1</v>
      </c>
      <c r="F136" s="2" t="n">
        <f aca="false">MOD(QUOTIENT($B136,8),2)</f>
        <v>0</v>
      </c>
      <c r="G136" s="2" t="n">
        <f aca="false">MOD(QUOTIENT($B136,16),2)</f>
        <v>1</v>
      </c>
      <c r="H136" s="2" t="n">
        <f aca="false">MOD(QUOTIENT($B136,32),2)</f>
        <v>0</v>
      </c>
      <c r="I136" s="2" t="n">
        <f aca="false">MOD(QUOTIENT($B136,64),2)</f>
        <v>0</v>
      </c>
      <c r="J136" s="5" t="n">
        <f aca="false">IF($C136=const_zero,MIN(class_series_f_invested_usd,MAX(const_zero,$A136)),const_zero)</f>
        <v>0</v>
      </c>
      <c r="K136" s="5" t="n">
        <f aca="false">IF($D136=const_zero,MIN(class_series_e_invested_usd,MAX(const_zero,$A136-SUM($J136:$J136))),const_zero)</f>
        <v>300000000</v>
      </c>
      <c r="L136" s="5" t="n">
        <f aca="false">IF($E136=const_zero,MIN(class_series_d_invested_usd,MAX(const_zero,$A136-SUM($J136:$K136))),const_zero)</f>
        <v>0</v>
      </c>
      <c r="M136" s="5" t="n">
        <f aca="false">IF($F136=const_zero,MIN(class_series_c_invested_usd,MAX(const_zero,$A136-SUM($J136:$L136))),const_zero)</f>
        <v>60000000</v>
      </c>
      <c r="N136" s="5" t="n">
        <f aca="false">IF($G136=const_zero,MIN(class_series_b_invested_usd,MAX(const_zero,$A136-SUM($J136:$M136))),const_zero)</f>
        <v>0</v>
      </c>
      <c r="O136" s="5" t="n">
        <f aca="false">IF($H136=const_zero,MIN(class_series_a_invested_usd,MAX(const_zero,$A136-SUM($J136:$N136))),const_zero)</f>
        <v>15000000</v>
      </c>
      <c r="P136" s="5" t="n">
        <f aca="false">IF($I136=const_zero,MIN(class_seed_invested_usd,MAX(const_zero,$A136-SUM($J136:$O136))),const_zero)</f>
        <v>5000000</v>
      </c>
      <c r="Q136" s="5" t="n">
        <f aca="false">MAX(const_zero,$A136-SUM($J136:$P136))</f>
        <v>1620000000</v>
      </c>
      <c r="R136" s="9" t="n">
        <f aca="false">common_rsa_total+Sensitivity!$AE$60+Sensitivity!$AJ$60+IF($C136=const_one,Sensitivity!$D$60,const_zero)+IF($D136=const_one,Sensitivity!$Y$60,const_zero)+IF($E136=const_one,Sensitivity!$V$60,const_zero)+IF($F136=const_one,Sensitivity!$S$60,const_zero)+IF($G136=const_one,Sensitivity!$P$60,const_zero)+IF($H136=const_one,Sensitivity!$M$60,const_zero)+IF($I136=const_one,Sensitivity!$J$60,const_zero)</f>
        <v>14952994.7848514</v>
      </c>
      <c r="S136" s="23" t="b">
        <f aca="false">IF($R136&gt;const_zero,--($Q136&gt;option_strike_usd*$R136),const_zero)</f>
        <v>1</v>
      </c>
      <c r="T136" s="7" t="n">
        <f aca="false">IF($R136&gt;const_zero,IF($S136=const_one,($Q136+option_strike_usd*pre_f_options_issued)/($R136+pre_f_options_issued),$Q136/$R136),const_zero)</f>
        <v>92.9639881293195</v>
      </c>
      <c r="U136" s="5" t="n">
        <f aca="false">IF($C136=const_one,Sensitivity!$D$60*$T136,const_zero)</f>
        <v>85103792.2930971</v>
      </c>
      <c r="V136" s="5" t="n">
        <f aca="false">IF($D136=const_one,Sensitivity!$Y$60*$T136,const_zero)</f>
        <v>0</v>
      </c>
      <c r="W136" s="5" t="n">
        <f aca="false">IF($E136=const_one,Sensitivity!$V$60*$T136,const_zero)</f>
        <v>161676212.24603</v>
      </c>
      <c r="X136" s="5" t="n">
        <f aca="false">IF($F136=const_one,Sensitivity!$S$60*$T136,const_zero)</f>
        <v>0</v>
      </c>
      <c r="Y136" s="5" t="n">
        <f aca="false">IF($G136=const_one,Sensitivity!$P$60*$T136,const_zero)</f>
        <v>278891964.387958</v>
      </c>
      <c r="Z136" s="5" t="n">
        <f aca="false">IF($H136=const_one,Sensitivity!$M$60*$T136,const_zero)</f>
        <v>0</v>
      </c>
      <c r="AA136" s="5" t="n">
        <f aca="false">IF($I136=const_one,Sensitivity!$J$60*$T136,const_zero)</f>
        <v>0</v>
      </c>
      <c r="AB136" s="5" t="n">
        <f aca="false">(Sensitivity!$AE$60+Sensitivity!$AJ$60)*$T136</f>
        <v>27742167.58574</v>
      </c>
      <c r="AC136" s="5" t="n">
        <f aca="false">common_rsa_total*$T136</f>
        <v>836675893.163875</v>
      </c>
      <c r="AD136" s="5" t="n">
        <f aca="false">IF($S136=const_one,pre_f_options_issued*($T136-option_strike_usd),const_zero)</f>
        <v>229909970.323299</v>
      </c>
      <c r="AE136" s="5" t="n">
        <f aca="false">J136+U136</f>
        <v>85103792.2930971</v>
      </c>
      <c r="AF136" s="5" t="n">
        <f aca="false">K136+V136</f>
        <v>300000000</v>
      </c>
      <c r="AG136" s="5" t="n">
        <f aca="false">L136+W136</f>
        <v>161676212.24603</v>
      </c>
      <c r="AH136" s="5" t="n">
        <f aca="false">M136+X136</f>
        <v>60000000</v>
      </c>
      <c r="AI136" s="5" t="n">
        <f aca="false">N136+Y136</f>
        <v>278891964.387958</v>
      </c>
      <c r="AJ136" s="5" t="n">
        <f aca="false">O136+Z136</f>
        <v>15000000</v>
      </c>
      <c r="AK136" s="5" t="n">
        <f aca="false">P136+AA136</f>
        <v>5000000</v>
      </c>
      <c r="AL136" s="5" t="n">
        <f aca="false">INDEX($AE$115:$AE$242,$B136-$C136*1+const_one)</f>
        <v>30000000</v>
      </c>
      <c r="AM136" s="5" t="n">
        <f aca="false">INDEX($AF$115:$AF$242,$B136-$D136*2+const_one)</f>
        <v>300000000</v>
      </c>
      <c r="AN136" s="5" t="n">
        <f aca="false">INDEX($AG$115:$AG$242,$B136-$E136*4+const_one)</f>
        <v>100000000</v>
      </c>
      <c r="AO136" s="5" t="n">
        <f aca="false">INDEX($AH$115:$AH$242,$B136-$F136*8+const_one)</f>
        <v>60000000</v>
      </c>
      <c r="AP136" s="5" t="n">
        <f aca="false">INDEX($AI$115:$AI$242,$B136-$G136*16+const_one)</f>
        <v>30000000</v>
      </c>
      <c r="AQ136" s="5" t="n">
        <f aca="false">INDEX($AJ$115:$AJ$242,$B136-$H136*32+const_one)</f>
        <v>15000000</v>
      </c>
      <c r="AR136" s="5" t="n">
        <f aca="false">INDEX($AK$115:$AK$242,$B136-$I136*64+const_one)</f>
        <v>5000000</v>
      </c>
      <c r="AS136" s="5" t="n">
        <f aca="false">INDEX($AE$115:$AE$242,$B136+(const_one-$C136)*1+const_one)</f>
        <v>85103792.2930971</v>
      </c>
      <c r="AT136" s="5" t="n">
        <f aca="false">INDEX($AF$115:$AF$242,$B136+(const_one-$D136)*2+const_one)</f>
        <v>501089087.448015</v>
      </c>
      <c r="AU136" s="5" t="n">
        <f aca="false">INDEX($AG$115:$AG$242,$B136+(const_one-$E136)*4+const_one)</f>
        <v>161676212.24603</v>
      </c>
      <c r="AV136" s="5" t="n">
        <f aca="false">INDEX($AH$115:$AH$242,$B136+(const_one-$F136)*8+const_one)</f>
        <v>203395006.333309</v>
      </c>
      <c r="AW136" s="5" t="n">
        <f aca="false">INDEX($AI$115:$AI$242,$B136+(const_one-$G136)*16+const_one)</f>
        <v>278891964.387958</v>
      </c>
      <c r="AX136" s="5" t="n">
        <f aca="false">INDEX($AJ$115:$AJ$242,$B136+(const_one-$H136)*32+const_one)</f>
        <v>364650688.180089</v>
      </c>
      <c r="AY136" s="5" t="n">
        <f aca="false">INDEX($AK$115:$AK$242,$B136+(const_one-$I136)*64+const_one)</f>
        <v>362423813.748454</v>
      </c>
      <c r="AZ136" s="5" t="n">
        <f aca="false">--($C136=--(AS136&gt;AL136))</f>
        <v>1</v>
      </c>
      <c r="BA136" s="5" t="n">
        <f aca="false">--($D136=--(AT136&gt;AM136))</f>
        <v>0</v>
      </c>
      <c r="BB136" s="5" t="n">
        <f aca="false">--($E136=--(AU136&gt;AN136))</f>
        <v>1</v>
      </c>
      <c r="BC136" s="5" t="n">
        <f aca="false">--($F136=--(AV136&gt;AO136))</f>
        <v>0</v>
      </c>
      <c r="BD136" s="5" t="n">
        <f aca="false">--($G136=--(AW136&gt;AP136))</f>
        <v>1</v>
      </c>
      <c r="BE136" s="5" t="n">
        <f aca="false">--($H136=--(AX136&gt;AQ136))</f>
        <v>0</v>
      </c>
      <c r="BF136" s="5" t="n">
        <f aca="false">--($I136=--(AY136&gt;AR136))</f>
        <v>0</v>
      </c>
      <c r="BG136" s="5" t="n">
        <f aca="false">SUM(AZ136:BF136)</f>
        <v>3</v>
      </c>
      <c r="BH136" s="5" t="n">
        <f aca="false">SUM(AE136:AK136)+AB136+AC136+AD136</f>
        <v>2000000000</v>
      </c>
    </row>
    <row r="137" customFormat="false" ht="15" hidden="true" customHeight="false" outlineLevel="0" collapsed="false">
      <c r="A137" s="5" t="n">
        <f aca="false">sensitivity_exit_usd</f>
        <v>2000000000</v>
      </c>
      <c r="B137" s="2" t="n">
        <f aca="false">ROW()-ROW($B$115)</f>
        <v>22</v>
      </c>
      <c r="C137" s="2" t="n">
        <f aca="false">MOD(QUOTIENT($B137,1),2)</f>
        <v>0</v>
      </c>
      <c r="D137" s="2" t="n">
        <f aca="false">MOD(QUOTIENT($B137,2),2)</f>
        <v>1</v>
      </c>
      <c r="E137" s="2" t="n">
        <f aca="false">MOD(QUOTIENT($B137,4),2)</f>
        <v>1</v>
      </c>
      <c r="F137" s="2" t="n">
        <f aca="false">MOD(QUOTIENT($B137,8),2)</f>
        <v>0</v>
      </c>
      <c r="G137" s="2" t="n">
        <f aca="false">MOD(QUOTIENT($B137,16),2)</f>
        <v>1</v>
      </c>
      <c r="H137" s="2" t="n">
        <f aca="false">MOD(QUOTIENT($B137,32),2)</f>
        <v>0</v>
      </c>
      <c r="I137" s="2" t="n">
        <f aca="false">MOD(QUOTIENT($B137,64),2)</f>
        <v>0</v>
      </c>
      <c r="J137" s="5" t="n">
        <f aca="false">IF($C137=const_zero,MIN(class_series_f_invested_usd,MAX(const_zero,$A137)),const_zero)</f>
        <v>30000000</v>
      </c>
      <c r="K137" s="5" t="n">
        <f aca="false">IF($D137=const_zero,MIN(class_series_e_invested_usd,MAX(const_zero,$A137-SUM($J137:$J137))),const_zero)</f>
        <v>0</v>
      </c>
      <c r="L137" s="5" t="n">
        <f aca="false">IF($E137=const_zero,MIN(class_series_d_invested_usd,MAX(const_zero,$A137-SUM($J137:$K137))),const_zero)</f>
        <v>0</v>
      </c>
      <c r="M137" s="5" t="n">
        <f aca="false">IF($F137=const_zero,MIN(class_series_c_invested_usd,MAX(const_zero,$A137-SUM($J137:$L137))),const_zero)</f>
        <v>60000000</v>
      </c>
      <c r="N137" s="5" t="n">
        <f aca="false">IF($G137=const_zero,MIN(class_series_b_invested_usd,MAX(const_zero,$A137-SUM($J137:$M137))),const_zero)</f>
        <v>0</v>
      </c>
      <c r="O137" s="5" t="n">
        <f aca="false">IF($H137=const_zero,MIN(class_series_a_invested_usd,MAX(const_zero,$A137-SUM($J137:$N137))),const_zero)</f>
        <v>15000000</v>
      </c>
      <c r="P137" s="5" t="n">
        <f aca="false">IF($I137=const_zero,MIN(class_seed_invested_usd,MAX(const_zero,$A137-SUM($J137:$O137))),const_zero)</f>
        <v>5000000</v>
      </c>
      <c r="Q137" s="5" t="n">
        <f aca="false">MAX(const_zero,$A137-SUM($J137:$P137))</f>
        <v>1890000000</v>
      </c>
      <c r="R137" s="9" t="n">
        <f aca="false">common_rsa_total+Sensitivity!$AE$60+Sensitivity!$AJ$60+IF($C137=const_one,Sensitivity!$D$60,const_zero)+IF($D137=const_one,Sensitivity!$Y$60,const_zero)+IF($E137=const_one,Sensitivity!$V$60,const_zero)+IF($F137=const_one,Sensitivity!$S$60,const_zero)+IF($G137=const_one,Sensitivity!$P$60,const_zero)+IF($H137=const_one,Sensitivity!$M$60,const_zero)+IF($I137=const_one,Sensitivity!$J$60,const_zero)</f>
        <v>20190238.9414976</v>
      </c>
      <c r="S137" s="23" t="b">
        <f aca="false">IF($R137&gt;const_zero,--($Q137&gt;option_strike_usd*$R137),const_zero)</f>
        <v>1</v>
      </c>
      <c r="T137" s="7" t="n">
        <f aca="false">IF($R137&gt;const_zero,IF($S137=const_one,($Q137+option_strike_usd*pre_f_options_issued)/($R137+pre_f_options_issued),$Q137/$R137),const_zero)</f>
        <v>83.4059088086046</v>
      </c>
      <c r="U137" s="5" t="n">
        <f aca="false">IF($C137=const_one,Sensitivity!$D$60*$T137,const_zero)</f>
        <v>0</v>
      </c>
      <c r="V137" s="5" t="n">
        <f aca="false">IF($D137=const_one,Sensitivity!$Y$60*$T137,const_zero)</f>
        <v>513170966.435709</v>
      </c>
      <c r="W137" s="5" t="n">
        <f aca="false">IF($E137=const_one,Sensitivity!$V$60*$T137,const_zero)</f>
        <v>145053495.29922</v>
      </c>
      <c r="X137" s="5" t="n">
        <f aca="false">IF($F137=const_one,Sensitivity!$S$60*$T137,const_zero)</f>
        <v>0</v>
      </c>
      <c r="Y137" s="5" t="n">
        <f aca="false">IF($G137=const_one,Sensitivity!$P$60*$T137,const_zero)</f>
        <v>250217726.425814</v>
      </c>
      <c r="Z137" s="5" t="n">
        <f aca="false">IF($H137=const_one,Sensitivity!$M$60*$T137,const_zero)</f>
        <v>0</v>
      </c>
      <c r="AA137" s="5" t="n">
        <f aca="false">IF($I137=const_one,Sensitivity!$J$60*$T137,const_zero)</f>
        <v>0</v>
      </c>
      <c r="AB137" s="5" t="n">
        <f aca="false">(Sensitivity!$AE$60+Sensitivity!$AJ$60)*$T137</f>
        <v>24889860.5403042</v>
      </c>
      <c r="AC137" s="5" t="n">
        <f aca="false">common_rsa_total*$T137</f>
        <v>750653179.277442</v>
      </c>
      <c r="AD137" s="5" t="n">
        <f aca="false">IF($S137=const_one,pre_f_options_issued*($T137-option_strike_usd),const_zero)</f>
        <v>206014772.021512</v>
      </c>
      <c r="AE137" s="5" t="n">
        <f aca="false">J137+U137</f>
        <v>30000000</v>
      </c>
      <c r="AF137" s="5" t="n">
        <f aca="false">K137+V137</f>
        <v>513170966.435709</v>
      </c>
      <c r="AG137" s="5" t="n">
        <f aca="false">L137+W137</f>
        <v>145053495.29922</v>
      </c>
      <c r="AH137" s="5" t="n">
        <f aca="false">M137+X137</f>
        <v>60000000</v>
      </c>
      <c r="AI137" s="5" t="n">
        <f aca="false">N137+Y137</f>
        <v>250217726.425814</v>
      </c>
      <c r="AJ137" s="5" t="n">
        <f aca="false">O137+Z137</f>
        <v>15000000</v>
      </c>
      <c r="AK137" s="5" t="n">
        <f aca="false">P137+AA137</f>
        <v>5000000</v>
      </c>
      <c r="AL137" s="5" t="n">
        <f aca="false">INDEX($AE$115:$AE$242,$B137-$C137*1+const_one)</f>
        <v>30000000</v>
      </c>
      <c r="AM137" s="5" t="n">
        <f aca="false">INDEX($AF$115:$AF$242,$B137-$D137*2+const_one)</f>
        <v>300000000</v>
      </c>
      <c r="AN137" s="5" t="n">
        <f aca="false">INDEX($AG$115:$AG$242,$B137-$E137*4+const_one)</f>
        <v>100000000</v>
      </c>
      <c r="AO137" s="5" t="n">
        <f aca="false">INDEX($AH$115:$AH$242,$B137-$F137*8+const_one)</f>
        <v>60000000</v>
      </c>
      <c r="AP137" s="5" t="n">
        <f aca="false">INDEX($AI$115:$AI$242,$B137-$G137*16+const_one)</f>
        <v>30000000</v>
      </c>
      <c r="AQ137" s="5" t="n">
        <f aca="false">INDEX($AJ$115:$AJ$242,$B137-$H137*32+const_one)</f>
        <v>15000000</v>
      </c>
      <c r="AR137" s="5" t="n">
        <f aca="false">INDEX($AK$115:$AK$242,$B137-$I137*64+const_one)</f>
        <v>5000000</v>
      </c>
      <c r="AS137" s="5" t="n">
        <f aca="false">INDEX($AE$115:$AE$242,$B137+(const_one-$C137)*1+const_one)</f>
        <v>74556215.1401946</v>
      </c>
      <c r="AT137" s="5" t="n">
        <f aca="false">INDEX($AF$115:$AF$242,$B137+(const_one-$D137)*2+const_one)</f>
        <v>513170966.435709</v>
      </c>
      <c r="AU137" s="5" t="n">
        <f aca="false">INDEX($AG$115:$AG$242,$B137+(const_one-$E137)*4+const_one)</f>
        <v>145053495.29922</v>
      </c>
      <c r="AV137" s="5" t="n">
        <f aca="false">INDEX($AH$115:$AH$242,$B137+(const_one-$F137)*8+const_one)</f>
        <v>186765857.867127</v>
      </c>
      <c r="AW137" s="5" t="n">
        <f aca="false">INDEX($AI$115:$AI$242,$B137+(const_one-$G137)*16+const_one)</f>
        <v>250217726.425814</v>
      </c>
      <c r="AX137" s="5" t="n">
        <f aca="false">INDEX($AJ$115:$AJ$242,$B137+(const_one-$H137)*32+const_one)</f>
        <v>344435453.234994</v>
      </c>
      <c r="AY137" s="5" t="n">
        <f aca="false">INDEX($AK$115:$AK$242,$B137+(const_one-$I137)*64+const_one)</f>
        <v>342629762.785531</v>
      </c>
      <c r="AZ137" s="5" t="n">
        <f aca="false">--($C137=--(AS137&gt;AL137))</f>
        <v>0</v>
      </c>
      <c r="BA137" s="5" t="n">
        <f aca="false">--($D137=--(AT137&gt;AM137))</f>
        <v>1</v>
      </c>
      <c r="BB137" s="5" t="n">
        <f aca="false">--($E137=--(AU137&gt;AN137))</f>
        <v>1</v>
      </c>
      <c r="BC137" s="5" t="n">
        <f aca="false">--($F137=--(AV137&gt;AO137))</f>
        <v>0</v>
      </c>
      <c r="BD137" s="5" t="n">
        <f aca="false">--($G137=--(AW137&gt;AP137))</f>
        <v>1</v>
      </c>
      <c r="BE137" s="5" t="n">
        <f aca="false">--($H137=--(AX137&gt;AQ137))</f>
        <v>0</v>
      </c>
      <c r="BF137" s="5" t="n">
        <f aca="false">--($I137=--(AY137&gt;AR137))</f>
        <v>0</v>
      </c>
      <c r="BG137" s="5" t="n">
        <f aca="false">SUM(AZ137:BF137)</f>
        <v>3</v>
      </c>
      <c r="BH137" s="5" t="n">
        <f aca="false">SUM(AE137:AK137)+AB137+AC137+AD137</f>
        <v>2000000000</v>
      </c>
    </row>
    <row r="138" customFormat="false" ht="15" hidden="true" customHeight="false" outlineLevel="0" collapsed="false">
      <c r="A138" s="5" t="n">
        <f aca="false">sensitivity_exit_usd</f>
        <v>2000000000</v>
      </c>
      <c r="B138" s="2" t="n">
        <f aca="false">ROW()-ROW($B$115)</f>
        <v>23</v>
      </c>
      <c r="C138" s="2" t="n">
        <f aca="false">MOD(QUOTIENT($B138,1),2)</f>
        <v>1</v>
      </c>
      <c r="D138" s="2" t="n">
        <f aca="false">MOD(QUOTIENT($B138,2),2)</f>
        <v>1</v>
      </c>
      <c r="E138" s="2" t="n">
        <f aca="false">MOD(QUOTIENT($B138,4),2)</f>
        <v>1</v>
      </c>
      <c r="F138" s="2" t="n">
        <f aca="false">MOD(QUOTIENT($B138,8),2)</f>
        <v>0</v>
      </c>
      <c r="G138" s="2" t="n">
        <f aca="false">MOD(QUOTIENT($B138,16),2)</f>
        <v>1</v>
      </c>
      <c r="H138" s="2" t="n">
        <f aca="false">MOD(QUOTIENT($B138,32),2)</f>
        <v>0</v>
      </c>
      <c r="I138" s="2" t="n">
        <f aca="false">MOD(QUOTIENT($B138,64),2)</f>
        <v>0</v>
      </c>
      <c r="J138" s="5" t="n">
        <f aca="false">IF($C138=const_zero,MIN(class_series_f_invested_usd,MAX(const_zero,$A138)),const_zero)</f>
        <v>0</v>
      </c>
      <c r="K138" s="5" t="n">
        <f aca="false">IF($D138=const_zero,MIN(class_series_e_invested_usd,MAX(const_zero,$A138-SUM($J138:$J138))),const_zero)</f>
        <v>0</v>
      </c>
      <c r="L138" s="5" t="n">
        <f aca="false">IF($E138=const_zero,MIN(class_series_d_invested_usd,MAX(const_zero,$A138-SUM($J138:$K138))),const_zero)</f>
        <v>0</v>
      </c>
      <c r="M138" s="5" t="n">
        <f aca="false">IF($F138=const_zero,MIN(class_series_c_invested_usd,MAX(const_zero,$A138-SUM($J138:$L138))),const_zero)</f>
        <v>60000000</v>
      </c>
      <c r="N138" s="5" t="n">
        <f aca="false">IF($G138=const_zero,MIN(class_series_b_invested_usd,MAX(const_zero,$A138-SUM($J138:$M138))),const_zero)</f>
        <v>0</v>
      </c>
      <c r="O138" s="5" t="n">
        <f aca="false">IF($H138=const_zero,MIN(class_series_a_invested_usd,MAX(const_zero,$A138-SUM($J138:$N138))),const_zero)</f>
        <v>15000000</v>
      </c>
      <c r="P138" s="5" t="n">
        <f aca="false">IF($I138=const_zero,MIN(class_seed_invested_usd,MAX(const_zero,$A138-SUM($J138:$O138))),const_zero)</f>
        <v>5000000</v>
      </c>
      <c r="Q138" s="5" t="n">
        <f aca="false">MAX(const_zero,$A138-SUM($J138:$P138))</f>
        <v>1920000000</v>
      </c>
      <c r="R138" s="9" t="n">
        <f aca="false">common_rsa_total+Sensitivity!$AE$60+Sensitivity!$AJ$60+IF($C138=const_one,Sensitivity!$D$60,const_zero)+IF($D138=const_one,Sensitivity!$Y$60,const_zero)+IF($E138=const_one,Sensitivity!$V$60,const_zero)+IF($F138=const_one,Sensitivity!$S$60,const_zero)+IF($G138=const_one,Sensitivity!$P$60,const_zero)+IF($H138=const_one,Sensitivity!$M$60,const_zero)+IF($I138=const_one,Sensitivity!$J$60,const_zero)</f>
        <v>21105687.9664976</v>
      </c>
      <c r="S138" s="23" t="b">
        <f aca="false">IF($R138&gt;const_zero,--($Q138&gt;option_strike_usd*$R138),const_zero)</f>
        <v>1</v>
      </c>
      <c r="T138" s="7" t="n">
        <f aca="false">IF($R138&gt;const_zero,IF($S138=const_one,($Q138+option_strike_usd*pre_f_options_issued)/($R138+pre_f_options_issued),$Q138/$R138),const_zero)</f>
        <v>81.4422355632468</v>
      </c>
      <c r="U138" s="5" t="n">
        <f aca="false">IF($C138=const_one,Sensitivity!$D$60*$T138,const_zero)</f>
        <v>74556215.1401946</v>
      </c>
      <c r="V138" s="5" t="n">
        <f aca="false">IF($D138=const_one,Sensitivity!$Y$60*$T138,const_zero)</f>
        <v>501089087.448015</v>
      </c>
      <c r="W138" s="5" t="n">
        <f aca="false">IF($E138=const_one,Sensitivity!$V$60*$T138,const_zero)</f>
        <v>141638417.49558</v>
      </c>
      <c r="X138" s="5" t="n">
        <f aca="false">IF($F138=const_one,Sensitivity!$S$60*$T138,const_zero)</f>
        <v>0</v>
      </c>
      <c r="Y138" s="5" t="n">
        <f aca="false">IF($G138=const_one,Sensitivity!$P$60*$T138,const_zero)</f>
        <v>244326706.68974</v>
      </c>
      <c r="Z138" s="5" t="n">
        <f aca="false">IF($H138=const_one,Sensitivity!$M$60*$T138,const_zero)</f>
        <v>0</v>
      </c>
      <c r="AA138" s="5" t="n">
        <f aca="false">IF($I138=const_one,Sensitivity!$J$60*$T138,const_zero)</f>
        <v>0</v>
      </c>
      <c r="AB138" s="5" t="n">
        <f aca="false">(Sensitivity!$AE$60+Sensitivity!$AJ$60)*$T138</f>
        <v>24303864.2491321</v>
      </c>
      <c r="AC138" s="5" t="n">
        <f aca="false">common_rsa_total*$T138</f>
        <v>732980120.069221</v>
      </c>
      <c r="AD138" s="5" t="n">
        <f aca="false">IF($S138=const_one,pre_f_options_issued*($T138-option_strike_usd),const_zero)</f>
        <v>201105588.908117</v>
      </c>
      <c r="AE138" s="5" t="n">
        <f aca="false">J138+U138</f>
        <v>74556215.1401946</v>
      </c>
      <c r="AF138" s="5" t="n">
        <f aca="false">K138+V138</f>
        <v>501089087.448015</v>
      </c>
      <c r="AG138" s="5" t="n">
        <f aca="false">L138+W138</f>
        <v>141638417.49558</v>
      </c>
      <c r="AH138" s="5" t="n">
        <f aca="false">M138+X138</f>
        <v>60000000</v>
      </c>
      <c r="AI138" s="5" t="n">
        <f aca="false">N138+Y138</f>
        <v>244326706.68974</v>
      </c>
      <c r="AJ138" s="5" t="n">
        <f aca="false">O138+Z138</f>
        <v>15000000</v>
      </c>
      <c r="AK138" s="5" t="n">
        <f aca="false">P138+AA138</f>
        <v>5000000</v>
      </c>
      <c r="AL138" s="5" t="n">
        <f aca="false">INDEX($AE$115:$AE$242,$B138-$C138*1+const_one)</f>
        <v>30000000</v>
      </c>
      <c r="AM138" s="5" t="n">
        <f aca="false">INDEX($AF$115:$AF$242,$B138-$D138*2+const_one)</f>
        <v>300000000</v>
      </c>
      <c r="AN138" s="5" t="n">
        <f aca="false">INDEX($AG$115:$AG$242,$B138-$E138*4+const_one)</f>
        <v>100000000</v>
      </c>
      <c r="AO138" s="5" t="n">
        <f aca="false">INDEX($AH$115:$AH$242,$B138-$F138*8+const_one)</f>
        <v>60000000</v>
      </c>
      <c r="AP138" s="5" t="n">
        <f aca="false">INDEX($AI$115:$AI$242,$B138-$G138*16+const_one)</f>
        <v>30000000</v>
      </c>
      <c r="AQ138" s="5" t="n">
        <f aca="false">INDEX($AJ$115:$AJ$242,$B138-$H138*32+const_one)</f>
        <v>15000000</v>
      </c>
      <c r="AR138" s="5" t="n">
        <f aca="false">INDEX($AK$115:$AK$242,$B138-$I138*64+const_one)</f>
        <v>5000000</v>
      </c>
      <c r="AS138" s="5" t="n">
        <f aca="false">INDEX($AE$115:$AE$242,$B138+(const_one-$C138)*1+const_one)</f>
        <v>74556215.1401946</v>
      </c>
      <c r="AT138" s="5" t="n">
        <f aca="false">INDEX($AF$115:$AF$242,$B138+(const_one-$D138)*2+const_one)</f>
        <v>501089087.448015</v>
      </c>
      <c r="AU138" s="5" t="n">
        <f aca="false">INDEX($AG$115:$AG$242,$B138+(const_one-$E138)*4+const_one)</f>
        <v>141638417.49558</v>
      </c>
      <c r="AV138" s="5" t="n">
        <f aca="false">INDEX($AH$115:$AH$242,$B138+(const_one-$F138)*8+const_one)</f>
        <v>182959974.222931</v>
      </c>
      <c r="AW138" s="5" t="n">
        <f aca="false">INDEX($AI$115:$AI$242,$B138+(const_one-$G138)*16+const_one)</f>
        <v>244326706.68974</v>
      </c>
      <c r="AX138" s="5" t="n">
        <f aca="false">INDEX($AJ$115:$AJ$242,$B138+(const_one-$H138)*32+const_one)</f>
        <v>338656424.251911</v>
      </c>
      <c r="AY138" s="5" t="n">
        <f aca="false">INDEX($AK$115:$AK$242,$B138+(const_one-$I138)*64+const_one)</f>
        <v>336908520.12674</v>
      </c>
      <c r="AZ138" s="5" t="n">
        <f aca="false">--($C138=--(AS138&gt;AL138))</f>
        <v>1</v>
      </c>
      <c r="BA138" s="5" t="n">
        <f aca="false">--($D138=--(AT138&gt;AM138))</f>
        <v>1</v>
      </c>
      <c r="BB138" s="5" t="n">
        <f aca="false">--($E138=--(AU138&gt;AN138))</f>
        <v>1</v>
      </c>
      <c r="BC138" s="5" t="n">
        <f aca="false">--($F138=--(AV138&gt;AO138))</f>
        <v>0</v>
      </c>
      <c r="BD138" s="5" t="n">
        <f aca="false">--($G138=--(AW138&gt;AP138))</f>
        <v>1</v>
      </c>
      <c r="BE138" s="5" t="n">
        <f aca="false">--($H138=--(AX138&gt;AQ138))</f>
        <v>0</v>
      </c>
      <c r="BF138" s="5" t="n">
        <f aca="false">--($I138=--(AY138&gt;AR138))</f>
        <v>0</v>
      </c>
      <c r="BG138" s="5" t="n">
        <f aca="false">SUM(AZ138:BF138)</f>
        <v>4</v>
      </c>
      <c r="BH138" s="5" t="n">
        <f aca="false">SUM(AE138:AK138)+AB138+AC138+AD138</f>
        <v>2000000000</v>
      </c>
    </row>
    <row r="139" customFormat="false" ht="15" hidden="true" customHeight="false" outlineLevel="0" collapsed="false">
      <c r="A139" s="5" t="n">
        <f aca="false">sensitivity_exit_usd</f>
        <v>2000000000</v>
      </c>
      <c r="B139" s="2" t="n">
        <f aca="false">ROW()-ROW($B$115)</f>
        <v>24</v>
      </c>
      <c r="C139" s="2" t="n">
        <f aca="false">MOD(QUOTIENT($B139,1),2)</f>
        <v>0</v>
      </c>
      <c r="D139" s="2" t="n">
        <f aca="false">MOD(QUOTIENT($B139,2),2)</f>
        <v>0</v>
      </c>
      <c r="E139" s="2" t="n">
        <f aca="false">MOD(QUOTIENT($B139,4),2)</f>
        <v>0</v>
      </c>
      <c r="F139" s="2" t="n">
        <f aca="false">MOD(QUOTIENT($B139,8),2)</f>
        <v>1</v>
      </c>
      <c r="G139" s="2" t="n">
        <f aca="false">MOD(QUOTIENT($B139,16),2)</f>
        <v>1</v>
      </c>
      <c r="H139" s="2" t="n">
        <f aca="false">MOD(QUOTIENT($B139,32),2)</f>
        <v>0</v>
      </c>
      <c r="I139" s="2" t="n">
        <f aca="false">MOD(QUOTIENT($B139,64),2)</f>
        <v>0</v>
      </c>
      <c r="J139" s="5" t="n">
        <f aca="false">IF($C139=const_zero,MIN(class_series_f_invested_usd,MAX(const_zero,$A139)),const_zero)</f>
        <v>30000000</v>
      </c>
      <c r="K139" s="5" t="n">
        <f aca="false">IF($D139=const_zero,MIN(class_series_e_invested_usd,MAX(const_zero,$A139-SUM($J139:$J139))),const_zero)</f>
        <v>300000000</v>
      </c>
      <c r="L139" s="5" t="n">
        <f aca="false">IF($E139=const_zero,MIN(class_series_d_invested_usd,MAX(const_zero,$A139-SUM($J139:$K139))),const_zero)</f>
        <v>100000000</v>
      </c>
      <c r="M139" s="5" t="n">
        <f aca="false">IF($F139=const_zero,MIN(class_series_c_invested_usd,MAX(const_zero,$A139-SUM($J139:$L139))),const_zero)</f>
        <v>0</v>
      </c>
      <c r="N139" s="5" t="n">
        <f aca="false">IF($G139=const_zero,MIN(class_series_b_invested_usd,MAX(const_zero,$A139-SUM($J139:$M139))),const_zero)</f>
        <v>0</v>
      </c>
      <c r="O139" s="5" t="n">
        <f aca="false">IF($H139=const_zero,MIN(class_series_a_invested_usd,MAX(const_zero,$A139-SUM($J139:$N139))),const_zero)</f>
        <v>15000000</v>
      </c>
      <c r="P139" s="5" t="n">
        <f aca="false">IF($I139=const_zero,MIN(class_seed_invested_usd,MAX(const_zero,$A139-SUM($J139:$O139))),const_zero)</f>
        <v>5000000</v>
      </c>
      <c r="Q139" s="5" t="n">
        <f aca="false">MAX(const_zero,$A139-SUM($J139:$P139))</f>
        <v>1550000000</v>
      </c>
      <c r="R139" s="9" t="n">
        <f aca="false">common_rsa_total+Sensitivity!$AE$60+Sensitivity!$AJ$60+IF($C139=const_one,Sensitivity!$D$60,const_zero)+IF($D139=const_one,Sensitivity!$Y$60,const_zero)+IF($E139=const_one,Sensitivity!$V$60,const_zero)+IF($F139=const_one,Sensitivity!$S$60,const_zero)+IF($G139=const_one,Sensitivity!$P$60,const_zero)+IF($H139=const_one,Sensitivity!$M$60,const_zero)+IF($I139=const_one,Sensitivity!$J$60,const_zero)</f>
        <v>14698418.4321691</v>
      </c>
      <c r="S139" s="23" t="b">
        <f aca="false">IF($R139&gt;const_zero,--($Q139&gt;option_strike_usd*$R139),const_zero)</f>
        <v>1</v>
      </c>
      <c r="T139" s="7" t="n">
        <f aca="false">IF($R139&gt;const_zero,IF($S139=const_one,($Q139+option_strike_usd*pre_f_options_issued)/($R139+pre_f_options_issued),$Q139/$R139),const_zero)</f>
        <v>90.2699283729541</v>
      </c>
      <c r="U139" s="5" t="n">
        <f aca="false">IF($C139=const_one,Sensitivity!$D$60*$T139,const_zero)</f>
        <v>0</v>
      </c>
      <c r="V139" s="5" t="n">
        <f aca="false">IF($D139=const_one,Sensitivity!$Y$60*$T139,const_zero)</f>
        <v>0</v>
      </c>
      <c r="W139" s="5" t="n">
        <f aca="false">IF($E139=const_one,Sensitivity!$V$60*$T139,const_zero)</f>
        <v>0</v>
      </c>
      <c r="X139" s="5" t="n">
        <f aca="false">IF($F139=const_one,Sensitivity!$S$60*$T139,const_zero)</f>
        <v>216647828.09509</v>
      </c>
      <c r="Y139" s="5" t="n">
        <f aca="false">IF($G139=const_one,Sensitivity!$P$60*$T139,const_zero)</f>
        <v>270809785.118862</v>
      </c>
      <c r="Z139" s="5" t="n">
        <f aca="false">IF($H139=const_one,Sensitivity!$M$60*$T139,const_zero)</f>
        <v>0</v>
      </c>
      <c r="AA139" s="5" t="n">
        <f aca="false">IF($I139=const_one,Sensitivity!$J$60*$T139,const_zero)</f>
        <v>0</v>
      </c>
      <c r="AB139" s="5" t="n">
        <f aca="false">(Sensitivity!$AE$60+Sensitivity!$AJ$60)*$T139</f>
        <v>26938210.4970755</v>
      </c>
      <c r="AC139" s="5" t="n">
        <f aca="false">common_rsa_total*$T139</f>
        <v>812429355.356587</v>
      </c>
      <c r="AD139" s="5" t="n">
        <f aca="false">IF($S139=const_one,pre_f_options_issued*($T139-option_strike_usd),const_zero)</f>
        <v>223174820.932385</v>
      </c>
      <c r="AE139" s="5" t="n">
        <f aca="false">J139+U139</f>
        <v>30000000</v>
      </c>
      <c r="AF139" s="5" t="n">
        <f aca="false">K139+V139</f>
        <v>300000000</v>
      </c>
      <c r="AG139" s="5" t="n">
        <f aca="false">L139+W139</f>
        <v>100000000</v>
      </c>
      <c r="AH139" s="5" t="n">
        <f aca="false">M139+X139</f>
        <v>216647828.09509</v>
      </c>
      <c r="AI139" s="5" t="n">
        <f aca="false">N139+Y139</f>
        <v>270809785.118862</v>
      </c>
      <c r="AJ139" s="5" t="n">
        <f aca="false">O139+Z139</f>
        <v>15000000</v>
      </c>
      <c r="AK139" s="5" t="n">
        <f aca="false">P139+AA139</f>
        <v>5000000</v>
      </c>
      <c r="AL139" s="5" t="n">
        <f aca="false">INDEX($AE$115:$AE$242,$B139-$C139*1+const_one)</f>
        <v>30000000</v>
      </c>
      <c r="AM139" s="5" t="n">
        <f aca="false">INDEX($AF$115:$AF$242,$B139-$D139*2+const_one)</f>
        <v>300000000</v>
      </c>
      <c r="AN139" s="5" t="n">
        <f aca="false">INDEX($AG$115:$AG$242,$B139-$E139*4+const_one)</f>
        <v>100000000</v>
      </c>
      <c r="AO139" s="5" t="n">
        <f aca="false">INDEX($AH$115:$AH$242,$B139-$F139*8+const_one)</f>
        <v>60000000</v>
      </c>
      <c r="AP139" s="5" t="n">
        <f aca="false">INDEX($AI$115:$AI$242,$B139-$G139*16+const_one)</f>
        <v>30000000</v>
      </c>
      <c r="AQ139" s="5" t="n">
        <f aca="false">INDEX($AJ$115:$AJ$242,$B139-$H139*32+const_one)</f>
        <v>15000000</v>
      </c>
      <c r="AR139" s="5" t="n">
        <f aca="false">INDEX($AK$115:$AK$242,$B139-$I139*64+const_one)</f>
        <v>5000000</v>
      </c>
      <c r="AS139" s="5" t="n">
        <f aca="false">INDEX($AE$115:$AE$242,$B139+(const_one-$C139)*1+const_one)</f>
        <v>79977292.8386497</v>
      </c>
      <c r="AT139" s="5" t="n">
        <f aca="false">INDEX($AF$115:$AF$242,$B139+(const_one-$D139)*2+const_one)</f>
        <v>488107988.497484</v>
      </c>
      <c r="AU139" s="5" t="n">
        <f aca="false">INDEX($AG$115:$AG$242,$B139+(const_one-$E139)*4+const_one)</f>
        <v>151757146.646098</v>
      </c>
      <c r="AV139" s="5" t="n">
        <f aca="false">INDEX($AH$115:$AH$242,$B139+(const_one-$F139)*8+const_one)</f>
        <v>216647828.09509</v>
      </c>
      <c r="AW139" s="5" t="n">
        <f aca="false">INDEX($AI$115:$AI$242,$B139+(const_one-$G139)*16+const_one)</f>
        <v>270809785.118862</v>
      </c>
      <c r="AX139" s="5" t="n">
        <f aca="false">INDEX($AJ$115:$AJ$242,$B139+(const_one-$H139)*32+const_one)</f>
        <v>353065693.574016</v>
      </c>
      <c r="AY139" s="5" t="n">
        <f aca="false">INDEX($AK$115:$AK$242,$B139+(const_one-$I139)*64+const_one)</f>
        <v>350813280.85584</v>
      </c>
      <c r="AZ139" s="5" t="n">
        <f aca="false">--($C139=--(AS139&gt;AL139))</f>
        <v>0</v>
      </c>
      <c r="BA139" s="5" t="n">
        <f aca="false">--($D139=--(AT139&gt;AM139))</f>
        <v>0</v>
      </c>
      <c r="BB139" s="5" t="n">
        <f aca="false">--($E139=--(AU139&gt;AN139))</f>
        <v>0</v>
      </c>
      <c r="BC139" s="5" t="n">
        <f aca="false">--($F139=--(AV139&gt;AO139))</f>
        <v>1</v>
      </c>
      <c r="BD139" s="5" t="n">
        <f aca="false">--($G139=--(AW139&gt;AP139))</f>
        <v>1</v>
      </c>
      <c r="BE139" s="5" t="n">
        <f aca="false">--($H139=--(AX139&gt;AQ139))</f>
        <v>0</v>
      </c>
      <c r="BF139" s="5" t="n">
        <f aca="false">--($I139=--(AY139&gt;AR139))</f>
        <v>0</v>
      </c>
      <c r="BG139" s="5" t="n">
        <f aca="false">SUM(AZ139:BF139)</f>
        <v>2</v>
      </c>
      <c r="BH139" s="5" t="n">
        <f aca="false">SUM(AE139:AK139)+AB139+AC139+AD139</f>
        <v>2000000000</v>
      </c>
    </row>
    <row r="140" customFormat="false" ht="15" hidden="true" customHeight="false" outlineLevel="0" collapsed="false">
      <c r="A140" s="5" t="n">
        <f aca="false">sensitivity_exit_usd</f>
        <v>2000000000</v>
      </c>
      <c r="B140" s="2" t="n">
        <f aca="false">ROW()-ROW($B$115)</f>
        <v>25</v>
      </c>
      <c r="C140" s="2" t="n">
        <f aca="false">MOD(QUOTIENT($B140,1),2)</f>
        <v>1</v>
      </c>
      <c r="D140" s="2" t="n">
        <f aca="false">MOD(QUOTIENT($B140,2),2)</f>
        <v>0</v>
      </c>
      <c r="E140" s="2" t="n">
        <f aca="false">MOD(QUOTIENT($B140,4),2)</f>
        <v>0</v>
      </c>
      <c r="F140" s="2" t="n">
        <f aca="false">MOD(QUOTIENT($B140,8),2)</f>
        <v>1</v>
      </c>
      <c r="G140" s="2" t="n">
        <f aca="false">MOD(QUOTIENT($B140,16),2)</f>
        <v>1</v>
      </c>
      <c r="H140" s="2" t="n">
        <f aca="false">MOD(QUOTIENT($B140,32),2)</f>
        <v>0</v>
      </c>
      <c r="I140" s="2" t="n">
        <f aca="false">MOD(QUOTIENT($B140,64),2)</f>
        <v>0</v>
      </c>
      <c r="J140" s="5" t="n">
        <f aca="false">IF($C140=const_zero,MIN(class_series_f_invested_usd,MAX(const_zero,$A140)),const_zero)</f>
        <v>0</v>
      </c>
      <c r="K140" s="5" t="n">
        <f aca="false">IF($D140=const_zero,MIN(class_series_e_invested_usd,MAX(const_zero,$A140-SUM($J140:$J140))),const_zero)</f>
        <v>300000000</v>
      </c>
      <c r="L140" s="5" t="n">
        <f aca="false">IF($E140=const_zero,MIN(class_series_d_invested_usd,MAX(const_zero,$A140-SUM($J140:$K140))),const_zero)</f>
        <v>100000000</v>
      </c>
      <c r="M140" s="5" t="n">
        <f aca="false">IF($F140=const_zero,MIN(class_series_c_invested_usd,MAX(const_zero,$A140-SUM($J140:$L140))),const_zero)</f>
        <v>0</v>
      </c>
      <c r="N140" s="5" t="n">
        <f aca="false">IF($G140=const_zero,MIN(class_series_b_invested_usd,MAX(const_zero,$A140-SUM($J140:$M140))),const_zero)</f>
        <v>0</v>
      </c>
      <c r="O140" s="5" t="n">
        <f aca="false">IF($H140=const_zero,MIN(class_series_a_invested_usd,MAX(const_zero,$A140-SUM($J140:$N140))),const_zero)</f>
        <v>15000000</v>
      </c>
      <c r="P140" s="5" t="n">
        <f aca="false">IF($I140=const_zero,MIN(class_seed_invested_usd,MAX(const_zero,$A140-SUM($J140:$O140))),const_zero)</f>
        <v>5000000</v>
      </c>
      <c r="Q140" s="5" t="n">
        <f aca="false">MAX(const_zero,$A140-SUM($J140:$P140))</f>
        <v>1580000000</v>
      </c>
      <c r="R140" s="9" t="n">
        <f aca="false">common_rsa_total+Sensitivity!$AE$60+Sensitivity!$AJ$60+IF($C140=const_one,Sensitivity!$D$60,const_zero)+IF($D140=const_one,Sensitivity!$Y$60,const_zero)+IF($E140=const_one,Sensitivity!$V$60,const_zero)+IF($F140=const_one,Sensitivity!$S$60,const_zero)+IF($G140=const_one,Sensitivity!$P$60,const_zero)+IF($H140=const_one,Sensitivity!$M$60,const_zero)+IF($I140=const_one,Sensitivity!$J$60,const_zero)</f>
        <v>15613867.4571691</v>
      </c>
      <c r="S140" s="23" t="b">
        <f aca="false">IF($R140&gt;const_zero,--($Q140&gt;option_strike_usd*$R140),const_zero)</f>
        <v>1</v>
      </c>
      <c r="T140" s="7" t="n">
        <f aca="false">IF($R140&gt;const_zero,IF($S140=const_one,($Q140+option_strike_usd*pre_f_options_issued)/($R140+pre_f_options_issued),$Q140/$R140),const_zero)</f>
        <v>87.3640046081754</v>
      </c>
      <c r="U140" s="5" t="n">
        <f aca="false">IF($C140=const_one,Sensitivity!$D$60*$T140,const_zero)</f>
        <v>79977292.8386497</v>
      </c>
      <c r="V140" s="5" t="n">
        <f aca="false">IF($D140=const_one,Sensitivity!$Y$60*$T140,const_zero)</f>
        <v>0</v>
      </c>
      <c r="W140" s="5" t="n">
        <f aca="false">IF($E140=const_one,Sensitivity!$V$60*$T140,const_zero)</f>
        <v>0</v>
      </c>
      <c r="X140" s="5" t="n">
        <f aca="false">IF($F140=const_one,Sensitivity!$S$60*$T140,const_zero)</f>
        <v>209673611.059621</v>
      </c>
      <c r="Y140" s="5" t="n">
        <f aca="false">IF($G140=const_one,Sensitivity!$P$60*$T140,const_zero)</f>
        <v>262092013.824526</v>
      </c>
      <c r="Z140" s="5" t="n">
        <f aca="false">IF($H140=const_one,Sensitivity!$M$60*$T140,const_zero)</f>
        <v>0</v>
      </c>
      <c r="AA140" s="5" t="n">
        <f aca="false">IF($I140=const_one,Sensitivity!$J$60*$T140,const_zero)</f>
        <v>0</v>
      </c>
      <c r="AB140" s="5" t="n">
        <f aca="false">(Sensitivity!$AE$60+Sensitivity!$AJ$60)*$T140</f>
        <v>26071029.2831873</v>
      </c>
      <c r="AC140" s="5" t="n">
        <f aca="false">common_rsa_total*$T140</f>
        <v>786276041.473578</v>
      </c>
      <c r="AD140" s="5" t="n">
        <f aca="false">IF($S140=const_one,pre_f_options_issued*($T140-option_strike_usd),const_zero)</f>
        <v>215910011.520438</v>
      </c>
      <c r="AE140" s="5" t="n">
        <f aca="false">J140+U140</f>
        <v>79977292.8386497</v>
      </c>
      <c r="AF140" s="5" t="n">
        <f aca="false">K140+V140</f>
        <v>300000000</v>
      </c>
      <c r="AG140" s="5" t="n">
        <f aca="false">L140+W140</f>
        <v>100000000</v>
      </c>
      <c r="AH140" s="5" t="n">
        <f aca="false">M140+X140</f>
        <v>209673611.059621</v>
      </c>
      <c r="AI140" s="5" t="n">
        <f aca="false">N140+Y140</f>
        <v>262092013.824526</v>
      </c>
      <c r="AJ140" s="5" t="n">
        <f aca="false">O140+Z140</f>
        <v>15000000</v>
      </c>
      <c r="AK140" s="5" t="n">
        <f aca="false">P140+AA140</f>
        <v>5000000</v>
      </c>
      <c r="AL140" s="5" t="n">
        <f aca="false">INDEX($AE$115:$AE$242,$B140-$C140*1+const_one)</f>
        <v>30000000</v>
      </c>
      <c r="AM140" s="5" t="n">
        <f aca="false">INDEX($AF$115:$AF$242,$B140-$D140*2+const_one)</f>
        <v>300000000</v>
      </c>
      <c r="AN140" s="5" t="n">
        <f aca="false">INDEX($AG$115:$AG$242,$B140-$E140*4+const_one)</f>
        <v>100000000</v>
      </c>
      <c r="AO140" s="5" t="n">
        <f aca="false">INDEX($AH$115:$AH$242,$B140-$F140*8+const_one)</f>
        <v>60000000</v>
      </c>
      <c r="AP140" s="5" t="n">
        <f aca="false">INDEX($AI$115:$AI$242,$B140-$G140*16+const_one)</f>
        <v>30000000</v>
      </c>
      <c r="AQ140" s="5" t="n">
        <f aca="false">INDEX($AJ$115:$AJ$242,$B140-$H140*32+const_one)</f>
        <v>15000000</v>
      </c>
      <c r="AR140" s="5" t="n">
        <f aca="false">INDEX($AK$115:$AK$242,$B140-$I140*64+const_one)</f>
        <v>5000000</v>
      </c>
      <c r="AS140" s="5" t="n">
        <f aca="false">INDEX($AE$115:$AE$242,$B140+(const_one-$C140)*1+const_one)</f>
        <v>79977292.8386497</v>
      </c>
      <c r="AT140" s="5" t="n">
        <f aca="false">INDEX($AF$115:$AF$242,$B140+(const_one-$D140)*2+const_one)</f>
        <v>477300639.626797</v>
      </c>
      <c r="AU140" s="5" t="n">
        <f aca="false">INDEX($AG$115:$AG$242,$B140+(const_one-$E140)*4+const_one)</f>
        <v>147387422.428486</v>
      </c>
      <c r="AV140" s="5" t="n">
        <f aca="false">INDEX($AH$115:$AH$242,$B140+(const_one-$F140)*8+const_one)</f>
        <v>209673611.059621</v>
      </c>
      <c r="AW140" s="5" t="n">
        <f aca="false">INDEX($AI$115:$AI$242,$B140+(const_one-$G140)*16+const_one)</f>
        <v>262092013.824526</v>
      </c>
      <c r="AX140" s="5" t="n">
        <f aca="false">INDEX($AJ$115:$AJ$242,$B140+(const_one-$H140)*32+const_one)</f>
        <v>345571766.161641</v>
      </c>
      <c r="AY140" s="5" t="n">
        <f aca="false">INDEX($AK$115:$AK$242,$B140+(const_one-$I140)*64+const_one)</f>
        <v>343408562.617593</v>
      </c>
      <c r="AZ140" s="5" t="n">
        <f aca="false">--($C140=--(AS140&gt;AL140))</f>
        <v>1</v>
      </c>
      <c r="BA140" s="5" t="n">
        <f aca="false">--($D140=--(AT140&gt;AM140))</f>
        <v>0</v>
      </c>
      <c r="BB140" s="5" t="n">
        <f aca="false">--($E140=--(AU140&gt;AN140))</f>
        <v>0</v>
      </c>
      <c r="BC140" s="5" t="n">
        <f aca="false">--($F140=--(AV140&gt;AO140))</f>
        <v>1</v>
      </c>
      <c r="BD140" s="5" t="n">
        <f aca="false">--($G140=--(AW140&gt;AP140))</f>
        <v>1</v>
      </c>
      <c r="BE140" s="5" t="n">
        <f aca="false">--($H140=--(AX140&gt;AQ140))</f>
        <v>0</v>
      </c>
      <c r="BF140" s="5" t="n">
        <f aca="false">--($I140=--(AY140&gt;AR140))</f>
        <v>0</v>
      </c>
      <c r="BG140" s="5" t="n">
        <f aca="false">SUM(AZ140:BF140)</f>
        <v>3</v>
      </c>
      <c r="BH140" s="5" t="n">
        <f aca="false">SUM(AE140:AK140)+AB140+AC140+AD140</f>
        <v>2000000000</v>
      </c>
    </row>
    <row r="141" customFormat="false" ht="15" hidden="true" customHeight="false" outlineLevel="0" collapsed="false">
      <c r="A141" s="5" t="n">
        <f aca="false">sensitivity_exit_usd</f>
        <v>2000000000</v>
      </c>
      <c r="B141" s="2" t="n">
        <f aca="false">ROW()-ROW($B$115)</f>
        <v>26</v>
      </c>
      <c r="C141" s="2" t="n">
        <f aca="false">MOD(QUOTIENT($B141,1),2)</f>
        <v>0</v>
      </c>
      <c r="D141" s="2" t="n">
        <f aca="false">MOD(QUOTIENT($B141,2),2)</f>
        <v>1</v>
      </c>
      <c r="E141" s="2" t="n">
        <f aca="false">MOD(QUOTIENT($B141,4),2)</f>
        <v>0</v>
      </c>
      <c r="F141" s="2" t="n">
        <f aca="false">MOD(QUOTIENT($B141,8),2)</f>
        <v>1</v>
      </c>
      <c r="G141" s="2" t="n">
        <f aca="false">MOD(QUOTIENT($B141,16),2)</f>
        <v>1</v>
      </c>
      <c r="H141" s="2" t="n">
        <f aca="false">MOD(QUOTIENT($B141,32),2)</f>
        <v>0</v>
      </c>
      <c r="I141" s="2" t="n">
        <f aca="false">MOD(QUOTIENT($B141,64),2)</f>
        <v>0</v>
      </c>
      <c r="J141" s="5" t="n">
        <f aca="false">IF($C141=const_zero,MIN(class_series_f_invested_usd,MAX(const_zero,$A141)),const_zero)</f>
        <v>30000000</v>
      </c>
      <c r="K141" s="5" t="n">
        <f aca="false">IF($D141=const_zero,MIN(class_series_e_invested_usd,MAX(const_zero,$A141-SUM($J141:$J141))),const_zero)</f>
        <v>0</v>
      </c>
      <c r="L141" s="5" t="n">
        <f aca="false">IF($E141=const_zero,MIN(class_series_d_invested_usd,MAX(const_zero,$A141-SUM($J141:$K141))),const_zero)</f>
        <v>100000000</v>
      </c>
      <c r="M141" s="5" t="n">
        <f aca="false">IF($F141=const_zero,MIN(class_series_c_invested_usd,MAX(const_zero,$A141-SUM($J141:$L141))),const_zero)</f>
        <v>0</v>
      </c>
      <c r="N141" s="5" t="n">
        <f aca="false">IF($G141=const_zero,MIN(class_series_b_invested_usd,MAX(const_zero,$A141-SUM($J141:$M141))),const_zero)</f>
        <v>0</v>
      </c>
      <c r="O141" s="5" t="n">
        <f aca="false">IF($H141=const_zero,MIN(class_series_a_invested_usd,MAX(const_zero,$A141-SUM($J141:$N141))),const_zero)</f>
        <v>15000000</v>
      </c>
      <c r="P141" s="5" t="n">
        <f aca="false">IF($I141=const_zero,MIN(class_seed_invested_usd,MAX(const_zero,$A141-SUM($J141:$O141))),const_zero)</f>
        <v>5000000</v>
      </c>
      <c r="Q141" s="5" t="n">
        <f aca="false">MAX(const_zero,$A141-SUM($J141:$P141))</f>
        <v>1850000000</v>
      </c>
      <c r="R141" s="9" t="n">
        <f aca="false">common_rsa_total+Sensitivity!$AE$60+Sensitivity!$AJ$60+IF($C141=const_one,Sensitivity!$D$60,const_zero)+IF($D141=const_one,Sensitivity!$Y$60,const_zero)+IF($E141=const_one,Sensitivity!$V$60,const_zero)+IF($F141=const_one,Sensitivity!$S$60,const_zero)+IF($G141=const_one,Sensitivity!$P$60,const_zero)+IF($H141=const_one,Sensitivity!$M$60,const_zero)+IF($I141=const_one,Sensitivity!$J$60,const_zero)</f>
        <v>20851111.6138153</v>
      </c>
      <c r="S141" s="23" t="b">
        <f aca="false">IF($R141&gt;const_zero,--($Q141&gt;option_strike_usd*$R141),const_zero)</f>
        <v>1</v>
      </c>
      <c r="T141" s="7" t="n">
        <f aca="false">IF($R141&gt;const_zero,IF($S141=const_one,($Q141+option_strike_usd*pre_f_options_issued)/($R141+pre_f_options_issued),$Q141/$R141),const_zero)</f>
        <v>79.3324116914415</v>
      </c>
      <c r="U141" s="5" t="n">
        <f aca="false">IF($C141=const_one,Sensitivity!$D$60*$T141,const_zero)</f>
        <v>0</v>
      </c>
      <c r="V141" s="5" t="n">
        <f aca="false">IF($D141=const_one,Sensitivity!$Y$60*$T141,const_zero)</f>
        <v>488107988.497484</v>
      </c>
      <c r="W141" s="5" t="n">
        <f aca="false">IF($E141=const_one,Sensitivity!$V$60*$T141,const_zero)</f>
        <v>0</v>
      </c>
      <c r="X141" s="5" t="n">
        <f aca="false">IF($F141=const_one,Sensitivity!$S$60*$T141,const_zero)</f>
        <v>190397788.05946</v>
      </c>
      <c r="Y141" s="5" t="n">
        <f aca="false">IF($G141=const_one,Sensitivity!$P$60*$T141,const_zero)</f>
        <v>237997235.074325</v>
      </c>
      <c r="Z141" s="5" t="n">
        <f aca="false">IF($H141=const_one,Sensitivity!$M$60*$T141,const_zero)</f>
        <v>0</v>
      </c>
      <c r="AA141" s="5" t="n">
        <f aca="false">IF($I141=const_one,Sensitivity!$J$60*$T141,const_zero)</f>
        <v>0</v>
      </c>
      <c r="AB141" s="5" t="n">
        <f aca="false">(Sensitivity!$AE$60+Sensitivity!$AJ$60)*$T141</f>
        <v>23674253.917155</v>
      </c>
      <c r="AC141" s="5" t="n">
        <f aca="false">common_rsa_total*$T141</f>
        <v>713991705.222974</v>
      </c>
      <c r="AD141" s="5" t="n">
        <f aca="false">IF($S141=const_one,pre_f_options_issued*($T141-option_strike_usd),const_zero)</f>
        <v>195831029.228604</v>
      </c>
      <c r="AE141" s="5" t="n">
        <f aca="false">J141+U141</f>
        <v>30000000</v>
      </c>
      <c r="AF141" s="5" t="n">
        <f aca="false">K141+V141</f>
        <v>488107988.497484</v>
      </c>
      <c r="AG141" s="5" t="n">
        <f aca="false">L141+W141</f>
        <v>100000000</v>
      </c>
      <c r="AH141" s="5" t="n">
        <f aca="false">M141+X141</f>
        <v>190397788.05946</v>
      </c>
      <c r="AI141" s="5" t="n">
        <f aca="false">N141+Y141</f>
        <v>237997235.074325</v>
      </c>
      <c r="AJ141" s="5" t="n">
        <f aca="false">O141+Z141</f>
        <v>15000000</v>
      </c>
      <c r="AK141" s="5" t="n">
        <f aca="false">P141+AA141</f>
        <v>5000000</v>
      </c>
      <c r="AL141" s="5" t="n">
        <f aca="false">INDEX($AE$115:$AE$242,$B141-$C141*1+const_one)</f>
        <v>30000000</v>
      </c>
      <c r="AM141" s="5" t="n">
        <f aca="false">INDEX($AF$115:$AF$242,$B141-$D141*2+const_one)</f>
        <v>300000000</v>
      </c>
      <c r="AN141" s="5" t="n">
        <f aca="false">INDEX($AG$115:$AG$242,$B141-$E141*4+const_one)</f>
        <v>100000000</v>
      </c>
      <c r="AO141" s="5" t="n">
        <f aca="false">INDEX($AH$115:$AH$242,$B141-$F141*8+const_one)</f>
        <v>60000000</v>
      </c>
      <c r="AP141" s="5" t="n">
        <f aca="false">INDEX($AI$115:$AI$242,$B141-$G141*16+const_one)</f>
        <v>30000000</v>
      </c>
      <c r="AQ141" s="5" t="n">
        <f aca="false">INDEX($AJ$115:$AJ$242,$B141-$H141*32+const_one)</f>
        <v>15000000</v>
      </c>
      <c r="AR141" s="5" t="n">
        <f aca="false">INDEX($AK$115:$AK$242,$B141-$I141*64+const_one)</f>
        <v>5000000</v>
      </c>
      <c r="AS141" s="5" t="n">
        <f aca="false">INDEX($AE$115:$AE$242,$B141+(const_one-$C141)*1+const_one)</f>
        <v>71016771.4004744</v>
      </c>
      <c r="AT141" s="5" t="n">
        <f aca="false">INDEX($AF$115:$AF$242,$B141+(const_one-$D141)*2+const_one)</f>
        <v>488107988.497484</v>
      </c>
      <c r="AU141" s="5" t="n">
        <f aca="false">INDEX($AG$115:$AG$242,$B141+(const_one-$E141)*4+const_one)</f>
        <v>135337336.37281</v>
      </c>
      <c r="AV141" s="5" t="n">
        <f aca="false">INDEX($AH$115:$AH$242,$B141+(const_one-$F141)*8+const_one)</f>
        <v>190397788.05946</v>
      </c>
      <c r="AW141" s="5" t="n">
        <f aca="false">INDEX($AI$115:$AI$242,$B141+(const_one-$G141)*16+const_one)</f>
        <v>237997235.074325</v>
      </c>
      <c r="AX141" s="5" t="n">
        <f aca="false">INDEX($AJ$115:$AJ$242,$B141+(const_one-$H141)*32+const_one)</f>
        <v>329352165.346839</v>
      </c>
      <c r="AY141" s="5" t="n">
        <f aca="false">INDEX($AK$115:$AK$242,$B141+(const_one-$I141)*64+const_one)</f>
        <v>327588566.067873</v>
      </c>
      <c r="AZ141" s="5" t="n">
        <f aca="false">--($C141=--(AS141&gt;AL141))</f>
        <v>0</v>
      </c>
      <c r="BA141" s="5" t="n">
        <f aca="false">--($D141=--(AT141&gt;AM141))</f>
        <v>1</v>
      </c>
      <c r="BB141" s="5" t="n">
        <f aca="false">--($E141=--(AU141&gt;AN141))</f>
        <v>0</v>
      </c>
      <c r="BC141" s="5" t="n">
        <f aca="false">--($F141=--(AV141&gt;AO141))</f>
        <v>1</v>
      </c>
      <c r="BD141" s="5" t="n">
        <f aca="false">--($G141=--(AW141&gt;AP141))</f>
        <v>1</v>
      </c>
      <c r="BE141" s="5" t="n">
        <f aca="false">--($H141=--(AX141&gt;AQ141))</f>
        <v>0</v>
      </c>
      <c r="BF141" s="5" t="n">
        <f aca="false">--($I141=--(AY141&gt;AR141))</f>
        <v>0</v>
      </c>
      <c r="BG141" s="5" t="n">
        <f aca="false">SUM(AZ141:BF141)</f>
        <v>3</v>
      </c>
      <c r="BH141" s="5" t="n">
        <f aca="false">SUM(AE141:AK141)+AB141+AC141+AD141</f>
        <v>2000000000</v>
      </c>
    </row>
    <row r="142" customFormat="false" ht="15" hidden="true" customHeight="false" outlineLevel="0" collapsed="false">
      <c r="A142" s="5" t="n">
        <f aca="false">sensitivity_exit_usd</f>
        <v>2000000000</v>
      </c>
      <c r="B142" s="2" t="n">
        <f aca="false">ROW()-ROW($B$115)</f>
        <v>27</v>
      </c>
      <c r="C142" s="2" t="n">
        <f aca="false">MOD(QUOTIENT($B142,1),2)</f>
        <v>1</v>
      </c>
      <c r="D142" s="2" t="n">
        <f aca="false">MOD(QUOTIENT($B142,2),2)</f>
        <v>1</v>
      </c>
      <c r="E142" s="2" t="n">
        <f aca="false">MOD(QUOTIENT($B142,4),2)</f>
        <v>0</v>
      </c>
      <c r="F142" s="2" t="n">
        <f aca="false">MOD(QUOTIENT($B142,8),2)</f>
        <v>1</v>
      </c>
      <c r="G142" s="2" t="n">
        <f aca="false">MOD(QUOTIENT($B142,16),2)</f>
        <v>1</v>
      </c>
      <c r="H142" s="2" t="n">
        <f aca="false">MOD(QUOTIENT($B142,32),2)</f>
        <v>0</v>
      </c>
      <c r="I142" s="2" t="n">
        <f aca="false">MOD(QUOTIENT($B142,64),2)</f>
        <v>0</v>
      </c>
      <c r="J142" s="5" t="n">
        <f aca="false">IF($C142=const_zero,MIN(class_series_f_invested_usd,MAX(const_zero,$A142)),const_zero)</f>
        <v>0</v>
      </c>
      <c r="K142" s="5" t="n">
        <f aca="false">IF($D142=const_zero,MIN(class_series_e_invested_usd,MAX(const_zero,$A142-SUM($J142:$J142))),const_zero)</f>
        <v>0</v>
      </c>
      <c r="L142" s="5" t="n">
        <f aca="false">IF($E142=const_zero,MIN(class_series_d_invested_usd,MAX(const_zero,$A142-SUM($J142:$K142))),const_zero)</f>
        <v>100000000</v>
      </c>
      <c r="M142" s="5" t="n">
        <f aca="false">IF($F142=const_zero,MIN(class_series_c_invested_usd,MAX(const_zero,$A142-SUM($J142:$L142))),const_zero)</f>
        <v>0</v>
      </c>
      <c r="N142" s="5" t="n">
        <f aca="false">IF($G142=const_zero,MIN(class_series_b_invested_usd,MAX(const_zero,$A142-SUM($J142:$M142))),const_zero)</f>
        <v>0</v>
      </c>
      <c r="O142" s="5" t="n">
        <f aca="false">IF($H142=const_zero,MIN(class_series_a_invested_usd,MAX(const_zero,$A142-SUM($J142:$N142))),const_zero)</f>
        <v>15000000</v>
      </c>
      <c r="P142" s="5" t="n">
        <f aca="false">IF($I142=const_zero,MIN(class_seed_invested_usd,MAX(const_zero,$A142-SUM($J142:$O142))),const_zero)</f>
        <v>5000000</v>
      </c>
      <c r="Q142" s="5" t="n">
        <f aca="false">MAX(const_zero,$A142-SUM($J142:$P142))</f>
        <v>1880000000</v>
      </c>
      <c r="R142" s="9" t="n">
        <f aca="false">common_rsa_total+Sensitivity!$AE$60+Sensitivity!$AJ$60+IF($C142=const_one,Sensitivity!$D$60,const_zero)+IF($D142=const_one,Sensitivity!$Y$60,const_zero)+IF($E142=const_one,Sensitivity!$V$60,const_zero)+IF($F142=const_one,Sensitivity!$S$60,const_zero)+IF($G142=const_one,Sensitivity!$P$60,const_zero)+IF($H142=const_one,Sensitivity!$M$60,const_zero)+IF($I142=const_one,Sensitivity!$J$60,const_zero)</f>
        <v>21766560.6388153</v>
      </c>
      <c r="S142" s="23" t="b">
        <f aca="false">IF($R142&gt;const_zero,--($Q142&gt;option_strike_usd*$R142),const_zero)</f>
        <v>1</v>
      </c>
      <c r="T142" s="7" t="n">
        <f aca="false">IF($R142&gt;const_zero,IF($S142=const_one,($Q142+option_strike_usd*pre_f_options_issued)/($R142+pre_f_options_issued),$Q142/$R142),const_zero)</f>
        <v>77.5758884012951</v>
      </c>
      <c r="U142" s="5" t="n">
        <f aca="false">IF($C142=const_one,Sensitivity!$D$60*$T142,const_zero)</f>
        <v>71016771.4004744</v>
      </c>
      <c r="V142" s="5" t="n">
        <f aca="false">IF($D142=const_one,Sensitivity!$Y$60*$T142,const_zero)</f>
        <v>477300639.626797</v>
      </c>
      <c r="W142" s="5" t="n">
        <f aca="false">IF($E142=const_one,Sensitivity!$V$60*$T142,const_zero)</f>
        <v>0</v>
      </c>
      <c r="X142" s="5" t="n">
        <f aca="false">IF($F142=const_one,Sensitivity!$S$60*$T142,const_zero)</f>
        <v>186182132.163108</v>
      </c>
      <c r="Y142" s="5" t="n">
        <f aca="false">IF($G142=const_one,Sensitivity!$P$60*$T142,const_zero)</f>
        <v>232727665.203885</v>
      </c>
      <c r="Z142" s="5" t="n">
        <f aca="false">IF($H142=const_one,Sensitivity!$M$60*$T142,const_zero)</f>
        <v>0</v>
      </c>
      <c r="AA142" s="5" t="n">
        <f aca="false">IF($I142=const_one,Sensitivity!$J$60*$T142,const_zero)</f>
        <v>0</v>
      </c>
      <c r="AB142" s="5" t="n">
        <f aca="false">(Sensitivity!$AE$60+Sensitivity!$AJ$60)*$T142</f>
        <v>23150074.9908409</v>
      </c>
      <c r="AC142" s="5" t="n">
        <f aca="false">common_rsa_total*$T142</f>
        <v>698182995.611656</v>
      </c>
      <c r="AD142" s="5" t="n">
        <f aca="false">IF($S142=const_one,pre_f_options_issued*($T142-option_strike_usd),const_zero)</f>
        <v>191439721.003238</v>
      </c>
      <c r="AE142" s="5" t="n">
        <f aca="false">J142+U142</f>
        <v>71016771.4004744</v>
      </c>
      <c r="AF142" s="5" t="n">
        <f aca="false">K142+V142</f>
        <v>477300639.626797</v>
      </c>
      <c r="AG142" s="5" t="n">
        <f aca="false">L142+W142</f>
        <v>100000000</v>
      </c>
      <c r="AH142" s="5" t="n">
        <f aca="false">M142+X142</f>
        <v>186182132.163108</v>
      </c>
      <c r="AI142" s="5" t="n">
        <f aca="false">N142+Y142</f>
        <v>232727665.203885</v>
      </c>
      <c r="AJ142" s="5" t="n">
        <f aca="false">O142+Z142</f>
        <v>15000000</v>
      </c>
      <c r="AK142" s="5" t="n">
        <f aca="false">P142+AA142</f>
        <v>5000000</v>
      </c>
      <c r="AL142" s="5" t="n">
        <f aca="false">INDEX($AE$115:$AE$242,$B142-$C142*1+const_one)</f>
        <v>30000000</v>
      </c>
      <c r="AM142" s="5" t="n">
        <f aca="false">INDEX($AF$115:$AF$242,$B142-$D142*2+const_one)</f>
        <v>300000000</v>
      </c>
      <c r="AN142" s="5" t="n">
        <f aca="false">INDEX($AG$115:$AG$242,$B142-$E142*4+const_one)</f>
        <v>100000000</v>
      </c>
      <c r="AO142" s="5" t="n">
        <f aca="false">INDEX($AH$115:$AH$242,$B142-$F142*8+const_one)</f>
        <v>60000000</v>
      </c>
      <c r="AP142" s="5" t="n">
        <f aca="false">INDEX($AI$115:$AI$242,$B142-$G142*16+const_one)</f>
        <v>30000000</v>
      </c>
      <c r="AQ142" s="5" t="n">
        <f aca="false">INDEX($AJ$115:$AJ$242,$B142-$H142*32+const_one)</f>
        <v>15000000</v>
      </c>
      <c r="AR142" s="5" t="n">
        <f aca="false">INDEX($AK$115:$AK$242,$B142-$I142*64+const_one)</f>
        <v>5000000</v>
      </c>
      <c r="AS142" s="5" t="n">
        <f aca="false">INDEX($AE$115:$AE$242,$B142+(const_one-$C142)*1+const_one)</f>
        <v>71016771.4004744</v>
      </c>
      <c r="AT142" s="5" t="n">
        <f aca="false">INDEX($AF$115:$AF$242,$B142+(const_one-$D142)*2+const_one)</f>
        <v>477300639.626797</v>
      </c>
      <c r="AU142" s="5" t="n">
        <f aca="false">INDEX($AG$115:$AG$242,$B142+(const_one-$E142)*4+const_one)</f>
        <v>132579454.60131</v>
      </c>
      <c r="AV142" s="5" t="n">
        <f aca="false">INDEX($AH$115:$AH$242,$B142+(const_one-$F142)*8+const_one)</f>
        <v>186182132.163108</v>
      </c>
      <c r="AW142" s="5" t="n">
        <f aca="false">INDEX($AI$115:$AI$242,$B142+(const_one-$G142)*16+const_one)</f>
        <v>232727665.203885</v>
      </c>
      <c r="AX142" s="5" t="n">
        <f aca="false">INDEX($AJ$115:$AJ$242,$B142+(const_one-$H142)*32+const_one)</f>
        <v>324175434.110184</v>
      </c>
      <c r="AY142" s="5" t="n">
        <f aca="false">INDEX($AK$115:$AK$242,$B142+(const_one-$I142)*64+const_one)</f>
        <v>322466999.674821</v>
      </c>
      <c r="AZ142" s="5" t="n">
        <f aca="false">--($C142=--(AS142&gt;AL142))</f>
        <v>1</v>
      </c>
      <c r="BA142" s="5" t="n">
        <f aca="false">--($D142=--(AT142&gt;AM142))</f>
        <v>1</v>
      </c>
      <c r="BB142" s="5" t="n">
        <f aca="false">--($E142=--(AU142&gt;AN142))</f>
        <v>0</v>
      </c>
      <c r="BC142" s="5" t="n">
        <f aca="false">--($F142=--(AV142&gt;AO142))</f>
        <v>1</v>
      </c>
      <c r="BD142" s="5" t="n">
        <f aca="false">--($G142=--(AW142&gt;AP142))</f>
        <v>1</v>
      </c>
      <c r="BE142" s="5" t="n">
        <f aca="false">--($H142=--(AX142&gt;AQ142))</f>
        <v>0</v>
      </c>
      <c r="BF142" s="5" t="n">
        <f aca="false">--($I142=--(AY142&gt;AR142))</f>
        <v>0</v>
      </c>
      <c r="BG142" s="5" t="n">
        <f aca="false">SUM(AZ142:BF142)</f>
        <v>4</v>
      </c>
      <c r="BH142" s="5" t="n">
        <f aca="false">SUM(AE142:AK142)+AB142+AC142+AD142</f>
        <v>2000000000</v>
      </c>
    </row>
    <row r="143" customFormat="false" ht="15" hidden="true" customHeight="false" outlineLevel="0" collapsed="false">
      <c r="A143" s="5" t="n">
        <f aca="false">sensitivity_exit_usd</f>
        <v>2000000000</v>
      </c>
      <c r="B143" s="2" t="n">
        <f aca="false">ROW()-ROW($B$115)</f>
        <v>28</v>
      </c>
      <c r="C143" s="2" t="n">
        <f aca="false">MOD(QUOTIENT($B143,1),2)</f>
        <v>0</v>
      </c>
      <c r="D143" s="2" t="n">
        <f aca="false">MOD(QUOTIENT($B143,2),2)</f>
        <v>0</v>
      </c>
      <c r="E143" s="2" t="n">
        <f aca="false">MOD(QUOTIENT($B143,4),2)</f>
        <v>1</v>
      </c>
      <c r="F143" s="2" t="n">
        <f aca="false">MOD(QUOTIENT($B143,8),2)</f>
        <v>1</v>
      </c>
      <c r="G143" s="2" t="n">
        <f aca="false">MOD(QUOTIENT($B143,16),2)</f>
        <v>1</v>
      </c>
      <c r="H143" s="2" t="n">
        <f aca="false">MOD(QUOTIENT($B143,32),2)</f>
        <v>0</v>
      </c>
      <c r="I143" s="2" t="n">
        <f aca="false">MOD(QUOTIENT($B143,64),2)</f>
        <v>0</v>
      </c>
      <c r="J143" s="5" t="n">
        <f aca="false">IF($C143=const_zero,MIN(class_series_f_invested_usd,MAX(const_zero,$A143)),const_zero)</f>
        <v>30000000</v>
      </c>
      <c r="K143" s="5" t="n">
        <f aca="false">IF($D143=const_zero,MIN(class_series_e_invested_usd,MAX(const_zero,$A143-SUM($J143:$J143))),const_zero)</f>
        <v>300000000</v>
      </c>
      <c r="L143" s="5" t="n">
        <f aca="false">IF($E143=const_zero,MIN(class_series_d_invested_usd,MAX(const_zero,$A143-SUM($J143:$K143))),const_zero)</f>
        <v>0</v>
      </c>
      <c r="M143" s="5" t="n">
        <f aca="false">IF($F143=const_zero,MIN(class_series_c_invested_usd,MAX(const_zero,$A143-SUM($J143:$L143))),const_zero)</f>
        <v>0</v>
      </c>
      <c r="N143" s="5" t="n">
        <f aca="false">IF($G143=const_zero,MIN(class_series_b_invested_usd,MAX(const_zero,$A143-SUM($J143:$M143))),const_zero)</f>
        <v>0</v>
      </c>
      <c r="O143" s="5" t="n">
        <f aca="false">IF($H143=const_zero,MIN(class_series_a_invested_usd,MAX(const_zero,$A143-SUM($J143:$N143))),const_zero)</f>
        <v>15000000</v>
      </c>
      <c r="P143" s="5" t="n">
        <f aca="false">IF($I143=const_zero,MIN(class_seed_invested_usd,MAX(const_zero,$A143-SUM($J143:$O143))),const_zero)</f>
        <v>5000000</v>
      </c>
      <c r="Q143" s="5" t="n">
        <f aca="false">MAX(const_zero,$A143-SUM($J143:$P143))</f>
        <v>1650000000</v>
      </c>
      <c r="R143" s="9" t="n">
        <f aca="false">common_rsa_total+Sensitivity!$AE$60+Sensitivity!$AJ$60+IF($C143=const_one,Sensitivity!$D$60,const_zero)+IF($D143=const_one,Sensitivity!$Y$60,const_zero)+IF($E143=const_one,Sensitivity!$V$60,const_zero)+IF($F143=const_one,Sensitivity!$S$60,const_zero)+IF($G143=const_one,Sensitivity!$P$60,const_zero)+IF($H143=const_one,Sensitivity!$M$60,const_zero)+IF($I143=const_one,Sensitivity!$J$60,const_zero)</f>
        <v>16437545.7598514</v>
      </c>
      <c r="S143" s="23" t="b">
        <f aca="false">IF($R143&gt;const_zero,--($Q143&gt;option_strike_usd*$R143),const_zero)</f>
        <v>1</v>
      </c>
      <c r="T143" s="7" t="n">
        <f aca="false">IF($R143&gt;const_zero,IF($S143=const_one,($Q143+option_strike_usd*pre_f_options_issued)/($R143+pre_f_options_issued),$Q143/$R143),const_zero)</f>
        <v>87.2605152196325</v>
      </c>
      <c r="U143" s="5" t="n">
        <f aca="false">IF($C143=const_one,Sensitivity!$D$60*$T143,const_zero)</f>
        <v>0</v>
      </c>
      <c r="V143" s="5" t="n">
        <f aca="false">IF($D143=const_one,Sensitivity!$Y$60*$T143,const_zero)</f>
        <v>0</v>
      </c>
      <c r="W143" s="5" t="n">
        <f aca="false">IF($E143=const_one,Sensitivity!$V$60*$T143,const_zero)</f>
        <v>151757146.646098</v>
      </c>
      <c r="X143" s="5" t="n">
        <f aca="false">IF($F143=const_one,Sensitivity!$S$60*$T143,const_zero)</f>
        <v>209425236.527118</v>
      </c>
      <c r="Y143" s="5" t="n">
        <f aca="false">IF($G143=const_one,Sensitivity!$P$60*$T143,const_zero)</f>
        <v>261781545.658898</v>
      </c>
      <c r="Z143" s="5" t="n">
        <f aca="false">IF($H143=const_one,Sensitivity!$M$60*$T143,const_zero)</f>
        <v>0</v>
      </c>
      <c r="AA143" s="5" t="n">
        <f aca="false">IF($I143=const_one,Sensitivity!$J$60*$T143,const_zero)</f>
        <v>0</v>
      </c>
      <c r="AB143" s="5" t="n">
        <f aca="false">(Sensitivity!$AE$60+Sensitivity!$AJ$60)*$T143</f>
        <v>26040146.1421122</v>
      </c>
      <c r="AC143" s="5" t="n">
        <f aca="false">common_rsa_total*$T143</f>
        <v>785344636.976693</v>
      </c>
      <c r="AD143" s="5" t="n">
        <f aca="false">IF($S143=const_one,pre_f_options_issued*($T143-option_strike_usd),const_zero)</f>
        <v>215651288.049081</v>
      </c>
      <c r="AE143" s="5" t="n">
        <f aca="false">J143+U143</f>
        <v>30000000</v>
      </c>
      <c r="AF143" s="5" t="n">
        <f aca="false">K143+V143</f>
        <v>300000000</v>
      </c>
      <c r="AG143" s="5" t="n">
        <f aca="false">L143+W143</f>
        <v>151757146.646098</v>
      </c>
      <c r="AH143" s="5" t="n">
        <f aca="false">M143+X143</f>
        <v>209425236.527118</v>
      </c>
      <c r="AI143" s="5" t="n">
        <f aca="false">N143+Y143</f>
        <v>261781545.658898</v>
      </c>
      <c r="AJ143" s="5" t="n">
        <f aca="false">O143+Z143</f>
        <v>15000000</v>
      </c>
      <c r="AK143" s="5" t="n">
        <f aca="false">P143+AA143</f>
        <v>5000000</v>
      </c>
      <c r="AL143" s="5" t="n">
        <f aca="false">INDEX($AE$115:$AE$242,$B143-$C143*1+const_one)</f>
        <v>30000000</v>
      </c>
      <c r="AM143" s="5" t="n">
        <f aca="false">INDEX($AF$115:$AF$242,$B143-$D143*2+const_one)</f>
        <v>300000000</v>
      </c>
      <c r="AN143" s="5" t="n">
        <f aca="false">INDEX($AG$115:$AG$242,$B143-$E143*4+const_one)</f>
        <v>100000000</v>
      </c>
      <c r="AO143" s="5" t="n">
        <f aca="false">INDEX($AH$115:$AH$242,$B143-$F143*8+const_one)</f>
        <v>60000000</v>
      </c>
      <c r="AP143" s="5" t="n">
        <f aca="false">INDEX($AI$115:$AI$242,$B143-$G143*16+const_one)</f>
        <v>30000000</v>
      </c>
      <c r="AQ143" s="5" t="n">
        <f aca="false">INDEX($AJ$115:$AJ$242,$B143-$H143*32+const_one)</f>
        <v>15000000</v>
      </c>
      <c r="AR143" s="5" t="n">
        <f aca="false">INDEX($AK$115:$AK$242,$B143-$I143*64+const_one)</f>
        <v>5000000</v>
      </c>
      <c r="AS143" s="5" t="n">
        <f aca="false">INDEX($AE$115:$AE$242,$B143+(const_one-$C143)*1+const_one)</f>
        <v>77582400.0990402</v>
      </c>
      <c r="AT143" s="5" t="n">
        <f aca="false">INDEX($AF$115:$AF$242,$B143+(const_one-$D143)*2+const_one)</f>
        <v>478797091.776409</v>
      </c>
      <c r="AU143" s="5" t="n">
        <f aca="false">INDEX($AG$115:$AG$242,$B143+(const_one-$E143)*4+const_one)</f>
        <v>151757146.646098</v>
      </c>
      <c r="AV143" s="5" t="n">
        <f aca="false">INDEX($AH$115:$AH$242,$B143+(const_one-$F143)*8+const_one)</f>
        <v>209425236.527118</v>
      </c>
      <c r="AW143" s="5" t="n">
        <f aca="false">INDEX($AI$115:$AI$242,$B143+(const_one-$G143)*16+const_one)</f>
        <v>261781545.658898</v>
      </c>
      <c r="AX143" s="5" t="n">
        <f aca="false">INDEX($AJ$115:$AJ$242,$B143+(const_one-$H143)*32+const_one)</f>
        <v>348302206.234686</v>
      </c>
      <c r="AY143" s="5" t="n">
        <f aca="false">INDEX($AK$115:$AK$242,$B143+(const_one-$I143)*64+const_one)</f>
        <v>346213437.381705</v>
      </c>
      <c r="AZ143" s="5" t="n">
        <f aca="false">--($C143=--(AS143&gt;AL143))</f>
        <v>0</v>
      </c>
      <c r="BA143" s="5" t="n">
        <f aca="false">--($D143=--(AT143&gt;AM143))</f>
        <v>0</v>
      </c>
      <c r="BB143" s="5" t="n">
        <f aca="false">--($E143=--(AU143&gt;AN143))</f>
        <v>1</v>
      </c>
      <c r="BC143" s="5" t="n">
        <f aca="false">--($F143=--(AV143&gt;AO143))</f>
        <v>1</v>
      </c>
      <c r="BD143" s="5" t="n">
        <f aca="false">--($G143=--(AW143&gt;AP143))</f>
        <v>1</v>
      </c>
      <c r="BE143" s="5" t="n">
        <f aca="false">--($H143=--(AX143&gt;AQ143))</f>
        <v>0</v>
      </c>
      <c r="BF143" s="5" t="n">
        <f aca="false">--($I143=--(AY143&gt;AR143))</f>
        <v>0</v>
      </c>
      <c r="BG143" s="5" t="n">
        <f aca="false">SUM(AZ143:BF143)</f>
        <v>3</v>
      </c>
      <c r="BH143" s="5" t="n">
        <f aca="false">SUM(AE143:AK143)+AB143+AC143+AD143</f>
        <v>2000000000</v>
      </c>
    </row>
    <row r="144" customFormat="false" ht="15" hidden="true" customHeight="false" outlineLevel="0" collapsed="false">
      <c r="A144" s="5" t="n">
        <f aca="false">sensitivity_exit_usd</f>
        <v>2000000000</v>
      </c>
      <c r="B144" s="2" t="n">
        <f aca="false">ROW()-ROW($B$115)</f>
        <v>29</v>
      </c>
      <c r="C144" s="2" t="n">
        <f aca="false">MOD(QUOTIENT($B144,1),2)</f>
        <v>1</v>
      </c>
      <c r="D144" s="2" t="n">
        <f aca="false">MOD(QUOTIENT($B144,2),2)</f>
        <v>0</v>
      </c>
      <c r="E144" s="2" t="n">
        <f aca="false">MOD(QUOTIENT($B144,4),2)</f>
        <v>1</v>
      </c>
      <c r="F144" s="2" t="n">
        <f aca="false">MOD(QUOTIENT($B144,8),2)</f>
        <v>1</v>
      </c>
      <c r="G144" s="2" t="n">
        <f aca="false">MOD(QUOTIENT($B144,16),2)</f>
        <v>1</v>
      </c>
      <c r="H144" s="2" t="n">
        <f aca="false">MOD(QUOTIENT($B144,32),2)</f>
        <v>0</v>
      </c>
      <c r="I144" s="2" t="n">
        <f aca="false">MOD(QUOTIENT($B144,64),2)</f>
        <v>0</v>
      </c>
      <c r="J144" s="5" t="n">
        <f aca="false">IF($C144=const_zero,MIN(class_series_f_invested_usd,MAX(const_zero,$A144)),const_zero)</f>
        <v>0</v>
      </c>
      <c r="K144" s="5" t="n">
        <f aca="false">IF($D144=const_zero,MIN(class_series_e_invested_usd,MAX(const_zero,$A144-SUM($J144:$J144))),const_zero)</f>
        <v>300000000</v>
      </c>
      <c r="L144" s="5" t="n">
        <f aca="false">IF($E144=const_zero,MIN(class_series_d_invested_usd,MAX(const_zero,$A144-SUM($J144:$K144))),const_zero)</f>
        <v>0</v>
      </c>
      <c r="M144" s="5" t="n">
        <f aca="false">IF($F144=const_zero,MIN(class_series_c_invested_usd,MAX(const_zero,$A144-SUM($J144:$L144))),const_zero)</f>
        <v>0</v>
      </c>
      <c r="N144" s="5" t="n">
        <f aca="false">IF($G144=const_zero,MIN(class_series_b_invested_usd,MAX(const_zero,$A144-SUM($J144:$M144))),const_zero)</f>
        <v>0</v>
      </c>
      <c r="O144" s="5" t="n">
        <f aca="false">IF($H144=const_zero,MIN(class_series_a_invested_usd,MAX(const_zero,$A144-SUM($J144:$N144))),const_zero)</f>
        <v>15000000</v>
      </c>
      <c r="P144" s="5" t="n">
        <f aca="false">IF($I144=const_zero,MIN(class_seed_invested_usd,MAX(const_zero,$A144-SUM($J144:$O144))),const_zero)</f>
        <v>5000000</v>
      </c>
      <c r="Q144" s="5" t="n">
        <f aca="false">MAX(const_zero,$A144-SUM($J144:$P144))</f>
        <v>1680000000</v>
      </c>
      <c r="R144" s="9" t="n">
        <f aca="false">common_rsa_total+Sensitivity!$AE$60+Sensitivity!$AJ$60+IF($C144=const_one,Sensitivity!$D$60,const_zero)+IF($D144=const_one,Sensitivity!$Y$60,const_zero)+IF($E144=const_one,Sensitivity!$V$60,const_zero)+IF($F144=const_one,Sensitivity!$S$60,const_zero)+IF($G144=const_one,Sensitivity!$P$60,const_zero)+IF($H144=const_one,Sensitivity!$M$60,const_zero)+IF($I144=const_one,Sensitivity!$J$60,const_zero)</f>
        <v>17352994.7848514</v>
      </c>
      <c r="S144" s="23" t="b">
        <f aca="false">IF($R144&gt;const_zero,--($Q144&gt;option_strike_usd*$R144),const_zero)</f>
        <v>1</v>
      </c>
      <c r="T144" s="7" t="n">
        <f aca="false">IF($R144&gt;const_zero,IF($S144=const_one,($Q144+option_strike_usd*pre_f_options_issued)/($R144+pre_f_options_issued),$Q144/$R144),const_zero)</f>
        <v>84.7479193055454</v>
      </c>
      <c r="U144" s="5" t="n">
        <f aca="false">IF($C144=const_one,Sensitivity!$D$60*$T144,const_zero)</f>
        <v>77582400.0990402</v>
      </c>
      <c r="V144" s="5" t="n">
        <f aca="false">IF($D144=const_one,Sensitivity!$Y$60*$T144,const_zero)</f>
        <v>0</v>
      </c>
      <c r="W144" s="5" t="n">
        <f aca="false">IF($E144=const_one,Sensitivity!$V$60*$T144,const_zero)</f>
        <v>147387422.428486</v>
      </c>
      <c r="X144" s="5" t="n">
        <f aca="false">IF($F144=const_one,Sensitivity!$S$60*$T144,const_zero)</f>
        <v>203395006.333309</v>
      </c>
      <c r="Y144" s="5" t="n">
        <f aca="false">IF($G144=const_one,Sensitivity!$P$60*$T144,const_zero)</f>
        <v>254243757.916636</v>
      </c>
      <c r="Z144" s="5" t="n">
        <f aca="false">IF($H144=const_one,Sensitivity!$M$60*$T144,const_zero)</f>
        <v>0</v>
      </c>
      <c r="AA144" s="5" t="n">
        <f aca="false">IF($I144=const_one,Sensitivity!$J$60*$T144,const_zero)</f>
        <v>0</v>
      </c>
      <c r="AB144" s="5" t="n">
        <f aca="false">(Sensitivity!$AE$60+Sensitivity!$AJ$60)*$T144</f>
        <v>25290341.2087558</v>
      </c>
      <c r="AC144" s="5" t="n">
        <f aca="false">common_rsa_total*$T144</f>
        <v>762731273.749909</v>
      </c>
      <c r="AD144" s="5" t="n">
        <f aca="false">IF($S144=const_one,pre_f_options_issued*($T144-option_strike_usd),const_zero)</f>
        <v>209369798.263864</v>
      </c>
      <c r="AE144" s="5" t="n">
        <f aca="false">J144+U144</f>
        <v>77582400.0990402</v>
      </c>
      <c r="AF144" s="5" t="n">
        <f aca="false">K144+V144</f>
        <v>300000000</v>
      </c>
      <c r="AG144" s="5" t="n">
        <f aca="false">L144+W144</f>
        <v>147387422.428486</v>
      </c>
      <c r="AH144" s="5" t="n">
        <f aca="false">M144+X144</f>
        <v>203395006.333309</v>
      </c>
      <c r="AI144" s="5" t="n">
        <f aca="false">N144+Y144</f>
        <v>254243757.916636</v>
      </c>
      <c r="AJ144" s="5" t="n">
        <f aca="false">O144+Z144</f>
        <v>15000000</v>
      </c>
      <c r="AK144" s="5" t="n">
        <f aca="false">P144+AA144</f>
        <v>5000000</v>
      </c>
      <c r="AL144" s="5" t="n">
        <f aca="false">INDEX($AE$115:$AE$242,$B144-$C144*1+const_one)</f>
        <v>30000000</v>
      </c>
      <c r="AM144" s="5" t="n">
        <f aca="false">INDEX($AF$115:$AF$242,$B144-$D144*2+const_one)</f>
        <v>300000000</v>
      </c>
      <c r="AN144" s="5" t="n">
        <f aca="false">INDEX($AG$115:$AG$242,$B144-$E144*4+const_one)</f>
        <v>100000000</v>
      </c>
      <c r="AO144" s="5" t="n">
        <f aca="false">INDEX($AH$115:$AH$242,$B144-$F144*8+const_one)</f>
        <v>60000000</v>
      </c>
      <c r="AP144" s="5" t="n">
        <f aca="false">INDEX($AI$115:$AI$242,$B144-$G144*16+const_one)</f>
        <v>30000000</v>
      </c>
      <c r="AQ144" s="5" t="n">
        <f aca="false">INDEX($AJ$115:$AJ$242,$B144-$H144*32+const_one)</f>
        <v>15000000</v>
      </c>
      <c r="AR144" s="5" t="n">
        <f aca="false">INDEX($AK$115:$AK$242,$B144-$I144*64+const_one)</f>
        <v>5000000</v>
      </c>
      <c r="AS144" s="5" t="n">
        <f aca="false">INDEX($AE$115:$AE$242,$B144+(const_one-$C144)*1+const_one)</f>
        <v>77582400.0990402</v>
      </c>
      <c r="AT144" s="5" t="n">
        <f aca="false">INDEX($AF$115:$AF$242,$B144+(const_one-$D144)*2+const_one)</f>
        <v>469040244.1315</v>
      </c>
      <c r="AU144" s="5" t="n">
        <f aca="false">INDEX($AG$115:$AG$242,$B144+(const_one-$E144)*4+const_one)</f>
        <v>147387422.428486</v>
      </c>
      <c r="AV144" s="5" t="n">
        <f aca="false">INDEX($AH$115:$AH$242,$B144+(const_one-$F144)*8+const_one)</f>
        <v>203395006.333309</v>
      </c>
      <c r="AW144" s="5" t="n">
        <f aca="false">INDEX($AI$115:$AI$242,$B144+(const_one-$G144)*16+const_one)</f>
        <v>254243757.916636</v>
      </c>
      <c r="AX144" s="5" t="n">
        <f aca="false">INDEX($AJ$115:$AJ$242,$B144+(const_one-$H144)*32+const_one)</f>
        <v>341508139.098527</v>
      </c>
      <c r="AY144" s="5" t="n">
        <f aca="false">INDEX($AK$115:$AK$242,$B144+(const_one-$I144)*64+const_one)</f>
        <v>339496309.118565</v>
      </c>
      <c r="AZ144" s="5" t="n">
        <f aca="false">--($C144=--(AS144&gt;AL144))</f>
        <v>1</v>
      </c>
      <c r="BA144" s="5" t="n">
        <f aca="false">--($D144=--(AT144&gt;AM144))</f>
        <v>0</v>
      </c>
      <c r="BB144" s="5" t="n">
        <f aca="false">--($E144=--(AU144&gt;AN144))</f>
        <v>1</v>
      </c>
      <c r="BC144" s="5" t="n">
        <f aca="false">--($F144=--(AV144&gt;AO144))</f>
        <v>1</v>
      </c>
      <c r="BD144" s="5" t="n">
        <f aca="false">--($G144=--(AW144&gt;AP144))</f>
        <v>1</v>
      </c>
      <c r="BE144" s="5" t="n">
        <f aca="false">--($H144=--(AX144&gt;AQ144))</f>
        <v>0</v>
      </c>
      <c r="BF144" s="5" t="n">
        <f aca="false">--($I144=--(AY144&gt;AR144))</f>
        <v>0</v>
      </c>
      <c r="BG144" s="5" t="n">
        <f aca="false">SUM(AZ144:BF144)</f>
        <v>4</v>
      </c>
      <c r="BH144" s="5" t="n">
        <f aca="false">SUM(AE144:AK144)+AB144+AC144+AD144</f>
        <v>2000000000</v>
      </c>
    </row>
    <row r="145" customFormat="false" ht="15" hidden="true" customHeight="false" outlineLevel="0" collapsed="false">
      <c r="A145" s="5" t="n">
        <f aca="false">sensitivity_exit_usd</f>
        <v>2000000000</v>
      </c>
      <c r="B145" s="2" t="n">
        <f aca="false">ROW()-ROW($B$115)</f>
        <v>30</v>
      </c>
      <c r="C145" s="2" t="n">
        <f aca="false">MOD(QUOTIENT($B145,1),2)</f>
        <v>0</v>
      </c>
      <c r="D145" s="2" t="n">
        <f aca="false">MOD(QUOTIENT($B145,2),2)</f>
        <v>1</v>
      </c>
      <c r="E145" s="2" t="n">
        <f aca="false">MOD(QUOTIENT($B145,4),2)</f>
        <v>1</v>
      </c>
      <c r="F145" s="2" t="n">
        <f aca="false">MOD(QUOTIENT($B145,8),2)</f>
        <v>1</v>
      </c>
      <c r="G145" s="2" t="n">
        <f aca="false">MOD(QUOTIENT($B145,16),2)</f>
        <v>1</v>
      </c>
      <c r="H145" s="2" t="n">
        <f aca="false">MOD(QUOTIENT($B145,32),2)</f>
        <v>0</v>
      </c>
      <c r="I145" s="2" t="n">
        <f aca="false">MOD(QUOTIENT($B145,64),2)</f>
        <v>0</v>
      </c>
      <c r="J145" s="5" t="n">
        <f aca="false">IF($C145=const_zero,MIN(class_series_f_invested_usd,MAX(const_zero,$A145)),const_zero)</f>
        <v>30000000</v>
      </c>
      <c r="K145" s="5" t="n">
        <f aca="false">IF($D145=const_zero,MIN(class_series_e_invested_usd,MAX(const_zero,$A145-SUM($J145:$J145))),const_zero)</f>
        <v>0</v>
      </c>
      <c r="L145" s="5" t="n">
        <f aca="false">IF($E145=const_zero,MIN(class_series_d_invested_usd,MAX(const_zero,$A145-SUM($J145:$K145))),const_zero)</f>
        <v>0</v>
      </c>
      <c r="M145" s="5" t="n">
        <f aca="false">IF($F145=const_zero,MIN(class_series_c_invested_usd,MAX(const_zero,$A145-SUM($J145:$L145))),const_zero)</f>
        <v>0</v>
      </c>
      <c r="N145" s="5" t="n">
        <f aca="false">IF($G145=const_zero,MIN(class_series_b_invested_usd,MAX(const_zero,$A145-SUM($J145:$M145))),const_zero)</f>
        <v>0</v>
      </c>
      <c r="O145" s="5" t="n">
        <f aca="false">IF($H145=const_zero,MIN(class_series_a_invested_usd,MAX(const_zero,$A145-SUM($J145:$N145))),const_zero)</f>
        <v>15000000</v>
      </c>
      <c r="P145" s="5" t="n">
        <f aca="false">IF($I145=const_zero,MIN(class_seed_invested_usd,MAX(const_zero,$A145-SUM($J145:$O145))),const_zero)</f>
        <v>5000000</v>
      </c>
      <c r="Q145" s="5" t="n">
        <f aca="false">MAX(const_zero,$A145-SUM($J145:$P145))</f>
        <v>1950000000</v>
      </c>
      <c r="R145" s="9" t="n">
        <f aca="false">common_rsa_total+Sensitivity!$AE$60+Sensitivity!$AJ$60+IF($C145=const_one,Sensitivity!$D$60,const_zero)+IF($D145=const_one,Sensitivity!$Y$60,const_zero)+IF($E145=const_one,Sensitivity!$V$60,const_zero)+IF($F145=const_one,Sensitivity!$S$60,const_zero)+IF($G145=const_one,Sensitivity!$P$60,const_zero)+IF($H145=const_one,Sensitivity!$M$60,const_zero)+IF($I145=const_one,Sensitivity!$J$60,const_zero)</f>
        <v>22590238.9414976</v>
      </c>
      <c r="S145" s="23" t="b">
        <f aca="false">IF($R145&gt;const_zero,--($Q145&gt;option_strike_usd*$R145),const_zero)</f>
        <v>1</v>
      </c>
      <c r="T145" s="7" t="n">
        <f aca="false">IF($R145&gt;const_zero,IF($S145=const_one,($Q145+option_strike_usd*pre_f_options_issued)/($R145+pre_f_options_issued),$Q145/$R145),const_zero)</f>
        <v>77.8191074446363</v>
      </c>
      <c r="U145" s="5" t="n">
        <f aca="false">IF($C145=const_one,Sensitivity!$D$60*$T145,const_zero)</f>
        <v>0</v>
      </c>
      <c r="V145" s="5" t="n">
        <f aca="false">IF($D145=const_one,Sensitivity!$Y$60*$T145,const_zero)</f>
        <v>478797091.776409</v>
      </c>
      <c r="W145" s="5" t="n">
        <f aca="false">IF($E145=const_one,Sensitivity!$V$60*$T145,const_zero)</f>
        <v>135337336.37281</v>
      </c>
      <c r="X145" s="5" t="n">
        <f aca="false">IF($F145=const_one,Sensitivity!$S$60*$T145,const_zero)</f>
        <v>186765857.867127</v>
      </c>
      <c r="Y145" s="5" t="n">
        <f aca="false">IF($G145=const_one,Sensitivity!$P$60*$T145,const_zero)</f>
        <v>233457322.333909</v>
      </c>
      <c r="Z145" s="5" t="n">
        <f aca="false">IF($H145=const_one,Sensitivity!$M$60*$T145,const_zero)</f>
        <v>0</v>
      </c>
      <c r="AA145" s="5" t="n">
        <f aca="false">IF($I145=const_one,Sensitivity!$J$60*$T145,const_zero)</f>
        <v>0</v>
      </c>
      <c r="AB145" s="5" t="n">
        <f aca="false">(Sensitivity!$AE$60+Sensitivity!$AJ$60)*$T145</f>
        <v>23222656.0364285</v>
      </c>
      <c r="AC145" s="5" t="n">
        <f aca="false">common_rsa_total*$T145</f>
        <v>700371967.001727</v>
      </c>
      <c r="AD145" s="5" t="n">
        <f aca="false">IF($S145=const_one,pre_f_options_issued*($T145-option_strike_usd),const_zero)</f>
        <v>192047768.611591</v>
      </c>
      <c r="AE145" s="5" t="n">
        <f aca="false">J145+U145</f>
        <v>30000000</v>
      </c>
      <c r="AF145" s="5" t="n">
        <f aca="false">K145+V145</f>
        <v>478797091.776409</v>
      </c>
      <c r="AG145" s="5" t="n">
        <f aca="false">L145+W145</f>
        <v>135337336.37281</v>
      </c>
      <c r="AH145" s="5" t="n">
        <f aca="false">M145+X145</f>
        <v>186765857.867127</v>
      </c>
      <c r="AI145" s="5" t="n">
        <f aca="false">N145+Y145</f>
        <v>233457322.333909</v>
      </c>
      <c r="AJ145" s="5" t="n">
        <f aca="false">O145+Z145</f>
        <v>15000000</v>
      </c>
      <c r="AK145" s="5" t="n">
        <f aca="false">P145+AA145</f>
        <v>5000000</v>
      </c>
      <c r="AL145" s="5" t="n">
        <f aca="false">INDEX($AE$115:$AE$242,$B145-$C145*1+const_one)</f>
        <v>30000000</v>
      </c>
      <c r="AM145" s="5" t="n">
        <f aca="false">INDEX($AF$115:$AF$242,$B145-$D145*2+const_one)</f>
        <v>300000000</v>
      </c>
      <c r="AN145" s="5" t="n">
        <f aca="false">INDEX($AG$115:$AG$242,$B145-$E145*4+const_one)</f>
        <v>100000000</v>
      </c>
      <c r="AO145" s="5" t="n">
        <f aca="false">INDEX($AH$115:$AH$242,$B145-$F145*8+const_one)</f>
        <v>60000000</v>
      </c>
      <c r="AP145" s="5" t="n">
        <f aca="false">INDEX($AI$115:$AI$242,$B145-$G145*16+const_one)</f>
        <v>30000000</v>
      </c>
      <c r="AQ145" s="5" t="n">
        <f aca="false">INDEX($AJ$115:$AJ$242,$B145-$H145*32+const_one)</f>
        <v>15000000</v>
      </c>
      <c r="AR145" s="5" t="n">
        <f aca="false">INDEX($AK$115:$AK$242,$B145-$I145*64+const_one)</f>
        <v>5000000</v>
      </c>
      <c r="AS145" s="5" t="n">
        <f aca="false">INDEX($AE$115:$AE$242,$B145+(const_one-$C145)*1+const_one)</f>
        <v>69787720.8401699</v>
      </c>
      <c r="AT145" s="5" t="n">
        <f aca="false">INDEX($AF$115:$AF$242,$B145+(const_one-$D145)*2+const_one)</f>
        <v>478797091.776409</v>
      </c>
      <c r="AU145" s="5" t="n">
        <f aca="false">INDEX($AG$115:$AG$242,$B145+(const_one-$E145)*4+const_one)</f>
        <v>135337336.37281</v>
      </c>
      <c r="AV145" s="5" t="n">
        <f aca="false">INDEX($AH$115:$AH$242,$B145+(const_one-$F145)*8+const_one)</f>
        <v>186765857.867127</v>
      </c>
      <c r="AW145" s="5" t="n">
        <f aca="false">INDEX($AI$115:$AI$242,$B145+(const_one-$G145)*16+const_one)</f>
        <v>233457322.333909</v>
      </c>
      <c r="AX145" s="5" t="n">
        <f aca="false">INDEX($AJ$115:$AJ$242,$B145+(const_one-$H145)*32+const_one)</f>
        <v>326933262.947043</v>
      </c>
      <c r="AY145" s="5" t="n">
        <f aca="false">INDEX($AK$115:$AK$242,$B145+(const_one-$I145)*64+const_one)</f>
        <v>325271594.520375</v>
      </c>
      <c r="AZ145" s="5" t="n">
        <f aca="false">--($C145=--(AS145&gt;AL145))</f>
        <v>0</v>
      </c>
      <c r="BA145" s="5" t="n">
        <f aca="false">--($D145=--(AT145&gt;AM145))</f>
        <v>1</v>
      </c>
      <c r="BB145" s="5" t="n">
        <f aca="false">--($E145=--(AU145&gt;AN145))</f>
        <v>1</v>
      </c>
      <c r="BC145" s="5" t="n">
        <f aca="false">--($F145=--(AV145&gt;AO145))</f>
        <v>1</v>
      </c>
      <c r="BD145" s="5" t="n">
        <f aca="false">--($G145=--(AW145&gt;AP145))</f>
        <v>1</v>
      </c>
      <c r="BE145" s="5" t="n">
        <f aca="false">--($H145=--(AX145&gt;AQ145))</f>
        <v>0</v>
      </c>
      <c r="BF145" s="5" t="n">
        <f aca="false">--($I145=--(AY145&gt;AR145))</f>
        <v>0</v>
      </c>
      <c r="BG145" s="5" t="n">
        <f aca="false">SUM(AZ145:BF145)</f>
        <v>4</v>
      </c>
      <c r="BH145" s="5" t="n">
        <f aca="false">SUM(AE145:AK145)+AB145+AC145+AD145</f>
        <v>2000000000</v>
      </c>
    </row>
    <row r="146" customFormat="false" ht="15" hidden="true" customHeight="false" outlineLevel="0" collapsed="false">
      <c r="A146" s="5" t="n">
        <f aca="false">sensitivity_exit_usd</f>
        <v>2000000000</v>
      </c>
      <c r="B146" s="2" t="n">
        <f aca="false">ROW()-ROW($B$115)</f>
        <v>31</v>
      </c>
      <c r="C146" s="2" t="n">
        <f aca="false">MOD(QUOTIENT($B146,1),2)</f>
        <v>1</v>
      </c>
      <c r="D146" s="2" t="n">
        <f aca="false">MOD(QUOTIENT($B146,2),2)</f>
        <v>1</v>
      </c>
      <c r="E146" s="2" t="n">
        <f aca="false">MOD(QUOTIENT($B146,4),2)</f>
        <v>1</v>
      </c>
      <c r="F146" s="2" t="n">
        <f aca="false">MOD(QUOTIENT($B146,8),2)</f>
        <v>1</v>
      </c>
      <c r="G146" s="2" t="n">
        <f aca="false">MOD(QUOTIENT($B146,16),2)</f>
        <v>1</v>
      </c>
      <c r="H146" s="2" t="n">
        <f aca="false">MOD(QUOTIENT($B146,32),2)</f>
        <v>0</v>
      </c>
      <c r="I146" s="2" t="n">
        <f aca="false">MOD(QUOTIENT($B146,64),2)</f>
        <v>0</v>
      </c>
      <c r="J146" s="5" t="n">
        <f aca="false">IF($C146=const_zero,MIN(class_series_f_invested_usd,MAX(const_zero,$A146)),const_zero)</f>
        <v>0</v>
      </c>
      <c r="K146" s="5" t="n">
        <f aca="false">IF($D146=const_zero,MIN(class_series_e_invested_usd,MAX(const_zero,$A146-SUM($J146:$J146))),const_zero)</f>
        <v>0</v>
      </c>
      <c r="L146" s="5" t="n">
        <f aca="false">IF($E146=const_zero,MIN(class_series_d_invested_usd,MAX(const_zero,$A146-SUM($J146:$K146))),const_zero)</f>
        <v>0</v>
      </c>
      <c r="M146" s="5" t="n">
        <f aca="false">IF($F146=const_zero,MIN(class_series_c_invested_usd,MAX(const_zero,$A146-SUM($J146:$L146))),const_zero)</f>
        <v>0</v>
      </c>
      <c r="N146" s="5" t="n">
        <f aca="false">IF($G146=const_zero,MIN(class_series_b_invested_usd,MAX(const_zero,$A146-SUM($J146:$M146))),const_zero)</f>
        <v>0</v>
      </c>
      <c r="O146" s="5" t="n">
        <f aca="false">IF($H146=const_zero,MIN(class_series_a_invested_usd,MAX(const_zero,$A146-SUM($J146:$N146))),const_zero)</f>
        <v>15000000</v>
      </c>
      <c r="P146" s="5" t="n">
        <f aca="false">IF($I146=const_zero,MIN(class_seed_invested_usd,MAX(const_zero,$A146-SUM($J146:$O146))),const_zero)</f>
        <v>5000000</v>
      </c>
      <c r="Q146" s="5" t="n">
        <f aca="false">MAX(const_zero,$A146-SUM($J146:$P146))</f>
        <v>1980000000</v>
      </c>
      <c r="R146" s="9" t="n">
        <f aca="false">common_rsa_total+Sensitivity!$AE$60+Sensitivity!$AJ$60+IF($C146=const_one,Sensitivity!$D$60,const_zero)+IF($D146=const_one,Sensitivity!$Y$60,const_zero)+IF($E146=const_one,Sensitivity!$V$60,const_zero)+IF($F146=const_one,Sensitivity!$S$60,const_zero)+IF($G146=const_one,Sensitivity!$P$60,const_zero)+IF($H146=const_one,Sensitivity!$M$60,const_zero)+IF($I146=const_one,Sensitivity!$J$60,const_zero)</f>
        <v>23505687.9664976</v>
      </c>
      <c r="S146" s="23" t="b">
        <f aca="false">IF($R146&gt;const_zero,--($Q146&gt;option_strike_usd*$R146),const_zero)</f>
        <v>1</v>
      </c>
      <c r="T146" s="7" t="n">
        <f aca="false">IF($R146&gt;const_zero,IF($S146=const_one,($Q146+option_strike_usd*pre_f_options_issued)/($R146+pre_f_options_issued),$Q146/$R146),const_zero)</f>
        <v>76.2333225928881</v>
      </c>
      <c r="U146" s="5" t="n">
        <f aca="false">IF($C146=const_one,Sensitivity!$D$60*$T146,const_zero)</f>
        <v>69787720.8401699</v>
      </c>
      <c r="V146" s="5" t="n">
        <f aca="false">IF($D146=const_one,Sensitivity!$Y$60*$T146,const_zero)</f>
        <v>469040244.1315</v>
      </c>
      <c r="W146" s="5" t="n">
        <f aca="false">IF($E146=const_one,Sensitivity!$V$60*$T146,const_zero)</f>
        <v>132579454.60131</v>
      </c>
      <c r="X146" s="5" t="n">
        <f aca="false">IF($F146=const_one,Sensitivity!$S$60*$T146,const_zero)</f>
        <v>182959974.222931</v>
      </c>
      <c r="Y146" s="5" t="n">
        <f aca="false">IF($G146=const_one,Sensitivity!$P$60*$T146,const_zero)</f>
        <v>228699967.778664</v>
      </c>
      <c r="Z146" s="5" t="n">
        <f aca="false">IF($H146=const_one,Sensitivity!$M$60*$T146,const_zero)</f>
        <v>0</v>
      </c>
      <c r="AA146" s="5" t="n">
        <f aca="false">IF($I146=const_one,Sensitivity!$J$60*$T146,const_zero)</f>
        <v>0</v>
      </c>
      <c r="AB146" s="5" t="n">
        <f aca="false">(Sensitivity!$AE$60+Sensitivity!$AJ$60)*$T146</f>
        <v>22749428.6072122</v>
      </c>
      <c r="AC146" s="5" t="n">
        <f aca="false">common_rsa_total*$T146</f>
        <v>686099903.335993</v>
      </c>
      <c r="AD146" s="5" t="n">
        <f aca="false">IF($S146=const_one,pre_f_options_issued*($T146-option_strike_usd),const_zero)</f>
        <v>188083306.48222</v>
      </c>
      <c r="AE146" s="5" t="n">
        <f aca="false">J146+U146</f>
        <v>69787720.8401699</v>
      </c>
      <c r="AF146" s="5" t="n">
        <f aca="false">K146+V146</f>
        <v>469040244.1315</v>
      </c>
      <c r="AG146" s="5" t="n">
        <f aca="false">L146+W146</f>
        <v>132579454.60131</v>
      </c>
      <c r="AH146" s="5" t="n">
        <f aca="false">M146+X146</f>
        <v>182959974.222931</v>
      </c>
      <c r="AI146" s="5" t="n">
        <f aca="false">N146+Y146</f>
        <v>228699967.778664</v>
      </c>
      <c r="AJ146" s="5" t="n">
        <f aca="false">O146+Z146</f>
        <v>15000000</v>
      </c>
      <c r="AK146" s="5" t="n">
        <f aca="false">P146+AA146</f>
        <v>5000000</v>
      </c>
      <c r="AL146" s="5" t="n">
        <f aca="false">INDEX($AE$115:$AE$242,$B146-$C146*1+const_one)</f>
        <v>30000000</v>
      </c>
      <c r="AM146" s="5" t="n">
        <f aca="false">INDEX($AF$115:$AF$242,$B146-$D146*2+const_one)</f>
        <v>300000000</v>
      </c>
      <c r="AN146" s="5" t="n">
        <f aca="false">INDEX($AG$115:$AG$242,$B146-$E146*4+const_one)</f>
        <v>100000000</v>
      </c>
      <c r="AO146" s="5" t="n">
        <f aca="false">INDEX($AH$115:$AH$242,$B146-$F146*8+const_one)</f>
        <v>60000000</v>
      </c>
      <c r="AP146" s="5" t="n">
        <f aca="false">INDEX($AI$115:$AI$242,$B146-$G146*16+const_one)</f>
        <v>30000000</v>
      </c>
      <c r="AQ146" s="5" t="n">
        <f aca="false">INDEX($AJ$115:$AJ$242,$B146-$H146*32+const_one)</f>
        <v>15000000</v>
      </c>
      <c r="AR146" s="5" t="n">
        <f aca="false">INDEX($AK$115:$AK$242,$B146-$I146*64+const_one)</f>
        <v>5000000</v>
      </c>
      <c r="AS146" s="5" t="n">
        <f aca="false">INDEX($AE$115:$AE$242,$B146+(const_one-$C146)*1+const_one)</f>
        <v>69787720.8401699</v>
      </c>
      <c r="AT146" s="5" t="n">
        <f aca="false">INDEX($AF$115:$AF$242,$B146+(const_one-$D146)*2+const_one)</f>
        <v>469040244.1315</v>
      </c>
      <c r="AU146" s="5" t="n">
        <f aca="false">INDEX($AG$115:$AG$242,$B146+(const_one-$E146)*4+const_one)</f>
        <v>132579454.60131</v>
      </c>
      <c r="AV146" s="5" t="n">
        <f aca="false">INDEX($AH$115:$AH$242,$B146+(const_one-$F146)*8+const_one)</f>
        <v>182959974.222931</v>
      </c>
      <c r="AW146" s="5" t="n">
        <f aca="false">INDEX($AI$115:$AI$242,$B146+(const_one-$G146)*16+const_one)</f>
        <v>228699967.778664</v>
      </c>
      <c r="AX146" s="5" t="n">
        <f aca="false">INDEX($AJ$115:$AJ$242,$B146+(const_one-$H146)*32+const_one)</f>
        <v>322118316.187395</v>
      </c>
      <c r="AY146" s="5" t="n">
        <f aca="false">INDEX($AK$115:$AK$242,$B146+(const_one-$I146)*64+const_one)</f>
        <v>320505708.847283</v>
      </c>
      <c r="AZ146" s="5" t="n">
        <f aca="false">--($C146=--(AS146&gt;AL146))</f>
        <v>1</v>
      </c>
      <c r="BA146" s="5" t="n">
        <f aca="false">--($D146=--(AT146&gt;AM146))</f>
        <v>1</v>
      </c>
      <c r="BB146" s="5" t="n">
        <f aca="false">--($E146=--(AU146&gt;AN146))</f>
        <v>1</v>
      </c>
      <c r="BC146" s="5" t="n">
        <f aca="false">--($F146=--(AV146&gt;AO146))</f>
        <v>1</v>
      </c>
      <c r="BD146" s="5" t="n">
        <f aca="false">--($G146=--(AW146&gt;AP146))</f>
        <v>1</v>
      </c>
      <c r="BE146" s="5" t="n">
        <f aca="false">--($H146=--(AX146&gt;AQ146))</f>
        <v>0</v>
      </c>
      <c r="BF146" s="5" t="n">
        <f aca="false">--($I146=--(AY146&gt;AR146))</f>
        <v>0</v>
      </c>
      <c r="BG146" s="5" t="n">
        <f aca="false">SUM(AZ146:BF146)</f>
        <v>5</v>
      </c>
      <c r="BH146" s="5" t="n">
        <f aca="false">SUM(AE146:AK146)+AB146+AC146+AD146</f>
        <v>2000000000</v>
      </c>
    </row>
    <row r="147" customFormat="false" ht="15" hidden="true" customHeight="false" outlineLevel="0" collapsed="false">
      <c r="A147" s="5" t="n">
        <f aca="false">sensitivity_exit_usd</f>
        <v>2000000000</v>
      </c>
      <c r="B147" s="2" t="n">
        <f aca="false">ROW()-ROW($B$115)</f>
        <v>32</v>
      </c>
      <c r="C147" s="2" t="n">
        <f aca="false">MOD(QUOTIENT($B147,1),2)</f>
        <v>0</v>
      </c>
      <c r="D147" s="2" t="n">
        <f aca="false">MOD(QUOTIENT($B147,2),2)</f>
        <v>0</v>
      </c>
      <c r="E147" s="2" t="n">
        <f aca="false">MOD(QUOTIENT($B147,4),2)</f>
        <v>0</v>
      </c>
      <c r="F147" s="2" t="n">
        <f aca="false">MOD(QUOTIENT($B147,8),2)</f>
        <v>0</v>
      </c>
      <c r="G147" s="2" t="n">
        <f aca="false">MOD(QUOTIENT($B147,16),2)</f>
        <v>0</v>
      </c>
      <c r="H147" s="2" t="n">
        <f aca="false">MOD(QUOTIENT($B147,32),2)</f>
        <v>1</v>
      </c>
      <c r="I147" s="2" t="n">
        <f aca="false">MOD(QUOTIENT($B147,64),2)</f>
        <v>0</v>
      </c>
      <c r="J147" s="5" t="n">
        <f aca="false">IF($C147=const_zero,MIN(class_series_f_invested_usd,MAX(const_zero,$A147)),const_zero)</f>
        <v>30000000</v>
      </c>
      <c r="K147" s="5" t="n">
        <f aca="false">IF($D147=const_zero,MIN(class_series_e_invested_usd,MAX(const_zero,$A147-SUM($J147:$J147))),const_zero)</f>
        <v>300000000</v>
      </c>
      <c r="L147" s="5" t="n">
        <f aca="false">IF($E147=const_zero,MIN(class_series_d_invested_usd,MAX(const_zero,$A147-SUM($J147:$K147))),const_zero)</f>
        <v>100000000</v>
      </c>
      <c r="M147" s="5" t="n">
        <f aca="false">IF($F147=const_zero,MIN(class_series_c_invested_usd,MAX(const_zero,$A147-SUM($J147:$L147))),const_zero)</f>
        <v>60000000</v>
      </c>
      <c r="N147" s="5" t="n">
        <f aca="false">IF($G147=const_zero,MIN(class_series_b_invested_usd,MAX(const_zero,$A147-SUM($J147:$M147))),const_zero)</f>
        <v>30000000</v>
      </c>
      <c r="O147" s="5" t="n">
        <f aca="false">IF($H147=const_zero,MIN(class_series_a_invested_usd,MAX(const_zero,$A147-SUM($J147:$N147))),const_zero)</f>
        <v>0</v>
      </c>
      <c r="P147" s="5" t="n">
        <f aca="false">IF($I147=const_zero,MIN(class_seed_invested_usd,MAX(const_zero,$A147-SUM($J147:$O147))),const_zero)</f>
        <v>5000000</v>
      </c>
      <c r="Q147" s="5" t="n">
        <f aca="false">MAX(const_zero,$A147-SUM($J147:$P147))</f>
        <v>1475000000</v>
      </c>
      <c r="R147" s="9" t="n">
        <f aca="false">common_rsa_total+Sensitivity!$AE$60+Sensitivity!$AJ$60+IF($C147=const_one,Sensitivity!$D$60,const_zero)+IF($D147=const_one,Sensitivity!$Y$60,const_zero)+IF($E147=const_one,Sensitivity!$V$60,const_zero)+IF($F147=const_one,Sensitivity!$S$60,const_zero)+IF($G147=const_one,Sensitivity!$P$60,const_zero)+IF($H147=const_one,Sensitivity!$M$60,const_zero)+IF($I147=const_one,Sensitivity!$J$60,const_zero)</f>
        <v>14298418.4321691</v>
      </c>
      <c r="S147" s="23" t="b">
        <f aca="false">IF($R147&gt;const_zero,--($Q147&gt;option_strike_usd*$R147),const_zero)</f>
        <v>1</v>
      </c>
      <c r="T147" s="7" t="n">
        <f aca="false">IF($R147&gt;const_zero,IF($S147=const_one,($Q147+option_strike_usd*pre_f_options_issued)/($R147+pre_f_options_issued),$Q147/$R147),const_zero)</f>
        <v>87.9547087105876</v>
      </c>
      <c r="U147" s="5" t="n">
        <f aca="false">IF($C147=const_one,Sensitivity!$D$60*$T147,const_zero)</f>
        <v>0</v>
      </c>
      <c r="V147" s="5" t="n">
        <f aca="false">IF($D147=const_one,Sensitivity!$Y$60*$T147,const_zero)</f>
        <v>0</v>
      </c>
      <c r="W147" s="5" t="n">
        <f aca="false">IF($E147=const_one,Sensitivity!$V$60*$T147,const_zero)</f>
        <v>0</v>
      </c>
      <c r="X147" s="5" t="n">
        <f aca="false">IF($F147=const_one,Sensitivity!$S$60*$T147,const_zero)</f>
        <v>0</v>
      </c>
      <c r="Y147" s="5" t="n">
        <f aca="false">IF($G147=const_one,Sensitivity!$P$60*$T147,const_zero)</f>
        <v>0</v>
      </c>
      <c r="Z147" s="5" t="n">
        <f aca="false">IF($H147=const_one,Sensitivity!$M$60*$T147,const_zero)</f>
        <v>439773543.552938</v>
      </c>
      <c r="AA147" s="5" t="n">
        <f aca="false">IF($I147=const_one,Sensitivity!$J$60*$T147,const_zero)</f>
        <v>0</v>
      </c>
      <c r="AB147" s="5" t="n">
        <f aca="false">(Sensitivity!$AE$60+Sensitivity!$AJ$60)*$T147</f>
        <v>26247306.275305</v>
      </c>
      <c r="AC147" s="5" t="n">
        <f aca="false">common_rsa_total*$T147</f>
        <v>791592378.395288</v>
      </c>
      <c r="AD147" s="5" t="n">
        <f aca="false">IF($S147=const_one,pre_f_options_issued*($T147-option_strike_usd),const_zero)</f>
        <v>217386771.776469</v>
      </c>
      <c r="AE147" s="5" t="n">
        <f aca="false">J147+U147</f>
        <v>30000000</v>
      </c>
      <c r="AF147" s="5" t="n">
        <f aca="false">K147+V147</f>
        <v>300000000</v>
      </c>
      <c r="AG147" s="5" t="n">
        <f aca="false">L147+W147</f>
        <v>100000000</v>
      </c>
      <c r="AH147" s="5" t="n">
        <f aca="false">M147+X147</f>
        <v>60000000</v>
      </c>
      <c r="AI147" s="5" t="n">
        <f aca="false">N147+Y147</f>
        <v>30000000</v>
      </c>
      <c r="AJ147" s="5" t="n">
        <f aca="false">O147+Z147</f>
        <v>439773543.552938</v>
      </c>
      <c r="AK147" s="5" t="n">
        <f aca="false">P147+AA147</f>
        <v>5000000</v>
      </c>
      <c r="AL147" s="5" t="n">
        <f aca="false">INDEX($AE$115:$AE$242,$B147-$C147*1+const_one)</f>
        <v>30000000</v>
      </c>
      <c r="AM147" s="5" t="n">
        <f aca="false">INDEX($AF$115:$AF$242,$B147-$D147*2+const_one)</f>
        <v>300000000</v>
      </c>
      <c r="AN147" s="5" t="n">
        <f aca="false">INDEX($AG$115:$AG$242,$B147-$E147*4+const_one)</f>
        <v>100000000</v>
      </c>
      <c r="AO147" s="5" t="n">
        <f aca="false">INDEX($AH$115:$AH$242,$B147-$F147*8+const_one)</f>
        <v>60000000</v>
      </c>
      <c r="AP147" s="5" t="n">
        <f aca="false">INDEX($AI$115:$AI$242,$B147-$G147*16+const_one)</f>
        <v>30000000</v>
      </c>
      <c r="AQ147" s="5" t="n">
        <f aca="false">INDEX($AJ$115:$AJ$242,$B147-$H147*32+const_one)</f>
        <v>15000000</v>
      </c>
      <c r="AR147" s="5" t="n">
        <f aca="false">INDEX($AK$115:$AK$242,$B147-$I147*64+const_one)</f>
        <v>5000000</v>
      </c>
      <c r="AS147" s="5" t="n">
        <f aca="false">INDEX($AE$115:$AE$242,$B147+(const_one-$C147)*1+const_one)</f>
        <v>77907289.7843646</v>
      </c>
      <c r="AT147" s="5" t="n">
        <f aca="false">INDEX($AF$115:$AF$242,$B147+(const_one-$D147)*2+const_one)</f>
        <v>476509038.620728</v>
      </c>
      <c r="AU147" s="5" t="n">
        <f aca="false">INDEX($AG$115:$AG$242,$B147+(const_one-$E147)*4+const_one)</f>
        <v>147995500.319174</v>
      </c>
      <c r="AV147" s="5" t="n">
        <f aca="false">INDEX($AH$115:$AH$242,$B147+(const_one-$F147)*8+const_one)</f>
        <v>192203332.427477</v>
      </c>
      <c r="AW147" s="5" t="n">
        <f aca="false">INDEX($AI$115:$AI$242,$B147+(const_one-$G147)*16+const_one)</f>
        <v>228427337.036765</v>
      </c>
      <c r="AX147" s="5" t="n">
        <f aca="false">INDEX($AJ$115:$AJ$242,$B147+(const_one-$H147)*32+const_one)</f>
        <v>439773543.552938</v>
      </c>
      <c r="AY147" s="5" t="n">
        <f aca="false">INDEX($AK$115:$AK$242,$B147+(const_one-$I147)*64+const_one)</f>
        <v>340047605.887818</v>
      </c>
      <c r="AZ147" s="5" t="n">
        <f aca="false">--($C147=--(AS147&gt;AL147))</f>
        <v>0</v>
      </c>
      <c r="BA147" s="5" t="n">
        <f aca="false">--($D147=--(AT147&gt;AM147))</f>
        <v>0</v>
      </c>
      <c r="BB147" s="5" t="n">
        <f aca="false">--($E147=--(AU147&gt;AN147))</f>
        <v>0</v>
      </c>
      <c r="BC147" s="5" t="n">
        <f aca="false">--($F147=--(AV147&gt;AO147))</f>
        <v>0</v>
      </c>
      <c r="BD147" s="5" t="n">
        <f aca="false">--($G147=--(AW147&gt;AP147))</f>
        <v>0</v>
      </c>
      <c r="BE147" s="5" t="n">
        <f aca="false">--($H147=--(AX147&gt;AQ147))</f>
        <v>1</v>
      </c>
      <c r="BF147" s="5" t="n">
        <f aca="false">--($I147=--(AY147&gt;AR147))</f>
        <v>0</v>
      </c>
      <c r="BG147" s="5" t="n">
        <f aca="false">SUM(AZ147:BF147)</f>
        <v>1</v>
      </c>
      <c r="BH147" s="5" t="n">
        <f aca="false">SUM(AE147:AK147)+AB147+AC147+AD147</f>
        <v>2000000000</v>
      </c>
    </row>
    <row r="148" customFormat="false" ht="15" hidden="true" customHeight="false" outlineLevel="0" collapsed="false">
      <c r="A148" s="5" t="n">
        <f aca="false">sensitivity_exit_usd</f>
        <v>2000000000</v>
      </c>
      <c r="B148" s="2" t="n">
        <f aca="false">ROW()-ROW($B$115)</f>
        <v>33</v>
      </c>
      <c r="C148" s="2" t="n">
        <f aca="false">MOD(QUOTIENT($B148,1),2)</f>
        <v>1</v>
      </c>
      <c r="D148" s="2" t="n">
        <f aca="false">MOD(QUOTIENT($B148,2),2)</f>
        <v>0</v>
      </c>
      <c r="E148" s="2" t="n">
        <f aca="false">MOD(QUOTIENT($B148,4),2)</f>
        <v>0</v>
      </c>
      <c r="F148" s="2" t="n">
        <f aca="false">MOD(QUOTIENT($B148,8),2)</f>
        <v>0</v>
      </c>
      <c r="G148" s="2" t="n">
        <f aca="false">MOD(QUOTIENT($B148,16),2)</f>
        <v>0</v>
      </c>
      <c r="H148" s="2" t="n">
        <f aca="false">MOD(QUOTIENT($B148,32),2)</f>
        <v>1</v>
      </c>
      <c r="I148" s="2" t="n">
        <f aca="false">MOD(QUOTIENT($B148,64),2)</f>
        <v>0</v>
      </c>
      <c r="J148" s="5" t="n">
        <f aca="false">IF($C148=const_zero,MIN(class_series_f_invested_usd,MAX(const_zero,$A148)),const_zero)</f>
        <v>0</v>
      </c>
      <c r="K148" s="5" t="n">
        <f aca="false">IF($D148=const_zero,MIN(class_series_e_invested_usd,MAX(const_zero,$A148-SUM($J148:$J148))),const_zero)</f>
        <v>300000000</v>
      </c>
      <c r="L148" s="5" t="n">
        <f aca="false">IF($E148=const_zero,MIN(class_series_d_invested_usd,MAX(const_zero,$A148-SUM($J148:$K148))),const_zero)</f>
        <v>100000000</v>
      </c>
      <c r="M148" s="5" t="n">
        <f aca="false">IF($F148=const_zero,MIN(class_series_c_invested_usd,MAX(const_zero,$A148-SUM($J148:$L148))),const_zero)</f>
        <v>60000000</v>
      </c>
      <c r="N148" s="5" t="n">
        <f aca="false">IF($G148=const_zero,MIN(class_series_b_invested_usd,MAX(const_zero,$A148-SUM($J148:$M148))),const_zero)</f>
        <v>30000000</v>
      </c>
      <c r="O148" s="5" t="n">
        <f aca="false">IF($H148=const_zero,MIN(class_series_a_invested_usd,MAX(const_zero,$A148-SUM($J148:$N148))),const_zero)</f>
        <v>0</v>
      </c>
      <c r="P148" s="5" t="n">
        <f aca="false">IF($I148=const_zero,MIN(class_seed_invested_usd,MAX(const_zero,$A148-SUM($J148:$O148))),const_zero)</f>
        <v>5000000</v>
      </c>
      <c r="Q148" s="5" t="n">
        <f aca="false">MAX(const_zero,$A148-SUM($J148:$P148))</f>
        <v>1505000000</v>
      </c>
      <c r="R148" s="9" t="n">
        <f aca="false">common_rsa_total+Sensitivity!$AE$60+Sensitivity!$AJ$60+IF($C148=const_one,Sensitivity!$D$60,const_zero)+IF($D148=const_one,Sensitivity!$Y$60,const_zero)+IF($E148=const_one,Sensitivity!$V$60,const_zero)+IF($F148=const_one,Sensitivity!$S$60,const_zero)+IF($G148=const_one,Sensitivity!$P$60,const_zero)+IF($H148=const_one,Sensitivity!$M$60,const_zero)+IF($I148=const_one,Sensitivity!$J$60,const_zero)</f>
        <v>15213867.4571691</v>
      </c>
      <c r="S148" s="23" t="b">
        <f aca="false">IF($R148&gt;const_zero,--($Q148&gt;option_strike_usd*$R148),const_zero)</f>
        <v>1</v>
      </c>
      <c r="T148" s="7" t="n">
        <f aca="false">IF($R148&gt;const_zero,IF($S148=const_one,($Q148+option_strike_usd*pre_f_options_issued)/($R148+pre_f_options_issued),$Q148/$R148),const_zero)</f>
        <v>85.1028158387788</v>
      </c>
      <c r="U148" s="5" t="n">
        <f aca="false">IF($C148=const_one,Sensitivity!$D$60*$T148,const_zero)</f>
        <v>77907289.7843646</v>
      </c>
      <c r="V148" s="5" t="n">
        <f aca="false">IF($D148=const_one,Sensitivity!$Y$60*$T148,const_zero)</f>
        <v>0</v>
      </c>
      <c r="W148" s="5" t="n">
        <f aca="false">IF($E148=const_one,Sensitivity!$V$60*$T148,const_zero)</f>
        <v>0</v>
      </c>
      <c r="X148" s="5" t="n">
        <f aca="false">IF($F148=const_one,Sensitivity!$S$60*$T148,const_zero)</f>
        <v>0</v>
      </c>
      <c r="Y148" s="5" t="n">
        <f aca="false">IF($G148=const_one,Sensitivity!$P$60*$T148,const_zero)</f>
        <v>0</v>
      </c>
      <c r="Z148" s="5" t="n">
        <f aca="false">IF($H148=const_one,Sensitivity!$M$60*$T148,const_zero)</f>
        <v>425514079.193894</v>
      </c>
      <c r="AA148" s="5" t="n">
        <f aca="false">IF($I148=const_one,Sensitivity!$J$60*$T148,const_zero)</f>
        <v>0</v>
      </c>
      <c r="AB148" s="5" t="n">
        <f aca="false">(Sensitivity!$AE$60+Sensitivity!$AJ$60)*$T148</f>
        <v>25396248.8757855</v>
      </c>
      <c r="AC148" s="5" t="n">
        <f aca="false">common_rsa_total*$T148</f>
        <v>765925342.549009</v>
      </c>
      <c r="AD148" s="5" t="n">
        <f aca="false">IF($S148=const_one,pre_f_options_issued*($T148-option_strike_usd),const_zero)</f>
        <v>210257039.596947</v>
      </c>
      <c r="AE148" s="5" t="n">
        <f aca="false">J148+U148</f>
        <v>77907289.7843646</v>
      </c>
      <c r="AF148" s="5" t="n">
        <f aca="false">K148+V148</f>
        <v>300000000</v>
      </c>
      <c r="AG148" s="5" t="n">
        <f aca="false">L148+W148</f>
        <v>100000000</v>
      </c>
      <c r="AH148" s="5" t="n">
        <f aca="false">M148+X148</f>
        <v>60000000</v>
      </c>
      <c r="AI148" s="5" t="n">
        <f aca="false">N148+Y148</f>
        <v>30000000</v>
      </c>
      <c r="AJ148" s="5" t="n">
        <f aca="false">O148+Z148</f>
        <v>425514079.193894</v>
      </c>
      <c r="AK148" s="5" t="n">
        <f aca="false">P148+AA148</f>
        <v>5000000</v>
      </c>
      <c r="AL148" s="5" t="n">
        <f aca="false">INDEX($AE$115:$AE$242,$B148-$C148*1+const_one)</f>
        <v>30000000</v>
      </c>
      <c r="AM148" s="5" t="n">
        <f aca="false">INDEX($AF$115:$AF$242,$B148-$D148*2+const_one)</f>
        <v>300000000</v>
      </c>
      <c r="AN148" s="5" t="n">
        <f aca="false">INDEX($AG$115:$AG$242,$B148-$E148*4+const_one)</f>
        <v>100000000</v>
      </c>
      <c r="AO148" s="5" t="n">
        <f aca="false">INDEX($AH$115:$AH$242,$B148-$F148*8+const_one)</f>
        <v>60000000</v>
      </c>
      <c r="AP148" s="5" t="n">
        <f aca="false">INDEX($AI$115:$AI$242,$B148-$G148*16+const_one)</f>
        <v>30000000</v>
      </c>
      <c r="AQ148" s="5" t="n">
        <f aca="false">INDEX($AJ$115:$AJ$242,$B148-$H148*32+const_one)</f>
        <v>15000000</v>
      </c>
      <c r="AR148" s="5" t="n">
        <f aca="false">INDEX($AK$115:$AK$242,$B148-$I148*64+const_one)</f>
        <v>5000000</v>
      </c>
      <c r="AS148" s="5" t="n">
        <f aca="false">INDEX($AE$115:$AE$242,$B148+(const_one-$C148)*1+const_one)</f>
        <v>77907289.7843646</v>
      </c>
      <c r="AT148" s="5" t="n">
        <f aca="false">INDEX($AF$115:$AF$242,$B148+(const_one-$D148)*2+const_one)</f>
        <v>465965460.802046</v>
      </c>
      <c r="AU148" s="5" t="n">
        <f aca="false">INDEX($AG$115:$AG$242,$B148+(const_one-$E148)*4+const_one)</f>
        <v>143712945.495997</v>
      </c>
      <c r="AV148" s="5" t="n">
        <f aca="false">INDEX($AH$115:$AH$242,$B148+(const_one-$F148)*8+const_one)</f>
        <v>187035139.214817</v>
      </c>
      <c r="AW148" s="5" t="n">
        <f aca="false">INDEX($AI$115:$AI$242,$B148+(const_one-$G148)*16+const_one)</f>
        <v>222676910.02356</v>
      </c>
      <c r="AX148" s="5" t="n">
        <f aca="false">INDEX($AJ$115:$AJ$242,$B148+(const_one-$H148)*32+const_one)</f>
        <v>425514079.193894</v>
      </c>
      <c r="AY148" s="5" t="n">
        <f aca="false">INDEX($AK$115:$AK$242,$B148+(const_one-$I148)*64+const_one)</f>
        <v>332946382.392183</v>
      </c>
      <c r="AZ148" s="5" t="n">
        <f aca="false">--($C148=--(AS148&gt;AL148))</f>
        <v>1</v>
      </c>
      <c r="BA148" s="5" t="n">
        <f aca="false">--($D148=--(AT148&gt;AM148))</f>
        <v>0</v>
      </c>
      <c r="BB148" s="5" t="n">
        <f aca="false">--($E148=--(AU148&gt;AN148))</f>
        <v>0</v>
      </c>
      <c r="BC148" s="5" t="n">
        <f aca="false">--($F148=--(AV148&gt;AO148))</f>
        <v>0</v>
      </c>
      <c r="BD148" s="5" t="n">
        <f aca="false">--($G148=--(AW148&gt;AP148))</f>
        <v>0</v>
      </c>
      <c r="BE148" s="5" t="n">
        <f aca="false">--($H148=--(AX148&gt;AQ148))</f>
        <v>1</v>
      </c>
      <c r="BF148" s="5" t="n">
        <f aca="false">--($I148=--(AY148&gt;AR148))</f>
        <v>0</v>
      </c>
      <c r="BG148" s="5" t="n">
        <f aca="false">SUM(AZ148:BF148)</f>
        <v>2</v>
      </c>
      <c r="BH148" s="5" t="n">
        <f aca="false">SUM(AE148:AK148)+AB148+AC148+AD148</f>
        <v>2000000000</v>
      </c>
    </row>
    <row r="149" customFormat="false" ht="15" hidden="true" customHeight="false" outlineLevel="0" collapsed="false">
      <c r="A149" s="5" t="n">
        <f aca="false">sensitivity_exit_usd</f>
        <v>2000000000</v>
      </c>
      <c r="B149" s="2" t="n">
        <f aca="false">ROW()-ROW($B$115)</f>
        <v>34</v>
      </c>
      <c r="C149" s="2" t="n">
        <f aca="false">MOD(QUOTIENT($B149,1),2)</f>
        <v>0</v>
      </c>
      <c r="D149" s="2" t="n">
        <f aca="false">MOD(QUOTIENT($B149,2),2)</f>
        <v>1</v>
      </c>
      <c r="E149" s="2" t="n">
        <f aca="false">MOD(QUOTIENT($B149,4),2)</f>
        <v>0</v>
      </c>
      <c r="F149" s="2" t="n">
        <f aca="false">MOD(QUOTIENT($B149,8),2)</f>
        <v>0</v>
      </c>
      <c r="G149" s="2" t="n">
        <f aca="false">MOD(QUOTIENT($B149,16),2)</f>
        <v>0</v>
      </c>
      <c r="H149" s="2" t="n">
        <f aca="false">MOD(QUOTIENT($B149,32),2)</f>
        <v>1</v>
      </c>
      <c r="I149" s="2" t="n">
        <f aca="false">MOD(QUOTIENT($B149,64),2)</f>
        <v>0</v>
      </c>
      <c r="J149" s="5" t="n">
        <f aca="false">IF($C149=const_zero,MIN(class_series_f_invested_usd,MAX(const_zero,$A149)),const_zero)</f>
        <v>30000000</v>
      </c>
      <c r="K149" s="5" t="n">
        <f aca="false">IF($D149=const_zero,MIN(class_series_e_invested_usd,MAX(const_zero,$A149-SUM($J149:$J149))),const_zero)</f>
        <v>0</v>
      </c>
      <c r="L149" s="5" t="n">
        <f aca="false">IF($E149=const_zero,MIN(class_series_d_invested_usd,MAX(const_zero,$A149-SUM($J149:$K149))),const_zero)</f>
        <v>100000000</v>
      </c>
      <c r="M149" s="5" t="n">
        <f aca="false">IF($F149=const_zero,MIN(class_series_c_invested_usd,MAX(const_zero,$A149-SUM($J149:$L149))),const_zero)</f>
        <v>60000000</v>
      </c>
      <c r="N149" s="5" t="n">
        <f aca="false">IF($G149=const_zero,MIN(class_series_b_invested_usd,MAX(const_zero,$A149-SUM($J149:$M149))),const_zero)</f>
        <v>30000000</v>
      </c>
      <c r="O149" s="5" t="n">
        <f aca="false">IF($H149=const_zero,MIN(class_series_a_invested_usd,MAX(const_zero,$A149-SUM($J149:$N149))),const_zero)</f>
        <v>0</v>
      </c>
      <c r="P149" s="5" t="n">
        <f aca="false">IF($I149=const_zero,MIN(class_seed_invested_usd,MAX(const_zero,$A149-SUM($J149:$O149))),const_zero)</f>
        <v>5000000</v>
      </c>
      <c r="Q149" s="5" t="n">
        <f aca="false">MAX(const_zero,$A149-SUM($J149:$P149))</f>
        <v>1775000000</v>
      </c>
      <c r="R149" s="9" t="n">
        <f aca="false">common_rsa_total+Sensitivity!$AE$60+Sensitivity!$AJ$60+IF($C149=const_one,Sensitivity!$D$60,const_zero)+IF($D149=const_one,Sensitivity!$Y$60,const_zero)+IF($E149=const_one,Sensitivity!$V$60,const_zero)+IF($F149=const_one,Sensitivity!$S$60,const_zero)+IF($G149=const_one,Sensitivity!$P$60,const_zero)+IF($H149=const_one,Sensitivity!$M$60,const_zero)+IF($I149=const_one,Sensitivity!$J$60,const_zero)</f>
        <v>20451111.6138153</v>
      </c>
      <c r="S149" s="23" t="b">
        <f aca="false">IF($R149&gt;const_zero,--($Q149&gt;option_strike_usd*$R149),const_zero)</f>
        <v>1</v>
      </c>
      <c r="T149" s="7" t="n">
        <f aca="false">IF($R149&gt;const_zero,IF($S149=const_one,($Q149+option_strike_usd*pre_f_options_issued)/($R149+pre_f_options_issued),$Q149/$R149),const_zero)</f>
        <v>77.4472291324678</v>
      </c>
      <c r="U149" s="5" t="n">
        <f aca="false">IF($C149=const_one,Sensitivity!$D$60*$T149,const_zero)</f>
        <v>0</v>
      </c>
      <c r="V149" s="5" t="n">
        <f aca="false">IF($D149=const_one,Sensitivity!$Y$60*$T149,const_zero)</f>
        <v>476509038.620728</v>
      </c>
      <c r="W149" s="5" t="n">
        <f aca="false">IF($E149=const_one,Sensitivity!$V$60*$T149,const_zero)</f>
        <v>0</v>
      </c>
      <c r="X149" s="5" t="n">
        <f aca="false">IF($F149=const_one,Sensitivity!$S$60*$T149,const_zero)</f>
        <v>0</v>
      </c>
      <c r="Y149" s="5" t="n">
        <f aca="false">IF($G149=const_one,Sensitivity!$P$60*$T149,const_zero)</f>
        <v>0</v>
      </c>
      <c r="Z149" s="5" t="n">
        <f aca="false">IF($H149=const_one,Sensitivity!$M$60*$T149,const_zero)</f>
        <v>387236145.662339</v>
      </c>
      <c r="AA149" s="5" t="n">
        <f aca="false">IF($I149=const_one,Sensitivity!$J$60*$T149,const_zero)</f>
        <v>0</v>
      </c>
      <c r="AB149" s="5" t="n">
        <f aca="false">(Sensitivity!$AE$60+Sensitivity!$AJ$60)*$T149</f>
        <v>23111680.6935535</v>
      </c>
      <c r="AC149" s="5" t="n">
        <f aca="false">common_rsa_total*$T149</f>
        <v>697025062.19221</v>
      </c>
      <c r="AD149" s="5" t="n">
        <f aca="false">IF($S149=const_one,pre_f_options_issued*($T149-option_strike_usd),const_zero)</f>
        <v>191118072.83117</v>
      </c>
      <c r="AE149" s="5" t="n">
        <f aca="false">J149+U149</f>
        <v>30000000</v>
      </c>
      <c r="AF149" s="5" t="n">
        <f aca="false">K149+V149</f>
        <v>476509038.620728</v>
      </c>
      <c r="AG149" s="5" t="n">
        <f aca="false">L149+W149</f>
        <v>100000000</v>
      </c>
      <c r="AH149" s="5" t="n">
        <f aca="false">M149+X149</f>
        <v>60000000</v>
      </c>
      <c r="AI149" s="5" t="n">
        <f aca="false">N149+Y149</f>
        <v>30000000</v>
      </c>
      <c r="AJ149" s="5" t="n">
        <f aca="false">O149+Z149</f>
        <v>387236145.662339</v>
      </c>
      <c r="AK149" s="5" t="n">
        <f aca="false">P149+AA149</f>
        <v>5000000</v>
      </c>
      <c r="AL149" s="5" t="n">
        <f aca="false">INDEX($AE$115:$AE$242,$B149-$C149*1+const_one)</f>
        <v>30000000</v>
      </c>
      <c r="AM149" s="5" t="n">
        <f aca="false">INDEX($AF$115:$AF$242,$B149-$D149*2+const_one)</f>
        <v>300000000</v>
      </c>
      <c r="AN149" s="5" t="n">
        <f aca="false">INDEX($AG$115:$AG$242,$B149-$E149*4+const_one)</f>
        <v>100000000</v>
      </c>
      <c r="AO149" s="5" t="n">
        <f aca="false">INDEX($AH$115:$AH$242,$B149-$F149*8+const_one)</f>
        <v>60000000</v>
      </c>
      <c r="AP149" s="5" t="n">
        <f aca="false">INDEX($AI$115:$AI$242,$B149-$G149*16+const_one)</f>
        <v>30000000</v>
      </c>
      <c r="AQ149" s="5" t="n">
        <f aca="false">INDEX($AJ$115:$AJ$242,$B149-$H149*32+const_one)</f>
        <v>15000000</v>
      </c>
      <c r="AR149" s="5" t="n">
        <f aca="false">INDEX($AK$115:$AK$242,$B149-$I149*64+const_one)</f>
        <v>5000000</v>
      </c>
      <c r="AS149" s="5" t="n">
        <f aca="false">INDEX($AE$115:$AE$242,$B149+(const_one-$C149)*1+const_one)</f>
        <v>69330228.922739</v>
      </c>
      <c r="AT149" s="5" t="n">
        <f aca="false">INDEX($AF$115:$AF$242,$B149+(const_one-$D149)*2+const_one)</f>
        <v>476509038.620728</v>
      </c>
      <c r="AU149" s="5" t="n">
        <f aca="false">INDEX($AG$115:$AG$242,$B149+(const_one-$E149)*4+const_one)</f>
        <v>132247061.904109</v>
      </c>
      <c r="AV149" s="5" t="n">
        <f aca="false">INDEX($AH$115:$AH$242,$B149+(const_one-$F149)*8+const_one)</f>
        <v>173956868.920759</v>
      </c>
      <c r="AW149" s="5" t="n">
        <f aca="false">INDEX($AI$115:$AI$242,$B149+(const_one-$G149)*16+const_one)</f>
        <v>208950586.806974</v>
      </c>
      <c r="AX149" s="5" t="n">
        <f aca="false">INDEX($AJ$115:$AJ$242,$B149+(const_one-$H149)*32+const_one)</f>
        <v>387236145.662339</v>
      </c>
      <c r="AY149" s="5" t="n">
        <f aca="false">INDEX($AK$115:$AK$242,$B149+(const_one-$I149)*64+const_one)</f>
        <v>318860305.920529</v>
      </c>
      <c r="AZ149" s="5" t="n">
        <f aca="false">--($C149=--(AS149&gt;AL149))</f>
        <v>0</v>
      </c>
      <c r="BA149" s="5" t="n">
        <f aca="false">--($D149=--(AT149&gt;AM149))</f>
        <v>1</v>
      </c>
      <c r="BB149" s="5" t="n">
        <f aca="false">--($E149=--(AU149&gt;AN149))</f>
        <v>0</v>
      </c>
      <c r="BC149" s="5" t="n">
        <f aca="false">--($F149=--(AV149&gt;AO149))</f>
        <v>0</v>
      </c>
      <c r="BD149" s="5" t="n">
        <f aca="false">--($G149=--(AW149&gt;AP149))</f>
        <v>0</v>
      </c>
      <c r="BE149" s="5" t="n">
        <f aca="false">--($H149=--(AX149&gt;AQ149))</f>
        <v>1</v>
      </c>
      <c r="BF149" s="5" t="n">
        <f aca="false">--($I149=--(AY149&gt;AR149))</f>
        <v>0</v>
      </c>
      <c r="BG149" s="5" t="n">
        <f aca="false">SUM(AZ149:BF149)</f>
        <v>2</v>
      </c>
      <c r="BH149" s="5" t="n">
        <f aca="false">SUM(AE149:AK149)+AB149+AC149+AD149</f>
        <v>2000000000</v>
      </c>
    </row>
    <row r="150" customFormat="false" ht="15" hidden="true" customHeight="false" outlineLevel="0" collapsed="false">
      <c r="A150" s="5" t="n">
        <f aca="false">sensitivity_exit_usd</f>
        <v>2000000000</v>
      </c>
      <c r="B150" s="2" t="n">
        <f aca="false">ROW()-ROW($B$115)</f>
        <v>35</v>
      </c>
      <c r="C150" s="2" t="n">
        <f aca="false">MOD(QUOTIENT($B150,1),2)</f>
        <v>1</v>
      </c>
      <c r="D150" s="2" t="n">
        <f aca="false">MOD(QUOTIENT($B150,2),2)</f>
        <v>1</v>
      </c>
      <c r="E150" s="2" t="n">
        <f aca="false">MOD(QUOTIENT($B150,4),2)</f>
        <v>0</v>
      </c>
      <c r="F150" s="2" t="n">
        <f aca="false">MOD(QUOTIENT($B150,8),2)</f>
        <v>0</v>
      </c>
      <c r="G150" s="2" t="n">
        <f aca="false">MOD(QUOTIENT($B150,16),2)</f>
        <v>0</v>
      </c>
      <c r="H150" s="2" t="n">
        <f aca="false">MOD(QUOTIENT($B150,32),2)</f>
        <v>1</v>
      </c>
      <c r="I150" s="2" t="n">
        <f aca="false">MOD(QUOTIENT($B150,64),2)</f>
        <v>0</v>
      </c>
      <c r="J150" s="5" t="n">
        <f aca="false">IF($C150=const_zero,MIN(class_series_f_invested_usd,MAX(const_zero,$A150)),const_zero)</f>
        <v>0</v>
      </c>
      <c r="K150" s="5" t="n">
        <f aca="false">IF($D150=const_zero,MIN(class_series_e_invested_usd,MAX(const_zero,$A150-SUM($J150:$J150))),const_zero)</f>
        <v>0</v>
      </c>
      <c r="L150" s="5" t="n">
        <f aca="false">IF($E150=const_zero,MIN(class_series_d_invested_usd,MAX(const_zero,$A150-SUM($J150:$K150))),const_zero)</f>
        <v>100000000</v>
      </c>
      <c r="M150" s="5" t="n">
        <f aca="false">IF($F150=const_zero,MIN(class_series_c_invested_usd,MAX(const_zero,$A150-SUM($J150:$L150))),const_zero)</f>
        <v>60000000</v>
      </c>
      <c r="N150" s="5" t="n">
        <f aca="false">IF($G150=const_zero,MIN(class_series_b_invested_usd,MAX(const_zero,$A150-SUM($J150:$M150))),const_zero)</f>
        <v>30000000</v>
      </c>
      <c r="O150" s="5" t="n">
        <f aca="false">IF($H150=const_zero,MIN(class_series_a_invested_usd,MAX(const_zero,$A150-SUM($J150:$N150))),const_zero)</f>
        <v>0</v>
      </c>
      <c r="P150" s="5" t="n">
        <f aca="false">IF($I150=const_zero,MIN(class_seed_invested_usd,MAX(const_zero,$A150-SUM($J150:$O150))),const_zero)</f>
        <v>5000000</v>
      </c>
      <c r="Q150" s="5" t="n">
        <f aca="false">MAX(const_zero,$A150-SUM($J150:$P150))</f>
        <v>1805000000</v>
      </c>
      <c r="R150" s="9" t="n">
        <f aca="false">common_rsa_total+Sensitivity!$AE$60+Sensitivity!$AJ$60+IF($C150=const_one,Sensitivity!$D$60,const_zero)+IF($D150=const_one,Sensitivity!$Y$60,const_zero)+IF($E150=const_one,Sensitivity!$V$60,const_zero)+IF($F150=const_one,Sensitivity!$S$60,const_zero)+IF($G150=const_one,Sensitivity!$P$60,const_zero)+IF($H150=const_one,Sensitivity!$M$60,const_zero)+IF($I150=const_one,Sensitivity!$J$60,const_zero)</f>
        <v>21366560.6388153</v>
      </c>
      <c r="S150" s="23" t="b">
        <f aca="false">IF($R150&gt;const_zero,--($Q150&gt;option_strike_usd*$R150),const_zero)</f>
        <v>1</v>
      </c>
      <c r="T150" s="7" t="n">
        <f aca="false">IF($R150&gt;const_zero,IF($S150=const_one,($Q150+option_strike_usd*pre_f_options_issued)/($R150+pre_f_options_issued),$Q150/$R150),const_zero)</f>
        <v>75.733576670464</v>
      </c>
      <c r="U150" s="5" t="n">
        <f aca="false">IF($C150=const_one,Sensitivity!$D$60*$T150,const_zero)</f>
        <v>69330228.922739</v>
      </c>
      <c r="V150" s="5" t="n">
        <f aca="false">IF($D150=const_one,Sensitivity!$Y$60*$T150,const_zero)</f>
        <v>465965460.802046</v>
      </c>
      <c r="W150" s="5" t="n">
        <f aca="false">IF($E150=const_one,Sensitivity!$V$60*$T150,const_zero)</f>
        <v>0</v>
      </c>
      <c r="X150" s="5" t="n">
        <f aca="false">IF($F150=const_one,Sensitivity!$S$60*$T150,const_zero)</f>
        <v>0</v>
      </c>
      <c r="Y150" s="5" t="n">
        <f aca="false">IF($G150=const_one,Sensitivity!$P$60*$T150,const_zero)</f>
        <v>0</v>
      </c>
      <c r="Z150" s="5" t="n">
        <f aca="false">IF($H150=const_one,Sensitivity!$M$60*$T150,const_zero)</f>
        <v>378667883.35232</v>
      </c>
      <c r="AA150" s="5" t="n">
        <f aca="false">IF($I150=const_one,Sensitivity!$J$60*$T150,const_zero)</f>
        <v>0</v>
      </c>
      <c r="AB150" s="5" t="n">
        <f aca="false">(Sensitivity!$AE$60+Sensitivity!$AJ$60)*$T150</f>
        <v>22600295.2125595</v>
      </c>
      <c r="AC150" s="5" t="n">
        <f aca="false">common_rsa_total*$T150</f>
        <v>681602190.034176</v>
      </c>
      <c r="AD150" s="5" t="n">
        <f aca="false">IF($S150=const_one,pre_f_options_issued*($T150-option_strike_usd),const_zero)</f>
        <v>186833941.67616</v>
      </c>
      <c r="AE150" s="5" t="n">
        <f aca="false">J150+U150</f>
        <v>69330228.922739</v>
      </c>
      <c r="AF150" s="5" t="n">
        <f aca="false">K150+V150</f>
        <v>465965460.802046</v>
      </c>
      <c r="AG150" s="5" t="n">
        <f aca="false">L150+W150</f>
        <v>100000000</v>
      </c>
      <c r="AH150" s="5" t="n">
        <f aca="false">M150+X150</f>
        <v>60000000</v>
      </c>
      <c r="AI150" s="5" t="n">
        <f aca="false">N150+Y150</f>
        <v>30000000</v>
      </c>
      <c r="AJ150" s="5" t="n">
        <f aca="false">O150+Z150</f>
        <v>378667883.35232</v>
      </c>
      <c r="AK150" s="5" t="n">
        <f aca="false">P150+AA150</f>
        <v>5000000</v>
      </c>
      <c r="AL150" s="5" t="n">
        <f aca="false">INDEX($AE$115:$AE$242,$B150-$C150*1+const_one)</f>
        <v>30000000</v>
      </c>
      <c r="AM150" s="5" t="n">
        <f aca="false">INDEX($AF$115:$AF$242,$B150-$D150*2+const_one)</f>
        <v>300000000</v>
      </c>
      <c r="AN150" s="5" t="n">
        <f aca="false">INDEX($AG$115:$AG$242,$B150-$E150*4+const_one)</f>
        <v>100000000</v>
      </c>
      <c r="AO150" s="5" t="n">
        <f aca="false">INDEX($AH$115:$AH$242,$B150-$F150*8+const_one)</f>
        <v>60000000</v>
      </c>
      <c r="AP150" s="5" t="n">
        <f aca="false">INDEX($AI$115:$AI$242,$B150-$G150*16+const_one)</f>
        <v>30000000</v>
      </c>
      <c r="AQ150" s="5" t="n">
        <f aca="false">INDEX($AJ$115:$AJ$242,$B150-$H150*32+const_one)</f>
        <v>15000000</v>
      </c>
      <c r="AR150" s="5" t="n">
        <f aca="false">INDEX($AK$115:$AK$242,$B150-$I150*64+const_one)</f>
        <v>5000000</v>
      </c>
      <c r="AS150" s="5" t="n">
        <f aca="false">INDEX($AE$115:$AE$242,$B150+(const_one-$C150)*1+const_one)</f>
        <v>69330228.922739</v>
      </c>
      <c r="AT150" s="5" t="n">
        <f aca="false">INDEX($AF$115:$AF$242,$B150+(const_one-$D150)*2+const_one)</f>
        <v>465965460.802046</v>
      </c>
      <c r="AU150" s="5" t="n">
        <f aca="false">INDEX($AG$115:$AG$242,$B150+(const_one-$E150)*4+const_one)</f>
        <v>129556580.627492</v>
      </c>
      <c r="AV150" s="5" t="n">
        <f aca="false">INDEX($AH$115:$AH$242,$B150+(const_one-$F150)*8+const_one)</f>
        <v>170635206.551433</v>
      </c>
      <c r="AW150" s="5" t="n">
        <f aca="false">INDEX($AI$115:$AI$242,$B150+(const_one-$G150)*16+const_one)</f>
        <v>205180710.479027</v>
      </c>
      <c r="AX150" s="5" t="n">
        <f aca="false">INDEX($AJ$115:$AJ$242,$B150+(const_one-$H150)*32+const_one)</f>
        <v>378667883.35232</v>
      </c>
      <c r="AY150" s="5" t="n">
        <f aca="false">INDEX($AK$115:$AK$242,$B150+(const_one-$I150)*64+const_one)</f>
        <v>313944571.138625</v>
      </c>
      <c r="AZ150" s="5" t="n">
        <f aca="false">--($C150=--(AS150&gt;AL150))</f>
        <v>1</v>
      </c>
      <c r="BA150" s="5" t="n">
        <f aca="false">--($D150=--(AT150&gt;AM150))</f>
        <v>1</v>
      </c>
      <c r="BB150" s="5" t="n">
        <f aca="false">--($E150=--(AU150&gt;AN150))</f>
        <v>0</v>
      </c>
      <c r="BC150" s="5" t="n">
        <f aca="false">--($F150=--(AV150&gt;AO150))</f>
        <v>0</v>
      </c>
      <c r="BD150" s="5" t="n">
        <f aca="false">--($G150=--(AW150&gt;AP150))</f>
        <v>0</v>
      </c>
      <c r="BE150" s="5" t="n">
        <f aca="false">--($H150=--(AX150&gt;AQ150))</f>
        <v>1</v>
      </c>
      <c r="BF150" s="5" t="n">
        <f aca="false">--($I150=--(AY150&gt;AR150))</f>
        <v>0</v>
      </c>
      <c r="BG150" s="5" t="n">
        <f aca="false">SUM(AZ150:BF150)</f>
        <v>3</v>
      </c>
      <c r="BH150" s="5" t="n">
        <f aca="false">SUM(AE150:AK150)+AB150+AC150+AD150</f>
        <v>2000000000</v>
      </c>
    </row>
    <row r="151" customFormat="false" ht="15" hidden="true" customHeight="false" outlineLevel="0" collapsed="false">
      <c r="A151" s="5" t="n">
        <f aca="false">sensitivity_exit_usd</f>
        <v>2000000000</v>
      </c>
      <c r="B151" s="2" t="n">
        <f aca="false">ROW()-ROW($B$115)</f>
        <v>36</v>
      </c>
      <c r="C151" s="2" t="n">
        <f aca="false">MOD(QUOTIENT($B151,1),2)</f>
        <v>0</v>
      </c>
      <c r="D151" s="2" t="n">
        <f aca="false">MOD(QUOTIENT($B151,2),2)</f>
        <v>0</v>
      </c>
      <c r="E151" s="2" t="n">
        <f aca="false">MOD(QUOTIENT($B151,4),2)</f>
        <v>1</v>
      </c>
      <c r="F151" s="2" t="n">
        <f aca="false">MOD(QUOTIENT($B151,8),2)</f>
        <v>0</v>
      </c>
      <c r="G151" s="2" t="n">
        <f aca="false">MOD(QUOTIENT($B151,16),2)</f>
        <v>0</v>
      </c>
      <c r="H151" s="2" t="n">
        <f aca="false">MOD(QUOTIENT($B151,32),2)</f>
        <v>1</v>
      </c>
      <c r="I151" s="2" t="n">
        <f aca="false">MOD(QUOTIENT($B151,64),2)</f>
        <v>0</v>
      </c>
      <c r="J151" s="5" t="n">
        <f aca="false">IF($C151=const_zero,MIN(class_series_f_invested_usd,MAX(const_zero,$A151)),const_zero)</f>
        <v>30000000</v>
      </c>
      <c r="K151" s="5" t="n">
        <f aca="false">IF($D151=const_zero,MIN(class_series_e_invested_usd,MAX(const_zero,$A151-SUM($J151:$J151))),const_zero)</f>
        <v>300000000</v>
      </c>
      <c r="L151" s="5" t="n">
        <f aca="false">IF($E151=const_zero,MIN(class_series_d_invested_usd,MAX(const_zero,$A151-SUM($J151:$K151))),const_zero)</f>
        <v>0</v>
      </c>
      <c r="M151" s="5" t="n">
        <f aca="false">IF($F151=const_zero,MIN(class_series_c_invested_usd,MAX(const_zero,$A151-SUM($J151:$L151))),const_zero)</f>
        <v>60000000</v>
      </c>
      <c r="N151" s="5" t="n">
        <f aca="false">IF($G151=const_zero,MIN(class_series_b_invested_usd,MAX(const_zero,$A151-SUM($J151:$M151))),const_zero)</f>
        <v>30000000</v>
      </c>
      <c r="O151" s="5" t="n">
        <f aca="false">IF($H151=const_zero,MIN(class_series_a_invested_usd,MAX(const_zero,$A151-SUM($J151:$N151))),const_zero)</f>
        <v>0</v>
      </c>
      <c r="P151" s="5" t="n">
        <f aca="false">IF($I151=const_zero,MIN(class_seed_invested_usd,MAX(const_zero,$A151-SUM($J151:$O151))),const_zero)</f>
        <v>5000000</v>
      </c>
      <c r="Q151" s="5" t="n">
        <f aca="false">MAX(const_zero,$A151-SUM($J151:$P151))</f>
        <v>1575000000</v>
      </c>
      <c r="R151" s="9" t="n">
        <f aca="false">common_rsa_total+Sensitivity!$AE$60+Sensitivity!$AJ$60+IF($C151=const_one,Sensitivity!$D$60,const_zero)+IF($D151=const_one,Sensitivity!$Y$60,const_zero)+IF($E151=const_one,Sensitivity!$V$60,const_zero)+IF($F151=const_one,Sensitivity!$S$60,const_zero)+IF($G151=const_one,Sensitivity!$P$60,const_zero)+IF($H151=const_one,Sensitivity!$M$60,const_zero)+IF($I151=const_one,Sensitivity!$J$60,const_zero)</f>
        <v>16037545.7598514</v>
      </c>
      <c r="S151" s="23" t="b">
        <f aca="false">IF($R151&gt;const_zero,--($Q151&gt;option_strike_usd*$R151),const_zero)</f>
        <v>1</v>
      </c>
      <c r="T151" s="7" t="n">
        <f aca="false">IF($R151&gt;const_zero,IF($S151=const_one,($Q151+option_strike_usd*pre_f_options_issued)/($R151+pre_f_options_issued),$Q151/$R151),const_zero)</f>
        <v>85.0975647173613</v>
      </c>
      <c r="U151" s="5" t="n">
        <f aca="false">IF($C151=const_one,Sensitivity!$D$60*$T151,const_zero)</f>
        <v>0</v>
      </c>
      <c r="V151" s="5" t="n">
        <f aca="false">IF($D151=const_one,Sensitivity!$Y$60*$T151,const_zero)</f>
        <v>0</v>
      </c>
      <c r="W151" s="5" t="n">
        <f aca="false">IF($E151=const_one,Sensitivity!$V$60*$T151,const_zero)</f>
        <v>147995500.319174</v>
      </c>
      <c r="X151" s="5" t="n">
        <f aca="false">IF($F151=const_one,Sensitivity!$S$60*$T151,const_zero)</f>
        <v>0</v>
      </c>
      <c r="Y151" s="5" t="n">
        <f aca="false">IF($G151=const_one,Sensitivity!$P$60*$T151,const_zero)</f>
        <v>0</v>
      </c>
      <c r="Z151" s="5" t="n">
        <f aca="false">IF($H151=const_one,Sensitivity!$M$60*$T151,const_zero)</f>
        <v>425487823.586806</v>
      </c>
      <c r="AA151" s="5" t="n">
        <f aca="false">IF($I151=const_one,Sensitivity!$J$60*$T151,const_zero)</f>
        <v>0</v>
      </c>
      <c r="AB151" s="5" t="n">
        <f aca="false">(Sensitivity!$AE$60+Sensitivity!$AJ$60)*$T151</f>
        <v>25394681.844365</v>
      </c>
      <c r="AC151" s="5" t="n">
        <f aca="false">common_rsa_total*$T151</f>
        <v>765878082.456252</v>
      </c>
      <c r="AD151" s="5" t="n">
        <f aca="false">IF($S151=const_one,pre_f_options_issued*($T151-option_strike_usd),const_zero)</f>
        <v>210243911.793403</v>
      </c>
      <c r="AE151" s="5" t="n">
        <f aca="false">J151+U151</f>
        <v>30000000</v>
      </c>
      <c r="AF151" s="5" t="n">
        <f aca="false">K151+V151</f>
        <v>300000000</v>
      </c>
      <c r="AG151" s="5" t="n">
        <f aca="false">L151+W151</f>
        <v>147995500.319174</v>
      </c>
      <c r="AH151" s="5" t="n">
        <f aca="false">M151+X151</f>
        <v>60000000</v>
      </c>
      <c r="AI151" s="5" t="n">
        <f aca="false">N151+Y151</f>
        <v>30000000</v>
      </c>
      <c r="AJ151" s="5" t="n">
        <f aca="false">O151+Z151</f>
        <v>425487823.586806</v>
      </c>
      <c r="AK151" s="5" t="n">
        <f aca="false">P151+AA151</f>
        <v>5000000</v>
      </c>
      <c r="AL151" s="5" t="n">
        <f aca="false">INDEX($AE$115:$AE$242,$B151-$C151*1+const_one)</f>
        <v>30000000</v>
      </c>
      <c r="AM151" s="5" t="n">
        <f aca="false">INDEX($AF$115:$AF$242,$B151-$D151*2+const_one)</f>
        <v>300000000</v>
      </c>
      <c r="AN151" s="5" t="n">
        <f aca="false">INDEX($AG$115:$AG$242,$B151-$E151*4+const_one)</f>
        <v>100000000</v>
      </c>
      <c r="AO151" s="5" t="n">
        <f aca="false">INDEX($AH$115:$AH$242,$B151-$F151*8+const_one)</f>
        <v>60000000</v>
      </c>
      <c r="AP151" s="5" t="n">
        <f aca="false">INDEX($AI$115:$AI$242,$B151-$G151*16+const_one)</f>
        <v>30000000</v>
      </c>
      <c r="AQ151" s="5" t="n">
        <f aca="false">INDEX($AJ$115:$AJ$242,$B151-$H151*32+const_one)</f>
        <v>15000000</v>
      </c>
      <c r="AR151" s="5" t="n">
        <f aca="false">INDEX($AK$115:$AK$242,$B151-$I151*64+const_one)</f>
        <v>5000000</v>
      </c>
      <c r="AS151" s="5" t="n">
        <f aca="false">INDEX($AE$115:$AE$242,$B151+(const_one-$C151)*1+const_one)</f>
        <v>75648213.7564477</v>
      </c>
      <c r="AT151" s="5" t="n">
        <f aca="false">INDEX($AF$115:$AF$242,$B151+(const_one-$D151)*2+const_one)</f>
        <v>467864303.618607</v>
      </c>
      <c r="AU151" s="5" t="n">
        <f aca="false">INDEX($AG$115:$AG$242,$B151+(const_one-$E151)*4+const_one)</f>
        <v>147995500.319174</v>
      </c>
      <c r="AV151" s="5" t="n">
        <f aca="false">INDEX($AH$115:$AH$242,$B151+(const_one-$F151)*8+const_one)</f>
        <v>187701082.308125</v>
      </c>
      <c r="AW151" s="5" t="n">
        <f aca="false">INDEX($AI$115:$AI$242,$B151+(const_one-$G151)*16+const_one)</f>
        <v>223911306.040716</v>
      </c>
      <c r="AX151" s="5" t="n">
        <f aca="false">INDEX($AJ$115:$AJ$242,$B151+(const_one-$H151)*32+const_one)</f>
        <v>425487823.586806</v>
      </c>
      <c r="AY151" s="5" t="n">
        <f aca="false">INDEX($AK$115:$AK$242,$B151+(const_one-$I151)*64+const_one)</f>
        <v>336165039.496028</v>
      </c>
      <c r="AZ151" s="5" t="n">
        <f aca="false">--($C151=--(AS151&gt;AL151))</f>
        <v>0</v>
      </c>
      <c r="BA151" s="5" t="n">
        <f aca="false">--($D151=--(AT151&gt;AM151))</f>
        <v>0</v>
      </c>
      <c r="BB151" s="5" t="n">
        <f aca="false">--($E151=--(AU151&gt;AN151))</f>
        <v>1</v>
      </c>
      <c r="BC151" s="5" t="n">
        <f aca="false">--($F151=--(AV151&gt;AO151))</f>
        <v>0</v>
      </c>
      <c r="BD151" s="5" t="n">
        <f aca="false">--($G151=--(AW151&gt;AP151))</f>
        <v>0</v>
      </c>
      <c r="BE151" s="5" t="n">
        <f aca="false">--($H151=--(AX151&gt;AQ151))</f>
        <v>1</v>
      </c>
      <c r="BF151" s="5" t="n">
        <f aca="false">--($I151=--(AY151&gt;AR151))</f>
        <v>0</v>
      </c>
      <c r="BG151" s="5" t="n">
        <f aca="false">SUM(AZ151:BF151)</f>
        <v>2</v>
      </c>
      <c r="BH151" s="5" t="n">
        <f aca="false">SUM(AE151:AK151)+AB151+AC151+AD151</f>
        <v>2000000000</v>
      </c>
    </row>
    <row r="152" customFormat="false" ht="15" hidden="true" customHeight="false" outlineLevel="0" collapsed="false">
      <c r="A152" s="5" t="n">
        <f aca="false">sensitivity_exit_usd</f>
        <v>2000000000</v>
      </c>
      <c r="B152" s="2" t="n">
        <f aca="false">ROW()-ROW($B$115)</f>
        <v>37</v>
      </c>
      <c r="C152" s="2" t="n">
        <f aca="false">MOD(QUOTIENT($B152,1),2)</f>
        <v>1</v>
      </c>
      <c r="D152" s="2" t="n">
        <f aca="false">MOD(QUOTIENT($B152,2),2)</f>
        <v>0</v>
      </c>
      <c r="E152" s="2" t="n">
        <f aca="false">MOD(QUOTIENT($B152,4),2)</f>
        <v>1</v>
      </c>
      <c r="F152" s="2" t="n">
        <f aca="false">MOD(QUOTIENT($B152,8),2)</f>
        <v>0</v>
      </c>
      <c r="G152" s="2" t="n">
        <f aca="false">MOD(QUOTIENT($B152,16),2)</f>
        <v>0</v>
      </c>
      <c r="H152" s="2" t="n">
        <f aca="false">MOD(QUOTIENT($B152,32),2)</f>
        <v>1</v>
      </c>
      <c r="I152" s="2" t="n">
        <f aca="false">MOD(QUOTIENT($B152,64),2)</f>
        <v>0</v>
      </c>
      <c r="J152" s="5" t="n">
        <f aca="false">IF($C152=const_zero,MIN(class_series_f_invested_usd,MAX(const_zero,$A152)),const_zero)</f>
        <v>0</v>
      </c>
      <c r="K152" s="5" t="n">
        <f aca="false">IF($D152=const_zero,MIN(class_series_e_invested_usd,MAX(const_zero,$A152-SUM($J152:$J152))),const_zero)</f>
        <v>300000000</v>
      </c>
      <c r="L152" s="5" t="n">
        <f aca="false">IF($E152=const_zero,MIN(class_series_d_invested_usd,MAX(const_zero,$A152-SUM($J152:$K152))),const_zero)</f>
        <v>0</v>
      </c>
      <c r="M152" s="5" t="n">
        <f aca="false">IF($F152=const_zero,MIN(class_series_c_invested_usd,MAX(const_zero,$A152-SUM($J152:$L152))),const_zero)</f>
        <v>60000000</v>
      </c>
      <c r="N152" s="5" t="n">
        <f aca="false">IF($G152=const_zero,MIN(class_series_b_invested_usd,MAX(const_zero,$A152-SUM($J152:$M152))),const_zero)</f>
        <v>30000000</v>
      </c>
      <c r="O152" s="5" t="n">
        <f aca="false">IF($H152=const_zero,MIN(class_series_a_invested_usd,MAX(const_zero,$A152-SUM($J152:$N152))),const_zero)</f>
        <v>0</v>
      </c>
      <c r="P152" s="5" t="n">
        <f aca="false">IF($I152=const_zero,MIN(class_seed_invested_usd,MAX(const_zero,$A152-SUM($J152:$O152))),const_zero)</f>
        <v>5000000</v>
      </c>
      <c r="Q152" s="5" t="n">
        <f aca="false">MAX(const_zero,$A152-SUM($J152:$P152))</f>
        <v>1605000000</v>
      </c>
      <c r="R152" s="9" t="n">
        <f aca="false">common_rsa_total+Sensitivity!$AE$60+Sensitivity!$AJ$60+IF($C152=const_one,Sensitivity!$D$60,const_zero)+IF($D152=const_one,Sensitivity!$Y$60,const_zero)+IF($E152=const_one,Sensitivity!$V$60,const_zero)+IF($F152=const_one,Sensitivity!$S$60,const_zero)+IF($G152=const_one,Sensitivity!$P$60,const_zero)+IF($H152=const_one,Sensitivity!$M$60,const_zero)+IF($I152=const_one,Sensitivity!$J$60,const_zero)</f>
        <v>16952994.7848514</v>
      </c>
      <c r="S152" s="23" t="b">
        <f aca="false">IF($R152&gt;const_zero,--($Q152&gt;option_strike_usd*$R152),const_zero)</f>
        <v>1</v>
      </c>
      <c r="T152" s="7" t="n">
        <f aca="false">IF($R152&gt;const_zero,IF($S152=const_one,($Q152+option_strike_usd*pre_f_options_issued)/($R152+pre_f_options_issued),$Q152/$R152),const_zero)</f>
        <v>82.635091294622</v>
      </c>
      <c r="U152" s="5" t="n">
        <f aca="false">IF($C152=const_one,Sensitivity!$D$60*$T152,const_zero)</f>
        <v>75648213.7564477</v>
      </c>
      <c r="V152" s="5" t="n">
        <f aca="false">IF($D152=const_one,Sensitivity!$Y$60*$T152,const_zero)</f>
        <v>0</v>
      </c>
      <c r="W152" s="5" t="n">
        <f aca="false">IF($E152=const_one,Sensitivity!$V$60*$T152,const_zero)</f>
        <v>143712945.495997</v>
      </c>
      <c r="X152" s="5" t="n">
        <f aca="false">IF($F152=const_one,Sensitivity!$S$60*$T152,const_zero)</f>
        <v>0</v>
      </c>
      <c r="Y152" s="5" t="n">
        <f aca="false">IF($G152=const_one,Sensitivity!$P$60*$T152,const_zero)</f>
        <v>0</v>
      </c>
      <c r="Z152" s="5" t="n">
        <f aca="false">IF($H152=const_one,Sensitivity!$M$60*$T152,const_zero)</f>
        <v>413175456.47311</v>
      </c>
      <c r="AA152" s="5" t="n">
        <f aca="false">IF($I152=const_one,Sensitivity!$J$60*$T152,const_zero)</f>
        <v>0</v>
      </c>
      <c r="AB152" s="5" t="n">
        <f aca="false">(Sensitivity!$AE$60+Sensitivity!$AJ$60)*$T152</f>
        <v>24659834.386293</v>
      </c>
      <c r="AC152" s="5" t="n">
        <f aca="false">common_rsa_total*$T152</f>
        <v>743715821.651598</v>
      </c>
      <c r="AD152" s="5" t="n">
        <f aca="false">IF($S152=const_one,pre_f_options_issued*($T152-option_strike_usd),const_zero)</f>
        <v>204087728.236555</v>
      </c>
      <c r="AE152" s="5" t="n">
        <f aca="false">J152+U152</f>
        <v>75648213.7564477</v>
      </c>
      <c r="AF152" s="5" t="n">
        <f aca="false">K152+V152</f>
        <v>300000000</v>
      </c>
      <c r="AG152" s="5" t="n">
        <f aca="false">L152+W152</f>
        <v>143712945.495997</v>
      </c>
      <c r="AH152" s="5" t="n">
        <f aca="false">M152+X152</f>
        <v>60000000</v>
      </c>
      <c r="AI152" s="5" t="n">
        <f aca="false">N152+Y152</f>
        <v>30000000</v>
      </c>
      <c r="AJ152" s="5" t="n">
        <f aca="false">O152+Z152</f>
        <v>413175456.47311</v>
      </c>
      <c r="AK152" s="5" t="n">
        <f aca="false">P152+AA152</f>
        <v>5000000</v>
      </c>
      <c r="AL152" s="5" t="n">
        <f aca="false">INDEX($AE$115:$AE$242,$B152-$C152*1+const_one)</f>
        <v>30000000</v>
      </c>
      <c r="AM152" s="5" t="n">
        <f aca="false">INDEX($AF$115:$AF$242,$B152-$D152*2+const_one)</f>
        <v>300000000</v>
      </c>
      <c r="AN152" s="5" t="n">
        <f aca="false">INDEX($AG$115:$AG$242,$B152-$E152*4+const_one)</f>
        <v>100000000</v>
      </c>
      <c r="AO152" s="5" t="n">
        <f aca="false">INDEX($AH$115:$AH$242,$B152-$F152*8+const_one)</f>
        <v>60000000</v>
      </c>
      <c r="AP152" s="5" t="n">
        <f aca="false">INDEX($AI$115:$AI$242,$B152-$G152*16+const_one)</f>
        <v>30000000</v>
      </c>
      <c r="AQ152" s="5" t="n">
        <f aca="false">INDEX($AJ$115:$AJ$242,$B152-$H152*32+const_one)</f>
        <v>15000000</v>
      </c>
      <c r="AR152" s="5" t="n">
        <f aca="false">INDEX($AK$115:$AK$242,$B152-$I152*64+const_one)</f>
        <v>5000000</v>
      </c>
      <c r="AS152" s="5" t="n">
        <f aca="false">INDEX($AE$115:$AE$242,$B152+(const_one-$C152)*1+const_one)</f>
        <v>75648213.7564477</v>
      </c>
      <c r="AT152" s="5" t="n">
        <f aca="false">INDEX($AF$115:$AF$242,$B152+(const_one-$D152)*2+const_one)</f>
        <v>458345905.774758</v>
      </c>
      <c r="AU152" s="5" t="n">
        <f aca="false">INDEX($AG$115:$AG$242,$B152+(const_one-$E152)*4+const_one)</f>
        <v>143712945.495997</v>
      </c>
      <c r="AV152" s="5" t="n">
        <f aca="false">INDEX($AH$115:$AH$242,$B152+(const_one-$F152)*8+const_one)</f>
        <v>183132794.35614</v>
      </c>
      <c r="AW152" s="5" t="n">
        <f aca="false">INDEX($AI$115:$AI$242,$B152+(const_one-$G152)*16+const_one)</f>
        <v>218790412.908053</v>
      </c>
      <c r="AX152" s="5" t="n">
        <f aca="false">INDEX($AJ$115:$AJ$242,$B152+(const_one-$H152)*32+const_one)</f>
        <v>413175456.47311</v>
      </c>
      <c r="AY152" s="5" t="n">
        <f aca="false">INDEX($AK$115:$AK$242,$B152+(const_one-$I152)*64+const_one)</f>
        <v>329714215.822543</v>
      </c>
      <c r="AZ152" s="5" t="n">
        <f aca="false">--($C152=--(AS152&gt;AL152))</f>
        <v>1</v>
      </c>
      <c r="BA152" s="5" t="n">
        <f aca="false">--($D152=--(AT152&gt;AM152))</f>
        <v>0</v>
      </c>
      <c r="BB152" s="5" t="n">
        <f aca="false">--($E152=--(AU152&gt;AN152))</f>
        <v>1</v>
      </c>
      <c r="BC152" s="5" t="n">
        <f aca="false">--($F152=--(AV152&gt;AO152))</f>
        <v>0</v>
      </c>
      <c r="BD152" s="5" t="n">
        <f aca="false">--($G152=--(AW152&gt;AP152))</f>
        <v>0</v>
      </c>
      <c r="BE152" s="5" t="n">
        <f aca="false">--($H152=--(AX152&gt;AQ152))</f>
        <v>1</v>
      </c>
      <c r="BF152" s="5" t="n">
        <f aca="false">--($I152=--(AY152&gt;AR152))</f>
        <v>0</v>
      </c>
      <c r="BG152" s="5" t="n">
        <f aca="false">SUM(AZ152:BF152)</f>
        <v>3</v>
      </c>
      <c r="BH152" s="5" t="n">
        <f aca="false">SUM(AE152:AK152)+AB152+AC152+AD152</f>
        <v>2000000000</v>
      </c>
    </row>
    <row r="153" customFormat="false" ht="15" hidden="true" customHeight="false" outlineLevel="0" collapsed="false">
      <c r="A153" s="5" t="n">
        <f aca="false">sensitivity_exit_usd</f>
        <v>2000000000</v>
      </c>
      <c r="B153" s="2" t="n">
        <f aca="false">ROW()-ROW($B$115)</f>
        <v>38</v>
      </c>
      <c r="C153" s="2" t="n">
        <f aca="false">MOD(QUOTIENT($B153,1),2)</f>
        <v>0</v>
      </c>
      <c r="D153" s="2" t="n">
        <f aca="false">MOD(QUOTIENT($B153,2),2)</f>
        <v>1</v>
      </c>
      <c r="E153" s="2" t="n">
        <f aca="false">MOD(QUOTIENT($B153,4),2)</f>
        <v>1</v>
      </c>
      <c r="F153" s="2" t="n">
        <f aca="false">MOD(QUOTIENT($B153,8),2)</f>
        <v>0</v>
      </c>
      <c r="G153" s="2" t="n">
        <f aca="false">MOD(QUOTIENT($B153,16),2)</f>
        <v>0</v>
      </c>
      <c r="H153" s="2" t="n">
        <f aca="false">MOD(QUOTIENT($B153,32),2)</f>
        <v>1</v>
      </c>
      <c r="I153" s="2" t="n">
        <f aca="false">MOD(QUOTIENT($B153,64),2)</f>
        <v>0</v>
      </c>
      <c r="J153" s="5" t="n">
        <f aca="false">IF($C153=const_zero,MIN(class_series_f_invested_usd,MAX(const_zero,$A153)),const_zero)</f>
        <v>30000000</v>
      </c>
      <c r="K153" s="5" t="n">
        <f aca="false">IF($D153=const_zero,MIN(class_series_e_invested_usd,MAX(const_zero,$A153-SUM($J153:$J153))),const_zero)</f>
        <v>0</v>
      </c>
      <c r="L153" s="5" t="n">
        <f aca="false">IF($E153=const_zero,MIN(class_series_d_invested_usd,MAX(const_zero,$A153-SUM($J153:$K153))),const_zero)</f>
        <v>0</v>
      </c>
      <c r="M153" s="5" t="n">
        <f aca="false">IF($F153=const_zero,MIN(class_series_c_invested_usd,MAX(const_zero,$A153-SUM($J153:$L153))),const_zero)</f>
        <v>60000000</v>
      </c>
      <c r="N153" s="5" t="n">
        <f aca="false">IF($G153=const_zero,MIN(class_series_b_invested_usd,MAX(const_zero,$A153-SUM($J153:$M153))),const_zero)</f>
        <v>30000000</v>
      </c>
      <c r="O153" s="5" t="n">
        <f aca="false">IF($H153=const_zero,MIN(class_series_a_invested_usd,MAX(const_zero,$A153-SUM($J153:$N153))),const_zero)</f>
        <v>0</v>
      </c>
      <c r="P153" s="5" t="n">
        <f aca="false">IF($I153=const_zero,MIN(class_seed_invested_usd,MAX(const_zero,$A153-SUM($J153:$O153))),const_zero)</f>
        <v>5000000</v>
      </c>
      <c r="Q153" s="5" t="n">
        <f aca="false">MAX(const_zero,$A153-SUM($J153:$P153))</f>
        <v>1875000000</v>
      </c>
      <c r="R153" s="9" t="n">
        <f aca="false">common_rsa_total+Sensitivity!$AE$60+Sensitivity!$AJ$60+IF($C153=const_one,Sensitivity!$D$60,const_zero)+IF($D153=const_one,Sensitivity!$Y$60,const_zero)+IF($E153=const_one,Sensitivity!$V$60,const_zero)+IF($F153=const_one,Sensitivity!$S$60,const_zero)+IF($G153=const_one,Sensitivity!$P$60,const_zero)+IF($H153=const_one,Sensitivity!$M$60,const_zero)+IF($I153=const_one,Sensitivity!$J$60,const_zero)</f>
        <v>22190238.9414976</v>
      </c>
      <c r="S153" s="23" t="b">
        <f aca="false">IF($R153&gt;const_zero,--($Q153&gt;option_strike_usd*$R153),const_zero)</f>
        <v>1</v>
      </c>
      <c r="T153" s="7" t="n">
        <f aca="false">IF($R153&gt;const_zero,IF($S153=const_one,($Q153+option_strike_usd*pre_f_options_issued)/($R153+pre_f_options_issued),$Q153/$R153),const_zero)</f>
        <v>76.0421964505346</v>
      </c>
      <c r="U153" s="5" t="n">
        <f aca="false">IF($C153=const_one,Sensitivity!$D$60*$T153,const_zero)</f>
        <v>0</v>
      </c>
      <c r="V153" s="5" t="n">
        <f aca="false">IF($D153=const_one,Sensitivity!$Y$60*$T153,const_zero)</f>
        <v>467864303.618607</v>
      </c>
      <c r="W153" s="5" t="n">
        <f aca="false">IF($E153=const_one,Sensitivity!$V$60*$T153,const_zero)</f>
        <v>132247061.904109</v>
      </c>
      <c r="X153" s="5" t="n">
        <f aca="false">IF($F153=const_one,Sensitivity!$S$60*$T153,const_zero)</f>
        <v>0</v>
      </c>
      <c r="Y153" s="5" t="n">
        <f aca="false">IF($G153=const_one,Sensitivity!$P$60*$T153,const_zero)</f>
        <v>0</v>
      </c>
      <c r="Z153" s="5" t="n">
        <f aca="false">IF($H153=const_one,Sensitivity!$M$60*$T153,const_zero)</f>
        <v>380210982.252673</v>
      </c>
      <c r="AA153" s="5" t="n">
        <f aca="false">IF($I153=const_one,Sensitivity!$J$60*$T153,const_zero)</f>
        <v>0</v>
      </c>
      <c r="AB153" s="5" t="n">
        <f aca="false">(Sensitivity!$AE$60+Sensitivity!$AJ$60)*$T153</f>
        <v>22692393.0434646</v>
      </c>
      <c r="AC153" s="5" t="n">
        <f aca="false">common_rsa_total*$T153</f>
        <v>684379768.054811</v>
      </c>
      <c r="AD153" s="5" t="n">
        <f aca="false">IF($S153=const_one,pre_f_options_issued*($T153-option_strike_usd),const_zero)</f>
        <v>187605491.126336</v>
      </c>
      <c r="AE153" s="5" t="n">
        <f aca="false">J153+U153</f>
        <v>30000000</v>
      </c>
      <c r="AF153" s="5" t="n">
        <f aca="false">K153+V153</f>
        <v>467864303.618607</v>
      </c>
      <c r="AG153" s="5" t="n">
        <f aca="false">L153+W153</f>
        <v>132247061.904109</v>
      </c>
      <c r="AH153" s="5" t="n">
        <f aca="false">M153+X153</f>
        <v>60000000</v>
      </c>
      <c r="AI153" s="5" t="n">
        <f aca="false">N153+Y153</f>
        <v>30000000</v>
      </c>
      <c r="AJ153" s="5" t="n">
        <f aca="false">O153+Z153</f>
        <v>380210982.252673</v>
      </c>
      <c r="AK153" s="5" t="n">
        <f aca="false">P153+AA153</f>
        <v>5000000</v>
      </c>
      <c r="AL153" s="5" t="n">
        <f aca="false">INDEX($AE$115:$AE$242,$B153-$C153*1+const_one)</f>
        <v>30000000</v>
      </c>
      <c r="AM153" s="5" t="n">
        <f aca="false">INDEX($AF$115:$AF$242,$B153-$D153*2+const_one)</f>
        <v>300000000</v>
      </c>
      <c r="AN153" s="5" t="n">
        <f aca="false">INDEX($AG$115:$AG$242,$B153-$E153*4+const_one)</f>
        <v>100000000</v>
      </c>
      <c r="AO153" s="5" t="n">
        <f aca="false">INDEX($AH$115:$AH$242,$B153-$F153*8+const_one)</f>
        <v>60000000</v>
      </c>
      <c r="AP153" s="5" t="n">
        <f aca="false">INDEX($AI$115:$AI$242,$B153-$G153*16+const_one)</f>
        <v>30000000</v>
      </c>
      <c r="AQ153" s="5" t="n">
        <f aca="false">INDEX($AJ$115:$AJ$242,$B153-$H153*32+const_one)</f>
        <v>15000000</v>
      </c>
      <c r="AR153" s="5" t="n">
        <f aca="false">INDEX($AK$115:$AK$242,$B153-$I153*64+const_one)</f>
        <v>5000000</v>
      </c>
      <c r="AS153" s="5" t="n">
        <f aca="false">INDEX($AE$115:$AE$242,$B153+(const_one-$C153)*1+const_one)</f>
        <v>68196527.9539549</v>
      </c>
      <c r="AT153" s="5" t="n">
        <f aca="false">INDEX($AF$115:$AF$242,$B153+(const_one-$D153)*2+const_one)</f>
        <v>467864303.618607</v>
      </c>
      <c r="AU153" s="5" t="n">
        <f aca="false">INDEX($AG$115:$AG$242,$B153+(const_one-$E153)*4+const_one)</f>
        <v>132247061.904109</v>
      </c>
      <c r="AV153" s="5" t="n">
        <f aca="false">INDEX($AH$115:$AH$242,$B153+(const_one-$F153)*8+const_one)</f>
        <v>171648541.382077</v>
      </c>
      <c r="AW153" s="5" t="n">
        <f aca="false">INDEX($AI$115:$AI$242,$B153+(const_one-$G153)*16+const_one)</f>
        <v>206661271.940996</v>
      </c>
      <c r="AX153" s="5" t="n">
        <f aca="false">INDEX($AJ$115:$AJ$242,$B153+(const_one-$H153)*32+const_one)</f>
        <v>380210982.252673</v>
      </c>
      <c r="AY153" s="5" t="n">
        <f aca="false">INDEX($AK$115:$AK$242,$B153+(const_one-$I153)*64+const_one)</f>
        <v>317023383.292624</v>
      </c>
      <c r="AZ153" s="5" t="n">
        <f aca="false">--($C153=--(AS153&gt;AL153))</f>
        <v>0</v>
      </c>
      <c r="BA153" s="5" t="n">
        <f aca="false">--($D153=--(AT153&gt;AM153))</f>
        <v>1</v>
      </c>
      <c r="BB153" s="5" t="n">
        <f aca="false">--($E153=--(AU153&gt;AN153))</f>
        <v>1</v>
      </c>
      <c r="BC153" s="5" t="n">
        <f aca="false">--($F153=--(AV153&gt;AO153))</f>
        <v>0</v>
      </c>
      <c r="BD153" s="5" t="n">
        <f aca="false">--($G153=--(AW153&gt;AP153))</f>
        <v>0</v>
      </c>
      <c r="BE153" s="5" t="n">
        <f aca="false">--($H153=--(AX153&gt;AQ153))</f>
        <v>1</v>
      </c>
      <c r="BF153" s="5" t="n">
        <f aca="false">--($I153=--(AY153&gt;AR153))</f>
        <v>0</v>
      </c>
      <c r="BG153" s="5" t="n">
        <f aca="false">SUM(AZ153:BF153)</f>
        <v>3</v>
      </c>
      <c r="BH153" s="5" t="n">
        <f aca="false">SUM(AE153:AK153)+AB153+AC153+AD153</f>
        <v>2000000000</v>
      </c>
    </row>
    <row r="154" customFormat="false" ht="15" hidden="true" customHeight="false" outlineLevel="0" collapsed="false">
      <c r="A154" s="5" t="n">
        <f aca="false">sensitivity_exit_usd</f>
        <v>2000000000</v>
      </c>
      <c r="B154" s="2" t="n">
        <f aca="false">ROW()-ROW($B$115)</f>
        <v>39</v>
      </c>
      <c r="C154" s="2" t="n">
        <f aca="false">MOD(QUOTIENT($B154,1),2)</f>
        <v>1</v>
      </c>
      <c r="D154" s="2" t="n">
        <f aca="false">MOD(QUOTIENT($B154,2),2)</f>
        <v>1</v>
      </c>
      <c r="E154" s="2" t="n">
        <f aca="false">MOD(QUOTIENT($B154,4),2)</f>
        <v>1</v>
      </c>
      <c r="F154" s="2" t="n">
        <f aca="false">MOD(QUOTIENT($B154,8),2)</f>
        <v>0</v>
      </c>
      <c r="G154" s="2" t="n">
        <f aca="false">MOD(QUOTIENT($B154,16),2)</f>
        <v>0</v>
      </c>
      <c r="H154" s="2" t="n">
        <f aca="false">MOD(QUOTIENT($B154,32),2)</f>
        <v>1</v>
      </c>
      <c r="I154" s="2" t="n">
        <f aca="false">MOD(QUOTIENT($B154,64),2)</f>
        <v>0</v>
      </c>
      <c r="J154" s="5" t="n">
        <f aca="false">IF($C154=const_zero,MIN(class_series_f_invested_usd,MAX(const_zero,$A154)),const_zero)</f>
        <v>0</v>
      </c>
      <c r="K154" s="5" t="n">
        <f aca="false">IF($D154=const_zero,MIN(class_series_e_invested_usd,MAX(const_zero,$A154-SUM($J154:$J154))),const_zero)</f>
        <v>0</v>
      </c>
      <c r="L154" s="5" t="n">
        <f aca="false">IF($E154=const_zero,MIN(class_series_d_invested_usd,MAX(const_zero,$A154-SUM($J154:$K154))),const_zero)</f>
        <v>0</v>
      </c>
      <c r="M154" s="5" t="n">
        <f aca="false">IF($F154=const_zero,MIN(class_series_c_invested_usd,MAX(const_zero,$A154-SUM($J154:$L154))),const_zero)</f>
        <v>60000000</v>
      </c>
      <c r="N154" s="5" t="n">
        <f aca="false">IF($G154=const_zero,MIN(class_series_b_invested_usd,MAX(const_zero,$A154-SUM($J154:$M154))),const_zero)</f>
        <v>30000000</v>
      </c>
      <c r="O154" s="5" t="n">
        <f aca="false">IF($H154=const_zero,MIN(class_series_a_invested_usd,MAX(const_zero,$A154-SUM($J154:$N154))),const_zero)</f>
        <v>0</v>
      </c>
      <c r="P154" s="5" t="n">
        <f aca="false">IF($I154=const_zero,MIN(class_seed_invested_usd,MAX(const_zero,$A154-SUM($J154:$O154))),const_zero)</f>
        <v>5000000</v>
      </c>
      <c r="Q154" s="5" t="n">
        <f aca="false">MAX(const_zero,$A154-SUM($J154:$P154))</f>
        <v>1905000000</v>
      </c>
      <c r="R154" s="9" t="n">
        <f aca="false">common_rsa_total+Sensitivity!$AE$60+Sensitivity!$AJ$60+IF($C154=const_one,Sensitivity!$D$60,const_zero)+IF($D154=const_one,Sensitivity!$Y$60,const_zero)+IF($E154=const_one,Sensitivity!$V$60,const_zero)+IF($F154=const_one,Sensitivity!$S$60,const_zero)+IF($G154=const_one,Sensitivity!$P$60,const_zero)+IF($H154=const_one,Sensitivity!$M$60,const_zero)+IF($I154=const_one,Sensitivity!$J$60,const_zero)</f>
        <v>23105687.9664976</v>
      </c>
      <c r="S154" s="23" t="b">
        <f aca="false">IF($R154&gt;const_zero,--($Q154&gt;option_strike_usd*$R154),const_zero)</f>
        <v>1</v>
      </c>
      <c r="T154" s="7" t="n">
        <f aca="false">IF($R154&gt;const_zero,IF($S154=const_one,($Q154+option_strike_usd*pre_f_options_issued)/($R154+pre_f_options_issued),$Q154/$R154),const_zero)</f>
        <v>74.4951669525836</v>
      </c>
      <c r="U154" s="5" t="n">
        <f aca="false">IF($C154=const_one,Sensitivity!$D$60*$T154,const_zero)</f>
        <v>68196527.9539549</v>
      </c>
      <c r="V154" s="5" t="n">
        <f aca="false">IF($D154=const_one,Sensitivity!$Y$60*$T154,const_zero)</f>
        <v>458345905.774758</v>
      </c>
      <c r="W154" s="5" t="n">
        <f aca="false">IF($E154=const_one,Sensitivity!$V$60*$T154,const_zero)</f>
        <v>129556580.627492</v>
      </c>
      <c r="X154" s="5" t="n">
        <f aca="false">IF($F154=const_one,Sensitivity!$S$60*$T154,const_zero)</f>
        <v>0</v>
      </c>
      <c r="Y154" s="5" t="n">
        <f aca="false">IF($G154=const_one,Sensitivity!$P$60*$T154,const_zero)</f>
        <v>0</v>
      </c>
      <c r="Z154" s="5" t="n">
        <f aca="false">IF($H154=const_one,Sensitivity!$M$60*$T154,const_zero)</f>
        <v>372475834.762918</v>
      </c>
      <c r="AA154" s="5" t="n">
        <f aca="false">IF($I154=const_one,Sensitivity!$J$60*$T154,const_zero)</f>
        <v>0</v>
      </c>
      <c r="AB154" s="5" t="n">
        <f aca="false">(Sensitivity!$AE$60+Sensitivity!$AJ$60)*$T154</f>
        <v>22230730.9261667</v>
      </c>
      <c r="AC154" s="5" t="n">
        <f aca="false">common_rsa_total*$T154</f>
        <v>670456502.573252</v>
      </c>
      <c r="AD154" s="5" t="n">
        <f aca="false">IF($S154=const_one,pre_f_options_issued*($T154-option_strike_usd),const_zero)</f>
        <v>183737917.381459</v>
      </c>
      <c r="AE154" s="5" t="n">
        <f aca="false">J154+U154</f>
        <v>68196527.9539549</v>
      </c>
      <c r="AF154" s="5" t="n">
        <f aca="false">K154+V154</f>
        <v>458345905.774758</v>
      </c>
      <c r="AG154" s="5" t="n">
        <f aca="false">L154+W154</f>
        <v>129556580.627492</v>
      </c>
      <c r="AH154" s="5" t="n">
        <f aca="false">M154+X154</f>
        <v>60000000</v>
      </c>
      <c r="AI154" s="5" t="n">
        <f aca="false">N154+Y154</f>
        <v>30000000</v>
      </c>
      <c r="AJ154" s="5" t="n">
        <f aca="false">O154+Z154</f>
        <v>372475834.762918</v>
      </c>
      <c r="AK154" s="5" t="n">
        <f aca="false">P154+AA154</f>
        <v>5000000</v>
      </c>
      <c r="AL154" s="5" t="n">
        <f aca="false">INDEX($AE$115:$AE$242,$B154-$C154*1+const_one)</f>
        <v>30000000</v>
      </c>
      <c r="AM154" s="5" t="n">
        <f aca="false">INDEX($AF$115:$AF$242,$B154-$D154*2+const_one)</f>
        <v>300000000</v>
      </c>
      <c r="AN154" s="5" t="n">
        <f aca="false">INDEX($AG$115:$AG$242,$B154-$E154*4+const_one)</f>
        <v>100000000</v>
      </c>
      <c r="AO154" s="5" t="n">
        <f aca="false">INDEX($AH$115:$AH$242,$B154-$F154*8+const_one)</f>
        <v>60000000</v>
      </c>
      <c r="AP154" s="5" t="n">
        <f aca="false">INDEX($AI$115:$AI$242,$B154-$G154*16+const_one)</f>
        <v>30000000</v>
      </c>
      <c r="AQ154" s="5" t="n">
        <f aca="false">INDEX($AJ$115:$AJ$242,$B154-$H154*32+const_one)</f>
        <v>15000000</v>
      </c>
      <c r="AR154" s="5" t="n">
        <f aca="false">INDEX($AK$115:$AK$242,$B154-$I154*64+const_one)</f>
        <v>5000000</v>
      </c>
      <c r="AS154" s="5" t="n">
        <f aca="false">INDEX($AE$115:$AE$242,$B154+(const_one-$C154)*1+const_one)</f>
        <v>68196527.9539549</v>
      </c>
      <c r="AT154" s="5" t="n">
        <f aca="false">INDEX($AF$115:$AF$242,$B154+(const_one-$D154)*2+const_one)</f>
        <v>458345905.774758</v>
      </c>
      <c r="AU154" s="5" t="n">
        <f aca="false">INDEX($AG$115:$AG$242,$B154+(const_one-$E154)*4+const_one)</f>
        <v>129556580.627492</v>
      </c>
      <c r="AV154" s="5" t="n">
        <f aca="false">INDEX($AH$115:$AH$242,$B154+(const_one-$F154)*8+const_one)</f>
        <v>168608605.710697</v>
      </c>
      <c r="AW154" s="5" t="n">
        <f aca="false">INDEX($AI$115:$AI$242,$B154+(const_one-$G154)*16+const_one)</f>
        <v>203193854.551147</v>
      </c>
      <c r="AX154" s="5" t="n">
        <f aca="false">INDEX($AJ$115:$AJ$242,$B154+(const_one-$H154)*32+const_one)</f>
        <v>372475834.762918</v>
      </c>
      <c r="AY154" s="5" t="n">
        <f aca="false">INDEX($AK$115:$AK$242,$B154+(const_one-$I154)*64+const_one)</f>
        <v>312441922.90229</v>
      </c>
      <c r="AZ154" s="5" t="n">
        <f aca="false">--($C154=--(AS154&gt;AL154))</f>
        <v>1</v>
      </c>
      <c r="BA154" s="5" t="n">
        <f aca="false">--($D154=--(AT154&gt;AM154))</f>
        <v>1</v>
      </c>
      <c r="BB154" s="5" t="n">
        <f aca="false">--($E154=--(AU154&gt;AN154))</f>
        <v>1</v>
      </c>
      <c r="BC154" s="5" t="n">
        <f aca="false">--($F154=--(AV154&gt;AO154))</f>
        <v>0</v>
      </c>
      <c r="BD154" s="5" t="n">
        <f aca="false">--($G154=--(AW154&gt;AP154))</f>
        <v>0</v>
      </c>
      <c r="BE154" s="5" t="n">
        <f aca="false">--($H154=--(AX154&gt;AQ154))</f>
        <v>1</v>
      </c>
      <c r="BF154" s="5" t="n">
        <f aca="false">--($I154=--(AY154&gt;AR154))</f>
        <v>0</v>
      </c>
      <c r="BG154" s="5" t="n">
        <f aca="false">SUM(AZ154:BF154)</f>
        <v>4</v>
      </c>
      <c r="BH154" s="5" t="n">
        <f aca="false">SUM(AE154:AK154)+AB154+AC154+AD154</f>
        <v>2000000000</v>
      </c>
    </row>
    <row r="155" customFormat="false" ht="15" hidden="true" customHeight="false" outlineLevel="0" collapsed="false">
      <c r="A155" s="5" t="n">
        <f aca="false">sensitivity_exit_usd</f>
        <v>2000000000</v>
      </c>
      <c r="B155" s="2" t="n">
        <f aca="false">ROW()-ROW($B$115)</f>
        <v>40</v>
      </c>
      <c r="C155" s="2" t="n">
        <f aca="false">MOD(QUOTIENT($B155,1),2)</f>
        <v>0</v>
      </c>
      <c r="D155" s="2" t="n">
        <f aca="false">MOD(QUOTIENT($B155,2),2)</f>
        <v>0</v>
      </c>
      <c r="E155" s="2" t="n">
        <f aca="false">MOD(QUOTIENT($B155,4),2)</f>
        <v>0</v>
      </c>
      <c r="F155" s="2" t="n">
        <f aca="false">MOD(QUOTIENT($B155,8),2)</f>
        <v>1</v>
      </c>
      <c r="G155" s="2" t="n">
        <f aca="false">MOD(QUOTIENT($B155,16),2)</f>
        <v>0</v>
      </c>
      <c r="H155" s="2" t="n">
        <f aca="false">MOD(QUOTIENT($B155,32),2)</f>
        <v>1</v>
      </c>
      <c r="I155" s="2" t="n">
        <f aca="false">MOD(QUOTIENT($B155,64),2)</f>
        <v>0</v>
      </c>
      <c r="J155" s="5" t="n">
        <f aca="false">IF($C155=const_zero,MIN(class_series_f_invested_usd,MAX(const_zero,$A155)),const_zero)</f>
        <v>30000000</v>
      </c>
      <c r="K155" s="5" t="n">
        <f aca="false">IF($D155=const_zero,MIN(class_series_e_invested_usd,MAX(const_zero,$A155-SUM($J155:$J155))),const_zero)</f>
        <v>300000000</v>
      </c>
      <c r="L155" s="5" t="n">
        <f aca="false">IF($E155=const_zero,MIN(class_series_d_invested_usd,MAX(const_zero,$A155-SUM($J155:$K155))),const_zero)</f>
        <v>100000000</v>
      </c>
      <c r="M155" s="5" t="n">
        <f aca="false">IF($F155=const_zero,MIN(class_series_c_invested_usd,MAX(const_zero,$A155-SUM($J155:$L155))),const_zero)</f>
        <v>0</v>
      </c>
      <c r="N155" s="5" t="n">
        <f aca="false">IF($G155=const_zero,MIN(class_series_b_invested_usd,MAX(const_zero,$A155-SUM($J155:$M155))),const_zero)</f>
        <v>30000000</v>
      </c>
      <c r="O155" s="5" t="n">
        <f aca="false">IF($H155=const_zero,MIN(class_series_a_invested_usd,MAX(const_zero,$A155-SUM($J155:$N155))),const_zero)</f>
        <v>0</v>
      </c>
      <c r="P155" s="5" t="n">
        <f aca="false">IF($I155=const_zero,MIN(class_seed_invested_usd,MAX(const_zero,$A155-SUM($J155:$O155))),const_zero)</f>
        <v>5000000</v>
      </c>
      <c r="Q155" s="5" t="n">
        <f aca="false">MAX(const_zero,$A155-SUM($J155:$P155))</f>
        <v>1535000000</v>
      </c>
      <c r="R155" s="9" t="n">
        <f aca="false">common_rsa_total+Sensitivity!$AE$60+Sensitivity!$AJ$60+IF($C155=const_one,Sensitivity!$D$60,const_zero)+IF($D155=const_one,Sensitivity!$Y$60,const_zero)+IF($E155=const_one,Sensitivity!$V$60,const_zero)+IF($F155=const_one,Sensitivity!$S$60,const_zero)+IF($G155=const_one,Sensitivity!$P$60,const_zero)+IF($H155=const_one,Sensitivity!$M$60,const_zero)+IF($I155=const_one,Sensitivity!$J$60,const_zero)</f>
        <v>16698418.4321691</v>
      </c>
      <c r="S155" s="23" t="b">
        <f aca="false">IF($R155&gt;const_zero,--($Q155&gt;option_strike_usd*$R155),const_zero)</f>
        <v>1</v>
      </c>
      <c r="T155" s="7" t="n">
        <f aca="false">IF($R155&gt;const_zero,IF($S155=const_one,($Q155+option_strike_usd*pre_f_options_issued)/($R155+pre_f_options_issued),$Q155/$R155),const_zero)</f>
        <v>80.084721844782</v>
      </c>
      <c r="U155" s="5" t="n">
        <f aca="false">IF($C155=const_one,Sensitivity!$D$60*$T155,const_zero)</f>
        <v>0</v>
      </c>
      <c r="V155" s="5" t="n">
        <f aca="false">IF($D155=const_one,Sensitivity!$Y$60*$T155,const_zero)</f>
        <v>0</v>
      </c>
      <c r="W155" s="5" t="n">
        <f aca="false">IF($E155=const_one,Sensitivity!$V$60*$T155,const_zero)</f>
        <v>0</v>
      </c>
      <c r="X155" s="5" t="n">
        <f aca="false">IF($F155=const_one,Sensitivity!$S$60*$T155,const_zero)</f>
        <v>192203332.427477</v>
      </c>
      <c r="Y155" s="5" t="n">
        <f aca="false">IF($G155=const_one,Sensitivity!$P$60*$T155,const_zero)</f>
        <v>0</v>
      </c>
      <c r="Z155" s="5" t="n">
        <f aca="false">IF($H155=const_one,Sensitivity!$M$60*$T155,const_zero)</f>
        <v>400423609.22391</v>
      </c>
      <c r="AA155" s="5" t="n">
        <f aca="false">IF($I155=const_one,Sensitivity!$J$60*$T155,const_zero)</f>
        <v>0</v>
      </c>
      <c r="AB155" s="5" t="n">
        <f aca="false">(Sensitivity!$AE$60+Sensitivity!$AJ$60)*$T155</f>
        <v>23898757.1336197</v>
      </c>
      <c r="AC155" s="5" t="n">
        <f aca="false">common_rsa_total*$T155</f>
        <v>720762496.603038</v>
      </c>
      <c r="AD155" s="5" t="n">
        <f aca="false">IF($S155=const_one,pre_f_options_issued*($T155-option_strike_usd),const_zero)</f>
        <v>197711804.611955</v>
      </c>
      <c r="AE155" s="5" t="n">
        <f aca="false">J155+U155</f>
        <v>30000000</v>
      </c>
      <c r="AF155" s="5" t="n">
        <f aca="false">K155+V155</f>
        <v>300000000</v>
      </c>
      <c r="AG155" s="5" t="n">
        <f aca="false">L155+W155</f>
        <v>100000000</v>
      </c>
      <c r="AH155" s="5" t="n">
        <f aca="false">M155+X155</f>
        <v>192203332.427477</v>
      </c>
      <c r="AI155" s="5" t="n">
        <f aca="false">N155+Y155</f>
        <v>30000000</v>
      </c>
      <c r="AJ155" s="5" t="n">
        <f aca="false">O155+Z155</f>
        <v>400423609.22391</v>
      </c>
      <c r="AK155" s="5" t="n">
        <f aca="false">P155+AA155</f>
        <v>5000000</v>
      </c>
      <c r="AL155" s="5" t="n">
        <f aca="false">INDEX($AE$115:$AE$242,$B155-$C155*1+const_one)</f>
        <v>30000000</v>
      </c>
      <c r="AM155" s="5" t="n">
        <f aca="false">INDEX($AF$115:$AF$242,$B155-$D155*2+const_one)</f>
        <v>300000000</v>
      </c>
      <c r="AN155" s="5" t="n">
        <f aca="false">INDEX($AG$115:$AG$242,$B155-$E155*4+const_one)</f>
        <v>100000000</v>
      </c>
      <c r="AO155" s="5" t="n">
        <f aca="false">INDEX($AH$115:$AH$242,$B155-$F155*8+const_one)</f>
        <v>60000000</v>
      </c>
      <c r="AP155" s="5" t="n">
        <f aca="false">INDEX($AI$115:$AI$242,$B155-$G155*16+const_one)</f>
        <v>30000000</v>
      </c>
      <c r="AQ155" s="5" t="n">
        <f aca="false">INDEX($AJ$115:$AJ$242,$B155-$H155*32+const_one)</f>
        <v>15000000</v>
      </c>
      <c r="AR155" s="5" t="n">
        <f aca="false">INDEX($AK$115:$AK$242,$B155-$I155*64+const_one)</f>
        <v>5000000</v>
      </c>
      <c r="AS155" s="5" t="n">
        <f aca="false">INDEX($AE$115:$AE$242,$B155+(const_one-$C155)*1+const_one)</f>
        <v>71342139.9312264</v>
      </c>
      <c r="AT155" s="5" t="n">
        <f aca="false">INDEX($AF$115:$AF$242,$B155+(const_one-$D155)*2+const_one)</f>
        <v>445959683.878866</v>
      </c>
      <c r="AU155" s="5" t="n">
        <f aca="false">INDEX($AG$115:$AG$242,$B155+(const_one-$E155)*4+const_one)</f>
        <v>136015034.032333</v>
      </c>
      <c r="AV155" s="5" t="n">
        <f aca="false">INDEX($AH$115:$AH$242,$B155+(const_one-$F155)*8+const_one)</f>
        <v>192203332.427477</v>
      </c>
      <c r="AW155" s="5" t="n">
        <f aca="false">INDEX($AI$115:$AI$242,$B155+(const_one-$G155)*16+const_one)</f>
        <v>211839416.144409</v>
      </c>
      <c r="AX155" s="5" t="n">
        <f aca="false">INDEX($AJ$115:$AJ$242,$B155+(const_one-$H155)*32+const_one)</f>
        <v>400423609.22391</v>
      </c>
      <c r="AY155" s="5" t="n">
        <f aca="false">INDEX($AK$115:$AK$242,$B155+(const_one-$I155)*64+const_one)</f>
        <v>318719176.694089</v>
      </c>
      <c r="AZ155" s="5" t="n">
        <f aca="false">--($C155=--(AS155&gt;AL155))</f>
        <v>0</v>
      </c>
      <c r="BA155" s="5" t="n">
        <f aca="false">--($D155=--(AT155&gt;AM155))</f>
        <v>0</v>
      </c>
      <c r="BB155" s="5" t="n">
        <f aca="false">--($E155=--(AU155&gt;AN155))</f>
        <v>0</v>
      </c>
      <c r="BC155" s="5" t="n">
        <f aca="false">--($F155=--(AV155&gt;AO155))</f>
        <v>1</v>
      </c>
      <c r="BD155" s="5" t="n">
        <f aca="false">--($G155=--(AW155&gt;AP155))</f>
        <v>0</v>
      </c>
      <c r="BE155" s="5" t="n">
        <f aca="false">--($H155=--(AX155&gt;AQ155))</f>
        <v>1</v>
      </c>
      <c r="BF155" s="5" t="n">
        <f aca="false">--($I155=--(AY155&gt;AR155))</f>
        <v>0</v>
      </c>
      <c r="BG155" s="5" t="n">
        <f aca="false">SUM(AZ155:BF155)</f>
        <v>2</v>
      </c>
      <c r="BH155" s="5" t="n">
        <f aca="false">SUM(AE155:AK155)+AB155+AC155+AD155</f>
        <v>2000000000</v>
      </c>
    </row>
    <row r="156" customFormat="false" ht="15" hidden="true" customHeight="false" outlineLevel="0" collapsed="false">
      <c r="A156" s="5" t="n">
        <f aca="false">sensitivity_exit_usd</f>
        <v>2000000000</v>
      </c>
      <c r="B156" s="2" t="n">
        <f aca="false">ROW()-ROW($B$115)</f>
        <v>41</v>
      </c>
      <c r="C156" s="2" t="n">
        <f aca="false">MOD(QUOTIENT($B156,1),2)</f>
        <v>1</v>
      </c>
      <c r="D156" s="2" t="n">
        <f aca="false">MOD(QUOTIENT($B156,2),2)</f>
        <v>0</v>
      </c>
      <c r="E156" s="2" t="n">
        <f aca="false">MOD(QUOTIENT($B156,4),2)</f>
        <v>0</v>
      </c>
      <c r="F156" s="2" t="n">
        <f aca="false">MOD(QUOTIENT($B156,8),2)</f>
        <v>1</v>
      </c>
      <c r="G156" s="2" t="n">
        <f aca="false">MOD(QUOTIENT($B156,16),2)</f>
        <v>0</v>
      </c>
      <c r="H156" s="2" t="n">
        <f aca="false">MOD(QUOTIENT($B156,32),2)</f>
        <v>1</v>
      </c>
      <c r="I156" s="2" t="n">
        <f aca="false">MOD(QUOTIENT($B156,64),2)</f>
        <v>0</v>
      </c>
      <c r="J156" s="5" t="n">
        <f aca="false">IF($C156=const_zero,MIN(class_series_f_invested_usd,MAX(const_zero,$A156)),const_zero)</f>
        <v>0</v>
      </c>
      <c r="K156" s="5" t="n">
        <f aca="false">IF($D156=const_zero,MIN(class_series_e_invested_usd,MAX(const_zero,$A156-SUM($J156:$J156))),const_zero)</f>
        <v>300000000</v>
      </c>
      <c r="L156" s="5" t="n">
        <f aca="false">IF($E156=const_zero,MIN(class_series_d_invested_usd,MAX(const_zero,$A156-SUM($J156:$K156))),const_zero)</f>
        <v>100000000</v>
      </c>
      <c r="M156" s="5" t="n">
        <f aca="false">IF($F156=const_zero,MIN(class_series_c_invested_usd,MAX(const_zero,$A156-SUM($J156:$L156))),const_zero)</f>
        <v>0</v>
      </c>
      <c r="N156" s="5" t="n">
        <f aca="false">IF($G156=const_zero,MIN(class_series_b_invested_usd,MAX(const_zero,$A156-SUM($J156:$M156))),const_zero)</f>
        <v>30000000</v>
      </c>
      <c r="O156" s="5" t="n">
        <f aca="false">IF($H156=const_zero,MIN(class_series_a_invested_usd,MAX(const_zero,$A156-SUM($J156:$N156))),const_zero)</f>
        <v>0</v>
      </c>
      <c r="P156" s="5" t="n">
        <f aca="false">IF($I156=const_zero,MIN(class_seed_invested_usd,MAX(const_zero,$A156-SUM($J156:$O156))),const_zero)</f>
        <v>5000000</v>
      </c>
      <c r="Q156" s="5" t="n">
        <f aca="false">MAX(const_zero,$A156-SUM($J156:$P156))</f>
        <v>1565000000</v>
      </c>
      <c r="R156" s="9" t="n">
        <f aca="false">common_rsa_total+Sensitivity!$AE$60+Sensitivity!$AJ$60+IF($C156=const_one,Sensitivity!$D$60,const_zero)+IF($D156=const_one,Sensitivity!$Y$60,const_zero)+IF($E156=const_one,Sensitivity!$V$60,const_zero)+IF($F156=const_one,Sensitivity!$S$60,const_zero)+IF($G156=const_one,Sensitivity!$P$60,const_zero)+IF($H156=const_one,Sensitivity!$M$60,const_zero)+IF($I156=const_one,Sensitivity!$J$60,const_zero)</f>
        <v>17613867.4571691</v>
      </c>
      <c r="S156" s="23" t="b">
        <f aca="false">IF($R156&gt;const_zero,--($Q156&gt;option_strike_usd*$R156),const_zero)</f>
        <v>1</v>
      </c>
      <c r="T156" s="7" t="n">
        <f aca="false">IF($R156&gt;const_zero,IF($S156=const_one,($Q156+option_strike_usd*pre_f_options_issued)/($R156+pre_f_options_issued),$Q156/$R156),const_zero)</f>
        <v>77.9313080061737</v>
      </c>
      <c r="U156" s="5" t="n">
        <f aca="false">IF($C156=const_one,Sensitivity!$D$60*$T156,const_zero)</f>
        <v>71342139.9312264</v>
      </c>
      <c r="V156" s="5" t="n">
        <f aca="false">IF($D156=const_one,Sensitivity!$Y$60*$T156,const_zero)</f>
        <v>0</v>
      </c>
      <c r="W156" s="5" t="n">
        <f aca="false">IF($E156=const_one,Sensitivity!$V$60*$T156,const_zero)</f>
        <v>0</v>
      </c>
      <c r="X156" s="5" t="n">
        <f aca="false">IF($F156=const_one,Sensitivity!$S$60*$T156,const_zero)</f>
        <v>187035139.214817</v>
      </c>
      <c r="Y156" s="5" t="n">
        <f aca="false">IF($G156=const_one,Sensitivity!$P$60*$T156,const_zero)</f>
        <v>0</v>
      </c>
      <c r="Z156" s="5" t="n">
        <f aca="false">IF($H156=const_one,Sensitivity!$M$60*$T156,const_zero)</f>
        <v>389656540.030869</v>
      </c>
      <c r="AA156" s="5" t="n">
        <f aca="false">IF($I156=const_one,Sensitivity!$J$60*$T156,const_zero)</f>
        <v>0</v>
      </c>
      <c r="AB156" s="5" t="n">
        <f aca="false">(Sensitivity!$AE$60+Sensitivity!$AJ$60)*$T156</f>
        <v>23256138.752091</v>
      </c>
      <c r="AC156" s="5" t="n">
        <f aca="false">common_rsa_total*$T156</f>
        <v>701381772.055563</v>
      </c>
      <c r="AD156" s="5" t="n">
        <f aca="false">IF($S156=const_one,pre_f_options_issued*($T156-option_strike_usd),const_zero)</f>
        <v>192328270.015434</v>
      </c>
      <c r="AE156" s="5" t="n">
        <f aca="false">J156+U156</f>
        <v>71342139.9312264</v>
      </c>
      <c r="AF156" s="5" t="n">
        <f aca="false">K156+V156</f>
        <v>300000000</v>
      </c>
      <c r="AG156" s="5" t="n">
        <f aca="false">L156+W156</f>
        <v>100000000</v>
      </c>
      <c r="AH156" s="5" t="n">
        <f aca="false">M156+X156</f>
        <v>187035139.214817</v>
      </c>
      <c r="AI156" s="5" t="n">
        <f aca="false">N156+Y156</f>
        <v>30000000</v>
      </c>
      <c r="AJ156" s="5" t="n">
        <f aca="false">O156+Z156</f>
        <v>389656540.030869</v>
      </c>
      <c r="AK156" s="5" t="n">
        <f aca="false">P156+AA156</f>
        <v>5000000</v>
      </c>
      <c r="AL156" s="5" t="n">
        <f aca="false">INDEX($AE$115:$AE$242,$B156-$C156*1+const_one)</f>
        <v>30000000</v>
      </c>
      <c r="AM156" s="5" t="n">
        <f aca="false">INDEX($AF$115:$AF$242,$B156-$D156*2+const_one)</f>
        <v>300000000</v>
      </c>
      <c r="AN156" s="5" t="n">
        <f aca="false">INDEX($AG$115:$AG$242,$B156-$E156*4+const_one)</f>
        <v>100000000</v>
      </c>
      <c r="AO156" s="5" t="n">
        <f aca="false">INDEX($AH$115:$AH$242,$B156-$F156*8+const_one)</f>
        <v>60000000</v>
      </c>
      <c r="AP156" s="5" t="n">
        <f aca="false">INDEX($AI$115:$AI$242,$B156-$G156*16+const_one)</f>
        <v>30000000</v>
      </c>
      <c r="AQ156" s="5" t="n">
        <f aca="false">INDEX($AJ$115:$AJ$242,$B156-$H156*32+const_one)</f>
        <v>15000000</v>
      </c>
      <c r="AR156" s="5" t="n">
        <f aca="false">INDEX($AK$115:$AK$242,$B156-$I156*64+const_one)</f>
        <v>5000000</v>
      </c>
      <c r="AS156" s="5" t="n">
        <f aca="false">INDEX($AE$115:$AE$242,$B156+(const_one-$C156)*1+const_one)</f>
        <v>71342139.9312264</v>
      </c>
      <c r="AT156" s="5" t="n">
        <f aca="false">INDEX($AF$115:$AF$242,$B156+(const_one-$D156)*2+const_one)</f>
        <v>437444196.624083</v>
      </c>
      <c r="AU156" s="5" t="n">
        <f aca="false">INDEX($AG$115:$AG$242,$B156+(const_one-$E156)*4+const_one)</f>
        <v>132704686.358159</v>
      </c>
      <c r="AV156" s="5" t="n">
        <f aca="false">INDEX($AH$115:$AH$242,$B156+(const_one-$F156)*8+const_one)</f>
        <v>187035139.214817</v>
      </c>
      <c r="AW156" s="5" t="n">
        <f aca="false">INDEX($AI$115:$AI$242,$B156+(const_one-$G156)*16+const_one)</f>
        <v>207343059.696984</v>
      </c>
      <c r="AX156" s="5" t="n">
        <f aca="false">INDEX($AJ$115:$AJ$242,$B156+(const_one-$H156)*32+const_one)</f>
        <v>389656540.030869</v>
      </c>
      <c r="AY156" s="5" t="n">
        <f aca="false">INDEX($AK$115:$AK$242,$B156+(const_one-$I156)*64+const_one)</f>
        <v>313074042.196378</v>
      </c>
      <c r="AZ156" s="5" t="n">
        <f aca="false">--($C156=--(AS156&gt;AL156))</f>
        <v>1</v>
      </c>
      <c r="BA156" s="5" t="n">
        <f aca="false">--($D156=--(AT156&gt;AM156))</f>
        <v>0</v>
      </c>
      <c r="BB156" s="5" t="n">
        <f aca="false">--($E156=--(AU156&gt;AN156))</f>
        <v>0</v>
      </c>
      <c r="BC156" s="5" t="n">
        <f aca="false">--($F156=--(AV156&gt;AO156))</f>
        <v>1</v>
      </c>
      <c r="BD156" s="5" t="n">
        <f aca="false">--($G156=--(AW156&gt;AP156))</f>
        <v>0</v>
      </c>
      <c r="BE156" s="5" t="n">
        <f aca="false">--($H156=--(AX156&gt;AQ156))</f>
        <v>1</v>
      </c>
      <c r="BF156" s="5" t="n">
        <f aca="false">--($I156=--(AY156&gt;AR156))</f>
        <v>0</v>
      </c>
      <c r="BG156" s="5" t="n">
        <f aca="false">SUM(AZ156:BF156)</f>
        <v>3</v>
      </c>
      <c r="BH156" s="5" t="n">
        <f aca="false">SUM(AE156:AK156)+AB156+AC156+AD156</f>
        <v>2000000000</v>
      </c>
    </row>
    <row r="157" customFormat="false" ht="15" hidden="true" customHeight="false" outlineLevel="0" collapsed="false">
      <c r="A157" s="5" t="n">
        <f aca="false">sensitivity_exit_usd</f>
        <v>2000000000</v>
      </c>
      <c r="B157" s="2" t="n">
        <f aca="false">ROW()-ROW($B$115)</f>
        <v>42</v>
      </c>
      <c r="C157" s="2" t="n">
        <f aca="false">MOD(QUOTIENT($B157,1),2)</f>
        <v>0</v>
      </c>
      <c r="D157" s="2" t="n">
        <f aca="false">MOD(QUOTIENT($B157,2),2)</f>
        <v>1</v>
      </c>
      <c r="E157" s="2" t="n">
        <f aca="false">MOD(QUOTIENT($B157,4),2)</f>
        <v>0</v>
      </c>
      <c r="F157" s="2" t="n">
        <f aca="false">MOD(QUOTIENT($B157,8),2)</f>
        <v>1</v>
      </c>
      <c r="G157" s="2" t="n">
        <f aca="false">MOD(QUOTIENT($B157,16),2)</f>
        <v>0</v>
      </c>
      <c r="H157" s="2" t="n">
        <f aca="false">MOD(QUOTIENT($B157,32),2)</f>
        <v>1</v>
      </c>
      <c r="I157" s="2" t="n">
        <f aca="false">MOD(QUOTIENT($B157,64),2)</f>
        <v>0</v>
      </c>
      <c r="J157" s="5" t="n">
        <f aca="false">IF($C157=const_zero,MIN(class_series_f_invested_usd,MAX(const_zero,$A157)),const_zero)</f>
        <v>30000000</v>
      </c>
      <c r="K157" s="5" t="n">
        <f aca="false">IF($D157=const_zero,MIN(class_series_e_invested_usd,MAX(const_zero,$A157-SUM($J157:$J157))),const_zero)</f>
        <v>0</v>
      </c>
      <c r="L157" s="5" t="n">
        <f aca="false">IF($E157=const_zero,MIN(class_series_d_invested_usd,MAX(const_zero,$A157-SUM($J157:$K157))),const_zero)</f>
        <v>100000000</v>
      </c>
      <c r="M157" s="5" t="n">
        <f aca="false">IF($F157=const_zero,MIN(class_series_c_invested_usd,MAX(const_zero,$A157-SUM($J157:$L157))),const_zero)</f>
        <v>0</v>
      </c>
      <c r="N157" s="5" t="n">
        <f aca="false">IF($G157=const_zero,MIN(class_series_b_invested_usd,MAX(const_zero,$A157-SUM($J157:$M157))),const_zero)</f>
        <v>30000000</v>
      </c>
      <c r="O157" s="5" t="n">
        <f aca="false">IF($H157=const_zero,MIN(class_series_a_invested_usd,MAX(const_zero,$A157-SUM($J157:$N157))),const_zero)</f>
        <v>0</v>
      </c>
      <c r="P157" s="5" t="n">
        <f aca="false">IF($I157=const_zero,MIN(class_seed_invested_usd,MAX(const_zero,$A157-SUM($J157:$O157))),const_zero)</f>
        <v>5000000</v>
      </c>
      <c r="Q157" s="5" t="n">
        <f aca="false">MAX(const_zero,$A157-SUM($J157:$P157))</f>
        <v>1835000000</v>
      </c>
      <c r="R157" s="9" t="n">
        <f aca="false">common_rsa_total+Sensitivity!$AE$60+Sensitivity!$AJ$60+IF($C157=const_one,Sensitivity!$D$60,const_zero)+IF($D157=const_one,Sensitivity!$Y$60,const_zero)+IF($E157=const_one,Sensitivity!$V$60,const_zero)+IF($F157=const_one,Sensitivity!$S$60,const_zero)+IF($G157=const_one,Sensitivity!$P$60,const_zero)+IF($H157=const_one,Sensitivity!$M$60,const_zero)+IF($I157=const_one,Sensitivity!$J$60,const_zero)</f>
        <v>22851111.6138153</v>
      </c>
      <c r="S157" s="23" t="b">
        <f aca="false">IF($R157&gt;const_zero,--($Q157&gt;option_strike_usd*$R157),const_zero)</f>
        <v>1</v>
      </c>
      <c r="T157" s="7" t="n">
        <f aca="false">IF($R157&gt;const_zero,IF($S157=const_one,($Q157+option_strike_usd*pre_f_options_issued)/($R157+pre_f_options_issued),$Q157/$R157),const_zero)</f>
        <v>72.4820287169828</v>
      </c>
      <c r="U157" s="5" t="n">
        <f aca="false">IF($C157=const_one,Sensitivity!$D$60*$T157,const_zero)</f>
        <v>0</v>
      </c>
      <c r="V157" s="5" t="n">
        <f aca="false">IF($D157=const_one,Sensitivity!$Y$60*$T157,const_zero)</f>
        <v>445959683.878866</v>
      </c>
      <c r="W157" s="5" t="n">
        <f aca="false">IF($E157=const_one,Sensitivity!$V$60*$T157,const_zero)</f>
        <v>0</v>
      </c>
      <c r="X157" s="5" t="n">
        <f aca="false">IF($F157=const_one,Sensitivity!$S$60*$T157,const_zero)</f>
        <v>173956868.920759</v>
      </c>
      <c r="Y157" s="5" t="n">
        <f aca="false">IF($G157=const_one,Sensitivity!$P$60*$T157,const_zero)</f>
        <v>0</v>
      </c>
      <c r="Z157" s="5" t="n">
        <f aca="false">IF($H157=const_one,Sensitivity!$M$60*$T157,const_zero)</f>
        <v>362410143.584914</v>
      </c>
      <c r="AA157" s="5" t="n">
        <f aca="false">IF($I157=const_one,Sensitivity!$J$60*$T157,const_zero)</f>
        <v>0</v>
      </c>
      <c r="AB157" s="5" t="n">
        <f aca="false">(Sensitivity!$AE$60+Sensitivity!$AJ$60)*$T157</f>
        <v>21629973.370159</v>
      </c>
      <c r="AC157" s="5" t="n">
        <f aca="false">common_rsa_total*$T157</f>
        <v>652338258.452845</v>
      </c>
      <c r="AD157" s="5" t="n">
        <f aca="false">IF($S157=const_one,pre_f_options_issued*($T157-option_strike_usd),const_zero)</f>
        <v>178705071.792457</v>
      </c>
      <c r="AE157" s="5" t="n">
        <f aca="false">J157+U157</f>
        <v>30000000</v>
      </c>
      <c r="AF157" s="5" t="n">
        <f aca="false">K157+V157</f>
        <v>445959683.878866</v>
      </c>
      <c r="AG157" s="5" t="n">
        <f aca="false">L157+W157</f>
        <v>100000000</v>
      </c>
      <c r="AH157" s="5" t="n">
        <f aca="false">M157+X157</f>
        <v>173956868.920759</v>
      </c>
      <c r="AI157" s="5" t="n">
        <f aca="false">N157+Y157</f>
        <v>30000000</v>
      </c>
      <c r="AJ157" s="5" t="n">
        <f aca="false">O157+Z157</f>
        <v>362410143.584914</v>
      </c>
      <c r="AK157" s="5" t="n">
        <f aca="false">P157+AA157</f>
        <v>5000000</v>
      </c>
      <c r="AL157" s="5" t="n">
        <f aca="false">INDEX($AE$115:$AE$242,$B157-$C157*1+const_one)</f>
        <v>30000000</v>
      </c>
      <c r="AM157" s="5" t="n">
        <f aca="false">INDEX($AF$115:$AF$242,$B157-$D157*2+const_one)</f>
        <v>300000000</v>
      </c>
      <c r="AN157" s="5" t="n">
        <f aca="false">INDEX($AG$115:$AG$242,$B157-$E157*4+const_one)</f>
        <v>100000000</v>
      </c>
      <c r="AO157" s="5" t="n">
        <f aca="false">INDEX($AH$115:$AH$242,$B157-$F157*8+const_one)</f>
        <v>60000000</v>
      </c>
      <c r="AP157" s="5" t="n">
        <f aca="false">INDEX($AI$115:$AI$242,$B157-$G157*16+const_one)</f>
        <v>30000000</v>
      </c>
      <c r="AQ157" s="5" t="n">
        <f aca="false">INDEX($AJ$115:$AJ$242,$B157-$H157*32+const_one)</f>
        <v>15000000</v>
      </c>
      <c r="AR157" s="5" t="n">
        <f aca="false">INDEX($AK$115:$AK$242,$B157-$I157*64+const_one)</f>
        <v>5000000</v>
      </c>
      <c r="AS157" s="5" t="n">
        <f aca="false">INDEX($AE$115:$AE$242,$B157+(const_one-$C157)*1+const_one)</f>
        <v>65086597.2784096</v>
      </c>
      <c r="AT157" s="5" t="n">
        <f aca="false">INDEX($AF$115:$AF$242,$B157+(const_one-$D157)*2+const_one)</f>
        <v>445959683.878866</v>
      </c>
      <c r="AU157" s="5" t="n">
        <f aca="false">INDEX($AG$115:$AG$242,$B157+(const_one-$E157)*4+const_one)</f>
        <v>124382778.780988</v>
      </c>
      <c r="AV157" s="5" t="n">
        <f aca="false">INDEX($AH$115:$AH$242,$B157+(const_one-$F157)*8+const_one)</f>
        <v>173956868.920759</v>
      </c>
      <c r="AW157" s="5" t="n">
        <f aca="false">INDEX($AI$115:$AI$242,$B157+(const_one-$G157)*16+const_one)</f>
        <v>197611299.208103</v>
      </c>
      <c r="AX157" s="5" t="n">
        <f aca="false">INDEX($AJ$115:$AJ$242,$B157+(const_one-$H157)*32+const_one)</f>
        <v>362410143.584914</v>
      </c>
      <c r="AY157" s="5" t="n">
        <f aca="false">INDEX($AK$115:$AK$242,$B157+(const_one-$I157)*64+const_one)</f>
        <v>303530892.615037</v>
      </c>
      <c r="AZ157" s="5" t="n">
        <f aca="false">--($C157=--(AS157&gt;AL157))</f>
        <v>0</v>
      </c>
      <c r="BA157" s="5" t="n">
        <f aca="false">--($D157=--(AT157&gt;AM157))</f>
        <v>1</v>
      </c>
      <c r="BB157" s="5" t="n">
        <f aca="false">--($E157=--(AU157&gt;AN157))</f>
        <v>0</v>
      </c>
      <c r="BC157" s="5" t="n">
        <f aca="false">--($F157=--(AV157&gt;AO157))</f>
        <v>1</v>
      </c>
      <c r="BD157" s="5" t="n">
        <f aca="false">--($G157=--(AW157&gt;AP157))</f>
        <v>0</v>
      </c>
      <c r="BE157" s="5" t="n">
        <f aca="false">--($H157=--(AX157&gt;AQ157))</f>
        <v>1</v>
      </c>
      <c r="BF157" s="5" t="n">
        <f aca="false">--($I157=--(AY157&gt;AR157))</f>
        <v>0</v>
      </c>
      <c r="BG157" s="5" t="n">
        <f aca="false">SUM(AZ157:BF157)</f>
        <v>3</v>
      </c>
      <c r="BH157" s="5" t="n">
        <f aca="false">SUM(AE157:AK157)+AB157+AC157+AD157</f>
        <v>2000000000</v>
      </c>
    </row>
    <row r="158" customFormat="false" ht="15" hidden="true" customHeight="false" outlineLevel="0" collapsed="false">
      <c r="A158" s="5" t="n">
        <f aca="false">sensitivity_exit_usd</f>
        <v>2000000000</v>
      </c>
      <c r="B158" s="2" t="n">
        <f aca="false">ROW()-ROW($B$115)</f>
        <v>43</v>
      </c>
      <c r="C158" s="2" t="n">
        <f aca="false">MOD(QUOTIENT($B158,1),2)</f>
        <v>1</v>
      </c>
      <c r="D158" s="2" t="n">
        <f aca="false">MOD(QUOTIENT($B158,2),2)</f>
        <v>1</v>
      </c>
      <c r="E158" s="2" t="n">
        <f aca="false">MOD(QUOTIENT($B158,4),2)</f>
        <v>0</v>
      </c>
      <c r="F158" s="2" t="n">
        <f aca="false">MOD(QUOTIENT($B158,8),2)</f>
        <v>1</v>
      </c>
      <c r="G158" s="2" t="n">
        <f aca="false">MOD(QUOTIENT($B158,16),2)</f>
        <v>0</v>
      </c>
      <c r="H158" s="2" t="n">
        <f aca="false">MOD(QUOTIENT($B158,32),2)</f>
        <v>1</v>
      </c>
      <c r="I158" s="2" t="n">
        <f aca="false">MOD(QUOTIENT($B158,64),2)</f>
        <v>0</v>
      </c>
      <c r="J158" s="5" t="n">
        <f aca="false">IF($C158=const_zero,MIN(class_series_f_invested_usd,MAX(const_zero,$A158)),const_zero)</f>
        <v>0</v>
      </c>
      <c r="K158" s="5" t="n">
        <f aca="false">IF($D158=const_zero,MIN(class_series_e_invested_usd,MAX(const_zero,$A158-SUM($J158:$J158))),const_zero)</f>
        <v>0</v>
      </c>
      <c r="L158" s="5" t="n">
        <f aca="false">IF($E158=const_zero,MIN(class_series_d_invested_usd,MAX(const_zero,$A158-SUM($J158:$K158))),const_zero)</f>
        <v>100000000</v>
      </c>
      <c r="M158" s="5" t="n">
        <f aca="false">IF($F158=const_zero,MIN(class_series_c_invested_usd,MAX(const_zero,$A158-SUM($J158:$L158))),const_zero)</f>
        <v>0</v>
      </c>
      <c r="N158" s="5" t="n">
        <f aca="false">IF($G158=const_zero,MIN(class_series_b_invested_usd,MAX(const_zero,$A158-SUM($J158:$M158))),const_zero)</f>
        <v>30000000</v>
      </c>
      <c r="O158" s="5" t="n">
        <f aca="false">IF($H158=const_zero,MIN(class_series_a_invested_usd,MAX(const_zero,$A158-SUM($J158:$N158))),const_zero)</f>
        <v>0</v>
      </c>
      <c r="P158" s="5" t="n">
        <f aca="false">IF($I158=const_zero,MIN(class_seed_invested_usd,MAX(const_zero,$A158-SUM($J158:$O158))),const_zero)</f>
        <v>5000000</v>
      </c>
      <c r="Q158" s="5" t="n">
        <f aca="false">MAX(const_zero,$A158-SUM($J158:$P158))</f>
        <v>1865000000</v>
      </c>
      <c r="R158" s="9" t="n">
        <f aca="false">common_rsa_total+Sensitivity!$AE$60+Sensitivity!$AJ$60+IF($C158=const_one,Sensitivity!$D$60,const_zero)+IF($D158=const_one,Sensitivity!$Y$60,const_zero)+IF($E158=const_one,Sensitivity!$V$60,const_zero)+IF($F158=const_one,Sensitivity!$S$60,const_zero)+IF($G158=const_one,Sensitivity!$P$60,const_zero)+IF($H158=const_one,Sensitivity!$M$60,const_zero)+IF($I158=const_one,Sensitivity!$J$60,const_zero)</f>
        <v>23766560.6388153</v>
      </c>
      <c r="S158" s="23" t="b">
        <f aca="false">IF($R158&gt;const_zero,--($Q158&gt;option_strike_usd*$R158),const_zero)</f>
        <v>1</v>
      </c>
      <c r="T158" s="7" t="n">
        <f aca="false">IF($R158&gt;const_zero,IF($S158=const_one,($Q158+option_strike_usd*pre_f_options_issued)/($R158+pre_f_options_issued),$Q158/$R158),const_zero)</f>
        <v>71.0980027297638</v>
      </c>
      <c r="U158" s="5" t="n">
        <f aca="false">IF($C158=const_one,Sensitivity!$D$60*$T158,const_zero)</f>
        <v>65086597.2784096</v>
      </c>
      <c r="V158" s="5" t="n">
        <f aca="false">IF($D158=const_one,Sensitivity!$Y$60*$T158,const_zero)</f>
        <v>437444196.624083</v>
      </c>
      <c r="W158" s="5" t="n">
        <f aca="false">IF($E158=const_one,Sensitivity!$V$60*$T158,const_zero)</f>
        <v>0</v>
      </c>
      <c r="X158" s="5" t="n">
        <f aca="false">IF($F158=const_one,Sensitivity!$S$60*$T158,const_zero)</f>
        <v>170635206.551433</v>
      </c>
      <c r="Y158" s="5" t="n">
        <f aca="false">IF($G158=const_one,Sensitivity!$P$60*$T158,const_zero)</f>
        <v>0</v>
      </c>
      <c r="Z158" s="5" t="n">
        <f aca="false">IF($H158=const_one,Sensitivity!$M$60*$T158,const_zero)</f>
        <v>355490013.648819</v>
      </c>
      <c r="AA158" s="5" t="n">
        <f aca="false">IF($I158=const_one,Sensitivity!$J$60*$T158,const_zero)</f>
        <v>0</v>
      </c>
      <c r="AB158" s="5" t="n">
        <f aca="false">(Sensitivity!$AE$60+Sensitivity!$AJ$60)*$T158</f>
        <v>21216954.5049718</v>
      </c>
      <c r="AC158" s="5" t="n">
        <f aca="false">common_rsa_total*$T158</f>
        <v>639882024.567874</v>
      </c>
      <c r="AD158" s="5" t="n">
        <f aca="false">IF($S158=const_one,pre_f_options_issued*($T158-option_strike_usd),const_zero)</f>
        <v>175245006.82441</v>
      </c>
      <c r="AE158" s="5" t="n">
        <f aca="false">J158+U158</f>
        <v>65086597.2784096</v>
      </c>
      <c r="AF158" s="5" t="n">
        <f aca="false">K158+V158</f>
        <v>437444196.624083</v>
      </c>
      <c r="AG158" s="5" t="n">
        <f aca="false">L158+W158</f>
        <v>100000000</v>
      </c>
      <c r="AH158" s="5" t="n">
        <f aca="false">M158+X158</f>
        <v>170635206.551433</v>
      </c>
      <c r="AI158" s="5" t="n">
        <f aca="false">N158+Y158</f>
        <v>30000000</v>
      </c>
      <c r="AJ158" s="5" t="n">
        <f aca="false">O158+Z158</f>
        <v>355490013.648819</v>
      </c>
      <c r="AK158" s="5" t="n">
        <f aca="false">P158+AA158</f>
        <v>5000000</v>
      </c>
      <c r="AL158" s="5" t="n">
        <f aca="false">INDEX($AE$115:$AE$242,$B158-$C158*1+const_one)</f>
        <v>30000000</v>
      </c>
      <c r="AM158" s="5" t="n">
        <f aca="false">INDEX($AF$115:$AF$242,$B158-$D158*2+const_one)</f>
        <v>300000000</v>
      </c>
      <c r="AN158" s="5" t="n">
        <f aca="false">INDEX($AG$115:$AG$242,$B158-$E158*4+const_one)</f>
        <v>100000000</v>
      </c>
      <c r="AO158" s="5" t="n">
        <f aca="false">INDEX($AH$115:$AH$242,$B158-$F158*8+const_one)</f>
        <v>60000000</v>
      </c>
      <c r="AP158" s="5" t="n">
        <f aca="false">INDEX($AI$115:$AI$242,$B158-$G158*16+const_one)</f>
        <v>30000000</v>
      </c>
      <c r="AQ158" s="5" t="n">
        <f aca="false">INDEX($AJ$115:$AJ$242,$B158-$H158*32+const_one)</f>
        <v>15000000</v>
      </c>
      <c r="AR158" s="5" t="n">
        <f aca="false">INDEX($AK$115:$AK$242,$B158-$I158*64+const_one)</f>
        <v>5000000</v>
      </c>
      <c r="AS158" s="5" t="n">
        <f aca="false">INDEX($AE$115:$AE$242,$B158+(const_one-$C158)*1+const_one)</f>
        <v>65086597.2784096</v>
      </c>
      <c r="AT158" s="5" t="n">
        <f aca="false">INDEX($AF$115:$AF$242,$B158+(const_one-$D158)*2+const_one)</f>
        <v>437444196.624083</v>
      </c>
      <c r="AU158" s="5" t="n">
        <f aca="false">INDEX($AG$115:$AG$242,$B158+(const_one-$E158)*4+const_one)</f>
        <v>122179930.780783</v>
      </c>
      <c r="AV158" s="5" t="n">
        <f aca="false">INDEX($AH$115:$AH$242,$B158+(const_one-$F158)*8+const_one)</f>
        <v>170635206.551433</v>
      </c>
      <c r="AW158" s="5" t="n">
        <f aca="false">INDEX($AI$115:$AI$242,$B158+(const_one-$G158)*16+const_one)</f>
        <v>194505260.466111</v>
      </c>
      <c r="AX158" s="5" t="n">
        <f aca="false">INDEX($AJ$115:$AJ$242,$B158+(const_one-$H158)*32+const_one)</f>
        <v>355490013.648819</v>
      </c>
      <c r="AY158" s="5" t="n">
        <f aca="false">INDEX($AK$115:$AK$242,$B158+(const_one-$I158)*64+const_one)</f>
        <v>299441313.937712</v>
      </c>
      <c r="AZ158" s="5" t="n">
        <f aca="false">--($C158=--(AS158&gt;AL158))</f>
        <v>1</v>
      </c>
      <c r="BA158" s="5" t="n">
        <f aca="false">--($D158=--(AT158&gt;AM158))</f>
        <v>1</v>
      </c>
      <c r="BB158" s="5" t="n">
        <f aca="false">--($E158=--(AU158&gt;AN158))</f>
        <v>0</v>
      </c>
      <c r="BC158" s="5" t="n">
        <f aca="false">--($F158=--(AV158&gt;AO158))</f>
        <v>1</v>
      </c>
      <c r="BD158" s="5" t="n">
        <f aca="false">--($G158=--(AW158&gt;AP158))</f>
        <v>0</v>
      </c>
      <c r="BE158" s="5" t="n">
        <f aca="false">--($H158=--(AX158&gt;AQ158))</f>
        <v>1</v>
      </c>
      <c r="BF158" s="5" t="n">
        <f aca="false">--($I158=--(AY158&gt;AR158))</f>
        <v>0</v>
      </c>
      <c r="BG158" s="5" t="n">
        <f aca="false">SUM(AZ158:BF158)</f>
        <v>4</v>
      </c>
      <c r="BH158" s="5" t="n">
        <f aca="false">SUM(AE158:AK158)+AB158+AC158+AD158</f>
        <v>2000000000</v>
      </c>
    </row>
    <row r="159" customFormat="false" ht="15" hidden="true" customHeight="false" outlineLevel="0" collapsed="false">
      <c r="A159" s="5" t="n">
        <f aca="false">sensitivity_exit_usd</f>
        <v>2000000000</v>
      </c>
      <c r="B159" s="2" t="n">
        <f aca="false">ROW()-ROW($B$115)</f>
        <v>44</v>
      </c>
      <c r="C159" s="2" t="n">
        <f aca="false">MOD(QUOTIENT($B159,1),2)</f>
        <v>0</v>
      </c>
      <c r="D159" s="2" t="n">
        <f aca="false">MOD(QUOTIENT($B159,2),2)</f>
        <v>0</v>
      </c>
      <c r="E159" s="2" t="n">
        <f aca="false">MOD(QUOTIENT($B159,4),2)</f>
        <v>1</v>
      </c>
      <c r="F159" s="2" t="n">
        <f aca="false">MOD(QUOTIENT($B159,8),2)</f>
        <v>1</v>
      </c>
      <c r="G159" s="2" t="n">
        <f aca="false">MOD(QUOTIENT($B159,16),2)</f>
        <v>0</v>
      </c>
      <c r="H159" s="2" t="n">
        <f aca="false">MOD(QUOTIENT($B159,32),2)</f>
        <v>1</v>
      </c>
      <c r="I159" s="2" t="n">
        <f aca="false">MOD(QUOTIENT($B159,64),2)</f>
        <v>0</v>
      </c>
      <c r="J159" s="5" t="n">
        <f aca="false">IF($C159=const_zero,MIN(class_series_f_invested_usd,MAX(const_zero,$A159)),const_zero)</f>
        <v>30000000</v>
      </c>
      <c r="K159" s="5" t="n">
        <f aca="false">IF($D159=const_zero,MIN(class_series_e_invested_usd,MAX(const_zero,$A159-SUM($J159:$J159))),const_zero)</f>
        <v>300000000</v>
      </c>
      <c r="L159" s="5" t="n">
        <f aca="false">IF($E159=const_zero,MIN(class_series_d_invested_usd,MAX(const_zero,$A159-SUM($J159:$K159))),const_zero)</f>
        <v>0</v>
      </c>
      <c r="M159" s="5" t="n">
        <f aca="false">IF($F159=const_zero,MIN(class_series_c_invested_usd,MAX(const_zero,$A159-SUM($J159:$L159))),const_zero)</f>
        <v>0</v>
      </c>
      <c r="N159" s="5" t="n">
        <f aca="false">IF($G159=const_zero,MIN(class_series_b_invested_usd,MAX(const_zero,$A159-SUM($J159:$M159))),const_zero)</f>
        <v>30000000</v>
      </c>
      <c r="O159" s="5" t="n">
        <f aca="false">IF($H159=const_zero,MIN(class_series_a_invested_usd,MAX(const_zero,$A159-SUM($J159:$N159))),const_zero)</f>
        <v>0</v>
      </c>
      <c r="P159" s="5" t="n">
        <f aca="false">IF($I159=const_zero,MIN(class_seed_invested_usd,MAX(const_zero,$A159-SUM($J159:$O159))),const_zero)</f>
        <v>5000000</v>
      </c>
      <c r="Q159" s="5" t="n">
        <f aca="false">MAX(const_zero,$A159-SUM($J159:$P159))</f>
        <v>1635000000</v>
      </c>
      <c r="R159" s="9" t="n">
        <f aca="false">common_rsa_total+Sensitivity!$AE$60+Sensitivity!$AJ$60+IF($C159=const_one,Sensitivity!$D$60,const_zero)+IF($D159=const_one,Sensitivity!$Y$60,const_zero)+IF($E159=const_one,Sensitivity!$V$60,const_zero)+IF($F159=const_one,Sensitivity!$S$60,const_zero)+IF($G159=const_one,Sensitivity!$P$60,const_zero)+IF($H159=const_one,Sensitivity!$M$60,const_zero)+IF($I159=const_one,Sensitivity!$J$60,const_zero)</f>
        <v>18437545.7598514</v>
      </c>
      <c r="S159" s="23" t="b">
        <f aca="false">IF($R159&gt;const_zero,--($Q159&gt;option_strike_usd*$R159),const_zero)</f>
        <v>1</v>
      </c>
      <c r="T159" s="7" t="n">
        <f aca="false">IF($R159&gt;const_zero,IF($S159=const_one,($Q159+option_strike_usd*pre_f_options_issued)/($R159+pre_f_options_issued),$Q159/$R159),const_zero)</f>
        <v>78.2087842950521</v>
      </c>
      <c r="U159" s="5" t="n">
        <f aca="false">IF($C159=const_one,Sensitivity!$D$60*$T159,const_zero)</f>
        <v>0</v>
      </c>
      <c r="V159" s="5" t="n">
        <f aca="false">IF($D159=const_one,Sensitivity!$Y$60*$T159,const_zero)</f>
        <v>0</v>
      </c>
      <c r="W159" s="5" t="n">
        <f aca="false">IF($E159=const_one,Sensitivity!$V$60*$T159,const_zero)</f>
        <v>136015034.032333</v>
      </c>
      <c r="X159" s="5" t="n">
        <f aca="false">IF($F159=const_one,Sensitivity!$S$60*$T159,const_zero)</f>
        <v>187701082.308125</v>
      </c>
      <c r="Y159" s="5" t="n">
        <f aca="false">IF($G159=const_one,Sensitivity!$P$60*$T159,const_zero)</f>
        <v>0</v>
      </c>
      <c r="Z159" s="5" t="n">
        <f aca="false">IF($H159=const_one,Sensitivity!$M$60*$T159,const_zero)</f>
        <v>391043921.47526</v>
      </c>
      <c r="AA159" s="5" t="n">
        <f aca="false">IF($I159=const_one,Sensitivity!$J$60*$T159,const_zero)</f>
        <v>0</v>
      </c>
      <c r="AB159" s="5" t="n">
        <f aca="false">(Sensitivity!$AE$60+Sensitivity!$AJ$60)*$T159</f>
        <v>23338942.7911822</v>
      </c>
      <c r="AC159" s="5" t="n">
        <f aca="false">common_rsa_total*$T159</f>
        <v>703879058.655469</v>
      </c>
      <c r="AD159" s="5" t="n">
        <f aca="false">IF($S159=const_one,pre_f_options_issued*($T159-option_strike_usd),const_zero)</f>
        <v>193021960.73763</v>
      </c>
      <c r="AE159" s="5" t="n">
        <f aca="false">J159+U159</f>
        <v>30000000</v>
      </c>
      <c r="AF159" s="5" t="n">
        <f aca="false">K159+V159</f>
        <v>300000000</v>
      </c>
      <c r="AG159" s="5" t="n">
        <f aca="false">L159+W159</f>
        <v>136015034.032333</v>
      </c>
      <c r="AH159" s="5" t="n">
        <f aca="false">M159+X159</f>
        <v>187701082.308125</v>
      </c>
      <c r="AI159" s="5" t="n">
        <f aca="false">N159+Y159</f>
        <v>30000000</v>
      </c>
      <c r="AJ159" s="5" t="n">
        <f aca="false">O159+Z159</f>
        <v>391043921.47526</v>
      </c>
      <c r="AK159" s="5" t="n">
        <f aca="false">P159+AA159</f>
        <v>5000000</v>
      </c>
      <c r="AL159" s="5" t="n">
        <f aca="false">INDEX($AE$115:$AE$242,$B159-$C159*1+const_one)</f>
        <v>30000000</v>
      </c>
      <c r="AM159" s="5" t="n">
        <f aca="false">INDEX($AF$115:$AF$242,$B159-$D159*2+const_one)</f>
        <v>300000000</v>
      </c>
      <c r="AN159" s="5" t="n">
        <f aca="false">INDEX($AG$115:$AG$242,$B159-$E159*4+const_one)</f>
        <v>100000000</v>
      </c>
      <c r="AO159" s="5" t="n">
        <f aca="false">INDEX($AH$115:$AH$242,$B159-$F159*8+const_one)</f>
        <v>60000000</v>
      </c>
      <c r="AP159" s="5" t="n">
        <f aca="false">INDEX($AI$115:$AI$242,$B159-$G159*16+const_one)</f>
        <v>30000000</v>
      </c>
      <c r="AQ159" s="5" t="n">
        <f aca="false">INDEX($AJ$115:$AJ$242,$B159-$H159*32+const_one)</f>
        <v>15000000</v>
      </c>
      <c r="AR159" s="5" t="n">
        <f aca="false">INDEX($AK$115:$AK$242,$B159-$I159*64+const_one)</f>
        <v>5000000</v>
      </c>
      <c r="AS159" s="5" t="n">
        <f aca="false">INDEX($AE$115:$AE$242,$B159+(const_one-$C159)*1+const_one)</f>
        <v>69853640.8495226</v>
      </c>
      <c r="AT159" s="5" t="n">
        <f aca="false">INDEX($AF$115:$AF$242,$B159+(const_one-$D159)*2+const_one)</f>
        <v>440042004.250426</v>
      </c>
      <c r="AU159" s="5" t="n">
        <f aca="false">INDEX($AG$115:$AG$242,$B159+(const_one-$E159)*4+const_one)</f>
        <v>136015034.032333</v>
      </c>
      <c r="AV159" s="5" t="n">
        <f aca="false">INDEX($AH$115:$AH$242,$B159+(const_one-$F159)*8+const_one)</f>
        <v>187701082.308125</v>
      </c>
      <c r="AW159" s="5" t="n">
        <f aca="false">INDEX($AI$115:$AI$242,$B159+(const_one-$G159)*16+const_one)</f>
        <v>208981323.740812</v>
      </c>
      <c r="AX159" s="5" t="n">
        <f aca="false">INDEX($AJ$115:$AJ$242,$B159+(const_one-$H159)*32+const_one)</f>
        <v>391043921.47526</v>
      </c>
      <c r="AY159" s="5" t="n">
        <f aca="false">INDEX($AK$115:$AK$242,$B159+(const_one-$I159)*64+const_one)</f>
        <v>316625947.421444</v>
      </c>
      <c r="AZ159" s="5" t="n">
        <f aca="false">--($C159=--(AS159&gt;AL159))</f>
        <v>0</v>
      </c>
      <c r="BA159" s="5" t="n">
        <f aca="false">--($D159=--(AT159&gt;AM159))</f>
        <v>0</v>
      </c>
      <c r="BB159" s="5" t="n">
        <f aca="false">--($E159=--(AU159&gt;AN159))</f>
        <v>1</v>
      </c>
      <c r="BC159" s="5" t="n">
        <f aca="false">--($F159=--(AV159&gt;AO159))</f>
        <v>1</v>
      </c>
      <c r="BD159" s="5" t="n">
        <f aca="false">--($G159=--(AW159&gt;AP159))</f>
        <v>0</v>
      </c>
      <c r="BE159" s="5" t="n">
        <f aca="false">--($H159=--(AX159&gt;AQ159))</f>
        <v>1</v>
      </c>
      <c r="BF159" s="5" t="n">
        <f aca="false">--($I159=--(AY159&gt;AR159))</f>
        <v>0</v>
      </c>
      <c r="BG159" s="5" t="n">
        <f aca="false">SUM(AZ159:BF159)</f>
        <v>3</v>
      </c>
      <c r="BH159" s="5" t="n">
        <f aca="false">SUM(AE159:AK159)+AB159+AC159+AD159</f>
        <v>2000000000</v>
      </c>
    </row>
    <row r="160" customFormat="false" ht="15" hidden="true" customHeight="false" outlineLevel="0" collapsed="false">
      <c r="A160" s="5" t="n">
        <f aca="false">sensitivity_exit_usd</f>
        <v>2000000000</v>
      </c>
      <c r="B160" s="2" t="n">
        <f aca="false">ROW()-ROW($B$115)</f>
        <v>45</v>
      </c>
      <c r="C160" s="2" t="n">
        <f aca="false">MOD(QUOTIENT($B160,1),2)</f>
        <v>1</v>
      </c>
      <c r="D160" s="2" t="n">
        <f aca="false">MOD(QUOTIENT($B160,2),2)</f>
        <v>0</v>
      </c>
      <c r="E160" s="2" t="n">
        <f aca="false">MOD(QUOTIENT($B160,4),2)</f>
        <v>1</v>
      </c>
      <c r="F160" s="2" t="n">
        <f aca="false">MOD(QUOTIENT($B160,8),2)</f>
        <v>1</v>
      </c>
      <c r="G160" s="2" t="n">
        <f aca="false">MOD(QUOTIENT($B160,16),2)</f>
        <v>0</v>
      </c>
      <c r="H160" s="2" t="n">
        <f aca="false">MOD(QUOTIENT($B160,32),2)</f>
        <v>1</v>
      </c>
      <c r="I160" s="2" t="n">
        <f aca="false">MOD(QUOTIENT($B160,64),2)</f>
        <v>0</v>
      </c>
      <c r="J160" s="5" t="n">
        <f aca="false">IF($C160=const_zero,MIN(class_series_f_invested_usd,MAX(const_zero,$A160)),const_zero)</f>
        <v>0</v>
      </c>
      <c r="K160" s="5" t="n">
        <f aca="false">IF($D160=const_zero,MIN(class_series_e_invested_usd,MAX(const_zero,$A160-SUM($J160:$J160))),const_zero)</f>
        <v>300000000</v>
      </c>
      <c r="L160" s="5" t="n">
        <f aca="false">IF($E160=const_zero,MIN(class_series_d_invested_usd,MAX(const_zero,$A160-SUM($J160:$K160))),const_zero)</f>
        <v>0</v>
      </c>
      <c r="M160" s="5" t="n">
        <f aca="false">IF($F160=const_zero,MIN(class_series_c_invested_usd,MAX(const_zero,$A160-SUM($J160:$L160))),const_zero)</f>
        <v>0</v>
      </c>
      <c r="N160" s="5" t="n">
        <f aca="false">IF($G160=const_zero,MIN(class_series_b_invested_usd,MAX(const_zero,$A160-SUM($J160:$M160))),const_zero)</f>
        <v>30000000</v>
      </c>
      <c r="O160" s="5" t="n">
        <f aca="false">IF($H160=const_zero,MIN(class_series_a_invested_usd,MAX(const_zero,$A160-SUM($J160:$N160))),const_zero)</f>
        <v>0</v>
      </c>
      <c r="P160" s="5" t="n">
        <f aca="false">IF($I160=const_zero,MIN(class_seed_invested_usd,MAX(const_zero,$A160-SUM($J160:$O160))),const_zero)</f>
        <v>5000000</v>
      </c>
      <c r="Q160" s="5" t="n">
        <f aca="false">MAX(const_zero,$A160-SUM($J160:$P160))</f>
        <v>1665000000</v>
      </c>
      <c r="R160" s="9" t="n">
        <f aca="false">common_rsa_total+Sensitivity!$AE$60+Sensitivity!$AJ$60+IF($C160=const_one,Sensitivity!$D$60,const_zero)+IF($D160=const_one,Sensitivity!$Y$60,const_zero)+IF($E160=const_one,Sensitivity!$V$60,const_zero)+IF($F160=const_one,Sensitivity!$S$60,const_zero)+IF($G160=const_one,Sensitivity!$P$60,const_zero)+IF($H160=const_one,Sensitivity!$M$60,const_zero)+IF($I160=const_one,Sensitivity!$J$60,const_zero)</f>
        <v>19352994.7848514</v>
      </c>
      <c r="S160" s="23" t="b">
        <f aca="false">IF($R160&gt;const_zero,--($Q160&gt;option_strike_usd*$R160),const_zero)</f>
        <v>1</v>
      </c>
      <c r="T160" s="7" t="n">
        <f aca="false">IF($R160&gt;const_zero,IF($S160=const_one,($Q160+option_strike_usd*pre_f_options_issued)/($R160+pre_f_options_issued),$Q160/$R160),const_zero)</f>
        <v>76.3053309817252</v>
      </c>
      <c r="U160" s="5" t="n">
        <f aca="false">IF($C160=const_one,Sensitivity!$D$60*$T160,const_zero)</f>
        <v>69853640.8495226</v>
      </c>
      <c r="V160" s="5" t="n">
        <f aca="false">IF($D160=const_one,Sensitivity!$Y$60*$T160,const_zero)</f>
        <v>0</v>
      </c>
      <c r="W160" s="5" t="n">
        <f aca="false">IF($E160=const_one,Sensitivity!$V$60*$T160,const_zero)</f>
        <v>132704686.358159</v>
      </c>
      <c r="X160" s="5" t="n">
        <f aca="false">IF($F160=const_one,Sensitivity!$S$60*$T160,const_zero)</f>
        <v>183132794.35614</v>
      </c>
      <c r="Y160" s="5" t="n">
        <f aca="false">IF($G160=const_one,Sensitivity!$P$60*$T160,const_zero)</f>
        <v>0</v>
      </c>
      <c r="Z160" s="5" t="n">
        <f aca="false">IF($H160=const_one,Sensitivity!$M$60*$T160,const_zero)</f>
        <v>381526654.908626</v>
      </c>
      <c r="AA160" s="5" t="n">
        <f aca="false">IF($I160=const_one,Sensitivity!$J$60*$T160,const_zero)</f>
        <v>0</v>
      </c>
      <c r="AB160" s="5" t="n">
        <f aca="false">(Sensitivity!$AE$60+Sensitivity!$AJ$60)*$T160</f>
        <v>22770917.237712</v>
      </c>
      <c r="AC160" s="5" t="n">
        <f aca="false">common_rsa_total*$T160</f>
        <v>686747978.835527</v>
      </c>
      <c r="AD160" s="5" t="n">
        <f aca="false">IF($S160=const_one,pre_f_options_issued*($T160-option_strike_usd),const_zero)</f>
        <v>188263327.454313</v>
      </c>
      <c r="AE160" s="5" t="n">
        <f aca="false">J160+U160</f>
        <v>69853640.8495226</v>
      </c>
      <c r="AF160" s="5" t="n">
        <f aca="false">K160+V160</f>
        <v>300000000</v>
      </c>
      <c r="AG160" s="5" t="n">
        <f aca="false">L160+W160</f>
        <v>132704686.358159</v>
      </c>
      <c r="AH160" s="5" t="n">
        <f aca="false">M160+X160</f>
        <v>183132794.35614</v>
      </c>
      <c r="AI160" s="5" t="n">
        <f aca="false">N160+Y160</f>
        <v>30000000</v>
      </c>
      <c r="AJ160" s="5" t="n">
        <f aca="false">O160+Z160</f>
        <v>381526654.908626</v>
      </c>
      <c r="AK160" s="5" t="n">
        <f aca="false">P160+AA160</f>
        <v>5000000</v>
      </c>
      <c r="AL160" s="5" t="n">
        <f aca="false">INDEX($AE$115:$AE$242,$B160-$C160*1+const_one)</f>
        <v>30000000</v>
      </c>
      <c r="AM160" s="5" t="n">
        <f aca="false">INDEX($AF$115:$AF$242,$B160-$D160*2+const_one)</f>
        <v>300000000</v>
      </c>
      <c r="AN160" s="5" t="n">
        <f aca="false">INDEX($AG$115:$AG$242,$B160-$E160*4+const_one)</f>
        <v>100000000</v>
      </c>
      <c r="AO160" s="5" t="n">
        <f aca="false">INDEX($AH$115:$AH$242,$B160-$F160*8+const_one)</f>
        <v>60000000</v>
      </c>
      <c r="AP160" s="5" t="n">
        <f aca="false">INDEX($AI$115:$AI$242,$B160-$G160*16+const_one)</f>
        <v>30000000</v>
      </c>
      <c r="AQ160" s="5" t="n">
        <f aca="false">INDEX($AJ$115:$AJ$242,$B160-$H160*32+const_one)</f>
        <v>15000000</v>
      </c>
      <c r="AR160" s="5" t="n">
        <f aca="false">INDEX($AK$115:$AK$242,$B160-$I160*64+const_one)</f>
        <v>5000000</v>
      </c>
      <c r="AS160" s="5" t="n">
        <f aca="false">INDEX($AE$115:$AE$242,$B160+(const_one-$C160)*1+const_one)</f>
        <v>69853640.8495226</v>
      </c>
      <c r="AT160" s="5" t="n">
        <f aca="false">INDEX($AF$115:$AF$242,$B160+(const_one-$D160)*2+const_one)</f>
        <v>432248757.801284</v>
      </c>
      <c r="AU160" s="5" t="n">
        <f aca="false">INDEX($AG$115:$AG$242,$B160+(const_one-$E160)*4+const_one)</f>
        <v>132704686.358159</v>
      </c>
      <c r="AV160" s="5" t="n">
        <f aca="false">INDEX($AH$115:$AH$242,$B160+(const_one-$F160)*8+const_one)</f>
        <v>183132794.35614</v>
      </c>
      <c r="AW160" s="5" t="n">
        <f aca="false">INDEX($AI$115:$AI$242,$B160+(const_one-$G160)*16+const_one)</f>
        <v>204904883.459116</v>
      </c>
      <c r="AX160" s="5" t="n">
        <f aca="false">INDEX($AJ$115:$AJ$242,$B160+(const_one-$H160)*32+const_one)</f>
        <v>381526654.908626</v>
      </c>
      <c r="AY160" s="5" t="n">
        <f aca="false">INDEX($AK$115:$AK$242,$B160+(const_one-$I160)*64+const_one)</f>
        <v>311417779.171415</v>
      </c>
      <c r="AZ160" s="5" t="n">
        <f aca="false">--($C160=--(AS160&gt;AL160))</f>
        <v>1</v>
      </c>
      <c r="BA160" s="5" t="n">
        <f aca="false">--($D160=--(AT160&gt;AM160))</f>
        <v>0</v>
      </c>
      <c r="BB160" s="5" t="n">
        <f aca="false">--($E160=--(AU160&gt;AN160))</f>
        <v>1</v>
      </c>
      <c r="BC160" s="5" t="n">
        <f aca="false">--($F160=--(AV160&gt;AO160))</f>
        <v>1</v>
      </c>
      <c r="BD160" s="5" t="n">
        <f aca="false">--($G160=--(AW160&gt;AP160))</f>
        <v>0</v>
      </c>
      <c r="BE160" s="5" t="n">
        <f aca="false">--($H160=--(AX160&gt;AQ160))</f>
        <v>1</v>
      </c>
      <c r="BF160" s="5" t="n">
        <f aca="false">--($I160=--(AY160&gt;AR160))</f>
        <v>0</v>
      </c>
      <c r="BG160" s="5" t="n">
        <f aca="false">SUM(AZ160:BF160)</f>
        <v>4</v>
      </c>
      <c r="BH160" s="5" t="n">
        <f aca="false">SUM(AE160:AK160)+AB160+AC160+AD160</f>
        <v>2000000000</v>
      </c>
    </row>
    <row r="161" customFormat="false" ht="15" hidden="true" customHeight="false" outlineLevel="0" collapsed="false">
      <c r="A161" s="5" t="n">
        <f aca="false">sensitivity_exit_usd</f>
        <v>2000000000</v>
      </c>
      <c r="B161" s="2" t="n">
        <f aca="false">ROW()-ROW($B$115)</f>
        <v>46</v>
      </c>
      <c r="C161" s="2" t="n">
        <f aca="false">MOD(QUOTIENT($B161,1),2)</f>
        <v>0</v>
      </c>
      <c r="D161" s="2" t="n">
        <f aca="false">MOD(QUOTIENT($B161,2),2)</f>
        <v>1</v>
      </c>
      <c r="E161" s="2" t="n">
        <f aca="false">MOD(QUOTIENT($B161,4),2)</f>
        <v>1</v>
      </c>
      <c r="F161" s="2" t="n">
        <f aca="false">MOD(QUOTIENT($B161,8),2)</f>
        <v>1</v>
      </c>
      <c r="G161" s="2" t="n">
        <f aca="false">MOD(QUOTIENT($B161,16),2)</f>
        <v>0</v>
      </c>
      <c r="H161" s="2" t="n">
        <f aca="false">MOD(QUOTIENT($B161,32),2)</f>
        <v>1</v>
      </c>
      <c r="I161" s="2" t="n">
        <f aca="false">MOD(QUOTIENT($B161,64),2)</f>
        <v>0</v>
      </c>
      <c r="J161" s="5" t="n">
        <f aca="false">IF($C161=const_zero,MIN(class_series_f_invested_usd,MAX(const_zero,$A161)),const_zero)</f>
        <v>30000000</v>
      </c>
      <c r="K161" s="5" t="n">
        <f aca="false">IF($D161=const_zero,MIN(class_series_e_invested_usd,MAX(const_zero,$A161-SUM($J161:$J161))),const_zero)</f>
        <v>0</v>
      </c>
      <c r="L161" s="5" t="n">
        <f aca="false">IF($E161=const_zero,MIN(class_series_d_invested_usd,MAX(const_zero,$A161-SUM($J161:$K161))),const_zero)</f>
        <v>0</v>
      </c>
      <c r="M161" s="5" t="n">
        <f aca="false">IF($F161=const_zero,MIN(class_series_c_invested_usd,MAX(const_zero,$A161-SUM($J161:$L161))),const_zero)</f>
        <v>0</v>
      </c>
      <c r="N161" s="5" t="n">
        <f aca="false">IF($G161=const_zero,MIN(class_series_b_invested_usd,MAX(const_zero,$A161-SUM($J161:$M161))),const_zero)</f>
        <v>30000000</v>
      </c>
      <c r="O161" s="5" t="n">
        <f aca="false">IF($H161=const_zero,MIN(class_series_a_invested_usd,MAX(const_zero,$A161-SUM($J161:$N161))),const_zero)</f>
        <v>0</v>
      </c>
      <c r="P161" s="5" t="n">
        <f aca="false">IF($I161=const_zero,MIN(class_seed_invested_usd,MAX(const_zero,$A161-SUM($J161:$O161))),const_zero)</f>
        <v>5000000</v>
      </c>
      <c r="Q161" s="5" t="n">
        <f aca="false">MAX(const_zero,$A161-SUM($J161:$P161))</f>
        <v>1935000000</v>
      </c>
      <c r="R161" s="9" t="n">
        <f aca="false">common_rsa_total+Sensitivity!$AE$60+Sensitivity!$AJ$60+IF($C161=const_one,Sensitivity!$D$60,const_zero)+IF($D161=const_one,Sensitivity!$Y$60,const_zero)+IF($E161=const_one,Sensitivity!$V$60,const_zero)+IF($F161=const_one,Sensitivity!$S$60,const_zero)+IF($G161=const_one,Sensitivity!$P$60,const_zero)+IF($H161=const_one,Sensitivity!$M$60,const_zero)+IF($I161=const_one,Sensitivity!$J$60,const_zero)</f>
        <v>24590238.9414976</v>
      </c>
      <c r="S161" s="23" t="b">
        <f aca="false">IF($R161&gt;const_zero,--($Q161&gt;option_strike_usd*$R161),const_zero)</f>
        <v>1</v>
      </c>
      <c r="T161" s="7" t="n">
        <f aca="false">IF($R161&gt;const_zero,IF($S161=const_one,($Q161+option_strike_usd*pre_f_options_issued)/($R161+pre_f_options_issued),$Q161/$R161),const_zero)</f>
        <v>71.5202255758653</v>
      </c>
      <c r="U161" s="5" t="n">
        <f aca="false">IF($C161=const_one,Sensitivity!$D$60*$T161,const_zero)</f>
        <v>0</v>
      </c>
      <c r="V161" s="5" t="n">
        <f aca="false">IF($D161=const_one,Sensitivity!$Y$60*$T161,const_zero)</f>
        <v>440042004.250426</v>
      </c>
      <c r="W161" s="5" t="n">
        <f aca="false">IF($E161=const_one,Sensitivity!$V$60*$T161,const_zero)</f>
        <v>124382778.780988</v>
      </c>
      <c r="X161" s="5" t="n">
        <f aca="false">IF($F161=const_one,Sensitivity!$S$60*$T161,const_zero)</f>
        <v>171648541.382077</v>
      </c>
      <c r="Y161" s="5" t="n">
        <f aca="false">IF($G161=const_one,Sensitivity!$P$60*$T161,const_zero)</f>
        <v>0</v>
      </c>
      <c r="Z161" s="5" t="n">
        <f aca="false">IF($H161=const_one,Sensitivity!$M$60*$T161,const_zero)</f>
        <v>357601127.879326</v>
      </c>
      <c r="AA161" s="5" t="n">
        <f aca="false">IF($I161=const_one,Sensitivity!$J$60*$T161,const_zero)</f>
        <v>0</v>
      </c>
      <c r="AB161" s="5" t="n">
        <f aca="false">(Sensitivity!$AE$60+Sensitivity!$AJ$60)*$T161</f>
        <v>21342953.5847314</v>
      </c>
      <c r="AC161" s="5" t="n">
        <f aca="false">common_rsa_total*$T161</f>
        <v>643682030.182788</v>
      </c>
      <c r="AD161" s="5" t="n">
        <f aca="false">IF($S161=const_one,pre_f_options_issued*($T161-option_strike_usd),const_zero)</f>
        <v>176300563.939663</v>
      </c>
      <c r="AE161" s="5" t="n">
        <f aca="false">J161+U161</f>
        <v>30000000</v>
      </c>
      <c r="AF161" s="5" t="n">
        <f aca="false">K161+V161</f>
        <v>440042004.250426</v>
      </c>
      <c r="AG161" s="5" t="n">
        <f aca="false">L161+W161</f>
        <v>124382778.780988</v>
      </c>
      <c r="AH161" s="5" t="n">
        <f aca="false">M161+X161</f>
        <v>171648541.382077</v>
      </c>
      <c r="AI161" s="5" t="n">
        <f aca="false">N161+Y161</f>
        <v>30000000</v>
      </c>
      <c r="AJ161" s="5" t="n">
        <f aca="false">O161+Z161</f>
        <v>357601127.879326</v>
      </c>
      <c r="AK161" s="5" t="n">
        <f aca="false">P161+AA161</f>
        <v>5000000</v>
      </c>
      <c r="AL161" s="5" t="n">
        <f aca="false">INDEX($AE$115:$AE$242,$B161-$C161*1+const_one)</f>
        <v>30000000</v>
      </c>
      <c r="AM161" s="5" t="n">
        <f aca="false">INDEX($AF$115:$AF$242,$B161-$D161*2+const_one)</f>
        <v>300000000</v>
      </c>
      <c r="AN161" s="5" t="n">
        <f aca="false">INDEX($AG$115:$AG$242,$B161-$E161*4+const_one)</f>
        <v>100000000</v>
      </c>
      <c r="AO161" s="5" t="n">
        <f aca="false">INDEX($AH$115:$AH$242,$B161-$F161*8+const_one)</f>
        <v>60000000</v>
      </c>
      <c r="AP161" s="5" t="n">
        <f aca="false">INDEX($AI$115:$AI$242,$B161-$G161*16+const_one)</f>
        <v>30000000</v>
      </c>
      <c r="AQ161" s="5" t="n">
        <f aca="false">INDEX($AJ$115:$AJ$242,$B161-$H161*32+const_one)</f>
        <v>15000000</v>
      </c>
      <c r="AR161" s="5" t="n">
        <f aca="false">INDEX($AK$115:$AK$242,$B161-$I161*64+const_one)</f>
        <v>5000000</v>
      </c>
      <c r="AS161" s="5" t="n">
        <f aca="false">INDEX($AE$115:$AE$242,$B161+(const_one-$C161)*1+const_one)</f>
        <v>64313576.5435278</v>
      </c>
      <c r="AT161" s="5" t="n">
        <f aca="false">INDEX($AF$115:$AF$242,$B161+(const_one-$D161)*2+const_one)</f>
        <v>440042004.250426</v>
      </c>
      <c r="AU161" s="5" t="n">
        <f aca="false">INDEX($AG$115:$AG$242,$B161+(const_one-$E161)*4+const_one)</f>
        <v>124382778.780988</v>
      </c>
      <c r="AV161" s="5" t="n">
        <f aca="false">INDEX($AH$115:$AH$242,$B161+(const_one-$F161)*8+const_one)</f>
        <v>171648541.382077</v>
      </c>
      <c r="AW161" s="5" t="n">
        <f aca="false">INDEX($AI$115:$AI$242,$B161+(const_one-$G161)*16+const_one)</f>
        <v>196159957.768226</v>
      </c>
      <c r="AX161" s="5" t="n">
        <f aca="false">INDEX($AJ$115:$AJ$242,$B161+(const_one-$H161)*32+const_one)</f>
        <v>357601127.879326</v>
      </c>
      <c r="AY161" s="5" t="n">
        <f aca="false">INDEX($AK$115:$AK$242,$B161+(const_one-$I161)*64+const_one)</f>
        <v>302662127.811091</v>
      </c>
      <c r="AZ161" s="5" t="n">
        <f aca="false">--($C161=--(AS161&gt;AL161))</f>
        <v>0</v>
      </c>
      <c r="BA161" s="5" t="n">
        <f aca="false">--($D161=--(AT161&gt;AM161))</f>
        <v>1</v>
      </c>
      <c r="BB161" s="5" t="n">
        <f aca="false">--($E161=--(AU161&gt;AN161))</f>
        <v>1</v>
      </c>
      <c r="BC161" s="5" t="n">
        <f aca="false">--($F161=--(AV161&gt;AO161))</f>
        <v>1</v>
      </c>
      <c r="BD161" s="5" t="n">
        <f aca="false">--($G161=--(AW161&gt;AP161))</f>
        <v>0</v>
      </c>
      <c r="BE161" s="5" t="n">
        <f aca="false">--($H161=--(AX161&gt;AQ161))</f>
        <v>1</v>
      </c>
      <c r="BF161" s="5" t="n">
        <f aca="false">--($I161=--(AY161&gt;AR161))</f>
        <v>0</v>
      </c>
      <c r="BG161" s="5" t="n">
        <f aca="false">SUM(AZ161:BF161)</f>
        <v>4</v>
      </c>
      <c r="BH161" s="5" t="n">
        <f aca="false">SUM(AE161:AK161)+AB161+AC161+AD161</f>
        <v>2000000000</v>
      </c>
    </row>
    <row r="162" customFormat="false" ht="15" hidden="true" customHeight="false" outlineLevel="0" collapsed="false">
      <c r="A162" s="5" t="n">
        <f aca="false">sensitivity_exit_usd</f>
        <v>2000000000</v>
      </c>
      <c r="B162" s="2" t="n">
        <f aca="false">ROW()-ROW($B$115)</f>
        <v>47</v>
      </c>
      <c r="C162" s="2" t="n">
        <f aca="false">MOD(QUOTIENT($B162,1),2)</f>
        <v>1</v>
      </c>
      <c r="D162" s="2" t="n">
        <f aca="false">MOD(QUOTIENT($B162,2),2)</f>
        <v>1</v>
      </c>
      <c r="E162" s="2" t="n">
        <f aca="false">MOD(QUOTIENT($B162,4),2)</f>
        <v>1</v>
      </c>
      <c r="F162" s="2" t="n">
        <f aca="false">MOD(QUOTIENT($B162,8),2)</f>
        <v>1</v>
      </c>
      <c r="G162" s="2" t="n">
        <f aca="false">MOD(QUOTIENT($B162,16),2)</f>
        <v>0</v>
      </c>
      <c r="H162" s="2" t="n">
        <f aca="false">MOD(QUOTIENT($B162,32),2)</f>
        <v>1</v>
      </c>
      <c r="I162" s="2" t="n">
        <f aca="false">MOD(QUOTIENT($B162,64),2)</f>
        <v>0</v>
      </c>
      <c r="J162" s="5" t="n">
        <f aca="false">IF($C162=const_zero,MIN(class_series_f_invested_usd,MAX(const_zero,$A162)),const_zero)</f>
        <v>0</v>
      </c>
      <c r="K162" s="5" t="n">
        <f aca="false">IF($D162=const_zero,MIN(class_series_e_invested_usd,MAX(const_zero,$A162-SUM($J162:$J162))),const_zero)</f>
        <v>0</v>
      </c>
      <c r="L162" s="5" t="n">
        <f aca="false">IF($E162=const_zero,MIN(class_series_d_invested_usd,MAX(const_zero,$A162-SUM($J162:$K162))),const_zero)</f>
        <v>0</v>
      </c>
      <c r="M162" s="5" t="n">
        <f aca="false">IF($F162=const_zero,MIN(class_series_c_invested_usd,MAX(const_zero,$A162-SUM($J162:$L162))),const_zero)</f>
        <v>0</v>
      </c>
      <c r="N162" s="5" t="n">
        <f aca="false">IF($G162=const_zero,MIN(class_series_b_invested_usd,MAX(const_zero,$A162-SUM($J162:$M162))),const_zero)</f>
        <v>30000000</v>
      </c>
      <c r="O162" s="5" t="n">
        <f aca="false">IF($H162=const_zero,MIN(class_series_a_invested_usd,MAX(const_zero,$A162-SUM($J162:$N162))),const_zero)</f>
        <v>0</v>
      </c>
      <c r="P162" s="5" t="n">
        <f aca="false">IF($I162=const_zero,MIN(class_seed_invested_usd,MAX(const_zero,$A162-SUM($J162:$O162))),const_zero)</f>
        <v>5000000</v>
      </c>
      <c r="Q162" s="5" t="n">
        <f aca="false">MAX(const_zero,$A162-SUM($J162:$P162))</f>
        <v>1965000000</v>
      </c>
      <c r="R162" s="9" t="n">
        <f aca="false">common_rsa_total+Sensitivity!$AE$60+Sensitivity!$AJ$60+IF($C162=const_one,Sensitivity!$D$60,const_zero)+IF($D162=const_one,Sensitivity!$Y$60,const_zero)+IF($E162=const_one,Sensitivity!$V$60,const_zero)+IF($F162=const_one,Sensitivity!$S$60,const_zero)+IF($G162=const_one,Sensitivity!$P$60,const_zero)+IF($H162=const_one,Sensitivity!$M$60,const_zero)+IF($I162=const_one,Sensitivity!$J$60,const_zero)</f>
        <v>25505687.9664976</v>
      </c>
      <c r="S162" s="23" t="b">
        <f aca="false">IF($R162&gt;const_zero,--($Q162&gt;option_strike_usd*$R162),const_zero)</f>
        <v>1</v>
      </c>
      <c r="T162" s="7" t="n">
        <f aca="false">IF($R162&gt;const_zero,IF($S162=const_one,($Q162+option_strike_usd*pre_f_options_issued)/($R162+pre_f_options_issued),$Q162/$R162),const_zero)</f>
        <v>70.2535857127903</v>
      </c>
      <c r="U162" s="5" t="n">
        <f aca="false">IF($C162=const_one,Sensitivity!$D$60*$T162,const_zero)</f>
        <v>64313576.5435278</v>
      </c>
      <c r="V162" s="5" t="n">
        <f aca="false">IF($D162=const_one,Sensitivity!$Y$60*$T162,const_zero)</f>
        <v>432248757.801284</v>
      </c>
      <c r="W162" s="5" t="n">
        <f aca="false">IF($E162=const_one,Sensitivity!$V$60*$T162,const_zero)</f>
        <v>122179930.780783</v>
      </c>
      <c r="X162" s="5" t="n">
        <f aca="false">IF($F162=const_one,Sensitivity!$S$60*$T162,const_zero)</f>
        <v>168608605.710697</v>
      </c>
      <c r="Y162" s="5" t="n">
        <f aca="false">IF($G162=const_one,Sensitivity!$P$60*$T162,const_zero)</f>
        <v>0</v>
      </c>
      <c r="Z162" s="5" t="n">
        <f aca="false">IF($H162=const_one,Sensitivity!$M$60*$T162,const_zero)</f>
        <v>351267928.563951</v>
      </c>
      <c r="AA162" s="5" t="n">
        <f aca="false">IF($I162=const_one,Sensitivity!$J$60*$T162,const_zero)</f>
        <v>0</v>
      </c>
      <c r="AB162" s="5" t="n">
        <f aca="false">(Sensitivity!$AE$60+Sensitivity!$AJ$60)*$T162</f>
        <v>20964964.9026696</v>
      </c>
      <c r="AC162" s="5" t="n">
        <f aca="false">common_rsa_total*$T162</f>
        <v>632282271.415113</v>
      </c>
      <c r="AD162" s="5" t="n">
        <f aca="false">IF($S162=const_one,pre_f_options_issued*($T162-option_strike_usd),const_zero)</f>
        <v>173133964.281976</v>
      </c>
      <c r="AE162" s="5" t="n">
        <f aca="false">J162+U162</f>
        <v>64313576.5435278</v>
      </c>
      <c r="AF162" s="5" t="n">
        <f aca="false">K162+V162</f>
        <v>432248757.801284</v>
      </c>
      <c r="AG162" s="5" t="n">
        <f aca="false">L162+W162</f>
        <v>122179930.780783</v>
      </c>
      <c r="AH162" s="5" t="n">
        <f aca="false">M162+X162</f>
        <v>168608605.710697</v>
      </c>
      <c r="AI162" s="5" t="n">
        <f aca="false">N162+Y162</f>
        <v>30000000</v>
      </c>
      <c r="AJ162" s="5" t="n">
        <f aca="false">O162+Z162</f>
        <v>351267928.563951</v>
      </c>
      <c r="AK162" s="5" t="n">
        <f aca="false">P162+AA162</f>
        <v>5000000</v>
      </c>
      <c r="AL162" s="5" t="n">
        <f aca="false">INDEX($AE$115:$AE$242,$B162-$C162*1+const_one)</f>
        <v>30000000</v>
      </c>
      <c r="AM162" s="5" t="n">
        <f aca="false">INDEX($AF$115:$AF$242,$B162-$D162*2+const_one)</f>
        <v>300000000</v>
      </c>
      <c r="AN162" s="5" t="n">
        <f aca="false">INDEX($AG$115:$AG$242,$B162-$E162*4+const_one)</f>
        <v>100000000</v>
      </c>
      <c r="AO162" s="5" t="n">
        <f aca="false">INDEX($AH$115:$AH$242,$B162-$F162*8+const_one)</f>
        <v>60000000</v>
      </c>
      <c r="AP162" s="5" t="n">
        <f aca="false">INDEX($AI$115:$AI$242,$B162-$G162*16+const_one)</f>
        <v>30000000</v>
      </c>
      <c r="AQ162" s="5" t="n">
        <f aca="false">INDEX($AJ$115:$AJ$242,$B162-$H162*32+const_one)</f>
        <v>15000000</v>
      </c>
      <c r="AR162" s="5" t="n">
        <f aca="false">INDEX($AK$115:$AK$242,$B162-$I162*64+const_one)</f>
        <v>5000000</v>
      </c>
      <c r="AS162" s="5" t="n">
        <f aca="false">INDEX($AE$115:$AE$242,$B162+(const_one-$C162)*1+const_one)</f>
        <v>64313576.5435278</v>
      </c>
      <c r="AT162" s="5" t="n">
        <f aca="false">INDEX($AF$115:$AF$242,$B162+(const_one-$D162)*2+const_one)</f>
        <v>432248757.801284</v>
      </c>
      <c r="AU162" s="5" t="n">
        <f aca="false">INDEX($AG$115:$AG$242,$B162+(const_one-$E162)*4+const_one)</f>
        <v>122179930.780783</v>
      </c>
      <c r="AV162" s="5" t="n">
        <f aca="false">INDEX($AH$115:$AH$242,$B162+(const_one-$F162)*8+const_one)</f>
        <v>168608605.710697</v>
      </c>
      <c r="AW162" s="5" t="n">
        <f aca="false">INDEX($AI$115:$AI$242,$B162+(const_one-$G162)*16+const_one)</f>
        <v>193270989.712437</v>
      </c>
      <c r="AX162" s="5" t="n">
        <f aca="false">INDEX($AJ$115:$AJ$242,$B162+(const_one-$H162)*32+const_one)</f>
        <v>351267928.563951</v>
      </c>
      <c r="AY162" s="5" t="n">
        <f aca="false">INDEX($AK$115:$AK$242,$B162+(const_one-$I162)*64+const_one)</f>
        <v>298812132.321281</v>
      </c>
      <c r="AZ162" s="5" t="n">
        <f aca="false">--($C162=--(AS162&gt;AL162))</f>
        <v>1</v>
      </c>
      <c r="BA162" s="5" t="n">
        <f aca="false">--($D162=--(AT162&gt;AM162))</f>
        <v>1</v>
      </c>
      <c r="BB162" s="5" t="n">
        <f aca="false">--($E162=--(AU162&gt;AN162))</f>
        <v>1</v>
      </c>
      <c r="BC162" s="5" t="n">
        <f aca="false">--($F162=--(AV162&gt;AO162))</f>
        <v>1</v>
      </c>
      <c r="BD162" s="5" t="n">
        <f aca="false">--($G162=--(AW162&gt;AP162))</f>
        <v>0</v>
      </c>
      <c r="BE162" s="5" t="n">
        <f aca="false">--($H162=--(AX162&gt;AQ162))</f>
        <v>1</v>
      </c>
      <c r="BF162" s="5" t="n">
        <f aca="false">--($I162=--(AY162&gt;AR162))</f>
        <v>0</v>
      </c>
      <c r="BG162" s="5" t="n">
        <f aca="false">SUM(AZ162:BF162)</f>
        <v>5</v>
      </c>
      <c r="BH162" s="5" t="n">
        <f aca="false">SUM(AE162:AK162)+AB162+AC162+AD162</f>
        <v>2000000000</v>
      </c>
    </row>
    <row r="163" customFormat="false" ht="15" hidden="true" customHeight="false" outlineLevel="0" collapsed="false">
      <c r="A163" s="5" t="n">
        <f aca="false">sensitivity_exit_usd</f>
        <v>2000000000</v>
      </c>
      <c r="B163" s="2" t="n">
        <f aca="false">ROW()-ROW($B$115)</f>
        <v>48</v>
      </c>
      <c r="C163" s="2" t="n">
        <f aca="false">MOD(QUOTIENT($B163,1),2)</f>
        <v>0</v>
      </c>
      <c r="D163" s="2" t="n">
        <f aca="false">MOD(QUOTIENT($B163,2),2)</f>
        <v>0</v>
      </c>
      <c r="E163" s="2" t="n">
        <f aca="false">MOD(QUOTIENT($B163,4),2)</f>
        <v>0</v>
      </c>
      <c r="F163" s="2" t="n">
        <f aca="false">MOD(QUOTIENT($B163,8),2)</f>
        <v>0</v>
      </c>
      <c r="G163" s="2" t="n">
        <f aca="false">MOD(QUOTIENT($B163,16),2)</f>
        <v>1</v>
      </c>
      <c r="H163" s="2" t="n">
        <f aca="false">MOD(QUOTIENT($B163,32),2)</f>
        <v>1</v>
      </c>
      <c r="I163" s="2" t="n">
        <f aca="false">MOD(QUOTIENT($B163,64),2)</f>
        <v>0</v>
      </c>
      <c r="J163" s="5" t="n">
        <f aca="false">IF($C163=const_zero,MIN(class_series_f_invested_usd,MAX(const_zero,$A163)),const_zero)</f>
        <v>30000000</v>
      </c>
      <c r="K163" s="5" t="n">
        <f aca="false">IF($D163=const_zero,MIN(class_series_e_invested_usd,MAX(const_zero,$A163-SUM($J163:$J163))),const_zero)</f>
        <v>300000000</v>
      </c>
      <c r="L163" s="5" t="n">
        <f aca="false">IF($E163=const_zero,MIN(class_series_d_invested_usd,MAX(const_zero,$A163-SUM($J163:$K163))),const_zero)</f>
        <v>100000000</v>
      </c>
      <c r="M163" s="5" t="n">
        <f aca="false">IF($F163=const_zero,MIN(class_series_c_invested_usd,MAX(const_zero,$A163-SUM($J163:$L163))),const_zero)</f>
        <v>60000000</v>
      </c>
      <c r="N163" s="5" t="n">
        <f aca="false">IF($G163=const_zero,MIN(class_series_b_invested_usd,MAX(const_zero,$A163-SUM($J163:$M163))),const_zero)</f>
        <v>0</v>
      </c>
      <c r="O163" s="5" t="n">
        <f aca="false">IF($H163=const_zero,MIN(class_series_a_invested_usd,MAX(const_zero,$A163-SUM($J163:$N163))),const_zero)</f>
        <v>0</v>
      </c>
      <c r="P163" s="5" t="n">
        <f aca="false">IF($I163=const_zero,MIN(class_seed_invested_usd,MAX(const_zero,$A163-SUM($J163:$O163))),const_zero)</f>
        <v>5000000</v>
      </c>
      <c r="Q163" s="5" t="n">
        <f aca="false">MAX(const_zero,$A163-SUM($J163:$P163))</f>
        <v>1505000000</v>
      </c>
      <c r="R163" s="9" t="n">
        <f aca="false">common_rsa_total+Sensitivity!$AE$60+Sensitivity!$AJ$60+IF($C163=const_one,Sensitivity!$D$60,const_zero)+IF($D163=const_one,Sensitivity!$Y$60,const_zero)+IF($E163=const_one,Sensitivity!$V$60,const_zero)+IF($F163=const_one,Sensitivity!$S$60,const_zero)+IF($G163=const_one,Sensitivity!$P$60,const_zero)+IF($H163=const_one,Sensitivity!$M$60,const_zero)+IF($I163=const_one,Sensitivity!$J$60,const_zero)</f>
        <v>17298418.4321691</v>
      </c>
      <c r="S163" s="23" t="b">
        <f aca="false">IF($R163&gt;const_zero,--($Q163&gt;option_strike_usd*$R163),const_zero)</f>
        <v>1</v>
      </c>
      <c r="T163" s="7" t="n">
        <f aca="false">IF($R163&gt;const_zero,IF($S163=const_one,($Q163+option_strike_usd*pre_f_options_issued)/($R163+pre_f_options_issued),$Q163/$R163),const_zero)</f>
        <v>76.1424456789218</v>
      </c>
      <c r="U163" s="5" t="n">
        <f aca="false">IF($C163=const_one,Sensitivity!$D$60*$T163,const_zero)</f>
        <v>0</v>
      </c>
      <c r="V163" s="5" t="n">
        <f aca="false">IF($D163=const_one,Sensitivity!$Y$60*$T163,const_zero)</f>
        <v>0</v>
      </c>
      <c r="W163" s="5" t="n">
        <f aca="false">IF($E163=const_one,Sensitivity!$V$60*$T163,const_zero)</f>
        <v>0</v>
      </c>
      <c r="X163" s="5" t="n">
        <f aca="false">IF($F163=const_one,Sensitivity!$S$60*$T163,const_zero)</f>
        <v>0</v>
      </c>
      <c r="Y163" s="5" t="n">
        <f aca="false">IF($G163=const_one,Sensitivity!$P$60*$T163,const_zero)</f>
        <v>228427337.036765</v>
      </c>
      <c r="Z163" s="5" t="n">
        <f aca="false">IF($H163=const_one,Sensitivity!$M$60*$T163,const_zero)</f>
        <v>380712228.394609</v>
      </c>
      <c r="AA163" s="5" t="n">
        <f aca="false">IF($I163=const_one,Sensitivity!$J$60*$T163,const_zero)</f>
        <v>0</v>
      </c>
      <c r="AB163" s="5" t="n">
        <f aca="false">(Sensitivity!$AE$60+Sensitivity!$AJ$60)*$T163</f>
        <v>22722309.261026</v>
      </c>
      <c r="AC163" s="5" t="n">
        <f aca="false">common_rsa_total*$T163</f>
        <v>685282011.110296</v>
      </c>
      <c r="AD163" s="5" t="n">
        <f aca="false">IF($S163=const_one,pre_f_options_issued*($T163-option_strike_usd),const_zero)</f>
        <v>187856114.197304</v>
      </c>
      <c r="AE163" s="5" t="n">
        <f aca="false">J163+U163</f>
        <v>30000000</v>
      </c>
      <c r="AF163" s="5" t="n">
        <f aca="false">K163+V163</f>
        <v>300000000</v>
      </c>
      <c r="AG163" s="5" t="n">
        <f aca="false">L163+W163</f>
        <v>100000000</v>
      </c>
      <c r="AH163" s="5" t="n">
        <f aca="false">M163+X163</f>
        <v>60000000</v>
      </c>
      <c r="AI163" s="5" t="n">
        <f aca="false">N163+Y163</f>
        <v>228427337.036765</v>
      </c>
      <c r="AJ163" s="5" t="n">
        <f aca="false">O163+Z163</f>
        <v>380712228.394609</v>
      </c>
      <c r="AK163" s="5" t="n">
        <f aca="false">P163+AA163</f>
        <v>5000000</v>
      </c>
      <c r="AL163" s="5" t="n">
        <f aca="false">INDEX($AE$115:$AE$242,$B163-$C163*1+const_one)</f>
        <v>30000000</v>
      </c>
      <c r="AM163" s="5" t="n">
        <f aca="false">INDEX($AF$115:$AF$242,$B163-$D163*2+const_one)</f>
        <v>300000000</v>
      </c>
      <c r="AN163" s="5" t="n">
        <f aca="false">INDEX($AG$115:$AG$242,$B163-$E163*4+const_one)</f>
        <v>100000000</v>
      </c>
      <c r="AO163" s="5" t="n">
        <f aca="false">INDEX($AH$115:$AH$242,$B163-$F163*8+const_one)</f>
        <v>60000000</v>
      </c>
      <c r="AP163" s="5" t="n">
        <f aca="false">INDEX($AI$115:$AI$242,$B163-$G163*16+const_one)</f>
        <v>30000000</v>
      </c>
      <c r="AQ163" s="5" t="n">
        <f aca="false">INDEX($AJ$115:$AJ$242,$B163-$H163*32+const_one)</f>
        <v>15000000</v>
      </c>
      <c r="AR163" s="5" t="n">
        <f aca="false">INDEX($AK$115:$AK$242,$B163-$I163*64+const_one)</f>
        <v>5000000</v>
      </c>
      <c r="AS163" s="5" t="n">
        <f aca="false">INDEX($AE$115:$AE$242,$B163+(const_one-$C163)*1+const_one)</f>
        <v>67949786.7236937</v>
      </c>
      <c r="AT163" s="5" t="n">
        <f aca="false">INDEX($AF$115:$AF$242,$B163+(const_one-$D163)*2+const_one)</f>
        <v>428536283.582749</v>
      </c>
      <c r="AU163" s="5" t="n">
        <f aca="false">INDEX($AG$115:$AG$242,$B163+(const_one-$E163)*4+const_one)</f>
        <v>129803423.770813</v>
      </c>
      <c r="AV163" s="5" t="n">
        <f aca="false">INDEX($AH$115:$AH$242,$B163+(const_one-$F163)*8+const_one)</f>
        <v>169471532.915527</v>
      </c>
      <c r="AW163" s="5" t="n">
        <f aca="false">INDEX($AI$115:$AI$242,$B163+(const_one-$G163)*16+const_one)</f>
        <v>228427337.036765</v>
      </c>
      <c r="AX163" s="5" t="n">
        <f aca="false">INDEX($AJ$115:$AJ$242,$B163+(const_one-$H163)*32+const_one)</f>
        <v>380712228.394609</v>
      </c>
      <c r="AY163" s="5" t="n">
        <f aca="false">INDEX($AK$115:$AK$242,$B163+(const_one-$I163)*64+const_one)</f>
        <v>304958964.245467</v>
      </c>
      <c r="AZ163" s="5" t="n">
        <f aca="false">--($C163=--(AS163&gt;AL163))</f>
        <v>0</v>
      </c>
      <c r="BA163" s="5" t="n">
        <f aca="false">--($D163=--(AT163&gt;AM163))</f>
        <v>0</v>
      </c>
      <c r="BB163" s="5" t="n">
        <f aca="false">--($E163=--(AU163&gt;AN163))</f>
        <v>0</v>
      </c>
      <c r="BC163" s="5" t="n">
        <f aca="false">--($F163=--(AV163&gt;AO163))</f>
        <v>0</v>
      </c>
      <c r="BD163" s="5" t="n">
        <f aca="false">--($G163=--(AW163&gt;AP163))</f>
        <v>1</v>
      </c>
      <c r="BE163" s="5" t="n">
        <f aca="false">--($H163=--(AX163&gt;AQ163))</f>
        <v>1</v>
      </c>
      <c r="BF163" s="5" t="n">
        <f aca="false">--($I163=--(AY163&gt;AR163))</f>
        <v>0</v>
      </c>
      <c r="BG163" s="5" t="n">
        <f aca="false">SUM(AZ163:BF163)</f>
        <v>2</v>
      </c>
      <c r="BH163" s="5" t="n">
        <f aca="false">SUM(AE163:AK163)+AB163+AC163+AD163</f>
        <v>2000000000</v>
      </c>
    </row>
    <row r="164" customFormat="false" ht="15" hidden="true" customHeight="false" outlineLevel="0" collapsed="false">
      <c r="A164" s="5" t="n">
        <f aca="false">sensitivity_exit_usd</f>
        <v>2000000000</v>
      </c>
      <c r="B164" s="2" t="n">
        <f aca="false">ROW()-ROW($B$115)</f>
        <v>49</v>
      </c>
      <c r="C164" s="2" t="n">
        <f aca="false">MOD(QUOTIENT($B164,1),2)</f>
        <v>1</v>
      </c>
      <c r="D164" s="2" t="n">
        <f aca="false">MOD(QUOTIENT($B164,2),2)</f>
        <v>0</v>
      </c>
      <c r="E164" s="2" t="n">
        <f aca="false">MOD(QUOTIENT($B164,4),2)</f>
        <v>0</v>
      </c>
      <c r="F164" s="2" t="n">
        <f aca="false">MOD(QUOTIENT($B164,8),2)</f>
        <v>0</v>
      </c>
      <c r="G164" s="2" t="n">
        <f aca="false">MOD(QUOTIENT($B164,16),2)</f>
        <v>1</v>
      </c>
      <c r="H164" s="2" t="n">
        <f aca="false">MOD(QUOTIENT($B164,32),2)</f>
        <v>1</v>
      </c>
      <c r="I164" s="2" t="n">
        <f aca="false">MOD(QUOTIENT($B164,64),2)</f>
        <v>0</v>
      </c>
      <c r="J164" s="5" t="n">
        <f aca="false">IF($C164=const_zero,MIN(class_series_f_invested_usd,MAX(const_zero,$A164)),const_zero)</f>
        <v>0</v>
      </c>
      <c r="K164" s="5" t="n">
        <f aca="false">IF($D164=const_zero,MIN(class_series_e_invested_usd,MAX(const_zero,$A164-SUM($J164:$J164))),const_zero)</f>
        <v>300000000</v>
      </c>
      <c r="L164" s="5" t="n">
        <f aca="false">IF($E164=const_zero,MIN(class_series_d_invested_usd,MAX(const_zero,$A164-SUM($J164:$K164))),const_zero)</f>
        <v>100000000</v>
      </c>
      <c r="M164" s="5" t="n">
        <f aca="false">IF($F164=const_zero,MIN(class_series_c_invested_usd,MAX(const_zero,$A164-SUM($J164:$L164))),const_zero)</f>
        <v>60000000</v>
      </c>
      <c r="N164" s="5" t="n">
        <f aca="false">IF($G164=const_zero,MIN(class_series_b_invested_usd,MAX(const_zero,$A164-SUM($J164:$M164))),const_zero)</f>
        <v>0</v>
      </c>
      <c r="O164" s="5" t="n">
        <f aca="false">IF($H164=const_zero,MIN(class_series_a_invested_usd,MAX(const_zero,$A164-SUM($J164:$N164))),const_zero)</f>
        <v>0</v>
      </c>
      <c r="P164" s="5" t="n">
        <f aca="false">IF($I164=const_zero,MIN(class_seed_invested_usd,MAX(const_zero,$A164-SUM($J164:$O164))),const_zero)</f>
        <v>5000000</v>
      </c>
      <c r="Q164" s="5" t="n">
        <f aca="false">MAX(const_zero,$A164-SUM($J164:$P164))</f>
        <v>1535000000</v>
      </c>
      <c r="R164" s="9" t="n">
        <f aca="false">common_rsa_total+Sensitivity!$AE$60+Sensitivity!$AJ$60+IF($C164=const_one,Sensitivity!$D$60,const_zero)+IF($D164=const_one,Sensitivity!$Y$60,const_zero)+IF($E164=const_one,Sensitivity!$V$60,const_zero)+IF($F164=const_one,Sensitivity!$S$60,const_zero)+IF($G164=const_one,Sensitivity!$P$60,const_zero)+IF($H164=const_one,Sensitivity!$M$60,const_zero)+IF($I164=const_one,Sensitivity!$J$60,const_zero)</f>
        <v>18213867.4571691</v>
      </c>
      <c r="S164" s="23" t="b">
        <f aca="false">IF($R164&gt;const_zero,--($Q164&gt;option_strike_usd*$R164),const_zero)</f>
        <v>1</v>
      </c>
      <c r="T164" s="7" t="n">
        <f aca="false">IF($R164&gt;const_zero,IF($S164=const_one,($Q164+option_strike_usd*pre_f_options_issued)/($R164+pre_f_options_issued),$Q164/$R164),const_zero)</f>
        <v>74.2256366745201</v>
      </c>
      <c r="U164" s="5" t="n">
        <f aca="false">IF($C164=const_one,Sensitivity!$D$60*$T164,const_zero)</f>
        <v>67949786.7236937</v>
      </c>
      <c r="V164" s="5" t="n">
        <f aca="false">IF($D164=const_one,Sensitivity!$Y$60*$T164,const_zero)</f>
        <v>0</v>
      </c>
      <c r="W164" s="5" t="n">
        <f aca="false">IF($E164=const_one,Sensitivity!$V$60*$T164,const_zero)</f>
        <v>0</v>
      </c>
      <c r="X164" s="5" t="n">
        <f aca="false">IF($F164=const_one,Sensitivity!$S$60*$T164,const_zero)</f>
        <v>0</v>
      </c>
      <c r="Y164" s="5" t="n">
        <f aca="false">IF($G164=const_one,Sensitivity!$P$60*$T164,const_zero)</f>
        <v>222676910.02356</v>
      </c>
      <c r="Z164" s="5" t="n">
        <f aca="false">IF($H164=const_one,Sensitivity!$M$60*$T164,const_zero)</f>
        <v>371128183.3726</v>
      </c>
      <c r="AA164" s="5" t="n">
        <f aca="false">IF($I164=const_one,Sensitivity!$J$60*$T164,const_zero)</f>
        <v>0</v>
      </c>
      <c r="AB164" s="5" t="n">
        <f aca="false">(Sensitivity!$AE$60+Sensitivity!$AJ$60)*$T164</f>
        <v>22150298.1231648</v>
      </c>
      <c r="AC164" s="5" t="n">
        <f aca="false">common_rsa_total*$T164</f>
        <v>668030730.070681</v>
      </c>
      <c r="AD164" s="5" t="n">
        <f aca="false">IF($S164=const_one,pre_f_options_issued*($T164-option_strike_usd),const_zero)</f>
        <v>183064091.6863</v>
      </c>
      <c r="AE164" s="5" t="n">
        <f aca="false">J164+U164</f>
        <v>67949786.7236937</v>
      </c>
      <c r="AF164" s="5" t="n">
        <f aca="false">K164+V164</f>
        <v>300000000</v>
      </c>
      <c r="AG164" s="5" t="n">
        <f aca="false">L164+W164</f>
        <v>100000000</v>
      </c>
      <c r="AH164" s="5" t="n">
        <f aca="false">M164+X164</f>
        <v>60000000</v>
      </c>
      <c r="AI164" s="5" t="n">
        <f aca="false">N164+Y164</f>
        <v>222676910.02356</v>
      </c>
      <c r="AJ164" s="5" t="n">
        <f aca="false">O164+Z164</f>
        <v>371128183.3726</v>
      </c>
      <c r="AK164" s="5" t="n">
        <f aca="false">P164+AA164</f>
        <v>5000000</v>
      </c>
      <c r="AL164" s="5" t="n">
        <f aca="false">INDEX($AE$115:$AE$242,$B164-$C164*1+const_one)</f>
        <v>30000000</v>
      </c>
      <c r="AM164" s="5" t="n">
        <f aca="false">INDEX($AF$115:$AF$242,$B164-$D164*2+const_one)</f>
        <v>300000000</v>
      </c>
      <c r="AN164" s="5" t="n">
        <f aca="false">INDEX($AG$115:$AG$242,$B164-$E164*4+const_one)</f>
        <v>100000000</v>
      </c>
      <c r="AO164" s="5" t="n">
        <f aca="false">INDEX($AH$115:$AH$242,$B164-$F164*8+const_one)</f>
        <v>60000000</v>
      </c>
      <c r="AP164" s="5" t="n">
        <f aca="false">INDEX($AI$115:$AI$242,$B164-$G164*16+const_one)</f>
        <v>30000000</v>
      </c>
      <c r="AQ164" s="5" t="n">
        <f aca="false">INDEX($AJ$115:$AJ$242,$B164-$H164*32+const_one)</f>
        <v>15000000</v>
      </c>
      <c r="AR164" s="5" t="n">
        <f aca="false">INDEX($AK$115:$AK$242,$B164-$I164*64+const_one)</f>
        <v>5000000</v>
      </c>
      <c r="AS164" s="5" t="n">
        <f aca="false">INDEX($AE$115:$AE$242,$B164+(const_one-$C164)*1+const_one)</f>
        <v>67949786.7236937</v>
      </c>
      <c r="AT164" s="5" t="n">
        <f aca="false">INDEX($AF$115:$AF$242,$B164+(const_one-$D164)*2+const_one)</f>
        <v>420804652.78988</v>
      </c>
      <c r="AU164" s="5" t="n">
        <f aca="false">INDEX($AG$115:$AG$242,$B164+(const_one-$E164)*4+const_one)</f>
        <v>126834795.374428</v>
      </c>
      <c r="AV164" s="5" t="n">
        <f aca="false">INDEX($AH$115:$AH$242,$B164+(const_one-$F164)*8+const_one)</f>
        <v>165874447.757587</v>
      </c>
      <c r="AW164" s="5" t="n">
        <f aca="false">INDEX($AI$115:$AI$242,$B164+(const_one-$G164)*16+const_one)</f>
        <v>222676910.02356</v>
      </c>
      <c r="AX164" s="5" t="n">
        <f aca="false">INDEX($AJ$115:$AJ$242,$B164+(const_one-$H164)*32+const_one)</f>
        <v>371128183.3726</v>
      </c>
      <c r="AY164" s="5" t="n">
        <f aca="false">INDEX($AK$115:$AK$242,$B164+(const_one-$I164)*64+const_one)</f>
        <v>299935434.171717</v>
      </c>
      <c r="AZ164" s="5" t="n">
        <f aca="false">--($C164=--(AS164&gt;AL164))</f>
        <v>1</v>
      </c>
      <c r="BA164" s="5" t="n">
        <f aca="false">--($D164=--(AT164&gt;AM164))</f>
        <v>0</v>
      </c>
      <c r="BB164" s="5" t="n">
        <f aca="false">--($E164=--(AU164&gt;AN164))</f>
        <v>0</v>
      </c>
      <c r="BC164" s="5" t="n">
        <f aca="false">--($F164=--(AV164&gt;AO164))</f>
        <v>0</v>
      </c>
      <c r="BD164" s="5" t="n">
        <f aca="false">--($G164=--(AW164&gt;AP164))</f>
        <v>1</v>
      </c>
      <c r="BE164" s="5" t="n">
        <f aca="false">--($H164=--(AX164&gt;AQ164))</f>
        <v>1</v>
      </c>
      <c r="BF164" s="5" t="n">
        <f aca="false">--($I164=--(AY164&gt;AR164))</f>
        <v>0</v>
      </c>
      <c r="BG164" s="5" t="n">
        <f aca="false">SUM(AZ164:BF164)</f>
        <v>3</v>
      </c>
      <c r="BH164" s="5" t="n">
        <f aca="false">SUM(AE164:AK164)+AB164+AC164+AD164</f>
        <v>2000000000</v>
      </c>
    </row>
    <row r="165" customFormat="false" ht="15" hidden="true" customHeight="false" outlineLevel="0" collapsed="false">
      <c r="A165" s="5" t="n">
        <f aca="false">sensitivity_exit_usd</f>
        <v>2000000000</v>
      </c>
      <c r="B165" s="2" t="n">
        <f aca="false">ROW()-ROW($B$115)</f>
        <v>50</v>
      </c>
      <c r="C165" s="2" t="n">
        <f aca="false">MOD(QUOTIENT($B165,1),2)</f>
        <v>0</v>
      </c>
      <c r="D165" s="2" t="n">
        <f aca="false">MOD(QUOTIENT($B165,2),2)</f>
        <v>1</v>
      </c>
      <c r="E165" s="2" t="n">
        <f aca="false">MOD(QUOTIENT($B165,4),2)</f>
        <v>0</v>
      </c>
      <c r="F165" s="2" t="n">
        <f aca="false">MOD(QUOTIENT($B165,8),2)</f>
        <v>0</v>
      </c>
      <c r="G165" s="2" t="n">
        <f aca="false">MOD(QUOTIENT($B165,16),2)</f>
        <v>1</v>
      </c>
      <c r="H165" s="2" t="n">
        <f aca="false">MOD(QUOTIENT($B165,32),2)</f>
        <v>1</v>
      </c>
      <c r="I165" s="2" t="n">
        <f aca="false">MOD(QUOTIENT($B165,64),2)</f>
        <v>0</v>
      </c>
      <c r="J165" s="5" t="n">
        <f aca="false">IF($C165=const_zero,MIN(class_series_f_invested_usd,MAX(const_zero,$A165)),const_zero)</f>
        <v>30000000</v>
      </c>
      <c r="K165" s="5" t="n">
        <f aca="false">IF($D165=const_zero,MIN(class_series_e_invested_usd,MAX(const_zero,$A165-SUM($J165:$J165))),const_zero)</f>
        <v>0</v>
      </c>
      <c r="L165" s="5" t="n">
        <f aca="false">IF($E165=const_zero,MIN(class_series_d_invested_usd,MAX(const_zero,$A165-SUM($J165:$K165))),const_zero)</f>
        <v>100000000</v>
      </c>
      <c r="M165" s="5" t="n">
        <f aca="false">IF($F165=const_zero,MIN(class_series_c_invested_usd,MAX(const_zero,$A165-SUM($J165:$L165))),const_zero)</f>
        <v>60000000</v>
      </c>
      <c r="N165" s="5" t="n">
        <f aca="false">IF($G165=const_zero,MIN(class_series_b_invested_usd,MAX(const_zero,$A165-SUM($J165:$M165))),const_zero)</f>
        <v>0</v>
      </c>
      <c r="O165" s="5" t="n">
        <f aca="false">IF($H165=const_zero,MIN(class_series_a_invested_usd,MAX(const_zero,$A165-SUM($J165:$N165))),const_zero)</f>
        <v>0</v>
      </c>
      <c r="P165" s="5" t="n">
        <f aca="false">IF($I165=const_zero,MIN(class_seed_invested_usd,MAX(const_zero,$A165-SUM($J165:$O165))),const_zero)</f>
        <v>5000000</v>
      </c>
      <c r="Q165" s="5" t="n">
        <f aca="false">MAX(const_zero,$A165-SUM($J165:$P165))</f>
        <v>1805000000</v>
      </c>
      <c r="R165" s="9" t="n">
        <f aca="false">common_rsa_total+Sensitivity!$AE$60+Sensitivity!$AJ$60+IF($C165=const_one,Sensitivity!$D$60,const_zero)+IF($D165=const_one,Sensitivity!$Y$60,const_zero)+IF($E165=const_one,Sensitivity!$V$60,const_zero)+IF($F165=const_one,Sensitivity!$S$60,const_zero)+IF($G165=const_one,Sensitivity!$P$60,const_zero)+IF($H165=const_one,Sensitivity!$M$60,const_zero)+IF($I165=const_one,Sensitivity!$J$60,const_zero)</f>
        <v>23451111.6138153</v>
      </c>
      <c r="S165" s="23" t="b">
        <f aca="false">IF($R165&gt;const_zero,--($Q165&gt;option_strike_usd*$R165),const_zero)</f>
        <v>1</v>
      </c>
      <c r="T165" s="7" t="n">
        <f aca="false">IF($R165&gt;const_zero,IF($S165=const_one,($Q165+option_strike_usd*pre_f_options_issued)/($R165+pre_f_options_issued),$Q165/$R165),const_zero)</f>
        <v>69.6501956023247</v>
      </c>
      <c r="U165" s="5" t="n">
        <f aca="false">IF($C165=const_one,Sensitivity!$D$60*$T165,const_zero)</f>
        <v>0</v>
      </c>
      <c r="V165" s="5" t="n">
        <f aca="false">IF($D165=const_one,Sensitivity!$Y$60*$T165,const_zero)</f>
        <v>428536283.582749</v>
      </c>
      <c r="W165" s="5" t="n">
        <f aca="false">IF($E165=const_one,Sensitivity!$V$60*$T165,const_zero)</f>
        <v>0</v>
      </c>
      <c r="X165" s="5" t="n">
        <f aca="false">IF($F165=const_one,Sensitivity!$S$60*$T165,const_zero)</f>
        <v>0</v>
      </c>
      <c r="Y165" s="5" t="n">
        <f aca="false">IF($G165=const_one,Sensitivity!$P$60*$T165,const_zero)</f>
        <v>208950586.806974</v>
      </c>
      <c r="Z165" s="5" t="n">
        <f aca="false">IF($H165=const_one,Sensitivity!$M$60*$T165,const_zero)</f>
        <v>348250978.011624</v>
      </c>
      <c r="AA165" s="5" t="n">
        <f aca="false">IF($I165=const_one,Sensitivity!$J$60*$T165,const_zero)</f>
        <v>0</v>
      </c>
      <c r="AB165" s="5" t="n">
        <f aca="false">(Sensitivity!$AE$60+Sensitivity!$AJ$60)*$T165</f>
        <v>20784902.1719181</v>
      </c>
      <c r="AC165" s="5" t="n">
        <f aca="false">common_rsa_total*$T165</f>
        <v>626851760.420923</v>
      </c>
      <c r="AD165" s="5" t="n">
        <f aca="false">IF($S165=const_one,pre_f_options_issued*($T165-option_strike_usd),const_zero)</f>
        <v>171625489.005812</v>
      </c>
      <c r="AE165" s="5" t="n">
        <f aca="false">J165+U165</f>
        <v>30000000</v>
      </c>
      <c r="AF165" s="5" t="n">
        <f aca="false">K165+V165</f>
        <v>428536283.582749</v>
      </c>
      <c r="AG165" s="5" t="n">
        <f aca="false">L165+W165</f>
        <v>100000000</v>
      </c>
      <c r="AH165" s="5" t="n">
        <f aca="false">M165+X165</f>
        <v>60000000</v>
      </c>
      <c r="AI165" s="5" t="n">
        <f aca="false">N165+Y165</f>
        <v>208950586.806974</v>
      </c>
      <c r="AJ165" s="5" t="n">
        <f aca="false">O165+Z165</f>
        <v>348250978.011624</v>
      </c>
      <c r="AK165" s="5" t="n">
        <f aca="false">P165+AA165</f>
        <v>5000000</v>
      </c>
      <c r="AL165" s="5" t="n">
        <f aca="false">INDEX($AE$115:$AE$242,$B165-$C165*1+const_one)</f>
        <v>30000000</v>
      </c>
      <c r="AM165" s="5" t="n">
        <f aca="false">INDEX($AF$115:$AF$242,$B165-$D165*2+const_one)</f>
        <v>300000000</v>
      </c>
      <c r="AN165" s="5" t="n">
        <f aca="false">INDEX($AG$115:$AG$242,$B165-$E165*4+const_one)</f>
        <v>100000000</v>
      </c>
      <c r="AO165" s="5" t="n">
        <f aca="false">INDEX($AH$115:$AH$242,$B165-$F165*8+const_one)</f>
        <v>60000000</v>
      </c>
      <c r="AP165" s="5" t="n">
        <f aca="false">INDEX($AI$115:$AI$242,$B165-$G165*16+const_one)</f>
        <v>30000000</v>
      </c>
      <c r="AQ165" s="5" t="n">
        <f aca="false">INDEX($AJ$115:$AJ$242,$B165-$H165*32+const_one)</f>
        <v>15000000</v>
      </c>
      <c r="AR165" s="5" t="n">
        <f aca="false">INDEX($AK$115:$AK$242,$B165-$I165*64+const_one)</f>
        <v>5000000</v>
      </c>
      <c r="AS165" s="5" t="n">
        <f aca="false">INDEX($AE$115:$AE$242,$B165+(const_one-$C165)*1+const_one)</f>
        <v>62610827.1189443</v>
      </c>
      <c r="AT165" s="5" t="n">
        <f aca="false">INDEX($AF$115:$AF$242,$B165+(const_one-$D165)*2+const_one)</f>
        <v>428536283.582749</v>
      </c>
      <c r="AU165" s="5" t="n">
        <f aca="false">INDEX($AG$115:$AG$242,$B165+(const_one-$E165)*4+const_one)</f>
        <v>119803421.868721</v>
      </c>
      <c r="AV165" s="5" t="n">
        <f aca="false">INDEX($AH$115:$AH$242,$B165+(const_one-$F165)*8+const_one)</f>
        <v>158089039.366483</v>
      </c>
      <c r="AW165" s="5" t="n">
        <f aca="false">INDEX($AI$115:$AI$242,$B165+(const_one-$G165)*16+const_one)</f>
        <v>208950586.806974</v>
      </c>
      <c r="AX165" s="5" t="n">
        <f aca="false">INDEX($AJ$115:$AJ$242,$B165+(const_one-$H165)*32+const_one)</f>
        <v>348250978.011624</v>
      </c>
      <c r="AY165" s="5" t="n">
        <f aca="false">INDEX($AK$115:$AK$242,$B165+(const_one-$I165)*64+const_one)</f>
        <v>292800469.109964</v>
      </c>
      <c r="AZ165" s="5" t="n">
        <f aca="false">--($C165=--(AS165&gt;AL165))</f>
        <v>0</v>
      </c>
      <c r="BA165" s="5" t="n">
        <f aca="false">--($D165=--(AT165&gt;AM165))</f>
        <v>1</v>
      </c>
      <c r="BB165" s="5" t="n">
        <f aca="false">--($E165=--(AU165&gt;AN165))</f>
        <v>0</v>
      </c>
      <c r="BC165" s="5" t="n">
        <f aca="false">--($F165=--(AV165&gt;AO165))</f>
        <v>0</v>
      </c>
      <c r="BD165" s="5" t="n">
        <f aca="false">--($G165=--(AW165&gt;AP165))</f>
        <v>1</v>
      </c>
      <c r="BE165" s="5" t="n">
        <f aca="false">--($H165=--(AX165&gt;AQ165))</f>
        <v>1</v>
      </c>
      <c r="BF165" s="5" t="n">
        <f aca="false">--($I165=--(AY165&gt;AR165))</f>
        <v>0</v>
      </c>
      <c r="BG165" s="5" t="n">
        <f aca="false">SUM(AZ165:BF165)</f>
        <v>3</v>
      </c>
      <c r="BH165" s="5" t="n">
        <f aca="false">SUM(AE165:AK165)+AB165+AC165+AD165</f>
        <v>2000000000</v>
      </c>
    </row>
    <row r="166" customFormat="false" ht="15" hidden="true" customHeight="false" outlineLevel="0" collapsed="false">
      <c r="A166" s="5" t="n">
        <f aca="false">sensitivity_exit_usd</f>
        <v>2000000000</v>
      </c>
      <c r="B166" s="2" t="n">
        <f aca="false">ROW()-ROW($B$115)</f>
        <v>51</v>
      </c>
      <c r="C166" s="2" t="n">
        <f aca="false">MOD(QUOTIENT($B166,1),2)</f>
        <v>1</v>
      </c>
      <c r="D166" s="2" t="n">
        <f aca="false">MOD(QUOTIENT($B166,2),2)</f>
        <v>1</v>
      </c>
      <c r="E166" s="2" t="n">
        <f aca="false">MOD(QUOTIENT($B166,4),2)</f>
        <v>0</v>
      </c>
      <c r="F166" s="2" t="n">
        <f aca="false">MOD(QUOTIENT($B166,8),2)</f>
        <v>0</v>
      </c>
      <c r="G166" s="2" t="n">
        <f aca="false">MOD(QUOTIENT($B166,16),2)</f>
        <v>1</v>
      </c>
      <c r="H166" s="2" t="n">
        <f aca="false">MOD(QUOTIENT($B166,32),2)</f>
        <v>1</v>
      </c>
      <c r="I166" s="2" t="n">
        <f aca="false">MOD(QUOTIENT($B166,64),2)</f>
        <v>0</v>
      </c>
      <c r="J166" s="5" t="n">
        <f aca="false">IF($C166=const_zero,MIN(class_series_f_invested_usd,MAX(const_zero,$A166)),const_zero)</f>
        <v>0</v>
      </c>
      <c r="K166" s="5" t="n">
        <f aca="false">IF($D166=const_zero,MIN(class_series_e_invested_usd,MAX(const_zero,$A166-SUM($J166:$J166))),const_zero)</f>
        <v>0</v>
      </c>
      <c r="L166" s="5" t="n">
        <f aca="false">IF($E166=const_zero,MIN(class_series_d_invested_usd,MAX(const_zero,$A166-SUM($J166:$K166))),const_zero)</f>
        <v>100000000</v>
      </c>
      <c r="M166" s="5" t="n">
        <f aca="false">IF($F166=const_zero,MIN(class_series_c_invested_usd,MAX(const_zero,$A166-SUM($J166:$L166))),const_zero)</f>
        <v>60000000</v>
      </c>
      <c r="N166" s="5" t="n">
        <f aca="false">IF($G166=const_zero,MIN(class_series_b_invested_usd,MAX(const_zero,$A166-SUM($J166:$M166))),const_zero)</f>
        <v>0</v>
      </c>
      <c r="O166" s="5" t="n">
        <f aca="false">IF($H166=const_zero,MIN(class_series_a_invested_usd,MAX(const_zero,$A166-SUM($J166:$N166))),const_zero)</f>
        <v>0</v>
      </c>
      <c r="P166" s="5" t="n">
        <f aca="false">IF($I166=const_zero,MIN(class_seed_invested_usd,MAX(const_zero,$A166-SUM($J166:$O166))),const_zero)</f>
        <v>5000000</v>
      </c>
      <c r="Q166" s="5" t="n">
        <f aca="false">MAX(const_zero,$A166-SUM($J166:$P166))</f>
        <v>1835000000</v>
      </c>
      <c r="R166" s="9" t="n">
        <f aca="false">common_rsa_total+Sensitivity!$AE$60+Sensitivity!$AJ$60+IF($C166=const_one,Sensitivity!$D$60,const_zero)+IF($D166=const_one,Sensitivity!$Y$60,const_zero)+IF($E166=const_one,Sensitivity!$V$60,const_zero)+IF($F166=const_one,Sensitivity!$S$60,const_zero)+IF($G166=const_one,Sensitivity!$P$60,const_zero)+IF($H166=const_one,Sensitivity!$M$60,const_zero)+IF($I166=const_one,Sensitivity!$J$60,const_zero)</f>
        <v>24366560.6388153</v>
      </c>
      <c r="S166" s="23" t="b">
        <f aca="false">IF($R166&gt;const_zero,--($Q166&gt;option_strike_usd*$R166),const_zero)</f>
        <v>1</v>
      </c>
      <c r="T166" s="7" t="n">
        <f aca="false">IF($R166&gt;const_zero,IF($S166=const_one,($Q166+option_strike_usd*pre_f_options_issued)/($R166+pre_f_options_issued),$Q166/$R166),const_zero)</f>
        <v>68.3935701596758</v>
      </c>
      <c r="U166" s="5" t="n">
        <f aca="false">IF($C166=const_one,Sensitivity!$D$60*$T166,const_zero)</f>
        <v>62610827.1189443</v>
      </c>
      <c r="V166" s="5" t="n">
        <f aca="false">IF($D166=const_one,Sensitivity!$Y$60*$T166,const_zero)</f>
        <v>420804652.78988</v>
      </c>
      <c r="W166" s="5" t="n">
        <f aca="false">IF($E166=const_one,Sensitivity!$V$60*$T166,const_zero)</f>
        <v>0</v>
      </c>
      <c r="X166" s="5" t="n">
        <f aca="false">IF($F166=const_one,Sensitivity!$S$60*$T166,const_zero)</f>
        <v>0</v>
      </c>
      <c r="Y166" s="5" t="n">
        <f aca="false">IF($G166=const_one,Sensitivity!$P$60*$T166,const_zero)</f>
        <v>205180710.479027</v>
      </c>
      <c r="Z166" s="5" t="n">
        <f aca="false">IF($H166=const_one,Sensitivity!$M$60*$T166,const_zero)</f>
        <v>341967850.798379</v>
      </c>
      <c r="AA166" s="5" t="n">
        <f aca="false">IF($I166=const_one,Sensitivity!$J$60*$T166,const_zero)</f>
        <v>0</v>
      </c>
      <c r="AB166" s="5" t="n">
        <f aca="false">(Sensitivity!$AE$60+Sensitivity!$AJ$60)*$T166</f>
        <v>20409901.977499</v>
      </c>
      <c r="AC166" s="5" t="n">
        <f aca="false">common_rsa_total*$T166</f>
        <v>615542131.437082</v>
      </c>
      <c r="AD166" s="5" t="n">
        <f aca="false">IF($S166=const_one,pre_f_options_issued*($T166-option_strike_usd),const_zero)</f>
        <v>168483925.399189</v>
      </c>
      <c r="AE166" s="5" t="n">
        <f aca="false">J166+U166</f>
        <v>62610827.1189443</v>
      </c>
      <c r="AF166" s="5" t="n">
        <f aca="false">K166+V166</f>
        <v>420804652.78988</v>
      </c>
      <c r="AG166" s="5" t="n">
        <f aca="false">L166+W166</f>
        <v>100000000</v>
      </c>
      <c r="AH166" s="5" t="n">
        <f aca="false">M166+X166</f>
        <v>60000000</v>
      </c>
      <c r="AI166" s="5" t="n">
        <f aca="false">N166+Y166</f>
        <v>205180710.479027</v>
      </c>
      <c r="AJ166" s="5" t="n">
        <f aca="false">O166+Z166</f>
        <v>341967850.798379</v>
      </c>
      <c r="AK166" s="5" t="n">
        <f aca="false">P166+AA166</f>
        <v>5000000</v>
      </c>
      <c r="AL166" s="5" t="n">
        <f aca="false">INDEX($AE$115:$AE$242,$B166-$C166*1+const_one)</f>
        <v>30000000</v>
      </c>
      <c r="AM166" s="5" t="n">
        <f aca="false">INDEX($AF$115:$AF$242,$B166-$D166*2+const_one)</f>
        <v>300000000</v>
      </c>
      <c r="AN166" s="5" t="n">
        <f aca="false">INDEX($AG$115:$AG$242,$B166-$E166*4+const_one)</f>
        <v>100000000</v>
      </c>
      <c r="AO166" s="5" t="n">
        <f aca="false">INDEX($AH$115:$AH$242,$B166-$F166*8+const_one)</f>
        <v>60000000</v>
      </c>
      <c r="AP166" s="5" t="n">
        <f aca="false">INDEX($AI$115:$AI$242,$B166-$G166*16+const_one)</f>
        <v>30000000</v>
      </c>
      <c r="AQ166" s="5" t="n">
        <f aca="false">INDEX($AJ$115:$AJ$242,$B166-$H166*32+const_one)</f>
        <v>15000000</v>
      </c>
      <c r="AR166" s="5" t="n">
        <f aca="false">INDEX($AK$115:$AK$242,$B166-$I166*64+const_one)</f>
        <v>5000000</v>
      </c>
      <c r="AS166" s="5" t="n">
        <f aca="false">INDEX($AE$115:$AE$242,$B166+(const_one-$C166)*1+const_one)</f>
        <v>62610827.1189443</v>
      </c>
      <c r="AT166" s="5" t="n">
        <f aca="false">INDEX($AF$115:$AF$242,$B166+(const_one-$D166)*2+const_one)</f>
        <v>420804652.78988</v>
      </c>
      <c r="AU166" s="5" t="n">
        <f aca="false">INDEX($AG$115:$AG$242,$B166+(const_one-$E166)*4+const_one)</f>
        <v>117793328.422332</v>
      </c>
      <c r="AV166" s="5" t="n">
        <f aca="false">INDEX($AH$115:$AH$242,$B166+(const_one-$F166)*8+const_one)</f>
        <v>155604208.372889</v>
      </c>
      <c r="AW166" s="5" t="n">
        <f aca="false">INDEX($AI$115:$AI$242,$B166+(const_one-$G166)*16+const_one)</f>
        <v>205180710.479027</v>
      </c>
      <c r="AX166" s="5" t="n">
        <f aca="false">INDEX($AJ$115:$AJ$242,$B166+(const_one-$H166)*32+const_one)</f>
        <v>341967850.798379</v>
      </c>
      <c r="AY166" s="5" t="n">
        <f aca="false">INDEX($AK$115:$AK$242,$B166+(const_one-$I166)*64+const_one)</f>
        <v>289096150.175009</v>
      </c>
      <c r="AZ166" s="5" t="n">
        <f aca="false">--($C166=--(AS166&gt;AL166))</f>
        <v>1</v>
      </c>
      <c r="BA166" s="5" t="n">
        <f aca="false">--($D166=--(AT166&gt;AM166))</f>
        <v>1</v>
      </c>
      <c r="BB166" s="5" t="n">
        <f aca="false">--($E166=--(AU166&gt;AN166))</f>
        <v>0</v>
      </c>
      <c r="BC166" s="5" t="n">
        <f aca="false">--($F166=--(AV166&gt;AO166))</f>
        <v>0</v>
      </c>
      <c r="BD166" s="5" t="n">
        <f aca="false">--($G166=--(AW166&gt;AP166))</f>
        <v>1</v>
      </c>
      <c r="BE166" s="5" t="n">
        <f aca="false">--($H166=--(AX166&gt;AQ166))</f>
        <v>1</v>
      </c>
      <c r="BF166" s="5" t="n">
        <f aca="false">--($I166=--(AY166&gt;AR166))</f>
        <v>0</v>
      </c>
      <c r="BG166" s="5" t="n">
        <f aca="false">SUM(AZ166:BF166)</f>
        <v>4</v>
      </c>
      <c r="BH166" s="5" t="n">
        <f aca="false">SUM(AE166:AK166)+AB166+AC166+AD166</f>
        <v>2000000000</v>
      </c>
    </row>
    <row r="167" customFormat="false" ht="15" hidden="true" customHeight="false" outlineLevel="0" collapsed="false">
      <c r="A167" s="5" t="n">
        <f aca="false">sensitivity_exit_usd</f>
        <v>2000000000</v>
      </c>
      <c r="B167" s="2" t="n">
        <f aca="false">ROW()-ROW($B$115)</f>
        <v>52</v>
      </c>
      <c r="C167" s="2" t="n">
        <f aca="false">MOD(QUOTIENT($B167,1),2)</f>
        <v>0</v>
      </c>
      <c r="D167" s="2" t="n">
        <f aca="false">MOD(QUOTIENT($B167,2),2)</f>
        <v>0</v>
      </c>
      <c r="E167" s="2" t="n">
        <f aca="false">MOD(QUOTIENT($B167,4),2)</f>
        <v>1</v>
      </c>
      <c r="F167" s="2" t="n">
        <f aca="false">MOD(QUOTIENT($B167,8),2)</f>
        <v>0</v>
      </c>
      <c r="G167" s="2" t="n">
        <f aca="false">MOD(QUOTIENT($B167,16),2)</f>
        <v>1</v>
      </c>
      <c r="H167" s="2" t="n">
        <f aca="false">MOD(QUOTIENT($B167,32),2)</f>
        <v>1</v>
      </c>
      <c r="I167" s="2" t="n">
        <f aca="false">MOD(QUOTIENT($B167,64),2)</f>
        <v>0</v>
      </c>
      <c r="J167" s="5" t="n">
        <f aca="false">IF($C167=const_zero,MIN(class_series_f_invested_usd,MAX(const_zero,$A167)),const_zero)</f>
        <v>30000000</v>
      </c>
      <c r="K167" s="5" t="n">
        <f aca="false">IF($D167=const_zero,MIN(class_series_e_invested_usd,MAX(const_zero,$A167-SUM($J167:$J167))),const_zero)</f>
        <v>300000000</v>
      </c>
      <c r="L167" s="5" t="n">
        <f aca="false">IF($E167=const_zero,MIN(class_series_d_invested_usd,MAX(const_zero,$A167-SUM($J167:$K167))),const_zero)</f>
        <v>0</v>
      </c>
      <c r="M167" s="5" t="n">
        <f aca="false">IF($F167=const_zero,MIN(class_series_c_invested_usd,MAX(const_zero,$A167-SUM($J167:$L167))),const_zero)</f>
        <v>60000000</v>
      </c>
      <c r="N167" s="5" t="n">
        <f aca="false">IF($G167=const_zero,MIN(class_series_b_invested_usd,MAX(const_zero,$A167-SUM($J167:$M167))),const_zero)</f>
        <v>0</v>
      </c>
      <c r="O167" s="5" t="n">
        <f aca="false">IF($H167=const_zero,MIN(class_series_a_invested_usd,MAX(const_zero,$A167-SUM($J167:$N167))),const_zero)</f>
        <v>0</v>
      </c>
      <c r="P167" s="5" t="n">
        <f aca="false">IF($I167=const_zero,MIN(class_seed_invested_usd,MAX(const_zero,$A167-SUM($J167:$O167))),const_zero)</f>
        <v>5000000</v>
      </c>
      <c r="Q167" s="5" t="n">
        <f aca="false">MAX(const_zero,$A167-SUM($J167:$P167))</f>
        <v>1605000000</v>
      </c>
      <c r="R167" s="9" t="n">
        <f aca="false">common_rsa_total+Sensitivity!$AE$60+Sensitivity!$AJ$60+IF($C167=const_one,Sensitivity!$D$60,const_zero)+IF($D167=const_one,Sensitivity!$Y$60,const_zero)+IF($E167=const_one,Sensitivity!$V$60,const_zero)+IF($F167=const_one,Sensitivity!$S$60,const_zero)+IF($G167=const_one,Sensitivity!$P$60,const_zero)+IF($H167=const_one,Sensitivity!$M$60,const_zero)+IF($I167=const_one,Sensitivity!$J$60,const_zero)</f>
        <v>19037545.7598514</v>
      </c>
      <c r="S167" s="23" t="b">
        <f aca="false">IF($R167&gt;const_zero,--($Q167&gt;option_strike_usd*$R167),const_zero)</f>
        <v>1</v>
      </c>
      <c r="T167" s="7" t="n">
        <f aca="false">IF($R167&gt;const_zero,IF($S167=const_one,($Q167+option_strike_usd*pre_f_options_issued)/($R167+pre_f_options_issued),$Q167/$R167),const_zero)</f>
        <v>74.6371020135718</v>
      </c>
      <c r="U167" s="5" t="n">
        <f aca="false">IF($C167=const_one,Sensitivity!$D$60*$T167,const_zero)</f>
        <v>0</v>
      </c>
      <c r="V167" s="5" t="n">
        <f aca="false">IF($D167=const_one,Sensitivity!$Y$60*$T167,const_zero)</f>
        <v>0</v>
      </c>
      <c r="W167" s="5" t="n">
        <f aca="false">IF($E167=const_one,Sensitivity!$V$60*$T167,const_zero)</f>
        <v>129803423.770813</v>
      </c>
      <c r="X167" s="5" t="n">
        <f aca="false">IF($F167=const_one,Sensitivity!$S$60*$T167,const_zero)</f>
        <v>0</v>
      </c>
      <c r="Y167" s="5" t="n">
        <f aca="false">IF($G167=const_one,Sensitivity!$P$60*$T167,const_zero)</f>
        <v>223911306.040716</v>
      </c>
      <c r="Z167" s="5" t="n">
        <f aca="false">IF($H167=const_one,Sensitivity!$M$60*$T167,const_zero)</f>
        <v>373185510.067859</v>
      </c>
      <c r="AA167" s="5" t="n">
        <f aca="false">IF($I167=const_one,Sensitivity!$J$60*$T167,const_zero)</f>
        <v>0</v>
      </c>
      <c r="AB167" s="5" t="n">
        <f aca="false">(Sensitivity!$AE$60+Sensitivity!$AJ$60)*$T167</f>
        <v>22273086.9645366</v>
      </c>
      <c r="AC167" s="5" t="n">
        <f aca="false">common_rsa_total*$T167</f>
        <v>671733918.122147</v>
      </c>
      <c r="AD167" s="5" t="n">
        <f aca="false">IF($S167=const_one,pre_f_options_issued*($T167-option_strike_usd),const_zero)</f>
        <v>184092755.03393</v>
      </c>
      <c r="AE167" s="5" t="n">
        <f aca="false">J167+U167</f>
        <v>30000000</v>
      </c>
      <c r="AF167" s="5" t="n">
        <f aca="false">K167+V167</f>
        <v>300000000</v>
      </c>
      <c r="AG167" s="5" t="n">
        <f aca="false">L167+W167</f>
        <v>129803423.770813</v>
      </c>
      <c r="AH167" s="5" t="n">
        <f aca="false">M167+X167</f>
        <v>60000000</v>
      </c>
      <c r="AI167" s="5" t="n">
        <f aca="false">N167+Y167</f>
        <v>223911306.040716</v>
      </c>
      <c r="AJ167" s="5" t="n">
        <f aca="false">O167+Z167</f>
        <v>373185510.067859</v>
      </c>
      <c r="AK167" s="5" t="n">
        <f aca="false">P167+AA167</f>
        <v>5000000</v>
      </c>
      <c r="AL167" s="5" t="n">
        <f aca="false">INDEX($AE$115:$AE$242,$B167-$C167*1+const_one)</f>
        <v>30000000</v>
      </c>
      <c r="AM167" s="5" t="n">
        <f aca="false">INDEX($AF$115:$AF$242,$B167-$D167*2+const_one)</f>
        <v>300000000</v>
      </c>
      <c r="AN167" s="5" t="n">
        <f aca="false">INDEX($AG$115:$AG$242,$B167-$E167*4+const_one)</f>
        <v>100000000</v>
      </c>
      <c r="AO167" s="5" t="n">
        <f aca="false">INDEX($AH$115:$AH$242,$B167-$F167*8+const_one)</f>
        <v>60000000</v>
      </c>
      <c r="AP167" s="5" t="n">
        <f aca="false">INDEX($AI$115:$AI$242,$B167-$G167*16+const_one)</f>
        <v>30000000</v>
      </c>
      <c r="AQ167" s="5" t="n">
        <f aca="false">INDEX($AJ$115:$AJ$242,$B167-$H167*32+const_one)</f>
        <v>15000000</v>
      </c>
      <c r="AR167" s="5" t="n">
        <f aca="false">INDEX($AK$115:$AK$242,$B167-$I167*64+const_one)</f>
        <v>5000000</v>
      </c>
      <c r="AS167" s="5" t="n">
        <f aca="false">INDEX($AE$115:$AE$242,$B167+(const_one-$C167)*1+const_one)</f>
        <v>66763823.3920082</v>
      </c>
      <c r="AT167" s="5" t="n">
        <f aca="false">INDEX($AF$115:$AF$242,$B167+(const_one-$D167)*2+const_one)</f>
        <v>423841132.927235</v>
      </c>
      <c r="AU167" s="5" t="n">
        <f aca="false">INDEX($AG$115:$AG$242,$B167+(const_one-$E167)*4+const_one)</f>
        <v>129803423.770813</v>
      </c>
      <c r="AV167" s="5" t="n">
        <f aca="false">INDEX($AH$115:$AH$242,$B167+(const_one-$F167)*8+const_one)</f>
        <v>167185058.992649</v>
      </c>
      <c r="AW167" s="5" t="n">
        <f aca="false">INDEX($AI$115:$AI$242,$B167+(const_one-$G167)*16+const_one)</f>
        <v>223911306.040716</v>
      </c>
      <c r="AX167" s="5" t="n">
        <f aca="false">INDEX($AJ$115:$AJ$242,$B167+(const_one-$H167)*32+const_one)</f>
        <v>373185510.067859</v>
      </c>
      <c r="AY167" s="5" t="n">
        <f aca="false">INDEX($AK$115:$AK$242,$B167+(const_one-$I167)*64+const_one)</f>
        <v>303814831.746715</v>
      </c>
      <c r="AZ167" s="5" t="n">
        <f aca="false">--($C167=--(AS167&gt;AL167))</f>
        <v>0</v>
      </c>
      <c r="BA167" s="5" t="n">
        <f aca="false">--($D167=--(AT167&gt;AM167))</f>
        <v>0</v>
      </c>
      <c r="BB167" s="5" t="n">
        <f aca="false">--($E167=--(AU167&gt;AN167))</f>
        <v>1</v>
      </c>
      <c r="BC167" s="5" t="n">
        <f aca="false">--($F167=--(AV167&gt;AO167))</f>
        <v>0</v>
      </c>
      <c r="BD167" s="5" t="n">
        <f aca="false">--($G167=--(AW167&gt;AP167))</f>
        <v>1</v>
      </c>
      <c r="BE167" s="5" t="n">
        <f aca="false">--($H167=--(AX167&gt;AQ167))</f>
        <v>1</v>
      </c>
      <c r="BF167" s="5" t="n">
        <f aca="false">--($I167=--(AY167&gt;AR167))</f>
        <v>0</v>
      </c>
      <c r="BG167" s="5" t="n">
        <f aca="false">SUM(AZ167:BF167)</f>
        <v>3</v>
      </c>
      <c r="BH167" s="5" t="n">
        <f aca="false">SUM(AE167:AK167)+AB167+AC167+AD167</f>
        <v>2000000000</v>
      </c>
    </row>
    <row r="168" customFormat="false" ht="15" hidden="true" customHeight="false" outlineLevel="0" collapsed="false">
      <c r="A168" s="5" t="n">
        <f aca="false">sensitivity_exit_usd</f>
        <v>2000000000</v>
      </c>
      <c r="B168" s="2" t="n">
        <f aca="false">ROW()-ROW($B$115)</f>
        <v>53</v>
      </c>
      <c r="C168" s="2" t="n">
        <f aca="false">MOD(QUOTIENT($B168,1),2)</f>
        <v>1</v>
      </c>
      <c r="D168" s="2" t="n">
        <f aca="false">MOD(QUOTIENT($B168,2),2)</f>
        <v>0</v>
      </c>
      <c r="E168" s="2" t="n">
        <f aca="false">MOD(QUOTIENT($B168,4),2)</f>
        <v>1</v>
      </c>
      <c r="F168" s="2" t="n">
        <f aca="false">MOD(QUOTIENT($B168,8),2)</f>
        <v>0</v>
      </c>
      <c r="G168" s="2" t="n">
        <f aca="false">MOD(QUOTIENT($B168,16),2)</f>
        <v>1</v>
      </c>
      <c r="H168" s="2" t="n">
        <f aca="false">MOD(QUOTIENT($B168,32),2)</f>
        <v>1</v>
      </c>
      <c r="I168" s="2" t="n">
        <f aca="false">MOD(QUOTIENT($B168,64),2)</f>
        <v>0</v>
      </c>
      <c r="J168" s="5" t="n">
        <f aca="false">IF($C168=const_zero,MIN(class_series_f_invested_usd,MAX(const_zero,$A168)),const_zero)</f>
        <v>0</v>
      </c>
      <c r="K168" s="5" t="n">
        <f aca="false">IF($D168=const_zero,MIN(class_series_e_invested_usd,MAX(const_zero,$A168-SUM($J168:$J168))),const_zero)</f>
        <v>300000000</v>
      </c>
      <c r="L168" s="5" t="n">
        <f aca="false">IF($E168=const_zero,MIN(class_series_d_invested_usd,MAX(const_zero,$A168-SUM($J168:$K168))),const_zero)</f>
        <v>0</v>
      </c>
      <c r="M168" s="5" t="n">
        <f aca="false">IF($F168=const_zero,MIN(class_series_c_invested_usd,MAX(const_zero,$A168-SUM($J168:$L168))),const_zero)</f>
        <v>60000000</v>
      </c>
      <c r="N168" s="5" t="n">
        <f aca="false">IF($G168=const_zero,MIN(class_series_b_invested_usd,MAX(const_zero,$A168-SUM($J168:$M168))),const_zero)</f>
        <v>0</v>
      </c>
      <c r="O168" s="5" t="n">
        <f aca="false">IF($H168=const_zero,MIN(class_series_a_invested_usd,MAX(const_zero,$A168-SUM($J168:$N168))),const_zero)</f>
        <v>0</v>
      </c>
      <c r="P168" s="5" t="n">
        <f aca="false">IF($I168=const_zero,MIN(class_seed_invested_usd,MAX(const_zero,$A168-SUM($J168:$O168))),const_zero)</f>
        <v>5000000</v>
      </c>
      <c r="Q168" s="5" t="n">
        <f aca="false">MAX(const_zero,$A168-SUM($J168:$P168))</f>
        <v>1635000000</v>
      </c>
      <c r="R168" s="9" t="n">
        <f aca="false">common_rsa_total+Sensitivity!$AE$60+Sensitivity!$AJ$60+IF($C168=const_one,Sensitivity!$D$60,const_zero)+IF($D168=const_one,Sensitivity!$Y$60,const_zero)+IF($E168=const_one,Sensitivity!$V$60,const_zero)+IF($F168=const_one,Sensitivity!$S$60,const_zero)+IF($G168=const_one,Sensitivity!$P$60,const_zero)+IF($H168=const_one,Sensitivity!$M$60,const_zero)+IF($I168=const_one,Sensitivity!$J$60,const_zero)</f>
        <v>19952994.7848514</v>
      </c>
      <c r="S168" s="23" t="b">
        <f aca="false">IF($R168&gt;const_zero,--($Q168&gt;option_strike_usd*$R168),const_zero)</f>
        <v>1</v>
      </c>
      <c r="T168" s="7" t="n">
        <f aca="false">IF($R168&gt;const_zero,IF($S168=const_one,($Q168+option_strike_usd*pre_f_options_issued)/($R168+pre_f_options_issued),$Q168/$R168),const_zero)</f>
        <v>72.9301376360177</v>
      </c>
      <c r="U168" s="5" t="n">
        <f aca="false">IF($C168=const_one,Sensitivity!$D$60*$T168,const_zero)</f>
        <v>66763823.3920082</v>
      </c>
      <c r="V168" s="5" t="n">
        <f aca="false">IF($D168=const_one,Sensitivity!$Y$60*$T168,const_zero)</f>
        <v>0</v>
      </c>
      <c r="W168" s="5" t="n">
        <f aca="false">IF($E168=const_one,Sensitivity!$V$60*$T168,const_zero)</f>
        <v>126834795.374428</v>
      </c>
      <c r="X168" s="5" t="n">
        <f aca="false">IF($F168=const_one,Sensitivity!$S$60*$T168,const_zero)</f>
        <v>0</v>
      </c>
      <c r="Y168" s="5" t="n">
        <f aca="false">IF($G168=const_one,Sensitivity!$P$60*$T168,const_zero)</f>
        <v>218790412.908053</v>
      </c>
      <c r="Z168" s="5" t="n">
        <f aca="false">IF($H168=const_one,Sensitivity!$M$60*$T168,const_zero)</f>
        <v>364650688.180089</v>
      </c>
      <c r="AA168" s="5" t="n">
        <f aca="false">IF($I168=const_one,Sensitivity!$J$60*$T168,const_zero)</f>
        <v>0</v>
      </c>
      <c r="AB168" s="5" t="n">
        <f aca="false">(Sensitivity!$AE$60+Sensitivity!$AJ$60)*$T168</f>
        <v>21763697.3312184</v>
      </c>
      <c r="AC168" s="5" t="n">
        <f aca="false">common_rsa_total*$T168</f>
        <v>656371238.724159</v>
      </c>
      <c r="AD168" s="5" t="n">
        <f aca="false">IF($S168=const_one,pre_f_options_issued*($T168-option_strike_usd),const_zero)</f>
        <v>179825344.090044</v>
      </c>
      <c r="AE168" s="5" t="n">
        <f aca="false">J168+U168</f>
        <v>66763823.3920082</v>
      </c>
      <c r="AF168" s="5" t="n">
        <f aca="false">K168+V168</f>
        <v>300000000</v>
      </c>
      <c r="AG168" s="5" t="n">
        <f aca="false">L168+W168</f>
        <v>126834795.374428</v>
      </c>
      <c r="AH168" s="5" t="n">
        <f aca="false">M168+X168</f>
        <v>60000000</v>
      </c>
      <c r="AI168" s="5" t="n">
        <f aca="false">N168+Y168</f>
        <v>218790412.908053</v>
      </c>
      <c r="AJ168" s="5" t="n">
        <f aca="false">O168+Z168</f>
        <v>364650688.180089</v>
      </c>
      <c r="AK168" s="5" t="n">
        <f aca="false">P168+AA168</f>
        <v>5000000</v>
      </c>
      <c r="AL168" s="5" t="n">
        <f aca="false">INDEX($AE$115:$AE$242,$B168-$C168*1+const_one)</f>
        <v>30000000</v>
      </c>
      <c r="AM168" s="5" t="n">
        <f aca="false">INDEX($AF$115:$AF$242,$B168-$D168*2+const_one)</f>
        <v>300000000</v>
      </c>
      <c r="AN168" s="5" t="n">
        <f aca="false">INDEX($AG$115:$AG$242,$B168-$E168*4+const_one)</f>
        <v>100000000</v>
      </c>
      <c r="AO168" s="5" t="n">
        <f aca="false">INDEX($AH$115:$AH$242,$B168-$F168*8+const_one)</f>
        <v>60000000</v>
      </c>
      <c r="AP168" s="5" t="n">
        <f aca="false">INDEX($AI$115:$AI$242,$B168-$G168*16+const_one)</f>
        <v>30000000</v>
      </c>
      <c r="AQ168" s="5" t="n">
        <f aca="false">INDEX($AJ$115:$AJ$242,$B168-$H168*32+const_one)</f>
        <v>15000000</v>
      </c>
      <c r="AR168" s="5" t="n">
        <f aca="false">INDEX($AK$115:$AK$242,$B168-$I168*64+const_one)</f>
        <v>5000000</v>
      </c>
      <c r="AS168" s="5" t="n">
        <f aca="false">INDEX($AE$115:$AE$242,$B168+(const_one-$C168)*1+const_one)</f>
        <v>66763823.3920082</v>
      </c>
      <c r="AT168" s="5" t="n">
        <f aca="false">INDEX($AF$115:$AF$242,$B168+(const_one-$D168)*2+const_one)</f>
        <v>416729814.483085</v>
      </c>
      <c r="AU168" s="5" t="n">
        <f aca="false">INDEX($AG$115:$AG$242,$B168+(const_one-$E168)*4+const_one)</f>
        <v>126834795.374428</v>
      </c>
      <c r="AV168" s="5" t="n">
        <f aca="false">INDEX($AH$115:$AH$242,$B168+(const_one-$F168)*8+const_one)</f>
        <v>163923906.767293</v>
      </c>
      <c r="AW168" s="5" t="n">
        <f aca="false">INDEX($AI$115:$AI$242,$B168+(const_one-$G168)*16+const_one)</f>
        <v>218790412.908053</v>
      </c>
      <c r="AX168" s="5" t="n">
        <f aca="false">INDEX($AJ$115:$AJ$242,$B168+(const_one-$H168)*32+const_one)</f>
        <v>364650688.180089</v>
      </c>
      <c r="AY168" s="5" t="n">
        <f aca="false">INDEX($AK$115:$AK$242,$B168+(const_one-$I168)*64+const_one)</f>
        <v>299147690.966367</v>
      </c>
      <c r="AZ168" s="5" t="n">
        <f aca="false">--($C168=--(AS168&gt;AL168))</f>
        <v>1</v>
      </c>
      <c r="BA168" s="5" t="n">
        <f aca="false">--($D168=--(AT168&gt;AM168))</f>
        <v>0</v>
      </c>
      <c r="BB168" s="5" t="n">
        <f aca="false">--($E168=--(AU168&gt;AN168))</f>
        <v>1</v>
      </c>
      <c r="BC168" s="5" t="n">
        <f aca="false">--($F168=--(AV168&gt;AO168))</f>
        <v>0</v>
      </c>
      <c r="BD168" s="5" t="n">
        <f aca="false">--($G168=--(AW168&gt;AP168))</f>
        <v>1</v>
      </c>
      <c r="BE168" s="5" t="n">
        <f aca="false">--($H168=--(AX168&gt;AQ168))</f>
        <v>1</v>
      </c>
      <c r="BF168" s="5" t="n">
        <f aca="false">--($I168=--(AY168&gt;AR168))</f>
        <v>0</v>
      </c>
      <c r="BG168" s="5" t="n">
        <f aca="false">SUM(AZ168:BF168)</f>
        <v>4</v>
      </c>
      <c r="BH168" s="5" t="n">
        <f aca="false">SUM(AE168:AK168)+AB168+AC168+AD168</f>
        <v>2000000000</v>
      </c>
    </row>
    <row r="169" customFormat="false" ht="15" hidden="true" customHeight="false" outlineLevel="0" collapsed="false">
      <c r="A169" s="5" t="n">
        <f aca="false">sensitivity_exit_usd</f>
        <v>2000000000</v>
      </c>
      <c r="B169" s="2" t="n">
        <f aca="false">ROW()-ROW($B$115)</f>
        <v>54</v>
      </c>
      <c r="C169" s="2" t="n">
        <f aca="false">MOD(QUOTIENT($B169,1),2)</f>
        <v>0</v>
      </c>
      <c r="D169" s="2" t="n">
        <f aca="false">MOD(QUOTIENT($B169,2),2)</f>
        <v>1</v>
      </c>
      <c r="E169" s="2" t="n">
        <f aca="false">MOD(QUOTIENT($B169,4),2)</f>
        <v>1</v>
      </c>
      <c r="F169" s="2" t="n">
        <f aca="false">MOD(QUOTIENT($B169,8),2)</f>
        <v>0</v>
      </c>
      <c r="G169" s="2" t="n">
        <f aca="false">MOD(QUOTIENT($B169,16),2)</f>
        <v>1</v>
      </c>
      <c r="H169" s="2" t="n">
        <f aca="false">MOD(QUOTIENT($B169,32),2)</f>
        <v>1</v>
      </c>
      <c r="I169" s="2" t="n">
        <f aca="false">MOD(QUOTIENT($B169,64),2)</f>
        <v>0</v>
      </c>
      <c r="J169" s="5" t="n">
        <f aca="false">IF($C169=const_zero,MIN(class_series_f_invested_usd,MAX(const_zero,$A169)),const_zero)</f>
        <v>30000000</v>
      </c>
      <c r="K169" s="5" t="n">
        <f aca="false">IF($D169=const_zero,MIN(class_series_e_invested_usd,MAX(const_zero,$A169-SUM($J169:$J169))),const_zero)</f>
        <v>0</v>
      </c>
      <c r="L169" s="5" t="n">
        <f aca="false">IF($E169=const_zero,MIN(class_series_d_invested_usd,MAX(const_zero,$A169-SUM($J169:$K169))),const_zero)</f>
        <v>0</v>
      </c>
      <c r="M169" s="5" t="n">
        <f aca="false">IF($F169=const_zero,MIN(class_series_c_invested_usd,MAX(const_zero,$A169-SUM($J169:$L169))),const_zero)</f>
        <v>60000000</v>
      </c>
      <c r="N169" s="5" t="n">
        <f aca="false">IF($G169=const_zero,MIN(class_series_b_invested_usd,MAX(const_zero,$A169-SUM($J169:$M169))),const_zero)</f>
        <v>0</v>
      </c>
      <c r="O169" s="5" t="n">
        <f aca="false">IF($H169=const_zero,MIN(class_series_a_invested_usd,MAX(const_zero,$A169-SUM($J169:$N169))),const_zero)</f>
        <v>0</v>
      </c>
      <c r="P169" s="5" t="n">
        <f aca="false">IF($I169=const_zero,MIN(class_seed_invested_usd,MAX(const_zero,$A169-SUM($J169:$O169))),const_zero)</f>
        <v>5000000</v>
      </c>
      <c r="Q169" s="5" t="n">
        <f aca="false">MAX(const_zero,$A169-SUM($J169:$P169))</f>
        <v>1905000000</v>
      </c>
      <c r="R169" s="9" t="n">
        <f aca="false">common_rsa_total+Sensitivity!$AE$60+Sensitivity!$AJ$60+IF($C169=const_one,Sensitivity!$D$60,const_zero)+IF($D169=const_one,Sensitivity!$Y$60,const_zero)+IF($E169=const_one,Sensitivity!$V$60,const_zero)+IF($F169=const_one,Sensitivity!$S$60,const_zero)+IF($G169=const_one,Sensitivity!$P$60,const_zero)+IF($H169=const_one,Sensitivity!$M$60,const_zero)+IF($I169=const_one,Sensitivity!$J$60,const_zero)</f>
        <v>25190238.9414976</v>
      </c>
      <c r="S169" s="23" t="b">
        <f aca="false">IF($R169&gt;const_zero,--($Q169&gt;option_strike_usd*$R169),const_zero)</f>
        <v>1</v>
      </c>
      <c r="T169" s="7" t="n">
        <f aca="false">IF($R169&gt;const_zero,IF($S169=const_one,($Q169+option_strike_usd*pre_f_options_issued)/($R169+pre_f_options_issued),$Q169/$R169),const_zero)</f>
        <v>68.8870906469987</v>
      </c>
      <c r="U169" s="5" t="n">
        <f aca="false">IF($C169=const_one,Sensitivity!$D$60*$T169,const_zero)</f>
        <v>0</v>
      </c>
      <c r="V169" s="5" t="n">
        <f aca="false">IF($D169=const_one,Sensitivity!$Y$60*$T169,const_zero)</f>
        <v>423841132.927235</v>
      </c>
      <c r="W169" s="5" t="n">
        <f aca="false">IF($E169=const_one,Sensitivity!$V$60*$T169,const_zero)</f>
        <v>119803421.868721</v>
      </c>
      <c r="X169" s="5" t="n">
        <f aca="false">IF($F169=const_one,Sensitivity!$S$60*$T169,const_zero)</f>
        <v>0</v>
      </c>
      <c r="Y169" s="5" t="n">
        <f aca="false">IF($G169=const_one,Sensitivity!$P$60*$T169,const_zero)</f>
        <v>206661271.940996</v>
      </c>
      <c r="Z169" s="5" t="n">
        <f aca="false">IF($H169=const_one,Sensitivity!$M$60*$T169,const_zero)</f>
        <v>344435453.234994</v>
      </c>
      <c r="AA169" s="5" t="n">
        <f aca="false">IF($I169=const_one,Sensitivity!$J$60*$T169,const_zero)</f>
        <v>0</v>
      </c>
      <c r="AB169" s="5" t="n">
        <f aca="false">(Sensitivity!$AE$60+Sensitivity!$AJ$60)*$T169</f>
        <v>20557177.5875692</v>
      </c>
      <c r="AC169" s="5" t="n">
        <f aca="false">common_rsa_total*$T169</f>
        <v>619983815.822988</v>
      </c>
      <c r="AD169" s="5" t="n">
        <f aca="false">IF($S169=const_one,pre_f_options_issued*($T169-option_strike_usd),const_zero)</f>
        <v>169717726.617497</v>
      </c>
      <c r="AE169" s="5" t="n">
        <f aca="false">J169+U169</f>
        <v>30000000</v>
      </c>
      <c r="AF169" s="5" t="n">
        <f aca="false">K169+V169</f>
        <v>423841132.927235</v>
      </c>
      <c r="AG169" s="5" t="n">
        <f aca="false">L169+W169</f>
        <v>119803421.868721</v>
      </c>
      <c r="AH169" s="5" t="n">
        <f aca="false">M169+X169</f>
        <v>60000000</v>
      </c>
      <c r="AI169" s="5" t="n">
        <f aca="false">N169+Y169</f>
        <v>206661271.940996</v>
      </c>
      <c r="AJ169" s="5" t="n">
        <f aca="false">O169+Z169</f>
        <v>344435453.234994</v>
      </c>
      <c r="AK169" s="5" t="n">
        <f aca="false">P169+AA169</f>
        <v>5000000</v>
      </c>
      <c r="AL169" s="5" t="n">
        <f aca="false">INDEX($AE$115:$AE$242,$B169-$C169*1+const_one)</f>
        <v>30000000</v>
      </c>
      <c r="AM169" s="5" t="n">
        <f aca="false">INDEX($AF$115:$AF$242,$B169-$D169*2+const_one)</f>
        <v>300000000</v>
      </c>
      <c r="AN169" s="5" t="n">
        <f aca="false">INDEX($AG$115:$AG$242,$B169-$E169*4+const_one)</f>
        <v>100000000</v>
      </c>
      <c r="AO169" s="5" t="n">
        <f aca="false">INDEX($AH$115:$AH$242,$B169-$F169*8+const_one)</f>
        <v>60000000</v>
      </c>
      <c r="AP169" s="5" t="n">
        <f aca="false">INDEX($AI$115:$AI$242,$B169-$G169*16+const_one)</f>
        <v>30000000</v>
      </c>
      <c r="AQ169" s="5" t="n">
        <f aca="false">INDEX($AJ$115:$AJ$242,$B169-$H169*32+const_one)</f>
        <v>15000000</v>
      </c>
      <c r="AR169" s="5" t="n">
        <f aca="false">INDEX($AK$115:$AK$242,$B169-$I169*64+const_one)</f>
        <v>5000000</v>
      </c>
      <c r="AS169" s="5" t="n">
        <f aca="false">INDEX($AE$115:$AE$242,$B169+(const_one-$C169)*1+const_one)</f>
        <v>62004538.6782796</v>
      </c>
      <c r="AT169" s="5" t="n">
        <f aca="false">INDEX($AF$115:$AF$242,$B169+(const_one-$D169)*2+const_one)</f>
        <v>423841132.927235</v>
      </c>
      <c r="AU169" s="5" t="n">
        <f aca="false">INDEX($AG$115:$AG$242,$B169+(const_one-$E169)*4+const_one)</f>
        <v>119803421.868721</v>
      </c>
      <c r="AV169" s="5" t="n">
        <f aca="false">INDEX($AH$115:$AH$242,$B169+(const_one-$F169)*8+const_one)</f>
        <v>156927966.214581</v>
      </c>
      <c r="AW169" s="5" t="n">
        <f aca="false">INDEX($AI$115:$AI$242,$B169+(const_one-$G169)*16+const_one)</f>
        <v>206661271.940996</v>
      </c>
      <c r="AX169" s="5" t="n">
        <f aca="false">INDEX($AJ$115:$AJ$242,$B169+(const_one-$H169)*32+const_one)</f>
        <v>344435453.234994</v>
      </c>
      <c r="AY169" s="5" t="n">
        <f aca="false">INDEX($AK$115:$AK$242,$B169+(const_one-$I169)*64+const_one)</f>
        <v>292518510.406517</v>
      </c>
      <c r="AZ169" s="5" t="n">
        <f aca="false">--($C169=--(AS169&gt;AL169))</f>
        <v>0</v>
      </c>
      <c r="BA169" s="5" t="n">
        <f aca="false">--($D169=--(AT169&gt;AM169))</f>
        <v>1</v>
      </c>
      <c r="BB169" s="5" t="n">
        <f aca="false">--($E169=--(AU169&gt;AN169))</f>
        <v>1</v>
      </c>
      <c r="BC169" s="5" t="n">
        <f aca="false">--($F169=--(AV169&gt;AO169))</f>
        <v>0</v>
      </c>
      <c r="BD169" s="5" t="n">
        <f aca="false">--($G169=--(AW169&gt;AP169))</f>
        <v>1</v>
      </c>
      <c r="BE169" s="5" t="n">
        <f aca="false">--($H169=--(AX169&gt;AQ169))</f>
        <v>1</v>
      </c>
      <c r="BF169" s="5" t="n">
        <f aca="false">--($I169=--(AY169&gt;AR169))</f>
        <v>0</v>
      </c>
      <c r="BG169" s="5" t="n">
        <f aca="false">SUM(AZ169:BF169)</f>
        <v>4</v>
      </c>
      <c r="BH169" s="5" t="n">
        <f aca="false">SUM(AE169:AK169)+AB169+AC169+AD169</f>
        <v>2000000000</v>
      </c>
    </row>
    <row r="170" customFormat="false" ht="15" hidden="true" customHeight="false" outlineLevel="0" collapsed="false">
      <c r="A170" s="5" t="n">
        <f aca="false">sensitivity_exit_usd</f>
        <v>2000000000</v>
      </c>
      <c r="B170" s="2" t="n">
        <f aca="false">ROW()-ROW($B$115)</f>
        <v>55</v>
      </c>
      <c r="C170" s="2" t="n">
        <f aca="false">MOD(QUOTIENT($B170,1),2)</f>
        <v>1</v>
      </c>
      <c r="D170" s="2" t="n">
        <f aca="false">MOD(QUOTIENT($B170,2),2)</f>
        <v>1</v>
      </c>
      <c r="E170" s="2" t="n">
        <f aca="false">MOD(QUOTIENT($B170,4),2)</f>
        <v>1</v>
      </c>
      <c r="F170" s="2" t="n">
        <f aca="false">MOD(QUOTIENT($B170,8),2)</f>
        <v>0</v>
      </c>
      <c r="G170" s="2" t="n">
        <f aca="false">MOD(QUOTIENT($B170,16),2)</f>
        <v>1</v>
      </c>
      <c r="H170" s="2" t="n">
        <f aca="false">MOD(QUOTIENT($B170,32),2)</f>
        <v>1</v>
      </c>
      <c r="I170" s="2" t="n">
        <f aca="false">MOD(QUOTIENT($B170,64),2)</f>
        <v>0</v>
      </c>
      <c r="J170" s="5" t="n">
        <f aca="false">IF($C170=const_zero,MIN(class_series_f_invested_usd,MAX(const_zero,$A170)),const_zero)</f>
        <v>0</v>
      </c>
      <c r="K170" s="5" t="n">
        <f aca="false">IF($D170=const_zero,MIN(class_series_e_invested_usd,MAX(const_zero,$A170-SUM($J170:$J170))),const_zero)</f>
        <v>0</v>
      </c>
      <c r="L170" s="5" t="n">
        <f aca="false">IF($E170=const_zero,MIN(class_series_d_invested_usd,MAX(const_zero,$A170-SUM($J170:$K170))),const_zero)</f>
        <v>0</v>
      </c>
      <c r="M170" s="5" t="n">
        <f aca="false">IF($F170=const_zero,MIN(class_series_c_invested_usd,MAX(const_zero,$A170-SUM($J170:$L170))),const_zero)</f>
        <v>60000000</v>
      </c>
      <c r="N170" s="5" t="n">
        <f aca="false">IF($G170=const_zero,MIN(class_series_b_invested_usd,MAX(const_zero,$A170-SUM($J170:$M170))),const_zero)</f>
        <v>0</v>
      </c>
      <c r="O170" s="5" t="n">
        <f aca="false">IF($H170=const_zero,MIN(class_series_a_invested_usd,MAX(const_zero,$A170-SUM($J170:$N170))),const_zero)</f>
        <v>0</v>
      </c>
      <c r="P170" s="5" t="n">
        <f aca="false">IF($I170=const_zero,MIN(class_seed_invested_usd,MAX(const_zero,$A170-SUM($J170:$O170))),const_zero)</f>
        <v>5000000</v>
      </c>
      <c r="Q170" s="5" t="n">
        <f aca="false">MAX(const_zero,$A170-SUM($J170:$P170))</f>
        <v>1935000000</v>
      </c>
      <c r="R170" s="9" t="n">
        <f aca="false">common_rsa_total+Sensitivity!$AE$60+Sensitivity!$AJ$60+IF($C170=const_one,Sensitivity!$D$60,const_zero)+IF($D170=const_one,Sensitivity!$Y$60,const_zero)+IF($E170=const_one,Sensitivity!$V$60,const_zero)+IF($F170=const_one,Sensitivity!$S$60,const_zero)+IF($G170=const_one,Sensitivity!$P$60,const_zero)+IF($H170=const_one,Sensitivity!$M$60,const_zero)+IF($I170=const_one,Sensitivity!$J$60,const_zero)</f>
        <v>26105687.9664976</v>
      </c>
      <c r="S170" s="23" t="b">
        <f aca="false">IF($R170&gt;const_zero,--($Q170&gt;option_strike_usd*$R170),const_zero)</f>
        <v>1</v>
      </c>
      <c r="T170" s="7" t="n">
        <f aca="false">IF($R170&gt;const_zero,IF($S170=const_one,($Q170+option_strike_usd*pre_f_options_issued)/($R170+pre_f_options_issued),$Q170/$R170),const_zero)</f>
        <v>67.7312848503822</v>
      </c>
      <c r="U170" s="5" t="n">
        <f aca="false">IF($C170=const_one,Sensitivity!$D$60*$T170,const_zero)</f>
        <v>62004538.6782796</v>
      </c>
      <c r="V170" s="5" t="n">
        <f aca="false">IF($D170=const_one,Sensitivity!$Y$60*$T170,const_zero)</f>
        <v>416729814.483085</v>
      </c>
      <c r="W170" s="5" t="n">
        <f aca="false">IF($E170=const_one,Sensitivity!$V$60*$T170,const_zero)</f>
        <v>117793328.422332</v>
      </c>
      <c r="X170" s="5" t="n">
        <f aca="false">IF($F170=const_one,Sensitivity!$S$60*$T170,const_zero)</f>
        <v>0</v>
      </c>
      <c r="Y170" s="5" t="n">
        <f aca="false">IF($G170=const_one,Sensitivity!$P$60*$T170,const_zero)</f>
        <v>203193854.551147</v>
      </c>
      <c r="Z170" s="5" t="n">
        <f aca="false">IF($H170=const_one,Sensitivity!$M$60*$T170,const_zero)</f>
        <v>338656424.251911</v>
      </c>
      <c r="AA170" s="5" t="n">
        <f aca="false">IF($I170=const_one,Sensitivity!$J$60*$T170,const_zero)</f>
        <v>0</v>
      </c>
      <c r="AB170" s="5" t="n">
        <f aca="false">(Sensitivity!$AE$60+Sensitivity!$AJ$60)*$T170</f>
        <v>20212263.833851</v>
      </c>
      <c r="AC170" s="5" t="n">
        <f aca="false">common_rsa_total*$T170</f>
        <v>609581563.65344</v>
      </c>
      <c r="AD170" s="5" t="n">
        <f aca="false">IF($S170=const_one,pre_f_options_issued*($T170-option_strike_usd),const_zero)</f>
        <v>166828212.125955</v>
      </c>
      <c r="AE170" s="5" t="n">
        <f aca="false">J170+U170</f>
        <v>62004538.6782796</v>
      </c>
      <c r="AF170" s="5" t="n">
        <f aca="false">K170+V170</f>
        <v>416729814.483085</v>
      </c>
      <c r="AG170" s="5" t="n">
        <f aca="false">L170+W170</f>
        <v>117793328.422332</v>
      </c>
      <c r="AH170" s="5" t="n">
        <f aca="false">M170+X170</f>
        <v>60000000</v>
      </c>
      <c r="AI170" s="5" t="n">
        <f aca="false">N170+Y170</f>
        <v>203193854.551147</v>
      </c>
      <c r="AJ170" s="5" t="n">
        <f aca="false">O170+Z170</f>
        <v>338656424.251911</v>
      </c>
      <c r="AK170" s="5" t="n">
        <f aca="false">P170+AA170</f>
        <v>5000000</v>
      </c>
      <c r="AL170" s="5" t="n">
        <f aca="false">INDEX($AE$115:$AE$242,$B170-$C170*1+const_one)</f>
        <v>30000000</v>
      </c>
      <c r="AM170" s="5" t="n">
        <f aca="false">INDEX($AF$115:$AF$242,$B170-$D170*2+const_one)</f>
        <v>300000000</v>
      </c>
      <c r="AN170" s="5" t="n">
        <f aca="false">INDEX($AG$115:$AG$242,$B170-$E170*4+const_one)</f>
        <v>100000000</v>
      </c>
      <c r="AO170" s="5" t="n">
        <f aca="false">INDEX($AH$115:$AH$242,$B170-$F170*8+const_one)</f>
        <v>60000000</v>
      </c>
      <c r="AP170" s="5" t="n">
        <f aca="false">INDEX($AI$115:$AI$242,$B170-$G170*16+const_one)</f>
        <v>30000000</v>
      </c>
      <c r="AQ170" s="5" t="n">
        <f aca="false">INDEX($AJ$115:$AJ$242,$B170-$H170*32+const_one)</f>
        <v>15000000</v>
      </c>
      <c r="AR170" s="5" t="n">
        <f aca="false">INDEX($AK$115:$AK$242,$B170-$I170*64+const_one)</f>
        <v>5000000</v>
      </c>
      <c r="AS170" s="5" t="n">
        <f aca="false">INDEX($AE$115:$AE$242,$B170+(const_one-$C170)*1+const_one)</f>
        <v>62004538.6782796</v>
      </c>
      <c r="AT170" s="5" t="n">
        <f aca="false">INDEX($AF$115:$AF$242,$B170+(const_one-$D170)*2+const_one)</f>
        <v>416729814.483085</v>
      </c>
      <c r="AU170" s="5" t="n">
        <f aca="false">INDEX($AG$115:$AG$242,$B170+(const_one-$E170)*4+const_one)</f>
        <v>117793328.422332</v>
      </c>
      <c r="AV170" s="5" t="n">
        <f aca="false">INDEX($AH$115:$AH$242,$B170+(const_one-$F170)*8+const_one)</f>
        <v>154616791.76995</v>
      </c>
      <c r="AW170" s="5" t="n">
        <f aca="false">INDEX($AI$115:$AI$242,$B170+(const_one-$G170)*16+const_one)</f>
        <v>203193854.551147</v>
      </c>
      <c r="AX170" s="5" t="n">
        <f aca="false">INDEX($AJ$115:$AJ$242,$B170+(const_one-$H170)*32+const_one)</f>
        <v>338656424.251911</v>
      </c>
      <c r="AY170" s="5" t="n">
        <f aca="false">INDEX($AK$115:$AK$242,$B170+(const_one-$I170)*64+const_one)</f>
        <v>289013574.41879</v>
      </c>
      <c r="AZ170" s="5" t="n">
        <f aca="false">--($C170=--(AS170&gt;AL170))</f>
        <v>1</v>
      </c>
      <c r="BA170" s="5" t="n">
        <f aca="false">--($D170=--(AT170&gt;AM170))</f>
        <v>1</v>
      </c>
      <c r="BB170" s="5" t="n">
        <f aca="false">--($E170=--(AU170&gt;AN170))</f>
        <v>1</v>
      </c>
      <c r="BC170" s="5" t="n">
        <f aca="false">--($F170=--(AV170&gt;AO170))</f>
        <v>0</v>
      </c>
      <c r="BD170" s="5" t="n">
        <f aca="false">--($G170=--(AW170&gt;AP170))</f>
        <v>1</v>
      </c>
      <c r="BE170" s="5" t="n">
        <f aca="false">--($H170=--(AX170&gt;AQ170))</f>
        <v>1</v>
      </c>
      <c r="BF170" s="5" t="n">
        <f aca="false">--($I170=--(AY170&gt;AR170))</f>
        <v>0</v>
      </c>
      <c r="BG170" s="5" t="n">
        <f aca="false">SUM(AZ170:BF170)</f>
        <v>5</v>
      </c>
      <c r="BH170" s="5" t="n">
        <f aca="false">SUM(AE170:AK170)+AB170+AC170+AD170</f>
        <v>2000000000</v>
      </c>
    </row>
    <row r="171" customFormat="false" ht="15" hidden="true" customHeight="false" outlineLevel="0" collapsed="false">
      <c r="A171" s="5" t="n">
        <f aca="false">sensitivity_exit_usd</f>
        <v>2000000000</v>
      </c>
      <c r="B171" s="2" t="n">
        <f aca="false">ROW()-ROW($B$115)</f>
        <v>56</v>
      </c>
      <c r="C171" s="2" t="n">
        <f aca="false">MOD(QUOTIENT($B171,1),2)</f>
        <v>0</v>
      </c>
      <c r="D171" s="2" t="n">
        <f aca="false">MOD(QUOTIENT($B171,2),2)</f>
        <v>0</v>
      </c>
      <c r="E171" s="2" t="n">
        <f aca="false">MOD(QUOTIENT($B171,4),2)</f>
        <v>0</v>
      </c>
      <c r="F171" s="2" t="n">
        <f aca="false">MOD(QUOTIENT($B171,8),2)</f>
        <v>1</v>
      </c>
      <c r="G171" s="2" t="n">
        <f aca="false">MOD(QUOTIENT($B171,16),2)</f>
        <v>1</v>
      </c>
      <c r="H171" s="2" t="n">
        <f aca="false">MOD(QUOTIENT($B171,32),2)</f>
        <v>1</v>
      </c>
      <c r="I171" s="2" t="n">
        <f aca="false">MOD(QUOTIENT($B171,64),2)</f>
        <v>0</v>
      </c>
      <c r="J171" s="5" t="n">
        <f aca="false">IF($C171=const_zero,MIN(class_series_f_invested_usd,MAX(const_zero,$A171)),const_zero)</f>
        <v>30000000</v>
      </c>
      <c r="K171" s="5" t="n">
        <f aca="false">IF($D171=const_zero,MIN(class_series_e_invested_usd,MAX(const_zero,$A171-SUM($J171:$J171))),const_zero)</f>
        <v>300000000</v>
      </c>
      <c r="L171" s="5" t="n">
        <f aca="false">IF($E171=const_zero,MIN(class_series_d_invested_usd,MAX(const_zero,$A171-SUM($J171:$K171))),const_zero)</f>
        <v>100000000</v>
      </c>
      <c r="M171" s="5" t="n">
        <f aca="false">IF($F171=const_zero,MIN(class_series_c_invested_usd,MAX(const_zero,$A171-SUM($J171:$L171))),const_zero)</f>
        <v>0</v>
      </c>
      <c r="N171" s="5" t="n">
        <f aca="false">IF($G171=const_zero,MIN(class_series_b_invested_usd,MAX(const_zero,$A171-SUM($J171:$M171))),const_zero)</f>
        <v>0</v>
      </c>
      <c r="O171" s="5" t="n">
        <f aca="false">IF($H171=const_zero,MIN(class_series_a_invested_usd,MAX(const_zero,$A171-SUM($J171:$N171))),const_zero)</f>
        <v>0</v>
      </c>
      <c r="P171" s="5" t="n">
        <f aca="false">IF($I171=const_zero,MIN(class_seed_invested_usd,MAX(const_zero,$A171-SUM($J171:$O171))),const_zero)</f>
        <v>5000000</v>
      </c>
      <c r="Q171" s="5" t="n">
        <f aca="false">MAX(const_zero,$A171-SUM($J171:$P171))</f>
        <v>1565000000</v>
      </c>
      <c r="R171" s="9" t="n">
        <f aca="false">common_rsa_total+Sensitivity!$AE$60+Sensitivity!$AJ$60+IF($C171=const_one,Sensitivity!$D$60,const_zero)+IF($D171=const_one,Sensitivity!$Y$60,const_zero)+IF($E171=const_one,Sensitivity!$V$60,const_zero)+IF($F171=const_one,Sensitivity!$S$60,const_zero)+IF($G171=const_one,Sensitivity!$P$60,const_zero)+IF($H171=const_one,Sensitivity!$M$60,const_zero)+IF($I171=const_one,Sensitivity!$J$60,const_zero)</f>
        <v>19698418.4321691</v>
      </c>
      <c r="S171" s="23" t="b">
        <f aca="false">IF($R171&gt;const_zero,--($Q171&gt;option_strike_usd*$R171),const_zero)</f>
        <v>1</v>
      </c>
      <c r="T171" s="7" t="n">
        <f aca="false">IF($R171&gt;const_zero,IF($S171=const_one,($Q171+option_strike_usd*pre_f_options_issued)/($R171+pre_f_options_issued),$Q171/$R171),const_zero)</f>
        <v>70.6131387148031</v>
      </c>
      <c r="U171" s="5" t="n">
        <f aca="false">IF($C171=const_one,Sensitivity!$D$60*$T171,const_zero)</f>
        <v>0</v>
      </c>
      <c r="V171" s="5" t="n">
        <f aca="false">IF($D171=const_one,Sensitivity!$Y$60*$T171,const_zero)</f>
        <v>0</v>
      </c>
      <c r="W171" s="5" t="n">
        <f aca="false">IF($E171=const_one,Sensitivity!$V$60*$T171,const_zero)</f>
        <v>0</v>
      </c>
      <c r="X171" s="5" t="n">
        <f aca="false">IF($F171=const_one,Sensitivity!$S$60*$T171,const_zero)</f>
        <v>169471532.915527</v>
      </c>
      <c r="Y171" s="5" t="n">
        <f aca="false">IF($G171=const_one,Sensitivity!$P$60*$T171,const_zero)</f>
        <v>211839416.144409</v>
      </c>
      <c r="Z171" s="5" t="n">
        <f aca="false">IF($H171=const_one,Sensitivity!$M$60*$T171,const_zero)</f>
        <v>353065693.574016</v>
      </c>
      <c r="AA171" s="5" t="n">
        <f aca="false">IF($I171=const_one,Sensitivity!$J$60*$T171,const_zero)</f>
        <v>0</v>
      </c>
      <c r="AB171" s="5" t="n">
        <f aca="false">(Sensitivity!$AE$60+Sensitivity!$AJ$60)*$T171</f>
        <v>21072262.145812</v>
      </c>
      <c r="AC171" s="5" t="n">
        <f aca="false">common_rsa_total*$T171</f>
        <v>635518248.433228</v>
      </c>
      <c r="AD171" s="5" t="n">
        <f aca="false">IF($S171=const_one,pre_f_options_issued*($T171-option_strike_usd),const_zero)</f>
        <v>174032846.787008</v>
      </c>
      <c r="AE171" s="5" t="n">
        <f aca="false">J171+U171</f>
        <v>30000000</v>
      </c>
      <c r="AF171" s="5" t="n">
        <f aca="false">K171+V171</f>
        <v>300000000</v>
      </c>
      <c r="AG171" s="5" t="n">
        <f aca="false">L171+W171</f>
        <v>100000000</v>
      </c>
      <c r="AH171" s="5" t="n">
        <f aca="false">M171+X171</f>
        <v>169471532.915527</v>
      </c>
      <c r="AI171" s="5" t="n">
        <f aca="false">N171+Y171</f>
        <v>211839416.144409</v>
      </c>
      <c r="AJ171" s="5" t="n">
        <f aca="false">O171+Z171</f>
        <v>353065693.574016</v>
      </c>
      <c r="AK171" s="5" t="n">
        <f aca="false">P171+AA171</f>
        <v>5000000</v>
      </c>
      <c r="AL171" s="5" t="n">
        <f aca="false">INDEX($AE$115:$AE$242,$B171-$C171*1+const_one)</f>
        <v>30000000</v>
      </c>
      <c r="AM171" s="5" t="n">
        <f aca="false">INDEX($AF$115:$AF$242,$B171-$D171*2+const_one)</f>
        <v>300000000</v>
      </c>
      <c r="AN171" s="5" t="n">
        <f aca="false">INDEX($AG$115:$AG$242,$B171-$E171*4+const_one)</f>
        <v>100000000</v>
      </c>
      <c r="AO171" s="5" t="n">
        <f aca="false">INDEX($AH$115:$AH$242,$B171-$F171*8+const_one)</f>
        <v>60000000</v>
      </c>
      <c r="AP171" s="5" t="n">
        <f aca="false">INDEX($AI$115:$AI$242,$B171-$G171*16+const_one)</f>
        <v>30000000</v>
      </c>
      <c r="AQ171" s="5" t="n">
        <f aca="false">INDEX($AJ$115:$AJ$242,$B171-$H171*32+const_one)</f>
        <v>15000000</v>
      </c>
      <c r="AR171" s="5" t="n">
        <f aca="false">INDEX($AK$115:$AK$242,$B171-$I171*64+const_one)</f>
        <v>5000000</v>
      </c>
      <c r="AS171" s="5" t="n">
        <f aca="false">INDEX($AE$115:$AE$242,$B171+(const_one-$C171)*1+const_one)</f>
        <v>63270667.2800404</v>
      </c>
      <c r="AT171" s="5" t="n">
        <f aca="false">INDEX($AF$115:$AF$242,$B171+(const_one-$D171)*2+const_one)</f>
        <v>405280564.417983</v>
      </c>
      <c r="AU171" s="5" t="n">
        <f aca="false">INDEX($AG$115:$AG$242,$B171+(const_one-$E171)*4+const_one)</f>
        <v>121148377.030954</v>
      </c>
      <c r="AV171" s="5" t="n">
        <f aca="false">INDEX($AH$115:$AH$242,$B171+(const_one-$F171)*8+const_one)</f>
        <v>169471532.915527</v>
      </c>
      <c r="AW171" s="5" t="n">
        <f aca="false">INDEX($AI$115:$AI$242,$B171+(const_one-$G171)*16+const_one)</f>
        <v>211839416.144409</v>
      </c>
      <c r="AX171" s="5" t="n">
        <f aca="false">INDEX($AJ$115:$AJ$242,$B171+(const_one-$H171)*32+const_one)</f>
        <v>353065693.574016</v>
      </c>
      <c r="AY171" s="5" t="n">
        <f aca="false">INDEX($AK$115:$AK$242,$B171+(const_one-$I171)*64+const_one)</f>
        <v>289079308.769681</v>
      </c>
      <c r="AZ171" s="5" t="n">
        <f aca="false">--($C171=--(AS171&gt;AL171))</f>
        <v>0</v>
      </c>
      <c r="BA171" s="5" t="n">
        <f aca="false">--($D171=--(AT171&gt;AM171))</f>
        <v>0</v>
      </c>
      <c r="BB171" s="5" t="n">
        <f aca="false">--($E171=--(AU171&gt;AN171))</f>
        <v>0</v>
      </c>
      <c r="BC171" s="5" t="n">
        <f aca="false">--($F171=--(AV171&gt;AO171))</f>
        <v>1</v>
      </c>
      <c r="BD171" s="5" t="n">
        <f aca="false">--($G171=--(AW171&gt;AP171))</f>
        <v>1</v>
      </c>
      <c r="BE171" s="5" t="n">
        <f aca="false">--($H171=--(AX171&gt;AQ171))</f>
        <v>1</v>
      </c>
      <c r="BF171" s="5" t="n">
        <f aca="false">--($I171=--(AY171&gt;AR171))</f>
        <v>0</v>
      </c>
      <c r="BG171" s="5" t="n">
        <f aca="false">SUM(AZ171:BF171)</f>
        <v>3</v>
      </c>
      <c r="BH171" s="5" t="n">
        <f aca="false">SUM(AE171:AK171)+AB171+AC171+AD171</f>
        <v>2000000000</v>
      </c>
    </row>
    <row r="172" customFormat="false" ht="15" hidden="true" customHeight="false" outlineLevel="0" collapsed="false">
      <c r="A172" s="5" t="n">
        <f aca="false">sensitivity_exit_usd</f>
        <v>2000000000</v>
      </c>
      <c r="B172" s="2" t="n">
        <f aca="false">ROW()-ROW($B$115)</f>
        <v>57</v>
      </c>
      <c r="C172" s="2" t="n">
        <f aca="false">MOD(QUOTIENT($B172,1),2)</f>
        <v>1</v>
      </c>
      <c r="D172" s="2" t="n">
        <f aca="false">MOD(QUOTIENT($B172,2),2)</f>
        <v>0</v>
      </c>
      <c r="E172" s="2" t="n">
        <f aca="false">MOD(QUOTIENT($B172,4),2)</f>
        <v>0</v>
      </c>
      <c r="F172" s="2" t="n">
        <f aca="false">MOD(QUOTIENT($B172,8),2)</f>
        <v>1</v>
      </c>
      <c r="G172" s="2" t="n">
        <f aca="false">MOD(QUOTIENT($B172,16),2)</f>
        <v>1</v>
      </c>
      <c r="H172" s="2" t="n">
        <f aca="false">MOD(QUOTIENT($B172,32),2)</f>
        <v>1</v>
      </c>
      <c r="I172" s="2" t="n">
        <f aca="false">MOD(QUOTIENT($B172,64),2)</f>
        <v>0</v>
      </c>
      <c r="J172" s="5" t="n">
        <f aca="false">IF($C172=const_zero,MIN(class_series_f_invested_usd,MAX(const_zero,$A172)),const_zero)</f>
        <v>0</v>
      </c>
      <c r="K172" s="5" t="n">
        <f aca="false">IF($D172=const_zero,MIN(class_series_e_invested_usd,MAX(const_zero,$A172-SUM($J172:$J172))),const_zero)</f>
        <v>300000000</v>
      </c>
      <c r="L172" s="5" t="n">
        <f aca="false">IF($E172=const_zero,MIN(class_series_d_invested_usd,MAX(const_zero,$A172-SUM($J172:$K172))),const_zero)</f>
        <v>100000000</v>
      </c>
      <c r="M172" s="5" t="n">
        <f aca="false">IF($F172=const_zero,MIN(class_series_c_invested_usd,MAX(const_zero,$A172-SUM($J172:$L172))),const_zero)</f>
        <v>0</v>
      </c>
      <c r="N172" s="5" t="n">
        <f aca="false">IF($G172=const_zero,MIN(class_series_b_invested_usd,MAX(const_zero,$A172-SUM($J172:$M172))),const_zero)</f>
        <v>0</v>
      </c>
      <c r="O172" s="5" t="n">
        <f aca="false">IF($H172=const_zero,MIN(class_series_a_invested_usd,MAX(const_zero,$A172-SUM($J172:$N172))),const_zero)</f>
        <v>0</v>
      </c>
      <c r="P172" s="5" t="n">
        <f aca="false">IF($I172=const_zero,MIN(class_seed_invested_usd,MAX(const_zero,$A172-SUM($J172:$O172))),const_zero)</f>
        <v>5000000</v>
      </c>
      <c r="Q172" s="5" t="n">
        <f aca="false">MAX(const_zero,$A172-SUM($J172:$P172))</f>
        <v>1595000000</v>
      </c>
      <c r="R172" s="9" t="n">
        <f aca="false">common_rsa_total+Sensitivity!$AE$60+Sensitivity!$AJ$60+IF($C172=const_one,Sensitivity!$D$60,const_zero)+IF($D172=const_one,Sensitivity!$Y$60,const_zero)+IF($E172=const_one,Sensitivity!$V$60,const_zero)+IF($F172=const_one,Sensitivity!$S$60,const_zero)+IF($G172=const_one,Sensitivity!$P$60,const_zero)+IF($H172=const_one,Sensitivity!$M$60,const_zero)+IF($I172=const_one,Sensitivity!$J$60,const_zero)</f>
        <v>20613867.4571691</v>
      </c>
      <c r="S172" s="23" t="b">
        <f aca="false">IF($R172&gt;const_zero,--($Q172&gt;option_strike_usd*$R172),const_zero)</f>
        <v>1</v>
      </c>
      <c r="T172" s="7" t="n">
        <f aca="false">IF($R172&gt;const_zero,IF($S172=const_one,($Q172+option_strike_usd*pre_f_options_issued)/($R172+pre_f_options_issued),$Q172/$R172),const_zero)</f>
        <v>69.1143532323281</v>
      </c>
      <c r="U172" s="5" t="n">
        <f aca="false">IF($C172=const_one,Sensitivity!$D$60*$T172,const_zero)</f>
        <v>63270667.2800404</v>
      </c>
      <c r="V172" s="5" t="n">
        <f aca="false">IF($D172=const_one,Sensitivity!$Y$60*$T172,const_zero)</f>
        <v>0</v>
      </c>
      <c r="W172" s="5" t="n">
        <f aca="false">IF($E172=const_one,Sensitivity!$V$60*$T172,const_zero)</f>
        <v>0</v>
      </c>
      <c r="X172" s="5" t="n">
        <f aca="false">IF($F172=const_one,Sensitivity!$S$60*$T172,const_zero)</f>
        <v>165874447.757587</v>
      </c>
      <c r="Y172" s="5" t="n">
        <f aca="false">IF($G172=const_one,Sensitivity!$P$60*$T172,const_zero)</f>
        <v>207343059.696984</v>
      </c>
      <c r="Z172" s="5" t="n">
        <f aca="false">IF($H172=const_one,Sensitivity!$M$60*$T172,const_zero)</f>
        <v>345571766.161641</v>
      </c>
      <c r="AA172" s="5" t="n">
        <f aca="false">IF($I172=const_one,Sensitivity!$J$60*$T172,const_zero)</f>
        <v>0</v>
      </c>
      <c r="AB172" s="5" t="n">
        <f aca="false">(Sensitivity!$AE$60+Sensitivity!$AJ$60)*$T172</f>
        <v>20624996.9319739</v>
      </c>
      <c r="AC172" s="5" t="n">
        <f aca="false">common_rsa_total*$T172</f>
        <v>622029179.090953</v>
      </c>
      <c r="AD172" s="5" t="n">
        <f aca="false">IF($S172=const_one,pre_f_options_issued*($T172-option_strike_usd),const_zero)</f>
        <v>170285883.08082</v>
      </c>
      <c r="AE172" s="5" t="n">
        <f aca="false">J172+U172</f>
        <v>63270667.2800404</v>
      </c>
      <c r="AF172" s="5" t="n">
        <f aca="false">K172+V172</f>
        <v>300000000</v>
      </c>
      <c r="AG172" s="5" t="n">
        <f aca="false">L172+W172</f>
        <v>100000000</v>
      </c>
      <c r="AH172" s="5" t="n">
        <f aca="false">M172+X172</f>
        <v>165874447.757587</v>
      </c>
      <c r="AI172" s="5" t="n">
        <f aca="false">N172+Y172</f>
        <v>207343059.696984</v>
      </c>
      <c r="AJ172" s="5" t="n">
        <f aca="false">O172+Z172</f>
        <v>345571766.161641</v>
      </c>
      <c r="AK172" s="5" t="n">
        <f aca="false">P172+AA172</f>
        <v>5000000</v>
      </c>
      <c r="AL172" s="5" t="n">
        <f aca="false">INDEX($AE$115:$AE$242,$B172-$C172*1+const_one)</f>
        <v>30000000</v>
      </c>
      <c r="AM172" s="5" t="n">
        <f aca="false">INDEX($AF$115:$AF$242,$B172-$D172*2+const_one)</f>
        <v>300000000</v>
      </c>
      <c r="AN172" s="5" t="n">
        <f aca="false">INDEX($AG$115:$AG$242,$B172-$E172*4+const_one)</f>
        <v>100000000</v>
      </c>
      <c r="AO172" s="5" t="n">
        <f aca="false">INDEX($AH$115:$AH$242,$B172-$F172*8+const_one)</f>
        <v>60000000</v>
      </c>
      <c r="AP172" s="5" t="n">
        <f aca="false">INDEX($AI$115:$AI$242,$B172-$G172*16+const_one)</f>
        <v>30000000</v>
      </c>
      <c r="AQ172" s="5" t="n">
        <f aca="false">INDEX($AJ$115:$AJ$242,$B172-$H172*32+const_one)</f>
        <v>15000000</v>
      </c>
      <c r="AR172" s="5" t="n">
        <f aca="false">INDEX($AK$115:$AK$242,$B172-$I172*64+const_one)</f>
        <v>5000000</v>
      </c>
      <c r="AS172" s="5" t="n">
        <f aca="false">INDEX($AE$115:$AE$242,$B172+(const_one-$C172)*1+const_one)</f>
        <v>63270667.2800404</v>
      </c>
      <c r="AT172" s="5" t="n">
        <f aca="false">INDEX($AF$115:$AF$242,$B172+(const_one-$D172)*2+const_one)</f>
        <v>398910396.621387</v>
      </c>
      <c r="AU172" s="5" t="n">
        <f aca="false">INDEX($AG$115:$AG$242,$B172+(const_one-$E172)*4+const_one)</f>
        <v>118785227.466434</v>
      </c>
      <c r="AV172" s="5" t="n">
        <f aca="false">INDEX($AH$115:$AH$242,$B172+(const_one-$F172)*8+const_one)</f>
        <v>165874447.757587</v>
      </c>
      <c r="AW172" s="5" t="n">
        <f aca="false">INDEX($AI$115:$AI$242,$B172+(const_one-$G172)*16+const_one)</f>
        <v>207343059.696984</v>
      </c>
      <c r="AX172" s="5" t="n">
        <f aca="false">INDEX($AJ$115:$AJ$242,$B172+(const_one-$H172)*32+const_one)</f>
        <v>345571766.161641</v>
      </c>
      <c r="AY172" s="5" t="n">
        <f aca="false">INDEX($AK$115:$AK$242,$B172+(const_one-$I172)*64+const_one)</f>
        <v>285001699.328877</v>
      </c>
      <c r="AZ172" s="5" t="n">
        <f aca="false">--($C172=--(AS172&gt;AL172))</f>
        <v>1</v>
      </c>
      <c r="BA172" s="5" t="n">
        <f aca="false">--($D172=--(AT172&gt;AM172))</f>
        <v>0</v>
      </c>
      <c r="BB172" s="5" t="n">
        <f aca="false">--($E172=--(AU172&gt;AN172))</f>
        <v>0</v>
      </c>
      <c r="BC172" s="5" t="n">
        <f aca="false">--($F172=--(AV172&gt;AO172))</f>
        <v>1</v>
      </c>
      <c r="BD172" s="5" t="n">
        <f aca="false">--($G172=--(AW172&gt;AP172))</f>
        <v>1</v>
      </c>
      <c r="BE172" s="5" t="n">
        <f aca="false">--($H172=--(AX172&gt;AQ172))</f>
        <v>1</v>
      </c>
      <c r="BF172" s="5" t="n">
        <f aca="false">--($I172=--(AY172&gt;AR172))</f>
        <v>0</v>
      </c>
      <c r="BG172" s="5" t="n">
        <f aca="false">SUM(AZ172:BF172)</f>
        <v>4</v>
      </c>
      <c r="BH172" s="5" t="n">
        <f aca="false">SUM(AE172:AK172)+AB172+AC172+AD172</f>
        <v>2000000000</v>
      </c>
    </row>
    <row r="173" customFormat="false" ht="15" hidden="true" customHeight="false" outlineLevel="0" collapsed="false">
      <c r="A173" s="5" t="n">
        <f aca="false">sensitivity_exit_usd</f>
        <v>2000000000</v>
      </c>
      <c r="B173" s="2" t="n">
        <f aca="false">ROW()-ROW($B$115)</f>
        <v>58</v>
      </c>
      <c r="C173" s="2" t="n">
        <f aca="false">MOD(QUOTIENT($B173,1),2)</f>
        <v>0</v>
      </c>
      <c r="D173" s="2" t="n">
        <f aca="false">MOD(QUOTIENT($B173,2),2)</f>
        <v>1</v>
      </c>
      <c r="E173" s="2" t="n">
        <f aca="false">MOD(QUOTIENT($B173,4),2)</f>
        <v>0</v>
      </c>
      <c r="F173" s="2" t="n">
        <f aca="false">MOD(QUOTIENT($B173,8),2)</f>
        <v>1</v>
      </c>
      <c r="G173" s="2" t="n">
        <f aca="false">MOD(QUOTIENT($B173,16),2)</f>
        <v>1</v>
      </c>
      <c r="H173" s="2" t="n">
        <f aca="false">MOD(QUOTIENT($B173,32),2)</f>
        <v>1</v>
      </c>
      <c r="I173" s="2" t="n">
        <f aca="false">MOD(QUOTIENT($B173,64),2)</f>
        <v>0</v>
      </c>
      <c r="J173" s="5" t="n">
        <f aca="false">IF($C173=const_zero,MIN(class_series_f_invested_usd,MAX(const_zero,$A173)),const_zero)</f>
        <v>30000000</v>
      </c>
      <c r="K173" s="5" t="n">
        <f aca="false">IF($D173=const_zero,MIN(class_series_e_invested_usd,MAX(const_zero,$A173-SUM($J173:$J173))),const_zero)</f>
        <v>0</v>
      </c>
      <c r="L173" s="5" t="n">
        <f aca="false">IF($E173=const_zero,MIN(class_series_d_invested_usd,MAX(const_zero,$A173-SUM($J173:$K173))),const_zero)</f>
        <v>100000000</v>
      </c>
      <c r="M173" s="5" t="n">
        <f aca="false">IF($F173=const_zero,MIN(class_series_c_invested_usd,MAX(const_zero,$A173-SUM($J173:$L173))),const_zero)</f>
        <v>0</v>
      </c>
      <c r="N173" s="5" t="n">
        <f aca="false">IF($G173=const_zero,MIN(class_series_b_invested_usd,MAX(const_zero,$A173-SUM($J173:$M173))),const_zero)</f>
        <v>0</v>
      </c>
      <c r="O173" s="5" t="n">
        <f aca="false">IF($H173=const_zero,MIN(class_series_a_invested_usd,MAX(const_zero,$A173-SUM($J173:$N173))),const_zero)</f>
        <v>0</v>
      </c>
      <c r="P173" s="5" t="n">
        <f aca="false">IF($I173=const_zero,MIN(class_seed_invested_usd,MAX(const_zero,$A173-SUM($J173:$O173))),const_zero)</f>
        <v>5000000</v>
      </c>
      <c r="Q173" s="5" t="n">
        <f aca="false">MAX(const_zero,$A173-SUM($J173:$P173))</f>
        <v>1865000000</v>
      </c>
      <c r="R173" s="9" t="n">
        <f aca="false">common_rsa_total+Sensitivity!$AE$60+Sensitivity!$AJ$60+IF($C173=const_one,Sensitivity!$D$60,const_zero)+IF($D173=const_one,Sensitivity!$Y$60,const_zero)+IF($E173=const_one,Sensitivity!$V$60,const_zero)+IF($F173=const_one,Sensitivity!$S$60,const_zero)+IF($G173=const_one,Sensitivity!$P$60,const_zero)+IF($H173=const_one,Sensitivity!$M$60,const_zero)+IF($I173=const_one,Sensitivity!$J$60,const_zero)</f>
        <v>25851111.6138153</v>
      </c>
      <c r="S173" s="23" t="b">
        <f aca="false">IF($R173&gt;const_zero,--($Q173&gt;option_strike_usd*$R173),const_zero)</f>
        <v>1</v>
      </c>
      <c r="T173" s="7" t="n">
        <f aca="false">IF($R173&gt;const_zero,IF($S173=const_one,($Q173+option_strike_usd*pre_f_options_issued)/($R173+pre_f_options_issued),$Q173/$R173),const_zero)</f>
        <v>65.8704330693678</v>
      </c>
      <c r="U173" s="5" t="n">
        <f aca="false">IF($C173=const_one,Sensitivity!$D$60*$T173,const_zero)</f>
        <v>0</v>
      </c>
      <c r="V173" s="5" t="n">
        <f aca="false">IF($D173=const_one,Sensitivity!$Y$60*$T173,const_zero)</f>
        <v>405280564.417983</v>
      </c>
      <c r="W173" s="5" t="n">
        <f aca="false">IF($E173=const_one,Sensitivity!$V$60*$T173,const_zero)</f>
        <v>0</v>
      </c>
      <c r="X173" s="5" t="n">
        <f aca="false">IF($F173=const_one,Sensitivity!$S$60*$T173,const_zero)</f>
        <v>158089039.366483</v>
      </c>
      <c r="Y173" s="5" t="n">
        <f aca="false">IF($G173=const_one,Sensitivity!$P$60*$T173,const_zero)</f>
        <v>197611299.208103</v>
      </c>
      <c r="Z173" s="5" t="n">
        <f aca="false">IF($H173=const_one,Sensitivity!$M$60*$T173,const_zero)</f>
        <v>329352165.346839</v>
      </c>
      <c r="AA173" s="5" t="n">
        <f aca="false">IF($I173=const_one,Sensitivity!$J$60*$T173,const_zero)</f>
        <v>0</v>
      </c>
      <c r="AB173" s="5" t="n">
        <f aca="false">(Sensitivity!$AE$60+Sensitivity!$AJ$60)*$T173</f>
        <v>19656951.3628615</v>
      </c>
      <c r="AC173" s="5" t="n">
        <f aca="false">common_rsa_total*$T173</f>
        <v>592833897.62431</v>
      </c>
      <c r="AD173" s="5" t="n">
        <f aca="false">IF($S173=const_one,pre_f_options_issued*($T173-option_strike_usd),const_zero)</f>
        <v>162176082.67342</v>
      </c>
      <c r="AE173" s="5" t="n">
        <f aca="false">J173+U173</f>
        <v>30000000</v>
      </c>
      <c r="AF173" s="5" t="n">
        <f aca="false">K173+V173</f>
        <v>405280564.417983</v>
      </c>
      <c r="AG173" s="5" t="n">
        <f aca="false">L173+W173</f>
        <v>100000000</v>
      </c>
      <c r="AH173" s="5" t="n">
        <f aca="false">M173+X173</f>
        <v>158089039.366483</v>
      </c>
      <c r="AI173" s="5" t="n">
        <f aca="false">N173+Y173</f>
        <v>197611299.208103</v>
      </c>
      <c r="AJ173" s="5" t="n">
        <f aca="false">O173+Z173</f>
        <v>329352165.346839</v>
      </c>
      <c r="AK173" s="5" t="n">
        <f aca="false">P173+AA173</f>
        <v>5000000</v>
      </c>
      <c r="AL173" s="5" t="n">
        <f aca="false">INDEX($AE$115:$AE$242,$B173-$C173*1+const_one)</f>
        <v>30000000</v>
      </c>
      <c r="AM173" s="5" t="n">
        <f aca="false">INDEX($AF$115:$AF$242,$B173-$D173*2+const_one)</f>
        <v>300000000</v>
      </c>
      <c r="AN173" s="5" t="n">
        <f aca="false">INDEX($AG$115:$AG$242,$B173-$E173*4+const_one)</f>
        <v>100000000</v>
      </c>
      <c r="AO173" s="5" t="n">
        <f aca="false">INDEX($AH$115:$AH$242,$B173-$F173*8+const_one)</f>
        <v>60000000</v>
      </c>
      <c r="AP173" s="5" t="n">
        <f aca="false">INDEX($AI$115:$AI$242,$B173-$G173*16+const_one)</f>
        <v>30000000</v>
      </c>
      <c r="AQ173" s="5" t="n">
        <f aca="false">INDEX($AJ$115:$AJ$242,$B173-$H173*32+const_one)</f>
        <v>15000000</v>
      </c>
      <c r="AR173" s="5" t="n">
        <f aca="false">INDEX($AK$115:$AK$242,$B173-$I173*64+const_one)</f>
        <v>5000000</v>
      </c>
      <c r="AS173" s="5" t="n">
        <f aca="false">INDEX($AE$115:$AE$242,$B173+(const_one-$C173)*1+const_one)</f>
        <v>59353217.017024</v>
      </c>
      <c r="AT173" s="5" t="n">
        <f aca="false">INDEX($AF$115:$AF$242,$B173+(const_one-$D173)*2+const_one)</f>
        <v>405280564.417983</v>
      </c>
      <c r="AU173" s="5" t="n">
        <f aca="false">INDEX($AG$115:$AG$242,$B173+(const_one-$E173)*4+const_one)</f>
        <v>113715714.383908</v>
      </c>
      <c r="AV173" s="5" t="n">
        <f aca="false">INDEX($AH$115:$AH$242,$B173+(const_one-$F173)*8+const_one)</f>
        <v>158089039.366483</v>
      </c>
      <c r="AW173" s="5" t="n">
        <f aca="false">INDEX($AI$115:$AI$242,$B173+(const_one-$G173)*16+const_one)</f>
        <v>197611299.208103</v>
      </c>
      <c r="AX173" s="5" t="n">
        <f aca="false">INDEX($AJ$115:$AJ$242,$B173+(const_one-$H173)*32+const_one)</f>
        <v>329352165.346839</v>
      </c>
      <c r="AY173" s="5" t="n">
        <f aca="false">INDEX($AK$115:$AK$242,$B173+(const_one-$I173)*64+const_one)</f>
        <v>280725275.61935</v>
      </c>
      <c r="AZ173" s="5" t="n">
        <f aca="false">--($C173=--(AS173&gt;AL173))</f>
        <v>0</v>
      </c>
      <c r="BA173" s="5" t="n">
        <f aca="false">--($D173=--(AT173&gt;AM173))</f>
        <v>1</v>
      </c>
      <c r="BB173" s="5" t="n">
        <f aca="false">--($E173=--(AU173&gt;AN173))</f>
        <v>0</v>
      </c>
      <c r="BC173" s="5" t="n">
        <f aca="false">--($F173=--(AV173&gt;AO173))</f>
        <v>1</v>
      </c>
      <c r="BD173" s="5" t="n">
        <f aca="false">--($G173=--(AW173&gt;AP173))</f>
        <v>1</v>
      </c>
      <c r="BE173" s="5" t="n">
        <f aca="false">--($H173=--(AX173&gt;AQ173))</f>
        <v>1</v>
      </c>
      <c r="BF173" s="5" t="n">
        <f aca="false">--($I173=--(AY173&gt;AR173))</f>
        <v>0</v>
      </c>
      <c r="BG173" s="5" t="n">
        <f aca="false">SUM(AZ173:BF173)</f>
        <v>4</v>
      </c>
      <c r="BH173" s="5" t="n">
        <f aca="false">SUM(AE173:AK173)+AB173+AC173+AD173</f>
        <v>2000000000</v>
      </c>
    </row>
    <row r="174" customFormat="false" ht="15" hidden="true" customHeight="false" outlineLevel="0" collapsed="false">
      <c r="A174" s="5" t="n">
        <f aca="false">sensitivity_exit_usd</f>
        <v>2000000000</v>
      </c>
      <c r="B174" s="2" t="n">
        <f aca="false">ROW()-ROW($B$115)</f>
        <v>59</v>
      </c>
      <c r="C174" s="2" t="n">
        <f aca="false">MOD(QUOTIENT($B174,1),2)</f>
        <v>1</v>
      </c>
      <c r="D174" s="2" t="n">
        <f aca="false">MOD(QUOTIENT($B174,2),2)</f>
        <v>1</v>
      </c>
      <c r="E174" s="2" t="n">
        <f aca="false">MOD(QUOTIENT($B174,4),2)</f>
        <v>0</v>
      </c>
      <c r="F174" s="2" t="n">
        <f aca="false">MOD(QUOTIENT($B174,8),2)</f>
        <v>1</v>
      </c>
      <c r="G174" s="2" t="n">
        <f aca="false">MOD(QUOTIENT($B174,16),2)</f>
        <v>1</v>
      </c>
      <c r="H174" s="2" t="n">
        <f aca="false">MOD(QUOTIENT($B174,32),2)</f>
        <v>1</v>
      </c>
      <c r="I174" s="2" t="n">
        <f aca="false">MOD(QUOTIENT($B174,64),2)</f>
        <v>0</v>
      </c>
      <c r="J174" s="5" t="n">
        <f aca="false">IF($C174=const_zero,MIN(class_series_f_invested_usd,MAX(const_zero,$A174)),const_zero)</f>
        <v>0</v>
      </c>
      <c r="K174" s="5" t="n">
        <f aca="false">IF($D174=const_zero,MIN(class_series_e_invested_usd,MAX(const_zero,$A174-SUM($J174:$J174))),const_zero)</f>
        <v>0</v>
      </c>
      <c r="L174" s="5" t="n">
        <f aca="false">IF($E174=const_zero,MIN(class_series_d_invested_usd,MAX(const_zero,$A174-SUM($J174:$K174))),const_zero)</f>
        <v>100000000</v>
      </c>
      <c r="M174" s="5" t="n">
        <f aca="false">IF($F174=const_zero,MIN(class_series_c_invested_usd,MAX(const_zero,$A174-SUM($J174:$L174))),const_zero)</f>
        <v>0</v>
      </c>
      <c r="N174" s="5" t="n">
        <f aca="false">IF($G174=const_zero,MIN(class_series_b_invested_usd,MAX(const_zero,$A174-SUM($J174:$M174))),const_zero)</f>
        <v>0</v>
      </c>
      <c r="O174" s="5" t="n">
        <f aca="false">IF($H174=const_zero,MIN(class_series_a_invested_usd,MAX(const_zero,$A174-SUM($J174:$N174))),const_zero)</f>
        <v>0</v>
      </c>
      <c r="P174" s="5" t="n">
        <f aca="false">IF($I174=const_zero,MIN(class_seed_invested_usd,MAX(const_zero,$A174-SUM($J174:$O174))),const_zero)</f>
        <v>5000000</v>
      </c>
      <c r="Q174" s="5" t="n">
        <f aca="false">MAX(const_zero,$A174-SUM($J174:$P174))</f>
        <v>1895000000</v>
      </c>
      <c r="R174" s="9" t="n">
        <f aca="false">common_rsa_total+Sensitivity!$AE$60+Sensitivity!$AJ$60+IF($C174=const_one,Sensitivity!$D$60,const_zero)+IF($D174=const_one,Sensitivity!$Y$60,const_zero)+IF($E174=const_one,Sensitivity!$V$60,const_zero)+IF($F174=const_one,Sensitivity!$S$60,const_zero)+IF($G174=const_one,Sensitivity!$P$60,const_zero)+IF($H174=const_one,Sensitivity!$M$60,const_zero)+IF($I174=const_one,Sensitivity!$J$60,const_zero)</f>
        <v>26766560.6388153</v>
      </c>
      <c r="S174" s="23" t="b">
        <f aca="false">IF($R174&gt;const_zero,--($Q174&gt;option_strike_usd*$R174),const_zero)</f>
        <v>1</v>
      </c>
      <c r="T174" s="7" t="n">
        <f aca="false">IF($R174&gt;const_zero,IF($S174=const_one,($Q174+option_strike_usd*pre_f_options_issued)/($R174+pre_f_options_issued),$Q174/$R174),const_zero)</f>
        <v>64.8350868220369</v>
      </c>
      <c r="U174" s="5" t="n">
        <f aca="false">IF($C174=const_one,Sensitivity!$D$60*$T174,const_zero)</f>
        <v>59353217.017024</v>
      </c>
      <c r="V174" s="5" t="n">
        <f aca="false">IF($D174=const_one,Sensitivity!$Y$60*$T174,const_zero)</f>
        <v>398910396.621387</v>
      </c>
      <c r="W174" s="5" t="n">
        <f aca="false">IF($E174=const_one,Sensitivity!$V$60*$T174,const_zero)</f>
        <v>0</v>
      </c>
      <c r="X174" s="5" t="n">
        <f aca="false">IF($F174=const_one,Sensitivity!$S$60*$T174,const_zero)</f>
        <v>155604208.372889</v>
      </c>
      <c r="Y174" s="5" t="n">
        <f aca="false">IF($G174=const_one,Sensitivity!$P$60*$T174,const_zero)</f>
        <v>194505260.466111</v>
      </c>
      <c r="Z174" s="5" t="n">
        <f aca="false">IF($H174=const_one,Sensitivity!$M$60*$T174,const_zero)</f>
        <v>324175434.110184</v>
      </c>
      <c r="AA174" s="5" t="n">
        <f aca="false">IF($I174=const_one,Sensitivity!$J$60*$T174,const_zero)</f>
        <v>0</v>
      </c>
      <c r="AB174" s="5" t="n">
        <f aca="false">(Sensitivity!$AE$60+Sensitivity!$AJ$60)*$T174</f>
        <v>19347984.9589809</v>
      </c>
      <c r="AC174" s="5" t="n">
        <f aca="false">common_rsa_total*$T174</f>
        <v>583515781.398332</v>
      </c>
      <c r="AD174" s="5" t="n">
        <f aca="false">IF($S174=const_one,pre_f_options_issued*($T174-option_strike_usd),const_zero)</f>
        <v>159587717.055092</v>
      </c>
      <c r="AE174" s="5" t="n">
        <f aca="false">J174+U174</f>
        <v>59353217.017024</v>
      </c>
      <c r="AF174" s="5" t="n">
        <f aca="false">K174+V174</f>
        <v>398910396.621387</v>
      </c>
      <c r="AG174" s="5" t="n">
        <f aca="false">L174+W174</f>
        <v>100000000</v>
      </c>
      <c r="AH174" s="5" t="n">
        <f aca="false">M174+X174</f>
        <v>155604208.372889</v>
      </c>
      <c r="AI174" s="5" t="n">
        <f aca="false">N174+Y174</f>
        <v>194505260.466111</v>
      </c>
      <c r="AJ174" s="5" t="n">
        <f aca="false">O174+Z174</f>
        <v>324175434.110184</v>
      </c>
      <c r="AK174" s="5" t="n">
        <f aca="false">P174+AA174</f>
        <v>5000000</v>
      </c>
      <c r="AL174" s="5" t="n">
        <f aca="false">INDEX($AE$115:$AE$242,$B174-$C174*1+const_one)</f>
        <v>30000000</v>
      </c>
      <c r="AM174" s="5" t="n">
        <f aca="false">INDEX($AF$115:$AF$242,$B174-$D174*2+const_one)</f>
        <v>300000000</v>
      </c>
      <c r="AN174" s="5" t="n">
        <f aca="false">INDEX($AG$115:$AG$242,$B174-$E174*4+const_one)</f>
        <v>100000000</v>
      </c>
      <c r="AO174" s="5" t="n">
        <f aca="false">INDEX($AH$115:$AH$242,$B174-$F174*8+const_one)</f>
        <v>60000000</v>
      </c>
      <c r="AP174" s="5" t="n">
        <f aca="false">INDEX($AI$115:$AI$242,$B174-$G174*16+const_one)</f>
        <v>30000000</v>
      </c>
      <c r="AQ174" s="5" t="n">
        <f aca="false">INDEX($AJ$115:$AJ$242,$B174-$H174*32+const_one)</f>
        <v>15000000</v>
      </c>
      <c r="AR174" s="5" t="n">
        <f aca="false">INDEX($AK$115:$AK$242,$B174-$I174*64+const_one)</f>
        <v>5000000</v>
      </c>
      <c r="AS174" s="5" t="n">
        <f aca="false">INDEX($AE$115:$AE$242,$B174+(const_one-$C174)*1+const_one)</f>
        <v>59353217.017024</v>
      </c>
      <c r="AT174" s="5" t="n">
        <f aca="false">INDEX($AF$115:$AF$242,$B174+(const_one-$D174)*2+const_one)</f>
        <v>398910396.621387</v>
      </c>
      <c r="AU174" s="5" t="n">
        <f aca="false">INDEX($AG$115:$AG$242,$B174+(const_one-$E174)*4+const_one)</f>
        <v>112040953.2857</v>
      </c>
      <c r="AV174" s="5" t="n">
        <f aca="false">INDEX($AH$115:$AH$242,$B174+(const_one-$F174)*8+const_one)</f>
        <v>155604208.372889</v>
      </c>
      <c r="AW174" s="5" t="n">
        <f aca="false">INDEX($AI$115:$AI$242,$B174+(const_one-$G174)*16+const_one)</f>
        <v>194505260.466111</v>
      </c>
      <c r="AX174" s="5" t="n">
        <f aca="false">INDEX($AJ$115:$AJ$242,$B174+(const_one-$H174)*32+const_one)</f>
        <v>324175434.110184</v>
      </c>
      <c r="AY174" s="5" t="n">
        <f aca="false">INDEX($AK$115:$AK$242,$B174+(const_one-$I174)*64+const_one)</f>
        <v>277602999.036464</v>
      </c>
      <c r="AZ174" s="5" t="n">
        <f aca="false">--($C174=--(AS174&gt;AL174))</f>
        <v>1</v>
      </c>
      <c r="BA174" s="5" t="n">
        <f aca="false">--($D174=--(AT174&gt;AM174))</f>
        <v>1</v>
      </c>
      <c r="BB174" s="5" t="n">
        <f aca="false">--($E174=--(AU174&gt;AN174))</f>
        <v>0</v>
      </c>
      <c r="BC174" s="5" t="n">
        <f aca="false">--($F174=--(AV174&gt;AO174))</f>
        <v>1</v>
      </c>
      <c r="BD174" s="5" t="n">
        <f aca="false">--($G174=--(AW174&gt;AP174))</f>
        <v>1</v>
      </c>
      <c r="BE174" s="5" t="n">
        <f aca="false">--($H174=--(AX174&gt;AQ174))</f>
        <v>1</v>
      </c>
      <c r="BF174" s="5" t="n">
        <f aca="false">--($I174=--(AY174&gt;AR174))</f>
        <v>0</v>
      </c>
      <c r="BG174" s="5" t="n">
        <f aca="false">SUM(AZ174:BF174)</f>
        <v>5</v>
      </c>
      <c r="BH174" s="5" t="n">
        <f aca="false">SUM(AE174:AK174)+AB174+AC174+AD174</f>
        <v>2000000000</v>
      </c>
    </row>
    <row r="175" customFormat="false" ht="15" hidden="true" customHeight="false" outlineLevel="0" collapsed="false">
      <c r="A175" s="5" t="n">
        <f aca="false">sensitivity_exit_usd</f>
        <v>2000000000</v>
      </c>
      <c r="B175" s="2" t="n">
        <f aca="false">ROW()-ROW($B$115)</f>
        <v>60</v>
      </c>
      <c r="C175" s="2" t="n">
        <f aca="false">MOD(QUOTIENT($B175,1),2)</f>
        <v>0</v>
      </c>
      <c r="D175" s="2" t="n">
        <f aca="false">MOD(QUOTIENT($B175,2),2)</f>
        <v>0</v>
      </c>
      <c r="E175" s="2" t="n">
        <f aca="false">MOD(QUOTIENT($B175,4),2)</f>
        <v>1</v>
      </c>
      <c r="F175" s="2" t="n">
        <f aca="false">MOD(QUOTIENT($B175,8),2)</f>
        <v>1</v>
      </c>
      <c r="G175" s="2" t="n">
        <f aca="false">MOD(QUOTIENT($B175,16),2)</f>
        <v>1</v>
      </c>
      <c r="H175" s="2" t="n">
        <f aca="false">MOD(QUOTIENT($B175,32),2)</f>
        <v>1</v>
      </c>
      <c r="I175" s="2" t="n">
        <f aca="false">MOD(QUOTIENT($B175,64),2)</f>
        <v>0</v>
      </c>
      <c r="J175" s="5" t="n">
        <f aca="false">IF($C175=const_zero,MIN(class_series_f_invested_usd,MAX(const_zero,$A175)),const_zero)</f>
        <v>30000000</v>
      </c>
      <c r="K175" s="5" t="n">
        <f aca="false">IF($D175=const_zero,MIN(class_series_e_invested_usd,MAX(const_zero,$A175-SUM($J175:$J175))),const_zero)</f>
        <v>300000000</v>
      </c>
      <c r="L175" s="5" t="n">
        <f aca="false">IF($E175=const_zero,MIN(class_series_d_invested_usd,MAX(const_zero,$A175-SUM($J175:$K175))),const_zero)</f>
        <v>0</v>
      </c>
      <c r="M175" s="5" t="n">
        <f aca="false">IF($F175=const_zero,MIN(class_series_c_invested_usd,MAX(const_zero,$A175-SUM($J175:$L175))),const_zero)</f>
        <v>0</v>
      </c>
      <c r="N175" s="5" t="n">
        <f aca="false">IF($G175=const_zero,MIN(class_series_b_invested_usd,MAX(const_zero,$A175-SUM($J175:$M175))),const_zero)</f>
        <v>0</v>
      </c>
      <c r="O175" s="5" t="n">
        <f aca="false">IF($H175=const_zero,MIN(class_series_a_invested_usd,MAX(const_zero,$A175-SUM($J175:$N175))),const_zero)</f>
        <v>0</v>
      </c>
      <c r="P175" s="5" t="n">
        <f aca="false">IF($I175=const_zero,MIN(class_seed_invested_usd,MAX(const_zero,$A175-SUM($J175:$O175))),const_zero)</f>
        <v>5000000</v>
      </c>
      <c r="Q175" s="5" t="n">
        <f aca="false">MAX(const_zero,$A175-SUM($J175:$P175))</f>
        <v>1665000000</v>
      </c>
      <c r="R175" s="9" t="n">
        <f aca="false">common_rsa_total+Sensitivity!$AE$60+Sensitivity!$AJ$60+IF($C175=const_one,Sensitivity!$D$60,const_zero)+IF($D175=const_one,Sensitivity!$Y$60,const_zero)+IF($E175=const_one,Sensitivity!$V$60,const_zero)+IF($F175=const_one,Sensitivity!$S$60,const_zero)+IF($G175=const_one,Sensitivity!$P$60,const_zero)+IF($H175=const_one,Sensitivity!$M$60,const_zero)+IF($I175=const_one,Sensitivity!$J$60,const_zero)</f>
        <v>21437545.7598514</v>
      </c>
      <c r="S175" s="23" t="b">
        <f aca="false">IF($R175&gt;const_zero,--($Q175&gt;option_strike_usd*$R175),const_zero)</f>
        <v>1</v>
      </c>
      <c r="T175" s="7" t="n">
        <f aca="false">IF($R175&gt;const_zero,IF($S175=const_one,($Q175+option_strike_usd*pre_f_options_issued)/($R175+pre_f_options_issued),$Q175/$R175),const_zero)</f>
        <v>69.6604412469373</v>
      </c>
      <c r="U175" s="5" t="n">
        <f aca="false">IF($C175=const_one,Sensitivity!$D$60*$T175,const_zero)</f>
        <v>0</v>
      </c>
      <c r="V175" s="5" t="n">
        <f aca="false">IF($D175=const_one,Sensitivity!$Y$60*$T175,const_zero)</f>
        <v>0</v>
      </c>
      <c r="W175" s="5" t="n">
        <f aca="false">IF($E175=const_one,Sensitivity!$V$60*$T175,const_zero)</f>
        <v>121148377.030954</v>
      </c>
      <c r="X175" s="5" t="n">
        <f aca="false">IF($F175=const_one,Sensitivity!$S$60*$T175,const_zero)</f>
        <v>167185058.992649</v>
      </c>
      <c r="Y175" s="5" t="n">
        <f aca="false">IF($G175=const_one,Sensitivity!$P$60*$T175,const_zero)</f>
        <v>208981323.740812</v>
      </c>
      <c r="Z175" s="5" t="n">
        <f aca="false">IF($H175=const_one,Sensitivity!$M$60*$T175,const_zero)</f>
        <v>348302206.234686</v>
      </c>
      <c r="AA175" s="5" t="n">
        <f aca="false">IF($I175=const_one,Sensitivity!$J$60*$T175,const_zero)</f>
        <v>0</v>
      </c>
      <c r="AB175" s="5" t="n">
        <f aca="false">(Sensitivity!$AE$60+Sensitivity!$AJ$60)*$T175</f>
        <v>20787959.66112</v>
      </c>
      <c r="AC175" s="5" t="n">
        <f aca="false">common_rsa_total*$T175</f>
        <v>626943971.222435</v>
      </c>
      <c r="AD175" s="5" t="n">
        <f aca="false">IF($S175=const_one,pre_f_options_issued*($T175-option_strike_usd),const_zero)</f>
        <v>171651103.117343</v>
      </c>
      <c r="AE175" s="5" t="n">
        <f aca="false">J175+U175</f>
        <v>30000000</v>
      </c>
      <c r="AF175" s="5" t="n">
        <f aca="false">K175+V175</f>
        <v>300000000</v>
      </c>
      <c r="AG175" s="5" t="n">
        <f aca="false">L175+W175</f>
        <v>121148377.030954</v>
      </c>
      <c r="AH175" s="5" t="n">
        <f aca="false">M175+X175</f>
        <v>167185058.992649</v>
      </c>
      <c r="AI175" s="5" t="n">
        <f aca="false">N175+Y175</f>
        <v>208981323.740812</v>
      </c>
      <c r="AJ175" s="5" t="n">
        <f aca="false">O175+Z175</f>
        <v>348302206.234686</v>
      </c>
      <c r="AK175" s="5" t="n">
        <f aca="false">P175+AA175</f>
        <v>5000000</v>
      </c>
      <c r="AL175" s="5" t="n">
        <f aca="false">INDEX($AE$115:$AE$242,$B175-$C175*1+const_one)</f>
        <v>30000000</v>
      </c>
      <c r="AM175" s="5" t="n">
        <f aca="false">INDEX($AF$115:$AF$242,$B175-$D175*2+const_one)</f>
        <v>300000000</v>
      </c>
      <c r="AN175" s="5" t="n">
        <f aca="false">INDEX($AG$115:$AG$242,$B175-$E175*4+const_one)</f>
        <v>100000000</v>
      </c>
      <c r="AO175" s="5" t="n">
        <f aca="false">INDEX($AH$115:$AH$242,$B175-$F175*8+const_one)</f>
        <v>60000000</v>
      </c>
      <c r="AP175" s="5" t="n">
        <f aca="false">INDEX($AI$115:$AI$242,$B175-$G175*16+const_one)</f>
        <v>30000000</v>
      </c>
      <c r="AQ175" s="5" t="n">
        <f aca="false">INDEX($AJ$115:$AJ$242,$B175-$H175*32+const_one)</f>
        <v>15000000</v>
      </c>
      <c r="AR175" s="5" t="n">
        <f aca="false">INDEX($AK$115:$AK$242,$B175-$I175*64+const_one)</f>
        <v>5000000</v>
      </c>
      <c r="AS175" s="5" t="n">
        <f aca="false">INDEX($AE$115:$AE$242,$B175+(const_one-$C175)*1+const_one)</f>
        <v>62526658.5934622</v>
      </c>
      <c r="AT175" s="5" t="n">
        <f aca="false">INDEX($AF$115:$AF$242,$B175+(const_one-$D175)*2+const_one)</f>
        <v>402304011.557525</v>
      </c>
      <c r="AU175" s="5" t="n">
        <f aca="false">INDEX($AG$115:$AG$242,$B175+(const_one-$E175)*4+const_one)</f>
        <v>121148377.030954</v>
      </c>
      <c r="AV175" s="5" t="n">
        <f aca="false">INDEX($AH$115:$AH$242,$B175+(const_one-$F175)*8+const_one)</f>
        <v>167185058.992649</v>
      </c>
      <c r="AW175" s="5" t="n">
        <f aca="false">INDEX($AI$115:$AI$242,$B175+(const_one-$G175)*16+const_one)</f>
        <v>208981323.740812</v>
      </c>
      <c r="AX175" s="5" t="n">
        <f aca="false">INDEX($AJ$115:$AJ$242,$B175+(const_one-$H175)*32+const_one)</f>
        <v>348302206.234686</v>
      </c>
      <c r="AY175" s="5" t="n">
        <f aca="false">INDEX($AK$115:$AK$242,$B175+(const_one-$I175)*64+const_one)</f>
        <v>288984424.22862</v>
      </c>
      <c r="AZ175" s="5" t="n">
        <f aca="false">--($C175=--(AS175&gt;AL175))</f>
        <v>0</v>
      </c>
      <c r="BA175" s="5" t="n">
        <f aca="false">--($D175=--(AT175&gt;AM175))</f>
        <v>0</v>
      </c>
      <c r="BB175" s="5" t="n">
        <f aca="false">--($E175=--(AU175&gt;AN175))</f>
        <v>1</v>
      </c>
      <c r="BC175" s="5" t="n">
        <f aca="false">--($F175=--(AV175&gt;AO175))</f>
        <v>1</v>
      </c>
      <c r="BD175" s="5" t="n">
        <f aca="false">--($G175=--(AW175&gt;AP175))</f>
        <v>1</v>
      </c>
      <c r="BE175" s="5" t="n">
        <f aca="false">--($H175=--(AX175&gt;AQ175))</f>
        <v>1</v>
      </c>
      <c r="BF175" s="5" t="n">
        <f aca="false">--($I175=--(AY175&gt;AR175))</f>
        <v>0</v>
      </c>
      <c r="BG175" s="5" t="n">
        <f aca="false">SUM(AZ175:BF175)</f>
        <v>4</v>
      </c>
      <c r="BH175" s="5" t="n">
        <f aca="false">SUM(AE175:AK175)+AB175+AC175+AD175</f>
        <v>2000000000</v>
      </c>
    </row>
    <row r="176" customFormat="false" ht="15" hidden="true" customHeight="false" outlineLevel="0" collapsed="false">
      <c r="A176" s="5" t="n">
        <f aca="false">sensitivity_exit_usd</f>
        <v>2000000000</v>
      </c>
      <c r="B176" s="2" t="n">
        <f aca="false">ROW()-ROW($B$115)</f>
        <v>61</v>
      </c>
      <c r="C176" s="2" t="n">
        <f aca="false">MOD(QUOTIENT($B176,1),2)</f>
        <v>1</v>
      </c>
      <c r="D176" s="2" t="n">
        <f aca="false">MOD(QUOTIENT($B176,2),2)</f>
        <v>0</v>
      </c>
      <c r="E176" s="2" t="n">
        <f aca="false">MOD(QUOTIENT($B176,4),2)</f>
        <v>1</v>
      </c>
      <c r="F176" s="2" t="n">
        <f aca="false">MOD(QUOTIENT($B176,8),2)</f>
        <v>1</v>
      </c>
      <c r="G176" s="2" t="n">
        <f aca="false">MOD(QUOTIENT($B176,16),2)</f>
        <v>1</v>
      </c>
      <c r="H176" s="2" t="n">
        <f aca="false">MOD(QUOTIENT($B176,32),2)</f>
        <v>1</v>
      </c>
      <c r="I176" s="2" t="n">
        <f aca="false">MOD(QUOTIENT($B176,64),2)</f>
        <v>0</v>
      </c>
      <c r="J176" s="5" t="n">
        <f aca="false">IF($C176=const_zero,MIN(class_series_f_invested_usd,MAX(const_zero,$A176)),const_zero)</f>
        <v>0</v>
      </c>
      <c r="K176" s="5" t="n">
        <f aca="false">IF($D176=const_zero,MIN(class_series_e_invested_usd,MAX(const_zero,$A176-SUM($J176:$J176))),const_zero)</f>
        <v>300000000</v>
      </c>
      <c r="L176" s="5" t="n">
        <f aca="false">IF($E176=const_zero,MIN(class_series_d_invested_usd,MAX(const_zero,$A176-SUM($J176:$K176))),const_zero)</f>
        <v>0</v>
      </c>
      <c r="M176" s="5" t="n">
        <f aca="false">IF($F176=const_zero,MIN(class_series_c_invested_usd,MAX(const_zero,$A176-SUM($J176:$L176))),const_zero)</f>
        <v>0</v>
      </c>
      <c r="N176" s="5" t="n">
        <f aca="false">IF($G176=const_zero,MIN(class_series_b_invested_usd,MAX(const_zero,$A176-SUM($J176:$M176))),const_zero)</f>
        <v>0</v>
      </c>
      <c r="O176" s="5" t="n">
        <f aca="false">IF($H176=const_zero,MIN(class_series_a_invested_usd,MAX(const_zero,$A176-SUM($J176:$N176))),const_zero)</f>
        <v>0</v>
      </c>
      <c r="P176" s="5" t="n">
        <f aca="false">IF($I176=const_zero,MIN(class_seed_invested_usd,MAX(const_zero,$A176-SUM($J176:$O176))),const_zero)</f>
        <v>5000000</v>
      </c>
      <c r="Q176" s="5" t="n">
        <f aca="false">MAX(const_zero,$A176-SUM($J176:$P176))</f>
        <v>1695000000</v>
      </c>
      <c r="R176" s="9" t="n">
        <f aca="false">common_rsa_total+Sensitivity!$AE$60+Sensitivity!$AJ$60+IF($C176=const_one,Sensitivity!$D$60,const_zero)+IF($D176=const_one,Sensitivity!$Y$60,const_zero)+IF($E176=const_one,Sensitivity!$V$60,const_zero)+IF($F176=const_one,Sensitivity!$S$60,const_zero)+IF($G176=const_one,Sensitivity!$P$60,const_zero)+IF($H176=const_one,Sensitivity!$M$60,const_zero)+IF($I176=const_one,Sensitivity!$J$60,const_zero)</f>
        <v>22352994.7848514</v>
      </c>
      <c r="S176" s="23" t="b">
        <f aca="false">IF($R176&gt;const_zero,--($Q176&gt;option_strike_usd*$R176),const_zero)</f>
        <v>1</v>
      </c>
      <c r="T176" s="7" t="n">
        <f aca="false">IF($R176&gt;const_zero,IF($S176=const_one,($Q176+option_strike_usd*pre_f_options_issued)/($R176+pre_f_options_issued),$Q176/$R176),const_zero)</f>
        <v>68.3016278197054</v>
      </c>
      <c r="U176" s="5" t="n">
        <f aca="false">IF($C176=const_one,Sensitivity!$D$60*$T176,const_zero)</f>
        <v>62526658.5934622</v>
      </c>
      <c r="V176" s="5" t="n">
        <f aca="false">IF($D176=const_one,Sensitivity!$Y$60*$T176,const_zero)</f>
        <v>0</v>
      </c>
      <c r="W176" s="5" t="n">
        <f aca="false">IF($E176=const_one,Sensitivity!$V$60*$T176,const_zero)</f>
        <v>118785227.466434</v>
      </c>
      <c r="X176" s="5" t="n">
        <f aca="false">IF($F176=const_one,Sensitivity!$S$60*$T176,const_zero)</f>
        <v>163923906.767293</v>
      </c>
      <c r="Y176" s="5" t="n">
        <f aca="false">IF($G176=const_one,Sensitivity!$P$60*$T176,const_zero)</f>
        <v>204904883.459116</v>
      </c>
      <c r="Z176" s="5" t="n">
        <f aca="false">IF($H176=const_one,Sensitivity!$M$60*$T176,const_zero)</f>
        <v>341508139.098527</v>
      </c>
      <c r="AA176" s="5" t="n">
        <f aca="false">IF($I176=const_one,Sensitivity!$J$60*$T176,const_zero)</f>
        <v>0</v>
      </c>
      <c r="AB176" s="5" t="n">
        <f aca="false">(Sensitivity!$AE$60+Sensitivity!$AJ$60)*$T176</f>
        <v>20382464.6885551</v>
      </c>
      <c r="AC176" s="5" t="n">
        <f aca="false">common_rsa_total*$T176</f>
        <v>614714650.377349</v>
      </c>
      <c r="AD176" s="5" t="n">
        <f aca="false">IF($S176=const_one,pre_f_options_issued*($T176-option_strike_usd),const_zero)</f>
        <v>168254069.549264</v>
      </c>
      <c r="AE176" s="5" t="n">
        <f aca="false">J176+U176</f>
        <v>62526658.5934622</v>
      </c>
      <c r="AF176" s="5" t="n">
        <f aca="false">K176+V176</f>
        <v>300000000</v>
      </c>
      <c r="AG176" s="5" t="n">
        <f aca="false">L176+W176</f>
        <v>118785227.466434</v>
      </c>
      <c r="AH176" s="5" t="n">
        <f aca="false">M176+X176</f>
        <v>163923906.767293</v>
      </c>
      <c r="AI176" s="5" t="n">
        <f aca="false">N176+Y176</f>
        <v>204904883.459116</v>
      </c>
      <c r="AJ176" s="5" t="n">
        <f aca="false">O176+Z176</f>
        <v>341508139.098527</v>
      </c>
      <c r="AK176" s="5" t="n">
        <f aca="false">P176+AA176</f>
        <v>5000000</v>
      </c>
      <c r="AL176" s="5" t="n">
        <f aca="false">INDEX($AE$115:$AE$242,$B176-$C176*1+const_one)</f>
        <v>30000000</v>
      </c>
      <c r="AM176" s="5" t="n">
        <f aca="false">INDEX($AF$115:$AF$242,$B176-$D176*2+const_one)</f>
        <v>300000000</v>
      </c>
      <c r="AN176" s="5" t="n">
        <f aca="false">INDEX($AG$115:$AG$242,$B176-$E176*4+const_one)</f>
        <v>100000000</v>
      </c>
      <c r="AO176" s="5" t="n">
        <f aca="false">INDEX($AH$115:$AH$242,$B176-$F176*8+const_one)</f>
        <v>60000000</v>
      </c>
      <c r="AP176" s="5" t="n">
        <f aca="false">INDEX($AI$115:$AI$242,$B176-$G176*16+const_one)</f>
        <v>30000000</v>
      </c>
      <c r="AQ176" s="5" t="n">
        <f aca="false">INDEX($AJ$115:$AJ$242,$B176-$H176*32+const_one)</f>
        <v>15000000</v>
      </c>
      <c r="AR176" s="5" t="n">
        <f aca="false">INDEX($AK$115:$AK$242,$B176-$I176*64+const_one)</f>
        <v>5000000</v>
      </c>
      <c r="AS176" s="5" t="n">
        <f aca="false">INDEX($AE$115:$AE$242,$B176+(const_one-$C176)*1+const_one)</f>
        <v>62526658.5934622</v>
      </c>
      <c r="AT176" s="5" t="n">
        <f aca="false">INDEX($AF$115:$AF$242,$B176+(const_one-$D176)*2+const_one)</f>
        <v>396379033.53791</v>
      </c>
      <c r="AU176" s="5" t="n">
        <f aca="false">INDEX($AG$115:$AG$242,$B176+(const_one-$E176)*4+const_one)</f>
        <v>118785227.466434</v>
      </c>
      <c r="AV176" s="5" t="n">
        <f aca="false">INDEX($AH$115:$AH$242,$B176+(const_one-$F176)*8+const_one)</f>
        <v>163923906.767293</v>
      </c>
      <c r="AW176" s="5" t="n">
        <f aca="false">INDEX($AI$115:$AI$242,$B176+(const_one-$G176)*16+const_one)</f>
        <v>204904883.459116</v>
      </c>
      <c r="AX176" s="5" t="n">
        <f aca="false">INDEX($AJ$115:$AJ$242,$B176+(const_one-$H176)*32+const_one)</f>
        <v>341508139.098527</v>
      </c>
      <c r="AY176" s="5" t="n">
        <f aca="false">INDEX($AK$115:$AK$242,$B176+(const_one-$I176)*64+const_one)</f>
        <v>285147271.198385</v>
      </c>
      <c r="AZ176" s="5" t="n">
        <f aca="false">--($C176=--(AS176&gt;AL176))</f>
        <v>1</v>
      </c>
      <c r="BA176" s="5" t="n">
        <f aca="false">--($D176=--(AT176&gt;AM176))</f>
        <v>0</v>
      </c>
      <c r="BB176" s="5" t="n">
        <f aca="false">--($E176=--(AU176&gt;AN176))</f>
        <v>1</v>
      </c>
      <c r="BC176" s="5" t="n">
        <f aca="false">--($F176=--(AV176&gt;AO176))</f>
        <v>1</v>
      </c>
      <c r="BD176" s="5" t="n">
        <f aca="false">--($G176=--(AW176&gt;AP176))</f>
        <v>1</v>
      </c>
      <c r="BE176" s="5" t="n">
        <f aca="false">--($H176=--(AX176&gt;AQ176))</f>
        <v>1</v>
      </c>
      <c r="BF176" s="5" t="n">
        <f aca="false">--($I176=--(AY176&gt;AR176))</f>
        <v>0</v>
      </c>
      <c r="BG176" s="5" t="n">
        <f aca="false">SUM(AZ176:BF176)</f>
        <v>5</v>
      </c>
      <c r="BH176" s="5" t="n">
        <f aca="false">SUM(AE176:AK176)+AB176+AC176+AD176</f>
        <v>2000000000</v>
      </c>
    </row>
    <row r="177" customFormat="false" ht="15" hidden="true" customHeight="false" outlineLevel="0" collapsed="false">
      <c r="A177" s="5" t="n">
        <f aca="false">sensitivity_exit_usd</f>
        <v>2000000000</v>
      </c>
      <c r="B177" s="2" t="n">
        <f aca="false">ROW()-ROW($B$115)</f>
        <v>62</v>
      </c>
      <c r="C177" s="2" t="n">
        <f aca="false">MOD(QUOTIENT($B177,1),2)</f>
        <v>0</v>
      </c>
      <c r="D177" s="2" t="n">
        <f aca="false">MOD(QUOTIENT($B177,2),2)</f>
        <v>1</v>
      </c>
      <c r="E177" s="2" t="n">
        <f aca="false">MOD(QUOTIENT($B177,4),2)</f>
        <v>1</v>
      </c>
      <c r="F177" s="2" t="n">
        <f aca="false">MOD(QUOTIENT($B177,8),2)</f>
        <v>1</v>
      </c>
      <c r="G177" s="2" t="n">
        <f aca="false">MOD(QUOTIENT($B177,16),2)</f>
        <v>1</v>
      </c>
      <c r="H177" s="2" t="n">
        <f aca="false">MOD(QUOTIENT($B177,32),2)</f>
        <v>1</v>
      </c>
      <c r="I177" s="2" t="n">
        <f aca="false">MOD(QUOTIENT($B177,64),2)</f>
        <v>0</v>
      </c>
      <c r="J177" s="5" t="n">
        <f aca="false">IF($C177=const_zero,MIN(class_series_f_invested_usd,MAX(const_zero,$A177)),const_zero)</f>
        <v>30000000</v>
      </c>
      <c r="K177" s="5" t="n">
        <f aca="false">IF($D177=const_zero,MIN(class_series_e_invested_usd,MAX(const_zero,$A177-SUM($J177:$J177))),const_zero)</f>
        <v>0</v>
      </c>
      <c r="L177" s="5" t="n">
        <f aca="false">IF($E177=const_zero,MIN(class_series_d_invested_usd,MAX(const_zero,$A177-SUM($J177:$K177))),const_zero)</f>
        <v>0</v>
      </c>
      <c r="M177" s="5" t="n">
        <f aca="false">IF($F177=const_zero,MIN(class_series_c_invested_usd,MAX(const_zero,$A177-SUM($J177:$L177))),const_zero)</f>
        <v>0</v>
      </c>
      <c r="N177" s="5" t="n">
        <f aca="false">IF($G177=const_zero,MIN(class_series_b_invested_usd,MAX(const_zero,$A177-SUM($J177:$M177))),const_zero)</f>
        <v>0</v>
      </c>
      <c r="O177" s="5" t="n">
        <f aca="false">IF($H177=const_zero,MIN(class_series_a_invested_usd,MAX(const_zero,$A177-SUM($J177:$N177))),const_zero)</f>
        <v>0</v>
      </c>
      <c r="P177" s="5" t="n">
        <f aca="false">IF($I177=const_zero,MIN(class_seed_invested_usd,MAX(const_zero,$A177-SUM($J177:$O177))),const_zero)</f>
        <v>5000000</v>
      </c>
      <c r="Q177" s="5" t="n">
        <f aca="false">MAX(const_zero,$A177-SUM($J177:$P177))</f>
        <v>1965000000</v>
      </c>
      <c r="R177" s="9" t="n">
        <f aca="false">common_rsa_total+Sensitivity!$AE$60+Sensitivity!$AJ$60+IF($C177=const_one,Sensitivity!$D$60,const_zero)+IF($D177=const_one,Sensitivity!$Y$60,const_zero)+IF($E177=const_one,Sensitivity!$V$60,const_zero)+IF($F177=const_one,Sensitivity!$S$60,const_zero)+IF($G177=const_one,Sensitivity!$P$60,const_zero)+IF($H177=const_one,Sensitivity!$M$60,const_zero)+IF($I177=const_one,Sensitivity!$J$60,const_zero)</f>
        <v>27590238.9414976</v>
      </c>
      <c r="S177" s="23" t="b">
        <f aca="false">IF($R177&gt;const_zero,--($Q177&gt;option_strike_usd*$R177),const_zero)</f>
        <v>1</v>
      </c>
      <c r="T177" s="7" t="n">
        <f aca="false">IF($R177&gt;const_zero,IF($S177=const_one,($Q177+option_strike_usd*pre_f_options_issued)/($R177+pre_f_options_issued),$Q177/$R177),const_zero)</f>
        <v>65.3866525894086</v>
      </c>
      <c r="U177" s="5" t="n">
        <f aca="false">IF($C177=const_one,Sensitivity!$D$60*$T177,const_zero)</f>
        <v>0</v>
      </c>
      <c r="V177" s="5" t="n">
        <f aca="false">IF($D177=const_one,Sensitivity!$Y$60*$T177,const_zero)</f>
        <v>402304011.557525</v>
      </c>
      <c r="W177" s="5" t="n">
        <f aca="false">IF($E177=const_one,Sensitivity!$V$60*$T177,const_zero)</f>
        <v>113715714.383908</v>
      </c>
      <c r="X177" s="5" t="n">
        <f aca="false">IF($F177=const_one,Sensitivity!$S$60*$T177,const_zero)</f>
        <v>156927966.214581</v>
      </c>
      <c r="Y177" s="5" t="n">
        <f aca="false">IF($G177=const_one,Sensitivity!$P$60*$T177,const_zero)</f>
        <v>196159957.768226</v>
      </c>
      <c r="Z177" s="5" t="n">
        <f aca="false">IF($H177=const_one,Sensitivity!$M$60*$T177,const_zero)</f>
        <v>326933262.947043</v>
      </c>
      <c r="AA177" s="5" t="n">
        <f aca="false">IF($I177=const_one,Sensitivity!$J$60*$T177,const_zero)</f>
        <v>0</v>
      </c>
      <c r="AB177" s="5" t="n">
        <f aca="false">(Sensitivity!$AE$60+Sensitivity!$AJ$60)*$T177</f>
        <v>19512582.3505181</v>
      </c>
      <c r="AC177" s="5" t="n">
        <f aca="false">common_rsa_total*$T177</f>
        <v>588479873.304678</v>
      </c>
      <c r="AD177" s="5" t="n">
        <f aca="false">IF($S177=const_one,pre_f_options_issued*($T177-option_strike_usd),const_zero)</f>
        <v>160966631.473522</v>
      </c>
      <c r="AE177" s="5" t="n">
        <f aca="false">J177+U177</f>
        <v>30000000</v>
      </c>
      <c r="AF177" s="5" t="n">
        <f aca="false">K177+V177</f>
        <v>402304011.557525</v>
      </c>
      <c r="AG177" s="5" t="n">
        <f aca="false">L177+W177</f>
        <v>113715714.383908</v>
      </c>
      <c r="AH177" s="5" t="n">
        <f aca="false">M177+X177</f>
        <v>156927966.214581</v>
      </c>
      <c r="AI177" s="5" t="n">
        <f aca="false">N177+Y177</f>
        <v>196159957.768226</v>
      </c>
      <c r="AJ177" s="5" t="n">
        <f aca="false">O177+Z177</f>
        <v>326933262.947043</v>
      </c>
      <c r="AK177" s="5" t="n">
        <f aca="false">P177+AA177</f>
        <v>5000000</v>
      </c>
      <c r="AL177" s="5" t="n">
        <f aca="false">INDEX($AE$115:$AE$242,$B177-$C177*1+const_one)</f>
        <v>30000000</v>
      </c>
      <c r="AM177" s="5" t="n">
        <f aca="false">INDEX($AF$115:$AF$242,$B177-$D177*2+const_one)</f>
        <v>300000000</v>
      </c>
      <c r="AN177" s="5" t="n">
        <f aca="false">INDEX($AG$115:$AG$242,$B177-$E177*4+const_one)</f>
        <v>100000000</v>
      </c>
      <c r="AO177" s="5" t="n">
        <f aca="false">INDEX($AH$115:$AH$242,$B177-$F177*8+const_one)</f>
        <v>60000000</v>
      </c>
      <c r="AP177" s="5" t="n">
        <f aca="false">INDEX($AI$115:$AI$242,$B177-$G177*16+const_one)</f>
        <v>30000000</v>
      </c>
      <c r="AQ177" s="5" t="n">
        <f aca="false">INDEX($AJ$115:$AJ$242,$B177-$H177*32+const_one)</f>
        <v>15000000</v>
      </c>
      <c r="AR177" s="5" t="n">
        <f aca="false">INDEX($AK$115:$AK$242,$B177-$I177*64+const_one)</f>
        <v>5000000</v>
      </c>
      <c r="AS177" s="5" t="n">
        <f aca="false">INDEX($AE$115:$AE$242,$B177+(const_one-$C177)*1+const_one)</f>
        <v>58976579.6976786</v>
      </c>
      <c r="AT177" s="5" t="n">
        <f aca="false">INDEX($AF$115:$AF$242,$B177+(const_one-$D177)*2+const_one)</f>
        <v>402304011.557525</v>
      </c>
      <c r="AU177" s="5" t="n">
        <f aca="false">INDEX($AG$115:$AG$242,$B177+(const_one-$E177)*4+const_one)</f>
        <v>113715714.383908</v>
      </c>
      <c r="AV177" s="5" t="n">
        <f aca="false">INDEX($AH$115:$AH$242,$B177+(const_one-$F177)*8+const_one)</f>
        <v>156927966.214581</v>
      </c>
      <c r="AW177" s="5" t="n">
        <f aca="false">INDEX($AI$115:$AI$242,$B177+(const_one-$G177)*16+const_one)</f>
        <v>196159957.768226</v>
      </c>
      <c r="AX177" s="5" t="n">
        <f aca="false">INDEX($AJ$115:$AJ$242,$B177+(const_one-$H177)*32+const_one)</f>
        <v>326933262.947043</v>
      </c>
      <c r="AY177" s="5" t="n">
        <f aca="false">INDEX($AK$115:$AK$242,$B177+(const_one-$I177)*64+const_one)</f>
        <v>281061067.051802</v>
      </c>
      <c r="AZ177" s="5" t="n">
        <f aca="false">--($C177=--(AS177&gt;AL177))</f>
        <v>0</v>
      </c>
      <c r="BA177" s="5" t="n">
        <f aca="false">--($D177=--(AT177&gt;AM177))</f>
        <v>1</v>
      </c>
      <c r="BB177" s="5" t="n">
        <f aca="false">--($E177=--(AU177&gt;AN177))</f>
        <v>1</v>
      </c>
      <c r="BC177" s="5" t="n">
        <f aca="false">--($F177=--(AV177&gt;AO177))</f>
        <v>1</v>
      </c>
      <c r="BD177" s="5" t="n">
        <f aca="false">--($G177=--(AW177&gt;AP177))</f>
        <v>1</v>
      </c>
      <c r="BE177" s="5" t="n">
        <f aca="false">--($H177=--(AX177&gt;AQ177))</f>
        <v>1</v>
      </c>
      <c r="BF177" s="5" t="n">
        <f aca="false">--($I177=--(AY177&gt;AR177))</f>
        <v>0</v>
      </c>
      <c r="BG177" s="5" t="n">
        <f aca="false">SUM(AZ177:BF177)</f>
        <v>5</v>
      </c>
      <c r="BH177" s="5" t="n">
        <f aca="false">SUM(AE177:AK177)+AB177+AC177+AD177</f>
        <v>2000000000</v>
      </c>
    </row>
    <row r="178" customFormat="false" ht="15" hidden="true" customHeight="false" outlineLevel="0" collapsed="false">
      <c r="A178" s="5" t="n">
        <f aca="false">sensitivity_exit_usd</f>
        <v>2000000000</v>
      </c>
      <c r="B178" s="2" t="n">
        <f aca="false">ROW()-ROW($B$115)</f>
        <v>63</v>
      </c>
      <c r="C178" s="2" t="n">
        <f aca="false">MOD(QUOTIENT($B178,1),2)</f>
        <v>1</v>
      </c>
      <c r="D178" s="2" t="n">
        <f aca="false">MOD(QUOTIENT($B178,2),2)</f>
        <v>1</v>
      </c>
      <c r="E178" s="2" t="n">
        <f aca="false">MOD(QUOTIENT($B178,4),2)</f>
        <v>1</v>
      </c>
      <c r="F178" s="2" t="n">
        <f aca="false">MOD(QUOTIENT($B178,8),2)</f>
        <v>1</v>
      </c>
      <c r="G178" s="2" t="n">
        <f aca="false">MOD(QUOTIENT($B178,16),2)</f>
        <v>1</v>
      </c>
      <c r="H178" s="2" t="n">
        <f aca="false">MOD(QUOTIENT($B178,32),2)</f>
        <v>1</v>
      </c>
      <c r="I178" s="2" t="n">
        <f aca="false">MOD(QUOTIENT($B178,64),2)</f>
        <v>0</v>
      </c>
      <c r="J178" s="5" t="n">
        <f aca="false">IF($C178=const_zero,MIN(class_series_f_invested_usd,MAX(const_zero,$A178)),const_zero)</f>
        <v>0</v>
      </c>
      <c r="K178" s="5" t="n">
        <f aca="false">IF($D178=const_zero,MIN(class_series_e_invested_usd,MAX(const_zero,$A178-SUM($J178:$J178))),const_zero)</f>
        <v>0</v>
      </c>
      <c r="L178" s="5" t="n">
        <f aca="false">IF($E178=const_zero,MIN(class_series_d_invested_usd,MAX(const_zero,$A178-SUM($J178:$K178))),const_zero)</f>
        <v>0</v>
      </c>
      <c r="M178" s="5" t="n">
        <f aca="false">IF($F178=const_zero,MIN(class_series_c_invested_usd,MAX(const_zero,$A178-SUM($J178:$L178))),const_zero)</f>
        <v>0</v>
      </c>
      <c r="N178" s="5" t="n">
        <f aca="false">IF($G178=const_zero,MIN(class_series_b_invested_usd,MAX(const_zero,$A178-SUM($J178:$M178))),const_zero)</f>
        <v>0</v>
      </c>
      <c r="O178" s="5" t="n">
        <f aca="false">IF($H178=const_zero,MIN(class_series_a_invested_usd,MAX(const_zero,$A178-SUM($J178:$N178))),const_zero)</f>
        <v>0</v>
      </c>
      <c r="P178" s="5" t="n">
        <f aca="false">IF($I178=const_zero,MIN(class_seed_invested_usd,MAX(const_zero,$A178-SUM($J178:$O178))),const_zero)</f>
        <v>5000000</v>
      </c>
      <c r="Q178" s="5" t="n">
        <f aca="false">MAX(const_zero,$A178-SUM($J178:$P178))</f>
        <v>1995000000</v>
      </c>
      <c r="R178" s="9" t="n">
        <f aca="false">common_rsa_total+Sensitivity!$AE$60+Sensitivity!$AJ$60+IF($C178=const_one,Sensitivity!$D$60,const_zero)+IF($D178=const_one,Sensitivity!$Y$60,const_zero)+IF($E178=const_one,Sensitivity!$V$60,const_zero)+IF($F178=const_one,Sensitivity!$S$60,const_zero)+IF($G178=const_one,Sensitivity!$P$60,const_zero)+IF($H178=const_one,Sensitivity!$M$60,const_zero)+IF($I178=const_one,Sensitivity!$J$60,const_zero)</f>
        <v>28505687.9664976</v>
      </c>
      <c r="S178" s="23" t="b">
        <f aca="false">IF($R178&gt;const_zero,--($Q178&gt;option_strike_usd*$R178),const_zero)</f>
        <v>1</v>
      </c>
      <c r="T178" s="7" t="n">
        <f aca="false">IF($R178&gt;const_zero,IF($S178=const_one,($Q178+option_strike_usd*pre_f_options_issued)/($R178+pre_f_options_issued),$Q178/$R178),const_zero)</f>
        <v>64.4236632374791</v>
      </c>
      <c r="U178" s="5" t="n">
        <f aca="false">IF($C178=const_one,Sensitivity!$D$60*$T178,const_zero)</f>
        <v>58976579.6976786</v>
      </c>
      <c r="V178" s="5" t="n">
        <f aca="false">IF($D178=const_one,Sensitivity!$Y$60*$T178,const_zero)</f>
        <v>396379033.53791</v>
      </c>
      <c r="W178" s="5" t="n">
        <f aca="false">IF($E178=const_one,Sensitivity!$V$60*$T178,const_zero)</f>
        <v>112040953.2857</v>
      </c>
      <c r="X178" s="5" t="n">
        <f aca="false">IF($F178=const_one,Sensitivity!$S$60*$T178,const_zero)</f>
        <v>154616791.76995</v>
      </c>
      <c r="Y178" s="5" t="n">
        <f aca="false">IF($G178=const_one,Sensitivity!$P$60*$T178,const_zero)</f>
        <v>193270989.712437</v>
      </c>
      <c r="Z178" s="5" t="n">
        <f aca="false">IF($H178=const_one,Sensitivity!$M$60*$T178,const_zero)</f>
        <v>322118316.187395</v>
      </c>
      <c r="AA178" s="5" t="n">
        <f aca="false">IF($I178=const_one,Sensitivity!$J$60*$T178,const_zero)</f>
        <v>0</v>
      </c>
      <c r="AB178" s="5" t="n">
        <f aca="false">(Sensitivity!$AE$60+Sensitivity!$AJ$60)*$T178</f>
        <v>19225208.5779197</v>
      </c>
      <c r="AC178" s="5" t="n">
        <f aca="false">common_rsa_total*$T178</f>
        <v>579812969.137312</v>
      </c>
      <c r="AD178" s="5" t="n">
        <f aca="false">IF($S178=const_one,pre_f_options_issued*($T178-option_strike_usd),const_zero)</f>
        <v>158559158.093698</v>
      </c>
      <c r="AE178" s="5" t="n">
        <f aca="false">J178+U178</f>
        <v>58976579.6976786</v>
      </c>
      <c r="AF178" s="5" t="n">
        <f aca="false">K178+V178</f>
        <v>396379033.53791</v>
      </c>
      <c r="AG178" s="5" t="n">
        <f aca="false">L178+W178</f>
        <v>112040953.2857</v>
      </c>
      <c r="AH178" s="5" t="n">
        <f aca="false">M178+X178</f>
        <v>154616791.76995</v>
      </c>
      <c r="AI178" s="5" t="n">
        <f aca="false">N178+Y178</f>
        <v>193270989.712437</v>
      </c>
      <c r="AJ178" s="5" t="n">
        <f aca="false">O178+Z178</f>
        <v>322118316.187395</v>
      </c>
      <c r="AK178" s="5" t="n">
        <f aca="false">P178+AA178</f>
        <v>5000000</v>
      </c>
      <c r="AL178" s="5" t="n">
        <f aca="false">INDEX($AE$115:$AE$242,$B178-$C178*1+const_one)</f>
        <v>30000000</v>
      </c>
      <c r="AM178" s="5" t="n">
        <f aca="false">INDEX($AF$115:$AF$242,$B178-$D178*2+const_one)</f>
        <v>300000000</v>
      </c>
      <c r="AN178" s="5" t="n">
        <f aca="false">INDEX($AG$115:$AG$242,$B178-$E178*4+const_one)</f>
        <v>100000000</v>
      </c>
      <c r="AO178" s="5" t="n">
        <f aca="false">INDEX($AH$115:$AH$242,$B178-$F178*8+const_one)</f>
        <v>60000000</v>
      </c>
      <c r="AP178" s="5" t="n">
        <f aca="false">INDEX($AI$115:$AI$242,$B178-$G178*16+const_one)</f>
        <v>30000000</v>
      </c>
      <c r="AQ178" s="5" t="n">
        <f aca="false">INDEX($AJ$115:$AJ$242,$B178-$H178*32+const_one)</f>
        <v>15000000</v>
      </c>
      <c r="AR178" s="5" t="n">
        <f aca="false">INDEX($AK$115:$AK$242,$B178-$I178*64+const_one)</f>
        <v>5000000</v>
      </c>
      <c r="AS178" s="5" t="n">
        <f aca="false">INDEX($AE$115:$AE$242,$B178+(const_one-$C178)*1+const_one)</f>
        <v>58976579.6976786</v>
      </c>
      <c r="AT178" s="5" t="n">
        <f aca="false">INDEX($AF$115:$AF$242,$B178+(const_one-$D178)*2+const_one)</f>
        <v>396379033.53791</v>
      </c>
      <c r="AU178" s="5" t="n">
        <f aca="false">INDEX($AG$115:$AG$242,$B178+(const_one-$E178)*4+const_one)</f>
        <v>112040953.2857</v>
      </c>
      <c r="AV178" s="5" t="n">
        <f aca="false">INDEX($AH$115:$AH$242,$B178+(const_one-$F178)*8+const_one)</f>
        <v>154616791.76995</v>
      </c>
      <c r="AW178" s="5" t="n">
        <f aca="false">INDEX($AI$115:$AI$242,$B178+(const_one-$G178)*16+const_one)</f>
        <v>193270989.712437</v>
      </c>
      <c r="AX178" s="5" t="n">
        <f aca="false">INDEX($AJ$115:$AJ$242,$B178+(const_one-$H178)*32+const_one)</f>
        <v>322118316.187395</v>
      </c>
      <c r="AY178" s="5" t="n">
        <f aca="false">INDEX($AK$115:$AK$242,$B178+(const_one-$I178)*64+const_one)</f>
        <v>278081063.450763</v>
      </c>
      <c r="AZ178" s="5" t="n">
        <f aca="false">--($C178=--(AS178&gt;AL178))</f>
        <v>1</v>
      </c>
      <c r="BA178" s="5" t="n">
        <f aca="false">--($D178=--(AT178&gt;AM178))</f>
        <v>1</v>
      </c>
      <c r="BB178" s="5" t="n">
        <f aca="false">--($E178=--(AU178&gt;AN178))</f>
        <v>1</v>
      </c>
      <c r="BC178" s="5" t="n">
        <f aca="false">--($F178=--(AV178&gt;AO178))</f>
        <v>1</v>
      </c>
      <c r="BD178" s="5" t="n">
        <f aca="false">--($G178=--(AW178&gt;AP178))</f>
        <v>1</v>
      </c>
      <c r="BE178" s="5" t="n">
        <f aca="false">--($H178=--(AX178&gt;AQ178))</f>
        <v>1</v>
      </c>
      <c r="BF178" s="5" t="n">
        <f aca="false">--($I178=--(AY178&gt;AR178))</f>
        <v>0</v>
      </c>
      <c r="BG178" s="5" t="n">
        <f aca="false">SUM(AZ178:BF178)</f>
        <v>6</v>
      </c>
      <c r="BH178" s="5" t="n">
        <f aca="false">SUM(AE178:AK178)+AB178+AC178+AD178</f>
        <v>2000000000</v>
      </c>
    </row>
    <row r="179" customFormat="false" ht="15" hidden="true" customHeight="false" outlineLevel="0" collapsed="false">
      <c r="A179" s="5" t="n">
        <f aca="false">sensitivity_exit_usd</f>
        <v>2000000000</v>
      </c>
      <c r="B179" s="2" t="n">
        <f aca="false">ROW()-ROW($B$115)</f>
        <v>64</v>
      </c>
      <c r="C179" s="2" t="n">
        <f aca="false">MOD(QUOTIENT($B179,1),2)</f>
        <v>0</v>
      </c>
      <c r="D179" s="2" t="n">
        <f aca="false">MOD(QUOTIENT($B179,2),2)</f>
        <v>0</v>
      </c>
      <c r="E179" s="2" t="n">
        <f aca="false">MOD(QUOTIENT($B179,4),2)</f>
        <v>0</v>
      </c>
      <c r="F179" s="2" t="n">
        <f aca="false">MOD(QUOTIENT($B179,8),2)</f>
        <v>0</v>
      </c>
      <c r="G179" s="2" t="n">
        <f aca="false">MOD(QUOTIENT($B179,16),2)</f>
        <v>0</v>
      </c>
      <c r="H179" s="2" t="n">
        <f aca="false">MOD(QUOTIENT($B179,32),2)</f>
        <v>0</v>
      </c>
      <c r="I179" s="2" t="n">
        <f aca="false">MOD(QUOTIENT($B179,64),2)</f>
        <v>1</v>
      </c>
      <c r="J179" s="5" t="n">
        <f aca="false">IF($C179=const_zero,MIN(class_series_f_invested_usd,MAX(const_zero,$A179)),const_zero)</f>
        <v>30000000</v>
      </c>
      <c r="K179" s="5" t="n">
        <f aca="false">IF($D179=const_zero,MIN(class_series_e_invested_usd,MAX(const_zero,$A179-SUM($J179:$J179))),const_zero)</f>
        <v>300000000</v>
      </c>
      <c r="L179" s="5" t="n">
        <f aca="false">IF($E179=const_zero,MIN(class_series_d_invested_usd,MAX(const_zero,$A179-SUM($J179:$K179))),const_zero)</f>
        <v>100000000</v>
      </c>
      <c r="M179" s="5" t="n">
        <f aca="false">IF($F179=const_zero,MIN(class_series_c_invested_usd,MAX(const_zero,$A179-SUM($J179:$L179))),const_zero)</f>
        <v>60000000</v>
      </c>
      <c r="N179" s="5" t="n">
        <f aca="false">IF($G179=const_zero,MIN(class_series_b_invested_usd,MAX(const_zero,$A179-SUM($J179:$M179))),const_zero)</f>
        <v>30000000</v>
      </c>
      <c r="O179" s="5" t="n">
        <f aca="false">IF($H179=const_zero,MIN(class_series_a_invested_usd,MAX(const_zero,$A179-SUM($J179:$N179))),const_zero)</f>
        <v>15000000</v>
      </c>
      <c r="P179" s="5" t="n">
        <f aca="false">IF($I179=const_zero,MIN(class_seed_invested_usd,MAX(const_zero,$A179-SUM($J179:$O179))),const_zero)</f>
        <v>0</v>
      </c>
      <c r="Q179" s="5" t="n">
        <f aca="false">MAX(const_zero,$A179-SUM($J179:$P179))</f>
        <v>1465000000</v>
      </c>
      <c r="R179" s="9" t="n">
        <f aca="false">common_rsa_total+Sensitivity!$AE$60+Sensitivity!$AJ$60+IF($C179=const_one,Sensitivity!$D$60,const_zero)+IF($D179=const_one,Sensitivity!$Y$60,const_zero)+IF($E179=const_one,Sensitivity!$V$60,const_zero)+IF($F179=const_one,Sensitivity!$S$60,const_zero)+IF($G179=const_one,Sensitivity!$P$60,const_zero)+IF($H179=const_one,Sensitivity!$M$60,const_zero)+IF($I179=const_one,Sensitivity!$J$60,const_zero)</f>
        <v>14298418.4321691</v>
      </c>
      <c r="S179" s="23" t="b">
        <f aca="false">IF($R179&gt;const_zero,--($Q179&gt;option_strike_usd*$R179),const_zero)</f>
        <v>1</v>
      </c>
      <c r="T179" s="7" t="n">
        <f aca="false">IF($R179&gt;const_zero,IF($S179=const_one,($Q179+option_strike_usd*pre_f_options_issued)/($R179+pre_f_options_issued),$Q179/$R179),const_zero)</f>
        <v>87.3594145737985</v>
      </c>
      <c r="U179" s="5" t="n">
        <f aca="false">IF($C179=const_one,Sensitivity!$D$60*$T179,const_zero)</f>
        <v>0</v>
      </c>
      <c r="V179" s="5" t="n">
        <f aca="false">IF($D179=const_one,Sensitivity!$Y$60*$T179,const_zero)</f>
        <v>0</v>
      </c>
      <c r="W179" s="5" t="n">
        <f aca="false">IF($E179=const_one,Sensitivity!$V$60*$T179,const_zero)</f>
        <v>0</v>
      </c>
      <c r="X179" s="5" t="n">
        <f aca="false">IF($F179=const_one,Sensitivity!$S$60*$T179,const_zero)</f>
        <v>0</v>
      </c>
      <c r="Y179" s="5" t="n">
        <f aca="false">IF($G179=const_one,Sensitivity!$P$60*$T179,const_zero)</f>
        <v>0</v>
      </c>
      <c r="Z179" s="5" t="n">
        <f aca="false">IF($H179=const_one,Sensitivity!$M$60*$T179,const_zero)</f>
        <v>0</v>
      </c>
      <c r="AA179" s="5" t="n">
        <f aca="false">IF($I179=const_one,Sensitivity!$J$60*$T179,const_zero)</f>
        <v>436797072.868992</v>
      </c>
      <c r="AB179" s="5" t="n">
        <f aca="false">(Sensitivity!$AE$60+Sensitivity!$AJ$60)*$T179</f>
        <v>26069659.5323249</v>
      </c>
      <c r="AC179" s="5" t="n">
        <f aca="false">common_rsa_total*$T179</f>
        <v>786234731.164186</v>
      </c>
      <c r="AD179" s="5" t="n">
        <f aca="false">IF($S179=const_one,pre_f_options_issued*($T179-option_strike_usd),const_zero)</f>
        <v>215898536.434496</v>
      </c>
      <c r="AE179" s="5" t="n">
        <f aca="false">J179+U179</f>
        <v>30000000</v>
      </c>
      <c r="AF179" s="5" t="n">
        <f aca="false">K179+V179</f>
        <v>300000000</v>
      </c>
      <c r="AG179" s="5" t="n">
        <f aca="false">L179+W179</f>
        <v>100000000</v>
      </c>
      <c r="AH179" s="5" t="n">
        <f aca="false">M179+X179</f>
        <v>60000000</v>
      </c>
      <c r="AI179" s="5" t="n">
        <f aca="false">N179+Y179</f>
        <v>30000000</v>
      </c>
      <c r="AJ179" s="5" t="n">
        <f aca="false">O179+Z179</f>
        <v>15000000</v>
      </c>
      <c r="AK179" s="5" t="n">
        <f aca="false">P179+AA179</f>
        <v>436797072.868992</v>
      </c>
      <c r="AL179" s="5" t="n">
        <f aca="false">INDEX($AE$115:$AE$242,$B179-$C179*1+const_one)</f>
        <v>30000000</v>
      </c>
      <c r="AM179" s="5" t="n">
        <f aca="false">INDEX($AF$115:$AF$242,$B179-$D179*2+const_one)</f>
        <v>300000000</v>
      </c>
      <c r="AN179" s="5" t="n">
        <f aca="false">INDEX($AG$115:$AG$242,$B179-$E179*4+const_one)</f>
        <v>100000000</v>
      </c>
      <c r="AO179" s="5" t="n">
        <f aca="false">INDEX($AH$115:$AH$242,$B179-$F179*8+const_one)</f>
        <v>60000000</v>
      </c>
      <c r="AP179" s="5" t="n">
        <f aca="false">INDEX($AI$115:$AI$242,$B179-$G179*16+const_one)</f>
        <v>30000000</v>
      </c>
      <c r="AQ179" s="5" t="n">
        <f aca="false">INDEX($AJ$115:$AJ$242,$B179-$H179*32+const_one)</f>
        <v>15000000</v>
      </c>
      <c r="AR179" s="5" t="n">
        <f aca="false">INDEX($AK$115:$AK$242,$B179-$I179*64+const_one)</f>
        <v>5000000</v>
      </c>
      <c r="AS179" s="5" t="n">
        <f aca="false">INDEX($AE$115:$AE$242,$B179+(const_one-$C179)*1+const_one)</f>
        <v>77390491.8421798</v>
      </c>
      <c r="AT179" s="5" t="n">
        <f aca="false">INDEX($AF$115:$AF$242,$B179+(const_one-$D179)*2+const_one)</f>
        <v>473828256.406265</v>
      </c>
      <c r="AU179" s="5" t="n">
        <f aca="false">INDEX($AG$115:$AG$242,$B179+(const_one-$E179)*4+const_one)</f>
        <v>147057335.499401</v>
      </c>
      <c r="AV179" s="5" t="n">
        <f aca="false">INDEX($AH$115:$AH$242,$B179+(const_one-$F179)*8+const_one)</f>
        <v>190953229.452339</v>
      </c>
      <c r="AW179" s="5" t="n">
        <f aca="false">INDEX($AI$115:$AI$242,$B179+(const_one-$G179)*16+const_one)</f>
        <v>226912064.485941</v>
      </c>
      <c r="AX179" s="5" t="n">
        <f aca="false">INDEX($AJ$115:$AJ$242,$B179+(const_one-$H179)*32+const_one)</f>
        <v>340047605.887818</v>
      </c>
      <c r="AY179" s="5" t="n">
        <f aca="false">INDEX($AK$115:$AK$242,$B179+(const_one-$I179)*64+const_one)</f>
        <v>436797072.868992</v>
      </c>
      <c r="AZ179" s="5" t="n">
        <f aca="false">--($C179=--(AS179&gt;AL179))</f>
        <v>0</v>
      </c>
      <c r="BA179" s="5" t="n">
        <f aca="false">--($D179=--(AT179&gt;AM179))</f>
        <v>0</v>
      </c>
      <c r="BB179" s="5" t="n">
        <f aca="false">--($E179=--(AU179&gt;AN179))</f>
        <v>0</v>
      </c>
      <c r="BC179" s="5" t="n">
        <f aca="false">--($F179=--(AV179&gt;AO179))</f>
        <v>0</v>
      </c>
      <c r="BD179" s="5" t="n">
        <f aca="false">--($G179=--(AW179&gt;AP179))</f>
        <v>0</v>
      </c>
      <c r="BE179" s="5" t="n">
        <f aca="false">--($H179=--(AX179&gt;AQ179))</f>
        <v>0</v>
      </c>
      <c r="BF179" s="5" t="n">
        <f aca="false">--($I179=--(AY179&gt;AR179))</f>
        <v>1</v>
      </c>
      <c r="BG179" s="5" t="n">
        <f aca="false">SUM(AZ179:BF179)</f>
        <v>1</v>
      </c>
      <c r="BH179" s="5" t="n">
        <f aca="false">SUM(AE179:AK179)+AB179+AC179+AD179</f>
        <v>2000000000</v>
      </c>
    </row>
    <row r="180" customFormat="false" ht="15" hidden="true" customHeight="false" outlineLevel="0" collapsed="false">
      <c r="A180" s="5" t="n">
        <f aca="false">sensitivity_exit_usd</f>
        <v>2000000000</v>
      </c>
      <c r="B180" s="2" t="n">
        <f aca="false">ROW()-ROW($B$115)</f>
        <v>65</v>
      </c>
      <c r="C180" s="2" t="n">
        <f aca="false">MOD(QUOTIENT($B180,1),2)</f>
        <v>1</v>
      </c>
      <c r="D180" s="2" t="n">
        <f aca="false">MOD(QUOTIENT($B180,2),2)</f>
        <v>0</v>
      </c>
      <c r="E180" s="2" t="n">
        <f aca="false">MOD(QUOTIENT($B180,4),2)</f>
        <v>0</v>
      </c>
      <c r="F180" s="2" t="n">
        <f aca="false">MOD(QUOTIENT($B180,8),2)</f>
        <v>0</v>
      </c>
      <c r="G180" s="2" t="n">
        <f aca="false">MOD(QUOTIENT($B180,16),2)</f>
        <v>0</v>
      </c>
      <c r="H180" s="2" t="n">
        <f aca="false">MOD(QUOTIENT($B180,32),2)</f>
        <v>0</v>
      </c>
      <c r="I180" s="2" t="n">
        <f aca="false">MOD(QUOTIENT($B180,64),2)</f>
        <v>1</v>
      </c>
      <c r="J180" s="5" t="n">
        <f aca="false">IF($C180=const_zero,MIN(class_series_f_invested_usd,MAX(const_zero,$A180)),const_zero)</f>
        <v>0</v>
      </c>
      <c r="K180" s="5" t="n">
        <f aca="false">IF($D180=const_zero,MIN(class_series_e_invested_usd,MAX(const_zero,$A180-SUM($J180:$J180))),const_zero)</f>
        <v>300000000</v>
      </c>
      <c r="L180" s="5" t="n">
        <f aca="false">IF($E180=const_zero,MIN(class_series_d_invested_usd,MAX(const_zero,$A180-SUM($J180:$K180))),const_zero)</f>
        <v>100000000</v>
      </c>
      <c r="M180" s="5" t="n">
        <f aca="false">IF($F180=const_zero,MIN(class_series_c_invested_usd,MAX(const_zero,$A180-SUM($J180:$L180))),const_zero)</f>
        <v>60000000</v>
      </c>
      <c r="N180" s="5" t="n">
        <f aca="false">IF($G180=const_zero,MIN(class_series_b_invested_usd,MAX(const_zero,$A180-SUM($J180:$M180))),const_zero)</f>
        <v>30000000</v>
      </c>
      <c r="O180" s="5" t="n">
        <f aca="false">IF($H180=const_zero,MIN(class_series_a_invested_usd,MAX(const_zero,$A180-SUM($J180:$N180))),const_zero)</f>
        <v>15000000</v>
      </c>
      <c r="P180" s="5" t="n">
        <f aca="false">IF($I180=const_zero,MIN(class_seed_invested_usd,MAX(const_zero,$A180-SUM($J180:$O180))),const_zero)</f>
        <v>0</v>
      </c>
      <c r="Q180" s="5" t="n">
        <f aca="false">MAX(const_zero,$A180-SUM($J180:$P180))</f>
        <v>1495000000</v>
      </c>
      <c r="R180" s="9" t="n">
        <f aca="false">common_rsa_total+Sensitivity!$AE$60+Sensitivity!$AJ$60+IF($C180=const_one,Sensitivity!$D$60,const_zero)+IF($D180=const_one,Sensitivity!$Y$60,const_zero)+IF($E180=const_one,Sensitivity!$V$60,const_zero)+IF($F180=const_one,Sensitivity!$S$60,const_zero)+IF($G180=const_one,Sensitivity!$P$60,const_zero)+IF($H180=const_one,Sensitivity!$M$60,const_zero)+IF($I180=const_one,Sensitivity!$J$60,const_zero)</f>
        <v>15213867.4571691</v>
      </c>
      <c r="S180" s="23" t="b">
        <f aca="false">IF($R180&gt;const_zero,--($Q180&gt;option_strike_usd*$R180),const_zero)</f>
        <v>1</v>
      </c>
      <c r="T180" s="7" t="n">
        <f aca="false">IF($R180&gt;const_zero,IF($S180=const_one,($Q180+option_strike_usd*pre_f_options_issued)/($R180+pre_f_options_issued),$Q180/$R180),const_zero)</f>
        <v>84.5382863804784</v>
      </c>
      <c r="U180" s="5" t="n">
        <f aca="false">IF($C180=const_one,Sensitivity!$D$60*$T180,const_zero)</f>
        <v>77390491.8421798</v>
      </c>
      <c r="V180" s="5" t="n">
        <f aca="false">IF($D180=const_one,Sensitivity!$Y$60*$T180,const_zero)</f>
        <v>0</v>
      </c>
      <c r="W180" s="5" t="n">
        <f aca="false">IF($E180=const_one,Sensitivity!$V$60*$T180,const_zero)</f>
        <v>0</v>
      </c>
      <c r="X180" s="5" t="n">
        <f aca="false">IF($F180=const_one,Sensitivity!$S$60*$T180,const_zero)</f>
        <v>0</v>
      </c>
      <c r="Y180" s="5" t="n">
        <f aca="false">IF($G180=const_one,Sensitivity!$P$60*$T180,const_zero)</f>
        <v>0</v>
      </c>
      <c r="Z180" s="5" t="n">
        <f aca="false">IF($H180=const_one,Sensitivity!$M$60*$T180,const_zero)</f>
        <v>0</v>
      </c>
      <c r="AA180" s="5" t="n">
        <f aca="false">IF($I180=const_one,Sensitivity!$J$60*$T180,const_zero)</f>
        <v>422691431.902392</v>
      </c>
      <c r="AB180" s="5" t="n">
        <f aca="false">(Sensitivity!$AE$60+Sensitivity!$AJ$60)*$T180</f>
        <v>25227782.8799263</v>
      </c>
      <c r="AC180" s="5" t="n">
        <f aca="false">common_rsa_total*$T180</f>
        <v>760844577.424306</v>
      </c>
      <c r="AD180" s="5" t="n">
        <f aca="false">IF($S180=const_one,pre_f_options_issued*($T180-option_strike_usd),const_zero)</f>
        <v>208845715.951196</v>
      </c>
      <c r="AE180" s="5" t="n">
        <f aca="false">J180+U180</f>
        <v>77390491.8421798</v>
      </c>
      <c r="AF180" s="5" t="n">
        <f aca="false">K180+V180</f>
        <v>300000000</v>
      </c>
      <c r="AG180" s="5" t="n">
        <f aca="false">L180+W180</f>
        <v>100000000</v>
      </c>
      <c r="AH180" s="5" t="n">
        <f aca="false">M180+X180</f>
        <v>60000000</v>
      </c>
      <c r="AI180" s="5" t="n">
        <f aca="false">N180+Y180</f>
        <v>30000000</v>
      </c>
      <c r="AJ180" s="5" t="n">
        <f aca="false">O180+Z180</f>
        <v>15000000</v>
      </c>
      <c r="AK180" s="5" t="n">
        <f aca="false">P180+AA180</f>
        <v>422691431.902392</v>
      </c>
      <c r="AL180" s="5" t="n">
        <f aca="false">INDEX($AE$115:$AE$242,$B180-$C180*1+const_one)</f>
        <v>30000000</v>
      </c>
      <c r="AM180" s="5" t="n">
        <f aca="false">INDEX($AF$115:$AF$242,$B180-$D180*2+const_one)</f>
        <v>300000000</v>
      </c>
      <c r="AN180" s="5" t="n">
        <f aca="false">INDEX($AG$115:$AG$242,$B180-$E180*4+const_one)</f>
        <v>100000000</v>
      </c>
      <c r="AO180" s="5" t="n">
        <f aca="false">INDEX($AH$115:$AH$242,$B180-$F180*8+const_one)</f>
        <v>60000000</v>
      </c>
      <c r="AP180" s="5" t="n">
        <f aca="false">INDEX($AI$115:$AI$242,$B180-$G180*16+const_one)</f>
        <v>30000000</v>
      </c>
      <c r="AQ180" s="5" t="n">
        <f aca="false">INDEX($AJ$115:$AJ$242,$B180-$H180*32+const_one)</f>
        <v>15000000</v>
      </c>
      <c r="AR180" s="5" t="n">
        <f aca="false">INDEX($AK$115:$AK$242,$B180-$I180*64+const_one)</f>
        <v>5000000</v>
      </c>
      <c r="AS180" s="5" t="n">
        <f aca="false">INDEX($AE$115:$AE$242,$B180+(const_one-$C180)*1+const_one)</f>
        <v>77390491.8421798</v>
      </c>
      <c r="AT180" s="5" t="n">
        <f aca="false">INDEX($AF$115:$AF$242,$B180+(const_one-$D180)*2+const_one)</f>
        <v>463387505.278936</v>
      </c>
      <c r="AU180" s="5" t="n">
        <f aca="false">INDEX($AG$115:$AG$242,$B180+(const_one-$E180)*4+const_one)</f>
        <v>142818930.282958</v>
      </c>
      <c r="AV180" s="5" t="n">
        <f aca="false">INDEX($AH$115:$AH$242,$B180+(const_one-$F180)*8+const_one)</f>
        <v>185841932.585057</v>
      </c>
      <c r="AW180" s="5" t="n">
        <f aca="false">INDEX($AI$115:$AI$242,$B180+(const_one-$G180)*16+const_one)</f>
        <v>221228604.917716</v>
      </c>
      <c r="AX180" s="5" t="n">
        <f aca="false">INDEX($AJ$115:$AJ$242,$B180+(const_one-$H180)*32+const_one)</f>
        <v>332946382.392183</v>
      </c>
      <c r="AY180" s="5" t="n">
        <f aca="false">INDEX($AK$115:$AK$242,$B180+(const_one-$I180)*64+const_one)</f>
        <v>422691431.902392</v>
      </c>
      <c r="AZ180" s="5" t="n">
        <f aca="false">--($C180=--(AS180&gt;AL180))</f>
        <v>1</v>
      </c>
      <c r="BA180" s="5" t="n">
        <f aca="false">--($D180=--(AT180&gt;AM180))</f>
        <v>0</v>
      </c>
      <c r="BB180" s="5" t="n">
        <f aca="false">--($E180=--(AU180&gt;AN180))</f>
        <v>0</v>
      </c>
      <c r="BC180" s="5" t="n">
        <f aca="false">--($F180=--(AV180&gt;AO180))</f>
        <v>0</v>
      </c>
      <c r="BD180" s="5" t="n">
        <f aca="false">--($G180=--(AW180&gt;AP180))</f>
        <v>0</v>
      </c>
      <c r="BE180" s="5" t="n">
        <f aca="false">--($H180=--(AX180&gt;AQ180))</f>
        <v>0</v>
      </c>
      <c r="BF180" s="5" t="n">
        <f aca="false">--($I180=--(AY180&gt;AR180))</f>
        <v>1</v>
      </c>
      <c r="BG180" s="5" t="n">
        <f aca="false">SUM(AZ180:BF180)</f>
        <v>2</v>
      </c>
      <c r="BH180" s="5" t="n">
        <f aca="false">SUM(AE180:AK180)+AB180+AC180+AD180</f>
        <v>2000000000</v>
      </c>
    </row>
    <row r="181" customFormat="false" ht="15" hidden="true" customHeight="false" outlineLevel="0" collapsed="false">
      <c r="A181" s="5" t="n">
        <f aca="false">sensitivity_exit_usd</f>
        <v>2000000000</v>
      </c>
      <c r="B181" s="2" t="n">
        <f aca="false">ROW()-ROW($B$115)</f>
        <v>66</v>
      </c>
      <c r="C181" s="2" t="n">
        <f aca="false">MOD(QUOTIENT($B181,1),2)</f>
        <v>0</v>
      </c>
      <c r="D181" s="2" t="n">
        <f aca="false">MOD(QUOTIENT($B181,2),2)</f>
        <v>1</v>
      </c>
      <c r="E181" s="2" t="n">
        <f aca="false">MOD(QUOTIENT($B181,4),2)</f>
        <v>0</v>
      </c>
      <c r="F181" s="2" t="n">
        <f aca="false">MOD(QUOTIENT($B181,8),2)</f>
        <v>0</v>
      </c>
      <c r="G181" s="2" t="n">
        <f aca="false">MOD(QUOTIENT($B181,16),2)</f>
        <v>0</v>
      </c>
      <c r="H181" s="2" t="n">
        <f aca="false">MOD(QUOTIENT($B181,32),2)</f>
        <v>0</v>
      </c>
      <c r="I181" s="2" t="n">
        <f aca="false">MOD(QUOTIENT($B181,64),2)</f>
        <v>1</v>
      </c>
      <c r="J181" s="5" t="n">
        <f aca="false">IF($C181=const_zero,MIN(class_series_f_invested_usd,MAX(const_zero,$A181)),const_zero)</f>
        <v>30000000</v>
      </c>
      <c r="K181" s="5" t="n">
        <f aca="false">IF($D181=const_zero,MIN(class_series_e_invested_usd,MAX(const_zero,$A181-SUM($J181:$J181))),const_zero)</f>
        <v>0</v>
      </c>
      <c r="L181" s="5" t="n">
        <f aca="false">IF($E181=const_zero,MIN(class_series_d_invested_usd,MAX(const_zero,$A181-SUM($J181:$K181))),const_zero)</f>
        <v>100000000</v>
      </c>
      <c r="M181" s="5" t="n">
        <f aca="false">IF($F181=const_zero,MIN(class_series_c_invested_usd,MAX(const_zero,$A181-SUM($J181:$L181))),const_zero)</f>
        <v>60000000</v>
      </c>
      <c r="N181" s="5" t="n">
        <f aca="false">IF($G181=const_zero,MIN(class_series_b_invested_usd,MAX(const_zero,$A181-SUM($J181:$M181))),const_zero)</f>
        <v>30000000</v>
      </c>
      <c r="O181" s="5" t="n">
        <f aca="false">IF($H181=const_zero,MIN(class_series_a_invested_usd,MAX(const_zero,$A181-SUM($J181:$N181))),const_zero)</f>
        <v>15000000</v>
      </c>
      <c r="P181" s="5" t="n">
        <f aca="false">IF($I181=const_zero,MIN(class_seed_invested_usd,MAX(const_zero,$A181-SUM($J181:$O181))),const_zero)</f>
        <v>0</v>
      </c>
      <c r="Q181" s="5" t="n">
        <f aca="false">MAX(const_zero,$A181-SUM($J181:$P181))</f>
        <v>1765000000</v>
      </c>
      <c r="R181" s="9" t="n">
        <f aca="false">common_rsa_total+Sensitivity!$AE$60+Sensitivity!$AJ$60+IF($C181=const_one,Sensitivity!$D$60,const_zero)+IF($D181=const_one,Sensitivity!$Y$60,const_zero)+IF($E181=const_one,Sensitivity!$V$60,const_zero)+IF($F181=const_one,Sensitivity!$S$60,const_zero)+IF($G181=const_one,Sensitivity!$P$60,const_zero)+IF($H181=const_one,Sensitivity!$M$60,const_zero)+IF($I181=const_one,Sensitivity!$J$60,const_zero)</f>
        <v>20451111.6138153</v>
      </c>
      <c r="S181" s="23" t="b">
        <f aca="false">IF($R181&gt;const_zero,--($Q181&gt;option_strike_usd*$R181),const_zero)</f>
        <v>1</v>
      </c>
      <c r="T181" s="7" t="n">
        <f aca="false">IF($R181&gt;const_zero,IF($S181=const_one,($Q181+option_strike_usd*pre_f_options_issued)/($R181+pre_f_options_issued),$Q181/$R181),const_zero)</f>
        <v>77.0115203891065</v>
      </c>
      <c r="U181" s="5" t="n">
        <f aca="false">IF($C181=const_one,Sensitivity!$D$60*$T181,const_zero)</f>
        <v>0</v>
      </c>
      <c r="V181" s="5" t="n">
        <f aca="false">IF($D181=const_one,Sensitivity!$Y$60*$T181,const_zero)</f>
        <v>473828256.406265</v>
      </c>
      <c r="W181" s="5" t="n">
        <f aca="false">IF($E181=const_one,Sensitivity!$V$60*$T181,const_zero)</f>
        <v>0</v>
      </c>
      <c r="X181" s="5" t="n">
        <f aca="false">IF($F181=const_one,Sensitivity!$S$60*$T181,const_zero)</f>
        <v>0</v>
      </c>
      <c r="Y181" s="5" t="n">
        <f aca="false">IF($G181=const_one,Sensitivity!$P$60*$T181,const_zero)</f>
        <v>0</v>
      </c>
      <c r="Z181" s="5" t="n">
        <f aca="false">IF($H181=const_one,Sensitivity!$M$60*$T181,const_zero)</f>
        <v>0</v>
      </c>
      <c r="AA181" s="5" t="n">
        <f aca="false">IF($I181=const_one,Sensitivity!$J$60*$T181,const_zero)</f>
        <v>385057601.945533</v>
      </c>
      <c r="AB181" s="5" t="n">
        <f aca="false">(Sensitivity!$AE$60+Sensitivity!$AJ$60)*$T181</f>
        <v>22981657.1734772</v>
      </c>
      <c r="AC181" s="5" t="n">
        <f aca="false">common_rsa_total*$T181</f>
        <v>693103683.501959</v>
      </c>
      <c r="AD181" s="5" t="n">
        <f aca="false">IF($S181=const_one,pre_f_options_issued*($T181-option_strike_usd),const_zero)</f>
        <v>190028800.972766</v>
      </c>
      <c r="AE181" s="5" t="n">
        <f aca="false">J181+U181</f>
        <v>30000000</v>
      </c>
      <c r="AF181" s="5" t="n">
        <f aca="false">K181+V181</f>
        <v>473828256.406265</v>
      </c>
      <c r="AG181" s="5" t="n">
        <f aca="false">L181+W181</f>
        <v>100000000</v>
      </c>
      <c r="AH181" s="5" t="n">
        <f aca="false">M181+X181</f>
        <v>60000000</v>
      </c>
      <c r="AI181" s="5" t="n">
        <f aca="false">N181+Y181</f>
        <v>30000000</v>
      </c>
      <c r="AJ181" s="5" t="n">
        <f aca="false">O181+Z181</f>
        <v>15000000</v>
      </c>
      <c r="AK181" s="5" t="n">
        <f aca="false">P181+AA181</f>
        <v>385057601.945533</v>
      </c>
      <c r="AL181" s="5" t="n">
        <f aca="false">INDEX($AE$115:$AE$242,$B181-$C181*1+const_one)</f>
        <v>30000000</v>
      </c>
      <c r="AM181" s="5" t="n">
        <f aca="false">INDEX($AF$115:$AF$242,$B181-$D181*2+const_one)</f>
        <v>300000000</v>
      </c>
      <c r="AN181" s="5" t="n">
        <f aca="false">INDEX($AG$115:$AG$242,$B181-$E181*4+const_one)</f>
        <v>100000000</v>
      </c>
      <c r="AO181" s="5" t="n">
        <f aca="false">INDEX($AH$115:$AH$242,$B181-$F181*8+const_one)</f>
        <v>60000000</v>
      </c>
      <c r="AP181" s="5" t="n">
        <f aca="false">INDEX($AI$115:$AI$242,$B181-$G181*16+const_one)</f>
        <v>30000000</v>
      </c>
      <c r="AQ181" s="5" t="n">
        <f aca="false">INDEX($AJ$115:$AJ$242,$B181-$H181*32+const_one)</f>
        <v>15000000</v>
      </c>
      <c r="AR181" s="5" t="n">
        <f aca="false">INDEX($AK$115:$AK$242,$B181-$I181*64+const_one)</f>
        <v>5000000</v>
      </c>
      <c r="AS181" s="5" t="n">
        <f aca="false">INDEX($AE$115:$AE$242,$B181+(const_one-$C181)*1+const_one)</f>
        <v>68946659.1914929</v>
      </c>
      <c r="AT181" s="5" t="n">
        <f aca="false">INDEX($AF$115:$AF$242,$B181+(const_one-$D181)*2+const_one)</f>
        <v>473828256.406265</v>
      </c>
      <c r="AU181" s="5" t="n">
        <f aca="false">INDEX($AG$115:$AG$242,$B181+(const_one-$E181)*4+const_one)</f>
        <v>131542683.411943</v>
      </c>
      <c r="AV181" s="5" t="n">
        <f aca="false">INDEX($AH$115:$AH$242,$B181+(const_one-$F181)*8+const_one)</f>
        <v>173010164.87221</v>
      </c>
      <c r="AW181" s="5" t="n">
        <f aca="false">INDEX($AI$115:$AI$242,$B181+(const_one-$G181)*16+const_one)</f>
        <v>207794566.962952</v>
      </c>
      <c r="AX181" s="5" t="n">
        <f aca="false">INDEX($AJ$115:$AJ$242,$B181+(const_one-$H181)*32+const_one)</f>
        <v>318860305.920529</v>
      </c>
      <c r="AY181" s="5" t="n">
        <f aca="false">INDEX($AK$115:$AK$242,$B181+(const_one-$I181)*64+const_one)</f>
        <v>385057601.945533</v>
      </c>
      <c r="AZ181" s="5" t="n">
        <f aca="false">--($C181=--(AS181&gt;AL181))</f>
        <v>0</v>
      </c>
      <c r="BA181" s="5" t="n">
        <f aca="false">--($D181=--(AT181&gt;AM181))</f>
        <v>1</v>
      </c>
      <c r="BB181" s="5" t="n">
        <f aca="false">--($E181=--(AU181&gt;AN181))</f>
        <v>0</v>
      </c>
      <c r="BC181" s="5" t="n">
        <f aca="false">--($F181=--(AV181&gt;AO181))</f>
        <v>0</v>
      </c>
      <c r="BD181" s="5" t="n">
        <f aca="false">--($G181=--(AW181&gt;AP181))</f>
        <v>0</v>
      </c>
      <c r="BE181" s="5" t="n">
        <f aca="false">--($H181=--(AX181&gt;AQ181))</f>
        <v>0</v>
      </c>
      <c r="BF181" s="5" t="n">
        <f aca="false">--($I181=--(AY181&gt;AR181))</f>
        <v>1</v>
      </c>
      <c r="BG181" s="5" t="n">
        <f aca="false">SUM(AZ181:BF181)</f>
        <v>2</v>
      </c>
      <c r="BH181" s="5" t="n">
        <f aca="false">SUM(AE181:AK181)+AB181+AC181+AD181</f>
        <v>2000000000</v>
      </c>
    </row>
    <row r="182" customFormat="false" ht="15" hidden="true" customHeight="false" outlineLevel="0" collapsed="false">
      <c r="A182" s="5" t="n">
        <f aca="false">sensitivity_exit_usd</f>
        <v>2000000000</v>
      </c>
      <c r="B182" s="2" t="n">
        <f aca="false">ROW()-ROW($B$115)</f>
        <v>67</v>
      </c>
      <c r="C182" s="2" t="n">
        <f aca="false">MOD(QUOTIENT($B182,1),2)</f>
        <v>1</v>
      </c>
      <c r="D182" s="2" t="n">
        <f aca="false">MOD(QUOTIENT($B182,2),2)</f>
        <v>1</v>
      </c>
      <c r="E182" s="2" t="n">
        <f aca="false">MOD(QUOTIENT($B182,4),2)</f>
        <v>0</v>
      </c>
      <c r="F182" s="2" t="n">
        <f aca="false">MOD(QUOTIENT($B182,8),2)</f>
        <v>0</v>
      </c>
      <c r="G182" s="2" t="n">
        <f aca="false">MOD(QUOTIENT($B182,16),2)</f>
        <v>0</v>
      </c>
      <c r="H182" s="2" t="n">
        <f aca="false">MOD(QUOTIENT($B182,32),2)</f>
        <v>0</v>
      </c>
      <c r="I182" s="2" t="n">
        <f aca="false">MOD(QUOTIENT($B182,64),2)</f>
        <v>1</v>
      </c>
      <c r="J182" s="5" t="n">
        <f aca="false">IF($C182=const_zero,MIN(class_series_f_invested_usd,MAX(const_zero,$A182)),const_zero)</f>
        <v>0</v>
      </c>
      <c r="K182" s="5" t="n">
        <f aca="false">IF($D182=const_zero,MIN(class_series_e_invested_usd,MAX(const_zero,$A182-SUM($J182:$J182))),const_zero)</f>
        <v>0</v>
      </c>
      <c r="L182" s="5" t="n">
        <f aca="false">IF($E182=const_zero,MIN(class_series_d_invested_usd,MAX(const_zero,$A182-SUM($J182:$K182))),const_zero)</f>
        <v>100000000</v>
      </c>
      <c r="M182" s="5" t="n">
        <f aca="false">IF($F182=const_zero,MIN(class_series_c_invested_usd,MAX(const_zero,$A182-SUM($J182:$L182))),const_zero)</f>
        <v>60000000</v>
      </c>
      <c r="N182" s="5" t="n">
        <f aca="false">IF($G182=const_zero,MIN(class_series_b_invested_usd,MAX(const_zero,$A182-SUM($J182:$M182))),const_zero)</f>
        <v>30000000</v>
      </c>
      <c r="O182" s="5" t="n">
        <f aca="false">IF($H182=const_zero,MIN(class_series_a_invested_usd,MAX(const_zero,$A182-SUM($J182:$N182))),const_zero)</f>
        <v>15000000</v>
      </c>
      <c r="P182" s="5" t="n">
        <f aca="false">IF($I182=const_zero,MIN(class_seed_invested_usd,MAX(const_zero,$A182-SUM($J182:$O182))),const_zero)</f>
        <v>0</v>
      </c>
      <c r="Q182" s="5" t="n">
        <f aca="false">MAX(const_zero,$A182-SUM($J182:$P182))</f>
        <v>1795000000</v>
      </c>
      <c r="R182" s="9" t="n">
        <f aca="false">common_rsa_total+Sensitivity!$AE$60+Sensitivity!$AJ$60+IF($C182=const_one,Sensitivity!$D$60,const_zero)+IF($D182=const_one,Sensitivity!$Y$60,const_zero)+IF($E182=const_one,Sensitivity!$V$60,const_zero)+IF($F182=const_one,Sensitivity!$S$60,const_zero)+IF($G182=const_one,Sensitivity!$P$60,const_zero)+IF($H182=const_one,Sensitivity!$M$60,const_zero)+IF($I182=const_one,Sensitivity!$J$60,const_zero)</f>
        <v>21366560.6388153</v>
      </c>
      <c r="S182" s="23" t="b">
        <f aca="false">IF($R182&gt;const_zero,--($Q182&gt;option_strike_usd*$R182),const_zero)</f>
        <v>1</v>
      </c>
      <c r="T182" s="7" t="n">
        <f aca="false">IF($R182&gt;const_zero,IF($S182=const_one,($Q182+option_strike_usd*pre_f_options_issued)/($R182+pre_f_options_issued),$Q182/$R182),const_zero)</f>
        <v>75.314580395662</v>
      </c>
      <c r="U182" s="5" t="n">
        <f aca="false">IF($C182=const_one,Sensitivity!$D$60*$T182,const_zero)</f>
        <v>68946659.1914929</v>
      </c>
      <c r="V182" s="5" t="n">
        <f aca="false">IF($D182=const_one,Sensitivity!$Y$60*$T182,const_zero)</f>
        <v>463387505.278936</v>
      </c>
      <c r="W182" s="5" t="n">
        <f aca="false">IF($E182=const_one,Sensitivity!$V$60*$T182,const_zero)</f>
        <v>0</v>
      </c>
      <c r="X182" s="5" t="n">
        <f aca="false">IF($F182=const_one,Sensitivity!$S$60*$T182,const_zero)</f>
        <v>0</v>
      </c>
      <c r="Y182" s="5" t="n">
        <f aca="false">IF($G182=const_one,Sensitivity!$P$60*$T182,const_zero)</f>
        <v>0</v>
      </c>
      <c r="Z182" s="5" t="n">
        <f aca="false">IF($H182=const_one,Sensitivity!$M$60*$T182,const_zero)</f>
        <v>0</v>
      </c>
      <c r="AA182" s="5" t="n">
        <f aca="false">IF($I182=const_one,Sensitivity!$J$60*$T182,const_zero)</f>
        <v>376572901.97831</v>
      </c>
      <c r="AB182" s="5" t="n">
        <f aca="false">(Sensitivity!$AE$60+Sensitivity!$AJ$60)*$T182</f>
        <v>22475259.0011484</v>
      </c>
      <c r="AC182" s="5" t="n">
        <f aca="false">common_rsa_total*$T182</f>
        <v>677831223.560958</v>
      </c>
      <c r="AD182" s="5" t="n">
        <f aca="false">IF($S182=const_one,pre_f_options_issued*($T182-option_strike_usd),const_zero)</f>
        <v>185786450.989155</v>
      </c>
      <c r="AE182" s="5" t="n">
        <f aca="false">J182+U182</f>
        <v>68946659.1914929</v>
      </c>
      <c r="AF182" s="5" t="n">
        <f aca="false">K182+V182</f>
        <v>463387505.278936</v>
      </c>
      <c r="AG182" s="5" t="n">
        <f aca="false">L182+W182</f>
        <v>100000000</v>
      </c>
      <c r="AH182" s="5" t="n">
        <f aca="false">M182+X182</f>
        <v>60000000</v>
      </c>
      <c r="AI182" s="5" t="n">
        <f aca="false">N182+Y182</f>
        <v>30000000</v>
      </c>
      <c r="AJ182" s="5" t="n">
        <f aca="false">O182+Z182</f>
        <v>15000000</v>
      </c>
      <c r="AK182" s="5" t="n">
        <f aca="false">P182+AA182</f>
        <v>376572901.97831</v>
      </c>
      <c r="AL182" s="5" t="n">
        <f aca="false">INDEX($AE$115:$AE$242,$B182-$C182*1+const_one)</f>
        <v>30000000</v>
      </c>
      <c r="AM182" s="5" t="n">
        <f aca="false">INDEX($AF$115:$AF$242,$B182-$D182*2+const_one)</f>
        <v>300000000</v>
      </c>
      <c r="AN182" s="5" t="n">
        <f aca="false">INDEX($AG$115:$AG$242,$B182-$E182*4+const_one)</f>
        <v>100000000</v>
      </c>
      <c r="AO182" s="5" t="n">
        <f aca="false">INDEX($AH$115:$AH$242,$B182-$F182*8+const_one)</f>
        <v>60000000</v>
      </c>
      <c r="AP182" s="5" t="n">
        <f aca="false">INDEX($AI$115:$AI$242,$B182-$G182*16+const_one)</f>
        <v>30000000</v>
      </c>
      <c r="AQ182" s="5" t="n">
        <f aca="false">INDEX($AJ$115:$AJ$242,$B182-$H182*32+const_one)</f>
        <v>15000000</v>
      </c>
      <c r="AR182" s="5" t="n">
        <f aca="false">INDEX($AK$115:$AK$242,$B182-$I182*64+const_one)</f>
        <v>5000000</v>
      </c>
      <c r="AS182" s="5" t="n">
        <f aca="false">INDEX($AE$115:$AE$242,$B182+(const_one-$C182)*1+const_one)</f>
        <v>68946659.1914929</v>
      </c>
      <c r="AT182" s="5" t="n">
        <f aca="false">INDEX($AF$115:$AF$242,$B182+(const_one-$D182)*2+const_one)</f>
        <v>463387505.278936</v>
      </c>
      <c r="AU182" s="5" t="n">
        <f aca="false">INDEX($AG$115:$AG$242,$B182+(const_one-$E182)*4+const_one)</f>
        <v>128877384.923022</v>
      </c>
      <c r="AV182" s="5" t="n">
        <f aca="false">INDEX($AH$115:$AH$242,$B182+(const_one-$F182)*8+const_one)</f>
        <v>169721497.279404</v>
      </c>
      <c r="AW182" s="5" t="n">
        <f aca="false">INDEX($AI$115:$AI$242,$B182+(const_one-$G182)*16+const_one)</f>
        <v>204064080.762135</v>
      </c>
      <c r="AX182" s="5" t="n">
        <f aca="false">INDEX($AJ$115:$AJ$242,$B182+(const_one-$H182)*32+const_one)</f>
        <v>313944571.138625</v>
      </c>
      <c r="AY182" s="5" t="n">
        <f aca="false">INDEX($AK$115:$AK$242,$B182+(const_one-$I182)*64+const_one)</f>
        <v>376572901.97831</v>
      </c>
      <c r="AZ182" s="5" t="n">
        <f aca="false">--($C182=--(AS182&gt;AL182))</f>
        <v>1</v>
      </c>
      <c r="BA182" s="5" t="n">
        <f aca="false">--($D182=--(AT182&gt;AM182))</f>
        <v>1</v>
      </c>
      <c r="BB182" s="5" t="n">
        <f aca="false">--($E182=--(AU182&gt;AN182))</f>
        <v>0</v>
      </c>
      <c r="BC182" s="5" t="n">
        <f aca="false">--($F182=--(AV182&gt;AO182))</f>
        <v>0</v>
      </c>
      <c r="BD182" s="5" t="n">
        <f aca="false">--($G182=--(AW182&gt;AP182))</f>
        <v>0</v>
      </c>
      <c r="BE182" s="5" t="n">
        <f aca="false">--($H182=--(AX182&gt;AQ182))</f>
        <v>0</v>
      </c>
      <c r="BF182" s="5" t="n">
        <f aca="false">--($I182=--(AY182&gt;AR182))</f>
        <v>1</v>
      </c>
      <c r="BG182" s="5" t="n">
        <f aca="false">SUM(AZ182:BF182)</f>
        <v>3</v>
      </c>
      <c r="BH182" s="5" t="n">
        <f aca="false">SUM(AE182:AK182)+AB182+AC182+AD182</f>
        <v>2000000000</v>
      </c>
    </row>
    <row r="183" customFormat="false" ht="15" hidden="true" customHeight="false" outlineLevel="0" collapsed="false">
      <c r="A183" s="5" t="n">
        <f aca="false">sensitivity_exit_usd</f>
        <v>2000000000</v>
      </c>
      <c r="B183" s="2" t="n">
        <f aca="false">ROW()-ROW($B$115)</f>
        <v>68</v>
      </c>
      <c r="C183" s="2" t="n">
        <f aca="false">MOD(QUOTIENT($B183,1),2)</f>
        <v>0</v>
      </c>
      <c r="D183" s="2" t="n">
        <f aca="false">MOD(QUOTIENT($B183,2),2)</f>
        <v>0</v>
      </c>
      <c r="E183" s="2" t="n">
        <f aca="false">MOD(QUOTIENT($B183,4),2)</f>
        <v>1</v>
      </c>
      <c r="F183" s="2" t="n">
        <f aca="false">MOD(QUOTIENT($B183,8),2)</f>
        <v>0</v>
      </c>
      <c r="G183" s="2" t="n">
        <f aca="false">MOD(QUOTIENT($B183,16),2)</f>
        <v>0</v>
      </c>
      <c r="H183" s="2" t="n">
        <f aca="false">MOD(QUOTIENT($B183,32),2)</f>
        <v>0</v>
      </c>
      <c r="I183" s="2" t="n">
        <f aca="false">MOD(QUOTIENT($B183,64),2)</f>
        <v>1</v>
      </c>
      <c r="J183" s="5" t="n">
        <f aca="false">IF($C183=const_zero,MIN(class_series_f_invested_usd,MAX(const_zero,$A183)),const_zero)</f>
        <v>30000000</v>
      </c>
      <c r="K183" s="5" t="n">
        <f aca="false">IF($D183=const_zero,MIN(class_series_e_invested_usd,MAX(const_zero,$A183-SUM($J183:$J183))),const_zero)</f>
        <v>300000000</v>
      </c>
      <c r="L183" s="5" t="n">
        <f aca="false">IF($E183=const_zero,MIN(class_series_d_invested_usd,MAX(const_zero,$A183-SUM($J183:$K183))),const_zero)</f>
        <v>0</v>
      </c>
      <c r="M183" s="5" t="n">
        <f aca="false">IF($F183=const_zero,MIN(class_series_c_invested_usd,MAX(const_zero,$A183-SUM($J183:$L183))),const_zero)</f>
        <v>60000000</v>
      </c>
      <c r="N183" s="5" t="n">
        <f aca="false">IF($G183=const_zero,MIN(class_series_b_invested_usd,MAX(const_zero,$A183-SUM($J183:$M183))),const_zero)</f>
        <v>30000000</v>
      </c>
      <c r="O183" s="5" t="n">
        <f aca="false">IF($H183=const_zero,MIN(class_series_a_invested_usd,MAX(const_zero,$A183-SUM($J183:$N183))),const_zero)</f>
        <v>15000000</v>
      </c>
      <c r="P183" s="5" t="n">
        <f aca="false">IF($I183=const_zero,MIN(class_seed_invested_usd,MAX(const_zero,$A183-SUM($J183:$O183))),const_zero)</f>
        <v>0</v>
      </c>
      <c r="Q183" s="5" t="n">
        <f aca="false">MAX(const_zero,$A183-SUM($J183:$P183))</f>
        <v>1565000000</v>
      </c>
      <c r="R183" s="9" t="n">
        <f aca="false">common_rsa_total+Sensitivity!$AE$60+Sensitivity!$AJ$60+IF($C183=const_one,Sensitivity!$D$60,const_zero)+IF($D183=const_one,Sensitivity!$Y$60,const_zero)+IF($E183=const_one,Sensitivity!$V$60,const_zero)+IF($F183=const_one,Sensitivity!$S$60,const_zero)+IF($G183=const_one,Sensitivity!$P$60,const_zero)+IF($H183=const_one,Sensitivity!$M$60,const_zero)+IF($I183=const_one,Sensitivity!$J$60,const_zero)</f>
        <v>16037545.7598514</v>
      </c>
      <c r="S183" s="23" t="b">
        <f aca="false">IF($R183&gt;const_zero,--($Q183&gt;option_strike_usd*$R183),const_zero)</f>
        <v>1</v>
      </c>
      <c r="T183" s="7" t="n">
        <f aca="false">IF($R183&gt;const_zero,IF($S183=const_one,($Q183+option_strike_usd*pre_f_options_issued)/($R183+pre_f_options_issued),$Q183/$R183),const_zero)</f>
        <v>84.5581189822275</v>
      </c>
      <c r="U183" s="5" t="n">
        <f aca="false">IF($C183=const_one,Sensitivity!$D$60*$T183,const_zero)</f>
        <v>0</v>
      </c>
      <c r="V183" s="5" t="n">
        <f aca="false">IF($D183=const_one,Sensitivity!$Y$60*$T183,const_zero)</f>
        <v>0</v>
      </c>
      <c r="W183" s="5" t="n">
        <f aca="false">IF($E183=const_one,Sensitivity!$V$60*$T183,const_zero)</f>
        <v>147057335.499401</v>
      </c>
      <c r="X183" s="5" t="n">
        <f aca="false">IF($F183=const_one,Sensitivity!$S$60*$T183,const_zero)</f>
        <v>0</v>
      </c>
      <c r="Y183" s="5" t="n">
        <f aca="false">IF($G183=const_one,Sensitivity!$P$60*$T183,const_zero)</f>
        <v>0</v>
      </c>
      <c r="Z183" s="5" t="n">
        <f aca="false">IF($H183=const_one,Sensitivity!$M$60*$T183,const_zero)</f>
        <v>0</v>
      </c>
      <c r="AA183" s="5" t="n">
        <f aca="false">IF($I183=const_one,Sensitivity!$J$60*$T183,const_zero)</f>
        <v>422790594.911137</v>
      </c>
      <c r="AB183" s="5" t="n">
        <f aca="false">(Sensitivity!$AE$60+Sensitivity!$AJ$60)*$T183</f>
        <v>25233701.293846</v>
      </c>
      <c r="AC183" s="5" t="n">
        <f aca="false">common_rsa_total*$T183</f>
        <v>761023070.840047</v>
      </c>
      <c r="AD183" s="5" t="n">
        <f aca="false">IF($S183=const_one,pre_f_options_issued*($T183-option_strike_usd),const_zero)</f>
        <v>208895297.455569</v>
      </c>
      <c r="AE183" s="5" t="n">
        <f aca="false">J183+U183</f>
        <v>30000000</v>
      </c>
      <c r="AF183" s="5" t="n">
        <f aca="false">K183+V183</f>
        <v>300000000</v>
      </c>
      <c r="AG183" s="5" t="n">
        <f aca="false">L183+W183</f>
        <v>147057335.499401</v>
      </c>
      <c r="AH183" s="5" t="n">
        <f aca="false">M183+X183</f>
        <v>60000000</v>
      </c>
      <c r="AI183" s="5" t="n">
        <f aca="false">N183+Y183</f>
        <v>30000000</v>
      </c>
      <c r="AJ183" s="5" t="n">
        <f aca="false">O183+Z183</f>
        <v>15000000</v>
      </c>
      <c r="AK183" s="5" t="n">
        <f aca="false">P183+AA183</f>
        <v>422790594.911137</v>
      </c>
      <c r="AL183" s="5" t="n">
        <f aca="false">INDEX($AE$115:$AE$242,$B183-$C183*1+const_one)</f>
        <v>30000000</v>
      </c>
      <c r="AM183" s="5" t="n">
        <f aca="false">INDEX($AF$115:$AF$242,$B183-$D183*2+const_one)</f>
        <v>300000000</v>
      </c>
      <c r="AN183" s="5" t="n">
        <f aca="false">INDEX($AG$115:$AG$242,$B183-$E183*4+const_one)</f>
        <v>100000000</v>
      </c>
      <c r="AO183" s="5" t="n">
        <f aca="false">INDEX($AH$115:$AH$242,$B183-$F183*8+const_one)</f>
        <v>60000000</v>
      </c>
      <c r="AP183" s="5" t="n">
        <f aca="false">INDEX($AI$115:$AI$242,$B183-$G183*16+const_one)</f>
        <v>30000000</v>
      </c>
      <c r="AQ183" s="5" t="n">
        <f aca="false">INDEX($AJ$115:$AJ$242,$B183-$H183*32+const_one)</f>
        <v>15000000</v>
      </c>
      <c r="AR183" s="5" t="n">
        <f aca="false">INDEX($AK$115:$AK$242,$B183-$I183*64+const_one)</f>
        <v>5000000</v>
      </c>
      <c r="AS183" s="5" t="n">
        <f aca="false">INDEX($AE$115:$AE$242,$B183+(const_one-$C183)*1+const_one)</f>
        <v>75177618.3365009</v>
      </c>
      <c r="AT183" s="5" t="n">
        <f aca="false">INDEX($AF$115:$AF$242,$B183+(const_one-$D183)*2+const_one)</f>
        <v>465372349.937549</v>
      </c>
      <c r="AU183" s="5" t="n">
        <f aca="false">INDEX($AG$115:$AG$242,$B183+(const_one-$E183)*4+const_one)</f>
        <v>147057335.499401</v>
      </c>
      <c r="AV183" s="5" t="n">
        <f aca="false">INDEX($AH$115:$AH$242,$B183+(const_one-$F183)*8+const_one)</f>
        <v>186554816.156625</v>
      </c>
      <c r="AW183" s="5" t="n">
        <f aca="false">INDEX($AI$115:$AI$242,$B183+(const_one-$G183)*16+const_one)</f>
        <v>222518389.673433</v>
      </c>
      <c r="AX183" s="5" t="n">
        <f aca="false">INDEX($AJ$115:$AJ$242,$B183+(const_one-$H183)*32+const_one)</f>
        <v>336165039.496028</v>
      </c>
      <c r="AY183" s="5" t="n">
        <f aca="false">INDEX($AK$115:$AK$242,$B183+(const_one-$I183)*64+const_one)</f>
        <v>422790594.911137</v>
      </c>
      <c r="AZ183" s="5" t="n">
        <f aca="false">--($C183=--(AS183&gt;AL183))</f>
        <v>0</v>
      </c>
      <c r="BA183" s="5" t="n">
        <f aca="false">--($D183=--(AT183&gt;AM183))</f>
        <v>0</v>
      </c>
      <c r="BB183" s="5" t="n">
        <f aca="false">--($E183=--(AU183&gt;AN183))</f>
        <v>1</v>
      </c>
      <c r="BC183" s="5" t="n">
        <f aca="false">--($F183=--(AV183&gt;AO183))</f>
        <v>0</v>
      </c>
      <c r="BD183" s="5" t="n">
        <f aca="false">--($G183=--(AW183&gt;AP183))</f>
        <v>0</v>
      </c>
      <c r="BE183" s="5" t="n">
        <f aca="false">--($H183=--(AX183&gt;AQ183))</f>
        <v>0</v>
      </c>
      <c r="BF183" s="5" t="n">
        <f aca="false">--($I183=--(AY183&gt;AR183))</f>
        <v>1</v>
      </c>
      <c r="BG183" s="5" t="n">
        <f aca="false">SUM(AZ183:BF183)</f>
        <v>2</v>
      </c>
      <c r="BH183" s="5" t="n">
        <f aca="false">SUM(AE183:AK183)+AB183+AC183+AD183</f>
        <v>2000000000</v>
      </c>
    </row>
    <row r="184" customFormat="false" ht="15" hidden="true" customHeight="false" outlineLevel="0" collapsed="false">
      <c r="A184" s="5" t="n">
        <f aca="false">sensitivity_exit_usd</f>
        <v>2000000000</v>
      </c>
      <c r="B184" s="2" t="n">
        <f aca="false">ROW()-ROW($B$115)</f>
        <v>69</v>
      </c>
      <c r="C184" s="2" t="n">
        <f aca="false">MOD(QUOTIENT($B184,1),2)</f>
        <v>1</v>
      </c>
      <c r="D184" s="2" t="n">
        <f aca="false">MOD(QUOTIENT($B184,2),2)</f>
        <v>0</v>
      </c>
      <c r="E184" s="2" t="n">
        <f aca="false">MOD(QUOTIENT($B184,4),2)</f>
        <v>1</v>
      </c>
      <c r="F184" s="2" t="n">
        <f aca="false">MOD(QUOTIENT($B184,8),2)</f>
        <v>0</v>
      </c>
      <c r="G184" s="2" t="n">
        <f aca="false">MOD(QUOTIENT($B184,16),2)</f>
        <v>0</v>
      </c>
      <c r="H184" s="2" t="n">
        <f aca="false">MOD(QUOTIENT($B184,32),2)</f>
        <v>0</v>
      </c>
      <c r="I184" s="2" t="n">
        <f aca="false">MOD(QUOTIENT($B184,64),2)</f>
        <v>1</v>
      </c>
      <c r="J184" s="5" t="n">
        <f aca="false">IF($C184=const_zero,MIN(class_series_f_invested_usd,MAX(const_zero,$A184)),const_zero)</f>
        <v>0</v>
      </c>
      <c r="K184" s="5" t="n">
        <f aca="false">IF($D184=const_zero,MIN(class_series_e_invested_usd,MAX(const_zero,$A184-SUM($J184:$J184))),const_zero)</f>
        <v>300000000</v>
      </c>
      <c r="L184" s="5" t="n">
        <f aca="false">IF($E184=const_zero,MIN(class_series_d_invested_usd,MAX(const_zero,$A184-SUM($J184:$K184))),const_zero)</f>
        <v>0</v>
      </c>
      <c r="M184" s="5" t="n">
        <f aca="false">IF($F184=const_zero,MIN(class_series_c_invested_usd,MAX(const_zero,$A184-SUM($J184:$L184))),const_zero)</f>
        <v>60000000</v>
      </c>
      <c r="N184" s="5" t="n">
        <f aca="false">IF($G184=const_zero,MIN(class_series_b_invested_usd,MAX(const_zero,$A184-SUM($J184:$M184))),const_zero)</f>
        <v>30000000</v>
      </c>
      <c r="O184" s="5" t="n">
        <f aca="false">IF($H184=const_zero,MIN(class_series_a_invested_usd,MAX(const_zero,$A184-SUM($J184:$N184))),const_zero)</f>
        <v>15000000</v>
      </c>
      <c r="P184" s="5" t="n">
        <f aca="false">IF($I184=const_zero,MIN(class_seed_invested_usd,MAX(const_zero,$A184-SUM($J184:$O184))),const_zero)</f>
        <v>0</v>
      </c>
      <c r="Q184" s="5" t="n">
        <f aca="false">MAX(const_zero,$A184-SUM($J184:$P184))</f>
        <v>1595000000</v>
      </c>
      <c r="R184" s="9" t="n">
        <f aca="false">common_rsa_total+Sensitivity!$AE$60+Sensitivity!$AJ$60+IF($C184=const_one,Sensitivity!$D$60,const_zero)+IF($D184=const_one,Sensitivity!$Y$60,const_zero)+IF($E184=const_one,Sensitivity!$V$60,const_zero)+IF($F184=const_one,Sensitivity!$S$60,const_zero)+IF($G184=const_one,Sensitivity!$P$60,const_zero)+IF($H184=const_one,Sensitivity!$M$60,const_zero)+IF($I184=const_one,Sensitivity!$J$60,const_zero)</f>
        <v>16952994.7848514</v>
      </c>
      <c r="S184" s="23" t="b">
        <f aca="false">IF($R184&gt;const_zero,--($Q184&gt;option_strike_usd*$R184),const_zero)</f>
        <v>1</v>
      </c>
      <c r="T184" s="7" t="n">
        <f aca="false">IF($R184&gt;const_zero,IF($S184=const_one,($Q184+option_strike_usd*pre_f_options_issued)/($R184+pre_f_options_issued),$Q184/$R184),const_zero)</f>
        <v>82.1210316287145</v>
      </c>
      <c r="U184" s="5" t="n">
        <f aca="false">IF($C184=const_one,Sensitivity!$D$60*$T184,const_zero)</f>
        <v>75177618.3365009</v>
      </c>
      <c r="V184" s="5" t="n">
        <f aca="false">IF($D184=const_one,Sensitivity!$Y$60*$T184,const_zero)</f>
        <v>0</v>
      </c>
      <c r="W184" s="5" t="n">
        <f aca="false">IF($E184=const_one,Sensitivity!$V$60*$T184,const_zero)</f>
        <v>142818930.282958</v>
      </c>
      <c r="X184" s="5" t="n">
        <f aca="false">IF($F184=const_one,Sensitivity!$S$60*$T184,const_zero)</f>
        <v>0</v>
      </c>
      <c r="Y184" s="5" t="n">
        <f aca="false">IF($G184=const_one,Sensitivity!$P$60*$T184,const_zero)</f>
        <v>0</v>
      </c>
      <c r="Z184" s="5" t="n">
        <f aca="false">IF($H184=const_one,Sensitivity!$M$60*$T184,const_zero)</f>
        <v>0</v>
      </c>
      <c r="AA184" s="5" t="n">
        <f aca="false">IF($I184=const_one,Sensitivity!$J$60*$T184,const_zero)</f>
        <v>410605158.143573</v>
      </c>
      <c r="AB184" s="5" t="n">
        <f aca="false">(Sensitivity!$AE$60+Sensitivity!$AJ$60)*$T184</f>
        <v>24506429.5067515</v>
      </c>
      <c r="AC184" s="5" t="n">
        <f aca="false">common_rsa_total*$T184</f>
        <v>739089284.658431</v>
      </c>
      <c r="AD184" s="5" t="n">
        <f aca="false">IF($S184=const_one,pre_f_options_issued*($T184-option_strike_usd),const_zero)</f>
        <v>202802579.071786</v>
      </c>
      <c r="AE184" s="5" t="n">
        <f aca="false">J184+U184</f>
        <v>75177618.3365009</v>
      </c>
      <c r="AF184" s="5" t="n">
        <f aca="false">K184+V184</f>
        <v>300000000</v>
      </c>
      <c r="AG184" s="5" t="n">
        <f aca="false">L184+W184</f>
        <v>142818930.282958</v>
      </c>
      <c r="AH184" s="5" t="n">
        <f aca="false">M184+X184</f>
        <v>60000000</v>
      </c>
      <c r="AI184" s="5" t="n">
        <f aca="false">N184+Y184</f>
        <v>30000000</v>
      </c>
      <c r="AJ184" s="5" t="n">
        <f aca="false">O184+Z184</f>
        <v>15000000</v>
      </c>
      <c r="AK184" s="5" t="n">
        <f aca="false">P184+AA184</f>
        <v>410605158.143573</v>
      </c>
      <c r="AL184" s="5" t="n">
        <f aca="false">INDEX($AE$115:$AE$242,$B184-$C184*1+const_one)</f>
        <v>30000000</v>
      </c>
      <c r="AM184" s="5" t="n">
        <f aca="false">INDEX($AF$115:$AF$242,$B184-$D184*2+const_one)</f>
        <v>300000000</v>
      </c>
      <c r="AN184" s="5" t="n">
        <f aca="false">INDEX($AG$115:$AG$242,$B184-$E184*4+const_one)</f>
        <v>100000000</v>
      </c>
      <c r="AO184" s="5" t="n">
        <f aca="false">INDEX($AH$115:$AH$242,$B184-$F184*8+const_one)</f>
        <v>60000000</v>
      </c>
      <c r="AP184" s="5" t="n">
        <f aca="false">INDEX($AI$115:$AI$242,$B184-$G184*16+const_one)</f>
        <v>30000000</v>
      </c>
      <c r="AQ184" s="5" t="n">
        <f aca="false">INDEX($AJ$115:$AJ$242,$B184-$H184*32+const_one)</f>
        <v>15000000</v>
      </c>
      <c r="AR184" s="5" t="n">
        <f aca="false">INDEX($AK$115:$AK$242,$B184-$I184*64+const_one)</f>
        <v>5000000</v>
      </c>
      <c r="AS184" s="5" t="n">
        <f aca="false">INDEX($AE$115:$AE$242,$B184+(const_one-$C184)*1+const_one)</f>
        <v>75177618.3365009</v>
      </c>
      <c r="AT184" s="5" t="n">
        <f aca="false">INDEX($AF$115:$AF$242,$B184+(const_one-$D184)*2+const_one)</f>
        <v>455943043.88341</v>
      </c>
      <c r="AU184" s="5" t="n">
        <f aca="false">INDEX($AG$115:$AG$242,$B184+(const_one-$E184)*4+const_one)</f>
        <v>142818930.282958</v>
      </c>
      <c r="AV184" s="5" t="n">
        <f aca="false">INDEX($AH$115:$AH$242,$B184+(const_one-$F184)*8+const_one)</f>
        <v>182034546.713825</v>
      </c>
      <c r="AW184" s="5" t="n">
        <f aca="false">INDEX($AI$115:$AI$242,$B184+(const_one-$G184)*16+const_one)</f>
        <v>217454288.249073</v>
      </c>
      <c r="AX184" s="5" t="n">
        <f aca="false">INDEX($AJ$115:$AJ$242,$B184+(const_one-$H184)*32+const_one)</f>
        <v>329714215.822543</v>
      </c>
      <c r="AY184" s="5" t="n">
        <f aca="false">INDEX($AK$115:$AK$242,$B184+(const_one-$I184)*64+const_one)</f>
        <v>410605158.143573</v>
      </c>
      <c r="AZ184" s="5" t="n">
        <f aca="false">--($C184=--(AS184&gt;AL184))</f>
        <v>1</v>
      </c>
      <c r="BA184" s="5" t="n">
        <f aca="false">--($D184=--(AT184&gt;AM184))</f>
        <v>0</v>
      </c>
      <c r="BB184" s="5" t="n">
        <f aca="false">--($E184=--(AU184&gt;AN184))</f>
        <v>1</v>
      </c>
      <c r="BC184" s="5" t="n">
        <f aca="false">--($F184=--(AV184&gt;AO184))</f>
        <v>0</v>
      </c>
      <c r="BD184" s="5" t="n">
        <f aca="false">--($G184=--(AW184&gt;AP184))</f>
        <v>0</v>
      </c>
      <c r="BE184" s="5" t="n">
        <f aca="false">--($H184=--(AX184&gt;AQ184))</f>
        <v>0</v>
      </c>
      <c r="BF184" s="5" t="n">
        <f aca="false">--($I184=--(AY184&gt;AR184))</f>
        <v>1</v>
      </c>
      <c r="BG184" s="5" t="n">
        <f aca="false">SUM(AZ184:BF184)</f>
        <v>3</v>
      </c>
      <c r="BH184" s="5" t="n">
        <f aca="false">SUM(AE184:AK184)+AB184+AC184+AD184</f>
        <v>2000000000</v>
      </c>
    </row>
    <row r="185" customFormat="false" ht="15" hidden="true" customHeight="false" outlineLevel="0" collapsed="false">
      <c r="A185" s="5" t="n">
        <f aca="false">sensitivity_exit_usd</f>
        <v>2000000000</v>
      </c>
      <c r="B185" s="2" t="n">
        <f aca="false">ROW()-ROW($B$115)</f>
        <v>70</v>
      </c>
      <c r="C185" s="2" t="n">
        <f aca="false">MOD(QUOTIENT($B185,1),2)</f>
        <v>0</v>
      </c>
      <c r="D185" s="2" t="n">
        <f aca="false">MOD(QUOTIENT($B185,2),2)</f>
        <v>1</v>
      </c>
      <c r="E185" s="2" t="n">
        <f aca="false">MOD(QUOTIENT($B185,4),2)</f>
        <v>1</v>
      </c>
      <c r="F185" s="2" t="n">
        <f aca="false">MOD(QUOTIENT($B185,8),2)</f>
        <v>0</v>
      </c>
      <c r="G185" s="2" t="n">
        <f aca="false">MOD(QUOTIENT($B185,16),2)</f>
        <v>0</v>
      </c>
      <c r="H185" s="2" t="n">
        <f aca="false">MOD(QUOTIENT($B185,32),2)</f>
        <v>0</v>
      </c>
      <c r="I185" s="2" t="n">
        <f aca="false">MOD(QUOTIENT($B185,64),2)</f>
        <v>1</v>
      </c>
      <c r="J185" s="5" t="n">
        <f aca="false">IF($C185=const_zero,MIN(class_series_f_invested_usd,MAX(const_zero,$A185)),const_zero)</f>
        <v>30000000</v>
      </c>
      <c r="K185" s="5" t="n">
        <f aca="false">IF($D185=const_zero,MIN(class_series_e_invested_usd,MAX(const_zero,$A185-SUM($J185:$J185))),const_zero)</f>
        <v>0</v>
      </c>
      <c r="L185" s="5" t="n">
        <f aca="false">IF($E185=const_zero,MIN(class_series_d_invested_usd,MAX(const_zero,$A185-SUM($J185:$K185))),const_zero)</f>
        <v>0</v>
      </c>
      <c r="M185" s="5" t="n">
        <f aca="false">IF($F185=const_zero,MIN(class_series_c_invested_usd,MAX(const_zero,$A185-SUM($J185:$L185))),const_zero)</f>
        <v>60000000</v>
      </c>
      <c r="N185" s="5" t="n">
        <f aca="false">IF($G185=const_zero,MIN(class_series_b_invested_usd,MAX(const_zero,$A185-SUM($J185:$M185))),const_zero)</f>
        <v>30000000</v>
      </c>
      <c r="O185" s="5" t="n">
        <f aca="false">IF($H185=const_zero,MIN(class_series_a_invested_usd,MAX(const_zero,$A185-SUM($J185:$N185))),const_zero)</f>
        <v>15000000</v>
      </c>
      <c r="P185" s="5" t="n">
        <f aca="false">IF($I185=const_zero,MIN(class_seed_invested_usd,MAX(const_zero,$A185-SUM($J185:$O185))),const_zero)</f>
        <v>0</v>
      </c>
      <c r="Q185" s="5" t="n">
        <f aca="false">MAX(const_zero,$A185-SUM($J185:$P185))</f>
        <v>1865000000</v>
      </c>
      <c r="R185" s="9" t="n">
        <f aca="false">common_rsa_total+Sensitivity!$AE$60+Sensitivity!$AJ$60+IF($C185=const_one,Sensitivity!$D$60,const_zero)+IF($D185=const_one,Sensitivity!$Y$60,const_zero)+IF($E185=const_one,Sensitivity!$V$60,const_zero)+IF($F185=const_one,Sensitivity!$S$60,const_zero)+IF($G185=const_one,Sensitivity!$P$60,const_zero)+IF($H185=const_one,Sensitivity!$M$60,const_zero)+IF($I185=const_one,Sensitivity!$J$60,const_zero)</f>
        <v>22190238.9414976</v>
      </c>
      <c r="S185" s="23" t="b">
        <f aca="false">IF($R185&gt;const_zero,--($Q185&gt;option_strike_usd*$R185),const_zero)</f>
        <v>1</v>
      </c>
      <c r="T185" s="7" t="n">
        <f aca="false">IF($R185&gt;const_zero,IF($S185=const_one,($Q185+option_strike_usd*pre_f_options_issued)/($R185+pre_f_options_issued),$Q185/$R185),const_zero)</f>
        <v>75.6371780939405</v>
      </c>
      <c r="U185" s="5" t="n">
        <f aca="false">IF($C185=const_one,Sensitivity!$D$60*$T185,const_zero)</f>
        <v>0</v>
      </c>
      <c r="V185" s="5" t="n">
        <f aca="false">IF($D185=const_one,Sensitivity!$Y$60*$T185,const_zero)</f>
        <v>465372349.937549</v>
      </c>
      <c r="W185" s="5" t="n">
        <f aca="false">IF($E185=const_one,Sensitivity!$V$60*$T185,const_zero)</f>
        <v>131542683.411943</v>
      </c>
      <c r="X185" s="5" t="n">
        <f aca="false">IF($F185=const_one,Sensitivity!$S$60*$T185,const_zero)</f>
        <v>0</v>
      </c>
      <c r="Y185" s="5" t="n">
        <f aca="false">IF($G185=const_one,Sensitivity!$P$60*$T185,const_zero)</f>
        <v>0</v>
      </c>
      <c r="Z185" s="5" t="n">
        <f aca="false">IF($H185=const_one,Sensitivity!$M$60*$T185,const_zero)</f>
        <v>0</v>
      </c>
      <c r="AA185" s="5" t="n">
        <f aca="false">IF($I185=const_one,Sensitivity!$J$60*$T185,const_zero)</f>
        <v>378185890.469703</v>
      </c>
      <c r="AB185" s="5" t="n">
        <f aca="false">(Sensitivity!$AE$60+Sensitivity!$AJ$60)*$T185</f>
        <v>22571528.1004901</v>
      </c>
      <c r="AC185" s="5" t="n">
        <f aca="false">common_rsa_total*$T185</f>
        <v>680734602.845465</v>
      </c>
      <c r="AD185" s="5" t="n">
        <f aca="false">IF($S185=const_one,pre_f_options_issued*($T185-option_strike_usd),const_zero)</f>
        <v>186592945.234851</v>
      </c>
      <c r="AE185" s="5" t="n">
        <f aca="false">J185+U185</f>
        <v>30000000</v>
      </c>
      <c r="AF185" s="5" t="n">
        <f aca="false">K185+V185</f>
        <v>465372349.937549</v>
      </c>
      <c r="AG185" s="5" t="n">
        <f aca="false">L185+W185</f>
        <v>131542683.411943</v>
      </c>
      <c r="AH185" s="5" t="n">
        <f aca="false">M185+X185</f>
        <v>60000000</v>
      </c>
      <c r="AI185" s="5" t="n">
        <f aca="false">N185+Y185</f>
        <v>30000000</v>
      </c>
      <c r="AJ185" s="5" t="n">
        <f aca="false">O185+Z185</f>
        <v>15000000</v>
      </c>
      <c r="AK185" s="5" t="n">
        <f aca="false">P185+AA185</f>
        <v>378185890.469703</v>
      </c>
      <c r="AL185" s="5" t="n">
        <f aca="false">INDEX($AE$115:$AE$242,$B185-$C185*1+const_one)</f>
        <v>30000000</v>
      </c>
      <c r="AM185" s="5" t="n">
        <f aca="false">INDEX($AF$115:$AF$242,$B185-$D185*2+const_one)</f>
        <v>300000000</v>
      </c>
      <c r="AN185" s="5" t="n">
        <f aca="false">INDEX($AG$115:$AG$242,$B185-$E185*4+const_one)</f>
        <v>100000000</v>
      </c>
      <c r="AO185" s="5" t="n">
        <f aca="false">INDEX($AH$115:$AH$242,$B185-$F185*8+const_one)</f>
        <v>60000000</v>
      </c>
      <c r="AP185" s="5" t="n">
        <f aca="false">INDEX($AI$115:$AI$242,$B185-$G185*16+const_one)</f>
        <v>30000000</v>
      </c>
      <c r="AQ185" s="5" t="n">
        <f aca="false">INDEX($AJ$115:$AJ$242,$B185-$H185*32+const_one)</f>
        <v>15000000</v>
      </c>
      <c r="AR185" s="5" t="n">
        <f aca="false">INDEX($AK$115:$AK$242,$B185-$I185*64+const_one)</f>
        <v>5000000</v>
      </c>
      <c r="AS185" s="5" t="n">
        <f aca="false">INDEX($AE$115:$AE$242,$B185+(const_one-$C185)*1+const_one)</f>
        <v>67839010.1140914</v>
      </c>
      <c r="AT185" s="5" t="n">
        <f aca="false">INDEX($AF$115:$AF$242,$B185+(const_one-$D185)*2+const_one)</f>
        <v>465372349.937549</v>
      </c>
      <c r="AU185" s="5" t="n">
        <f aca="false">INDEX($AG$115:$AG$242,$B185+(const_one-$E185)*4+const_one)</f>
        <v>131542683.411943</v>
      </c>
      <c r="AV185" s="5" t="n">
        <f aca="false">INDEX($AH$115:$AH$242,$B185+(const_one-$F185)*8+const_one)</f>
        <v>170762613.426556</v>
      </c>
      <c r="AW185" s="5" t="n">
        <f aca="false">INDEX($AI$115:$AI$242,$B185+(const_one-$G185)*16+const_one)</f>
        <v>205577857.671319</v>
      </c>
      <c r="AX185" s="5" t="n">
        <f aca="false">INDEX($AJ$115:$AJ$242,$B185+(const_one-$H185)*32+const_one)</f>
        <v>317023383.292624</v>
      </c>
      <c r="AY185" s="5" t="n">
        <f aca="false">INDEX($AK$115:$AK$242,$B185+(const_one-$I185)*64+const_one)</f>
        <v>378185890.469703</v>
      </c>
      <c r="AZ185" s="5" t="n">
        <f aca="false">--($C185=--(AS185&gt;AL185))</f>
        <v>0</v>
      </c>
      <c r="BA185" s="5" t="n">
        <f aca="false">--($D185=--(AT185&gt;AM185))</f>
        <v>1</v>
      </c>
      <c r="BB185" s="5" t="n">
        <f aca="false">--($E185=--(AU185&gt;AN185))</f>
        <v>1</v>
      </c>
      <c r="BC185" s="5" t="n">
        <f aca="false">--($F185=--(AV185&gt;AO185))</f>
        <v>0</v>
      </c>
      <c r="BD185" s="5" t="n">
        <f aca="false">--($G185=--(AW185&gt;AP185))</f>
        <v>0</v>
      </c>
      <c r="BE185" s="5" t="n">
        <f aca="false">--($H185=--(AX185&gt;AQ185))</f>
        <v>0</v>
      </c>
      <c r="BF185" s="5" t="n">
        <f aca="false">--($I185=--(AY185&gt;AR185))</f>
        <v>1</v>
      </c>
      <c r="BG185" s="5" t="n">
        <f aca="false">SUM(AZ185:BF185)</f>
        <v>3</v>
      </c>
      <c r="BH185" s="5" t="n">
        <f aca="false">SUM(AE185:AK185)+AB185+AC185+AD185</f>
        <v>2000000000</v>
      </c>
    </row>
    <row r="186" customFormat="false" ht="15" hidden="true" customHeight="false" outlineLevel="0" collapsed="false">
      <c r="A186" s="5" t="n">
        <f aca="false">sensitivity_exit_usd</f>
        <v>2000000000</v>
      </c>
      <c r="B186" s="2" t="n">
        <f aca="false">ROW()-ROW($B$115)</f>
        <v>71</v>
      </c>
      <c r="C186" s="2" t="n">
        <f aca="false">MOD(QUOTIENT($B186,1),2)</f>
        <v>1</v>
      </c>
      <c r="D186" s="2" t="n">
        <f aca="false">MOD(QUOTIENT($B186,2),2)</f>
        <v>1</v>
      </c>
      <c r="E186" s="2" t="n">
        <f aca="false">MOD(QUOTIENT($B186,4),2)</f>
        <v>1</v>
      </c>
      <c r="F186" s="2" t="n">
        <f aca="false">MOD(QUOTIENT($B186,8),2)</f>
        <v>0</v>
      </c>
      <c r="G186" s="2" t="n">
        <f aca="false">MOD(QUOTIENT($B186,16),2)</f>
        <v>0</v>
      </c>
      <c r="H186" s="2" t="n">
        <f aca="false">MOD(QUOTIENT($B186,32),2)</f>
        <v>0</v>
      </c>
      <c r="I186" s="2" t="n">
        <f aca="false">MOD(QUOTIENT($B186,64),2)</f>
        <v>1</v>
      </c>
      <c r="J186" s="5" t="n">
        <f aca="false">IF($C186=const_zero,MIN(class_series_f_invested_usd,MAX(const_zero,$A186)),const_zero)</f>
        <v>0</v>
      </c>
      <c r="K186" s="5" t="n">
        <f aca="false">IF($D186=const_zero,MIN(class_series_e_invested_usd,MAX(const_zero,$A186-SUM($J186:$J186))),const_zero)</f>
        <v>0</v>
      </c>
      <c r="L186" s="5" t="n">
        <f aca="false">IF($E186=const_zero,MIN(class_series_d_invested_usd,MAX(const_zero,$A186-SUM($J186:$K186))),const_zero)</f>
        <v>0</v>
      </c>
      <c r="M186" s="5" t="n">
        <f aca="false">IF($F186=const_zero,MIN(class_series_c_invested_usd,MAX(const_zero,$A186-SUM($J186:$L186))),const_zero)</f>
        <v>60000000</v>
      </c>
      <c r="N186" s="5" t="n">
        <f aca="false">IF($G186=const_zero,MIN(class_series_b_invested_usd,MAX(const_zero,$A186-SUM($J186:$M186))),const_zero)</f>
        <v>30000000</v>
      </c>
      <c r="O186" s="5" t="n">
        <f aca="false">IF($H186=const_zero,MIN(class_series_a_invested_usd,MAX(const_zero,$A186-SUM($J186:$N186))),const_zero)</f>
        <v>15000000</v>
      </c>
      <c r="P186" s="5" t="n">
        <f aca="false">IF($I186=const_zero,MIN(class_seed_invested_usd,MAX(const_zero,$A186-SUM($J186:$O186))),const_zero)</f>
        <v>0</v>
      </c>
      <c r="Q186" s="5" t="n">
        <f aca="false">MAX(const_zero,$A186-SUM($J186:$P186))</f>
        <v>1895000000</v>
      </c>
      <c r="R186" s="9" t="n">
        <f aca="false">common_rsa_total+Sensitivity!$AE$60+Sensitivity!$AJ$60+IF($C186=const_one,Sensitivity!$D$60,const_zero)+IF($D186=const_one,Sensitivity!$Y$60,const_zero)+IF($E186=const_one,Sensitivity!$V$60,const_zero)+IF($F186=const_one,Sensitivity!$S$60,const_zero)+IF($G186=const_one,Sensitivity!$P$60,const_zero)+IF($H186=const_one,Sensitivity!$M$60,const_zero)+IF($I186=const_one,Sensitivity!$J$60,const_zero)</f>
        <v>23105687.9664976</v>
      </c>
      <c r="S186" s="23" t="b">
        <f aca="false">IF($R186&gt;const_zero,--($Q186&gt;option_strike_usd*$R186),const_zero)</f>
        <v>1</v>
      </c>
      <c r="T186" s="7" t="n">
        <f aca="false">IF($R186&gt;const_zero,IF($S186=const_one,($Q186+option_strike_usd*pre_f_options_issued)/($R186+pre_f_options_issued),$Q186/$R186),const_zero)</f>
        <v>74.104628724785</v>
      </c>
      <c r="U186" s="5" t="n">
        <f aca="false">IF($C186=const_one,Sensitivity!$D$60*$T186,const_zero)</f>
        <v>67839010.1140914</v>
      </c>
      <c r="V186" s="5" t="n">
        <f aca="false">IF($D186=const_one,Sensitivity!$Y$60*$T186,const_zero)</f>
        <v>455943043.88341</v>
      </c>
      <c r="W186" s="5" t="n">
        <f aca="false">IF($E186=const_one,Sensitivity!$V$60*$T186,const_zero)</f>
        <v>128877384.923022</v>
      </c>
      <c r="X186" s="5" t="n">
        <f aca="false">IF($F186=const_one,Sensitivity!$S$60*$T186,const_zero)</f>
        <v>0</v>
      </c>
      <c r="Y186" s="5" t="n">
        <f aca="false">IF($G186=const_one,Sensitivity!$P$60*$T186,const_zero)</f>
        <v>0</v>
      </c>
      <c r="Z186" s="5" t="n">
        <f aca="false">IF($H186=const_one,Sensitivity!$M$60*$T186,const_zero)</f>
        <v>0</v>
      </c>
      <c r="AA186" s="5" t="n">
        <f aca="false">IF($I186=const_one,Sensitivity!$J$60*$T186,const_zero)</f>
        <v>370523143.623925</v>
      </c>
      <c r="AB186" s="5" t="n">
        <f aca="false">(Sensitivity!$AE$60+Sensitivity!$AJ$60)*$T186</f>
        <v>22114187.1205249</v>
      </c>
      <c r="AC186" s="5" t="n">
        <f aca="false">common_rsa_total*$T186</f>
        <v>666941658.523065</v>
      </c>
      <c r="AD186" s="5" t="n">
        <f aca="false">IF($S186=const_one,pre_f_options_issued*($T186-option_strike_usd),const_zero)</f>
        <v>182761571.811962</v>
      </c>
      <c r="AE186" s="5" t="n">
        <f aca="false">J186+U186</f>
        <v>67839010.1140914</v>
      </c>
      <c r="AF186" s="5" t="n">
        <f aca="false">K186+V186</f>
        <v>455943043.88341</v>
      </c>
      <c r="AG186" s="5" t="n">
        <f aca="false">L186+W186</f>
        <v>128877384.923022</v>
      </c>
      <c r="AH186" s="5" t="n">
        <f aca="false">M186+X186</f>
        <v>60000000</v>
      </c>
      <c r="AI186" s="5" t="n">
        <f aca="false">N186+Y186</f>
        <v>30000000</v>
      </c>
      <c r="AJ186" s="5" t="n">
        <f aca="false">O186+Z186</f>
        <v>15000000</v>
      </c>
      <c r="AK186" s="5" t="n">
        <f aca="false">P186+AA186</f>
        <v>370523143.623925</v>
      </c>
      <c r="AL186" s="5" t="n">
        <f aca="false">INDEX($AE$115:$AE$242,$B186-$C186*1+const_one)</f>
        <v>30000000</v>
      </c>
      <c r="AM186" s="5" t="n">
        <f aca="false">INDEX($AF$115:$AF$242,$B186-$D186*2+const_one)</f>
        <v>300000000</v>
      </c>
      <c r="AN186" s="5" t="n">
        <f aca="false">INDEX($AG$115:$AG$242,$B186-$E186*4+const_one)</f>
        <v>100000000</v>
      </c>
      <c r="AO186" s="5" t="n">
        <f aca="false">INDEX($AH$115:$AH$242,$B186-$F186*8+const_one)</f>
        <v>60000000</v>
      </c>
      <c r="AP186" s="5" t="n">
        <f aca="false">INDEX($AI$115:$AI$242,$B186-$G186*16+const_one)</f>
        <v>30000000</v>
      </c>
      <c r="AQ186" s="5" t="n">
        <f aca="false">INDEX($AJ$115:$AJ$242,$B186-$H186*32+const_one)</f>
        <v>15000000</v>
      </c>
      <c r="AR186" s="5" t="n">
        <f aca="false">INDEX($AK$115:$AK$242,$B186-$I186*64+const_one)</f>
        <v>5000000</v>
      </c>
      <c r="AS186" s="5" t="n">
        <f aca="false">INDEX($AE$115:$AE$242,$B186+(const_one-$C186)*1+const_one)</f>
        <v>67839010.1140914</v>
      </c>
      <c r="AT186" s="5" t="n">
        <f aca="false">INDEX($AF$115:$AF$242,$B186+(const_one-$D186)*2+const_one)</f>
        <v>455943043.88341</v>
      </c>
      <c r="AU186" s="5" t="n">
        <f aca="false">INDEX($AG$115:$AG$242,$B186+(const_one-$E186)*4+const_one)</f>
        <v>128877384.923022</v>
      </c>
      <c r="AV186" s="5" t="n">
        <f aca="false">INDEX($AH$115:$AH$242,$B186+(const_one-$F186)*8+const_one)</f>
        <v>167751636.939613</v>
      </c>
      <c r="AW186" s="5" t="n">
        <f aca="false">INDEX($AI$115:$AI$242,$B186+(const_one-$G186)*16+const_one)</f>
        <v>202145112.076044</v>
      </c>
      <c r="AX186" s="5" t="n">
        <f aca="false">INDEX($AJ$115:$AJ$242,$B186+(const_one-$H186)*32+const_one)</f>
        <v>312441922.90229</v>
      </c>
      <c r="AY186" s="5" t="n">
        <f aca="false">INDEX($AK$115:$AK$242,$B186+(const_one-$I186)*64+const_one)</f>
        <v>370523143.623925</v>
      </c>
      <c r="AZ186" s="5" t="n">
        <f aca="false">--($C186=--(AS186&gt;AL186))</f>
        <v>1</v>
      </c>
      <c r="BA186" s="5" t="n">
        <f aca="false">--($D186=--(AT186&gt;AM186))</f>
        <v>1</v>
      </c>
      <c r="BB186" s="5" t="n">
        <f aca="false">--($E186=--(AU186&gt;AN186))</f>
        <v>1</v>
      </c>
      <c r="BC186" s="5" t="n">
        <f aca="false">--($F186=--(AV186&gt;AO186))</f>
        <v>0</v>
      </c>
      <c r="BD186" s="5" t="n">
        <f aca="false">--($G186=--(AW186&gt;AP186))</f>
        <v>0</v>
      </c>
      <c r="BE186" s="5" t="n">
        <f aca="false">--($H186=--(AX186&gt;AQ186))</f>
        <v>0</v>
      </c>
      <c r="BF186" s="5" t="n">
        <f aca="false">--($I186=--(AY186&gt;AR186))</f>
        <v>1</v>
      </c>
      <c r="BG186" s="5" t="n">
        <f aca="false">SUM(AZ186:BF186)</f>
        <v>4</v>
      </c>
      <c r="BH186" s="5" t="n">
        <f aca="false">SUM(AE186:AK186)+AB186+AC186+AD186</f>
        <v>2000000000</v>
      </c>
    </row>
    <row r="187" customFormat="false" ht="15" hidden="true" customHeight="false" outlineLevel="0" collapsed="false">
      <c r="A187" s="5" t="n">
        <f aca="false">sensitivity_exit_usd</f>
        <v>2000000000</v>
      </c>
      <c r="B187" s="2" t="n">
        <f aca="false">ROW()-ROW($B$115)</f>
        <v>72</v>
      </c>
      <c r="C187" s="2" t="n">
        <f aca="false">MOD(QUOTIENT($B187,1),2)</f>
        <v>0</v>
      </c>
      <c r="D187" s="2" t="n">
        <f aca="false">MOD(QUOTIENT($B187,2),2)</f>
        <v>0</v>
      </c>
      <c r="E187" s="2" t="n">
        <f aca="false">MOD(QUOTIENT($B187,4),2)</f>
        <v>0</v>
      </c>
      <c r="F187" s="2" t="n">
        <f aca="false">MOD(QUOTIENT($B187,8),2)</f>
        <v>1</v>
      </c>
      <c r="G187" s="2" t="n">
        <f aca="false">MOD(QUOTIENT($B187,16),2)</f>
        <v>0</v>
      </c>
      <c r="H187" s="2" t="n">
        <f aca="false">MOD(QUOTIENT($B187,32),2)</f>
        <v>0</v>
      </c>
      <c r="I187" s="2" t="n">
        <f aca="false">MOD(QUOTIENT($B187,64),2)</f>
        <v>1</v>
      </c>
      <c r="J187" s="5" t="n">
        <f aca="false">IF($C187=const_zero,MIN(class_series_f_invested_usd,MAX(const_zero,$A187)),const_zero)</f>
        <v>30000000</v>
      </c>
      <c r="K187" s="5" t="n">
        <f aca="false">IF($D187=const_zero,MIN(class_series_e_invested_usd,MAX(const_zero,$A187-SUM($J187:$J187))),const_zero)</f>
        <v>300000000</v>
      </c>
      <c r="L187" s="5" t="n">
        <f aca="false">IF($E187=const_zero,MIN(class_series_d_invested_usd,MAX(const_zero,$A187-SUM($J187:$K187))),const_zero)</f>
        <v>100000000</v>
      </c>
      <c r="M187" s="5" t="n">
        <f aca="false">IF($F187=const_zero,MIN(class_series_c_invested_usd,MAX(const_zero,$A187-SUM($J187:$L187))),const_zero)</f>
        <v>0</v>
      </c>
      <c r="N187" s="5" t="n">
        <f aca="false">IF($G187=const_zero,MIN(class_series_b_invested_usd,MAX(const_zero,$A187-SUM($J187:$M187))),const_zero)</f>
        <v>30000000</v>
      </c>
      <c r="O187" s="5" t="n">
        <f aca="false">IF($H187=const_zero,MIN(class_series_a_invested_usd,MAX(const_zero,$A187-SUM($J187:$N187))),const_zero)</f>
        <v>15000000</v>
      </c>
      <c r="P187" s="5" t="n">
        <f aca="false">IF($I187=const_zero,MIN(class_seed_invested_usd,MAX(const_zero,$A187-SUM($J187:$O187))),const_zero)</f>
        <v>0</v>
      </c>
      <c r="Q187" s="5" t="n">
        <f aca="false">MAX(const_zero,$A187-SUM($J187:$P187))</f>
        <v>1525000000</v>
      </c>
      <c r="R187" s="9" t="n">
        <f aca="false">common_rsa_total+Sensitivity!$AE$60+Sensitivity!$AJ$60+IF($C187=const_one,Sensitivity!$D$60,const_zero)+IF($D187=const_one,Sensitivity!$Y$60,const_zero)+IF($E187=const_one,Sensitivity!$V$60,const_zero)+IF($F187=const_one,Sensitivity!$S$60,const_zero)+IF($G187=const_one,Sensitivity!$P$60,const_zero)+IF($H187=const_one,Sensitivity!$M$60,const_zero)+IF($I187=const_one,Sensitivity!$J$60,const_zero)</f>
        <v>16698418.4321691</v>
      </c>
      <c r="S187" s="23" t="b">
        <f aca="false">IF($R187&gt;const_zero,--($Q187&gt;option_strike_usd*$R187),const_zero)</f>
        <v>1</v>
      </c>
      <c r="T187" s="7" t="n">
        <f aca="false">IF($R187&gt;const_zero,IF($S187=const_one,($Q187+option_strike_usd*pre_f_options_issued)/($R187+pre_f_options_issued),$Q187/$R187),const_zero)</f>
        <v>79.5638456051412</v>
      </c>
      <c r="U187" s="5" t="n">
        <f aca="false">IF($C187=const_one,Sensitivity!$D$60*$T187,const_zero)</f>
        <v>0</v>
      </c>
      <c r="V187" s="5" t="n">
        <f aca="false">IF($D187=const_one,Sensitivity!$Y$60*$T187,const_zero)</f>
        <v>0</v>
      </c>
      <c r="W187" s="5" t="n">
        <f aca="false">IF($E187=const_one,Sensitivity!$V$60*$T187,const_zero)</f>
        <v>0</v>
      </c>
      <c r="X187" s="5" t="n">
        <f aca="false">IF($F187=const_one,Sensitivity!$S$60*$T187,const_zero)</f>
        <v>190953229.452339</v>
      </c>
      <c r="Y187" s="5" t="n">
        <f aca="false">IF($G187=const_one,Sensitivity!$P$60*$T187,const_zero)</f>
        <v>0</v>
      </c>
      <c r="Z187" s="5" t="n">
        <f aca="false">IF($H187=const_one,Sensitivity!$M$60*$T187,const_zero)</f>
        <v>0</v>
      </c>
      <c r="AA187" s="5" t="n">
        <f aca="false">IF($I187=const_one,Sensitivity!$J$60*$T187,const_zero)</f>
        <v>397819228.025706</v>
      </c>
      <c r="AB187" s="5" t="n">
        <f aca="false">(Sensitivity!$AE$60+Sensitivity!$AJ$60)*$T187</f>
        <v>23743318.062832</v>
      </c>
      <c r="AC187" s="5" t="n">
        <f aca="false">common_rsa_total*$T187</f>
        <v>716074610.446271</v>
      </c>
      <c r="AD187" s="5" t="n">
        <f aca="false">IF($S187=const_one,pre_f_options_issued*($T187-option_strike_usd),const_zero)</f>
        <v>196409614.012853</v>
      </c>
      <c r="AE187" s="5" t="n">
        <f aca="false">J187+U187</f>
        <v>30000000</v>
      </c>
      <c r="AF187" s="5" t="n">
        <f aca="false">K187+V187</f>
        <v>300000000</v>
      </c>
      <c r="AG187" s="5" t="n">
        <f aca="false">L187+W187</f>
        <v>100000000</v>
      </c>
      <c r="AH187" s="5" t="n">
        <f aca="false">M187+X187</f>
        <v>190953229.452339</v>
      </c>
      <c r="AI187" s="5" t="n">
        <f aca="false">N187+Y187</f>
        <v>30000000</v>
      </c>
      <c r="AJ187" s="5" t="n">
        <f aca="false">O187+Z187</f>
        <v>15000000</v>
      </c>
      <c r="AK187" s="5" t="n">
        <f aca="false">P187+AA187</f>
        <v>397819228.025706</v>
      </c>
      <c r="AL187" s="5" t="n">
        <f aca="false">INDEX($AE$115:$AE$242,$B187-$C187*1+const_one)</f>
        <v>30000000</v>
      </c>
      <c r="AM187" s="5" t="n">
        <f aca="false">INDEX($AF$115:$AF$242,$B187-$D187*2+const_one)</f>
        <v>300000000</v>
      </c>
      <c r="AN187" s="5" t="n">
        <f aca="false">INDEX($AG$115:$AG$242,$B187-$E187*4+const_one)</f>
        <v>100000000</v>
      </c>
      <c r="AO187" s="5" t="n">
        <f aca="false">INDEX($AH$115:$AH$242,$B187-$F187*8+const_one)</f>
        <v>60000000</v>
      </c>
      <c r="AP187" s="5" t="n">
        <f aca="false">INDEX($AI$115:$AI$242,$B187-$G187*16+const_one)</f>
        <v>30000000</v>
      </c>
      <c r="AQ187" s="5" t="n">
        <f aca="false">INDEX($AJ$115:$AJ$242,$B187-$H187*32+const_one)</f>
        <v>15000000</v>
      </c>
      <c r="AR187" s="5" t="n">
        <f aca="false">INDEX($AK$115:$AK$242,$B187-$I187*64+const_one)</f>
        <v>5000000</v>
      </c>
      <c r="AS187" s="5" t="n">
        <f aca="false">INDEX($AE$115:$AE$242,$B187+(const_one-$C187)*1+const_one)</f>
        <v>70887006.6621277</v>
      </c>
      <c r="AT187" s="5" t="n">
        <f aca="false">INDEX($AF$115:$AF$242,$B187+(const_one-$D187)*2+const_one)</f>
        <v>443532692.401974</v>
      </c>
      <c r="AU187" s="5" t="n">
        <f aca="false">INDEX($AG$115:$AG$242,$B187+(const_one-$E187)*4+const_one)</f>
        <v>135184407.870304</v>
      </c>
      <c r="AV187" s="5" t="n">
        <f aca="false">INDEX($AH$115:$AH$242,$B187+(const_one-$F187)*8+const_one)</f>
        <v>190953229.452339</v>
      </c>
      <c r="AW187" s="5" t="n">
        <f aca="false">INDEX($AI$115:$AI$242,$B187+(const_one-$G187)*16+const_one)</f>
        <v>210487968.513504</v>
      </c>
      <c r="AX187" s="5" t="n">
        <f aca="false">INDEX($AJ$115:$AJ$242,$B187+(const_one-$H187)*32+const_one)</f>
        <v>318719176.694089</v>
      </c>
      <c r="AY187" s="5" t="n">
        <f aca="false">INDEX($AK$115:$AK$242,$B187+(const_one-$I187)*64+const_one)</f>
        <v>397819228.025706</v>
      </c>
      <c r="AZ187" s="5" t="n">
        <f aca="false">--($C187=--(AS187&gt;AL187))</f>
        <v>0</v>
      </c>
      <c r="BA187" s="5" t="n">
        <f aca="false">--($D187=--(AT187&gt;AM187))</f>
        <v>0</v>
      </c>
      <c r="BB187" s="5" t="n">
        <f aca="false">--($E187=--(AU187&gt;AN187))</f>
        <v>0</v>
      </c>
      <c r="BC187" s="5" t="n">
        <f aca="false">--($F187=--(AV187&gt;AO187))</f>
        <v>1</v>
      </c>
      <c r="BD187" s="5" t="n">
        <f aca="false">--($G187=--(AW187&gt;AP187))</f>
        <v>0</v>
      </c>
      <c r="BE187" s="5" t="n">
        <f aca="false">--($H187=--(AX187&gt;AQ187))</f>
        <v>0</v>
      </c>
      <c r="BF187" s="5" t="n">
        <f aca="false">--($I187=--(AY187&gt;AR187))</f>
        <v>1</v>
      </c>
      <c r="BG187" s="5" t="n">
        <f aca="false">SUM(AZ187:BF187)</f>
        <v>2</v>
      </c>
      <c r="BH187" s="5" t="n">
        <f aca="false">SUM(AE187:AK187)+AB187+AC187+AD187</f>
        <v>2000000000</v>
      </c>
    </row>
    <row r="188" customFormat="false" ht="15" hidden="true" customHeight="false" outlineLevel="0" collapsed="false">
      <c r="A188" s="5" t="n">
        <f aca="false">sensitivity_exit_usd</f>
        <v>2000000000</v>
      </c>
      <c r="B188" s="2" t="n">
        <f aca="false">ROW()-ROW($B$115)</f>
        <v>73</v>
      </c>
      <c r="C188" s="2" t="n">
        <f aca="false">MOD(QUOTIENT($B188,1),2)</f>
        <v>1</v>
      </c>
      <c r="D188" s="2" t="n">
        <f aca="false">MOD(QUOTIENT($B188,2),2)</f>
        <v>0</v>
      </c>
      <c r="E188" s="2" t="n">
        <f aca="false">MOD(QUOTIENT($B188,4),2)</f>
        <v>0</v>
      </c>
      <c r="F188" s="2" t="n">
        <f aca="false">MOD(QUOTIENT($B188,8),2)</f>
        <v>1</v>
      </c>
      <c r="G188" s="2" t="n">
        <f aca="false">MOD(QUOTIENT($B188,16),2)</f>
        <v>0</v>
      </c>
      <c r="H188" s="2" t="n">
        <f aca="false">MOD(QUOTIENT($B188,32),2)</f>
        <v>0</v>
      </c>
      <c r="I188" s="2" t="n">
        <f aca="false">MOD(QUOTIENT($B188,64),2)</f>
        <v>1</v>
      </c>
      <c r="J188" s="5" t="n">
        <f aca="false">IF($C188=const_zero,MIN(class_series_f_invested_usd,MAX(const_zero,$A188)),const_zero)</f>
        <v>0</v>
      </c>
      <c r="K188" s="5" t="n">
        <f aca="false">IF($D188=const_zero,MIN(class_series_e_invested_usd,MAX(const_zero,$A188-SUM($J188:$J188))),const_zero)</f>
        <v>300000000</v>
      </c>
      <c r="L188" s="5" t="n">
        <f aca="false">IF($E188=const_zero,MIN(class_series_d_invested_usd,MAX(const_zero,$A188-SUM($J188:$K188))),const_zero)</f>
        <v>100000000</v>
      </c>
      <c r="M188" s="5" t="n">
        <f aca="false">IF($F188=const_zero,MIN(class_series_c_invested_usd,MAX(const_zero,$A188-SUM($J188:$L188))),const_zero)</f>
        <v>0</v>
      </c>
      <c r="N188" s="5" t="n">
        <f aca="false">IF($G188=const_zero,MIN(class_series_b_invested_usd,MAX(const_zero,$A188-SUM($J188:$M188))),const_zero)</f>
        <v>30000000</v>
      </c>
      <c r="O188" s="5" t="n">
        <f aca="false">IF($H188=const_zero,MIN(class_series_a_invested_usd,MAX(const_zero,$A188-SUM($J188:$N188))),const_zero)</f>
        <v>15000000</v>
      </c>
      <c r="P188" s="5" t="n">
        <f aca="false">IF($I188=const_zero,MIN(class_seed_invested_usd,MAX(const_zero,$A188-SUM($J188:$O188))),const_zero)</f>
        <v>0</v>
      </c>
      <c r="Q188" s="5" t="n">
        <f aca="false">MAX(const_zero,$A188-SUM($J188:$P188))</f>
        <v>1555000000</v>
      </c>
      <c r="R188" s="9" t="n">
        <f aca="false">common_rsa_total+Sensitivity!$AE$60+Sensitivity!$AJ$60+IF($C188=const_one,Sensitivity!$D$60,const_zero)+IF($D188=const_one,Sensitivity!$Y$60,const_zero)+IF($E188=const_one,Sensitivity!$V$60,const_zero)+IF($F188=const_one,Sensitivity!$S$60,const_zero)+IF($G188=const_one,Sensitivity!$P$60,const_zero)+IF($H188=const_one,Sensitivity!$M$60,const_zero)+IF($I188=const_one,Sensitivity!$J$60,const_zero)</f>
        <v>17613867.4571691</v>
      </c>
      <c r="S188" s="23" t="b">
        <f aca="false">IF($R188&gt;const_zero,--($Q188&gt;option_strike_usd*$R188),const_zero)</f>
        <v>1</v>
      </c>
      <c r="T188" s="7" t="n">
        <f aca="false">IF($R188&gt;const_zero,IF($S188=const_one,($Q188+option_strike_usd*pre_f_options_issued)/($R188+pre_f_options_issued),$Q188/$R188),const_zero)</f>
        <v>77.4341385771072</v>
      </c>
      <c r="U188" s="5" t="n">
        <f aca="false">IF($C188=const_one,Sensitivity!$D$60*$T188,const_zero)</f>
        <v>70887006.6621277</v>
      </c>
      <c r="V188" s="5" t="n">
        <f aca="false">IF($D188=const_one,Sensitivity!$Y$60*$T188,const_zero)</f>
        <v>0</v>
      </c>
      <c r="W188" s="5" t="n">
        <f aca="false">IF($E188=const_one,Sensitivity!$V$60*$T188,const_zero)</f>
        <v>0</v>
      </c>
      <c r="X188" s="5" t="n">
        <f aca="false">IF($F188=const_one,Sensitivity!$S$60*$T188,const_zero)</f>
        <v>185841932.585057</v>
      </c>
      <c r="Y188" s="5" t="n">
        <f aca="false">IF($G188=const_one,Sensitivity!$P$60*$T188,const_zero)</f>
        <v>0</v>
      </c>
      <c r="Z188" s="5" t="n">
        <f aca="false">IF($H188=const_one,Sensitivity!$M$60*$T188,const_zero)</f>
        <v>0</v>
      </c>
      <c r="AA188" s="5" t="n">
        <f aca="false">IF($I188=const_one,Sensitivity!$J$60*$T188,const_zero)</f>
        <v>387170692.885536</v>
      </c>
      <c r="AB188" s="5" t="n">
        <f aca="false">(Sensitivity!$AE$60+Sensitivity!$AJ$60)*$T188</f>
        <v>23107774.2305465</v>
      </c>
      <c r="AC188" s="5" t="n">
        <f aca="false">common_rsa_total*$T188</f>
        <v>696907247.193965</v>
      </c>
      <c r="AD188" s="5" t="n">
        <f aca="false">IF($S188=const_one,pre_f_options_issued*($T188-option_strike_usd),const_zero)</f>
        <v>191085346.442768</v>
      </c>
      <c r="AE188" s="5" t="n">
        <f aca="false">J188+U188</f>
        <v>70887006.6621277</v>
      </c>
      <c r="AF188" s="5" t="n">
        <f aca="false">K188+V188</f>
        <v>300000000</v>
      </c>
      <c r="AG188" s="5" t="n">
        <f aca="false">L188+W188</f>
        <v>100000000</v>
      </c>
      <c r="AH188" s="5" t="n">
        <f aca="false">M188+X188</f>
        <v>185841932.585057</v>
      </c>
      <c r="AI188" s="5" t="n">
        <f aca="false">N188+Y188</f>
        <v>30000000</v>
      </c>
      <c r="AJ188" s="5" t="n">
        <f aca="false">O188+Z188</f>
        <v>15000000</v>
      </c>
      <c r="AK188" s="5" t="n">
        <f aca="false">P188+AA188</f>
        <v>387170692.885536</v>
      </c>
      <c r="AL188" s="5" t="n">
        <f aca="false">INDEX($AE$115:$AE$242,$B188-$C188*1+const_one)</f>
        <v>30000000</v>
      </c>
      <c r="AM188" s="5" t="n">
        <f aca="false">INDEX($AF$115:$AF$242,$B188-$D188*2+const_one)</f>
        <v>300000000</v>
      </c>
      <c r="AN188" s="5" t="n">
        <f aca="false">INDEX($AG$115:$AG$242,$B188-$E188*4+const_one)</f>
        <v>100000000</v>
      </c>
      <c r="AO188" s="5" t="n">
        <f aca="false">INDEX($AH$115:$AH$242,$B188-$F188*8+const_one)</f>
        <v>60000000</v>
      </c>
      <c r="AP188" s="5" t="n">
        <f aca="false">INDEX($AI$115:$AI$242,$B188-$G188*16+const_one)</f>
        <v>30000000</v>
      </c>
      <c r="AQ188" s="5" t="n">
        <f aca="false">INDEX($AJ$115:$AJ$242,$B188-$H188*32+const_one)</f>
        <v>15000000</v>
      </c>
      <c r="AR188" s="5" t="n">
        <f aca="false">INDEX($AK$115:$AK$242,$B188-$I188*64+const_one)</f>
        <v>5000000</v>
      </c>
      <c r="AS188" s="5" t="n">
        <f aca="false">INDEX($AE$115:$AE$242,$B188+(const_one-$C188)*1+const_one)</f>
        <v>70887006.6621277</v>
      </c>
      <c r="AT188" s="5" t="n">
        <f aca="false">INDEX($AF$115:$AF$242,$B188+(const_one-$D188)*2+const_one)</f>
        <v>435101791.287407</v>
      </c>
      <c r="AU188" s="5" t="n">
        <f aca="false">INDEX($AG$115:$AG$242,$B188+(const_one-$E188)*4+const_one)</f>
        <v>131908856.155112</v>
      </c>
      <c r="AV188" s="5" t="n">
        <f aca="false">INDEX($AH$115:$AH$242,$B188+(const_one-$F188)*8+const_one)</f>
        <v>185841932.585057</v>
      </c>
      <c r="AW188" s="5" t="n">
        <f aca="false">INDEX($AI$115:$AI$242,$B188+(const_one-$G188)*16+const_one)</f>
        <v>206045137.570556</v>
      </c>
      <c r="AX188" s="5" t="n">
        <f aca="false">INDEX($AJ$115:$AJ$242,$B188+(const_one-$H188)*32+const_one)</f>
        <v>313074042.196378</v>
      </c>
      <c r="AY188" s="5" t="n">
        <f aca="false">INDEX($AK$115:$AK$242,$B188+(const_one-$I188)*64+const_one)</f>
        <v>387170692.885536</v>
      </c>
      <c r="AZ188" s="5" t="n">
        <f aca="false">--($C188=--(AS188&gt;AL188))</f>
        <v>1</v>
      </c>
      <c r="BA188" s="5" t="n">
        <f aca="false">--($D188=--(AT188&gt;AM188))</f>
        <v>0</v>
      </c>
      <c r="BB188" s="5" t="n">
        <f aca="false">--($E188=--(AU188&gt;AN188))</f>
        <v>0</v>
      </c>
      <c r="BC188" s="5" t="n">
        <f aca="false">--($F188=--(AV188&gt;AO188))</f>
        <v>1</v>
      </c>
      <c r="BD188" s="5" t="n">
        <f aca="false">--($G188=--(AW188&gt;AP188))</f>
        <v>0</v>
      </c>
      <c r="BE188" s="5" t="n">
        <f aca="false">--($H188=--(AX188&gt;AQ188))</f>
        <v>0</v>
      </c>
      <c r="BF188" s="5" t="n">
        <f aca="false">--($I188=--(AY188&gt;AR188))</f>
        <v>1</v>
      </c>
      <c r="BG188" s="5" t="n">
        <f aca="false">SUM(AZ188:BF188)</f>
        <v>3</v>
      </c>
      <c r="BH188" s="5" t="n">
        <f aca="false">SUM(AE188:AK188)+AB188+AC188+AD188</f>
        <v>2000000000</v>
      </c>
    </row>
    <row r="189" customFormat="false" ht="15" hidden="true" customHeight="false" outlineLevel="0" collapsed="false">
      <c r="A189" s="5" t="n">
        <f aca="false">sensitivity_exit_usd</f>
        <v>2000000000</v>
      </c>
      <c r="B189" s="2" t="n">
        <f aca="false">ROW()-ROW($B$115)</f>
        <v>74</v>
      </c>
      <c r="C189" s="2" t="n">
        <f aca="false">MOD(QUOTIENT($B189,1),2)</f>
        <v>0</v>
      </c>
      <c r="D189" s="2" t="n">
        <f aca="false">MOD(QUOTIENT($B189,2),2)</f>
        <v>1</v>
      </c>
      <c r="E189" s="2" t="n">
        <f aca="false">MOD(QUOTIENT($B189,4),2)</f>
        <v>0</v>
      </c>
      <c r="F189" s="2" t="n">
        <f aca="false">MOD(QUOTIENT($B189,8),2)</f>
        <v>1</v>
      </c>
      <c r="G189" s="2" t="n">
        <f aca="false">MOD(QUOTIENT($B189,16),2)</f>
        <v>0</v>
      </c>
      <c r="H189" s="2" t="n">
        <f aca="false">MOD(QUOTIENT($B189,32),2)</f>
        <v>0</v>
      </c>
      <c r="I189" s="2" t="n">
        <f aca="false">MOD(QUOTIENT($B189,64),2)</f>
        <v>1</v>
      </c>
      <c r="J189" s="5" t="n">
        <f aca="false">IF($C189=const_zero,MIN(class_series_f_invested_usd,MAX(const_zero,$A189)),const_zero)</f>
        <v>30000000</v>
      </c>
      <c r="K189" s="5" t="n">
        <f aca="false">IF($D189=const_zero,MIN(class_series_e_invested_usd,MAX(const_zero,$A189-SUM($J189:$J189))),const_zero)</f>
        <v>0</v>
      </c>
      <c r="L189" s="5" t="n">
        <f aca="false">IF($E189=const_zero,MIN(class_series_d_invested_usd,MAX(const_zero,$A189-SUM($J189:$K189))),const_zero)</f>
        <v>100000000</v>
      </c>
      <c r="M189" s="5" t="n">
        <f aca="false">IF($F189=const_zero,MIN(class_series_c_invested_usd,MAX(const_zero,$A189-SUM($J189:$L189))),const_zero)</f>
        <v>0</v>
      </c>
      <c r="N189" s="5" t="n">
        <f aca="false">IF($G189=const_zero,MIN(class_series_b_invested_usd,MAX(const_zero,$A189-SUM($J189:$M189))),const_zero)</f>
        <v>30000000</v>
      </c>
      <c r="O189" s="5" t="n">
        <f aca="false">IF($H189=const_zero,MIN(class_series_a_invested_usd,MAX(const_zero,$A189-SUM($J189:$N189))),const_zero)</f>
        <v>15000000</v>
      </c>
      <c r="P189" s="5" t="n">
        <f aca="false">IF($I189=const_zero,MIN(class_seed_invested_usd,MAX(const_zero,$A189-SUM($J189:$O189))),const_zero)</f>
        <v>0</v>
      </c>
      <c r="Q189" s="5" t="n">
        <f aca="false">MAX(const_zero,$A189-SUM($J189:$P189))</f>
        <v>1825000000</v>
      </c>
      <c r="R189" s="9" t="n">
        <f aca="false">common_rsa_total+Sensitivity!$AE$60+Sensitivity!$AJ$60+IF($C189=const_one,Sensitivity!$D$60,const_zero)+IF($D189=const_one,Sensitivity!$Y$60,const_zero)+IF($E189=const_one,Sensitivity!$V$60,const_zero)+IF($F189=const_one,Sensitivity!$S$60,const_zero)+IF($G189=const_one,Sensitivity!$P$60,const_zero)+IF($H189=const_one,Sensitivity!$M$60,const_zero)+IF($I189=const_one,Sensitivity!$J$60,const_zero)</f>
        <v>22851111.6138153</v>
      </c>
      <c r="S189" s="23" t="b">
        <f aca="false">IF($R189&gt;const_zero,--($Q189&gt;option_strike_usd*$R189),const_zero)</f>
        <v>1</v>
      </c>
      <c r="T189" s="7" t="n">
        <f aca="false">IF($R189&gt;const_zero,IF($S189=const_one,($Q189+option_strike_usd*pre_f_options_issued)/($R189+pre_f_options_issued),$Q189/$R189),const_zero)</f>
        <v>72.0875686967543</v>
      </c>
      <c r="U189" s="5" t="n">
        <f aca="false">IF($C189=const_one,Sensitivity!$D$60*$T189,const_zero)</f>
        <v>0</v>
      </c>
      <c r="V189" s="5" t="n">
        <f aca="false">IF($D189=const_one,Sensitivity!$Y$60*$T189,const_zero)</f>
        <v>443532692.401974</v>
      </c>
      <c r="W189" s="5" t="n">
        <f aca="false">IF($E189=const_one,Sensitivity!$V$60*$T189,const_zero)</f>
        <v>0</v>
      </c>
      <c r="X189" s="5" t="n">
        <f aca="false">IF($F189=const_one,Sensitivity!$S$60*$T189,const_zero)</f>
        <v>173010164.87221</v>
      </c>
      <c r="Y189" s="5" t="n">
        <f aca="false">IF($G189=const_one,Sensitivity!$P$60*$T189,const_zero)</f>
        <v>0</v>
      </c>
      <c r="Z189" s="5" t="n">
        <f aca="false">IF($H189=const_one,Sensitivity!$M$60*$T189,const_zero)</f>
        <v>0</v>
      </c>
      <c r="AA189" s="5" t="n">
        <f aca="false">IF($I189=const_one,Sensitivity!$J$60*$T189,const_zero)</f>
        <v>360437843.483772</v>
      </c>
      <c r="AB189" s="5" t="n">
        <f aca="false">(Sensitivity!$AE$60+Sensitivity!$AJ$60)*$T189</f>
        <v>21512259.229369</v>
      </c>
      <c r="AC189" s="5" t="n">
        <f aca="false">common_rsa_total*$T189</f>
        <v>648788118.270789</v>
      </c>
      <c r="AD189" s="5" t="n">
        <f aca="false">IF($S189=const_one,pre_f_options_issued*($T189-option_strike_usd),const_zero)</f>
        <v>177718921.741886</v>
      </c>
      <c r="AE189" s="5" t="n">
        <f aca="false">J189+U189</f>
        <v>30000000</v>
      </c>
      <c r="AF189" s="5" t="n">
        <f aca="false">K189+V189</f>
        <v>443532692.401974</v>
      </c>
      <c r="AG189" s="5" t="n">
        <f aca="false">L189+W189</f>
        <v>100000000</v>
      </c>
      <c r="AH189" s="5" t="n">
        <f aca="false">M189+X189</f>
        <v>173010164.87221</v>
      </c>
      <c r="AI189" s="5" t="n">
        <f aca="false">N189+Y189</f>
        <v>30000000</v>
      </c>
      <c r="AJ189" s="5" t="n">
        <f aca="false">O189+Z189</f>
        <v>15000000</v>
      </c>
      <c r="AK189" s="5" t="n">
        <f aca="false">P189+AA189</f>
        <v>360437843.483772</v>
      </c>
      <c r="AL189" s="5" t="n">
        <f aca="false">INDEX($AE$115:$AE$242,$B189-$C189*1+const_one)</f>
        <v>30000000</v>
      </c>
      <c r="AM189" s="5" t="n">
        <f aca="false">INDEX($AF$115:$AF$242,$B189-$D189*2+const_one)</f>
        <v>300000000</v>
      </c>
      <c r="AN189" s="5" t="n">
        <f aca="false">INDEX($AG$115:$AG$242,$B189-$E189*4+const_one)</f>
        <v>100000000</v>
      </c>
      <c r="AO189" s="5" t="n">
        <f aca="false">INDEX($AH$115:$AH$242,$B189-$F189*8+const_one)</f>
        <v>60000000</v>
      </c>
      <c r="AP189" s="5" t="n">
        <f aca="false">INDEX($AI$115:$AI$242,$B189-$G189*16+const_one)</f>
        <v>30000000</v>
      </c>
      <c r="AQ189" s="5" t="n">
        <f aca="false">INDEX($AJ$115:$AJ$242,$B189-$H189*32+const_one)</f>
        <v>15000000</v>
      </c>
      <c r="AR189" s="5" t="n">
        <f aca="false">INDEX($AK$115:$AK$242,$B189-$I189*64+const_one)</f>
        <v>5000000</v>
      </c>
      <c r="AS189" s="5" t="n">
        <f aca="false">INDEX($AE$115:$AE$242,$B189+(const_one-$C189)*1+const_one)</f>
        <v>64738074.6691544</v>
      </c>
      <c r="AT189" s="5" t="n">
        <f aca="false">INDEX($AF$115:$AF$242,$B189+(const_one-$D189)*2+const_one)</f>
        <v>443532692.401974</v>
      </c>
      <c r="AU189" s="5" t="n">
        <f aca="false">INDEX($AG$115:$AG$242,$B189+(const_one-$E189)*4+const_one)</f>
        <v>123740803.14857</v>
      </c>
      <c r="AV189" s="5" t="n">
        <f aca="false">INDEX($AH$115:$AH$242,$B189+(const_one-$F189)*8+const_one)</f>
        <v>173010164.87221</v>
      </c>
      <c r="AW189" s="5" t="n">
        <f aca="false">INDEX($AI$115:$AI$242,$B189+(const_one-$G189)*16+const_one)</f>
        <v>196553139.640724</v>
      </c>
      <c r="AX189" s="5" t="n">
        <f aca="false">INDEX($AJ$115:$AJ$242,$B189+(const_one-$H189)*32+const_one)</f>
        <v>303530892.615037</v>
      </c>
      <c r="AY189" s="5" t="n">
        <f aca="false">INDEX($AK$115:$AK$242,$B189+(const_one-$I189)*64+const_one)</f>
        <v>360437843.483772</v>
      </c>
      <c r="AZ189" s="5" t="n">
        <f aca="false">--($C189=--(AS189&gt;AL189))</f>
        <v>0</v>
      </c>
      <c r="BA189" s="5" t="n">
        <f aca="false">--($D189=--(AT189&gt;AM189))</f>
        <v>1</v>
      </c>
      <c r="BB189" s="5" t="n">
        <f aca="false">--($E189=--(AU189&gt;AN189))</f>
        <v>0</v>
      </c>
      <c r="BC189" s="5" t="n">
        <f aca="false">--($F189=--(AV189&gt;AO189))</f>
        <v>1</v>
      </c>
      <c r="BD189" s="5" t="n">
        <f aca="false">--($G189=--(AW189&gt;AP189))</f>
        <v>0</v>
      </c>
      <c r="BE189" s="5" t="n">
        <f aca="false">--($H189=--(AX189&gt;AQ189))</f>
        <v>0</v>
      </c>
      <c r="BF189" s="5" t="n">
        <f aca="false">--($I189=--(AY189&gt;AR189))</f>
        <v>1</v>
      </c>
      <c r="BG189" s="5" t="n">
        <f aca="false">SUM(AZ189:BF189)</f>
        <v>3</v>
      </c>
      <c r="BH189" s="5" t="n">
        <f aca="false">SUM(AE189:AK189)+AB189+AC189+AD189</f>
        <v>2000000000</v>
      </c>
    </row>
    <row r="190" customFormat="false" ht="15" hidden="true" customHeight="false" outlineLevel="0" collapsed="false">
      <c r="A190" s="5" t="n">
        <f aca="false">sensitivity_exit_usd</f>
        <v>2000000000</v>
      </c>
      <c r="B190" s="2" t="n">
        <f aca="false">ROW()-ROW($B$115)</f>
        <v>75</v>
      </c>
      <c r="C190" s="2" t="n">
        <f aca="false">MOD(QUOTIENT($B190,1),2)</f>
        <v>1</v>
      </c>
      <c r="D190" s="2" t="n">
        <f aca="false">MOD(QUOTIENT($B190,2),2)</f>
        <v>1</v>
      </c>
      <c r="E190" s="2" t="n">
        <f aca="false">MOD(QUOTIENT($B190,4),2)</f>
        <v>0</v>
      </c>
      <c r="F190" s="2" t="n">
        <f aca="false">MOD(QUOTIENT($B190,8),2)</f>
        <v>1</v>
      </c>
      <c r="G190" s="2" t="n">
        <f aca="false">MOD(QUOTIENT($B190,16),2)</f>
        <v>0</v>
      </c>
      <c r="H190" s="2" t="n">
        <f aca="false">MOD(QUOTIENT($B190,32),2)</f>
        <v>0</v>
      </c>
      <c r="I190" s="2" t="n">
        <f aca="false">MOD(QUOTIENT($B190,64),2)</f>
        <v>1</v>
      </c>
      <c r="J190" s="5" t="n">
        <f aca="false">IF($C190=const_zero,MIN(class_series_f_invested_usd,MAX(const_zero,$A190)),const_zero)</f>
        <v>0</v>
      </c>
      <c r="K190" s="5" t="n">
        <f aca="false">IF($D190=const_zero,MIN(class_series_e_invested_usd,MAX(const_zero,$A190-SUM($J190:$J190))),const_zero)</f>
        <v>0</v>
      </c>
      <c r="L190" s="5" t="n">
        <f aca="false">IF($E190=const_zero,MIN(class_series_d_invested_usd,MAX(const_zero,$A190-SUM($J190:$K190))),const_zero)</f>
        <v>100000000</v>
      </c>
      <c r="M190" s="5" t="n">
        <f aca="false">IF($F190=const_zero,MIN(class_series_c_invested_usd,MAX(const_zero,$A190-SUM($J190:$L190))),const_zero)</f>
        <v>0</v>
      </c>
      <c r="N190" s="5" t="n">
        <f aca="false">IF($G190=const_zero,MIN(class_series_b_invested_usd,MAX(const_zero,$A190-SUM($J190:$M190))),const_zero)</f>
        <v>30000000</v>
      </c>
      <c r="O190" s="5" t="n">
        <f aca="false">IF($H190=const_zero,MIN(class_series_a_invested_usd,MAX(const_zero,$A190-SUM($J190:$N190))),const_zero)</f>
        <v>15000000</v>
      </c>
      <c r="P190" s="5" t="n">
        <f aca="false">IF($I190=const_zero,MIN(class_seed_invested_usd,MAX(const_zero,$A190-SUM($J190:$O190))),const_zero)</f>
        <v>0</v>
      </c>
      <c r="Q190" s="5" t="n">
        <f aca="false">MAX(const_zero,$A190-SUM($J190:$P190))</f>
        <v>1855000000</v>
      </c>
      <c r="R190" s="9" t="n">
        <f aca="false">common_rsa_total+Sensitivity!$AE$60+Sensitivity!$AJ$60+IF($C190=const_one,Sensitivity!$D$60,const_zero)+IF($D190=const_one,Sensitivity!$Y$60,const_zero)+IF($E190=const_one,Sensitivity!$V$60,const_zero)+IF($F190=const_one,Sensitivity!$S$60,const_zero)+IF($G190=const_one,Sensitivity!$P$60,const_zero)+IF($H190=const_one,Sensitivity!$M$60,const_zero)+IF($I190=const_one,Sensitivity!$J$60,const_zero)</f>
        <v>23766560.6388153</v>
      </c>
      <c r="S190" s="23" t="b">
        <f aca="false">IF($R190&gt;const_zero,--($Q190&gt;option_strike_usd*$R190),const_zero)</f>
        <v>1</v>
      </c>
      <c r="T190" s="7" t="n">
        <f aca="false">IF($R190&gt;const_zero,IF($S190=const_one,($Q190+option_strike_usd*pre_f_options_issued)/($R190+pre_f_options_issued),$Q190/$R190),const_zero)</f>
        <v>70.717290533085</v>
      </c>
      <c r="U190" s="5" t="n">
        <f aca="false">IF($C190=const_one,Sensitivity!$D$60*$T190,const_zero)</f>
        <v>64738074.6691544</v>
      </c>
      <c r="V190" s="5" t="n">
        <f aca="false">IF($D190=const_one,Sensitivity!$Y$60*$T190,const_zero)</f>
        <v>435101791.287407</v>
      </c>
      <c r="W190" s="5" t="n">
        <f aca="false">IF($E190=const_one,Sensitivity!$V$60*$T190,const_zero)</f>
        <v>0</v>
      </c>
      <c r="X190" s="5" t="n">
        <f aca="false">IF($F190=const_one,Sensitivity!$S$60*$T190,const_zero)</f>
        <v>169721497.279404</v>
      </c>
      <c r="Y190" s="5" t="n">
        <f aca="false">IF($G190=const_one,Sensitivity!$P$60*$T190,const_zero)</f>
        <v>0</v>
      </c>
      <c r="Z190" s="5" t="n">
        <f aca="false">IF($H190=const_one,Sensitivity!$M$60*$T190,const_zero)</f>
        <v>0</v>
      </c>
      <c r="AA190" s="5" t="n">
        <f aca="false">IF($I190=const_one,Sensitivity!$J$60*$T190,const_zero)</f>
        <v>353586452.665425</v>
      </c>
      <c r="AB190" s="5" t="n">
        <f aca="false">(Sensitivity!$AE$60+Sensitivity!$AJ$60)*$T190</f>
        <v>21103342.9681312</v>
      </c>
      <c r="AC190" s="5" t="n">
        <f aca="false">common_rsa_total*$T190</f>
        <v>636455614.797765</v>
      </c>
      <c r="AD190" s="5" t="n">
        <f aca="false">IF($S190=const_one,pre_f_options_issued*($T190-option_strike_usd),const_zero)</f>
        <v>174293226.332713</v>
      </c>
      <c r="AE190" s="5" t="n">
        <f aca="false">J190+U190</f>
        <v>64738074.6691544</v>
      </c>
      <c r="AF190" s="5" t="n">
        <f aca="false">K190+V190</f>
        <v>435101791.287407</v>
      </c>
      <c r="AG190" s="5" t="n">
        <f aca="false">L190+W190</f>
        <v>100000000</v>
      </c>
      <c r="AH190" s="5" t="n">
        <f aca="false">M190+X190</f>
        <v>169721497.279404</v>
      </c>
      <c r="AI190" s="5" t="n">
        <f aca="false">N190+Y190</f>
        <v>30000000</v>
      </c>
      <c r="AJ190" s="5" t="n">
        <f aca="false">O190+Z190</f>
        <v>15000000</v>
      </c>
      <c r="AK190" s="5" t="n">
        <f aca="false">P190+AA190</f>
        <v>353586452.665425</v>
      </c>
      <c r="AL190" s="5" t="n">
        <f aca="false">INDEX($AE$115:$AE$242,$B190-$C190*1+const_one)</f>
        <v>30000000</v>
      </c>
      <c r="AM190" s="5" t="n">
        <f aca="false">INDEX($AF$115:$AF$242,$B190-$D190*2+const_one)</f>
        <v>300000000</v>
      </c>
      <c r="AN190" s="5" t="n">
        <f aca="false">INDEX($AG$115:$AG$242,$B190-$E190*4+const_one)</f>
        <v>100000000</v>
      </c>
      <c r="AO190" s="5" t="n">
        <f aca="false">INDEX($AH$115:$AH$242,$B190-$F190*8+const_one)</f>
        <v>60000000</v>
      </c>
      <c r="AP190" s="5" t="n">
        <f aca="false">INDEX($AI$115:$AI$242,$B190-$G190*16+const_one)</f>
        <v>30000000</v>
      </c>
      <c r="AQ190" s="5" t="n">
        <f aca="false">INDEX($AJ$115:$AJ$242,$B190-$H190*32+const_one)</f>
        <v>15000000</v>
      </c>
      <c r="AR190" s="5" t="n">
        <f aca="false">INDEX($AK$115:$AK$242,$B190-$I190*64+const_one)</f>
        <v>5000000</v>
      </c>
      <c r="AS190" s="5" t="n">
        <f aca="false">INDEX($AE$115:$AE$242,$B190+(const_one-$C190)*1+const_one)</f>
        <v>64738074.6691544</v>
      </c>
      <c r="AT190" s="5" t="n">
        <f aca="false">INDEX($AF$115:$AF$242,$B190+(const_one-$D190)*2+const_one)</f>
        <v>435101791.287407</v>
      </c>
      <c r="AU190" s="5" t="n">
        <f aca="false">INDEX($AG$115:$AG$242,$B190+(const_one-$E190)*4+const_one)</f>
        <v>121558940.027132</v>
      </c>
      <c r="AV190" s="5" t="n">
        <f aca="false">INDEX($AH$115:$AH$242,$B190+(const_one-$F190)*8+const_one)</f>
        <v>169721497.279404</v>
      </c>
      <c r="AW190" s="5" t="n">
        <f aca="false">INDEX($AI$115:$AI$242,$B190+(const_one-$G190)*16+const_one)</f>
        <v>193480199.804893</v>
      </c>
      <c r="AX190" s="5" t="n">
        <f aca="false">INDEX($AJ$115:$AJ$242,$B190+(const_one-$H190)*32+const_one)</f>
        <v>299441313.937712</v>
      </c>
      <c r="AY190" s="5" t="n">
        <f aca="false">INDEX($AK$115:$AK$242,$B190+(const_one-$I190)*64+const_one)</f>
        <v>353586452.665425</v>
      </c>
      <c r="AZ190" s="5" t="n">
        <f aca="false">--($C190=--(AS190&gt;AL190))</f>
        <v>1</v>
      </c>
      <c r="BA190" s="5" t="n">
        <f aca="false">--($D190=--(AT190&gt;AM190))</f>
        <v>1</v>
      </c>
      <c r="BB190" s="5" t="n">
        <f aca="false">--($E190=--(AU190&gt;AN190))</f>
        <v>0</v>
      </c>
      <c r="BC190" s="5" t="n">
        <f aca="false">--($F190=--(AV190&gt;AO190))</f>
        <v>1</v>
      </c>
      <c r="BD190" s="5" t="n">
        <f aca="false">--($G190=--(AW190&gt;AP190))</f>
        <v>0</v>
      </c>
      <c r="BE190" s="5" t="n">
        <f aca="false">--($H190=--(AX190&gt;AQ190))</f>
        <v>0</v>
      </c>
      <c r="BF190" s="5" t="n">
        <f aca="false">--($I190=--(AY190&gt;AR190))</f>
        <v>1</v>
      </c>
      <c r="BG190" s="5" t="n">
        <f aca="false">SUM(AZ190:BF190)</f>
        <v>4</v>
      </c>
      <c r="BH190" s="5" t="n">
        <f aca="false">SUM(AE190:AK190)+AB190+AC190+AD190</f>
        <v>2000000000</v>
      </c>
    </row>
    <row r="191" customFormat="false" ht="15" hidden="true" customHeight="false" outlineLevel="0" collapsed="false">
      <c r="A191" s="5" t="n">
        <f aca="false">sensitivity_exit_usd</f>
        <v>2000000000</v>
      </c>
      <c r="B191" s="2" t="n">
        <f aca="false">ROW()-ROW($B$115)</f>
        <v>76</v>
      </c>
      <c r="C191" s="2" t="n">
        <f aca="false">MOD(QUOTIENT($B191,1),2)</f>
        <v>0</v>
      </c>
      <c r="D191" s="2" t="n">
        <f aca="false">MOD(QUOTIENT($B191,2),2)</f>
        <v>0</v>
      </c>
      <c r="E191" s="2" t="n">
        <f aca="false">MOD(QUOTIENT($B191,4),2)</f>
        <v>1</v>
      </c>
      <c r="F191" s="2" t="n">
        <f aca="false">MOD(QUOTIENT($B191,8),2)</f>
        <v>1</v>
      </c>
      <c r="G191" s="2" t="n">
        <f aca="false">MOD(QUOTIENT($B191,16),2)</f>
        <v>0</v>
      </c>
      <c r="H191" s="2" t="n">
        <f aca="false">MOD(QUOTIENT($B191,32),2)</f>
        <v>0</v>
      </c>
      <c r="I191" s="2" t="n">
        <f aca="false">MOD(QUOTIENT($B191,64),2)</f>
        <v>1</v>
      </c>
      <c r="J191" s="5" t="n">
        <f aca="false">IF($C191=const_zero,MIN(class_series_f_invested_usd,MAX(const_zero,$A191)),const_zero)</f>
        <v>30000000</v>
      </c>
      <c r="K191" s="5" t="n">
        <f aca="false">IF($D191=const_zero,MIN(class_series_e_invested_usd,MAX(const_zero,$A191-SUM($J191:$J191))),const_zero)</f>
        <v>300000000</v>
      </c>
      <c r="L191" s="5" t="n">
        <f aca="false">IF($E191=const_zero,MIN(class_series_d_invested_usd,MAX(const_zero,$A191-SUM($J191:$K191))),const_zero)</f>
        <v>0</v>
      </c>
      <c r="M191" s="5" t="n">
        <f aca="false">IF($F191=const_zero,MIN(class_series_c_invested_usd,MAX(const_zero,$A191-SUM($J191:$L191))),const_zero)</f>
        <v>0</v>
      </c>
      <c r="N191" s="5" t="n">
        <f aca="false">IF($G191=const_zero,MIN(class_series_b_invested_usd,MAX(const_zero,$A191-SUM($J191:$M191))),const_zero)</f>
        <v>30000000</v>
      </c>
      <c r="O191" s="5" t="n">
        <f aca="false">IF($H191=const_zero,MIN(class_series_a_invested_usd,MAX(const_zero,$A191-SUM($J191:$N191))),const_zero)</f>
        <v>15000000</v>
      </c>
      <c r="P191" s="5" t="n">
        <f aca="false">IF($I191=const_zero,MIN(class_seed_invested_usd,MAX(const_zero,$A191-SUM($J191:$O191))),const_zero)</f>
        <v>0</v>
      </c>
      <c r="Q191" s="5" t="n">
        <f aca="false">MAX(const_zero,$A191-SUM($J191:$P191))</f>
        <v>1625000000</v>
      </c>
      <c r="R191" s="9" t="n">
        <f aca="false">common_rsa_total+Sensitivity!$AE$60+Sensitivity!$AJ$60+IF($C191=const_one,Sensitivity!$D$60,const_zero)+IF($D191=const_one,Sensitivity!$Y$60,const_zero)+IF($E191=const_one,Sensitivity!$V$60,const_zero)+IF($F191=const_one,Sensitivity!$S$60,const_zero)+IF($G191=const_one,Sensitivity!$P$60,const_zero)+IF($H191=const_one,Sensitivity!$M$60,const_zero)+IF($I191=const_one,Sensitivity!$J$60,const_zero)</f>
        <v>18437545.7598514</v>
      </c>
      <c r="S191" s="23" t="b">
        <f aca="false">IF($R191&gt;const_zero,--($Q191&gt;option_strike_usd*$R191),const_zero)</f>
        <v>1</v>
      </c>
      <c r="T191" s="7" t="n">
        <f aca="false">IF($R191&gt;const_zero,IF($S191=const_one,($Q191+option_strike_usd*pre_f_options_issued)/($R191+pre_f_options_issued),$Q191/$R191),const_zero)</f>
        <v>77.7311733985938</v>
      </c>
      <c r="U191" s="5" t="n">
        <f aca="false">IF($C191=const_one,Sensitivity!$D$60*$T191,const_zero)</f>
        <v>0</v>
      </c>
      <c r="V191" s="5" t="n">
        <f aca="false">IF($D191=const_one,Sensitivity!$Y$60*$T191,const_zero)</f>
        <v>0</v>
      </c>
      <c r="W191" s="5" t="n">
        <f aca="false">IF($E191=const_one,Sensitivity!$V$60*$T191,const_zero)</f>
        <v>135184407.870304</v>
      </c>
      <c r="X191" s="5" t="n">
        <f aca="false">IF($F191=const_one,Sensitivity!$S$60*$T191,const_zero)</f>
        <v>186554816.156625</v>
      </c>
      <c r="Y191" s="5" t="n">
        <f aca="false">IF($G191=const_one,Sensitivity!$P$60*$T191,const_zero)</f>
        <v>0</v>
      </c>
      <c r="Z191" s="5" t="n">
        <f aca="false">IF($H191=const_one,Sensitivity!$M$60*$T191,const_zero)</f>
        <v>0</v>
      </c>
      <c r="AA191" s="5" t="n">
        <f aca="false">IF($I191=const_one,Sensitivity!$J$60*$T191,const_zero)</f>
        <v>388655866.992969</v>
      </c>
      <c r="AB191" s="5" t="n">
        <f aca="false">(Sensitivity!$AE$60+Sensitivity!$AJ$60)*$T191</f>
        <v>23196414.8962742</v>
      </c>
      <c r="AC191" s="5" t="n">
        <f aca="false">common_rsa_total*$T191</f>
        <v>699580560.587344</v>
      </c>
      <c r="AD191" s="5" t="n">
        <f aca="false">IF($S191=const_one,pre_f_options_issued*($T191-option_strike_usd),const_zero)</f>
        <v>191827933.496484</v>
      </c>
      <c r="AE191" s="5" t="n">
        <f aca="false">J191+U191</f>
        <v>30000000</v>
      </c>
      <c r="AF191" s="5" t="n">
        <f aca="false">K191+V191</f>
        <v>300000000</v>
      </c>
      <c r="AG191" s="5" t="n">
        <f aca="false">L191+W191</f>
        <v>135184407.870304</v>
      </c>
      <c r="AH191" s="5" t="n">
        <f aca="false">M191+X191</f>
        <v>186554816.156625</v>
      </c>
      <c r="AI191" s="5" t="n">
        <f aca="false">N191+Y191</f>
        <v>30000000</v>
      </c>
      <c r="AJ191" s="5" t="n">
        <f aca="false">O191+Z191</f>
        <v>15000000</v>
      </c>
      <c r="AK191" s="5" t="n">
        <f aca="false">P191+AA191</f>
        <v>388655866.992969</v>
      </c>
      <c r="AL191" s="5" t="n">
        <f aca="false">INDEX($AE$115:$AE$242,$B191-$C191*1+const_one)</f>
        <v>30000000</v>
      </c>
      <c r="AM191" s="5" t="n">
        <f aca="false">INDEX($AF$115:$AF$242,$B191-$D191*2+const_one)</f>
        <v>300000000</v>
      </c>
      <c r="AN191" s="5" t="n">
        <f aca="false">INDEX($AG$115:$AG$242,$B191-$E191*4+const_one)</f>
        <v>100000000</v>
      </c>
      <c r="AO191" s="5" t="n">
        <f aca="false">INDEX($AH$115:$AH$242,$B191-$F191*8+const_one)</f>
        <v>60000000</v>
      </c>
      <c r="AP191" s="5" t="n">
        <f aca="false">INDEX($AI$115:$AI$242,$B191-$G191*16+const_one)</f>
        <v>30000000</v>
      </c>
      <c r="AQ191" s="5" t="n">
        <f aca="false">INDEX($AJ$115:$AJ$242,$B191-$H191*32+const_one)</f>
        <v>15000000</v>
      </c>
      <c r="AR191" s="5" t="n">
        <f aca="false">INDEX($AK$115:$AK$242,$B191-$I191*64+const_one)</f>
        <v>5000000</v>
      </c>
      <c r="AS191" s="5" t="n">
        <f aca="false">INDEX($AE$115:$AE$242,$B191+(const_one-$C191)*1+const_one)</f>
        <v>69434728.4606199</v>
      </c>
      <c r="AT191" s="5" t="n">
        <f aca="false">INDEX($AF$115:$AF$242,$B191+(const_one-$D191)*2+const_one)</f>
        <v>437770819.71236</v>
      </c>
      <c r="AU191" s="5" t="n">
        <f aca="false">INDEX($AG$115:$AG$242,$B191+(const_one-$E191)*4+const_one)</f>
        <v>135184407.870304</v>
      </c>
      <c r="AV191" s="5" t="n">
        <f aca="false">INDEX($AH$115:$AH$242,$B191+(const_one-$F191)*8+const_one)</f>
        <v>186554816.156625</v>
      </c>
      <c r="AW191" s="5" t="n">
        <f aca="false">INDEX($AI$115:$AI$242,$B191+(const_one-$G191)*16+const_one)</f>
        <v>207728062.429023</v>
      </c>
      <c r="AX191" s="5" t="n">
        <f aca="false">INDEX($AJ$115:$AJ$242,$B191+(const_one-$H191)*32+const_one)</f>
        <v>316625947.421444</v>
      </c>
      <c r="AY191" s="5" t="n">
        <f aca="false">INDEX($AK$115:$AK$242,$B191+(const_one-$I191)*64+const_one)</f>
        <v>388655866.992969</v>
      </c>
      <c r="AZ191" s="5" t="n">
        <f aca="false">--($C191=--(AS191&gt;AL191))</f>
        <v>0</v>
      </c>
      <c r="BA191" s="5" t="n">
        <f aca="false">--($D191=--(AT191&gt;AM191))</f>
        <v>0</v>
      </c>
      <c r="BB191" s="5" t="n">
        <f aca="false">--($E191=--(AU191&gt;AN191))</f>
        <v>1</v>
      </c>
      <c r="BC191" s="5" t="n">
        <f aca="false">--($F191=--(AV191&gt;AO191))</f>
        <v>1</v>
      </c>
      <c r="BD191" s="5" t="n">
        <f aca="false">--($G191=--(AW191&gt;AP191))</f>
        <v>0</v>
      </c>
      <c r="BE191" s="5" t="n">
        <f aca="false">--($H191=--(AX191&gt;AQ191))</f>
        <v>0</v>
      </c>
      <c r="BF191" s="5" t="n">
        <f aca="false">--($I191=--(AY191&gt;AR191))</f>
        <v>1</v>
      </c>
      <c r="BG191" s="5" t="n">
        <f aca="false">SUM(AZ191:BF191)</f>
        <v>3</v>
      </c>
      <c r="BH191" s="5" t="n">
        <f aca="false">SUM(AE191:AK191)+AB191+AC191+AD191</f>
        <v>2000000000</v>
      </c>
    </row>
    <row r="192" customFormat="false" ht="15" hidden="true" customHeight="false" outlineLevel="0" collapsed="false">
      <c r="A192" s="5" t="n">
        <f aca="false">sensitivity_exit_usd</f>
        <v>2000000000</v>
      </c>
      <c r="B192" s="2" t="n">
        <f aca="false">ROW()-ROW($B$115)</f>
        <v>77</v>
      </c>
      <c r="C192" s="2" t="n">
        <f aca="false">MOD(QUOTIENT($B192,1),2)</f>
        <v>1</v>
      </c>
      <c r="D192" s="2" t="n">
        <f aca="false">MOD(QUOTIENT($B192,2),2)</f>
        <v>0</v>
      </c>
      <c r="E192" s="2" t="n">
        <f aca="false">MOD(QUOTIENT($B192,4),2)</f>
        <v>1</v>
      </c>
      <c r="F192" s="2" t="n">
        <f aca="false">MOD(QUOTIENT($B192,8),2)</f>
        <v>1</v>
      </c>
      <c r="G192" s="2" t="n">
        <f aca="false">MOD(QUOTIENT($B192,16),2)</f>
        <v>0</v>
      </c>
      <c r="H192" s="2" t="n">
        <f aca="false">MOD(QUOTIENT($B192,32),2)</f>
        <v>0</v>
      </c>
      <c r="I192" s="2" t="n">
        <f aca="false">MOD(QUOTIENT($B192,64),2)</f>
        <v>1</v>
      </c>
      <c r="J192" s="5" t="n">
        <f aca="false">IF($C192=const_zero,MIN(class_series_f_invested_usd,MAX(const_zero,$A192)),const_zero)</f>
        <v>0</v>
      </c>
      <c r="K192" s="5" t="n">
        <f aca="false">IF($D192=const_zero,MIN(class_series_e_invested_usd,MAX(const_zero,$A192-SUM($J192:$J192))),const_zero)</f>
        <v>300000000</v>
      </c>
      <c r="L192" s="5" t="n">
        <f aca="false">IF($E192=const_zero,MIN(class_series_d_invested_usd,MAX(const_zero,$A192-SUM($J192:$K192))),const_zero)</f>
        <v>0</v>
      </c>
      <c r="M192" s="5" t="n">
        <f aca="false">IF($F192=const_zero,MIN(class_series_c_invested_usd,MAX(const_zero,$A192-SUM($J192:$L192))),const_zero)</f>
        <v>0</v>
      </c>
      <c r="N192" s="5" t="n">
        <f aca="false">IF($G192=const_zero,MIN(class_series_b_invested_usd,MAX(const_zero,$A192-SUM($J192:$M192))),const_zero)</f>
        <v>30000000</v>
      </c>
      <c r="O192" s="5" t="n">
        <f aca="false">IF($H192=const_zero,MIN(class_series_a_invested_usd,MAX(const_zero,$A192-SUM($J192:$N192))),const_zero)</f>
        <v>15000000</v>
      </c>
      <c r="P192" s="5" t="n">
        <f aca="false">IF($I192=const_zero,MIN(class_seed_invested_usd,MAX(const_zero,$A192-SUM($J192:$O192))),const_zero)</f>
        <v>0</v>
      </c>
      <c r="Q192" s="5" t="n">
        <f aca="false">MAX(const_zero,$A192-SUM($J192:$P192))</f>
        <v>1655000000</v>
      </c>
      <c r="R192" s="9" t="n">
        <f aca="false">common_rsa_total+Sensitivity!$AE$60+Sensitivity!$AJ$60+IF($C192=const_one,Sensitivity!$D$60,const_zero)+IF($D192=const_one,Sensitivity!$Y$60,const_zero)+IF($E192=const_one,Sensitivity!$V$60,const_zero)+IF($F192=const_one,Sensitivity!$S$60,const_zero)+IF($G192=const_one,Sensitivity!$P$60,const_zero)+IF($H192=const_one,Sensitivity!$M$60,const_zero)+IF($I192=const_one,Sensitivity!$J$60,const_zero)</f>
        <v>19352994.7848514</v>
      </c>
      <c r="S192" s="23" t="b">
        <f aca="false">IF($R192&gt;const_zero,--($Q192&gt;option_strike_usd*$R192),const_zero)</f>
        <v>1</v>
      </c>
      <c r="T192" s="7" t="n">
        <f aca="false">IF($R192&gt;const_zero,IF($S192=const_one,($Q192+option_strike_usd*pre_f_options_issued)/($R192+pre_f_options_issued),$Q192/$R192),const_zero)</f>
        <v>75.847727797427</v>
      </c>
      <c r="U192" s="5" t="n">
        <f aca="false">IF($C192=const_one,Sensitivity!$D$60*$T192,const_zero)</f>
        <v>69434728.4606199</v>
      </c>
      <c r="V192" s="5" t="n">
        <f aca="false">IF($D192=const_one,Sensitivity!$Y$60*$T192,const_zero)</f>
        <v>0</v>
      </c>
      <c r="W192" s="5" t="n">
        <f aca="false">IF($E192=const_one,Sensitivity!$V$60*$T192,const_zero)</f>
        <v>131908856.155112</v>
      </c>
      <c r="X192" s="5" t="n">
        <f aca="false">IF($F192=const_one,Sensitivity!$S$60*$T192,const_zero)</f>
        <v>182034546.713825</v>
      </c>
      <c r="Y192" s="5" t="n">
        <f aca="false">IF($G192=const_one,Sensitivity!$P$60*$T192,const_zero)</f>
        <v>0</v>
      </c>
      <c r="Z192" s="5" t="n">
        <f aca="false">IF($H192=const_one,Sensitivity!$M$60*$T192,const_zero)</f>
        <v>0</v>
      </c>
      <c r="AA192" s="5" t="n">
        <f aca="false">IF($I192=const_one,Sensitivity!$J$60*$T192,const_zero)</f>
        <v>379238638.987135</v>
      </c>
      <c r="AB192" s="5" t="n">
        <f aca="false">(Sensitivity!$AE$60+Sensitivity!$AJ$60)*$T192</f>
        <v>22634360.0128982</v>
      </c>
      <c r="AC192" s="5" t="n">
        <f aca="false">common_rsa_total*$T192</f>
        <v>682629550.176843</v>
      </c>
      <c r="AD192" s="5" t="n">
        <f aca="false">IF($S192=const_one,pre_f_options_issued*($T192-option_strike_usd),const_zero)</f>
        <v>187119319.493567</v>
      </c>
      <c r="AE192" s="5" t="n">
        <f aca="false">J192+U192</f>
        <v>69434728.4606199</v>
      </c>
      <c r="AF192" s="5" t="n">
        <f aca="false">K192+V192</f>
        <v>300000000</v>
      </c>
      <c r="AG192" s="5" t="n">
        <f aca="false">L192+W192</f>
        <v>131908856.155112</v>
      </c>
      <c r="AH192" s="5" t="n">
        <f aca="false">M192+X192</f>
        <v>182034546.713825</v>
      </c>
      <c r="AI192" s="5" t="n">
        <f aca="false">N192+Y192</f>
        <v>30000000</v>
      </c>
      <c r="AJ192" s="5" t="n">
        <f aca="false">O192+Z192</f>
        <v>15000000</v>
      </c>
      <c r="AK192" s="5" t="n">
        <f aca="false">P192+AA192</f>
        <v>379238638.987135</v>
      </c>
      <c r="AL192" s="5" t="n">
        <f aca="false">INDEX($AE$115:$AE$242,$B192-$C192*1+const_one)</f>
        <v>30000000</v>
      </c>
      <c r="AM192" s="5" t="n">
        <f aca="false">INDEX($AF$115:$AF$242,$B192-$D192*2+const_one)</f>
        <v>300000000</v>
      </c>
      <c r="AN192" s="5" t="n">
        <f aca="false">INDEX($AG$115:$AG$242,$B192-$E192*4+const_one)</f>
        <v>100000000</v>
      </c>
      <c r="AO192" s="5" t="n">
        <f aca="false">INDEX($AH$115:$AH$242,$B192-$F192*8+const_one)</f>
        <v>60000000</v>
      </c>
      <c r="AP192" s="5" t="n">
        <f aca="false">INDEX($AI$115:$AI$242,$B192-$G192*16+const_one)</f>
        <v>30000000</v>
      </c>
      <c r="AQ192" s="5" t="n">
        <f aca="false">INDEX($AJ$115:$AJ$242,$B192-$H192*32+const_one)</f>
        <v>15000000</v>
      </c>
      <c r="AR192" s="5" t="n">
        <f aca="false">INDEX($AK$115:$AK$242,$B192-$I192*64+const_one)</f>
        <v>5000000</v>
      </c>
      <c r="AS192" s="5" t="n">
        <f aca="false">INDEX($AE$115:$AE$242,$B192+(const_one-$C192)*1+const_one)</f>
        <v>69434728.4606199</v>
      </c>
      <c r="AT192" s="5" t="n">
        <f aca="false">INDEX($AF$115:$AF$242,$B192+(const_one-$D192)*2+const_one)</f>
        <v>430051813.670146</v>
      </c>
      <c r="AU192" s="5" t="n">
        <f aca="false">INDEX($AG$115:$AG$242,$B192+(const_one-$E192)*4+const_one)</f>
        <v>131908856.155112</v>
      </c>
      <c r="AV192" s="5" t="n">
        <f aca="false">INDEX($AH$115:$AH$242,$B192+(const_one-$F192)*8+const_one)</f>
        <v>182034546.713825</v>
      </c>
      <c r="AW192" s="5" t="n">
        <f aca="false">INDEX($AI$115:$AI$242,$B192+(const_one-$G192)*16+const_one)</f>
        <v>203697785.471139</v>
      </c>
      <c r="AX192" s="5" t="n">
        <f aca="false">INDEX($AJ$115:$AJ$242,$B192+(const_one-$H192)*32+const_one)</f>
        <v>311417779.171415</v>
      </c>
      <c r="AY192" s="5" t="n">
        <f aca="false">INDEX($AK$115:$AK$242,$B192+(const_one-$I192)*64+const_one)</f>
        <v>379238638.987135</v>
      </c>
      <c r="AZ192" s="5" t="n">
        <f aca="false">--($C192=--(AS192&gt;AL192))</f>
        <v>1</v>
      </c>
      <c r="BA192" s="5" t="n">
        <f aca="false">--($D192=--(AT192&gt;AM192))</f>
        <v>0</v>
      </c>
      <c r="BB192" s="5" t="n">
        <f aca="false">--($E192=--(AU192&gt;AN192))</f>
        <v>1</v>
      </c>
      <c r="BC192" s="5" t="n">
        <f aca="false">--($F192=--(AV192&gt;AO192))</f>
        <v>1</v>
      </c>
      <c r="BD192" s="5" t="n">
        <f aca="false">--($G192=--(AW192&gt;AP192))</f>
        <v>0</v>
      </c>
      <c r="BE192" s="5" t="n">
        <f aca="false">--($H192=--(AX192&gt;AQ192))</f>
        <v>0</v>
      </c>
      <c r="BF192" s="5" t="n">
        <f aca="false">--($I192=--(AY192&gt;AR192))</f>
        <v>1</v>
      </c>
      <c r="BG192" s="5" t="n">
        <f aca="false">SUM(AZ192:BF192)</f>
        <v>4</v>
      </c>
      <c r="BH192" s="5" t="n">
        <f aca="false">SUM(AE192:AK192)+AB192+AC192+AD192</f>
        <v>2000000000</v>
      </c>
    </row>
    <row r="193" customFormat="false" ht="15" hidden="true" customHeight="false" outlineLevel="0" collapsed="false">
      <c r="A193" s="5" t="n">
        <f aca="false">sensitivity_exit_usd</f>
        <v>2000000000</v>
      </c>
      <c r="B193" s="2" t="n">
        <f aca="false">ROW()-ROW($B$115)</f>
        <v>78</v>
      </c>
      <c r="C193" s="2" t="n">
        <f aca="false">MOD(QUOTIENT($B193,1),2)</f>
        <v>0</v>
      </c>
      <c r="D193" s="2" t="n">
        <f aca="false">MOD(QUOTIENT($B193,2),2)</f>
        <v>1</v>
      </c>
      <c r="E193" s="2" t="n">
        <f aca="false">MOD(QUOTIENT($B193,4),2)</f>
        <v>1</v>
      </c>
      <c r="F193" s="2" t="n">
        <f aca="false">MOD(QUOTIENT($B193,8),2)</f>
        <v>1</v>
      </c>
      <c r="G193" s="2" t="n">
        <f aca="false">MOD(QUOTIENT($B193,16),2)</f>
        <v>0</v>
      </c>
      <c r="H193" s="2" t="n">
        <f aca="false">MOD(QUOTIENT($B193,32),2)</f>
        <v>0</v>
      </c>
      <c r="I193" s="2" t="n">
        <f aca="false">MOD(QUOTIENT($B193,64),2)</f>
        <v>1</v>
      </c>
      <c r="J193" s="5" t="n">
        <f aca="false">IF($C193=const_zero,MIN(class_series_f_invested_usd,MAX(const_zero,$A193)),const_zero)</f>
        <v>30000000</v>
      </c>
      <c r="K193" s="5" t="n">
        <f aca="false">IF($D193=const_zero,MIN(class_series_e_invested_usd,MAX(const_zero,$A193-SUM($J193:$J193))),const_zero)</f>
        <v>0</v>
      </c>
      <c r="L193" s="5" t="n">
        <f aca="false">IF($E193=const_zero,MIN(class_series_d_invested_usd,MAX(const_zero,$A193-SUM($J193:$K193))),const_zero)</f>
        <v>0</v>
      </c>
      <c r="M193" s="5" t="n">
        <f aca="false">IF($F193=const_zero,MIN(class_series_c_invested_usd,MAX(const_zero,$A193-SUM($J193:$L193))),const_zero)</f>
        <v>0</v>
      </c>
      <c r="N193" s="5" t="n">
        <f aca="false">IF($G193=const_zero,MIN(class_series_b_invested_usd,MAX(const_zero,$A193-SUM($J193:$M193))),const_zero)</f>
        <v>30000000</v>
      </c>
      <c r="O193" s="5" t="n">
        <f aca="false">IF($H193=const_zero,MIN(class_series_a_invested_usd,MAX(const_zero,$A193-SUM($J193:$N193))),const_zero)</f>
        <v>15000000</v>
      </c>
      <c r="P193" s="5" t="n">
        <f aca="false">IF($I193=const_zero,MIN(class_seed_invested_usd,MAX(const_zero,$A193-SUM($J193:$O193))),const_zero)</f>
        <v>0</v>
      </c>
      <c r="Q193" s="5" t="n">
        <f aca="false">MAX(const_zero,$A193-SUM($J193:$P193))</f>
        <v>1925000000</v>
      </c>
      <c r="R193" s="9" t="n">
        <f aca="false">common_rsa_total+Sensitivity!$AE$60+Sensitivity!$AJ$60+IF($C193=const_one,Sensitivity!$D$60,const_zero)+IF($D193=const_one,Sensitivity!$Y$60,const_zero)+IF($E193=const_one,Sensitivity!$V$60,const_zero)+IF($F193=const_one,Sensitivity!$S$60,const_zero)+IF($G193=const_one,Sensitivity!$P$60,const_zero)+IF($H193=const_one,Sensitivity!$M$60,const_zero)+IF($I193=const_one,Sensitivity!$J$60,const_zero)</f>
        <v>24590238.9414976</v>
      </c>
      <c r="S193" s="23" t="b">
        <f aca="false">IF($R193&gt;const_zero,--($Q193&gt;option_strike_usd*$R193),const_zero)</f>
        <v>1</v>
      </c>
      <c r="T193" s="7" t="n">
        <f aca="false">IF($R193&gt;const_zero,IF($S193=const_one,($Q193+option_strike_usd*pre_f_options_issued)/($R193+pre_f_options_issued),$Q193/$R193),const_zero)</f>
        <v>71.1510889277318</v>
      </c>
      <c r="U193" s="5" t="n">
        <f aca="false">IF($C193=const_one,Sensitivity!$D$60*$T193,const_zero)</f>
        <v>0</v>
      </c>
      <c r="V193" s="5" t="n">
        <f aca="false">IF($D193=const_one,Sensitivity!$Y$60*$T193,const_zero)</f>
        <v>437770819.71236</v>
      </c>
      <c r="W193" s="5" t="n">
        <f aca="false">IF($E193=const_one,Sensitivity!$V$60*$T193,const_zero)</f>
        <v>123740803.14857</v>
      </c>
      <c r="X193" s="5" t="n">
        <f aca="false">IF($F193=const_one,Sensitivity!$S$60*$T193,const_zero)</f>
        <v>170762613.426556</v>
      </c>
      <c r="Y193" s="5" t="n">
        <f aca="false">IF($G193=const_one,Sensitivity!$P$60*$T193,const_zero)</f>
        <v>0</v>
      </c>
      <c r="Z193" s="5" t="n">
        <f aca="false">IF($H193=const_one,Sensitivity!$M$60*$T193,const_zero)</f>
        <v>0</v>
      </c>
      <c r="AA193" s="5" t="n">
        <f aca="false">IF($I193=const_one,Sensitivity!$J$60*$T193,const_zero)</f>
        <v>355755444.638659</v>
      </c>
      <c r="AB193" s="5" t="n">
        <f aca="false">(Sensitivity!$AE$60+Sensitivity!$AJ$60)*$T193</f>
        <v>21232796.4049392</v>
      </c>
      <c r="AC193" s="5" t="n">
        <f aca="false">common_rsa_total*$T193</f>
        <v>640359800.349586</v>
      </c>
      <c r="AD193" s="5" t="n">
        <f aca="false">IF($S193=const_one,pre_f_options_issued*($T193-option_strike_usd),const_zero)</f>
        <v>175377722.31933</v>
      </c>
      <c r="AE193" s="5" t="n">
        <f aca="false">J193+U193</f>
        <v>30000000</v>
      </c>
      <c r="AF193" s="5" t="n">
        <f aca="false">K193+V193</f>
        <v>437770819.71236</v>
      </c>
      <c r="AG193" s="5" t="n">
        <f aca="false">L193+W193</f>
        <v>123740803.14857</v>
      </c>
      <c r="AH193" s="5" t="n">
        <f aca="false">M193+X193</f>
        <v>170762613.426556</v>
      </c>
      <c r="AI193" s="5" t="n">
        <f aca="false">N193+Y193</f>
        <v>30000000</v>
      </c>
      <c r="AJ193" s="5" t="n">
        <f aca="false">O193+Z193</f>
        <v>15000000</v>
      </c>
      <c r="AK193" s="5" t="n">
        <f aca="false">P193+AA193</f>
        <v>355755444.638659</v>
      </c>
      <c r="AL193" s="5" t="n">
        <f aca="false">INDEX($AE$115:$AE$242,$B193-$C193*1+const_one)</f>
        <v>30000000</v>
      </c>
      <c r="AM193" s="5" t="n">
        <f aca="false">INDEX($AF$115:$AF$242,$B193-$D193*2+const_one)</f>
        <v>300000000</v>
      </c>
      <c r="AN193" s="5" t="n">
        <f aca="false">INDEX($AG$115:$AG$242,$B193-$E193*4+const_one)</f>
        <v>100000000</v>
      </c>
      <c r="AO193" s="5" t="n">
        <f aca="false">INDEX($AH$115:$AH$242,$B193-$F193*8+const_one)</f>
        <v>60000000</v>
      </c>
      <c r="AP193" s="5" t="n">
        <f aca="false">INDEX($AI$115:$AI$242,$B193-$G193*16+const_one)</f>
        <v>30000000</v>
      </c>
      <c r="AQ193" s="5" t="n">
        <f aca="false">INDEX($AJ$115:$AJ$242,$B193-$H193*32+const_one)</f>
        <v>15000000</v>
      </c>
      <c r="AR193" s="5" t="n">
        <f aca="false">INDEX($AK$115:$AK$242,$B193-$I193*64+const_one)</f>
        <v>5000000</v>
      </c>
      <c r="AS193" s="5" t="n">
        <f aca="false">INDEX($AE$115:$AE$242,$B193+(const_one-$C193)*1+const_one)</f>
        <v>63986696.8660512</v>
      </c>
      <c r="AT193" s="5" t="n">
        <f aca="false">INDEX($AF$115:$AF$242,$B193+(const_one-$D193)*2+const_one)</f>
        <v>437770819.71236</v>
      </c>
      <c r="AU193" s="5" t="n">
        <f aca="false">INDEX($AG$115:$AG$242,$B193+(const_one-$E193)*4+const_one)</f>
        <v>123740803.14857</v>
      </c>
      <c r="AV193" s="5" t="n">
        <f aca="false">INDEX($AH$115:$AH$242,$B193+(const_one-$F193)*8+const_one)</f>
        <v>170762613.426556</v>
      </c>
      <c r="AW193" s="5" t="n">
        <f aca="false">INDEX($AI$115:$AI$242,$B193+(const_one-$G193)*16+const_one)</f>
        <v>195162956.712225</v>
      </c>
      <c r="AX193" s="5" t="n">
        <f aca="false">INDEX($AJ$115:$AJ$242,$B193+(const_one-$H193)*32+const_one)</f>
        <v>302662127.811091</v>
      </c>
      <c r="AY193" s="5" t="n">
        <f aca="false">INDEX($AK$115:$AK$242,$B193+(const_one-$I193)*64+const_one)</f>
        <v>355755444.638659</v>
      </c>
      <c r="AZ193" s="5" t="n">
        <f aca="false">--($C193=--(AS193&gt;AL193))</f>
        <v>0</v>
      </c>
      <c r="BA193" s="5" t="n">
        <f aca="false">--($D193=--(AT193&gt;AM193))</f>
        <v>1</v>
      </c>
      <c r="BB193" s="5" t="n">
        <f aca="false">--($E193=--(AU193&gt;AN193))</f>
        <v>1</v>
      </c>
      <c r="BC193" s="5" t="n">
        <f aca="false">--($F193=--(AV193&gt;AO193))</f>
        <v>1</v>
      </c>
      <c r="BD193" s="5" t="n">
        <f aca="false">--($G193=--(AW193&gt;AP193))</f>
        <v>0</v>
      </c>
      <c r="BE193" s="5" t="n">
        <f aca="false">--($H193=--(AX193&gt;AQ193))</f>
        <v>0</v>
      </c>
      <c r="BF193" s="5" t="n">
        <f aca="false">--($I193=--(AY193&gt;AR193))</f>
        <v>1</v>
      </c>
      <c r="BG193" s="5" t="n">
        <f aca="false">SUM(AZ193:BF193)</f>
        <v>4</v>
      </c>
      <c r="BH193" s="5" t="n">
        <f aca="false">SUM(AE193:AK193)+AB193+AC193+AD193</f>
        <v>2000000000</v>
      </c>
    </row>
    <row r="194" customFormat="false" ht="15" hidden="true" customHeight="false" outlineLevel="0" collapsed="false">
      <c r="A194" s="5" t="n">
        <f aca="false">sensitivity_exit_usd</f>
        <v>2000000000</v>
      </c>
      <c r="B194" s="2" t="n">
        <f aca="false">ROW()-ROW($B$115)</f>
        <v>79</v>
      </c>
      <c r="C194" s="2" t="n">
        <f aca="false">MOD(QUOTIENT($B194,1),2)</f>
        <v>1</v>
      </c>
      <c r="D194" s="2" t="n">
        <f aca="false">MOD(QUOTIENT($B194,2),2)</f>
        <v>1</v>
      </c>
      <c r="E194" s="2" t="n">
        <f aca="false">MOD(QUOTIENT($B194,4),2)</f>
        <v>1</v>
      </c>
      <c r="F194" s="2" t="n">
        <f aca="false">MOD(QUOTIENT($B194,8),2)</f>
        <v>1</v>
      </c>
      <c r="G194" s="2" t="n">
        <f aca="false">MOD(QUOTIENT($B194,16),2)</f>
        <v>0</v>
      </c>
      <c r="H194" s="2" t="n">
        <f aca="false">MOD(QUOTIENT($B194,32),2)</f>
        <v>0</v>
      </c>
      <c r="I194" s="2" t="n">
        <f aca="false">MOD(QUOTIENT($B194,64),2)</f>
        <v>1</v>
      </c>
      <c r="J194" s="5" t="n">
        <f aca="false">IF($C194=const_zero,MIN(class_series_f_invested_usd,MAX(const_zero,$A194)),const_zero)</f>
        <v>0</v>
      </c>
      <c r="K194" s="5" t="n">
        <f aca="false">IF($D194=const_zero,MIN(class_series_e_invested_usd,MAX(const_zero,$A194-SUM($J194:$J194))),const_zero)</f>
        <v>0</v>
      </c>
      <c r="L194" s="5" t="n">
        <f aca="false">IF($E194=const_zero,MIN(class_series_d_invested_usd,MAX(const_zero,$A194-SUM($J194:$K194))),const_zero)</f>
        <v>0</v>
      </c>
      <c r="M194" s="5" t="n">
        <f aca="false">IF($F194=const_zero,MIN(class_series_c_invested_usd,MAX(const_zero,$A194-SUM($J194:$L194))),const_zero)</f>
        <v>0</v>
      </c>
      <c r="N194" s="5" t="n">
        <f aca="false">IF($G194=const_zero,MIN(class_series_b_invested_usd,MAX(const_zero,$A194-SUM($J194:$M194))),const_zero)</f>
        <v>30000000</v>
      </c>
      <c r="O194" s="5" t="n">
        <f aca="false">IF($H194=const_zero,MIN(class_series_a_invested_usd,MAX(const_zero,$A194-SUM($J194:$N194))),const_zero)</f>
        <v>15000000</v>
      </c>
      <c r="P194" s="5" t="n">
        <f aca="false">IF($I194=const_zero,MIN(class_seed_invested_usd,MAX(const_zero,$A194-SUM($J194:$O194))),const_zero)</f>
        <v>0</v>
      </c>
      <c r="Q194" s="5" t="n">
        <f aca="false">MAX(const_zero,$A194-SUM($J194:$P194))</f>
        <v>1955000000</v>
      </c>
      <c r="R194" s="9" t="n">
        <f aca="false">common_rsa_total+Sensitivity!$AE$60+Sensitivity!$AJ$60+IF($C194=const_one,Sensitivity!$D$60,const_zero)+IF($D194=const_one,Sensitivity!$Y$60,const_zero)+IF($E194=const_one,Sensitivity!$V$60,const_zero)+IF($F194=const_one,Sensitivity!$S$60,const_zero)+IF($G194=const_one,Sensitivity!$P$60,const_zero)+IF($H194=const_one,Sensitivity!$M$60,const_zero)+IF($I194=const_one,Sensitivity!$J$60,const_zero)</f>
        <v>25505687.9664976</v>
      </c>
      <c r="S194" s="23" t="b">
        <f aca="false">IF($R194&gt;const_zero,--($Q194&gt;option_strike_usd*$R194),const_zero)</f>
        <v>1</v>
      </c>
      <c r="T194" s="7" t="n">
        <f aca="false">IF($R194&gt;const_zero,IF($S194=const_one,($Q194+option_strike_usd*pre_f_options_issued)/($R194+pre_f_options_issued),$Q194/$R194),const_zero)</f>
        <v>69.8965153915055</v>
      </c>
      <c r="U194" s="5" t="n">
        <f aca="false">IF($C194=const_one,Sensitivity!$D$60*$T194,const_zero)</f>
        <v>63986696.8660512</v>
      </c>
      <c r="V194" s="5" t="n">
        <f aca="false">IF($D194=const_one,Sensitivity!$Y$60*$T194,const_zero)</f>
        <v>430051813.670146</v>
      </c>
      <c r="W194" s="5" t="n">
        <f aca="false">IF($E194=const_one,Sensitivity!$V$60*$T194,const_zero)</f>
        <v>121558940.027132</v>
      </c>
      <c r="X194" s="5" t="n">
        <f aca="false">IF($F194=const_one,Sensitivity!$S$60*$T194,const_zero)</f>
        <v>167751636.939613</v>
      </c>
      <c r="Y194" s="5" t="n">
        <f aca="false">IF($G194=const_one,Sensitivity!$P$60*$T194,const_zero)</f>
        <v>0</v>
      </c>
      <c r="Z194" s="5" t="n">
        <f aca="false">IF($H194=const_one,Sensitivity!$M$60*$T194,const_zero)</f>
        <v>0</v>
      </c>
      <c r="AA194" s="5" t="n">
        <f aca="false">IF($I194=const_one,Sensitivity!$J$60*$T194,const_zero)</f>
        <v>349482576.957527</v>
      </c>
      <c r="AB194" s="5" t="n">
        <f aca="false">(Sensitivity!$AE$60+Sensitivity!$AJ$60)*$T194</f>
        <v>20858408.5372177</v>
      </c>
      <c r="AC194" s="5" t="n">
        <f aca="false">common_rsa_total*$T194</f>
        <v>629068638.523549</v>
      </c>
      <c r="AD194" s="5" t="n">
        <f aca="false">IF($S194=const_one,pre_f_options_issued*($T194-option_strike_usd),const_zero)</f>
        <v>172241288.478764</v>
      </c>
      <c r="AE194" s="5" t="n">
        <f aca="false">J194+U194</f>
        <v>63986696.8660512</v>
      </c>
      <c r="AF194" s="5" t="n">
        <f aca="false">K194+V194</f>
        <v>430051813.670146</v>
      </c>
      <c r="AG194" s="5" t="n">
        <f aca="false">L194+W194</f>
        <v>121558940.027132</v>
      </c>
      <c r="AH194" s="5" t="n">
        <f aca="false">M194+X194</f>
        <v>167751636.939613</v>
      </c>
      <c r="AI194" s="5" t="n">
        <f aca="false">N194+Y194</f>
        <v>30000000</v>
      </c>
      <c r="AJ194" s="5" t="n">
        <f aca="false">O194+Z194</f>
        <v>15000000</v>
      </c>
      <c r="AK194" s="5" t="n">
        <f aca="false">P194+AA194</f>
        <v>349482576.957527</v>
      </c>
      <c r="AL194" s="5" t="n">
        <f aca="false">INDEX($AE$115:$AE$242,$B194-$C194*1+const_one)</f>
        <v>30000000</v>
      </c>
      <c r="AM194" s="5" t="n">
        <f aca="false">INDEX($AF$115:$AF$242,$B194-$D194*2+const_one)</f>
        <v>300000000</v>
      </c>
      <c r="AN194" s="5" t="n">
        <f aca="false">INDEX($AG$115:$AG$242,$B194-$E194*4+const_one)</f>
        <v>100000000</v>
      </c>
      <c r="AO194" s="5" t="n">
        <f aca="false">INDEX($AH$115:$AH$242,$B194-$F194*8+const_one)</f>
        <v>60000000</v>
      </c>
      <c r="AP194" s="5" t="n">
        <f aca="false">INDEX($AI$115:$AI$242,$B194-$G194*16+const_one)</f>
        <v>30000000</v>
      </c>
      <c r="AQ194" s="5" t="n">
        <f aca="false">INDEX($AJ$115:$AJ$242,$B194-$H194*32+const_one)</f>
        <v>15000000</v>
      </c>
      <c r="AR194" s="5" t="n">
        <f aca="false">INDEX($AK$115:$AK$242,$B194-$I194*64+const_one)</f>
        <v>5000000</v>
      </c>
      <c r="AS194" s="5" t="n">
        <f aca="false">INDEX($AE$115:$AE$242,$B194+(const_one-$C194)*1+const_one)</f>
        <v>63986696.8660512</v>
      </c>
      <c r="AT194" s="5" t="n">
        <f aca="false">INDEX($AF$115:$AF$242,$B194+(const_one-$D194)*2+const_one)</f>
        <v>430051813.670146</v>
      </c>
      <c r="AU194" s="5" t="n">
        <f aca="false">INDEX($AG$115:$AG$242,$B194+(const_one-$E194)*4+const_one)</f>
        <v>121558940.027132</v>
      </c>
      <c r="AV194" s="5" t="n">
        <f aca="false">INDEX($AH$115:$AH$242,$B194+(const_one-$F194)*8+const_one)</f>
        <v>167751636.939613</v>
      </c>
      <c r="AW194" s="5" t="n">
        <f aca="false">INDEX($AI$115:$AI$242,$B194+(const_one-$G194)*16+const_one)</f>
        <v>192303425.30837</v>
      </c>
      <c r="AX194" s="5" t="n">
        <f aca="false">INDEX($AJ$115:$AJ$242,$B194+(const_one-$H194)*32+const_one)</f>
        <v>298812132.321281</v>
      </c>
      <c r="AY194" s="5" t="n">
        <f aca="false">INDEX($AK$115:$AK$242,$B194+(const_one-$I194)*64+const_one)</f>
        <v>349482576.957527</v>
      </c>
      <c r="AZ194" s="5" t="n">
        <f aca="false">--($C194=--(AS194&gt;AL194))</f>
        <v>1</v>
      </c>
      <c r="BA194" s="5" t="n">
        <f aca="false">--($D194=--(AT194&gt;AM194))</f>
        <v>1</v>
      </c>
      <c r="BB194" s="5" t="n">
        <f aca="false">--($E194=--(AU194&gt;AN194))</f>
        <v>1</v>
      </c>
      <c r="BC194" s="5" t="n">
        <f aca="false">--($F194=--(AV194&gt;AO194))</f>
        <v>1</v>
      </c>
      <c r="BD194" s="5" t="n">
        <f aca="false">--($G194=--(AW194&gt;AP194))</f>
        <v>0</v>
      </c>
      <c r="BE194" s="5" t="n">
        <f aca="false">--($H194=--(AX194&gt;AQ194))</f>
        <v>0</v>
      </c>
      <c r="BF194" s="5" t="n">
        <f aca="false">--($I194=--(AY194&gt;AR194))</f>
        <v>1</v>
      </c>
      <c r="BG194" s="5" t="n">
        <f aca="false">SUM(AZ194:BF194)</f>
        <v>5</v>
      </c>
      <c r="BH194" s="5" t="n">
        <f aca="false">SUM(AE194:AK194)+AB194+AC194+AD194</f>
        <v>2000000000</v>
      </c>
    </row>
    <row r="195" customFormat="false" ht="15" hidden="true" customHeight="false" outlineLevel="0" collapsed="false">
      <c r="A195" s="5" t="n">
        <f aca="false">sensitivity_exit_usd</f>
        <v>2000000000</v>
      </c>
      <c r="B195" s="2" t="n">
        <f aca="false">ROW()-ROW($B$115)</f>
        <v>80</v>
      </c>
      <c r="C195" s="2" t="n">
        <f aca="false">MOD(QUOTIENT($B195,1),2)</f>
        <v>0</v>
      </c>
      <c r="D195" s="2" t="n">
        <f aca="false">MOD(QUOTIENT($B195,2),2)</f>
        <v>0</v>
      </c>
      <c r="E195" s="2" t="n">
        <f aca="false">MOD(QUOTIENT($B195,4),2)</f>
        <v>0</v>
      </c>
      <c r="F195" s="2" t="n">
        <f aca="false">MOD(QUOTIENT($B195,8),2)</f>
        <v>0</v>
      </c>
      <c r="G195" s="2" t="n">
        <f aca="false">MOD(QUOTIENT($B195,16),2)</f>
        <v>1</v>
      </c>
      <c r="H195" s="2" t="n">
        <f aca="false">MOD(QUOTIENT($B195,32),2)</f>
        <v>0</v>
      </c>
      <c r="I195" s="2" t="n">
        <f aca="false">MOD(QUOTIENT($B195,64),2)</f>
        <v>1</v>
      </c>
      <c r="J195" s="5" t="n">
        <f aca="false">IF($C195=const_zero,MIN(class_series_f_invested_usd,MAX(const_zero,$A195)),const_zero)</f>
        <v>30000000</v>
      </c>
      <c r="K195" s="5" t="n">
        <f aca="false">IF($D195=const_zero,MIN(class_series_e_invested_usd,MAX(const_zero,$A195-SUM($J195:$J195))),const_zero)</f>
        <v>300000000</v>
      </c>
      <c r="L195" s="5" t="n">
        <f aca="false">IF($E195=const_zero,MIN(class_series_d_invested_usd,MAX(const_zero,$A195-SUM($J195:$K195))),const_zero)</f>
        <v>100000000</v>
      </c>
      <c r="M195" s="5" t="n">
        <f aca="false">IF($F195=const_zero,MIN(class_series_c_invested_usd,MAX(const_zero,$A195-SUM($J195:$L195))),const_zero)</f>
        <v>60000000</v>
      </c>
      <c r="N195" s="5" t="n">
        <f aca="false">IF($G195=const_zero,MIN(class_series_b_invested_usd,MAX(const_zero,$A195-SUM($J195:$M195))),const_zero)</f>
        <v>0</v>
      </c>
      <c r="O195" s="5" t="n">
        <f aca="false">IF($H195=const_zero,MIN(class_series_a_invested_usd,MAX(const_zero,$A195-SUM($J195:$N195))),const_zero)</f>
        <v>15000000</v>
      </c>
      <c r="P195" s="5" t="n">
        <f aca="false">IF($I195=const_zero,MIN(class_seed_invested_usd,MAX(const_zero,$A195-SUM($J195:$O195))),const_zero)</f>
        <v>0</v>
      </c>
      <c r="Q195" s="5" t="n">
        <f aca="false">MAX(const_zero,$A195-SUM($J195:$P195))</f>
        <v>1495000000</v>
      </c>
      <c r="R195" s="9" t="n">
        <f aca="false">common_rsa_total+Sensitivity!$AE$60+Sensitivity!$AJ$60+IF($C195=const_one,Sensitivity!$D$60,const_zero)+IF($D195=const_one,Sensitivity!$Y$60,const_zero)+IF($E195=const_one,Sensitivity!$V$60,const_zero)+IF($F195=const_one,Sensitivity!$S$60,const_zero)+IF($G195=const_one,Sensitivity!$P$60,const_zero)+IF($H195=const_one,Sensitivity!$M$60,const_zero)+IF($I195=const_one,Sensitivity!$J$60,const_zero)</f>
        <v>17298418.4321691</v>
      </c>
      <c r="S195" s="23" t="b">
        <f aca="false">IF($R195&gt;const_zero,--($Q195&gt;option_strike_usd*$R195),const_zero)</f>
        <v>1</v>
      </c>
      <c r="T195" s="7" t="n">
        <f aca="false">IF($R195&gt;const_zero,IF($S195=const_one,($Q195+option_strike_usd*pre_f_options_issued)/($R195+pre_f_options_issued),$Q195/$R195),const_zero)</f>
        <v>75.637354828647</v>
      </c>
      <c r="U195" s="5" t="n">
        <f aca="false">IF($C195=const_one,Sensitivity!$D$60*$T195,const_zero)</f>
        <v>0</v>
      </c>
      <c r="V195" s="5" t="n">
        <f aca="false">IF($D195=const_one,Sensitivity!$Y$60*$T195,const_zero)</f>
        <v>0</v>
      </c>
      <c r="W195" s="5" t="n">
        <f aca="false">IF($E195=const_one,Sensitivity!$V$60*$T195,const_zero)</f>
        <v>0</v>
      </c>
      <c r="X195" s="5" t="n">
        <f aca="false">IF($F195=const_one,Sensitivity!$S$60*$T195,const_zero)</f>
        <v>0</v>
      </c>
      <c r="Y195" s="5" t="n">
        <f aca="false">IF($G195=const_one,Sensitivity!$P$60*$T195,const_zero)</f>
        <v>226912064.485941</v>
      </c>
      <c r="Z195" s="5" t="n">
        <f aca="false">IF($H195=const_one,Sensitivity!$M$60*$T195,const_zero)</f>
        <v>0</v>
      </c>
      <c r="AA195" s="5" t="n">
        <f aca="false">IF($I195=const_one,Sensitivity!$J$60*$T195,const_zero)</f>
        <v>378186774.143235</v>
      </c>
      <c r="AB195" s="5" t="n">
        <f aca="false">(Sensitivity!$AE$60+Sensitivity!$AJ$60)*$T195</f>
        <v>22571580.8413841</v>
      </c>
      <c r="AC195" s="5" t="n">
        <f aca="false">common_rsa_total*$T195</f>
        <v>680736193.457823</v>
      </c>
      <c r="AD195" s="5" t="n">
        <f aca="false">IF($S195=const_one,pre_f_options_issued*($T195-option_strike_usd),const_zero)</f>
        <v>186593387.071617</v>
      </c>
      <c r="AE195" s="5" t="n">
        <f aca="false">J195+U195</f>
        <v>30000000</v>
      </c>
      <c r="AF195" s="5" t="n">
        <f aca="false">K195+V195</f>
        <v>300000000</v>
      </c>
      <c r="AG195" s="5" t="n">
        <f aca="false">L195+W195</f>
        <v>100000000</v>
      </c>
      <c r="AH195" s="5" t="n">
        <f aca="false">M195+X195</f>
        <v>60000000</v>
      </c>
      <c r="AI195" s="5" t="n">
        <f aca="false">N195+Y195</f>
        <v>226912064.485941</v>
      </c>
      <c r="AJ195" s="5" t="n">
        <f aca="false">O195+Z195</f>
        <v>15000000</v>
      </c>
      <c r="AK195" s="5" t="n">
        <f aca="false">P195+AA195</f>
        <v>378186774.143235</v>
      </c>
      <c r="AL195" s="5" t="n">
        <f aca="false">INDEX($AE$115:$AE$242,$B195-$C195*1+const_one)</f>
        <v>30000000</v>
      </c>
      <c r="AM195" s="5" t="n">
        <f aca="false">INDEX($AF$115:$AF$242,$B195-$D195*2+const_one)</f>
        <v>300000000</v>
      </c>
      <c r="AN195" s="5" t="n">
        <f aca="false">INDEX($AG$115:$AG$242,$B195-$E195*4+const_one)</f>
        <v>100000000</v>
      </c>
      <c r="AO195" s="5" t="n">
        <f aca="false">INDEX($AH$115:$AH$242,$B195-$F195*8+const_one)</f>
        <v>60000000</v>
      </c>
      <c r="AP195" s="5" t="n">
        <f aca="false">INDEX($AI$115:$AI$242,$B195-$G195*16+const_one)</f>
        <v>30000000</v>
      </c>
      <c r="AQ195" s="5" t="n">
        <f aca="false">INDEX($AJ$115:$AJ$242,$B195-$H195*32+const_one)</f>
        <v>15000000</v>
      </c>
      <c r="AR195" s="5" t="n">
        <f aca="false">INDEX($AK$115:$AK$242,$B195-$I195*64+const_one)</f>
        <v>5000000</v>
      </c>
      <c r="AS195" s="5" t="n">
        <f aca="false">INDEX($AE$115:$AE$242,$B195+(const_one-$C195)*1+const_one)</f>
        <v>67507836.8913444</v>
      </c>
      <c r="AT195" s="5" t="n">
        <f aca="false">INDEX($AF$115:$AF$242,$B195+(const_one-$D195)*2+const_one)</f>
        <v>426165405.112029</v>
      </c>
      <c r="AU195" s="5" t="n">
        <f aca="false">INDEX($AG$115:$AG$242,$B195+(const_one-$E195)*4+const_one)</f>
        <v>128995937.464307</v>
      </c>
      <c r="AV195" s="5" t="n">
        <f aca="false">INDEX($AH$115:$AH$242,$B195+(const_one-$F195)*8+const_one)</f>
        <v>168390374.810803</v>
      </c>
      <c r="AW195" s="5" t="n">
        <f aca="false">INDEX($AI$115:$AI$242,$B195+(const_one-$G195)*16+const_one)</f>
        <v>226912064.485941</v>
      </c>
      <c r="AX195" s="5" t="n">
        <f aca="false">INDEX($AJ$115:$AJ$242,$B195+(const_one-$H195)*32+const_one)</f>
        <v>304958964.245467</v>
      </c>
      <c r="AY195" s="5" t="n">
        <f aca="false">INDEX($AK$115:$AK$242,$B195+(const_one-$I195)*64+const_one)</f>
        <v>378186774.143235</v>
      </c>
      <c r="AZ195" s="5" t="n">
        <f aca="false">--($C195=--(AS195&gt;AL195))</f>
        <v>0</v>
      </c>
      <c r="BA195" s="5" t="n">
        <f aca="false">--($D195=--(AT195&gt;AM195))</f>
        <v>0</v>
      </c>
      <c r="BB195" s="5" t="n">
        <f aca="false">--($E195=--(AU195&gt;AN195))</f>
        <v>0</v>
      </c>
      <c r="BC195" s="5" t="n">
        <f aca="false">--($F195=--(AV195&gt;AO195))</f>
        <v>0</v>
      </c>
      <c r="BD195" s="5" t="n">
        <f aca="false">--($G195=--(AW195&gt;AP195))</f>
        <v>1</v>
      </c>
      <c r="BE195" s="5" t="n">
        <f aca="false">--($H195=--(AX195&gt;AQ195))</f>
        <v>0</v>
      </c>
      <c r="BF195" s="5" t="n">
        <f aca="false">--($I195=--(AY195&gt;AR195))</f>
        <v>1</v>
      </c>
      <c r="BG195" s="5" t="n">
        <f aca="false">SUM(AZ195:BF195)</f>
        <v>2</v>
      </c>
      <c r="BH195" s="5" t="n">
        <f aca="false">SUM(AE195:AK195)+AB195+AC195+AD195</f>
        <v>2000000000</v>
      </c>
    </row>
    <row r="196" customFormat="false" ht="15" hidden="true" customHeight="false" outlineLevel="0" collapsed="false">
      <c r="A196" s="5" t="n">
        <f aca="false">sensitivity_exit_usd</f>
        <v>2000000000</v>
      </c>
      <c r="B196" s="2" t="n">
        <f aca="false">ROW()-ROW($B$115)</f>
        <v>81</v>
      </c>
      <c r="C196" s="2" t="n">
        <f aca="false">MOD(QUOTIENT($B196,1),2)</f>
        <v>1</v>
      </c>
      <c r="D196" s="2" t="n">
        <f aca="false">MOD(QUOTIENT($B196,2),2)</f>
        <v>0</v>
      </c>
      <c r="E196" s="2" t="n">
        <f aca="false">MOD(QUOTIENT($B196,4),2)</f>
        <v>0</v>
      </c>
      <c r="F196" s="2" t="n">
        <f aca="false">MOD(QUOTIENT($B196,8),2)</f>
        <v>0</v>
      </c>
      <c r="G196" s="2" t="n">
        <f aca="false">MOD(QUOTIENT($B196,16),2)</f>
        <v>1</v>
      </c>
      <c r="H196" s="2" t="n">
        <f aca="false">MOD(QUOTIENT($B196,32),2)</f>
        <v>0</v>
      </c>
      <c r="I196" s="2" t="n">
        <f aca="false">MOD(QUOTIENT($B196,64),2)</f>
        <v>1</v>
      </c>
      <c r="J196" s="5" t="n">
        <f aca="false">IF($C196=const_zero,MIN(class_series_f_invested_usd,MAX(const_zero,$A196)),const_zero)</f>
        <v>0</v>
      </c>
      <c r="K196" s="5" t="n">
        <f aca="false">IF($D196=const_zero,MIN(class_series_e_invested_usd,MAX(const_zero,$A196-SUM($J196:$J196))),const_zero)</f>
        <v>300000000</v>
      </c>
      <c r="L196" s="5" t="n">
        <f aca="false">IF($E196=const_zero,MIN(class_series_d_invested_usd,MAX(const_zero,$A196-SUM($J196:$K196))),const_zero)</f>
        <v>100000000</v>
      </c>
      <c r="M196" s="5" t="n">
        <f aca="false">IF($F196=const_zero,MIN(class_series_c_invested_usd,MAX(const_zero,$A196-SUM($J196:$L196))),const_zero)</f>
        <v>60000000</v>
      </c>
      <c r="N196" s="5" t="n">
        <f aca="false">IF($G196=const_zero,MIN(class_series_b_invested_usd,MAX(const_zero,$A196-SUM($J196:$M196))),const_zero)</f>
        <v>0</v>
      </c>
      <c r="O196" s="5" t="n">
        <f aca="false">IF($H196=const_zero,MIN(class_series_a_invested_usd,MAX(const_zero,$A196-SUM($J196:$N196))),const_zero)</f>
        <v>15000000</v>
      </c>
      <c r="P196" s="5" t="n">
        <f aca="false">IF($I196=const_zero,MIN(class_seed_invested_usd,MAX(const_zero,$A196-SUM($J196:$O196))),const_zero)</f>
        <v>0</v>
      </c>
      <c r="Q196" s="5" t="n">
        <f aca="false">MAX(const_zero,$A196-SUM($J196:$P196))</f>
        <v>1525000000</v>
      </c>
      <c r="R196" s="9" t="n">
        <f aca="false">common_rsa_total+Sensitivity!$AE$60+Sensitivity!$AJ$60+IF($C196=const_one,Sensitivity!$D$60,const_zero)+IF($D196=const_one,Sensitivity!$Y$60,const_zero)+IF($E196=const_one,Sensitivity!$V$60,const_zero)+IF($F196=const_one,Sensitivity!$S$60,const_zero)+IF($G196=const_one,Sensitivity!$P$60,const_zero)+IF($H196=const_one,Sensitivity!$M$60,const_zero)+IF($I196=const_one,Sensitivity!$J$60,const_zero)</f>
        <v>18213867.4571691</v>
      </c>
      <c r="S196" s="23" t="b">
        <f aca="false">IF($R196&gt;const_zero,--($Q196&gt;option_strike_usd*$R196),const_zero)</f>
        <v>1</v>
      </c>
      <c r="T196" s="7" t="n">
        <f aca="false">IF($R196&gt;const_zero,IF($S196=const_one,($Q196+option_strike_usd*pre_f_options_issued)/($R196+pre_f_options_issued),$Q196/$R196),const_zero)</f>
        <v>73.7428683059053</v>
      </c>
      <c r="U196" s="5" t="n">
        <f aca="false">IF($C196=const_one,Sensitivity!$D$60*$T196,const_zero)</f>
        <v>67507836.8913444</v>
      </c>
      <c r="V196" s="5" t="n">
        <f aca="false">IF($D196=const_one,Sensitivity!$Y$60*$T196,const_zero)</f>
        <v>0</v>
      </c>
      <c r="W196" s="5" t="n">
        <f aca="false">IF($E196=const_one,Sensitivity!$V$60*$T196,const_zero)</f>
        <v>0</v>
      </c>
      <c r="X196" s="5" t="n">
        <f aca="false">IF($F196=const_one,Sensitivity!$S$60*$T196,const_zero)</f>
        <v>0</v>
      </c>
      <c r="Y196" s="5" t="n">
        <f aca="false">IF($G196=const_one,Sensitivity!$P$60*$T196,const_zero)</f>
        <v>221228604.917716</v>
      </c>
      <c r="Z196" s="5" t="n">
        <f aca="false">IF($H196=const_one,Sensitivity!$M$60*$T196,const_zero)</f>
        <v>0</v>
      </c>
      <c r="AA196" s="5" t="n">
        <f aca="false">IF($I196=const_one,Sensitivity!$J$60*$T196,const_zero)</f>
        <v>368714341.529527</v>
      </c>
      <c r="AB196" s="5" t="n">
        <f aca="false">(Sensitivity!$AE$60+Sensitivity!$AJ$60)*$T196</f>
        <v>22006231.143502</v>
      </c>
      <c r="AC196" s="5" t="n">
        <f aca="false">common_rsa_total*$T196</f>
        <v>663685814.753148</v>
      </c>
      <c r="AD196" s="5" t="n">
        <f aca="false">IF($S196=const_one,pre_f_options_issued*($T196-option_strike_usd),const_zero)</f>
        <v>181857170.764763</v>
      </c>
      <c r="AE196" s="5" t="n">
        <f aca="false">J196+U196</f>
        <v>67507836.8913444</v>
      </c>
      <c r="AF196" s="5" t="n">
        <f aca="false">K196+V196</f>
        <v>300000000</v>
      </c>
      <c r="AG196" s="5" t="n">
        <f aca="false">L196+W196</f>
        <v>100000000</v>
      </c>
      <c r="AH196" s="5" t="n">
        <f aca="false">M196+X196</f>
        <v>60000000</v>
      </c>
      <c r="AI196" s="5" t="n">
        <f aca="false">N196+Y196</f>
        <v>221228604.917716</v>
      </c>
      <c r="AJ196" s="5" t="n">
        <f aca="false">O196+Z196</f>
        <v>15000000</v>
      </c>
      <c r="AK196" s="5" t="n">
        <f aca="false">P196+AA196</f>
        <v>368714341.529527</v>
      </c>
      <c r="AL196" s="5" t="n">
        <f aca="false">INDEX($AE$115:$AE$242,$B196-$C196*1+const_one)</f>
        <v>30000000</v>
      </c>
      <c r="AM196" s="5" t="n">
        <f aca="false">INDEX($AF$115:$AF$242,$B196-$D196*2+const_one)</f>
        <v>300000000</v>
      </c>
      <c r="AN196" s="5" t="n">
        <f aca="false">INDEX($AG$115:$AG$242,$B196-$E196*4+const_one)</f>
        <v>100000000</v>
      </c>
      <c r="AO196" s="5" t="n">
        <f aca="false">INDEX($AH$115:$AH$242,$B196-$F196*8+const_one)</f>
        <v>60000000</v>
      </c>
      <c r="AP196" s="5" t="n">
        <f aca="false">INDEX($AI$115:$AI$242,$B196-$G196*16+const_one)</f>
        <v>30000000</v>
      </c>
      <c r="AQ196" s="5" t="n">
        <f aca="false">INDEX($AJ$115:$AJ$242,$B196-$H196*32+const_one)</f>
        <v>15000000</v>
      </c>
      <c r="AR196" s="5" t="n">
        <f aca="false">INDEX($AK$115:$AK$242,$B196-$I196*64+const_one)</f>
        <v>5000000</v>
      </c>
      <c r="AS196" s="5" t="n">
        <f aca="false">INDEX($AE$115:$AE$242,$B196+(const_one-$C196)*1+const_one)</f>
        <v>67507836.8913444</v>
      </c>
      <c r="AT196" s="5" t="n">
        <f aca="false">INDEX($AF$115:$AF$242,$B196+(const_one-$D196)*2+const_one)</f>
        <v>418514559.441363</v>
      </c>
      <c r="AU196" s="5" t="n">
        <f aca="false">INDEX($AG$115:$AG$242,$B196+(const_one-$E196)*4+const_one)</f>
        <v>126060231.738554</v>
      </c>
      <c r="AV196" s="5" t="n">
        <f aca="false">INDEX($AH$115:$AH$242,$B196+(const_one-$F196)*8+const_one)</f>
        <v>164836110.056445</v>
      </c>
      <c r="AW196" s="5" t="n">
        <f aca="false">INDEX($AI$115:$AI$242,$B196+(const_one-$G196)*16+const_one)</f>
        <v>221228604.917716</v>
      </c>
      <c r="AX196" s="5" t="n">
        <f aca="false">INDEX($AJ$115:$AJ$242,$B196+(const_one-$H196)*32+const_one)</f>
        <v>299935434.171717</v>
      </c>
      <c r="AY196" s="5" t="n">
        <f aca="false">INDEX($AK$115:$AK$242,$B196+(const_one-$I196)*64+const_one)</f>
        <v>368714341.529527</v>
      </c>
      <c r="AZ196" s="5" t="n">
        <f aca="false">--($C196=--(AS196&gt;AL196))</f>
        <v>1</v>
      </c>
      <c r="BA196" s="5" t="n">
        <f aca="false">--($D196=--(AT196&gt;AM196))</f>
        <v>0</v>
      </c>
      <c r="BB196" s="5" t="n">
        <f aca="false">--($E196=--(AU196&gt;AN196))</f>
        <v>0</v>
      </c>
      <c r="BC196" s="5" t="n">
        <f aca="false">--($F196=--(AV196&gt;AO196))</f>
        <v>0</v>
      </c>
      <c r="BD196" s="5" t="n">
        <f aca="false">--($G196=--(AW196&gt;AP196))</f>
        <v>1</v>
      </c>
      <c r="BE196" s="5" t="n">
        <f aca="false">--($H196=--(AX196&gt;AQ196))</f>
        <v>0</v>
      </c>
      <c r="BF196" s="5" t="n">
        <f aca="false">--($I196=--(AY196&gt;AR196))</f>
        <v>1</v>
      </c>
      <c r="BG196" s="5" t="n">
        <f aca="false">SUM(AZ196:BF196)</f>
        <v>3</v>
      </c>
      <c r="BH196" s="5" t="n">
        <f aca="false">SUM(AE196:AK196)+AB196+AC196+AD196</f>
        <v>2000000000</v>
      </c>
    </row>
    <row r="197" customFormat="false" ht="15" hidden="true" customHeight="false" outlineLevel="0" collapsed="false">
      <c r="A197" s="5" t="n">
        <f aca="false">sensitivity_exit_usd</f>
        <v>2000000000</v>
      </c>
      <c r="B197" s="2" t="n">
        <f aca="false">ROW()-ROW($B$115)</f>
        <v>82</v>
      </c>
      <c r="C197" s="2" t="n">
        <f aca="false">MOD(QUOTIENT($B197,1),2)</f>
        <v>0</v>
      </c>
      <c r="D197" s="2" t="n">
        <f aca="false">MOD(QUOTIENT($B197,2),2)</f>
        <v>1</v>
      </c>
      <c r="E197" s="2" t="n">
        <f aca="false">MOD(QUOTIENT($B197,4),2)</f>
        <v>0</v>
      </c>
      <c r="F197" s="2" t="n">
        <f aca="false">MOD(QUOTIENT($B197,8),2)</f>
        <v>0</v>
      </c>
      <c r="G197" s="2" t="n">
        <f aca="false">MOD(QUOTIENT($B197,16),2)</f>
        <v>1</v>
      </c>
      <c r="H197" s="2" t="n">
        <f aca="false">MOD(QUOTIENT($B197,32),2)</f>
        <v>0</v>
      </c>
      <c r="I197" s="2" t="n">
        <f aca="false">MOD(QUOTIENT($B197,64),2)</f>
        <v>1</v>
      </c>
      <c r="J197" s="5" t="n">
        <f aca="false">IF($C197=const_zero,MIN(class_series_f_invested_usd,MAX(const_zero,$A197)),const_zero)</f>
        <v>30000000</v>
      </c>
      <c r="K197" s="5" t="n">
        <f aca="false">IF($D197=const_zero,MIN(class_series_e_invested_usd,MAX(const_zero,$A197-SUM($J197:$J197))),const_zero)</f>
        <v>0</v>
      </c>
      <c r="L197" s="5" t="n">
        <f aca="false">IF($E197=const_zero,MIN(class_series_d_invested_usd,MAX(const_zero,$A197-SUM($J197:$K197))),const_zero)</f>
        <v>100000000</v>
      </c>
      <c r="M197" s="5" t="n">
        <f aca="false">IF($F197=const_zero,MIN(class_series_c_invested_usd,MAX(const_zero,$A197-SUM($J197:$L197))),const_zero)</f>
        <v>60000000</v>
      </c>
      <c r="N197" s="5" t="n">
        <f aca="false">IF($G197=const_zero,MIN(class_series_b_invested_usd,MAX(const_zero,$A197-SUM($J197:$M197))),const_zero)</f>
        <v>0</v>
      </c>
      <c r="O197" s="5" t="n">
        <f aca="false">IF($H197=const_zero,MIN(class_series_a_invested_usd,MAX(const_zero,$A197-SUM($J197:$N197))),const_zero)</f>
        <v>15000000</v>
      </c>
      <c r="P197" s="5" t="n">
        <f aca="false">IF($I197=const_zero,MIN(class_seed_invested_usd,MAX(const_zero,$A197-SUM($J197:$O197))),const_zero)</f>
        <v>0</v>
      </c>
      <c r="Q197" s="5" t="n">
        <f aca="false">MAX(const_zero,$A197-SUM($J197:$P197))</f>
        <v>1795000000</v>
      </c>
      <c r="R197" s="9" t="n">
        <f aca="false">common_rsa_total+Sensitivity!$AE$60+Sensitivity!$AJ$60+IF($C197=const_one,Sensitivity!$D$60,const_zero)+IF($D197=const_one,Sensitivity!$Y$60,const_zero)+IF($E197=const_one,Sensitivity!$V$60,const_zero)+IF($F197=const_one,Sensitivity!$S$60,const_zero)+IF($G197=const_one,Sensitivity!$P$60,const_zero)+IF($H197=const_one,Sensitivity!$M$60,const_zero)+IF($I197=const_one,Sensitivity!$J$60,const_zero)</f>
        <v>23451111.6138153</v>
      </c>
      <c r="S197" s="23" t="b">
        <f aca="false">IF($R197&gt;const_zero,--($Q197&gt;option_strike_usd*$R197),const_zero)</f>
        <v>1</v>
      </c>
      <c r="T197" s="7" t="n">
        <f aca="false">IF($R197&gt;const_zero,IF($S197=const_one,($Q197+option_strike_usd*pre_f_options_issued)/($R197+pre_f_options_issued),$Q197/$R197),const_zero)</f>
        <v>69.2648556543174</v>
      </c>
      <c r="U197" s="5" t="n">
        <f aca="false">IF($C197=const_one,Sensitivity!$D$60*$T197,const_zero)</f>
        <v>0</v>
      </c>
      <c r="V197" s="5" t="n">
        <f aca="false">IF($D197=const_one,Sensitivity!$Y$60*$T197,const_zero)</f>
        <v>426165405.112029</v>
      </c>
      <c r="W197" s="5" t="n">
        <f aca="false">IF($E197=const_one,Sensitivity!$V$60*$T197,const_zero)</f>
        <v>0</v>
      </c>
      <c r="X197" s="5" t="n">
        <f aca="false">IF($F197=const_one,Sensitivity!$S$60*$T197,const_zero)</f>
        <v>0</v>
      </c>
      <c r="Y197" s="5" t="n">
        <f aca="false">IF($G197=const_one,Sensitivity!$P$60*$T197,const_zero)</f>
        <v>207794566.962952</v>
      </c>
      <c r="Z197" s="5" t="n">
        <f aca="false">IF($H197=const_one,Sensitivity!$M$60*$T197,const_zero)</f>
        <v>0</v>
      </c>
      <c r="AA197" s="5" t="n">
        <f aca="false">IF($I197=const_one,Sensitivity!$J$60*$T197,const_zero)</f>
        <v>346324278.271587</v>
      </c>
      <c r="AB197" s="5" t="n">
        <f aca="false">(Sensitivity!$AE$60+Sensitivity!$AJ$60)*$T197</f>
        <v>20669909.6287816</v>
      </c>
      <c r="AC197" s="5" t="n">
        <f aca="false">common_rsa_total*$T197</f>
        <v>623383700.888857</v>
      </c>
      <c r="AD197" s="5" t="n">
        <f aca="false">IF($S197=const_one,pre_f_options_issued*($T197-option_strike_usd),const_zero)</f>
        <v>170662139.135794</v>
      </c>
      <c r="AE197" s="5" t="n">
        <f aca="false">J197+U197</f>
        <v>30000000</v>
      </c>
      <c r="AF197" s="5" t="n">
        <f aca="false">K197+V197</f>
        <v>426165405.112029</v>
      </c>
      <c r="AG197" s="5" t="n">
        <f aca="false">L197+W197</f>
        <v>100000000</v>
      </c>
      <c r="AH197" s="5" t="n">
        <f aca="false">M197+X197</f>
        <v>60000000</v>
      </c>
      <c r="AI197" s="5" t="n">
        <f aca="false">N197+Y197</f>
        <v>207794566.962952</v>
      </c>
      <c r="AJ197" s="5" t="n">
        <f aca="false">O197+Z197</f>
        <v>15000000</v>
      </c>
      <c r="AK197" s="5" t="n">
        <f aca="false">P197+AA197</f>
        <v>346324278.271587</v>
      </c>
      <c r="AL197" s="5" t="n">
        <f aca="false">INDEX($AE$115:$AE$242,$B197-$C197*1+const_one)</f>
        <v>30000000</v>
      </c>
      <c r="AM197" s="5" t="n">
        <f aca="false">INDEX($AF$115:$AF$242,$B197-$D197*2+const_one)</f>
        <v>300000000</v>
      </c>
      <c r="AN197" s="5" t="n">
        <f aca="false">INDEX($AG$115:$AG$242,$B197-$E197*4+const_one)</f>
        <v>100000000</v>
      </c>
      <c r="AO197" s="5" t="n">
        <f aca="false">INDEX($AH$115:$AH$242,$B197-$F197*8+const_one)</f>
        <v>60000000</v>
      </c>
      <c r="AP197" s="5" t="n">
        <f aca="false">INDEX($AI$115:$AI$242,$B197-$G197*16+const_one)</f>
        <v>30000000</v>
      </c>
      <c r="AQ197" s="5" t="n">
        <f aca="false">INDEX($AJ$115:$AJ$242,$B197-$H197*32+const_one)</f>
        <v>15000000</v>
      </c>
      <c r="AR197" s="5" t="n">
        <f aca="false">INDEX($AK$115:$AK$242,$B197-$I197*64+const_one)</f>
        <v>5000000</v>
      </c>
      <c r="AS197" s="5" t="n">
        <f aca="false">INDEX($AE$115:$AE$242,$B197+(const_one-$C197)*1+const_one)</f>
        <v>62270087.9237391</v>
      </c>
      <c r="AT197" s="5" t="n">
        <f aca="false">INDEX($AF$115:$AF$242,$B197+(const_one-$D197)*2+const_one)</f>
        <v>426165405.112029</v>
      </c>
      <c r="AU197" s="5" t="n">
        <f aca="false">INDEX($AG$115:$AG$242,$B197+(const_one-$E197)*4+const_one)</f>
        <v>119175356.747522</v>
      </c>
      <c r="AV197" s="5" t="n">
        <f aca="false">INDEX($AH$115:$AH$242,$B197+(const_one-$F197)*8+const_one)</f>
        <v>157242511.712579</v>
      </c>
      <c r="AW197" s="5" t="n">
        <f aca="false">INDEX($AI$115:$AI$242,$B197+(const_one-$G197)*16+const_one)</f>
        <v>207794566.962952</v>
      </c>
      <c r="AX197" s="5" t="n">
        <f aca="false">INDEX($AJ$115:$AJ$242,$B197+(const_one-$H197)*32+const_one)</f>
        <v>292800469.109964</v>
      </c>
      <c r="AY197" s="5" t="n">
        <f aca="false">INDEX($AK$115:$AK$242,$B197+(const_one-$I197)*64+const_one)</f>
        <v>346324278.271587</v>
      </c>
      <c r="AZ197" s="5" t="n">
        <f aca="false">--($C197=--(AS197&gt;AL197))</f>
        <v>0</v>
      </c>
      <c r="BA197" s="5" t="n">
        <f aca="false">--($D197=--(AT197&gt;AM197))</f>
        <v>1</v>
      </c>
      <c r="BB197" s="5" t="n">
        <f aca="false">--($E197=--(AU197&gt;AN197))</f>
        <v>0</v>
      </c>
      <c r="BC197" s="5" t="n">
        <f aca="false">--($F197=--(AV197&gt;AO197))</f>
        <v>0</v>
      </c>
      <c r="BD197" s="5" t="n">
        <f aca="false">--($G197=--(AW197&gt;AP197))</f>
        <v>1</v>
      </c>
      <c r="BE197" s="5" t="n">
        <f aca="false">--($H197=--(AX197&gt;AQ197))</f>
        <v>0</v>
      </c>
      <c r="BF197" s="5" t="n">
        <f aca="false">--($I197=--(AY197&gt;AR197))</f>
        <v>1</v>
      </c>
      <c r="BG197" s="5" t="n">
        <f aca="false">SUM(AZ197:BF197)</f>
        <v>3</v>
      </c>
      <c r="BH197" s="5" t="n">
        <f aca="false">SUM(AE197:AK197)+AB197+AC197+AD197</f>
        <v>2000000000</v>
      </c>
    </row>
    <row r="198" customFormat="false" ht="15" hidden="true" customHeight="false" outlineLevel="0" collapsed="false">
      <c r="A198" s="5" t="n">
        <f aca="false">sensitivity_exit_usd</f>
        <v>2000000000</v>
      </c>
      <c r="B198" s="2" t="n">
        <f aca="false">ROW()-ROW($B$115)</f>
        <v>83</v>
      </c>
      <c r="C198" s="2" t="n">
        <f aca="false">MOD(QUOTIENT($B198,1),2)</f>
        <v>1</v>
      </c>
      <c r="D198" s="2" t="n">
        <f aca="false">MOD(QUOTIENT($B198,2),2)</f>
        <v>1</v>
      </c>
      <c r="E198" s="2" t="n">
        <f aca="false">MOD(QUOTIENT($B198,4),2)</f>
        <v>0</v>
      </c>
      <c r="F198" s="2" t="n">
        <f aca="false">MOD(QUOTIENT($B198,8),2)</f>
        <v>0</v>
      </c>
      <c r="G198" s="2" t="n">
        <f aca="false">MOD(QUOTIENT($B198,16),2)</f>
        <v>1</v>
      </c>
      <c r="H198" s="2" t="n">
        <f aca="false">MOD(QUOTIENT($B198,32),2)</f>
        <v>0</v>
      </c>
      <c r="I198" s="2" t="n">
        <f aca="false">MOD(QUOTIENT($B198,64),2)</f>
        <v>1</v>
      </c>
      <c r="J198" s="5" t="n">
        <f aca="false">IF($C198=const_zero,MIN(class_series_f_invested_usd,MAX(const_zero,$A198)),const_zero)</f>
        <v>0</v>
      </c>
      <c r="K198" s="5" t="n">
        <f aca="false">IF($D198=const_zero,MIN(class_series_e_invested_usd,MAX(const_zero,$A198-SUM($J198:$J198))),const_zero)</f>
        <v>0</v>
      </c>
      <c r="L198" s="5" t="n">
        <f aca="false">IF($E198=const_zero,MIN(class_series_d_invested_usd,MAX(const_zero,$A198-SUM($J198:$K198))),const_zero)</f>
        <v>100000000</v>
      </c>
      <c r="M198" s="5" t="n">
        <f aca="false">IF($F198=const_zero,MIN(class_series_c_invested_usd,MAX(const_zero,$A198-SUM($J198:$L198))),const_zero)</f>
        <v>60000000</v>
      </c>
      <c r="N198" s="5" t="n">
        <f aca="false">IF($G198=const_zero,MIN(class_series_b_invested_usd,MAX(const_zero,$A198-SUM($J198:$M198))),const_zero)</f>
        <v>0</v>
      </c>
      <c r="O198" s="5" t="n">
        <f aca="false">IF($H198=const_zero,MIN(class_series_a_invested_usd,MAX(const_zero,$A198-SUM($J198:$N198))),const_zero)</f>
        <v>15000000</v>
      </c>
      <c r="P198" s="5" t="n">
        <f aca="false">IF($I198=const_zero,MIN(class_seed_invested_usd,MAX(const_zero,$A198-SUM($J198:$O198))),const_zero)</f>
        <v>0</v>
      </c>
      <c r="Q198" s="5" t="n">
        <f aca="false">MAX(const_zero,$A198-SUM($J198:$P198))</f>
        <v>1825000000</v>
      </c>
      <c r="R198" s="9" t="n">
        <f aca="false">common_rsa_total+Sensitivity!$AE$60+Sensitivity!$AJ$60+IF($C198=const_one,Sensitivity!$D$60,const_zero)+IF($D198=const_one,Sensitivity!$Y$60,const_zero)+IF($E198=const_one,Sensitivity!$V$60,const_zero)+IF($F198=const_one,Sensitivity!$S$60,const_zero)+IF($G198=const_one,Sensitivity!$P$60,const_zero)+IF($H198=const_one,Sensitivity!$M$60,const_zero)+IF($I198=const_one,Sensitivity!$J$60,const_zero)</f>
        <v>24366560.6388153</v>
      </c>
      <c r="S198" s="23" t="b">
        <f aca="false">IF($R198&gt;const_zero,--($Q198&gt;option_strike_usd*$R198),const_zero)</f>
        <v>1</v>
      </c>
      <c r="T198" s="7" t="n">
        <f aca="false">IF($R198&gt;const_zero,IF($S198=const_one,($Q198+option_strike_usd*pre_f_options_issued)/($R198+pre_f_options_issued),$Q198/$R198),const_zero)</f>
        <v>68.0213602540449</v>
      </c>
      <c r="U198" s="5" t="n">
        <f aca="false">IF($C198=const_one,Sensitivity!$D$60*$T198,const_zero)</f>
        <v>62270087.9237391</v>
      </c>
      <c r="V198" s="5" t="n">
        <f aca="false">IF($D198=const_one,Sensitivity!$Y$60*$T198,const_zero)</f>
        <v>418514559.441363</v>
      </c>
      <c r="W198" s="5" t="n">
        <f aca="false">IF($E198=const_one,Sensitivity!$V$60*$T198,const_zero)</f>
        <v>0</v>
      </c>
      <c r="X198" s="5" t="n">
        <f aca="false">IF($F198=const_one,Sensitivity!$S$60*$T198,const_zero)</f>
        <v>0</v>
      </c>
      <c r="Y198" s="5" t="n">
        <f aca="false">IF($G198=const_one,Sensitivity!$P$60*$T198,const_zero)</f>
        <v>204064080.762135</v>
      </c>
      <c r="Z198" s="5" t="n">
        <f aca="false">IF($H198=const_one,Sensitivity!$M$60*$T198,const_zero)</f>
        <v>0</v>
      </c>
      <c r="AA198" s="5" t="n">
        <f aca="false">IF($I198=const_one,Sensitivity!$J$60*$T198,const_zero)</f>
        <v>340106801.270224</v>
      </c>
      <c r="AB198" s="5" t="n">
        <f aca="false">(Sensitivity!$AE$60+Sensitivity!$AJ$60)*$T198</f>
        <v>20298827.6810228</v>
      </c>
      <c r="AC198" s="5" t="n">
        <f aca="false">common_rsa_total*$T198</f>
        <v>612192242.286404</v>
      </c>
      <c r="AD198" s="5" t="n">
        <f aca="false">IF($S198=const_one,pre_f_options_issued*($T198-option_strike_usd),const_zero)</f>
        <v>167553400.635112</v>
      </c>
      <c r="AE198" s="5" t="n">
        <f aca="false">J198+U198</f>
        <v>62270087.9237391</v>
      </c>
      <c r="AF198" s="5" t="n">
        <f aca="false">K198+V198</f>
        <v>418514559.441363</v>
      </c>
      <c r="AG198" s="5" t="n">
        <f aca="false">L198+W198</f>
        <v>100000000</v>
      </c>
      <c r="AH198" s="5" t="n">
        <f aca="false">M198+X198</f>
        <v>60000000</v>
      </c>
      <c r="AI198" s="5" t="n">
        <f aca="false">N198+Y198</f>
        <v>204064080.762135</v>
      </c>
      <c r="AJ198" s="5" t="n">
        <f aca="false">O198+Z198</f>
        <v>15000000</v>
      </c>
      <c r="AK198" s="5" t="n">
        <f aca="false">P198+AA198</f>
        <v>340106801.270224</v>
      </c>
      <c r="AL198" s="5" t="n">
        <f aca="false">INDEX($AE$115:$AE$242,$B198-$C198*1+const_one)</f>
        <v>30000000</v>
      </c>
      <c r="AM198" s="5" t="n">
        <f aca="false">INDEX($AF$115:$AF$242,$B198-$D198*2+const_one)</f>
        <v>300000000</v>
      </c>
      <c r="AN198" s="5" t="n">
        <f aca="false">INDEX($AG$115:$AG$242,$B198-$E198*4+const_one)</f>
        <v>100000000</v>
      </c>
      <c r="AO198" s="5" t="n">
        <f aca="false">INDEX($AH$115:$AH$242,$B198-$F198*8+const_one)</f>
        <v>60000000</v>
      </c>
      <c r="AP198" s="5" t="n">
        <f aca="false">INDEX($AI$115:$AI$242,$B198-$G198*16+const_one)</f>
        <v>30000000</v>
      </c>
      <c r="AQ198" s="5" t="n">
        <f aca="false">INDEX($AJ$115:$AJ$242,$B198-$H198*32+const_one)</f>
        <v>15000000</v>
      </c>
      <c r="AR198" s="5" t="n">
        <f aca="false">INDEX($AK$115:$AK$242,$B198-$I198*64+const_one)</f>
        <v>5000000</v>
      </c>
      <c r="AS198" s="5" t="n">
        <f aca="false">INDEX($AE$115:$AE$242,$B198+(const_one-$C198)*1+const_one)</f>
        <v>62270087.9237391</v>
      </c>
      <c r="AT198" s="5" t="n">
        <f aca="false">INDEX($AF$115:$AF$242,$B198+(const_one-$D198)*2+const_one)</f>
        <v>418514559.441363</v>
      </c>
      <c r="AU198" s="5" t="n">
        <f aca="false">INDEX($AG$115:$AG$242,$B198+(const_one-$E198)*4+const_one)</f>
        <v>117185362.856281</v>
      </c>
      <c r="AV198" s="5" t="n">
        <f aca="false">INDEX($AH$115:$AH$242,$B198+(const_one-$F198)*8+const_one)</f>
        <v>154784159.843914</v>
      </c>
      <c r="AW198" s="5" t="n">
        <f aca="false">INDEX($AI$115:$AI$242,$B198+(const_one-$G198)*16+const_one)</f>
        <v>204064080.762135</v>
      </c>
      <c r="AX198" s="5" t="n">
        <f aca="false">INDEX($AJ$115:$AJ$242,$B198+(const_one-$H198)*32+const_one)</f>
        <v>289096150.175009</v>
      </c>
      <c r="AY198" s="5" t="n">
        <f aca="false">INDEX($AK$115:$AK$242,$B198+(const_one-$I198)*64+const_one)</f>
        <v>340106801.270224</v>
      </c>
      <c r="AZ198" s="5" t="n">
        <f aca="false">--($C198=--(AS198&gt;AL198))</f>
        <v>1</v>
      </c>
      <c r="BA198" s="5" t="n">
        <f aca="false">--($D198=--(AT198&gt;AM198))</f>
        <v>1</v>
      </c>
      <c r="BB198" s="5" t="n">
        <f aca="false">--($E198=--(AU198&gt;AN198))</f>
        <v>0</v>
      </c>
      <c r="BC198" s="5" t="n">
        <f aca="false">--($F198=--(AV198&gt;AO198))</f>
        <v>0</v>
      </c>
      <c r="BD198" s="5" t="n">
        <f aca="false">--($G198=--(AW198&gt;AP198))</f>
        <v>1</v>
      </c>
      <c r="BE198" s="5" t="n">
        <f aca="false">--($H198=--(AX198&gt;AQ198))</f>
        <v>0</v>
      </c>
      <c r="BF198" s="5" t="n">
        <f aca="false">--($I198=--(AY198&gt;AR198))</f>
        <v>1</v>
      </c>
      <c r="BG198" s="5" t="n">
        <f aca="false">SUM(AZ198:BF198)</f>
        <v>4</v>
      </c>
      <c r="BH198" s="5" t="n">
        <f aca="false">SUM(AE198:AK198)+AB198+AC198+AD198</f>
        <v>2000000000</v>
      </c>
    </row>
    <row r="199" customFormat="false" ht="15" hidden="true" customHeight="false" outlineLevel="0" collapsed="false">
      <c r="A199" s="5" t="n">
        <f aca="false">sensitivity_exit_usd</f>
        <v>2000000000</v>
      </c>
      <c r="B199" s="2" t="n">
        <f aca="false">ROW()-ROW($B$115)</f>
        <v>84</v>
      </c>
      <c r="C199" s="2" t="n">
        <f aca="false">MOD(QUOTIENT($B199,1),2)</f>
        <v>0</v>
      </c>
      <c r="D199" s="2" t="n">
        <f aca="false">MOD(QUOTIENT($B199,2),2)</f>
        <v>0</v>
      </c>
      <c r="E199" s="2" t="n">
        <f aca="false">MOD(QUOTIENT($B199,4),2)</f>
        <v>1</v>
      </c>
      <c r="F199" s="2" t="n">
        <f aca="false">MOD(QUOTIENT($B199,8),2)</f>
        <v>0</v>
      </c>
      <c r="G199" s="2" t="n">
        <f aca="false">MOD(QUOTIENT($B199,16),2)</f>
        <v>1</v>
      </c>
      <c r="H199" s="2" t="n">
        <f aca="false">MOD(QUOTIENT($B199,32),2)</f>
        <v>0</v>
      </c>
      <c r="I199" s="2" t="n">
        <f aca="false">MOD(QUOTIENT($B199,64),2)</f>
        <v>1</v>
      </c>
      <c r="J199" s="5" t="n">
        <f aca="false">IF($C199=const_zero,MIN(class_series_f_invested_usd,MAX(const_zero,$A199)),const_zero)</f>
        <v>30000000</v>
      </c>
      <c r="K199" s="5" t="n">
        <f aca="false">IF($D199=const_zero,MIN(class_series_e_invested_usd,MAX(const_zero,$A199-SUM($J199:$J199))),const_zero)</f>
        <v>300000000</v>
      </c>
      <c r="L199" s="5" t="n">
        <f aca="false">IF($E199=const_zero,MIN(class_series_d_invested_usd,MAX(const_zero,$A199-SUM($J199:$K199))),const_zero)</f>
        <v>0</v>
      </c>
      <c r="M199" s="5" t="n">
        <f aca="false">IF($F199=const_zero,MIN(class_series_c_invested_usd,MAX(const_zero,$A199-SUM($J199:$L199))),const_zero)</f>
        <v>60000000</v>
      </c>
      <c r="N199" s="5" t="n">
        <f aca="false">IF($G199=const_zero,MIN(class_series_b_invested_usd,MAX(const_zero,$A199-SUM($J199:$M199))),const_zero)</f>
        <v>0</v>
      </c>
      <c r="O199" s="5" t="n">
        <f aca="false">IF($H199=const_zero,MIN(class_series_a_invested_usd,MAX(const_zero,$A199-SUM($J199:$N199))),const_zero)</f>
        <v>15000000</v>
      </c>
      <c r="P199" s="5" t="n">
        <f aca="false">IF($I199=const_zero,MIN(class_seed_invested_usd,MAX(const_zero,$A199-SUM($J199:$O199))),const_zero)</f>
        <v>0</v>
      </c>
      <c r="Q199" s="5" t="n">
        <f aca="false">MAX(const_zero,$A199-SUM($J199:$P199))</f>
        <v>1595000000</v>
      </c>
      <c r="R199" s="9" t="n">
        <f aca="false">common_rsa_total+Sensitivity!$AE$60+Sensitivity!$AJ$60+IF($C199=const_one,Sensitivity!$D$60,const_zero)+IF($D199=const_one,Sensitivity!$Y$60,const_zero)+IF($E199=const_one,Sensitivity!$V$60,const_zero)+IF($F199=const_one,Sensitivity!$S$60,const_zero)+IF($G199=const_one,Sensitivity!$P$60,const_zero)+IF($H199=const_one,Sensitivity!$M$60,const_zero)+IF($I199=const_one,Sensitivity!$J$60,const_zero)</f>
        <v>19037545.7598514</v>
      </c>
      <c r="S199" s="23" t="b">
        <f aca="false">IF($R199&gt;const_zero,--($Q199&gt;option_strike_usd*$R199),const_zero)</f>
        <v>1</v>
      </c>
      <c r="T199" s="7" t="n">
        <f aca="false">IF($R199&gt;const_zero,IF($S199=const_one,($Q199+option_strike_usd*pre_f_options_issued)/($R199+pre_f_options_issued),$Q199/$R199),const_zero)</f>
        <v>74.1727965578109</v>
      </c>
      <c r="U199" s="5" t="n">
        <f aca="false">IF($C199=const_one,Sensitivity!$D$60*$T199,const_zero)</f>
        <v>0</v>
      </c>
      <c r="V199" s="5" t="n">
        <f aca="false">IF($D199=const_one,Sensitivity!$Y$60*$T199,const_zero)</f>
        <v>0</v>
      </c>
      <c r="W199" s="5" t="n">
        <f aca="false">IF($E199=const_one,Sensitivity!$V$60*$T199,const_zero)</f>
        <v>128995937.464307</v>
      </c>
      <c r="X199" s="5" t="n">
        <f aca="false">IF($F199=const_one,Sensitivity!$S$60*$T199,const_zero)</f>
        <v>0</v>
      </c>
      <c r="Y199" s="5" t="n">
        <f aca="false">IF($G199=const_one,Sensitivity!$P$60*$T199,const_zero)</f>
        <v>222518389.673433</v>
      </c>
      <c r="Z199" s="5" t="n">
        <f aca="false">IF($H199=const_one,Sensitivity!$M$60*$T199,const_zero)</f>
        <v>0</v>
      </c>
      <c r="AA199" s="5" t="n">
        <f aca="false">IF($I199=const_one,Sensitivity!$J$60*$T199,const_zero)</f>
        <v>370863982.789055</v>
      </c>
      <c r="AB199" s="5" t="n">
        <f aca="false">(Sensitivity!$AE$60+Sensitivity!$AJ$60)*$T199</f>
        <v>22134529.6583809</v>
      </c>
      <c r="AC199" s="5" t="n">
        <f aca="false">common_rsa_total*$T199</f>
        <v>667555169.020298</v>
      </c>
      <c r="AD199" s="5" t="n">
        <f aca="false">IF($S199=const_one,pre_f_options_issued*($T199-option_strike_usd),const_zero)</f>
        <v>182931991.394527</v>
      </c>
      <c r="AE199" s="5" t="n">
        <f aca="false">J199+U199</f>
        <v>30000000</v>
      </c>
      <c r="AF199" s="5" t="n">
        <f aca="false">K199+V199</f>
        <v>300000000</v>
      </c>
      <c r="AG199" s="5" t="n">
        <f aca="false">L199+W199</f>
        <v>128995937.464307</v>
      </c>
      <c r="AH199" s="5" t="n">
        <f aca="false">M199+X199</f>
        <v>60000000</v>
      </c>
      <c r="AI199" s="5" t="n">
        <f aca="false">N199+Y199</f>
        <v>222518389.673433</v>
      </c>
      <c r="AJ199" s="5" t="n">
        <f aca="false">O199+Z199</f>
        <v>15000000</v>
      </c>
      <c r="AK199" s="5" t="n">
        <f aca="false">P199+AA199</f>
        <v>370863982.789055</v>
      </c>
      <c r="AL199" s="5" t="n">
        <f aca="false">INDEX($AE$115:$AE$242,$B199-$C199*1+const_one)</f>
        <v>30000000</v>
      </c>
      <c r="AM199" s="5" t="n">
        <f aca="false">INDEX($AF$115:$AF$242,$B199-$D199*2+const_one)</f>
        <v>300000000</v>
      </c>
      <c r="AN199" s="5" t="n">
        <f aca="false">INDEX($AG$115:$AG$242,$B199-$E199*4+const_one)</f>
        <v>100000000</v>
      </c>
      <c r="AO199" s="5" t="n">
        <f aca="false">INDEX($AH$115:$AH$242,$B199-$F199*8+const_one)</f>
        <v>60000000</v>
      </c>
      <c r="AP199" s="5" t="n">
        <f aca="false">INDEX($AI$115:$AI$242,$B199-$G199*16+const_one)</f>
        <v>30000000</v>
      </c>
      <c r="AQ199" s="5" t="n">
        <f aca="false">INDEX($AJ$115:$AJ$242,$B199-$H199*32+const_one)</f>
        <v>15000000</v>
      </c>
      <c r="AR199" s="5" t="n">
        <f aca="false">INDEX($AK$115:$AK$242,$B199-$I199*64+const_one)</f>
        <v>5000000</v>
      </c>
      <c r="AS199" s="5" t="n">
        <f aca="false">INDEX($AE$115:$AE$242,$B199+(const_one-$C199)*1+const_one)</f>
        <v>66356105.3865609</v>
      </c>
      <c r="AT199" s="5" t="n">
        <f aca="false">INDEX($AF$115:$AF$242,$B199+(const_one-$D199)*2+const_one)</f>
        <v>421619161.06392</v>
      </c>
      <c r="AU199" s="5" t="n">
        <f aca="false">INDEX($AG$115:$AG$242,$B199+(const_one-$E199)*4+const_one)</f>
        <v>128995937.464307</v>
      </c>
      <c r="AV199" s="5" t="n">
        <f aca="false">INDEX($AH$115:$AH$242,$B199+(const_one-$F199)*8+const_one)</f>
        <v>166182449.943218</v>
      </c>
      <c r="AW199" s="5" t="n">
        <f aca="false">INDEX($AI$115:$AI$242,$B199+(const_one-$G199)*16+const_one)</f>
        <v>222518389.673433</v>
      </c>
      <c r="AX199" s="5" t="n">
        <f aca="false">INDEX($AJ$115:$AJ$242,$B199+(const_one-$H199)*32+const_one)</f>
        <v>303814831.746715</v>
      </c>
      <c r="AY199" s="5" t="n">
        <f aca="false">INDEX($AK$115:$AK$242,$B199+(const_one-$I199)*64+const_one)</f>
        <v>370863982.789055</v>
      </c>
      <c r="AZ199" s="5" t="n">
        <f aca="false">--($C199=--(AS199&gt;AL199))</f>
        <v>0</v>
      </c>
      <c r="BA199" s="5" t="n">
        <f aca="false">--($D199=--(AT199&gt;AM199))</f>
        <v>0</v>
      </c>
      <c r="BB199" s="5" t="n">
        <f aca="false">--($E199=--(AU199&gt;AN199))</f>
        <v>1</v>
      </c>
      <c r="BC199" s="5" t="n">
        <f aca="false">--($F199=--(AV199&gt;AO199))</f>
        <v>0</v>
      </c>
      <c r="BD199" s="5" t="n">
        <f aca="false">--($G199=--(AW199&gt;AP199))</f>
        <v>1</v>
      </c>
      <c r="BE199" s="5" t="n">
        <f aca="false">--($H199=--(AX199&gt;AQ199))</f>
        <v>0</v>
      </c>
      <c r="BF199" s="5" t="n">
        <f aca="false">--($I199=--(AY199&gt;AR199))</f>
        <v>1</v>
      </c>
      <c r="BG199" s="5" t="n">
        <f aca="false">SUM(AZ199:BF199)</f>
        <v>3</v>
      </c>
      <c r="BH199" s="5" t="n">
        <f aca="false">SUM(AE199:AK199)+AB199+AC199+AD199</f>
        <v>2000000000</v>
      </c>
    </row>
    <row r="200" customFormat="false" ht="15" hidden="true" customHeight="false" outlineLevel="0" collapsed="false">
      <c r="A200" s="5" t="n">
        <f aca="false">sensitivity_exit_usd</f>
        <v>2000000000</v>
      </c>
      <c r="B200" s="2" t="n">
        <f aca="false">ROW()-ROW($B$115)</f>
        <v>85</v>
      </c>
      <c r="C200" s="2" t="n">
        <f aca="false">MOD(QUOTIENT($B200,1),2)</f>
        <v>1</v>
      </c>
      <c r="D200" s="2" t="n">
        <f aca="false">MOD(QUOTIENT($B200,2),2)</f>
        <v>0</v>
      </c>
      <c r="E200" s="2" t="n">
        <f aca="false">MOD(QUOTIENT($B200,4),2)</f>
        <v>1</v>
      </c>
      <c r="F200" s="2" t="n">
        <f aca="false">MOD(QUOTIENT($B200,8),2)</f>
        <v>0</v>
      </c>
      <c r="G200" s="2" t="n">
        <f aca="false">MOD(QUOTIENT($B200,16),2)</f>
        <v>1</v>
      </c>
      <c r="H200" s="2" t="n">
        <f aca="false">MOD(QUOTIENT($B200,32),2)</f>
        <v>0</v>
      </c>
      <c r="I200" s="2" t="n">
        <f aca="false">MOD(QUOTIENT($B200,64),2)</f>
        <v>1</v>
      </c>
      <c r="J200" s="5" t="n">
        <f aca="false">IF($C200=const_zero,MIN(class_series_f_invested_usd,MAX(const_zero,$A200)),const_zero)</f>
        <v>0</v>
      </c>
      <c r="K200" s="5" t="n">
        <f aca="false">IF($D200=const_zero,MIN(class_series_e_invested_usd,MAX(const_zero,$A200-SUM($J200:$J200))),const_zero)</f>
        <v>300000000</v>
      </c>
      <c r="L200" s="5" t="n">
        <f aca="false">IF($E200=const_zero,MIN(class_series_d_invested_usd,MAX(const_zero,$A200-SUM($J200:$K200))),const_zero)</f>
        <v>0</v>
      </c>
      <c r="M200" s="5" t="n">
        <f aca="false">IF($F200=const_zero,MIN(class_series_c_invested_usd,MAX(const_zero,$A200-SUM($J200:$L200))),const_zero)</f>
        <v>60000000</v>
      </c>
      <c r="N200" s="5" t="n">
        <f aca="false">IF($G200=const_zero,MIN(class_series_b_invested_usd,MAX(const_zero,$A200-SUM($J200:$M200))),const_zero)</f>
        <v>0</v>
      </c>
      <c r="O200" s="5" t="n">
        <f aca="false">IF($H200=const_zero,MIN(class_series_a_invested_usd,MAX(const_zero,$A200-SUM($J200:$N200))),const_zero)</f>
        <v>15000000</v>
      </c>
      <c r="P200" s="5" t="n">
        <f aca="false">IF($I200=const_zero,MIN(class_seed_invested_usd,MAX(const_zero,$A200-SUM($J200:$O200))),const_zero)</f>
        <v>0</v>
      </c>
      <c r="Q200" s="5" t="n">
        <f aca="false">MAX(const_zero,$A200-SUM($J200:$P200))</f>
        <v>1625000000</v>
      </c>
      <c r="R200" s="9" t="n">
        <f aca="false">common_rsa_total+Sensitivity!$AE$60+Sensitivity!$AJ$60+IF($C200=const_one,Sensitivity!$D$60,const_zero)+IF($D200=const_one,Sensitivity!$Y$60,const_zero)+IF($E200=const_one,Sensitivity!$V$60,const_zero)+IF($F200=const_one,Sensitivity!$S$60,const_zero)+IF($G200=const_one,Sensitivity!$P$60,const_zero)+IF($H200=const_one,Sensitivity!$M$60,const_zero)+IF($I200=const_one,Sensitivity!$J$60,const_zero)</f>
        <v>19952994.7848514</v>
      </c>
      <c r="S200" s="23" t="b">
        <f aca="false">IF($R200&gt;const_zero,--($Q200&gt;option_strike_usd*$R200),const_zero)</f>
        <v>1</v>
      </c>
      <c r="T200" s="7" t="n">
        <f aca="false">IF($R200&gt;const_zero,IF($S200=const_one,($Q200+option_strike_usd*pre_f_options_issued)/($R200+pre_f_options_issued),$Q200/$R200),const_zero)</f>
        <v>72.4847627496909</v>
      </c>
      <c r="U200" s="5" t="n">
        <f aca="false">IF($C200=const_one,Sensitivity!$D$60*$T200,const_zero)</f>
        <v>66356105.3865609</v>
      </c>
      <c r="V200" s="5" t="n">
        <f aca="false">IF($D200=const_one,Sensitivity!$Y$60*$T200,const_zero)</f>
        <v>0</v>
      </c>
      <c r="W200" s="5" t="n">
        <f aca="false">IF($E200=const_one,Sensitivity!$V$60*$T200,const_zero)</f>
        <v>126060231.738554</v>
      </c>
      <c r="X200" s="5" t="n">
        <f aca="false">IF($F200=const_one,Sensitivity!$S$60*$T200,const_zero)</f>
        <v>0</v>
      </c>
      <c r="Y200" s="5" t="n">
        <f aca="false">IF($G200=const_one,Sensitivity!$P$60*$T200,const_zero)</f>
        <v>217454288.249073</v>
      </c>
      <c r="Z200" s="5" t="n">
        <f aca="false">IF($H200=const_one,Sensitivity!$M$60*$T200,const_zero)</f>
        <v>0</v>
      </c>
      <c r="AA200" s="5" t="n">
        <f aca="false">IF($I200=const_one,Sensitivity!$J$60*$T200,const_zero)</f>
        <v>362423813.748454</v>
      </c>
      <c r="AB200" s="5" t="n">
        <f aca="false">(Sensitivity!$AE$60+Sensitivity!$AJ$60)*$T200</f>
        <v>21630789.2559132</v>
      </c>
      <c r="AC200" s="5" t="n">
        <f aca="false">common_rsa_total*$T200</f>
        <v>652362864.747218</v>
      </c>
      <c r="AD200" s="5" t="n">
        <f aca="false">IF($S200=const_one,pre_f_options_issued*($T200-option_strike_usd),const_zero)</f>
        <v>178711906.874227</v>
      </c>
      <c r="AE200" s="5" t="n">
        <f aca="false">J200+U200</f>
        <v>66356105.3865609</v>
      </c>
      <c r="AF200" s="5" t="n">
        <f aca="false">K200+V200</f>
        <v>300000000</v>
      </c>
      <c r="AG200" s="5" t="n">
        <f aca="false">L200+W200</f>
        <v>126060231.738554</v>
      </c>
      <c r="AH200" s="5" t="n">
        <f aca="false">M200+X200</f>
        <v>60000000</v>
      </c>
      <c r="AI200" s="5" t="n">
        <f aca="false">N200+Y200</f>
        <v>217454288.249073</v>
      </c>
      <c r="AJ200" s="5" t="n">
        <f aca="false">O200+Z200</f>
        <v>15000000</v>
      </c>
      <c r="AK200" s="5" t="n">
        <f aca="false">P200+AA200</f>
        <v>362423813.748454</v>
      </c>
      <c r="AL200" s="5" t="n">
        <f aca="false">INDEX($AE$115:$AE$242,$B200-$C200*1+const_one)</f>
        <v>30000000</v>
      </c>
      <c r="AM200" s="5" t="n">
        <f aca="false">INDEX($AF$115:$AF$242,$B200-$D200*2+const_one)</f>
        <v>300000000</v>
      </c>
      <c r="AN200" s="5" t="n">
        <f aca="false">INDEX($AG$115:$AG$242,$B200-$E200*4+const_one)</f>
        <v>100000000</v>
      </c>
      <c r="AO200" s="5" t="n">
        <f aca="false">INDEX($AH$115:$AH$242,$B200-$F200*8+const_one)</f>
        <v>60000000</v>
      </c>
      <c r="AP200" s="5" t="n">
        <f aca="false">INDEX($AI$115:$AI$242,$B200-$G200*16+const_one)</f>
        <v>30000000</v>
      </c>
      <c r="AQ200" s="5" t="n">
        <f aca="false">INDEX($AJ$115:$AJ$242,$B200-$H200*32+const_one)</f>
        <v>15000000</v>
      </c>
      <c r="AR200" s="5" t="n">
        <f aca="false">INDEX($AK$115:$AK$242,$B200-$I200*64+const_one)</f>
        <v>5000000</v>
      </c>
      <c r="AS200" s="5" t="n">
        <f aca="false">INDEX($AE$115:$AE$242,$B200+(const_one-$C200)*1+const_one)</f>
        <v>66356105.3865609</v>
      </c>
      <c r="AT200" s="5" t="n">
        <f aca="false">INDEX($AF$115:$AF$242,$B200+(const_one-$D200)*2+const_one)</f>
        <v>414578950.924462</v>
      </c>
      <c r="AU200" s="5" t="n">
        <f aca="false">INDEX($AG$115:$AG$242,$B200+(const_one-$E200)*4+const_one)</f>
        <v>126060231.738554</v>
      </c>
      <c r="AV200" s="5" t="n">
        <f aca="false">INDEX($AH$115:$AH$242,$B200+(const_one-$F200)*8+const_one)</f>
        <v>162958228.376911</v>
      </c>
      <c r="AW200" s="5" t="n">
        <f aca="false">INDEX($AI$115:$AI$242,$B200+(const_one-$G200)*16+const_one)</f>
        <v>217454288.249073</v>
      </c>
      <c r="AX200" s="5" t="n">
        <f aca="false">INDEX($AJ$115:$AJ$242,$B200+(const_one-$H200)*32+const_one)</f>
        <v>299147690.966367</v>
      </c>
      <c r="AY200" s="5" t="n">
        <f aca="false">INDEX($AK$115:$AK$242,$B200+(const_one-$I200)*64+const_one)</f>
        <v>362423813.748454</v>
      </c>
      <c r="AZ200" s="5" t="n">
        <f aca="false">--($C200=--(AS200&gt;AL200))</f>
        <v>1</v>
      </c>
      <c r="BA200" s="5" t="n">
        <f aca="false">--($D200=--(AT200&gt;AM200))</f>
        <v>0</v>
      </c>
      <c r="BB200" s="5" t="n">
        <f aca="false">--($E200=--(AU200&gt;AN200))</f>
        <v>1</v>
      </c>
      <c r="BC200" s="5" t="n">
        <f aca="false">--($F200=--(AV200&gt;AO200))</f>
        <v>0</v>
      </c>
      <c r="BD200" s="5" t="n">
        <f aca="false">--($G200=--(AW200&gt;AP200))</f>
        <v>1</v>
      </c>
      <c r="BE200" s="5" t="n">
        <f aca="false">--($H200=--(AX200&gt;AQ200))</f>
        <v>0</v>
      </c>
      <c r="BF200" s="5" t="n">
        <f aca="false">--($I200=--(AY200&gt;AR200))</f>
        <v>1</v>
      </c>
      <c r="BG200" s="5" t="n">
        <f aca="false">SUM(AZ200:BF200)</f>
        <v>4</v>
      </c>
      <c r="BH200" s="5" t="n">
        <f aca="false">SUM(AE200:AK200)+AB200+AC200+AD200</f>
        <v>2000000000</v>
      </c>
    </row>
    <row r="201" customFormat="false" ht="15" hidden="true" customHeight="false" outlineLevel="0" collapsed="false">
      <c r="A201" s="5" t="n">
        <f aca="false">sensitivity_exit_usd</f>
        <v>2000000000</v>
      </c>
      <c r="B201" s="2" t="n">
        <f aca="false">ROW()-ROW($B$115)</f>
        <v>86</v>
      </c>
      <c r="C201" s="2" t="n">
        <f aca="false">MOD(QUOTIENT($B201,1),2)</f>
        <v>0</v>
      </c>
      <c r="D201" s="2" t="n">
        <f aca="false">MOD(QUOTIENT($B201,2),2)</f>
        <v>1</v>
      </c>
      <c r="E201" s="2" t="n">
        <f aca="false">MOD(QUOTIENT($B201,4),2)</f>
        <v>1</v>
      </c>
      <c r="F201" s="2" t="n">
        <f aca="false">MOD(QUOTIENT($B201,8),2)</f>
        <v>0</v>
      </c>
      <c r="G201" s="2" t="n">
        <f aca="false">MOD(QUOTIENT($B201,16),2)</f>
        <v>1</v>
      </c>
      <c r="H201" s="2" t="n">
        <f aca="false">MOD(QUOTIENT($B201,32),2)</f>
        <v>0</v>
      </c>
      <c r="I201" s="2" t="n">
        <f aca="false">MOD(QUOTIENT($B201,64),2)</f>
        <v>1</v>
      </c>
      <c r="J201" s="5" t="n">
        <f aca="false">IF($C201=const_zero,MIN(class_series_f_invested_usd,MAX(const_zero,$A201)),const_zero)</f>
        <v>30000000</v>
      </c>
      <c r="K201" s="5" t="n">
        <f aca="false">IF($D201=const_zero,MIN(class_series_e_invested_usd,MAX(const_zero,$A201-SUM($J201:$J201))),const_zero)</f>
        <v>0</v>
      </c>
      <c r="L201" s="5" t="n">
        <f aca="false">IF($E201=const_zero,MIN(class_series_d_invested_usd,MAX(const_zero,$A201-SUM($J201:$K201))),const_zero)</f>
        <v>0</v>
      </c>
      <c r="M201" s="5" t="n">
        <f aca="false">IF($F201=const_zero,MIN(class_series_c_invested_usd,MAX(const_zero,$A201-SUM($J201:$L201))),const_zero)</f>
        <v>60000000</v>
      </c>
      <c r="N201" s="5" t="n">
        <f aca="false">IF($G201=const_zero,MIN(class_series_b_invested_usd,MAX(const_zero,$A201-SUM($J201:$M201))),const_zero)</f>
        <v>0</v>
      </c>
      <c r="O201" s="5" t="n">
        <f aca="false">IF($H201=const_zero,MIN(class_series_a_invested_usd,MAX(const_zero,$A201-SUM($J201:$N201))),const_zero)</f>
        <v>15000000</v>
      </c>
      <c r="P201" s="5" t="n">
        <f aca="false">IF($I201=const_zero,MIN(class_seed_invested_usd,MAX(const_zero,$A201-SUM($J201:$O201))),const_zero)</f>
        <v>0</v>
      </c>
      <c r="Q201" s="5" t="n">
        <f aca="false">MAX(const_zero,$A201-SUM($J201:$P201))</f>
        <v>1895000000</v>
      </c>
      <c r="R201" s="9" t="n">
        <f aca="false">common_rsa_total+Sensitivity!$AE$60+Sensitivity!$AJ$60+IF($C201=const_one,Sensitivity!$D$60,const_zero)+IF($D201=const_one,Sensitivity!$Y$60,const_zero)+IF($E201=const_one,Sensitivity!$V$60,const_zero)+IF($F201=const_one,Sensitivity!$S$60,const_zero)+IF($G201=const_one,Sensitivity!$P$60,const_zero)+IF($H201=const_one,Sensitivity!$M$60,const_zero)+IF($I201=const_one,Sensitivity!$J$60,const_zero)</f>
        <v>25190238.9414976</v>
      </c>
      <c r="S201" s="23" t="b">
        <f aca="false">IF($R201&gt;const_zero,--($Q201&gt;option_strike_usd*$R201),const_zero)</f>
        <v>1</v>
      </c>
      <c r="T201" s="7" t="n">
        <f aca="false">IF($R201&gt;const_zero,IF($S201=const_one,($Q201+option_strike_usd*pre_f_options_issued)/($R201+pre_f_options_issued),$Q201/$R201),const_zero)</f>
        <v>68.5259525571062</v>
      </c>
      <c r="U201" s="5" t="n">
        <f aca="false">IF($C201=const_one,Sensitivity!$D$60*$T201,const_zero)</f>
        <v>0</v>
      </c>
      <c r="V201" s="5" t="n">
        <f aca="false">IF($D201=const_one,Sensitivity!$Y$60*$T201,const_zero)</f>
        <v>421619161.06392</v>
      </c>
      <c r="W201" s="5" t="n">
        <f aca="false">IF($E201=const_one,Sensitivity!$V$60*$T201,const_zero)</f>
        <v>119175356.747522</v>
      </c>
      <c r="X201" s="5" t="n">
        <f aca="false">IF($F201=const_one,Sensitivity!$S$60*$T201,const_zero)</f>
        <v>0</v>
      </c>
      <c r="Y201" s="5" t="n">
        <f aca="false">IF($G201=const_one,Sensitivity!$P$60*$T201,const_zero)</f>
        <v>205577857.671319</v>
      </c>
      <c r="Z201" s="5" t="n">
        <f aca="false">IF($H201=const_one,Sensitivity!$M$60*$T201,const_zero)</f>
        <v>0</v>
      </c>
      <c r="AA201" s="5" t="n">
        <f aca="false">IF($I201=const_one,Sensitivity!$J$60*$T201,const_zero)</f>
        <v>342629762.785531</v>
      </c>
      <c r="AB201" s="5" t="n">
        <f aca="false">(Sensitivity!$AE$60+Sensitivity!$AJ$60)*$T201</f>
        <v>20449407.324987</v>
      </c>
      <c r="AC201" s="5" t="n">
        <f aca="false">common_rsa_total*$T201</f>
        <v>616733573.013956</v>
      </c>
      <c r="AD201" s="5" t="n">
        <f aca="false">IF($S201=const_one,pre_f_options_issued*($T201-option_strike_usd),const_zero)</f>
        <v>168814881.392766</v>
      </c>
      <c r="AE201" s="5" t="n">
        <f aca="false">J201+U201</f>
        <v>30000000</v>
      </c>
      <c r="AF201" s="5" t="n">
        <f aca="false">K201+V201</f>
        <v>421619161.06392</v>
      </c>
      <c r="AG201" s="5" t="n">
        <f aca="false">L201+W201</f>
        <v>119175356.747522</v>
      </c>
      <c r="AH201" s="5" t="n">
        <f aca="false">M201+X201</f>
        <v>60000000</v>
      </c>
      <c r="AI201" s="5" t="n">
        <f aca="false">N201+Y201</f>
        <v>205577857.671319</v>
      </c>
      <c r="AJ201" s="5" t="n">
        <f aca="false">O201+Z201</f>
        <v>15000000</v>
      </c>
      <c r="AK201" s="5" t="n">
        <f aca="false">P201+AA201</f>
        <v>342629762.785531</v>
      </c>
      <c r="AL201" s="5" t="n">
        <f aca="false">INDEX($AE$115:$AE$242,$B201-$C201*1+const_one)</f>
        <v>30000000</v>
      </c>
      <c r="AM201" s="5" t="n">
        <f aca="false">INDEX($AF$115:$AF$242,$B201-$D201*2+const_one)</f>
        <v>300000000</v>
      </c>
      <c r="AN201" s="5" t="n">
        <f aca="false">INDEX($AG$115:$AG$242,$B201-$E201*4+const_one)</f>
        <v>100000000</v>
      </c>
      <c r="AO201" s="5" t="n">
        <f aca="false">INDEX($AH$115:$AH$242,$B201-$F201*8+const_one)</f>
        <v>60000000</v>
      </c>
      <c r="AP201" s="5" t="n">
        <f aca="false">INDEX($AI$115:$AI$242,$B201-$G201*16+const_one)</f>
        <v>30000000</v>
      </c>
      <c r="AQ201" s="5" t="n">
        <f aca="false">INDEX($AJ$115:$AJ$242,$B201-$H201*32+const_one)</f>
        <v>15000000</v>
      </c>
      <c r="AR201" s="5" t="n">
        <f aca="false">INDEX($AK$115:$AK$242,$B201-$I201*64+const_one)</f>
        <v>5000000</v>
      </c>
      <c r="AS201" s="5" t="n">
        <f aca="false">INDEX($AE$115:$AE$242,$B201+(const_one-$C201)*1+const_one)</f>
        <v>61684515.2528434</v>
      </c>
      <c r="AT201" s="5" t="n">
        <f aca="false">INDEX($AF$115:$AF$242,$B201+(const_one-$D201)*2+const_one)</f>
        <v>421619161.06392</v>
      </c>
      <c r="AU201" s="5" t="n">
        <f aca="false">INDEX($AG$115:$AG$242,$B201+(const_one-$E201)*4+const_one)</f>
        <v>119175356.747522</v>
      </c>
      <c r="AV201" s="5" t="n">
        <f aca="false">INDEX($AH$115:$AH$242,$B201+(const_one-$F201)*8+const_one)</f>
        <v>156130365.36978</v>
      </c>
      <c r="AW201" s="5" t="n">
        <f aca="false">INDEX($AI$115:$AI$242,$B201+(const_one-$G201)*16+const_one)</f>
        <v>205577857.671319</v>
      </c>
      <c r="AX201" s="5" t="n">
        <f aca="false">INDEX($AJ$115:$AJ$242,$B201+(const_one-$H201)*32+const_one)</f>
        <v>292518510.406517</v>
      </c>
      <c r="AY201" s="5" t="n">
        <f aca="false">INDEX($AK$115:$AK$242,$B201+(const_one-$I201)*64+const_one)</f>
        <v>342629762.785531</v>
      </c>
      <c r="AZ201" s="5" t="n">
        <f aca="false">--($C201=--(AS201&gt;AL201))</f>
        <v>0</v>
      </c>
      <c r="BA201" s="5" t="n">
        <f aca="false">--($D201=--(AT201&gt;AM201))</f>
        <v>1</v>
      </c>
      <c r="BB201" s="5" t="n">
        <f aca="false">--($E201=--(AU201&gt;AN201))</f>
        <v>1</v>
      </c>
      <c r="BC201" s="5" t="n">
        <f aca="false">--($F201=--(AV201&gt;AO201))</f>
        <v>0</v>
      </c>
      <c r="BD201" s="5" t="n">
        <f aca="false">--($G201=--(AW201&gt;AP201))</f>
        <v>1</v>
      </c>
      <c r="BE201" s="5" t="n">
        <f aca="false">--($H201=--(AX201&gt;AQ201))</f>
        <v>0</v>
      </c>
      <c r="BF201" s="5" t="n">
        <f aca="false">--($I201=--(AY201&gt;AR201))</f>
        <v>1</v>
      </c>
      <c r="BG201" s="5" t="n">
        <f aca="false">SUM(AZ201:BF201)</f>
        <v>4</v>
      </c>
      <c r="BH201" s="5" t="n">
        <f aca="false">SUM(AE201:AK201)+AB201+AC201+AD201</f>
        <v>2000000000</v>
      </c>
    </row>
    <row r="202" customFormat="false" ht="15" hidden="true" customHeight="false" outlineLevel="0" collapsed="false">
      <c r="A202" s="5" t="n">
        <f aca="false">sensitivity_exit_usd</f>
        <v>2000000000</v>
      </c>
      <c r="B202" s="2" t="n">
        <f aca="false">ROW()-ROW($B$115)</f>
        <v>87</v>
      </c>
      <c r="C202" s="2" t="n">
        <f aca="false">MOD(QUOTIENT($B202,1),2)</f>
        <v>1</v>
      </c>
      <c r="D202" s="2" t="n">
        <f aca="false">MOD(QUOTIENT($B202,2),2)</f>
        <v>1</v>
      </c>
      <c r="E202" s="2" t="n">
        <f aca="false">MOD(QUOTIENT($B202,4),2)</f>
        <v>1</v>
      </c>
      <c r="F202" s="2" t="n">
        <f aca="false">MOD(QUOTIENT($B202,8),2)</f>
        <v>0</v>
      </c>
      <c r="G202" s="2" t="n">
        <f aca="false">MOD(QUOTIENT($B202,16),2)</f>
        <v>1</v>
      </c>
      <c r="H202" s="2" t="n">
        <f aca="false">MOD(QUOTIENT($B202,32),2)</f>
        <v>0</v>
      </c>
      <c r="I202" s="2" t="n">
        <f aca="false">MOD(QUOTIENT($B202,64),2)</f>
        <v>1</v>
      </c>
      <c r="J202" s="5" t="n">
        <f aca="false">IF($C202=const_zero,MIN(class_series_f_invested_usd,MAX(const_zero,$A202)),const_zero)</f>
        <v>0</v>
      </c>
      <c r="K202" s="5" t="n">
        <f aca="false">IF($D202=const_zero,MIN(class_series_e_invested_usd,MAX(const_zero,$A202-SUM($J202:$J202))),const_zero)</f>
        <v>0</v>
      </c>
      <c r="L202" s="5" t="n">
        <f aca="false">IF($E202=const_zero,MIN(class_series_d_invested_usd,MAX(const_zero,$A202-SUM($J202:$K202))),const_zero)</f>
        <v>0</v>
      </c>
      <c r="M202" s="5" t="n">
        <f aca="false">IF($F202=const_zero,MIN(class_series_c_invested_usd,MAX(const_zero,$A202-SUM($J202:$L202))),const_zero)</f>
        <v>60000000</v>
      </c>
      <c r="N202" s="5" t="n">
        <f aca="false">IF($G202=const_zero,MIN(class_series_b_invested_usd,MAX(const_zero,$A202-SUM($J202:$M202))),const_zero)</f>
        <v>0</v>
      </c>
      <c r="O202" s="5" t="n">
        <f aca="false">IF($H202=const_zero,MIN(class_series_a_invested_usd,MAX(const_zero,$A202-SUM($J202:$N202))),const_zero)</f>
        <v>15000000</v>
      </c>
      <c r="P202" s="5" t="n">
        <f aca="false">IF($I202=const_zero,MIN(class_seed_invested_usd,MAX(const_zero,$A202-SUM($J202:$O202))),const_zero)</f>
        <v>0</v>
      </c>
      <c r="Q202" s="5" t="n">
        <f aca="false">MAX(const_zero,$A202-SUM($J202:$P202))</f>
        <v>1925000000</v>
      </c>
      <c r="R202" s="9" t="n">
        <f aca="false">common_rsa_total+Sensitivity!$AE$60+Sensitivity!$AJ$60+IF($C202=const_one,Sensitivity!$D$60,const_zero)+IF($D202=const_one,Sensitivity!$Y$60,const_zero)+IF($E202=const_one,Sensitivity!$V$60,const_zero)+IF($F202=const_one,Sensitivity!$S$60,const_zero)+IF($G202=const_one,Sensitivity!$P$60,const_zero)+IF($H202=const_one,Sensitivity!$M$60,const_zero)+IF($I202=const_one,Sensitivity!$J$60,const_zero)</f>
        <v>26105687.9664976</v>
      </c>
      <c r="S202" s="23" t="b">
        <f aca="false">IF($R202&gt;const_zero,--($Q202&gt;option_strike_usd*$R202),const_zero)</f>
        <v>1</v>
      </c>
      <c r="T202" s="7" t="n">
        <f aca="false">IF($R202&gt;const_zero,IF($S202=const_one,($Q202+option_strike_usd*pre_f_options_issued)/($R202+pre_f_options_issued),$Q202/$R202),const_zero)</f>
        <v>67.3817040253479</v>
      </c>
      <c r="U202" s="5" t="n">
        <f aca="false">IF($C202=const_one,Sensitivity!$D$60*$T202,const_zero)</f>
        <v>61684515.2528434</v>
      </c>
      <c r="V202" s="5" t="n">
        <f aca="false">IF($D202=const_one,Sensitivity!$Y$60*$T202,const_zero)</f>
        <v>414578950.924462</v>
      </c>
      <c r="W202" s="5" t="n">
        <f aca="false">IF($E202=const_one,Sensitivity!$V$60*$T202,const_zero)</f>
        <v>117185362.856281</v>
      </c>
      <c r="X202" s="5" t="n">
        <f aca="false">IF($F202=const_one,Sensitivity!$S$60*$T202,const_zero)</f>
        <v>0</v>
      </c>
      <c r="Y202" s="5" t="n">
        <f aca="false">IF($G202=const_one,Sensitivity!$P$60*$T202,const_zero)</f>
        <v>202145112.076044</v>
      </c>
      <c r="Z202" s="5" t="n">
        <f aca="false">IF($H202=const_one,Sensitivity!$M$60*$T202,const_zero)</f>
        <v>0</v>
      </c>
      <c r="AA202" s="5" t="n">
        <f aca="false">IF($I202=const_one,Sensitivity!$J$60*$T202,const_zero)</f>
        <v>336908520.12674</v>
      </c>
      <c r="AB202" s="5" t="n">
        <f aca="false">(Sensitivity!$AE$60+Sensitivity!$AJ$60)*$T202</f>
        <v>20107942.4721279</v>
      </c>
      <c r="AC202" s="5" t="n">
        <f aca="false">common_rsa_total*$T202</f>
        <v>606435336.228132</v>
      </c>
      <c r="AD202" s="5" t="n">
        <f aca="false">IF($S202=const_one,pre_f_options_issued*($T202-option_strike_usd),const_zero)</f>
        <v>165954260.06337</v>
      </c>
      <c r="AE202" s="5" t="n">
        <f aca="false">J202+U202</f>
        <v>61684515.2528434</v>
      </c>
      <c r="AF202" s="5" t="n">
        <f aca="false">K202+V202</f>
        <v>414578950.924462</v>
      </c>
      <c r="AG202" s="5" t="n">
        <f aca="false">L202+W202</f>
        <v>117185362.856281</v>
      </c>
      <c r="AH202" s="5" t="n">
        <f aca="false">M202+X202</f>
        <v>60000000</v>
      </c>
      <c r="AI202" s="5" t="n">
        <f aca="false">N202+Y202</f>
        <v>202145112.076044</v>
      </c>
      <c r="AJ202" s="5" t="n">
        <f aca="false">O202+Z202</f>
        <v>15000000</v>
      </c>
      <c r="AK202" s="5" t="n">
        <f aca="false">P202+AA202</f>
        <v>336908520.12674</v>
      </c>
      <c r="AL202" s="5" t="n">
        <f aca="false">INDEX($AE$115:$AE$242,$B202-$C202*1+const_one)</f>
        <v>30000000</v>
      </c>
      <c r="AM202" s="5" t="n">
        <f aca="false">INDEX($AF$115:$AF$242,$B202-$D202*2+const_one)</f>
        <v>300000000</v>
      </c>
      <c r="AN202" s="5" t="n">
        <f aca="false">INDEX($AG$115:$AG$242,$B202-$E202*4+const_one)</f>
        <v>100000000</v>
      </c>
      <c r="AO202" s="5" t="n">
        <f aca="false">INDEX($AH$115:$AH$242,$B202-$F202*8+const_one)</f>
        <v>60000000</v>
      </c>
      <c r="AP202" s="5" t="n">
        <f aca="false">INDEX($AI$115:$AI$242,$B202-$G202*16+const_one)</f>
        <v>30000000</v>
      </c>
      <c r="AQ202" s="5" t="n">
        <f aca="false">INDEX($AJ$115:$AJ$242,$B202-$H202*32+const_one)</f>
        <v>15000000</v>
      </c>
      <c r="AR202" s="5" t="n">
        <f aca="false">INDEX($AK$115:$AK$242,$B202-$I202*64+const_one)</f>
        <v>5000000</v>
      </c>
      <c r="AS202" s="5" t="n">
        <f aca="false">INDEX($AE$115:$AE$242,$B202+(const_one-$C202)*1+const_one)</f>
        <v>61684515.2528434</v>
      </c>
      <c r="AT202" s="5" t="n">
        <f aca="false">INDEX($AF$115:$AF$242,$B202+(const_one-$D202)*2+const_one)</f>
        <v>414578950.924462</v>
      </c>
      <c r="AU202" s="5" t="n">
        <f aca="false">INDEX($AG$115:$AG$242,$B202+(const_one-$E202)*4+const_one)</f>
        <v>117185362.856281</v>
      </c>
      <c r="AV202" s="5" t="n">
        <f aca="false">INDEX($AH$115:$AH$242,$B202+(const_one-$F202)*8+const_one)</f>
        <v>153842740.246696</v>
      </c>
      <c r="AW202" s="5" t="n">
        <f aca="false">INDEX($AI$115:$AI$242,$B202+(const_one-$G202)*16+const_one)</f>
        <v>202145112.076044</v>
      </c>
      <c r="AX202" s="5" t="n">
        <f aca="false">INDEX($AJ$115:$AJ$242,$B202+(const_one-$H202)*32+const_one)</f>
        <v>289013574.41879</v>
      </c>
      <c r="AY202" s="5" t="n">
        <f aca="false">INDEX($AK$115:$AK$242,$B202+(const_one-$I202)*64+const_one)</f>
        <v>336908520.12674</v>
      </c>
      <c r="AZ202" s="5" t="n">
        <f aca="false">--($C202=--(AS202&gt;AL202))</f>
        <v>1</v>
      </c>
      <c r="BA202" s="5" t="n">
        <f aca="false">--($D202=--(AT202&gt;AM202))</f>
        <v>1</v>
      </c>
      <c r="BB202" s="5" t="n">
        <f aca="false">--($E202=--(AU202&gt;AN202))</f>
        <v>1</v>
      </c>
      <c r="BC202" s="5" t="n">
        <f aca="false">--($F202=--(AV202&gt;AO202))</f>
        <v>0</v>
      </c>
      <c r="BD202" s="5" t="n">
        <f aca="false">--($G202=--(AW202&gt;AP202))</f>
        <v>1</v>
      </c>
      <c r="BE202" s="5" t="n">
        <f aca="false">--($H202=--(AX202&gt;AQ202))</f>
        <v>0</v>
      </c>
      <c r="BF202" s="5" t="n">
        <f aca="false">--($I202=--(AY202&gt;AR202))</f>
        <v>1</v>
      </c>
      <c r="BG202" s="5" t="n">
        <f aca="false">SUM(AZ202:BF202)</f>
        <v>5</v>
      </c>
      <c r="BH202" s="5" t="n">
        <f aca="false">SUM(AE202:AK202)+AB202+AC202+AD202</f>
        <v>2000000000</v>
      </c>
    </row>
    <row r="203" customFormat="false" ht="15" hidden="true" customHeight="false" outlineLevel="0" collapsed="false">
      <c r="A203" s="5" t="n">
        <f aca="false">sensitivity_exit_usd</f>
        <v>2000000000</v>
      </c>
      <c r="B203" s="2" t="n">
        <f aca="false">ROW()-ROW($B$115)</f>
        <v>88</v>
      </c>
      <c r="C203" s="2" t="n">
        <f aca="false">MOD(QUOTIENT($B203,1),2)</f>
        <v>0</v>
      </c>
      <c r="D203" s="2" t="n">
        <f aca="false">MOD(QUOTIENT($B203,2),2)</f>
        <v>0</v>
      </c>
      <c r="E203" s="2" t="n">
        <f aca="false">MOD(QUOTIENT($B203,4),2)</f>
        <v>0</v>
      </c>
      <c r="F203" s="2" t="n">
        <f aca="false">MOD(QUOTIENT($B203,8),2)</f>
        <v>1</v>
      </c>
      <c r="G203" s="2" t="n">
        <f aca="false">MOD(QUOTIENT($B203,16),2)</f>
        <v>1</v>
      </c>
      <c r="H203" s="2" t="n">
        <f aca="false">MOD(QUOTIENT($B203,32),2)</f>
        <v>0</v>
      </c>
      <c r="I203" s="2" t="n">
        <f aca="false">MOD(QUOTIENT($B203,64),2)</f>
        <v>1</v>
      </c>
      <c r="J203" s="5" t="n">
        <f aca="false">IF($C203=const_zero,MIN(class_series_f_invested_usd,MAX(const_zero,$A203)),const_zero)</f>
        <v>30000000</v>
      </c>
      <c r="K203" s="5" t="n">
        <f aca="false">IF($D203=const_zero,MIN(class_series_e_invested_usd,MAX(const_zero,$A203-SUM($J203:$J203))),const_zero)</f>
        <v>300000000</v>
      </c>
      <c r="L203" s="5" t="n">
        <f aca="false">IF($E203=const_zero,MIN(class_series_d_invested_usd,MAX(const_zero,$A203-SUM($J203:$K203))),const_zero)</f>
        <v>100000000</v>
      </c>
      <c r="M203" s="5" t="n">
        <f aca="false">IF($F203=const_zero,MIN(class_series_c_invested_usd,MAX(const_zero,$A203-SUM($J203:$L203))),const_zero)</f>
        <v>0</v>
      </c>
      <c r="N203" s="5" t="n">
        <f aca="false">IF($G203=const_zero,MIN(class_series_b_invested_usd,MAX(const_zero,$A203-SUM($J203:$M203))),const_zero)</f>
        <v>0</v>
      </c>
      <c r="O203" s="5" t="n">
        <f aca="false">IF($H203=const_zero,MIN(class_series_a_invested_usd,MAX(const_zero,$A203-SUM($J203:$N203))),const_zero)</f>
        <v>15000000</v>
      </c>
      <c r="P203" s="5" t="n">
        <f aca="false">IF($I203=const_zero,MIN(class_seed_invested_usd,MAX(const_zero,$A203-SUM($J203:$O203))),const_zero)</f>
        <v>0</v>
      </c>
      <c r="Q203" s="5" t="n">
        <f aca="false">MAX(const_zero,$A203-SUM($J203:$P203))</f>
        <v>1555000000</v>
      </c>
      <c r="R203" s="9" t="n">
        <f aca="false">common_rsa_total+Sensitivity!$AE$60+Sensitivity!$AJ$60+IF($C203=const_one,Sensitivity!$D$60,const_zero)+IF($D203=const_one,Sensitivity!$Y$60,const_zero)+IF($E203=const_one,Sensitivity!$V$60,const_zero)+IF($F203=const_one,Sensitivity!$S$60,const_zero)+IF($G203=const_one,Sensitivity!$P$60,const_zero)+IF($H203=const_one,Sensitivity!$M$60,const_zero)+IF($I203=const_one,Sensitivity!$J$60,const_zero)</f>
        <v>19698418.4321691</v>
      </c>
      <c r="S203" s="23" t="b">
        <f aca="false">IF($R203&gt;const_zero,--($Q203&gt;option_strike_usd*$R203),const_zero)</f>
        <v>1</v>
      </c>
      <c r="T203" s="7" t="n">
        <f aca="false">IF($R203&gt;const_zero,IF($S203=const_one,($Q203+option_strike_usd*pre_f_options_issued)/($R203+pre_f_options_issued),$Q203/$R203),const_zero)</f>
        <v>70.162656171168</v>
      </c>
      <c r="U203" s="5" t="n">
        <f aca="false">IF($C203=const_one,Sensitivity!$D$60*$T203,const_zero)</f>
        <v>0</v>
      </c>
      <c r="V203" s="5" t="n">
        <f aca="false">IF($D203=const_one,Sensitivity!$Y$60*$T203,const_zero)</f>
        <v>0</v>
      </c>
      <c r="W203" s="5" t="n">
        <f aca="false">IF($E203=const_one,Sensitivity!$V$60*$T203,const_zero)</f>
        <v>0</v>
      </c>
      <c r="X203" s="5" t="n">
        <f aca="false">IF($F203=const_one,Sensitivity!$S$60*$T203,const_zero)</f>
        <v>168390374.810803</v>
      </c>
      <c r="Y203" s="5" t="n">
        <f aca="false">IF($G203=const_one,Sensitivity!$P$60*$T203,const_zero)</f>
        <v>210487968.513504</v>
      </c>
      <c r="Z203" s="5" t="n">
        <f aca="false">IF($H203=const_one,Sensitivity!$M$60*$T203,const_zero)</f>
        <v>0</v>
      </c>
      <c r="AA203" s="5" t="n">
        <f aca="false">IF($I203=const_one,Sensitivity!$J$60*$T203,const_zero)</f>
        <v>350813280.85584</v>
      </c>
      <c r="AB203" s="5" t="n">
        <f aca="false">(Sensitivity!$AE$60+Sensitivity!$AJ$60)*$T203</f>
        <v>20937829.8514208</v>
      </c>
      <c r="AC203" s="5" t="n">
        <f aca="false">common_rsa_total*$T203</f>
        <v>631463905.540512</v>
      </c>
      <c r="AD203" s="5" t="n">
        <f aca="false">IF($S203=const_one,pre_f_options_issued*($T203-option_strike_usd),const_zero)</f>
        <v>172906640.42792</v>
      </c>
      <c r="AE203" s="5" t="n">
        <f aca="false">J203+U203</f>
        <v>30000000</v>
      </c>
      <c r="AF203" s="5" t="n">
        <f aca="false">K203+V203</f>
        <v>300000000</v>
      </c>
      <c r="AG203" s="5" t="n">
        <f aca="false">L203+W203</f>
        <v>100000000</v>
      </c>
      <c r="AH203" s="5" t="n">
        <f aca="false">M203+X203</f>
        <v>168390374.810803</v>
      </c>
      <c r="AI203" s="5" t="n">
        <f aca="false">N203+Y203</f>
        <v>210487968.513504</v>
      </c>
      <c r="AJ203" s="5" t="n">
        <f aca="false">O203+Z203</f>
        <v>15000000</v>
      </c>
      <c r="AK203" s="5" t="n">
        <f aca="false">P203+AA203</f>
        <v>350813280.85584</v>
      </c>
      <c r="AL203" s="5" t="n">
        <f aca="false">INDEX($AE$115:$AE$242,$B203-$C203*1+const_one)</f>
        <v>30000000</v>
      </c>
      <c r="AM203" s="5" t="n">
        <f aca="false">INDEX($AF$115:$AF$242,$B203-$D203*2+const_one)</f>
        <v>300000000</v>
      </c>
      <c r="AN203" s="5" t="n">
        <f aca="false">INDEX($AG$115:$AG$242,$B203-$E203*4+const_one)</f>
        <v>100000000</v>
      </c>
      <c r="AO203" s="5" t="n">
        <f aca="false">INDEX($AH$115:$AH$242,$B203-$F203*8+const_one)</f>
        <v>60000000</v>
      </c>
      <c r="AP203" s="5" t="n">
        <f aca="false">INDEX($AI$115:$AI$242,$B203-$G203*16+const_one)</f>
        <v>30000000</v>
      </c>
      <c r="AQ203" s="5" t="n">
        <f aca="false">INDEX($AJ$115:$AJ$242,$B203-$H203*32+const_one)</f>
        <v>15000000</v>
      </c>
      <c r="AR203" s="5" t="n">
        <f aca="false">INDEX($AK$115:$AK$242,$B203-$I203*64+const_one)</f>
        <v>5000000</v>
      </c>
      <c r="AS203" s="5" t="n">
        <f aca="false">INDEX($AE$115:$AE$242,$B203+(const_one-$C203)*1+const_one)</f>
        <v>62874606.7649854</v>
      </c>
      <c r="AT203" s="5" t="n">
        <f aca="false">INDEX($AF$115:$AF$242,$B203+(const_one-$D203)*2+const_one)</f>
        <v>403110387.366214</v>
      </c>
      <c r="AU203" s="5" t="n">
        <f aca="false">INDEX($AG$115:$AG$242,$B203+(const_one-$E203)*4+const_one)</f>
        <v>120421850.032268</v>
      </c>
      <c r="AV203" s="5" t="n">
        <f aca="false">INDEX($AH$115:$AH$242,$B203+(const_one-$F203)*8+const_one)</f>
        <v>168390374.810803</v>
      </c>
      <c r="AW203" s="5" t="n">
        <f aca="false">INDEX($AI$115:$AI$242,$B203+(const_one-$G203)*16+const_one)</f>
        <v>210487968.513504</v>
      </c>
      <c r="AX203" s="5" t="n">
        <f aca="false">INDEX($AJ$115:$AJ$242,$B203+(const_one-$H203)*32+const_one)</f>
        <v>289079308.769681</v>
      </c>
      <c r="AY203" s="5" t="n">
        <f aca="false">INDEX($AK$115:$AK$242,$B203+(const_one-$I203)*64+const_one)</f>
        <v>350813280.85584</v>
      </c>
      <c r="AZ203" s="5" t="n">
        <f aca="false">--($C203=--(AS203&gt;AL203))</f>
        <v>0</v>
      </c>
      <c r="BA203" s="5" t="n">
        <f aca="false">--($D203=--(AT203&gt;AM203))</f>
        <v>0</v>
      </c>
      <c r="BB203" s="5" t="n">
        <f aca="false">--($E203=--(AU203&gt;AN203))</f>
        <v>0</v>
      </c>
      <c r="BC203" s="5" t="n">
        <f aca="false">--($F203=--(AV203&gt;AO203))</f>
        <v>1</v>
      </c>
      <c r="BD203" s="5" t="n">
        <f aca="false">--($G203=--(AW203&gt;AP203))</f>
        <v>1</v>
      </c>
      <c r="BE203" s="5" t="n">
        <f aca="false">--($H203=--(AX203&gt;AQ203))</f>
        <v>0</v>
      </c>
      <c r="BF203" s="5" t="n">
        <f aca="false">--($I203=--(AY203&gt;AR203))</f>
        <v>1</v>
      </c>
      <c r="BG203" s="5" t="n">
        <f aca="false">SUM(AZ203:BF203)</f>
        <v>3</v>
      </c>
      <c r="BH203" s="5" t="n">
        <f aca="false">SUM(AE203:AK203)+AB203+AC203+AD203</f>
        <v>2000000000</v>
      </c>
    </row>
    <row r="204" customFormat="false" ht="15" hidden="true" customHeight="false" outlineLevel="0" collapsed="false">
      <c r="A204" s="5" t="n">
        <f aca="false">sensitivity_exit_usd</f>
        <v>2000000000</v>
      </c>
      <c r="B204" s="2" t="n">
        <f aca="false">ROW()-ROW($B$115)</f>
        <v>89</v>
      </c>
      <c r="C204" s="2" t="n">
        <f aca="false">MOD(QUOTIENT($B204,1),2)</f>
        <v>1</v>
      </c>
      <c r="D204" s="2" t="n">
        <f aca="false">MOD(QUOTIENT($B204,2),2)</f>
        <v>0</v>
      </c>
      <c r="E204" s="2" t="n">
        <f aca="false">MOD(QUOTIENT($B204,4),2)</f>
        <v>0</v>
      </c>
      <c r="F204" s="2" t="n">
        <f aca="false">MOD(QUOTIENT($B204,8),2)</f>
        <v>1</v>
      </c>
      <c r="G204" s="2" t="n">
        <f aca="false">MOD(QUOTIENT($B204,16),2)</f>
        <v>1</v>
      </c>
      <c r="H204" s="2" t="n">
        <f aca="false">MOD(QUOTIENT($B204,32),2)</f>
        <v>0</v>
      </c>
      <c r="I204" s="2" t="n">
        <f aca="false">MOD(QUOTIENT($B204,64),2)</f>
        <v>1</v>
      </c>
      <c r="J204" s="5" t="n">
        <f aca="false">IF($C204=const_zero,MIN(class_series_f_invested_usd,MAX(const_zero,$A204)),const_zero)</f>
        <v>0</v>
      </c>
      <c r="K204" s="5" t="n">
        <f aca="false">IF($D204=const_zero,MIN(class_series_e_invested_usd,MAX(const_zero,$A204-SUM($J204:$J204))),const_zero)</f>
        <v>300000000</v>
      </c>
      <c r="L204" s="5" t="n">
        <f aca="false">IF($E204=const_zero,MIN(class_series_d_invested_usd,MAX(const_zero,$A204-SUM($J204:$K204))),const_zero)</f>
        <v>100000000</v>
      </c>
      <c r="M204" s="5" t="n">
        <f aca="false">IF($F204=const_zero,MIN(class_series_c_invested_usd,MAX(const_zero,$A204-SUM($J204:$L204))),const_zero)</f>
        <v>0</v>
      </c>
      <c r="N204" s="5" t="n">
        <f aca="false">IF($G204=const_zero,MIN(class_series_b_invested_usd,MAX(const_zero,$A204-SUM($J204:$M204))),const_zero)</f>
        <v>0</v>
      </c>
      <c r="O204" s="5" t="n">
        <f aca="false">IF($H204=const_zero,MIN(class_series_a_invested_usd,MAX(const_zero,$A204-SUM($J204:$N204))),const_zero)</f>
        <v>15000000</v>
      </c>
      <c r="P204" s="5" t="n">
        <f aca="false">IF($I204=const_zero,MIN(class_seed_invested_usd,MAX(const_zero,$A204-SUM($J204:$O204))),const_zero)</f>
        <v>0</v>
      </c>
      <c r="Q204" s="5" t="n">
        <f aca="false">MAX(const_zero,$A204-SUM($J204:$P204))</f>
        <v>1585000000</v>
      </c>
      <c r="R204" s="9" t="n">
        <f aca="false">common_rsa_total+Sensitivity!$AE$60+Sensitivity!$AJ$60+IF($C204=const_one,Sensitivity!$D$60,const_zero)+IF($D204=const_one,Sensitivity!$Y$60,const_zero)+IF($E204=const_one,Sensitivity!$V$60,const_zero)+IF($F204=const_one,Sensitivity!$S$60,const_zero)+IF($G204=const_one,Sensitivity!$P$60,const_zero)+IF($H204=const_one,Sensitivity!$M$60,const_zero)+IF($I204=const_one,Sensitivity!$J$60,const_zero)</f>
        <v>20613867.4571691</v>
      </c>
      <c r="S204" s="23" t="b">
        <f aca="false">IF($R204&gt;const_zero,--($Q204&gt;option_strike_usd*$R204),const_zero)</f>
        <v>1</v>
      </c>
      <c r="T204" s="7" t="n">
        <f aca="false">IF($R204&gt;const_zero,IF($S204=const_one,($Q204+option_strike_usd*pre_f_options_issued)/($R204+pre_f_options_issued),$Q204/$R204),const_zero)</f>
        <v>68.6817125235186</v>
      </c>
      <c r="U204" s="5" t="n">
        <f aca="false">IF($C204=const_one,Sensitivity!$D$60*$T204,const_zero)</f>
        <v>62874606.7649854</v>
      </c>
      <c r="V204" s="5" t="n">
        <f aca="false">IF($D204=const_one,Sensitivity!$Y$60*$T204,const_zero)</f>
        <v>0</v>
      </c>
      <c r="W204" s="5" t="n">
        <f aca="false">IF($E204=const_one,Sensitivity!$V$60*$T204,const_zero)</f>
        <v>0</v>
      </c>
      <c r="X204" s="5" t="n">
        <f aca="false">IF($F204=const_one,Sensitivity!$S$60*$T204,const_zero)</f>
        <v>164836110.056445</v>
      </c>
      <c r="Y204" s="5" t="n">
        <f aca="false">IF($G204=const_one,Sensitivity!$P$60*$T204,const_zero)</f>
        <v>206045137.570556</v>
      </c>
      <c r="Z204" s="5" t="n">
        <f aca="false">IF($H204=const_one,Sensitivity!$M$60*$T204,const_zero)</f>
        <v>0</v>
      </c>
      <c r="AA204" s="5" t="n">
        <f aca="false">IF($I204=const_one,Sensitivity!$J$60*$T204,const_zero)</f>
        <v>343408562.617593</v>
      </c>
      <c r="AB204" s="5" t="n">
        <f aca="false">(Sensitivity!$AE$60+Sensitivity!$AJ$60)*$T204</f>
        <v>20495888.9699585</v>
      </c>
      <c r="AC204" s="5" t="n">
        <f aca="false">common_rsa_total*$T204</f>
        <v>618135412.711667</v>
      </c>
      <c r="AD204" s="5" t="n">
        <f aca="false">IF($S204=const_one,pre_f_options_issued*($T204-option_strike_usd),const_zero)</f>
        <v>169204281.308796</v>
      </c>
      <c r="AE204" s="5" t="n">
        <f aca="false">J204+U204</f>
        <v>62874606.7649854</v>
      </c>
      <c r="AF204" s="5" t="n">
        <f aca="false">K204+V204</f>
        <v>300000000</v>
      </c>
      <c r="AG204" s="5" t="n">
        <f aca="false">L204+W204</f>
        <v>100000000</v>
      </c>
      <c r="AH204" s="5" t="n">
        <f aca="false">M204+X204</f>
        <v>164836110.056445</v>
      </c>
      <c r="AI204" s="5" t="n">
        <f aca="false">N204+Y204</f>
        <v>206045137.570556</v>
      </c>
      <c r="AJ204" s="5" t="n">
        <f aca="false">O204+Z204</f>
        <v>15000000</v>
      </c>
      <c r="AK204" s="5" t="n">
        <f aca="false">P204+AA204</f>
        <v>343408562.617593</v>
      </c>
      <c r="AL204" s="5" t="n">
        <f aca="false">INDEX($AE$115:$AE$242,$B204-$C204*1+const_one)</f>
        <v>30000000</v>
      </c>
      <c r="AM204" s="5" t="n">
        <f aca="false">INDEX($AF$115:$AF$242,$B204-$D204*2+const_one)</f>
        <v>300000000</v>
      </c>
      <c r="AN204" s="5" t="n">
        <f aca="false">INDEX($AG$115:$AG$242,$B204-$E204*4+const_one)</f>
        <v>100000000</v>
      </c>
      <c r="AO204" s="5" t="n">
        <f aca="false">INDEX($AH$115:$AH$242,$B204-$F204*8+const_one)</f>
        <v>60000000</v>
      </c>
      <c r="AP204" s="5" t="n">
        <f aca="false">INDEX($AI$115:$AI$242,$B204-$G204*16+const_one)</f>
        <v>30000000</v>
      </c>
      <c r="AQ204" s="5" t="n">
        <f aca="false">INDEX($AJ$115:$AJ$242,$B204-$H204*32+const_one)</f>
        <v>15000000</v>
      </c>
      <c r="AR204" s="5" t="n">
        <f aca="false">INDEX($AK$115:$AK$242,$B204-$I204*64+const_one)</f>
        <v>5000000</v>
      </c>
      <c r="AS204" s="5" t="n">
        <f aca="false">INDEX($AE$115:$AE$242,$B204+(const_one-$C204)*1+const_one)</f>
        <v>62874606.7649854</v>
      </c>
      <c r="AT204" s="5" t="n">
        <f aca="false">INDEX($AF$115:$AF$242,$B204+(const_one-$D204)*2+const_one)</f>
        <v>396808102.041038</v>
      </c>
      <c r="AU204" s="5" t="n">
        <f aca="false">INDEX($AG$115:$AG$242,$B204+(const_one-$E204)*4+const_one)</f>
        <v>118085461.767073</v>
      </c>
      <c r="AV204" s="5" t="n">
        <f aca="false">INDEX($AH$115:$AH$242,$B204+(const_one-$F204)*8+const_one)</f>
        <v>164836110.056445</v>
      </c>
      <c r="AW204" s="5" t="n">
        <f aca="false">INDEX($AI$115:$AI$242,$B204+(const_one-$G204)*16+const_one)</f>
        <v>206045137.570556</v>
      </c>
      <c r="AX204" s="5" t="n">
        <f aca="false">INDEX($AJ$115:$AJ$242,$B204+(const_one-$H204)*32+const_one)</f>
        <v>285001699.328877</v>
      </c>
      <c r="AY204" s="5" t="n">
        <f aca="false">INDEX($AK$115:$AK$242,$B204+(const_one-$I204)*64+const_one)</f>
        <v>343408562.617593</v>
      </c>
      <c r="AZ204" s="5" t="n">
        <f aca="false">--($C204=--(AS204&gt;AL204))</f>
        <v>1</v>
      </c>
      <c r="BA204" s="5" t="n">
        <f aca="false">--($D204=--(AT204&gt;AM204))</f>
        <v>0</v>
      </c>
      <c r="BB204" s="5" t="n">
        <f aca="false">--($E204=--(AU204&gt;AN204))</f>
        <v>0</v>
      </c>
      <c r="BC204" s="5" t="n">
        <f aca="false">--($F204=--(AV204&gt;AO204))</f>
        <v>1</v>
      </c>
      <c r="BD204" s="5" t="n">
        <f aca="false">--($G204=--(AW204&gt;AP204))</f>
        <v>1</v>
      </c>
      <c r="BE204" s="5" t="n">
        <f aca="false">--($H204=--(AX204&gt;AQ204))</f>
        <v>0</v>
      </c>
      <c r="BF204" s="5" t="n">
        <f aca="false">--($I204=--(AY204&gt;AR204))</f>
        <v>1</v>
      </c>
      <c r="BG204" s="5" t="n">
        <f aca="false">SUM(AZ204:BF204)</f>
        <v>4</v>
      </c>
      <c r="BH204" s="5" t="n">
        <f aca="false">SUM(AE204:AK204)+AB204+AC204+AD204</f>
        <v>2000000000</v>
      </c>
    </row>
    <row r="205" customFormat="false" ht="15" hidden="true" customHeight="false" outlineLevel="0" collapsed="false">
      <c r="A205" s="5" t="n">
        <f aca="false">sensitivity_exit_usd</f>
        <v>2000000000</v>
      </c>
      <c r="B205" s="2" t="n">
        <f aca="false">ROW()-ROW($B$115)</f>
        <v>90</v>
      </c>
      <c r="C205" s="2" t="n">
        <f aca="false">MOD(QUOTIENT($B205,1),2)</f>
        <v>0</v>
      </c>
      <c r="D205" s="2" t="n">
        <f aca="false">MOD(QUOTIENT($B205,2),2)</f>
        <v>1</v>
      </c>
      <c r="E205" s="2" t="n">
        <f aca="false">MOD(QUOTIENT($B205,4),2)</f>
        <v>0</v>
      </c>
      <c r="F205" s="2" t="n">
        <f aca="false">MOD(QUOTIENT($B205,8),2)</f>
        <v>1</v>
      </c>
      <c r="G205" s="2" t="n">
        <f aca="false">MOD(QUOTIENT($B205,16),2)</f>
        <v>1</v>
      </c>
      <c r="H205" s="2" t="n">
        <f aca="false">MOD(QUOTIENT($B205,32),2)</f>
        <v>0</v>
      </c>
      <c r="I205" s="2" t="n">
        <f aca="false">MOD(QUOTIENT($B205,64),2)</f>
        <v>1</v>
      </c>
      <c r="J205" s="5" t="n">
        <f aca="false">IF($C205=const_zero,MIN(class_series_f_invested_usd,MAX(const_zero,$A205)),const_zero)</f>
        <v>30000000</v>
      </c>
      <c r="K205" s="5" t="n">
        <f aca="false">IF($D205=const_zero,MIN(class_series_e_invested_usd,MAX(const_zero,$A205-SUM($J205:$J205))),const_zero)</f>
        <v>0</v>
      </c>
      <c r="L205" s="5" t="n">
        <f aca="false">IF($E205=const_zero,MIN(class_series_d_invested_usd,MAX(const_zero,$A205-SUM($J205:$K205))),const_zero)</f>
        <v>100000000</v>
      </c>
      <c r="M205" s="5" t="n">
        <f aca="false">IF($F205=const_zero,MIN(class_series_c_invested_usd,MAX(const_zero,$A205-SUM($J205:$L205))),const_zero)</f>
        <v>0</v>
      </c>
      <c r="N205" s="5" t="n">
        <f aca="false">IF($G205=const_zero,MIN(class_series_b_invested_usd,MAX(const_zero,$A205-SUM($J205:$M205))),const_zero)</f>
        <v>0</v>
      </c>
      <c r="O205" s="5" t="n">
        <f aca="false">IF($H205=const_zero,MIN(class_series_a_invested_usd,MAX(const_zero,$A205-SUM($J205:$N205))),const_zero)</f>
        <v>15000000</v>
      </c>
      <c r="P205" s="5" t="n">
        <f aca="false">IF($I205=const_zero,MIN(class_seed_invested_usd,MAX(const_zero,$A205-SUM($J205:$O205))),const_zero)</f>
        <v>0</v>
      </c>
      <c r="Q205" s="5" t="n">
        <f aca="false">MAX(const_zero,$A205-SUM($J205:$P205))</f>
        <v>1855000000</v>
      </c>
      <c r="R205" s="9" t="n">
        <f aca="false">common_rsa_total+Sensitivity!$AE$60+Sensitivity!$AJ$60+IF($C205=const_one,Sensitivity!$D$60,const_zero)+IF($D205=const_one,Sensitivity!$Y$60,const_zero)+IF($E205=const_one,Sensitivity!$V$60,const_zero)+IF($F205=const_one,Sensitivity!$S$60,const_zero)+IF($G205=const_one,Sensitivity!$P$60,const_zero)+IF($H205=const_one,Sensitivity!$M$60,const_zero)+IF($I205=const_one,Sensitivity!$J$60,const_zero)</f>
        <v>25851111.6138153</v>
      </c>
      <c r="S205" s="23" t="b">
        <f aca="false">IF($R205&gt;const_zero,--($Q205&gt;option_strike_usd*$R205),const_zero)</f>
        <v>1</v>
      </c>
      <c r="T205" s="7" t="n">
        <f aca="false">IF($R205&gt;const_zero,IF($S205=const_one,($Q205+option_strike_usd*pre_f_options_issued)/($R205+pre_f_options_issued),$Q205/$R205),const_zero)</f>
        <v>65.5177132135747</v>
      </c>
      <c r="U205" s="5" t="n">
        <f aca="false">IF($C205=const_one,Sensitivity!$D$60*$T205,const_zero)</f>
        <v>0</v>
      </c>
      <c r="V205" s="5" t="n">
        <f aca="false">IF($D205=const_one,Sensitivity!$Y$60*$T205,const_zero)</f>
        <v>403110387.366214</v>
      </c>
      <c r="W205" s="5" t="n">
        <f aca="false">IF($E205=const_one,Sensitivity!$V$60*$T205,const_zero)</f>
        <v>0</v>
      </c>
      <c r="X205" s="5" t="n">
        <f aca="false">IF($F205=const_one,Sensitivity!$S$60*$T205,const_zero)</f>
        <v>157242511.712579</v>
      </c>
      <c r="Y205" s="5" t="n">
        <f aca="false">IF($G205=const_one,Sensitivity!$P$60*$T205,const_zero)</f>
        <v>196553139.640724</v>
      </c>
      <c r="Z205" s="5" t="n">
        <f aca="false">IF($H205=const_one,Sensitivity!$M$60*$T205,const_zero)</f>
        <v>0</v>
      </c>
      <c r="AA205" s="5" t="n">
        <f aca="false">IF($I205=const_one,Sensitivity!$J$60*$T205,const_zero)</f>
        <v>327588566.067873</v>
      </c>
      <c r="AB205" s="5" t="n">
        <f aca="false">(Sensitivity!$AE$60+Sensitivity!$AJ$60)*$T205</f>
        <v>19551693.2565008</v>
      </c>
      <c r="AC205" s="5" t="n">
        <f aca="false">common_rsa_total*$T205</f>
        <v>589659418.922172</v>
      </c>
      <c r="AD205" s="5" t="n">
        <f aca="false">IF($S205=const_one,pre_f_options_issued*($T205-option_strike_usd),const_zero)</f>
        <v>161294283.033937</v>
      </c>
      <c r="AE205" s="5" t="n">
        <f aca="false">J205+U205</f>
        <v>30000000</v>
      </c>
      <c r="AF205" s="5" t="n">
        <f aca="false">K205+V205</f>
        <v>403110387.366214</v>
      </c>
      <c r="AG205" s="5" t="n">
        <f aca="false">L205+W205</f>
        <v>100000000</v>
      </c>
      <c r="AH205" s="5" t="n">
        <f aca="false">M205+X205</f>
        <v>157242511.712579</v>
      </c>
      <c r="AI205" s="5" t="n">
        <f aca="false">N205+Y205</f>
        <v>196553139.640724</v>
      </c>
      <c r="AJ205" s="5" t="n">
        <f aca="false">O205+Z205</f>
        <v>15000000</v>
      </c>
      <c r="AK205" s="5" t="n">
        <f aca="false">P205+AA205</f>
        <v>327588566.067873</v>
      </c>
      <c r="AL205" s="5" t="n">
        <f aca="false">INDEX($AE$115:$AE$242,$B205-$C205*1+const_one)</f>
        <v>30000000</v>
      </c>
      <c r="AM205" s="5" t="n">
        <f aca="false">INDEX($AF$115:$AF$242,$B205-$D205*2+const_one)</f>
        <v>300000000</v>
      </c>
      <c r="AN205" s="5" t="n">
        <f aca="false">INDEX($AG$115:$AG$242,$B205-$E205*4+const_one)</f>
        <v>100000000</v>
      </c>
      <c r="AO205" s="5" t="n">
        <f aca="false">INDEX($AH$115:$AH$242,$B205-$F205*8+const_one)</f>
        <v>60000000</v>
      </c>
      <c r="AP205" s="5" t="n">
        <f aca="false">INDEX($AI$115:$AI$242,$B205-$G205*16+const_one)</f>
        <v>30000000</v>
      </c>
      <c r="AQ205" s="5" t="n">
        <f aca="false">INDEX($AJ$115:$AJ$242,$B205-$H205*32+const_one)</f>
        <v>15000000</v>
      </c>
      <c r="AR205" s="5" t="n">
        <f aca="false">INDEX($AK$115:$AK$242,$B205-$I205*64+const_one)</f>
        <v>5000000</v>
      </c>
      <c r="AS205" s="5" t="n">
        <f aca="false">INDEX($AE$115:$AE$242,$B205+(const_one-$C205)*1+const_one)</f>
        <v>59040420.0893981</v>
      </c>
      <c r="AT205" s="5" t="n">
        <f aca="false">INDEX($AF$115:$AF$242,$B205+(const_one-$D205)*2+const_one)</f>
        <v>403110387.366214</v>
      </c>
      <c r="AU205" s="5" t="n">
        <f aca="false">INDEX($AG$115:$AG$242,$B205+(const_one-$E205)*4+const_one)</f>
        <v>113137743.789834</v>
      </c>
      <c r="AV205" s="5" t="n">
        <f aca="false">INDEX($AH$115:$AH$242,$B205+(const_one-$F205)*8+const_one)</f>
        <v>157242511.712579</v>
      </c>
      <c r="AW205" s="5" t="n">
        <f aca="false">INDEX($AI$115:$AI$242,$B205+(const_one-$G205)*16+const_one)</f>
        <v>196553139.640724</v>
      </c>
      <c r="AX205" s="5" t="n">
        <f aca="false">INDEX($AJ$115:$AJ$242,$B205+(const_one-$H205)*32+const_one)</f>
        <v>280725275.61935</v>
      </c>
      <c r="AY205" s="5" t="n">
        <f aca="false">INDEX($AK$115:$AK$242,$B205+(const_one-$I205)*64+const_one)</f>
        <v>327588566.067873</v>
      </c>
      <c r="AZ205" s="5" t="n">
        <f aca="false">--($C205=--(AS205&gt;AL205))</f>
        <v>0</v>
      </c>
      <c r="BA205" s="5" t="n">
        <f aca="false">--($D205=--(AT205&gt;AM205))</f>
        <v>1</v>
      </c>
      <c r="BB205" s="5" t="n">
        <f aca="false">--($E205=--(AU205&gt;AN205))</f>
        <v>0</v>
      </c>
      <c r="BC205" s="5" t="n">
        <f aca="false">--($F205=--(AV205&gt;AO205))</f>
        <v>1</v>
      </c>
      <c r="BD205" s="5" t="n">
        <f aca="false">--($G205=--(AW205&gt;AP205))</f>
        <v>1</v>
      </c>
      <c r="BE205" s="5" t="n">
        <f aca="false">--($H205=--(AX205&gt;AQ205))</f>
        <v>0</v>
      </c>
      <c r="BF205" s="5" t="n">
        <f aca="false">--($I205=--(AY205&gt;AR205))</f>
        <v>1</v>
      </c>
      <c r="BG205" s="5" t="n">
        <f aca="false">SUM(AZ205:BF205)</f>
        <v>4</v>
      </c>
      <c r="BH205" s="5" t="n">
        <f aca="false">SUM(AE205:AK205)+AB205+AC205+AD205</f>
        <v>2000000000</v>
      </c>
    </row>
    <row r="206" customFormat="false" ht="15" hidden="true" customHeight="false" outlineLevel="0" collapsed="false">
      <c r="A206" s="5" t="n">
        <f aca="false">sensitivity_exit_usd</f>
        <v>2000000000</v>
      </c>
      <c r="B206" s="2" t="n">
        <f aca="false">ROW()-ROW($B$115)</f>
        <v>91</v>
      </c>
      <c r="C206" s="2" t="n">
        <f aca="false">MOD(QUOTIENT($B206,1),2)</f>
        <v>1</v>
      </c>
      <c r="D206" s="2" t="n">
        <f aca="false">MOD(QUOTIENT($B206,2),2)</f>
        <v>1</v>
      </c>
      <c r="E206" s="2" t="n">
        <f aca="false">MOD(QUOTIENT($B206,4),2)</f>
        <v>0</v>
      </c>
      <c r="F206" s="2" t="n">
        <f aca="false">MOD(QUOTIENT($B206,8),2)</f>
        <v>1</v>
      </c>
      <c r="G206" s="2" t="n">
        <f aca="false">MOD(QUOTIENT($B206,16),2)</f>
        <v>1</v>
      </c>
      <c r="H206" s="2" t="n">
        <f aca="false">MOD(QUOTIENT($B206,32),2)</f>
        <v>0</v>
      </c>
      <c r="I206" s="2" t="n">
        <f aca="false">MOD(QUOTIENT($B206,64),2)</f>
        <v>1</v>
      </c>
      <c r="J206" s="5" t="n">
        <f aca="false">IF($C206=const_zero,MIN(class_series_f_invested_usd,MAX(const_zero,$A206)),const_zero)</f>
        <v>0</v>
      </c>
      <c r="K206" s="5" t="n">
        <f aca="false">IF($D206=const_zero,MIN(class_series_e_invested_usd,MAX(const_zero,$A206-SUM($J206:$J206))),const_zero)</f>
        <v>0</v>
      </c>
      <c r="L206" s="5" t="n">
        <f aca="false">IF($E206=const_zero,MIN(class_series_d_invested_usd,MAX(const_zero,$A206-SUM($J206:$K206))),const_zero)</f>
        <v>100000000</v>
      </c>
      <c r="M206" s="5" t="n">
        <f aca="false">IF($F206=const_zero,MIN(class_series_c_invested_usd,MAX(const_zero,$A206-SUM($J206:$L206))),const_zero)</f>
        <v>0</v>
      </c>
      <c r="N206" s="5" t="n">
        <f aca="false">IF($G206=const_zero,MIN(class_series_b_invested_usd,MAX(const_zero,$A206-SUM($J206:$M206))),const_zero)</f>
        <v>0</v>
      </c>
      <c r="O206" s="5" t="n">
        <f aca="false">IF($H206=const_zero,MIN(class_series_a_invested_usd,MAX(const_zero,$A206-SUM($J206:$N206))),const_zero)</f>
        <v>15000000</v>
      </c>
      <c r="P206" s="5" t="n">
        <f aca="false">IF($I206=const_zero,MIN(class_seed_invested_usd,MAX(const_zero,$A206-SUM($J206:$O206))),const_zero)</f>
        <v>0</v>
      </c>
      <c r="Q206" s="5" t="n">
        <f aca="false">MAX(const_zero,$A206-SUM($J206:$P206))</f>
        <v>1885000000</v>
      </c>
      <c r="R206" s="9" t="n">
        <f aca="false">common_rsa_total+Sensitivity!$AE$60+Sensitivity!$AJ$60+IF($C206=const_one,Sensitivity!$D$60,const_zero)+IF($D206=const_one,Sensitivity!$Y$60,const_zero)+IF($E206=const_one,Sensitivity!$V$60,const_zero)+IF($F206=const_one,Sensitivity!$S$60,const_zero)+IF($G206=const_one,Sensitivity!$P$60,const_zero)+IF($H206=const_one,Sensitivity!$M$60,const_zero)+IF($I206=const_one,Sensitivity!$J$60,const_zero)</f>
        <v>26766560.6388153</v>
      </c>
      <c r="S206" s="23" t="b">
        <f aca="false">IF($R206&gt;const_zero,--($Q206&gt;option_strike_usd*$R206),const_zero)</f>
        <v>1</v>
      </c>
      <c r="T206" s="7" t="n">
        <f aca="false">IF($R206&gt;const_zero,IF($S206=const_one,($Q206+option_strike_usd*pre_f_options_issued)/($R206+pre_f_options_issued),$Q206/$R206),const_zero)</f>
        <v>64.4933999349642</v>
      </c>
      <c r="U206" s="5" t="n">
        <f aca="false">IF($C206=const_one,Sensitivity!$D$60*$T206,const_zero)</f>
        <v>59040420.0893981</v>
      </c>
      <c r="V206" s="5" t="n">
        <f aca="false">IF($D206=const_one,Sensitivity!$Y$60*$T206,const_zero)</f>
        <v>396808102.041038</v>
      </c>
      <c r="W206" s="5" t="n">
        <f aca="false">IF($E206=const_one,Sensitivity!$V$60*$T206,const_zero)</f>
        <v>0</v>
      </c>
      <c r="X206" s="5" t="n">
        <f aca="false">IF($F206=const_one,Sensitivity!$S$60*$T206,const_zero)</f>
        <v>154784159.843914</v>
      </c>
      <c r="Y206" s="5" t="n">
        <f aca="false">IF($G206=const_one,Sensitivity!$P$60*$T206,const_zero)</f>
        <v>193480199.804893</v>
      </c>
      <c r="Z206" s="5" t="n">
        <f aca="false">IF($H206=const_one,Sensitivity!$M$60*$T206,const_zero)</f>
        <v>0</v>
      </c>
      <c r="AA206" s="5" t="n">
        <f aca="false">IF($I206=const_one,Sensitivity!$J$60*$T206,const_zero)</f>
        <v>322466999.674821</v>
      </c>
      <c r="AB206" s="5" t="n">
        <f aca="false">(Sensitivity!$AE$60+Sensitivity!$AJ$60)*$T206</f>
        <v>19246019.2938479</v>
      </c>
      <c r="AC206" s="5" t="n">
        <f aca="false">common_rsa_total*$T206</f>
        <v>580440599.414678</v>
      </c>
      <c r="AD206" s="5" t="n">
        <f aca="false">IF($S206=const_one,pre_f_options_issued*($T206-option_strike_usd),const_zero)</f>
        <v>158733499.837411</v>
      </c>
      <c r="AE206" s="5" t="n">
        <f aca="false">J206+U206</f>
        <v>59040420.0893981</v>
      </c>
      <c r="AF206" s="5" t="n">
        <f aca="false">K206+V206</f>
        <v>396808102.041038</v>
      </c>
      <c r="AG206" s="5" t="n">
        <f aca="false">L206+W206</f>
        <v>100000000</v>
      </c>
      <c r="AH206" s="5" t="n">
        <f aca="false">M206+X206</f>
        <v>154784159.843914</v>
      </c>
      <c r="AI206" s="5" t="n">
        <f aca="false">N206+Y206</f>
        <v>193480199.804893</v>
      </c>
      <c r="AJ206" s="5" t="n">
        <f aca="false">O206+Z206</f>
        <v>15000000</v>
      </c>
      <c r="AK206" s="5" t="n">
        <f aca="false">P206+AA206</f>
        <v>322466999.674821</v>
      </c>
      <c r="AL206" s="5" t="n">
        <f aca="false">INDEX($AE$115:$AE$242,$B206-$C206*1+const_one)</f>
        <v>30000000</v>
      </c>
      <c r="AM206" s="5" t="n">
        <f aca="false">INDEX($AF$115:$AF$242,$B206-$D206*2+const_one)</f>
        <v>300000000</v>
      </c>
      <c r="AN206" s="5" t="n">
        <f aca="false">INDEX($AG$115:$AG$242,$B206-$E206*4+const_one)</f>
        <v>100000000</v>
      </c>
      <c r="AO206" s="5" t="n">
        <f aca="false">INDEX($AH$115:$AH$242,$B206-$F206*8+const_one)</f>
        <v>60000000</v>
      </c>
      <c r="AP206" s="5" t="n">
        <f aca="false">INDEX($AI$115:$AI$242,$B206-$G206*16+const_one)</f>
        <v>30000000</v>
      </c>
      <c r="AQ206" s="5" t="n">
        <f aca="false">INDEX($AJ$115:$AJ$242,$B206-$H206*32+const_one)</f>
        <v>15000000</v>
      </c>
      <c r="AR206" s="5" t="n">
        <f aca="false">INDEX($AK$115:$AK$242,$B206-$I206*64+const_one)</f>
        <v>5000000</v>
      </c>
      <c r="AS206" s="5" t="n">
        <f aca="false">INDEX($AE$115:$AE$242,$B206+(const_one-$C206)*1+const_one)</f>
        <v>59040420.0893981</v>
      </c>
      <c r="AT206" s="5" t="n">
        <f aca="false">INDEX($AF$115:$AF$242,$B206+(const_one-$D206)*2+const_one)</f>
        <v>396808102.041038</v>
      </c>
      <c r="AU206" s="5" t="n">
        <f aca="false">INDEX($AG$115:$AG$242,$B206+(const_one-$E206)*4+const_one)</f>
        <v>111480047.386898</v>
      </c>
      <c r="AV206" s="5" t="n">
        <f aca="false">INDEX($AH$115:$AH$242,$B206+(const_one-$F206)*8+const_one)</f>
        <v>154784159.843914</v>
      </c>
      <c r="AW206" s="5" t="n">
        <f aca="false">INDEX($AI$115:$AI$242,$B206+(const_one-$G206)*16+const_one)</f>
        <v>193480199.804893</v>
      </c>
      <c r="AX206" s="5" t="n">
        <f aca="false">INDEX($AJ$115:$AJ$242,$B206+(const_one-$H206)*32+const_one)</f>
        <v>277602999.036464</v>
      </c>
      <c r="AY206" s="5" t="n">
        <f aca="false">INDEX($AK$115:$AK$242,$B206+(const_one-$I206)*64+const_one)</f>
        <v>322466999.674821</v>
      </c>
      <c r="AZ206" s="5" t="n">
        <f aca="false">--($C206=--(AS206&gt;AL206))</f>
        <v>1</v>
      </c>
      <c r="BA206" s="5" t="n">
        <f aca="false">--($D206=--(AT206&gt;AM206))</f>
        <v>1</v>
      </c>
      <c r="BB206" s="5" t="n">
        <f aca="false">--($E206=--(AU206&gt;AN206))</f>
        <v>0</v>
      </c>
      <c r="BC206" s="5" t="n">
        <f aca="false">--($F206=--(AV206&gt;AO206))</f>
        <v>1</v>
      </c>
      <c r="BD206" s="5" t="n">
        <f aca="false">--($G206=--(AW206&gt;AP206))</f>
        <v>1</v>
      </c>
      <c r="BE206" s="5" t="n">
        <f aca="false">--($H206=--(AX206&gt;AQ206))</f>
        <v>0</v>
      </c>
      <c r="BF206" s="5" t="n">
        <f aca="false">--($I206=--(AY206&gt;AR206))</f>
        <v>1</v>
      </c>
      <c r="BG206" s="5" t="n">
        <f aca="false">SUM(AZ206:BF206)</f>
        <v>5</v>
      </c>
      <c r="BH206" s="5" t="n">
        <f aca="false">SUM(AE206:AK206)+AB206+AC206+AD206</f>
        <v>2000000000</v>
      </c>
    </row>
    <row r="207" customFormat="false" ht="15" hidden="true" customHeight="false" outlineLevel="0" collapsed="false">
      <c r="A207" s="5" t="n">
        <f aca="false">sensitivity_exit_usd</f>
        <v>2000000000</v>
      </c>
      <c r="B207" s="2" t="n">
        <f aca="false">ROW()-ROW($B$115)</f>
        <v>92</v>
      </c>
      <c r="C207" s="2" t="n">
        <f aca="false">MOD(QUOTIENT($B207,1),2)</f>
        <v>0</v>
      </c>
      <c r="D207" s="2" t="n">
        <f aca="false">MOD(QUOTIENT($B207,2),2)</f>
        <v>0</v>
      </c>
      <c r="E207" s="2" t="n">
        <f aca="false">MOD(QUOTIENT($B207,4),2)</f>
        <v>1</v>
      </c>
      <c r="F207" s="2" t="n">
        <f aca="false">MOD(QUOTIENT($B207,8),2)</f>
        <v>1</v>
      </c>
      <c r="G207" s="2" t="n">
        <f aca="false">MOD(QUOTIENT($B207,16),2)</f>
        <v>1</v>
      </c>
      <c r="H207" s="2" t="n">
        <f aca="false">MOD(QUOTIENT($B207,32),2)</f>
        <v>0</v>
      </c>
      <c r="I207" s="2" t="n">
        <f aca="false">MOD(QUOTIENT($B207,64),2)</f>
        <v>1</v>
      </c>
      <c r="J207" s="5" t="n">
        <f aca="false">IF($C207=const_zero,MIN(class_series_f_invested_usd,MAX(const_zero,$A207)),const_zero)</f>
        <v>30000000</v>
      </c>
      <c r="K207" s="5" t="n">
        <f aca="false">IF($D207=const_zero,MIN(class_series_e_invested_usd,MAX(const_zero,$A207-SUM($J207:$J207))),const_zero)</f>
        <v>300000000</v>
      </c>
      <c r="L207" s="5" t="n">
        <f aca="false">IF($E207=const_zero,MIN(class_series_d_invested_usd,MAX(const_zero,$A207-SUM($J207:$K207))),const_zero)</f>
        <v>0</v>
      </c>
      <c r="M207" s="5" t="n">
        <f aca="false">IF($F207=const_zero,MIN(class_series_c_invested_usd,MAX(const_zero,$A207-SUM($J207:$L207))),const_zero)</f>
        <v>0</v>
      </c>
      <c r="N207" s="5" t="n">
        <f aca="false">IF($G207=const_zero,MIN(class_series_b_invested_usd,MAX(const_zero,$A207-SUM($J207:$M207))),const_zero)</f>
        <v>0</v>
      </c>
      <c r="O207" s="5" t="n">
        <f aca="false">IF($H207=const_zero,MIN(class_series_a_invested_usd,MAX(const_zero,$A207-SUM($J207:$N207))),const_zero)</f>
        <v>15000000</v>
      </c>
      <c r="P207" s="5" t="n">
        <f aca="false">IF($I207=const_zero,MIN(class_seed_invested_usd,MAX(const_zero,$A207-SUM($J207:$O207))),const_zero)</f>
        <v>0</v>
      </c>
      <c r="Q207" s="5" t="n">
        <f aca="false">MAX(const_zero,$A207-SUM($J207:$P207))</f>
        <v>1655000000</v>
      </c>
      <c r="R207" s="9" t="n">
        <f aca="false">common_rsa_total+Sensitivity!$AE$60+Sensitivity!$AJ$60+IF($C207=const_one,Sensitivity!$D$60,const_zero)+IF($D207=const_one,Sensitivity!$Y$60,const_zero)+IF($E207=const_one,Sensitivity!$V$60,const_zero)+IF($F207=const_one,Sensitivity!$S$60,const_zero)+IF($G207=const_one,Sensitivity!$P$60,const_zero)+IF($H207=const_one,Sensitivity!$M$60,const_zero)+IF($I207=const_one,Sensitivity!$J$60,const_zero)</f>
        <v>21437545.7598514</v>
      </c>
      <c r="S207" s="23" t="b">
        <f aca="false">IF($R207&gt;const_zero,--($Q207&gt;option_strike_usd*$R207),const_zero)</f>
        <v>1</v>
      </c>
      <c r="T207" s="7" t="n">
        <f aca="false">IF($R207&gt;const_zero,IF($S207=const_one,($Q207+option_strike_usd*pre_f_options_issued)/($R207+pre_f_options_issued),$Q207/$R207),const_zero)</f>
        <v>69.2426874763409</v>
      </c>
      <c r="U207" s="5" t="n">
        <f aca="false">IF($C207=const_one,Sensitivity!$D$60*$T207,const_zero)</f>
        <v>0</v>
      </c>
      <c r="V207" s="5" t="n">
        <f aca="false">IF($D207=const_one,Sensitivity!$Y$60*$T207,const_zero)</f>
        <v>0</v>
      </c>
      <c r="W207" s="5" t="n">
        <f aca="false">IF($E207=const_one,Sensitivity!$V$60*$T207,const_zero)</f>
        <v>120421850.032268</v>
      </c>
      <c r="X207" s="5" t="n">
        <f aca="false">IF($F207=const_one,Sensitivity!$S$60*$T207,const_zero)</f>
        <v>166182449.943218</v>
      </c>
      <c r="Y207" s="5" t="n">
        <f aca="false">IF($G207=const_one,Sensitivity!$P$60*$T207,const_zero)</f>
        <v>207728062.429023</v>
      </c>
      <c r="Z207" s="5" t="n">
        <f aca="false">IF($H207=const_one,Sensitivity!$M$60*$T207,const_zero)</f>
        <v>0</v>
      </c>
      <c r="AA207" s="5" t="n">
        <f aca="false">IF($I207=const_one,Sensitivity!$J$60*$T207,const_zero)</f>
        <v>346213437.381705</v>
      </c>
      <c r="AB207" s="5" t="n">
        <f aca="false">(Sensitivity!$AE$60+Sensitivity!$AJ$60)*$T207</f>
        <v>20663294.2358659</v>
      </c>
      <c r="AC207" s="5" t="n">
        <f aca="false">common_rsa_total*$T207</f>
        <v>623184187.287068</v>
      </c>
      <c r="AD207" s="5" t="n">
        <f aca="false">IF($S207=const_one,pre_f_options_issued*($T207-option_strike_usd),const_zero)</f>
        <v>170606718.690852</v>
      </c>
      <c r="AE207" s="5" t="n">
        <f aca="false">J207+U207</f>
        <v>30000000</v>
      </c>
      <c r="AF207" s="5" t="n">
        <f aca="false">K207+V207</f>
        <v>300000000</v>
      </c>
      <c r="AG207" s="5" t="n">
        <f aca="false">L207+W207</f>
        <v>120421850.032268</v>
      </c>
      <c r="AH207" s="5" t="n">
        <f aca="false">M207+X207</f>
        <v>166182449.943218</v>
      </c>
      <c r="AI207" s="5" t="n">
        <f aca="false">N207+Y207</f>
        <v>207728062.429023</v>
      </c>
      <c r="AJ207" s="5" t="n">
        <f aca="false">O207+Z207</f>
        <v>15000000</v>
      </c>
      <c r="AK207" s="5" t="n">
        <f aca="false">P207+AA207</f>
        <v>346213437.381705</v>
      </c>
      <c r="AL207" s="5" t="n">
        <f aca="false">INDEX($AE$115:$AE$242,$B207-$C207*1+const_one)</f>
        <v>30000000</v>
      </c>
      <c r="AM207" s="5" t="n">
        <f aca="false">INDEX($AF$115:$AF$242,$B207-$D207*2+const_one)</f>
        <v>300000000</v>
      </c>
      <c r="AN207" s="5" t="n">
        <f aca="false">INDEX($AG$115:$AG$242,$B207-$E207*4+const_one)</f>
        <v>100000000</v>
      </c>
      <c r="AO207" s="5" t="n">
        <f aca="false">INDEX($AH$115:$AH$242,$B207-$F207*8+const_one)</f>
        <v>60000000</v>
      </c>
      <c r="AP207" s="5" t="n">
        <f aca="false">INDEX($AI$115:$AI$242,$B207-$G207*16+const_one)</f>
        <v>30000000</v>
      </c>
      <c r="AQ207" s="5" t="n">
        <f aca="false">INDEX($AJ$115:$AJ$242,$B207-$H207*32+const_one)</f>
        <v>15000000</v>
      </c>
      <c r="AR207" s="5" t="n">
        <f aca="false">INDEX($AK$115:$AK$242,$B207-$I207*64+const_one)</f>
        <v>5000000</v>
      </c>
      <c r="AS207" s="5" t="n">
        <f aca="false">INDEX($AE$115:$AE$242,$B207+(const_one-$C207)*1+const_one)</f>
        <v>62158313.0347379</v>
      </c>
      <c r="AT207" s="5" t="n">
        <f aca="false">INDEX($AF$115:$AF$242,$B207+(const_one-$D207)*2+const_one)</f>
        <v>400259264.357741</v>
      </c>
      <c r="AU207" s="5" t="n">
        <f aca="false">INDEX($AG$115:$AG$242,$B207+(const_one-$E207)*4+const_one)</f>
        <v>120421850.032268</v>
      </c>
      <c r="AV207" s="5" t="n">
        <f aca="false">INDEX($AH$115:$AH$242,$B207+(const_one-$F207)*8+const_one)</f>
        <v>166182449.943218</v>
      </c>
      <c r="AW207" s="5" t="n">
        <f aca="false">INDEX($AI$115:$AI$242,$B207+(const_one-$G207)*16+const_one)</f>
        <v>207728062.429023</v>
      </c>
      <c r="AX207" s="5" t="n">
        <f aca="false">INDEX($AJ$115:$AJ$242,$B207+(const_one-$H207)*32+const_one)</f>
        <v>288984424.22862</v>
      </c>
      <c r="AY207" s="5" t="n">
        <f aca="false">INDEX($AK$115:$AK$242,$B207+(const_one-$I207)*64+const_one)</f>
        <v>346213437.381705</v>
      </c>
      <c r="AZ207" s="5" t="n">
        <f aca="false">--($C207=--(AS207&gt;AL207))</f>
        <v>0</v>
      </c>
      <c r="BA207" s="5" t="n">
        <f aca="false">--($D207=--(AT207&gt;AM207))</f>
        <v>0</v>
      </c>
      <c r="BB207" s="5" t="n">
        <f aca="false">--($E207=--(AU207&gt;AN207))</f>
        <v>1</v>
      </c>
      <c r="BC207" s="5" t="n">
        <f aca="false">--($F207=--(AV207&gt;AO207))</f>
        <v>1</v>
      </c>
      <c r="BD207" s="5" t="n">
        <f aca="false">--($G207=--(AW207&gt;AP207))</f>
        <v>1</v>
      </c>
      <c r="BE207" s="5" t="n">
        <f aca="false">--($H207=--(AX207&gt;AQ207))</f>
        <v>0</v>
      </c>
      <c r="BF207" s="5" t="n">
        <f aca="false">--($I207=--(AY207&gt;AR207))</f>
        <v>1</v>
      </c>
      <c r="BG207" s="5" t="n">
        <f aca="false">SUM(AZ207:BF207)</f>
        <v>4</v>
      </c>
      <c r="BH207" s="5" t="n">
        <f aca="false">SUM(AE207:AK207)+AB207+AC207+AD207</f>
        <v>2000000000</v>
      </c>
    </row>
    <row r="208" customFormat="false" ht="15" hidden="true" customHeight="false" outlineLevel="0" collapsed="false">
      <c r="A208" s="5" t="n">
        <f aca="false">sensitivity_exit_usd</f>
        <v>2000000000</v>
      </c>
      <c r="B208" s="2" t="n">
        <f aca="false">ROW()-ROW($B$115)</f>
        <v>93</v>
      </c>
      <c r="C208" s="2" t="n">
        <f aca="false">MOD(QUOTIENT($B208,1),2)</f>
        <v>1</v>
      </c>
      <c r="D208" s="2" t="n">
        <f aca="false">MOD(QUOTIENT($B208,2),2)</f>
        <v>0</v>
      </c>
      <c r="E208" s="2" t="n">
        <f aca="false">MOD(QUOTIENT($B208,4),2)</f>
        <v>1</v>
      </c>
      <c r="F208" s="2" t="n">
        <f aca="false">MOD(QUOTIENT($B208,8),2)</f>
        <v>1</v>
      </c>
      <c r="G208" s="2" t="n">
        <f aca="false">MOD(QUOTIENT($B208,16),2)</f>
        <v>1</v>
      </c>
      <c r="H208" s="2" t="n">
        <f aca="false">MOD(QUOTIENT($B208,32),2)</f>
        <v>0</v>
      </c>
      <c r="I208" s="2" t="n">
        <f aca="false">MOD(QUOTIENT($B208,64),2)</f>
        <v>1</v>
      </c>
      <c r="J208" s="5" t="n">
        <f aca="false">IF($C208=const_zero,MIN(class_series_f_invested_usd,MAX(const_zero,$A208)),const_zero)</f>
        <v>0</v>
      </c>
      <c r="K208" s="5" t="n">
        <f aca="false">IF($D208=const_zero,MIN(class_series_e_invested_usd,MAX(const_zero,$A208-SUM($J208:$J208))),const_zero)</f>
        <v>300000000</v>
      </c>
      <c r="L208" s="5" t="n">
        <f aca="false">IF($E208=const_zero,MIN(class_series_d_invested_usd,MAX(const_zero,$A208-SUM($J208:$K208))),const_zero)</f>
        <v>0</v>
      </c>
      <c r="M208" s="5" t="n">
        <f aca="false">IF($F208=const_zero,MIN(class_series_c_invested_usd,MAX(const_zero,$A208-SUM($J208:$L208))),const_zero)</f>
        <v>0</v>
      </c>
      <c r="N208" s="5" t="n">
        <f aca="false">IF($G208=const_zero,MIN(class_series_b_invested_usd,MAX(const_zero,$A208-SUM($J208:$M208))),const_zero)</f>
        <v>0</v>
      </c>
      <c r="O208" s="5" t="n">
        <f aca="false">IF($H208=const_zero,MIN(class_series_a_invested_usd,MAX(const_zero,$A208-SUM($J208:$N208))),const_zero)</f>
        <v>15000000</v>
      </c>
      <c r="P208" s="5" t="n">
        <f aca="false">IF($I208=const_zero,MIN(class_seed_invested_usd,MAX(const_zero,$A208-SUM($J208:$O208))),const_zero)</f>
        <v>0</v>
      </c>
      <c r="Q208" s="5" t="n">
        <f aca="false">MAX(const_zero,$A208-SUM($J208:$P208))</f>
        <v>1685000000</v>
      </c>
      <c r="R208" s="9" t="n">
        <f aca="false">common_rsa_total+Sensitivity!$AE$60+Sensitivity!$AJ$60+IF($C208=const_one,Sensitivity!$D$60,const_zero)+IF($D208=const_one,Sensitivity!$Y$60,const_zero)+IF($E208=const_one,Sensitivity!$V$60,const_zero)+IF($F208=const_one,Sensitivity!$S$60,const_zero)+IF($G208=const_one,Sensitivity!$P$60,const_zero)+IF($H208=const_one,Sensitivity!$M$60,const_zero)+IF($I208=const_one,Sensitivity!$J$60,const_zero)</f>
        <v>22352994.7848514</v>
      </c>
      <c r="S208" s="23" t="b">
        <f aca="false">IF($R208&gt;const_zero,--($Q208&gt;option_strike_usd*$R208),const_zero)</f>
        <v>1</v>
      </c>
      <c r="T208" s="7" t="n">
        <f aca="false">IF($R208&gt;const_zero,IF($S208=const_one,($Q208+option_strike_usd*pre_f_options_issued)/($R208+pre_f_options_issued),$Q208/$R208),const_zero)</f>
        <v>67.8992618237131</v>
      </c>
      <c r="U208" s="5" t="n">
        <f aca="false">IF($C208=const_one,Sensitivity!$D$60*$T208,const_zero)</f>
        <v>62158313.0347379</v>
      </c>
      <c r="V208" s="5" t="n">
        <f aca="false">IF($D208=const_one,Sensitivity!$Y$60*$T208,const_zero)</f>
        <v>0</v>
      </c>
      <c r="W208" s="5" t="n">
        <f aca="false">IF($E208=const_one,Sensitivity!$V$60*$T208,const_zero)</f>
        <v>118085461.767073</v>
      </c>
      <c r="X208" s="5" t="n">
        <f aca="false">IF($F208=const_one,Sensitivity!$S$60*$T208,const_zero)</f>
        <v>162958228.376911</v>
      </c>
      <c r="Y208" s="5" t="n">
        <f aca="false">IF($G208=const_one,Sensitivity!$P$60*$T208,const_zero)</f>
        <v>203697785.471139</v>
      </c>
      <c r="Z208" s="5" t="n">
        <f aca="false">IF($H208=const_one,Sensitivity!$M$60*$T208,const_zero)</f>
        <v>0</v>
      </c>
      <c r="AA208" s="5" t="n">
        <f aca="false">IF($I208=const_one,Sensitivity!$J$60*$T208,const_zero)</f>
        <v>339496309.118565</v>
      </c>
      <c r="AB208" s="5" t="n">
        <f aca="false">(Sensitivity!$AE$60+Sensitivity!$AJ$60)*$T208</f>
        <v>20262391.2588729</v>
      </c>
      <c r="AC208" s="5" t="n">
        <f aca="false">common_rsa_total*$T208</f>
        <v>611093356.413418</v>
      </c>
      <c r="AD208" s="5" t="n">
        <f aca="false">IF($S208=const_one,pre_f_options_issued*($T208-option_strike_usd),const_zero)</f>
        <v>167248154.559283</v>
      </c>
      <c r="AE208" s="5" t="n">
        <f aca="false">J208+U208</f>
        <v>62158313.0347379</v>
      </c>
      <c r="AF208" s="5" t="n">
        <f aca="false">K208+V208</f>
        <v>300000000</v>
      </c>
      <c r="AG208" s="5" t="n">
        <f aca="false">L208+W208</f>
        <v>118085461.767073</v>
      </c>
      <c r="AH208" s="5" t="n">
        <f aca="false">M208+X208</f>
        <v>162958228.376911</v>
      </c>
      <c r="AI208" s="5" t="n">
        <f aca="false">N208+Y208</f>
        <v>203697785.471139</v>
      </c>
      <c r="AJ208" s="5" t="n">
        <f aca="false">O208+Z208</f>
        <v>15000000</v>
      </c>
      <c r="AK208" s="5" t="n">
        <f aca="false">P208+AA208</f>
        <v>339496309.118565</v>
      </c>
      <c r="AL208" s="5" t="n">
        <f aca="false">INDEX($AE$115:$AE$242,$B208-$C208*1+const_one)</f>
        <v>30000000</v>
      </c>
      <c r="AM208" s="5" t="n">
        <f aca="false">INDEX($AF$115:$AF$242,$B208-$D208*2+const_one)</f>
        <v>300000000</v>
      </c>
      <c r="AN208" s="5" t="n">
        <f aca="false">INDEX($AG$115:$AG$242,$B208-$E208*4+const_one)</f>
        <v>100000000</v>
      </c>
      <c r="AO208" s="5" t="n">
        <f aca="false">INDEX($AH$115:$AH$242,$B208-$F208*8+const_one)</f>
        <v>60000000</v>
      </c>
      <c r="AP208" s="5" t="n">
        <f aca="false">INDEX($AI$115:$AI$242,$B208-$G208*16+const_one)</f>
        <v>30000000</v>
      </c>
      <c r="AQ208" s="5" t="n">
        <f aca="false">INDEX($AJ$115:$AJ$242,$B208-$H208*32+const_one)</f>
        <v>15000000</v>
      </c>
      <c r="AR208" s="5" t="n">
        <f aca="false">INDEX($AK$115:$AK$242,$B208-$I208*64+const_one)</f>
        <v>5000000</v>
      </c>
      <c r="AS208" s="5" t="n">
        <f aca="false">INDEX($AE$115:$AE$242,$B208+(const_one-$C208)*1+const_one)</f>
        <v>62158313.0347379</v>
      </c>
      <c r="AT208" s="5" t="n">
        <f aca="false">INDEX($AF$115:$AF$242,$B208+(const_one-$D208)*2+const_one)</f>
        <v>394394657.900674</v>
      </c>
      <c r="AU208" s="5" t="n">
        <f aca="false">INDEX($AG$115:$AG$242,$B208+(const_one-$E208)*4+const_one)</f>
        <v>118085461.767073</v>
      </c>
      <c r="AV208" s="5" t="n">
        <f aca="false">INDEX($AH$115:$AH$242,$B208+(const_one-$F208)*8+const_one)</f>
        <v>162958228.376911</v>
      </c>
      <c r="AW208" s="5" t="n">
        <f aca="false">INDEX($AI$115:$AI$242,$B208+(const_one-$G208)*16+const_one)</f>
        <v>203697785.471139</v>
      </c>
      <c r="AX208" s="5" t="n">
        <f aca="false">INDEX($AJ$115:$AJ$242,$B208+(const_one-$H208)*32+const_one)</f>
        <v>285147271.198385</v>
      </c>
      <c r="AY208" s="5" t="n">
        <f aca="false">INDEX($AK$115:$AK$242,$B208+(const_one-$I208)*64+const_one)</f>
        <v>339496309.118565</v>
      </c>
      <c r="AZ208" s="5" t="n">
        <f aca="false">--($C208=--(AS208&gt;AL208))</f>
        <v>1</v>
      </c>
      <c r="BA208" s="5" t="n">
        <f aca="false">--($D208=--(AT208&gt;AM208))</f>
        <v>0</v>
      </c>
      <c r="BB208" s="5" t="n">
        <f aca="false">--($E208=--(AU208&gt;AN208))</f>
        <v>1</v>
      </c>
      <c r="BC208" s="5" t="n">
        <f aca="false">--($F208=--(AV208&gt;AO208))</f>
        <v>1</v>
      </c>
      <c r="BD208" s="5" t="n">
        <f aca="false">--($G208=--(AW208&gt;AP208))</f>
        <v>1</v>
      </c>
      <c r="BE208" s="5" t="n">
        <f aca="false">--($H208=--(AX208&gt;AQ208))</f>
        <v>0</v>
      </c>
      <c r="BF208" s="5" t="n">
        <f aca="false">--($I208=--(AY208&gt;AR208))</f>
        <v>1</v>
      </c>
      <c r="BG208" s="5" t="n">
        <f aca="false">SUM(AZ208:BF208)</f>
        <v>5</v>
      </c>
      <c r="BH208" s="5" t="n">
        <f aca="false">SUM(AE208:AK208)+AB208+AC208+AD208</f>
        <v>2000000000</v>
      </c>
    </row>
    <row r="209" customFormat="false" ht="15" hidden="true" customHeight="false" outlineLevel="0" collapsed="false">
      <c r="A209" s="5" t="n">
        <f aca="false">sensitivity_exit_usd</f>
        <v>2000000000</v>
      </c>
      <c r="B209" s="2" t="n">
        <f aca="false">ROW()-ROW($B$115)</f>
        <v>94</v>
      </c>
      <c r="C209" s="2" t="n">
        <f aca="false">MOD(QUOTIENT($B209,1),2)</f>
        <v>0</v>
      </c>
      <c r="D209" s="2" t="n">
        <f aca="false">MOD(QUOTIENT($B209,2),2)</f>
        <v>1</v>
      </c>
      <c r="E209" s="2" t="n">
        <f aca="false">MOD(QUOTIENT($B209,4),2)</f>
        <v>1</v>
      </c>
      <c r="F209" s="2" t="n">
        <f aca="false">MOD(QUOTIENT($B209,8),2)</f>
        <v>1</v>
      </c>
      <c r="G209" s="2" t="n">
        <f aca="false">MOD(QUOTIENT($B209,16),2)</f>
        <v>1</v>
      </c>
      <c r="H209" s="2" t="n">
        <f aca="false">MOD(QUOTIENT($B209,32),2)</f>
        <v>0</v>
      </c>
      <c r="I209" s="2" t="n">
        <f aca="false">MOD(QUOTIENT($B209,64),2)</f>
        <v>1</v>
      </c>
      <c r="J209" s="5" t="n">
        <f aca="false">IF($C209=const_zero,MIN(class_series_f_invested_usd,MAX(const_zero,$A209)),const_zero)</f>
        <v>30000000</v>
      </c>
      <c r="K209" s="5" t="n">
        <f aca="false">IF($D209=const_zero,MIN(class_series_e_invested_usd,MAX(const_zero,$A209-SUM($J209:$J209))),const_zero)</f>
        <v>0</v>
      </c>
      <c r="L209" s="5" t="n">
        <f aca="false">IF($E209=const_zero,MIN(class_series_d_invested_usd,MAX(const_zero,$A209-SUM($J209:$K209))),const_zero)</f>
        <v>0</v>
      </c>
      <c r="M209" s="5" t="n">
        <f aca="false">IF($F209=const_zero,MIN(class_series_c_invested_usd,MAX(const_zero,$A209-SUM($J209:$L209))),const_zero)</f>
        <v>0</v>
      </c>
      <c r="N209" s="5" t="n">
        <f aca="false">IF($G209=const_zero,MIN(class_series_b_invested_usd,MAX(const_zero,$A209-SUM($J209:$M209))),const_zero)</f>
        <v>0</v>
      </c>
      <c r="O209" s="5" t="n">
        <f aca="false">IF($H209=const_zero,MIN(class_series_a_invested_usd,MAX(const_zero,$A209-SUM($J209:$N209))),const_zero)</f>
        <v>15000000</v>
      </c>
      <c r="P209" s="5" t="n">
        <f aca="false">IF($I209=const_zero,MIN(class_seed_invested_usd,MAX(const_zero,$A209-SUM($J209:$O209))),const_zero)</f>
        <v>0</v>
      </c>
      <c r="Q209" s="5" t="n">
        <f aca="false">MAX(const_zero,$A209-SUM($J209:$P209))</f>
        <v>1955000000</v>
      </c>
      <c r="R209" s="9" t="n">
        <f aca="false">common_rsa_total+Sensitivity!$AE$60+Sensitivity!$AJ$60+IF($C209=const_one,Sensitivity!$D$60,const_zero)+IF($D209=const_one,Sensitivity!$Y$60,const_zero)+IF($E209=const_one,Sensitivity!$V$60,const_zero)+IF($F209=const_one,Sensitivity!$S$60,const_zero)+IF($G209=const_one,Sensitivity!$P$60,const_zero)+IF($H209=const_one,Sensitivity!$M$60,const_zero)+IF($I209=const_one,Sensitivity!$J$60,const_zero)</f>
        <v>27590238.9414976</v>
      </c>
      <c r="S209" s="23" t="b">
        <f aca="false">IF($R209&gt;const_zero,--($Q209&gt;option_strike_usd*$R209),const_zero)</f>
        <v>1</v>
      </c>
      <c r="T209" s="7" t="n">
        <f aca="false">IF($R209&gt;const_zero,IF($S209=const_one,($Q209+option_strike_usd*pre_f_options_issued)/($R209+pre_f_options_issued),$Q209/$R209),const_zero)</f>
        <v>65.0543189040749</v>
      </c>
      <c r="U209" s="5" t="n">
        <f aca="false">IF($C209=const_one,Sensitivity!$D$60*$T209,const_zero)</f>
        <v>0</v>
      </c>
      <c r="V209" s="5" t="n">
        <f aca="false">IF($D209=const_one,Sensitivity!$Y$60*$T209,const_zero)</f>
        <v>400259264.357741</v>
      </c>
      <c r="W209" s="5" t="n">
        <f aca="false">IF($E209=const_one,Sensitivity!$V$60*$T209,const_zero)</f>
        <v>113137743.789834</v>
      </c>
      <c r="X209" s="5" t="n">
        <f aca="false">IF($F209=const_one,Sensitivity!$S$60*$T209,const_zero)</f>
        <v>156130365.36978</v>
      </c>
      <c r="Y209" s="5" t="n">
        <f aca="false">IF($G209=const_one,Sensitivity!$P$60*$T209,const_zero)</f>
        <v>195162956.712225</v>
      </c>
      <c r="Z209" s="5" t="n">
        <f aca="false">IF($H209=const_one,Sensitivity!$M$60*$T209,const_zero)</f>
        <v>0</v>
      </c>
      <c r="AA209" s="5" t="n">
        <f aca="false">IF($I209=const_one,Sensitivity!$J$60*$T209,const_zero)</f>
        <v>325271594.520375</v>
      </c>
      <c r="AB209" s="5" t="n">
        <f aca="false">(Sensitivity!$AE$60+Sensitivity!$AJ$60)*$T209</f>
        <v>19413407.8531838</v>
      </c>
      <c r="AC209" s="5" t="n">
        <f aca="false">common_rsa_total*$T209</f>
        <v>585488870.136674</v>
      </c>
      <c r="AD209" s="5" t="n">
        <f aca="false">IF($S209=const_one,pre_f_options_issued*($T209-option_strike_usd),const_zero)</f>
        <v>160135797.260187</v>
      </c>
      <c r="AE209" s="5" t="n">
        <f aca="false">J209+U209</f>
        <v>30000000</v>
      </c>
      <c r="AF209" s="5" t="n">
        <f aca="false">K209+V209</f>
        <v>400259264.357741</v>
      </c>
      <c r="AG209" s="5" t="n">
        <f aca="false">L209+W209</f>
        <v>113137743.789834</v>
      </c>
      <c r="AH209" s="5" t="n">
        <f aca="false">M209+X209</f>
        <v>156130365.36978</v>
      </c>
      <c r="AI209" s="5" t="n">
        <f aca="false">N209+Y209</f>
        <v>195162956.712225</v>
      </c>
      <c r="AJ209" s="5" t="n">
        <f aca="false">O209+Z209</f>
        <v>15000000</v>
      </c>
      <c r="AK209" s="5" t="n">
        <f aca="false">P209+AA209</f>
        <v>325271594.520375</v>
      </c>
      <c r="AL209" s="5" t="n">
        <f aca="false">INDEX($AE$115:$AE$242,$B209-$C209*1+const_one)</f>
        <v>30000000</v>
      </c>
      <c r="AM209" s="5" t="n">
        <f aca="false">INDEX($AF$115:$AF$242,$B209-$D209*2+const_one)</f>
        <v>300000000</v>
      </c>
      <c r="AN209" s="5" t="n">
        <f aca="false">INDEX($AG$115:$AG$242,$B209-$E209*4+const_one)</f>
        <v>100000000</v>
      </c>
      <c r="AO209" s="5" t="n">
        <f aca="false">INDEX($AH$115:$AH$242,$B209-$F209*8+const_one)</f>
        <v>60000000</v>
      </c>
      <c r="AP209" s="5" t="n">
        <f aca="false">INDEX($AI$115:$AI$242,$B209-$G209*16+const_one)</f>
        <v>30000000</v>
      </c>
      <c r="AQ209" s="5" t="n">
        <f aca="false">INDEX($AJ$115:$AJ$242,$B209-$H209*32+const_one)</f>
        <v>15000000</v>
      </c>
      <c r="AR209" s="5" t="n">
        <f aca="false">INDEX($AK$115:$AK$242,$B209-$I209*64+const_one)</f>
        <v>5000000</v>
      </c>
      <c r="AS209" s="5" t="n">
        <f aca="false">INDEX($AE$115:$AE$242,$B209+(const_one-$C209)*1+const_one)</f>
        <v>58681327.7342359</v>
      </c>
      <c r="AT209" s="5" t="n">
        <f aca="false">INDEX($AF$115:$AF$242,$B209+(const_one-$D209)*2+const_one)</f>
        <v>400259264.357741</v>
      </c>
      <c r="AU209" s="5" t="n">
        <f aca="false">INDEX($AG$115:$AG$242,$B209+(const_one-$E209)*4+const_one)</f>
        <v>113137743.789834</v>
      </c>
      <c r="AV209" s="5" t="n">
        <f aca="false">INDEX($AH$115:$AH$242,$B209+(const_one-$F209)*8+const_one)</f>
        <v>156130365.36978</v>
      </c>
      <c r="AW209" s="5" t="n">
        <f aca="false">INDEX($AI$115:$AI$242,$B209+(const_one-$G209)*16+const_one)</f>
        <v>195162956.712225</v>
      </c>
      <c r="AX209" s="5" t="n">
        <f aca="false">INDEX($AJ$115:$AJ$242,$B209+(const_one-$H209)*32+const_one)</f>
        <v>281061067.051802</v>
      </c>
      <c r="AY209" s="5" t="n">
        <f aca="false">INDEX($AK$115:$AK$242,$B209+(const_one-$I209)*64+const_one)</f>
        <v>325271594.520375</v>
      </c>
      <c r="AZ209" s="5" t="n">
        <f aca="false">--($C209=--(AS209&gt;AL209))</f>
        <v>0</v>
      </c>
      <c r="BA209" s="5" t="n">
        <f aca="false">--($D209=--(AT209&gt;AM209))</f>
        <v>1</v>
      </c>
      <c r="BB209" s="5" t="n">
        <f aca="false">--($E209=--(AU209&gt;AN209))</f>
        <v>1</v>
      </c>
      <c r="BC209" s="5" t="n">
        <f aca="false">--($F209=--(AV209&gt;AO209))</f>
        <v>1</v>
      </c>
      <c r="BD209" s="5" t="n">
        <f aca="false">--($G209=--(AW209&gt;AP209))</f>
        <v>1</v>
      </c>
      <c r="BE209" s="5" t="n">
        <f aca="false">--($H209=--(AX209&gt;AQ209))</f>
        <v>0</v>
      </c>
      <c r="BF209" s="5" t="n">
        <f aca="false">--($I209=--(AY209&gt;AR209))</f>
        <v>1</v>
      </c>
      <c r="BG209" s="5" t="n">
        <f aca="false">SUM(AZ209:BF209)</f>
        <v>5</v>
      </c>
      <c r="BH209" s="5" t="n">
        <f aca="false">SUM(AE209:AK209)+AB209+AC209+AD209</f>
        <v>2000000000</v>
      </c>
    </row>
    <row r="210" customFormat="false" ht="15" hidden="true" customHeight="false" outlineLevel="0" collapsed="false">
      <c r="A210" s="5" t="n">
        <f aca="false">sensitivity_exit_usd</f>
        <v>2000000000</v>
      </c>
      <c r="B210" s="2" t="n">
        <f aca="false">ROW()-ROW($B$115)</f>
        <v>95</v>
      </c>
      <c r="C210" s="2" t="n">
        <f aca="false">MOD(QUOTIENT($B210,1),2)</f>
        <v>1</v>
      </c>
      <c r="D210" s="2" t="n">
        <f aca="false">MOD(QUOTIENT($B210,2),2)</f>
        <v>1</v>
      </c>
      <c r="E210" s="2" t="n">
        <f aca="false">MOD(QUOTIENT($B210,4),2)</f>
        <v>1</v>
      </c>
      <c r="F210" s="2" t="n">
        <f aca="false">MOD(QUOTIENT($B210,8),2)</f>
        <v>1</v>
      </c>
      <c r="G210" s="2" t="n">
        <f aca="false">MOD(QUOTIENT($B210,16),2)</f>
        <v>1</v>
      </c>
      <c r="H210" s="2" t="n">
        <f aca="false">MOD(QUOTIENT($B210,32),2)</f>
        <v>0</v>
      </c>
      <c r="I210" s="2" t="n">
        <f aca="false">MOD(QUOTIENT($B210,64),2)</f>
        <v>1</v>
      </c>
      <c r="J210" s="5" t="n">
        <f aca="false">IF($C210=const_zero,MIN(class_series_f_invested_usd,MAX(const_zero,$A210)),const_zero)</f>
        <v>0</v>
      </c>
      <c r="K210" s="5" t="n">
        <f aca="false">IF($D210=const_zero,MIN(class_series_e_invested_usd,MAX(const_zero,$A210-SUM($J210:$J210))),const_zero)</f>
        <v>0</v>
      </c>
      <c r="L210" s="5" t="n">
        <f aca="false">IF($E210=const_zero,MIN(class_series_d_invested_usd,MAX(const_zero,$A210-SUM($J210:$K210))),const_zero)</f>
        <v>0</v>
      </c>
      <c r="M210" s="5" t="n">
        <f aca="false">IF($F210=const_zero,MIN(class_series_c_invested_usd,MAX(const_zero,$A210-SUM($J210:$L210))),const_zero)</f>
        <v>0</v>
      </c>
      <c r="N210" s="5" t="n">
        <f aca="false">IF($G210=const_zero,MIN(class_series_b_invested_usd,MAX(const_zero,$A210-SUM($J210:$M210))),const_zero)</f>
        <v>0</v>
      </c>
      <c r="O210" s="5" t="n">
        <f aca="false">IF($H210=const_zero,MIN(class_series_a_invested_usd,MAX(const_zero,$A210-SUM($J210:$N210))),const_zero)</f>
        <v>15000000</v>
      </c>
      <c r="P210" s="5" t="n">
        <f aca="false">IF($I210=const_zero,MIN(class_seed_invested_usd,MAX(const_zero,$A210-SUM($J210:$O210))),const_zero)</f>
        <v>0</v>
      </c>
      <c r="Q210" s="5" t="n">
        <f aca="false">MAX(const_zero,$A210-SUM($J210:$P210))</f>
        <v>1985000000</v>
      </c>
      <c r="R210" s="9" t="n">
        <f aca="false">common_rsa_total+Sensitivity!$AE$60+Sensitivity!$AJ$60+IF($C210=const_one,Sensitivity!$D$60,const_zero)+IF($D210=const_one,Sensitivity!$Y$60,const_zero)+IF($E210=const_one,Sensitivity!$V$60,const_zero)+IF($F210=const_one,Sensitivity!$S$60,const_zero)+IF($G210=const_one,Sensitivity!$P$60,const_zero)+IF($H210=const_one,Sensitivity!$M$60,const_zero)+IF($I210=const_one,Sensitivity!$J$60,const_zero)</f>
        <v>28505687.9664976</v>
      </c>
      <c r="S210" s="23" t="b">
        <f aca="false">IF($R210&gt;const_zero,--($Q210&gt;option_strike_usd*$R210),const_zero)</f>
        <v>1</v>
      </c>
      <c r="T210" s="7" t="n">
        <f aca="false">IF($R210&gt;const_zero,IF($S210=const_one,($Q210+option_strike_usd*pre_f_options_issued)/($R210+pre_f_options_issued),$Q210/$R210),const_zero)</f>
        <v>64.1011417694567</v>
      </c>
      <c r="U210" s="5" t="n">
        <f aca="false">IF($C210=const_one,Sensitivity!$D$60*$T210,const_zero)</f>
        <v>58681327.7342359</v>
      </c>
      <c r="V210" s="5" t="n">
        <f aca="false">IF($D210=const_one,Sensitivity!$Y$60*$T210,const_zero)</f>
        <v>394394657.900674</v>
      </c>
      <c r="W210" s="5" t="n">
        <f aca="false">IF($E210=const_one,Sensitivity!$V$60*$T210,const_zero)</f>
        <v>111480047.386898</v>
      </c>
      <c r="X210" s="5" t="n">
        <f aca="false">IF($F210=const_one,Sensitivity!$S$60*$T210,const_zero)</f>
        <v>153842740.246696</v>
      </c>
      <c r="Y210" s="5" t="n">
        <f aca="false">IF($G210=const_one,Sensitivity!$P$60*$T210,const_zero)</f>
        <v>192303425.30837</v>
      </c>
      <c r="Z210" s="5" t="n">
        <f aca="false">IF($H210=const_one,Sensitivity!$M$60*$T210,const_zero)</f>
        <v>0</v>
      </c>
      <c r="AA210" s="5" t="n">
        <f aca="false">IF($I210=const_one,Sensitivity!$J$60*$T210,const_zero)</f>
        <v>320505708.847283</v>
      </c>
      <c r="AB210" s="5" t="n">
        <f aca="false">(Sensitivity!$AE$60+Sensitivity!$AJ$60)*$T210</f>
        <v>19128962.2270916</v>
      </c>
      <c r="AC210" s="5" t="n">
        <f aca="false">common_rsa_total*$T210</f>
        <v>576910275.92511</v>
      </c>
      <c r="AD210" s="5" t="n">
        <f aca="false">IF($S210=const_one,pre_f_options_issued*($T210-option_strike_usd),const_zero)</f>
        <v>157752854.423642</v>
      </c>
      <c r="AE210" s="5" t="n">
        <f aca="false">J210+U210</f>
        <v>58681327.7342359</v>
      </c>
      <c r="AF210" s="5" t="n">
        <f aca="false">K210+V210</f>
        <v>394394657.900674</v>
      </c>
      <c r="AG210" s="5" t="n">
        <f aca="false">L210+W210</f>
        <v>111480047.386898</v>
      </c>
      <c r="AH210" s="5" t="n">
        <f aca="false">M210+X210</f>
        <v>153842740.246696</v>
      </c>
      <c r="AI210" s="5" t="n">
        <f aca="false">N210+Y210</f>
        <v>192303425.30837</v>
      </c>
      <c r="AJ210" s="5" t="n">
        <f aca="false">O210+Z210</f>
        <v>15000000</v>
      </c>
      <c r="AK210" s="5" t="n">
        <f aca="false">P210+AA210</f>
        <v>320505708.847283</v>
      </c>
      <c r="AL210" s="5" t="n">
        <f aca="false">INDEX($AE$115:$AE$242,$B210-$C210*1+const_one)</f>
        <v>30000000</v>
      </c>
      <c r="AM210" s="5" t="n">
        <f aca="false">INDEX($AF$115:$AF$242,$B210-$D210*2+const_one)</f>
        <v>300000000</v>
      </c>
      <c r="AN210" s="5" t="n">
        <f aca="false">INDEX($AG$115:$AG$242,$B210-$E210*4+const_one)</f>
        <v>100000000</v>
      </c>
      <c r="AO210" s="5" t="n">
        <f aca="false">INDEX($AH$115:$AH$242,$B210-$F210*8+const_one)</f>
        <v>60000000</v>
      </c>
      <c r="AP210" s="5" t="n">
        <f aca="false">INDEX($AI$115:$AI$242,$B210-$G210*16+const_one)</f>
        <v>30000000</v>
      </c>
      <c r="AQ210" s="5" t="n">
        <f aca="false">INDEX($AJ$115:$AJ$242,$B210-$H210*32+const_one)</f>
        <v>15000000</v>
      </c>
      <c r="AR210" s="5" t="n">
        <f aca="false">INDEX($AK$115:$AK$242,$B210-$I210*64+const_one)</f>
        <v>5000000</v>
      </c>
      <c r="AS210" s="5" t="n">
        <f aca="false">INDEX($AE$115:$AE$242,$B210+(const_one-$C210)*1+const_one)</f>
        <v>58681327.7342359</v>
      </c>
      <c r="AT210" s="5" t="n">
        <f aca="false">INDEX($AF$115:$AF$242,$B210+(const_one-$D210)*2+const_one)</f>
        <v>394394657.900674</v>
      </c>
      <c r="AU210" s="5" t="n">
        <f aca="false">INDEX($AG$115:$AG$242,$B210+(const_one-$E210)*4+const_one)</f>
        <v>111480047.386898</v>
      </c>
      <c r="AV210" s="5" t="n">
        <f aca="false">INDEX($AH$115:$AH$242,$B210+(const_one-$F210)*8+const_one)</f>
        <v>153842740.246696</v>
      </c>
      <c r="AW210" s="5" t="n">
        <f aca="false">INDEX($AI$115:$AI$242,$B210+(const_one-$G210)*16+const_one)</f>
        <v>192303425.30837</v>
      </c>
      <c r="AX210" s="5" t="n">
        <f aca="false">INDEX($AJ$115:$AJ$242,$B210+(const_one-$H210)*32+const_one)</f>
        <v>278081063.450763</v>
      </c>
      <c r="AY210" s="5" t="n">
        <f aca="false">INDEX($AK$115:$AK$242,$B210+(const_one-$I210)*64+const_one)</f>
        <v>320505708.847283</v>
      </c>
      <c r="AZ210" s="5" t="n">
        <f aca="false">--($C210=--(AS210&gt;AL210))</f>
        <v>1</v>
      </c>
      <c r="BA210" s="5" t="n">
        <f aca="false">--($D210=--(AT210&gt;AM210))</f>
        <v>1</v>
      </c>
      <c r="BB210" s="5" t="n">
        <f aca="false">--($E210=--(AU210&gt;AN210))</f>
        <v>1</v>
      </c>
      <c r="BC210" s="5" t="n">
        <f aca="false">--($F210=--(AV210&gt;AO210))</f>
        <v>1</v>
      </c>
      <c r="BD210" s="5" t="n">
        <f aca="false">--($G210=--(AW210&gt;AP210))</f>
        <v>1</v>
      </c>
      <c r="BE210" s="5" t="n">
        <f aca="false">--($H210=--(AX210&gt;AQ210))</f>
        <v>0</v>
      </c>
      <c r="BF210" s="5" t="n">
        <f aca="false">--($I210=--(AY210&gt;AR210))</f>
        <v>1</v>
      </c>
      <c r="BG210" s="5" t="n">
        <f aca="false">SUM(AZ210:BF210)</f>
        <v>6</v>
      </c>
      <c r="BH210" s="5" t="n">
        <f aca="false">SUM(AE210:AK210)+AB210+AC210+AD210</f>
        <v>2000000000</v>
      </c>
    </row>
    <row r="211" customFormat="false" ht="15" hidden="true" customHeight="false" outlineLevel="0" collapsed="false">
      <c r="A211" s="5" t="n">
        <f aca="false">sensitivity_exit_usd</f>
        <v>2000000000</v>
      </c>
      <c r="B211" s="2" t="n">
        <f aca="false">ROW()-ROW($B$115)</f>
        <v>96</v>
      </c>
      <c r="C211" s="2" t="n">
        <f aca="false">MOD(QUOTIENT($B211,1),2)</f>
        <v>0</v>
      </c>
      <c r="D211" s="2" t="n">
        <f aca="false">MOD(QUOTIENT($B211,2),2)</f>
        <v>0</v>
      </c>
      <c r="E211" s="2" t="n">
        <f aca="false">MOD(QUOTIENT($B211,4),2)</f>
        <v>0</v>
      </c>
      <c r="F211" s="2" t="n">
        <f aca="false">MOD(QUOTIENT($B211,8),2)</f>
        <v>0</v>
      </c>
      <c r="G211" s="2" t="n">
        <f aca="false">MOD(QUOTIENT($B211,16),2)</f>
        <v>0</v>
      </c>
      <c r="H211" s="2" t="n">
        <f aca="false">MOD(QUOTIENT($B211,32),2)</f>
        <v>1</v>
      </c>
      <c r="I211" s="2" t="n">
        <f aca="false">MOD(QUOTIENT($B211,64),2)</f>
        <v>1</v>
      </c>
      <c r="J211" s="5" t="n">
        <f aca="false">IF($C211=const_zero,MIN(class_series_f_invested_usd,MAX(const_zero,$A211)),const_zero)</f>
        <v>30000000</v>
      </c>
      <c r="K211" s="5" t="n">
        <f aca="false">IF($D211=const_zero,MIN(class_series_e_invested_usd,MAX(const_zero,$A211-SUM($J211:$J211))),const_zero)</f>
        <v>300000000</v>
      </c>
      <c r="L211" s="5" t="n">
        <f aca="false">IF($E211=const_zero,MIN(class_series_d_invested_usd,MAX(const_zero,$A211-SUM($J211:$K211))),const_zero)</f>
        <v>100000000</v>
      </c>
      <c r="M211" s="5" t="n">
        <f aca="false">IF($F211=const_zero,MIN(class_series_c_invested_usd,MAX(const_zero,$A211-SUM($J211:$L211))),const_zero)</f>
        <v>60000000</v>
      </c>
      <c r="N211" s="5" t="n">
        <f aca="false">IF($G211=const_zero,MIN(class_series_b_invested_usd,MAX(const_zero,$A211-SUM($J211:$M211))),const_zero)</f>
        <v>30000000</v>
      </c>
      <c r="O211" s="5" t="n">
        <f aca="false">IF($H211=const_zero,MIN(class_series_a_invested_usd,MAX(const_zero,$A211-SUM($J211:$N211))),const_zero)</f>
        <v>0</v>
      </c>
      <c r="P211" s="5" t="n">
        <f aca="false">IF($I211=const_zero,MIN(class_seed_invested_usd,MAX(const_zero,$A211-SUM($J211:$O211))),const_zero)</f>
        <v>0</v>
      </c>
      <c r="Q211" s="5" t="n">
        <f aca="false">MAX(const_zero,$A211-SUM($J211:$P211))</f>
        <v>1480000000</v>
      </c>
      <c r="R211" s="9" t="n">
        <f aca="false">common_rsa_total+Sensitivity!$AE$60+Sensitivity!$AJ$60+IF($C211=const_one,Sensitivity!$D$60,const_zero)+IF($D211=const_one,Sensitivity!$Y$60,const_zero)+IF($E211=const_one,Sensitivity!$V$60,const_zero)+IF($F211=const_one,Sensitivity!$S$60,const_zero)+IF($G211=const_one,Sensitivity!$P$60,const_zero)+IF($H211=const_one,Sensitivity!$M$60,const_zero)+IF($I211=const_one,Sensitivity!$J$60,const_zero)</f>
        <v>19298418.4321691</v>
      </c>
      <c r="S211" s="23" t="b">
        <f aca="false">IF($R211&gt;const_zero,--($Q211&gt;option_strike_usd*$R211),const_zero)</f>
        <v>1</v>
      </c>
      <c r="T211" s="7" t="n">
        <f aca="false">IF($R211&gt;const_zero,IF($S211=const_one,($Q211+option_strike_usd*pre_f_options_issued)/($R211+pre_f_options_issued),$Q211/$R211),const_zero)</f>
        <v>68.0095211775637</v>
      </c>
      <c r="U211" s="5" t="n">
        <f aca="false">IF($C211=const_one,Sensitivity!$D$60*$T211,const_zero)</f>
        <v>0</v>
      </c>
      <c r="V211" s="5" t="n">
        <f aca="false">IF($D211=const_one,Sensitivity!$Y$60*$T211,const_zero)</f>
        <v>0</v>
      </c>
      <c r="W211" s="5" t="n">
        <f aca="false">IF($E211=const_one,Sensitivity!$V$60*$T211,const_zero)</f>
        <v>0</v>
      </c>
      <c r="X211" s="5" t="n">
        <f aca="false">IF($F211=const_one,Sensitivity!$S$60*$T211,const_zero)</f>
        <v>0</v>
      </c>
      <c r="Y211" s="5" t="n">
        <f aca="false">IF($G211=const_one,Sensitivity!$P$60*$T211,const_zero)</f>
        <v>0</v>
      </c>
      <c r="Z211" s="5" t="n">
        <f aca="false">IF($H211=const_one,Sensitivity!$M$60*$T211,const_zero)</f>
        <v>340047605.887818</v>
      </c>
      <c r="AA211" s="5" t="n">
        <f aca="false">IF($I211=const_one,Sensitivity!$J$60*$T211,const_zero)</f>
        <v>340047605.887818</v>
      </c>
      <c r="AB211" s="5" t="n">
        <f aca="false">(Sensitivity!$AE$60+Sensitivity!$AJ$60)*$T211</f>
        <v>20295294.682381</v>
      </c>
      <c r="AC211" s="5" t="n">
        <f aca="false">common_rsa_total*$T211</f>
        <v>612085690.598073</v>
      </c>
      <c r="AD211" s="5" t="n">
        <f aca="false">IF($S211=const_one,pre_f_options_issued*($T211-option_strike_usd),const_zero)</f>
        <v>167523802.943909</v>
      </c>
      <c r="AE211" s="5" t="n">
        <f aca="false">J211+U211</f>
        <v>30000000</v>
      </c>
      <c r="AF211" s="5" t="n">
        <f aca="false">K211+V211</f>
        <v>300000000</v>
      </c>
      <c r="AG211" s="5" t="n">
        <f aca="false">L211+W211</f>
        <v>100000000</v>
      </c>
      <c r="AH211" s="5" t="n">
        <f aca="false">M211+X211</f>
        <v>60000000</v>
      </c>
      <c r="AI211" s="5" t="n">
        <f aca="false">N211+Y211</f>
        <v>30000000</v>
      </c>
      <c r="AJ211" s="5" t="n">
        <f aca="false">O211+Z211</f>
        <v>340047605.887818</v>
      </c>
      <c r="AK211" s="5" t="n">
        <f aca="false">P211+AA211</f>
        <v>340047605.887818</v>
      </c>
      <c r="AL211" s="5" t="n">
        <f aca="false">INDEX($AE$115:$AE$242,$B211-$C211*1+const_one)</f>
        <v>30000000</v>
      </c>
      <c r="AM211" s="5" t="n">
        <f aca="false">INDEX($AF$115:$AF$242,$B211-$D211*2+const_one)</f>
        <v>300000000</v>
      </c>
      <c r="AN211" s="5" t="n">
        <f aca="false">INDEX($AG$115:$AG$242,$B211-$E211*4+const_one)</f>
        <v>100000000</v>
      </c>
      <c r="AO211" s="5" t="n">
        <f aca="false">INDEX($AH$115:$AH$242,$B211-$F211*8+const_one)</f>
        <v>60000000</v>
      </c>
      <c r="AP211" s="5" t="n">
        <f aca="false">INDEX($AI$115:$AI$242,$B211-$G211*16+const_one)</f>
        <v>30000000</v>
      </c>
      <c r="AQ211" s="5" t="n">
        <f aca="false">INDEX($AJ$115:$AJ$242,$B211-$H211*32+const_one)</f>
        <v>15000000</v>
      </c>
      <c r="AR211" s="5" t="n">
        <f aca="false">INDEX($AK$115:$AK$242,$B211-$I211*64+const_one)</f>
        <v>5000000</v>
      </c>
      <c r="AS211" s="5" t="n">
        <f aca="false">INDEX($AE$115:$AE$242,$B211+(const_one-$C211)*1+const_one)</f>
        <v>60959088.2276403</v>
      </c>
      <c r="AT211" s="5" t="n">
        <f aca="false">INDEX($AF$115:$AF$242,$B211+(const_one-$D211)*2+const_one)</f>
        <v>392369926.026973</v>
      </c>
      <c r="AU211" s="5" t="n">
        <f aca="false">INDEX($AG$115:$AG$242,$B211+(const_one-$E211)*4+const_one)</f>
        <v>116926761.359787</v>
      </c>
      <c r="AV211" s="5" t="n">
        <f aca="false">INDEX($AH$115:$AH$242,$B211+(const_one-$F211)*8+const_one)</f>
        <v>152985204.813163</v>
      </c>
      <c r="AW211" s="5" t="n">
        <f aca="false">INDEX($AI$115:$AI$242,$B211+(const_one-$G211)*16+const_one)</f>
        <v>182975378.54728</v>
      </c>
      <c r="AX211" s="5" t="n">
        <f aca="false">INDEX($AJ$115:$AJ$242,$B211+(const_one-$H211)*32+const_one)</f>
        <v>340047605.887818</v>
      </c>
      <c r="AY211" s="5" t="n">
        <f aca="false">INDEX($AK$115:$AK$242,$B211+(const_one-$I211)*64+const_one)</f>
        <v>340047605.887818</v>
      </c>
      <c r="AZ211" s="5" t="n">
        <f aca="false">--($C211=--(AS211&gt;AL211))</f>
        <v>0</v>
      </c>
      <c r="BA211" s="5" t="n">
        <f aca="false">--($D211=--(AT211&gt;AM211))</f>
        <v>0</v>
      </c>
      <c r="BB211" s="5" t="n">
        <f aca="false">--($E211=--(AU211&gt;AN211))</f>
        <v>0</v>
      </c>
      <c r="BC211" s="5" t="n">
        <f aca="false">--($F211=--(AV211&gt;AO211))</f>
        <v>0</v>
      </c>
      <c r="BD211" s="5" t="n">
        <f aca="false">--($G211=--(AW211&gt;AP211))</f>
        <v>0</v>
      </c>
      <c r="BE211" s="5" t="n">
        <f aca="false">--($H211=--(AX211&gt;AQ211))</f>
        <v>1</v>
      </c>
      <c r="BF211" s="5" t="n">
        <f aca="false">--($I211=--(AY211&gt;AR211))</f>
        <v>1</v>
      </c>
      <c r="BG211" s="5" t="n">
        <f aca="false">SUM(AZ211:BF211)</f>
        <v>2</v>
      </c>
      <c r="BH211" s="5" t="n">
        <f aca="false">SUM(AE211:AK211)+AB211+AC211+AD211</f>
        <v>2000000000</v>
      </c>
    </row>
    <row r="212" customFormat="false" ht="15" hidden="true" customHeight="false" outlineLevel="0" collapsed="false">
      <c r="A212" s="5" t="n">
        <f aca="false">sensitivity_exit_usd</f>
        <v>2000000000</v>
      </c>
      <c r="B212" s="2" t="n">
        <f aca="false">ROW()-ROW($B$115)</f>
        <v>97</v>
      </c>
      <c r="C212" s="2" t="n">
        <f aca="false">MOD(QUOTIENT($B212,1),2)</f>
        <v>1</v>
      </c>
      <c r="D212" s="2" t="n">
        <f aca="false">MOD(QUOTIENT($B212,2),2)</f>
        <v>0</v>
      </c>
      <c r="E212" s="2" t="n">
        <f aca="false">MOD(QUOTIENT($B212,4),2)</f>
        <v>0</v>
      </c>
      <c r="F212" s="2" t="n">
        <f aca="false">MOD(QUOTIENT($B212,8),2)</f>
        <v>0</v>
      </c>
      <c r="G212" s="2" t="n">
        <f aca="false">MOD(QUOTIENT($B212,16),2)</f>
        <v>0</v>
      </c>
      <c r="H212" s="2" t="n">
        <f aca="false">MOD(QUOTIENT($B212,32),2)</f>
        <v>1</v>
      </c>
      <c r="I212" s="2" t="n">
        <f aca="false">MOD(QUOTIENT($B212,64),2)</f>
        <v>1</v>
      </c>
      <c r="J212" s="5" t="n">
        <f aca="false">IF($C212=const_zero,MIN(class_series_f_invested_usd,MAX(const_zero,$A212)),const_zero)</f>
        <v>0</v>
      </c>
      <c r="K212" s="5" t="n">
        <f aca="false">IF($D212=const_zero,MIN(class_series_e_invested_usd,MAX(const_zero,$A212-SUM($J212:$J212))),const_zero)</f>
        <v>300000000</v>
      </c>
      <c r="L212" s="5" t="n">
        <f aca="false">IF($E212=const_zero,MIN(class_series_d_invested_usd,MAX(const_zero,$A212-SUM($J212:$K212))),const_zero)</f>
        <v>100000000</v>
      </c>
      <c r="M212" s="5" t="n">
        <f aca="false">IF($F212=const_zero,MIN(class_series_c_invested_usd,MAX(const_zero,$A212-SUM($J212:$L212))),const_zero)</f>
        <v>60000000</v>
      </c>
      <c r="N212" s="5" t="n">
        <f aca="false">IF($G212=const_zero,MIN(class_series_b_invested_usd,MAX(const_zero,$A212-SUM($J212:$M212))),const_zero)</f>
        <v>30000000</v>
      </c>
      <c r="O212" s="5" t="n">
        <f aca="false">IF($H212=const_zero,MIN(class_series_a_invested_usd,MAX(const_zero,$A212-SUM($J212:$N212))),const_zero)</f>
        <v>0</v>
      </c>
      <c r="P212" s="5" t="n">
        <f aca="false">IF($I212=const_zero,MIN(class_seed_invested_usd,MAX(const_zero,$A212-SUM($J212:$O212))),const_zero)</f>
        <v>0</v>
      </c>
      <c r="Q212" s="5" t="n">
        <f aca="false">MAX(const_zero,$A212-SUM($J212:$P212))</f>
        <v>1510000000</v>
      </c>
      <c r="R212" s="9" t="n">
        <f aca="false">common_rsa_total+Sensitivity!$AE$60+Sensitivity!$AJ$60+IF($C212=const_one,Sensitivity!$D$60,const_zero)+IF($D212=const_one,Sensitivity!$Y$60,const_zero)+IF($E212=const_one,Sensitivity!$V$60,const_zero)+IF($F212=const_one,Sensitivity!$S$60,const_zero)+IF($G212=const_one,Sensitivity!$P$60,const_zero)+IF($H212=const_one,Sensitivity!$M$60,const_zero)+IF($I212=const_one,Sensitivity!$J$60,const_zero)</f>
        <v>20213867.4571691</v>
      </c>
      <c r="S212" s="23" t="b">
        <f aca="false">IF($R212&gt;const_zero,--($Q212&gt;option_strike_usd*$R212),const_zero)</f>
        <v>1</v>
      </c>
      <c r="T212" s="7" t="n">
        <f aca="false">IF($R212&gt;const_zero,IF($S212=const_one,($Q212+option_strike_usd*pre_f_options_issued)/($R212+pre_f_options_issued),$Q212/$R212),const_zero)</f>
        <v>66.5892764784367</v>
      </c>
      <c r="U212" s="5" t="n">
        <f aca="false">IF($C212=const_one,Sensitivity!$D$60*$T212,const_zero)</f>
        <v>60959088.2276403</v>
      </c>
      <c r="V212" s="5" t="n">
        <f aca="false">IF($D212=const_one,Sensitivity!$Y$60*$T212,const_zero)</f>
        <v>0</v>
      </c>
      <c r="W212" s="5" t="n">
        <f aca="false">IF($E212=const_one,Sensitivity!$V$60*$T212,const_zero)</f>
        <v>0</v>
      </c>
      <c r="X212" s="5" t="n">
        <f aca="false">IF($F212=const_one,Sensitivity!$S$60*$T212,const_zero)</f>
        <v>0</v>
      </c>
      <c r="Y212" s="5" t="n">
        <f aca="false">IF($G212=const_one,Sensitivity!$P$60*$T212,const_zero)</f>
        <v>0</v>
      </c>
      <c r="Z212" s="5" t="n">
        <f aca="false">IF($H212=const_one,Sensitivity!$M$60*$T212,const_zero)</f>
        <v>332946382.392183</v>
      </c>
      <c r="AA212" s="5" t="n">
        <f aca="false">IF($I212=const_one,Sensitivity!$J$60*$T212,const_zero)</f>
        <v>332946382.392183</v>
      </c>
      <c r="AB212" s="5" t="n">
        <f aca="false">(Sensitivity!$AE$60+Sensitivity!$AJ$60)*$T212</f>
        <v>19871467.485971</v>
      </c>
      <c r="AC212" s="5" t="n">
        <f aca="false">common_rsa_total*$T212</f>
        <v>599303488.30593</v>
      </c>
      <c r="AD212" s="5" t="n">
        <f aca="false">IF($S212=const_one,pre_f_options_issued*($T212-option_strike_usd),const_zero)</f>
        <v>163973191.196092</v>
      </c>
      <c r="AE212" s="5" t="n">
        <f aca="false">J212+U212</f>
        <v>60959088.2276403</v>
      </c>
      <c r="AF212" s="5" t="n">
        <f aca="false">K212+V212</f>
        <v>300000000</v>
      </c>
      <c r="AG212" s="5" t="n">
        <f aca="false">L212+W212</f>
        <v>100000000</v>
      </c>
      <c r="AH212" s="5" t="n">
        <f aca="false">M212+X212</f>
        <v>60000000</v>
      </c>
      <c r="AI212" s="5" t="n">
        <f aca="false">N212+Y212</f>
        <v>30000000</v>
      </c>
      <c r="AJ212" s="5" t="n">
        <f aca="false">O212+Z212</f>
        <v>332946382.392183</v>
      </c>
      <c r="AK212" s="5" t="n">
        <f aca="false">P212+AA212</f>
        <v>332946382.392183</v>
      </c>
      <c r="AL212" s="5" t="n">
        <f aca="false">INDEX($AE$115:$AE$242,$B212-$C212*1+const_one)</f>
        <v>30000000</v>
      </c>
      <c r="AM212" s="5" t="n">
        <f aca="false">INDEX($AF$115:$AF$242,$B212-$D212*2+const_one)</f>
        <v>300000000</v>
      </c>
      <c r="AN212" s="5" t="n">
        <f aca="false">INDEX($AG$115:$AG$242,$B212-$E212*4+const_one)</f>
        <v>100000000</v>
      </c>
      <c r="AO212" s="5" t="n">
        <f aca="false">INDEX($AH$115:$AH$242,$B212-$F212*8+const_one)</f>
        <v>60000000</v>
      </c>
      <c r="AP212" s="5" t="n">
        <f aca="false">INDEX($AI$115:$AI$242,$B212-$G212*16+const_one)</f>
        <v>30000000</v>
      </c>
      <c r="AQ212" s="5" t="n">
        <f aca="false">INDEX($AJ$115:$AJ$242,$B212-$H212*32+const_one)</f>
        <v>15000000</v>
      </c>
      <c r="AR212" s="5" t="n">
        <f aca="false">INDEX($AK$115:$AK$242,$B212-$I212*64+const_one)</f>
        <v>5000000</v>
      </c>
      <c r="AS212" s="5" t="n">
        <f aca="false">INDEX($AE$115:$AE$242,$B212+(const_one-$C212)*1+const_one)</f>
        <v>60959088.2276403</v>
      </c>
      <c r="AT212" s="5" t="n">
        <f aca="false">INDEX($AF$115:$AF$242,$B212+(const_one-$D212)*2+const_one)</f>
        <v>386320924.451894</v>
      </c>
      <c r="AU212" s="5" t="n">
        <f aca="false">INDEX($AG$115:$AG$242,$B212+(const_one-$E212)*4+const_one)</f>
        <v>114683000.612463</v>
      </c>
      <c r="AV212" s="5" t="n">
        <f aca="false">INDEX($AH$115:$AH$242,$B212+(const_one-$F212)*8+const_one)</f>
        <v>150275540.254261</v>
      </c>
      <c r="AW212" s="5" t="n">
        <f aca="false">INDEX($AI$115:$AI$242,$B212+(const_one-$G212)*16+const_one)</f>
        <v>179961260.50303</v>
      </c>
      <c r="AX212" s="5" t="n">
        <f aca="false">INDEX($AJ$115:$AJ$242,$B212+(const_one-$H212)*32+const_one)</f>
        <v>332946382.392183</v>
      </c>
      <c r="AY212" s="5" t="n">
        <f aca="false">INDEX($AK$115:$AK$242,$B212+(const_one-$I212)*64+const_one)</f>
        <v>332946382.392183</v>
      </c>
      <c r="AZ212" s="5" t="n">
        <f aca="false">--($C212=--(AS212&gt;AL212))</f>
        <v>1</v>
      </c>
      <c r="BA212" s="5" t="n">
        <f aca="false">--($D212=--(AT212&gt;AM212))</f>
        <v>0</v>
      </c>
      <c r="BB212" s="5" t="n">
        <f aca="false">--($E212=--(AU212&gt;AN212))</f>
        <v>0</v>
      </c>
      <c r="BC212" s="5" t="n">
        <f aca="false">--($F212=--(AV212&gt;AO212))</f>
        <v>0</v>
      </c>
      <c r="BD212" s="5" t="n">
        <f aca="false">--($G212=--(AW212&gt;AP212))</f>
        <v>0</v>
      </c>
      <c r="BE212" s="5" t="n">
        <f aca="false">--($H212=--(AX212&gt;AQ212))</f>
        <v>1</v>
      </c>
      <c r="BF212" s="5" t="n">
        <f aca="false">--($I212=--(AY212&gt;AR212))</f>
        <v>1</v>
      </c>
      <c r="BG212" s="5" t="n">
        <f aca="false">SUM(AZ212:BF212)</f>
        <v>3</v>
      </c>
      <c r="BH212" s="5" t="n">
        <f aca="false">SUM(AE212:AK212)+AB212+AC212+AD212</f>
        <v>2000000000</v>
      </c>
    </row>
    <row r="213" customFormat="false" ht="15" hidden="true" customHeight="false" outlineLevel="0" collapsed="false">
      <c r="A213" s="5" t="n">
        <f aca="false">sensitivity_exit_usd</f>
        <v>2000000000</v>
      </c>
      <c r="B213" s="2" t="n">
        <f aca="false">ROW()-ROW($B$115)</f>
        <v>98</v>
      </c>
      <c r="C213" s="2" t="n">
        <f aca="false">MOD(QUOTIENT($B213,1),2)</f>
        <v>0</v>
      </c>
      <c r="D213" s="2" t="n">
        <f aca="false">MOD(QUOTIENT($B213,2),2)</f>
        <v>1</v>
      </c>
      <c r="E213" s="2" t="n">
        <f aca="false">MOD(QUOTIENT($B213,4),2)</f>
        <v>0</v>
      </c>
      <c r="F213" s="2" t="n">
        <f aca="false">MOD(QUOTIENT($B213,8),2)</f>
        <v>0</v>
      </c>
      <c r="G213" s="2" t="n">
        <f aca="false">MOD(QUOTIENT($B213,16),2)</f>
        <v>0</v>
      </c>
      <c r="H213" s="2" t="n">
        <f aca="false">MOD(QUOTIENT($B213,32),2)</f>
        <v>1</v>
      </c>
      <c r="I213" s="2" t="n">
        <f aca="false">MOD(QUOTIENT($B213,64),2)</f>
        <v>1</v>
      </c>
      <c r="J213" s="5" t="n">
        <f aca="false">IF($C213=const_zero,MIN(class_series_f_invested_usd,MAX(const_zero,$A213)),const_zero)</f>
        <v>30000000</v>
      </c>
      <c r="K213" s="5" t="n">
        <f aca="false">IF($D213=const_zero,MIN(class_series_e_invested_usd,MAX(const_zero,$A213-SUM($J213:$J213))),const_zero)</f>
        <v>0</v>
      </c>
      <c r="L213" s="5" t="n">
        <f aca="false">IF($E213=const_zero,MIN(class_series_d_invested_usd,MAX(const_zero,$A213-SUM($J213:$K213))),const_zero)</f>
        <v>100000000</v>
      </c>
      <c r="M213" s="5" t="n">
        <f aca="false">IF($F213=const_zero,MIN(class_series_c_invested_usd,MAX(const_zero,$A213-SUM($J213:$L213))),const_zero)</f>
        <v>60000000</v>
      </c>
      <c r="N213" s="5" t="n">
        <f aca="false">IF($G213=const_zero,MIN(class_series_b_invested_usd,MAX(const_zero,$A213-SUM($J213:$M213))),const_zero)</f>
        <v>30000000</v>
      </c>
      <c r="O213" s="5" t="n">
        <f aca="false">IF($H213=const_zero,MIN(class_series_a_invested_usd,MAX(const_zero,$A213-SUM($J213:$N213))),const_zero)</f>
        <v>0</v>
      </c>
      <c r="P213" s="5" t="n">
        <f aca="false">IF($I213=const_zero,MIN(class_seed_invested_usd,MAX(const_zero,$A213-SUM($J213:$O213))),const_zero)</f>
        <v>0</v>
      </c>
      <c r="Q213" s="5" t="n">
        <f aca="false">MAX(const_zero,$A213-SUM($J213:$P213))</f>
        <v>1780000000</v>
      </c>
      <c r="R213" s="9" t="n">
        <f aca="false">common_rsa_total+Sensitivity!$AE$60+Sensitivity!$AJ$60+IF($C213=const_one,Sensitivity!$D$60,const_zero)+IF($D213=const_one,Sensitivity!$Y$60,const_zero)+IF($E213=const_one,Sensitivity!$V$60,const_zero)+IF($F213=const_one,Sensitivity!$S$60,const_zero)+IF($G213=const_one,Sensitivity!$P$60,const_zero)+IF($H213=const_one,Sensitivity!$M$60,const_zero)+IF($I213=const_one,Sensitivity!$J$60,const_zero)</f>
        <v>25451111.6138153</v>
      </c>
      <c r="S213" s="23" t="b">
        <f aca="false">IF($R213&gt;const_zero,--($Q213&gt;option_strike_usd*$R213),const_zero)</f>
        <v>1</v>
      </c>
      <c r="T213" s="7" t="n">
        <f aca="false">IF($R213&gt;const_zero,IF($S213=const_one,($Q213+option_strike_usd*pre_f_options_issued)/($R213+pre_f_options_issued),$Q213/$R213),const_zero)</f>
        <v>63.7720611841057</v>
      </c>
      <c r="U213" s="5" t="n">
        <f aca="false">IF($C213=const_one,Sensitivity!$D$60*$T213,const_zero)</f>
        <v>0</v>
      </c>
      <c r="V213" s="5" t="n">
        <f aca="false">IF($D213=const_one,Sensitivity!$Y$60*$T213,const_zero)</f>
        <v>392369926.026973</v>
      </c>
      <c r="W213" s="5" t="n">
        <f aca="false">IF($E213=const_one,Sensitivity!$V$60*$T213,const_zero)</f>
        <v>0</v>
      </c>
      <c r="X213" s="5" t="n">
        <f aca="false">IF($F213=const_one,Sensitivity!$S$60*$T213,const_zero)</f>
        <v>0</v>
      </c>
      <c r="Y213" s="5" t="n">
        <f aca="false">IF($G213=const_one,Sensitivity!$P$60*$T213,const_zero)</f>
        <v>0</v>
      </c>
      <c r="Z213" s="5" t="n">
        <f aca="false">IF($H213=const_one,Sensitivity!$M$60*$T213,const_zero)</f>
        <v>318860305.920529</v>
      </c>
      <c r="AA213" s="5" t="n">
        <f aca="false">IF($I213=const_one,Sensitivity!$J$60*$T213,const_zero)</f>
        <v>318860305.920529</v>
      </c>
      <c r="AB213" s="5" t="n">
        <f aca="false">(Sensitivity!$AE$60+Sensitivity!$AJ$60)*$T213</f>
        <v>19030758.5147539</v>
      </c>
      <c r="AC213" s="5" t="n">
        <f aca="false">common_rsa_total*$T213</f>
        <v>573948550.656951</v>
      </c>
      <c r="AD213" s="5" t="n">
        <f aca="false">IF($S213=const_one,pre_f_options_issued*($T213-option_strike_usd),const_zero)</f>
        <v>156930152.960264</v>
      </c>
      <c r="AE213" s="5" t="n">
        <f aca="false">J213+U213</f>
        <v>30000000</v>
      </c>
      <c r="AF213" s="5" t="n">
        <f aca="false">K213+V213</f>
        <v>392369926.026973</v>
      </c>
      <c r="AG213" s="5" t="n">
        <f aca="false">L213+W213</f>
        <v>100000000</v>
      </c>
      <c r="AH213" s="5" t="n">
        <f aca="false">M213+X213</f>
        <v>60000000</v>
      </c>
      <c r="AI213" s="5" t="n">
        <f aca="false">N213+Y213</f>
        <v>30000000</v>
      </c>
      <c r="AJ213" s="5" t="n">
        <f aca="false">O213+Z213</f>
        <v>318860305.920529</v>
      </c>
      <c r="AK213" s="5" t="n">
        <f aca="false">P213+AA213</f>
        <v>318860305.920529</v>
      </c>
      <c r="AL213" s="5" t="n">
        <f aca="false">INDEX($AE$115:$AE$242,$B213-$C213*1+const_one)</f>
        <v>30000000</v>
      </c>
      <c r="AM213" s="5" t="n">
        <f aca="false">INDEX($AF$115:$AF$242,$B213-$D213*2+const_one)</f>
        <v>300000000</v>
      </c>
      <c r="AN213" s="5" t="n">
        <f aca="false">INDEX($AG$115:$AG$242,$B213-$E213*4+const_one)</f>
        <v>100000000</v>
      </c>
      <c r="AO213" s="5" t="n">
        <f aca="false">INDEX($AH$115:$AH$242,$B213-$F213*8+const_one)</f>
        <v>60000000</v>
      </c>
      <c r="AP213" s="5" t="n">
        <f aca="false">INDEX($AI$115:$AI$242,$B213-$G213*16+const_one)</f>
        <v>30000000</v>
      </c>
      <c r="AQ213" s="5" t="n">
        <f aca="false">INDEX($AJ$115:$AJ$242,$B213-$H213*32+const_one)</f>
        <v>15000000</v>
      </c>
      <c r="AR213" s="5" t="n">
        <f aca="false">INDEX($AK$115:$AK$242,$B213-$I213*64+const_one)</f>
        <v>5000000</v>
      </c>
      <c r="AS213" s="5" t="n">
        <f aca="false">INDEX($AE$115:$AE$242,$B213+(const_one-$C213)*1+const_one)</f>
        <v>57480050.3105795</v>
      </c>
      <c r="AT213" s="5" t="n">
        <f aca="false">INDEX($AF$115:$AF$242,$B213+(const_one-$D213)*2+const_one)</f>
        <v>392369926.026973</v>
      </c>
      <c r="AU213" s="5" t="n">
        <f aca="false">INDEX($AG$115:$AG$242,$B213+(const_one-$E213)*4+const_one)</f>
        <v>110268805.879699</v>
      </c>
      <c r="AV213" s="5" t="n">
        <f aca="false">INDEX($AH$115:$AH$242,$B213+(const_one-$F213)*8+const_one)</f>
        <v>145694828.455218</v>
      </c>
      <c r="AW213" s="5" t="n">
        <f aca="false">INDEX($AI$115:$AI$242,$B213+(const_one-$G213)*16+const_one)</f>
        <v>175680281.465979</v>
      </c>
      <c r="AX213" s="5" t="n">
        <f aca="false">INDEX($AJ$115:$AJ$242,$B213+(const_one-$H213)*32+const_one)</f>
        <v>318860305.920529</v>
      </c>
      <c r="AY213" s="5" t="n">
        <f aca="false">INDEX($AK$115:$AK$242,$B213+(const_one-$I213)*64+const_one)</f>
        <v>318860305.920529</v>
      </c>
      <c r="AZ213" s="5" t="n">
        <f aca="false">--($C213=--(AS213&gt;AL213))</f>
        <v>0</v>
      </c>
      <c r="BA213" s="5" t="n">
        <f aca="false">--($D213=--(AT213&gt;AM213))</f>
        <v>1</v>
      </c>
      <c r="BB213" s="5" t="n">
        <f aca="false">--($E213=--(AU213&gt;AN213))</f>
        <v>0</v>
      </c>
      <c r="BC213" s="5" t="n">
        <f aca="false">--($F213=--(AV213&gt;AO213))</f>
        <v>0</v>
      </c>
      <c r="BD213" s="5" t="n">
        <f aca="false">--($G213=--(AW213&gt;AP213))</f>
        <v>0</v>
      </c>
      <c r="BE213" s="5" t="n">
        <f aca="false">--($H213=--(AX213&gt;AQ213))</f>
        <v>1</v>
      </c>
      <c r="BF213" s="5" t="n">
        <f aca="false">--($I213=--(AY213&gt;AR213))</f>
        <v>1</v>
      </c>
      <c r="BG213" s="5" t="n">
        <f aca="false">SUM(AZ213:BF213)</f>
        <v>3</v>
      </c>
      <c r="BH213" s="5" t="n">
        <f aca="false">SUM(AE213:AK213)+AB213+AC213+AD213</f>
        <v>2000000000</v>
      </c>
    </row>
    <row r="214" customFormat="false" ht="15" hidden="true" customHeight="false" outlineLevel="0" collapsed="false">
      <c r="A214" s="5" t="n">
        <f aca="false">sensitivity_exit_usd</f>
        <v>2000000000</v>
      </c>
      <c r="B214" s="2" t="n">
        <f aca="false">ROW()-ROW($B$115)</f>
        <v>99</v>
      </c>
      <c r="C214" s="2" t="n">
        <f aca="false">MOD(QUOTIENT($B214,1),2)</f>
        <v>1</v>
      </c>
      <c r="D214" s="2" t="n">
        <f aca="false">MOD(QUOTIENT($B214,2),2)</f>
        <v>1</v>
      </c>
      <c r="E214" s="2" t="n">
        <f aca="false">MOD(QUOTIENT($B214,4),2)</f>
        <v>0</v>
      </c>
      <c r="F214" s="2" t="n">
        <f aca="false">MOD(QUOTIENT($B214,8),2)</f>
        <v>0</v>
      </c>
      <c r="G214" s="2" t="n">
        <f aca="false">MOD(QUOTIENT($B214,16),2)</f>
        <v>0</v>
      </c>
      <c r="H214" s="2" t="n">
        <f aca="false">MOD(QUOTIENT($B214,32),2)</f>
        <v>1</v>
      </c>
      <c r="I214" s="2" t="n">
        <f aca="false">MOD(QUOTIENT($B214,64),2)</f>
        <v>1</v>
      </c>
      <c r="J214" s="5" t="n">
        <f aca="false">IF($C214=const_zero,MIN(class_series_f_invested_usd,MAX(const_zero,$A214)),const_zero)</f>
        <v>0</v>
      </c>
      <c r="K214" s="5" t="n">
        <f aca="false">IF($D214=const_zero,MIN(class_series_e_invested_usd,MAX(const_zero,$A214-SUM($J214:$J214))),const_zero)</f>
        <v>0</v>
      </c>
      <c r="L214" s="5" t="n">
        <f aca="false">IF($E214=const_zero,MIN(class_series_d_invested_usd,MAX(const_zero,$A214-SUM($J214:$K214))),const_zero)</f>
        <v>100000000</v>
      </c>
      <c r="M214" s="5" t="n">
        <f aca="false">IF($F214=const_zero,MIN(class_series_c_invested_usd,MAX(const_zero,$A214-SUM($J214:$L214))),const_zero)</f>
        <v>60000000</v>
      </c>
      <c r="N214" s="5" t="n">
        <f aca="false">IF($G214=const_zero,MIN(class_series_b_invested_usd,MAX(const_zero,$A214-SUM($J214:$M214))),const_zero)</f>
        <v>30000000</v>
      </c>
      <c r="O214" s="5" t="n">
        <f aca="false">IF($H214=const_zero,MIN(class_series_a_invested_usd,MAX(const_zero,$A214-SUM($J214:$N214))),const_zero)</f>
        <v>0</v>
      </c>
      <c r="P214" s="5" t="n">
        <f aca="false">IF($I214=const_zero,MIN(class_seed_invested_usd,MAX(const_zero,$A214-SUM($J214:$O214))),const_zero)</f>
        <v>0</v>
      </c>
      <c r="Q214" s="5" t="n">
        <f aca="false">MAX(const_zero,$A214-SUM($J214:$P214))</f>
        <v>1810000000</v>
      </c>
      <c r="R214" s="9" t="n">
        <f aca="false">common_rsa_total+Sensitivity!$AE$60+Sensitivity!$AJ$60+IF($C214=const_one,Sensitivity!$D$60,const_zero)+IF($D214=const_one,Sensitivity!$Y$60,const_zero)+IF($E214=const_one,Sensitivity!$V$60,const_zero)+IF($F214=const_one,Sensitivity!$S$60,const_zero)+IF($G214=const_one,Sensitivity!$P$60,const_zero)+IF($H214=const_one,Sensitivity!$M$60,const_zero)+IF($I214=const_one,Sensitivity!$J$60,const_zero)</f>
        <v>26366560.6388153</v>
      </c>
      <c r="S214" s="23" t="b">
        <f aca="false">IF($R214&gt;const_zero,--($Q214&gt;option_strike_usd*$R214),const_zero)</f>
        <v>1</v>
      </c>
      <c r="T214" s="7" t="n">
        <f aca="false">IF($R214&gt;const_zero,IF($S214=const_one,($Q214+option_strike_usd*pre_f_options_issued)/($R214+pre_f_options_issued),$Q214/$R214),const_zero)</f>
        <v>62.788914227725</v>
      </c>
      <c r="U214" s="5" t="n">
        <f aca="false">IF($C214=const_one,Sensitivity!$D$60*$T214,const_zero)</f>
        <v>57480050.3105795</v>
      </c>
      <c r="V214" s="5" t="n">
        <f aca="false">IF($D214=const_one,Sensitivity!$Y$60*$T214,const_zero)</f>
        <v>386320924.451894</v>
      </c>
      <c r="W214" s="5" t="n">
        <f aca="false">IF($E214=const_one,Sensitivity!$V$60*$T214,const_zero)</f>
        <v>0</v>
      </c>
      <c r="X214" s="5" t="n">
        <f aca="false">IF($F214=const_one,Sensitivity!$S$60*$T214,const_zero)</f>
        <v>0</v>
      </c>
      <c r="Y214" s="5" t="n">
        <f aca="false">IF($G214=const_one,Sensitivity!$P$60*$T214,const_zero)</f>
        <v>0</v>
      </c>
      <c r="Z214" s="5" t="n">
        <f aca="false">IF($H214=const_one,Sensitivity!$M$60*$T214,const_zero)</f>
        <v>313944571.138625</v>
      </c>
      <c r="AA214" s="5" t="n">
        <f aca="false">IF($I214=const_one,Sensitivity!$J$60*$T214,const_zero)</f>
        <v>313944571.138625</v>
      </c>
      <c r="AB214" s="5" t="n">
        <f aca="false">(Sensitivity!$AE$60+Sensitivity!$AJ$60)*$T214</f>
        <v>18737369.3414389</v>
      </c>
      <c r="AC214" s="5" t="n">
        <f aca="false">common_rsa_total*$T214</f>
        <v>565100228.049525</v>
      </c>
      <c r="AD214" s="5" t="n">
        <f aca="false">IF($S214=const_one,pre_f_options_issued*($T214-option_strike_usd),const_zero)</f>
        <v>154472285.569313</v>
      </c>
      <c r="AE214" s="5" t="n">
        <f aca="false">J214+U214</f>
        <v>57480050.3105795</v>
      </c>
      <c r="AF214" s="5" t="n">
        <f aca="false">K214+V214</f>
        <v>386320924.451894</v>
      </c>
      <c r="AG214" s="5" t="n">
        <f aca="false">L214+W214</f>
        <v>100000000</v>
      </c>
      <c r="AH214" s="5" t="n">
        <f aca="false">M214+X214</f>
        <v>60000000</v>
      </c>
      <c r="AI214" s="5" t="n">
        <f aca="false">N214+Y214</f>
        <v>30000000</v>
      </c>
      <c r="AJ214" s="5" t="n">
        <f aca="false">O214+Z214</f>
        <v>313944571.138625</v>
      </c>
      <c r="AK214" s="5" t="n">
        <f aca="false">P214+AA214</f>
        <v>313944571.138625</v>
      </c>
      <c r="AL214" s="5" t="n">
        <f aca="false">INDEX($AE$115:$AE$242,$B214-$C214*1+const_one)</f>
        <v>30000000</v>
      </c>
      <c r="AM214" s="5" t="n">
        <f aca="false">INDEX($AF$115:$AF$242,$B214-$D214*2+const_one)</f>
        <v>300000000</v>
      </c>
      <c r="AN214" s="5" t="n">
        <f aca="false">INDEX($AG$115:$AG$242,$B214-$E214*4+const_one)</f>
        <v>100000000</v>
      </c>
      <c r="AO214" s="5" t="n">
        <f aca="false">INDEX($AH$115:$AH$242,$B214-$F214*8+const_one)</f>
        <v>60000000</v>
      </c>
      <c r="AP214" s="5" t="n">
        <f aca="false">INDEX($AI$115:$AI$242,$B214-$G214*16+const_one)</f>
        <v>30000000</v>
      </c>
      <c r="AQ214" s="5" t="n">
        <f aca="false">INDEX($AJ$115:$AJ$242,$B214-$H214*32+const_one)</f>
        <v>15000000</v>
      </c>
      <c r="AR214" s="5" t="n">
        <f aca="false">INDEX($AK$115:$AK$242,$B214-$I214*64+const_one)</f>
        <v>5000000</v>
      </c>
      <c r="AS214" s="5" t="n">
        <f aca="false">INDEX($AE$115:$AE$242,$B214+(const_one-$C214)*1+const_one)</f>
        <v>57480050.3105795</v>
      </c>
      <c r="AT214" s="5" t="n">
        <f aca="false">INDEX($AF$115:$AF$242,$B214+(const_one-$D214)*2+const_one)</f>
        <v>386320924.451894</v>
      </c>
      <c r="AU214" s="5" t="n">
        <f aca="false">INDEX($AG$115:$AG$242,$B214+(const_one-$E214)*4+const_one)</f>
        <v>108675257.286594</v>
      </c>
      <c r="AV214" s="5" t="n">
        <f aca="false">INDEX($AH$115:$AH$242,$B214+(const_one-$F214)*8+const_one)</f>
        <v>143731830.690102</v>
      </c>
      <c r="AW214" s="5" t="n">
        <f aca="false">INDEX($AI$115:$AI$242,$B214+(const_one-$G214)*16+const_one)</f>
        <v>173457690.105006</v>
      </c>
      <c r="AX214" s="5" t="n">
        <f aca="false">INDEX($AJ$115:$AJ$242,$B214+(const_one-$H214)*32+const_one)</f>
        <v>313944571.138625</v>
      </c>
      <c r="AY214" s="5" t="n">
        <f aca="false">INDEX($AK$115:$AK$242,$B214+(const_one-$I214)*64+const_one)</f>
        <v>313944571.138625</v>
      </c>
      <c r="AZ214" s="5" t="n">
        <f aca="false">--($C214=--(AS214&gt;AL214))</f>
        <v>1</v>
      </c>
      <c r="BA214" s="5" t="n">
        <f aca="false">--($D214=--(AT214&gt;AM214))</f>
        <v>1</v>
      </c>
      <c r="BB214" s="5" t="n">
        <f aca="false">--($E214=--(AU214&gt;AN214))</f>
        <v>0</v>
      </c>
      <c r="BC214" s="5" t="n">
        <f aca="false">--($F214=--(AV214&gt;AO214))</f>
        <v>0</v>
      </c>
      <c r="BD214" s="5" t="n">
        <f aca="false">--($G214=--(AW214&gt;AP214))</f>
        <v>0</v>
      </c>
      <c r="BE214" s="5" t="n">
        <f aca="false">--($H214=--(AX214&gt;AQ214))</f>
        <v>1</v>
      </c>
      <c r="BF214" s="5" t="n">
        <f aca="false">--($I214=--(AY214&gt;AR214))</f>
        <v>1</v>
      </c>
      <c r="BG214" s="5" t="n">
        <f aca="false">SUM(AZ214:BF214)</f>
        <v>4</v>
      </c>
      <c r="BH214" s="5" t="n">
        <f aca="false">SUM(AE214:AK214)+AB214+AC214+AD214</f>
        <v>2000000000</v>
      </c>
    </row>
    <row r="215" customFormat="false" ht="15" hidden="true" customHeight="false" outlineLevel="0" collapsed="false">
      <c r="A215" s="5" t="n">
        <f aca="false">sensitivity_exit_usd</f>
        <v>2000000000</v>
      </c>
      <c r="B215" s="2" t="n">
        <f aca="false">ROW()-ROW($B$115)</f>
        <v>100</v>
      </c>
      <c r="C215" s="2" t="n">
        <f aca="false">MOD(QUOTIENT($B215,1),2)</f>
        <v>0</v>
      </c>
      <c r="D215" s="2" t="n">
        <f aca="false">MOD(QUOTIENT($B215,2),2)</f>
        <v>0</v>
      </c>
      <c r="E215" s="2" t="n">
        <f aca="false">MOD(QUOTIENT($B215,4),2)</f>
        <v>1</v>
      </c>
      <c r="F215" s="2" t="n">
        <f aca="false">MOD(QUOTIENT($B215,8),2)</f>
        <v>0</v>
      </c>
      <c r="G215" s="2" t="n">
        <f aca="false">MOD(QUOTIENT($B215,16),2)</f>
        <v>0</v>
      </c>
      <c r="H215" s="2" t="n">
        <f aca="false">MOD(QUOTIENT($B215,32),2)</f>
        <v>1</v>
      </c>
      <c r="I215" s="2" t="n">
        <f aca="false">MOD(QUOTIENT($B215,64),2)</f>
        <v>1</v>
      </c>
      <c r="J215" s="5" t="n">
        <f aca="false">IF($C215=const_zero,MIN(class_series_f_invested_usd,MAX(const_zero,$A215)),const_zero)</f>
        <v>30000000</v>
      </c>
      <c r="K215" s="5" t="n">
        <f aca="false">IF($D215=const_zero,MIN(class_series_e_invested_usd,MAX(const_zero,$A215-SUM($J215:$J215))),const_zero)</f>
        <v>300000000</v>
      </c>
      <c r="L215" s="5" t="n">
        <f aca="false">IF($E215=const_zero,MIN(class_series_d_invested_usd,MAX(const_zero,$A215-SUM($J215:$K215))),const_zero)</f>
        <v>0</v>
      </c>
      <c r="M215" s="5" t="n">
        <f aca="false">IF($F215=const_zero,MIN(class_series_c_invested_usd,MAX(const_zero,$A215-SUM($J215:$L215))),const_zero)</f>
        <v>60000000</v>
      </c>
      <c r="N215" s="5" t="n">
        <f aca="false">IF($G215=const_zero,MIN(class_series_b_invested_usd,MAX(const_zero,$A215-SUM($J215:$M215))),const_zero)</f>
        <v>30000000</v>
      </c>
      <c r="O215" s="5" t="n">
        <f aca="false">IF($H215=const_zero,MIN(class_series_a_invested_usd,MAX(const_zero,$A215-SUM($J215:$N215))),const_zero)</f>
        <v>0</v>
      </c>
      <c r="P215" s="5" t="n">
        <f aca="false">IF($I215=const_zero,MIN(class_seed_invested_usd,MAX(const_zero,$A215-SUM($J215:$O215))),const_zero)</f>
        <v>0</v>
      </c>
      <c r="Q215" s="5" t="n">
        <f aca="false">MAX(const_zero,$A215-SUM($J215:$P215))</f>
        <v>1580000000</v>
      </c>
      <c r="R215" s="9" t="n">
        <f aca="false">common_rsa_total+Sensitivity!$AE$60+Sensitivity!$AJ$60+IF($C215=const_one,Sensitivity!$D$60,const_zero)+IF($D215=const_one,Sensitivity!$Y$60,const_zero)+IF($E215=const_one,Sensitivity!$V$60,const_zero)+IF($F215=const_one,Sensitivity!$S$60,const_zero)+IF($G215=const_one,Sensitivity!$P$60,const_zero)+IF($H215=const_one,Sensitivity!$M$60,const_zero)+IF($I215=const_one,Sensitivity!$J$60,const_zero)</f>
        <v>21037545.7598514</v>
      </c>
      <c r="S215" s="23" t="b">
        <f aca="false">IF($R215&gt;const_zero,--($Q215&gt;option_strike_usd*$R215),const_zero)</f>
        <v>1</v>
      </c>
      <c r="T215" s="7" t="n">
        <f aca="false">IF($R215&gt;const_zero,IF($S215=const_one,($Q215+option_strike_usd*pre_f_options_issued)/($R215+pre_f_options_issued),$Q215/$R215),const_zero)</f>
        <v>67.2330078992055</v>
      </c>
      <c r="U215" s="5" t="n">
        <f aca="false">IF($C215=const_one,Sensitivity!$D$60*$T215,const_zero)</f>
        <v>0</v>
      </c>
      <c r="V215" s="5" t="n">
        <f aca="false">IF($D215=const_one,Sensitivity!$Y$60*$T215,const_zero)</f>
        <v>0</v>
      </c>
      <c r="W215" s="5" t="n">
        <f aca="false">IF($E215=const_one,Sensitivity!$V$60*$T215,const_zero)</f>
        <v>116926761.359787</v>
      </c>
      <c r="X215" s="5" t="n">
        <f aca="false">IF($F215=const_one,Sensitivity!$S$60*$T215,const_zero)</f>
        <v>0</v>
      </c>
      <c r="Y215" s="5" t="n">
        <f aca="false">IF($G215=const_one,Sensitivity!$P$60*$T215,const_zero)</f>
        <v>0</v>
      </c>
      <c r="Z215" s="5" t="n">
        <f aca="false">IF($H215=const_one,Sensitivity!$M$60*$T215,const_zero)</f>
        <v>336165039.496028</v>
      </c>
      <c r="AA215" s="5" t="n">
        <f aca="false">IF($I215=const_one,Sensitivity!$J$60*$T215,const_zero)</f>
        <v>336165039.496028</v>
      </c>
      <c r="AB215" s="5" t="n">
        <f aca="false">(Sensitivity!$AE$60+Sensitivity!$AJ$60)*$T215</f>
        <v>20063568.8072948</v>
      </c>
      <c r="AC215" s="5" t="n">
        <f aca="false">common_rsa_total*$T215</f>
        <v>605097071.09285</v>
      </c>
      <c r="AD215" s="5" t="n">
        <f aca="false">IF($S215=const_one,pre_f_options_issued*($T215-option_strike_usd),const_zero)</f>
        <v>165582519.748014</v>
      </c>
      <c r="AE215" s="5" t="n">
        <f aca="false">J215+U215</f>
        <v>30000000</v>
      </c>
      <c r="AF215" s="5" t="n">
        <f aca="false">K215+V215</f>
        <v>300000000</v>
      </c>
      <c r="AG215" s="5" t="n">
        <f aca="false">L215+W215</f>
        <v>116926761.359787</v>
      </c>
      <c r="AH215" s="5" t="n">
        <f aca="false">M215+X215</f>
        <v>60000000</v>
      </c>
      <c r="AI215" s="5" t="n">
        <f aca="false">N215+Y215</f>
        <v>30000000</v>
      </c>
      <c r="AJ215" s="5" t="n">
        <f aca="false">O215+Z215</f>
        <v>336165039.496028</v>
      </c>
      <c r="AK215" s="5" t="n">
        <f aca="false">P215+AA215</f>
        <v>336165039.496028</v>
      </c>
      <c r="AL215" s="5" t="n">
        <f aca="false">INDEX($AE$115:$AE$242,$B215-$C215*1+const_one)</f>
        <v>30000000</v>
      </c>
      <c r="AM215" s="5" t="n">
        <f aca="false">INDEX($AF$115:$AF$242,$B215-$D215*2+const_one)</f>
        <v>300000000</v>
      </c>
      <c r="AN215" s="5" t="n">
        <f aca="false">INDEX($AG$115:$AG$242,$B215-$E215*4+const_one)</f>
        <v>100000000</v>
      </c>
      <c r="AO215" s="5" t="n">
        <f aca="false">INDEX($AH$115:$AH$242,$B215-$F215*8+const_one)</f>
        <v>60000000</v>
      </c>
      <c r="AP215" s="5" t="n">
        <f aca="false">INDEX($AI$115:$AI$242,$B215-$G215*16+const_one)</f>
        <v>30000000</v>
      </c>
      <c r="AQ215" s="5" t="n">
        <f aca="false">INDEX($AJ$115:$AJ$242,$B215-$H215*32+const_one)</f>
        <v>15000000</v>
      </c>
      <c r="AR215" s="5" t="n">
        <f aca="false">INDEX($AK$115:$AK$242,$B215-$I215*64+const_one)</f>
        <v>5000000</v>
      </c>
      <c r="AS215" s="5" t="n">
        <f aca="false">INDEX($AE$115:$AE$242,$B215+(const_one-$C215)*1+const_one)</f>
        <v>60367311.4806772</v>
      </c>
      <c r="AT215" s="5" t="n">
        <f aca="false">INDEX($AF$115:$AF$242,$B215+(const_one-$D215)*2+const_one)</f>
        <v>390109521.76139</v>
      </c>
      <c r="AU215" s="5" t="n">
        <f aca="false">INDEX($AG$115:$AG$242,$B215+(const_one-$E215)*4+const_one)</f>
        <v>116926761.359787</v>
      </c>
      <c r="AV215" s="5" t="n">
        <f aca="false">INDEX($AH$115:$AH$242,$B215+(const_one-$F215)*8+const_one)</f>
        <v>151980454.762293</v>
      </c>
      <c r="AW215" s="5" t="n">
        <f aca="false">INDEX($AI$115:$AI$242,$B215+(const_one-$G215)*16+const_one)</f>
        <v>182288899.048029</v>
      </c>
      <c r="AX215" s="5" t="n">
        <f aca="false">INDEX($AJ$115:$AJ$242,$B215+(const_one-$H215)*32+const_one)</f>
        <v>336165039.496028</v>
      </c>
      <c r="AY215" s="5" t="n">
        <f aca="false">INDEX($AK$115:$AK$242,$B215+(const_one-$I215)*64+const_one)</f>
        <v>336165039.496028</v>
      </c>
      <c r="AZ215" s="5" t="n">
        <f aca="false">--($C215=--(AS215&gt;AL215))</f>
        <v>0</v>
      </c>
      <c r="BA215" s="5" t="n">
        <f aca="false">--($D215=--(AT215&gt;AM215))</f>
        <v>0</v>
      </c>
      <c r="BB215" s="5" t="n">
        <f aca="false">--($E215=--(AU215&gt;AN215))</f>
        <v>1</v>
      </c>
      <c r="BC215" s="5" t="n">
        <f aca="false">--($F215=--(AV215&gt;AO215))</f>
        <v>0</v>
      </c>
      <c r="BD215" s="5" t="n">
        <f aca="false">--($G215=--(AW215&gt;AP215))</f>
        <v>0</v>
      </c>
      <c r="BE215" s="5" t="n">
        <f aca="false">--($H215=--(AX215&gt;AQ215))</f>
        <v>1</v>
      </c>
      <c r="BF215" s="5" t="n">
        <f aca="false">--($I215=--(AY215&gt;AR215))</f>
        <v>1</v>
      </c>
      <c r="BG215" s="5" t="n">
        <f aca="false">SUM(AZ215:BF215)</f>
        <v>3</v>
      </c>
      <c r="BH215" s="5" t="n">
        <f aca="false">SUM(AE215:AK215)+AB215+AC215+AD215</f>
        <v>2000000000</v>
      </c>
    </row>
    <row r="216" customFormat="false" ht="15" hidden="true" customHeight="false" outlineLevel="0" collapsed="false">
      <c r="A216" s="5" t="n">
        <f aca="false">sensitivity_exit_usd</f>
        <v>2000000000</v>
      </c>
      <c r="B216" s="2" t="n">
        <f aca="false">ROW()-ROW($B$115)</f>
        <v>101</v>
      </c>
      <c r="C216" s="2" t="n">
        <f aca="false">MOD(QUOTIENT($B216,1),2)</f>
        <v>1</v>
      </c>
      <c r="D216" s="2" t="n">
        <f aca="false">MOD(QUOTIENT($B216,2),2)</f>
        <v>0</v>
      </c>
      <c r="E216" s="2" t="n">
        <f aca="false">MOD(QUOTIENT($B216,4),2)</f>
        <v>1</v>
      </c>
      <c r="F216" s="2" t="n">
        <f aca="false">MOD(QUOTIENT($B216,8),2)</f>
        <v>0</v>
      </c>
      <c r="G216" s="2" t="n">
        <f aca="false">MOD(QUOTIENT($B216,16),2)</f>
        <v>0</v>
      </c>
      <c r="H216" s="2" t="n">
        <f aca="false">MOD(QUOTIENT($B216,32),2)</f>
        <v>1</v>
      </c>
      <c r="I216" s="2" t="n">
        <f aca="false">MOD(QUOTIENT($B216,64),2)</f>
        <v>1</v>
      </c>
      <c r="J216" s="5" t="n">
        <f aca="false">IF($C216=const_zero,MIN(class_series_f_invested_usd,MAX(const_zero,$A216)),const_zero)</f>
        <v>0</v>
      </c>
      <c r="K216" s="5" t="n">
        <f aca="false">IF($D216=const_zero,MIN(class_series_e_invested_usd,MAX(const_zero,$A216-SUM($J216:$J216))),const_zero)</f>
        <v>300000000</v>
      </c>
      <c r="L216" s="5" t="n">
        <f aca="false">IF($E216=const_zero,MIN(class_series_d_invested_usd,MAX(const_zero,$A216-SUM($J216:$K216))),const_zero)</f>
        <v>0</v>
      </c>
      <c r="M216" s="5" t="n">
        <f aca="false">IF($F216=const_zero,MIN(class_series_c_invested_usd,MAX(const_zero,$A216-SUM($J216:$L216))),const_zero)</f>
        <v>60000000</v>
      </c>
      <c r="N216" s="5" t="n">
        <f aca="false">IF($G216=const_zero,MIN(class_series_b_invested_usd,MAX(const_zero,$A216-SUM($J216:$M216))),const_zero)</f>
        <v>30000000</v>
      </c>
      <c r="O216" s="5" t="n">
        <f aca="false">IF($H216=const_zero,MIN(class_series_a_invested_usd,MAX(const_zero,$A216-SUM($J216:$N216))),const_zero)</f>
        <v>0</v>
      </c>
      <c r="P216" s="5" t="n">
        <f aca="false">IF($I216=const_zero,MIN(class_seed_invested_usd,MAX(const_zero,$A216-SUM($J216:$O216))),const_zero)</f>
        <v>0</v>
      </c>
      <c r="Q216" s="5" t="n">
        <f aca="false">MAX(const_zero,$A216-SUM($J216:$P216))</f>
        <v>1610000000</v>
      </c>
      <c r="R216" s="9" t="n">
        <f aca="false">common_rsa_total+Sensitivity!$AE$60+Sensitivity!$AJ$60+IF($C216=const_one,Sensitivity!$D$60,const_zero)+IF($D216=const_one,Sensitivity!$Y$60,const_zero)+IF($E216=const_one,Sensitivity!$V$60,const_zero)+IF($F216=const_one,Sensitivity!$S$60,const_zero)+IF($G216=const_one,Sensitivity!$P$60,const_zero)+IF($H216=const_one,Sensitivity!$M$60,const_zero)+IF($I216=const_one,Sensitivity!$J$60,const_zero)</f>
        <v>21952994.7848514</v>
      </c>
      <c r="S216" s="23" t="b">
        <f aca="false">IF($R216&gt;const_zero,--($Q216&gt;option_strike_usd*$R216),const_zero)</f>
        <v>1</v>
      </c>
      <c r="T216" s="7" t="n">
        <f aca="false">IF($R216&gt;const_zero,IF($S216=const_one,($Q216+option_strike_usd*pre_f_options_issued)/($R216+pre_f_options_issued),$Q216/$R216),const_zero)</f>
        <v>65.9428431645085</v>
      </c>
      <c r="U216" s="5" t="n">
        <f aca="false">IF($C216=const_one,Sensitivity!$D$60*$T216,const_zero)</f>
        <v>60367311.4806772</v>
      </c>
      <c r="V216" s="5" t="n">
        <f aca="false">IF($D216=const_one,Sensitivity!$Y$60*$T216,const_zero)</f>
        <v>0</v>
      </c>
      <c r="W216" s="5" t="n">
        <f aca="false">IF($E216=const_one,Sensitivity!$V$60*$T216,const_zero)</f>
        <v>114683000.612463</v>
      </c>
      <c r="X216" s="5" t="n">
        <f aca="false">IF($F216=const_one,Sensitivity!$S$60*$T216,const_zero)</f>
        <v>0</v>
      </c>
      <c r="Y216" s="5" t="n">
        <f aca="false">IF($G216=const_one,Sensitivity!$P$60*$T216,const_zero)</f>
        <v>0</v>
      </c>
      <c r="Z216" s="5" t="n">
        <f aca="false">IF($H216=const_one,Sensitivity!$M$60*$T216,const_zero)</f>
        <v>329714215.822543</v>
      </c>
      <c r="AA216" s="5" t="n">
        <f aca="false">IF($I216=const_one,Sensitivity!$J$60*$T216,const_zero)</f>
        <v>329714215.822543</v>
      </c>
      <c r="AB216" s="5" t="n">
        <f aca="false">(Sensitivity!$AE$60+Sensitivity!$AJ$60)*$T216</f>
        <v>19678559.8699266</v>
      </c>
      <c r="AC216" s="5" t="n">
        <f aca="false">common_rsa_total*$T216</f>
        <v>593485588.480577</v>
      </c>
      <c r="AD216" s="5" t="n">
        <f aca="false">IF($S216=const_one,pre_f_options_issued*($T216-option_strike_usd),const_zero)</f>
        <v>162357107.911271</v>
      </c>
      <c r="AE216" s="5" t="n">
        <f aca="false">J216+U216</f>
        <v>60367311.4806772</v>
      </c>
      <c r="AF216" s="5" t="n">
        <f aca="false">K216+V216</f>
        <v>300000000</v>
      </c>
      <c r="AG216" s="5" t="n">
        <f aca="false">L216+W216</f>
        <v>114683000.612463</v>
      </c>
      <c r="AH216" s="5" t="n">
        <f aca="false">M216+X216</f>
        <v>60000000</v>
      </c>
      <c r="AI216" s="5" t="n">
        <f aca="false">N216+Y216</f>
        <v>30000000</v>
      </c>
      <c r="AJ216" s="5" t="n">
        <f aca="false">O216+Z216</f>
        <v>329714215.822543</v>
      </c>
      <c r="AK216" s="5" t="n">
        <f aca="false">P216+AA216</f>
        <v>329714215.822543</v>
      </c>
      <c r="AL216" s="5" t="n">
        <f aca="false">INDEX($AE$115:$AE$242,$B216-$C216*1+const_one)</f>
        <v>30000000</v>
      </c>
      <c r="AM216" s="5" t="n">
        <f aca="false">INDEX($AF$115:$AF$242,$B216-$D216*2+const_one)</f>
        <v>300000000</v>
      </c>
      <c r="AN216" s="5" t="n">
        <f aca="false">INDEX($AG$115:$AG$242,$B216-$E216*4+const_one)</f>
        <v>100000000</v>
      </c>
      <c r="AO216" s="5" t="n">
        <f aca="false">INDEX($AH$115:$AH$242,$B216-$F216*8+const_one)</f>
        <v>60000000</v>
      </c>
      <c r="AP216" s="5" t="n">
        <f aca="false">INDEX($AI$115:$AI$242,$B216-$G216*16+const_one)</f>
        <v>30000000</v>
      </c>
      <c r="AQ216" s="5" t="n">
        <f aca="false">INDEX($AJ$115:$AJ$242,$B216-$H216*32+const_one)</f>
        <v>15000000</v>
      </c>
      <c r="AR216" s="5" t="n">
        <f aca="false">INDEX($AK$115:$AK$242,$B216-$I216*64+const_one)</f>
        <v>5000000</v>
      </c>
      <c r="AS216" s="5" t="n">
        <f aca="false">INDEX($AE$115:$AE$242,$B216+(const_one-$C216)*1+const_one)</f>
        <v>60367311.4806772</v>
      </c>
      <c r="AT216" s="5" t="n">
        <f aca="false">INDEX($AF$115:$AF$242,$B216+(const_one-$D216)*2+const_one)</f>
        <v>384471857.740271</v>
      </c>
      <c r="AU216" s="5" t="n">
        <f aca="false">INDEX($AG$115:$AG$242,$B216+(const_one-$E216)*4+const_one)</f>
        <v>114683000.612463</v>
      </c>
      <c r="AV216" s="5" t="n">
        <f aca="false">INDEX($AH$115:$AH$242,$B216+(const_one-$F216)*8+const_one)</f>
        <v>149480534.002279</v>
      </c>
      <c r="AW216" s="5" t="n">
        <f aca="false">INDEX($AI$115:$AI$242,$B216+(const_one-$G216)*16+const_one)</f>
        <v>179488614.57982</v>
      </c>
      <c r="AX216" s="5" t="n">
        <f aca="false">INDEX($AJ$115:$AJ$242,$B216+(const_one-$H216)*32+const_one)</f>
        <v>329714215.822543</v>
      </c>
      <c r="AY216" s="5" t="n">
        <f aca="false">INDEX($AK$115:$AK$242,$B216+(const_one-$I216)*64+const_one)</f>
        <v>329714215.822543</v>
      </c>
      <c r="AZ216" s="5" t="n">
        <f aca="false">--($C216=--(AS216&gt;AL216))</f>
        <v>1</v>
      </c>
      <c r="BA216" s="5" t="n">
        <f aca="false">--($D216=--(AT216&gt;AM216))</f>
        <v>0</v>
      </c>
      <c r="BB216" s="5" t="n">
        <f aca="false">--($E216=--(AU216&gt;AN216))</f>
        <v>1</v>
      </c>
      <c r="BC216" s="5" t="n">
        <f aca="false">--($F216=--(AV216&gt;AO216))</f>
        <v>0</v>
      </c>
      <c r="BD216" s="5" t="n">
        <f aca="false">--($G216=--(AW216&gt;AP216))</f>
        <v>0</v>
      </c>
      <c r="BE216" s="5" t="n">
        <f aca="false">--($H216=--(AX216&gt;AQ216))</f>
        <v>1</v>
      </c>
      <c r="BF216" s="5" t="n">
        <f aca="false">--($I216=--(AY216&gt;AR216))</f>
        <v>1</v>
      </c>
      <c r="BG216" s="5" t="n">
        <f aca="false">SUM(AZ216:BF216)</f>
        <v>4</v>
      </c>
      <c r="BH216" s="5" t="n">
        <f aca="false">SUM(AE216:AK216)+AB216+AC216+AD216</f>
        <v>2000000000</v>
      </c>
    </row>
    <row r="217" customFormat="false" ht="15" hidden="true" customHeight="false" outlineLevel="0" collapsed="false">
      <c r="A217" s="5" t="n">
        <f aca="false">sensitivity_exit_usd</f>
        <v>2000000000</v>
      </c>
      <c r="B217" s="2" t="n">
        <f aca="false">ROW()-ROW($B$115)</f>
        <v>102</v>
      </c>
      <c r="C217" s="2" t="n">
        <f aca="false">MOD(QUOTIENT($B217,1),2)</f>
        <v>0</v>
      </c>
      <c r="D217" s="2" t="n">
        <f aca="false">MOD(QUOTIENT($B217,2),2)</f>
        <v>1</v>
      </c>
      <c r="E217" s="2" t="n">
        <f aca="false">MOD(QUOTIENT($B217,4),2)</f>
        <v>1</v>
      </c>
      <c r="F217" s="2" t="n">
        <f aca="false">MOD(QUOTIENT($B217,8),2)</f>
        <v>0</v>
      </c>
      <c r="G217" s="2" t="n">
        <f aca="false">MOD(QUOTIENT($B217,16),2)</f>
        <v>0</v>
      </c>
      <c r="H217" s="2" t="n">
        <f aca="false">MOD(QUOTIENT($B217,32),2)</f>
        <v>1</v>
      </c>
      <c r="I217" s="2" t="n">
        <f aca="false">MOD(QUOTIENT($B217,64),2)</f>
        <v>1</v>
      </c>
      <c r="J217" s="5" t="n">
        <f aca="false">IF($C217=const_zero,MIN(class_series_f_invested_usd,MAX(const_zero,$A217)),const_zero)</f>
        <v>30000000</v>
      </c>
      <c r="K217" s="5" t="n">
        <f aca="false">IF($D217=const_zero,MIN(class_series_e_invested_usd,MAX(const_zero,$A217-SUM($J217:$J217))),const_zero)</f>
        <v>0</v>
      </c>
      <c r="L217" s="5" t="n">
        <f aca="false">IF($E217=const_zero,MIN(class_series_d_invested_usd,MAX(const_zero,$A217-SUM($J217:$K217))),const_zero)</f>
        <v>0</v>
      </c>
      <c r="M217" s="5" t="n">
        <f aca="false">IF($F217=const_zero,MIN(class_series_c_invested_usd,MAX(const_zero,$A217-SUM($J217:$L217))),const_zero)</f>
        <v>60000000</v>
      </c>
      <c r="N217" s="5" t="n">
        <f aca="false">IF($G217=const_zero,MIN(class_series_b_invested_usd,MAX(const_zero,$A217-SUM($J217:$M217))),const_zero)</f>
        <v>30000000</v>
      </c>
      <c r="O217" s="5" t="n">
        <f aca="false">IF($H217=const_zero,MIN(class_series_a_invested_usd,MAX(const_zero,$A217-SUM($J217:$N217))),const_zero)</f>
        <v>0</v>
      </c>
      <c r="P217" s="5" t="n">
        <f aca="false">IF($I217=const_zero,MIN(class_seed_invested_usd,MAX(const_zero,$A217-SUM($J217:$O217))),const_zero)</f>
        <v>0</v>
      </c>
      <c r="Q217" s="5" t="n">
        <f aca="false">MAX(const_zero,$A217-SUM($J217:$P217))</f>
        <v>1880000000</v>
      </c>
      <c r="R217" s="9" t="n">
        <f aca="false">common_rsa_total+Sensitivity!$AE$60+Sensitivity!$AJ$60+IF($C217=const_one,Sensitivity!$D$60,const_zero)+IF($D217=const_one,Sensitivity!$Y$60,const_zero)+IF($E217=const_one,Sensitivity!$V$60,const_zero)+IF($F217=const_one,Sensitivity!$S$60,const_zero)+IF($G217=const_one,Sensitivity!$P$60,const_zero)+IF($H217=const_one,Sensitivity!$M$60,const_zero)+IF($I217=const_one,Sensitivity!$J$60,const_zero)</f>
        <v>27190238.9414976</v>
      </c>
      <c r="S217" s="23" t="b">
        <f aca="false">IF($R217&gt;const_zero,--($Q217&gt;option_strike_usd*$R217),const_zero)</f>
        <v>1</v>
      </c>
      <c r="T217" s="7" t="n">
        <f aca="false">IF($R217&gt;const_zero,IF($S217=const_one,($Q217+option_strike_usd*pre_f_options_issued)/($R217+pre_f_options_issued),$Q217/$R217),const_zero)</f>
        <v>63.4046766585249</v>
      </c>
      <c r="U217" s="5" t="n">
        <f aca="false">IF($C217=const_one,Sensitivity!$D$60*$T217,const_zero)</f>
        <v>0</v>
      </c>
      <c r="V217" s="5" t="n">
        <f aca="false">IF($D217=const_one,Sensitivity!$Y$60*$T217,const_zero)</f>
        <v>390109521.76139</v>
      </c>
      <c r="W217" s="5" t="n">
        <f aca="false">IF($E217=const_one,Sensitivity!$V$60*$T217,const_zero)</f>
        <v>110268805.879699</v>
      </c>
      <c r="X217" s="5" t="n">
        <f aca="false">IF($F217=const_one,Sensitivity!$S$60*$T217,const_zero)</f>
        <v>0</v>
      </c>
      <c r="Y217" s="5" t="n">
        <f aca="false">IF($G217=const_one,Sensitivity!$P$60*$T217,const_zero)</f>
        <v>0</v>
      </c>
      <c r="Z217" s="5" t="n">
        <f aca="false">IF($H217=const_one,Sensitivity!$M$60*$T217,const_zero)</f>
        <v>317023383.292624</v>
      </c>
      <c r="AA217" s="5" t="n">
        <f aca="false">IF($I217=const_one,Sensitivity!$J$60*$T217,const_zero)</f>
        <v>317023383.292624</v>
      </c>
      <c r="AB217" s="5" t="n">
        <f aca="false">(Sensitivity!$AE$60+Sensitivity!$AJ$60)*$T217</f>
        <v>18921124.2006268</v>
      </c>
      <c r="AC217" s="5" t="n">
        <f aca="false">common_rsa_total*$T217</f>
        <v>570642089.926724</v>
      </c>
      <c r="AD217" s="5" t="n">
        <f aca="false">IF($S217=const_one,pre_f_options_issued*($T217-option_strike_usd),const_zero)</f>
        <v>156011691.646312</v>
      </c>
      <c r="AE217" s="5" t="n">
        <f aca="false">J217+U217</f>
        <v>30000000</v>
      </c>
      <c r="AF217" s="5" t="n">
        <f aca="false">K217+V217</f>
        <v>390109521.76139</v>
      </c>
      <c r="AG217" s="5" t="n">
        <f aca="false">L217+W217</f>
        <v>110268805.879699</v>
      </c>
      <c r="AH217" s="5" t="n">
        <f aca="false">M217+X217</f>
        <v>60000000</v>
      </c>
      <c r="AI217" s="5" t="n">
        <f aca="false">N217+Y217</f>
        <v>30000000</v>
      </c>
      <c r="AJ217" s="5" t="n">
        <f aca="false">O217+Z217</f>
        <v>317023383.292624</v>
      </c>
      <c r="AK217" s="5" t="n">
        <f aca="false">P217+AA217</f>
        <v>317023383.292624</v>
      </c>
      <c r="AL217" s="5" t="n">
        <f aca="false">INDEX($AE$115:$AE$242,$B217-$C217*1+const_one)</f>
        <v>30000000</v>
      </c>
      <c r="AM217" s="5" t="n">
        <f aca="false">INDEX($AF$115:$AF$242,$B217-$D217*2+const_one)</f>
        <v>300000000</v>
      </c>
      <c r="AN217" s="5" t="n">
        <f aca="false">INDEX($AG$115:$AG$242,$B217-$E217*4+const_one)</f>
        <v>100000000</v>
      </c>
      <c r="AO217" s="5" t="n">
        <f aca="false">INDEX($AH$115:$AH$242,$B217-$F217*8+const_one)</f>
        <v>60000000</v>
      </c>
      <c r="AP217" s="5" t="n">
        <f aca="false">INDEX($AI$115:$AI$242,$B217-$G217*16+const_one)</f>
        <v>30000000</v>
      </c>
      <c r="AQ217" s="5" t="n">
        <f aca="false">INDEX($AJ$115:$AJ$242,$B217-$H217*32+const_one)</f>
        <v>15000000</v>
      </c>
      <c r="AR217" s="5" t="n">
        <f aca="false">INDEX($AK$115:$AK$242,$B217-$I217*64+const_one)</f>
        <v>5000000</v>
      </c>
      <c r="AS217" s="5" t="n">
        <f aca="false">INDEX($AE$115:$AE$242,$B217+(const_one-$C217)*1+const_one)</f>
        <v>57204930.7380054</v>
      </c>
      <c r="AT217" s="5" t="n">
        <f aca="false">INDEX($AF$115:$AF$242,$B217+(const_one-$D217)*2+const_one)</f>
        <v>390109521.76139</v>
      </c>
      <c r="AU217" s="5" t="n">
        <f aca="false">INDEX($AG$115:$AG$242,$B217+(const_one-$E217)*4+const_one)</f>
        <v>110268805.879699</v>
      </c>
      <c r="AV217" s="5" t="n">
        <f aca="false">INDEX($AH$115:$AH$242,$B217+(const_one-$F217)*8+const_one)</f>
        <v>145277821.349324</v>
      </c>
      <c r="AW217" s="5" t="n">
        <f aca="false">INDEX($AI$115:$AI$242,$B217+(const_one-$G217)*16+const_one)</f>
        <v>175511106.24391</v>
      </c>
      <c r="AX217" s="5" t="n">
        <f aca="false">INDEX($AJ$115:$AJ$242,$B217+(const_one-$H217)*32+const_one)</f>
        <v>317023383.292624</v>
      </c>
      <c r="AY217" s="5" t="n">
        <f aca="false">INDEX($AK$115:$AK$242,$B217+(const_one-$I217)*64+const_one)</f>
        <v>317023383.292624</v>
      </c>
      <c r="AZ217" s="5" t="n">
        <f aca="false">--($C217=--(AS217&gt;AL217))</f>
        <v>0</v>
      </c>
      <c r="BA217" s="5" t="n">
        <f aca="false">--($D217=--(AT217&gt;AM217))</f>
        <v>1</v>
      </c>
      <c r="BB217" s="5" t="n">
        <f aca="false">--($E217=--(AU217&gt;AN217))</f>
        <v>1</v>
      </c>
      <c r="BC217" s="5" t="n">
        <f aca="false">--($F217=--(AV217&gt;AO217))</f>
        <v>0</v>
      </c>
      <c r="BD217" s="5" t="n">
        <f aca="false">--($G217=--(AW217&gt;AP217))</f>
        <v>0</v>
      </c>
      <c r="BE217" s="5" t="n">
        <f aca="false">--($H217=--(AX217&gt;AQ217))</f>
        <v>1</v>
      </c>
      <c r="BF217" s="5" t="n">
        <f aca="false">--($I217=--(AY217&gt;AR217))</f>
        <v>1</v>
      </c>
      <c r="BG217" s="5" t="n">
        <f aca="false">SUM(AZ217:BF217)</f>
        <v>4</v>
      </c>
      <c r="BH217" s="5" t="n">
        <f aca="false">SUM(AE217:AK217)+AB217+AC217+AD217</f>
        <v>2000000000</v>
      </c>
    </row>
    <row r="218" customFormat="false" ht="15" hidden="true" customHeight="false" outlineLevel="0" collapsed="false">
      <c r="A218" s="5" t="n">
        <f aca="false">sensitivity_exit_usd</f>
        <v>2000000000</v>
      </c>
      <c r="B218" s="2" t="n">
        <f aca="false">ROW()-ROW($B$115)</f>
        <v>103</v>
      </c>
      <c r="C218" s="2" t="n">
        <f aca="false">MOD(QUOTIENT($B218,1),2)</f>
        <v>1</v>
      </c>
      <c r="D218" s="2" t="n">
        <f aca="false">MOD(QUOTIENT($B218,2),2)</f>
        <v>1</v>
      </c>
      <c r="E218" s="2" t="n">
        <f aca="false">MOD(QUOTIENT($B218,4),2)</f>
        <v>1</v>
      </c>
      <c r="F218" s="2" t="n">
        <f aca="false">MOD(QUOTIENT($B218,8),2)</f>
        <v>0</v>
      </c>
      <c r="G218" s="2" t="n">
        <f aca="false">MOD(QUOTIENT($B218,16),2)</f>
        <v>0</v>
      </c>
      <c r="H218" s="2" t="n">
        <f aca="false">MOD(QUOTIENT($B218,32),2)</f>
        <v>1</v>
      </c>
      <c r="I218" s="2" t="n">
        <f aca="false">MOD(QUOTIENT($B218,64),2)</f>
        <v>1</v>
      </c>
      <c r="J218" s="5" t="n">
        <f aca="false">IF($C218=const_zero,MIN(class_series_f_invested_usd,MAX(const_zero,$A218)),const_zero)</f>
        <v>0</v>
      </c>
      <c r="K218" s="5" t="n">
        <f aca="false">IF($D218=const_zero,MIN(class_series_e_invested_usd,MAX(const_zero,$A218-SUM($J218:$J218))),const_zero)</f>
        <v>0</v>
      </c>
      <c r="L218" s="5" t="n">
        <f aca="false">IF($E218=const_zero,MIN(class_series_d_invested_usd,MAX(const_zero,$A218-SUM($J218:$K218))),const_zero)</f>
        <v>0</v>
      </c>
      <c r="M218" s="5" t="n">
        <f aca="false">IF($F218=const_zero,MIN(class_series_c_invested_usd,MAX(const_zero,$A218-SUM($J218:$L218))),const_zero)</f>
        <v>60000000</v>
      </c>
      <c r="N218" s="5" t="n">
        <f aca="false">IF($G218=const_zero,MIN(class_series_b_invested_usd,MAX(const_zero,$A218-SUM($J218:$M218))),const_zero)</f>
        <v>30000000</v>
      </c>
      <c r="O218" s="5" t="n">
        <f aca="false">IF($H218=const_zero,MIN(class_series_a_invested_usd,MAX(const_zero,$A218-SUM($J218:$N218))),const_zero)</f>
        <v>0</v>
      </c>
      <c r="P218" s="5" t="n">
        <f aca="false">IF($I218=const_zero,MIN(class_seed_invested_usd,MAX(const_zero,$A218-SUM($J218:$O218))),const_zero)</f>
        <v>0</v>
      </c>
      <c r="Q218" s="5" t="n">
        <f aca="false">MAX(const_zero,$A218-SUM($J218:$P218))</f>
        <v>1910000000</v>
      </c>
      <c r="R218" s="9" t="n">
        <f aca="false">common_rsa_total+Sensitivity!$AE$60+Sensitivity!$AJ$60+IF($C218=const_one,Sensitivity!$D$60,const_zero)+IF($D218=const_one,Sensitivity!$Y$60,const_zero)+IF($E218=const_one,Sensitivity!$V$60,const_zero)+IF($F218=const_one,Sensitivity!$S$60,const_zero)+IF($G218=const_one,Sensitivity!$P$60,const_zero)+IF($H218=const_one,Sensitivity!$M$60,const_zero)+IF($I218=const_one,Sensitivity!$J$60,const_zero)</f>
        <v>28105687.9664976</v>
      </c>
      <c r="S218" s="23" t="b">
        <f aca="false">IF($R218&gt;const_zero,--($Q218&gt;option_strike_usd*$R218),const_zero)</f>
        <v>1</v>
      </c>
      <c r="T218" s="7" t="n">
        <f aca="false">IF($R218&gt;const_zero,IF($S218=const_one,($Q218+option_strike_usd*pre_f_options_issued)/($R218+pre_f_options_issued),$Q218/$R218),const_zero)</f>
        <v>62.488384580458</v>
      </c>
      <c r="U218" s="5" t="n">
        <f aca="false">IF($C218=const_one,Sensitivity!$D$60*$T218,const_zero)</f>
        <v>57204930.7380054</v>
      </c>
      <c r="V218" s="5" t="n">
        <f aca="false">IF($D218=const_one,Sensitivity!$Y$60*$T218,const_zero)</f>
        <v>384471857.740271</v>
      </c>
      <c r="W218" s="5" t="n">
        <f aca="false">IF($E218=const_one,Sensitivity!$V$60*$T218,const_zero)</f>
        <v>108675257.286594</v>
      </c>
      <c r="X218" s="5" t="n">
        <f aca="false">IF($F218=const_one,Sensitivity!$S$60*$T218,const_zero)</f>
        <v>0</v>
      </c>
      <c r="Y218" s="5" t="n">
        <f aca="false">IF($G218=const_one,Sensitivity!$P$60*$T218,const_zero)</f>
        <v>0</v>
      </c>
      <c r="Z218" s="5" t="n">
        <f aca="false">IF($H218=const_one,Sensitivity!$M$60*$T218,const_zero)</f>
        <v>312441922.90229</v>
      </c>
      <c r="AA218" s="5" t="n">
        <f aca="false">IF($I218=const_one,Sensitivity!$J$60*$T218,const_zero)</f>
        <v>312441922.90229</v>
      </c>
      <c r="AB218" s="5" t="n">
        <f aca="false">(Sensitivity!$AE$60+Sensitivity!$AJ$60)*$T218</f>
        <v>18647685.7552812</v>
      </c>
      <c r="AC218" s="5" t="n">
        <f aca="false">common_rsa_total*$T218</f>
        <v>562395461.224122</v>
      </c>
      <c r="AD218" s="5" t="n">
        <f aca="false">IF($S218=const_one,pre_f_options_issued*($T218-option_strike_usd),const_zero)</f>
        <v>153720961.451145</v>
      </c>
      <c r="AE218" s="5" t="n">
        <f aca="false">J218+U218</f>
        <v>57204930.7380054</v>
      </c>
      <c r="AF218" s="5" t="n">
        <f aca="false">K218+V218</f>
        <v>384471857.740271</v>
      </c>
      <c r="AG218" s="5" t="n">
        <f aca="false">L218+W218</f>
        <v>108675257.286594</v>
      </c>
      <c r="AH218" s="5" t="n">
        <f aca="false">M218+X218</f>
        <v>60000000</v>
      </c>
      <c r="AI218" s="5" t="n">
        <f aca="false">N218+Y218</f>
        <v>30000000</v>
      </c>
      <c r="AJ218" s="5" t="n">
        <f aca="false">O218+Z218</f>
        <v>312441922.90229</v>
      </c>
      <c r="AK218" s="5" t="n">
        <f aca="false">P218+AA218</f>
        <v>312441922.90229</v>
      </c>
      <c r="AL218" s="5" t="n">
        <f aca="false">INDEX($AE$115:$AE$242,$B218-$C218*1+const_one)</f>
        <v>30000000</v>
      </c>
      <c r="AM218" s="5" t="n">
        <f aca="false">INDEX($AF$115:$AF$242,$B218-$D218*2+const_one)</f>
        <v>300000000</v>
      </c>
      <c r="AN218" s="5" t="n">
        <f aca="false">INDEX($AG$115:$AG$242,$B218-$E218*4+const_one)</f>
        <v>100000000</v>
      </c>
      <c r="AO218" s="5" t="n">
        <f aca="false">INDEX($AH$115:$AH$242,$B218-$F218*8+const_one)</f>
        <v>60000000</v>
      </c>
      <c r="AP218" s="5" t="n">
        <f aca="false">INDEX($AI$115:$AI$242,$B218-$G218*16+const_one)</f>
        <v>30000000</v>
      </c>
      <c r="AQ218" s="5" t="n">
        <f aca="false">INDEX($AJ$115:$AJ$242,$B218-$H218*32+const_one)</f>
        <v>15000000</v>
      </c>
      <c r="AR218" s="5" t="n">
        <f aca="false">INDEX($AK$115:$AK$242,$B218-$I218*64+const_one)</f>
        <v>5000000</v>
      </c>
      <c r="AS218" s="5" t="n">
        <f aca="false">INDEX($AE$115:$AE$242,$B218+(const_one-$C218)*1+const_one)</f>
        <v>57204930.7380054</v>
      </c>
      <c r="AT218" s="5" t="n">
        <f aca="false">INDEX($AF$115:$AF$242,$B218+(const_one-$D218)*2+const_one)</f>
        <v>384471857.740271</v>
      </c>
      <c r="AU218" s="5" t="n">
        <f aca="false">INDEX($AG$115:$AG$242,$B218+(const_one-$E218)*4+const_one)</f>
        <v>108675257.286594</v>
      </c>
      <c r="AV218" s="5" t="n">
        <f aca="false">INDEX($AH$115:$AH$242,$B218+(const_one-$F218)*8+const_one)</f>
        <v>143429823.514215</v>
      </c>
      <c r="AW218" s="5" t="n">
        <f aca="false">INDEX($AI$115:$AI$242,$B218+(const_one-$G218)*16+const_one)</f>
        <v>173408144.651274</v>
      </c>
      <c r="AX218" s="5" t="n">
        <f aca="false">INDEX($AJ$115:$AJ$242,$B218+(const_one-$H218)*32+const_one)</f>
        <v>312441922.90229</v>
      </c>
      <c r="AY218" s="5" t="n">
        <f aca="false">INDEX($AK$115:$AK$242,$B218+(const_one-$I218)*64+const_one)</f>
        <v>312441922.90229</v>
      </c>
      <c r="AZ218" s="5" t="n">
        <f aca="false">--($C218=--(AS218&gt;AL218))</f>
        <v>1</v>
      </c>
      <c r="BA218" s="5" t="n">
        <f aca="false">--($D218=--(AT218&gt;AM218))</f>
        <v>1</v>
      </c>
      <c r="BB218" s="5" t="n">
        <f aca="false">--($E218=--(AU218&gt;AN218))</f>
        <v>1</v>
      </c>
      <c r="BC218" s="5" t="n">
        <f aca="false">--($F218=--(AV218&gt;AO218))</f>
        <v>0</v>
      </c>
      <c r="BD218" s="5" t="n">
        <f aca="false">--($G218=--(AW218&gt;AP218))</f>
        <v>0</v>
      </c>
      <c r="BE218" s="5" t="n">
        <f aca="false">--($H218=--(AX218&gt;AQ218))</f>
        <v>1</v>
      </c>
      <c r="BF218" s="5" t="n">
        <f aca="false">--($I218=--(AY218&gt;AR218))</f>
        <v>1</v>
      </c>
      <c r="BG218" s="5" t="n">
        <f aca="false">SUM(AZ218:BF218)</f>
        <v>5</v>
      </c>
      <c r="BH218" s="5" t="n">
        <f aca="false">SUM(AE218:AK218)+AB218+AC218+AD218</f>
        <v>2000000000</v>
      </c>
    </row>
    <row r="219" customFormat="false" ht="15" hidden="true" customHeight="false" outlineLevel="0" collapsed="false">
      <c r="A219" s="5" t="n">
        <f aca="false">sensitivity_exit_usd</f>
        <v>2000000000</v>
      </c>
      <c r="B219" s="2" t="n">
        <f aca="false">ROW()-ROW($B$115)</f>
        <v>104</v>
      </c>
      <c r="C219" s="2" t="n">
        <f aca="false">MOD(QUOTIENT($B219,1),2)</f>
        <v>0</v>
      </c>
      <c r="D219" s="2" t="n">
        <f aca="false">MOD(QUOTIENT($B219,2),2)</f>
        <v>0</v>
      </c>
      <c r="E219" s="2" t="n">
        <f aca="false">MOD(QUOTIENT($B219,4),2)</f>
        <v>0</v>
      </c>
      <c r="F219" s="2" t="n">
        <f aca="false">MOD(QUOTIENT($B219,8),2)</f>
        <v>1</v>
      </c>
      <c r="G219" s="2" t="n">
        <f aca="false">MOD(QUOTIENT($B219,16),2)</f>
        <v>0</v>
      </c>
      <c r="H219" s="2" t="n">
        <f aca="false">MOD(QUOTIENT($B219,32),2)</f>
        <v>1</v>
      </c>
      <c r="I219" s="2" t="n">
        <f aca="false">MOD(QUOTIENT($B219,64),2)</f>
        <v>1</v>
      </c>
      <c r="J219" s="5" t="n">
        <f aca="false">IF($C219=const_zero,MIN(class_series_f_invested_usd,MAX(const_zero,$A219)),const_zero)</f>
        <v>30000000</v>
      </c>
      <c r="K219" s="5" t="n">
        <f aca="false">IF($D219=const_zero,MIN(class_series_e_invested_usd,MAX(const_zero,$A219-SUM($J219:$J219))),const_zero)</f>
        <v>300000000</v>
      </c>
      <c r="L219" s="5" t="n">
        <f aca="false">IF($E219=const_zero,MIN(class_series_d_invested_usd,MAX(const_zero,$A219-SUM($J219:$K219))),const_zero)</f>
        <v>100000000</v>
      </c>
      <c r="M219" s="5" t="n">
        <f aca="false">IF($F219=const_zero,MIN(class_series_c_invested_usd,MAX(const_zero,$A219-SUM($J219:$L219))),const_zero)</f>
        <v>0</v>
      </c>
      <c r="N219" s="5" t="n">
        <f aca="false">IF($G219=const_zero,MIN(class_series_b_invested_usd,MAX(const_zero,$A219-SUM($J219:$M219))),const_zero)</f>
        <v>30000000</v>
      </c>
      <c r="O219" s="5" t="n">
        <f aca="false">IF($H219=const_zero,MIN(class_series_a_invested_usd,MAX(const_zero,$A219-SUM($J219:$N219))),const_zero)</f>
        <v>0</v>
      </c>
      <c r="P219" s="5" t="n">
        <f aca="false">IF($I219=const_zero,MIN(class_seed_invested_usd,MAX(const_zero,$A219-SUM($J219:$O219))),const_zero)</f>
        <v>0</v>
      </c>
      <c r="Q219" s="5" t="n">
        <f aca="false">MAX(const_zero,$A219-SUM($J219:$P219))</f>
        <v>1540000000</v>
      </c>
      <c r="R219" s="9" t="n">
        <f aca="false">common_rsa_total+Sensitivity!$AE$60+Sensitivity!$AJ$60+IF($C219=const_one,Sensitivity!$D$60,const_zero)+IF($D219=const_one,Sensitivity!$Y$60,const_zero)+IF($E219=const_one,Sensitivity!$V$60,const_zero)+IF($F219=const_one,Sensitivity!$S$60,const_zero)+IF($G219=const_one,Sensitivity!$P$60,const_zero)+IF($H219=const_one,Sensitivity!$M$60,const_zero)+IF($I219=const_one,Sensitivity!$J$60,const_zero)</f>
        <v>21698418.4321691</v>
      </c>
      <c r="S219" s="23" t="b">
        <f aca="false">IF($R219&gt;const_zero,--($Q219&gt;option_strike_usd*$R219),const_zero)</f>
        <v>1</v>
      </c>
      <c r="T219" s="7" t="n">
        <f aca="false">IF($R219&gt;const_zero,IF($S219=const_one,($Q219+option_strike_usd*pre_f_options_issued)/($R219+pre_f_options_issued),$Q219/$R219),const_zero)</f>
        <v>63.7438353388177</v>
      </c>
      <c r="U219" s="5" t="n">
        <f aca="false">IF($C219=const_one,Sensitivity!$D$60*$T219,const_zero)</f>
        <v>0</v>
      </c>
      <c r="V219" s="5" t="n">
        <f aca="false">IF($D219=const_one,Sensitivity!$Y$60*$T219,const_zero)</f>
        <v>0</v>
      </c>
      <c r="W219" s="5" t="n">
        <f aca="false">IF($E219=const_one,Sensitivity!$V$60*$T219,const_zero)</f>
        <v>0</v>
      </c>
      <c r="X219" s="5" t="n">
        <f aca="false">IF($F219=const_one,Sensitivity!$S$60*$T219,const_zero)</f>
        <v>152985204.813163</v>
      </c>
      <c r="Y219" s="5" t="n">
        <f aca="false">IF($G219=const_one,Sensitivity!$P$60*$T219,const_zero)</f>
        <v>0</v>
      </c>
      <c r="Z219" s="5" t="n">
        <f aca="false">IF($H219=const_one,Sensitivity!$M$60*$T219,const_zero)</f>
        <v>318719176.694089</v>
      </c>
      <c r="AA219" s="5" t="n">
        <f aca="false">IF($I219=const_one,Sensitivity!$J$60*$T219,const_zero)</f>
        <v>318719176.694089</v>
      </c>
      <c r="AB219" s="5" t="n">
        <f aca="false">(Sensitivity!$AE$60+Sensitivity!$AJ$60)*$T219</f>
        <v>19022335.4022564</v>
      </c>
      <c r="AC219" s="5" t="n">
        <f aca="false">common_rsa_total*$T219</f>
        <v>573694518.04936</v>
      </c>
      <c r="AD219" s="5" t="n">
        <f aca="false">IF($S219=const_one,pre_f_options_issued*($T219-option_strike_usd),const_zero)</f>
        <v>156859588.347044</v>
      </c>
      <c r="AE219" s="5" t="n">
        <f aca="false">J219+U219</f>
        <v>30000000</v>
      </c>
      <c r="AF219" s="5" t="n">
        <f aca="false">K219+V219</f>
        <v>300000000</v>
      </c>
      <c r="AG219" s="5" t="n">
        <f aca="false">L219+W219</f>
        <v>100000000</v>
      </c>
      <c r="AH219" s="5" t="n">
        <f aca="false">M219+X219</f>
        <v>152985204.813163</v>
      </c>
      <c r="AI219" s="5" t="n">
        <f aca="false">N219+Y219</f>
        <v>30000000</v>
      </c>
      <c r="AJ219" s="5" t="n">
        <f aca="false">O219+Z219</f>
        <v>318719176.694089</v>
      </c>
      <c r="AK219" s="5" t="n">
        <f aca="false">P219+AA219</f>
        <v>318719176.694089</v>
      </c>
      <c r="AL219" s="5" t="n">
        <f aca="false">INDEX($AE$115:$AE$242,$B219-$C219*1+const_one)</f>
        <v>30000000</v>
      </c>
      <c r="AM219" s="5" t="n">
        <f aca="false">INDEX($AF$115:$AF$242,$B219-$D219*2+const_one)</f>
        <v>300000000</v>
      </c>
      <c r="AN219" s="5" t="n">
        <f aca="false">INDEX($AG$115:$AG$242,$B219-$E219*4+const_one)</f>
        <v>100000000</v>
      </c>
      <c r="AO219" s="5" t="n">
        <f aca="false">INDEX($AH$115:$AH$242,$B219-$F219*8+const_one)</f>
        <v>60000000</v>
      </c>
      <c r="AP219" s="5" t="n">
        <f aca="false">INDEX($AI$115:$AI$242,$B219-$G219*16+const_one)</f>
        <v>30000000</v>
      </c>
      <c r="AQ219" s="5" t="n">
        <f aca="false">INDEX($AJ$115:$AJ$242,$B219-$H219*32+const_one)</f>
        <v>15000000</v>
      </c>
      <c r="AR219" s="5" t="n">
        <f aca="false">INDEX($AK$115:$AK$242,$B219-$I219*64+const_one)</f>
        <v>5000000</v>
      </c>
      <c r="AS219" s="5" t="n">
        <f aca="false">INDEX($AE$115:$AE$242,$B219+(const_one-$C219)*1+const_one)</f>
        <v>57320665.3362966</v>
      </c>
      <c r="AT219" s="5" t="n">
        <f aca="false">INDEX($AF$115:$AF$242,$B219+(const_one-$D219)*2+const_one)</f>
        <v>373506490.682307</v>
      </c>
      <c r="AU219" s="5" t="n">
        <f aca="false">INDEX($AG$115:$AG$242,$B219+(const_one-$E219)*4+const_one)</f>
        <v>110130567.562785</v>
      </c>
      <c r="AV219" s="5" t="n">
        <f aca="false">INDEX($AH$115:$AH$242,$B219+(const_one-$F219)*8+const_one)</f>
        <v>152985204.813163</v>
      </c>
      <c r="AW219" s="5" t="n">
        <f aca="false">INDEX($AI$115:$AI$242,$B219+(const_one-$G219)*16+const_one)</f>
        <v>173447585.261809</v>
      </c>
      <c r="AX219" s="5" t="n">
        <f aca="false">INDEX($AJ$115:$AJ$242,$B219+(const_one-$H219)*32+const_one)</f>
        <v>318719176.694089</v>
      </c>
      <c r="AY219" s="5" t="n">
        <f aca="false">INDEX($AK$115:$AK$242,$B219+(const_one-$I219)*64+const_one)</f>
        <v>318719176.694089</v>
      </c>
      <c r="AZ219" s="5" t="n">
        <f aca="false">--($C219=--(AS219&gt;AL219))</f>
        <v>0</v>
      </c>
      <c r="BA219" s="5" t="n">
        <f aca="false">--($D219=--(AT219&gt;AM219))</f>
        <v>0</v>
      </c>
      <c r="BB219" s="5" t="n">
        <f aca="false">--($E219=--(AU219&gt;AN219))</f>
        <v>0</v>
      </c>
      <c r="BC219" s="5" t="n">
        <f aca="false">--($F219=--(AV219&gt;AO219))</f>
        <v>1</v>
      </c>
      <c r="BD219" s="5" t="n">
        <f aca="false">--($G219=--(AW219&gt;AP219))</f>
        <v>0</v>
      </c>
      <c r="BE219" s="5" t="n">
        <f aca="false">--($H219=--(AX219&gt;AQ219))</f>
        <v>1</v>
      </c>
      <c r="BF219" s="5" t="n">
        <f aca="false">--($I219=--(AY219&gt;AR219))</f>
        <v>1</v>
      </c>
      <c r="BG219" s="5" t="n">
        <f aca="false">SUM(AZ219:BF219)</f>
        <v>3</v>
      </c>
      <c r="BH219" s="5" t="n">
        <f aca="false">SUM(AE219:AK219)+AB219+AC219+AD219</f>
        <v>2000000000</v>
      </c>
    </row>
    <row r="220" customFormat="false" ht="15" hidden="true" customHeight="false" outlineLevel="0" collapsed="false">
      <c r="A220" s="5" t="n">
        <f aca="false">sensitivity_exit_usd</f>
        <v>2000000000</v>
      </c>
      <c r="B220" s="2" t="n">
        <f aca="false">ROW()-ROW($B$115)</f>
        <v>105</v>
      </c>
      <c r="C220" s="2" t="n">
        <f aca="false">MOD(QUOTIENT($B220,1),2)</f>
        <v>1</v>
      </c>
      <c r="D220" s="2" t="n">
        <f aca="false">MOD(QUOTIENT($B220,2),2)</f>
        <v>0</v>
      </c>
      <c r="E220" s="2" t="n">
        <f aca="false">MOD(QUOTIENT($B220,4),2)</f>
        <v>0</v>
      </c>
      <c r="F220" s="2" t="n">
        <f aca="false">MOD(QUOTIENT($B220,8),2)</f>
        <v>1</v>
      </c>
      <c r="G220" s="2" t="n">
        <f aca="false">MOD(QUOTIENT($B220,16),2)</f>
        <v>0</v>
      </c>
      <c r="H220" s="2" t="n">
        <f aca="false">MOD(QUOTIENT($B220,32),2)</f>
        <v>1</v>
      </c>
      <c r="I220" s="2" t="n">
        <f aca="false">MOD(QUOTIENT($B220,64),2)</f>
        <v>1</v>
      </c>
      <c r="J220" s="5" t="n">
        <f aca="false">IF($C220=const_zero,MIN(class_series_f_invested_usd,MAX(const_zero,$A220)),const_zero)</f>
        <v>0</v>
      </c>
      <c r="K220" s="5" t="n">
        <f aca="false">IF($D220=const_zero,MIN(class_series_e_invested_usd,MAX(const_zero,$A220-SUM($J220:$J220))),const_zero)</f>
        <v>300000000</v>
      </c>
      <c r="L220" s="5" t="n">
        <f aca="false">IF($E220=const_zero,MIN(class_series_d_invested_usd,MAX(const_zero,$A220-SUM($J220:$K220))),const_zero)</f>
        <v>100000000</v>
      </c>
      <c r="M220" s="5" t="n">
        <f aca="false">IF($F220=const_zero,MIN(class_series_c_invested_usd,MAX(const_zero,$A220-SUM($J220:$L220))),const_zero)</f>
        <v>0</v>
      </c>
      <c r="N220" s="5" t="n">
        <f aca="false">IF($G220=const_zero,MIN(class_series_b_invested_usd,MAX(const_zero,$A220-SUM($J220:$M220))),const_zero)</f>
        <v>30000000</v>
      </c>
      <c r="O220" s="5" t="n">
        <f aca="false">IF($H220=const_zero,MIN(class_series_a_invested_usd,MAX(const_zero,$A220-SUM($J220:$N220))),const_zero)</f>
        <v>0</v>
      </c>
      <c r="P220" s="5" t="n">
        <f aca="false">IF($I220=const_zero,MIN(class_seed_invested_usd,MAX(const_zero,$A220-SUM($J220:$O220))),const_zero)</f>
        <v>0</v>
      </c>
      <c r="Q220" s="5" t="n">
        <f aca="false">MAX(const_zero,$A220-SUM($J220:$P220))</f>
        <v>1570000000</v>
      </c>
      <c r="R220" s="9" t="n">
        <f aca="false">common_rsa_total+Sensitivity!$AE$60+Sensitivity!$AJ$60+IF($C220=const_one,Sensitivity!$D$60,const_zero)+IF($D220=const_one,Sensitivity!$Y$60,const_zero)+IF($E220=const_one,Sensitivity!$V$60,const_zero)+IF($F220=const_one,Sensitivity!$S$60,const_zero)+IF($G220=const_one,Sensitivity!$P$60,const_zero)+IF($H220=const_one,Sensitivity!$M$60,const_zero)+IF($I220=const_one,Sensitivity!$J$60,const_zero)</f>
        <v>22613867.4571691</v>
      </c>
      <c r="S220" s="23" t="b">
        <f aca="false">IF($R220&gt;const_zero,--($Q220&gt;option_strike_usd*$R220),const_zero)</f>
        <v>1</v>
      </c>
      <c r="T220" s="7" t="n">
        <f aca="false">IF($R220&gt;const_zero,IF($S220=const_one,($Q220+option_strike_usd*pre_f_options_issued)/($R220+pre_f_options_issued),$Q220/$R220),const_zero)</f>
        <v>62.6148084392755</v>
      </c>
      <c r="U220" s="5" t="n">
        <f aca="false">IF($C220=const_one,Sensitivity!$D$60*$T220,const_zero)</f>
        <v>57320665.3362966</v>
      </c>
      <c r="V220" s="5" t="n">
        <f aca="false">IF($D220=const_one,Sensitivity!$Y$60*$T220,const_zero)</f>
        <v>0</v>
      </c>
      <c r="W220" s="5" t="n">
        <f aca="false">IF($E220=const_one,Sensitivity!$V$60*$T220,const_zero)</f>
        <v>0</v>
      </c>
      <c r="X220" s="5" t="n">
        <f aca="false">IF($F220=const_one,Sensitivity!$S$60*$T220,const_zero)</f>
        <v>150275540.254261</v>
      </c>
      <c r="Y220" s="5" t="n">
        <f aca="false">IF($G220=const_one,Sensitivity!$P$60*$T220,const_zero)</f>
        <v>0</v>
      </c>
      <c r="Z220" s="5" t="n">
        <f aca="false">IF($H220=const_one,Sensitivity!$M$60*$T220,const_zero)</f>
        <v>313074042.196378</v>
      </c>
      <c r="AA220" s="5" t="n">
        <f aca="false">IF($I220=const_one,Sensitivity!$J$60*$T220,const_zero)</f>
        <v>313074042.196378</v>
      </c>
      <c r="AB220" s="5" t="n">
        <f aca="false">(Sensitivity!$AE$60+Sensitivity!$AJ$60)*$T220</f>
        <v>18685412.9650182</v>
      </c>
      <c r="AC220" s="5" t="n">
        <f aca="false">common_rsa_total*$T220</f>
        <v>563533275.95348</v>
      </c>
      <c r="AD220" s="5" t="n">
        <f aca="false">IF($S220=const_one,pre_f_options_issued*($T220-option_strike_usd),const_zero)</f>
        <v>154037021.098189</v>
      </c>
      <c r="AE220" s="5" t="n">
        <f aca="false">J220+U220</f>
        <v>57320665.3362966</v>
      </c>
      <c r="AF220" s="5" t="n">
        <f aca="false">K220+V220</f>
        <v>300000000</v>
      </c>
      <c r="AG220" s="5" t="n">
        <f aca="false">L220+W220</f>
        <v>100000000</v>
      </c>
      <c r="AH220" s="5" t="n">
        <f aca="false">M220+X220</f>
        <v>150275540.254261</v>
      </c>
      <c r="AI220" s="5" t="n">
        <f aca="false">N220+Y220</f>
        <v>30000000</v>
      </c>
      <c r="AJ220" s="5" t="n">
        <f aca="false">O220+Z220</f>
        <v>313074042.196378</v>
      </c>
      <c r="AK220" s="5" t="n">
        <f aca="false">P220+AA220</f>
        <v>313074042.196378</v>
      </c>
      <c r="AL220" s="5" t="n">
        <f aca="false">INDEX($AE$115:$AE$242,$B220-$C220*1+const_one)</f>
        <v>30000000</v>
      </c>
      <c r="AM220" s="5" t="n">
        <f aca="false">INDEX($AF$115:$AF$242,$B220-$D220*2+const_one)</f>
        <v>300000000</v>
      </c>
      <c r="AN220" s="5" t="n">
        <f aca="false">INDEX($AG$115:$AG$242,$B220-$E220*4+const_one)</f>
        <v>100000000</v>
      </c>
      <c r="AO220" s="5" t="n">
        <f aca="false">INDEX($AH$115:$AH$242,$B220-$F220*8+const_one)</f>
        <v>60000000</v>
      </c>
      <c r="AP220" s="5" t="n">
        <f aca="false">INDEX($AI$115:$AI$242,$B220-$G220*16+const_one)</f>
        <v>30000000</v>
      </c>
      <c r="AQ220" s="5" t="n">
        <f aca="false">INDEX($AJ$115:$AJ$242,$B220-$H220*32+const_one)</f>
        <v>15000000</v>
      </c>
      <c r="AR220" s="5" t="n">
        <f aca="false">INDEX($AK$115:$AK$242,$B220-$I220*64+const_one)</f>
        <v>5000000</v>
      </c>
      <c r="AS220" s="5" t="n">
        <f aca="false">INDEX($AE$115:$AE$242,$B220+(const_one-$C220)*1+const_one)</f>
        <v>57320665.3362966</v>
      </c>
      <c r="AT220" s="5" t="n">
        <f aca="false">INDEX($AF$115:$AF$242,$B220+(const_one-$D220)*2+const_one)</f>
        <v>368474106.113549</v>
      </c>
      <c r="AU220" s="5" t="n">
        <f aca="false">INDEX($AG$115:$AG$242,$B220+(const_one-$E220)*4+const_one)</f>
        <v>108319034.016626</v>
      </c>
      <c r="AV220" s="5" t="n">
        <f aca="false">INDEX($AH$115:$AH$242,$B220+(const_one-$F220)*8+const_one)</f>
        <v>150275540.254261</v>
      </c>
      <c r="AW220" s="5" t="n">
        <f aca="false">INDEX($AI$115:$AI$242,$B220+(const_one-$G220)*16+const_one)</f>
        <v>171001019.597326</v>
      </c>
      <c r="AX220" s="5" t="n">
        <f aca="false">INDEX($AJ$115:$AJ$242,$B220+(const_one-$H220)*32+const_one)</f>
        <v>313074042.196378</v>
      </c>
      <c r="AY220" s="5" t="n">
        <f aca="false">INDEX($AK$115:$AK$242,$B220+(const_one-$I220)*64+const_one)</f>
        <v>313074042.196378</v>
      </c>
      <c r="AZ220" s="5" t="n">
        <f aca="false">--($C220=--(AS220&gt;AL220))</f>
        <v>1</v>
      </c>
      <c r="BA220" s="5" t="n">
        <f aca="false">--($D220=--(AT220&gt;AM220))</f>
        <v>0</v>
      </c>
      <c r="BB220" s="5" t="n">
        <f aca="false">--($E220=--(AU220&gt;AN220))</f>
        <v>0</v>
      </c>
      <c r="BC220" s="5" t="n">
        <f aca="false">--($F220=--(AV220&gt;AO220))</f>
        <v>1</v>
      </c>
      <c r="BD220" s="5" t="n">
        <f aca="false">--($G220=--(AW220&gt;AP220))</f>
        <v>0</v>
      </c>
      <c r="BE220" s="5" t="n">
        <f aca="false">--($H220=--(AX220&gt;AQ220))</f>
        <v>1</v>
      </c>
      <c r="BF220" s="5" t="n">
        <f aca="false">--($I220=--(AY220&gt;AR220))</f>
        <v>1</v>
      </c>
      <c r="BG220" s="5" t="n">
        <f aca="false">SUM(AZ220:BF220)</f>
        <v>4</v>
      </c>
      <c r="BH220" s="5" t="n">
        <f aca="false">SUM(AE220:AK220)+AB220+AC220+AD220</f>
        <v>2000000000</v>
      </c>
    </row>
    <row r="221" customFormat="false" ht="15" hidden="true" customHeight="false" outlineLevel="0" collapsed="false">
      <c r="A221" s="5" t="n">
        <f aca="false">sensitivity_exit_usd</f>
        <v>2000000000</v>
      </c>
      <c r="B221" s="2" t="n">
        <f aca="false">ROW()-ROW($B$115)</f>
        <v>106</v>
      </c>
      <c r="C221" s="2" t="n">
        <f aca="false">MOD(QUOTIENT($B221,1),2)</f>
        <v>0</v>
      </c>
      <c r="D221" s="2" t="n">
        <f aca="false">MOD(QUOTIENT($B221,2),2)</f>
        <v>1</v>
      </c>
      <c r="E221" s="2" t="n">
        <f aca="false">MOD(QUOTIENT($B221,4),2)</f>
        <v>0</v>
      </c>
      <c r="F221" s="2" t="n">
        <f aca="false">MOD(QUOTIENT($B221,8),2)</f>
        <v>1</v>
      </c>
      <c r="G221" s="2" t="n">
        <f aca="false">MOD(QUOTIENT($B221,16),2)</f>
        <v>0</v>
      </c>
      <c r="H221" s="2" t="n">
        <f aca="false">MOD(QUOTIENT($B221,32),2)</f>
        <v>1</v>
      </c>
      <c r="I221" s="2" t="n">
        <f aca="false">MOD(QUOTIENT($B221,64),2)</f>
        <v>1</v>
      </c>
      <c r="J221" s="5" t="n">
        <f aca="false">IF($C221=const_zero,MIN(class_series_f_invested_usd,MAX(const_zero,$A221)),const_zero)</f>
        <v>30000000</v>
      </c>
      <c r="K221" s="5" t="n">
        <f aca="false">IF($D221=const_zero,MIN(class_series_e_invested_usd,MAX(const_zero,$A221-SUM($J221:$J221))),const_zero)</f>
        <v>0</v>
      </c>
      <c r="L221" s="5" t="n">
        <f aca="false">IF($E221=const_zero,MIN(class_series_d_invested_usd,MAX(const_zero,$A221-SUM($J221:$K221))),const_zero)</f>
        <v>100000000</v>
      </c>
      <c r="M221" s="5" t="n">
        <f aca="false">IF($F221=const_zero,MIN(class_series_c_invested_usd,MAX(const_zero,$A221-SUM($J221:$L221))),const_zero)</f>
        <v>0</v>
      </c>
      <c r="N221" s="5" t="n">
        <f aca="false">IF($G221=const_zero,MIN(class_series_b_invested_usd,MAX(const_zero,$A221-SUM($J221:$M221))),const_zero)</f>
        <v>30000000</v>
      </c>
      <c r="O221" s="5" t="n">
        <f aca="false">IF($H221=const_zero,MIN(class_series_a_invested_usd,MAX(const_zero,$A221-SUM($J221:$N221))),const_zero)</f>
        <v>0</v>
      </c>
      <c r="P221" s="5" t="n">
        <f aca="false">IF($I221=const_zero,MIN(class_seed_invested_usd,MAX(const_zero,$A221-SUM($J221:$O221))),const_zero)</f>
        <v>0</v>
      </c>
      <c r="Q221" s="5" t="n">
        <f aca="false">MAX(const_zero,$A221-SUM($J221:$P221))</f>
        <v>1840000000</v>
      </c>
      <c r="R221" s="9" t="n">
        <f aca="false">common_rsa_total+Sensitivity!$AE$60+Sensitivity!$AJ$60+IF($C221=const_one,Sensitivity!$D$60,const_zero)+IF($D221=const_one,Sensitivity!$Y$60,const_zero)+IF($E221=const_one,Sensitivity!$V$60,const_zero)+IF($F221=const_one,Sensitivity!$S$60,const_zero)+IF($G221=const_one,Sensitivity!$P$60,const_zero)+IF($H221=const_one,Sensitivity!$M$60,const_zero)+IF($I221=const_one,Sensitivity!$J$60,const_zero)</f>
        <v>27851111.6138153</v>
      </c>
      <c r="S221" s="23" t="b">
        <f aca="false">IF($R221&gt;const_zero,--($Q221&gt;option_strike_usd*$R221),const_zero)</f>
        <v>1</v>
      </c>
      <c r="T221" s="7" t="n">
        <f aca="false">IF($R221&gt;const_zero,IF($S221=const_one,($Q221+option_strike_usd*pre_f_options_issued)/($R221+pre_f_options_issued),$Q221/$R221),const_zero)</f>
        <v>60.7061785230075</v>
      </c>
      <c r="U221" s="5" t="n">
        <f aca="false">IF($C221=const_one,Sensitivity!$D$60*$T221,const_zero)</f>
        <v>0</v>
      </c>
      <c r="V221" s="5" t="n">
        <f aca="false">IF($D221=const_one,Sensitivity!$Y$60*$T221,const_zero)</f>
        <v>373506490.682307</v>
      </c>
      <c r="W221" s="5" t="n">
        <f aca="false">IF($E221=const_one,Sensitivity!$V$60*$T221,const_zero)</f>
        <v>0</v>
      </c>
      <c r="X221" s="5" t="n">
        <f aca="false">IF($F221=const_one,Sensitivity!$S$60*$T221,const_zero)</f>
        <v>145694828.455218</v>
      </c>
      <c r="Y221" s="5" t="n">
        <f aca="false">IF($G221=const_one,Sensitivity!$P$60*$T221,const_zero)</f>
        <v>0</v>
      </c>
      <c r="Z221" s="5" t="n">
        <f aca="false">IF($H221=const_one,Sensitivity!$M$60*$T221,const_zero)</f>
        <v>303530892.615037</v>
      </c>
      <c r="AA221" s="5" t="n">
        <f aca="false">IF($I221=const_one,Sensitivity!$J$60*$T221,const_zero)</f>
        <v>303530892.615037</v>
      </c>
      <c r="AB221" s="5" t="n">
        <f aca="false">(Sensitivity!$AE$60+Sensitivity!$AJ$60)*$T221</f>
        <v>18115842.6178145</v>
      </c>
      <c r="AC221" s="5" t="n">
        <f aca="false">common_rsa_total*$T221</f>
        <v>546355606.707067</v>
      </c>
      <c r="AD221" s="5" t="n">
        <f aca="false">IF($S221=const_one,pre_f_options_issued*($T221-option_strike_usd),const_zero)</f>
        <v>149265446.307519</v>
      </c>
      <c r="AE221" s="5" t="n">
        <f aca="false">J221+U221</f>
        <v>30000000</v>
      </c>
      <c r="AF221" s="5" t="n">
        <f aca="false">K221+V221</f>
        <v>373506490.682307</v>
      </c>
      <c r="AG221" s="5" t="n">
        <f aca="false">L221+W221</f>
        <v>100000000</v>
      </c>
      <c r="AH221" s="5" t="n">
        <f aca="false">M221+X221</f>
        <v>145694828.455218</v>
      </c>
      <c r="AI221" s="5" t="n">
        <f aca="false">N221+Y221</f>
        <v>30000000</v>
      </c>
      <c r="AJ221" s="5" t="n">
        <f aca="false">O221+Z221</f>
        <v>303530892.615037</v>
      </c>
      <c r="AK221" s="5" t="n">
        <f aca="false">P221+AA221</f>
        <v>303530892.615037</v>
      </c>
      <c r="AL221" s="5" t="n">
        <f aca="false">INDEX($AE$115:$AE$242,$B221-$C221*1+const_one)</f>
        <v>30000000</v>
      </c>
      <c r="AM221" s="5" t="n">
        <f aca="false">INDEX($AF$115:$AF$242,$B221-$D221*2+const_one)</f>
        <v>300000000</v>
      </c>
      <c r="AN221" s="5" t="n">
        <f aca="false">INDEX($AG$115:$AG$242,$B221-$E221*4+const_one)</f>
        <v>100000000</v>
      </c>
      <c r="AO221" s="5" t="n">
        <f aca="false">INDEX($AH$115:$AH$242,$B221-$F221*8+const_one)</f>
        <v>60000000</v>
      </c>
      <c r="AP221" s="5" t="n">
        <f aca="false">INDEX($AI$115:$AI$242,$B221-$G221*16+const_one)</f>
        <v>30000000</v>
      </c>
      <c r="AQ221" s="5" t="n">
        <f aca="false">INDEX($AJ$115:$AJ$242,$B221-$H221*32+const_one)</f>
        <v>15000000</v>
      </c>
      <c r="AR221" s="5" t="n">
        <f aca="false">INDEX($AK$115:$AK$242,$B221-$I221*64+const_one)</f>
        <v>5000000</v>
      </c>
      <c r="AS221" s="5" t="n">
        <f aca="false">INDEX($AE$115:$AE$242,$B221+(const_one-$C221)*1+const_one)</f>
        <v>54824651.7777994</v>
      </c>
      <c r="AT221" s="5" t="n">
        <f aca="false">INDEX($AF$115:$AF$242,$B221+(const_one-$D221)*2+const_one)</f>
        <v>373506490.682307</v>
      </c>
      <c r="AU221" s="5" t="n">
        <f aca="false">INDEX($AG$115:$AG$242,$B221+(const_one-$E221)*4+const_one)</f>
        <v>105273595.506147</v>
      </c>
      <c r="AV221" s="5" t="n">
        <f aca="false">INDEX($AH$115:$AH$242,$B221+(const_one-$F221)*8+const_one)</f>
        <v>145694828.455218</v>
      </c>
      <c r="AW221" s="5" t="n">
        <f aca="false">INDEX($AI$115:$AI$242,$B221+(const_one-$G221)*16+const_one)</f>
        <v>168435165.37161</v>
      </c>
      <c r="AX221" s="5" t="n">
        <f aca="false">INDEX($AJ$115:$AJ$242,$B221+(const_one-$H221)*32+const_one)</f>
        <v>303530892.615037</v>
      </c>
      <c r="AY221" s="5" t="n">
        <f aca="false">INDEX($AK$115:$AK$242,$B221+(const_one-$I221)*64+const_one)</f>
        <v>303530892.615037</v>
      </c>
      <c r="AZ221" s="5" t="n">
        <f aca="false">--($C221=--(AS221&gt;AL221))</f>
        <v>0</v>
      </c>
      <c r="BA221" s="5" t="n">
        <f aca="false">--($D221=--(AT221&gt;AM221))</f>
        <v>1</v>
      </c>
      <c r="BB221" s="5" t="n">
        <f aca="false">--($E221=--(AU221&gt;AN221))</f>
        <v>0</v>
      </c>
      <c r="BC221" s="5" t="n">
        <f aca="false">--($F221=--(AV221&gt;AO221))</f>
        <v>1</v>
      </c>
      <c r="BD221" s="5" t="n">
        <f aca="false">--($G221=--(AW221&gt;AP221))</f>
        <v>0</v>
      </c>
      <c r="BE221" s="5" t="n">
        <f aca="false">--($H221=--(AX221&gt;AQ221))</f>
        <v>1</v>
      </c>
      <c r="BF221" s="5" t="n">
        <f aca="false">--($I221=--(AY221&gt;AR221))</f>
        <v>1</v>
      </c>
      <c r="BG221" s="5" t="n">
        <f aca="false">SUM(AZ221:BF221)</f>
        <v>4</v>
      </c>
      <c r="BH221" s="5" t="n">
        <f aca="false">SUM(AE221:AK221)+AB221+AC221+AD221</f>
        <v>2000000000</v>
      </c>
    </row>
    <row r="222" customFormat="false" ht="15" hidden="true" customHeight="false" outlineLevel="0" collapsed="false">
      <c r="A222" s="5" t="n">
        <f aca="false">sensitivity_exit_usd</f>
        <v>2000000000</v>
      </c>
      <c r="B222" s="2" t="n">
        <f aca="false">ROW()-ROW($B$115)</f>
        <v>107</v>
      </c>
      <c r="C222" s="2" t="n">
        <f aca="false">MOD(QUOTIENT($B222,1),2)</f>
        <v>1</v>
      </c>
      <c r="D222" s="2" t="n">
        <f aca="false">MOD(QUOTIENT($B222,2),2)</f>
        <v>1</v>
      </c>
      <c r="E222" s="2" t="n">
        <f aca="false">MOD(QUOTIENT($B222,4),2)</f>
        <v>0</v>
      </c>
      <c r="F222" s="2" t="n">
        <f aca="false">MOD(QUOTIENT($B222,8),2)</f>
        <v>1</v>
      </c>
      <c r="G222" s="2" t="n">
        <f aca="false">MOD(QUOTIENT($B222,16),2)</f>
        <v>0</v>
      </c>
      <c r="H222" s="2" t="n">
        <f aca="false">MOD(QUOTIENT($B222,32),2)</f>
        <v>1</v>
      </c>
      <c r="I222" s="2" t="n">
        <f aca="false">MOD(QUOTIENT($B222,64),2)</f>
        <v>1</v>
      </c>
      <c r="J222" s="5" t="n">
        <f aca="false">IF($C222=const_zero,MIN(class_series_f_invested_usd,MAX(const_zero,$A222)),const_zero)</f>
        <v>0</v>
      </c>
      <c r="K222" s="5" t="n">
        <f aca="false">IF($D222=const_zero,MIN(class_series_e_invested_usd,MAX(const_zero,$A222-SUM($J222:$J222))),const_zero)</f>
        <v>0</v>
      </c>
      <c r="L222" s="5" t="n">
        <f aca="false">IF($E222=const_zero,MIN(class_series_d_invested_usd,MAX(const_zero,$A222-SUM($J222:$K222))),const_zero)</f>
        <v>100000000</v>
      </c>
      <c r="M222" s="5" t="n">
        <f aca="false">IF($F222=const_zero,MIN(class_series_c_invested_usd,MAX(const_zero,$A222-SUM($J222:$L222))),const_zero)</f>
        <v>0</v>
      </c>
      <c r="N222" s="5" t="n">
        <f aca="false">IF($G222=const_zero,MIN(class_series_b_invested_usd,MAX(const_zero,$A222-SUM($J222:$M222))),const_zero)</f>
        <v>30000000</v>
      </c>
      <c r="O222" s="5" t="n">
        <f aca="false">IF($H222=const_zero,MIN(class_series_a_invested_usd,MAX(const_zero,$A222-SUM($J222:$N222))),const_zero)</f>
        <v>0</v>
      </c>
      <c r="P222" s="5" t="n">
        <f aca="false">IF($I222=const_zero,MIN(class_seed_invested_usd,MAX(const_zero,$A222-SUM($J222:$O222))),const_zero)</f>
        <v>0</v>
      </c>
      <c r="Q222" s="5" t="n">
        <f aca="false">MAX(const_zero,$A222-SUM($J222:$P222))</f>
        <v>1870000000</v>
      </c>
      <c r="R222" s="9" t="n">
        <f aca="false">common_rsa_total+Sensitivity!$AE$60+Sensitivity!$AJ$60+IF($C222=const_one,Sensitivity!$D$60,const_zero)+IF($D222=const_one,Sensitivity!$Y$60,const_zero)+IF($E222=const_one,Sensitivity!$V$60,const_zero)+IF($F222=const_one,Sensitivity!$S$60,const_zero)+IF($G222=const_one,Sensitivity!$P$60,const_zero)+IF($H222=const_one,Sensitivity!$M$60,const_zero)+IF($I222=const_one,Sensitivity!$J$60,const_zero)</f>
        <v>28766560.6388153</v>
      </c>
      <c r="S222" s="23" t="b">
        <f aca="false">IF($R222&gt;const_zero,--($Q222&gt;option_strike_usd*$R222),const_zero)</f>
        <v>1</v>
      </c>
      <c r="T222" s="7" t="n">
        <f aca="false">IF($R222&gt;const_zero,IF($S222=const_one,($Q222+option_strike_usd*pre_f_options_issued)/($R222+pre_f_options_issued),$Q222/$R222),const_zero)</f>
        <v>59.8882627875423</v>
      </c>
      <c r="U222" s="5" t="n">
        <f aca="false">IF($C222=const_one,Sensitivity!$D$60*$T222,const_zero)</f>
        <v>54824651.7777994</v>
      </c>
      <c r="V222" s="5" t="n">
        <f aca="false">IF($D222=const_one,Sensitivity!$Y$60*$T222,const_zero)</f>
        <v>368474106.113549</v>
      </c>
      <c r="W222" s="5" t="n">
        <f aca="false">IF($E222=const_one,Sensitivity!$V$60*$T222,const_zero)</f>
        <v>0</v>
      </c>
      <c r="X222" s="5" t="n">
        <f aca="false">IF($F222=const_one,Sensitivity!$S$60*$T222,const_zero)</f>
        <v>143731830.690102</v>
      </c>
      <c r="Y222" s="5" t="n">
        <f aca="false">IF($G222=const_one,Sensitivity!$P$60*$T222,const_zero)</f>
        <v>0</v>
      </c>
      <c r="Z222" s="5" t="n">
        <f aca="false">IF($H222=const_one,Sensitivity!$M$60*$T222,const_zero)</f>
        <v>299441313.937712</v>
      </c>
      <c r="AA222" s="5" t="n">
        <f aca="false">IF($I222=const_one,Sensitivity!$J$60*$T222,const_zero)</f>
        <v>299441313.937712</v>
      </c>
      <c r="AB222" s="5" t="n">
        <f aca="false">(Sensitivity!$AE$60+Sensitivity!$AJ$60)*$T222</f>
        <v>17871761.4863905</v>
      </c>
      <c r="AC222" s="5" t="n">
        <f aca="false">common_rsa_total*$T222</f>
        <v>538994365.087881</v>
      </c>
      <c r="AD222" s="5" t="n">
        <f aca="false">IF($S222=const_one,pre_f_options_issued*($T222-option_strike_usd),const_zero)</f>
        <v>147220656.968856</v>
      </c>
      <c r="AE222" s="5" t="n">
        <f aca="false">J222+U222</f>
        <v>54824651.7777994</v>
      </c>
      <c r="AF222" s="5" t="n">
        <f aca="false">K222+V222</f>
        <v>368474106.113549</v>
      </c>
      <c r="AG222" s="5" t="n">
        <f aca="false">L222+W222</f>
        <v>100000000</v>
      </c>
      <c r="AH222" s="5" t="n">
        <f aca="false">M222+X222</f>
        <v>143731830.690102</v>
      </c>
      <c r="AI222" s="5" t="n">
        <f aca="false">N222+Y222</f>
        <v>30000000</v>
      </c>
      <c r="AJ222" s="5" t="n">
        <f aca="false">O222+Z222</f>
        <v>299441313.937712</v>
      </c>
      <c r="AK222" s="5" t="n">
        <f aca="false">P222+AA222</f>
        <v>299441313.937712</v>
      </c>
      <c r="AL222" s="5" t="n">
        <f aca="false">INDEX($AE$115:$AE$242,$B222-$C222*1+const_one)</f>
        <v>30000000</v>
      </c>
      <c r="AM222" s="5" t="n">
        <f aca="false">INDEX($AF$115:$AF$242,$B222-$D222*2+const_one)</f>
        <v>300000000</v>
      </c>
      <c r="AN222" s="5" t="n">
        <f aca="false">INDEX($AG$115:$AG$242,$B222-$E222*4+const_one)</f>
        <v>100000000</v>
      </c>
      <c r="AO222" s="5" t="n">
        <f aca="false">INDEX($AH$115:$AH$242,$B222-$F222*8+const_one)</f>
        <v>60000000</v>
      </c>
      <c r="AP222" s="5" t="n">
        <f aca="false">INDEX($AI$115:$AI$242,$B222-$G222*16+const_one)</f>
        <v>30000000</v>
      </c>
      <c r="AQ222" s="5" t="n">
        <f aca="false">INDEX($AJ$115:$AJ$242,$B222-$H222*32+const_one)</f>
        <v>15000000</v>
      </c>
      <c r="AR222" s="5" t="n">
        <f aca="false">INDEX($AK$115:$AK$242,$B222-$I222*64+const_one)</f>
        <v>5000000</v>
      </c>
      <c r="AS222" s="5" t="n">
        <f aca="false">INDEX($AE$115:$AE$242,$B222+(const_one-$C222)*1+const_one)</f>
        <v>54824651.7777994</v>
      </c>
      <c r="AT222" s="5" t="n">
        <f aca="false">INDEX($AF$115:$AF$242,$B222+(const_one-$D222)*2+const_one)</f>
        <v>368474106.113549</v>
      </c>
      <c r="AU222" s="5" t="n">
        <f aca="false">INDEX($AG$115:$AG$242,$B222+(const_one-$E222)*4+const_one)</f>
        <v>103934469.03259</v>
      </c>
      <c r="AV222" s="5" t="n">
        <f aca="false">INDEX($AH$115:$AH$242,$B222+(const_one-$F222)*8+const_one)</f>
        <v>143731830.690102</v>
      </c>
      <c r="AW222" s="5" t="n">
        <f aca="false">INDEX($AI$115:$AI$242,$B222+(const_one-$G222)*16+const_one)</f>
        <v>166561799.421879</v>
      </c>
      <c r="AX222" s="5" t="n">
        <f aca="false">INDEX($AJ$115:$AJ$242,$B222+(const_one-$H222)*32+const_one)</f>
        <v>299441313.937712</v>
      </c>
      <c r="AY222" s="5" t="n">
        <f aca="false">INDEX($AK$115:$AK$242,$B222+(const_one-$I222)*64+const_one)</f>
        <v>299441313.937712</v>
      </c>
      <c r="AZ222" s="5" t="n">
        <f aca="false">--($C222=--(AS222&gt;AL222))</f>
        <v>1</v>
      </c>
      <c r="BA222" s="5" t="n">
        <f aca="false">--($D222=--(AT222&gt;AM222))</f>
        <v>1</v>
      </c>
      <c r="BB222" s="5" t="n">
        <f aca="false">--($E222=--(AU222&gt;AN222))</f>
        <v>0</v>
      </c>
      <c r="BC222" s="5" t="n">
        <f aca="false">--($F222=--(AV222&gt;AO222))</f>
        <v>1</v>
      </c>
      <c r="BD222" s="5" t="n">
        <f aca="false">--($G222=--(AW222&gt;AP222))</f>
        <v>0</v>
      </c>
      <c r="BE222" s="5" t="n">
        <f aca="false">--($H222=--(AX222&gt;AQ222))</f>
        <v>1</v>
      </c>
      <c r="BF222" s="5" t="n">
        <f aca="false">--($I222=--(AY222&gt;AR222))</f>
        <v>1</v>
      </c>
      <c r="BG222" s="5" t="n">
        <f aca="false">SUM(AZ222:BF222)</f>
        <v>5</v>
      </c>
      <c r="BH222" s="5" t="n">
        <f aca="false">SUM(AE222:AK222)+AB222+AC222+AD222</f>
        <v>2000000000</v>
      </c>
    </row>
    <row r="223" customFormat="false" ht="15" hidden="true" customHeight="false" outlineLevel="0" collapsed="false">
      <c r="A223" s="5" t="n">
        <f aca="false">sensitivity_exit_usd</f>
        <v>2000000000</v>
      </c>
      <c r="B223" s="2" t="n">
        <f aca="false">ROW()-ROW($B$115)</f>
        <v>108</v>
      </c>
      <c r="C223" s="2" t="n">
        <f aca="false">MOD(QUOTIENT($B223,1),2)</f>
        <v>0</v>
      </c>
      <c r="D223" s="2" t="n">
        <f aca="false">MOD(QUOTIENT($B223,2),2)</f>
        <v>0</v>
      </c>
      <c r="E223" s="2" t="n">
        <f aca="false">MOD(QUOTIENT($B223,4),2)</f>
        <v>1</v>
      </c>
      <c r="F223" s="2" t="n">
        <f aca="false">MOD(QUOTIENT($B223,8),2)</f>
        <v>1</v>
      </c>
      <c r="G223" s="2" t="n">
        <f aca="false">MOD(QUOTIENT($B223,16),2)</f>
        <v>0</v>
      </c>
      <c r="H223" s="2" t="n">
        <f aca="false">MOD(QUOTIENT($B223,32),2)</f>
        <v>1</v>
      </c>
      <c r="I223" s="2" t="n">
        <f aca="false">MOD(QUOTIENT($B223,64),2)</f>
        <v>1</v>
      </c>
      <c r="J223" s="5" t="n">
        <f aca="false">IF($C223=const_zero,MIN(class_series_f_invested_usd,MAX(const_zero,$A223)),const_zero)</f>
        <v>30000000</v>
      </c>
      <c r="K223" s="5" t="n">
        <f aca="false">IF($D223=const_zero,MIN(class_series_e_invested_usd,MAX(const_zero,$A223-SUM($J223:$J223))),const_zero)</f>
        <v>300000000</v>
      </c>
      <c r="L223" s="5" t="n">
        <f aca="false">IF($E223=const_zero,MIN(class_series_d_invested_usd,MAX(const_zero,$A223-SUM($J223:$K223))),const_zero)</f>
        <v>0</v>
      </c>
      <c r="M223" s="5" t="n">
        <f aca="false">IF($F223=const_zero,MIN(class_series_c_invested_usd,MAX(const_zero,$A223-SUM($J223:$L223))),const_zero)</f>
        <v>0</v>
      </c>
      <c r="N223" s="5" t="n">
        <f aca="false">IF($G223=const_zero,MIN(class_series_b_invested_usd,MAX(const_zero,$A223-SUM($J223:$M223))),const_zero)</f>
        <v>30000000</v>
      </c>
      <c r="O223" s="5" t="n">
        <f aca="false">IF($H223=const_zero,MIN(class_series_a_invested_usd,MAX(const_zero,$A223-SUM($J223:$N223))),const_zero)</f>
        <v>0</v>
      </c>
      <c r="P223" s="5" t="n">
        <f aca="false">IF($I223=const_zero,MIN(class_seed_invested_usd,MAX(const_zero,$A223-SUM($J223:$O223))),const_zero)</f>
        <v>0</v>
      </c>
      <c r="Q223" s="5" t="n">
        <f aca="false">MAX(const_zero,$A223-SUM($J223:$P223))</f>
        <v>1640000000</v>
      </c>
      <c r="R223" s="9" t="n">
        <f aca="false">common_rsa_total+Sensitivity!$AE$60+Sensitivity!$AJ$60+IF($C223=const_one,Sensitivity!$D$60,const_zero)+IF($D223=const_one,Sensitivity!$Y$60,const_zero)+IF($E223=const_one,Sensitivity!$V$60,const_zero)+IF($F223=const_one,Sensitivity!$S$60,const_zero)+IF($G223=const_one,Sensitivity!$P$60,const_zero)+IF($H223=const_one,Sensitivity!$M$60,const_zero)+IF($I223=const_one,Sensitivity!$J$60,const_zero)</f>
        <v>23437545.7598514</v>
      </c>
      <c r="S223" s="23" t="b">
        <f aca="false">IF($R223&gt;const_zero,--($Q223&gt;option_strike_usd*$R223),const_zero)</f>
        <v>1</v>
      </c>
      <c r="T223" s="7" t="n">
        <f aca="false">IF($R223&gt;const_zero,IF($S223=const_one,($Q223+option_strike_usd*pre_f_options_issued)/($R223+pre_f_options_issued),$Q223/$R223),const_zero)</f>
        <v>63.3251894842888</v>
      </c>
      <c r="U223" s="5" t="n">
        <f aca="false">IF($C223=const_one,Sensitivity!$D$60*$T223,const_zero)</f>
        <v>0</v>
      </c>
      <c r="V223" s="5" t="n">
        <f aca="false">IF($D223=const_one,Sensitivity!$Y$60*$T223,const_zero)</f>
        <v>0</v>
      </c>
      <c r="W223" s="5" t="n">
        <f aca="false">IF($E223=const_one,Sensitivity!$V$60*$T223,const_zero)</f>
        <v>110130567.562785</v>
      </c>
      <c r="X223" s="5" t="n">
        <f aca="false">IF($F223=const_one,Sensitivity!$S$60*$T223,const_zero)</f>
        <v>151980454.762293</v>
      </c>
      <c r="Y223" s="5" t="n">
        <f aca="false">IF($G223=const_one,Sensitivity!$P$60*$T223,const_zero)</f>
        <v>0</v>
      </c>
      <c r="Z223" s="5" t="n">
        <f aca="false">IF($H223=const_one,Sensitivity!$M$60*$T223,const_zero)</f>
        <v>316625947.421444</v>
      </c>
      <c r="AA223" s="5" t="n">
        <f aca="false">IF($I223=const_one,Sensitivity!$J$60*$T223,const_zero)</f>
        <v>316625947.421444</v>
      </c>
      <c r="AB223" s="5" t="n">
        <f aca="false">(Sensitivity!$AE$60+Sensitivity!$AJ$60)*$T223</f>
        <v>18897403.7627138</v>
      </c>
      <c r="AC223" s="5" t="n">
        <f aca="false">common_rsa_total*$T223</f>
        <v>569926705.358599</v>
      </c>
      <c r="AD223" s="5" t="n">
        <f aca="false">IF($S223=const_one,pre_f_options_issued*($T223-option_strike_usd),const_zero)</f>
        <v>155812973.710722</v>
      </c>
      <c r="AE223" s="5" t="n">
        <f aca="false">J223+U223</f>
        <v>30000000</v>
      </c>
      <c r="AF223" s="5" t="n">
        <f aca="false">K223+V223</f>
        <v>300000000</v>
      </c>
      <c r="AG223" s="5" t="n">
        <f aca="false">L223+W223</f>
        <v>110130567.562785</v>
      </c>
      <c r="AH223" s="5" t="n">
        <f aca="false">M223+X223</f>
        <v>151980454.762293</v>
      </c>
      <c r="AI223" s="5" t="n">
        <f aca="false">N223+Y223</f>
        <v>30000000</v>
      </c>
      <c r="AJ223" s="5" t="n">
        <f aca="false">O223+Z223</f>
        <v>316625947.421444</v>
      </c>
      <c r="AK223" s="5" t="n">
        <f aca="false">P223+AA223</f>
        <v>316625947.421444</v>
      </c>
      <c r="AL223" s="5" t="n">
        <f aca="false">INDEX($AE$115:$AE$242,$B223-$C223*1+const_one)</f>
        <v>30000000</v>
      </c>
      <c r="AM223" s="5" t="n">
        <f aca="false">INDEX($AF$115:$AF$242,$B223-$D223*2+const_one)</f>
        <v>300000000</v>
      </c>
      <c r="AN223" s="5" t="n">
        <f aca="false">INDEX($AG$115:$AG$242,$B223-$E223*4+const_one)</f>
        <v>100000000</v>
      </c>
      <c r="AO223" s="5" t="n">
        <f aca="false">INDEX($AH$115:$AH$242,$B223-$F223*8+const_one)</f>
        <v>60000000</v>
      </c>
      <c r="AP223" s="5" t="n">
        <f aca="false">INDEX($AI$115:$AI$242,$B223-$G223*16+const_one)</f>
        <v>30000000</v>
      </c>
      <c r="AQ223" s="5" t="n">
        <f aca="false">INDEX($AJ$115:$AJ$242,$B223-$H223*32+const_one)</f>
        <v>15000000</v>
      </c>
      <c r="AR223" s="5" t="n">
        <f aca="false">INDEX($AK$115:$AK$242,$B223-$I223*64+const_one)</f>
        <v>5000000</v>
      </c>
      <c r="AS223" s="5" t="n">
        <f aca="false">INDEX($AE$115:$AE$242,$B223+(const_one-$C223)*1+const_one)</f>
        <v>57017420.4620274</v>
      </c>
      <c r="AT223" s="5" t="n">
        <f aca="false">INDEX($AF$115:$AF$242,$B223+(const_one-$D223)*2+const_one)</f>
        <v>372437442.025168</v>
      </c>
      <c r="AU223" s="5" t="n">
        <f aca="false">INDEX($AG$115:$AG$242,$B223+(const_one-$E223)*4+const_one)</f>
        <v>110130567.562785</v>
      </c>
      <c r="AV223" s="5" t="n">
        <f aca="false">INDEX($AH$115:$AH$242,$B223+(const_one-$F223)*8+const_one)</f>
        <v>151980454.762293</v>
      </c>
      <c r="AW223" s="5" t="n">
        <f aca="false">INDEX($AI$115:$AI$242,$B223+(const_one-$G223)*16+const_one)</f>
        <v>173390654.537172</v>
      </c>
      <c r="AX223" s="5" t="n">
        <f aca="false">INDEX($AJ$115:$AJ$242,$B223+(const_one-$H223)*32+const_one)</f>
        <v>316625947.421444</v>
      </c>
      <c r="AY223" s="5" t="n">
        <f aca="false">INDEX($AK$115:$AK$242,$B223+(const_one-$I223)*64+const_one)</f>
        <v>316625947.421444</v>
      </c>
      <c r="AZ223" s="5" t="n">
        <f aca="false">--($C223=--(AS223&gt;AL223))</f>
        <v>0</v>
      </c>
      <c r="BA223" s="5" t="n">
        <f aca="false">--($D223=--(AT223&gt;AM223))</f>
        <v>0</v>
      </c>
      <c r="BB223" s="5" t="n">
        <f aca="false">--($E223=--(AU223&gt;AN223))</f>
        <v>1</v>
      </c>
      <c r="BC223" s="5" t="n">
        <f aca="false">--($F223=--(AV223&gt;AO223))</f>
        <v>1</v>
      </c>
      <c r="BD223" s="5" t="n">
        <f aca="false">--($G223=--(AW223&gt;AP223))</f>
        <v>0</v>
      </c>
      <c r="BE223" s="5" t="n">
        <f aca="false">--($H223=--(AX223&gt;AQ223))</f>
        <v>1</v>
      </c>
      <c r="BF223" s="5" t="n">
        <f aca="false">--($I223=--(AY223&gt;AR223))</f>
        <v>1</v>
      </c>
      <c r="BG223" s="5" t="n">
        <f aca="false">SUM(AZ223:BF223)</f>
        <v>4</v>
      </c>
      <c r="BH223" s="5" t="n">
        <f aca="false">SUM(AE223:AK223)+AB223+AC223+AD223</f>
        <v>2000000000</v>
      </c>
    </row>
    <row r="224" customFormat="false" ht="15" hidden="true" customHeight="false" outlineLevel="0" collapsed="false">
      <c r="A224" s="5" t="n">
        <f aca="false">sensitivity_exit_usd</f>
        <v>2000000000</v>
      </c>
      <c r="B224" s="2" t="n">
        <f aca="false">ROW()-ROW($B$115)</f>
        <v>109</v>
      </c>
      <c r="C224" s="2" t="n">
        <f aca="false">MOD(QUOTIENT($B224,1),2)</f>
        <v>1</v>
      </c>
      <c r="D224" s="2" t="n">
        <f aca="false">MOD(QUOTIENT($B224,2),2)</f>
        <v>0</v>
      </c>
      <c r="E224" s="2" t="n">
        <f aca="false">MOD(QUOTIENT($B224,4),2)</f>
        <v>1</v>
      </c>
      <c r="F224" s="2" t="n">
        <f aca="false">MOD(QUOTIENT($B224,8),2)</f>
        <v>1</v>
      </c>
      <c r="G224" s="2" t="n">
        <f aca="false">MOD(QUOTIENT($B224,16),2)</f>
        <v>0</v>
      </c>
      <c r="H224" s="2" t="n">
        <f aca="false">MOD(QUOTIENT($B224,32),2)</f>
        <v>1</v>
      </c>
      <c r="I224" s="2" t="n">
        <f aca="false">MOD(QUOTIENT($B224,64),2)</f>
        <v>1</v>
      </c>
      <c r="J224" s="5" t="n">
        <f aca="false">IF($C224=const_zero,MIN(class_series_f_invested_usd,MAX(const_zero,$A224)),const_zero)</f>
        <v>0</v>
      </c>
      <c r="K224" s="5" t="n">
        <f aca="false">IF($D224=const_zero,MIN(class_series_e_invested_usd,MAX(const_zero,$A224-SUM($J224:$J224))),const_zero)</f>
        <v>300000000</v>
      </c>
      <c r="L224" s="5" t="n">
        <f aca="false">IF($E224=const_zero,MIN(class_series_d_invested_usd,MAX(const_zero,$A224-SUM($J224:$K224))),const_zero)</f>
        <v>0</v>
      </c>
      <c r="M224" s="5" t="n">
        <f aca="false">IF($F224=const_zero,MIN(class_series_c_invested_usd,MAX(const_zero,$A224-SUM($J224:$L224))),const_zero)</f>
        <v>0</v>
      </c>
      <c r="N224" s="5" t="n">
        <f aca="false">IF($G224=const_zero,MIN(class_series_b_invested_usd,MAX(const_zero,$A224-SUM($J224:$M224))),const_zero)</f>
        <v>30000000</v>
      </c>
      <c r="O224" s="5" t="n">
        <f aca="false">IF($H224=const_zero,MIN(class_series_a_invested_usd,MAX(const_zero,$A224-SUM($J224:$N224))),const_zero)</f>
        <v>0</v>
      </c>
      <c r="P224" s="5" t="n">
        <f aca="false">IF($I224=const_zero,MIN(class_seed_invested_usd,MAX(const_zero,$A224-SUM($J224:$O224))),const_zero)</f>
        <v>0</v>
      </c>
      <c r="Q224" s="5" t="n">
        <f aca="false">MAX(const_zero,$A224-SUM($J224:$P224))</f>
        <v>1670000000</v>
      </c>
      <c r="R224" s="9" t="n">
        <f aca="false">common_rsa_total+Sensitivity!$AE$60+Sensitivity!$AJ$60+IF($C224=const_one,Sensitivity!$D$60,const_zero)+IF($D224=const_one,Sensitivity!$Y$60,const_zero)+IF($E224=const_one,Sensitivity!$V$60,const_zero)+IF($F224=const_one,Sensitivity!$S$60,const_zero)+IF($G224=const_one,Sensitivity!$P$60,const_zero)+IF($H224=const_one,Sensitivity!$M$60,const_zero)+IF($I224=const_one,Sensitivity!$J$60,const_zero)</f>
        <v>24352994.7848514</v>
      </c>
      <c r="S224" s="23" t="b">
        <f aca="false">IF($R224&gt;const_zero,--($Q224&gt;option_strike_usd*$R224),const_zero)</f>
        <v>1</v>
      </c>
      <c r="T224" s="7" t="n">
        <f aca="false">IF($R224&gt;const_zero,IF($S224=const_one,($Q224+option_strike_usd*pre_f_options_issued)/($R224+pre_f_options_issued),$Q224/$R224),const_zero)</f>
        <v>62.2835558342829</v>
      </c>
      <c r="U224" s="5" t="n">
        <f aca="false">IF($C224=const_one,Sensitivity!$D$60*$T224,const_zero)</f>
        <v>57017420.4620274</v>
      </c>
      <c r="V224" s="5" t="n">
        <f aca="false">IF($D224=const_one,Sensitivity!$Y$60*$T224,const_zero)</f>
        <v>0</v>
      </c>
      <c r="W224" s="5" t="n">
        <f aca="false">IF($E224=const_one,Sensitivity!$V$60*$T224,const_zero)</f>
        <v>108319034.016626</v>
      </c>
      <c r="X224" s="5" t="n">
        <f aca="false">IF($F224=const_one,Sensitivity!$S$60*$T224,const_zero)</f>
        <v>149480534.002279</v>
      </c>
      <c r="Y224" s="5" t="n">
        <f aca="false">IF($G224=const_one,Sensitivity!$P$60*$T224,const_zero)</f>
        <v>0</v>
      </c>
      <c r="Z224" s="5" t="n">
        <f aca="false">IF($H224=const_one,Sensitivity!$M$60*$T224,const_zero)</f>
        <v>311417779.171415</v>
      </c>
      <c r="AA224" s="5" t="n">
        <f aca="false">IF($I224=const_one,Sensitivity!$J$60*$T224,const_zero)</f>
        <v>311417779.171415</v>
      </c>
      <c r="AB224" s="5" t="n">
        <f aca="false">(Sensitivity!$AE$60+Sensitivity!$AJ$60)*$T224</f>
        <v>18586561.0819844</v>
      </c>
      <c r="AC224" s="5" t="n">
        <f aca="false">common_rsa_total*$T224</f>
        <v>560552002.508546</v>
      </c>
      <c r="AD224" s="5" t="n">
        <f aca="false">IF($S224=const_one,pre_f_options_issued*($T224-option_strike_usd),const_zero)</f>
        <v>153208889.585707</v>
      </c>
      <c r="AE224" s="5" t="n">
        <f aca="false">J224+U224</f>
        <v>57017420.4620274</v>
      </c>
      <c r="AF224" s="5" t="n">
        <f aca="false">K224+V224</f>
        <v>300000000</v>
      </c>
      <c r="AG224" s="5" t="n">
        <f aca="false">L224+W224</f>
        <v>108319034.016626</v>
      </c>
      <c r="AH224" s="5" t="n">
        <f aca="false">M224+X224</f>
        <v>149480534.002279</v>
      </c>
      <c r="AI224" s="5" t="n">
        <f aca="false">N224+Y224</f>
        <v>30000000</v>
      </c>
      <c r="AJ224" s="5" t="n">
        <f aca="false">O224+Z224</f>
        <v>311417779.171415</v>
      </c>
      <c r="AK224" s="5" t="n">
        <f aca="false">P224+AA224</f>
        <v>311417779.171415</v>
      </c>
      <c r="AL224" s="5" t="n">
        <f aca="false">INDEX($AE$115:$AE$242,$B224-$C224*1+const_one)</f>
        <v>30000000</v>
      </c>
      <c r="AM224" s="5" t="n">
        <f aca="false">INDEX($AF$115:$AF$242,$B224-$D224*2+const_one)</f>
        <v>300000000</v>
      </c>
      <c r="AN224" s="5" t="n">
        <f aca="false">INDEX($AG$115:$AG$242,$B224-$E224*4+const_one)</f>
        <v>100000000</v>
      </c>
      <c r="AO224" s="5" t="n">
        <f aca="false">INDEX($AH$115:$AH$242,$B224-$F224*8+const_one)</f>
        <v>60000000</v>
      </c>
      <c r="AP224" s="5" t="n">
        <f aca="false">INDEX($AI$115:$AI$242,$B224-$G224*16+const_one)</f>
        <v>30000000</v>
      </c>
      <c r="AQ224" s="5" t="n">
        <f aca="false">INDEX($AJ$115:$AJ$242,$B224-$H224*32+const_one)</f>
        <v>15000000</v>
      </c>
      <c r="AR224" s="5" t="n">
        <f aca="false">INDEX($AK$115:$AK$242,$B224-$I224*64+const_one)</f>
        <v>5000000</v>
      </c>
      <c r="AS224" s="5" t="n">
        <f aca="false">INDEX($AE$115:$AE$242,$B224+(const_one-$C224)*1+const_one)</f>
        <v>57017420.4620274</v>
      </c>
      <c r="AT224" s="5" t="n">
        <f aca="false">INDEX($AF$115:$AF$242,$B224+(const_one-$D224)*2+const_one)</f>
        <v>367699873.825263</v>
      </c>
      <c r="AU224" s="5" t="n">
        <f aca="false">INDEX($AG$115:$AG$242,$B224+(const_one-$E224)*4+const_one)</f>
        <v>108319034.016626</v>
      </c>
      <c r="AV224" s="5" t="n">
        <f aca="false">INDEX($AH$115:$AH$242,$B224+(const_one-$F224)*8+const_one)</f>
        <v>149480534.002279</v>
      </c>
      <c r="AW224" s="5" t="n">
        <f aca="false">INDEX($AI$115:$AI$242,$B224+(const_one-$G224)*16+const_one)</f>
        <v>171088362.719031</v>
      </c>
      <c r="AX224" s="5" t="n">
        <f aca="false">INDEX($AJ$115:$AJ$242,$B224+(const_one-$H224)*32+const_one)</f>
        <v>311417779.171415</v>
      </c>
      <c r="AY224" s="5" t="n">
        <f aca="false">INDEX($AK$115:$AK$242,$B224+(const_one-$I224)*64+const_one)</f>
        <v>311417779.171415</v>
      </c>
      <c r="AZ224" s="5" t="n">
        <f aca="false">--($C224=--(AS224&gt;AL224))</f>
        <v>1</v>
      </c>
      <c r="BA224" s="5" t="n">
        <f aca="false">--($D224=--(AT224&gt;AM224))</f>
        <v>0</v>
      </c>
      <c r="BB224" s="5" t="n">
        <f aca="false">--($E224=--(AU224&gt;AN224))</f>
        <v>1</v>
      </c>
      <c r="BC224" s="5" t="n">
        <f aca="false">--($F224=--(AV224&gt;AO224))</f>
        <v>1</v>
      </c>
      <c r="BD224" s="5" t="n">
        <f aca="false">--($G224=--(AW224&gt;AP224))</f>
        <v>0</v>
      </c>
      <c r="BE224" s="5" t="n">
        <f aca="false">--($H224=--(AX224&gt;AQ224))</f>
        <v>1</v>
      </c>
      <c r="BF224" s="5" t="n">
        <f aca="false">--($I224=--(AY224&gt;AR224))</f>
        <v>1</v>
      </c>
      <c r="BG224" s="5" t="n">
        <f aca="false">SUM(AZ224:BF224)</f>
        <v>5</v>
      </c>
      <c r="BH224" s="5" t="n">
        <f aca="false">SUM(AE224:AK224)+AB224+AC224+AD224</f>
        <v>2000000000</v>
      </c>
    </row>
    <row r="225" customFormat="false" ht="15" hidden="true" customHeight="false" outlineLevel="0" collapsed="false">
      <c r="A225" s="5" t="n">
        <f aca="false">sensitivity_exit_usd</f>
        <v>2000000000</v>
      </c>
      <c r="B225" s="2" t="n">
        <f aca="false">ROW()-ROW($B$115)</f>
        <v>110</v>
      </c>
      <c r="C225" s="2" t="n">
        <f aca="false">MOD(QUOTIENT($B225,1),2)</f>
        <v>0</v>
      </c>
      <c r="D225" s="2" t="n">
        <f aca="false">MOD(QUOTIENT($B225,2),2)</f>
        <v>1</v>
      </c>
      <c r="E225" s="2" t="n">
        <f aca="false">MOD(QUOTIENT($B225,4),2)</f>
        <v>1</v>
      </c>
      <c r="F225" s="2" t="n">
        <f aca="false">MOD(QUOTIENT($B225,8),2)</f>
        <v>1</v>
      </c>
      <c r="G225" s="2" t="n">
        <f aca="false">MOD(QUOTIENT($B225,16),2)</f>
        <v>0</v>
      </c>
      <c r="H225" s="2" t="n">
        <f aca="false">MOD(QUOTIENT($B225,32),2)</f>
        <v>1</v>
      </c>
      <c r="I225" s="2" t="n">
        <f aca="false">MOD(QUOTIENT($B225,64),2)</f>
        <v>1</v>
      </c>
      <c r="J225" s="5" t="n">
        <f aca="false">IF($C225=const_zero,MIN(class_series_f_invested_usd,MAX(const_zero,$A225)),const_zero)</f>
        <v>30000000</v>
      </c>
      <c r="K225" s="5" t="n">
        <f aca="false">IF($D225=const_zero,MIN(class_series_e_invested_usd,MAX(const_zero,$A225-SUM($J225:$J225))),const_zero)</f>
        <v>0</v>
      </c>
      <c r="L225" s="5" t="n">
        <f aca="false">IF($E225=const_zero,MIN(class_series_d_invested_usd,MAX(const_zero,$A225-SUM($J225:$K225))),const_zero)</f>
        <v>0</v>
      </c>
      <c r="M225" s="5" t="n">
        <f aca="false">IF($F225=const_zero,MIN(class_series_c_invested_usd,MAX(const_zero,$A225-SUM($J225:$L225))),const_zero)</f>
        <v>0</v>
      </c>
      <c r="N225" s="5" t="n">
        <f aca="false">IF($G225=const_zero,MIN(class_series_b_invested_usd,MAX(const_zero,$A225-SUM($J225:$M225))),const_zero)</f>
        <v>30000000</v>
      </c>
      <c r="O225" s="5" t="n">
        <f aca="false">IF($H225=const_zero,MIN(class_series_a_invested_usd,MAX(const_zero,$A225-SUM($J225:$N225))),const_zero)</f>
        <v>0</v>
      </c>
      <c r="P225" s="5" t="n">
        <f aca="false">IF($I225=const_zero,MIN(class_seed_invested_usd,MAX(const_zero,$A225-SUM($J225:$O225))),const_zero)</f>
        <v>0</v>
      </c>
      <c r="Q225" s="5" t="n">
        <f aca="false">MAX(const_zero,$A225-SUM($J225:$P225))</f>
        <v>1940000000</v>
      </c>
      <c r="R225" s="9" t="n">
        <f aca="false">common_rsa_total+Sensitivity!$AE$60+Sensitivity!$AJ$60+IF($C225=const_one,Sensitivity!$D$60,const_zero)+IF($D225=const_one,Sensitivity!$Y$60,const_zero)+IF($E225=const_one,Sensitivity!$V$60,const_zero)+IF($F225=const_one,Sensitivity!$S$60,const_zero)+IF($G225=const_one,Sensitivity!$P$60,const_zero)+IF($H225=const_one,Sensitivity!$M$60,const_zero)+IF($I225=const_one,Sensitivity!$J$60,const_zero)</f>
        <v>29590238.9414976</v>
      </c>
      <c r="S225" s="23" t="b">
        <f aca="false">IF($R225&gt;const_zero,--($Q225&gt;option_strike_usd*$R225),const_zero)</f>
        <v>1</v>
      </c>
      <c r="T225" s="7" t="n">
        <f aca="false">IF($R225&gt;const_zero,IF($S225=const_one,($Q225+option_strike_usd*pre_f_options_issued)/($R225+pre_f_options_issued),$Q225/$R225),const_zero)</f>
        <v>60.5324255622182</v>
      </c>
      <c r="U225" s="5" t="n">
        <f aca="false">IF($C225=const_one,Sensitivity!$D$60*$T225,const_zero)</f>
        <v>0</v>
      </c>
      <c r="V225" s="5" t="n">
        <f aca="false">IF($D225=const_one,Sensitivity!$Y$60*$T225,const_zero)</f>
        <v>372437442.025168</v>
      </c>
      <c r="W225" s="5" t="n">
        <f aca="false">IF($E225=const_one,Sensitivity!$V$60*$T225,const_zero)</f>
        <v>105273595.506147</v>
      </c>
      <c r="X225" s="5" t="n">
        <f aca="false">IF($F225=const_one,Sensitivity!$S$60*$T225,const_zero)</f>
        <v>145277821.349324</v>
      </c>
      <c r="Y225" s="5" t="n">
        <f aca="false">IF($G225=const_one,Sensitivity!$P$60*$T225,const_zero)</f>
        <v>0</v>
      </c>
      <c r="Z225" s="5" t="n">
        <f aca="false">IF($H225=const_one,Sensitivity!$M$60*$T225,const_zero)</f>
        <v>302662127.811091</v>
      </c>
      <c r="AA225" s="5" t="n">
        <f aca="false">IF($I225=const_one,Sensitivity!$J$60*$T225,const_zero)</f>
        <v>302662127.811091</v>
      </c>
      <c r="AB225" s="5" t="n">
        <f aca="false">(Sensitivity!$AE$60+Sensitivity!$AJ$60)*$T225</f>
        <v>18063991.531671</v>
      </c>
      <c r="AC225" s="5" t="n">
        <f aca="false">common_rsa_total*$T225</f>
        <v>544791830.059964</v>
      </c>
      <c r="AD225" s="5" t="n">
        <f aca="false">IF($S225=const_one,pre_f_options_issued*($T225-option_strike_usd),const_zero)</f>
        <v>148831063.905545</v>
      </c>
      <c r="AE225" s="5" t="n">
        <f aca="false">J225+U225</f>
        <v>30000000</v>
      </c>
      <c r="AF225" s="5" t="n">
        <f aca="false">K225+V225</f>
        <v>372437442.025168</v>
      </c>
      <c r="AG225" s="5" t="n">
        <f aca="false">L225+W225</f>
        <v>105273595.506147</v>
      </c>
      <c r="AH225" s="5" t="n">
        <f aca="false">M225+X225</f>
        <v>145277821.349324</v>
      </c>
      <c r="AI225" s="5" t="n">
        <f aca="false">N225+Y225</f>
        <v>30000000</v>
      </c>
      <c r="AJ225" s="5" t="n">
        <f aca="false">O225+Z225</f>
        <v>302662127.811091</v>
      </c>
      <c r="AK225" s="5" t="n">
        <f aca="false">P225+AA225</f>
        <v>302662127.811091</v>
      </c>
      <c r="AL225" s="5" t="n">
        <f aca="false">INDEX($AE$115:$AE$242,$B225-$C225*1+const_one)</f>
        <v>30000000</v>
      </c>
      <c r="AM225" s="5" t="n">
        <f aca="false">INDEX($AF$115:$AF$242,$B225-$D225*2+const_one)</f>
        <v>300000000</v>
      </c>
      <c r="AN225" s="5" t="n">
        <f aca="false">INDEX($AG$115:$AG$242,$B225-$E225*4+const_one)</f>
        <v>100000000</v>
      </c>
      <c r="AO225" s="5" t="n">
        <f aca="false">INDEX($AH$115:$AH$242,$B225-$F225*8+const_one)</f>
        <v>60000000</v>
      </c>
      <c r="AP225" s="5" t="n">
        <f aca="false">INDEX($AI$115:$AI$242,$B225-$G225*16+const_one)</f>
        <v>30000000</v>
      </c>
      <c r="AQ225" s="5" t="n">
        <f aca="false">INDEX($AJ$115:$AJ$242,$B225-$H225*32+const_one)</f>
        <v>15000000</v>
      </c>
      <c r="AR225" s="5" t="n">
        <f aca="false">INDEX($AK$115:$AK$242,$B225-$I225*64+const_one)</f>
        <v>5000000</v>
      </c>
      <c r="AS225" s="5" t="n">
        <f aca="false">INDEX($AE$115:$AE$242,$B225+(const_one-$C225)*1+const_one)</f>
        <v>54709455.0383376</v>
      </c>
      <c r="AT225" s="5" t="n">
        <f aca="false">INDEX($AF$115:$AF$242,$B225+(const_one-$D225)*2+const_one)</f>
        <v>372437442.025168</v>
      </c>
      <c r="AU225" s="5" t="n">
        <f aca="false">INDEX($AG$115:$AG$242,$B225+(const_one-$E225)*4+const_one)</f>
        <v>105273595.506147</v>
      </c>
      <c r="AV225" s="5" t="n">
        <f aca="false">INDEX($AH$115:$AH$242,$B225+(const_one-$F225)*8+const_one)</f>
        <v>145277821.349324</v>
      </c>
      <c r="AW225" s="5" t="n">
        <f aca="false">INDEX($AI$115:$AI$242,$B225+(const_one-$G225)*16+const_one)</f>
        <v>168636640.231081</v>
      </c>
      <c r="AX225" s="5" t="n">
        <f aca="false">INDEX($AJ$115:$AJ$242,$B225+(const_one-$H225)*32+const_one)</f>
        <v>302662127.811091</v>
      </c>
      <c r="AY225" s="5" t="n">
        <f aca="false">INDEX($AK$115:$AK$242,$B225+(const_one-$I225)*64+const_one)</f>
        <v>302662127.811091</v>
      </c>
      <c r="AZ225" s="5" t="n">
        <f aca="false">--($C225=--(AS225&gt;AL225))</f>
        <v>0</v>
      </c>
      <c r="BA225" s="5" t="n">
        <f aca="false">--($D225=--(AT225&gt;AM225))</f>
        <v>1</v>
      </c>
      <c r="BB225" s="5" t="n">
        <f aca="false">--($E225=--(AU225&gt;AN225))</f>
        <v>1</v>
      </c>
      <c r="BC225" s="5" t="n">
        <f aca="false">--($F225=--(AV225&gt;AO225))</f>
        <v>1</v>
      </c>
      <c r="BD225" s="5" t="n">
        <f aca="false">--($G225=--(AW225&gt;AP225))</f>
        <v>0</v>
      </c>
      <c r="BE225" s="5" t="n">
        <f aca="false">--($H225=--(AX225&gt;AQ225))</f>
        <v>1</v>
      </c>
      <c r="BF225" s="5" t="n">
        <f aca="false">--($I225=--(AY225&gt;AR225))</f>
        <v>1</v>
      </c>
      <c r="BG225" s="5" t="n">
        <f aca="false">SUM(AZ225:BF225)</f>
        <v>5</v>
      </c>
      <c r="BH225" s="5" t="n">
        <f aca="false">SUM(AE225:AK225)+AB225+AC225+AD225</f>
        <v>2000000000</v>
      </c>
    </row>
    <row r="226" customFormat="false" ht="15" hidden="true" customHeight="false" outlineLevel="0" collapsed="false">
      <c r="A226" s="5" t="n">
        <f aca="false">sensitivity_exit_usd</f>
        <v>2000000000</v>
      </c>
      <c r="B226" s="2" t="n">
        <f aca="false">ROW()-ROW($B$115)</f>
        <v>111</v>
      </c>
      <c r="C226" s="2" t="n">
        <f aca="false">MOD(QUOTIENT($B226,1),2)</f>
        <v>1</v>
      </c>
      <c r="D226" s="2" t="n">
        <f aca="false">MOD(QUOTIENT($B226,2),2)</f>
        <v>1</v>
      </c>
      <c r="E226" s="2" t="n">
        <f aca="false">MOD(QUOTIENT($B226,4),2)</f>
        <v>1</v>
      </c>
      <c r="F226" s="2" t="n">
        <f aca="false">MOD(QUOTIENT($B226,8),2)</f>
        <v>1</v>
      </c>
      <c r="G226" s="2" t="n">
        <f aca="false">MOD(QUOTIENT($B226,16),2)</f>
        <v>0</v>
      </c>
      <c r="H226" s="2" t="n">
        <f aca="false">MOD(QUOTIENT($B226,32),2)</f>
        <v>1</v>
      </c>
      <c r="I226" s="2" t="n">
        <f aca="false">MOD(QUOTIENT($B226,64),2)</f>
        <v>1</v>
      </c>
      <c r="J226" s="5" t="n">
        <f aca="false">IF($C226=const_zero,MIN(class_series_f_invested_usd,MAX(const_zero,$A226)),const_zero)</f>
        <v>0</v>
      </c>
      <c r="K226" s="5" t="n">
        <f aca="false">IF($D226=const_zero,MIN(class_series_e_invested_usd,MAX(const_zero,$A226-SUM($J226:$J226))),const_zero)</f>
        <v>0</v>
      </c>
      <c r="L226" s="5" t="n">
        <f aca="false">IF($E226=const_zero,MIN(class_series_d_invested_usd,MAX(const_zero,$A226-SUM($J226:$K226))),const_zero)</f>
        <v>0</v>
      </c>
      <c r="M226" s="5" t="n">
        <f aca="false">IF($F226=const_zero,MIN(class_series_c_invested_usd,MAX(const_zero,$A226-SUM($J226:$L226))),const_zero)</f>
        <v>0</v>
      </c>
      <c r="N226" s="5" t="n">
        <f aca="false">IF($G226=const_zero,MIN(class_series_b_invested_usd,MAX(const_zero,$A226-SUM($J226:$M226))),const_zero)</f>
        <v>30000000</v>
      </c>
      <c r="O226" s="5" t="n">
        <f aca="false">IF($H226=const_zero,MIN(class_series_a_invested_usd,MAX(const_zero,$A226-SUM($J226:$N226))),const_zero)</f>
        <v>0</v>
      </c>
      <c r="P226" s="5" t="n">
        <f aca="false">IF($I226=const_zero,MIN(class_seed_invested_usd,MAX(const_zero,$A226-SUM($J226:$O226))),const_zero)</f>
        <v>0</v>
      </c>
      <c r="Q226" s="5" t="n">
        <f aca="false">MAX(const_zero,$A226-SUM($J226:$P226))</f>
        <v>1970000000</v>
      </c>
      <c r="R226" s="9" t="n">
        <f aca="false">common_rsa_total+Sensitivity!$AE$60+Sensitivity!$AJ$60+IF($C226=const_one,Sensitivity!$D$60,const_zero)+IF($D226=const_one,Sensitivity!$Y$60,const_zero)+IF($E226=const_one,Sensitivity!$V$60,const_zero)+IF($F226=const_one,Sensitivity!$S$60,const_zero)+IF($G226=const_one,Sensitivity!$P$60,const_zero)+IF($H226=const_one,Sensitivity!$M$60,const_zero)+IF($I226=const_one,Sensitivity!$J$60,const_zero)</f>
        <v>30505687.9664976</v>
      </c>
      <c r="S226" s="23" t="b">
        <f aca="false">IF($R226&gt;const_zero,--($Q226&gt;option_strike_usd*$R226),const_zero)</f>
        <v>1</v>
      </c>
      <c r="T226" s="7" t="n">
        <f aca="false">IF($R226&gt;const_zero,IF($S226=const_one,($Q226+option_strike_usd*pre_f_options_issued)/($R226+pre_f_options_issued),$Q226/$R226),const_zero)</f>
        <v>59.7624264642562</v>
      </c>
      <c r="U226" s="5" t="n">
        <f aca="false">IF($C226=const_one,Sensitivity!$D$60*$T226,const_zero)</f>
        <v>54709455.0383376</v>
      </c>
      <c r="V226" s="5" t="n">
        <f aca="false">IF($D226=const_one,Sensitivity!$Y$60*$T226,const_zero)</f>
        <v>367699873.825263</v>
      </c>
      <c r="W226" s="5" t="n">
        <f aca="false">IF($E226=const_one,Sensitivity!$V$60*$T226,const_zero)</f>
        <v>103934469.03259</v>
      </c>
      <c r="X226" s="5" t="n">
        <f aca="false">IF($F226=const_one,Sensitivity!$S$60*$T226,const_zero)</f>
        <v>143429823.514215</v>
      </c>
      <c r="Y226" s="5" t="n">
        <f aca="false">IF($G226=const_one,Sensitivity!$P$60*$T226,const_zero)</f>
        <v>0</v>
      </c>
      <c r="Z226" s="5" t="n">
        <f aca="false">IF($H226=const_one,Sensitivity!$M$60*$T226,const_zero)</f>
        <v>298812132.321281</v>
      </c>
      <c r="AA226" s="5" t="n">
        <f aca="false">IF($I226=const_one,Sensitivity!$J$60*$T226,const_zero)</f>
        <v>298812132.321281</v>
      </c>
      <c r="AB226" s="5" t="n">
        <f aca="false">(Sensitivity!$AE$60+Sensitivity!$AJ$60)*$T226</f>
        <v>17834209.6080855</v>
      </c>
      <c r="AC226" s="5" t="n">
        <f aca="false">common_rsa_total*$T226</f>
        <v>537861838.178306</v>
      </c>
      <c r="AD226" s="5" t="n">
        <f aca="false">IF($S226=const_one,pre_f_options_issued*($T226-option_strike_usd),const_zero)</f>
        <v>146906066.160641</v>
      </c>
      <c r="AE226" s="5" t="n">
        <f aca="false">J226+U226</f>
        <v>54709455.0383376</v>
      </c>
      <c r="AF226" s="5" t="n">
        <f aca="false">K226+V226</f>
        <v>367699873.825263</v>
      </c>
      <c r="AG226" s="5" t="n">
        <f aca="false">L226+W226</f>
        <v>103934469.03259</v>
      </c>
      <c r="AH226" s="5" t="n">
        <f aca="false">M226+X226</f>
        <v>143429823.514215</v>
      </c>
      <c r="AI226" s="5" t="n">
        <f aca="false">N226+Y226</f>
        <v>30000000</v>
      </c>
      <c r="AJ226" s="5" t="n">
        <f aca="false">O226+Z226</f>
        <v>298812132.321281</v>
      </c>
      <c r="AK226" s="5" t="n">
        <f aca="false">P226+AA226</f>
        <v>298812132.321281</v>
      </c>
      <c r="AL226" s="5" t="n">
        <f aca="false">INDEX($AE$115:$AE$242,$B226-$C226*1+const_one)</f>
        <v>30000000</v>
      </c>
      <c r="AM226" s="5" t="n">
        <f aca="false">INDEX($AF$115:$AF$242,$B226-$D226*2+const_one)</f>
        <v>300000000</v>
      </c>
      <c r="AN226" s="5" t="n">
        <f aca="false">INDEX($AG$115:$AG$242,$B226-$E226*4+const_one)</f>
        <v>100000000</v>
      </c>
      <c r="AO226" s="5" t="n">
        <f aca="false">INDEX($AH$115:$AH$242,$B226-$F226*8+const_one)</f>
        <v>60000000</v>
      </c>
      <c r="AP226" s="5" t="n">
        <f aca="false">INDEX($AI$115:$AI$242,$B226-$G226*16+const_one)</f>
        <v>30000000</v>
      </c>
      <c r="AQ226" s="5" t="n">
        <f aca="false">INDEX($AJ$115:$AJ$242,$B226-$H226*32+const_one)</f>
        <v>15000000</v>
      </c>
      <c r="AR226" s="5" t="n">
        <f aca="false">INDEX($AK$115:$AK$242,$B226-$I226*64+const_one)</f>
        <v>5000000</v>
      </c>
      <c r="AS226" s="5" t="n">
        <f aca="false">INDEX($AE$115:$AE$242,$B226+(const_one-$C226)*1+const_one)</f>
        <v>54709455.0383376</v>
      </c>
      <c r="AT226" s="5" t="n">
        <f aca="false">INDEX($AF$115:$AF$242,$B226+(const_one-$D226)*2+const_one)</f>
        <v>367699873.825263</v>
      </c>
      <c r="AU226" s="5" t="n">
        <f aca="false">INDEX($AG$115:$AG$242,$B226+(const_one-$E226)*4+const_one)</f>
        <v>103934469.03259</v>
      </c>
      <c r="AV226" s="5" t="n">
        <f aca="false">INDEX($AH$115:$AH$242,$B226+(const_one-$F226)*8+const_one)</f>
        <v>143429823.514215</v>
      </c>
      <c r="AW226" s="5" t="n">
        <f aca="false">INDEX($AI$115:$AI$242,$B226+(const_one-$G226)*16+const_one)</f>
        <v>166848638.070458</v>
      </c>
      <c r="AX226" s="5" t="n">
        <f aca="false">INDEX($AJ$115:$AJ$242,$B226+(const_one-$H226)*32+const_one)</f>
        <v>298812132.321281</v>
      </c>
      <c r="AY226" s="5" t="n">
        <f aca="false">INDEX($AK$115:$AK$242,$B226+(const_one-$I226)*64+const_one)</f>
        <v>298812132.321281</v>
      </c>
      <c r="AZ226" s="5" t="n">
        <f aca="false">--($C226=--(AS226&gt;AL226))</f>
        <v>1</v>
      </c>
      <c r="BA226" s="5" t="n">
        <f aca="false">--($D226=--(AT226&gt;AM226))</f>
        <v>1</v>
      </c>
      <c r="BB226" s="5" t="n">
        <f aca="false">--($E226=--(AU226&gt;AN226))</f>
        <v>1</v>
      </c>
      <c r="BC226" s="5" t="n">
        <f aca="false">--($F226=--(AV226&gt;AO226))</f>
        <v>1</v>
      </c>
      <c r="BD226" s="5" t="n">
        <f aca="false">--($G226=--(AW226&gt;AP226))</f>
        <v>0</v>
      </c>
      <c r="BE226" s="5" t="n">
        <f aca="false">--($H226=--(AX226&gt;AQ226))</f>
        <v>1</v>
      </c>
      <c r="BF226" s="5" t="n">
        <f aca="false">--($I226=--(AY226&gt;AR226))</f>
        <v>1</v>
      </c>
      <c r="BG226" s="5" t="n">
        <f aca="false">SUM(AZ226:BF226)</f>
        <v>6</v>
      </c>
      <c r="BH226" s="5" t="n">
        <f aca="false">SUM(AE226:AK226)+AB226+AC226+AD226</f>
        <v>2000000000</v>
      </c>
    </row>
    <row r="227" customFormat="false" ht="15" hidden="true" customHeight="false" outlineLevel="0" collapsed="false">
      <c r="A227" s="5" t="n">
        <f aca="false">sensitivity_exit_usd</f>
        <v>2000000000</v>
      </c>
      <c r="B227" s="2" t="n">
        <f aca="false">ROW()-ROW($B$115)</f>
        <v>112</v>
      </c>
      <c r="C227" s="2" t="n">
        <f aca="false">MOD(QUOTIENT($B227,1),2)</f>
        <v>0</v>
      </c>
      <c r="D227" s="2" t="n">
        <f aca="false">MOD(QUOTIENT($B227,2),2)</f>
        <v>0</v>
      </c>
      <c r="E227" s="2" t="n">
        <f aca="false">MOD(QUOTIENT($B227,4),2)</f>
        <v>0</v>
      </c>
      <c r="F227" s="2" t="n">
        <f aca="false">MOD(QUOTIENT($B227,8),2)</f>
        <v>0</v>
      </c>
      <c r="G227" s="2" t="n">
        <f aca="false">MOD(QUOTIENT($B227,16),2)</f>
        <v>1</v>
      </c>
      <c r="H227" s="2" t="n">
        <f aca="false">MOD(QUOTIENT($B227,32),2)</f>
        <v>1</v>
      </c>
      <c r="I227" s="2" t="n">
        <f aca="false">MOD(QUOTIENT($B227,64),2)</f>
        <v>1</v>
      </c>
      <c r="J227" s="5" t="n">
        <f aca="false">IF($C227=const_zero,MIN(class_series_f_invested_usd,MAX(const_zero,$A227)),const_zero)</f>
        <v>30000000</v>
      </c>
      <c r="K227" s="5" t="n">
        <f aca="false">IF($D227=const_zero,MIN(class_series_e_invested_usd,MAX(const_zero,$A227-SUM($J227:$J227))),const_zero)</f>
        <v>300000000</v>
      </c>
      <c r="L227" s="5" t="n">
        <f aca="false">IF($E227=const_zero,MIN(class_series_d_invested_usd,MAX(const_zero,$A227-SUM($J227:$K227))),const_zero)</f>
        <v>100000000</v>
      </c>
      <c r="M227" s="5" t="n">
        <f aca="false">IF($F227=const_zero,MIN(class_series_c_invested_usd,MAX(const_zero,$A227-SUM($J227:$L227))),const_zero)</f>
        <v>60000000</v>
      </c>
      <c r="N227" s="5" t="n">
        <f aca="false">IF($G227=const_zero,MIN(class_series_b_invested_usd,MAX(const_zero,$A227-SUM($J227:$M227))),const_zero)</f>
        <v>0</v>
      </c>
      <c r="O227" s="5" t="n">
        <f aca="false">IF($H227=const_zero,MIN(class_series_a_invested_usd,MAX(const_zero,$A227-SUM($J227:$N227))),const_zero)</f>
        <v>0</v>
      </c>
      <c r="P227" s="5" t="n">
        <f aca="false">IF($I227=const_zero,MIN(class_seed_invested_usd,MAX(const_zero,$A227-SUM($J227:$O227))),const_zero)</f>
        <v>0</v>
      </c>
      <c r="Q227" s="5" t="n">
        <f aca="false">MAX(const_zero,$A227-SUM($J227:$P227))</f>
        <v>1510000000</v>
      </c>
      <c r="R227" s="9" t="n">
        <f aca="false">common_rsa_total+Sensitivity!$AE$60+Sensitivity!$AJ$60+IF($C227=const_one,Sensitivity!$D$60,const_zero)+IF($D227=const_one,Sensitivity!$Y$60,const_zero)+IF($E227=const_one,Sensitivity!$V$60,const_zero)+IF($F227=const_one,Sensitivity!$S$60,const_zero)+IF($G227=const_one,Sensitivity!$P$60,const_zero)+IF($H227=const_one,Sensitivity!$M$60,const_zero)+IF($I227=const_one,Sensitivity!$J$60,const_zero)</f>
        <v>22298418.4321691</v>
      </c>
      <c r="S227" s="23" t="b">
        <f aca="false">IF($R227&gt;const_zero,--($Q227&gt;option_strike_usd*$R227),const_zero)</f>
        <v>1</v>
      </c>
      <c r="T227" s="7" t="n">
        <f aca="false">IF($R227&gt;const_zero,IF($S227=const_one,($Q227+option_strike_usd*pre_f_options_issued)/($R227+pre_f_options_issued),$Q227/$R227),const_zero)</f>
        <v>60.9917928490935</v>
      </c>
      <c r="U227" s="5" t="n">
        <f aca="false">IF($C227=const_one,Sensitivity!$D$60*$T227,const_zero)</f>
        <v>0</v>
      </c>
      <c r="V227" s="5" t="n">
        <f aca="false">IF($D227=const_one,Sensitivity!$Y$60*$T227,const_zero)</f>
        <v>0</v>
      </c>
      <c r="W227" s="5" t="n">
        <f aca="false">IF($E227=const_one,Sensitivity!$V$60*$T227,const_zero)</f>
        <v>0</v>
      </c>
      <c r="X227" s="5" t="n">
        <f aca="false">IF($F227=const_one,Sensitivity!$S$60*$T227,const_zero)</f>
        <v>0</v>
      </c>
      <c r="Y227" s="5" t="n">
        <f aca="false">IF($G227=const_one,Sensitivity!$P$60*$T227,const_zero)</f>
        <v>182975378.54728</v>
      </c>
      <c r="Z227" s="5" t="n">
        <f aca="false">IF($H227=const_one,Sensitivity!$M$60*$T227,const_zero)</f>
        <v>304958964.245467</v>
      </c>
      <c r="AA227" s="5" t="n">
        <f aca="false">IF($I227=const_one,Sensitivity!$J$60*$T227,const_zero)</f>
        <v>304958964.245467</v>
      </c>
      <c r="AB227" s="5" t="n">
        <f aca="false">(Sensitivity!$AE$60+Sensitivity!$AJ$60)*$T227</f>
        <v>18201075.1972101</v>
      </c>
      <c r="AC227" s="5" t="n">
        <f aca="false">common_rsa_total*$T227</f>
        <v>548926135.641841</v>
      </c>
      <c r="AD227" s="5" t="n">
        <f aca="false">IF($S227=const_one,pre_f_options_issued*($T227-option_strike_usd),const_zero)</f>
        <v>149979482.122734</v>
      </c>
      <c r="AE227" s="5" t="n">
        <f aca="false">J227+U227</f>
        <v>30000000</v>
      </c>
      <c r="AF227" s="5" t="n">
        <f aca="false">K227+V227</f>
        <v>300000000</v>
      </c>
      <c r="AG227" s="5" t="n">
        <f aca="false">L227+W227</f>
        <v>100000000</v>
      </c>
      <c r="AH227" s="5" t="n">
        <f aca="false">M227+X227</f>
        <v>60000000</v>
      </c>
      <c r="AI227" s="5" t="n">
        <f aca="false">N227+Y227</f>
        <v>182975378.54728</v>
      </c>
      <c r="AJ227" s="5" t="n">
        <f aca="false">O227+Z227</f>
        <v>304958964.245467</v>
      </c>
      <c r="AK227" s="5" t="n">
        <f aca="false">P227+AA227</f>
        <v>304958964.245467</v>
      </c>
      <c r="AL227" s="5" t="n">
        <f aca="false">INDEX($AE$115:$AE$242,$B227-$C227*1+const_one)</f>
        <v>30000000</v>
      </c>
      <c r="AM227" s="5" t="n">
        <f aca="false">INDEX($AF$115:$AF$242,$B227-$D227*2+const_one)</f>
        <v>300000000</v>
      </c>
      <c r="AN227" s="5" t="n">
        <f aca="false">INDEX($AG$115:$AG$242,$B227-$E227*4+const_one)</f>
        <v>100000000</v>
      </c>
      <c r="AO227" s="5" t="n">
        <f aca="false">INDEX($AH$115:$AH$242,$B227-$F227*8+const_one)</f>
        <v>60000000</v>
      </c>
      <c r="AP227" s="5" t="n">
        <f aca="false">INDEX($AI$115:$AI$242,$B227-$G227*16+const_one)</f>
        <v>30000000</v>
      </c>
      <c r="AQ227" s="5" t="n">
        <f aca="false">INDEX($AJ$115:$AJ$242,$B227-$H227*32+const_one)</f>
        <v>15000000</v>
      </c>
      <c r="AR227" s="5" t="n">
        <f aca="false">INDEX($AK$115:$AK$242,$B227-$I227*64+const_one)</f>
        <v>5000000</v>
      </c>
      <c r="AS227" s="5" t="n">
        <f aca="false">INDEX($AE$115:$AE$242,$B227+(const_one-$C227)*1+const_one)</f>
        <v>54915120.15509</v>
      </c>
      <c r="AT227" s="5" t="n">
        <f aca="false">INDEX($AF$115:$AF$242,$B227+(const_one-$D227)*2+const_one)</f>
        <v>360302289.975139</v>
      </c>
      <c r="AU227" s="5" t="n">
        <f aca="false">INDEX($AG$115:$AG$242,$B227+(const_one-$E227)*4+const_one)</f>
        <v>105674535.289181</v>
      </c>
      <c r="AV227" s="5" t="n">
        <f aca="false">INDEX($AH$115:$AH$242,$B227+(const_one-$F227)*8+const_one)</f>
        <v>138758068.209447</v>
      </c>
      <c r="AW227" s="5" t="n">
        <f aca="false">INDEX($AI$115:$AI$242,$B227+(const_one-$G227)*16+const_one)</f>
        <v>182975378.54728</v>
      </c>
      <c r="AX227" s="5" t="n">
        <f aca="false">INDEX($AJ$115:$AJ$242,$B227+(const_one-$H227)*32+const_one)</f>
        <v>304958964.245467</v>
      </c>
      <c r="AY227" s="5" t="n">
        <f aca="false">INDEX($AK$115:$AK$242,$B227+(const_one-$I227)*64+const_one)</f>
        <v>304958964.245467</v>
      </c>
      <c r="AZ227" s="5" t="n">
        <f aca="false">--($C227=--(AS227&gt;AL227))</f>
        <v>0</v>
      </c>
      <c r="BA227" s="5" t="n">
        <f aca="false">--($D227=--(AT227&gt;AM227))</f>
        <v>0</v>
      </c>
      <c r="BB227" s="5" t="n">
        <f aca="false">--($E227=--(AU227&gt;AN227))</f>
        <v>0</v>
      </c>
      <c r="BC227" s="5" t="n">
        <f aca="false">--($F227=--(AV227&gt;AO227))</f>
        <v>0</v>
      </c>
      <c r="BD227" s="5" t="n">
        <f aca="false">--($G227=--(AW227&gt;AP227))</f>
        <v>1</v>
      </c>
      <c r="BE227" s="5" t="n">
        <f aca="false">--($H227=--(AX227&gt;AQ227))</f>
        <v>1</v>
      </c>
      <c r="BF227" s="5" t="n">
        <f aca="false">--($I227=--(AY227&gt;AR227))</f>
        <v>1</v>
      </c>
      <c r="BG227" s="5" t="n">
        <f aca="false">SUM(AZ227:BF227)</f>
        <v>3</v>
      </c>
      <c r="BH227" s="5" t="n">
        <f aca="false">SUM(AE227:AK227)+AB227+AC227+AD227</f>
        <v>2000000000</v>
      </c>
    </row>
    <row r="228" customFormat="false" ht="15" hidden="true" customHeight="false" outlineLevel="0" collapsed="false">
      <c r="A228" s="5" t="n">
        <f aca="false">sensitivity_exit_usd</f>
        <v>2000000000</v>
      </c>
      <c r="B228" s="2" t="n">
        <f aca="false">ROW()-ROW($B$115)</f>
        <v>113</v>
      </c>
      <c r="C228" s="2" t="n">
        <f aca="false">MOD(QUOTIENT($B228,1),2)</f>
        <v>1</v>
      </c>
      <c r="D228" s="2" t="n">
        <f aca="false">MOD(QUOTIENT($B228,2),2)</f>
        <v>0</v>
      </c>
      <c r="E228" s="2" t="n">
        <f aca="false">MOD(QUOTIENT($B228,4),2)</f>
        <v>0</v>
      </c>
      <c r="F228" s="2" t="n">
        <f aca="false">MOD(QUOTIENT($B228,8),2)</f>
        <v>0</v>
      </c>
      <c r="G228" s="2" t="n">
        <f aca="false">MOD(QUOTIENT($B228,16),2)</f>
        <v>1</v>
      </c>
      <c r="H228" s="2" t="n">
        <f aca="false">MOD(QUOTIENT($B228,32),2)</f>
        <v>1</v>
      </c>
      <c r="I228" s="2" t="n">
        <f aca="false">MOD(QUOTIENT($B228,64),2)</f>
        <v>1</v>
      </c>
      <c r="J228" s="5" t="n">
        <f aca="false">IF($C228=const_zero,MIN(class_series_f_invested_usd,MAX(const_zero,$A228)),const_zero)</f>
        <v>0</v>
      </c>
      <c r="K228" s="5" t="n">
        <f aca="false">IF($D228=const_zero,MIN(class_series_e_invested_usd,MAX(const_zero,$A228-SUM($J228:$J228))),const_zero)</f>
        <v>300000000</v>
      </c>
      <c r="L228" s="5" t="n">
        <f aca="false">IF($E228=const_zero,MIN(class_series_d_invested_usd,MAX(const_zero,$A228-SUM($J228:$K228))),const_zero)</f>
        <v>100000000</v>
      </c>
      <c r="M228" s="5" t="n">
        <f aca="false">IF($F228=const_zero,MIN(class_series_c_invested_usd,MAX(const_zero,$A228-SUM($J228:$L228))),const_zero)</f>
        <v>60000000</v>
      </c>
      <c r="N228" s="5" t="n">
        <f aca="false">IF($G228=const_zero,MIN(class_series_b_invested_usd,MAX(const_zero,$A228-SUM($J228:$M228))),const_zero)</f>
        <v>0</v>
      </c>
      <c r="O228" s="5" t="n">
        <f aca="false">IF($H228=const_zero,MIN(class_series_a_invested_usd,MAX(const_zero,$A228-SUM($J228:$N228))),const_zero)</f>
        <v>0</v>
      </c>
      <c r="P228" s="5" t="n">
        <f aca="false">IF($I228=const_zero,MIN(class_seed_invested_usd,MAX(const_zero,$A228-SUM($J228:$O228))),const_zero)</f>
        <v>0</v>
      </c>
      <c r="Q228" s="5" t="n">
        <f aca="false">MAX(const_zero,$A228-SUM($J228:$P228))</f>
        <v>1540000000</v>
      </c>
      <c r="R228" s="9" t="n">
        <f aca="false">common_rsa_total+Sensitivity!$AE$60+Sensitivity!$AJ$60+IF($C228=const_one,Sensitivity!$D$60,const_zero)+IF($D228=const_one,Sensitivity!$Y$60,const_zero)+IF($E228=const_one,Sensitivity!$V$60,const_zero)+IF($F228=const_one,Sensitivity!$S$60,const_zero)+IF($G228=const_one,Sensitivity!$P$60,const_zero)+IF($H228=const_one,Sensitivity!$M$60,const_zero)+IF($I228=const_one,Sensitivity!$J$60,const_zero)</f>
        <v>23213867.4571691</v>
      </c>
      <c r="S228" s="23" t="b">
        <f aca="false">IF($R228&gt;const_zero,--($Q228&gt;option_strike_usd*$R228),const_zero)</f>
        <v>1</v>
      </c>
      <c r="T228" s="7" t="n">
        <f aca="false">IF($R228&gt;const_zero,IF($S228=const_one,($Q228+option_strike_usd*pre_f_options_issued)/($R228+pre_f_options_issued),$Q228/$R228),const_zero)</f>
        <v>59.9870868343434</v>
      </c>
      <c r="U228" s="5" t="n">
        <f aca="false">IF($C228=const_one,Sensitivity!$D$60*$T228,const_zero)</f>
        <v>54915120.15509</v>
      </c>
      <c r="V228" s="5" t="n">
        <f aca="false">IF($D228=const_one,Sensitivity!$Y$60*$T228,const_zero)</f>
        <v>0</v>
      </c>
      <c r="W228" s="5" t="n">
        <f aca="false">IF($E228=const_one,Sensitivity!$V$60*$T228,const_zero)</f>
        <v>0</v>
      </c>
      <c r="X228" s="5" t="n">
        <f aca="false">IF($F228=const_one,Sensitivity!$S$60*$T228,const_zero)</f>
        <v>0</v>
      </c>
      <c r="Y228" s="5" t="n">
        <f aca="false">IF($G228=const_one,Sensitivity!$P$60*$T228,const_zero)</f>
        <v>179961260.50303</v>
      </c>
      <c r="Z228" s="5" t="n">
        <f aca="false">IF($H228=const_one,Sensitivity!$M$60*$T228,const_zero)</f>
        <v>299935434.171717</v>
      </c>
      <c r="AA228" s="5" t="n">
        <f aca="false">IF($I228=const_one,Sensitivity!$J$60*$T228,const_zero)</f>
        <v>299935434.171717</v>
      </c>
      <c r="AB228" s="5" t="n">
        <f aca="false">(Sensitivity!$AE$60+Sensitivity!$AJ$60)*$T228</f>
        <v>17901252.4034975</v>
      </c>
      <c r="AC228" s="5" t="n">
        <f aca="false">common_rsa_total*$T228</f>
        <v>539883781.50909</v>
      </c>
      <c r="AD228" s="5" t="n">
        <f aca="false">IF($S228=const_one,pre_f_options_issued*($T228-option_strike_usd),const_zero)</f>
        <v>147467717.085858</v>
      </c>
      <c r="AE228" s="5" t="n">
        <f aca="false">J228+U228</f>
        <v>54915120.15509</v>
      </c>
      <c r="AF228" s="5" t="n">
        <f aca="false">K228+V228</f>
        <v>300000000</v>
      </c>
      <c r="AG228" s="5" t="n">
        <f aca="false">L228+W228</f>
        <v>100000000</v>
      </c>
      <c r="AH228" s="5" t="n">
        <f aca="false">M228+X228</f>
        <v>60000000</v>
      </c>
      <c r="AI228" s="5" t="n">
        <f aca="false">N228+Y228</f>
        <v>179961260.50303</v>
      </c>
      <c r="AJ228" s="5" t="n">
        <f aca="false">O228+Z228</f>
        <v>299935434.171717</v>
      </c>
      <c r="AK228" s="5" t="n">
        <f aca="false">P228+AA228</f>
        <v>299935434.171717</v>
      </c>
      <c r="AL228" s="5" t="n">
        <f aca="false">INDEX($AE$115:$AE$242,$B228-$C228*1+const_one)</f>
        <v>30000000</v>
      </c>
      <c r="AM228" s="5" t="n">
        <f aca="false">INDEX($AF$115:$AF$242,$B228-$D228*2+const_one)</f>
        <v>300000000</v>
      </c>
      <c r="AN228" s="5" t="n">
        <f aca="false">INDEX($AG$115:$AG$242,$B228-$E228*4+const_one)</f>
        <v>100000000</v>
      </c>
      <c r="AO228" s="5" t="n">
        <f aca="false">INDEX($AH$115:$AH$242,$B228-$F228*8+const_one)</f>
        <v>60000000</v>
      </c>
      <c r="AP228" s="5" t="n">
        <f aca="false">INDEX($AI$115:$AI$242,$B228-$G228*16+const_one)</f>
        <v>30000000</v>
      </c>
      <c r="AQ228" s="5" t="n">
        <f aca="false">INDEX($AJ$115:$AJ$242,$B228-$H228*32+const_one)</f>
        <v>15000000</v>
      </c>
      <c r="AR228" s="5" t="n">
        <f aca="false">INDEX($AK$115:$AK$242,$B228-$I228*64+const_one)</f>
        <v>5000000</v>
      </c>
      <c r="AS228" s="5" t="n">
        <f aca="false">INDEX($AE$115:$AE$242,$B228+(const_one-$C228)*1+const_one)</f>
        <v>54915120.15509</v>
      </c>
      <c r="AT228" s="5" t="n">
        <f aca="false">INDEX($AF$115:$AF$242,$B228+(const_one-$D228)*2+const_one)</f>
        <v>355743982.404391</v>
      </c>
      <c r="AU228" s="5" t="n">
        <f aca="false">INDEX($AG$115:$AG$242,$B228+(const_one-$E228)*4+const_one)</f>
        <v>104051184.874532</v>
      </c>
      <c r="AV228" s="5" t="n">
        <f aca="false">INDEX($AH$115:$AH$242,$B228+(const_one-$F228)*8+const_one)</f>
        <v>136800815.677861</v>
      </c>
      <c r="AW228" s="5" t="n">
        <f aca="false">INDEX($AI$115:$AI$242,$B228+(const_one-$G228)*16+const_one)</f>
        <v>179961260.50303</v>
      </c>
      <c r="AX228" s="5" t="n">
        <f aca="false">INDEX($AJ$115:$AJ$242,$B228+(const_one-$H228)*32+const_one)</f>
        <v>299935434.171717</v>
      </c>
      <c r="AY228" s="5" t="n">
        <f aca="false">INDEX($AK$115:$AK$242,$B228+(const_one-$I228)*64+const_one)</f>
        <v>299935434.171717</v>
      </c>
      <c r="AZ228" s="5" t="n">
        <f aca="false">--($C228=--(AS228&gt;AL228))</f>
        <v>1</v>
      </c>
      <c r="BA228" s="5" t="n">
        <f aca="false">--($D228=--(AT228&gt;AM228))</f>
        <v>0</v>
      </c>
      <c r="BB228" s="5" t="n">
        <f aca="false">--($E228=--(AU228&gt;AN228))</f>
        <v>0</v>
      </c>
      <c r="BC228" s="5" t="n">
        <f aca="false">--($F228=--(AV228&gt;AO228))</f>
        <v>0</v>
      </c>
      <c r="BD228" s="5" t="n">
        <f aca="false">--($G228=--(AW228&gt;AP228))</f>
        <v>1</v>
      </c>
      <c r="BE228" s="5" t="n">
        <f aca="false">--($H228=--(AX228&gt;AQ228))</f>
        <v>1</v>
      </c>
      <c r="BF228" s="5" t="n">
        <f aca="false">--($I228=--(AY228&gt;AR228))</f>
        <v>1</v>
      </c>
      <c r="BG228" s="5" t="n">
        <f aca="false">SUM(AZ228:BF228)</f>
        <v>4</v>
      </c>
      <c r="BH228" s="5" t="n">
        <f aca="false">SUM(AE228:AK228)+AB228+AC228+AD228</f>
        <v>2000000000</v>
      </c>
    </row>
    <row r="229" customFormat="false" ht="15" hidden="true" customHeight="false" outlineLevel="0" collapsed="false">
      <c r="A229" s="5" t="n">
        <f aca="false">sensitivity_exit_usd</f>
        <v>2000000000</v>
      </c>
      <c r="B229" s="2" t="n">
        <f aca="false">ROW()-ROW($B$115)</f>
        <v>114</v>
      </c>
      <c r="C229" s="2" t="n">
        <f aca="false">MOD(QUOTIENT($B229,1),2)</f>
        <v>0</v>
      </c>
      <c r="D229" s="2" t="n">
        <f aca="false">MOD(QUOTIENT($B229,2),2)</f>
        <v>1</v>
      </c>
      <c r="E229" s="2" t="n">
        <f aca="false">MOD(QUOTIENT($B229,4),2)</f>
        <v>0</v>
      </c>
      <c r="F229" s="2" t="n">
        <f aca="false">MOD(QUOTIENT($B229,8),2)</f>
        <v>0</v>
      </c>
      <c r="G229" s="2" t="n">
        <f aca="false">MOD(QUOTIENT($B229,16),2)</f>
        <v>1</v>
      </c>
      <c r="H229" s="2" t="n">
        <f aca="false">MOD(QUOTIENT($B229,32),2)</f>
        <v>1</v>
      </c>
      <c r="I229" s="2" t="n">
        <f aca="false">MOD(QUOTIENT($B229,64),2)</f>
        <v>1</v>
      </c>
      <c r="J229" s="5" t="n">
        <f aca="false">IF($C229=const_zero,MIN(class_series_f_invested_usd,MAX(const_zero,$A229)),const_zero)</f>
        <v>30000000</v>
      </c>
      <c r="K229" s="5" t="n">
        <f aca="false">IF($D229=const_zero,MIN(class_series_e_invested_usd,MAX(const_zero,$A229-SUM($J229:$J229))),const_zero)</f>
        <v>0</v>
      </c>
      <c r="L229" s="5" t="n">
        <f aca="false">IF($E229=const_zero,MIN(class_series_d_invested_usd,MAX(const_zero,$A229-SUM($J229:$K229))),const_zero)</f>
        <v>100000000</v>
      </c>
      <c r="M229" s="5" t="n">
        <f aca="false">IF($F229=const_zero,MIN(class_series_c_invested_usd,MAX(const_zero,$A229-SUM($J229:$L229))),const_zero)</f>
        <v>60000000</v>
      </c>
      <c r="N229" s="5" t="n">
        <f aca="false">IF($G229=const_zero,MIN(class_series_b_invested_usd,MAX(const_zero,$A229-SUM($J229:$M229))),const_zero)</f>
        <v>0</v>
      </c>
      <c r="O229" s="5" t="n">
        <f aca="false">IF($H229=const_zero,MIN(class_series_a_invested_usd,MAX(const_zero,$A229-SUM($J229:$N229))),const_zero)</f>
        <v>0</v>
      </c>
      <c r="P229" s="5" t="n">
        <f aca="false">IF($I229=const_zero,MIN(class_seed_invested_usd,MAX(const_zero,$A229-SUM($J229:$O229))),const_zero)</f>
        <v>0</v>
      </c>
      <c r="Q229" s="5" t="n">
        <f aca="false">MAX(const_zero,$A229-SUM($J229:$P229))</f>
        <v>1810000000</v>
      </c>
      <c r="R229" s="9" t="n">
        <f aca="false">common_rsa_total+Sensitivity!$AE$60+Sensitivity!$AJ$60+IF($C229=const_one,Sensitivity!$D$60,const_zero)+IF($D229=const_one,Sensitivity!$Y$60,const_zero)+IF($E229=const_one,Sensitivity!$V$60,const_zero)+IF($F229=const_one,Sensitivity!$S$60,const_zero)+IF($G229=const_one,Sensitivity!$P$60,const_zero)+IF($H229=const_one,Sensitivity!$M$60,const_zero)+IF($I229=const_one,Sensitivity!$J$60,const_zero)</f>
        <v>28451111.6138153</v>
      </c>
      <c r="S229" s="23" t="b">
        <f aca="false">IF($R229&gt;const_zero,--($Q229&gt;option_strike_usd*$R229),const_zero)</f>
        <v>1</v>
      </c>
      <c r="T229" s="7" t="n">
        <f aca="false">IF($R229&gt;const_zero,IF($S229=const_one,($Q229+option_strike_usd*pre_f_options_issued)/($R229+pre_f_options_issued),$Q229/$R229),const_zero)</f>
        <v>58.5600938219929</v>
      </c>
      <c r="U229" s="5" t="n">
        <f aca="false">IF($C229=const_one,Sensitivity!$D$60*$T229,const_zero)</f>
        <v>0</v>
      </c>
      <c r="V229" s="5" t="n">
        <f aca="false">IF($D229=const_one,Sensitivity!$Y$60*$T229,const_zero)</f>
        <v>360302289.975139</v>
      </c>
      <c r="W229" s="5" t="n">
        <f aca="false">IF($E229=const_one,Sensitivity!$V$60*$T229,const_zero)</f>
        <v>0</v>
      </c>
      <c r="X229" s="5" t="n">
        <f aca="false">IF($F229=const_one,Sensitivity!$S$60*$T229,const_zero)</f>
        <v>0</v>
      </c>
      <c r="Y229" s="5" t="n">
        <f aca="false">IF($G229=const_one,Sensitivity!$P$60*$T229,const_zero)</f>
        <v>175680281.465979</v>
      </c>
      <c r="Z229" s="5" t="n">
        <f aca="false">IF($H229=const_one,Sensitivity!$M$60*$T229,const_zero)</f>
        <v>292800469.109964</v>
      </c>
      <c r="AA229" s="5" t="n">
        <f aca="false">IF($I229=const_one,Sensitivity!$J$60*$T229,const_zero)</f>
        <v>292800469.109964</v>
      </c>
      <c r="AB229" s="5" t="n">
        <f aca="false">(Sensitivity!$AE$60+Sensitivity!$AJ$60)*$T229</f>
        <v>17475411.3860356</v>
      </c>
      <c r="AC229" s="5" t="n">
        <f aca="false">common_rsa_total*$T229</f>
        <v>527040844.397936</v>
      </c>
      <c r="AD229" s="5" t="n">
        <f aca="false">IF($S229=const_one,pre_f_options_issued*($T229-option_strike_usd),const_zero)</f>
        <v>143900234.554982</v>
      </c>
      <c r="AE229" s="5" t="n">
        <f aca="false">J229+U229</f>
        <v>30000000</v>
      </c>
      <c r="AF229" s="5" t="n">
        <f aca="false">K229+V229</f>
        <v>360302289.975139</v>
      </c>
      <c r="AG229" s="5" t="n">
        <f aca="false">L229+W229</f>
        <v>100000000</v>
      </c>
      <c r="AH229" s="5" t="n">
        <f aca="false">M229+X229</f>
        <v>60000000</v>
      </c>
      <c r="AI229" s="5" t="n">
        <f aca="false">N229+Y229</f>
        <v>175680281.465979</v>
      </c>
      <c r="AJ229" s="5" t="n">
        <f aca="false">O229+Z229</f>
        <v>292800469.109964</v>
      </c>
      <c r="AK229" s="5" t="n">
        <f aca="false">P229+AA229</f>
        <v>292800469.109964</v>
      </c>
      <c r="AL229" s="5" t="n">
        <f aca="false">INDEX($AE$115:$AE$242,$B229-$C229*1+const_one)</f>
        <v>30000000</v>
      </c>
      <c r="AM229" s="5" t="n">
        <f aca="false">INDEX($AF$115:$AF$242,$B229-$D229*2+const_one)</f>
        <v>300000000</v>
      </c>
      <c r="AN229" s="5" t="n">
        <f aca="false">INDEX($AG$115:$AG$242,$B229-$E229*4+const_one)</f>
        <v>100000000</v>
      </c>
      <c r="AO229" s="5" t="n">
        <f aca="false">INDEX($AH$115:$AH$242,$B229-$F229*8+const_one)</f>
        <v>60000000</v>
      </c>
      <c r="AP229" s="5" t="n">
        <f aca="false">INDEX($AI$115:$AI$242,$B229-$G229*16+const_one)</f>
        <v>30000000</v>
      </c>
      <c r="AQ229" s="5" t="n">
        <f aca="false">INDEX($AJ$115:$AJ$242,$B229-$H229*32+const_one)</f>
        <v>15000000</v>
      </c>
      <c r="AR229" s="5" t="n">
        <f aca="false">INDEX($AK$115:$AK$242,$B229-$I229*64+const_one)</f>
        <v>5000000</v>
      </c>
      <c r="AS229" s="5" t="n">
        <f aca="false">INDEX($AE$115:$AE$242,$B229+(const_one-$C229)*1+const_one)</f>
        <v>52930557.7617932</v>
      </c>
      <c r="AT229" s="5" t="n">
        <f aca="false">INDEX($AF$115:$AF$242,$B229+(const_one-$D229)*2+const_one)</f>
        <v>360302289.975139</v>
      </c>
      <c r="AU229" s="5" t="n">
        <f aca="false">INDEX($AG$115:$AG$242,$B229+(const_one-$E229)*4+const_one)</f>
        <v>101745387.060177</v>
      </c>
      <c r="AV229" s="5" t="n">
        <f aca="false">INDEX($AH$115:$AH$242,$B229+(const_one-$F229)*8+const_one)</f>
        <v>134748132.297288</v>
      </c>
      <c r="AW229" s="5" t="n">
        <f aca="false">INDEX($AI$115:$AI$242,$B229+(const_one-$G229)*16+const_one)</f>
        <v>175680281.465979</v>
      </c>
      <c r="AX229" s="5" t="n">
        <f aca="false">INDEX($AJ$115:$AJ$242,$B229+(const_one-$H229)*32+const_one)</f>
        <v>292800469.109964</v>
      </c>
      <c r="AY229" s="5" t="n">
        <f aca="false">INDEX($AK$115:$AK$242,$B229+(const_one-$I229)*64+const_one)</f>
        <v>292800469.109964</v>
      </c>
      <c r="AZ229" s="5" t="n">
        <f aca="false">--($C229=--(AS229&gt;AL229))</f>
        <v>0</v>
      </c>
      <c r="BA229" s="5" t="n">
        <f aca="false">--($D229=--(AT229&gt;AM229))</f>
        <v>1</v>
      </c>
      <c r="BB229" s="5" t="n">
        <f aca="false">--($E229=--(AU229&gt;AN229))</f>
        <v>0</v>
      </c>
      <c r="BC229" s="5" t="n">
        <f aca="false">--($F229=--(AV229&gt;AO229))</f>
        <v>0</v>
      </c>
      <c r="BD229" s="5" t="n">
        <f aca="false">--($G229=--(AW229&gt;AP229))</f>
        <v>1</v>
      </c>
      <c r="BE229" s="5" t="n">
        <f aca="false">--($H229=--(AX229&gt;AQ229))</f>
        <v>1</v>
      </c>
      <c r="BF229" s="5" t="n">
        <f aca="false">--($I229=--(AY229&gt;AR229))</f>
        <v>1</v>
      </c>
      <c r="BG229" s="5" t="n">
        <f aca="false">SUM(AZ229:BF229)</f>
        <v>4</v>
      </c>
      <c r="BH229" s="5" t="n">
        <f aca="false">SUM(AE229:AK229)+AB229+AC229+AD229</f>
        <v>2000000000</v>
      </c>
    </row>
    <row r="230" customFormat="false" ht="15" hidden="true" customHeight="false" outlineLevel="0" collapsed="false">
      <c r="A230" s="5" t="n">
        <f aca="false">sensitivity_exit_usd</f>
        <v>2000000000</v>
      </c>
      <c r="B230" s="2" t="n">
        <f aca="false">ROW()-ROW($B$115)</f>
        <v>115</v>
      </c>
      <c r="C230" s="2" t="n">
        <f aca="false">MOD(QUOTIENT($B230,1),2)</f>
        <v>1</v>
      </c>
      <c r="D230" s="2" t="n">
        <f aca="false">MOD(QUOTIENT($B230,2),2)</f>
        <v>1</v>
      </c>
      <c r="E230" s="2" t="n">
        <f aca="false">MOD(QUOTIENT($B230,4),2)</f>
        <v>0</v>
      </c>
      <c r="F230" s="2" t="n">
        <f aca="false">MOD(QUOTIENT($B230,8),2)</f>
        <v>0</v>
      </c>
      <c r="G230" s="2" t="n">
        <f aca="false">MOD(QUOTIENT($B230,16),2)</f>
        <v>1</v>
      </c>
      <c r="H230" s="2" t="n">
        <f aca="false">MOD(QUOTIENT($B230,32),2)</f>
        <v>1</v>
      </c>
      <c r="I230" s="2" t="n">
        <f aca="false">MOD(QUOTIENT($B230,64),2)</f>
        <v>1</v>
      </c>
      <c r="J230" s="5" t="n">
        <f aca="false">IF($C230=const_zero,MIN(class_series_f_invested_usd,MAX(const_zero,$A230)),const_zero)</f>
        <v>0</v>
      </c>
      <c r="K230" s="5" t="n">
        <f aca="false">IF($D230=const_zero,MIN(class_series_e_invested_usd,MAX(const_zero,$A230-SUM($J230:$J230))),const_zero)</f>
        <v>0</v>
      </c>
      <c r="L230" s="5" t="n">
        <f aca="false">IF($E230=const_zero,MIN(class_series_d_invested_usd,MAX(const_zero,$A230-SUM($J230:$K230))),const_zero)</f>
        <v>100000000</v>
      </c>
      <c r="M230" s="5" t="n">
        <f aca="false">IF($F230=const_zero,MIN(class_series_c_invested_usd,MAX(const_zero,$A230-SUM($J230:$L230))),const_zero)</f>
        <v>60000000</v>
      </c>
      <c r="N230" s="5" t="n">
        <f aca="false">IF($G230=const_zero,MIN(class_series_b_invested_usd,MAX(const_zero,$A230-SUM($J230:$M230))),const_zero)</f>
        <v>0</v>
      </c>
      <c r="O230" s="5" t="n">
        <f aca="false">IF($H230=const_zero,MIN(class_series_a_invested_usd,MAX(const_zero,$A230-SUM($J230:$N230))),const_zero)</f>
        <v>0</v>
      </c>
      <c r="P230" s="5" t="n">
        <f aca="false">IF($I230=const_zero,MIN(class_seed_invested_usd,MAX(const_zero,$A230-SUM($J230:$O230))),const_zero)</f>
        <v>0</v>
      </c>
      <c r="Q230" s="5" t="n">
        <f aca="false">MAX(const_zero,$A230-SUM($J230:$P230))</f>
        <v>1840000000</v>
      </c>
      <c r="R230" s="9" t="n">
        <f aca="false">common_rsa_total+Sensitivity!$AE$60+Sensitivity!$AJ$60+IF($C230=const_one,Sensitivity!$D$60,const_zero)+IF($D230=const_one,Sensitivity!$Y$60,const_zero)+IF($E230=const_one,Sensitivity!$V$60,const_zero)+IF($F230=const_one,Sensitivity!$S$60,const_zero)+IF($G230=const_one,Sensitivity!$P$60,const_zero)+IF($H230=const_one,Sensitivity!$M$60,const_zero)+IF($I230=const_one,Sensitivity!$J$60,const_zero)</f>
        <v>29366560.6388153</v>
      </c>
      <c r="S230" s="23" t="b">
        <f aca="false">IF($R230&gt;const_zero,--($Q230&gt;option_strike_usd*$R230),const_zero)</f>
        <v>1</v>
      </c>
      <c r="T230" s="7" t="n">
        <f aca="false">IF($R230&gt;const_zero,IF($S230=const_one,($Q230+option_strike_usd*pre_f_options_issued)/($R230+pre_f_options_issued),$Q230/$R230),const_zero)</f>
        <v>57.8192300350019</v>
      </c>
      <c r="U230" s="5" t="n">
        <f aca="false">IF($C230=const_one,Sensitivity!$D$60*$T230,const_zero)</f>
        <v>52930557.7617932</v>
      </c>
      <c r="V230" s="5" t="n">
        <f aca="false">IF($D230=const_one,Sensitivity!$Y$60*$T230,const_zero)</f>
        <v>355743982.404391</v>
      </c>
      <c r="W230" s="5" t="n">
        <f aca="false">IF($E230=const_one,Sensitivity!$V$60*$T230,const_zero)</f>
        <v>0</v>
      </c>
      <c r="X230" s="5" t="n">
        <f aca="false">IF($F230=const_one,Sensitivity!$S$60*$T230,const_zero)</f>
        <v>0</v>
      </c>
      <c r="Y230" s="5" t="n">
        <f aca="false">IF($G230=const_one,Sensitivity!$P$60*$T230,const_zero)</f>
        <v>173457690.105006</v>
      </c>
      <c r="Z230" s="5" t="n">
        <f aca="false">IF($H230=const_one,Sensitivity!$M$60*$T230,const_zero)</f>
        <v>289096150.175009</v>
      </c>
      <c r="AA230" s="5" t="n">
        <f aca="false">IF($I230=const_one,Sensitivity!$J$60*$T230,const_zero)</f>
        <v>289096150.175009</v>
      </c>
      <c r="AB230" s="5" t="n">
        <f aca="false">(Sensitivity!$AE$60+Sensitivity!$AJ$60)*$T230</f>
        <v>17254323.9762708</v>
      </c>
      <c r="AC230" s="5" t="n">
        <f aca="false">common_rsa_total*$T230</f>
        <v>520373070.315017</v>
      </c>
      <c r="AD230" s="5" t="n">
        <f aca="false">IF($S230=const_one,pre_f_options_issued*($T230-option_strike_usd),const_zero)</f>
        <v>142048075.087505</v>
      </c>
      <c r="AE230" s="5" t="n">
        <f aca="false">J230+U230</f>
        <v>52930557.7617932</v>
      </c>
      <c r="AF230" s="5" t="n">
        <f aca="false">K230+V230</f>
        <v>355743982.404391</v>
      </c>
      <c r="AG230" s="5" t="n">
        <f aca="false">L230+W230</f>
        <v>100000000</v>
      </c>
      <c r="AH230" s="5" t="n">
        <f aca="false">M230+X230</f>
        <v>60000000</v>
      </c>
      <c r="AI230" s="5" t="n">
        <f aca="false">N230+Y230</f>
        <v>173457690.105006</v>
      </c>
      <c r="AJ230" s="5" t="n">
        <f aca="false">O230+Z230</f>
        <v>289096150.175009</v>
      </c>
      <c r="AK230" s="5" t="n">
        <f aca="false">P230+AA230</f>
        <v>289096150.175009</v>
      </c>
      <c r="AL230" s="5" t="n">
        <f aca="false">INDEX($AE$115:$AE$242,$B230-$C230*1+const_one)</f>
        <v>30000000</v>
      </c>
      <c r="AM230" s="5" t="n">
        <f aca="false">INDEX($AF$115:$AF$242,$B230-$D230*2+const_one)</f>
        <v>300000000</v>
      </c>
      <c r="AN230" s="5" t="n">
        <f aca="false">INDEX($AG$115:$AG$242,$B230-$E230*4+const_one)</f>
        <v>100000000</v>
      </c>
      <c r="AO230" s="5" t="n">
        <f aca="false">INDEX($AH$115:$AH$242,$B230-$F230*8+const_one)</f>
        <v>60000000</v>
      </c>
      <c r="AP230" s="5" t="n">
        <f aca="false">INDEX($AI$115:$AI$242,$B230-$G230*16+const_one)</f>
        <v>30000000</v>
      </c>
      <c r="AQ230" s="5" t="n">
        <f aca="false">INDEX($AJ$115:$AJ$242,$B230-$H230*32+const_one)</f>
        <v>15000000</v>
      </c>
      <c r="AR230" s="5" t="n">
        <f aca="false">INDEX($AK$115:$AK$242,$B230-$I230*64+const_one)</f>
        <v>5000000</v>
      </c>
      <c r="AS230" s="5" t="n">
        <f aca="false">INDEX($AE$115:$AE$242,$B230+(const_one-$C230)*1+const_one)</f>
        <v>52930557.7617932</v>
      </c>
      <c r="AT230" s="5" t="n">
        <f aca="false">INDEX($AF$115:$AF$242,$B230+(const_one-$D230)*2+const_one)</f>
        <v>355743982.404391</v>
      </c>
      <c r="AU230" s="5" t="n">
        <f aca="false">INDEX($AG$115:$AG$242,$B230+(const_one-$E230)*4+const_one)</f>
        <v>100526281.068571</v>
      </c>
      <c r="AV230" s="5" t="n">
        <f aca="false">INDEX($AH$115:$AH$242,$B230+(const_one-$F230)*8+const_one)</f>
        <v>133249439.537503</v>
      </c>
      <c r="AW230" s="5" t="n">
        <f aca="false">INDEX($AI$115:$AI$242,$B230+(const_one-$G230)*16+const_one)</f>
        <v>173457690.105006</v>
      </c>
      <c r="AX230" s="5" t="n">
        <f aca="false">INDEX($AJ$115:$AJ$242,$B230+(const_one-$H230)*32+const_one)</f>
        <v>289096150.175009</v>
      </c>
      <c r="AY230" s="5" t="n">
        <f aca="false">INDEX($AK$115:$AK$242,$B230+(const_one-$I230)*64+const_one)</f>
        <v>289096150.175009</v>
      </c>
      <c r="AZ230" s="5" t="n">
        <f aca="false">--($C230=--(AS230&gt;AL230))</f>
        <v>1</v>
      </c>
      <c r="BA230" s="5" t="n">
        <f aca="false">--($D230=--(AT230&gt;AM230))</f>
        <v>1</v>
      </c>
      <c r="BB230" s="5" t="n">
        <f aca="false">--($E230=--(AU230&gt;AN230))</f>
        <v>0</v>
      </c>
      <c r="BC230" s="5" t="n">
        <f aca="false">--($F230=--(AV230&gt;AO230))</f>
        <v>0</v>
      </c>
      <c r="BD230" s="5" t="n">
        <f aca="false">--($G230=--(AW230&gt;AP230))</f>
        <v>1</v>
      </c>
      <c r="BE230" s="5" t="n">
        <f aca="false">--($H230=--(AX230&gt;AQ230))</f>
        <v>1</v>
      </c>
      <c r="BF230" s="5" t="n">
        <f aca="false">--($I230=--(AY230&gt;AR230))</f>
        <v>1</v>
      </c>
      <c r="BG230" s="5" t="n">
        <f aca="false">SUM(AZ230:BF230)</f>
        <v>5</v>
      </c>
      <c r="BH230" s="5" t="n">
        <f aca="false">SUM(AE230:AK230)+AB230+AC230+AD230</f>
        <v>2000000000</v>
      </c>
    </row>
    <row r="231" customFormat="false" ht="15" hidden="true" customHeight="false" outlineLevel="0" collapsed="false">
      <c r="A231" s="5" t="n">
        <f aca="false">sensitivity_exit_usd</f>
        <v>2000000000</v>
      </c>
      <c r="B231" s="2" t="n">
        <f aca="false">ROW()-ROW($B$115)</f>
        <v>116</v>
      </c>
      <c r="C231" s="2" t="n">
        <f aca="false">MOD(QUOTIENT($B231,1),2)</f>
        <v>0</v>
      </c>
      <c r="D231" s="2" t="n">
        <f aca="false">MOD(QUOTIENT($B231,2),2)</f>
        <v>0</v>
      </c>
      <c r="E231" s="2" t="n">
        <f aca="false">MOD(QUOTIENT($B231,4),2)</f>
        <v>1</v>
      </c>
      <c r="F231" s="2" t="n">
        <f aca="false">MOD(QUOTIENT($B231,8),2)</f>
        <v>0</v>
      </c>
      <c r="G231" s="2" t="n">
        <f aca="false">MOD(QUOTIENT($B231,16),2)</f>
        <v>1</v>
      </c>
      <c r="H231" s="2" t="n">
        <f aca="false">MOD(QUOTIENT($B231,32),2)</f>
        <v>1</v>
      </c>
      <c r="I231" s="2" t="n">
        <f aca="false">MOD(QUOTIENT($B231,64),2)</f>
        <v>1</v>
      </c>
      <c r="J231" s="5" t="n">
        <f aca="false">IF($C231=const_zero,MIN(class_series_f_invested_usd,MAX(const_zero,$A231)),const_zero)</f>
        <v>30000000</v>
      </c>
      <c r="K231" s="5" t="n">
        <f aca="false">IF($D231=const_zero,MIN(class_series_e_invested_usd,MAX(const_zero,$A231-SUM($J231:$J231))),const_zero)</f>
        <v>300000000</v>
      </c>
      <c r="L231" s="5" t="n">
        <f aca="false">IF($E231=const_zero,MIN(class_series_d_invested_usd,MAX(const_zero,$A231-SUM($J231:$K231))),const_zero)</f>
        <v>0</v>
      </c>
      <c r="M231" s="5" t="n">
        <f aca="false">IF($F231=const_zero,MIN(class_series_c_invested_usd,MAX(const_zero,$A231-SUM($J231:$L231))),const_zero)</f>
        <v>60000000</v>
      </c>
      <c r="N231" s="5" t="n">
        <f aca="false">IF($G231=const_zero,MIN(class_series_b_invested_usd,MAX(const_zero,$A231-SUM($J231:$M231))),const_zero)</f>
        <v>0</v>
      </c>
      <c r="O231" s="5" t="n">
        <f aca="false">IF($H231=const_zero,MIN(class_series_a_invested_usd,MAX(const_zero,$A231-SUM($J231:$N231))),const_zero)</f>
        <v>0</v>
      </c>
      <c r="P231" s="5" t="n">
        <f aca="false">IF($I231=const_zero,MIN(class_seed_invested_usd,MAX(const_zero,$A231-SUM($J231:$O231))),const_zero)</f>
        <v>0</v>
      </c>
      <c r="Q231" s="5" t="n">
        <f aca="false">MAX(const_zero,$A231-SUM($J231:$P231))</f>
        <v>1610000000</v>
      </c>
      <c r="R231" s="9" t="n">
        <f aca="false">common_rsa_total+Sensitivity!$AE$60+Sensitivity!$AJ$60+IF($C231=const_one,Sensitivity!$D$60,const_zero)+IF($D231=const_one,Sensitivity!$Y$60,const_zero)+IF($E231=const_one,Sensitivity!$V$60,const_zero)+IF($F231=const_one,Sensitivity!$S$60,const_zero)+IF($G231=const_one,Sensitivity!$P$60,const_zero)+IF($H231=const_one,Sensitivity!$M$60,const_zero)+IF($I231=const_one,Sensitivity!$J$60,const_zero)</f>
        <v>24037545.7598514</v>
      </c>
      <c r="S231" s="23" t="b">
        <f aca="false">IF($R231&gt;const_zero,--($Q231&gt;option_strike_usd*$R231),const_zero)</f>
        <v>1</v>
      </c>
      <c r="T231" s="7" t="n">
        <f aca="false">IF($R231&gt;const_zero,IF($S231=const_one,($Q231+option_strike_usd*pre_f_options_issued)/($R231+pre_f_options_issued),$Q231/$R231),const_zero)</f>
        <v>60.762966349343</v>
      </c>
      <c r="U231" s="5" t="n">
        <f aca="false">IF($C231=const_one,Sensitivity!$D$60*$T231,const_zero)</f>
        <v>0</v>
      </c>
      <c r="V231" s="5" t="n">
        <f aca="false">IF($D231=const_one,Sensitivity!$Y$60*$T231,const_zero)</f>
        <v>0</v>
      </c>
      <c r="W231" s="5" t="n">
        <f aca="false">IF($E231=const_one,Sensitivity!$V$60*$T231,const_zero)</f>
        <v>105674535.289181</v>
      </c>
      <c r="X231" s="5" t="n">
        <f aca="false">IF($F231=const_one,Sensitivity!$S$60*$T231,const_zero)</f>
        <v>0</v>
      </c>
      <c r="Y231" s="5" t="n">
        <f aca="false">IF($G231=const_one,Sensitivity!$P$60*$T231,const_zero)</f>
        <v>182288899.048029</v>
      </c>
      <c r="Z231" s="5" t="n">
        <f aca="false">IF($H231=const_one,Sensitivity!$M$60*$T231,const_zero)</f>
        <v>303814831.746715</v>
      </c>
      <c r="AA231" s="5" t="n">
        <f aca="false">IF($I231=const_one,Sensitivity!$J$60*$T231,const_zero)</f>
        <v>303814831.746715</v>
      </c>
      <c r="AB231" s="5" t="n">
        <f aca="false">(Sensitivity!$AE$60+Sensitivity!$AJ$60)*$T231</f>
        <v>18132789.1519158</v>
      </c>
      <c r="AC231" s="5" t="n">
        <f aca="false">common_rsa_total*$T231</f>
        <v>546866697.144087</v>
      </c>
      <c r="AD231" s="5" t="n">
        <f aca="false">IF($S231=const_one,pre_f_options_issued*($T231-option_strike_usd),const_zero)</f>
        <v>149407415.873358</v>
      </c>
      <c r="AE231" s="5" t="n">
        <f aca="false">J231+U231</f>
        <v>30000000</v>
      </c>
      <c r="AF231" s="5" t="n">
        <f aca="false">K231+V231</f>
        <v>300000000</v>
      </c>
      <c r="AG231" s="5" t="n">
        <f aca="false">L231+W231</f>
        <v>105674535.289181</v>
      </c>
      <c r="AH231" s="5" t="n">
        <f aca="false">M231+X231</f>
        <v>60000000</v>
      </c>
      <c r="AI231" s="5" t="n">
        <f aca="false">N231+Y231</f>
        <v>182288899.048029</v>
      </c>
      <c r="AJ231" s="5" t="n">
        <f aca="false">O231+Z231</f>
        <v>303814831.746715</v>
      </c>
      <c r="AK231" s="5" t="n">
        <f aca="false">P231+AA231</f>
        <v>303814831.746715</v>
      </c>
      <c r="AL231" s="5" t="n">
        <f aca="false">INDEX($AE$115:$AE$242,$B231-$C231*1+const_one)</f>
        <v>30000000</v>
      </c>
      <c r="AM231" s="5" t="n">
        <f aca="false">INDEX($AF$115:$AF$242,$B231-$D231*2+const_one)</f>
        <v>300000000</v>
      </c>
      <c r="AN231" s="5" t="n">
        <f aca="false">INDEX($AG$115:$AG$242,$B231-$E231*4+const_one)</f>
        <v>100000000</v>
      </c>
      <c r="AO231" s="5" t="n">
        <f aca="false">INDEX($AH$115:$AH$242,$B231-$F231*8+const_one)</f>
        <v>60000000</v>
      </c>
      <c r="AP231" s="5" t="n">
        <f aca="false">INDEX($AI$115:$AI$242,$B231-$G231*16+const_one)</f>
        <v>30000000</v>
      </c>
      <c r="AQ231" s="5" t="n">
        <f aca="false">INDEX($AJ$115:$AJ$242,$B231-$H231*32+const_one)</f>
        <v>15000000</v>
      </c>
      <c r="AR231" s="5" t="n">
        <f aca="false">INDEX($AK$115:$AK$242,$B231-$I231*64+const_one)</f>
        <v>5000000</v>
      </c>
      <c r="AS231" s="5" t="n">
        <f aca="false">INDEX($AE$115:$AE$242,$B231+(const_one-$C231)*1+const_one)</f>
        <v>54770892.4052323</v>
      </c>
      <c r="AT231" s="5" t="n">
        <f aca="false">INDEX($AF$115:$AF$242,$B231+(const_one-$D231)*2+const_one)</f>
        <v>359955328.896698</v>
      </c>
      <c r="AU231" s="5" t="n">
        <f aca="false">INDEX($AG$115:$AG$242,$B231+(const_one-$E231)*4+const_one)</f>
        <v>105674535.289181</v>
      </c>
      <c r="AV231" s="5" t="n">
        <f aca="false">INDEX($AH$115:$AH$242,$B231+(const_one-$F231)*8+const_one)</f>
        <v>138712523.629738</v>
      </c>
      <c r="AW231" s="5" t="n">
        <f aca="false">INDEX($AI$115:$AI$242,$B231+(const_one-$G231)*16+const_one)</f>
        <v>182288899.048029</v>
      </c>
      <c r="AX231" s="5" t="n">
        <f aca="false">INDEX($AJ$115:$AJ$242,$B231+(const_one-$H231)*32+const_one)</f>
        <v>303814831.746715</v>
      </c>
      <c r="AY231" s="5" t="n">
        <f aca="false">INDEX($AK$115:$AK$242,$B231+(const_one-$I231)*64+const_one)</f>
        <v>303814831.746715</v>
      </c>
      <c r="AZ231" s="5" t="n">
        <f aca="false">--($C231=--(AS231&gt;AL231))</f>
        <v>0</v>
      </c>
      <c r="BA231" s="5" t="n">
        <f aca="false">--($D231=--(AT231&gt;AM231))</f>
        <v>0</v>
      </c>
      <c r="BB231" s="5" t="n">
        <f aca="false">--($E231=--(AU231&gt;AN231))</f>
        <v>1</v>
      </c>
      <c r="BC231" s="5" t="n">
        <f aca="false">--($F231=--(AV231&gt;AO231))</f>
        <v>0</v>
      </c>
      <c r="BD231" s="5" t="n">
        <f aca="false">--($G231=--(AW231&gt;AP231))</f>
        <v>1</v>
      </c>
      <c r="BE231" s="5" t="n">
        <f aca="false">--($H231=--(AX231&gt;AQ231))</f>
        <v>1</v>
      </c>
      <c r="BF231" s="5" t="n">
        <f aca="false">--($I231=--(AY231&gt;AR231))</f>
        <v>1</v>
      </c>
      <c r="BG231" s="5" t="n">
        <f aca="false">SUM(AZ231:BF231)</f>
        <v>4</v>
      </c>
      <c r="BH231" s="5" t="n">
        <f aca="false">SUM(AE231:AK231)+AB231+AC231+AD231</f>
        <v>2000000000</v>
      </c>
    </row>
    <row r="232" customFormat="false" ht="15" hidden="true" customHeight="false" outlineLevel="0" collapsed="false">
      <c r="A232" s="5" t="n">
        <f aca="false">sensitivity_exit_usd</f>
        <v>2000000000</v>
      </c>
      <c r="B232" s="2" t="n">
        <f aca="false">ROW()-ROW($B$115)</f>
        <v>117</v>
      </c>
      <c r="C232" s="2" t="n">
        <f aca="false">MOD(QUOTIENT($B232,1),2)</f>
        <v>1</v>
      </c>
      <c r="D232" s="2" t="n">
        <f aca="false">MOD(QUOTIENT($B232,2),2)</f>
        <v>0</v>
      </c>
      <c r="E232" s="2" t="n">
        <f aca="false">MOD(QUOTIENT($B232,4),2)</f>
        <v>1</v>
      </c>
      <c r="F232" s="2" t="n">
        <f aca="false">MOD(QUOTIENT($B232,8),2)</f>
        <v>0</v>
      </c>
      <c r="G232" s="2" t="n">
        <f aca="false">MOD(QUOTIENT($B232,16),2)</f>
        <v>1</v>
      </c>
      <c r="H232" s="2" t="n">
        <f aca="false">MOD(QUOTIENT($B232,32),2)</f>
        <v>1</v>
      </c>
      <c r="I232" s="2" t="n">
        <f aca="false">MOD(QUOTIENT($B232,64),2)</f>
        <v>1</v>
      </c>
      <c r="J232" s="5" t="n">
        <f aca="false">IF($C232=const_zero,MIN(class_series_f_invested_usd,MAX(const_zero,$A232)),const_zero)</f>
        <v>0</v>
      </c>
      <c r="K232" s="5" t="n">
        <f aca="false">IF($D232=const_zero,MIN(class_series_e_invested_usd,MAX(const_zero,$A232-SUM($J232:$J232))),const_zero)</f>
        <v>300000000</v>
      </c>
      <c r="L232" s="5" t="n">
        <f aca="false">IF($E232=const_zero,MIN(class_series_d_invested_usd,MAX(const_zero,$A232-SUM($J232:$K232))),const_zero)</f>
        <v>0</v>
      </c>
      <c r="M232" s="5" t="n">
        <f aca="false">IF($F232=const_zero,MIN(class_series_c_invested_usd,MAX(const_zero,$A232-SUM($J232:$L232))),const_zero)</f>
        <v>60000000</v>
      </c>
      <c r="N232" s="5" t="n">
        <f aca="false">IF($G232=const_zero,MIN(class_series_b_invested_usd,MAX(const_zero,$A232-SUM($J232:$M232))),const_zero)</f>
        <v>0</v>
      </c>
      <c r="O232" s="5" t="n">
        <f aca="false">IF($H232=const_zero,MIN(class_series_a_invested_usd,MAX(const_zero,$A232-SUM($J232:$N232))),const_zero)</f>
        <v>0</v>
      </c>
      <c r="P232" s="5" t="n">
        <f aca="false">IF($I232=const_zero,MIN(class_seed_invested_usd,MAX(const_zero,$A232-SUM($J232:$O232))),const_zero)</f>
        <v>0</v>
      </c>
      <c r="Q232" s="5" t="n">
        <f aca="false">MAX(const_zero,$A232-SUM($J232:$P232))</f>
        <v>1640000000</v>
      </c>
      <c r="R232" s="9" t="n">
        <f aca="false">common_rsa_total+Sensitivity!$AE$60+Sensitivity!$AJ$60+IF($C232=const_one,Sensitivity!$D$60,const_zero)+IF($D232=const_one,Sensitivity!$Y$60,const_zero)+IF($E232=const_one,Sensitivity!$V$60,const_zero)+IF($F232=const_one,Sensitivity!$S$60,const_zero)+IF($G232=const_one,Sensitivity!$P$60,const_zero)+IF($H232=const_one,Sensitivity!$M$60,const_zero)+IF($I232=const_one,Sensitivity!$J$60,const_zero)</f>
        <v>24952994.7848514</v>
      </c>
      <c r="S232" s="23" t="b">
        <f aca="false">IF($R232&gt;const_zero,--($Q232&gt;option_strike_usd*$R232),const_zero)</f>
        <v>1</v>
      </c>
      <c r="T232" s="7" t="n">
        <f aca="false">IF($R232&gt;const_zero,IF($S232=const_one,($Q232+option_strike_usd*pre_f_options_issued)/($R232+pre_f_options_issued),$Q232/$R232),const_zero)</f>
        <v>59.8295381932733</v>
      </c>
      <c r="U232" s="5" t="n">
        <f aca="false">IF($C232=const_one,Sensitivity!$D$60*$T232,const_zero)</f>
        <v>54770892.4052323</v>
      </c>
      <c r="V232" s="5" t="n">
        <f aca="false">IF($D232=const_one,Sensitivity!$Y$60*$T232,const_zero)</f>
        <v>0</v>
      </c>
      <c r="W232" s="5" t="n">
        <f aca="false">IF($E232=const_one,Sensitivity!$V$60*$T232,const_zero)</f>
        <v>104051184.874532</v>
      </c>
      <c r="X232" s="5" t="n">
        <f aca="false">IF($F232=const_one,Sensitivity!$S$60*$T232,const_zero)</f>
        <v>0</v>
      </c>
      <c r="Y232" s="5" t="n">
        <f aca="false">IF($G232=const_one,Sensitivity!$P$60*$T232,const_zero)</f>
        <v>179488614.57982</v>
      </c>
      <c r="Z232" s="5" t="n">
        <f aca="false">IF($H232=const_one,Sensitivity!$M$60*$T232,const_zero)</f>
        <v>299147690.966367</v>
      </c>
      <c r="AA232" s="5" t="n">
        <f aca="false">IF($I232=const_one,Sensitivity!$J$60*$T232,const_zero)</f>
        <v>299147690.966367</v>
      </c>
      <c r="AB232" s="5" t="n">
        <f aca="false">(Sensitivity!$AE$60+Sensitivity!$AJ$60)*$T232</f>
        <v>17854236.985039</v>
      </c>
      <c r="AC232" s="5" t="n">
        <f aca="false">common_rsa_total*$T232</f>
        <v>538465843.73946</v>
      </c>
      <c r="AD232" s="5" t="n">
        <f aca="false">IF($S232=const_one,pre_f_options_issued*($T232-option_strike_usd),const_zero)</f>
        <v>147073845.483183</v>
      </c>
      <c r="AE232" s="5" t="n">
        <f aca="false">J232+U232</f>
        <v>54770892.4052323</v>
      </c>
      <c r="AF232" s="5" t="n">
        <f aca="false">K232+V232</f>
        <v>300000000</v>
      </c>
      <c r="AG232" s="5" t="n">
        <f aca="false">L232+W232</f>
        <v>104051184.874532</v>
      </c>
      <c r="AH232" s="5" t="n">
        <f aca="false">M232+X232</f>
        <v>60000000</v>
      </c>
      <c r="AI232" s="5" t="n">
        <f aca="false">N232+Y232</f>
        <v>179488614.57982</v>
      </c>
      <c r="AJ232" s="5" t="n">
        <f aca="false">O232+Z232</f>
        <v>299147690.966367</v>
      </c>
      <c r="AK232" s="5" t="n">
        <f aca="false">P232+AA232</f>
        <v>299147690.966367</v>
      </c>
      <c r="AL232" s="5" t="n">
        <f aca="false">INDEX($AE$115:$AE$242,$B232-$C232*1+const_one)</f>
        <v>30000000</v>
      </c>
      <c r="AM232" s="5" t="n">
        <f aca="false">INDEX($AF$115:$AF$242,$B232-$D232*2+const_one)</f>
        <v>300000000</v>
      </c>
      <c r="AN232" s="5" t="n">
        <f aca="false">INDEX($AG$115:$AG$242,$B232-$E232*4+const_one)</f>
        <v>100000000</v>
      </c>
      <c r="AO232" s="5" t="n">
        <f aca="false">INDEX($AH$115:$AH$242,$B232-$F232*8+const_one)</f>
        <v>60000000</v>
      </c>
      <c r="AP232" s="5" t="n">
        <f aca="false">INDEX($AI$115:$AI$242,$B232-$G232*16+const_one)</f>
        <v>30000000</v>
      </c>
      <c r="AQ232" s="5" t="n">
        <f aca="false">INDEX($AJ$115:$AJ$242,$B232-$H232*32+const_one)</f>
        <v>15000000</v>
      </c>
      <c r="AR232" s="5" t="n">
        <f aca="false">INDEX($AK$115:$AK$242,$B232-$I232*64+const_one)</f>
        <v>5000000</v>
      </c>
      <c r="AS232" s="5" t="n">
        <f aca="false">INDEX($AE$115:$AE$242,$B232+(const_one-$C232)*1+const_one)</f>
        <v>54770892.4052323</v>
      </c>
      <c r="AT232" s="5" t="n">
        <f aca="false">INDEX($AF$115:$AF$242,$B232+(const_one-$D232)*2+const_one)</f>
        <v>355642369.745939</v>
      </c>
      <c r="AU232" s="5" t="n">
        <f aca="false">INDEX($AG$115:$AG$242,$B232+(const_one-$E232)*4+const_one)</f>
        <v>104051184.874532</v>
      </c>
      <c r="AV232" s="5" t="n">
        <f aca="false">INDEX($AH$115:$AH$242,$B232+(const_one-$F232)*8+const_one)</f>
        <v>136870690.175225</v>
      </c>
      <c r="AW232" s="5" t="n">
        <f aca="false">INDEX($AI$115:$AI$242,$B232+(const_one-$G232)*16+const_one)</f>
        <v>179488614.57982</v>
      </c>
      <c r="AX232" s="5" t="n">
        <f aca="false">INDEX($AJ$115:$AJ$242,$B232+(const_one-$H232)*32+const_one)</f>
        <v>299147690.966367</v>
      </c>
      <c r="AY232" s="5" t="n">
        <f aca="false">INDEX($AK$115:$AK$242,$B232+(const_one-$I232)*64+const_one)</f>
        <v>299147690.966367</v>
      </c>
      <c r="AZ232" s="5" t="n">
        <f aca="false">--($C232=--(AS232&gt;AL232))</f>
        <v>1</v>
      </c>
      <c r="BA232" s="5" t="n">
        <f aca="false">--($D232=--(AT232&gt;AM232))</f>
        <v>0</v>
      </c>
      <c r="BB232" s="5" t="n">
        <f aca="false">--($E232=--(AU232&gt;AN232))</f>
        <v>1</v>
      </c>
      <c r="BC232" s="5" t="n">
        <f aca="false">--($F232=--(AV232&gt;AO232))</f>
        <v>0</v>
      </c>
      <c r="BD232" s="5" t="n">
        <f aca="false">--($G232=--(AW232&gt;AP232))</f>
        <v>1</v>
      </c>
      <c r="BE232" s="5" t="n">
        <f aca="false">--($H232=--(AX232&gt;AQ232))</f>
        <v>1</v>
      </c>
      <c r="BF232" s="5" t="n">
        <f aca="false">--($I232=--(AY232&gt;AR232))</f>
        <v>1</v>
      </c>
      <c r="BG232" s="5" t="n">
        <f aca="false">SUM(AZ232:BF232)</f>
        <v>5</v>
      </c>
      <c r="BH232" s="5" t="n">
        <f aca="false">SUM(AE232:AK232)+AB232+AC232+AD232</f>
        <v>2000000000</v>
      </c>
    </row>
    <row r="233" customFormat="false" ht="15" hidden="true" customHeight="false" outlineLevel="0" collapsed="false">
      <c r="A233" s="5" t="n">
        <f aca="false">sensitivity_exit_usd</f>
        <v>2000000000</v>
      </c>
      <c r="B233" s="2" t="n">
        <f aca="false">ROW()-ROW($B$115)</f>
        <v>118</v>
      </c>
      <c r="C233" s="2" t="n">
        <f aca="false">MOD(QUOTIENT($B233,1),2)</f>
        <v>0</v>
      </c>
      <c r="D233" s="2" t="n">
        <f aca="false">MOD(QUOTIENT($B233,2),2)</f>
        <v>1</v>
      </c>
      <c r="E233" s="2" t="n">
        <f aca="false">MOD(QUOTIENT($B233,4),2)</f>
        <v>1</v>
      </c>
      <c r="F233" s="2" t="n">
        <f aca="false">MOD(QUOTIENT($B233,8),2)</f>
        <v>0</v>
      </c>
      <c r="G233" s="2" t="n">
        <f aca="false">MOD(QUOTIENT($B233,16),2)</f>
        <v>1</v>
      </c>
      <c r="H233" s="2" t="n">
        <f aca="false">MOD(QUOTIENT($B233,32),2)</f>
        <v>1</v>
      </c>
      <c r="I233" s="2" t="n">
        <f aca="false">MOD(QUOTIENT($B233,64),2)</f>
        <v>1</v>
      </c>
      <c r="J233" s="5" t="n">
        <f aca="false">IF($C233=const_zero,MIN(class_series_f_invested_usd,MAX(const_zero,$A233)),const_zero)</f>
        <v>30000000</v>
      </c>
      <c r="K233" s="5" t="n">
        <f aca="false">IF($D233=const_zero,MIN(class_series_e_invested_usd,MAX(const_zero,$A233-SUM($J233:$J233))),const_zero)</f>
        <v>0</v>
      </c>
      <c r="L233" s="5" t="n">
        <f aca="false">IF($E233=const_zero,MIN(class_series_d_invested_usd,MAX(const_zero,$A233-SUM($J233:$K233))),const_zero)</f>
        <v>0</v>
      </c>
      <c r="M233" s="5" t="n">
        <f aca="false">IF($F233=const_zero,MIN(class_series_c_invested_usd,MAX(const_zero,$A233-SUM($J233:$L233))),const_zero)</f>
        <v>60000000</v>
      </c>
      <c r="N233" s="5" t="n">
        <f aca="false">IF($G233=const_zero,MIN(class_series_b_invested_usd,MAX(const_zero,$A233-SUM($J233:$M233))),const_zero)</f>
        <v>0</v>
      </c>
      <c r="O233" s="5" t="n">
        <f aca="false">IF($H233=const_zero,MIN(class_series_a_invested_usd,MAX(const_zero,$A233-SUM($J233:$N233))),const_zero)</f>
        <v>0</v>
      </c>
      <c r="P233" s="5" t="n">
        <f aca="false">IF($I233=const_zero,MIN(class_seed_invested_usd,MAX(const_zero,$A233-SUM($J233:$O233))),const_zero)</f>
        <v>0</v>
      </c>
      <c r="Q233" s="5" t="n">
        <f aca="false">MAX(const_zero,$A233-SUM($J233:$P233))</f>
        <v>1910000000</v>
      </c>
      <c r="R233" s="9" t="n">
        <f aca="false">common_rsa_total+Sensitivity!$AE$60+Sensitivity!$AJ$60+IF($C233=const_one,Sensitivity!$D$60,const_zero)+IF($D233=const_one,Sensitivity!$Y$60,const_zero)+IF($E233=const_one,Sensitivity!$V$60,const_zero)+IF($F233=const_one,Sensitivity!$S$60,const_zero)+IF($G233=const_one,Sensitivity!$P$60,const_zero)+IF($H233=const_one,Sensitivity!$M$60,const_zero)+IF($I233=const_one,Sensitivity!$J$60,const_zero)</f>
        <v>30190238.9414976</v>
      </c>
      <c r="S233" s="23" t="b">
        <f aca="false">IF($R233&gt;const_zero,--($Q233&gt;option_strike_usd*$R233),const_zero)</f>
        <v>1</v>
      </c>
      <c r="T233" s="7" t="n">
        <f aca="false">IF($R233&gt;const_zero,IF($S233=const_one,($Q233+option_strike_usd*pre_f_options_issued)/($R233+pre_f_options_issued),$Q233/$R233),const_zero)</f>
        <v>58.5037020813034</v>
      </c>
      <c r="U233" s="5" t="n">
        <f aca="false">IF($C233=const_one,Sensitivity!$D$60*$T233,const_zero)</f>
        <v>0</v>
      </c>
      <c r="V233" s="5" t="n">
        <f aca="false">IF($D233=const_one,Sensitivity!$Y$60*$T233,const_zero)</f>
        <v>359955328.896698</v>
      </c>
      <c r="W233" s="5" t="n">
        <f aca="false">IF($E233=const_one,Sensitivity!$V$60*$T233,const_zero)</f>
        <v>101745387.060177</v>
      </c>
      <c r="X233" s="5" t="n">
        <f aca="false">IF($F233=const_one,Sensitivity!$S$60*$T233,const_zero)</f>
        <v>0</v>
      </c>
      <c r="Y233" s="5" t="n">
        <f aca="false">IF($G233=const_one,Sensitivity!$P$60*$T233,const_zero)</f>
        <v>175511106.24391</v>
      </c>
      <c r="Z233" s="5" t="n">
        <f aca="false">IF($H233=const_one,Sensitivity!$M$60*$T233,const_zero)</f>
        <v>292518510.406517</v>
      </c>
      <c r="AA233" s="5" t="n">
        <f aca="false">IF($I233=const_one,Sensitivity!$J$60*$T233,const_zero)</f>
        <v>292518510.406517</v>
      </c>
      <c r="AB233" s="5" t="n">
        <f aca="false">(Sensitivity!$AE$60+Sensitivity!$AJ$60)*$T233</f>
        <v>17458583.0511917</v>
      </c>
      <c r="AC233" s="5" t="n">
        <f aca="false">common_rsa_total*$T233</f>
        <v>526533318.731731</v>
      </c>
      <c r="AD233" s="5" t="n">
        <f aca="false">IF($S233=const_one,pre_f_options_issued*($T233-option_strike_usd),const_zero)</f>
        <v>143759255.203259</v>
      </c>
      <c r="AE233" s="5" t="n">
        <f aca="false">J233+U233</f>
        <v>30000000</v>
      </c>
      <c r="AF233" s="5" t="n">
        <f aca="false">K233+V233</f>
        <v>359955328.896698</v>
      </c>
      <c r="AG233" s="5" t="n">
        <f aca="false">L233+W233</f>
        <v>101745387.060177</v>
      </c>
      <c r="AH233" s="5" t="n">
        <f aca="false">M233+X233</f>
        <v>60000000</v>
      </c>
      <c r="AI233" s="5" t="n">
        <f aca="false">N233+Y233</f>
        <v>175511106.24391</v>
      </c>
      <c r="AJ233" s="5" t="n">
        <f aca="false">O233+Z233</f>
        <v>292518510.406517</v>
      </c>
      <c r="AK233" s="5" t="n">
        <f aca="false">P233+AA233</f>
        <v>292518510.406517</v>
      </c>
      <c r="AL233" s="5" t="n">
        <f aca="false">INDEX($AE$115:$AE$242,$B233-$C233*1+const_one)</f>
        <v>30000000</v>
      </c>
      <c r="AM233" s="5" t="n">
        <f aca="false">INDEX($AF$115:$AF$242,$B233-$D233*2+const_one)</f>
        <v>300000000</v>
      </c>
      <c r="AN233" s="5" t="n">
        <f aca="false">INDEX($AG$115:$AG$242,$B233-$E233*4+const_one)</f>
        <v>100000000</v>
      </c>
      <c r="AO233" s="5" t="n">
        <f aca="false">INDEX($AH$115:$AH$242,$B233-$F233*8+const_one)</f>
        <v>60000000</v>
      </c>
      <c r="AP233" s="5" t="n">
        <f aca="false">INDEX($AI$115:$AI$242,$B233-$G233*16+const_one)</f>
        <v>30000000</v>
      </c>
      <c r="AQ233" s="5" t="n">
        <f aca="false">INDEX($AJ$115:$AJ$242,$B233-$H233*32+const_one)</f>
        <v>15000000</v>
      </c>
      <c r="AR233" s="5" t="n">
        <f aca="false">INDEX($AK$115:$AK$242,$B233-$I233*64+const_one)</f>
        <v>5000000</v>
      </c>
      <c r="AS233" s="5" t="n">
        <f aca="false">INDEX($AE$115:$AE$242,$B233+(const_one-$C233)*1+const_one)</f>
        <v>52915438.9826893</v>
      </c>
      <c r="AT233" s="5" t="n">
        <f aca="false">INDEX($AF$115:$AF$242,$B233+(const_one-$D233)*2+const_one)</f>
        <v>359955328.896698</v>
      </c>
      <c r="AU233" s="5" t="n">
        <f aca="false">INDEX($AG$115:$AG$242,$B233+(const_one-$E233)*4+const_one)</f>
        <v>101745387.060177</v>
      </c>
      <c r="AV233" s="5" t="n">
        <f aca="false">INDEX($AH$115:$AH$242,$B233+(const_one-$F233)*8+const_one)</f>
        <v>134909312.184865</v>
      </c>
      <c r="AW233" s="5" t="n">
        <f aca="false">INDEX($AI$115:$AI$242,$B233+(const_one-$G233)*16+const_one)</f>
        <v>175511106.24391</v>
      </c>
      <c r="AX233" s="5" t="n">
        <f aca="false">INDEX($AJ$115:$AJ$242,$B233+(const_one-$H233)*32+const_one)</f>
        <v>292518510.406517</v>
      </c>
      <c r="AY233" s="5" t="n">
        <f aca="false">INDEX($AK$115:$AK$242,$B233+(const_one-$I233)*64+const_one)</f>
        <v>292518510.406517</v>
      </c>
      <c r="AZ233" s="5" t="n">
        <f aca="false">--($C233=--(AS233&gt;AL233))</f>
        <v>0</v>
      </c>
      <c r="BA233" s="5" t="n">
        <f aca="false">--($D233=--(AT233&gt;AM233))</f>
        <v>1</v>
      </c>
      <c r="BB233" s="5" t="n">
        <f aca="false">--($E233=--(AU233&gt;AN233))</f>
        <v>1</v>
      </c>
      <c r="BC233" s="5" t="n">
        <f aca="false">--($F233=--(AV233&gt;AO233))</f>
        <v>0</v>
      </c>
      <c r="BD233" s="5" t="n">
        <f aca="false">--($G233=--(AW233&gt;AP233))</f>
        <v>1</v>
      </c>
      <c r="BE233" s="5" t="n">
        <f aca="false">--($H233=--(AX233&gt;AQ233))</f>
        <v>1</v>
      </c>
      <c r="BF233" s="5" t="n">
        <f aca="false">--($I233=--(AY233&gt;AR233))</f>
        <v>1</v>
      </c>
      <c r="BG233" s="5" t="n">
        <f aca="false">SUM(AZ233:BF233)</f>
        <v>5</v>
      </c>
      <c r="BH233" s="5" t="n">
        <f aca="false">SUM(AE233:AK233)+AB233+AC233+AD233</f>
        <v>2000000000</v>
      </c>
    </row>
    <row r="234" customFormat="false" ht="15" hidden="true" customHeight="false" outlineLevel="0" collapsed="false">
      <c r="A234" s="5" t="n">
        <f aca="false">sensitivity_exit_usd</f>
        <v>2000000000</v>
      </c>
      <c r="B234" s="2" t="n">
        <f aca="false">ROW()-ROW($B$115)</f>
        <v>119</v>
      </c>
      <c r="C234" s="2" t="n">
        <f aca="false">MOD(QUOTIENT($B234,1),2)</f>
        <v>1</v>
      </c>
      <c r="D234" s="2" t="n">
        <f aca="false">MOD(QUOTIENT($B234,2),2)</f>
        <v>1</v>
      </c>
      <c r="E234" s="2" t="n">
        <f aca="false">MOD(QUOTIENT($B234,4),2)</f>
        <v>1</v>
      </c>
      <c r="F234" s="2" t="n">
        <f aca="false">MOD(QUOTIENT($B234,8),2)</f>
        <v>0</v>
      </c>
      <c r="G234" s="2" t="n">
        <f aca="false">MOD(QUOTIENT($B234,16),2)</f>
        <v>1</v>
      </c>
      <c r="H234" s="2" t="n">
        <f aca="false">MOD(QUOTIENT($B234,32),2)</f>
        <v>1</v>
      </c>
      <c r="I234" s="2" t="n">
        <f aca="false">MOD(QUOTIENT($B234,64),2)</f>
        <v>1</v>
      </c>
      <c r="J234" s="5" t="n">
        <f aca="false">IF($C234=const_zero,MIN(class_series_f_invested_usd,MAX(const_zero,$A234)),const_zero)</f>
        <v>0</v>
      </c>
      <c r="K234" s="5" t="n">
        <f aca="false">IF($D234=const_zero,MIN(class_series_e_invested_usd,MAX(const_zero,$A234-SUM($J234:$J234))),const_zero)</f>
        <v>0</v>
      </c>
      <c r="L234" s="5" t="n">
        <f aca="false">IF($E234=const_zero,MIN(class_series_d_invested_usd,MAX(const_zero,$A234-SUM($J234:$K234))),const_zero)</f>
        <v>0</v>
      </c>
      <c r="M234" s="5" t="n">
        <f aca="false">IF($F234=const_zero,MIN(class_series_c_invested_usd,MAX(const_zero,$A234-SUM($J234:$L234))),const_zero)</f>
        <v>60000000</v>
      </c>
      <c r="N234" s="5" t="n">
        <f aca="false">IF($G234=const_zero,MIN(class_series_b_invested_usd,MAX(const_zero,$A234-SUM($J234:$M234))),const_zero)</f>
        <v>0</v>
      </c>
      <c r="O234" s="5" t="n">
        <f aca="false">IF($H234=const_zero,MIN(class_series_a_invested_usd,MAX(const_zero,$A234-SUM($J234:$N234))),const_zero)</f>
        <v>0</v>
      </c>
      <c r="P234" s="5" t="n">
        <f aca="false">IF($I234=const_zero,MIN(class_seed_invested_usd,MAX(const_zero,$A234-SUM($J234:$O234))),const_zero)</f>
        <v>0</v>
      </c>
      <c r="Q234" s="5" t="n">
        <f aca="false">MAX(const_zero,$A234-SUM($J234:$P234))</f>
        <v>1940000000</v>
      </c>
      <c r="R234" s="9" t="n">
        <f aca="false">common_rsa_total+Sensitivity!$AE$60+Sensitivity!$AJ$60+IF($C234=const_one,Sensitivity!$D$60,const_zero)+IF($D234=const_one,Sensitivity!$Y$60,const_zero)+IF($E234=const_one,Sensitivity!$V$60,const_zero)+IF($F234=const_one,Sensitivity!$S$60,const_zero)+IF($G234=const_one,Sensitivity!$P$60,const_zero)+IF($H234=const_one,Sensitivity!$M$60,const_zero)+IF($I234=const_one,Sensitivity!$J$60,const_zero)</f>
        <v>31105687.9664976</v>
      </c>
      <c r="S234" s="23" t="b">
        <f aca="false">IF($R234&gt;const_zero,--($Q234&gt;option_strike_usd*$R234),const_zero)</f>
        <v>1</v>
      </c>
      <c r="T234" s="7" t="n">
        <f aca="false">IF($R234&gt;const_zero,IF($S234=const_one,($Q234+option_strike_usd*pre_f_options_issued)/($R234+pre_f_options_issued),$Q234/$R234),const_zero)</f>
        <v>57.802714883758</v>
      </c>
      <c r="U234" s="5" t="n">
        <f aca="false">IF($C234=const_one,Sensitivity!$D$60*$T234,const_zero)</f>
        <v>52915438.9826893</v>
      </c>
      <c r="V234" s="5" t="n">
        <f aca="false">IF($D234=const_one,Sensitivity!$Y$60*$T234,const_zero)</f>
        <v>355642369.745939</v>
      </c>
      <c r="W234" s="5" t="n">
        <f aca="false">IF($E234=const_one,Sensitivity!$V$60*$T234,const_zero)</f>
        <v>100526281.068571</v>
      </c>
      <c r="X234" s="5" t="n">
        <f aca="false">IF($F234=const_one,Sensitivity!$S$60*$T234,const_zero)</f>
        <v>0</v>
      </c>
      <c r="Y234" s="5" t="n">
        <f aca="false">IF($G234=const_one,Sensitivity!$P$60*$T234,const_zero)</f>
        <v>173408144.651274</v>
      </c>
      <c r="Z234" s="5" t="n">
        <f aca="false">IF($H234=const_one,Sensitivity!$M$60*$T234,const_zero)</f>
        <v>289013574.41879</v>
      </c>
      <c r="AA234" s="5" t="n">
        <f aca="false">IF($I234=const_one,Sensitivity!$J$60*$T234,const_zero)</f>
        <v>289013574.41879</v>
      </c>
      <c r="AB234" s="5" t="n">
        <f aca="false">(Sensitivity!$AE$60+Sensitivity!$AJ$60)*$T234</f>
        <v>17249395.5507296</v>
      </c>
      <c r="AC234" s="5" t="n">
        <f aca="false">common_rsa_total*$T234</f>
        <v>520224433.953822</v>
      </c>
      <c r="AD234" s="5" t="n">
        <f aca="false">IF($S234=const_one,pre_f_options_issued*($T234-option_strike_usd),const_zero)</f>
        <v>142006787.209395</v>
      </c>
      <c r="AE234" s="5" t="n">
        <f aca="false">J234+U234</f>
        <v>52915438.9826893</v>
      </c>
      <c r="AF234" s="5" t="n">
        <f aca="false">K234+V234</f>
        <v>355642369.745939</v>
      </c>
      <c r="AG234" s="5" t="n">
        <f aca="false">L234+W234</f>
        <v>100526281.068571</v>
      </c>
      <c r="AH234" s="5" t="n">
        <f aca="false">M234+X234</f>
        <v>60000000</v>
      </c>
      <c r="AI234" s="5" t="n">
        <f aca="false">N234+Y234</f>
        <v>173408144.651274</v>
      </c>
      <c r="AJ234" s="5" t="n">
        <f aca="false">O234+Z234</f>
        <v>289013574.41879</v>
      </c>
      <c r="AK234" s="5" t="n">
        <f aca="false">P234+AA234</f>
        <v>289013574.41879</v>
      </c>
      <c r="AL234" s="5" t="n">
        <f aca="false">INDEX($AE$115:$AE$242,$B234-$C234*1+const_one)</f>
        <v>30000000</v>
      </c>
      <c r="AM234" s="5" t="n">
        <f aca="false">INDEX($AF$115:$AF$242,$B234-$D234*2+const_one)</f>
        <v>300000000</v>
      </c>
      <c r="AN234" s="5" t="n">
        <f aca="false">INDEX($AG$115:$AG$242,$B234-$E234*4+const_one)</f>
        <v>100000000</v>
      </c>
      <c r="AO234" s="5" t="n">
        <f aca="false">INDEX($AH$115:$AH$242,$B234-$F234*8+const_one)</f>
        <v>60000000</v>
      </c>
      <c r="AP234" s="5" t="n">
        <f aca="false">INDEX($AI$115:$AI$242,$B234-$G234*16+const_one)</f>
        <v>30000000</v>
      </c>
      <c r="AQ234" s="5" t="n">
        <f aca="false">INDEX($AJ$115:$AJ$242,$B234-$H234*32+const_one)</f>
        <v>15000000</v>
      </c>
      <c r="AR234" s="5" t="n">
        <f aca="false">INDEX($AK$115:$AK$242,$B234-$I234*64+const_one)</f>
        <v>5000000</v>
      </c>
      <c r="AS234" s="5" t="n">
        <f aca="false">INDEX($AE$115:$AE$242,$B234+(const_one-$C234)*1+const_one)</f>
        <v>52915438.9826893</v>
      </c>
      <c r="AT234" s="5" t="n">
        <f aca="false">INDEX($AF$115:$AF$242,$B234+(const_one-$D234)*2+const_one)</f>
        <v>355642369.745939</v>
      </c>
      <c r="AU234" s="5" t="n">
        <f aca="false">INDEX($AG$115:$AG$242,$B234+(const_one-$E234)*4+const_one)</f>
        <v>100526281.068571</v>
      </c>
      <c r="AV234" s="5" t="n">
        <f aca="false">INDEX($AH$115:$AH$242,$B234+(const_one-$F234)*8+const_one)</f>
        <v>133478910.456366</v>
      </c>
      <c r="AW234" s="5" t="n">
        <f aca="false">INDEX($AI$115:$AI$242,$B234+(const_one-$G234)*16+const_one)</f>
        <v>173408144.651274</v>
      </c>
      <c r="AX234" s="5" t="n">
        <f aca="false">INDEX($AJ$115:$AJ$242,$B234+(const_one-$H234)*32+const_one)</f>
        <v>289013574.41879</v>
      </c>
      <c r="AY234" s="5" t="n">
        <f aca="false">INDEX($AK$115:$AK$242,$B234+(const_one-$I234)*64+const_one)</f>
        <v>289013574.41879</v>
      </c>
      <c r="AZ234" s="5" t="n">
        <f aca="false">--($C234=--(AS234&gt;AL234))</f>
        <v>1</v>
      </c>
      <c r="BA234" s="5" t="n">
        <f aca="false">--($D234=--(AT234&gt;AM234))</f>
        <v>1</v>
      </c>
      <c r="BB234" s="5" t="n">
        <f aca="false">--($E234=--(AU234&gt;AN234))</f>
        <v>1</v>
      </c>
      <c r="BC234" s="5" t="n">
        <f aca="false">--($F234=--(AV234&gt;AO234))</f>
        <v>0</v>
      </c>
      <c r="BD234" s="5" t="n">
        <f aca="false">--($G234=--(AW234&gt;AP234))</f>
        <v>1</v>
      </c>
      <c r="BE234" s="5" t="n">
        <f aca="false">--($H234=--(AX234&gt;AQ234))</f>
        <v>1</v>
      </c>
      <c r="BF234" s="5" t="n">
        <f aca="false">--($I234=--(AY234&gt;AR234))</f>
        <v>1</v>
      </c>
      <c r="BG234" s="5" t="n">
        <f aca="false">SUM(AZ234:BF234)</f>
        <v>6</v>
      </c>
      <c r="BH234" s="5" t="n">
        <f aca="false">SUM(AE234:AK234)+AB234+AC234+AD234</f>
        <v>2000000000</v>
      </c>
    </row>
    <row r="235" customFormat="false" ht="15" hidden="true" customHeight="false" outlineLevel="0" collapsed="false">
      <c r="A235" s="5" t="n">
        <f aca="false">sensitivity_exit_usd</f>
        <v>2000000000</v>
      </c>
      <c r="B235" s="2" t="n">
        <f aca="false">ROW()-ROW($B$115)</f>
        <v>120</v>
      </c>
      <c r="C235" s="2" t="n">
        <f aca="false">MOD(QUOTIENT($B235,1),2)</f>
        <v>0</v>
      </c>
      <c r="D235" s="2" t="n">
        <f aca="false">MOD(QUOTIENT($B235,2),2)</f>
        <v>0</v>
      </c>
      <c r="E235" s="2" t="n">
        <f aca="false">MOD(QUOTIENT($B235,4),2)</f>
        <v>0</v>
      </c>
      <c r="F235" s="2" t="n">
        <f aca="false">MOD(QUOTIENT($B235,8),2)</f>
        <v>1</v>
      </c>
      <c r="G235" s="2" t="n">
        <f aca="false">MOD(QUOTIENT($B235,16),2)</f>
        <v>1</v>
      </c>
      <c r="H235" s="2" t="n">
        <f aca="false">MOD(QUOTIENT($B235,32),2)</f>
        <v>1</v>
      </c>
      <c r="I235" s="2" t="n">
        <f aca="false">MOD(QUOTIENT($B235,64),2)</f>
        <v>1</v>
      </c>
      <c r="J235" s="5" t="n">
        <f aca="false">IF($C235=const_zero,MIN(class_series_f_invested_usd,MAX(const_zero,$A235)),const_zero)</f>
        <v>30000000</v>
      </c>
      <c r="K235" s="5" t="n">
        <f aca="false">IF($D235=const_zero,MIN(class_series_e_invested_usd,MAX(const_zero,$A235-SUM($J235:$J235))),const_zero)</f>
        <v>300000000</v>
      </c>
      <c r="L235" s="5" t="n">
        <f aca="false">IF($E235=const_zero,MIN(class_series_d_invested_usd,MAX(const_zero,$A235-SUM($J235:$K235))),const_zero)</f>
        <v>100000000</v>
      </c>
      <c r="M235" s="5" t="n">
        <f aca="false">IF($F235=const_zero,MIN(class_series_c_invested_usd,MAX(const_zero,$A235-SUM($J235:$L235))),const_zero)</f>
        <v>0</v>
      </c>
      <c r="N235" s="5" t="n">
        <f aca="false">IF($G235=const_zero,MIN(class_series_b_invested_usd,MAX(const_zero,$A235-SUM($J235:$M235))),const_zero)</f>
        <v>0</v>
      </c>
      <c r="O235" s="5" t="n">
        <f aca="false">IF($H235=const_zero,MIN(class_series_a_invested_usd,MAX(const_zero,$A235-SUM($J235:$N235))),const_zero)</f>
        <v>0</v>
      </c>
      <c r="P235" s="5" t="n">
        <f aca="false">IF($I235=const_zero,MIN(class_seed_invested_usd,MAX(const_zero,$A235-SUM($J235:$O235))),const_zero)</f>
        <v>0</v>
      </c>
      <c r="Q235" s="5" t="n">
        <f aca="false">MAX(const_zero,$A235-SUM($J235:$P235))</f>
        <v>1570000000</v>
      </c>
      <c r="R235" s="9" t="n">
        <f aca="false">common_rsa_total+Sensitivity!$AE$60+Sensitivity!$AJ$60+IF($C235=const_one,Sensitivity!$D$60,const_zero)+IF($D235=const_one,Sensitivity!$Y$60,const_zero)+IF($E235=const_one,Sensitivity!$V$60,const_zero)+IF($F235=const_one,Sensitivity!$S$60,const_zero)+IF($G235=const_one,Sensitivity!$P$60,const_zero)+IF($H235=const_one,Sensitivity!$M$60,const_zero)+IF($I235=const_one,Sensitivity!$J$60,const_zero)</f>
        <v>24698418.4321691</v>
      </c>
      <c r="S235" s="23" t="b">
        <f aca="false">IF($R235&gt;const_zero,--($Q235&gt;option_strike_usd*$R235),const_zero)</f>
        <v>1</v>
      </c>
      <c r="T235" s="7" t="n">
        <f aca="false">IF($R235&gt;const_zero,IF($S235=const_one,($Q235+option_strike_usd*pre_f_options_issued)/($R235+pre_f_options_issued),$Q235/$R235),const_zero)</f>
        <v>57.8158617539362</v>
      </c>
      <c r="U235" s="5" t="n">
        <f aca="false">IF($C235=const_one,Sensitivity!$D$60*$T235,const_zero)</f>
        <v>0</v>
      </c>
      <c r="V235" s="5" t="n">
        <f aca="false">IF($D235=const_one,Sensitivity!$Y$60*$T235,const_zero)</f>
        <v>0</v>
      </c>
      <c r="W235" s="5" t="n">
        <f aca="false">IF($E235=const_one,Sensitivity!$V$60*$T235,const_zero)</f>
        <v>0</v>
      </c>
      <c r="X235" s="5" t="n">
        <f aca="false">IF($F235=const_one,Sensitivity!$S$60*$T235,const_zero)</f>
        <v>138758068.209447</v>
      </c>
      <c r="Y235" s="5" t="n">
        <f aca="false">IF($G235=const_one,Sensitivity!$P$60*$T235,const_zero)</f>
        <v>173447585.261809</v>
      </c>
      <c r="Z235" s="5" t="n">
        <f aca="false">IF($H235=const_one,Sensitivity!$M$60*$T235,const_zero)</f>
        <v>289079308.769681</v>
      </c>
      <c r="AA235" s="5" t="n">
        <f aca="false">IF($I235=const_one,Sensitivity!$J$60*$T235,const_zero)</f>
        <v>289079308.769681</v>
      </c>
      <c r="AB235" s="5" t="n">
        <f aca="false">(Sensitivity!$AE$60+Sensitivity!$AJ$60)*$T235</f>
        <v>17253318.8191161</v>
      </c>
      <c r="AC235" s="5" t="n">
        <f aca="false">common_rsa_total*$T235</f>
        <v>520342755.785426</v>
      </c>
      <c r="AD235" s="5" t="n">
        <f aca="false">IF($S235=const_one,pre_f_options_issued*($T235-option_strike_usd),const_zero)</f>
        <v>142039654.384841</v>
      </c>
      <c r="AE235" s="5" t="n">
        <f aca="false">J235+U235</f>
        <v>30000000</v>
      </c>
      <c r="AF235" s="5" t="n">
        <f aca="false">K235+V235</f>
        <v>300000000</v>
      </c>
      <c r="AG235" s="5" t="n">
        <f aca="false">L235+W235</f>
        <v>100000000</v>
      </c>
      <c r="AH235" s="5" t="n">
        <f aca="false">M235+X235</f>
        <v>138758068.209447</v>
      </c>
      <c r="AI235" s="5" t="n">
        <f aca="false">N235+Y235</f>
        <v>173447585.261809</v>
      </c>
      <c r="AJ235" s="5" t="n">
        <f aca="false">O235+Z235</f>
        <v>289079308.769681</v>
      </c>
      <c r="AK235" s="5" t="n">
        <f aca="false">P235+AA235</f>
        <v>289079308.769681</v>
      </c>
      <c r="AL235" s="5" t="n">
        <f aca="false">INDEX($AE$115:$AE$242,$B235-$C235*1+const_one)</f>
        <v>30000000</v>
      </c>
      <c r="AM235" s="5" t="n">
        <f aca="false">INDEX($AF$115:$AF$242,$B235-$D235*2+const_one)</f>
        <v>300000000</v>
      </c>
      <c r="AN235" s="5" t="n">
        <f aca="false">INDEX($AG$115:$AG$242,$B235-$E235*4+const_one)</f>
        <v>100000000</v>
      </c>
      <c r="AO235" s="5" t="n">
        <f aca="false">INDEX($AH$115:$AH$242,$B235-$F235*8+const_one)</f>
        <v>60000000</v>
      </c>
      <c r="AP235" s="5" t="n">
        <f aca="false">INDEX($AI$115:$AI$242,$B235-$G235*16+const_one)</f>
        <v>30000000</v>
      </c>
      <c r="AQ235" s="5" t="n">
        <f aca="false">INDEX($AJ$115:$AJ$242,$B235-$H235*32+const_one)</f>
        <v>15000000</v>
      </c>
      <c r="AR235" s="5" t="n">
        <f aca="false">INDEX($AK$115:$AK$242,$B235-$I235*64+const_one)</f>
        <v>5000000</v>
      </c>
      <c r="AS235" s="5" t="n">
        <f aca="false">INDEX($AE$115:$AE$242,$B235+(const_one-$C235)*1+const_one)</f>
        <v>52180905.5547927</v>
      </c>
      <c r="AT235" s="5" t="n">
        <f aca="false">INDEX($AF$115:$AF$242,$B235+(const_one-$D235)*2+const_one)</f>
        <v>345443297.843786</v>
      </c>
      <c r="AU235" s="5" t="n">
        <f aca="false">INDEX($AG$115:$AG$242,$B235+(const_one-$E235)*4+const_one)</f>
        <v>100516141.890104</v>
      </c>
      <c r="AV235" s="5" t="n">
        <f aca="false">INDEX($AH$115:$AH$242,$B235+(const_one-$F235)*8+const_one)</f>
        <v>138758068.209447</v>
      </c>
      <c r="AW235" s="5" t="n">
        <f aca="false">INDEX($AI$115:$AI$242,$B235+(const_one-$G235)*16+const_one)</f>
        <v>173447585.261809</v>
      </c>
      <c r="AX235" s="5" t="n">
        <f aca="false">INDEX($AJ$115:$AJ$242,$B235+(const_one-$H235)*32+const_one)</f>
        <v>289079308.769681</v>
      </c>
      <c r="AY235" s="5" t="n">
        <f aca="false">INDEX($AK$115:$AK$242,$B235+(const_one-$I235)*64+const_one)</f>
        <v>289079308.769681</v>
      </c>
      <c r="AZ235" s="5" t="n">
        <f aca="false">--($C235=--(AS235&gt;AL235))</f>
        <v>0</v>
      </c>
      <c r="BA235" s="5" t="n">
        <f aca="false">--($D235=--(AT235&gt;AM235))</f>
        <v>0</v>
      </c>
      <c r="BB235" s="5" t="n">
        <f aca="false">--($E235=--(AU235&gt;AN235))</f>
        <v>0</v>
      </c>
      <c r="BC235" s="5" t="n">
        <f aca="false">--($F235=--(AV235&gt;AO235))</f>
        <v>1</v>
      </c>
      <c r="BD235" s="5" t="n">
        <f aca="false">--($G235=--(AW235&gt;AP235))</f>
        <v>1</v>
      </c>
      <c r="BE235" s="5" t="n">
        <f aca="false">--($H235=--(AX235&gt;AQ235))</f>
        <v>1</v>
      </c>
      <c r="BF235" s="5" t="n">
        <f aca="false">--($I235=--(AY235&gt;AR235))</f>
        <v>1</v>
      </c>
      <c r="BG235" s="5" t="n">
        <f aca="false">SUM(AZ235:BF235)</f>
        <v>4</v>
      </c>
      <c r="BH235" s="5" t="n">
        <f aca="false">SUM(AE235:AK235)+AB235+AC235+AD235</f>
        <v>2000000000</v>
      </c>
    </row>
    <row r="236" customFormat="false" ht="15" hidden="true" customHeight="false" outlineLevel="0" collapsed="false">
      <c r="A236" s="5" t="n">
        <f aca="false">sensitivity_exit_usd</f>
        <v>2000000000</v>
      </c>
      <c r="B236" s="2" t="n">
        <f aca="false">ROW()-ROW($B$115)</f>
        <v>121</v>
      </c>
      <c r="C236" s="2" t="n">
        <f aca="false">MOD(QUOTIENT($B236,1),2)</f>
        <v>1</v>
      </c>
      <c r="D236" s="2" t="n">
        <f aca="false">MOD(QUOTIENT($B236,2),2)</f>
        <v>0</v>
      </c>
      <c r="E236" s="2" t="n">
        <f aca="false">MOD(QUOTIENT($B236,4),2)</f>
        <v>0</v>
      </c>
      <c r="F236" s="2" t="n">
        <f aca="false">MOD(QUOTIENT($B236,8),2)</f>
        <v>1</v>
      </c>
      <c r="G236" s="2" t="n">
        <f aca="false">MOD(QUOTIENT($B236,16),2)</f>
        <v>1</v>
      </c>
      <c r="H236" s="2" t="n">
        <f aca="false">MOD(QUOTIENT($B236,32),2)</f>
        <v>1</v>
      </c>
      <c r="I236" s="2" t="n">
        <f aca="false">MOD(QUOTIENT($B236,64),2)</f>
        <v>1</v>
      </c>
      <c r="J236" s="5" t="n">
        <f aca="false">IF($C236=const_zero,MIN(class_series_f_invested_usd,MAX(const_zero,$A236)),const_zero)</f>
        <v>0</v>
      </c>
      <c r="K236" s="5" t="n">
        <f aca="false">IF($D236=const_zero,MIN(class_series_e_invested_usd,MAX(const_zero,$A236-SUM($J236:$J236))),const_zero)</f>
        <v>300000000</v>
      </c>
      <c r="L236" s="5" t="n">
        <f aca="false">IF($E236=const_zero,MIN(class_series_d_invested_usd,MAX(const_zero,$A236-SUM($J236:$K236))),const_zero)</f>
        <v>100000000</v>
      </c>
      <c r="M236" s="5" t="n">
        <f aca="false">IF($F236=const_zero,MIN(class_series_c_invested_usd,MAX(const_zero,$A236-SUM($J236:$L236))),const_zero)</f>
        <v>0</v>
      </c>
      <c r="N236" s="5" t="n">
        <f aca="false">IF($G236=const_zero,MIN(class_series_b_invested_usd,MAX(const_zero,$A236-SUM($J236:$M236))),const_zero)</f>
        <v>0</v>
      </c>
      <c r="O236" s="5" t="n">
        <f aca="false">IF($H236=const_zero,MIN(class_series_a_invested_usd,MAX(const_zero,$A236-SUM($J236:$N236))),const_zero)</f>
        <v>0</v>
      </c>
      <c r="P236" s="5" t="n">
        <f aca="false">IF($I236=const_zero,MIN(class_seed_invested_usd,MAX(const_zero,$A236-SUM($J236:$O236))),const_zero)</f>
        <v>0</v>
      </c>
      <c r="Q236" s="5" t="n">
        <f aca="false">MAX(const_zero,$A236-SUM($J236:$P236))</f>
        <v>1600000000</v>
      </c>
      <c r="R236" s="9" t="n">
        <f aca="false">common_rsa_total+Sensitivity!$AE$60+Sensitivity!$AJ$60+IF($C236=const_one,Sensitivity!$D$60,const_zero)+IF($D236=const_one,Sensitivity!$Y$60,const_zero)+IF($E236=const_one,Sensitivity!$V$60,const_zero)+IF($F236=const_one,Sensitivity!$S$60,const_zero)+IF($G236=const_one,Sensitivity!$P$60,const_zero)+IF($H236=const_one,Sensitivity!$M$60,const_zero)+IF($I236=const_one,Sensitivity!$J$60,const_zero)</f>
        <v>25613867.4571691</v>
      </c>
      <c r="S236" s="23" t="b">
        <f aca="false">IF($R236&gt;const_zero,--($Q236&gt;option_strike_usd*$R236),const_zero)</f>
        <v>1</v>
      </c>
      <c r="T236" s="7" t="n">
        <f aca="false">IF($R236&gt;const_zero,IF($S236=const_one,($Q236+option_strike_usd*pre_f_options_issued)/($R236+pre_f_options_issued),$Q236/$R236),const_zero)</f>
        <v>57.0003398657753</v>
      </c>
      <c r="U236" s="5" t="n">
        <f aca="false">IF($C236=const_one,Sensitivity!$D$60*$T236,const_zero)</f>
        <v>52180905.5547927</v>
      </c>
      <c r="V236" s="5" t="n">
        <f aca="false">IF($D236=const_one,Sensitivity!$Y$60*$T236,const_zero)</f>
        <v>0</v>
      </c>
      <c r="W236" s="5" t="n">
        <f aca="false">IF($E236=const_one,Sensitivity!$V$60*$T236,const_zero)</f>
        <v>0</v>
      </c>
      <c r="X236" s="5" t="n">
        <f aca="false">IF($F236=const_one,Sensitivity!$S$60*$T236,const_zero)</f>
        <v>136800815.677861</v>
      </c>
      <c r="Y236" s="5" t="n">
        <f aca="false">IF($G236=const_one,Sensitivity!$P$60*$T236,const_zero)</f>
        <v>171001019.597326</v>
      </c>
      <c r="Z236" s="5" t="n">
        <f aca="false">IF($H236=const_one,Sensitivity!$M$60*$T236,const_zero)</f>
        <v>285001699.328877</v>
      </c>
      <c r="AA236" s="5" t="n">
        <f aca="false">IF($I236=const_one,Sensitivity!$J$60*$T236,const_zero)</f>
        <v>285001699.328877</v>
      </c>
      <c r="AB236" s="5" t="n">
        <f aca="false">(Sensitivity!$AE$60+Sensitivity!$AJ$60)*$T236</f>
        <v>17009952.0558515</v>
      </c>
      <c r="AC236" s="5" t="n">
        <f aca="false">common_rsa_total*$T236</f>
        <v>513003058.791978</v>
      </c>
      <c r="AD236" s="5" t="n">
        <f aca="false">IF($S236=const_one,pre_f_options_issued*($T236-option_strike_usd),const_zero)</f>
        <v>140000849.664438</v>
      </c>
      <c r="AE236" s="5" t="n">
        <f aca="false">J236+U236</f>
        <v>52180905.5547927</v>
      </c>
      <c r="AF236" s="5" t="n">
        <f aca="false">K236+V236</f>
        <v>300000000</v>
      </c>
      <c r="AG236" s="5" t="n">
        <f aca="false">L236+W236</f>
        <v>100000000</v>
      </c>
      <c r="AH236" s="5" t="n">
        <f aca="false">M236+X236</f>
        <v>136800815.677861</v>
      </c>
      <c r="AI236" s="5" t="n">
        <f aca="false">N236+Y236</f>
        <v>171001019.597326</v>
      </c>
      <c r="AJ236" s="5" t="n">
        <f aca="false">O236+Z236</f>
        <v>285001699.328877</v>
      </c>
      <c r="AK236" s="5" t="n">
        <f aca="false">P236+AA236</f>
        <v>285001699.328877</v>
      </c>
      <c r="AL236" s="5" t="n">
        <f aca="false">INDEX($AE$115:$AE$242,$B236-$C236*1+const_one)</f>
        <v>30000000</v>
      </c>
      <c r="AM236" s="5" t="n">
        <f aca="false">INDEX($AF$115:$AF$242,$B236-$D236*2+const_one)</f>
        <v>300000000</v>
      </c>
      <c r="AN236" s="5" t="n">
        <f aca="false">INDEX($AG$115:$AG$242,$B236-$E236*4+const_one)</f>
        <v>100000000</v>
      </c>
      <c r="AO236" s="5" t="n">
        <f aca="false">INDEX($AH$115:$AH$242,$B236-$F236*8+const_one)</f>
        <v>60000000</v>
      </c>
      <c r="AP236" s="5" t="n">
        <f aca="false">INDEX($AI$115:$AI$242,$B236-$G236*16+const_one)</f>
        <v>30000000</v>
      </c>
      <c r="AQ236" s="5" t="n">
        <f aca="false">INDEX($AJ$115:$AJ$242,$B236-$H236*32+const_one)</f>
        <v>15000000</v>
      </c>
      <c r="AR236" s="5" t="n">
        <f aca="false">INDEX($AK$115:$AK$242,$B236-$I236*64+const_one)</f>
        <v>5000000</v>
      </c>
      <c r="AS236" s="5" t="n">
        <f aca="false">INDEX($AE$115:$AE$242,$B236+(const_one-$C236)*1+const_one)</f>
        <v>52180905.5547927</v>
      </c>
      <c r="AT236" s="5" t="n">
        <f aca="false">INDEX($AF$115:$AF$242,$B236+(const_one-$D236)*2+const_one)</f>
        <v>341601215.87524</v>
      </c>
      <c r="AU236" s="5" t="n">
        <f aca="false">INDEX($AG$115:$AG$242,$B236+(const_one-$E236)*4+const_one)</f>
        <v>99181482.3510281</v>
      </c>
      <c r="AV236" s="5" t="n">
        <f aca="false">INDEX($AH$115:$AH$242,$B236+(const_one-$F236)*8+const_one)</f>
        <v>136800815.677861</v>
      </c>
      <c r="AW236" s="5" t="n">
        <f aca="false">INDEX($AI$115:$AI$242,$B236+(const_one-$G236)*16+const_one)</f>
        <v>171001019.597326</v>
      </c>
      <c r="AX236" s="5" t="n">
        <f aca="false">INDEX($AJ$115:$AJ$242,$B236+(const_one-$H236)*32+const_one)</f>
        <v>285001699.328877</v>
      </c>
      <c r="AY236" s="5" t="n">
        <f aca="false">INDEX($AK$115:$AK$242,$B236+(const_one-$I236)*64+const_one)</f>
        <v>285001699.328877</v>
      </c>
      <c r="AZ236" s="5" t="n">
        <f aca="false">--($C236=--(AS236&gt;AL236))</f>
        <v>1</v>
      </c>
      <c r="BA236" s="5" t="n">
        <f aca="false">--($D236=--(AT236&gt;AM236))</f>
        <v>0</v>
      </c>
      <c r="BB236" s="5" t="n">
        <f aca="false">--($E236=--(AU236&gt;AN236))</f>
        <v>1</v>
      </c>
      <c r="BC236" s="5" t="n">
        <f aca="false">--($F236=--(AV236&gt;AO236))</f>
        <v>1</v>
      </c>
      <c r="BD236" s="5" t="n">
        <f aca="false">--($G236=--(AW236&gt;AP236))</f>
        <v>1</v>
      </c>
      <c r="BE236" s="5" t="n">
        <f aca="false">--($H236=--(AX236&gt;AQ236))</f>
        <v>1</v>
      </c>
      <c r="BF236" s="5" t="n">
        <f aca="false">--($I236=--(AY236&gt;AR236))</f>
        <v>1</v>
      </c>
      <c r="BG236" s="5" t="n">
        <f aca="false">SUM(AZ236:BF236)</f>
        <v>6</v>
      </c>
      <c r="BH236" s="5" t="n">
        <f aca="false">SUM(AE236:AK236)+AB236+AC236+AD236</f>
        <v>2000000000</v>
      </c>
    </row>
    <row r="237" customFormat="false" ht="15" hidden="true" customHeight="false" outlineLevel="0" collapsed="false">
      <c r="A237" s="5" t="n">
        <f aca="false">sensitivity_exit_usd</f>
        <v>2000000000</v>
      </c>
      <c r="B237" s="2" t="n">
        <f aca="false">ROW()-ROW($B$115)</f>
        <v>122</v>
      </c>
      <c r="C237" s="2" t="n">
        <f aca="false">MOD(QUOTIENT($B237,1),2)</f>
        <v>0</v>
      </c>
      <c r="D237" s="2" t="n">
        <f aca="false">MOD(QUOTIENT($B237,2),2)</f>
        <v>1</v>
      </c>
      <c r="E237" s="2" t="n">
        <f aca="false">MOD(QUOTIENT($B237,4),2)</f>
        <v>0</v>
      </c>
      <c r="F237" s="2" t="n">
        <f aca="false">MOD(QUOTIENT($B237,8),2)</f>
        <v>1</v>
      </c>
      <c r="G237" s="2" t="n">
        <f aca="false">MOD(QUOTIENT($B237,16),2)</f>
        <v>1</v>
      </c>
      <c r="H237" s="2" t="n">
        <f aca="false">MOD(QUOTIENT($B237,32),2)</f>
        <v>1</v>
      </c>
      <c r="I237" s="2" t="n">
        <f aca="false">MOD(QUOTIENT($B237,64),2)</f>
        <v>1</v>
      </c>
      <c r="J237" s="5" t="n">
        <f aca="false">IF($C237=const_zero,MIN(class_series_f_invested_usd,MAX(const_zero,$A237)),const_zero)</f>
        <v>30000000</v>
      </c>
      <c r="K237" s="5" t="n">
        <f aca="false">IF($D237=const_zero,MIN(class_series_e_invested_usd,MAX(const_zero,$A237-SUM($J237:$J237))),const_zero)</f>
        <v>0</v>
      </c>
      <c r="L237" s="5" t="n">
        <f aca="false">IF($E237=const_zero,MIN(class_series_d_invested_usd,MAX(const_zero,$A237-SUM($J237:$K237))),const_zero)</f>
        <v>100000000</v>
      </c>
      <c r="M237" s="5" t="n">
        <f aca="false">IF($F237=const_zero,MIN(class_series_c_invested_usd,MAX(const_zero,$A237-SUM($J237:$L237))),const_zero)</f>
        <v>0</v>
      </c>
      <c r="N237" s="5" t="n">
        <f aca="false">IF($G237=const_zero,MIN(class_series_b_invested_usd,MAX(const_zero,$A237-SUM($J237:$M237))),const_zero)</f>
        <v>0</v>
      </c>
      <c r="O237" s="5" t="n">
        <f aca="false">IF($H237=const_zero,MIN(class_series_a_invested_usd,MAX(const_zero,$A237-SUM($J237:$N237))),const_zero)</f>
        <v>0</v>
      </c>
      <c r="P237" s="5" t="n">
        <f aca="false">IF($I237=const_zero,MIN(class_seed_invested_usd,MAX(const_zero,$A237-SUM($J237:$O237))),const_zero)</f>
        <v>0</v>
      </c>
      <c r="Q237" s="5" t="n">
        <f aca="false">MAX(const_zero,$A237-SUM($J237:$P237))</f>
        <v>1870000000</v>
      </c>
      <c r="R237" s="9" t="n">
        <f aca="false">common_rsa_total+Sensitivity!$AE$60+Sensitivity!$AJ$60+IF($C237=const_one,Sensitivity!$D$60,const_zero)+IF($D237=const_one,Sensitivity!$Y$60,const_zero)+IF($E237=const_one,Sensitivity!$V$60,const_zero)+IF($F237=const_one,Sensitivity!$S$60,const_zero)+IF($G237=const_one,Sensitivity!$P$60,const_zero)+IF($H237=const_one,Sensitivity!$M$60,const_zero)+IF($I237=const_one,Sensitivity!$J$60,const_zero)</f>
        <v>30851111.6138153</v>
      </c>
      <c r="S237" s="23" t="b">
        <f aca="false">IF($R237&gt;const_zero,--($Q237&gt;option_strike_usd*$R237),const_zero)</f>
        <v>1</v>
      </c>
      <c r="T237" s="7" t="n">
        <f aca="false">IF($R237&gt;const_zero,IF($S237=const_one,($Q237+option_strike_usd*pre_f_options_issued)/($R237+pre_f_options_issued),$Q237/$R237),const_zero)</f>
        <v>56.1450551238699</v>
      </c>
      <c r="U237" s="5" t="n">
        <f aca="false">IF($C237=const_one,Sensitivity!$D$60*$T237,const_zero)</f>
        <v>0</v>
      </c>
      <c r="V237" s="5" t="n">
        <f aca="false">IF($D237=const_one,Sensitivity!$Y$60*$T237,const_zero)</f>
        <v>345443297.843786</v>
      </c>
      <c r="W237" s="5" t="n">
        <f aca="false">IF($E237=const_one,Sensitivity!$V$60*$T237,const_zero)</f>
        <v>0</v>
      </c>
      <c r="X237" s="5" t="n">
        <f aca="false">IF($F237=const_one,Sensitivity!$S$60*$T237,const_zero)</f>
        <v>134748132.297288</v>
      </c>
      <c r="Y237" s="5" t="n">
        <f aca="false">IF($G237=const_one,Sensitivity!$P$60*$T237,const_zero)</f>
        <v>168435165.37161</v>
      </c>
      <c r="Z237" s="5" t="n">
        <f aca="false">IF($H237=const_one,Sensitivity!$M$60*$T237,const_zero)</f>
        <v>280725275.61935</v>
      </c>
      <c r="AA237" s="5" t="n">
        <f aca="false">IF($I237=const_one,Sensitivity!$J$60*$T237,const_zero)</f>
        <v>280725275.61935</v>
      </c>
      <c r="AB237" s="5" t="n">
        <f aca="false">(Sensitivity!$AE$60+Sensitivity!$AJ$60)*$T237</f>
        <v>16754719.3241139</v>
      </c>
      <c r="AC237" s="5" t="n">
        <f aca="false">common_rsa_total*$T237</f>
        <v>505305496.114829</v>
      </c>
      <c r="AD237" s="5" t="n">
        <f aca="false">IF($S237=const_one,pre_f_options_issued*($T237-option_strike_usd),const_zero)</f>
        <v>137862637.809675</v>
      </c>
      <c r="AE237" s="5" t="n">
        <f aca="false">J237+U237</f>
        <v>30000000</v>
      </c>
      <c r="AF237" s="5" t="n">
        <f aca="false">K237+V237</f>
        <v>345443297.843786</v>
      </c>
      <c r="AG237" s="5" t="n">
        <f aca="false">L237+W237</f>
        <v>100000000</v>
      </c>
      <c r="AH237" s="5" t="n">
        <f aca="false">M237+X237</f>
        <v>134748132.297288</v>
      </c>
      <c r="AI237" s="5" t="n">
        <f aca="false">N237+Y237</f>
        <v>168435165.37161</v>
      </c>
      <c r="AJ237" s="5" t="n">
        <f aca="false">O237+Z237</f>
        <v>280725275.61935</v>
      </c>
      <c r="AK237" s="5" t="n">
        <f aca="false">P237+AA237</f>
        <v>280725275.61935</v>
      </c>
      <c r="AL237" s="5" t="n">
        <f aca="false">INDEX($AE$115:$AE$242,$B237-$C237*1+const_one)</f>
        <v>30000000</v>
      </c>
      <c r="AM237" s="5" t="n">
        <f aca="false">INDEX($AF$115:$AF$242,$B237-$D237*2+const_one)</f>
        <v>300000000</v>
      </c>
      <c r="AN237" s="5" t="n">
        <f aca="false">INDEX($AG$115:$AG$242,$B237-$E237*4+const_one)</f>
        <v>100000000</v>
      </c>
      <c r="AO237" s="5" t="n">
        <f aca="false">INDEX($AH$115:$AH$242,$B237-$F237*8+const_one)</f>
        <v>60000000</v>
      </c>
      <c r="AP237" s="5" t="n">
        <f aca="false">INDEX($AI$115:$AI$242,$B237-$G237*16+const_one)</f>
        <v>30000000</v>
      </c>
      <c r="AQ237" s="5" t="n">
        <f aca="false">INDEX($AJ$115:$AJ$242,$B237-$H237*32+const_one)</f>
        <v>15000000</v>
      </c>
      <c r="AR237" s="5" t="n">
        <f aca="false">INDEX($AK$115:$AK$242,$B237-$I237*64+const_one)</f>
        <v>5000000</v>
      </c>
      <c r="AS237" s="5" t="n">
        <f aca="false">INDEX($AE$115:$AE$242,$B237+(const_one-$C237)*1+const_one)</f>
        <v>50826278.9610014</v>
      </c>
      <c r="AT237" s="5" t="n">
        <f aca="false">INDEX($AF$115:$AF$242,$B237+(const_one-$D237)*2+const_one)</f>
        <v>345443297.843786</v>
      </c>
      <c r="AU237" s="5" t="n">
        <f aca="false">INDEX($AG$115:$AG$242,$B237+(const_one-$E237)*4+const_one)</f>
        <v>97760196.4914657</v>
      </c>
      <c r="AV237" s="5" t="n">
        <f aca="false">INDEX($AH$115:$AH$242,$B237+(const_one-$F237)*8+const_one)</f>
        <v>134748132.297288</v>
      </c>
      <c r="AW237" s="5" t="n">
        <f aca="false">INDEX($AI$115:$AI$242,$B237+(const_one-$G237)*16+const_one)</f>
        <v>168435165.37161</v>
      </c>
      <c r="AX237" s="5" t="n">
        <f aca="false">INDEX($AJ$115:$AJ$242,$B237+(const_one-$H237)*32+const_one)</f>
        <v>280725275.61935</v>
      </c>
      <c r="AY237" s="5" t="n">
        <f aca="false">INDEX($AK$115:$AK$242,$B237+(const_one-$I237)*64+const_one)</f>
        <v>280725275.61935</v>
      </c>
      <c r="AZ237" s="5" t="n">
        <f aca="false">--($C237=--(AS237&gt;AL237))</f>
        <v>0</v>
      </c>
      <c r="BA237" s="5" t="n">
        <f aca="false">--($D237=--(AT237&gt;AM237))</f>
        <v>1</v>
      </c>
      <c r="BB237" s="5" t="n">
        <f aca="false">--($E237=--(AU237&gt;AN237))</f>
        <v>1</v>
      </c>
      <c r="BC237" s="5" t="n">
        <f aca="false">--($F237=--(AV237&gt;AO237))</f>
        <v>1</v>
      </c>
      <c r="BD237" s="5" t="n">
        <f aca="false">--($G237=--(AW237&gt;AP237))</f>
        <v>1</v>
      </c>
      <c r="BE237" s="5" t="n">
        <f aca="false">--($H237=--(AX237&gt;AQ237))</f>
        <v>1</v>
      </c>
      <c r="BF237" s="5" t="n">
        <f aca="false">--($I237=--(AY237&gt;AR237))</f>
        <v>1</v>
      </c>
      <c r="BG237" s="5" t="n">
        <f aca="false">SUM(AZ237:BF237)</f>
        <v>6</v>
      </c>
      <c r="BH237" s="5" t="n">
        <f aca="false">SUM(AE237:AK237)+AB237+AC237+AD237</f>
        <v>2000000000</v>
      </c>
    </row>
    <row r="238" customFormat="false" ht="15" hidden="true" customHeight="false" outlineLevel="0" collapsed="false">
      <c r="A238" s="5" t="n">
        <f aca="false">sensitivity_exit_usd</f>
        <v>2000000000</v>
      </c>
      <c r="B238" s="2" t="n">
        <f aca="false">ROW()-ROW($B$115)</f>
        <v>123</v>
      </c>
      <c r="C238" s="2" t="n">
        <f aca="false">MOD(QUOTIENT($B238,1),2)</f>
        <v>1</v>
      </c>
      <c r="D238" s="2" t="n">
        <f aca="false">MOD(QUOTIENT($B238,2),2)</f>
        <v>1</v>
      </c>
      <c r="E238" s="2" t="n">
        <f aca="false">MOD(QUOTIENT($B238,4),2)</f>
        <v>0</v>
      </c>
      <c r="F238" s="2" t="n">
        <f aca="false">MOD(QUOTIENT($B238,8),2)</f>
        <v>1</v>
      </c>
      <c r="G238" s="2" t="n">
        <f aca="false">MOD(QUOTIENT($B238,16),2)</f>
        <v>1</v>
      </c>
      <c r="H238" s="2" t="n">
        <f aca="false">MOD(QUOTIENT($B238,32),2)</f>
        <v>1</v>
      </c>
      <c r="I238" s="2" t="n">
        <f aca="false">MOD(QUOTIENT($B238,64),2)</f>
        <v>1</v>
      </c>
      <c r="J238" s="5" t="n">
        <f aca="false">IF($C238=const_zero,MIN(class_series_f_invested_usd,MAX(const_zero,$A238)),const_zero)</f>
        <v>0</v>
      </c>
      <c r="K238" s="5" t="n">
        <f aca="false">IF($D238=const_zero,MIN(class_series_e_invested_usd,MAX(const_zero,$A238-SUM($J238:$J238))),const_zero)</f>
        <v>0</v>
      </c>
      <c r="L238" s="5" t="n">
        <f aca="false">IF($E238=const_zero,MIN(class_series_d_invested_usd,MAX(const_zero,$A238-SUM($J238:$K238))),const_zero)</f>
        <v>100000000</v>
      </c>
      <c r="M238" s="5" t="n">
        <f aca="false">IF($F238=const_zero,MIN(class_series_c_invested_usd,MAX(const_zero,$A238-SUM($J238:$L238))),const_zero)</f>
        <v>0</v>
      </c>
      <c r="N238" s="5" t="n">
        <f aca="false">IF($G238=const_zero,MIN(class_series_b_invested_usd,MAX(const_zero,$A238-SUM($J238:$M238))),const_zero)</f>
        <v>0</v>
      </c>
      <c r="O238" s="5" t="n">
        <f aca="false">IF($H238=const_zero,MIN(class_series_a_invested_usd,MAX(const_zero,$A238-SUM($J238:$N238))),const_zero)</f>
        <v>0</v>
      </c>
      <c r="P238" s="5" t="n">
        <f aca="false">IF($I238=const_zero,MIN(class_seed_invested_usd,MAX(const_zero,$A238-SUM($J238:$O238))),const_zero)</f>
        <v>0</v>
      </c>
      <c r="Q238" s="5" t="n">
        <f aca="false">MAX(const_zero,$A238-SUM($J238:$P238))</f>
        <v>1900000000</v>
      </c>
      <c r="R238" s="9" t="n">
        <f aca="false">common_rsa_total+Sensitivity!$AE$60+Sensitivity!$AJ$60+IF($C238=const_one,Sensitivity!$D$60,const_zero)+IF($D238=const_one,Sensitivity!$Y$60,const_zero)+IF($E238=const_one,Sensitivity!$V$60,const_zero)+IF($F238=const_one,Sensitivity!$S$60,const_zero)+IF($G238=const_one,Sensitivity!$P$60,const_zero)+IF($H238=const_one,Sensitivity!$M$60,const_zero)+IF($I238=const_one,Sensitivity!$J$60,const_zero)</f>
        <v>31766560.6388153</v>
      </c>
      <c r="S238" s="23" t="b">
        <f aca="false">IF($R238&gt;const_zero,--($Q238&gt;option_strike_usd*$R238),const_zero)</f>
        <v>1</v>
      </c>
      <c r="T238" s="7" t="n">
        <f aca="false">IF($R238&gt;const_zero,IF($S238=const_one,($Q238+option_strike_usd*pre_f_options_issued)/($R238+pre_f_options_issued),$Q238/$R238),const_zero)</f>
        <v>55.5205998072929</v>
      </c>
      <c r="U238" s="5" t="n">
        <f aca="false">IF($C238=const_one,Sensitivity!$D$60*$T238,const_zero)</f>
        <v>50826278.9610014</v>
      </c>
      <c r="V238" s="5" t="n">
        <f aca="false">IF($D238=const_one,Sensitivity!$Y$60*$T238,const_zero)</f>
        <v>341601215.87524</v>
      </c>
      <c r="W238" s="5" t="n">
        <f aca="false">IF($E238=const_one,Sensitivity!$V$60*$T238,const_zero)</f>
        <v>0</v>
      </c>
      <c r="X238" s="5" t="n">
        <f aca="false">IF($F238=const_one,Sensitivity!$S$60*$T238,const_zero)</f>
        <v>133249439.537503</v>
      </c>
      <c r="Y238" s="5" t="n">
        <f aca="false">IF($G238=const_one,Sensitivity!$P$60*$T238,const_zero)</f>
        <v>166561799.421879</v>
      </c>
      <c r="Z238" s="5" t="n">
        <f aca="false">IF($H238=const_one,Sensitivity!$M$60*$T238,const_zero)</f>
        <v>277602999.036464</v>
      </c>
      <c r="AA238" s="5" t="n">
        <f aca="false">IF($I238=const_one,Sensitivity!$J$60*$T238,const_zero)</f>
        <v>277602999.036464</v>
      </c>
      <c r="AB238" s="5" t="n">
        <f aca="false">(Sensitivity!$AE$60+Sensitivity!$AJ$60)*$T238</f>
        <v>16568370.3475814</v>
      </c>
      <c r="AC238" s="5" t="n">
        <f aca="false">common_rsa_total*$T238</f>
        <v>499685398.265636</v>
      </c>
      <c r="AD238" s="5" t="n">
        <f aca="false">IF($S238=const_one,pre_f_options_issued*($T238-option_strike_usd),const_zero)</f>
        <v>136301499.518232</v>
      </c>
      <c r="AE238" s="5" t="n">
        <f aca="false">J238+U238</f>
        <v>50826278.9610014</v>
      </c>
      <c r="AF238" s="5" t="n">
        <f aca="false">K238+V238</f>
        <v>341601215.87524</v>
      </c>
      <c r="AG238" s="5" t="n">
        <f aca="false">L238+W238</f>
        <v>100000000</v>
      </c>
      <c r="AH238" s="5" t="n">
        <f aca="false">M238+X238</f>
        <v>133249439.537503</v>
      </c>
      <c r="AI238" s="5" t="n">
        <f aca="false">N238+Y238</f>
        <v>166561799.421879</v>
      </c>
      <c r="AJ238" s="5" t="n">
        <f aca="false">O238+Z238</f>
        <v>277602999.036464</v>
      </c>
      <c r="AK238" s="5" t="n">
        <f aca="false">P238+AA238</f>
        <v>277602999.036464</v>
      </c>
      <c r="AL238" s="5" t="n">
        <f aca="false">INDEX($AE$115:$AE$242,$B238-$C238*1+const_one)</f>
        <v>30000000</v>
      </c>
      <c r="AM238" s="5" t="n">
        <f aca="false">INDEX($AF$115:$AF$242,$B238-$D238*2+const_one)</f>
        <v>300000000</v>
      </c>
      <c r="AN238" s="5" t="n">
        <f aca="false">INDEX($AG$115:$AG$242,$B238-$E238*4+const_one)</f>
        <v>100000000</v>
      </c>
      <c r="AO238" s="5" t="n">
        <f aca="false">INDEX($AH$115:$AH$242,$B238-$F238*8+const_one)</f>
        <v>60000000</v>
      </c>
      <c r="AP238" s="5" t="n">
        <f aca="false">INDEX($AI$115:$AI$242,$B238-$G238*16+const_one)</f>
        <v>30000000</v>
      </c>
      <c r="AQ238" s="5" t="n">
        <f aca="false">INDEX($AJ$115:$AJ$242,$B238-$H238*32+const_one)</f>
        <v>15000000</v>
      </c>
      <c r="AR238" s="5" t="n">
        <f aca="false">INDEX($AK$115:$AK$242,$B238-$I238*64+const_one)</f>
        <v>5000000</v>
      </c>
      <c r="AS238" s="5" t="n">
        <f aca="false">INDEX($AE$115:$AE$242,$B238+(const_one-$C238)*1+const_one)</f>
        <v>50826278.9610014</v>
      </c>
      <c r="AT238" s="5" t="n">
        <f aca="false">INDEX($AF$115:$AF$242,$B238+(const_one-$D238)*2+const_one)</f>
        <v>341601215.87524</v>
      </c>
      <c r="AU238" s="5" t="n">
        <f aca="false">INDEX($AG$115:$AG$242,$B238+(const_one-$E238)*4+const_one)</f>
        <v>96723675.3516341</v>
      </c>
      <c r="AV238" s="5" t="n">
        <f aca="false">INDEX($AH$115:$AH$242,$B238+(const_one-$F238)*8+const_one)</f>
        <v>133249439.537503</v>
      </c>
      <c r="AW238" s="5" t="n">
        <f aca="false">INDEX($AI$115:$AI$242,$B238+(const_one-$G238)*16+const_one)</f>
        <v>166561799.421879</v>
      </c>
      <c r="AX238" s="5" t="n">
        <f aca="false">INDEX($AJ$115:$AJ$242,$B238+(const_one-$H238)*32+const_one)</f>
        <v>277602999.036464</v>
      </c>
      <c r="AY238" s="5" t="n">
        <f aca="false">INDEX($AK$115:$AK$242,$B238+(const_one-$I238)*64+const_one)</f>
        <v>277602999.036464</v>
      </c>
      <c r="AZ238" s="5" t="n">
        <f aca="false">--($C238=--(AS238&gt;AL238))</f>
        <v>1</v>
      </c>
      <c r="BA238" s="5" t="n">
        <f aca="false">--($D238=--(AT238&gt;AM238))</f>
        <v>1</v>
      </c>
      <c r="BB238" s="5" t="n">
        <f aca="false">--($E238=--(AU238&gt;AN238))</f>
        <v>1</v>
      </c>
      <c r="BC238" s="5" t="n">
        <f aca="false">--($F238=--(AV238&gt;AO238))</f>
        <v>1</v>
      </c>
      <c r="BD238" s="5" t="n">
        <f aca="false">--($G238=--(AW238&gt;AP238))</f>
        <v>1</v>
      </c>
      <c r="BE238" s="5" t="n">
        <f aca="false">--($H238=--(AX238&gt;AQ238))</f>
        <v>1</v>
      </c>
      <c r="BF238" s="5" t="n">
        <f aca="false">--($I238=--(AY238&gt;AR238))</f>
        <v>1</v>
      </c>
      <c r="BG238" s="5" t="n">
        <f aca="false">SUM(AZ238:BF238)</f>
        <v>7</v>
      </c>
      <c r="BH238" s="5" t="n">
        <f aca="false">SUM(AE238:AK238)+AB238+AC238+AD238</f>
        <v>2000000000</v>
      </c>
    </row>
    <row r="239" customFormat="false" ht="15" hidden="true" customHeight="false" outlineLevel="0" collapsed="false">
      <c r="A239" s="5" t="n">
        <f aca="false">sensitivity_exit_usd</f>
        <v>2000000000</v>
      </c>
      <c r="B239" s="2" t="n">
        <f aca="false">ROW()-ROW($B$115)</f>
        <v>124</v>
      </c>
      <c r="C239" s="2" t="n">
        <f aca="false">MOD(QUOTIENT($B239,1),2)</f>
        <v>0</v>
      </c>
      <c r="D239" s="2" t="n">
        <f aca="false">MOD(QUOTIENT($B239,2),2)</f>
        <v>0</v>
      </c>
      <c r="E239" s="2" t="n">
        <f aca="false">MOD(QUOTIENT($B239,4),2)</f>
        <v>1</v>
      </c>
      <c r="F239" s="2" t="n">
        <f aca="false">MOD(QUOTIENT($B239,8),2)</f>
        <v>1</v>
      </c>
      <c r="G239" s="2" t="n">
        <f aca="false">MOD(QUOTIENT($B239,16),2)</f>
        <v>1</v>
      </c>
      <c r="H239" s="2" t="n">
        <f aca="false">MOD(QUOTIENT($B239,32),2)</f>
        <v>1</v>
      </c>
      <c r="I239" s="2" t="n">
        <f aca="false">MOD(QUOTIENT($B239,64),2)</f>
        <v>1</v>
      </c>
      <c r="J239" s="5" t="n">
        <f aca="false">IF($C239=const_zero,MIN(class_series_f_invested_usd,MAX(const_zero,$A239)),const_zero)</f>
        <v>30000000</v>
      </c>
      <c r="K239" s="5" t="n">
        <f aca="false">IF($D239=const_zero,MIN(class_series_e_invested_usd,MAX(const_zero,$A239-SUM($J239:$J239))),const_zero)</f>
        <v>300000000</v>
      </c>
      <c r="L239" s="5" t="n">
        <f aca="false">IF($E239=const_zero,MIN(class_series_d_invested_usd,MAX(const_zero,$A239-SUM($J239:$K239))),const_zero)</f>
        <v>0</v>
      </c>
      <c r="M239" s="5" t="n">
        <f aca="false">IF($F239=const_zero,MIN(class_series_c_invested_usd,MAX(const_zero,$A239-SUM($J239:$L239))),const_zero)</f>
        <v>0</v>
      </c>
      <c r="N239" s="5" t="n">
        <f aca="false">IF($G239=const_zero,MIN(class_series_b_invested_usd,MAX(const_zero,$A239-SUM($J239:$M239))),const_zero)</f>
        <v>0</v>
      </c>
      <c r="O239" s="5" t="n">
        <f aca="false">IF($H239=const_zero,MIN(class_series_a_invested_usd,MAX(const_zero,$A239-SUM($J239:$N239))),const_zero)</f>
        <v>0</v>
      </c>
      <c r="P239" s="5" t="n">
        <f aca="false">IF($I239=const_zero,MIN(class_seed_invested_usd,MAX(const_zero,$A239-SUM($J239:$O239))),const_zero)</f>
        <v>0</v>
      </c>
      <c r="Q239" s="5" t="n">
        <f aca="false">MAX(const_zero,$A239-SUM($J239:$P239))</f>
        <v>1670000000</v>
      </c>
      <c r="R239" s="9" t="n">
        <f aca="false">common_rsa_total+Sensitivity!$AE$60+Sensitivity!$AJ$60+IF($C239=const_one,Sensitivity!$D$60,const_zero)+IF($D239=const_one,Sensitivity!$Y$60,const_zero)+IF($E239=const_one,Sensitivity!$V$60,const_zero)+IF($F239=const_one,Sensitivity!$S$60,const_zero)+IF($G239=const_one,Sensitivity!$P$60,const_zero)+IF($H239=const_one,Sensitivity!$M$60,const_zero)+IF($I239=const_one,Sensitivity!$J$60,const_zero)</f>
        <v>26437545.7598514</v>
      </c>
      <c r="S239" s="23" t="b">
        <f aca="false">IF($R239&gt;const_zero,--($Q239&gt;option_strike_usd*$R239),const_zero)</f>
        <v>1</v>
      </c>
      <c r="T239" s="7" t="n">
        <f aca="false">IF($R239&gt;const_zero,IF($S239=const_one,($Q239+option_strike_usd*pre_f_options_issued)/($R239+pre_f_options_issued),$Q239/$R239),const_zero)</f>
        <v>57.796884845724</v>
      </c>
      <c r="U239" s="5" t="n">
        <f aca="false">IF($C239=const_one,Sensitivity!$D$60*$T239,const_zero)</f>
        <v>0</v>
      </c>
      <c r="V239" s="5" t="n">
        <f aca="false">IF($D239=const_one,Sensitivity!$Y$60*$T239,const_zero)</f>
        <v>0</v>
      </c>
      <c r="W239" s="5" t="n">
        <f aca="false">IF($E239=const_one,Sensitivity!$V$60*$T239,const_zero)</f>
        <v>100516141.890104</v>
      </c>
      <c r="X239" s="5" t="n">
        <f aca="false">IF($F239=const_one,Sensitivity!$S$60*$T239,const_zero)</f>
        <v>138712523.629738</v>
      </c>
      <c r="Y239" s="5" t="n">
        <f aca="false">IF($G239=const_one,Sensitivity!$P$60*$T239,const_zero)</f>
        <v>173390654.537172</v>
      </c>
      <c r="Z239" s="5" t="n">
        <f aca="false">IF($H239=const_one,Sensitivity!$M$60*$T239,const_zero)</f>
        <v>288984424.22862</v>
      </c>
      <c r="AA239" s="5" t="n">
        <f aca="false">IF($I239=const_one,Sensitivity!$J$60*$T239,const_zero)</f>
        <v>288984424.22862</v>
      </c>
      <c r="AB239" s="5" t="n">
        <f aca="false">(Sensitivity!$AE$60+Sensitivity!$AJ$60)*$T239</f>
        <v>17247655.75992</v>
      </c>
      <c r="AC239" s="5" t="n">
        <f aca="false">common_rsa_total*$T239</f>
        <v>520171963.611516</v>
      </c>
      <c r="AD239" s="5" t="n">
        <f aca="false">IF($S239=const_one,pre_f_options_issued*($T239-option_strike_usd),const_zero)</f>
        <v>141992212.11431</v>
      </c>
      <c r="AE239" s="5" t="n">
        <f aca="false">J239+U239</f>
        <v>30000000</v>
      </c>
      <c r="AF239" s="5" t="n">
        <f aca="false">K239+V239</f>
        <v>300000000</v>
      </c>
      <c r="AG239" s="5" t="n">
        <f aca="false">L239+W239</f>
        <v>100516141.890104</v>
      </c>
      <c r="AH239" s="5" t="n">
        <f aca="false">M239+X239</f>
        <v>138712523.629738</v>
      </c>
      <c r="AI239" s="5" t="n">
        <f aca="false">N239+Y239</f>
        <v>173390654.537172</v>
      </c>
      <c r="AJ239" s="5" t="n">
        <f aca="false">O239+Z239</f>
        <v>288984424.22862</v>
      </c>
      <c r="AK239" s="5" t="n">
        <f aca="false">P239+AA239</f>
        <v>288984424.22862</v>
      </c>
      <c r="AL239" s="5" t="n">
        <f aca="false">INDEX($AE$115:$AE$242,$B239-$C239*1+const_one)</f>
        <v>30000000</v>
      </c>
      <c r="AM239" s="5" t="n">
        <f aca="false">INDEX($AF$115:$AF$242,$B239-$D239*2+const_one)</f>
        <v>300000000</v>
      </c>
      <c r="AN239" s="5" t="n">
        <f aca="false">INDEX($AG$115:$AG$242,$B239-$E239*4+const_one)</f>
        <v>100000000</v>
      </c>
      <c r="AO239" s="5" t="n">
        <f aca="false">INDEX($AH$115:$AH$242,$B239-$F239*8+const_one)</f>
        <v>60000000</v>
      </c>
      <c r="AP239" s="5" t="n">
        <f aca="false">INDEX($AI$115:$AI$242,$B239-$G239*16+const_one)</f>
        <v>30000000</v>
      </c>
      <c r="AQ239" s="5" t="n">
        <f aca="false">INDEX($AJ$115:$AJ$242,$B239-$H239*32+const_one)</f>
        <v>15000000</v>
      </c>
      <c r="AR239" s="5" t="n">
        <f aca="false">INDEX($AK$115:$AK$242,$B239-$I239*64+const_one)</f>
        <v>5000000</v>
      </c>
      <c r="AS239" s="5" t="n">
        <f aca="false">INDEX($AE$115:$AE$242,$B239+(const_one-$C239)*1+const_one)</f>
        <v>52207558.2799945</v>
      </c>
      <c r="AT239" s="5" t="n">
        <f aca="false">INDEX($AF$115:$AF$242,$B239+(const_one-$D239)*2+const_one)</f>
        <v>345856502.175166</v>
      </c>
      <c r="AU239" s="5" t="n">
        <f aca="false">INDEX($AG$115:$AG$242,$B239+(const_one-$E239)*4+const_one)</f>
        <v>100516141.890104</v>
      </c>
      <c r="AV239" s="5" t="n">
        <f aca="false">INDEX($AH$115:$AH$242,$B239+(const_one-$F239)*8+const_one)</f>
        <v>138712523.629738</v>
      </c>
      <c r="AW239" s="5" t="n">
        <f aca="false">INDEX($AI$115:$AI$242,$B239+(const_one-$G239)*16+const_one)</f>
        <v>173390654.537172</v>
      </c>
      <c r="AX239" s="5" t="n">
        <f aca="false">INDEX($AJ$115:$AJ$242,$B239+(const_one-$H239)*32+const_one)</f>
        <v>288984424.22862</v>
      </c>
      <c r="AY239" s="5" t="n">
        <f aca="false">INDEX($AK$115:$AK$242,$B239+(const_one-$I239)*64+const_one)</f>
        <v>288984424.22862</v>
      </c>
      <c r="AZ239" s="5" t="n">
        <f aca="false">--($C239=--(AS239&gt;AL239))</f>
        <v>0</v>
      </c>
      <c r="BA239" s="5" t="n">
        <f aca="false">--($D239=--(AT239&gt;AM239))</f>
        <v>0</v>
      </c>
      <c r="BB239" s="5" t="n">
        <f aca="false">--($E239=--(AU239&gt;AN239))</f>
        <v>1</v>
      </c>
      <c r="BC239" s="5" t="n">
        <f aca="false">--($F239=--(AV239&gt;AO239))</f>
        <v>1</v>
      </c>
      <c r="BD239" s="5" t="n">
        <f aca="false">--($G239=--(AW239&gt;AP239))</f>
        <v>1</v>
      </c>
      <c r="BE239" s="5" t="n">
        <f aca="false">--($H239=--(AX239&gt;AQ239))</f>
        <v>1</v>
      </c>
      <c r="BF239" s="5" t="n">
        <f aca="false">--($I239=--(AY239&gt;AR239))</f>
        <v>1</v>
      </c>
      <c r="BG239" s="5" t="n">
        <f aca="false">SUM(AZ239:BF239)</f>
        <v>5</v>
      </c>
      <c r="BH239" s="5" t="n">
        <f aca="false">SUM(AE239:AK239)+AB239+AC239+AD239</f>
        <v>2000000000</v>
      </c>
    </row>
    <row r="240" customFormat="false" ht="15" hidden="true" customHeight="false" outlineLevel="0" collapsed="false">
      <c r="A240" s="5" t="n">
        <f aca="false">sensitivity_exit_usd</f>
        <v>2000000000</v>
      </c>
      <c r="B240" s="2" t="n">
        <f aca="false">ROW()-ROW($B$115)</f>
        <v>125</v>
      </c>
      <c r="C240" s="2" t="n">
        <f aca="false">MOD(QUOTIENT($B240,1),2)</f>
        <v>1</v>
      </c>
      <c r="D240" s="2" t="n">
        <f aca="false">MOD(QUOTIENT($B240,2),2)</f>
        <v>0</v>
      </c>
      <c r="E240" s="2" t="n">
        <f aca="false">MOD(QUOTIENT($B240,4),2)</f>
        <v>1</v>
      </c>
      <c r="F240" s="2" t="n">
        <f aca="false">MOD(QUOTIENT($B240,8),2)</f>
        <v>1</v>
      </c>
      <c r="G240" s="2" t="n">
        <f aca="false">MOD(QUOTIENT($B240,16),2)</f>
        <v>1</v>
      </c>
      <c r="H240" s="2" t="n">
        <f aca="false">MOD(QUOTIENT($B240,32),2)</f>
        <v>1</v>
      </c>
      <c r="I240" s="2" t="n">
        <f aca="false">MOD(QUOTIENT($B240,64),2)</f>
        <v>1</v>
      </c>
      <c r="J240" s="5" t="n">
        <f aca="false">IF($C240=const_zero,MIN(class_series_f_invested_usd,MAX(const_zero,$A240)),const_zero)</f>
        <v>0</v>
      </c>
      <c r="K240" s="5" t="n">
        <f aca="false">IF($D240=const_zero,MIN(class_series_e_invested_usd,MAX(const_zero,$A240-SUM($J240:$J240))),const_zero)</f>
        <v>300000000</v>
      </c>
      <c r="L240" s="5" t="n">
        <f aca="false">IF($E240=const_zero,MIN(class_series_d_invested_usd,MAX(const_zero,$A240-SUM($J240:$K240))),const_zero)</f>
        <v>0</v>
      </c>
      <c r="M240" s="5" t="n">
        <f aca="false">IF($F240=const_zero,MIN(class_series_c_invested_usd,MAX(const_zero,$A240-SUM($J240:$L240))),const_zero)</f>
        <v>0</v>
      </c>
      <c r="N240" s="5" t="n">
        <f aca="false">IF($G240=const_zero,MIN(class_series_b_invested_usd,MAX(const_zero,$A240-SUM($J240:$M240))),const_zero)</f>
        <v>0</v>
      </c>
      <c r="O240" s="5" t="n">
        <f aca="false">IF($H240=const_zero,MIN(class_series_a_invested_usd,MAX(const_zero,$A240-SUM($J240:$N240))),const_zero)</f>
        <v>0</v>
      </c>
      <c r="P240" s="5" t="n">
        <f aca="false">IF($I240=const_zero,MIN(class_seed_invested_usd,MAX(const_zero,$A240-SUM($J240:$O240))),const_zero)</f>
        <v>0</v>
      </c>
      <c r="Q240" s="5" t="n">
        <f aca="false">MAX(const_zero,$A240-SUM($J240:$P240))</f>
        <v>1700000000</v>
      </c>
      <c r="R240" s="9" t="n">
        <f aca="false">common_rsa_total+Sensitivity!$AE$60+Sensitivity!$AJ$60+IF($C240=const_one,Sensitivity!$D$60,const_zero)+IF($D240=const_one,Sensitivity!$Y$60,const_zero)+IF($E240=const_one,Sensitivity!$V$60,const_zero)+IF($F240=const_one,Sensitivity!$S$60,const_zero)+IF($G240=const_one,Sensitivity!$P$60,const_zero)+IF($H240=const_one,Sensitivity!$M$60,const_zero)+IF($I240=const_one,Sensitivity!$J$60,const_zero)</f>
        <v>27352994.7848514</v>
      </c>
      <c r="S240" s="23" t="b">
        <f aca="false">IF($R240&gt;const_zero,--($Q240&gt;option_strike_usd*$R240),const_zero)</f>
        <v>1</v>
      </c>
      <c r="T240" s="7" t="n">
        <f aca="false">IF($R240&gt;const_zero,IF($S240=const_one,($Q240+option_strike_usd*pre_f_options_issued)/($R240+pre_f_options_issued),$Q240/$R240),const_zero)</f>
        <v>57.029454239677</v>
      </c>
      <c r="U240" s="5" t="n">
        <f aca="false">IF($C240=const_one,Sensitivity!$D$60*$T240,const_zero)</f>
        <v>52207558.2799945</v>
      </c>
      <c r="V240" s="5" t="n">
        <f aca="false">IF($D240=const_one,Sensitivity!$Y$60*$T240,const_zero)</f>
        <v>0</v>
      </c>
      <c r="W240" s="5" t="n">
        <f aca="false">IF($E240=const_one,Sensitivity!$V$60*$T240,const_zero)</f>
        <v>99181482.3510281</v>
      </c>
      <c r="X240" s="5" t="n">
        <f aca="false">IF($F240=const_one,Sensitivity!$S$60*$T240,const_zero)</f>
        <v>136870690.175225</v>
      </c>
      <c r="Y240" s="5" t="n">
        <f aca="false">IF($G240=const_one,Sensitivity!$P$60*$T240,const_zero)</f>
        <v>171088362.719031</v>
      </c>
      <c r="Z240" s="5" t="n">
        <f aca="false">IF($H240=const_one,Sensitivity!$M$60*$T240,const_zero)</f>
        <v>285147271.198385</v>
      </c>
      <c r="AA240" s="5" t="n">
        <f aca="false">IF($I240=const_one,Sensitivity!$J$60*$T240,const_zero)</f>
        <v>285147271.198385</v>
      </c>
      <c r="AB240" s="5" t="n">
        <f aca="false">(Sensitivity!$AE$60+Sensitivity!$AJ$60)*$T240</f>
        <v>17018640.3216649</v>
      </c>
      <c r="AC240" s="5" t="n">
        <f aca="false">common_rsa_total*$T240</f>
        <v>513265088.157093</v>
      </c>
      <c r="AD240" s="5" t="n">
        <f aca="false">IF($S240=const_one,pre_f_options_issued*($T240-option_strike_usd),const_zero)</f>
        <v>140073635.599193</v>
      </c>
      <c r="AE240" s="5" t="n">
        <f aca="false">J240+U240</f>
        <v>52207558.2799945</v>
      </c>
      <c r="AF240" s="5" t="n">
        <f aca="false">K240+V240</f>
        <v>300000000</v>
      </c>
      <c r="AG240" s="5" t="n">
        <f aca="false">L240+W240</f>
        <v>99181482.3510281</v>
      </c>
      <c r="AH240" s="5" t="n">
        <f aca="false">M240+X240</f>
        <v>136870690.175225</v>
      </c>
      <c r="AI240" s="5" t="n">
        <f aca="false">N240+Y240</f>
        <v>171088362.719031</v>
      </c>
      <c r="AJ240" s="5" t="n">
        <f aca="false">O240+Z240</f>
        <v>285147271.198385</v>
      </c>
      <c r="AK240" s="5" t="n">
        <f aca="false">P240+AA240</f>
        <v>285147271.198385</v>
      </c>
      <c r="AL240" s="5" t="n">
        <f aca="false">INDEX($AE$115:$AE$242,$B240-$C240*1+const_one)</f>
        <v>30000000</v>
      </c>
      <c r="AM240" s="5" t="n">
        <f aca="false">INDEX($AF$115:$AF$242,$B240-$D240*2+const_one)</f>
        <v>300000000</v>
      </c>
      <c r="AN240" s="5" t="n">
        <f aca="false">INDEX($AG$115:$AG$242,$B240-$E240*4+const_one)</f>
        <v>100000000</v>
      </c>
      <c r="AO240" s="5" t="n">
        <f aca="false">INDEX($AH$115:$AH$242,$B240-$F240*8+const_one)</f>
        <v>60000000</v>
      </c>
      <c r="AP240" s="5" t="n">
        <f aca="false">INDEX($AI$115:$AI$242,$B240-$G240*16+const_one)</f>
        <v>30000000</v>
      </c>
      <c r="AQ240" s="5" t="n">
        <f aca="false">INDEX($AJ$115:$AJ$242,$B240-$H240*32+const_one)</f>
        <v>15000000</v>
      </c>
      <c r="AR240" s="5" t="n">
        <f aca="false">INDEX($AK$115:$AK$242,$B240-$I240*64+const_one)</f>
        <v>5000000</v>
      </c>
      <c r="AS240" s="5" t="n">
        <f aca="false">INDEX($AE$115:$AE$242,$B240+(const_one-$C240)*1+const_one)</f>
        <v>52207558.2799945</v>
      </c>
      <c r="AT240" s="5" t="n">
        <f aca="false">INDEX($AF$115:$AF$242,$B240+(const_one-$D240)*2+const_one)</f>
        <v>342189492.607688</v>
      </c>
      <c r="AU240" s="5" t="n">
        <f aca="false">INDEX($AG$115:$AG$242,$B240+(const_one-$E240)*4+const_one)</f>
        <v>99181482.3510281</v>
      </c>
      <c r="AV240" s="5" t="n">
        <f aca="false">INDEX($AH$115:$AH$242,$B240+(const_one-$F240)*8+const_one)</f>
        <v>136870690.175225</v>
      </c>
      <c r="AW240" s="5" t="n">
        <f aca="false">INDEX($AI$115:$AI$242,$B240+(const_one-$G240)*16+const_one)</f>
        <v>171088362.719031</v>
      </c>
      <c r="AX240" s="5" t="n">
        <f aca="false">INDEX($AJ$115:$AJ$242,$B240+(const_one-$H240)*32+const_one)</f>
        <v>285147271.198385</v>
      </c>
      <c r="AY240" s="5" t="n">
        <f aca="false">INDEX($AK$115:$AK$242,$B240+(const_one-$I240)*64+const_one)</f>
        <v>285147271.198385</v>
      </c>
      <c r="AZ240" s="5" t="n">
        <f aca="false">--($C240=--(AS240&gt;AL240))</f>
        <v>1</v>
      </c>
      <c r="BA240" s="5" t="n">
        <f aca="false">--($D240=--(AT240&gt;AM240))</f>
        <v>0</v>
      </c>
      <c r="BB240" s="5" t="n">
        <f aca="false">--($E240=--(AU240&gt;AN240))</f>
        <v>0</v>
      </c>
      <c r="BC240" s="5" t="n">
        <f aca="false">--($F240=--(AV240&gt;AO240))</f>
        <v>1</v>
      </c>
      <c r="BD240" s="5" t="n">
        <f aca="false">--($G240=--(AW240&gt;AP240))</f>
        <v>1</v>
      </c>
      <c r="BE240" s="5" t="n">
        <f aca="false">--($H240=--(AX240&gt;AQ240))</f>
        <v>1</v>
      </c>
      <c r="BF240" s="5" t="n">
        <f aca="false">--($I240=--(AY240&gt;AR240))</f>
        <v>1</v>
      </c>
      <c r="BG240" s="5" t="n">
        <f aca="false">SUM(AZ240:BF240)</f>
        <v>5</v>
      </c>
      <c r="BH240" s="5" t="n">
        <f aca="false">SUM(AE240:AK240)+AB240+AC240+AD240</f>
        <v>2000000000</v>
      </c>
    </row>
    <row r="241" customFormat="false" ht="15" hidden="true" customHeight="false" outlineLevel="0" collapsed="false">
      <c r="A241" s="5" t="n">
        <f aca="false">sensitivity_exit_usd</f>
        <v>2000000000</v>
      </c>
      <c r="B241" s="2" t="n">
        <f aca="false">ROW()-ROW($B$115)</f>
        <v>126</v>
      </c>
      <c r="C241" s="2" t="n">
        <f aca="false">MOD(QUOTIENT($B241,1),2)</f>
        <v>0</v>
      </c>
      <c r="D241" s="2" t="n">
        <f aca="false">MOD(QUOTIENT($B241,2),2)</f>
        <v>1</v>
      </c>
      <c r="E241" s="2" t="n">
        <f aca="false">MOD(QUOTIENT($B241,4),2)</f>
        <v>1</v>
      </c>
      <c r="F241" s="2" t="n">
        <f aca="false">MOD(QUOTIENT($B241,8),2)</f>
        <v>1</v>
      </c>
      <c r="G241" s="2" t="n">
        <f aca="false">MOD(QUOTIENT($B241,16),2)</f>
        <v>1</v>
      </c>
      <c r="H241" s="2" t="n">
        <f aca="false">MOD(QUOTIENT($B241,32),2)</f>
        <v>1</v>
      </c>
      <c r="I241" s="2" t="n">
        <f aca="false">MOD(QUOTIENT($B241,64),2)</f>
        <v>1</v>
      </c>
      <c r="J241" s="5" t="n">
        <f aca="false">IF($C241=const_zero,MIN(class_series_f_invested_usd,MAX(const_zero,$A241)),const_zero)</f>
        <v>30000000</v>
      </c>
      <c r="K241" s="5" t="n">
        <f aca="false">IF($D241=const_zero,MIN(class_series_e_invested_usd,MAX(const_zero,$A241-SUM($J241:$J241))),const_zero)</f>
        <v>0</v>
      </c>
      <c r="L241" s="5" t="n">
        <f aca="false">IF($E241=const_zero,MIN(class_series_d_invested_usd,MAX(const_zero,$A241-SUM($J241:$K241))),const_zero)</f>
        <v>0</v>
      </c>
      <c r="M241" s="5" t="n">
        <f aca="false">IF($F241=const_zero,MIN(class_series_c_invested_usd,MAX(const_zero,$A241-SUM($J241:$L241))),const_zero)</f>
        <v>0</v>
      </c>
      <c r="N241" s="5" t="n">
        <f aca="false">IF($G241=const_zero,MIN(class_series_b_invested_usd,MAX(const_zero,$A241-SUM($J241:$M241))),const_zero)</f>
        <v>0</v>
      </c>
      <c r="O241" s="5" t="n">
        <f aca="false">IF($H241=const_zero,MIN(class_series_a_invested_usd,MAX(const_zero,$A241-SUM($J241:$N241))),const_zero)</f>
        <v>0</v>
      </c>
      <c r="P241" s="5" t="n">
        <f aca="false">IF($I241=const_zero,MIN(class_seed_invested_usd,MAX(const_zero,$A241-SUM($J241:$O241))),const_zero)</f>
        <v>0</v>
      </c>
      <c r="Q241" s="5" t="n">
        <f aca="false">MAX(const_zero,$A241-SUM($J241:$P241))</f>
        <v>1970000000</v>
      </c>
      <c r="R241" s="9" t="n">
        <f aca="false">common_rsa_total+Sensitivity!$AE$60+Sensitivity!$AJ$60+IF($C241=const_one,Sensitivity!$D$60,const_zero)+IF($D241=const_one,Sensitivity!$Y$60,const_zero)+IF($E241=const_one,Sensitivity!$V$60,const_zero)+IF($F241=const_one,Sensitivity!$S$60,const_zero)+IF($G241=const_one,Sensitivity!$P$60,const_zero)+IF($H241=const_one,Sensitivity!$M$60,const_zero)+IF($I241=const_one,Sensitivity!$J$60,const_zero)</f>
        <v>32590238.9414976</v>
      </c>
      <c r="S241" s="23" t="b">
        <f aca="false">IF($R241&gt;const_zero,--($Q241&gt;option_strike_usd*$R241),const_zero)</f>
        <v>1</v>
      </c>
      <c r="T241" s="7" t="n">
        <f aca="false">IF($R241&gt;const_zero,IF($S241=const_one,($Q241+option_strike_usd*pre_f_options_issued)/($R241+pre_f_options_issued),$Q241/$R241),const_zero)</f>
        <v>56.2122134103603</v>
      </c>
      <c r="U241" s="5" t="n">
        <f aca="false">IF($C241=const_one,Sensitivity!$D$60*$T241,const_zero)</f>
        <v>0</v>
      </c>
      <c r="V241" s="5" t="n">
        <f aca="false">IF($D241=const_one,Sensitivity!$Y$60*$T241,const_zero)</f>
        <v>345856502.175166</v>
      </c>
      <c r="W241" s="5" t="n">
        <f aca="false">IF($E241=const_one,Sensitivity!$V$60*$T241,const_zero)</f>
        <v>97760196.4914657</v>
      </c>
      <c r="X241" s="5" t="n">
        <f aca="false">IF($F241=const_one,Sensitivity!$S$60*$T241,const_zero)</f>
        <v>134909312.184865</v>
      </c>
      <c r="Y241" s="5" t="n">
        <f aca="false">IF($G241=const_one,Sensitivity!$P$60*$T241,const_zero)</f>
        <v>168636640.231081</v>
      </c>
      <c r="Z241" s="5" t="n">
        <f aca="false">IF($H241=const_one,Sensitivity!$M$60*$T241,const_zero)</f>
        <v>281061067.051802</v>
      </c>
      <c r="AA241" s="5" t="n">
        <f aca="false">IF($I241=const_one,Sensitivity!$J$60*$T241,const_zero)</f>
        <v>281061067.051802</v>
      </c>
      <c r="AB241" s="5" t="n">
        <f aca="false">(Sensitivity!$AE$60+Sensitivity!$AJ$60)*$T241</f>
        <v>16774760.5946756</v>
      </c>
      <c r="AC241" s="5" t="n">
        <f aca="false">common_rsa_total*$T241</f>
        <v>505909920.693243</v>
      </c>
      <c r="AD241" s="5" t="n">
        <f aca="false">IF($S241=const_one,pre_f_options_issued*($T241-option_strike_usd),const_zero)</f>
        <v>138030533.525901</v>
      </c>
      <c r="AE241" s="5" t="n">
        <f aca="false">J241+U241</f>
        <v>30000000</v>
      </c>
      <c r="AF241" s="5" t="n">
        <f aca="false">K241+V241</f>
        <v>345856502.175166</v>
      </c>
      <c r="AG241" s="5" t="n">
        <f aca="false">L241+W241</f>
        <v>97760196.4914657</v>
      </c>
      <c r="AH241" s="5" t="n">
        <f aca="false">M241+X241</f>
        <v>134909312.184865</v>
      </c>
      <c r="AI241" s="5" t="n">
        <f aca="false">N241+Y241</f>
        <v>168636640.231081</v>
      </c>
      <c r="AJ241" s="5" t="n">
        <f aca="false">O241+Z241</f>
        <v>281061067.051802</v>
      </c>
      <c r="AK241" s="5" t="n">
        <f aca="false">P241+AA241</f>
        <v>281061067.051802</v>
      </c>
      <c r="AL241" s="5" t="n">
        <f aca="false">INDEX($AE$115:$AE$242,$B241-$C241*1+const_one)</f>
        <v>30000000</v>
      </c>
      <c r="AM241" s="5" t="n">
        <f aca="false">INDEX($AF$115:$AF$242,$B241-$D241*2+const_one)</f>
        <v>300000000</v>
      </c>
      <c r="AN241" s="5" t="n">
        <f aca="false">INDEX($AG$115:$AG$242,$B241-$E241*4+const_one)</f>
        <v>100000000</v>
      </c>
      <c r="AO241" s="5" t="n">
        <f aca="false">INDEX($AH$115:$AH$242,$B241-$F241*8+const_one)</f>
        <v>60000000</v>
      </c>
      <c r="AP241" s="5" t="n">
        <f aca="false">INDEX($AI$115:$AI$242,$B241-$G241*16+const_one)</f>
        <v>30000000</v>
      </c>
      <c r="AQ241" s="5" t="n">
        <f aca="false">INDEX($AJ$115:$AJ$242,$B241-$H241*32+const_one)</f>
        <v>15000000</v>
      </c>
      <c r="AR241" s="5" t="n">
        <f aca="false">INDEX($AK$115:$AK$242,$B241-$I241*64+const_one)</f>
        <v>5000000</v>
      </c>
      <c r="AS241" s="5" t="n">
        <f aca="false">INDEX($AE$115:$AE$242,$B241+(const_one-$C241)*1+const_one)</f>
        <v>50913807.6813929</v>
      </c>
      <c r="AT241" s="5" t="n">
        <f aca="false">INDEX($AF$115:$AF$242,$B241+(const_one-$D241)*2+const_one)</f>
        <v>345856502.175166</v>
      </c>
      <c r="AU241" s="5" t="n">
        <f aca="false">INDEX($AG$115:$AG$242,$B241+(const_one-$E241)*4+const_one)</f>
        <v>97760196.4914657</v>
      </c>
      <c r="AV241" s="5" t="n">
        <f aca="false">INDEX($AH$115:$AH$242,$B241+(const_one-$F241)*8+const_one)</f>
        <v>134909312.184865</v>
      </c>
      <c r="AW241" s="5" t="n">
        <f aca="false">INDEX($AI$115:$AI$242,$B241+(const_one-$G241)*16+const_one)</f>
        <v>168636640.231081</v>
      </c>
      <c r="AX241" s="5" t="n">
        <f aca="false">INDEX($AJ$115:$AJ$242,$B241+(const_one-$H241)*32+const_one)</f>
        <v>281061067.051802</v>
      </c>
      <c r="AY241" s="5" t="n">
        <f aca="false">INDEX($AK$115:$AK$242,$B241+(const_one-$I241)*64+const_one)</f>
        <v>281061067.051802</v>
      </c>
      <c r="AZ241" s="5" t="n">
        <f aca="false">--($C241=--(AS241&gt;AL241))</f>
        <v>0</v>
      </c>
      <c r="BA241" s="5" t="n">
        <f aca="false">--($D241=--(AT241&gt;AM241))</f>
        <v>1</v>
      </c>
      <c r="BB241" s="5" t="n">
        <f aca="false">--($E241=--(AU241&gt;AN241))</f>
        <v>0</v>
      </c>
      <c r="BC241" s="5" t="n">
        <f aca="false">--($F241=--(AV241&gt;AO241))</f>
        <v>1</v>
      </c>
      <c r="BD241" s="5" t="n">
        <f aca="false">--($G241=--(AW241&gt;AP241))</f>
        <v>1</v>
      </c>
      <c r="BE241" s="5" t="n">
        <f aca="false">--($H241=--(AX241&gt;AQ241))</f>
        <v>1</v>
      </c>
      <c r="BF241" s="5" t="n">
        <f aca="false">--($I241=--(AY241&gt;AR241))</f>
        <v>1</v>
      </c>
      <c r="BG241" s="5" t="n">
        <f aca="false">SUM(AZ241:BF241)</f>
        <v>5</v>
      </c>
      <c r="BH241" s="5" t="n">
        <f aca="false">SUM(AE241:AK241)+AB241+AC241+AD241</f>
        <v>2000000000</v>
      </c>
    </row>
    <row r="242" customFormat="false" ht="15" hidden="true" customHeight="false" outlineLevel="0" collapsed="false">
      <c r="A242" s="5" t="n">
        <f aca="false">sensitivity_exit_usd</f>
        <v>2000000000</v>
      </c>
      <c r="B242" s="2" t="n">
        <f aca="false">ROW()-ROW($B$115)</f>
        <v>127</v>
      </c>
      <c r="C242" s="2" t="n">
        <f aca="false">MOD(QUOTIENT($B242,1),2)</f>
        <v>1</v>
      </c>
      <c r="D242" s="2" t="n">
        <f aca="false">MOD(QUOTIENT($B242,2),2)</f>
        <v>1</v>
      </c>
      <c r="E242" s="2" t="n">
        <f aca="false">MOD(QUOTIENT($B242,4),2)</f>
        <v>1</v>
      </c>
      <c r="F242" s="2" t="n">
        <f aca="false">MOD(QUOTIENT($B242,8),2)</f>
        <v>1</v>
      </c>
      <c r="G242" s="2" t="n">
        <f aca="false">MOD(QUOTIENT($B242,16),2)</f>
        <v>1</v>
      </c>
      <c r="H242" s="2" t="n">
        <f aca="false">MOD(QUOTIENT($B242,32),2)</f>
        <v>1</v>
      </c>
      <c r="I242" s="2" t="n">
        <f aca="false">MOD(QUOTIENT($B242,64),2)</f>
        <v>1</v>
      </c>
      <c r="J242" s="5" t="n">
        <f aca="false">IF($C242=const_zero,MIN(class_series_f_invested_usd,MAX(const_zero,$A242)),const_zero)</f>
        <v>0</v>
      </c>
      <c r="K242" s="5" t="n">
        <f aca="false">IF($D242=const_zero,MIN(class_series_e_invested_usd,MAX(const_zero,$A242-SUM($J242:$J242))),const_zero)</f>
        <v>0</v>
      </c>
      <c r="L242" s="5" t="n">
        <f aca="false">IF($E242=const_zero,MIN(class_series_d_invested_usd,MAX(const_zero,$A242-SUM($J242:$K242))),const_zero)</f>
        <v>0</v>
      </c>
      <c r="M242" s="5" t="n">
        <f aca="false">IF($F242=const_zero,MIN(class_series_c_invested_usd,MAX(const_zero,$A242-SUM($J242:$L242))),const_zero)</f>
        <v>0</v>
      </c>
      <c r="N242" s="5" t="n">
        <f aca="false">IF($G242=const_zero,MIN(class_series_b_invested_usd,MAX(const_zero,$A242-SUM($J242:$M242))),const_zero)</f>
        <v>0</v>
      </c>
      <c r="O242" s="5" t="n">
        <f aca="false">IF($H242=const_zero,MIN(class_series_a_invested_usd,MAX(const_zero,$A242-SUM($J242:$N242))),const_zero)</f>
        <v>0</v>
      </c>
      <c r="P242" s="5" t="n">
        <f aca="false">IF($I242=const_zero,MIN(class_seed_invested_usd,MAX(const_zero,$A242-SUM($J242:$O242))),const_zero)</f>
        <v>0</v>
      </c>
      <c r="Q242" s="5" t="n">
        <f aca="false">MAX(const_zero,$A242-SUM($J242:$P242))</f>
        <v>2000000000</v>
      </c>
      <c r="R242" s="9" t="n">
        <f aca="false">common_rsa_total+Sensitivity!$AE$60+Sensitivity!$AJ$60+IF($C242=const_one,Sensitivity!$D$60,const_zero)+IF($D242=const_one,Sensitivity!$Y$60,const_zero)+IF($E242=const_one,Sensitivity!$V$60,const_zero)+IF($F242=const_one,Sensitivity!$S$60,const_zero)+IF($G242=const_one,Sensitivity!$P$60,const_zero)+IF($H242=const_one,Sensitivity!$M$60,const_zero)+IF($I242=const_one,Sensitivity!$J$60,const_zero)</f>
        <v>33505687.9664976</v>
      </c>
      <c r="S242" s="23" t="b">
        <f aca="false">IF($R242&gt;const_zero,--($Q242&gt;option_strike_usd*$R242),const_zero)</f>
        <v>1</v>
      </c>
      <c r="T242" s="7" t="n">
        <f aca="false">IF($R242&gt;const_zero,IF($S242=const_one,($Q242+option_strike_usd*pre_f_options_issued)/($R242+pre_f_options_issued),$Q242/$R242),const_zero)</f>
        <v>55.6162126901526</v>
      </c>
      <c r="U242" s="5" t="n">
        <f aca="false">IF($C242=const_one,Sensitivity!$D$60*$T242,const_zero)</f>
        <v>50913807.6813929</v>
      </c>
      <c r="V242" s="5" t="n">
        <f aca="false">IF($D242=const_one,Sensitivity!$Y$60*$T242,const_zero)</f>
        <v>342189492.607688</v>
      </c>
      <c r="W242" s="5" t="n">
        <f aca="false">IF($E242=const_one,Sensitivity!$V$60*$T242,const_zero)</f>
        <v>96723675.3516341</v>
      </c>
      <c r="X242" s="5" t="n">
        <f aca="false">IF($F242=const_one,Sensitivity!$S$60*$T242,const_zero)</f>
        <v>133478910.456366</v>
      </c>
      <c r="Y242" s="5" t="n">
        <f aca="false">IF($G242=const_one,Sensitivity!$P$60*$T242,const_zero)</f>
        <v>166848638.070458</v>
      </c>
      <c r="Z242" s="5" t="n">
        <f aca="false">IF($H242=const_one,Sensitivity!$M$60*$T242,const_zero)</f>
        <v>278081063.450763</v>
      </c>
      <c r="AA242" s="5" t="n">
        <f aca="false">IF($I242=const_one,Sensitivity!$J$60*$T242,const_zero)</f>
        <v>278081063.450763</v>
      </c>
      <c r="AB242" s="5" t="n">
        <f aca="false">(Sensitivity!$AE$60+Sensitivity!$AJ$60)*$T242</f>
        <v>16596902.9941795</v>
      </c>
      <c r="AC242" s="5" t="n">
        <f aca="false">common_rsa_total*$T242</f>
        <v>500545914.211374</v>
      </c>
      <c r="AD242" s="5" t="n">
        <f aca="false">IF($S242=const_one,pre_f_options_issued*($T242-option_strike_usd),const_zero)</f>
        <v>136540531.725382</v>
      </c>
      <c r="AE242" s="5" t="n">
        <f aca="false">J242+U242</f>
        <v>50913807.6813929</v>
      </c>
      <c r="AF242" s="5" t="n">
        <f aca="false">K242+V242</f>
        <v>342189492.607688</v>
      </c>
      <c r="AG242" s="5" t="n">
        <f aca="false">L242+W242</f>
        <v>96723675.3516341</v>
      </c>
      <c r="AH242" s="5" t="n">
        <f aca="false">M242+X242</f>
        <v>133478910.456366</v>
      </c>
      <c r="AI242" s="5" t="n">
        <f aca="false">N242+Y242</f>
        <v>166848638.070458</v>
      </c>
      <c r="AJ242" s="5" t="n">
        <f aca="false">O242+Z242</f>
        <v>278081063.450763</v>
      </c>
      <c r="AK242" s="5" t="n">
        <f aca="false">P242+AA242</f>
        <v>278081063.450763</v>
      </c>
      <c r="AL242" s="5" t="n">
        <f aca="false">INDEX($AE$115:$AE$242,$B242-$C242*1+const_one)</f>
        <v>30000000</v>
      </c>
      <c r="AM242" s="5" t="n">
        <f aca="false">INDEX($AF$115:$AF$242,$B242-$D242*2+const_one)</f>
        <v>300000000</v>
      </c>
      <c r="AN242" s="5" t="n">
        <f aca="false">INDEX($AG$115:$AG$242,$B242-$E242*4+const_one)</f>
        <v>100000000</v>
      </c>
      <c r="AO242" s="5" t="n">
        <f aca="false">INDEX($AH$115:$AH$242,$B242-$F242*8+const_one)</f>
        <v>60000000</v>
      </c>
      <c r="AP242" s="5" t="n">
        <f aca="false">INDEX($AI$115:$AI$242,$B242-$G242*16+const_one)</f>
        <v>30000000</v>
      </c>
      <c r="AQ242" s="5" t="n">
        <f aca="false">INDEX($AJ$115:$AJ$242,$B242-$H242*32+const_one)</f>
        <v>15000000</v>
      </c>
      <c r="AR242" s="5" t="n">
        <f aca="false">INDEX($AK$115:$AK$242,$B242-$I242*64+const_one)</f>
        <v>5000000</v>
      </c>
      <c r="AS242" s="5" t="n">
        <f aca="false">INDEX($AE$115:$AE$242,$B242+(const_one-$C242)*1+const_one)</f>
        <v>50913807.6813929</v>
      </c>
      <c r="AT242" s="5" t="n">
        <f aca="false">INDEX($AF$115:$AF$242,$B242+(const_one-$D242)*2+const_one)</f>
        <v>342189492.607688</v>
      </c>
      <c r="AU242" s="5" t="n">
        <f aca="false">INDEX($AG$115:$AG$242,$B242+(const_one-$E242)*4+const_one)</f>
        <v>96723675.3516341</v>
      </c>
      <c r="AV242" s="5" t="n">
        <f aca="false">INDEX($AH$115:$AH$242,$B242+(const_one-$F242)*8+const_one)</f>
        <v>133478910.456366</v>
      </c>
      <c r="AW242" s="5" t="n">
        <f aca="false">INDEX($AI$115:$AI$242,$B242+(const_one-$G242)*16+const_one)</f>
        <v>166848638.070458</v>
      </c>
      <c r="AX242" s="5" t="n">
        <f aca="false">INDEX($AJ$115:$AJ$242,$B242+(const_one-$H242)*32+const_one)</f>
        <v>278081063.450763</v>
      </c>
      <c r="AY242" s="5" t="n">
        <f aca="false">INDEX($AK$115:$AK$242,$B242+(const_one-$I242)*64+const_one)</f>
        <v>278081063.450763</v>
      </c>
      <c r="AZ242" s="5" t="n">
        <f aca="false">--($C242=--(AS242&gt;AL242))</f>
        <v>1</v>
      </c>
      <c r="BA242" s="5" t="n">
        <f aca="false">--($D242=--(AT242&gt;AM242))</f>
        <v>1</v>
      </c>
      <c r="BB242" s="5" t="n">
        <f aca="false">--($E242=--(AU242&gt;AN242))</f>
        <v>0</v>
      </c>
      <c r="BC242" s="5" t="n">
        <f aca="false">--($F242=--(AV242&gt;AO242))</f>
        <v>1</v>
      </c>
      <c r="BD242" s="5" t="n">
        <f aca="false">--($G242=--(AW242&gt;AP242))</f>
        <v>1</v>
      </c>
      <c r="BE242" s="5" t="n">
        <f aca="false">--($H242=--(AX242&gt;AQ242))</f>
        <v>1</v>
      </c>
      <c r="BF242" s="5" t="n">
        <f aca="false">--($I242=--(AY242&gt;AR242))</f>
        <v>1</v>
      </c>
      <c r="BG242" s="5" t="n">
        <f aca="false">SUM(AZ242:BF242)</f>
        <v>6</v>
      </c>
      <c r="BH242" s="5" t="n">
        <f aca="false">SUM(AE242:AK242)+AB242+AC242+AD242</f>
        <v>2000000000</v>
      </c>
    </row>
    <row r="243" customFormat="false" ht="15" hidden="tru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customFormat="false" ht="15" hidden="tru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customFormat="false" ht="15" hidden="tru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customFormat="false" ht="15" hidden="tru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customFormat="false" ht="15" hidden="tru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customFormat="false" ht="15" hidden="tru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customFormat="false" ht="15" hidden="tru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customFormat="false" ht="15" hidden="tru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customFormat="false" ht="15" hidden="tru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customFormat="false" ht="15" hidden="tru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customFormat="false" ht="15" hidden="tru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customFormat="false" ht="15" hidden="tru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customFormat="false" ht="15" hidden="tru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customFormat="false" ht="15" hidden="tru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customFormat="false" ht="15" hidden="tru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customFormat="false" ht="15" hidden="tru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customFormat="false" ht="15" hidden="tru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customFormat="false" ht="15" hidden="tru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customFormat="false" ht="15" hidden="tru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customFormat="false" ht="15" hidden="tru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customFormat="false" ht="15" hidden="tru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customFormat="false" ht="15" hidden="tru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customFormat="false" ht="15" hidden="tru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customFormat="false" ht="15" hidden="tru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customFormat="false" ht="15" hidden="tru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customFormat="false" ht="15" hidden="tru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customFormat="false" ht="15" hidden="tru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customFormat="false" ht="15" hidden="true" customHeight="false" outlineLevel="0" collapsed="false">
      <c r="A270" s="5" t="n">
        <f aca="false">sensitivity_pre_base_usd</f>
        <v>1400000000</v>
      </c>
      <c r="B270" s="2" t="n">
        <f aca="false">sensitivity_esop_low</f>
        <v>0.11</v>
      </c>
      <c r="C270" s="5" t="n">
        <f aca="false">Sensitivity!$E$321</f>
        <v>38.2326039399081</v>
      </c>
      <c r="D270" s="2" t="n">
        <f aca="false">series_f_primary_raise_usd/C270</f>
        <v>784670.592857143</v>
      </c>
      <c r="E270" s="2" t="n">
        <f aca="false">our_fund_check_usd/C270</f>
        <v>261556.864285714</v>
      </c>
      <c r="F270" s="2" t="n">
        <f aca="false">f_lead_primary_check_usd/C270</f>
        <v>523113.728571429</v>
      </c>
      <c r="G270" s="2" t="n">
        <f aca="false">Sensitivity!$AC$321</f>
        <v>0</v>
      </c>
      <c r="H270" s="2" t="n">
        <f aca="false">Sensitivity!$G$321</f>
        <v>1</v>
      </c>
      <c r="I270" s="2" t="n">
        <f aca="false">class_seed_issue_pps/H270</f>
        <v>1</v>
      </c>
      <c r="J270" s="2" t="n">
        <f aca="false">Sensitivity!$H$321</f>
        <v>5000000</v>
      </c>
      <c r="K270" s="2" t="n">
        <f aca="false">Sensitivity!$I$321</f>
        <v>3</v>
      </c>
      <c r="L270" s="2" t="n">
        <f aca="false">class_series_a_issue_pps/K270</f>
        <v>1</v>
      </c>
      <c r="M270" s="2" t="n">
        <f aca="false">Sensitivity!$J$321</f>
        <v>5000000</v>
      </c>
      <c r="N270" s="2" t="n">
        <f aca="false">Sensitivity!$K$321</f>
        <v>10</v>
      </c>
      <c r="O270" s="2" t="n">
        <f aca="false">class_series_b_issue_pps/N270</f>
        <v>1</v>
      </c>
      <c r="P270" s="2" t="n">
        <f aca="false">Sensitivity!$L$321</f>
        <v>3000000</v>
      </c>
      <c r="Q270" s="2" t="n">
        <f aca="false">Sensitivity!$M$321</f>
        <v>25</v>
      </c>
      <c r="R270" s="2" t="n">
        <f aca="false">class_series_c_issue_pps/Q270</f>
        <v>1</v>
      </c>
      <c r="S270" s="2" t="n">
        <f aca="false">Sensitivity!$N$321</f>
        <v>2400000</v>
      </c>
      <c r="T270" s="8" t="n">
        <f aca="false">Sensitivity!$O$321</f>
        <v>57.7011635791589</v>
      </c>
      <c r="U270" s="2" t="n">
        <f aca="false">class_series_d_issue_pps/T270</f>
        <v>1.03984038238133</v>
      </c>
      <c r="V270" s="2" t="n">
        <f aca="false">Sensitivity!$P$321</f>
        <v>1733067.65058234</v>
      </c>
      <c r="W270" s="8" t="n">
        <f aca="false">Sensitivity!$Q$321</f>
        <v>48.9291003623757</v>
      </c>
      <c r="X270" s="2" t="n">
        <f aca="false">class_series_e_issue_pps/W270</f>
        <v>1.00468454633187</v>
      </c>
      <c r="Y270" s="2" t="n">
        <f aca="false">Sensitivity!$R$321</f>
        <v>6131255.22630948</v>
      </c>
      <c r="Z270" s="2" t="n">
        <f aca="false">Sensitivity!$S$321</f>
        <v>41028.876891816</v>
      </c>
      <c r="AA270" s="5" t="n">
        <f aca="false">Sensitivity!$T$321</f>
        <v>27.2099188167789</v>
      </c>
      <c r="AB270" s="5" t="n">
        <f aca="false">Sensitivity!$U$321</f>
        <v>30.5860831519265</v>
      </c>
      <c r="AC270" s="5" t="n">
        <f aca="false">MIN(AA270,AB270)</f>
        <v>27.2099188167789</v>
      </c>
      <c r="AD270" s="2" t="str">
        <f aca="false">IF(AA270&lt;=AB270,lbl_cap,lbl_discount)</f>
        <v>cap</v>
      </c>
      <c r="AE270" s="2" t="n">
        <f aca="false">note_a_principal_usd/AC270</f>
        <v>183756.520321434</v>
      </c>
      <c r="AF270" s="5" t="n">
        <f aca="false">Sensitivity!$X$321</f>
        <v>43.4278156885998</v>
      </c>
      <c r="AG270" s="5" t="n">
        <f aca="false">Sensitivity!$Y$321</f>
        <v>32.4977133489219</v>
      </c>
      <c r="AH270" s="5" t="n">
        <f aca="false">MIN(AF270,AG270)</f>
        <v>32.4977133489219</v>
      </c>
      <c r="AI270" s="2" t="str">
        <f aca="false">IF(AF270&lt;=AG270,lbl_cap,lbl_discount)</f>
        <v>discount</v>
      </c>
      <c r="AJ270" s="2" t="n">
        <f aca="false">note_b_principal_usd/AH270</f>
        <v>92314.187394958</v>
      </c>
      <c r="AK270" s="2" t="n">
        <f aca="false">pre_f_fd_total+G270+D270+AE270+AJ270+Z270</f>
        <v>37719731.1774654</v>
      </c>
      <c r="AL270" s="2" t="n">
        <f aca="false">E270/AK270</f>
        <v>0.0069342186733816</v>
      </c>
      <c r="AM270" s="2" t="n">
        <f aca="false">MATCH(7,$BG$325:$BG$452,0)</f>
        <v>124</v>
      </c>
      <c r="AN270" s="5" t="n">
        <f aca="false">INDEX($AE$325:$AE$452,AM270)</f>
        <v>43788453.4492883</v>
      </c>
      <c r="AO270" s="2" t="n">
        <f aca="false">AN270*our_fund_check_usd/series_f_primary_raise_usd</f>
        <v>14596151.1497628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customFormat="false" ht="15" hidden="tru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customFormat="false" ht="15" hidden="true" customHeight="false" outlineLevel="0" collapsed="false">
      <c r="A272" s="2" t="n">
        <f aca="false">const_zero</f>
        <v>0</v>
      </c>
      <c r="B272" s="2" t="n">
        <f aca="false">const_zero</f>
        <v>0</v>
      </c>
      <c r="C272" s="2" t="n">
        <f aca="false">const_zero</f>
        <v>0</v>
      </c>
      <c r="D272" s="2" t="n">
        <f aca="false">const_zero</f>
        <v>0</v>
      </c>
      <c r="E272" s="5" t="n">
        <f aca="false">sensitivity_pre_base_usd/(pre_f_fd_total+Sensitivity!B272)</f>
        <v>38.2326039399081</v>
      </c>
      <c r="F272" s="2" t="n">
        <f aca="false">series_f_primary_raise_usd/Sensitivity!E272</f>
        <v>784670.592857143</v>
      </c>
      <c r="G272" s="2" t="n">
        <f aca="false">IF(Sensitivity!E272&lt;class_seed_ocp,class_seed_ocp*(ad_pre_f_broad_based_fd+series_f_primary_raise_usd/class_seed_ocp)/(ad_pre_f_broad_based_fd+series_f_primary_raise_usd/Sensitivity!E272),class_seed_ocp)</f>
        <v>1</v>
      </c>
      <c r="H272" s="2" t="n">
        <f aca="false">class_seed_original_shares*class_seed_issue_pps/Sensitivity!G272</f>
        <v>5000000</v>
      </c>
      <c r="I272" s="2" t="n">
        <f aca="false">IF(Sensitivity!E272&lt;class_series_a_ocp,class_series_a_ocp*(ad_pre_f_broad_based_fd+series_f_primary_raise_usd/class_series_a_ocp)/(ad_pre_f_broad_based_fd+series_f_primary_raise_usd/Sensitivity!E272),class_series_a_ocp)</f>
        <v>3</v>
      </c>
      <c r="J272" s="2" t="n">
        <f aca="false">class_series_a_original_shares*class_series_a_issue_pps/Sensitivity!I272</f>
        <v>5000000</v>
      </c>
      <c r="K272" s="2" t="n">
        <f aca="false">IF(Sensitivity!E272&lt;class_series_b_ocp,class_series_b_ocp*(ad_pre_f_broad_based_fd+series_f_primary_raise_usd/class_series_b_ocp)/(ad_pre_f_broad_based_fd+series_f_primary_raise_usd/Sensitivity!E272),class_series_b_ocp)</f>
        <v>10</v>
      </c>
      <c r="L272" s="2" t="n">
        <f aca="false">class_series_b_original_shares*class_series_b_issue_pps/Sensitivity!K272</f>
        <v>3000000</v>
      </c>
      <c r="M272" s="2" t="n">
        <f aca="false">IF(Sensitivity!E272&lt;class_series_c_ocp,class_series_c_ocp*(ad_pre_f_broad_based_fd+series_f_primary_raise_usd/class_series_c_ocp)/(ad_pre_f_broad_based_fd+series_f_primary_raise_usd/Sensitivity!E272),class_series_c_ocp)</f>
        <v>25</v>
      </c>
      <c r="N272" s="2" t="n">
        <f aca="false">class_series_c_original_shares*class_series_c_issue_pps/Sensitivity!M272</f>
        <v>2400000</v>
      </c>
      <c r="O272" s="8" t="n">
        <f aca="false">IF(Sensitivity!E272&lt;class_series_d_ocp,class_series_d_ocp*(ad_pre_f_broad_based_fd+series_f_primary_raise_usd/class_series_d_ocp)/(ad_pre_f_broad_based_fd+series_f_primary_raise_usd/Sensitivity!E272),class_series_d_ocp)</f>
        <v>57.7011635791589</v>
      </c>
      <c r="P272" s="2" t="n">
        <f aca="false">class_series_d_original_shares*class_series_d_issue_pps/Sensitivity!O272</f>
        <v>1733067.65058234</v>
      </c>
      <c r="Q272" s="8" t="n">
        <f aca="false">IF(Sensitivity!E272&lt;class_series_e_ocp,class_series_e_ocp*(ad_pre_f_broad_based_fd+series_f_primary_raise_usd/class_series_e_ocp)/(ad_pre_f_broad_based_fd+series_f_primary_raise_usd/Sensitivity!E272),class_series_e_ocp)</f>
        <v>48.9291003623757</v>
      </c>
      <c r="R272" s="2" t="n">
        <f aca="false">class_series_e_original_shares*class_series_e_issue_pps/Sensitivity!Q272</f>
        <v>6131255.22630948</v>
      </c>
      <c r="S272" s="2" t="n">
        <f aca="false">Sensitivity!H272-class_seed_current_shares+Sensitivity!J272-class_series_a_current_shares+Sensitivity!L272-class_series_b_current_shares+Sensitivity!N272-class_series_c_current_shares+Sensitivity!P272-class_series_d_current_shares+Sensitivity!R272-class_series_e_current_shares</f>
        <v>41028.876891816</v>
      </c>
      <c r="T272" s="5" t="n">
        <f aca="false">note_a_cap_usd/(pre_f_fd_total+Sensitivity!B272+Sensitivity!S272+Sensitivity!D272)</f>
        <v>27.2784384773885</v>
      </c>
      <c r="U272" s="5" t="n">
        <f aca="false">Sensitivity!E272*(const_one-note_a_discount)</f>
        <v>30.5860831519265</v>
      </c>
      <c r="V272" s="5" t="n">
        <f aca="false">MIN(Sensitivity!T272,Sensitivity!U272)</f>
        <v>27.2784384773885</v>
      </c>
      <c r="W272" s="2" t="n">
        <f aca="false">note_a_principal_usd/Sensitivity!V272</f>
        <v>183294.949384459</v>
      </c>
      <c r="X272" s="5" t="n">
        <f aca="false">note_b_cap_usd/(pre_f_fd_total+Sensitivity!B272+Sensitivity!S272+Sensitivity!C272)</f>
        <v>43.6455015638216</v>
      </c>
      <c r="Y272" s="5" t="n">
        <f aca="false">Sensitivity!E272*(const_one-note_b_discount)</f>
        <v>32.4977133489219</v>
      </c>
      <c r="Z272" s="5" t="n">
        <f aca="false">MIN(Sensitivity!X272,Sensitivity!Y272)</f>
        <v>32.4977133489219</v>
      </c>
      <c r="AA272" s="2" t="n">
        <f aca="false">note_b_principal_usd/Sensitivity!Z272</f>
        <v>92314.187394958</v>
      </c>
      <c r="AB272" s="2" t="n">
        <f aca="false">pre_f_fd_total+Sensitivity!B272+Sensitivity!F272+Sensitivity!W272+Sensitivity!AA272+Sensitivity!S272</f>
        <v>37719269.6065284</v>
      </c>
      <c r="AC272" s="2" t="n">
        <f aca="false">MAX(const_zero,sensitivity_esop_low*Sensitivity!AB272-pre_f_option_pool_total)</f>
        <v>0</v>
      </c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customFormat="false" ht="15" hidden="true" customHeight="false" outlineLevel="0" collapsed="false">
      <c r="A273" s="2" t="n">
        <f aca="false">Sensitivity!A272+const_one</f>
        <v>1</v>
      </c>
      <c r="B273" s="2" t="n">
        <f aca="false">Sensitivity!AC272</f>
        <v>0</v>
      </c>
      <c r="C273" s="2" t="n">
        <f aca="false">Sensitivity!W272</f>
        <v>183294.949384459</v>
      </c>
      <c r="D273" s="2" t="n">
        <f aca="false">Sensitivity!AA272</f>
        <v>92314.187394958</v>
      </c>
      <c r="E273" s="5" t="n">
        <f aca="false">sensitivity_pre_base_usd/(pre_f_fd_total+Sensitivity!B273)</f>
        <v>38.2326039399081</v>
      </c>
      <c r="F273" s="2" t="n">
        <f aca="false">series_f_primary_raise_usd/Sensitivity!E273</f>
        <v>784670.592857143</v>
      </c>
      <c r="G273" s="2" t="n">
        <f aca="false">IF(Sensitivity!E273&lt;class_seed_ocp,class_seed_ocp*(ad_pre_f_broad_based_fd+series_f_primary_raise_usd/class_seed_ocp)/(ad_pre_f_broad_based_fd+series_f_primary_raise_usd/Sensitivity!E273),class_seed_ocp)</f>
        <v>1</v>
      </c>
      <c r="H273" s="2" t="n">
        <f aca="false">class_seed_original_shares*class_seed_issue_pps/Sensitivity!G273</f>
        <v>5000000</v>
      </c>
      <c r="I273" s="2" t="n">
        <f aca="false">IF(Sensitivity!E273&lt;class_series_a_ocp,class_series_a_ocp*(ad_pre_f_broad_based_fd+series_f_primary_raise_usd/class_series_a_ocp)/(ad_pre_f_broad_based_fd+series_f_primary_raise_usd/Sensitivity!E273),class_series_a_ocp)</f>
        <v>3</v>
      </c>
      <c r="J273" s="2" t="n">
        <f aca="false">class_series_a_original_shares*class_series_a_issue_pps/Sensitivity!I273</f>
        <v>5000000</v>
      </c>
      <c r="K273" s="2" t="n">
        <f aca="false">IF(Sensitivity!E273&lt;class_series_b_ocp,class_series_b_ocp*(ad_pre_f_broad_based_fd+series_f_primary_raise_usd/class_series_b_ocp)/(ad_pre_f_broad_based_fd+series_f_primary_raise_usd/Sensitivity!E273),class_series_b_ocp)</f>
        <v>10</v>
      </c>
      <c r="L273" s="2" t="n">
        <f aca="false">class_series_b_original_shares*class_series_b_issue_pps/Sensitivity!K273</f>
        <v>3000000</v>
      </c>
      <c r="M273" s="2" t="n">
        <f aca="false">IF(Sensitivity!E273&lt;class_series_c_ocp,class_series_c_ocp*(ad_pre_f_broad_based_fd+series_f_primary_raise_usd/class_series_c_ocp)/(ad_pre_f_broad_based_fd+series_f_primary_raise_usd/Sensitivity!E273),class_series_c_ocp)</f>
        <v>25</v>
      </c>
      <c r="N273" s="2" t="n">
        <f aca="false">class_series_c_original_shares*class_series_c_issue_pps/Sensitivity!M273</f>
        <v>2400000</v>
      </c>
      <c r="O273" s="8" t="n">
        <f aca="false">IF(Sensitivity!E273&lt;class_series_d_ocp,class_series_d_ocp*(ad_pre_f_broad_based_fd+series_f_primary_raise_usd/class_series_d_ocp)/(ad_pre_f_broad_based_fd+series_f_primary_raise_usd/Sensitivity!E273),class_series_d_ocp)</f>
        <v>57.7011635791589</v>
      </c>
      <c r="P273" s="2" t="n">
        <f aca="false">class_series_d_original_shares*class_series_d_issue_pps/Sensitivity!O273</f>
        <v>1733067.65058234</v>
      </c>
      <c r="Q273" s="8" t="n">
        <f aca="false">IF(Sensitivity!E273&lt;class_series_e_ocp,class_series_e_ocp*(ad_pre_f_broad_based_fd+series_f_primary_raise_usd/class_series_e_ocp)/(ad_pre_f_broad_based_fd+series_f_primary_raise_usd/Sensitivity!E273),class_series_e_ocp)</f>
        <v>48.9291003623757</v>
      </c>
      <c r="R273" s="2" t="n">
        <f aca="false">class_series_e_original_shares*class_series_e_issue_pps/Sensitivity!Q273</f>
        <v>6131255.22630948</v>
      </c>
      <c r="S273" s="2" t="n">
        <f aca="false">Sensitivity!H273-class_seed_current_shares+Sensitivity!J273-class_series_a_current_shares+Sensitivity!L273-class_series_b_current_shares+Sensitivity!N273-class_series_c_current_shares+Sensitivity!P273-class_series_d_current_shares+Sensitivity!R273-class_series_e_current_shares</f>
        <v>41028.876891816</v>
      </c>
      <c r="T273" s="5" t="n">
        <f aca="false">note_a_cap_usd/(pre_f_fd_total+Sensitivity!B273+Sensitivity!S273+Sensitivity!D273)</f>
        <v>27.2099188167789</v>
      </c>
      <c r="U273" s="5" t="n">
        <f aca="false">Sensitivity!E273*(const_one-note_a_discount)</f>
        <v>30.5860831519265</v>
      </c>
      <c r="V273" s="5" t="n">
        <f aca="false">MIN(Sensitivity!T273,Sensitivity!U273)</f>
        <v>27.2099188167789</v>
      </c>
      <c r="W273" s="2" t="n">
        <f aca="false">note_a_principal_usd/Sensitivity!V273</f>
        <v>183756.520321434</v>
      </c>
      <c r="X273" s="5" t="n">
        <f aca="false">note_b_cap_usd/(pre_f_fd_total+Sensitivity!B273+Sensitivity!S273+Sensitivity!C273)</f>
        <v>43.4283597649966</v>
      </c>
      <c r="Y273" s="5" t="n">
        <f aca="false">Sensitivity!E273*(const_one-note_b_discount)</f>
        <v>32.4977133489219</v>
      </c>
      <c r="Z273" s="5" t="n">
        <f aca="false">MIN(Sensitivity!X273,Sensitivity!Y273)</f>
        <v>32.4977133489219</v>
      </c>
      <c r="AA273" s="2" t="n">
        <f aca="false">note_b_principal_usd/Sensitivity!Z273</f>
        <v>92314.187394958</v>
      </c>
      <c r="AB273" s="2" t="n">
        <f aca="false">pre_f_fd_total+Sensitivity!B273+Sensitivity!F273+Sensitivity!W273+Sensitivity!AA273+Sensitivity!S273</f>
        <v>37719731.1774654</v>
      </c>
      <c r="AC273" s="2" t="n">
        <f aca="false">MAX(const_zero,sensitivity_esop_low*Sensitivity!AB273-pre_f_option_pool_total)</f>
        <v>0</v>
      </c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customFormat="false" ht="15" hidden="true" customHeight="false" outlineLevel="0" collapsed="false">
      <c r="A274" s="2" t="n">
        <f aca="false">Sensitivity!A273+const_one</f>
        <v>2</v>
      </c>
      <c r="B274" s="2" t="n">
        <f aca="false">Sensitivity!AC273</f>
        <v>0</v>
      </c>
      <c r="C274" s="2" t="n">
        <f aca="false">Sensitivity!W273</f>
        <v>183756.520321434</v>
      </c>
      <c r="D274" s="2" t="n">
        <f aca="false">Sensitivity!AA273</f>
        <v>92314.187394958</v>
      </c>
      <c r="E274" s="5" t="n">
        <f aca="false">sensitivity_pre_base_usd/(pre_f_fd_total+Sensitivity!B274)</f>
        <v>38.2326039399081</v>
      </c>
      <c r="F274" s="2" t="n">
        <f aca="false">series_f_primary_raise_usd/Sensitivity!E274</f>
        <v>784670.592857143</v>
      </c>
      <c r="G274" s="2" t="n">
        <f aca="false">IF(Sensitivity!E274&lt;class_seed_ocp,class_seed_ocp*(ad_pre_f_broad_based_fd+series_f_primary_raise_usd/class_seed_ocp)/(ad_pre_f_broad_based_fd+series_f_primary_raise_usd/Sensitivity!E274),class_seed_ocp)</f>
        <v>1</v>
      </c>
      <c r="H274" s="2" t="n">
        <f aca="false">class_seed_original_shares*class_seed_issue_pps/Sensitivity!G274</f>
        <v>5000000</v>
      </c>
      <c r="I274" s="2" t="n">
        <f aca="false">IF(Sensitivity!E274&lt;class_series_a_ocp,class_series_a_ocp*(ad_pre_f_broad_based_fd+series_f_primary_raise_usd/class_series_a_ocp)/(ad_pre_f_broad_based_fd+series_f_primary_raise_usd/Sensitivity!E274),class_series_a_ocp)</f>
        <v>3</v>
      </c>
      <c r="J274" s="2" t="n">
        <f aca="false">class_series_a_original_shares*class_series_a_issue_pps/Sensitivity!I274</f>
        <v>5000000</v>
      </c>
      <c r="K274" s="2" t="n">
        <f aca="false">IF(Sensitivity!E274&lt;class_series_b_ocp,class_series_b_ocp*(ad_pre_f_broad_based_fd+series_f_primary_raise_usd/class_series_b_ocp)/(ad_pre_f_broad_based_fd+series_f_primary_raise_usd/Sensitivity!E274),class_series_b_ocp)</f>
        <v>10</v>
      </c>
      <c r="L274" s="2" t="n">
        <f aca="false">class_series_b_original_shares*class_series_b_issue_pps/Sensitivity!K274</f>
        <v>3000000</v>
      </c>
      <c r="M274" s="2" t="n">
        <f aca="false">IF(Sensitivity!E274&lt;class_series_c_ocp,class_series_c_ocp*(ad_pre_f_broad_based_fd+series_f_primary_raise_usd/class_series_c_ocp)/(ad_pre_f_broad_based_fd+series_f_primary_raise_usd/Sensitivity!E274),class_series_c_ocp)</f>
        <v>25</v>
      </c>
      <c r="N274" s="2" t="n">
        <f aca="false">class_series_c_original_shares*class_series_c_issue_pps/Sensitivity!M274</f>
        <v>2400000</v>
      </c>
      <c r="O274" s="8" t="n">
        <f aca="false">IF(Sensitivity!E274&lt;class_series_d_ocp,class_series_d_ocp*(ad_pre_f_broad_based_fd+series_f_primary_raise_usd/class_series_d_ocp)/(ad_pre_f_broad_based_fd+series_f_primary_raise_usd/Sensitivity!E274),class_series_d_ocp)</f>
        <v>57.7011635791589</v>
      </c>
      <c r="P274" s="2" t="n">
        <f aca="false">class_series_d_original_shares*class_series_d_issue_pps/Sensitivity!O274</f>
        <v>1733067.65058234</v>
      </c>
      <c r="Q274" s="8" t="n">
        <f aca="false">IF(Sensitivity!E274&lt;class_series_e_ocp,class_series_e_ocp*(ad_pre_f_broad_based_fd+series_f_primary_raise_usd/class_series_e_ocp)/(ad_pre_f_broad_based_fd+series_f_primary_raise_usd/Sensitivity!E274),class_series_e_ocp)</f>
        <v>48.9291003623757</v>
      </c>
      <c r="R274" s="2" t="n">
        <f aca="false">class_series_e_original_shares*class_series_e_issue_pps/Sensitivity!Q274</f>
        <v>6131255.22630948</v>
      </c>
      <c r="S274" s="2" t="n">
        <f aca="false">Sensitivity!H274-class_seed_current_shares+Sensitivity!J274-class_series_a_current_shares+Sensitivity!L274-class_series_b_current_shares+Sensitivity!N274-class_series_c_current_shares+Sensitivity!P274-class_series_d_current_shares+Sensitivity!R274-class_series_e_current_shares</f>
        <v>41028.876891816</v>
      </c>
      <c r="T274" s="5" t="n">
        <f aca="false">note_a_cap_usd/(pre_f_fd_total+Sensitivity!B274+Sensitivity!S274+Sensitivity!D274)</f>
        <v>27.2099188167789</v>
      </c>
      <c r="U274" s="5" t="n">
        <f aca="false">Sensitivity!E274*(const_one-note_a_discount)</f>
        <v>30.5860831519265</v>
      </c>
      <c r="V274" s="5" t="n">
        <f aca="false">MIN(Sensitivity!T274,Sensitivity!U274)</f>
        <v>27.2099188167789</v>
      </c>
      <c r="W274" s="2" t="n">
        <f aca="false">note_a_principal_usd/Sensitivity!V274</f>
        <v>183756.520321434</v>
      </c>
      <c r="X274" s="5" t="n">
        <f aca="false">note_b_cap_usd/(pre_f_fd_total+Sensitivity!B274+Sensitivity!S274+Sensitivity!C274)</f>
        <v>43.4278156885998</v>
      </c>
      <c r="Y274" s="5" t="n">
        <f aca="false">Sensitivity!E274*(const_one-note_b_discount)</f>
        <v>32.4977133489219</v>
      </c>
      <c r="Z274" s="5" t="n">
        <f aca="false">MIN(Sensitivity!X274,Sensitivity!Y274)</f>
        <v>32.4977133489219</v>
      </c>
      <c r="AA274" s="2" t="n">
        <f aca="false">note_b_principal_usd/Sensitivity!Z274</f>
        <v>92314.187394958</v>
      </c>
      <c r="AB274" s="2" t="n">
        <f aca="false">pre_f_fd_total+Sensitivity!B274+Sensitivity!F274+Sensitivity!W274+Sensitivity!AA274+Sensitivity!S274</f>
        <v>37719731.1774654</v>
      </c>
      <c r="AC274" s="2" t="n">
        <f aca="false">MAX(const_zero,sensitivity_esop_low*Sensitivity!AB274-pre_f_option_pool_total)</f>
        <v>0</v>
      </c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customFormat="false" ht="15" hidden="true" customHeight="false" outlineLevel="0" collapsed="false">
      <c r="A275" s="2" t="n">
        <f aca="false">Sensitivity!A274+const_one</f>
        <v>3</v>
      </c>
      <c r="B275" s="2" t="n">
        <f aca="false">Sensitivity!AC274</f>
        <v>0</v>
      </c>
      <c r="C275" s="2" t="n">
        <f aca="false">Sensitivity!W274</f>
        <v>183756.520321434</v>
      </c>
      <c r="D275" s="2" t="n">
        <f aca="false">Sensitivity!AA274</f>
        <v>92314.187394958</v>
      </c>
      <c r="E275" s="5" t="n">
        <f aca="false">sensitivity_pre_base_usd/(pre_f_fd_total+Sensitivity!B275)</f>
        <v>38.2326039399081</v>
      </c>
      <c r="F275" s="2" t="n">
        <f aca="false">series_f_primary_raise_usd/Sensitivity!E275</f>
        <v>784670.592857143</v>
      </c>
      <c r="G275" s="2" t="n">
        <f aca="false">IF(Sensitivity!E275&lt;class_seed_ocp,class_seed_ocp*(ad_pre_f_broad_based_fd+series_f_primary_raise_usd/class_seed_ocp)/(ad_pre_f_broad_based_fd+series_f_primary_raise_usd/Sensitivity!E275),class_seed_ocp)</f>
        <v>1</v>
      </c>
      <c r="H275" s="2" t="n">
        <f aca="false">class_seed_original_shares*class_seed_issue_pps/Sensitivity!G275</f>
        <v>5000000</v>
      </c>
      <c r="I275" s="2" t="n">
        <f aca="false">IF(Sensitivity!E275&lt;class_series_a_ocp,class_series_a_ocp*(ad_pre_f_broad_based_fd+series_f_primary_raise_usd/class_series_a_ocp)/(ad_pre_f_broad_based_fd+series_f_primary_raise_usd/Sensitivity!E275),class_series_a_ocp)</f>
        <v>3</v>
      </c>
      <c r="J275" s="2" t="n">
        <f aca="false">class_series_a_original_shares*class_series_a_issue_pps/Sensitivity!I275</f>
        <v>5000000</v>
      </c>
      <c r="K275" s="2" t="n">
        <f aca="false">IF(Sensitivity!E275&lt;class_series_b_ocp,class_series_b_ocp*(ad_pre_f_broad_based_fd+series_f_primary_raise_usd/class_series_b_ocp)/(ad_pre_f_broad_based_fd+series_f_primary_raise_usd/Sensitivity!E275),class_series_b_ocp)</f>
        <v>10</v>
      </c>
      <c r="L275" s="2" t="n">
        <f aca="false">class_series_b_original_shares*class_series_b_issue_pps/Sensitivity!K275</f>
        <v>3000000</v>
      </c>
      <c r="M275" s="2" t="n">
        <f aca="false">IF(Sensitivity!E275&lt;class_series_c_ocp,class_series_c_ocp*(ad_pre_f_broad_based_fd+series_f_primary_raise_usd/class_series_c_ocp)/(ad_pre_f_broad_based_fd+series_f_primary_raise_usd/Sensitivity!E275),class_series_c_ocp)</f>
        <v>25</v>
      </c>
      <c r="N275" s="2" t="n">
        <f aca="false">class_series_c_original_shares*class_series_c_issue_pps/Sensitivity!M275</f>
        <v>2400000</v>
      </c>
      <c r="O275" s="8" t="n">
        <f aca="false">IF(Sensitivity!E275&lt;class_series_d_ocp,class_series_d_ocp*(ad_pre_f_broad_based_fd+series_f_primary_raise_usd/class_series_d_ocp)/(ad_pre_f_broad_based_fd+series_f_primary_raise_usd/Sensitivity!E275),class_series_d_ocp)</f>
        <v>57.7011635791589</v>
      </c>
      <c r="P275" s="2" t="n">
        <f aca="false">class_series_d_original_shares*class_series_d_issue_pps/Sensitivity!O275</f>
        <v>1733067.65058234</v>
      </c>
      <c r="Q275" s="8" t="n">
        <f aca="false">IF(Sensitivity!E275&lt;class_series_e_ocp,class_series_e_ocp*(ad_pre_f_broad_based_fd+series_f_primary_raise_usd/class_series_e_ocp)/(ad_pre_f_broad_based_fd+series_f_primary_raise_usd/Sensitivity!E275),class_series_e_ocp)</f>
        <v>48.9291003623757</v>
      </c>
      <c r="R275" s="2" t="n">
        <f aca="false">class_series_e_original_shares*class_series_e_issue_pps/Sensitivity!Q275</f>
        <v>6131255.22630948</v>
      </c>
      <c r="S275" s="2" t="n">
        <f aca="false">Sensitivity!H275-class_seed_current_shares+Sensitivity!J275-class_series_a_current_shares+Sensitivity!L275-class_series_b_current_shares+Sensitivity!N275-class_series_c_current_shares+Sensitivity!P275-class_series_d_current_shares+Sensitivity!R275-class_series_e_current_shares</f>
        <v>41028.876891816</v>
      </c>
      <c r="T275" s="5" t="n">
        <f aca="false">note_a_cap_usd/(pre_f_fd_total+Sensitivity!B275+Sensitivity!S275+Sensitivity!D275)</f>
        <v>27.2099188167789</v>
      </c>
      <c r="U275" s="5" t="n">
        <f aca="false">Sensitivity!E275*(const_one-note_a_discount)</f>
        <v>30.5860831519265</v>
      </c>
      <c r="V275" s="5" t="n">
        <f aca="false">MIN(Sensitivity!T275,Sensitivity!U275)</f>
        <v>27.2099188167789</v>
      </c>
      <c r="W275" s="2" t="n">
        <f aca="false">note_a_principal_usd/Sensitivity!V275</f>
        <v>183756.520321434</v>
      </c>
      <c r="X275" s="5" t="n">
        <f aca="false">note_b_cap_usd/(pre_f_fd_total+Sensitivity!B275+Sensitivity!S275+Sensitivity!C275)</f>
        <v>43.4278156885998</v>
      </c>
      <c r="Y275" s="5" t="n">
        <f aca="false">Sensitivity!E275*(const_one-note_b_discount)</f>
        <v>32.4977133489219</v>
      </c>
      <c r="Z275" s="5" t="n">
        <f aca="false">MIN(Sensitivity!X275,Sensitivity!Y275)</f>
        <v>32.4977133489219</v>
      </c>
      <c r="AA275" s="2" t="n">
        <f aca="false">note_b_principal_usd/Sensitivity!Z275</f>
        <v>92314.187394958</v>
      </c>
      <c r="AB275" s="2" t="n">
        <f aca="false">pre_f_fd_total+Sensitivity!B275+Sensitivity!F275+Sensitivity!W275+Sensitivity!AA275+Sensitivity!S275</f>
        <v>37719731.1774654</v>
      </c>
      <c r="AC275" s="2" t="n">
        <f aca="false">MAX(const_zero,sensitivity_esop_low*Sensitivity!AB275-pre_f_option_pool_total)</f>
        <v>0</v>
      </c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customFormat="false" ht="15" hidden="true" customHeight="false" outlineLevel="0" collapsed="false">
      <c r="A276" s="2" t="n">
        <f aca="false">Sensitivity!A275+const_one</f>
        <v>4</v>
      </c>
      <c r="B276" s="2" t="n">
        <f aca="false">Sensitivity!AC275</f>
        <v>0</v>
      </c>
      <c r="C276" s="2" t="n">
        <f aca="false">Sensitivity!W275</f>
        <v>183756.520321434</v>
      </c>
      <c r="D276" s="2" t="n">
        <f aca="false">Sensitivity!AA275</f>
        <v>92314.187394958</v>
      </c>
      <c r="E276" s="5" t="n">
        <f aca="false">sensitivity_pre_base_usd/(pre_f_fd_total+Sensitivity!B276)</f>
        <v>38.2326039399081</v>
      </c>
      <c r="F276" s="2" t="n">
        <f aca="false">series_f_primary_raise_usd/Sensitivity!E276</f>
        <v>784670.592857143</v>
      </c>
      <c r="G276" s="2" t="n">
        <f aca="false">IF(Sensitivity!E276&lt;class_seed_ocp,class_seed_ocp*(ad_pre_f_broad_based_fd+series_f_primary_raise_usd/class_seed_ocp)/(ad_pre_f_broad_based_fd+series_f_primary_raise_usd/Sensitivity!E276),class_seed_ocp)</f>
        <v>1</v>
      </c>
      <c r="H276" s="2" t="n">
        <f aca="false">class_seed_original_shares*class_seed_issue_pps/Sensitivity!G276</f>
        <v>5000000</v>
      </c>
      <c r="I276" s="2" t="n">
        <f aca="false">IF(Sensitivity!E276&lt;class_series_a_ocp,class_series_a_ocp*(ad_pre_f_broad_based_fd+series_f_primary_raise_usd/class_series_a_ocp)/(ad_pre_f_broad_based_fd+series_f_primary_raise_usd/Sensitivity!E276),class_series_a_ocp)</f>
        <v>3</v>
      </c>
      <c r="J276" s="2" t="n">
        <f aca="false">class_series_a_original_shares*class_series_a_issue_pps/Sensitivity!I276</f>
        <v>5000000</v>
      </c>
      <c r="K276" s="2" t="n">
        <f aca="false">IF(Sensitivity!E276&lt;class_series_b_ocp,class_series_b_ocp*(ad_pre_f_broad_based_fd+series_f_primary_raise_usd/class_series_b_ocp)/(ad_pre_f_broad_based_fd+series_f_primary_raise_usd/Sensitivity!E276),class_series_b_ocp)</f>
        <v>10</v>
      </c>
      <c r="L276" s="2" t="n">
        <f aca="false">class_series_b_original_shares*class_series_b_issue_pps/Sensitivity!K276</f>
        <v>3000000</v>
      </c>
      <c r="M276" s="2" t="n">
        <f aca="false">IF(Sensitivity!E276&lt;class_series_c_ocp,class_series_c_ocp*(ad_pre_f_broad_based_fd+series_f_primary_raise_usd/class_series_c_ocp)/(ad_pre_f_broad_based_fd+series_f_primary_raise_usd/Sensitivity!E276),class_series_c_ocp)</f>
        <v>25</v>
      </c>
      <c r="N276" s="2" t="n">
        <f aca="false">class_series_c_original_shares*class_series_c_issue_pps/Sensitivity!M276</f>
        <v>2400000</v>
      </c>
      <c r="O276" s="8" t="n">
        <f aca="false">IF(Sensitivity!E276&lt;class_series_d_ocp,class_series_d_ocp*(ad_pre_f_broad_based_fd+series_f_primary_raise_usd/class_series_d_ocp)/(ad_pre_f_broad_based_fd+series_f_primary_raise_usd/Sensitivity!E276),class_series_d_ocp)</f>
        <v>57.7011635791589</v>
      </c>
      <c r="P276" s="2" t="n">
        <f aca="false">class_series_d_original_shares*class_series_d_issue_pps/Sensitivity!O276</f>
        <v>1733067.65058234</v>
      </c>
      <c r="Q276" s="8" t="n">
        <f aca="false">IF(Sensitivity!E276&lt;class_series_e_ocp,class_series_e_ocp*(ad_pre_f_broad_based_fd+series_f_primary_raise_usd/class_series_e_ocp)/(ad_pre_f_broad_based_fd+series_f_primary_raise_usd/Sensitivity!E276),class_series_e_ocp)</f>
        <v>48.9291003623757</v>
      </c>
      <c r="R276" s="2" t="n">
        <f aca="false">class_series_e_original_shares*class_series_e_issue_pps/Sensitivity!Q276</f>
        <v>6131255.22630948</v>
      </c>
      <c r="S276" s="2" t="n">
        <f aca="false">Sensitivity!H276-class_seed_current_shares+Sensitivity!J276-class_series_a_current_shares+Sensitivity!L276-class_series_b_current_shares+Sensitivity!N276-class_series_c_current_shares+Sensitivity!P276-class_series_d_current_shares+Sensitivity!R276-class_series_e_current_shares</f>
        <v>41028.876891816</v>
      </c>
      <c r="T276" s="5" t="n">
        <f aca="false">note_a_cap_usd/(pre_f_fd_total+Sensitivity!B276+Sensitivity!S276+Sensitivity!D276)</f>
        <v>27.2099188167789</v>
      </c>
      <c r="U276" s="5" t="n">
        <f aca="false">Sensitivity!E276*(const_one-note_a_discount)</f>
        <v>30.5860831519265</v>
      </c>
      <c r="V276" s="5" t="n">
        <f aca="false">MIN(Sensitivity!T276,Sensitivity!U276)</f>
        <v>27.2099188167789</v>
      </c>
      <c r="W276" s="2" t="n">
        <f aca="false">note_a_principal_usd/Sensitivity!V276</f>
        <v>183756.520321434</v>
      </c>
      <c r="X276" s="5" t="n">
        <f aca="false">note_b_cap_usd/(pre_f_fd_total+Sensitivity!B276+Sensitivity!S276+Sensitivity!C276)</f>
        <v>43.4278156885998</v>
      </c>
      <c r="Y276" s="5" t="n">
        <f aca="false">Sensitivity!E276*(const_one-note_b_discount)</f>
        <v>32.4977133489219</v>
      </c>
      <c r="Z276" s="5" t="n">
        <f aca="false">MIN(Sensitivity!X276,Sensitivity!Y276)</f>
        <v>32.4977133489219</v>
      </c>
      <c r="AA276" s="2" t="n">
        <f aca="false">note_b_principal_usd/Sensitivity!Z276</f>
        <v>92314.187394958</v>
      </c>
      <c r="AB276" s="2" t="n">
        <f aca="false">pre_f_fd_total+Sensitivity!B276+Sensitivity!F276+Sensitivity!W276+Sensitivity!AA276+Sensitivity!S276</f>
        <v>37719731.1774654</v>
      </c>
      <c r="AC276" s="2" t="n">
        <f aca="false">MAX(const_zero,sensitivity_esop_low*Sensitivity!AB276-pre_f_option_pool_total)</f>
        <v>0</v>
      </c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customFormat="false" ht="15" hidden="true" customHeight="false" outlineLevel="0" collapsed="false">
      <c r="A277" s="2" t="n">
        <f aca="false">Sensitivity!A276+const_one</f>
        <v>5</v>
      </c>
      <c r="B277" s="2" t="n">
        <f aca="false">Sensitivity!AC276</f>
        <v>0</v>
      </c>
      <c r="C277" s="2" t="n">
        <f aca="false">Sensitivity!W276</f>
        <v>183756.520321434</v>
      </c>
      <c r="D277" s="2" t="n">
        <f aca="false">Sensitivity!AA276</f>
        <v>92314.187394958</v>
      </c>
      <c r="E277" s="5" t="n">
        <f aca="false">sensitivity_pre_base_usd/(pre_f_fd_total+Sensitivity!B277)</f>
        <v>38.2326039399081</v>
      </c>
      <c r="F277" s="2" t="n">
        <f aca="false">series_f_primary_raise_usd/Sensitivity!E277</f>
        <v>784670.592857143</v>
      </c>
      <c r="G277" s="2" t="n">
        <f aca="false">IF(Sensitivity!E277&lt;class_seed_ocp,class_seed_ocp*(ad_pre_f_broad_based_fd+series_f_primary_raise_usd/class_seed_ocp)/(ad_pre_f_broad_based_fd+series_f_primary_raise_usd/Sensitivity!E277),class_seed_ocp)</f>
        <v>1</v>
      </c>
      <c r="H277" s="2" t="n">
        <f aca="false">class_seed_original_shares*class_seed_issue_pps/Sensitivity!G277</f>
        <v>5000000</v>
      </c>
      <c r="I277" s="2" t="n">
        <f aca="false">IF(Sensitivity!E277&lt;class_series_a_ocp,class_series_a_ocp*(ad_pre_f_broad_based_fd+series_f_primary_raise_usd/class_series_a_ocp)/(ad_pre_f_broad_based_fd+series_f_primary_raise_usd/Sensitivity!E277),class_series_a_ocp)</f>
        <v>3</v>
      </c>
      <c r="J277" s="2" t="n">
        <f aca="false">class_series_a_original_shares*class_series_a_issue_pps/Sensitivity!I277</f>
        <v>5000000</v>
      </c>
      <c r="K277" s="2" t="n">
        <f aca="false">IF(Sensitivity!E277&lt;class_series_b_ocp,class_series_b_ocp*(ad_pre_f_broad_based_fd+series_f_primary_raise_usd/class_series_b_ocp)/(ad_pre_f_broad_based_fd+series_f_primary_raise_usd/Sensitivity!E277),class_series_b_ocp)</f>
        <v>10</v>
      </c>
      <c r="L277" s="2" t="n">
        <f aca="false">class_series_b_original_shares*class_series_b_issue_pps/Sensitivity!K277</f>
        <v>3000000</v>
      </c>
      <c r="M277" s="2" t="n">
        <f aca="false">IF(Sensitivity!E277&lt;class_series_c_ocp,class_series_c_ocp*(ad_pre_f_broad_based_fd+series_f_primary_raise_usd/class_series_c_ocp)/(ad_pre_f_broad_based_fd+series_f_primary_raise_usd/Sensitivity!E277),class_series_c_ocp)</f>
        <v>25</v>
      </c>
      <c r="N277" s="2" t="n">
        <f aca="false">class_series_c_original_shares*class_series_c_issue_pps/Sensitivity!M277</f>
        <v>2400000</v>
      </c>
      <c r="O277" s="8" t="n">
        <f aca="false">IF(Sensitivity!E277&lt;class_series_d_ocp,class_series_d_ocp*(ad_pre_f_broad_based_fd+series_f_primary_raise_usd/class_series_d_ocp)/(ad_pre_f_broad_based_fd+series_f_primary_raise_usd/Sensitivity!E277),class_series_d_ocp)</f>
        <v>57.7011635791589</v>
      </c>
      <c r="P277" s="2" t="n">
        <f aca="false">class_series_d_original_shares*class_series_d_issue_pps/Sensitivity!O277</f>
        <v>1733067.65058234</v>
      </c>
      <c r="Q277" s="8" t="n">
        <f aca="false">IF(Sensitivity!E277&lt;class_series_e_ocp,class_series_e_ocp*(ad_pre_f_broad_based_fd+series_f_primary_raise_usd/class_series_e_ocp)/(ad_pre_f_broad_based_fd+series_f_primary_raise_usd/Sensitivity!E277),class_series_e_ocp)</f>
        <v>48.9291003623757</v>
      </c>
      <c r="R277" s="2" t="n">
        <f aca="false">class_series_e_original_shares*class_series_e_issue_pps/Sensitivity!Q277</f>
        <v>6131255.22630948</v>
      </c>
      <c r="S277" s="2" t="n">
        <f aca="false">Sensitivity!H277-class_seed_current_shares+Sensitivity!J277-class_series_a_current_shares+Sensitivity!L277-class_series_b_current_shares+Sensitivity!N277-class_series_c_current_shares+Sensitivity!P277-class_series_d_current_shares+Sensitivity!R277-class_series_e_current_shares</f>
        <v>41028.876891816</v>
      </c>
      <c r="T277" s="5" t="n">
        <f aca="false">note_a_cap_usd/(pre_f_fd_total+Sensitivity!B277+Sensitivity!S277+Sensitivity!D277)</f>
        <v>27.2099188167789</v>
      </c>
      <c r="U277" s="5" t="n">
        <f aca="false">Sensitivity!E277*(const_one-note_a_discount)</f>
        <v>30.5860831519265</v>
      </c>
      <c r="V277" s="5" t="n">
        <f aca="false">MIN(Sensitivity!T277,Sensitivity!U277)</f>
        <v>27.2099188167789</v>
      </c>
      <c r="W277" s="2" t="n">
        <f aca="false">note_a_principal_usd/Sensitivity!V277</f>
        <v>183756.520321434</v>
      </c>
      <c r="X277" s="5" t="n">
        <f aca="false">note_b_cap_usd/(pre_f_fd_total+Sensitivity!B277+Sensitivity!S277+Sensitivity!C277)</f>
        <v>43.4278156885998</v>
      </c>
      <c r="Y277" s="5" t="n">
        <f aca="false">Sensitivity!E277*(const_one-note_b_discount)</f>
        <v>32.4977133489219</v>
      </c>
      <c r="Z277" s="5" t="n">
        <f aca="false">MIN(Sensitivity!X277,Sensitivity!Y277)</f>
        <v>32.4977133489219</v>
      </c>
      <c r="AA277" s="2" t="n">
        <f aca="false">note_b_principal_usd/Sensitivity!Z277</f>
        <v>92314.187394958</v>
      </c>
      <c r="AB277" s="2" t="n">
        <f aca="false">pre_f_fd_total+Sensitivity!B277+Sensitivity!F277+Sensitivity!W277+Sensitivity!AA277+Sensitivity!S277</f>
        <v>37719731.1774654</v>
      </c>
      <c r="AC277" s="2" t="n">
        <f aca="false">MAX(const_zero,sensitivity_esop_low*Sensitivity!AB277-pre_f_option_pool_total)</f>
        <v>0</v>
      </c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customFormat="false" ht="15" hidden="true" customHeight="false" outlineLevel="0" collapsed="false">
      <c r="A278" s="2" t="n">
        <f aca="false">Sensitivity!A277+const_one</f>
        <v>6</v>
      </c>
      <c r="B278" s="2" t="n">
        <f aca="false">Sensitivity!AC277</f>
        <v>0</v>
      </c>
      <c r="C278" s="2" t="n">
        <f aca="false">Sensitivity!W277</f>
        <v>183756.520321434</v>
      </c>
      <c r="D278" s="2" t="n">
        <f aca="false">Sensitivity!AA277</f>
        <v>92314.187394958</v>
      </c>
      <c r="E278" s="5" t="n">
        <f aca="false">sensitivity_pre_base_usd/(pre_f_fd_total+Sensitivity!B278)</f>
        <v>38.2326039399081</v>
      </c>
      <c r="F278" s="2" t="n">
        <f aca="false">series_f_primary_raise_usd/Sensitivity!E278</f>
        <v>784670.592857143</v>
      </c>
      <c r="G278" s="2" t="n">
        <f aca="false">IF(Sensitivity!E278&lt;class_seed_ocp,class_seed_ocp*(ad_pre_f_broad_based_fd+series_f_primary_raise_usd/class_seed_ocp)/(ad_pre_f_broad_based_fd+series_f_primary_raise_usd/Sensitivity!E278),class_seed_ocp)</f>
        <v>1</v>
      </c>
      <c r="H278" s="2" t="n">
        <f aca="false">class_seed_original_shares*class_seed_issue_pps/Sensitivity!G278</f>
        <v>5000000</v>
      </c>
      <c r="I278" s="2" t="n">
        <f aca="false">IF(Sensitivity!E278&lt;class_series_a_ocp,class_series_a_ocp*(ad_pre_f_broad_based_fd+series_f_primary_raise_usd/class_series_a_ocp)/(ad_pre_f_broad_based_fd+series_f_primary_raise_usd/Sensitivity!E278),class_series_a_ocp)</f>
        <v>3</v>
      </c>
      <c r="J278" s="2" t="n">
        <f aca="false">class_series_a_original_shares*class_series_a_issue_pps/Sensitivity!I278</f>
        <v>5000000</v>
      </c>
      <c r="K278" s="2" t="n">
        <f aca="false">IF(Sensitivity!E278&lt;class_series_b_ocp,class_series_b_ocp*(ad_pre_f_broad_based_fd+series_f_primary_raise_usd/class_series_b_ocp)/(ad_pre_f_broad_based_fd+series_f_primary_raise_usd/Sensitivity!E278),class_series_b_ocp)</f>
        <v>10</v>
      </c>
      <c r="L278" s="2" t="n">
        <f aca="false">class_series_b_original_shares*class_series_b_issue_pps/Sensitivity!K278</f>
        <v>3000000</v>
      </c>
      <c r="M278" s="2" t="n">
        <f aca="false">IF(Sensitivity!E278&lt;class_series_c_ocp,class_series_c_ocp*(ad_pre_f_broad_based_fd+series_f_primary_raise_usd/class_series_c_ocp)/(ad_pre_f_broad_based_fd+series_f_primary_raise_usd/Sensitivity!E278),class_series_c_ocp)</f>
        <v>25</v>
      </c>
      <c r="N278" s="2" t="n">
        <f aca="false">class_series_c_original_shares*class_series_c_issue_pps/Sensitivity!M278</f>
        <v>2400000</v>
      </c>
      <c r="O278" s="8" t="n">
        <f aca="false">IF(Sensitivity!E278&lt;class_series_d_ocp,class_series_d_ocp*(ad_pre_f_broad_based_fd+series_f_primary_raise_usd/class_series_d_ocp)/(ad_pre_f_broad_based_fd+series_f_primary_raise_usd/Sensitivity!E278),class_series_d_ocp)</f>
        <v>57.7011635791589</v>
      </c>
      <c r="P278" s="2" t="n">
        <f aca="false">class_series_d_original_shares*class_series_d_issue_pps/Sensitivity!O278</f>
        <v>1733067.65058234</v>
      </c>
      <c r="Q278" s="8" t="n">
        <f aca="false">IF(Sensitivity!E278&lt;class_series_e_ocp,class_series_e_ocp*(ad_pre_f_broad_based_fd+series_f_primary_raise_usd/class_series_e_ocp)/(ad_pre_f_broad_based_fd+series_f_primary_raise_usd/Sensitivity!E278),class_series_e_ocp)</f>
        <v>48.9291003623757</v>
      </c>
      <c r="R278" s="2" t="n">
        <f aca="false">class_series_e_original_shares*class_series_e_issue_pps/Sensitivity!Q278</f>
        <v>6131255.22630948</v>
      </c>
      <c r="S278" s="2" t="n">
        <f aca="false">Sensitivity!H278-class_seed_current_shares+Sensitivity!J278-class_series_a_current_shares+Sensitivity!L278-class_series_b_current_shares+Sensitivity!N278-class_series_c_current_shares+Sensitivity!P278-class_series_d_current_shares+Sensitivity!R278-class_series_e_current_shares</f>
        <v>41028.876891816</v>
      </c>
      <c r="T278" s="5" t="n">
        <f aca="false">note_a_cap_usd/(pre_f_fd_total+Sensitivity!B278+Sensitivity!S278+Sensitivity!D278)</f>
        <v>27.2099188167789</v>
      </c>
      <c r="U278" s="5" t="n">
        <f aca="false">Sensitivity!E278*(const_one-note_a_discount)</f>
        <v>30.5860831519265</v>
      </c>
      <c r="V278" s="5" t="n">
        <f aca="false">MIN(Sensitivity!T278,Sensitivity!U278)</f>
        <v>27.2099188167789</v>
      </c>
      <c r="W278" s="2" t="n">
        <f aca="false">note_a_principal_usd/Sensitivity!V278</f>
        <v>183756.520321434</v>
      </c>
      <c r="X278" s="5" t="n">
        <f aca="false">note_b_cap_usd/(pre_f_fd_total+Sensitivity!B278+Sensitivity!S278+Sensitivity!C278)</f>
        <v>43.4278156885998</v>
      </c>
      <c r="Y278" s="5" t="n">
        <f aca="false">Sensitivity!E278*(const_one-note_b_discount)</f>
        <v>32.4977133489219</v>
      </c>
      <c r="Z278" s="5" t="n">
        <f aca="false">MIN(Sensitivity!X278,Sensitivity!Y278)</f>
        <v>32.4977133489219</v>
      </c>
      <c r="AA278" s="2" t="n">
        <f aca="false">note_b_principal_usd/Sensitivity!Z278</f>
        <v>92314.187394958</v>
      </c>
      <c r="AB278" s="2" t="n">
        <f aca="false">pre_f_fd_total+Sensitivity!B278+Sensitivity!F278+Sensitivity!W278+Sensitivity!AA278+Sensitivity!S278</f>
        <v>37719731.1774654</v>
      </c>
      <c r="AC278" s="2" t="n">
        <f aca="false">MAX(const_zero,sensitivity_esop_low*Sensitivity!AB278-pre_f_option_pool_total)</f>
        <v>0</v>
      </c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customFormat="false" ht="15" hidden="true" customHeight="false" outlineLevel="0" collapsed="false">
      <c r="A279" s="2" t="n">
        <f aca="false">Sensitivity!A278+const_one</f>
        <v>7</v>
      </c>
      <c r="B279" s="2" t="n">
        <f aca="false">Sensitivity!AC278</f>
        <v>0</v>
      </c>
      <c r="C279" s="2" t="n">
        <f aca="false">Sensitivity!W278</f>
        <v>183756.520321434</v>
      </c>
      <c r="D279" s="2" t="n">
        <f aca="false">Sensitivity!AA278</f>
        <v>92314.187394958</v>
      </c>
      <c r="E279" s="5" t="n">
        <f aca="false">sensitivity_pre_base_usd/(pre_f_fd_total+Sensitivity!B279)</f>
        <v>38.2326039399081</v>
      </c>
      <c r="F279" s="2" t="n">
        <f aca="false">series_f_primary_raise_usd/Sensitivity!E279</f>
        <v>784670.592857143</v>
      </c>
      <c r="G279" s="2" t="n">
        <f aca="false">IF(Sensitivity!E279&lt;class_seed_ocp,class_seed_ocp*(ad_pre_f_broad_based_fd+series_f_primary_raise_usd/class_seed_ocp)/(ad_pre_f_broad_based_fd+series_f_primary_raise_usd/Sensitivity!E279),class_seed_ocp)</f>
        <v>1</v>
      </c>
      <c r="H279" s="2" t="n">
        <f aca="false">class_seed_original_shares*class_seed_issue_pps/Sensitivity!G279</f>
        <v>5000000</v>
      </c>
      <c r="I279" s="2" t="n">
        <f aca="false">IF(Sensitivity!E279&lt;class_series_a_ocp,class_series_a_ocp*(ad_pre_f_broad_based_fd+series_f_primary_raise_usd/class_series_a_ocp)/(ad_pre_f_broad_based_fd+series_f_primary_raise_usd/Sensitivity!E279),class_series_a_ocp)</f>
        <v>3</v>
      </c>
      <c r="J279" s="2" t="n">
        <f aca="false">class_series_a_original_shares*class_series_a_issue_pps/Sensitivity!I279</f>
        <v>5000000</v>
      </c>
      <c r="K279" s="2" t="n">
        <f aca="false">IF(Sensitivity!E279&lt;class_series_b_ocp,class_series_b_ocp*(ad_pre_f_broad_based_fd+series_f_primary_raise_usd/class_series_b_ocp)/(ad_pre_f_broad_based_fd+series_f_primary_raise_usd/Sensitivity!E279),class_series_b_ocp)</f>
        <v>10</v>
      </c>
      <c r="L279" s="2" t="n">
        <f aca="false">class_series_b_original_shares*class_series_b_issue_pps/Sensitivity!K279</f>
        <v>3000000</v>
      </c>
      <c r="M279" s="2" t="n">
        <f aca="false">IF(Sensitivity!E279&lt;class_series_c_ocp,class_series_c_ocp*(ad_pre_f_broad_based_fd+series_f_primary_raise_usd/class_series_c_ocp)/(ad_pre_f_broad_based_fd+series_f_primary_raise_usd/Sensitivity!E279),class_series_c_ocp)</f>
        <v>25</v>
      </c>
      <c r="N279" s="2" t="n">
        <f aca="false">class_series_c_original_shares*class_series_c_issue_pps/Sensitivity!M279</f>
        <v>2400000</v>
      </c>
      <c r="O279" s="8" t="n">
        <f aca="false">IF(Sensitivity!E279&lt;class_series_d_ocp,class_series_d_ocp*(ad_pre_f_broad_based_fd+series_f_primary_raise_usd/class_series_d_ocp)/(ad_pre_f_broad_based_fd+series_f_primary_raise_usd/Sensitivity!E279),class_series_d_ocp)</f>
        <v>57.7011635791589</v>
      </c>
      <c r="P279" s="2" t="n">
        <f aca="false">class_series_d_original_shares*class_series_d_issue_pps/Sensitivity!O279</f>
        <v>1733067.65058234</v>
      </c>
      <c r="Q279" s="8" t="n">
        <f aca="false">IF(Sensitivity!E279&lt;class_series_e_ocp,class_series_e_ocp*(ad_pre_f_broad_based_fd+series_f_primary_raise_usd/class_series_e_ocp)/(ad_pre_f_broad_based_fd+series_f_primary_raise_usd/Sensitivity!E279),class_series_e_ocp)</f>
        <v>48.9291003623757</v>
      </c>
      <c r="R279" s="2" t="n">
        <f aca="false">class_series_e_original_shares*class_series_e_issue_pps/Sensitivity!Q279</f>
        <v>6131255.22630948</v>
      </c>
      <c r="S279" s="2" t="n">
        <f aca="false">Sensitivity!H279-class_seed_current_shares+Sensitivity!J279-class_series_a_current_shares+Sensitivity!L279-class_series_b_current_shares+Sensitivity!N279-class_series_c_current_shares+Sensitivity!P279-class_series_d_current_shares+Sensitivity!R279-class_series_e_current_shares</f>
        <v>41028.876891816</v>
      </c>
      <c r="T279" s="5" t="n">
        <f aca="false">note_a_cap_usd/(pre_f_fd_total+Sensitivity!B279+Sensitivity!S279+Sensitivity!D279)</f>
        <v>27.2099188167789</v>
      </c>
      <c r="U279" s="5" t="n">
        <f aca="false">Sensitivity!E279*(const_one-note_a_discount)</f>
        <v>30.5860831519265</v>
      </c>
      <c r="V279" s="5" t="n">
        <f aca="false">MIN(Sensitivity!T279,Sensitivity!U279)</f>
        <v>27.2099188167789</v>
      </c>
      <c r="W279" s="2" t="n">
        <f aca="false">note_a_principal_usd/Sensitivity!V279</f>
        <v>183756.520321434</v>
      </c>
      <c r="X279" s="5" t="n">
        <f aca="false">note_b_cap_usd/(pre_f_fd_total+Sensitivity!B279+Sensitivity!S279+Sensitivity!C279)</f>
        <v>43.4278156885998</v>
      </c>
      <c r="Y279" s="5" t="n">
        <f aca="false">Sensitivity!E279*(const_one-note_b_discount)</f>
        <v>32.4977133489219</v>
      </c>
      <c r="Z279" s="5" t="n">
        <f aca="false">MIN(Sensitivity!X279,Sensitivity!Y279)</f>
        <v>32.4977133489219</v>
      </c>
      <c r="AA279" s="2" t="n">
        <f aca="false">note_b_principal_usd/Sensitivity!Z279</f>
        <v>92314.187394958</v>
      </c>
      <c r="AB279" s="2" t="n">
        <f aca="false">pre_f_fd_total+Sensitivity!B279+Sensitivity!F279+Sensitivity!W279+Sensitivity!AA279+Sensitivity!S279</f>
        <v>37719731.1774654</v>
      </c>
      <c r="AC279" s="2" t="n">
        <f aca="false">MAX(const_zero,sensitivity_esop_low*Sensitivity!AB279-pre_f_option_pool_total)</f>
        <v>0</v>
      </c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customFormat="false" ht="15" hidden="true" customHeight="false" outlineLevel="0" collapsed="false">
      <c r="A280" s="2" t="n">
        <f aca="false">Sensitivity!A279+const_one</f>
        <v>8</v>
      </c>
      <c r="B280" s="2" t="n">
        <f aca="false">Sensitivity!AC279</f>
        <v>0</v>
      </c>
      <c r="C280" s="2" t="n">
        <f aca="false">Sensitivity!W279</f>
        <v>183756.520321434</v>
      </c>
      <c r="D280" s="2" t="n">
        <f aca="false">Sensitivity!AA279</f>
        <v>92314.187394958</v>
      </c>
      <c r="E280" s="5" t="n">
        <f aca="false">sensitivity_pre_base_usd/(pre_f_fd_total+Sensitivity!B280)</f>
        <v>38.2326039399081</v>
      </c>
      <c r="F280" s="2" t="n">
        <f aca="false">series_f_primary_raise_usd/Sensitivity!E280</f>
        <v>784670.592857143</v>
      </c>
      <c r="G280" s="2" t="n">
        <f aca="false">IF(Sensitivity!E280&lt;class_seed_ocp,class_seed_ocp*(ad_pre_f_broad_based_fd+series_f_primary_raise_usd/class_seed_ocp)/(ad_pre_f_broad_based_fd+series_f_primary_raise_usd/Sensitivity!E280),class_seed_ocp)</f>
        <v>1</v>
      </c>
      <c r="H280" s="2" t="n">
        <f aca="false">class_seed_original_shares*class_seed_issue_pps/Sensitivity!G280</f>
        <v>5000000</v>
      </c>
      <c r="I280" s="2" t="n">
        <f aca="false">IF(Sensitivity!E280&lt;class_series_a_ocp,class_series_a_ocp*(ad_pre_f_broad_based_fd+series_f_primary_raise_usd/class_series_a_ocp)/(ad_pre_f_broad_based_fd+series_f_primary_raise_usd/Sensitivity!E280),class_series_a_ocp)</f>
        <v>3</v>
      </c>
      <c r="J280" s="2" t="n">
        <f aca="false">class_series_a_original_shares*class_series_a_issue_pps/Sensitivity!I280</f>
        <v>5000000</v>
      </c>
      <c r="K280" s="2" t="n">
        <f aca="false">IF(Sensitivity!E280&lt;class_series_b_ocp,class_series_b_ocp*(ad_pre_f_broad_based_fd+series_f_primary_raise_usd/class_series_b_ocp)/(ad_pre_f_broad_based_fd+series_f_primary_raise_usd/Sensitivity!E280),class_series_b_ocp)</f>
        <v>10</v>
      </c>
      <c r="L280" s="2" t="n">
        <f aca="false">class_series_b_original_shares*class_series_b_issue_pps/Sensitivity!K280</f>
        <v>3000000</v>
      </c>
      <c r="M280" s="2" t="n">
        <f aca="false">IF(Sensitivity!E280&lt;class_series_c_ocp,class_series_c_ocp*(ad_pre_f_broad_based_fd+series_f_primary_raise_usd/class_series_c_ocp)/(ad_pre_f_broad_based_fd+series_f_primary_raise_usd/Sensitivity!E280),class_series_c_ocp)</f>
        <v>25</v>
      </c>
      <c r="N280" s="2" t="n">
        <f aca="false">class_series_c_original_shares*class_series_c_issue_pps/Sensitivity!M280</f>
        <v>2400000</v>
      </c>
      <c r="O280" s="8" t="n">
        <f aca="false">IF(Sensitivity!E280&lt;class_series_d_ocp,class_series_d_ocp*(ad_pre_f_broad_based_fd+series_f_primary_raise_usd/class_series_d_ocp)/(ad_pre_f_broad_based_fd+series_f_primary_raise_usd/Sensitivity!E280),class_series_d_ocp)</f>
        <v>57.7011635791589</v>
      </c>
      <c r="P280" s="2" t="n">
        <f aca="false">class_series_d_original_shares*class_series_d_issue_pps/Sensitivity!O280</f>
        <v>1733067.65058234</v>
      </c>
      <c r="Q280" s="8" t="n">
        <f aca="false">IF(Sensitivity!E280&lt;class_series_e_ocp,class_series_e_ocp*(ad_pre_f_broad_based_fd+series_f_primary_raise_usd/class_series_e_ocp)/(ad_pre_f_broad_based_fd+series_f_primary_raise_usd/Sensitivity!E280),class_series_e_ocp)</f>
        <v>48.9291003623757</v>
      </c>
      <c r="R280" s="2" t="n">
        <f aca="false">class_series_e_original_shares*class_series_e_issue_pps/Sensitivity!Q280</f>
        <v>6131255.22630948</v>
      </c>
      <c r="S280" s="2" t="n">
        <f aca="false">Sensitivity!H280-class_seed_current_shares+Sensitivity!J280-class_series_a_current_shares+Sensitivity!L280-class_series_b_current_shares+Sensitivity!N280-class_series_c_current_shares+Sensitivity!P280-class_series_d_current_shares+Sensitivity!R280-class_series_e_current_shares</f>
        <v>41028.876891816</v>
      </c>
      <c r="T280" s="5" t="n">
        <f aca="false">note_a_cap_usd/(pre_f_fd_total+Sensitivity!B280+Sensitivity!S280+Sensitivity!D280)</f>
        <v>27.2099188167789</v>
      </c>
      <c r="U280" s="5" t="n">
        <f aca="false">Sensitivity!E280*(const_one-note_a_discount)</f>
        <v>30.5860831519265</v>
      </c>
      <c r="V280" s="5" t="n">
        <f aca="false">MIN(Sensitivity!T280,Sensitivity!U280)</f>
        <v>27.2099188167789</v>
      </c>
      <c r="W280" s="2" t="n">
        <f aca="false">note_a_principal_usd/Sensitivity!V280</f>
        <v>183756.520321434</v>
      </c>
      <c r="X280" s="5" t="n">
        <f aca="false">note_b_cap_usd/(pre_f_fd_total+Sensitivity!B280+Sensitivity!S280+Sensitivity!C280)</f>
        <v>43.4278156885998</v>
      </c>
      <c r="Y280" s="5" t="n">
        <f aca="false">Sensitivity!E280*(const_one-note_b_discount)</f>
        <v>32.4977133489219</v>
      </c>
      <c r="Z280" s="5" t="n">
        <f aca="false">MIN(Sensitivity!X280,Sensitivity!Y280)</f>
        <v>32.4977133489219</v>
      </c>
      <c r="AA280" s="2" t="n">
        <f aca="false">note_b_principal_usd/Sensitivity!Z280</f>
        <v>92314.187394958</v>
      </c>
      <c r="AB280" s="2" t="n">
        <f aca="false">pre_f_fd_total+Sensitivity!B280+Sensitivity!F280+Sensitivity!W280+Sensitivity!AA280+Sensitivity!S280</f>
        <v>37719731.1774654</v>
      </c>
      <c r="AC280" s="2" t="n">
        <f aca="false">MAX(const_zero,sensitivity_esop_low*Sensitivity!AB280-pre_f_option_pool_total)</f>
        <v>0</v>
      </c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customFormat="false" ht="15" hidden="true" customHeight="false" outlineLevel="0" collapsed="false">
      <c r="A281" s="2" t="n">
        <f aca="false">Sensitivity!A280+const_one</f>
        <v>9</v>
      </c>
      <c r="B281" s="2" t="n">
        <f aca="false">Sensitivity!AC280</f>
        <v>0</v>
      </c>
      <c r="C281" s="2" t="n">
        <f aca="false">Sensitivity!W280</f>
        <v>183756.520321434</v>
      </c>
      <c r="D281" s="2" t="n">
        <f aca="false">Sensitivity!AA280</f>
        <v>92314.187394958</v>
      </c>
      <c r="E281" s="5" t="n">
        <f aca="false">sensitivity_pre_base_usd/(pre_f_fd_total+Sensitivity!B281)</f>
        <v>38.2326039399081</v>
      </c>
      <c r="F281" s="2" t="n">
        <f aca="false">series_f_primary_raise_usd/Sensitivity!E281</f>
        <v>784670.592857143</v>
      </c>
      <c r="G281" s="2" t="n">
        <f aca="false">IF(Sensitivity!E281&lt;class_seed_ocp,class_seed_ocp*(ad_pre_f_broad_based_fd+series_f_primary_raise_usd/class_seed_ocp)/(ad_pre_f_broad_based_fd+series_f_primary_raise_usd/Sensitivity!E281),class_seed_ocp)</f>
        <v>1</v>
      </c>
      <c r="H281" s="2" t="n">
        <f aca="false">class_seed_original_shares*class_seed_issue_pps/Sensitivity!G281</f>
        <v>5000000</v>
      </c>
      <c r="I281" s="2" t="n">
        <f aca="false">IF(Sensitivity!E281&lt;class_series_a_ocp,class_series_a_ocp*(ad_pre_f_broad_based_fd+series_f_primary_raise_usd/class_series_a_ocp)/(ad_pre_f_broad_based_fd+series_f_primary_raise_usd/Sensitivity!E281),class_series_a_ocp)</f>
        <v>3</v>
      </c>
      <c r="J281" s="2" t="n">
        <f aca="false">class_series_a_original_shares*class_series_a_issue_pps/Sensitivity!I281</f>
        <v>5000000</v>
      </c>
      <c r="K281" s="2" t="n">
        <f aca="false">IF(Sensitivity!E281&lt;class_series_b_ocp,class_series_b_ocp*(ad_pre_f_broad_based_fd+series_f_primary_raise_usd/class_series_b_ocp)/(ad_pre_f_broad_based_fd+series_f_primary_raise_usd/Sensitivity!E281),class_series_b_ocp)</f>
        <v>10</v>
      </c>
      <c r="L281" s="2" t="n">
        <f aca="false">class_series_b_original_shares*class_series_b_issue_pps/Sensitivity!K281</f>
        <v>3000000</v>
      </c>
      <c r="M281" s="2" t="n">
        <f aca="false">IF(Sensitivity!E281&lt;class_series_c_ocp,class_series_c_ocp*(ad_pre_f_broad_based_fd+series_f_primary_raise_usd/class_series_c_ocp)/(ad_pre_f_broad_based_fd+series_f_primary_raise_usd/Sensitivity!E281),class_series_c_ocp)</f>
        <v>25</v>
      </c>
      <c r="N281" s="2" t="n">
        <f aca="false">class_series_c_original_shares*class_series_c_issue_pps/Sensitivity!M281</f>
        <v>2400000</v>
      </c>
      <c r="O281" s="8" t="n">
        <f aca="false">IF(Sensitivity!E281&lt;class_series_d_ocp,class_series_d_ocp*(ad_pre_f_broad_based_fd+series_f_primary_raise_usd/class_series_d_ocp)/(ad_pre_f_broad_based_fd+series_f_primary_raise_usd/Sensitivity!E281),class_series_d_ocp)</f>
        <v>57.7011635791589</v>
      </c>
      <c r="P281" s="2" t="n">
        <f aca="false">class_series_d_original_shares*class_series_d_issue_pps/Sensitivity!O281</f>
        <v>1733067.65058234</v>
      </c>
      <c r="Q281" s="8" t="n">
        <f aca="false">IF(Sensitivity!E281&lt;class_series_e_ocp,class_series_e_ocp*(ad_pre_f_broad_based_fd+series_f_primary_raise_usd/class_series_e_ocp)/(ad_pre_f_broad_based_fd+series_f_primary_raise_usd/Sensitivity!E281),class_series_e_ocp)</f>
        <v>48.9291003623757</v>
      </c>
      <c r="R281" s="2" t="n">
        <f aca="false">class_series_e_original_shares*class_series_e_issue_pps/Sensitivity!Q281</f>
        <v>6131255.22630948</v>
      </c>
      <c r="S281" s="2" t="n">
        <f aca="false">Sensitivity!H281-class_seed_current_shares+Sensitivity!J281-class_series_a_current_shares+Sensitivity!L281-class_series_b_current_shares+Sensitivity!N281-class_series_c_current_shares+Sensitivity!P281-class_series_d_current_shares+Sensitivity!R281-class_series_e_current_shares</f>
        <v>41028.876891816</v>
      </c>
      <c r="T281" s="5" t="n">
        <f aca="false">note_a_cap_usd/(pre_f_fd_total+Sensitivity!B281+Sensitivity!S281+Sensitivity!D281)</f>
        <v>27.2099188167789</v>
      </c>
      <c r="U281" s="5" t="n">
        <f aca="false">Sensitivity!E281*(const_one-note_a_discount)</f>
        <v>30.5860831519265</v>
      </c>
      <c r="V281" s="5" t="n">
        <f aca="false">MIN(Sensitivity!T281,Sensitivity!U281)</f>
        <v>27.2099188167789</v>
      </c>
      <c r="W281" s="2" t="n">
        <f aca="false">note_a_principal_usd/Sensitivity!V281</f>
        <v>183756.520321434</v>
      </c>
      <c r="X281" s="5" t="n">
        <f aca="false">note_b_cap_usd/(pre_f_fd_total+Sensitivity!B281+Sensitivity!S281+Sensitivity!C281)</f>
        <v>43.4278156885998</v>
      </c>
      <c r="Y281" s="5" t="n">
        <f aca="false">Sensitivity!E281*(const_one-note_b_discount)</f>
        <v>32.4977133489219</v>
      </c>
      <c r="Z281" s="5" t="n">
        <f aca="false">MIN(Sensitivity!X281,Sensitivity!Y281)</f>
        <v>32.4977133489219</v>
      </c>
      <c r="AA281" s="2" t="n">
        <f aca="false">note_b_principal_usd/Sensitivity!Z281</f>
        <v>92314.187394958</v>
      </c>
      <c r="AB281" s="2" t="n">
        <f aca="false">pre_f_fd_total+Sensitivity!B281+Sensitivity!F281+Sensitivity!W281+Sensitivity!AA281+Sensitivity!S281</f>
        <v>37719731.1774654</v>
      </c>
      <c r="AC281" s="2" t="n">
        <f aca="false">MAX(const_zero,sensitivity_esop_low*Sensitivity!AB281-pre_f_option_pool_total)</f>
        <v>0</v>
      </c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customFormat="false" ht="15" hidden="true" customHeight="false" outlineLevel="0" collapsed="false">
      <c r="A282" s="2" t="n">
        <f aca="false">Sensitivity!A281+const_one</f>
        <v>10</v>
      </c>
      <c r="B282" s="2" t="n">
        <f aca="false">Sensitivity!AC281</f>
        <v>0</v>
      </c>
      <c r="C282" s="2" t="n">
        <f aca="false">Sensitivity!W281</f>
        <v>183756.520321434</v>
      </c>
      <c r="D282" s="2" t="n">
        <f aca="false">Sensitivity!AA281</f>
        <v>92314.187394958</v>
      </c>
      <c r="E282" s="5" t="n">
        <f aca="false">sensitivity_pre_base_usd/(pre_f_fd_total+Sensitivity!B282)</f>
        <v>38.2326039399081</v>
      </c>
      <c r="F282" s="2" t="n">
        <f aca="false">series_f_primary_raise_usd/Sensitivity!E282</f>
        <v>784670.592857143</v>
      </c>
      <c r="G282" s="2" t="n">
        <f aca="false">IF(Sensitivity!E282&lt;class_seed_ocp,class_seed_ocp*(ad_pre_f_broad_based_fd+series_f_primary_raise_usd/class_seed_ocp)/(ad_pre_f_broad_based_fd+series_f_primary_raise_usd/Sensitivity!E282),class_seed_ocp)</f>
        <v>1</v>
      </c>
      <c r="H282" s="2" t="n">
        <f aca="false">class_seed_original_shares*class_seed_issue_pps/Sensitivity!G282</f>
        <v>5000000</v>
      </c>
      <c r="I282" s="2" t="n">
        <f aca="false">IF(Sensitivity!E282&lt;class_series_a_ocp,class_series_a_ocp*(ad_pre_f_broad_based_fd+series_f_primary_raise_usd/class_series_a_ocp)/(ad_pre_f_broad_based_fd+series_f_primary_raise_usd/Sensitivity!E282),class_series_a_ocp)</f>
        <v>3</v>
      </c>
      <c r="J282" s="2" t="n">
        <f aca="false">class_series_a_original_shares*class_series_a_issue_pps/Sensitivity!I282</f>
        <v>5000000</v>
      </c>
      <c r="K282" s="2" t="n">
        <f aca="false">IF(Sensitivity!E282&lt;class_series_b_ocp,class_series_b_ocp*(ad_pre_f_broad_based_fd+series_f_primary_raise_usd/class_series_b_ocp)/(ad_pre_f_broad_based_fd+series_f_primary_raise_usd/Sensitivity!E282),class_series_b_ocp)</f>
        <v>10</v>
      </c>
      <c r="L282" s="2" t="n">
        <f aca="false">class_series_b_original_shares*class_series_b_issue_pps/Sensitivity!K282</f>
        <v>3000000</v>
      </c>
      <c r="M282" s="2" t="n">
        <f aca="false">IF(Sensitivity!E282&lt;class_series_c_ocp,class_series_c_ocp*(ad_pre_f_broad_based_fd+series_f_primary_raise_usd/class_series_c_ocp)/(ad_pre_f_broad_based_fd+series_f_primary_raise_usd/Sensitivity!E282),class_series_c_ocp)</f>
        <v>25</v>
      </c>
      <c r="N282" s="2" t="n">
        <f aca="false">class_series_c_original_shares*class_series_c_issue_pps/Sensitivity!M282</f>
        <v>2400000</v>
      </c>
      <c r="O282" s="8" t="n">
        <f aca="false">IF(Sensitivity!E282&lt;class_series_d_ocp,class_series_d_ocp*(ad_pre_f_broad_based_fd+series_f_primary_raise_usd/class_series_d_ocp)/(ad_pre_f_broad_based_fd+series_f_primary_raise_usd/Sensitivity!E282),class_series_d_ocp)</f>
        <v>57.7011635791589</v>
      </c>
      <c r="P282" s="2" t="n">
        <f aca="false">class_series_d_original_shares*class_series_d_issue_pps/Sensitivity!O282</f>
        <v>1733067.65058234</v>
      </c>
      <c r="Q282" s="8" t="n">
        <f aca="false">IF(Sensitivity!E282&lt;class_series_e_ocp,class_series_e_ocp*(ad_pre_f_broad_based_fd+series_f_primary_raise_usd/class_series_e_ocp)/(ad_pre_f_broad_based_fd+series_f_primary_raise_usd/Sensitivity!E282),class_series_e_ocp)</f>
        <v>48.9291003623757</v>
      </c>
      <c r="R282" s="2" t="n">
        <f aca="false">class_series_e_original_shares*class_series_e_issue_pps/Sensitivity!Q282</f>
        <v>6131255.22630948</v>
      </c>
      <c r="S282" s="2" t="n">
        <f aca="false">Sensitivity!H282-class_seed_current_shares+Sensitivity!J282-class_series_a_current_shares+Sensitivity!L282-class_series_b_current_shares+Sensitivity!N282-class_series_c_current_shares+Sensitivity!P282-class_series_d_current_shares+Sensitivity!R282-class_series_e_current_shares</f>
        <v>41028.876891816</v>
      </c>
      <c r="T282" s="5" t="n">
        <f aca="false">note_a_cap_usd/(pre_f_fd_total+Sensitivity!B282+Sensitivity!S282+Sensitivity!D282)</f>
        <v>27.2099188167789</v>
      </c>
      <c r="U282" s="5" t="n">
        <f aca="false">Sensitivity!E282*(const_one-note_a_discount)</f>
        <v>30.5860831519265</v>
      </c>
      <c r="V282" s="5" t="n">
        <f aca="false">MIN(Sensitivity!T282,Sensitivity!U282)</f>
        <v>27.2099188167789</v>
      </c>
      <c r="W282" s="2" t="n">
        <f aca="false">note_a_principal_usd/Sensitivity!V282</f>
        <v>183756.520321434</v>
      </c>
      <c r="X282" s="5" t="n">
        <f aca="false">note_b_cap_usd/(pre_f_fd_total+Sensitivity!B282+Sensitivity!S282+Sensitivity!C282)</f>
        <v>43.4278156885998</v>
      </c>
      <c r="Y282" s="5" t="n">
        <f aca="false">Sensitivity!E282*(const_one-note_b_discount)</f>
        <v>32.4977133489219</v>
      </c>
      <c r="Z282" s="5" t="n">
        <f aca="false">MIN(Sensitivity!X282,Sensitivity!Y282)</f>
        <v>32.4977133489219</v>
      </c>
      <c r="AA282" s="2" t="n">
        <f aca="false">note_b_principal_usd/Sensitivity!Z282</f>
        <v>92314.187394958</v>
      </c>
      <c r="AB282" s="2" t="n">
        <f aca="false">pre_f_fd_total+Sensitivity!B282+Sensitivity!F282+Sensitivity!W282+Sensitivity!AA282+Sensitivity!S282</f>
        <v>37719731.1774654</v>
      </c>
      <c r="AC282" s="2" t="n">
        <f aca="false">MAX(const_zero,sensitivity_esop_low*Sensitivity!AB282-pre_f_option_pool_total)</f>
        <v>0</v>
      </c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customFormat="false" ht="15" hidden="true" customHeight="false" outlineLevel="0" collapsed="false">
      <c r="A283" s="2" t="n">
        <f aca="false">Sensitivity!A282+const_one</f>
        <v>11</v>
      </c>
      <c r="B283" s="2" t="n">
        <f aca="false">Sensitivity!AC282</f>
        <v>0</v>
      </c>
      <c r="C283" s="2" t="n">
        <f aca="false">Sensitivity!W282</f>
        <v>183756.520321434</v>
      </c>
      <c r="D283" s="2" t="n">
        <f aca="false">Sensitivity!AA282</f>
        <v>92314.187394958</v>
      </c>
      <c r="E283" s="5" t="n">
        <f aca="false">sensitivity_pre_base_usd/(pre_f_fd_total+Sensitivity!B283)</f>
        <v>38.2326039399081</v>
      </c>
      <c r="F283" s="2" t="n">
        <f aca="false">series_f_primary_raise_usd/Sensitivity!E283</f>
        <v>784670.592857143</v>
      </c>
      <c r="G283" s="2" t="n">
        <f aca="false">IF(Sensitivity!E283&lt;class_seed_ocp,class_seed_ocp*(ad_pre_f_broad_based_fd+series_f_primary_raise_usd/class_seed_ocp)/(ad_pre_f_broad_based_fd+series_f_primary_raise_usd/Sensitivity!E283),class_seed_ocp)</f>
        <v>1</v>
      </c>
      <c r="H283" s="2" t="n">
        <f aca="false">class_seed_original_shares*class_seed_issue_pps/Sensitivity!G283</f>
        <v>5000000</v>
      </c>
      <c r="I283" s="2" t="n">
        <f aca="false">IF(Sensitivity!E283&lt;class_series_a_ocp,class_series_a_ocp*(ad_pre_f_broad_based_fd+series_f_primary_raise_usd/class_series_a_ocp)/(ad_pre_f_broad_based_fd+series_f_primary_raise_usd/Sensitivity!E283),class_series_a_ocp)</f>
        <v>3</v>
      </c>
      <c r="J283" s="2" t="n">
        <f aca="false">class_series_a_original_shares*class_series_a_issue_pps/Sensitivity!I283</f>
        <v>5000000</v>
      </c>
      <c r="K283" s="2" t="n">
        <f aca="false">IF(Sensitivity!E283&lt;class_series_b_ocp,class_series_b_ocp*(ad_pre_f_broad_based_fd+series_f_primary_raise_usd/class_series_b_ocp)/(ad_pre_f_broad_based_fd+series_f_primary_raise_usd/Sensitivity!E283),class_series_b_ocp)</f>
        <v>10</v>
      </c>
      <c r="L283" s="2" t="n">
        <f aca="false">class_series_b_original_shares*class_series_b_issue_pps/Sensitivity!K283</f>
        <v>3000000</v>
      </c>
      <c r="M283" s="2" t="n">
        <f aca="false">IF(Sensitivity!E283&lt;class_series_c_ocp,class_series_c_ocp*(ad_pre_f_broad_based_fd+series_f_primary_raise_usd/class_series_c_ocp)/(ad_pre_f_broad_based_fd+series_f_primary_raise_usd/Sensitivity!E283),class_series_c_ocp)</f>
        <v>25</v>
      </c>
      <c r="N283" s="2" t="n">
        <f aca="false">class_series_c_original_shares*class_series_c_issue_pps/Sensitivity!M283</f>
        <v>2400000</v>
      </c>
      <c r="O283" s="8" t="n">
        <f aca="false">IF(Sensitivity!E283&lt;class_series_d_ocp,class_series_d_ocp*(ad_pre_f_broad_based_fd+series_f_primary_raise_usd/class_series_d_ocp)/(ad_pre_f_broad_based_fd+series_f_primary_raise_usd/Sensitivity!E283),class_series_d_ocp)</f>
        <v>57.7011635791589</v>
      </c>
      <c r="P283" s="2" t="n">
        <f aca="false">class_series_d_original_shares*class_series_d_issue_pps/Sensitivity!O283</f>
        <v>1733067.65058234</v>
      </c>
      <c r="Q283" s="8" t="n">
        <f aca="false">IF(Sensitivity!E283&lt;class_series_e_ocp,class_series_e_ocp*(ad_pre_f_broad_based_fd+series_f_primary_raise_usd/class_series_e_ocp)/(ad_pre_f_broad_based_fd+series_f_primary_raise_usd/Sensitivity!E283),class_series_e_ocp)</f>
        <v>48.9291003623757</v>
      </c>
      <c r="R283" s="2" t="n">
        <f aca="false">class_series_e_original_shares*class_series_e_issue_pps/Sensitivity!Q283</f>
        <v>6131255.22630948</v>
      </c>
      <c r="S283" s="2" t="n">
        <f aca="false">Sensitivity!H283-class_seed_current_shares+Sensitivity!J283-class_series_a_current_shares+Sensitivity!L283-class_series_b_current_shares+Sensitivity!N283-class_series_c_current_shares+Sensitivity!P283-class_series_d_current_shares+Sensitivity!R283-class_series_e_current_shares</f>
        <v>41028.876891816</v>
      </c>
      <c r="T283" s="5" t="n">
        <f aca="false">note_a_cap_usd/(pre_f_fd_total+Sensitivity!B283+Sensitivity!S283+Sensitivity!D283)</f>
        <v>27.2099188167789</v>
      </c>
      <c r="U283" s="5" t="n">
        <f aca="false">Sensitivity!E283*(const_one-note_a_discount)</f>
        <v>30.5860831519265</v>
      </c>
      <c r="V283" s="5" t="n">
        <f aca="false">MIN(Sensitivity!T283,Sensitivity!U283)</f>
        <v>27.2099188167789</v>
      </c>
      <c r="W283" s="2" t="n">
        <f aca="false">note_a_principal_usd/Sensitivity!V283</f>
        <v>183756.520321434</v>
      </c>
      <c r="X283" s="5" t="n">
        <f aca="false">note_b_cap_usd/(pre_f_fd_total+Sensitivity!B283+Sensitivity!S283+Sensitivity!C283)</f>
        <v>43.4278156885998</v>
      </c>
      <c r="Y283" s="5" t="n">
        <f aca="false">Sensitivity!E283*(const_one-note_b_discount)</f>
        <v>32.4977133489219</v>
      </c>
      <c r="Z283" s="5" t="n">
        <f aca="false">MIN(Sensitivity!X283,Sensitivity!Y283)</f>
        <v>32.4977133489219</v>
      </c>
      <c r="AA283" s="2" t="n">
        <f aca="false">note_b_principal_usd/Sensitivity!Z283</f>
        <v>92314.187394958</v>
      </c>
      <c r="AB283" s="2" t="n">
        <f aca="false">pre_f_fd_total+Sensitivity!B283+Sensitivity!F283+Sensitivity!W283+Sensitivity!AA283+Sensitivity!S283</f>
        <v>37719731.1774654</v>
      </c>
      <c r="AC283" s="2" t="n">
        <f aca="false">MAX(const_zero,sensitivity_esop_low*Sensitivity!AB283-pre_f_option_pool_total)</f>
        <v>0</v>
      </c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customFormat="false" ht="15" hidden="true" customHeight="false" outlineLevel="0" collapsed="false">
      <c r="A284" s="2" t="n">
        <f aca="false">Sensitivity!A283+const_one</f>
        <v>12</v>
      </c>
      <c r="B284" s="2" t="n">
        <f aca="false">Sensitivity!AC283</f>
        <v>0</v>
      </c>
      <c r="C284" s="2" t="n">
        <f aca="false">Sensitivity!W283</f>
        <v>183756.520321434</v>
      </c>
      <c r="D284" s="2" t="n">
        <f aca="false">Sensitivity!AA283</f>
        <v>92314.187394958</v>
      </c>
      <c r="E284" s="5" t="n">
        <f aca="false">sensitivity_pre_base_usd/(pre_f_fd_total+Sensitivity!B284)</f>
        <v>38.2326039399081</v>
      </c>
      <c r="F284" s="2" t="n">
        <f aca="false">series_f_primary_raise_usd/Sensitivity!E284</f>
        <v>784670.592857143</v>
      </c>
      <c r="G284" s="2" t="n">
        <f aca="false">IF(Sensitivity!E284&lt;class_seed_ocp,class_seed_ocp*(ad_pre_f_broad_based_fd+series_f_primary_raise_usd/class_seed_ocp)/(ad_pre_f_broad_based_fd+series_f_primary_raise_usd/Sensitivity!E284),class_seed_ocp)</f>
        <v>1</v>
      </c>
      <c r="H284" s="2" t="n">
        <f aca="false">class_seed_original_shares*class_seed_issue_pps/Sensitivity!G284</f>
        <v>5000000</v>
      </c>
      <c r="I284" s="2" t="n">
        <f aca="false">IF(Sensitivity!E284&lt;class_series_a_ocp,class_series_a_ocp*(ad_pre_f_broad_based_fd+series_f_primary_raise_usd/class_series_a_ocp)/(ad_pre_f_broad_based_fd+series_f_primary_raise_usd/Sensitivity!E284),class_series_a_ocp)</f>
        <v>3</v>
      </c>
      <c r="J284" s="2" t="n">
        <f aca="false">class_series_a_original_shares*class_series_a_issue_pps/Sensitivity!I284</f>
        <v>5000000</v>
      </c>
      <c r="K284" s="2" t="n">
        <f aca="false">IF(Sensitivity!E284&lt;class_series_b_ocp,class_series_b_ocp*(ad_pre_f_broad_based_fd+series_f_primary_raise_usd/class_series_b_ocp)/(ad_pre_f_broad_based_fd+series_f_primary_raise_usd/Sensitivity!E284),class_series_b_ocp)</f>
        <v>10</v>
      </c>
      <c r="L284" s="2" t="n">
        <f aca="false">class_series_b_original_shares*class_series_b_issue_pps/Sensitivity!K284</f>
        <v>3000000</v>
      </c>
      <c r="M284" s="2" t="n">
        <f aca="false">IF(Sensitivity!E284&lt;class_series_c_ocp,class_series_c_ocp*(ad_pre_f_broad_based_fd+series_f_primary_raise_usd/class_series_c_ocp)/(ad_pre_f_broad_based_fd+series_f_primary_raise_usd/Sensitivity!E284),class_series_c_ocp)</f>
        <v>25</v>
      </c>
      <c r="N284" s="2" t="n">
        <f aca="false">class_series_c_original_shares*class_series_c_issue_pps/Sensitivity!M284</f>
        <v>2400000</v>
      </c>
      <c r="O284" s="8" t="n">
        <f aca="false">IF(Sensitivity!E284&lt;class_series_d_ocp,class_series_d_ocp*(ad_pre_f_broad_based_fd+series_f_primary_raise_usd/class_series_d_ocp)/(ad_pre_f_broad_based_fd+series_f_primary_raise_usd/Sensitivity!E284),class_series_d_ocp)</f>
        <v>57.7011635791589</v>
      </c>
      <c r="P284" s="2" t="n">
        <f aca="false">class_series_d_original_shares*class_series_d_issue_pps/Sensitivity!O284</f>
        <v>1733067.65058234</v>
      </c>
      <c r="Q284" s="8" t="n">
        <f aca="false">IF(Sensitivity!E284&lt;class_series_e_ocp,class_series_e_ocp*(ad_pre_f_broad_based_fd+series_f_primary_raise_usd/class_series_e_ocp)/(ad_pre_f_broad_based_fd+series_f_primary_raise_usd/Sensitivity!E284),class_series_e_ocp)</f>
        <v>48.9291003623757</v>
      </c>
      <c r="R284" s="2" t="n">
        <f aca="false">class_series_e_original_shares*class_series_e_issue_pps/Sensitivity!Q284</f>
        <v>6131255.22630948</v>
      </c>
      <c r="S284" s="2" t="n">
        <f aca="false">Sensitivity!H284-class_seed_current_shares+Sensitivity!J284-class_series_a_current_shares+Sensitivity!L284-class_series_b_current_shares+Sensitivity!N284-class_series_c_current_shares+Sensitivity!P284-class_series_d_current_shares+Sensitivity!R284-class_series_e_current_shares</f>
        <v>41028.876891816</v>
      </c>
      <c r="T284" s="5" t="n">
        <f aca="false">note_a_cap_usd/(pre_f_fd_total+Sensitivity!B284+Sensitivity!S284+Sensitivity!D284)</f>
        <v>27.2099188167789</v>
      </c>
      <c r="U284" s="5" t="n">
        <f aca="false">Sensitivity!E284*(const_one-note_a_discount)</f>
        <v>30.5860831519265</v>
      </c>
      <c r="V284" s="5" t="n">
        <f aca="false">MIN(Sensitivity!T284,Sensitivity!U284)</f>
        <v>27.2099188167789</v>
      </c>
      <c r="W284" s="2" t="n">
        <f aca="false">note_a_principal_usd/Sensitivity!V284</f>
        <v>183756.520321434</v>
      </c>
      <c r="X284" s="5" t="n">
        <f aca="false">note_b_cap_usd/(pre_f_fd_total+Sensitivity!B284+Sensitivity!S284+Sensitivity!C284)</f>
        <v>43.4278156885998</v>
      </c>
      <c r="Y284" s="5" t="n">
        <f aca="false">Sensitivity!E284*(const_one-note_b_discount)</f>
        <v>32.4977133489219</v>
      </c>
      <c r="Z284" s="5" t="n">
        <f aca="false">MIN(Sensitivity!X284,Sensitivity!Y284)</f>
        <v>32.4977133489219</v>
      </c>
      <c r="AA284" s="2" t="n">
        <f aca="false">note_b_principal_usd/Sensitivity!Z284</f>
        <v>92314.187394958</v>
      </c>
      <c r="AB284" s="2" t="n">
        <f aca="false">pre_f_fd_total+Sensitivity!B284+Sensitivity!F284+Sensitivity!W284+Sensitivity!AA284+Sensitivity!S284</f>
        <v>37719731.1774654</v>
      </c>
      <c r="AC284" s="2" t="n">
        <f aca="false">MAX(const_zero,sensitivity_esop_low*Sensitivity!AB284-pre_f_option_pool_total)</f>
        <v>0</v>
      </c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</row>
    <row r="285" customFormat="false" ht="15" hidden="true" customHeight="false" outlineLevel="0" collapsed="false">
      <c r="A285" s="2" t="n">
        <f aca="false">Sensitivity!A284+const_one</f>
        <v>13</v>
      </c>
      <c r="B285" s="2" t="n">
        <f aca="false">Sensitivity!AC284</f>
        <v>0</v>
      </c>
      <c r="C285" s="2" t="n">
        <f aca="false">Sensitivity!W284</f>
        <v>183756.520321434</v>
      </c>
      <c r="D285" s="2" t="n">
        <f aca="false">Sensitivity!AA284</f>
        <v>92314.187394958</v>
      </c>
      <c r="E285" s="5" t="n">
        <f aca="false">sensitivity_pre_base_usd/(pre_f_fd_total+Sensitivity!B285)</f>
        <v>38.2326039399081</v>
      </c>
      <c r="F285" s="2" t="n">
        <f aca="false">series_f_primary_raise_usd/Sensitivity!E285</f>
        <v>784670.592857143</v>
      </c>
      <c r="G285" s="2" t="n">
        <f aca="false">IF(Sensitivity!E285&lt;class_seed_ocp,class_seed_ocp*(ad_pre_f_broad_based_fd+series_f_primary_raise_usd/class_seed_ocp)/(ad_pre_f_broad_based_fd+series_f_primary_raise_usd/Sensitivity!E285),class_seed_ocp)</f>
        <v>1</v>
      </c>
      <c r="H285" s="2" t="n">
        <f aca="false">class_seed_original_shares*class_seed_issue_pps/Sensitivity!G285</f>
        <v>5000000</v>
      </c>
      <c r="I285" s="2" t="n">
        <f aca="false">IF(Sensitivity!E285&lt;class_series_a_ocp,class_series_a_ocp*(ad_pre_f_broad_based_fd+series_f_primary_raise_usd/class_series_a_ocp)/(ad_pre_f_broad_based_fd+series_f_primary_raise_usd/Sensitivity!E285),class_series_a_ocp)</f>
        <v>3</v>
      </c>
      <c r="J285" s="2" t="n">
        <f aca="false">class_series_a_original_shares*class_series_a_issue_pps/Sensitivity!I285</f>
        <v>5000000</v>
      </c>
      <c r="K285" s="2" t="n">
        <f aca="false">IF(Sensitivity!E285&lt;class_series_b_ocp,class_series_b_ocp*(ad_pre_f_broad_based_fd+series_f_primary_raise_usd/class_series_b_ocp)/(ad_pre_f_broad_based_fd+series_f_primary_raise_usd/Sensitivity!E285),class_series_b_ocp)</f>
        <v>10</v>
      </c>
      <c r="L285" s="2" t="n">
        <f aca="false">class_series_b_original_shares*class_series_b_issue_pps/Sensitivity!K285</f>
        <v>3000000</v>
      </c>
      <c r="M285" s="2" t="n">
        <f aca="false">IF(Sensitivity!E285&lt;class_series_c_ocp,class_series_c_ocp*(ad_pre_f_broad_based_fd+series_f_primary_raise_usd/class_series_c_ocp)/(ad_pre_f_broad_based_fd+series_f_primary_raise_usd/Sensitivity!E285),class_series_c_ocp)</f>
        <v>25</v>
      </c>
      <c r="N285" s="2" t="n">
        <f aca="false">class_series_c_original_shares*class_series_c_issue_pps/Sensitivity!M285</f>
        <v>2400000</v>
      </c>
      <c r="O285" s="8" t="n">
        <f aca="false">IF(Sensitivity!E285&lt;class_series_d_ocp,class_series_d_ocp*(ad_pre_f_broad_based_fd+series_f_primary_raise_usd/class_series_d_ocp)/(ad_pre_f_broad_based_fd+series_f_primary_raise_usd/Sensitivity!E285),class_series_d_ocp)</f>
        <v>57.7011635791589</v>
      </c>
      <c r="P285" s="2" t="n">
        <f aca="false">class_series_d_original_shares*class_series_d_issue_pps/Sensitivity!O285</f>
        <v>1733067.65058234</v>
      </c>
      <c r="Q285" s="8" t="n">
        <f aca="false">IF(Sensitivity!E285&lt;class_series_e_ocp,class_series_e_ocp*(ad_pre_f_broad_based_fd+series_f_primary_raise_usd/class_series_e_ocp)/(ad_pre_f_broad_based_fd+series_f_primary_raise_usd/Sensitivity!E285),class_series_e_ocp)</f>
        <v>48.9291003623757</v>
      </c>
      <c r="R285" s="2" t="n">
        <f aca="false">class_series_e_original_shares*class_series_e_issue_pps/Sensitivity!Q285</f>
        <v>6131255.22630948</v>
      </c>
      <c r="S285" s="2" t="n">
        <f aca="false">Sensitivity!H285-class_seed_current_shares+Sensitivity!J285-class_series_a_current_shares+Sensitivity!L285-class_series_b_current_shares+Sensitivity!N285-class_series_c_current_shares+Sensitivity!P285-class_series_d_current_shares+Sensitivity!R285-class_series_e_current_shares</f>
        <v>41028.876891816</v>
      </c>
      <c r="T285" s="5" t="n">
        <f aca="false">note_a_cap_usd/(pre_f_fd_total+Sensitivity!B285+Sensitivity!S285+Sensitivity!D285)</f>
        <v>27.2099188167789</v>
      </c>
      <c r="U285" s="5" t="n">
        <f aca="false">Sensitivity!E285*(const_one-note_a_discount)</f>
        <v>30.5860831519265</v>
      </c>
      <c r="V285" s="5" t="n">
        <f aca="false">MIN(Sensitivity!T285,Sensitivity!U285)</f>
        <v>27.2099188167789</v>
      </c>
      <c r="W285" s="2" t="n">
        <f aca="false">note_a_principal_usd/Sensitivity!V285</f>
        <v>183756.520321434</v>
      </c>
      <c r="X285" s="5" t="n">
        <f aca="false">note_b_cap_usd/(pre_f_fd_total+Sensitivity!B285+Sensitivity!S285+Sensitivity!C285)</f>
        <v>43.4278156885998</v>
      </c>
      <c r="Y285" s="5" t="n">
        <f aca="false">Sensitivity!E285*(const_one-note_b_discount)</f>
        <v>32.4977133489219</v>
      </c>
      <c r="Z285" s="5" t="n">
        <f aca="false">MIN(Sensitivity!X285,Sensitivity!Y285)</f>
        <v>32.4977133489219</v>
      </c>
      <c r="AA285" s="2" t="n">
        <f aca="false">note_b_principal_usd/Sensitivity!Z285</f>
        <v>92314.187394958</v>
      </c>
      <c r="AB285" s="2" t="n">
        <f aca="false">pre_f_fd_total+Sensitivity!B285+Sensitivity!F285+Sensitivity!W285+Sensitivity!AA285+Sensitivity!S285</f>
        <v>37719731.1774654</v>
      </c>
      <c r="AC285" s="2" t="n">
        <f aca="false">MAX(const_zero,sensitivity_esop_low*Sensitivity!AB285-pre_f_option_pool_total)</f>
        <v>0</v>
      </c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customFormat="false" ht="15" hidden="true" customHeight="false" outlineLevel="0" collapsed="false">
      <c r="A286" s="2" t="n">
        <f aca="false">Sensitivity!A285+const_one</f>
        <v>14</v>
      </c>
      <c r="B286" s="2" t="n">
        <f aca="false">Sensitivity!AC285</f>
        <v>0</v>
      </c>
      <c r="C286" s="2" t="n">
        <f aca="false">Sensitivity!W285</f>
        <v>183756.520321434</v>
      </c>
      <c r="D286" s="2" t="n">
        <f aca="false">Sensitivity!AA285</f>
        <v>92314.187394958</v>
      </c>
      <c r="E286" s="5" t="n">
        <f aca="false">sensitivity_pre_base_usd/(pre_f_fd_total+Sensitivity!B286)</f>
        <v>38.2326039399081</v>
      </c>
      <c r="F286" s="2" t="n">
        <f aca="false">series_f_primary_raise_usd/Sensitivity!E286</f>
        <v>784670.592857143</v>
      </c>
      <c r="G286" s="2" t="n">
        <f aca="false">IF(Sensitivity!E286&lt;class_seed_ocp,class_seed_ocp*(ad_pre_f_broad_based_fd+series_f_primary_raise_usd/class_seed_ocp)/(ad_pre_f_broad_based_fd+series_f_primary_raise_usd/Sensitivity!E286),class_seed_ocp)</f>
        <v>1</v>
      </c>
      <c r="H286" s="2" t="n">
        <f aca="false">class_seed_original_shares*class_seed_issue_pps/Sensitivity!G286</f>
        <v>5000000</v>
      </c>
      <c r="I286" s="2" t="n">
        <f aca="false">IF(Sensitivity!E286&lt;class_series_a_ocp,class_series_a_ocp*(ad_pre_f_broad_based_fd+series_f_primary_raise_usd/class_series_a_ocp)/(ad_pre_f_broad_based_fd+series_f_primary_raise_usd/Sensitivity!E286),class_series_a_ocp)</f>
        <v>3</v>
      </c>
      <c r="J286" s="2" t="n">
        <f aca="false">class_series_a_original_shares*class_series_a_issue_pps/Sensitivity!I286</f>
        <v>5000000</v>
      </c>
      <c r="K286" s="2" t="n">
        <f aca="false">IF(Sensitivity!E286&lt;class_series_b_ocp,class_series_b_ocp*(ad_pre_f_broad_based_fd+series_f_primary_raise_usd/class_series_b_ocp)/(ad_pre_f_broad_based_fd+series_f_primary_raise_usd/Sensitivity!E286),class_series_b_ocp)</f>
        <v>10</v>
      </c>
      <c r="L286" s="2" t="n">
        <f aca="false">class_series_b_original_shares*class_series_b_issue_pps/Sensitivity!K286</f>
        <v>3000000</v>
      </c>
      <c r="M286" s="2" t="n">
        <f aca="false">IF(Sensitivity!E286&lt;class_series_c_ocp,class_series_c_ocp*(ad_pre_f_broad_based_fd+series_f_primary_raise_usd/class_series_c_ocp)/(ad_pre_f_broad_based_fd+series_f_primary_raise_usd/Sensitivity!E286),class_series_c_ocp)</f>
        <v>25</v>
      </c>
      <c r="N286" s="2" t="n">
        <f aca="false">class_series_c_original_shares*class_series_c_issue_pps/Sensitivity!M286</f>
        <v>2400000</v>
      </c>
      <c r="O286" s="8" t="n">
        <f aca="false">IF(Sensitivity!E286&lt;class_series_d_ocp,class_series_d_ocp*(ad_pre_f_broad_based_fd+series_f_primary_raise_usd/class_series_d_ocp)/(ad_pre_f_broad_based_fd+series_f_primary_raise_usd/Sensitivity!E286),class_series_d_ocp)</f>
        <v>57.7011635791589</v>
      </c>
      <c r="P286" s="2" t="n">
        <f aca="false">class_series_d_original_shares*class_series_d_issue_pps/Sensitivity!O286</f>
        <v>1733067.65058234</v>
      </c>
      <c r="Q286" s="8" t="n">
        <f aca="false">IF(Sensitivity!E286&lt;class_series_e_ocp,class_series_e_ocp*(ad_pre_f_broad_based_fd+series_f_primary_raise_usd/class_series_e_ocp)/(ad_pre_f_broad_based_fd+series_f_primary_raise_usd/Sensitivity!E286),class_series_e_ocp)</f>
        <v>48.9291003623757</v>
      </c>
      <c r="R286" s="2" t="n">
        <f aca="false">class_series_e_original_shares*class_series_e_issue_pps/Sensitivity!Q286</f>
        <v>6131255.22630948</v>
      </c>
      <c r="S286" s="2" t="n">
        <f aca="false">Sensitivity!H286-class_seed_current_shares+Sensitivity!J286-class_series_a_current_shares+Sensitivity!L286-class_series_b_current_shares+Sensitivity!N286-class_series_c_current_shares+Sensitivity!P286-class_series_d_current_shares+Sensitivity!R286-class_series_e_current_shares</f>
        <v>41028.876891816</v>
      </c>
      <c r="T286" s="5" t="n">
        <f aca="false">note_a_cap_usd/(pre_f_fd_total+Sensitivity!B286+Sensitivity!S286+Sensitivity!D286)</f>
        <v>27.2099188167789</v>
      </c>
      <c r="U286" s="5" t="n">
        <f aca="false">Sensitivity!E286*(const_one-note_a_discount)</f>
        <v>30.5860831519265</v>
      </c>
      <c r="V286" s="5" t="n">
        <f aca="false">MIN(Sensitivity!T286,Sensitivity!U286)</f>
        <v>27.2099188167789</v>
      </c>
      <c r="W286" s="2" t="n">
        <f aca="false">note_a_principal_usd/Sensitivity!V286</f>
        <v>183756.520321434</v>
      </c>
      <c r="X286" s="5" t="n">
        <f aca="false">note_b_cap_usd/(pre_f_fd_total+Sensitivity!B286+Sensitivity!S286+Sensitivity!C286)</f>
        <v>43.4278156885998</v>
      </c>
      <c r="Y286" s="5" t="n">
        <f aca="false">Sensitivity!E286*(const_one-note_b_discount)</f>
        <v>32.4977133489219</v>
      </c>
      <c r="Z286" s="5" t="n">
        <f aca="false">MIN(Sensitivity!X286,Sensitivity!Y286)</f>
        <v>32.4977133489219</v>
      </c>
      <c r="AA286" s="2" t="n">
        <f aca="false">note_b_principal_usd/Sensitivity!Z286</f>
        <v>92314.187394958</v>
      </c>
      <c r="AB286" s="2" t="n">
        <f aca="false">pre_f_fd_total+Sensitivity!B286+Sensitivity!F286+Sensitivity!W286+Sensitivity!AA286+Sensitivity!S286</f>
        <v>37719731.1774654</v>
      </c>
      <c r="AC286" s="2" t="n">
        <f aca="false">MAX(const_zero,sensitivity_esop_low*Sensitivity!AB286-pre_f_option_pool_total)</f>
        <v>0</v>
      </c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</row>
    <row r="287" customFormat="false" ht="15" hidden="true" customHeight="false" outlineLevel="0" collapsed="false">
      <c r="A287" s="2" t="n">
        <f aca="false">Sensitivity!A286+const_one</f>
        <v>15</v>
      </c>
      <c r="B287" s="2" t="n">
        <f aca="false">Sensitivity!AC286</f>
        <v>0</v>
      </c>
      <c r="C287" s="2" t="n">
        <f aca="false">Sensitivity!W286</f>
        <v>183756.520321434</v>
      </c>
      <c r="D287" s="2" t="n">
        <f aca="false">Sensitivity!AA286</f>
        <v>92314.187394958</v>
      </c>
      <c r="E287" s="5" t="n">
        <f aca="false">sensitivity_pre_base_usd/(pre_f_fd_total+Sensitivity!B287)</f>
        <v>38.2326039399081</v>
      </c>
      <c r="F287" s="2" t="n">
        <f aca="false">series_f_primary_raise_usd/Sensitivity!E287</f>
        <v>784670.592857143</v>
      </c>
      <c r="G287" s="2" t="n">
        <f aca="false">IF(Sensitivity!E287&lt;class_seed_ocp,class_seed_ocp*(ad_pre_f_broad_based_fd+series_f_primary_raise_usd/class_seed_ocp)/(ad_pre_f_broad_based_fd+series_f_primary_raise_usd/Sensitivity!E287),class_seed_ocp)</f>
        <v>1</v>
      </c>
      <c r="H287" s="2" t="n">
        <f aca="false">class_seed_original_shares*class_seed_issue_pps/Sensitivity!G287</f>
        <v>5000000</v>
      </c>
      <c r="I287" s="2" t="n">
        <f aca="false">IF(Sensitivity!E287&lt;class_series_a_ocp,class_series_a_ocp*(ad_pre_f_broad_based_fd+series_f_primary_raise_usd/class_series_a_ocp)/(ad_pre_f_broad_based_fd+series_f_primary_raise_usd/Sensitivity!E287),class_series_a_ocp)</f>
        <v>3</v>
      </c>
      <c r="J287" s="2" t="n">
        <f aca="false">class_series_a_original_shares*class_series_a_issue_pps/Sensitivity!I287</f>
        <v>5000000</v>
      </c>
      <c r="K287" s="2" t="n">
        <f aca="false">IF(Sensitivity!E287&lt;class_series_b_ocp,class_series_b_ocp*(ad_pre_f_broad_based_fd+series_f_primary_raise_usd/class_series_b_ocp)/(ad_pre_f_broad_based_fd+series_f_primary_raise_usd/Sensitivity!E287),class_series_b_ocp)</f>
        <v>10</v>
      </c>
      <c r="L287" s="2" t="n">
        <f aca="false">class_series_b_original_shares*class_series_b_issue_pps/Sensitivity!K287</f>
        <v>3000000</v>
      </c>
      <c r="M287" s="2" t="n">
        <f aca="false">IF(Sensitivity!E287&lt;class_series_c_ocp,class_series_c_ocp*(ad_pre_f_broad_based_fd+series_f_primary_raise_usd/class_series_c_ocp)/(ad_pre_f_broad_based_fd+series_f_primary_raise_usd/Sensitivity!E287),class_series_c_ocp)</f>
        <v>25</v>
      </c>
      <c r="N287" s="2" t="n">
        <f aca="false">class_series_c_original_shares*class_series_c_issue_pps/Sensitivity!M287</f>
        <v>2400000</v>
      </c>
      <c r="O287" s="8" t="n">
        <f aca="false">IF(Sensitivity!E287&lt;class_series_d_ocp,class_series_d_ocp*(ad_pre_f_broad_based_fd+series_f_primary_raise_usd/class_series_d_ocp)/(ad_pre_f_broad_based_fd+series_f_primary_raise_usd/Sensitivity!E287),class_series_d_ocp)</f>
        <v>57.7011635791589</v>
      </c>
      <c r="P287" s="2" t="n">
        <f aca="false">class_series_d_original_shares*class_series_d_issue_pps/Sensitivity!O287</f>
        <v>1733067.65058234</v>
      </c>
      <c r="Q287" s="8" t="n">
        <f aca="false">IF(Sensitivity!E287&lt;class_series_e_ocp,class_series_e_ocp*(ad_pre_f_broad_based_fd+series_f_primary_raise_usd/class_series_e_ocp)/(ad_pre_f_broad_based_fd+series_f_primary_raise_usd/Sensitivity!E287),class_series_e_ocp)</f>
        <v>48.9291003623757</v>
      </c>
      <c r="R287" s="2" t="n">
        <f aca="false">class_series_e_original_shares*class_series_e_issue_pps/Sensitivity!Q287</f>
        <v>6131255.22630948</v>
      </c>
      <c r="S287" s="2" t="n">
        <f aca="false">Sensitivity!H287-class_seed_current_shares+Sensitivity!J287-class_series_a_current_shares+Sensitivity!L287-class_series_b_current_shares+Sensitivity!N287-class_series_c_current_shares+Sensitivity!P287-class_series_d_current_shares+Sensitivity!R287-class_series_e_current_shares</f>
        <v>41028.876891816</v>
      </c>
      <c r="T287" s="5" t="n">
        <f aca="false">note_a_cap_usd/(pre_f_fd_total+Sensitivity!B287+Sensitivity!S287+Sensitivity!D287)</f>
        <v>27.2099188167789</v>
      </c>
      <c r="U287" s="5" t="n">
        <f aca="false">Sensitivity!E287*(const_one-note_a_discount)</f>
        <v>30.5860831519265</v>
      </c>
      <c r="V287" s="5" t="n">
        <f aca="false">MIN(Sensitivity!T287,Sensitivity!U287)</f>
        <v>27.2099188167789</v>
      </c>
      <c r="W287" s="2" t="n">
        <f aca="false">note_a_principal_usd/Sensitivity!V287</f>
        <v>183756.520321434</v>
      </c>
      <c r="X287" s="5" t="n">
        <f aca="false">note_b_cap_usd/(pre_f_fd_total+Sensitivity!B287+Sensitivity!S287+Sensitivity!C287)</f>
        <v>43.4278156885998</v>
      </c>
      <c r="Y287" s="5" t="n">
        <f aca="false">Sensitivity!E287*(const_one-note_b_discount)</f>
        <v>32.4977133489219</v>
      </c>
      <c r="Z287" s="5" t="n">
        <f aca="false">MIN(Sensitivity!X287,Sensitivity!Y287)</f>
        <v>32.4977133489219</v>
      </c>
      <c r="AA287" s="2" t="n">
        <f aca="false">note_b_principal_usd/Sensitivity!Z287</f>
        <v>92314.187394958</v>
      </c>
      <c r="AB287" s="2" t="n">
        <f aca="false">pre_f_fd_total+Sensitivity!B287+Sensitivity!F287+Sensitivity!W287+Sensitivity!AA287+Sensitivity!S287</f>
        <v>37719731.1774654</v>
      </c>
      <c r="AC287" s="2" t="n">
        <f aca="false">MAX(const_zero,sensitivity_esop_low*Sensitivity!AB287-pre_f_option_pool_total)</f>
        <v>0</v>
      </c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customFormat="false" ht="15" hidden="true" customHeight="false" outlineLevel="0" collapsed="false">
      <c r="A288" s="2" t="n">
        <f aca="false">Sensitivity!A287+const_one</f>
        <v>16</v>
      </c>
      <c r="B288" s="2" t="n">
        <f aca="false">Sensitivity!AC287</f>
        <v>0</v>
      </c>
      <c r="C288" s="2" t="n">
        <f aca="false">Sensitivity!W287</f>
        <v>183756.520321434</v>
      </c>
      <c r="D288" s="2" t="n">
        <f aca="false">Sensitivity!AA287</f>
        <v>92314.187394958</v>
      </c>
      <c r="E288" s="5" t="n">
        <f aca="false">sensitivity_pre_base_usd/(pre_f_fd_total+Sensitivity!B288)</f>
        <v>38.2326039399081</v>
      </c>
      <c r="F288" s="2" t="n">
        <f aca="false">series_f_primary_raise_usd/Sensitivity!E288</f>
        <v>784670.592857143</v>
      </c>
      <c r="G288" s="2" t="n">
        <f aca="false">IF(Sensitivity!E288&lt;class_seed_ocp,class_seed_ocp*(ad_pre_f_broad_based_fd+series_f_primary_raise_usd/class_seed_ocp)/(ad_pre_f_broad_based_fd+series_f_primary_raise_usd/Sensitivity!E288),class_seed_ocp)</f>
        <v>1</v>
      </c>
      <c r="H288" s="2" t="n">
        <f aca="false">class_seed_original_shares*class_seed_issue_pps/Sensitivity!G288</f>
        <v>5000000</v>
      </c>
      <c r="I288" s="2" t="n">
        <f aca="false">IF(Sensitivity!E288&lt;class_series_a_ocp,class_series_a_ocp*(ad_pre_f_broad_based_fd+series_f_primary_raise_usd/class_series_a_ocp)/(ad_pre_f_broad_based_fd+series_f_primary_raise_usd/Sensitivity!E288),class_series_a_ocp)</f>
        <v>3</v>
      </c>
      <c r="J288" s="2" t="n">
        <f aca="false">class_series_a_original_shares*class_series_a_issue_pps/Sensitivity!I288</f>
        <v>5000000</v>
      </c>
      <c r="K288" s="2" t="n">
        <f aca="false">IF(Sensitivity!E288&lt;class_series_b_ocp,class_series_b_ocp*(ad_pre_f_broad_based_fd+series_f_primary_raise_usd/class_series_b_ocp)/(ad_pre_f_broad_based_fd+series_f_primary_raise_usd/Sensitivity!E288),class_series_b_ocp)</f>
        <v>10</v>
      </c>
      <c r="L288" s="2" t="n">
        <f aca="false">class_series_b_original_shares*class_series_b_issue_pps/Sensitivity!K288</f>
        <v>3000000</v>
      </c>
      <c r="M288" s="2" t="n">
        <f aca="false">IF(Sensitivity!E288&lt;class_series_c_ocp,class_series_c_ocp*(ad_pre_f_broad_based_fd+series_f_primary_raise_usd/class_series_c_ocp)/(ad_pre_f_broad_based_fd+series_f_primary_raise_usd/Sensitivity!E288),class_series_c_ocp)</f>
        <v>25</v>
      </c>
      <c r="N288" s="2" t="n">
        <f aca="false">class_series_c_original_shares*class_series_c_issue_pps/Sensitivity!M288</f>
        <v>2400000</v>
      </c>
      <c r="O288" s="8" t="n">
        <f aca="false">IF(Sensitivity!E288&lt;class_series_d_ocp,class_series_d_ocp*(ad_pre_f_broad_based_fd+series_f_primary_raise_usd/class_series_d_ocp)/(ad_pre_f_broad_based_fd+series_f_primary_raise_usd/Sensitivity!E288),class_series_d_ocp)</f>
        <v>57.7011635791589</v>
      </c>
      <c r="P288" s="2" t="n">
        <f aca="false">class_series_d_original_shares*class_series_d_issue_pps/Sensitivity!O288</f>
        <v>1733067.65058234</v>
      </c>
      <c r="Q288" s="8" t="n">
        <f aca="false">IF(Sensitivity!E288&lt;class_series_e_ocp,class_series_e_ocp*(ad_pre_f_broad_based_fd+series_f_primary_raise_usd/class_series_e_ocp)/(ad_pre_f_broad_based_fd+series_f_primary_raise_usd/Sensitivity!E288),class_series_e_ocp)</f>
        <v>48.9291003623757</v>
      </c>
      <c r="R288" s="2" t="n">
        <f aca="false">class_series_e_original_shares*class_series_e_issue_pps/Sensitivity!Q288</f>
        <v>6131255.22630948</v>
      </c>
      <c r="S288" s="2" t="n">
        <f aca="false">Sensitivity!H288-class_seed_current_shares+Sensitivity!J288-class_series_a_current_shares+Sensitivity!L288-class_series_b_current_shares+Sensitivity!N288-class_series_c_current_shares+Sensitivity!P288-class_series_d_current_shares+Sensitivity!R288-class_series_e_current_shares</f>
        <v>41028.876891816</v>
      </c>
      <c r="T288" s="5" t="n">
        <f aca="false">note_a_cap_usd/(pre_f_fd_total+Sensitivity!B288+Sensitivity!S288+Sensitivity!D288)</f>
        <v>27.2099188167789</v>
      </c>
      <c r="U288" s="5" t="n">
        <f aca="false">Sensitivity!E288*(const_one-note_a_discount)</f>
        <v>30.5860831519265</v>
      </c>
      <c r="V288" s="5" t="n">
        <f aca="false">MIN(Sensitivity!T288,Sensitivity!U288)</f>
        <v>27.2099188167789</v>
      </c>
      <c r="W288" s="2" t="n">
        <f aca="false">note_a_principal_usd/Sensitivity!V288</f>
        <v>183756.520321434</v>
      </c>
      <c r="X288" s="5" t="n">
        <f aca="false">note_b_cap_usd/(pre_f_fd_total+Sensitivity!B288+Sensitivity!S288+Sensitivity!C288)</f>
        <v>43.4278156885998</v>
      </c>
      <c r="Y288" s="5" t="n">
        <f aca="false">Sensitivity!E288*(const_one-note_b_discount)</f>
        <v>32.4977133489219</v>
      </c>
      <c r="Z288" s="5" t="n">
        <f aca="false">MIN(Sensitivity!X288,Sensitivity!Y288)</f>
        <v>32.4977133489219</v>
      </c>
      <c r="AA288" s="2" t="n">
        <f aca="false">note_b_principal_usd/Sensitivity!Z288</f>
        <v>92314.187394958</v>
      </c>
      <c r="AB288" s="2" t="n">
        <f aca="false">pre_f_fd_total+Sensitivity!B288+Sensitivity!F288+Sensitivity!W288+Sensitivity!AA288+Sensitivity!S288</f>
        <v>37719731.1774654</v>
      </c>
      <c r="AC288" s="2" t="n">
        <f aca="false">MAX(const_zero,sensitivity_esop_low*Sensitivity!AB288-pre_f_option_pool_total)</f>
        <v>0</v>
      </c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customFormat="false" ht="15" hidden="true" customHeight="false" outlineLevel="0" collapsed="false">
      <c r="A289" s="2" t="n">
        <f aca="false">Sensitivity!A288+const_one</f>
        <v>17</v>
      </c>
      <c r="B289" s="2" t="n">
        <f aca="false">Sensitivity!AC288</f>
        <v>0</v>
      </c>
      <c r="C289" s="2" t="n">
        <f aca="false">Sensitivity!W288</f>
        <v>183756.520321434</v>
      </c>
      <c r="D289" s="2" t="n">
        <f aca="false">Sensitivity!AA288</f>
        <v>92314.187394958</v>
      </c>
      <c r="E289" s="5" t="n">
        <f aca="false">sensitivity_pre_base_usd/(pre_f_fd_total+Sensitivity!B289)</f>
        <v>38.2326039399081</v>
      </c>
      <c r="F289" s="2" t="n">
        <f aca="false">series_f_primary_raise_usd/Sensitivity!E289</f>
        <v>784670.592857143</v>
      </c>
      <c r="G289" s="2" t="n">
        <f aca="false">IF(Sensitivity!E289&lt;class_seed_ocp,class_seed_ocp*(ad_pre_f_broad_based_fd+series_f_primary_raise_usd/class_seed_ocp)/(ad_pre_f_broad_based_fd+series_f_primary_raise_usd/Sensitivity!E289),class_seed_ocp)</f>
        <v>1</v>
      </c>
      <c r="H289" s="2" t="n">
        <f aca="false">class_seed_original_shares*class_seed_issue_pps/Sensitivity!G289</f>
        <v>5000000</v>
      </c>
      <c r="I289" s="2" t="n">
        <f aca="false">IF(Sensitivity!E289&lt;class_series_a_ocp,class_series_a_ocp*(ad_pre_f_broad_based_fd+series_f_primary_raise_usd/class_series_a_ocp)/(ad_pre_f_broad_based_fd+series_f_primary_raise_usd/Sensitivity!E289),class_series_a_ocp)</f>
        <v>3</v>
      </c>
      <c r="J289" s="2" t="n">
        <f aca="false">class_series_a_original_shares*class_series_a_issue_pps/Sensitivity!I289</f>
        <v>5000000</v>
      </c>
      <c r="K289" s="2" t="n">
        <f aca="false">IF(Sensitivity!E289&lt;class_series_b_ocp,class_series_b_ocp*(ad_pre_f_broad_based_fd+series_f_primary_raise_usd/class_series_b_ocp)/(ad_pre_f_broad_based_fd+series_f_primary_raise_usd/Sensitivity!E289),class_series_b_ocp)</f>
        <v>10</v>
      </c>
      <c r="L289" s="2" t="n">
        <f aca="false">class_series_b_original_shares*class_series_b_issue_pps/Sensitivity!K289</f>
        <v>3000000</v>
      </c>
      <c r="M289" s="2" t="n">
        <f aca="false">IF(Sensitivity!E289&lt;class_series_c_ocp,class_series_c_ocp*(ad_pre_f_broad_based_fd+series_f_primary_raise_usd/class_series_c_ocp)/(ad_pre_f_broad_based_fd+series_f_primary_raise_usd/Sensitivity!E289),class_series_c_ocp)</f>
        <v>25</v>
      </c>
      <c r="N289" s="2" t="n">
        <f aca="false">class_series_c_original_shares*class_series_c_issue_pps/Sensitivity!M289</f>
        <v>2400000</v>
      </c>
      <c r="O289" s="8" t="n">
        <f aca="false">IF(Sensitivity!E289&lt;class_series_d_ocp,class_series_d_ocp*(ad_pre_f_broad_based_fd+series_f_primary_raise_usd/class_series_d_ocp)/(ad_pre_f_broad_based_fd+series_f_primary_raise_usd/Sensitivity!E289),class_series_d_ocp)</f>
        <v>57.7011635791589</v>
      </c>
      <c r="P289" s="2" t="n">
        <f aca="false">class_series_d_original_shares*class_series_d_issue_pps/Sensitivity!O289</f>
        <v>1733067.65058234</v>
      </c>
      <c r="Q289" s="8" t="n">
        <f aca="false">IF(Sensitivity!E289&lt;class_series_e_ocp,class_series_e_ocp*(ad_pre_f_broad_based_fd+series_f_primary_raise_usd/class_series_e_ocp)/(ad_pre_f_broad_based_fd+series_f_primary_raise_usd/Sensitivity!E289),class_series_e_ocp)</f>
        <v>48.9291003623757</v>
      </c>
      <c r="R289" s="2" t="n">
        <f aca="false">class_series_e_original_shares*class_series_e_issue_pps/Sensitivity!Q289</f>
        <v>6131255.22630948</v>
      </c>
      <c r="S289" s="2" t="n">
        <f aca="false">Sensitivity!H289-class_seed_current_shares+Sensitivity!J289-class_series_a_current_shares+Sensitivity!L289-class_series_b_current_shares+Sensitivity!N289-class_series_c_current_shares+Sensitivity!P289-class_series_d_current_shares+Sensitivity!R289-class_series_e_current_shares</f>
        <v>41028.876891816</v>
      </c>
      <c r="T289" s="5" t="n">
        <f aca="false">note_a_cap_usd/(pre_f_fd_total+Sensitivity!B289+Sensitivity!S289+Sensitivity!D289)</f>
        <v>27.2099188167789</v>
      </c>
      <c r="U289" s="5" t="n">
        <f aca="false">Sensitivity!E289*(const_one-note_a_discount)</f>
        <v>30.5860831519265</v>
      </c>
      <c r="V289" s="5" t="n">
        <f aca="false">MIN(Sensitivity!T289,Sensitivity!U289)</f>
        <v>27.2099188167789</v>
      </c>
      <c r="W289" s="2" t="n">
        <f aca="false">note_a_principal_usd/Sensitivity!V289</f>
        <v>183756.520321434</v>
      </c>
      <c r="X289" s="5" t="n">
        <f aca="false">note_b_cap_usd/(pre_f_fd_total+Sensitivity!B289+Sensitivity!S289+Sensitivity!C289)</f>
        <v>43.4278156885998</v>
      </c>
      <c r="Y289" s="5" t="n">
        <f aca="false">Sensitivity!E289*(const_one-note_b_discount)</f>
        <v>32.4977133489219</v>
      </c>
      <c r="Z289" s="5" t="n">
        <f aca="false">MIN(Sensitivity!X289,Sensitivity!Y289)</f>
        <v>32.4977133489219</v>
      </c>
      <c r="AA289" s="2" t="n">
        <f aca="false">note_b_principal_usd/Sensitivity!Z289</f>
        <v>92314.187394958</v>
      </c>
      <c r="AB289" s="2" t="n">
        <f aca="false">pre_f_fd_total+Sensitivity!B289+Sensitivity!F289+Sensitivity!W289+Sensitivity!AA289+Sensitivity!S289</f>
        <v>37719731.1774654</v>
      </c>
      <c r="AC289" s="2" t="n">
        <f aca="false">MAX(const_zero,sensitivity_esop_low*Sensitivity!AB289-pre_f_option_pool_total)</f>
        <v>0</v>
      </c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customFormat="false" ht="15" hidden="true" customHeight="false" outlineLevel="0" collapsed="false">
      <c r="A290" s="2" t="n">
        <f aca="false">Sensitivity!A289+const_one</f>
        <v>18</v>
      </c>
      <c r="B290" s="2" t="n">
        <f aca="false">Sensitivity!AC289</f>
        <v>0</v>
      </c>
      <c r="C290" s="2" t="n">
        <f aca="false">Sensitivity!W289</f>
        <v>183756.520321434</v>
      </c>
      <c r="D290" s="2" t="n">
        <f aca="false">Sensitivity!AA289</f>
        <v>92314.187394958</v>
      </c>
      <c r="E290" s="5" t="n">
        <f aca="false">sensitivity_pre_base_usd/(pre_f_fd_total+Sensitivity!B290)</f>
        <v>38.2326039399081</v>
      </c>
      <c r="F290" s="2" t="n">
        <f aca="false">series_f_primary_raise_usd/Sensitivity!E290</f>
        <v>784670.592857143</v>
      </c>
      <c r="G290" s="2" t="n">
        <f aca="false">IF(Sensitivity!E290&lt;class_seed_ocp,class_seed_ocp*(ad_pre_f_broad_based_fd+series_f_primary_raise_usd/class_seed_ocp)/(ad_pre_f_broad_based_fd+series_f_primary_raise_usd/Sensitivity!E290),class_seed_ocp)</f>
        <v>1</v>
      </c>
      <c r="H290" s="2" t="n">
        <f aca="false">class_seed_original_shares*class_seed_issue_pps/Sensitivity!G290</f>
        <v>5000000</v>
      </c>
      <c r="I290" s="2" t="n">
        <f aca="false">IF(Sensitivity!E290&lt;class_series_a_ocp,class_series_a_ocp*(ad_pre_f_broad_based_fd+series_f_primary_raise_usd/class_series_a_ocp)/(ad_pre_f_broad_based_fd+series_f_primary_raise_usd/Sensitivity!E290),class_series_a_ocp)</f>
        <v>3</v>
      </c>
      <c r="J290" s="2" t="n">
        <f aca="false">class_series_a_original_shares*class_series_a_issue_pps/Sensitivity!I290</f>
        <v>5000000</v>
      </c>
      <c r="K290" s="2" t="n">
        <f aca="false">IF(Sensitivity!E290&lt;class_series_b_ocp,class_series_b_ocp*(ad_pre_f_broad_based_fd+series_f_primary_raise_usd/class_series_b_ocp)/(ad_pre_f_broad_based_fd+series_f_primary_raise_usd/Sensitivity!E290),class_series_b_ocp)</f>
        <v>10</v>
      </c>
      <c r="L290" s="2" t="n">
        <f aca="false">class_series_b_original_shares*class_series_b_issue_pps/Sensitivity!K290</f>
        <v>3000000</v>
      </c>
      <c r="M290" s="2" t="n">
        <f aca="false">IF(Sensitivity!E290&lt;class_series_c_ocp,class_series_c_ocp*(ad_pre_f_broad_based_fd+series_f_primary_raise_usd/class_series_c_ocp)/(ad_pre_f_broad_based_fd+series_f_primary_raise_usd/Sensitivity!E290),class_series_c_ocp)</f>
        <v>25</v>
      </c>
      <c r="N290" s="2" t="n">
        <f aca="false">class_series_c_original_shares*class_series_c_issue_pps/Sensitivity!M290</f>
        <v>2400000</v>
      </c>
      <c r="O290" s="8" t="n">
        <f aca="false">IF(Sensitivity!E290&lt;class_series_d_ocp,class_series_d_ocp*(ad_pre_f_broad_based_fd+series_f_primary_raise_usd/class_series_d_ocp)/(ad_pre_f_broad_based_fd+series_f_primary_raise_usd/Sensitivity!E290),class_series_d_ocp)</f>
        <v>57.7011635791589</v>
      </c>
      <c r="P290" s="2" t="n">
        <f aca="false">class_series_d_original_shares*class_series_d_issue_pps/Sensitivity!O290</f>
        <v>1733067.65058234</v>
      </c>
      <c r="Q290" s="8" t="n">
        <f aca="false">IF(Sensitivity!E290&lt;class_series_e_ocp,class_series_e_ocp*(ad_pre_f_broad_based_fd+series_f_primary_raise_usd/class_series_e_ocp)/(ad_pre_f_broad_based_fd+series_f_primary_raise_usd/Sensitivity!E290),class_series_e_ocp)</f>
        <v>48.9291003623757</v>
      </c>
      <c r="R290" s="2" t="n">
        <f aca="false">class_series_e_original_shares*class_series_e_issue_pps/Sensitivity!Q290</f>
        <v>6131255.22630948</v>
      </c>
      <c r="S290" s="2" t="n">
        <f aca="false">Sensitivity!H290-class_seed_current_shares+Sensitivity!J290-class_series_a_current_shares+Sensitivity!L290-class_series_b_current_shares+Sensitivity!N290-class_series_c_current_shares+Sensitivity!P290-class_series_d_current_shares+Sensitivity!R290-class_series_e_current_shares</f>
        <v>41028.876891816</v>
      </c>
      <c r="T290" s="5" t="n">
        <f aca="false">note_a_cap_usd/(pre_f_fd_total+Sensitivity!B290+Sensitivity!S290+Sensitivity!D290)</f>
        <v>27.2099188167789</v>
      </c>
      <c r="U290" s="5" t="n">
        <f aca="false">Sensitivity!E290*(const_one-note_a_discount)</f>
        <v>30.5860831519265</v>
      </c>
      <c r="V290" s="5" t="n">
        <f aca="false">MIN(Sensitivity!T290,Sensitivity!U290)</f>
        <v>27.2099188167789</v>
      </c>
      <c r="W290" s="2" t="n">
        <f aca="false">note_a_principal_usd/Sensitivity!V290</f>
        <v>183756.520321434</v>
      </c>
      <c r="X290" s="5" t="n">
        <f aca="false">note_b_cap_usd/(pre_f_fd_total+Sensitivity!B290+Sensitivity!S290+Sensitivity!C290)</f>
        <v>43.4278156885998</v>
      </c>
      <c r="Y290" s="5" t="n">
        <f aca="false">Sensitivity!E290*(const_one-note_b_discount)</f>
        <v>32.4977133489219</v>
      </c>
      <c r="Z290" s="5" t="n">
        <f aca="false">MIN(Sensitivity!X290,Sensitivity!Y290)</f>
        <v>32.4977133489219</v>
      </c>
      <c r="AA290" s="2" t="n">
        <f aca="false">note_b_principal_usd/Sensitivity!Z290</f>
        <v>92314.187394958</v>
      </c>
      <c r="AB290" s="2" t="n">
        <f aca="false">pre_f_fd_total+Sensitivity!B290+Sensitivity!F290+Sensitivity!W290+Sensitivity!AA290+Sensitivity!S290</f>
        <v>37719731.1774654</v>
      </c>
      <c r="AC290" s="2" t="n">
        <f aca="false">MAX(const_zero,sensitivity_esop_low*Sensitivity!AB290-pre_f_option_pool_total)</f>
        <v>0</v>
      </c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customFormat="false" ht="15" hidden="true" customHeight="false" outlineLevel="0" collapsed="false">
      <c r="A291" s="2" t="n">
        <f aca="false">Sensitivity!A290+const_one</f>
        <v>19</v>
      </c>
      <c r="B291" s="2" t="n">
        <f aca="false">Sensitivity!AC290</f>
        <v>0</v>
      </c>
      <c r="C291" s="2" t="n">
        <f aca="false">Sensitivity!W290</f>
        <v>183756.520321434</v>
      </c>
      <c r="D291" s="2" t="n">
        <f aca="false">Sensitivity!AA290</f>
        <v>92314.187394958</v>
      </c>
      <c r="E291" s="5" t="n">
        <f aca="false">sensitivity_pre_base_usd/(pre_f_fd_total+Sensitivity!B291)</f>
        <v>38.2326039399081</v>
      </c>
      <c r="F291" s="2" t="n">
        <f aca="false">series_f_primary_raise_usd/Sensitivity!E291</f>
        <v>784670.592857143</v>
      </c>
      <c r="G291" s="2" t="n">
        <f aca="false">IF(Sensitivity!E291&lt;class_seed_ocp,class_seed_ocp*(ad_pre_f_broad_based_fd+series_f_primary_raise_usd/class_seed_ocp)/(ad_pre_f_broad_based_fd+series_f_primary_raise_usd/Sensitivity!E291),class_seed_ocp)</f>
        <v>1</v>
      </c>
      <c r="H291" s="2" t="n">
        <f aca="false">class_seed_original_shares*class_seed_issue_pps/Sensitivity!G291</f>
        <v>5000000</v>
      </c>
      <c r="I291" s="2" t="n">
        <f aca="false">IF(Sensitivity!E291&lt;class_series_a_ocp,class_series_a_ocp*(ad_pre_f_broad_based_fd+series_f_primary_raise_usd/class_series_a_ocp)/(ad_pre_f_broad_based_fd+series_f_primary_raise_usd/Sensitivity!E291),class_series_a_ocp)</f>
        <v>3</v>
      </c>
      <c r="J291" s="2" t="n">
        <f aca="false">class_series_a_original_shares*class_series_a_issue_pps/Sensitivity!I291</f>
        <v>5000000</v>
      </c>
      <c r="K291" s="2" t="n">
        <f aca="false">IF(Sensitivity!E291&lt;class_series_b_ocp,class_series_b_ocp*(ad_pre_f_broad_based_fd+series_f_primary_raise_usd/class_series_b_ocp)/(ad_pre_f_broad_based_fd+series_f_primary_raise_usd/Sensitivity!E291),class_series_b_ocp)</f>
        <v>10</v>
      </c>
      <c r="L291" s="2" t="n">
        <f aca="false">class_series_b_original_shares*class_series_b_issue_pps/Sensitivity!K291</f>
        <v>3000000</v>
      </c>
      <c r="M291" s="2" t="n">
        <f aca="false">IF(Sensitivity!E291&lt;class_series_c_ocp,class_series_c_ocp*(ad_pre_f_broad_based_fd+series_f_primary_raise_usd/class_series_c_ocp)/(ad_pre_f_broad_based_fd+series_f_primary_raise_usd/Sensitivity!E291),class_series_c_ocp)</f>
        <v>25</v>
      </c>
      <c r="N291" s="2" t="n">
        <f aca="false">class_series_c_original_shares*class_series_c_issue_pps/Sensitivity!M291</f>
        <v>2400000</v>
      </c>
      <c r="O291" s="8" t="n">
        <f aca="false">IF(Sensitivity!E291&lt;class_series_d_ocp,class_series_d_ocp*(ad_pre_f_broad_based_fd+series_f_primary_raise_usd/class_series_d_ocp)/(ad_pre_f_broad_based_fd+series_f_primary_raise_usd/Sensitivity!E291),class_series_d_ocp)</f>
        <v>57.7011635791589</v>
      </c>
      <c r="P291" s="2" t="n">
        <f aca="false">class_series_d_original_shares*class_series_d_issue_pps/Sensitivity!O291</f>
        <v>1733067.65058234</v>
      </c>
      <c r="Q291" s="8" t="n">
        <f aca="false">IF(Sensitivity!E291&lt;class_series_e_ocp,class_series_e_ocp*(ad_pre_f_broad_based_fd+series_f_primary_raise_usd/class_series_e_ocp)/(ad_pre_f_broad_based_fd+series_f_primary_raise_usd/Sensitivity!E291),class_series_e_ocp)</f>
        <v>48.9291003623757</v>
      </c>
      <c r="R291" s="2" t="n">
        <f aca="false">class_series_e_original_shares*class_series_e_issue_pps/Sensitivity!Q291</f>
        <v>6131255.22630948</v>
      </c>
      <c r="S291" s="2" t="n">
        <f aca="false">Sensitivity!H291-class_seed_current_shares+Sensitivity!J291-class_series_a_current_shares+Sensitivity!L291-class_series_b_current_shares+Sensitivity!N291-class_series_c_current_shares+Sensitivity!P291-class_series_d_current_shares+Sensitivity!R291-class_series_e_current_shares</f>
        <v>41028.876891816</v>
      </c>
      <c r="T291" s="5" t="n">
        <f aca="false">note_a_cap_usd/(pre_f_fd_total+Sensitivity!B291+Sensitivity!S291+Sensitivity!D291)</f>
        <v>27.2099188167789</v>
      </c>
      <c r="U291" s="5" t="n">
        <f aca="false">Sensitivity!E291*(const_one-note_a_discount)</f>
        <v>30.5860831519265</v>
      </c>
      <c r="V291" s="5" t="n">
        <f aca="false">MIN(Sensitivity!T291,Sensitivity!U291)</f>
        <v>27.2099188167789</v>
      </c>
      <c r="W291" s="2" t="n">
        <f aca="false">note_a_principal_usd/Sensitivity!V291</f>
        <v>183756.520321434</v>
      </c>
      <c r="X291" s="5" t="n">
        <f aca="false">note_b_cap_usd/(pre_f_fd_total+Sensitivity!B291+Sensitivity!S291+Sensitivity!C291)</f>
        <v>43.4278156885998</v>
      </c>
      <c r="Y291" s="5" t="n">
        <f aca="false">Sensitivity!E291*(const_one-note_b_discount)</f>
        <v>32.4977133489219</v>
      </c>
      <c r="Z291" s="5" t="n">
        <f aca="false">MIN(Sensitivity!X291,Sensitivity!Y291)</f>
        <v>32.4977133489219</v>
      </c>
      <c r="AA291" s="2" t="n">
        <f aca="false">note_b_principal_usd/Sensitivity!Z291</f>
        <v>92314.187394958</v>
      </c>
      <c r="AB291" s="2" t="n">
        <f aca="false">pre_f_fd_total+Sensitivity!B291+Sensitivity!F291+Sensitivity!W291+Sensitivity!AA291+Sensitivity!S291</f>
        <v>37719731.1774654</v>
      </c>
      <c r="AC291" s="2" t="n">
        <f aca="false">MAX(const_zero,sensitivity_esop_low*Sensitivity!AB291-pre_f_option_pool_total)</f>
        <v>0</v>
      </c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customFormat="false" ht="15" hidden="true" customHeight="false" outlineLevel="0" collapsed="false">
      <c r="A292" s="2" t="n">
        <f aca="false">Sensitivity!A291+const_one</f>
        <v>20</v>
      </c>
      <c r="B292" s="2" t="n">
        <f aca="false">Sensitivity!AC291</f>
        <v>0</v>
      </c>
      <c r="C292" s="2" t="n">
        <f aca="false">Sensitivity!W291</f>
        <v>183756.520321434</v>
      </c>
      <c r="D292" s="2" t="n">
        <f aca="false">Sensitivity!AA291</f>
        <v>92314.187394958</v>
      </c>
      <c r="E292" s="5" t="n">
        <f aca="false">sensitivity_pre_base_usd/(pre_f_fd_total+Sensitivity!B292)</f>
        <v>38.2326039399081</v>
      </c>
      <c r="F292" s="2" t="n">
        <f aca="false">series_f_primary_raise_usd/Sensitivity!E292</f>
        <v>784670.592857143</v>
      </c>
      <c r="G292" s="2" t="n">
        <f aca="false">IF(Sensitivity!E292&lt;class_seed_ocp,class_seed_ocp*(ad_pre_f_broad_based_fd+series_f_primary_raise_usd/class_seed_ocp)/(ad_pre_f_broad_based_fd+series_f_primary_raise_usd/Sensitivity!E292),class_seed_ocp)</f>
        <v>1</v>
      </c>
      <c r="H292" s="2" t="n">
        <f aca="false">class_seed_original_shares*class_seed_issue_pps/Sensitivity!G292</f>
        <v>5000000</v>
      </c>
      <c r="I292" s="2" t="n">
        <f aca="false">IF(Sensitivity!E292&lt;class_series_a_ocp,class_series_a_ocp*(ad_pre_f_broad_based_fd+series_f_primary_raise_usd/class_series_a_ocp)/(ad_pre_f_broad_based_fd+series_f_primary_raise_usd/Sensitivity!E292),class_series_a_ocp)</f>
        <v>3</v>
      </c>
      <c r="J292" s="2" t="n">
        <f aca="false">class_series_a_original_shares*class_series_a_issue_pps/Sensitivity!I292</f>
        <v>5000000</v>
      </c>
      <c r="K292" s="2" t="n">
        <f aca="false">IF(Sensitivity!E292&lt;class_series_b_ocp,class_series_b_ocp*(ad_pre_f_broad_based_fd+series_f_primary_raise_usd/class_series_b_ocp)/(ad_pre_f_broad_based_fd+series_f_primary_raise_usd/Sensitivity!E292),class_series_b_ocp)</f>
        <v>10</v>
      </c>
      <c r="L292" s="2" t="n">
        <f aca="false">class_series_b_original_shares*class_series_b_issue_pps/Sensitivity!K292</f>
        <v>3000000</v>
      </c>
      <c r="M292" s="2" t="n">
        <f aca="false">IF(Sensitivity!E292&lt;class_series_c_ocp,class_series_c_ocp*(ad_pre_f_broad_based_fd+series_f_primary_raise_usd/class_series_c_ocp)/(ad_pre_f_broad_based_fd+series_f_primary_raise_usd/Sensitivity!E292),class_series_c_ocp)</f>
        <v>25</v>
      </c>
      <c r="N292" s="2" t="n">
        <f aca="false">class_series_c_original_shares*class_series_c_issue_pps/Sensitivity!M292</f>
        <v>2400000</v>
      </c>
      <c r="O292" s="8" t="n">
        <f aca="false">IF(Sensitivity!E292&lt;class_series_d_ocp,class_series_d_ocp*(ad_pre_f_broad_based_fd+series_f_primary_raise_usd/class_series_d_ocp)/(ad_pre_f_broad_based_fd+series_f_primary_raise_usd/Sensitivity!E292),class_series_d_ocp)</f>
        <v>57.7011635791589</v>
      </c>
      <c r="P292" s="2" t="n">
        <f aca="false">class_series_d_original_shares*class_series_d_issue_pps/Sensitivity!O292</f>
        <v>1733067.65058234</v>
      </c>
      <c r="Q292" s="8" t="n">
        <f aca="false">IF(Sensitivity!E292&lt;class_series_e_ocp,class_series_e_ocp*(ad_pre_f_broad_based_fd+series_f_primary_raise_usd/class_series_e_ocp)/(ad_pre_f_broad_based_fd+series_f_primary_raise_usd/Sensitivity!E292),class_series_e_ocp)</f>
        <v>48.9291003623757</v>
      </c>
      <c r="R292" s="2" t="n">
        <f aca="false">class_series_e_original_shares*class_series_e_issue_pps/Sensitivity!Q292</f>
        <v>6131255.22630948</v>
      </c>
      <c r="S292" s="2" t="n">
        <f aca="false">Sensitivity!H292-class_seed_current_shares+Sensitivity!J292-class_series_a_current_shares+Sensitivity!L292-class_series_b_current_shares+Sensitivity!N292-class_series_c_current_shares+Sensitivity!P292-class_series_d_current_shares+Sensitivity!R292-class_series_e_current_shares</f>
        <v>41028.876891816</v>
      </c>
      <c r="T292" s="5" t="n">
        <f aca="false">note_a_cap_usd/(pre_f_fd_total+Sensitivity!B292+Sensitivity!S292+Sensitivity!D292)</f>
        <v>27.2099188167789</v>
      </c>
      <c r="U292" s="5" t="n">
        <f aca="false">Sensitivity!E292*(const_one-note_a_discount)</f>
        <v>30.5860831519265</v>
      </c>
      <c r="V292" s="5" t="n">
        <f aca="false">MIN(Sensitivity!T292,Sensitivity!U292)</f>
        <v>27.2099188167789</v>
      </c>
      <c r="W292" s="2" t="n">
        <f aca="false">note_a_principal_usd/Sensitivity!V292</f>
        <v>183756.520321434</v>
      </c>
      <c r="X292" s="5" t="n">
        <f aca="false">note_b_cap_usd/(pre_f_fd_total+Sensitivity!B292+Sensitivity!S292+Sensitivity!C292)</f>
        <v>43.4278156885998</v>
      </c>
      <c r="Y292" s="5" t="n">
        <f aca="false">Sensitivity!E292*(const_one-note_b_discount)</f>
        <v>32.4977133489219</v>
      </c>
      <c r="Z292" s="5" t="n">
        <f aca="false">MIN(Sensitivity!X292,Sensitivity!Y292)</f>
        <v>32.4977133489219</v>
      </c>
      <c r="AA292" s="2" t="n">
        <f aca="false">note_b_principal_usd/Sensitivity!Z292</f>
        <v>92314.187394958</v>
      </c>
      <c r="AB292" s="2" t="n">
        <f aca="false">pre_f_fd_total+Sensitivity!B292+Sensitivity!F292+Sensitivity!W292+Sensitivity!AA292+Sensitivity!S292</f>
        <v>37719731.1774654</v>
      </c>
      <c r="AC292" s="2" t="n">
        <f aca="false">MAX(const_zero,sensitivity_esop_low*Sensitivity!AB292-pre_f_option_pool_total)</f>
        <v>0</v>
      </c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customFormat="false" ht="15" hidden="true" customHeight="false" outlineLevel="0" collapsed="false">
      <c r="A293" s="2" t="n">
        <f aca="false">Sensitivity!A292+const_one</f>
        <v>21</v>
      </c>
      <c r="B293" s="2" t="n">
        <f aca="false">Sensitivity!AC292</f>
        <v>0</v>
      </c>
      <c r="C293" s="2" t="n">
        <f aca="false">Sensitivity!W292</f>
        <v>183756.520321434</v>
      </c>
      <c r="D293" s="2" t="n">
        <f aca="false">Sensitivity!AA292</f>
        <v>92314.187394958</v>
      </c>
      <c r="E293" s="5" t="n">
        <f aca="false">sensitivity_pre_base_usd/(pre_f_fd_total+Sensitivity!B293)</f>
        <v>38.2326039399081</v>
      </c>
      <c r="F293" s="2" t="n">
        <f aca="false">series_f_primary_raise_usd/Sensitivity!E293</f>
        <v>784670.592857143</v>
      </c>
      <c r="G293" s="2" t="n">
        <f aca="false">IF(Sensitivity!E293&lt;class_seed_ocp,class_seed_ocp*(ad_pre_f_broad_based_fd+series_f_primary_raise_usd/class_seed_ocp)/(ad_pre_f_broad_based_fd+series_f_primary_raise_usd/Sensitivity!E293),class_seed_ocp)</f>
        <v>1</v>
      </c>
      <c r="H293" s="2" t="n">
        <f aca="false">class_seed_original_shares*class_seed_issue_pps/Sensitivity!G293</f>
        <v>5000000</v>
      </c>
      <c r="I293" s="2" t="n">
        <f aca="false">IF(Sensitivity!E293&lt;class_series_a_ocp,class_series_a_ocp*(ad_pre_f_broad_based_fd+series_f_primary_raise_usd/class_series_a_ocp)/(ad_pre_f_broad_based_fd+series_f_primary_raise_usd/Sensitivity!E293),class_series_a_ocp)</f>
        <v>3</v>
      </c>
      <c r="J293" s="2" t="n">
        <f aca="false">class_series_a_original_shares*class_series_a_issue_pps/Sensitivity!I293</f>
        <v>5000000</v>
      </c>
      <c r="K293" s="2" t="n">
        <f aca="false">IF(Sensitivity!E293&lt;class_series_b_ocp,class_series_b_ocp*(ad_pre_f_broad_based_fd+series_f_primary_raise_usd/class_series_b_ocp)/(ad_pre_f_broad_based_fd+series_f_primary_raise_usd/Sensitivity!E293),class_series_b_ocp)</f>
        <v>10</v>
      </c>
      <c r="L293" s="2" t="n">
        <f aca="false">class_series_b_original_shares*class_series_b_issue_pps/Sensitivity!K293</f>
        <v>3000000</v>
      </c>
      <c r="M293" s="2" t="n">
        <f aca="false">IF(Sensitivity!E293&lt;class_series_c_ocp,class_series_c_ocp*(ad_pre_f_broad_based_fd+series_f_primary_raise_usd/class_series_c_ocp)/(ad_pre_f_broad_based_fd+series_f_primary_raise_usd/Sensitivity!E293),class_series_c_ocp)</f>
        <v>25</v>
      </c>
      <c r="N293" s="2" t="n">
        <f aca="false">class_series_c_original_shares*class_series_c_issue_pps/Sensitivity!M293</f>
        <v>2400000</v>
      </c>
      <c r="O293" s="8" t="n">
        <f aca="false">IF(Sensitivity!E293&lt;class_series_d_ocp,class_series_d_ocp*(ad_pre_f_broad_based_fd+series_f_primary_raise_usd/class_series_d_ocp)/(ad_pre_f_broad_based_fd+series_f_primary_raise_usd/Sensitivity!E293),class_series_d_ocp)</f>
        <v>57.7011635791589</v>
      </c>
      <c r="P293" s="2" t="n">
        <f aca="false">class_series_d_original_shares*class_series_d_issue_pps/Sensitivity!O293</f>
        <v>1733067.65058234</v>
      </c>
      <c r="Q293" s="8" t="n">
        <f aca="false">IF(Sensitivity!E293&lt;class_series_e_ocp,class_series_e_ocp*(ad_pre_f_broad_based_fd+series_f_primary_raise_usd/class_series_e_ocp)/(ad_pre_f_broad_based_fd+series_f_primary_raise_usd/Sensitivity!E293),class_series_e_ocp)</f>
        <v>48.9291003623757</v>
      </c>
      <c r="R293" s="2" t="n">
        <f aca="false">class_series_e_original_shares*class_series_e_issue_pps/Sensitivity!Q293</f>
        <v>6131255.22630948</v>
      </c>
      <c r="S293" s="2" t="n">
        <f aca="false">Sensitivity!H293-class_seed_current_shares+Sensitivity!J293-class_series_a_current_shares+Sensitivity!L293-class_series_b_current_shares+Sensitivity!N293-class_series_c_current_shares+Sensitivity!P293-class_series_d_current_shares+Sensitivity!R293-class_series_e_current_shares</f>
        <v>41028.876891816</v>
      </c>
      <c r="T293" s="5" t="n">
        <f aca="false">note_a_cap_usd/(pre_f_fd_total+Sensitivity!B293+Sensitivity!S293+Sensitivity!D293)</f>
        <v>27.2099188167789</v>
      </c>
      <c r="U293" s="5" t="n">
        <f aca="false">Sensitivity!E293*(const_one-note_a_discount)</f>
        <v>30.5860831519265</v>
      </c>
      <c r="V293" s="5" t="n">
        <f aca="false">MIN(Sensitivity!T293,Sensitivity!U293)</f>
        <v>27.2099188167789</v>
      </c>
      <c r="W293" s="2" t="n">
        <f aca="false">note_a_principal_usd/Sensitivity!V293</f>
        <v>183756.520321434</v>
      </c>
      <c r="X293" s="5" t="n">
        <f aca="false">note_b_cap_usd/(pre_f_fd_total+Sensitivity!B293+Sensitivity!S293+Sensitivity!C293)</f>
        <v>43.4278156885998</v>
      </c>
      <c r="Y293" s="5" t="n">
        <f aca="false">Sensitivity!E293*(const_one-note_b_discount)</f>
        <v>32.4977133489219</v>
      </c>
      <c r="Z293" s="5" t="n">
        <f aca="false">MIN(Sensitivity!X293,Sensitivity!Y293)</f>
        <v>32.4977133489219</v>
      </c>
      <c r="AA293" s="2" t="n">
        <f aca="false">note_b_principal_usd/Sensitivity!Z293</f>
        <v>92314.187394958</v>
      </c>
      <c r="AB293" s="2" t="n">
        <f aca="false">pre_f_fd_total+Sensitivity!B293+Sensitivity!F293+Sensitivity!W293+Sensitivity!AA293+Sensitivity!S293</f>
        <v>37719731.1774654</v>
      </c>
      <c r="AC293" s="2" t="n">
        <f aca="false">MAX(const_zero,sensitivity_esop_low*Sensitivity!AB293-pre_f_option_pool_total)</f>
        <v>0</v>
      </c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customFormat="false" ht="15" hidden="true" customHeight="false" outlineLevel="0" collapsed="false">
      <c r="A294" s="2" t="n">
        <f aca="false">Sensitivity!A293+const_one</f>
        <v>22</v>
      </c>
      <c r="B294" s="2" t="n">
        <f aca="false">Sensitivity!AC293</f>
        <v>0</v>
      </c>
      <c r="C294" s="2" t="n">
        <f aca="false">Sensitivity!W293</f>
        <v>183756.520321434</v>
      </c>
      <c r="D294" s="2" t="n">
        <f aca="false">Sensitivity!AA293</f>
        <v>92314.187394958</v>
      </c>
      <c r="E294" s="5" t="n">
        <f aca="false">sensitivity_pre_base_usd/(pre_f_fd_total+Sensitivity!B294)</f>
        <v>38.2326039399081</v>
      </c>
      <c r="F294" s="2" t="n">
        <f aca="false">series_f_primary_raise_usd/Sensitivity!E294</f>
        <v>784670.592857143</v>
      </c>
      <c r="G294" s="2" t="n">
        <f aca="false">IF(Sensitivity!E294&lt;class_seed_ocp,class_seed_ocp*(ad_pre_f_broad_based_fd+series_f_primary_raise_usd/class_seed_ocp)/(ad_pre_f_broad_based_fd+series_f_primary_raise_usd/Sensitivity!E294),class_seed_ocp)</f>
        <v>1</v>
      </c>
      <c r="H294" s="2" t="n">
        <f aca="false">class_seed_original_shares*class_seed_issue_pps/Sensitivity!G294</f>
        <v>5000000</v>
      </c>
      <c r="I294" s="2" t="n">
        <f aca="false">IF(Sensitivity!E294&lt;class_series_a_ocp,class_series_a_ocp*(ad_pre_f_broad_based_fd+series_f_primary_raise_usd/class_series_a_ocp)/(ad_pre_f_broad_based_fd+series_f_primary_raise_usd/Sensitivity!E294),class_series_a_ocp)</f>
        <v>3</v>
      </c>
      <c r="J294" s="2" t="n">
        <f aca="false">class_series_a_original_shares*class_series_a_issue_pps/Sensitivity!I294</f>
        <v>5000000</v>
      </c>
      <c r="K294" s="2" t="n">
        <f aca="false">IF(Sensitivity!E294&lt;class_series_b_ocp,class_series_b_ocp*(ad_pre_f_broad_based_fd+series_f_primary_raise_usd/class_series_b_ocp)/(ad_pre_f_broad_based_fd+series_f_primary_raise_usd/Sensitivity!E294),class_series_b_ocp)</f>
        <v>10</v>
      </c>
      <c r="L294" s="2" t="n">
        <f aca="false">class_series_b_original_shares*class_series_b_issue_pps/Sensitivity!K294</f>
        <v>3000000</v>
      </c>
      <c r="M294" s="2" t="n">
        <f aca="false">IF(Sensitivity!E294&lt;class_series_c_ocp,class_series_c_ocp*(ad_pre_f_broad_based_fd+series_f_primary_raise_usd/class_series_c_ocp)/(ad_pre_f_broad_based_fd+series_f_primary_raise_usd/Sensitivity!E294),class_series_c_ocp)</f>
        <v>25</v>
      </c>
      <c r="N294" s="2" t="n">
        <f aca="false">class_series_c_original_shares*class_series_c_issue_pps/Sensitivity!M294</f>
        <v>2400000</v>
      </c>
      <c r="O294" s="8" t="n">
        <f aca="false">IF(Sensitivity!E294&lt;class_series_d_ocp,class_series_d_ocp*(ad_pre_f_broad_based_fd+series_f_primary_raise_usd/class_series_d_ocp)/(ad_pre_f_broad_based_fd+series_f_primary_raise_usd/Sensitivity!E294),class_series_d_ocp)</f>
        <v>57.7011635791589</v>
      </c>
      <c r="P294" s="2" t="n">
        <f aca="false">class_series_d_original_shares*class_series_d_issue_pps/Sensitivity!O294</f>
        <v>1733067.65058234</v>
      </c>
      <c r="Q294" s="8" t="n">
        <f aca="false">IF(Sensitivity!E294&lt;class_series_e_ocp,class_series_e_ocp*(ad_pre_f_broad_based_fd+series_f_primary_raise_usd/class_series_e_ocp)/(ad_pre_f_broad_based_fd+series_f_primary_raise_usd/Sensitivity!E294),class_series_e_ocp)</f>
        <v>48.9291003623757</v>
      </c>
      <c r="R294" s="2" t="n">
        <f aca="false">class_series_e_original_shares*class_series_e_issue_pps/Sensitivity!Q294</f>
        <v>6131255.22630948</v>
      </c>
      <c r="S294" s="2" t="n">
        <f aca="false">Sensitivity!H294-class_seed_current_shares+Sensitivity!J294-class_series_a_current_shares+Sensitivity!L294-class_series_b_current_shares+Sensitivity!N294-class_series_c_current_shares+Sensitivity!P294-class_series_d_current_shares+Sensitivity!R294-class_series_e_current_shares</f>
        <v>41028.876891816</v>
      </c>
      <c r="T294" s="5" t="n">
        <f aca="false">note_a_cap_usd/(pre_f_fd_total+Sensitivity!B294+Sensitivity!S294+Sensitivity!D294)</f>
        <v>27.2099188167789</v>
      </c>
      <c r="U294" s="5" t="n">
        <f aca="false">Sensitivity!E294*(const_one-note_a_discount)</f>
        <v>30.5860831519265</v>
      </c>
      <c r="V294" s="5" t="n">
        <f aca="false">MIN(Sensitivity!T294,Sensitivity!U294)</f>
        <v>27.2099188167789</v>
      </c>
      <c r="W294" s="2" t="n">
        <f aca="false">note_a_principal_usd/Sensitivity!V294</f>
        <v>183756.520321434</v>
      </c>
      <c r="X294" s="5" t="n">
        <f aca="false">note_b_cap_usd/(pre_f_fd_total+Sensitivity!B294+Sensitivity!S294+Sensitivity!C294)</f>
        <v>43.4278156885998</v>
      </c>
      <c r="Y294" s="5" t="n">
        <f aca="false">Sensitivity!E294*(const_one-note_b_discount)</f>
        <v>32.4977133489219</v>
      </c>
      <c r="Z294" s="5" t="n">
        <f aca="false">MIN(Sensitivity!X294,Sensitivity!Y294)</f>
        <v>32.4977133489219</v>
      </c>
      <c r="AA294" s="2" t="n">
        <f aca="false">note_b_principal_usd/Sensitivity!Z294</f>
        <v>92314.187394958</v>
      </c>
      <c r="AB294" s="2" t="n">
        <f aca="false">pre_f_fd_total+Sensitivity!B294+Sensitivity!F294+Sensitivity!W294+Sensitivity!AA294+Sensitivity!S294</f>
        <v>37719731.1774654</v>
      </c>
      <c r="AC294" s="2" t="n">
        <f aca="false">MAX(const_zero,sensitivity_esop_low*Sensitivity!AB294-pre_f_option_pool_total)</f>
        <v>0</v>
      </c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customFormat="false" ht="15" hidden="true" customHeight="false" outlineLevel="0" collapsed="false">
      <c r="A295" s="2" t="n">
        <f aca="false">Sensitivity!A294+const_one</f>
        <v>23</v>
      </c>
      <c r="B295" s="2" t="n">
        <f aca="false">Sensitivity!AC294</f>
        <v>0</v>
      </c>
      <c r="C295" s="2" t="n">
        <f aca="false">Sensitivity!W294</f>
        <v>183756.520321434</v>
      </c>
      <c r="D295" s="2" t="n">
        <f aca="false">Sensitivity!AA294</f>
        <v>92314.187394958</v>
      </c>
      <c r="E295" s="5" t="n">
        <f aca="false">sensitivity_pre_base_usd/(pre_f_fd_total+Sensitivity!B295)</f>
        <v>38.2326039399081</v>
      </c>
      <c r="F295" s="2" t="n">
        <f aca="false">series_f_primary_raise_usd/Sensitivity!E295</f>
        <v>784670.592857143</v>
      </c>
      <c r="G295" s="2" t="n">
        <f aca="false">IF(Sensitivity!E295&lt;class_seed_ocp,class_seed_ocp*(ad_pre_f_broad_based_fd+series_f_primary_raise_usd/class_seed_ocp)/(ad_pre_f_broad_based_fd+series_f_primary_raise_usd/Sensitivity!E295),class_seed_ocp)</f>
        <v>1</v>
      </c>
      <c r="H295" s="2" t="n">
        <f aca="false">class_seed_original_shares*class_seed_issue_pps/Sensitivity!G295</f>
        <v>5000000</v>
      </c>
      <c r="I295" s="2" t="n">
        <f aca="false">IF(Sensitivity!E295&lt;class_series_a_ocp,class_series_a_ocp*(ad_pre_f_broad_based_fd+series_f_primary_raise_usd/class_series_a_ocp)/(ad_pre_f_broad_based_fd+series_f_primary_raise_usd/Sensitivity!E295),class_series_a_ocp)</f>
        <v>3</v>
      </c>
      <c r="J295" s="2" t="n">
        <f aca="false">class_series_a_original_shares*class_series_a_issue_pps/Sensitivity!I295</f>
        <v>5000000</v>
      </c>
      <c r="K295" s="2" t="n">
        <f aca="false">IF(Sensitivity!E295&lt;class_series_b_ocp,class_series_b_ocp*(ad_pre_f_broad_based_fd+series_f_primary_raise_usd/class_series_b_ocp)/(ad_pre_f_broad_based_fd+series_f_primary_raise_usd/Sensitivity!E295),class_series_b_ocp)</f>
        <v>10</v>
      </c>
      <c r="L295" s="2" t="n">
        <f aca="false">class_series_b_original_shares*class_series_b_issue_pps/Sensitivity!K295</f>
        <v>3000000</v>
      </c>
      <c r="M295" s="2" t="n">
        <f aca="false">IF(Sensitivity!E295&lt;class_series_c_ocp,class_series_c_ocp*(ad_pre_f_broad_based_fd+series_f_primary_raise_usd/class_series_c_ocp)/(ad_pre_f_broad_based_fd+series_f_primary_raise_usd/Sensitivity!E295),class_series_c_ocp)</f>
        <v>25</v>
      </c>
      <c r="N295" s="2" t="n">
        <f aca="false">class_series_c_original_shares*class_series_c_issue_pps/Sensitivity!M295</f>
        <v>2400000</v>
      </c>
      <c r="O295" s="8" t="n">
        <f aca="false">IF(Sensitivity!E295&lt;class_series_d_ocp,class_series_d_ocp*(ad_pre_f_broad_based_fd+series_f_primary_raise_usd/class_series_d_ocp)/(ad_pre_f_broad_based_fd+series_f_primary_raise_usd/Sensitivity!E295),class_series_d_ocp)</f>
        <v>57.7011635791589</v>
      </c>
      <c r="P295" s="2" t="n">
        <f aca="false">class_series_d_original_shares*class_series_d_issue_pps/Sensitivity!O295</f>
        <v>1733067.65058234</v>
      </c>
      <c r="Q295" s="8" t="n">
        <f aca="false">IF(Sensitivity!E295&lt;class_series_e_ocp,class_series_e_ocp*(ad_pre_f_broad_based_fd+series_f_primary_raise_usd/class_series_e_ocp)/(ad_pre_f_broad_based_fd+series_f_primary_raise_usd/Sensitivity!E295),class_series_e_ocp)</f>
        <v>48.9291003623757</v>
      </c>
      <c r="R295" s="2" t="n">
        <f aca="false">class_series_e_original_shares*class_series_e_issue_pps/Sensitivity!Q295</f>
        <v>6131255.22630948</v>
      </c>
      <c r="S295" s="2" t="n">
        <f aca="false">Sensitivity!H295-class_seed_current_shares+Sensitivity!J295-class_series_a_current_shares+Sensitivity!L295-class_series_b_current_shares+Sensitivity!N295-class_series_c_current_shares+Sensitivity!P295-class_series_d_current_shares+Sensitivity!R295-class_series_e_current_shares</f>
        <v>41028.876891816</v>
      </c>
      <c r="T295" s="5" t="n">
        <f aca="false">note_a_cap_usd/(pre_f_fd_total+Sensitivity!B295+Sensitivity!S295+Sensitivity!D295)</f>
        <v>27.2099188167789</v>
      </c>
      <c r="U295" s="5" t="n">
        <f aca="false">Sensitivity!E295*(const_one-note_a_discount)</f>
        <v>30.5860831519265</v>
      </c>
      <c r="V295" s="5" t="n">
        <f aca="false">MIN(Sensitivity!T295,Sensitivity!U295)</f>
        <v>27.2099188167789</v>
      </c>
      <c r="W295" s="2" t="n">
        <f aca="false">note_a_principal_usd/Sensitivity!V295</f>
        <v>183756.520321434</v>
      </c>
      <c r="X295" s="5" t="n">
        <f aca="false">note_b_cap_usd/(pre_f_fd_total+Sensitivity!B295+Sensitivity!S295+Sensitivity!C295)</f>
        <v>43.4278156885998</v>
      </c>
      <c r="Y295" s="5" t="n">
        <f aca="false">Sensitivity!E295*(const_one-note_b_discount)</f>
        <v>32.4977133489219</v>
      </c>
      <c r="Z295" s="5" t="n">
        <f aca="false">MIN(Sensitivity!X295,Sensitivity!Y295)</f>
        <v>32.4977133489219</v>
      </c>
      <c r="AA295" s="2" t="n">
        <f aca="false">note_b_principal_usd/Sensitivity!Z295</f>
        <v>92314.187394958</v>
      </c>
      <c r="AB295" s="2" t="n">
        <f aca="false">pre_f_fd_total+Sensitivity!B295+Sensitivity!F295+Sensitivity!W295+Sensitivity!AA295+Sensitivity!S295</f>
        <v>37719731.1774654</v>
      </c>
      <c r="AC295" s="2" t="n">
        <f aca="false">MAX(const_zero,sensitivity_esop_low*Sensitivity!AB295-pre_f_option_pool_total)</f>
        <v>0</v>
      </c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customFormat="false" ht="15" hidden="true" customHeight="false" outlineLevel="0" collapsed="false">
      <c r="A296" s="2" t="n">
        <f aca="false">Sensitivity!A295+const_one</f>
        <v>24</v>
      </c>
      <c r="B296" s="2" t="n">
        <f aca="false">Sensitivity!AC295</f>
        <v>0</v>
      </c>
      <c r="C296" s="2" t="n">
        <f aca="false">Sensitivity!W295</f>
        <v>183756.520321434</v>
      </c>
      <c r="D296" s="2" t="n">
        <f aca="false">Sensitivity!AA295</f>
        <v>92314.187394958</v>
      </c>
      <c r="E296" s="5" t="n">
        <f aca="false">sensitivity_pre_base_usd/(pre_f_fd_total+Sensitivity!B296)</f>
        <v>38.2326039399081</v>
      </c>
      <c r="F296" s="2" t="n">
        <f aca="false">series_f_primary_raise_usd/Sensitivity!E296</f>
        <v>784670.592857143</v>
      </c>
      <c r="G296" s="2" t="n">
        <f aca="false">IF(Sensitivity!E296&lt;class_seed_ocp,class_seed_ocp*(ad_pre_f_broad_based_fd+series_f_primary_raise_usd/class_seed_ocp)/(ad_pre_f_broad_based_fd+series_f_primary_raise_usd/Sensitivity!E296),class_seed_ocp)</f>
        <v>1</v>
      </c>
      <c r="H296" s="2" t="n">
        <f aca="false">class_seed_original_shares*class_seed_issue_pps/Sensitivity!G296</f>
        <v>5000000</v>
      </c>
      <c r="I296" s="2" t="n">
        <f aca="false">IF(Sensitivity!E296&lt;class_series_a_ocp,class_series_a_ocp*(ad_pre_f_broad_based_fd+series_f_primary_raise_usd/class_series_a_ocp)/(ad_pre_f_broad_based_fd+series_f_primary_raise_usd/Sensitivity!E296),class_series_a_ocp)</f>
        <v>3</v>
      </c>
      <c r="J296" s="2" t="n">
        <f aca="false">class_series_a_original_shares*class_series_a_issue_pps/Sensitivity!I296</f>
        <v>5000000</v>
      </c>
      <c r="K296" s="2" t="n">
        <f aca="false">IF(Sensitivity!E296&lt;class_series_b_ocp,class_series_b_ocp*(ad_pre_f_broad_based_fd+series_f_primary_raise_usd/class_series_b_ocp)/(ad_pre_f_broad_based_fd+series_f_primary_raise_usd/Sensitivity!E296),class_series_b_ocp)</f>
        <v>10</v>
      </c>
      <c r="L296" s="2" t="n">
        <f aca="false">class_series_b_original_shares*class_series_b_issue_pps/Sensitivity!K296</f>
        <v>3000000</v>
      </c>
      <c r="M296" s="2" t="n">
        <f aca="false">IF(Sensitivity!E296&lt;class_series_c_ocp,class_series_c_ocp*(ad_pre_f_broad_based_fd+series_f_primary_raise_usd/class_series_c_ocp)/(ad_pre_f_broad_based_fd+series_f_primary_raise_usd/Sensitivity!E296),class_series_c_ocp)</f>
        <v>25</v>
      </c>
      <c r="N296" s="2" t="n">
        <f aca="false">class_series_c_original_shares*class_series_c_issue_pps/Sensitivity!M296</f>
        <v>2400000</v>
      </c>
      <c r="O296" s="8" t="n">
        <f aca="false">IF(Sensitivity!E296&lt;class_series_d_ocp,class_series_d_ocp*(ad_pre_f_broad_based_fd+series_f_primary_raise_usd/class_series_d_ocp)/(ad_pre_f_broad_based_fd+series_f_primary_raise_usd/Sensitivity!E296),class_series_d_ocp)</f>
        <v>57.7011635791589</v>
      </c>
      <c r="P296" s="2" t="n">
        <f aca="false">class_series_d_original_shares*class_series_d_issue_pps/Sensitivity!O296</f>
        <v>1733067.65058234</v>
      </c>
      <c r="Q296" s="8" t="n">
        <f aca="false">IF(Sensitivity!E296&lt;class_series_e_ocp,class_series_e_ocp*(ad_pre_f_broad_based_fd+series_f_primary_raise_usd/class_series_e_ocp)/(ad_pre_f_broad_based_fd+series_f_primary_raise_usd/Sensitivity!E296),class_series_e_ocp)</f>
        <v>48.9291003623757</v>
      </c>
      <c r="R296" s="2" t="n">
        <f aca="false">class_series_e_original_shares*class_series_e_issue_pps/Sensitivity!Q296</f>
        <v>6131255.22630948</v>
      </c>
      <c r="S296" s="2" t="n">
        <f aca="false">Sensitivity!H296-class_seed_current_shares+Sensitivity!J296-class_series_a_current_shares+Sensitivity!L296-class_series_b_current_shares+Sensitivity!N296-class_series_c_current_shares+Sensitivity!P296-class_series_d_current_shares+Sensitivity!R296-class_series_e_current_shares</f>
        <v>41028.876891816</v>
      </c>
      <c r="T296" s="5" t="n">
        <f aca="false">note_a_cap_usd/(pre_f_fd_total+Sensitivity!B296+Sensitivity!S296+Sensitivity!D296)</f>
        <v>27.2099188167789</v>
      </c>
      <c r="U296" s="5" t="n">
        <f aca="false">Sensitivity!E296*(const_one-note_a_discount)</f>
        <v>30.5860831519265</v>
      </c>
      <c r="V296" s="5" t="n">
        <f aca="false">MIN(Sensitivity!T296,Sensitivity!U296)</f>
        <v>27.2099188167789</v>
      </c>
      <c r="W296" s="2" t="n">
        <f aca="false">note_a_principal_usd/Sensitivity!V296</f>
        <v>183756.520321434</v>
      </c>
      <c r="X296" s="5" t="n">
        <f aca="false">note_b_cap_usd/(pre_f_fd_total+Sensitivity!B296+Sensitivity!S296+Sensitivity!C296)</f>
        <v>43.4278156885998</v>
      </c>
      <c r="Y296" s="5" t="n">
        <f aca="false">Sensitivity!E296*(const_one-note_b_discount)</f>
        <v>32.4977133489219</v>
      </c>
      <c r="Z296" s="5" t="n">
        <f aca="false">MIN(Sensitivity!X296,Sensitivity!Y296)</f>
        <v>32.4977133489219</v>
      </c>
      <c r="AA296" s="2" t="n">
        <f aca="false">note_b_principal_usd/Sensitivity!Z296</f>
        <v>92314.187394958</v>
      </c>
      <c r="AB296" s="2" t="n">
        <f aca="false">pre_f_fd_total+Sensitivity!B296+Sensitivity!F296+Sensitivity!W296+Sensitivity!AA296+Sensitivity!S296</f>
        <v>37719731.1774654</v>
      </c>
      <c r="AC296" s="2" t="n">
        <f aca="false">MAX(const_zero,sensitivity_esop_low*Sensitivity!AB296-pre_f_option_pool_total)</f>
        <v>0</v>
      </c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customFormat="false" ht="15" hidden="true" customHeight="false" outlineLevel="0" collapsed="false">
      <c r="A297" s="2" t="n">
        <f aca="false">Sensitivity!A296+const_one</f>
        <v>25</v>
      </c>
      <c r="B297" s="2" t="n">
        <f aca="false">Sensitivity!AC296</f>
        <v>0</v>
      </c>
      <c r="C297" s="2" t="n">
        <f aca="false">Sensitivity!W296</f>
        <v>183756.520321434</v>
      </c>
      <c r="D297" s="2" t="n">
        <f aca="false">Sensitivity!AA296</f>
        <v>92314.187394958</v>
      </c>
      <c r="E297" s="5" t="n">
        <f aca="false">sensitivity_pre_base_usd/(pre_f_fd_total+Sensitivity!B297)</f>
        <v>38.2326039399081</v>
      </c>
      <c r="F297" s="2" t="n">
        <f aca="false">series_f_primary_raise_usd/Sensitivity!E297</f>
        <v>784670.592857143</v>
      </c>
      <c r="G297" s="2" t="n">
        <f aca="false">IF(Sensitivity!E297&lt;class_seed_ocp,class_seed_ocp*(ad_pre_f_broad_based_fd+series_f_primary_raise_usd/class_seed_ocp)/(ad_pre_f_broad_based_fd+series_f_primary_raise_usd/Sensitivity!E297),class_seed_ocp)</f>
        <v>1</v>
      </c>
      <c r="H297" s="2" t="n">
        <f aca="false">class_seed_original_shares*class_seed_issue_pps/Sensitivity!G297</f>
        <v>5000000</v>
      </c>
      <c r="I297" s="2" t="n">
        <f aca="false">IF(Sensitivity!E297&lt;class_series_a_ocp,class_series_a_ocp*(ad_pre_f_broad_based_fd+series_f_primary_raise_usd/class_series_a_ocp)/(ad_pre_f_broad_based_fd+series_f_primary_raise_usd/Sensitivity!E297),class_series_a_ocp)</f>
        <v>3</v>
      </c>
      <c r="J297" s="2" t="n">
        <f aca="false">class_series_a_original_shares*class_series_a_issue_pps/Sensitivity!I297</f>
        <v>5000000</v>
      </c>
      <c r="K297" s="2" t="n">
        <f aca="false">IF(Sensitivity!E297&lt;class_series_b_ocp,class_series_b_ocp*(ad_pre_f_broad_based_fd+series_f_primary_raise_usd/class_series_b_ocp)/(ad_pre_f_broad_based_fd+series_f_primary_raise_usd/Sensitivity!E297),class_series_b_ocp)</f>
        <v>10</v>
      </c>
      <c r="L297" s="2" t="n">
        <f aca="false">class_series_b_original_shares*class_series_b_issue_pps/Sensitivity!K297</f>
        <v>3000000</v>
      </c>
      <c r="M297" s="2" t="n">
        <f aca="false">IF(Sensitivity!E297&lt;class_series_c_ocp,class_series_c_ocp*(ad_pre_f_broad_based_fd+series_f_primary_raise_usd/class_series_c_ocp)/(ad_pre_f_broad_based_fd+series_f_primary_raise_usd/Sensitivity!E297),class_series_c_ocp)</f>
        <v>25</v>
      </c>
      <c r="N297" s="2" t="n">
        <f aca="false">class_series_c_original_shares*class_series_c_issue_pps/Sensitivity!M297</f>
        <v>2400000</v>
      </c>
      <c r="O297" s="8" t="n">
        <f aca="false">IF(Sensitivity!E297&lt;class_series_d_ocp,class_series_d_ocp*(ad_pre_f_broad_based_fd+series_f_primary_raise_usd/class_series_d_ocp)/(ad_pre_f_broad_based_fd+series_f_primary_raise_usd/Sensitivity!E297),class_series_d_ocp)</f>
        <v>57.7011635791589</v>
      </c>
      <c r="P297" s="2" t="n">
        <f aca="false">class_series_d_original_shares*class_series_d_issue_pps/Sensitivity!O297</f>
        <v>1733067.65058234</v>
      </c>
      <c r="Q297" s="8" t="n">
        <f aca="false">IF(Sensitivity!E297&lt;class_series_e_ocp,class_series_e_ocp*(ad_pre_f_broad_based_fd+series_f_primary_raise_usd/class_series_e_ocp)/(ad_pre_f_broad_based_fd+series_f_primary_raise_usd/Sensitivity!E297),class_series_e_ocp)</f>
        <v>48.9291003623757</v>
      </c>
      <c r="R297" s="2" t="n">
        <f aca="false">class_series_e_original_shares*class_series_e_issue_pps/Sensitivity!Q297</f>
        <v>6131255.22630948</v>
      </c>
      <c r="S297" s="2" t="n">
        <f aca="false">Sensitivity!H297-class_seed_current_shares+Sensitivity!J297-class_series_a_current_shares+Sensitivity!L297-class_series_b_current_shares+Sensitivity!N297-class_series_c_current_shares+Sensitivity!P297-class_series_d_current_shares+Sensitivity!R297-class_series_e_current_shares</f>
        <v>41028.876891816</v>
      </c>
      <c r="T297" s="5" t="n">
        <f aca="false">note_a_cap_usd/(pre_f_fd_total+Sensitivity!B297+Sensitivity!S297+Sensitivity!D297)</f>
        <v>27.2099188167789</v>
      </c>
      <c r="U297" s="5" t="n">
        <f aca="false">Sensitivity!E297*(const_one-note_a_discount)</f>
        <v>30.5860831519265</v>
      </c>
      <c r="V297" s="5" t="n">
        <f aca="false">MIN(Sensitivity!T297,Sensitivity!U297)</f>
        <v>27.2099188167789</v>
      </c>
      <c r="W297" s="2" t="n">
        <f aca="false">note_a_principal_usd/Sensitivity!V297</f>
        <v>183756.520321434</v>
      </c>
      <c r="X297" s="5" t="n">
        <f aca="false">note_b_cap_usd/(pre_f_fd_total+Sensitivity!B297+Sensitivity!S297+Sensitivity!C297)</f>
        <v>43.4278156885998</v>
      </c>
      <c r="Y297" s="5" t="n">
        <f aca="false">Sensitivity!E297*(const_one-note_b_discount)</f>
        <v>32.4977133489219</v>
      </c>
      <c r="Z297" s="5" t="n">
        <f aca="false">MIN(Sensitivity!X297,Sensitivity!Y297)</f>
        <v>32.4977133489219</v>
      </c>
      <c r="AA297" s="2" t="n">
        <f aca="false">note_b_principal_usd/Sensitivity!Z297</f>
        <v>92314.187394958</v>
      </c>
      <c r="AB297" s="2" t="n">
        <f aca="false">pre_f_fd_total+Sensitivity!B297+Sensitivity!F297+Sensitivity!W297+Sensitivity!AA297+Sensitivity!S297</f>
        <v>37719731.1774654</v>
      </c>
      <c r="AC297" s="2" t="n">
        <f aca="false">MAX(const_zero,sensitivity_esop_low*Sensitivity!AB297-pre_f_option_pool_total)</f>
        <v>0</v>
      </c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customFormat="false" ht="15" hidden="true" customHeight="false" outlineLevel="0" collapsed="false">
      <c r="A298" s="2" t="n">
        <f aca="false">Sensitivity!A297+const_one</f>
        <v>26</v>
      </c>
      <c r="B298" s="2" t="n">
        <f aca="false">Sensitivity!AC297</f>
        <v>0</v>
      </c>
      <c r="C298" s="2" t="n">
        <f aca="false">Sensitivity!W297</f>
        <v>183756.520321434</v>
      </c>
      <c r="D298" s="2" t="n">
        <f aca="false">Sensitivity!AA297</f>
        <v>92314.187394958</v>
      </c>
      <c r="E298" s="5" t="n">
        <f aca="false">sensitivity_pre_base_usd/(pre_f_fd_total+Sensitivity!B298)</f>
        <v>38.2326039399081</v>
      </c>
      <c r="F298" s="2" t="n">
        <f aca="false">series_f_primary_raise_usd/Sensitivity!E298</f>
        <v>784670.592857143</v>
      </c>
      <c r="G298" s="2" t="n">
        <f aca="false">IF(Sensitivity!E298&lt;class_seed_ocp,class_seed_ocp*(ad_pre_f_broad_based_fd+series_f_primary_raise_usd/class_seed_ocp)/(ad_pre_f_broad_based_fd+series_f_primary_raise_usd/Sensitivity!E298),class_seed_ocp)</f>
        <v>1</v>
      </c>
      <c r="H298" s="2" t="n">
        <f aca="false">class_seed_original_shares*class_seed_issue_pps/Sensitivity!G298</f>
        <v>5000000</v>
      </c>
      <c r="I298" s="2" t="n">
        <f aca="false">IF(Sensitivity!E298&lt;class_series_a_ocp,class_series_a_ocp*(ad_pre_f_broad_based_fd+series_f_primary_raise_usd/class_series_a_ocp)/(ad_pre_f_broad_based_fd+series_f_primary_raise_usd/Sensitivity!E298),class_series_a_ocp)</f>
        <v>3</v>
      </c>
      <c r="J298" s="2" t="n">
        <f aca="false">class_series_a_original_shares*class_series_a_issue_pps/Sensitivity!I298</f>
        <v>5000000</v>
      </c>
      <c r="K298" s="2" t="n">
        <f aca="false">IF(Sensitivity!E298&lt;class_series_b_ocp,class_series_b_ocp*(ad_pre_f_broad_based_fd+series_f_primary_raise_usd/class_series_b_ocp)/(ad_pre_f_broad_based_fd+series_f_primary_raise_usd/Sensitivity!E298),class_series_b_ocp)</f>
        <v>10</v>
      </c>
      <c r="L298" s="2" t="n">
        <f aca="false">class_series_b_original_shares*class_series_b_issue_pps/Sensitivity!K298</f>
        <v>3000000</v>
      </c>
      <c r="M298" s="2" t="n">
        <f aca="false">IF(Sensitivity!E298&lt;class_series_c_ocp,class_series_c_ocp*(ad_pre_f_broad_based_fd+series_f_primary_raise_usd/class_series_c_ocp)/(ad_pre_f_broad_based_fd+series_f_primary_raise_usd/Sensitivity!E298),class_series_c_ocp)</f>
        <v>25</v>
      </c>
      <c r="N298" s="2" t="n">
        <f aca="false">class_series_c_original_shares*class_series_c_issue_pps/Sensitivity!M298</f>
        <v>2400000</v>
      </c>
      <c r="O298" s="8" t="n">
        <f aca="false">IF(Sensitivity!E298&lt;class_series_d_ocp,class_series_d_ocp*(ad_pre_f_broad_based_fd+series_f_primary_raise_usd/class_series_d_ocp)/(ad_pre_f_broad_based_fd+series_f_primary_raise_usd/Sensitivity!E298),class_series_d_ocp)</f>
        <v>57.7011635791589</v>
      </c>
      <c r="P298" s="2" t="n">
        <f aca="false">class_series_d_original_shares*class_series_d_issue_pps/Sensitivity!O298</f>
        <v>1733067.65058234</v>
      </c>
      <c r="Q298" s="8" t="n">
        <f aca="false">IF(Sensitivity!E298&lt;class_series_e_ocp,class_series_e_ocp*(ad_pre_f_broad_based_fd+series_f_primary_raise_usd/class_series_e_ocp)/(ad_pre_f_broad_based_fd+series_f_primary_raise_usd/Sensitivity!E298),class_series_e_ocp)</f>
        <v>48.9291003623757</v>
      </c>
      <c r="R298" s="2" t="n">
        <f aca="false">class_series_e_original_shares*class_series_e_issue_pps/Sensitivity!Q298</f>
        <v>6131255.22630948</v>
      </c>
      <c r="S298" s="2" t="n">
        <f aca="false">Sensitivity!H298-class_seed_current_shares+Sensitivity!J298-class_series_a_current_shares+Sensitivity!L298-class_series_b_current_shares+Sensitivity!N298-class_series_c_current_shares+Sensitivity!P298-class_series_d_current_shares+Sensitivity!R298-class_series_e_current_shares</f>
        <v>41028.876891816</v>
      </c>
      <c r="T298" s="5" t="n">
        <f aca="false">note_a_cap_usd/(pre_f_fd_total+Sensitivity!B298+Sensitivity!S298+Sensitivity!D298)</f>
        <v>27.2099188167789</v>
      </c>
      <c r="U298" s="5" t="n">
        <f aca="false">Sensitivity!E298*(const_one-note_a_discount)</f>
        <v>30.5860831519265</v>
      </c>
      <c r="V298" s="5" t="n">
        <f aca="false">MIN(Sensitivity!T298,Sensitivity!U298)</f>
        <v>27.2099188167789</v>
      </c>
      <c r="W298" s="2" t="n">
        <f aca="false">note_a_principal_usd/Sensitivity!V298</f>
        <v>183756.520321434</v>
      </c>
      <c r="X298" s="5" t="n">
        <f aca="false">note_b_cap_usd/(pre_f_fd_total+Sensitivity!B298+Sensitivity!S298+Sensitivity!C298)</f>
        <v>43.4278156885998</v>
      </c>
      <c r="Y298" s="5" t="n">
        <f aca="false">Sensitivity!E298*(const_one-note_b_discount)</f>
        <v>32.4977133489219</v>
      </c>
      <c r="Z298" s="5" t="n">
        <f aca="false">MIN(Sensitivity!X298,Sensitivity!Y298)</f>
        <v>32.4977133489219</v>
      </c>
      <c r="AA298" s="2" t="n">
        <f aca="false">note_b_principal_usd/Sensitivity!Z298</f>
        <v>92314.187394958</v>
      </c>
      <c r="AB298" s="2" t="n">
        <f aca="false">pre_f_fd_total+Sensitivity!B298+Sensitivity!F298+Sensitivity!W298+Sensitivity!AA298+Sensitivity!S298</f>
        <v>37719731.1774654</v>
      </c>
      <c r="AC298" s="2" t="n">
        <f aca="false">MAX(const_zero,sensitivity_esop_low*Sensitivity!AB298-pre_f_option_pool_total)</f>
        <v>0</v>
      </c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customFormat="false" ht="15" hidden="true" customHeight="false" outlineLevel="0" collapsed="false">
      <c r="A299" s="2" t="n">
        <f aca="false">Sensitivity!A298+const_one</f>
        <v>27</v>
      </c>
      <c r="B299" s="2" t="n">
        <f aca="false">Sensitivity!AC298</f>
        <v>0</v>
      </c>
      <c r="C299" s="2" t="n">
        <f aca="false">Sensitivity!W298</f>
        <v>183756.520321434</v>
      </c>
      <c r="D299" s="2" t="n">
        <f aca="false">Sensitivity!AA298</f>
        <v>92314.187394958</v>
      </c>
      <c r="E299" s="5" t="n">
        <f aca="false">sensitivity_pre_base_usd/(pre_f_fd_total+Sensitivity!B299)</f>
        <v>38.2326039399081</v>
      </c>
      <c r="F299" s="2" t="n">
        <f aca="false">series_f_primary_raise_usd/Sensitivity!E299</f>
        <v>784670.592857143</v>
      </c>
      <c r="G299" s="2" t="n">
        <f aca="false">IF(Sensitivity!E299&lt;class_seed_ocp,class_seed_ocp*(ad_pre_f_broad_based_fd+series_f_primary_raise_usd/class_seed_ocp)/(ad_pre_f_broad_based_fd+series_f_primary_raise_usd/Sensitivity!E299),class_seed_ocp)</f>
        <v>1</v>
      </c>
      <c r="H299" s="2" t="n">
        <f aca="false">class_seed_original_shares*class_seed_issue_pps/Sensitivity!G299</f>
        <v>5000000</v>
      </c>
      <c r="I299" s="2" t="n">
        <f aca="false">IF(Sensitivity!E299&lt;class_series_a_ocp,class_series_a_ocp*(ad_pre_f_broad_based_fd+series_f_primary_raise_usd/class_series_a_ocp)/(ad_pre_f_broad_based_fd+series_f_primary_raise_usd/Sensitivity!E299),class_series_a_ocp)</f>
        <v>3</v>
      </c>
      <c r="J299" s="2" t="n">
        <f aca="false">class_series_a_original_shares*class_series_a_issue_pps/Sensitivity!I299</f>
        <v>5000000</v>
      </c>
      <c r="K299" s="2" t="n">
        <f aca="false">IF(Sensitivity!E299&lt;class_series_b_ocp,class_series_b_ocp*(ad_pre_f_broad_based_fd+series_f_primary_raise_usd/class_series_b_ocp)/(ad_pre_f_broad_based_fd+series_f_primary_raise_usd/Sensitivity!E299),class_series_b_ocp)</f>
        <v>10</v>
      </c>
      <c r="L299" s="2" t="n">
        <f aca="false">class_series_b_original_shares*class_series_b_issue_pps/Sensitivity!K299</f>
        <v>3000000</v>
      </c>
      <c r="M299" s="2" t="n">
        <f aca="false">IF(Sensitivity!E299&lt;class_series_c_ocp,class_series_c_ocp*(ad_pre_f_broad_based_fd+series_f_primary_raise_usd/class_series_c_ocp)/(ad_pre_f_broad_based_fd+series_f_primary_raise_usd/Sensitivity!E299),class_series_c_ocp)</f>
        <v>25</v>
      </c>
      <c r="N299" s="2" t="n">
        <f aca="false">class_series_c_original_shares*class_series_c_issue_pps/Sensitivity!M299</f>
        <v>2400000</v>
      </c>
      <c r="O299" s="8" t="n">
        <f aca="false">IF(Sensitivity!E299&lt;class_series_d_ocp,class_series_d_ocp*(ad_pre_f_broad_based_fd+series_f_primary_raise_usd/class_series_d_ocp)/(ad_pre_f_broad_based_fd+series_f_primary_raise_usd/Sensitivity!E299),class_series_d_ocp)</f>
        <v>57.7011635791589</v>
      </c>
      <c r="P299" s="2" t="n">
        <f aca="false">class_series_d_original_shares*class_series_d_issue_pps/Sensitivity!O299</f>
        <v>1733067.65058234</v>
      </c>
      <c r="Q299" s="8" t="n">
        <f aca="false">IF(Sensitivity!E299&lt;class_series_e_ocp,class_series_e_ocp*(ad_pre_f_broad_based_fd+series_f_primary_raise_usd/class_series_e_ocp)/(ad_pre_f_broad_based_fd+series_f_primary_raise_usd/Sensitivity!E299),class_series_e_ocp)</f>
        <v>48.9291003623757</v>
      </c>
      <c r="R299" s="2" t="n">
        <f aca="false">class_series_e_original_shares*class_series_e_issue_pps/Sensitivity!Q299</f>
        <v>6131255.22630948</v>
      </c>
      <c r="S299" s="2" t="n">
        <f aca="false">Sensitivity!H299-class_seed_current_shares+Sensitivity!J299-class_series_a_current_shares+Sensitivity!L299-class_series_b_current_shares+Sensitivity!N299-class_series_c_current_shares+Sensitivity!P299-class_series_d_current_shares+Sensitivity!R299-class_series_e_current_shares</f>
        <v>41028.876891816</v>
      </c>
      <c r="T299" s="5" t="n">
        <f aca="false">note_a_cap_usd/(pre_f_fd_total+Sensitivity!B299+Sensitivity!S299+Sensitivity!D299)</f>
        <v>27.2099188167789</v>
      </c>
      <c r="U299" s="5" t="n">
        <f aca="false">Sensitivity!E299*(const_one-note_a_discount)</f>
        <v>30.5860831519265</v>
      </c>
      <c r="V299" s="5" t="n">
        <f aca="false">MIN(Sensitivity!T299,Sensitivity!U299)</f>
        <v>27.2099188167789</v>
      </c>
      <c r="W299" s="2" t="n">
        <f aca="false">note_a_principal_usd/Sensitivity!V299</f>
        <v>183756.520321434</v>
      </c>
      <c r="X299" s="5" t="n">
        <f aca="false">note_b_cap_usd/(pre_f_fd_total+Sensitivity!B299+Sensitivity!S299+Sensitivity!C299)</f>
        <v>43.4278156885998</v>
      </c>
      <c r="Y299" s="5" t="n">
        <f aca="false">Sensitivity!E299*(const_one-note_b_discount)</f>
        <v>32.4977133489219</v>
      </c>
      <c r="Z299" s="5" t="n">
        <f aca="false">MIN(Sensitivity!X299,Sensitivity!Y299)</f>
        <v>32.4977133489219</v>
      </c>
      <c r="AA299" s="2" t="n">
        <f aca="false">note_b_principal_usd/Sensitivity!Z299</f>
        <v>92314.187394958</v>
      </c>
      <c r="AB299" s="2" t="n">
        <f aca="false">pre_f_fd_total+Sensitivity!B299+Sensitivity!F299+Sensitivity!W299+Sensitivity!AA299+Sensitivity!S299</f>
        <v>37719731.1774654</v>
      </c>
      <c r="AC299" s="2" t="n">
        <f aca="false">MAX(const_zero,sensitivity_esop_low*Sensitivity!AB299-pre_f_option_pool_total)</f>
        <v>0</v>
      </c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customFormat="false" ht="15" hidden="true" customHeight="false" outlineLevel="0" collapsed="false">
      <c r="A300" s="2" t="n">
        <f aca="false">Sensitivity!A299+const_one</f>
        <v>28</v>
      </c>
      <c r="B300" s="2" t="n">
        <f aca="false">Sensitivity!AC299</f>
        <v>0</v>
      </c>
      <c r="C300" s="2" t="n">
        <f aca="false">Sensitivity!W299</f>
        <v>183756.520321434</v>
      </c>
      <c r="D300" s="2" t="n">
        <f aca="false">Sensitivity!AA299</f>
        <v>92314.187394958</v>
      </c>
      <c r="E300" s="5" t="n">
        <f aca="false">sensitivity_pre_base_usd/(pre_f_fd_total+Sensitivity!B300)</f>
        <v>38.2326039399081</v>
      </c>
      <c r="F300" s="2" t="n">
        <f aca="false">series_f_primary_raise_usd/Sensitivity!E300</f>
        <v>784670.592857143</v>
      </c>
      <c r="G300" s="2" t="n">
        <f aca="false">IF(Sensitivity!E300&lt;class_seed_ocp,class_seed_ocp*(ad_pre_f_broad_based_fd+series_f_primary_raise_usd/class_seed_ocp)/(ad_pre_f_broad_based_fd+series_f_primary_raise_usd/Sensitivity!E300),class_seed_ocp)</f>
        <v>1</v>
      </c>
      <c r="H300" s="2" t="n">
        <f aca="false">class_seed_original_shares*class_seed_issue_pps/Sensitivity!G300</f>
        <v>5000000</v>
      </c>
      <c r="I300" s="2" t="n">
        <f aca="false">IF(Sensitivity!E300&lt;class_series_a_ocp,class_series_a_ocp*(ad_pre_f_broad_based_fd+series_f_primary_raise_usd/class_series_a_ocp)/(ad_pre_f_broad_based_fd+series_f_primary_raise_usd/Sensitivity!E300),class_series_a_ocp)</f>
        <v>3</v>
      </c>
      <c r="J300" s="2" t="n">
        <f aca="false">class_series_a_original_shares*class_series_a_issue_pps/Sensitivity!I300</f>
        <v>5000000</v>
      </c>
      <c r="K300" s="2" t="n">
        <f aca="false">IF(Sensitivity!E300&lt;class_series_b_ocp,class_series_b_ocp*(ad_pre_f_broad_based_fd+series_f_primary_raise_usd/class_series_b_ocp)/(ad_pre_f_broad_based_fd+series_f_primary_raise_usd/Sensitivity!E300),class_series_b_ocp)</f>
        <v>10</v>
      </c>
      <c r="L300" s="2" t="n">
        <f aca="false">class_series_b_original_shares*class_series_b_issue_pps/Sensitivity!K300</f>
        <v>3000000</v>
      </c>
      <c r="M300" s="2" t="n">
        <f aca="false">IF(Sensitivity!E300&lt;class_series_c_ocp,class_series_c_ocp*(ad_pre_f_broad_based_fd+series_f_primary_raise_usd/class_series_c_ocp)/(ad_pre_f_broad_based_fd+series_f_primary_raise_usd/Sensitivity!E300),class_series_c_ocp)</f>
        <v>25</v>
      </c>
      <c r="N300" s="2" t="n">
        <f aca="false">class_series_c_original_shares*class_series_c_issue_pps/Sensitivity!M300</f>
        <v>2400000</v>
      </c>
      <c r="O300" s="8" t="n">
        <f aca="false">IF(Sensitivity!E300&lt;class_series_d_ocp,class_series_d_ocp*(ad_pre_f_broad_based_fd+series_f_primary_raise_usd/class_series_d_ocp)/(ad_pre_f_broad_based_fd+series_f_primary_raise_usd/Sensitivity!E300),class_series_d_ocp)</f>
        <v>57.7011635791589</v>
      </c>
      <c r="P300" s="2" t="n">
        <f aca="false">class_series_d_original_shares*class_series_d_issue_pps/Sensitivity!O300</f>
        <v>1733067.65058234</v>
      </c>
      <c r="Q300" s="8" t="n">
        <f aca="false">IF(Sensitivity!E300&lt;class_series_e_ocp,class_series_e_ocp*(ad_pre_f_broad_based_fd+series_f_primary_raise_usd/class_series_e_ocp)/(ad_pre_f_broad_based_fd+series_f_primary_raise_usd/Sensitivity!E300),class_series_e_ocp)</f>
        <v>48.9291003623757</v>
      </c>
      <c r="R300" s="2" t="n">
        <f aca="false">class_series_e_original_shares*class_series_e_issue_pps/Sensitivity!Q300</f>
        <v>6131255.22630948</v>
      </c>
      <c r="S300" s="2" t="n">
        <f aca="false">Sensitivity!H300-class_seed_current_shares+Sensitivity!J300-class_series_a_current_shares+Sensitivity!L300-class_series_b_current_shares+Sensitivity!N300-class_series_c_current_shares+Sensitivity!P300-class_series_d_current_shares+Sensitivity!R300-class_series_e_current_shares</f>
        <v>41028.876891816</v>
      </c>
      <c r="T300" s="5" t="n">
        <f aca="false">note_a_cap_usd/(pre_f_fd_total+Sensitivity!B300+Sensitivity!S300+Sensitivity!D300)</f>
        <v>27.2099188167789</v>
      </c>
      <c r="U300" s="5" t="n">
        <f aca="false">Sensitivity!E300*(const_one-note_a_discount)</f>
        <v>30.5860831519265</v>
      </c>
      <c r="V300" s="5" t="n">
        <f aca="false">MIN(Sensitivity!T300,Sensitivity!U300)</f>
        <v>27.2099188167789</v>
      </c>
      <c r="W300" s="2" t="n">
        <f aca="false">note_a_principal_usd/Sensitivity!V300</f>
        <v>183756.520321434</v>
      </c>
      <c r="X300" s="5" t="n">
        <f aca="false">note_b_cap_usd/(pre_f_fd_total+Sensitivity!B300+Sensitivity!S300+Sensitivity!C300)</f>
        <v>43.4278156885998</v>
      </c>
      <c r="Y300" s="5" t="n">
        <f aca="false">Sensitivity!E300*(const_one-note_b_discount)</f>
        <v>32.4977133489219</v>
      </c>
      <c r="Z300" s="5" t="n">
        <f aca="false">MIN(Sensitivity!X300,Sensitivity!Y300)</f>
        <v>32.4977133489219</v>
      </c>
      <c r="AA300" s="2" t="n">
        <f aca="false">note_b_principal_usd/Sensitivity!Z300</f>
        <v>92314.187394958</v>
      </c>
      <c r="AB300" s="2" t="n">
        <f aca="false">pre_f_fd_total+Sensitivity!B300+Sensitivity!F300+Sensitivity!W300+Sensitivity!AA300+Sensitivity!S300</f>
        <v>37719731.1774654</v>
      </c>
      <c r="AC300" s="2" t="n">
        <f aca="false">MAX(const_zero,sensitivity_esop_low*Sensitivity!AB300-pre_f_option_pool_total)</f>
        <v>0</v>
      </c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customFormat="false" ht="15" hidden="true" customHeight="false" outlineLevel="0" collapsed="false">
      <c r="A301" s="2" t="n">
        <f aca="false">Sensitivity!A300+const_one</f>
        <v>29</v>
      </c>
      <c r="B301" s="2" t="n">
        <f aca="false">Sensitivity!AC300</f>
        <v>0</v>
      </c>
      <c r="C301" s="2" t="n">
        <f aca="false">Sensitivity!W300</f>
        <v>183756.520321434</v>
      </c>
      <c r="D301" s="2" t="n">
        <f aca="false">Sensitivity!AA300</f>
        <v>92314.187394958</v>
      </c>
      <c r="E301" s="5" t="n">
        <f aca="false">sensitivity_pre_base_usd/(pre_f_fd_total+Sensitivity!B301)</f>
        <v>38.2326039399081</v>
      </c>
      <c r="F301" s="2" t="n">
        <f aca="false">series_f_primary_raise_usd/Sensitivity!E301</f>
        <v>784670.592857143</v>
      </c>
      <c r="G301" s="2" t="n">
        <f aca="false">IF(Sensitivity!E301&lt;class_seed_ocp,class_seed_ocp*(ad_pre_f_broad_based_fd+series_f_primary_raise_usd/class_seed_ocp)/(ad_pre_f_broad_based_fd+series_f_primary_raise_usd/Sensitivity!E301),class_seed_ocp)</f>
        <v>1</v>
      </c>
      <c r="H301" s="2" t="n">
        <f aca="false">class_seed_original_shares*class_seed_issue_pps/Sensitivity!G301</f>
        <v>5000000</v>
      </c>
      <c r="I301" s="2" t="n">
        <f aca="false">IF(Sensitivity!E301&lt;class_series_a_ocp,class_series_a_ocp*(ad_pre_f_broad_based_fd+series_f_primary_raise_usd/class_series_a_ocp)/(ad_pre_f_broad_based_fd+series_f_primary_raise_usd/Sensitivity!E301),class_series_a_ocp)</f>
        <v>3</v>
      </c>
      <c r="J301" s="2" t="n">
        <f aca="false">class_series_a_original_shares*class_series_a_issue_pps/Sensitivity!I301</f>
        <v>5000000</v>
      </c>
      <c r="K301" s="2" t="n">
        <f aca="false">IF(Sensitivity!E301&lt;class_series_b_ocp,class_series_b_ocp*(ad_pre_f_broad_based_fd+series_f_primary_raise_usd/class_series_b_ocp)/(ad_pre_f_broad_based_fd+series_f_primary_raise_usd/Sensitivity!E301),class_series_b_ocp)</f>
        <v>10</v>
      </c>
      <c r="L301" s="2" t="n">
        <f aca="false">class_series_b_original_shares*class_series_b_issue_pps/Sensitivity!K301</f>
        <v>3000000</v>
      </c>
      <c r="M301" s="2" t="n">
        <f aca="false">IF(Sensitivity!E301&lt;class_series_c_ocp,class_series_c_ocp*(ad_pre_f_broad_based_fd+series_f_primary_raise_usd/class_series_c_ocp)/(ad_pre_f_broad_based_fd+series_f_primary_raise_usd/Sensitivity!E301),class_series_c_ocp)</f>
        <v>25</v>
      </c>
      <c r="N301" s="2" t="n">
        <f aca="false">class_series_c_original_shares*class_series_c_issue_pps/Sensitivity!M301</f>
        <v>2400000</v>
      </c>
      <c r="O301" s="8" t="n">
        <f aca="false">IF(Sensitivity!E301&lt;class_series_d_ocp,class_series_d_ocp*(ad_pre_f_broad_based_fd+series_f_primary_raise_usd/class_series_d_ocp)/(ad_pre_f_broad_based_fd+series_f_primary_raise_usd/Sensitivity!E301),class_series_d_ocp)</f>
        <v>57.7011635791589</v>
      </c>
      <c r="P301" s="2" t="n">
        <f aca="false">class_series_d_original_shares*class_series_d_issue_pps/Sensitivity!O301</f>
        <v>1733067.65058234</v>
      </c>
      <c r="Q301" s="8" t="n">
        <f aca="false">IF(Sensitivity!E301&lt;class_series_e_ocp,class_series_e_ocp*(ad_pre_f_broad_based_fd+series_f_primary_raise_usd/class_series_e_ocp)/(ad_pre_f_broad_based_fd+series_f_primary_raise_usd/Sensitivity!E301),class_series_e_ocp)</f>
        <v>48.9291003623757</v>
      </c>
      <c r="R301" s="2" t="n">
        <f aca="false">class_series_e_original_shares*class_series_e_issue_pps/Sensitivity!Q301</f>
        <v>6131255.22630948</v>
      </c>
      <c r="S301" s="2" t="n">
        <f aca="false">Sensitivity!H301-class_seed_current_shares+Sensitivity!J301-class_series_a_current_shares+Sensitivity!L301-class_series_b_current_shares+Sensitivity!N301-class_series_c_current_shares+Sensitivity!P301-class_series_d_current_shares+Sensitivity!R301-class_series_e_current_shares</f>
        <v>41028.876891816</v>
      </c>
      <c r="T301" s="5" t="n">
        <f aca="false">note_a_cap_usd/(pre_f_fd_total+Sensitivity!B301+Sensitivity!S301+Sensitivity!D301)</f>
        <v>27.2099188167789</v>
      </c>
      <c r="U301" s="5" t="n">
        <f aca="false">Sensitivity!E301*(const_one-note_a_discount)</f>
        <v>30.5860831519265</v>
      </c>
      <c r="V301" s="5" t="n">
        <f aca="false">MIN(Sensitivity!T301,Sensitivity!U301)</f>
        <v>27.2099188167789</v>
      </c>
      <c r="W301" s="2" t="n">
        <f aca="false">note_a_principal_usd/Sensitivity!V301</f>
        <v>183756.520321434</v>
      </c>
      <c r="X301" s="5" t="n">
        <f aca="false">note_b_cap_usd/(pre_f_fd_total+Sensitivity!B301+Sensitivity!S301+Sensitivity!C301)</f>
        <v>43.4278156885998</v>
      </c>
      <c r="Y301" s="5" t="n">
        <f aca="false">Sensitivity!E301*(const_one-note_b_discount)</f>
        <v>32.4977133489219</v>
      </c>
      <c r="Z301" s="5" t="n">
        <f aca="false">MIN(Sensitivity!X301,Sensitivity!Y301)</f>
        <v>32.4977133489219</v>
      </c>
      <c r="AA301" s="2" t="n">
        <f aca="false">note_b_principal_usd/Sensitivity!Z301</f>
        <v>92314.187394958</v>
      </c>
      <c r="AB301" s="2" t="n">
        <f aca="false">pre_f_fd_total+Sensitivity!B301+Sensitivity!F301+Sensitivity!W301+Sensitivity!AA301+Sensitivity!S301</f>
        <v>37719731.1774654</v>
      </c>
      <c r="AC301" s="2" t="n">
        <f aca="false">MAX(const_zero,sensitivity_esop_low*Sensitivity!AB301-pre_f_option_pool_total)</f>
        <v>0</v>
      </c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customFormat="false" ht="15" hidden="true" customHeight="false" outlineLevel="0" collapsed="false">
      <c r="A302" s="2" t="n">
        <f aca="false">Sensitivity!A301+const_one</f>
        <v>30</v>
      </c>
      <c r="B302" s="2" t="n">
        <f aca="false">Sensitivity!AC301</f>
        <v>0</v>
      </c>
      <c r="C302" s="2" t="n">
        <f aca="false">Sensitivity!W301</f>
        <v>183756.520321434</v>
      </c>
      <c r="D302" s="2" t="n">
        <f aca="false">Sensitivity!AA301</f>
        <v>92314.187394958</v>
      </c>
      <c r="E302" s="5" t="n">
        <f aca="false">sensitivity_pre_base_usd/(pre_f_fd_total+Sensitivity!B302)</f>
        <v>38.2326039399081</v>
      </c>
      <c r="F302" s="2" t="n">
        <f aca="false">series_f_primary_raise_usd/Sensitivity!E302</f>
        <v>784670.592857143</v>
      </c>
      <c r="G302" s="2" t="n">
        <f aca="false">IF(Sensitivity!E302&lt;class_seed_ocp,class_seed_ocp*(ad_pre_f_broad_based_fd+series_f_primary_raise_usd/class_seed_ocp)/(ad_pre_f_broad_based_fd+series_f_primary_raise_usd/Sensitivity!E302),class_seed_ocp)</f>
        <v>1</v>
      </c>
      <c r="H302" s="2" t="n">
        <f aca="false">class_seed_original_shares*class_seed_issue_pps/Sensitivity!G302</f>
        <v>5000000</v>
      </c>
      <c r="I302" s="2" t="n">
        <f aca="false">IF(Sensitivity!E302&lt;class_series_a_ocp,class_series_a_ocp*(ad_pre_f_broad_based_fd+series_f_primary_raise_usd/class_series_a_ocp)/(ad_pre_f_broad_based_fd+series_f_primary_raise_usd/Sensitivity!E302),class_series_a_ocp)</f>
        <v>3</v>
      </c>
      <c r="J302" s="2" t="n">
        <f aca="false">class_series_a_original_shares*class_series_a_issue_pps/Sensitivity!I302</f>
        <v>5000000</v>
      </c>
      <c r="K302" s="2" t="n">
        <f aca="false">IF(Sensitivity!E302&lt;class_series_b_ocp,class_series_b_ocp*(ad_pre_f_broad_based_fd+series_f_primary_raise_usd/class_series_b_ocp)/(ad_pre_f_broad_based_fd+series_f_primary_raise_usd/Sensitivity!E302),class_series_b_ocp)</f>
        <v>10</v>
      </c>
      <c r="L302" s="2" t="n">
        <f aca="false">class_series_b_original_shares*class_series_b_issue_pps/Sensitivity!K302</f>
        <v>3000000</v>
      </c>
      <c r="M302" s="2" t="n">
        <f aca="false">IF(Sensitivity!E302&lt;class_series_c_ocp,class_series_c_ocp*(ad_pre_f_broad_based_fd+series_f_primary_raise_usd/class_series_c_ocp)/(ad_pre_f_broad_based_fd+series_f_primary_raise_usd/Sensitivity!E302),class_series_c_ocp)</f>
        <v>25</v>
      </c>
      <c r="N302" s="2" t="n">
        <f aca="false">class_series_c_original_shares*class_series_c_issue_pps/Sensitivity!M302</f>
        <v>2400000</v>
      </c>
      <c r="O302" s="8" t="n">
        <f aca="false">IF(Sensitivity!E302&lt;class_series_d_ocp,class_series_d_ocp*(ad_pre_f_broad_based_fd+series_f_primary_raise_usd/class_series_d_ocp)/(ad_pre_f_broad_based_fd+series_f_primary_raise_usd/Sensitivity!E302),class_series_d_ocp)</f>
        <v>57.7011635791589</v>
      </c>
      <c r="P302" s="2" t="n">
        <f aca="false">class_series_d_original_shares*class_series_d_issue_pps/Sensitivity!O302</f>
        <v>1733067.65058234</v>
      </c>
      <c r="Q302" s="8" t="n">
        <f aca="false">IF(Sensitivity!E302&lt;class_series_e_ocp,class_series_e_ocp*(ad_pre_f_broad_based_fd+series_f_primary_raise_usd/class_series_e_ocp)/(ad_pre_f_broad_based_fd+series_f_primary_raise_usd/Sensitivity!E302),class_series_e_ocp)</f>
        <v>48.9291003623757</v>
      </c>
      <c r="R302" s="2" t="n">
        <f aca="false">class_series_e_original_shares*class_series_e_issue_pps/Sensitivity!Q302</f>
        <v>6131255.22630948</v>
      </c>
      <c r="S302" s="2" t="n">
        <f aca="false">Sensitivity!H302-class_seed_current_shares+Sensitivity!J302-class_series_a_current_shares+Sensitivity!L302-class_series_b_current_shares+Sensitivity!N302-class_series_c_current_shares+Sensitivity!P302-class_series_d_current_shares+Sensitivity!R302-class_series_e_current_shares</f>
        <v>41028.876891816</v>
      </c>
      <c r="T302" s="5" t="n">
        <f aca="false">note_a_cap_usd/(pre_f_fd_total+Sensitivity!B302+Sensitivity!S302+Sensitivity!D302)</f>
        <v>27.2099188167789</v>
      </c>
      <c r="U302" s="5" t="n">
        <f aca="false">Sensitivity!E302*(const_one-note_a_discount)</f>
        <v>30.5860831519265</v>
      </c>
      <c r="V302" s="5" t="n">
        <f aca="false">MIN(Sensitivity!T302,Sensitivity!U302)</f>
        <v>27.2099188167789</v>
      </c>
      <c r="W302" s="2" t="n">
        <f aca="false">note_a_principal_usd/Sensitivity!V302</f>
        <v>183756.520321434</v>
      </c>
      <c r="X302" s="5" t="n">
        <f aca="false">note_b_cap_usd/(pre_f_fd_total+Sensitivity!B302+Sensitivity!S302+Sensitivity!C302)</f>
        <v>43.4278156885998</v>
      </c>
      <c r="Y302" s="5" t="n">
        <f aca="false">Sensitivity!E302*(const_one-note_b_discount)</f>
        <v>32.4977133489219</v>
      </c>
      <c r="Z302" s="5" t="n">
        <f aca="false">MIN(Sensitivity!X302,Sensitivity!Y302)</f>
        <v>32.4977133489219</v>
      </c>
      <c r="AA302" s="2" t="n">
        <f aca="false">note_b_principal_usd/Sensitivity!Z302</f>
        <v>92314.187394958</v>
      </c>
      <c r="AB302" s="2" t="n">
        <f aca="false">pre_f_fd_total+Sensitivity!B302+Sensitivity!F302+Sensitivity!W302+Sensitivity!AA302+Sensitivity!S302</f>
        <v>37719731.1774654</v>
      </c>
      <c r="AC302" s="2" t="n">
        <f aca="false">MAX(const_zero,sensitivity_esop_low*Sensitivity!AB302-pre_f_option_pool_total)</f>
        <v>0</v>
      </c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customFormat="false" ht="15" hidden="true" customHeight="false" outlineLevel="0" collapsed="false">
      <c r="A303" s="2" t="n">
        <f aca="false">Sensitivity!A302+const_one</f>
        <v>31</v>
      </c>
      <c r="B303" s="2" t="n">
        <f aca="false">Sensitivity!AC302</f>
        <v>0</v>
      </c>
      <c r="C303" s="2" t="n">
        <f aca="false">Sensitivity!W302</f>
        <v>183756.520321434</v>
      </c>
      <c r="D303" s="2" t="n">
        <f aca="false">Sensitivity!AA302</f>
        <v>92314.187394958</v>
      </c>
      <c r="E303" s="5" t="n">
        <f aca="false">sensitivity_pre_base_usd/(pre_f_fd_total+Sensitivity!B303)</f>
        <v>38.2326039399081</v>
      </c>
      <c r="F303" s="2" t="n">
        <f aca="false">series_f_primary_raise_usd/Sensitivity!E303</f>
        <v>784670.592857143</v>
      </c>
      <c r="G303" s="2" t="n">
        <f aca="false">IF(Sensitivity!E303&lt;class_seed_ocp,class_seed_ocp*(ad_pre_f_broad_based_fd+series_f_primary_raise_usd/class_seed_ocp)/(ad_pre_f_broad_based_fd+series_f_primary_raise_usd/Sensitivity!E303),class_seed_ocp)</f>
        <v>1</v>
      </c>
      <c r="H303" s="2" t="n">
        <f aca="false">class_seed_original_shares*class_seed_issue_pps/Sensitivity!G303</f>
        <v>5000000</v>
      </c>
      <c r="I303" s="2" t="n">
        <f aca="false">IF(Sensitivity!E303&lt;class_series_a_ocp,class_series_a_ocp*(ad_pre_f_broad_based_fd+series_f_primary_raise_usd/class_series_a_ocp)/(ad_pre_f_broad_based_fd+series_f_primary_raise_usd/Sensitivity!E303),class_series_a_ocp)</f>
        <v>3</v>
      </c>
      <c r="J303" s="2" t="n">
        <f aca="false">class_series_a_original_shares*class_series_a_issue_pps/Sensitivity!I303</f>
        <v>5000000</v>
      </c>
      <c r="K303" s="2" t="n">
        <f aca="false">IF(Sensitivity!E303&lt;class_series_b_ocp,class_series_b_ocp*(ad_pre_f_broad_based_fd+series_f_primary_raise_usd/class_series_b_ocp)/(ad_pre_f_broad_based_fd+series_f_primary_raise_usd/Sensitivity!E303),class_series_b_ocp)</f>
        <v>10</v>
      </c>
      <c r="L303" s="2" t="n">
        <f aca="false">class_series_b_original_shares*class_series_b_issue_pps/Sensitivity!K303</f>
        <v>3000000</v>
      </c>
      <c r="M303" s="2" t="n">
        <f aca="false">IF(Sensitivity!E303&lt;class_series_c_ocp,class_series_c_ocp*(ad_pre_f_broad_based_fd+series_f_primary_raise_usd/class_series_c_ocp)/(ad_pre_f_broad_based_fd+series_f_primary_raise_usd/Sensitivity!E303),class_series_c_ocp)</f>
        <v>25</v>
      </c>
      <c r="N303" s="2" t="n">
        <f aca="false">class_series_c_original_shares*class_series_c_issue_pps/Sensitivity!M303</f>
        <v>2400000</v>
      </c>
      <c r="O303" s="8" t="n">
        <f aca="false">IF(Sensitivity!E303&lt;class_series_d_ocp,class_series_d_ocp*(ad_pre_f_broad_based_fd+series_f_primary_raise_usd/class_series_d_ocp)/(ad_pre_f_broad_based_fd+series_f_primary_raise_usd/Sensitivity!E303),class_series_d_ocp)</f>
        <v>57.7011635791589</v>
      </c>
      <c r="P303" s="2" t="n">
        <f aca="false">class_series_d_original_shares*class_series_d_issue_pps/Sensitivity!O303</f>
        <v>1733067.65058234</v>
      </c>
      <c r="Q303" s="8" t="n">
        <f aca="false">IF(Sensitivity!E303&lt;class_series_e_ocp,class_series_e_ocp*(ad_pre_f_broad_based_fd+series_f_primary_raise_usd/class_series_e_ocp)/(ad_pre_f_broad_based_fd+series_f_primary_raise_usd/Sensitivity!E303),class_series_e_ocp)</f>
        <v>48.9291003623757</v>
      </c>
      <c r="R303" s="2" t="n">
        <f aca="false">class_series_e_original_shares*class_series_e_issue_pps/Sensitivity!Q303</f>
        <v>6131255.22630948</v>
      </c>
      <c r="S303" s="2" t="n">
        <f aca="false">Sensitivity!H303-class_seed_current_shares+Sensitivity!J303-class_series_a_current_shares+Sensitivity!L303-class_series_b_current_shares+Sensitivity!N303-class_series_c_current_shares+Sensitivity!P303-class_series_d_current_shares+Sensitivity!R303-class_series_e_current_shares</f>
        <v>41028.876891816</v>
      </c>
      <c r="T303" s="5" t="n">
        <f aca="false">note_a_cap_usd/(pre_f_fd_total+Sensitivity!B303+Sensitivity!S303+Sensitivity!D303)</f>
        <v>27.2099188167789</v>
      </c>
      <c r="U303" s="5" t="n">
        <f aca="false">Sensitivity!E303*(const_one-note_a_discount)</f>
        <v>30.5860831519265</v>
      </c>
      <c r="V303" s="5" t="n">
        <f aca="false">MIN(Sensitivity!T303,Sensitivity!U303)</f>
        <v>27.2099188167789</v>
      </c>
      <c r="W303" s="2" t="n">
        <f aca="false">note_a_principal_usd/Sensitivity!V303</f>
        <v>183756.520321434</v>
      </c>
      <c r="X303" s="5" t="n">
        <f aca="false">note_b_cap_usd/(pre_f_fd_total+Sensitivity!B303+Sensitivity!S303+Sensitivity!C303)</f>
        <v>43.4278156885998</v>
      </c>
      <c r="Y303" s="5" t="n">
        <f aca="false">Sensitivity!E303*(const_one-note_b_discount)</f>
        <v>32.4977133489219</v>
      </c>
      <c r="Z303" s="5" t="n">
        <f aca="false">MIN(Sensitivity!X303,Sensitivity!Y303)</f>
        <v>32.4977133489219</v>
      </c>
      <c r="AA303" s="2" t="n">
        <f aca="false">note_b_principal_usd/Sensitivity!Z303</f>
        <v>92314.187394958</v>
      </c>
      <c r="AB303" s="2" t="n">
        <f aca="false">pre_f_fd_total+Sensitivity!B303+Sensitivity!F303+Sensitivity!W303+Sensitivity!AA303+Sensitivity!S303</f>
        <v>37719731.1774654</v>
      </c>
      <c r="AC303" s="2" t="n">
        <f aca="false">MAX(const_zero,sensitivity_esop_low*Sensitivity!AB303-pre_f_option_pool_total)</f>
        <v>0</v>
      </c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customFormat="false" ht="15" hidden="true" customHeight="false" outlineLevel="0" collapsed="false">
      <c r="A304" s="2" t="n">
        <f aca="false">Sensitivity!A303+const_one</f>
        <v>32</v>
      </c>
      <c r="B304" s="2" t="n">
        <f aca="false">Sensitivity!AC303</f>
        <v>0</v>
      </c>
      <c r="C304" s="2" t="n">
        <f aca="false">Sensitivity!W303</f>
        <v>183756.520321434</v>
      </c>
      <c r="D304" s="2" t="n">
        <f aca="false">Sensitivity!AA303</f>
        <v>92314.187394958</v>
      </c>
      <c r="E304" s="5" t="n">
        <f aca="false">sensitivity_pre_base_usd/(pre_f_fd_total+Sensitivity!B304)</f>
        <v>38.2326039399081</v>
      </c>
      <c r="F304" s="2" t="n">
        <f aca="false">series_f_primary_raise_usd/Sensitivity!E304</f>
        <v>784670.592857143</v>
      </c>
      <c r="G304" s="2" t="n">
        <f aca="false">IF(Sensitivity!E304&lt;class_seed_ocp,class_seed_ocp*(ad_pre_f_broad_based_fd+series_f_primary_raise_usd/class_seed_ocp)/(ad_pre_f_broad_based_fd+series_f_primary_raise_usd/Sensitivity!E304),class_seed_ocp)</f>
        <v>1</v>
      </c>
      <c r="H304" s="2" t="n">
        <f aca="false">class_seed_original_shares*class_seed_issue_pps/Sensitivity!G304</f>
        <v>5000000</v>
      </c>
      <c r="I304" s="2" t="n">
        <f aca="false">IF(Sensitivity!E304&lt;class_series_a_ocp,class_series_a_ocp*(ad_pre_f_broad_based_fd+series_f_primary_raise_usd/class_series_a_ocp)/(ad_pre_f_broad_based_fd+series_f_primary_raise_usd/Sensitivity!E304),class_series_a_ocp)</f>
        <v>3</v>
      </c>
      <c r="J304" s="2" t="n">
        <f aca="false">class_series_a_original_shares*class_series_a_issue_pps/Sensitivity!I304</f>
        <v>5000000</v>
      </c>
      <c r="K304" s="2" t="n">
        <f aca="false">IF(Sensitivity!E304&lt;class_series_b_ocp,class_series_b_ocp*(ad_pre_f_broad_based_fd+series_f_primary_raise_usd/class_series_b_ocp)/(ad_pre_f_broad_based_fd+series_f_primary_raise_usd/Sensitivity!E304),class_series_b_ocp)</f>
        <v>10</v>
      </c>
      <c r="L304" s="2" t="n">
        <f aca="false">class_series_b_original_shares*class_series_b_issue_pps/Sensitivity!K304</f>
        <v>3000000</v>
      </c>
      <c r="M304" s="2" t="n">
        <f aca="false">IF(Sensitivity!E304&lt;class_series_c_ocp,class_series_c_ocp*(ad_pre_f_broad_based_fd+series_f_primary_raise_usd/class_series_c_ocp)/(ad_pre_f_broad_based_fd+series_f_primary_raise_usd/Sensitivity!E304),class_series_c_ocp)</f>
        <v>25</v>
      </c>
      <c r="N304" s="2" t="n">
        <f aca="false">class_series_c_original_shares*class_series_c_issue_pps/Sensitivity!M304</f>
        <v>2400000</v>
      </c>
      <c r="O304" s="8" t="n">
        <f aca="false">IF(Sensitivity!E304&lt;class_series_d_ocp,class_series_d_ocp*(ad_pre_f_broad_based_fd+series_f_primary_raise_usd/class_series_d_ocp)/(ad_pre_f_broad_based_fd+series_f_primary_raise_usd/Sensitivity!E304),class_series_d_ocp)</f>
        <v>57.7011635791589</v>
      </c>
      <c r="P304" s="2" t="n">
        <f aca="false">class_series_d_original_shares*class_series_d_issue_pps/Sensitivity!O304</f>
        <v>1733067.65058234</v>
      </c>
      <c r="Q304" s="8" t="n">
        <f aca="false">IF(Sensitivity!E304&lt;class_series_e_ocp,class_series_e_ocp*(ad_pre_f_broad_based_fd+series_f_primary_raise_usd/class_series_e_ocp)/(ad_pre_f_broad_based_fd+series_f_primary_raise_usd/Sensitivity!E304),class_series_e_ocp)</f>
        <v>48.9291003623757</v>
      </c>
      <c r="R304" s="2" t="n">
        <f aca="false">class_series_e_original_shares*class_series_e_issue_pps/Sensitivity!Q304</f>
        <v>6131255.22630948</v>
      </c>
      <c r="S304" s="2" t="n">
        <f aca="false">Sensitivity!H304-class_seed_current_shares+Sensitivity!J304-class_series_a_current_shares+Sensitivity!L304-class_series_b_current_shares+Sensitivity!N304-class_series_c_current_shares+Sensitivity!P304-class_series_d_current_shares+Sensitivity!R304-class_series_e_current_shares</f>
        <v>41028.876891816</v>
      </c>
      <c r="T304" s="5" t="n">
        <f aca="false">note_a_cap_usd/(pre_f_fd_total+Sensitivity!B304+Sensitivity!S304+Sensitivity!D304)</f>
        <v>27.2099188167789</v>
      </c>
      <c r="U304" s="5" t="n">
        <f aca="false">Sensitivity!E304*(const_one-note_a_discount)</f>
        <v>30.5860831519265</v>
      </c>
      <c r="V304" s="5" t="n">
        <f aca="false">MIN(Sensitivity!T304,Sensitivity!U304)</f>
        <v>27.2099188167789</v>
      </c>
      <c r="W304" s="2" t="n">
        <f aca="false">note_a_principal_usd/Sensitivity!V304</f>
        <v>183756.520321434</v>
      </c>
      <c r="X304" s="5" t="n">
        <f aca="false">note_b_cap_usd/(pre_f_fd_total+Sensitivity!B304+Sensitivity!S304+Sensitivity!C304)</f>
        <v>43.4278156885998</v>
      </c>
      <c r="Y304" s="5" t="n">
        <f aca="false">Sensitivity!E304*(const_one-note_b_discount)</f>
        <v>32.4977133489219</v>
      </c>
      <c r="Z304" s="5" t="n">
        <f aca="false">MIN(Sensitivity!X304,Sensitivity!Y304)</f>
        <v>32.4977133489219</v>
      </c>
      <c r="AA304" s="2" t="n">
        <f aca="false">note_b_principal_usd/Sensitivity!Z304</f>
        <v>92314.187394958</v>
      </c>
      <c r="AB304" s="2" t="n">
        <f aca="false">pre_f_fd_total+Sensitivity!B304+Sensitivity!F304+Sensitivity!W304+Sensitivity!AA304+Sensitivity!S304</f>
        <v>37719731.1774654</v>
      </c>
      <c r="AC304" s="2" t="n">
        <f aca="false">MAX(const_zero,sensitivity_esop_low*Sensitivity!AB304-pre_f_option_pool_total)</f>
        <v>0</v>
      </c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customFormat="false" ht="15" hidden="true" customHeight="false" outlineLevel="0" collapsed="false">
      <c r="A305" s="2" t="n">
        <f aca="false">Sensitivity!A304+const_one</f>
        <v>33</v>
      </c>
      <c r="B305" s="2" t="n">
        <f aca="false">Sensitivity!AC304</f>
        <v>0</v>
      </c>
      <c r="C305" s="2" t="n">
        <f aca="false">Sensitivity!W304</f>
        <v>183756.520321434</v>
      </c>
      <c r="D305" s="2" t="n">
        <f aca="false">Sensitivity!AA304</f>
        <v>92314.187394958</v>
      </c>
      <c r="E305" s="5" t="n">
        <f aca="false">sensitivity_pre_base_usd/(pre_f_fd_total+Sensitivity!B305)</f>
        <v>38.2326039399081</v>
      </c>
      <c r="F305" s="2" t="n">
        <f aca="false">series_f_primary_raise_usd/Sensitivity!E305</f>
        <v>784670.592857143</v>
      </c>
      <c r="G305" s="2" t="n">
        <f aca="false">IF(Sensitivity!E305&lt;class_seed_ocp,class_seed_ocp*(ad_pre_f_broad_based_fd+series_f_primary_raise_usd/class_seed_ocp)/(ad_pre_f_broad_based_fd+series_f_primary_raise_usd/Sensitivity!E305),class_seed_ocp)</f>
        <v>1</v>
      </c>
      <c r="H305" s="2" t="n">
        <f aca="false">class_seed_original_shares*class_seed_issue_pps/Sensitivity!G305</f>
        <v>5000000</v>
      </c>
      <c r="I305" s="2" t="n">
        <f aca="false">IF(Sensitivity!E305&lt;class_series_a_ocp,class_series_a_ocp*(ad_pre_f_broad_based_fd+series_f_primary_raise_usd/class_series_a_ocp)/(ad_pre_f_broad_based_fd+series_f_primary_raise_usd/Sensitivity!E305),class_series_a_ocp)</f>
        <v>3</v>
      </c>
      <c r="J305" s="2" t="n">
        <f aca="false">class_series_a_original_shares*class_series_a_issue_pps/Sensitivity!I305</f>
        <v>5000000</v>
      </c>
      <c r="K305" s="2" t="n">
        <f aca="false">IF(Sensitivity!E305&lt;class_series_b_ocp,class_series_b_ocp*(ad_pre_f_broad_based_fd+series_f_primary_raise_usd/class_series_b_ocp)/(ad_pre_f_broad_based_fd+series_f_primary_raise_usd/Sensitivity!E305),class_series_b_ocp)</f>
        <v>10</v>
      </c>
      <c r="L305" s="2" t="n">
        <f aca="false">class_series_b_original_shares*class_series_b_issue_pps/Sensitivity!K305</f>
        <v>3000000</v>
      </c>
      <c r="M305" s="2" t="n">
        <f aca="false">IF(Sensitivity!E305&lt;class_series_c_ocp,class_series_c_ocp*(ad_pre_f_broad_based_fd+series_f_primary_raise_usd/class_series_c_ocp)/(ad_pre_f_broad_based_fd+series_f_primary_raise_usd/Sensitivity!E305),class_series_c_ocp)</f>
        <v>25</v>
      </c>
      <c r="N305" s="2" t="n">
        <f aca="false">class_series_c_original_shares*class_series_c_issue_pps/Sensitivity!M305</f>
        <v>2400000</v>
      </c>
      <c r="O305" s="8" t="n">
        <f aca="false">IF(Sensitivity!E305&lt;class_series_d_ocp,class_series_d_ocp*(ad_pre_f_broad_based_fd+series_f_primary_raise_usd/class_series_d_ocp)/(ad_pre_f_broad_based_fd+series_f_primary_raise_usd/Sensitivity!E305),class_series_d_ocp)</f>
        <v>57.7011635791589</v>
      </c>
      <c r="P305" s="2" t="n">
        <f aca="false">class_series_d_original_shares*class_series_d_issue_pps/Sensitivity!O305</f>
        <v>1733067.65058234</v>
      </c>
      <c r="Q305" s="8" t="n">
        <f aca="false">IF(Sensitivity!E305&lt;class_series_e_ocp,class_series_e_ocp*(ad_pre_f_broad_based_fd+series_f_primary_raise_usd/class_series_e_ocp)/(ad_pre_f_broad_based_fd+series_f_primary_raise_usd/Sensitivity!E305),class_series_e_ocp)</f>
        <v>48.9291003623757</v>
      </c>
      <c r="R305" s="2" t="n">
        <f aca="false">class_series_e_original_shares*class_series_e_issue_pps/Sensitivity!Q305</f>
        <v>6131255.22630948</v>
      </c>
      <c r="S305" s="2" t="n">
        <f aca="false">Sensitivity!H305-class_seed_current_shares+Sensitivity!J305-class_series_a_current_shares+Sensitivity!L305-class_series_b_current_shares+Sensitivity!N305-class_series_c_current_shares+Sensitivity!P305-class_series_d_current_shares+Sensitivity!R305-class_series_e_current_shares</f>
        <v>41028.876891816</v>
      </c>
      <c r="T305" s="5" t="n">
        <f aca="false">note_a_cap_usd/(pre_f_fd_total+Sensitivity!B305+Sensitivity!S305+Sensitivity!D305)</f>
        <v>27.2099188167789</v>
      </c>
      <c r="U305" s="5" t="n">
        <f aca="false">Sensitivity!E305*(const_one-note_a_discount)</f>
        <v>30.5860831519265</v>
      </c>
      <c r="V305" s="5" t="n">
        <f aca="false">MIN(Sensitivity!T305,Sensitivity!U305)</f>
        <v>27.2099188167789</v>
      </c>
      <c r="W305" s="2" t="n">
        <f aca="false">note_a_principal_usd/Sensitivity!V305</f>
        <v>183756.520321434</v>
      </c>
      <c r="X305" s="5" t="n">
        <f aca="false">note_b_cap_usd/(pre_f_fd_total+Sensitivity!B305+Sensitivity!S305+Sensitivity!C305)</f>
        <v>43.4278156885998</v>
      </c>
      <c r="Y305" s="5" t="n">
        <f aca="false">Sensitivity!E305*(const_one-note_b_discount)</f>
        <v>32.4977133489219</v>
      </c>
      <c r="Z305" s="5" t="n">
        <f aca="false">MIN(Sensitivity!X305,Sensitivity!Y305)</f>
        <v>32.4977133489219</v>
      </c>
      <c r="AA305" s="2" t="n">
        <f aca="false">note_b_principal_usd/Sensitivity!Z305</f>
        <v>92314.187394958</v>
      </c>
      <c r="AB305" s="2" t="n">
        <f aca="false">pre_f_fd_total+Sensitivity!B305+Sensitivity!F305+Sensitivity!W305+Sensitivity!AA305+Sensitivity!S305</f>
        <v>37719731.1774654</v>
      </c>
      <c r="AC305" s="2" t="n">
        <f aca="false">MAX(const_zero,sensitivity_esop_low*Sensitivity!AB305-pre_f_option_pool_total)</f>
        <v>0</v>
      </c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customFormat="false" ht="15" hidden="true" customHeight="false" outlineLevel="0" collapsed="false">
      <c r="A306" s="2" t="n">
        <f aca="false">Sensitivity!A305+const_one</f>
        <v>34</v>
      </c>
      <c r="B306" s="2" t="n">
        <f aca="false">Sensitivity!AC305</f>
        <v>0</v>
      </c>
      <c r="C306" s="2" t="n">
        <f aca="false">Sensitivity!W305</f>
        <v>183756.520321434</v>
      </c>
      <c r="D306" s="2" t="n">
        <f aca="false">Sensitivity!AA305</f>
        <v>92314.187394958</v>
      </c>
      <c r="E306" s="5" t="n">
        <f aca="false">sensitivity_pre_base_usd/(pre_f_fd_total+Sensitivity!B306)</f>
        <v>38.2326039399081</v>
      </c>
      <c r="F306" s="2" t="n">
        <f aca="false">series_f_primary_raise_usd/Sensitivity!E306</f>
        <v>784670.592857143</v>
      </c>
      <c r="G306" s="2" t="n">
        <f aca="false">IF(Sensitivity!E306&lt;class_seed_ocp,class_seed_ocp*(ad_pre_f_broad_based_fd+series_f_primary_raise_usd/class_seed_ocp)/(ad_pre_f_broad_based_fd+series_f_primary_raise_usd/Sensitivity!E306),class_seed_ocp)</f>
        <v>1</v>
      </c>
      <c r="H306" s="2" t="n">
        <f aca="false">class_seed_original_shares*class_seed_issue_pps/Sensitivity!G306</f>
        <v>5000000</v>
      </c>
      <c r="I306" s="2" t="n">
        <f aca="false">IF(Sensitivity!E306&lt;class_series_a_ocp,class_series_a_ocp*(ad_pre_f_broad_based_fd+series_f_primary_raise_usd/class_series_a_ocp)/(ad_pre_f_broad_based_fd+series_f_primary_raise_usd/Sensitivity!E306),class_series_a_ocp)</f>
        <v>3</v>
      </c>
      <c r="J306" s="2" t="n">
        <f aca="false">class_series_a_original_shares*class_series_a_issue_pps/Sensitivity!I306</f>
        <v>5000000</v>
      </c>
      <c r="K306" s="2" t="n">
        <f aca="false">IF(Sensitivity!E306&lt;class_series_b_ocp,class_series_b_ocp*(ad_pre_f_broad_based_fd+series_f_primary_raise_usd/class_series_b_ocp)/(ad_pre_f_broad_based_fd+series_f_primary_raise_usd/Sensitivity!E306),class_series_b_ocp)</f>
        <v>10</v>
      </c>
      <c r="L306" s="2" t="n">
        <f aca="false">class_series_b_original_shares*class_series_b_issue_pps/Sensitivity!K306</f>
        <v>3000000</v>
      </c>
      <c r="M306" s="2" t="n">
        <f aca="false">IF(Sensitivity!E306&lt;class_series_c_ocp,class_series_c_ocp*(ad_pre_f_broad_based_fd+series_f_primary_raise_usd/class_series_c_ocp)/(ad_pre_f_broad_based_fd+series_f_primary_raise_usd/Sensitivity!E306),class_series_c_ocp)</f>
        <v>25</v>
      </c>
      <c r="N306" s="2" t="n">
        <f aca="false">class_series_c_original_shares*class_series_c_issue_pps/Sensitivity!M306</f>
        <v>2400000</v>
      </c>
      <c r="O306" s="8" t="n">
        <f aca="false">IF(Sensitivity!E306&lt;class_series_d_ocp,class_series_d_ocp*(ad_pre_f_broad_based_fd+series_f_primary_raise_usd/class_series_d_ocp)/(ad_pre_f_broad_based_fd+series_f_primary_raise_usd/Sensitivity!E306),class_series_d_ocp)</f>
        <v>57.7011635791589</v>
      </c>
      <c r="P306" s="2" t="n">
        <f aca="false">class_series_d_original_shares*class_series_d_issue_pps/Sensitivity!O306</f>
        <v>1733067.65058234</v>
      </c>
      <c r="Q306" s="8" t="n">
        <f aca="false">IF(Sensitivity!E306&lt;class_series_e_ocp,class_series_e_ocp*(ad_pre_f_broad_based_fd+series_f_primary_raise_usd/class_series_e_ocp)/(ad_pre_f_broad_based_fd+series_f_primary_raise_usd/Sensitivity!E306),class_series_e_ocp)</f>
        <v>48.9291003623757</v>
      </c>
      <c r="R306" s="2" t="n">
        <f aca="false">class_series_e_original_shares*class_series_e_issue_pps/Sensitivity!Q306</f>
        <v>6131255.22630948</v>
      </c>
      <c r="S306" s="2" t="n">
        <f aca="false">Sensitivity!H306-class_seed_current_shares+Sensitivity!J306-class_series_a_current_shares+Sensitivity!L306-class_series_b_current_shares+Sensitivity!N306-class_series_c_current_shares+Sensitivity!P306-class_series_d_current_shares+Sensitivity!R306-class_series_e_current_shares</f>
        <v>41028.876891816</v>
      </c>
      <c r="T306" s="5" t="n">
        <f aca="false">note_a_cap_usd/(pre_f_fd_total+Sensitivity!B306+Sensitivity!S306+Sensitivity!D306)</f>
        <v>27.2099188167789</v>
      </c>
      <c r="U306" s="5" t="n">
        <f aca="false">Sensitivity!E306*(const_one-note_a_discount)</f>
        <v>30.5860831519265</v>
      </c>
      <c r="V306" s="5" t="n">
        <f aca="false">MIN(Sensitivity!T306,Sensitivity!U306)</f>
        <v>27.2099188167789</v>
      </c>
      <c r="W306" s="2" t="n">
        <f aca="false">note_a_principal_usd/Sensitivity!V306</f>
        <v>183756.520321434</v>
      </c>
      <c r="X306" s="5" t="n">
        <f aca="false">note_b_cap_usd/(pre_f_fd_total+Sensitivity!B306+Sensitivity!S306+Sensitivity!C306)</f>
        <v>43.4278156885998</v>
      </c>
      <c r="Y306" s="5" t="n">
        <f aca="false">Sensitivity!E306*(const_one-note_b_discount)</f>
        <v>32.4977133489219</v>
      </c>
      <c r="Z306" s="5" t="n">
        <f aca="false">MIN(Sensitivity!X306,Sensitivity!Y306)</f>
        <v>32.4977133489219</v>
      </c>
      <c r="AA306" s="2" t="n">
        <f aca="false">note_b_principal_usd/Sensitivity!Z306</f>
        <v>92314.187394958</v>
      </c>
      <c r="AB306" s="2" t="n">
        <f aca="false">pre_f_fd_total+Sensitivity!B306+Sensitivity!F306+Sensitivity!W306+Sensitivity!AA306+Sensitivity!S306</f>
        <v>37719731.1774654</v>
      </c>
      <c r="AC306" s="2" t="n">
        <f aca="false">MAX(const_zero,sensitivity_esop_low*Sensitivity!AB306-pre_f_option_pool_total)</f>
        <v>0</v>
      </c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customFormat="false" ht="15" hidden="true" customHeight="false" outlineLevel="0" collapsed="false">
      <c r="A307" s="2" t="n">
        <f aca="false">Sensitivity!A306+const_one</f>
        <v>35</v>
      </c>
      <c r="B307" s="2" t="n">
        <f aca="false">Sensitivity!AC306</f>
        <v>0</v>
      </c>
      <c r="C307" s="2" t="n">
        <f aca="false">Sensitivity!W306</f>
        <v>183756.520321434</v>
      </c>
      <c r="D307" s="2" t="n">
        <f aca="false">Sensitivity!AA306</f>
        <v>92314.187394958</v>
      </c>
      <c r="E307" s="5" t="n">
        <f aca="false">sensitivity_pre_base_usd/(pre_f_fd_total+Sensitivity!B307)</f>
        <v>38.2326039399081</v>
      </c>
      <c r="F307" s="2" t="n">
        <f aca="false">series_f_primary_raise_usd/Sensitivity!E307</f>
        <v>784670.592857143</v>
      </c>
      <c r="G307" s="2" t="n">
        <f aca="false">IF(Sensitivity!E307&lt;class_seed_ocp,class_seed_ocp*(ad_pre_f_broad_based_fd+series_f_primary_raise_usd/class_seed_ocp)/(ad_pre_f_broad_based_fd+series_f_primary_raise_usd/Sensitivity!E307),class_seed_ocp)</f>
        <v>1</v>
      </c>
      <c r="H307" s="2" t="n">
        <f aca="false">class_seed_original_shares*class_seed_issue_pps/Sensitivity!G307</f>
        <v>5000000</v>
      </c>
      <c r="I307" s="2" t="n">
        <f aca="false">IF(Sensitivity!E307&lt;class_series_a_ocp,class_series_a_ocp*(ad_pre_f_broad_based_fd+series_f_primary_raise_usd/class_series_a_ocp)/(ad_pre_f_broad_based_fd+series_f_primary_raise_usd/Sensitivity!E307),class_series_a_ocp)</f>
        <v>3</v>
      </c>
      <c r="J307" s="2" t="n">
        <f aca="false">class_series_a_original_shares*class_series_a_issue_pps/Sensitivity!I307</f>
        <v>5000000</v>
      </c>
      <c r="K307" s="2" t="n">
        <f aca="false">IF(Sensitivity!E307&lt;class_series_b_ocp,class_series_b_ocp*(ad_pre_f_broad_based_fd+series_f_primary_raise_usd/class_series_b_ocp)/(ad_pre_f_broad_based_fd+series_f_primary_raise_usd/Sensitivity!E307),class_series_b_ocp)</f>
        <v>10</v>
      </c>
      <c r="L307" s="2" t="n">
        <f aca="false">class_series_b_original_shares*class_series_b_issue_pps/Sensitivity!K307</f>
        <v>3000000</v>
      </c>
      <c r="M307" s="2" t="n">
        <f aca="false">IF(Sensitivity!E307&lt;class_series_c_ocp,class_series_c_ocp*(ad_pre_f_broad_based_fd+series_f_primary_raise_usd/class_series_c_ocp)/(ad_pre_f_broad_based_fd+series_f_primary_raise_usd/Sensitivity!E307),class_series_c_ocp)</f>
        <v>25</v>
      </c>
      <c r="N307" s="2" t="n">
        <f aca="false">class_series_c_original_shares*class_series_c_issue_pps/Sensitivity!M307</f>
        <v>2400000</v>
      </c>
      <c r="O307" s="8" t="n">
        <f aca="false">IF(Sensitivity!E307&lt;class_series_d_ocp,class_series_d_ocp*(ad_pre_f_broad_based_fd+series_f_primary_raise_usd/class_series_d_ocp)/(ad_pre_f_broad_based_fd+series_f_primary_raise_usd/Sensitivity!E307),class_series_d_ocp)</f>
        <v>57.7011635791589</v>
      </c>
      <c r="P307" s="2" t="n">
        <f aca="false">class_series_d_original_shares*class_series_d_issue_pps/Sensitivity!O307</f>
        <v>1733067.65058234</v>
      </c>
      <c r="Q307" s="8" t="n">
        <f aca="false">IF(Sensitivity!E307&lt;class_series_e_ocp,class_series_e_ocp*(ad_pre_f_broad_based_fd+series_f_primary_raise_usd/class_series_e_ocp)/(ad_pre_f_broad_based_fd+series_f_primary_raise_usd/Sensitivity!E307),class_series_e_ocp)</f>
        <v>48.9291003623757</v>
      </c>
      <c r="R307" s="2" t="n">
        <f aca="false">class_series_e_original_shares*class_series_e_issue_pps/Sensitivity!Q307</f>
        <v>6131255.22630948</v>
      </c>
      <c r="S307" s="2" t="n">
        <f aca="false">Sensitivity!H307-class_seed_current_shares+Sensitivity!J307-class_series_a_current_shares+Sensitivity!L307-class_series_b_current_shares+Sensitivity!N307-class_series_c_current_shares+Sensitivity!P307-class_series_d_current_shares+Sensitivity!R307-class_series_e_current_shares</f>
        <v>41028.876891816</v>
      </c>
      <c r="T307" s="5" t="n">
        <f aca="false">note_a_cap_usd/(pre_f_fd_total+Sensitivity!B307+Sensitivity!S307+Sensitivity!D307)</f>
        <v>27.2099188167789</v>
      </c>
      <c r="U307" s="5" t="n">
        <f aca="false">Sensitivity!E307*(const_one-note_a_discount)</f>
        <v>30.5860831519265</v>
      </c>
      <c r="V307" s="5" t="n">
        <f aca="false">MIN(Sensitivity!T307,Sensitivity!U307)</f>
        <v>27.2099188167789</v>
      </c>
      <c r="W307" s="2" t="n">
        <f aca="false">note_a_principal_usd/Sensitivity!V307</f>
        <v>183756.520321434</v>
      </c>
      <c r="X307" s="5" t="n">
        <f aca="false">note_b_cap_usd/(pre_f_fd_total+Sensitivity!B307+Sensitivity!S307+Sensitivity!C307)</f>
        <v>43.4278156885998</v>
      </c>
      <c r="Y307" s="5" t="n">
        <f aca="false">Sensitivity!E307*(const_one-note_b_discount)</f>
        <v>32.4977133489219</v>
      </c>
      <c r="Z307" s="5" t="n">
        <f aca="false">MIN(Sensitivity!X307,Sensitivity!Y307)</f>
        <v>32.4977133489219</v>
      </c>
      <c r="AA307" s="2" t="n">
        <f aca="false">note_b_principal_usd/Sensitivity!Z307</f>
        <v>92314.187394958</v>
      </c>
      <c r="AB307" s="2" t="n">
        <f aca="false">pre_f_fd_total+Sensitivity!B307+Sensitivity!F307+Sensitivity!W307+Sensitivity!AA307+Sensitivity!S307</f>
        <v>37719731.1774654</v>
      </c>
      <c r="AC307" s="2" t="n">
        <f aca="false">MAX(const_zero,sensitivity_esop_low*Sensitivity!AB307-pre_f_option_pool_total)</f>
        <v>0</v>
      </c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customFormat="false" ht="15" hidden="true" customHeight="false" outlineLevel="0" collapsed="false">
      <c r="A308" s="2" t="n">
        <f aca="false">Sensitivity!A307+const_one</f>
        <v>36</v>
      </c>
      <c r="B308" s="2" t="n">
        <f aca="false">Sensitivity!AC307</f>
        <v>0</v>
      </c>
      <c r="C308" s="2" t="n">
        <f aca="false">Sensitivity!W307</f>
        <v>183756.520321434</v>
      </c>
      <c r="D308" s="2" t="n">
        <f aca="false">Sensitivity!AA307</f>
        <v>92314.187394958</v>
      </c>
      <c r="E308" s="5" t="n">
        <f aca="false">sensitivity_pre_base_usd/(pre_f_fd_total+Sensitivity!B308)</f>
        <v>38.2326039399081</v>
      </c>
      <c r="F308" s="2" t="n">
        <f aca="false">series_f_primary_raise_usd/Sensitivity!E308</f>
        <v>784670.592857143</v>
      </c>
      <c r="G308" s="2" t="n">
        <f aca="false">IF(Sensitivity!E308&lt;class_seed_ocp,class_seed_ocp*(ad_pre_f_broad_based_fd+series_f_primary_raise_usd/class_seed_ocp)/(ad_pre_f_broad_based_fd+series_f_primary_raise_usd/Sensitivity!E308),class_seed_ocp)</f>
        <v>1</v>
      </c>
      <c r="H308" s="2" t="n">
        <f aca="false">class_seed_original_shares*class_seed_issue_pps/Sensitivity!G308</f>
        <v>5000000</v>
      </c>
      <c r="I308" s="2" t="n">
        <f aca="false">IF(Sensitivity!E308&lt;class_series_a_ocp,class_series_a_ocp*(ad_pre_f_broad_based_fd+series_f_primary_raise_usd/class_series_a_ocp)/(ad_pre_f_broad_based_fd+series_f_primary_raise_usd/Sensitivity!E308),class_series_a_ocp)</f>
        <v>3</v>
      </c>
      <c r="J308" s="2" t="n">
        <f aca="false">class_series_a_original_shares*class_series_a_issue_pps/Sensitivity!I308</f>
        <v>5000000</v>
      </c>
      <c r="K308" s="2" t="n">
        <f aca="false">IF(Sensitivity!E308&lt;class_series_b_ocp,class_series_b_ocp*(ad_pre_f_broad_based_fd+series_f_primary_raise_usd/class_series_b_ocp)/(ad_pre_f_broad_based_fd+series_f_primary_raise_usd/Sensitivity!E308),class_series_b_ocp)</f>
        <v>10</v>
      </c>
      <c r="L308" s="2" t="n">
        <f aca="false">class_series_b_original_shares*class_series_b_issue_pps/Sensitivity!K308</f>
        <v>3000000</v>
      </c>
      <c r="M308" s="2" t="n">
        <f aca="false">IF(Sensitivity!E308&lt;class_series_c_ocp,class_series_c_ocp*(ad_pre_f_broad_based_fd+series_f_primary_raise_usd/class_series_c_ocp)/(ad_pre_f_broad_based_fd+series_f_primary_raise_usd/Sensitivity!E308),class_series_c_ocp)</f>
        <v>25</v>
      </c>
      <c r="N308" s="2" t="n">
        <f aca="false">class_series_c_original_shares*class_series_c_issue_pps/Sensitivity!M308</f>
        <v>2400000</v>
      </c>
      <c r="O308" s="8" t="n">
        <f aca="false">IF(Sensitivity!E308&lt;class_series_d_ocp,class_series_d_ocp*(ad_pre_f_broad_based_fd+series_f_primary_raise_usd/class_series_d_ocp)/(ad_pre_f_broad_based_fd+series_f_primary_raise_usd/Sensitivity!E308),class_series_d_ocp)</f>
        <v>57.7011635791589</v>
      </c>
      <c r="P308" s="2" t="n">
        <f aca="false">class_series_d_original_shares*class_series_d_issue_pps/Sensitivity!O308</f>
        <v>1733067.65058234</v>
      </c>
      <c r="Q308" s="8" t="n">
        <f aca="false">IF(Sensitivity!E308&lt;class_series_e_ocp,class_series_e_ocp*(ad_pre_f_broad_based_fd+series_f_primary_raise_usd/class_series_e_ocp)/(ad_pre_f_broad_based_fd+series_f_primary_raise_usd/Sensitivity!E308),class_series_e_ocp)</f>
        <v>48.9291003623757</v>
      </c>
      <c r="R308" s="2" t="n">
        <f aca="false">class_series_e_original_shares*class_series_e_issue_pps/Sensitivity!Q308</f>
        <v>6131255.22630948</v>
      </c>
      <c r="S308" s="2" t="n">
        <f aca="false">Sensitivity!H308-class_seed_current_shares+Sensitivity!J308-class_series_a_current_shares+Sensitivity!L308-class_series_b_current_shares+Sensitivity!N308-class_series_c_current_shares+Sensitivity!P308-class_series_d_current_shares+Sensitivity!R308-class_series_e_current_shares</f>
        <v>41028.876891816</v>
      </c>
      <c r="T308" s="5" t="n">
        <f aca="false">note_a_cap_usd/(pre_f_fd_total+Sensitivity!B308+Sensitivity!S308+Sensitivity!D308)</f>
        <v>27.2099188167789</v>
      </c>
      <c r="U308" s="5" t="n">
        <f aca="false">Sensitivity!E308*(const_one-note_a_discount)</f>
        <v>30.5860831519265</v>
      </c>
      <c r="V308" s="5" t="n">
        <f aca="false">MIN(Sensitivity!T308,Sensitivity!U308)</f>
        <v>27.2099188167789</v>
      </c>
      <c r="W308" s="2" t="n">
        <f aca="false">note_a_principal_usd/Sensitivity!V308</f>
        <v>183756.520321434</v>
      </c>
      <c r="X308" s="5" t="n">
        <f aca="false">note_b_cap_usd/(pre_f_fd_total+Sensitivity!B308+Sensitivity!S308+Sensitivity!C308)</f>
        <v>43.4278156885998</v>
      </c>
      <c r="Y308" s="5" t="n">
        <f aca="false">Sensitivity!E308*(const_one-note_b_discount)</f>
        <v>32.4977133489219</v>
      </c>
      <c r="Z308" s="5" t="n">
        <f aca="false">MIN(Sensitivity!X308,Sensitivity!Y308)</f>
        <v>32.4977133489219</v>
      </c>
      <c r="AA308" s="2" t="n">
        <f aca="false">note_b_principal_usd/Sensitivity!Z308</f>
        <v>92314.187394958</v>
      </c>
      <c r="AB308" s="2" t="n">
        <f aca="false">pre_f_fd_total+Sensitivity!B308+Sensitivity!F308+Sensitivity!W308+Sensitivity!AA308+Sensitivity!S308</f>
        <v>37719731.1774654</v>
      </c>
      <c r="AC308" s="2" t="n">
        <f aca="false">MAX(const_zero,sensitivity_esop_low*Sensitivity!AB308-pre_f_option_pool_total)</f>
        <v>0</v>
      </c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customFormat="false" ht="15" hidden="true" customHeight="false" outlineLevel="0" collapsed="false">
      <c r="A309" s="2" t="n">
        <f aca="false">Sensitivity!A308+const_one</f>
        <v>37</v>
      </c>
      <c r="B309" s="2" t="n">
        <f aca="false">Sensitivity!AC308</f>
        <v>0</v>
      </c>
      <c r="C309" s="2" t="n">
        <f aca="false">Sensitivity!W308</f>
        <v>183756.520321434</v>
      </c>
      <c r="D309" s="2" t="n">
        <f aca="false">Sensitivity!AA308</f>
        <v>92314.187394958</v>
      </c>
      <c r="E309" s="5" t="n">
        <f aca="false">sensitivity_pre_base_usd/(pre_f_fd_total+Sensitivity!B309)</f>
        <v>38.2326039399081</v>
      </c>
      <c r="F309" s="2" t="n">
        <f aca="false">series_f_primary_raise_usd/Sensitivity!E309</f>
        <v>784670.592857143</v>
      </c>
      <c r="G309" s="2" t="n">
        <f aca="false">IF(Sensitivity!E309&lt;class_seed_ocp,class_seed_ocp*(ad_pre_f_broad_based_fd+series_f_primary_raise_usd/class_seed_ocp)/(ad_pre_f_broad_based_fd+series_f_primary_raise_usd/Sensitivity!E309),class_seed_ocp)</f>
        <v>1</v>
      </c>
      <c r="H309" s="2" t="n">
        <f aca="false">class_seed_original_shares*class_seed_issue_pps/Sensitivity!G309</f>
        <v>5000000</v>
      </c>
      <c r="I309" s="2" t="n">
        <f aca="false">IF(Sensitivity!E309&lt;class_series_a_ocp,class_series_a_ocp*(ad_pre_f_broad_based_fd+series_f_primary_raise_usd/class_series_a_ocp)/(ad_pre_f_broad_based_fd+series_f_primary_raise_usd/Sensitivity!E309),class_series_a_ocp)</f>
        <v>3</v>
      </c>
      <c r="J309" s="2" t="n">
        <f aca="false">class_series_a_original_shares*class_series_a_issue_pps/Sensitivity!I309</f>
        <v>5000000</v>
      </c>
      <c r="K309" s="2" t="n">
        <f aca="false">IF(Sensitivity!E309&lt;class_series_b_ocp,class_series_b_ocp*(ad_pre_f_broad_based_fd+series_f_primary_raise_usd/class_series_b_ocp)/(ad_pre_f_broad_based_fd+series_f_primary_raise_usd/Sensitivity!E309),class_series_b_ocp)</f>
        <v>10</v>
      </c>
      <c r="L309" s="2" t="n">
        <f aca="false">class_series_b_original_shares*class_series_b_issue_pps/Sensitivity!K309</f>
        <v>3000000</v>
      </c>
      <c r="M309" s="2" t="n">
        <f aca="false">IF(Sensitivity!E309&lt;class_series_c_ocp,class_series_c_ocp*(ad_pre_f_broad_based_fd+series_f_primary_raise_usd/class_series_c_ocp)/(ad_pre_f_broad_based_fd+series_f_primary_raise_usd/Sensitivity!E309),class_series_c_ocp)</f>
        <v>25</v>
      </c>
      <c r="N309" s="2" t="n">
        <f aca="false">class_series_c_original_shares*class_series_c_issue_pps/Sensitivity!M309</f>
        <v>2400000</v>
      </c>
      <c r="O309" s="8" t="n">
        <f aca="false">IF(Sensitivity!E309&lt;class_series_d_ocp,class_series_d_ocp*(ad_pre_f_broad_based_fd+series_f_primary_raise_usd/class_series_d_ocp)/(ad_pre_f_broad_based_fd+series_f_primary_raise_usd/Sensitivity!E309),class_series_d_ocp)</f>
        <v>57.7011635791589</v>
      </c>
      <c r="P309" s="2" t="n">
        <f aca="false">class_series_d_original_shares*class_series_d_issue_pps/Sensitivity!O309</f>
        <v>1733067.65058234</v>
      </c>
      <c r="Q309" s="8" t="n">
        <f aca="false">IF(Sensitivity!E309&lt;class_series_e_ocp,class_series_e_ocp*(ad_pre_f_broad_based_fd+series_f_primary_raise_usd/class_series_e_ocp)/(ad_pre_f_broad_based_fd+series_f_primary_raise_usd/Sensitivity!E309),class_series_e_ocp)</f>
        <v>48.9291003623757</v>
      </c>
      <c r="R309" s="2" t="n">
        <f aca="false">class_series_e_original_shares*class_series_e_issue_pps/Sensitivity!Q309</f>
        <v>6131255.22630948</v>
      </c>
      <c r="S309" s="2" t="n">
        <f aca="false">Sensitivity!H309-class_seed_current_shares+Sensitivity!J309-class_series_a_current_shares+Sensitivity!L309-class_series_b_current_shares+Sensitivity!N309-class_series_c_current_shares+Sensitivity!P309-class_series_d_current_shares+Sensitivity!R309-class_series_e_current_shares</f>
        <v>41028.876891816</v>
      </c>
      <c r="T309" s="5" t="n">
        <f aca="false">note_a_cap_usd/(pre_f_fd_total+Sensitivity!B309+Sensitivity!S309+Sensitivity!D309)</f>
        <v>27.2099188167789</v>
      </c>
      <c r="U309" s="5" t="n">
        <f aca="false">Sensitivity!E309*(const_one-note_a_discount)</f>
        <v>30.5860831519265</v>
      </c>
      <c r="V309" s="5" t="n">
        <f aca="false">MIN(Sensitivity!T309,Sensitivity!U309)</f>
        <v>27.2099188167789</v>
      </c>
      <c r="W309" s="2" t="n">
        <f aca="false">note_a_principal_usd/Sensitivity!V309</f>
        <v>183756.520321434</v>
      </c>
      <c r="X309" s="5" t="n">
        <f aca="false">note_b_cap_usd/(pre_f_fd_total+Sensitivity!B309+Sensitivity!S309+Sensitivity!C309)</f>
        <v>43.4278156885998</v>
      </c>
      <c r="Y309" s="5" t="n">
        <f aca="false">Sensitivity!E309*(const_one-note_b_discount)</f>
        <v>32.4977133489219</v>
      </c>
      <c r="Z309" s="5" t="n">
        <f aca="false">MIN(Sensitivity!X309,Sensitivity!Y309)</f>
        <v>32.4977133489219</v>
      </c>
      <c r="AA309" s="2" t="n">
        <f aca="false">note_b_principal_usd/Sensitivity!Z309</f>
        <v>92314.187394958</v>
      </c>
      <c r="AB309" s="2" t="n">
        <f aca="false">pre_f_fd_total+Sensitivity!B309+Sensitivity!F309+Sensitivity!W309+Sensitivity!AA309+Sensitivity!S309</f>
        <v>37719731.1774654</v>
      </c>
      <c r="AC309" s="2" t="n">
        <f aca="false">MAX(const_zero,sensitivity_esop_low*Sensitivity!AB309-pre_f_option_pool_total)</f>
        <v>0</v>
      </c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customFormat="false" ht="15" hidden="true" customHeight="false" outlineLevel="0" collapsed="false">
      <c r="A310" s="2" t="n">
        <f aca="false">Sensitivity!A309+const_one</f>
        <v>38</v>
      </c>
      <c r="B310" s="2" t="n">
        <f aca="false">Sensitivity!AC309</f>
        <v>0</v>
      </c>
      <c r="C310" s="2" t="n">
        <f aca="false">Sensitivity!W309</f>
        <v>183756.520321434</v>
      </c>
      <c r="D310" s="2" t="n">
        <f aca="false">Sensitivity!AA309</f>
        <v>92314.187394958</v>
      </c>
      <c r="E310" s="5" t="n">
        <f aca="false">sensitivity_pre_base_usd/(pre_f_fd_total+Sensitivity!B310)</f>
        <v>38.2326039399081</v>
      </c>
      <c r="F310" s="2" t="n">
        <f aca="false">series_f_primary_raise_usd/Sensitivity!E310</f>
        <v>784670.592857143</v>
      </c>
      <c r="G310" s="2" t="n">
        <f aca="false">IF(Sensitivity!E310&lt;class_seed_ocp,class_seed_ocp*(ad_pre_f_broad_based_fd+series_f_primary_raise_usd/class_seed_ocp)/(ad_pre_f_broad_based_fd+series_f_primary_raise_usd/Sensitivity!E310),class_seed_ocp)</f>
        <v>1</v>
      </c>
      <c r="H310" s="2" t="n">
        <f aca="false">class_seed_original_shares*class_seed_issue_pps/Sensitivity!G310</f>
        <v>5000000</v>
      </c>
      <c r="I310" s="2" t="n">
        <f aca="false">IF(Sensitivity!E310&lt;class_series_a_ocp,class_series_a_ocp*(ad_pre_f_broad_based_fd+series_f_primary_raise_usd/class_series_a_ocp)/(ad_pre_f_broad_based_fd+series_f_primary_raise_usd/Sensitivity!E310),class_series_a_ocp)</f>
        <v>3</v>
      </c>
      <c r="J310" s="2" t="n">
        <f aca="false">class_series_a_original_shares*class_series_a_issue_pps/Sensitivity!I310</f>
        <v>5000000</v>
      </c>
      <c r="K310" s="2" t="n">
        <f aca="false">IF(Sensitivity!E310&lt;class_series_b_ocp,class_series_b_ocp*(ad_pre_f_broad_based_fd+series_f_primary_raise_usd/class_series_b_ocp)/(ad_pre_f_broad_based_fd+series_f_primary_raise_usd/Sensitivity!E310),class_series_b_ocp)</f>
        <v>10</v>
      </c>
      <c r="L310" s="2" t="n">
        <f aca="false">class_series_b_original_shares*class_series_b_issue_pps/Sensitivity!K310</f>
        <v>3000000</v>
      </c>
      <c r="M310" s="2" t="n">
        <f aca="false">IF(Sensitivity!E310&lt;class_series_c_ocp,class_series_c_ocp*(ad_pre_f_broad_based_fd+series_f_primary_raise_usd/class_series_c_ocp)/(ad_pre_f_broad_based_fd+series_f_primary_raise_usd/Sensitivity!E310),class_series_c_ocp)</f>
        <v>25</v>
      </c>
      <c r="N310" s="2" t="n">
        <f aca="false">class_series_c_original_shares*class_series_c_issue_pps/Sensitivity!M310</f>
        <v>2400000</v>
      </c>
      <c r="O310" s="8" t="n">
        <f aca="false">IF(Sensitivity!E310&lt;class_series_d_ocp,class_series_d_ocp*(ad_pre_f_broad_based_fd+series_f_primary_raise_usd/class_series_d_ocp)/(ad_pre_f_broad_based_fd+series_f_primary_raise_usd/Sensitivity!E310),class_series_d_ocp)</f>
        <v>57.7011635791589</v>
      </c>
      <c r="P310" s="2" t="n">
        <f aca="false">class_series_d_original_shares*class_series_d_issue_pps/Sensitivity!O310</f>
        <v>1733067.65058234</v>
      </c>
      <c r="Q310" s="8" t="n">
        <f aca="false">IF(Sensitivity!E310&lt;class_series_e_ocp,class_series_e_ocp*(ad_pre_f_broad_based_fd+series_f_primary_raise_usd/class_series_e_ocp)/(ad_pre_f_broad_based_fd+series_f_primary_raise_usd/Sensitivity!E310),class_series_e_ocp)</f>
        <v>48.9291003623757</v>
      </c>
      <c r="R310" s="2" t="n">
        <f aca="false">class_series_e_original_shares*class_series_e_issue_pps/Sensitivity!Q310</f>
        <v>6131255.22630948</v>
      </c>
      <c r="S310" s="2" t="n">
        <f aca="false">Sensitivity!H310-class_seed_current_shares+Sensitivity!J310-class_series_a_current_shares+Sensitivity!L310-class_series_b_current_shares+Sensitivity!N310-class_series_c_current_shares+Sensitivity!P310-class_series_d_current_shares+Sensitivity!R310-class_series_e_current_shares</f>
        <v>41028.876891816</v>
      </c>
      <c r="T310" s="5" t="n">
        <f aca="false">note_a_cap_usd/(pre_f_fd_total+Sensitivity!B310+Sensitivity!S310+Sensitivity!D310)</f>
        <v>27.2099188167789</v>
      </c>
      <c r="U310" s="5" t="n">
        <f aca="false">Sensitivity!E310*(const_one-note_a_discount)</f>
        <v>30.5860831519265</v>
      </c>
      <c r="V310" s="5" t="n">
        <f aca="false">MIN(Sensitivity!T310,Sensitivity!U310)</f>
        <v>27.2099188167789</v>
      </c>
      <c r="W310" s="2" t="n">
        <f aca="false">note_a_principal_usd/Sensitivity!V310</f>
        <v>183756.520321434</v>
      </c>
      <c r="X310" s="5" t="n">
        <f aca="false">note_b_cap_usd/(pre_f_fd_total+Sensitivity!B310+Sensitivity!S310+Sensitivity!C310)</f>
        <v>43.4278156885998</v>
      </c>
      <c r="Y310" s="5" t="n">
        <f aca="false">Sensitivity!E310*(const_one-note_b_discount)</f>
        <v>32.4977133489219</v>
      </c>
      <c r="Z310" s="5" t="n">
        <f aca="false">MIN(Sensitivity!X310,Sensitivity!Y310)</f>
        <v>32.4977133489219</v>
      </c>
      <c r="AA310" s="2" t="n">
        <f aca="false">note_b_principal_usd/Sensitivity!Z310</f>
        <v>92314.187394958</v>
      </c>
      <c r="AB310" s="2" t="n">
        <f aca="false">pre_f_fd_total+Sensitivity!B310+Sensitivity!F310+Sensitivity!W310+Sensitivity!AA310+Sensitivity!S310</f>
        <v>37719731.1774654</v>
      </c>
      <c r="AC310" s="2" t="n">
        <f aca="false">MAX(const_zero,sensitivity_esop_low*Sensitivity!AB310-pre_f_option_pool_total)</f>
        <v>0</v>
      </c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customFormat="false" ht="15" hidden="true" customHeight="false" outlineLevel="0" collapsed="false">
      <c r="A311" s="2" t="n">
        <f aca="false">Sensitivity!A310+const_one</f>
        <v>39</v>
      </c>
      <c r="B311" s="2" t="n">
        <f aca="false">Sensitivity!AC310</f>
        <v>0</v>
      </c>
      <c r="C311" s="2" t="n">
        <f aca="false">Sensitivity!W310</f>
        <v>183756.520321434</v>
      </c>
      <c r="D311" s="2" t="n">
        <f aca="false">Sensitivity!AA310</f>
        <v>92314.187394958</v>
      </c>
      <c r="E311" s="5" t="n">
        <f aca="false">sensitivity_pre_base_usd/(pre_f_fd_total+Sensitivity!B311)</f>
        <v>38.2326039399081</v>
      </c>
      <c r="F311" s="2" t="n">
        <f aca="false">series_f_primary_raise_usd/Sensitivity!E311</f>
        <v>784670.592857143</v>
      </c>
      <c r="G311" s="2" t="n">
        <f aca="false">IF(Sensitivity!E311&lt;class_seed_ocp,class_seed_ocp*(ad_pre_f_broad_based_fd+series_f_primary_raise_usd/class_seed_ocp)/(ad_pre_f_broad_based_fd+series_f_primary_raise_usd/Sensitivity!E311),class_seed_ocp)</f>
        <v>1</v>
      </c>
      <c r="H311" s="2" t="n">
        <f aca="false">class_seed_original_shares*class_seed_issue_pps/Sensitivity!G311</f>
        <v>5000000</v>
      </c>
      <c r="I311" s="2" t="n">
        <f aca="false">IF(Sensitivity!E311&lt;class_series_a_ocp,class_series_a_ocp*(ad_pre_f_broad_based_fd+series_f_primary_raise_usd/class_series_a_ocp)/(ad_pre_f_broad_based_fd+series_f_primary_raise_usd/Sensitivity!E311),class_series_a_ocp)</f>
        <v>3</v>
      </c>
      <c r="J311" s="2" t="n">
        <f aca="false">class_series_a_original_shares*class_series_a_issue_pps/Sensitivity!I311</f>
        <v>5000000</v>
      </c>
      <c r="K311" s="2" t="n">
        <f aca="false">IF(Sensitivity!E311&lt;class_series_b_ocp,class_series_b_ocp*(ad_pre_f_broad_based_fd+series_f_primary_raise_usd/class_series_b_ocp)/(ad_pre_f_broad_based_fd+series_f_primary_raise_usd/Sensitivity!E311),class_series_b_ocp)</f>
        <v>10</v>
      </c>
      <c r="L311" s="2" t="n">
        <f aca="false">class_series_b_original_shares*class_series_b_issue_pps/Sensitivity!K311</f>
        <v>3000000</v>
      </c>
      <c r="M311" s="2" t="n">
        <f aca="false">IF(Sensitivity!E311&lt;class_series_c_ocp,class_series_c_ocp*(ad_pre_f_broad_based_fd+series_f_primary_raise_usd/class_series_c_ocp)/(ad_pre_f_broad_based_fd+series_f_primary_raise_usd/Sensitivity!E311),class_series_c_ocp)</f>
        <v>25</v>
      </c>
      <c r="N311" s="2" t="n">
        <f aca="false">class_series_c_original_shares*class_series_c_issue_pps/Sensitivity!M311</f>
        <v>2400000</v>
      </c>
      <c r="O311" s="8" t="n">
        <f aca="false">IF(Sensitivity!E311&lt;class_series_d_ocp,class_series_d_ocp*(ad_pre_f_broad_based_fd+series_f_primary_raise_usd/class_series_d_ocp)/(ad_pre_f_broad_based_fd+series_f_primary_raise_usd/Sensitivity!E311),class_series_d_ocp)</f>
        <v>57.7011635791589</v>
      </c>
      <c r="P311" s="2" t="n">
        <f aca="false">class_series_d_original_shares*class_series_d_issue_pps/Sensitivity!O311</f>
        <v>1733067.65058234</v>
      </c>
      <c r="Q311" s="8" t="n">
        <f aca="false">IF(Sensitivity!E311&lt;class_series_e_ocp,class_series_e_ocp*(ad_pre_f_broad_based_fd+series_f_primary_raise_usd/class_series_e_ocp)/(ad_pre_f_broad_based_fd+series_f_primary_raise_usd/Sensitivity!E311),class_series_e_ocp)</f>
        <v>48.9291003623757</v>
      </c>
      <c r="R311" s="2" t="n">
        <f aca="false">class_series_e_original_shares*class_series_e_issue_pps/Sensitivity!Q311</f>
        <v>6131255.22630948</v>
      </c>
      <c r="S311" s="2" t="n">
        <f aca="false">Sensitivity!H311-class_seed_current_shares+Sensitivity!J311-class_series_a_current_shares+Sensitivity!L311-class_series_b_current_shares+Sensitivity!N311-class_series_c_current_shares+Sensitivity!P311-class_series_d_current_shares+Sensitivity!R311-class_series_e_current_shares</f>
        <v>41028.876891816</v>
      </c>
      <c r="T311" s="5" t="n">
        <f aca="false">note_a_cap_usd/(pre_f_fd_total+Sensitivity!B311+Sensitivity!S311+Sensitivity!D311)</f>
        <v>27.2099188167789</v>
      </c>
      <c r="U311" s="5" t="n">
        <f aca="false">Sensitivity!E311*(const_one-note_a_discount)</f>
        <v>30.5860831519265</v>
      </c>
      <c r="V311" s="5" t="n">
        <f aca="false">MIN(Sensitivity!T311,Sensitivity!U311)</f>
        <v>27.2099188167789</v>
      </c>
      <c r="W311" s="2" t="n">
        <f aca="false">note_a_principal_usd/Sensitivity!V311</f>
        <v>183756.520321434</v>
      </c>
      <c r="X311" s="5" t="n">
        <f aca="false">note_b_cap_usd/(pre_f_fd_total+Sensitivity!B311+Sensitivity!S311+Sensitivity!C311)</f>
        <v>43.4278156885998</v>
      </c>
      <c r="Y311" s="5" t="n">
        <f aca="false">Sensitivity!E311*(const_one-note_b_discount)</f>
        <v>32.4977133489219</v>
      </c>
      <c r="Z311" s="5" t="n">
        <f aca="false">MIN(Sensitivity!X311,Sensitivity!Y311)</f>
        <v>32.4977133489219</v>
      </c>
      <c r="AA311" s="2" t="n">
        <f aca="false">note_b_principal_usd/Sensitivity!Z311</f>
        <v>92314.187394958</v>
      </c>
      <c r="AB311" s="2" t="n">
        <f aca="false">pre_f_fd_total+Sensitivity!B311+Sensitivity!F311+Sensitivity!W311+Sensitivity!AA311+Sensitivity!S311</f>
        <v>37719731.1774654</v>
      </c>
      <c r="AC311" s="2" t="n">
        <f aca="false">MAX(const_zero,sensitivity_esop_low*Sensitivity!AB311-pre_f_option_pool_total)</f>
        <v>0</v>
      </c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customFormat="false" ht="15" hidden="true" customHeight="false" outlineLevel="0" collapsed="false">
      <c r="A312" s="2" t="n">
        <f aca="false">Sensitivity!A311+const_one</f>
        <v>40</v>
      </c>
      <c r="B312" s="2" t="n">
        <f aca="false">Sensitivity!AC311</f>
        <v>0</v>
      </c>
      <c r="C312" s="2" t="n">
        <f aca="false">Sensitivity!W311</f>
        <v>183756.520321434</v>
      </c>
      <c r="D312" s="2" t="n">
        <f aca="false">Sensitivity!AA311</f>
        <v>92314.187394958</v>
      </c>
      <c r="E312" s="5" t="n">
        <f aca="false">sensitivity_pre_base_usd/(pre_f_fd_total+Sensitivity!B312)</f>
        <v>38.2326039399081</v>
      </c>
      <c r="F312" s="2" t="n">
        <f aca="false">series_f_primary_raise_usd/Sensitivity!E312</f>
        <v>784670.592857143</v>
      </c>
      <c r="G312" s="2" t="n">
        <f aca="false">IF(Sensitivity!E312&lt;class_seed_ocp,class_seed_ocp*(ad_pre_f_broad_based_fd+series_f_primary_raise_usd/class_seed_ocp)/(ad_pre_f_broad_based_fd+series_f_primary_raise_usd/Sensitivity!E312),class_seed_ocp)</f>
        <v>1</v>
      </c>
      <c r="H312" s="2" t="n">
        <f aca="false">class_seed_original_shares*class_seed_issue_pps/Sensitivity!G312</f>
        <v>5000000</v>
      </c>
      <c r="I312" s="2" t="n">
        <f aca="false">IF(Sensitivity!E312&lt;class_series_a_ocp,class_series_a_ocp*(ad_pre_f_broad_based_fd+series_f_primary_raise_usd/class_series_a_ocp)/(ad_pre_f_broad_based_fd+series_f_primary_raise_usd/Sensitivity!E312),class_series_a_ocp)</f>
        <v>3</v>
      </c>
      <c r="J312" s="2" t="n">
        <f aca="false">class_series_a_original_shares*class_series_a_issue_pps/Sensitivity!I312</f>
        <v>5000000</v>
      </c>
      <c r="K312" s="2" t="n">
        <f aca="false">IF(Sensitivity!E312&lt;class_series_b_ocp,class_series_b_ocp*(ad_pre_f_broad_based_fd+series_f_primary_raise_usd/class_series_b_ocp)/(ad_pre_f_broad_based_fd+series_f_primary_raise_usd/Sensitivity!E312),class_series_b_ocp)</f>
        <v>10</v>
      </c>
      <c r="L312" s="2" t="n">
        <f aca="false">class_series_b_original_shares*class_series_b_issue_pps/Sensitivity!K312</f>
        <v>3000000</v>
      </c>
      <c r="M312" s="2" t="n">
        <f aca="false">IF(Sensitivity!E312&lt;class_series_c_ocp,class_series_c_ocp*(ad_pre_f_broad_based_fd+series_f_primary_raise_usd/class_series_c_ocp)/(ad_pre_f_broad_based_fd+series_f_primary_raise_usd/Sensitivity!E312),class_series_c_ocp)</f>
        <v>25</v>
      </c>
      <c r="N312" s="2" t="n">
        <f aca="false">class_series_c_original_shares*class_series_c_issue_pps/Sensitivity!M312</f>
        <v>2400000</v>
      </c>
      <c r="O312" s="8" t="n">
        <f aca="false">IF(Sensitivity!E312&lt;class_series_d_ocp,class_series_d_ocp*(ad_pre_f_broad_based_fd+series_f_primary_raise_usd/class_series_d_ocp)/(ad_pre_f_broad_based_fd+series_f_primary_raise_usd/Sensitivity!E312),class_series_d_ocp)</f>
        <v>57.7011635791589</v>
      </c>
      <c r="P312" s="2" t="n">
        <f aca="false">class_series_d_original_shares*class_series_d_issue_pps/Sensitivity!O312</f>
        <v>1733067.65058234</v>
      </c>
      <c r="Q312" s="8" t="n">
        <f aca="false">IF(Sensitivity!E312&lt;class_series_e_ocp,class_series_e_ocp*(ad_pre_f_broad_based_fd+series_f_primary_raise_usd/class_series_e_ocp)/(ad_pre_f_broad_based_fd+series_f_primary_raise_usd/Sensitivity!E312),class_series_e_ocp)</f>
        <v>48.9291003623757</v>
      </c>
      <c r="R312" s="2" t="n">
        <f aca="false">class_series_e_original_shares*class_series_e_issue_pps/Sensitivity!Q312</f>
        <v>6131255.22630948</v>
      </c>
      <c r="S312" s="2" t="n">
        <f aca="false">Sensitivity!H312-class_seed_current_shares+Sensitivity!J312-class_series_a_current_shares+Sensitivity!L312-class_series_b_current_shares+Sensitivity!N312-class_series_c_current_shares+Sensitivity!P312-class_series_d_current_shares+Sensitivity!R312-class_series_e_current_shares</f>
        <v>41028.876891816</v>
      </c>
      <c r="T312" s="5" t="n">
        <f aca="false">note_a_cap_usd/(pre_f_fd_total+Sensitivity!B312+Sensitivity!S312+Sensitivity!D312)</f>
        <v>27.2099188167789</v>
      </c>
      <c r="U312" s="5" t="n">
        <f aca="false">Sensitivity!E312*(const_one-note_a_discount)</f>
        <v>30.5860831519265</v>
      </c>
      <c r="V312" s="5" t="n">
        <f aca="false">MIN(Sensitivity!T312,Sensitivity!U312)</f>
        <v>27.2099188167789</v>
      </c>
      <c r="W312" s="2" t="n">
        <f aca="false">note_a_principal_usd/Sensitivity!V312</f>
        <v>183756.520321434</v>
      </c>
      <c r="X312" s="5" t="n">
        <f aca="false">note_b_cap_usd/(pre_f_fd_total+Sensitivity!B312+Sensitivity!S312+Sensitivity!C312)</f>
        <v>43.4278156885998</v>
      </c>
      <c r="Y312" s="5" t="n">
        <f aca="false">Sensitivity!E312*(const_one-note_b_discount)</f>
        <v>32.4977133489219</v>
      </c>
      <c r="Z312" s="5" t="n">
        <f aca="false">MIN(Sensitivity!X312,Sensitivity!Y312)</f>
        <v>32.4977133489219</v>
      </c>
      <c r="AA312" s="2" t="n">
        <f aca="false">note_b_principal_usd/Sensitivity!Z312</f>
        <v>92314.187394958</v>
      </c>
      <c r="AB312" s="2" t="n">
        <f aca="false">pre_f_fd_total+Sensitivity!B312+Sensitivity!F312+Sensitivity!W312+Sensitivity!AA312+Sensitivity!S312</f>
        <v>37719731.1774654</v>
      </c>
      <c r="AC312" s="2" t="n">
        <f aca="false">MAX(const_zero,sensitivity_esop_low*Sensitivity!AB312-pre_f_option_pool_total)</f>
        <v>0</v>
      </c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customFormat="false" ht="15" hidden="true" customHeight="false" outlineLevel="0" collapsed="false">
      <c r="A313" s="2" t="n">
        <f aca="false">Sensitivity!A312+const_one</f>
        <v>41</v>
      </c>
      <c r="B313" s="2" t="n">
        <f aca="false">Sensitivity!AC312</f>
        <v>0</v>
      </c>
      <c r="C313" s="2" t="n">
        <f aca="false">Sensitivity!W312</f>
        <v>183756.520321434</v>
      </c>
      <c r="D313" s="2" t="n">
        <f aca="false">Sensitivity!AA312</f>
        <v>92314.187394958</v>
      </c>
      <c r="E313" s="5" t="n">
        <f aca="false">sensitivity_pre_base_usd/(pre_f_fd_total+Sensitivity!B313)</f>
        <v>38.2326039399081</v>
      </c>
      <c r="F313" s="2" t="n">
        <f aca="false">series_f_primary_raise_usd/Sensitivity!E313</f>
        <v>784670.592857143</v>
      </c>
      <c r="G313" s="2" t="n">
        <f aca="false">IF(Sensitivity!E313&lt;class_seed_ocp,class_seed_ocp*(ad_pre_f_broad_based_fd+series_f_primary_raise_usd/class_seed_ocp)/(ad_pre_f_broad_based_fd+series_f_primary_raise_usd/Sensitivity!E313),class_seed_ocp)</f>
        <v>1</v>
      </c>
      <c r="H313" s="2" t="n">
        <f aca="false">class_seed_original_shares*class_seed_issue_pps/Sensitivity!G313</f>
        <v>5000000</v>
      </c>
      <c r="I313" s="2" t="n">
        <f aca="false">IF(Sensitivity!E313&lt;class_series_a_ocp,class_series_a_ocp*(ad_pre_f_broad_based_fd+series_f_primary_raise_usd/class_series_a_ocp)/(ad_pre_f_broad_based_fd+series_f_primary_raise_usd/Sensitivity!E313),class_series_a_ocp)</f>
        <v>3</v>
      </c>
      <c r="J313" s="2" t="n">
        <f aca="false">class_series_a_original_shares*class_series_a_issue_pps/Sensitivity!I313</f>
        <v>5000000</v>
      </c>
      <c r="K313" s="2" t="n">
        <f aca="false">IF(Sensitivity!E313&lt;class_series_b_ocp,class_series_b_ocp*(ad_pre_f_broad_based_fd+series_f_primary_raise_usd/class_series_b_ocp)/(ad_pre_f_broad_based_fd+series_f_primary_raise_usd/Sensitivity!E313),class_series_b_ocp)</f>
        <v>10</v>
      </c>
      <c r="L313" s="2" t="n">
        <f aca="false">class_series_b_original_shares*class_series_b_issue_pps/Sensitivity!K313</f>
        <v>3000000</v>
      </c>
      <c r="M313" s="2" t="n">
        <f aca="false">IF(Sensitivity!E313&lt;class_series_c_ocp,class_series_c_ocp*(ad_pre_f_broad_based_fd+series_f_primary_raise_usd/class_series_c_ocp)/(ad_pre_f_broad_based_fd+series_f_primary_raise_usd/Sensitivity!E313),class_series_c_ocp)</f>
        <v>25</v>
      </c>
      <c r="N313" s="2" t="n">
        <f aca="false">class_series_c_original_shares*class_series_c_issue_pps/Sensitivity!M313</f>
        <v>2400000</v>
      </c>
      <c r="O313" s="8" t="n">
        <f aca="false">IF(Sensitivity!E313&lt;class_series_d_ocp,class_series_d_ocp*(ad_pre_f_broad_based_fd+series_f_primary_raise_usd/class_series_d_ocp)/(ad_pre_f_broad_based_fd+series_f_primary_raise_usd/Sensitivity!E313),class_series_d_ocp)</f>
        <v>57.7011635791589</v>
      </c>
      <c r="P313" s="2" t="n">
        <f aca="false">class_series_d_original_shares*class_series_d_issue_pps/Sensitivity!O313</f>
        <v>1733067.65058234</v>
      </c>
      <c r="Q313" s="8" t="n">
        <f aca="false">IF(Sensitivity!E313&lt;class_series_e_ocp,class_series_e_ocp*(ad_pre_f_broad_based_fd+series_f_primary_raise_usd/class_series_e_ocp)/(ad_pre_f_broad_based_fd+series_f_primary_raise_usd/Sensitivity!E313),class_series_e_ocp)</f>
        <v>48.9291003623757</v>
      </c>
      <c r="R313" s="2" t="n">
        <f aca="false">class_series_e_original_shares*class_series_e_issue_pps/Sensitivity!Q313</f>
        <v>6131255.22630948</v>
      </c>
      <c r="S313" s="2" t="n">
        <f aca="false">Sensitivity!H313-class_seed_current_shares+Sensitivity!J313-class_series_a_current_shares+Sensitivity!L313-class_series_b_current_shares+Sensitivity!N313-class_series_c_current_shares+Sensitivity!P313-class_series_d_current_shares+Sensitivity!R313-class_series_e_current_shares</f>
        <v>41028.876891816</v>
      </c>
      <c r="T313" s="5" t="n">
        <f aca="false">note_a_cap_usd/(pre_f_fd_total+Sensitivity!B313+Sensitivity!S313+Sensitivity!D313)</f>
        <v>27.2099188167789</v>
      </c>
      <c r="U313" s="5" t="n">
        <f aca="false">Sensitivity!E313*(const_one-note_a_discount)</f>
        <v>30.5860831519265</v>
      </c>
      <c r="V313" s="5" t="n">
        <f aca="false">MIN(Sensitivity!T313,Sensitivity!U313)</f>
        <v>27.2099188167789</v>
      </c>
      <c r="W313" s="2" t="n">
        <f aca="false">note_a_principal_usd/Sensitivity!V313</f>
        <v>183756.520321434</v>
      </c>
      <c r="X313" s="5" t="n">
        <f aca="false">note_b_cap_usd/(pre_f_fd_total+Sensitivity!B313+Sensitivity!S313+Sensitivity!C313)</f>
        <v>43.4278156885998</v>
      </c>
      <c r="Y313" s="5" t="n">
        <f aca="false">Sensitivity!E313*(const_one-note_b_discount)</f>
        <v>32.4977133489219</v>
      </c>
      <c r="Z313" s="5" t="n">
        <f aca="false">MIN(Sensitivity!X313,Sensitivity!Y313)</f>
        <v>32.4977133489219</v>
      </c>
      <c r="AA313" s="2" t="n">
        <f aca="false">note_b_principal_usd/Sensitivity!Z313</f>
        <v>92314.187394958</v>
      </c>
      <c r="AB313" s="2" t="n">
        <f aca="false">pre_f_fd_total+Sensitivity!B313+Sensitivity!F313+Sensitivity!W313+Sensitivity!AA313+Sensitivity!S313</f>
        <v>37719731.1774654</v>
      </c>
      <c r="AC313" s="2" t="n">
        <f aca="false">MAX(const_zero,sensitivity_esop_low*Sensitivity!AB313-pre_f_option_pool_total)</f>
        <v>0</v>
      </c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customFormat="false" ht="15" hidden="true" customHeight="false" outlineLevel="0" collapsed="false">
      <c r="A314" s="2" t="n">
        <f aca="false">Sensitivity!A313+const_one</f>
        <v>42</v>
      </c>
      <c r="B314" s="2" t="n">
        <f aca="false">Sensitivity!AC313</f>
        <v>0</v>
      </c>
      <c r="C314" s="2" t="n">
        <f aca="false">Sensitivity!W313</f>
        <v>183756.520321434</v>
      </c>
      <c r="D314" s="2" t="n">
        <f aca="false">Sensitivity!AA313</f>
        <v>92314.187394958</v>
      </c>
      <c r="E314" s="5" t="n">
        <f aca="false">sensitivity_pre_base_usd/(pre_f_fd_total+Sensitivity!B314)</f>
        <v>38.2326039399081</v>
      </c>
      <c r="F314" s="2" t="n">
        <f aca="false">series_f_primary_raise_usd/Sensitivity!E314</f>
        <v>784670.592857143</v>
      </c>
      <c r="G314" s="2" t="n">
        <f aca="false">IF(Sensitivity!E314&lt;class_seed_ocp,class_seed_ocp*(ad_pre_f_broad_based_fd+series_f_primary_raise_usd/class_seed_ocp)/(ad_pre_f_broad_based_fd+series_f_primary_raise_usd/Sensitivity!E314),class_seed_ocp)</f>
        <v>1</v>
      </c>
      <c r="H314" s="2" t="n">
        <f aca="false">class_seed_original_shares*class_seed_issue_pps/Sensitivity!G314</f>
        <v>5000000</v>
      </c>
      <c r="I314" s="2" t="n">
        <f aca="false">IF(Sensitivity!E314&lt;class_series_a_ocp,class_series_a_ocp*(ad_pre_f_broad_based_fd+series_f_primary_raise_usd/class_series_a_ocp)/(ad_pre_f_broad_based_fd+series_f_primary_raise_usd/Sensitivity!E314),class_series_a_ocp)</f>
        <v>3</v>
      </c>
      <c r="J314" s="2" t="n">
        <f aca="false">class_series_a_original_shares*class_series_a_issue_pps/Sensitivity!I314</f>
        <v>5000000</v>
      </c>
      <c r="K314" s="2" t="n">
        <f aca="false">IF(Sensitivity!E314&lt;class_series_b_ocp,class_series_b_ocp*(ad_pre_f_broad_based_fd+series_f_primary_raise_usd/class_series_b_ocp)/(ad_pre_f_broad_based_fd+series_f_primary_raise_usd/Sensitivity!E314),class_series_b_ocp)</f>
        <v>10</v>
      </c>
      <c r="L314" s="2" t="n">
        <f aca="false">class_series_b_original_shares*class_series_b_issue_pps/Sensitivity!K314</f>
        <v>3000000</v>
      </c>
      <c r="M314" s="2" t="n">
        <f aca="false">IF(Sensitivity!E314&lt;class_series_c_ocp,class_series_c_ocp*(ad_pre_f_broad_based_fd+series_f_primary_raise_usd/class_series_c_ocp)/(ad_pre_f_broad_based_fd+series_f_primary_raise_usd/Sensitivity!E314),class_series_c_ocp)</f>
        <v>25</v>
      </c>
      <c r="N314" s="2" t="n">
        <f aca="false">class_series_c_original_shares*class_series_c_issue_pps/Sensitivity!M314</f>
        <v>2400000</v>
      </c>
      <c r="O314" s="8" t="n">
        <f aca="false">IF(Sensitivity!E314&lt;class_series_d_ocp,class_series_d_ocp*(ad_pre_f_broad_based_fd+series_f_primary_raise_usd/class_series_d_ocp)/(ad_pre_f_broad_based_fd+series_f_primary_raise_usd/Sensitivity!E314),class_series_d_ocp)</f>
        <v>57.7011635791589</v>
      </c>
      <c r="P314" s="2" t="n">
        <f aca="false">class_series_d_original_shares*class_series_d_issue_pps/Sensitivity!O314</f>
        <v>1733067.65058234</v>
      </c>
      <c r="Q314" s="8" t="n">
        <f aca="false">IF(Sensitivity!E314&lt;class_series_e_ocp,class_series_e_ocp*(ad_pre_f_broad_based_fd+series_f_primary_raise_usd/class_series_e_ocp)/(ad_pre_f_broad_based_fd+series_f_primary_raise_usd/Sensitivity!E314),class_series_e_ocp)</f>
        <v>48.9291003623757</v>
      </c>
      <c r="R314" s="2" t="n">
        <f aca="false">class_series_e_original_shares*class_series_e_issue_pps/Sensitivity!Q314</f>
        <v>6131255.22630948</v>
      </c>
      <c r="S314" s="2" t="n">
        <f aca="false">Sensitivity!H314-class_seed_current_shares+Sensitivity!J314-class_series_a_current_shares+Sensitivity!L314-class_series_b_current_shares+Sensitivity!N314-class_series_c_current_shares+Sensitivity!P314-class_series_d_current_shares+Sensitivity!R314-class_series_e_current_shares</f>
        <v>41028.876891816</v>
      </c>
      <c r="T314" s="5" t="n">
        <f aca="false">note_a_cap_usd/(pre_f_fd_total+Sensitivity!B314+Sensitivity!S314+Sensitivity!D314)</f>
        <v>27.2099188167789</v>
      </c>
      <c r="U314" s="5" t="n">
        <f aca="false">Sensitivity!E314*(const_one-note_a_discount)</f>
        <v>30.5860831519265</v>
      </c>
      <c r="V314" s="5" t="n">
        <f aca="false">MIN(Sensitivity!T314,Sensitivity!U314)</f>
        <v>27.2099188167789</v>
      </c>
      <c r="W314" s="2" t="n">
        <f aca="false">note_a_principal_usd/Sensitivity!V314</f>
        <v>183756.520321434</v>
      </c>
      <c r="X314" s="5" t="n">
        <f aca="false">note_b_cap_usd/(pre_f_fd_total+Sensitivity!B314+Sensitivity!S314+Sensitivity!C314)</f>
        <v>43.4278156885998</v>
      </c>
      <c r="Y314" s="5" t="n">
        <f aca="false">Sensitivity!E314*(const_one-note_b_discount)</f>
        <v>32.4977133489219</v>
      </c>
      <c r="Z314" s="5" t="n">
        <f aca="false">MIN(Sensitivity!X314,Sensitivity!Y314)</f>
        <v>32.4977133489219</v>
      </c>
      <c r="AA314" s="2" t="n">
        <f aca="false">note_b_principal_usd/Sensitivity!Z314</f>
        <v>92314.187394958</v>
      </c>
      <c r="AB314" s="2" t="n">
        <f aca="false">pre_f_fd_total+Sensitivity!B314+Sensitivity!F314+Sensitivity!W314+Sensitivity!AA314+Sensitivity!S314</f>
        <v>37719731.1774654</v>
      </c>
      <c r="AC314" s="2" t="n">
        <f aca="false">MAX(const_zero,sensitivity_esop_low*Sensitivity!AB314-pre_f_option_pool_total)</f>
        <v>0</v>
      </c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customFormat="false" ht="15" hidden="true" customHeight="false" outlineLevel="0" collapsed="false">
      <c r="A315" s="2" t="n">
        <f aca="false">Sensitivity!A314+const_one</f>
        <v>43</v>
      </c>
      <c r="B315" s="2" t="n">
        <f aca="false">Sensitivity!AC314</f>
        <v>0</v>
      </c>
      <c r="C315" s="2" t="n">
        <f aca="false">Sensitivity!W314</f>
        <v>183756.520321434</v>
      </c>
      <c r="D315" s="2" t="n">
        <f aca="false">Sensitivity!AA314</f>
        <v>92314.187394958</v>
      </c>
      <c r="E315" s="5" t="n">
        <f aca="false">sensitivity_pre_base_usd/(pre_f_fd_total+Sensitivity!B315)</f>
        <v>38.2326039399081</v>
      </c>
      <c r="F315" s="2" t="n">
        <f aca="false">series_f_primary_raise_usd/Sensitivity!E315</f>
        <v>784670.592857143</v>
      </c>
      <c r="G315" s="2" t="n">
        <f aca="false">IF(Sensitivity!E315&lt;class_seed_ocp,class_seed_ocp*(ad_pre_f_broad_based_fd+series_f_primary_raise_usd/class_seed_ocp)/(ad_pre_f_broad_based_fd+series_f_primary_raise_usd/Sensitivity!E315),class_seed_ocp)</f>
        <v>1</v>
      </c>
      <c r="H315" s="2" t="n">
        <f aca="false">class_seed_original_shares*class_seed_issue_pps/Sensitivity!G315</f>
        <v>5000000</v>
      </c>
      <c r="I315" s="2" t="n">
        <f aca="false">IF(Sensitivity!E315&lt;class_series_a_ocp,class_series_a_ocp*(ad_pre_f_broad_based_fd+series_f_primary_raise_usd/class_series_a_ocp)/(ad_pre_f_broad_based_fd+series_f_primary_raise_usd/Sensitivity!E315),class_series_a_ocp)</f>
        <v>3</v>
      </c>
      <c r="J315" s="2" t="n">
        <f aca="false">class_series_a_original_shares*class_series_a_issue_pps/Sensitivity!I315</f>
        <v>5000000</v>
      </c>
      <c r="K315" s="2" t="n">
        <f aca="false">IF(Sensitivity!E315&lt;class_series_b_ocp,class_series_b_ocp*(ad_pre_f_broad_based_fd+series_f_primary_raise_usd/class_series_b_ocp)/(ad_pre_f_broad_based_fd+series_f_primary_raise_usd/Sensitivity!E315),class_series_b_ocp)</f>
        <v>10</v>
      </c>
      <c r="L315" s="2" t="n">
        <f aca="false">class_series_b_original_shares*class_series_b_issue_pps/Sensitivity!K315</f>
        <v>3000000</v>
      </c>
      <c r="M315" s="2" t="n">
        <f aca="false">IF(Sensitivity!E315&lt;class_series_c_ocp,class_series_c_ocp*(ad_pre_f_broad_based_fd+series_f_primary_raise_usd/class_series_c_ocp)/(ad_pre_f_broad_based_fd+series_f_primary_raise_usd/Sensitivity!E315),class_series_c_ocp)</f>
        <v>25</v>
      </c>
      <c r="N315" s="2" t="n">
        <f aca="false">class_series_c_original_shares*class_series_c_issue_pps/Sensitivity!M315</f>
        <v>2400000</v>
      </c>
      <c r="O315" s="8" t="n">
        <f aca="false">IF(Sensitivity!E315&lt;class_series_d_ocp,class_series_d_ocp*(ad_pre_f_broad_based_fd+series_f_primary_raise_usd/class_series_d_ocp)/(ad_pre_f_broad_based_fd+series_f_primary_raise_usd/Sensitivity!E315),class_series_d_ocp)</f>
        <v>57.7011635791589</v>
      </c>
      <c r="P315" s="2" t="n">
        <f aca="false">class_series_d_original_shares*class_series_d_issue_pps/Sensitivity!O315</f>
        <v>1733067.65058234</v>
      </c>
      <c r="Q315" s="8" t="n">
        <f aca="false">IF(Sensitivity!E315&lt;class_series_e_ocp,class_series_e_ocp*(ad_pre_f_broad_based_fd+series_f_primary_raise_usd/class_series_e_ocp)/(ad_pre_f_broad_based_fd+series_f_primary_raise_usd/Sensitivity!E315),class_series_e_ocp)</f>
        <v>48.9291003623757</v>
      </c>
      <c r="R315" s="2" t="n">
        <f aca="false">class_series_e_original_shares*class_series_e_issue_pps/Sensitivity!Q315</f>
        <v>6131255.22630948</v>
      </c>
      <c r="S315" s="2" t="n">
        <f aca="false">Sensitivity!H315-class_seed_current_shares+Sensitivity!J315-class_series_a_current_shares+Sensitivity!L315-class_series_b_current_shares+Sensitivity!N315-class_series_c_current_shares+Sensitivity!P315-class_series_d_current_shares+Sensitivity!R315-class_series_e_current_shares</f>
        <v>41028.876891816</v>
      </c>
      <c r="T315" s="5" t="n">
        <f aca="false">note_a_cap_usd/(pre_f_fd_total+Sensitivity!B315+Sensitivity!S315+Sensitivity!D315)</f>
        <v>27.2099188167789</v>
      </c>
      <c r="U315" s="5" t="n">
        <f aca="false">Sensitivity!E315*(const_one-note_a_discount)</f>
        <v>30.5860831519265</v>
      </c>
      <c r="V315" s="5" t="n">
        <f aca="false">MIN(Sensitivity!T315,Sensitivity!U315)</f>
        <v>27.2099188167789</v>
      </c>
      <c r="W315" s="2" t="n">
        <f aca="false">note_a_principal_usd/Sensitivity!V315</f>
        <v>183756.520321434</v>
      </c>
      <c r="X315" s="5" t="n">
        <f aca="false">note_b_cap_usd/(pre_f_fd_total+Sensitivity!B315+Sensitivity!S315+Sensitivity!C315)</f>
        <v>43.4278156885998</v>
      </c>
      <c r="Y315" s="5" t="n">
        <f aca="false">Sensitivity!E315*(const_one-note_b_discount)</f>
        <v>32.4977133489219</v>
      </c>
      <c r="Z315" s="5" t="n">
        <f aca="false">MIN(Sensitivity!X315,Sensitivity!Y315)</f>
        <v>32.4977133489219</v>
      </c>
      <c r="AA315" s="2" t="n">
        <f aca="false">note_b_principal_usd/Sensitivity!Z315</f>
        <v>92314.187394958</v>
      </c>
      <c r="AB315" s="2" t="n">
        <f aca="false">pre_f_fd_total+Sensitivity!B315+Sensitivity!F315+Sensitivity!W315+Sensitivity!AA315+Sensitivity!S315</f>
        <v>37719731.1774654</v>
      </c>
      <c r="AC315" s="2" t="n">
        <f aca="false">MAX(const_zero,sensitivity_esop_low*Sensitivity!AB315-pre_f_option_pool_total)</f>
        <v>0</v>
      </c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customFormat="false" ht="15" hidden="true" customHeight="false" outlineLevel="0" collapsed="false">
      <c r="A316" s="2" t="n">
        <f aca="false">Sensitivity!A315+const_one</f>
        <v>44</v>
      </c>
      <c r="B316" s="2" t="n">
        <f aca="false">Sensitivity!AC315</f>
        <v>0</v>
      </c>
      <c r="C316" s="2" t="n">
        <f aca="false">Sensitivity!W315</f>
        <v>183756.520321434</v>
      </c>
      <c r="D316" s="2" t="n">
        <f aca="false">Sensitivity!AA315</f>
        <v>92314.187394958</v>
      </c>
      <c r="E316" s="5" t="n">
        <f aca="false">sensitivity_pre_base_usd/(pre_f_fd_total+Sensitivity!B316)</f>
        <v>38.2326039399081</v>
      </c>
      <c r="F316" s="2" t="n">
        <f aca="false">series_f_primary_raise_usd/Sensitivity!E316</f>
        <v>784670.592857143</v>
      </c>
      <c r="G316" s="2" t="n">
        <f aca="false">IF(Sensitivity!E316&lt;class_seed_ocp,class_seed_ocp*(ad_pre_f_broad_based_fd+series_f_primary_raise_usd/class_seed_ocp)/(ad_pre_f_broad_based_fd+series_f_primary_raise_usd/Sensitivity!E316),class_seed_ocp)</f>
        <v>1</v>
      </c>
      <c r="H316" s="2" t="n">
        <f aca="false">class_seed_original_shares*class_seed_issue_pps/Sensitivity!G316</f>
        <v>5000000</v>
      </c>
      <c r="I316" s="2" t="n">
        <f aca="false">IF(Sensitivity!E316&lt;class_series_a_ocp,class_series_a_ocp*(ad_pre_f_broad_based_fd+series_f_primary_raise_usd/class_series_a_ocp)/(ad_pre_f_broad_based_fd+series_f_primary_raise_usd/Sensitivity!E316),class_series_a_ocp)</f>
        <v>3</v>
      </c>
      <c r="J316" s="2" t="n">
        <f aca="false">class_series_a_original_shares*class_series_a_issue_pps/Sensitivity!I316</f>
        <v>5000000</v>
      </c>
      <c r="K316" s="2" t="n">
        <f aca="false">IF(Sensitivity!E316&lt;class_series_b_ocp,class_series_b_ocp*(ad_pre_f_broad_based_fd+series_f_primary_raise_usd/class_series_b_ocp)/(ad_pre_f_broad_based_fd+series_f_primary_raise_usd/Sensitivity!E316),class_series_b_ocp)</f>
        <v>10</v>
      </c>
      <c r="L316" s="2" t="n">
        <f aca="false">class_series_b_original_shares*class_series_b_issue_pps/Sensitivity!K316</f>
        <v>3000000</v>
      </c>
      <c r="M316" s="2" t="n">
        <f aca="false">IF(Sensitivity!E316&lt;class_series_c_ocp,class_series_c_ocp*(ad_pre_f_broad_based_fd+series_f_primary_raise_usd/class_series_c_ocp)/(ad_pre_f_broad_based_fd+series_f_primary_raise_usd/Sensitivity!E316),class_series_c_ocp)</f>
        <v>25</v>
      </c>
      <c r="N316" s="2" t="n">
        <f aca="false">class_series_c_original_shares*class_series_c_issue_pps/Sensitivity!M316</f>
        <v>2400000</v>
      </c>
      <c r="O316" s="8" t="n">
        <f aca="false">IF(Sensitivity!E316&lt;class_series_d_ocp,class_series_d_ocp*(ad_pre_f_broad_based_fd+series_f_primary_raise_usd/class_series_d_ocp)/(ad_pre_f_broad_based_fd+series_f_primary_raise_usd/Sensitivity!E316),class_series_d_ocp)</f>
        <v>57.7011635791589</v>
      </c>
      <c r="P316" s="2" t="n">
        <f aca="false">class_series_d_original_shares*class_series_d_issue_pps/Sensitivity!O316</f>
        <v>1733067.65058234</v>
      </c>
      <c r="Q316" s="8" t="n">
        <f aca="false">IF(Sensitivity!E316&lt;class_series_e_ocp,class_series_e_ocp*(ad_pre_f_broad_based_fd+series_f_primary_raise_usd/class_series_e_ocp)/(ad_pre_f_broad_based_fd+series_f_primary_raise_usd/Sensitivity!E316),class_series_e_ocp)</f>
        <v>48.9291003623757</v>
      </c>
      <c r="R316" s="2" t="n">
        <f aca="false">class_series_e_original_shares*class_series_e_issue_pps/Sensitivity!Q316</f>
        <v>6131255.22630948</v>
      </c>
      <c r="S316" s="2" t="n">
        <f aca="false">Sensitivity!H316-class_seed_current_shares+Sensitivity!J316-class_series_a_current_shares+Sensitivity!L316-class_series_b_current_shares+Sensitivity!N316-class_series_c_current_shares+Sensitivity!P316-class_series_d_current_shares+Sensitivity!R316-class_series_e_current_shares</f>
        <v>41028.876891816</v>
      </c>
      <c r="T316" s="5" t="n">
        <f aca="false">note_a_cap_usd/(pre_f_fd_total+Sensitivity!B316+Sensitivity!S316+Sensitivity!D316)</f>
        <v>27.2099188167789</v>
      </c>
      <c r="U316" s="5" t="n">
        <f aca="false">Sensitivity!E316*(const_one-note_a_discount)</f>
        <v>30.5860831519265</v>
      </c>
      <c r="V316" s="5" t="n">
        <f aca="false">MIN(Sensitivity!T316,Sensitivity!U316)</f>
        <v>27.2099188167789</v>
      </c>
      <c r="W316" s="2" t="n">
        <f aca="false">note_a_principal_usd/Sensitivity!V316</f>
        <v>183756.520321434</v>
      </c>
      <c r="X316" s="5" t="n">
        <f aca="false">note_b_cap_usd/(pre_f_fd_total+Sensitivity!B316+Sensitivity!S316+Sensitivity!C316)</f>
        <v>43.4278156885998</v>
      </c>
      <c r="Y316" s="5" t="n">
        <f aca="false">Sensitivity!E316*(const_one-note_b_discount)</f>
        <v>32.4977133489219</v>
      </c>
      <c r="Z316" s="5" t="n">
        <f aca="false">MIN(Sensitivity!X316,Sensitivity!Y316)</f>
        <v>32.4977133489219</v>
      </c>
      <c r="AA316" s="2" t="n">
        <f aca="false">note_b_principal_usd/Sensitivity!Z316</f>
        <v>92314.187394958</v>
      </c>
      <c r="AB316" s="2" t="n">
        <f aca="false">pre_f_fd_total+Sensitivity!B316+Sensitivity!F316+Sensitivity!W316+Sensitivity!AA316+Sensitivity!S316</f>
        <v>37719731.1774654</v>
      </c>
      <c r="AC316" s="2" t="n">
        <f aca="false">MAX(const_zero,sensitivity_esop_low*Sensitivity!AB316-pre_f_option_pool_total)</f>
        <v>0</v>
      </c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customFormat="false" ht="15" hidden="true" customHeight="false" outlineLevel="0" collapsed="false">
      <c r="A317" s="2" t="n">
        <f aca="false">Sensitivity!A316+const_one</f>
        <v>45</v>
      </c>
      <c r="B317" s="2" t="n">
        <f aca="false">Sensitivity!AC316</f>
        <v>0</v>
      </c>
      <c r="C317" s="2" t="n">
        <f aca="false">Sensitivity!W316</f>
        <v>183756.520321434</v>
      </c>
      <c r="D317" s="2" t="n">
        <f aca="false">Sensitivity!AA316</f>
        <v>92314.187394958</v>
      </c>
      <c r="E317" s="5" t="n">
        <f aca="false">sensitivity_pre_base_usd/(pre_f_fd_total+Sensitivity!B317)</f>
        <v>38.2326039399081</v>
      </c>
      <c r="F317" s="2" t="n">
        <f aca="false">series_f_primary_raise_usd/Sensitivity!E317</f>
        <v>784670.592857143</v>
      </c>
      <c r="G317" s="2" t="n">
        <f aca="false">IF(Sensitivity!E317&lt;class_seed_ocp,class_seed_ocp*(ad_pre_f_broad_based_fd+series_f_primary_raise_usd/class_seed_ocp)/(ad_pre_f_broad_based_fd+series_f_primary_raise_usd/Sensitivity!E317),class_seed_ocp)</f>
        <v>1</v>
      </c>
      <c r="H317" s="2" t="n">
        <f aca="false">class_seed_original_shares*class_seed_issue_pps/Sensitivity!G317</f>
        <v>5000000</v>
      </c>
      <c r="I317" s="2" t="n">
        <f aca="false">IF(Sensitivity!E317&lt;class_series_a_ocp,class_series_a_ocp*(ad_pre_f_broad_based_fd+series_f_primary_raise_usd/class_series_a_ocp)/(ad_pre_f_broad_based_fd+series_f_primary_raise_usd/Sensitivity!E317),class_series_a_ocp)</f>
        <v>3</v>
      </c>
      <c r="J317" s="2" t="n">
        <f aca="false">class_series_a_original_shares*class_series_a_issue_pps/Sensitivity!I317</f>
        <v>5000000</v>
      </c>
      <c r="K317" s="2" t="n">
        <f aca="false">IF(Sensitivity!E317&lt;class_series_b_ocp,class_series_b_ocp*(ad_pre_f_broad_based_fd+series_f_primary_raise_usd/class_series_b_ocp)/(ad_pre_f_broad_based_fd+series_f_primary_raise_usd/Sensitivity!E317),class_series_b_ocp)</f>
        <v>10</v>
      </c>
      <c r="L317" s="2" t="n">
        <f aca="false">class_series_b_original_shares*class_series_b_issue_pps/Sensitivity!K317</f>
        <v>3000000</v>
      </c>
      <c r="M317" s="2" t="n">
        <f aca="false">IF(Sensitivity!E317&lt;class_series_c_ocp,class_series_c_ocp*(ad_pre_f_broad_based_fd+series_f_primary_raise_usd/class_series_c_ocp)/(ad_pre_f_broad_based_fd+series_f_primary_raise_usd/Sensitivity!E317),class_series_c_ocp)</f>
        <v>25</v>
      </c>
      <c r="N317" s="2" t="n">
        <f aca="false">class_series_c_original_shares*class_series_c_issue_pps/Sensitivity!M317</f>
        <v>2400000</v>
      </c>
      <c r="O317" s="8" t="n">
        <f aca="false">IF(Sensitivity!E317&lt;class_series_d_ocp,class_series_d_ocp*(ad_pre_f_broad_based_fd+series_f_primary_raise_usd/class_series_d_ocp)/(ad_pre_f_broad_based_fd+series_f_primary_raise_usd/Sensitivity!E317),class_series_d_ocp)</f>
        <v>57.7011635791589</v>
      </c>
      <c r="P317" s="2" t="n">
        <f aca="false">class_series_d_original_shares*class_series_d_issue_pps/Sensitivity!O317</f>
        <v>1733067.65058234</v>
      </c>
      <c r="Q317" s="8" t="n">
        <f aca="false">IF(Sensitivity!E317&lt;class_series_e_ocp,class_series_e_ocp*(ad_pre_f_broad_based_fd+series_f_primary_raise_usd/class_series_e_ocp)/(ad_pre_f_broad_based_fd+series_f_primary_raise_usd/Sensitivity!E317),class_series_e_ocp)</f>
        <v>48.9291003623757</v>
      </c>
      <c r="R317" s="2" t="n">
        <f aca="false">class_series_e_original_shares*class_series_e_issue_pps/Sensitivity!Q317</f>
        <v>6131255.22630948</v>
      </c>
      <c r="S317" s="2" t="n">
        <f aca="false">Sensitivity!H317-class_seed_current_shares+Sensitivity!J317-class_series_a_current_shares+Sensitivity!L317-class_series_b_current_shares+Sensitivity!N317-class_series_c_current_shares+Sensitivity!P317-class_series_d_current_shares+Sensitivity!R317-class_series_e_current_shares</f>
        <v>41028.876891816</v>
      </c>
      <c r="T317" s="5" t="n">
        <f aca="false">note_a_cap_usd/(pre_f_fd_total+Sensitivity!B317+Sensitivity!S317+Sensitivity!D317)</f>
        <v>27.2099188167789</v>
      </c>
      <c r="U317" s="5" t="n">
        <f aca="false">Sensitivity!E317*(const_one-note_a_discount)</f>
        <v>30.5860831519265</v>
      </c>
      <c r="V317" s="5" t="n">
        <f aca="false">MIN(Sensitivity!T317,Sensitivity!U317)</f>
        <v>27.2099188167789</v>
      </c>
      <c r="W317" s="2" t="n">
        <f aca="false">note_a_principal_usd/Sensitivity!V317</f>
        <v>183756.520321434</v>
      </c>
      <c r="X317" s="5" t="n">
        <f aca="false">note_b_cap_usd/(pre_f_fd_total+Sensitivity!B317+Sensitivity!S317+Sensitivity!C317)</f>
        <v>43.4278156885998</v>
      </c>
      <c r="Y317" s="5" t="n">
        <f aca="false">Sensitivity!E317*(const_one-note_b_discount)</f>
        <v>32.4977133489219</v>
      </c>
      <c r="Z317" s="5" t="n">
        <f aca="false">MIN(Sensitivity!X317,Sensitivity!Y317)</f>
        <v>32.4977133489219</v>
      </c>
      <c r="AA317" s="2" t="n">
        <f aca="false">note_b_principal_usd/Sensitivity!Z317</f>
        <v>92314.187394958</v>
      </c>
      <c r="AB317" s="2" t="n">
        <f aca="false">pre_f_fd_total+Sensitivity!B317+Sensitivity!F317+Sensitivity!W317+Sensitivity!AA317+Sensitivity!S317</f>
        <v>37719731.1774654</v>
      </c>
      <c r="AC317" s="2" t="n">
        <f aca="false">MAX(const_zero,sensitivity_esop_low*Sensitivity!AB317-pre_f_option_pool_total)</f>
        <v>0</v>
      </c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customFormat="false" ht="15" hidden="true" customHeight="false" outlineLevel="0" collapsed="false">
      <c r="A318" s="2" t="n">
        <f aca="false">Sensitivity!A317+const_one</f>
        <v>46</v>
      </c>
      <c r="B318" s="2" t="n">
        <f aca="false">Sensitivity!AC317</f>
        <v>0</v>
      </c>
      <c r="C318" s="2" t="n">
        <f aca="false">Sensitivity!W317</f>
        <v>183756.520321434</v>
      </c>
      <c r="D318" s="2" t="n">
        <f aca="false">Sensitivity!AA317</f>
        <v>92314.187394958</v>
      </c>
      <c r="E318" s="5" t="n">
        <f aca="false">sensitivity_pre_base_usd/(pre_f_fd_total+Sensitivity!B318)</f>
        <v>38.2326039399081</v>
      </c>
      <c r="F318" s="2" t="n">
        <f aca="false">series_f_primary_raise_usd/Sensitivity!E318</f>
        <v>784670.592857143</v>
      </c>
      <c r="G318" s="2" t="n">
        <f aca="false">IF(Sensitivity!E318&lt;class_seed_ocp,class_seed_ocp*(ad_pre_f_broad_based_fd+series_f_primary_raise_usd/class_seed_ocp)/(ad_pre_f_broad_based_fd+series_f_primary_raise_usd/Sensitivity!E318),class_seed_ocp)</f>
        <v>1</v>
      </c>
      <c r="H318" s="2" t="n">
        <f aca="false">class_seed_original_shares*class_seed_issue_pps/Sensitivity!G318</f>
        <v>5000000</v>
      </c>
      <c r="I318" s="2" t="n">
        <f aca="false">IF(Sensitivity!E318&lt;class_series_a_ocp,class_series_a_ocp*(ad_pre_f_broad_based_fd+series_f_primary_raise_usd/class_series_a_ocp)/(ad_pre_f_broad_based_fd+series_f_primary_raise_usd/Sensitivity!E318),class_series_a_ocp)</f>
        <v>3</v>
      </c>
      <c r="J318" s="2" t="n">
        <f aca="false">class_series_a_original_shares*class_series_a_issue_pps/Sensitivity!I318</f>
        <v>5000000</v>
      </c>
      <c r="K318" s="2" t="n">
        <f aca="false">IF(Sensitivity!E318&lt;class_series_b_ocp,class_series_b_ocp*(ad_pre_f_broad_based_fd+series_f_primary_raise_usd/class_series_b_ocp)/(ad_pre_f_broad_based_fd+series_f_primary_raise_usd/Sensitivity!E318),class_series_b_ocp)</f>
        <v>10</v>
      </c>
      <c r="L318" s="2" t="n">
        <f aca="false">class_series_b_original_shares*class_series_b_issue_pps/Sensitivity!K318</f>
        <v>3000000</v>
      </c>
      <c r="M318" s="2" t="n">
        <f aca="false">IF(Sensitivity!E318&lt;class_series_c_ocp,class_series_c_ocp*(ad_pre_f_broad_based_fd+series_f_primary_raise_usd/class_series_c_ocp)/(ad_pre_f_broad_based_fd+series_f_primary_raise_usd/Sensitivity!E318),class_series_c_ocp)</f>
        <v>25</v>
      </c>
      <c r="N318" s="2" t="n">
        <f aca="false">class_series_c_original_shares*class_series_c_issue_pps/Sensitivity!M318</f>
        <v>2400000</v>
      </c>
      <c r="O318" s="8" t="n">
        <f aca="false">IF(Sensitivity!E318&lt;class_series_d_ocp,class_series_d_ocp*(ad_pre_f_broad_based_fd+series_f_primary_raise_usd/class_series_d_ocp)/(ad_pre_f_broad_based_fd+series_f_primary_raise_usd/Sensitivity!E318),class_series_d_ocp)</f>
        <v>57.7011635791589</v>
      </c>
      <c r="P318" s="2" t="n">
        <f aca="false">class_series_d_original_shares*class_series_d_issue_pps/Sensitivity!O318</f>
        <v>1733067.65058234</v>
      </c>
      <c r="Q318" s="8" t="n">
        <f aca="false">IF(Sensitivity!E318&lt;class_series_e_ocp,class_series_e_ocp*(ad_pre_f_broad_based_fd+series_f_primary_raise_usd/class_series_e_ocp)/(ad_pre_f_broad_based_fd+series_f_primary_raise_usd/Sensitivity!E318),class_series_e_ocp)</f>
        <v>48.9291003623757</v>
      </c>
      <c r="R318" s="2" t="n">
        <f aca="false">class_series_e_original_shares*class_series_e_issue_pps/Sensitivity!Q318</f>
        <v>6131255.22630948</v>
      </c>
      <c r="S318" s="2" t="n">
        <f aca="false">Sensitivity!H318-class_seed_current_shares+Sensitivity!J318-class_series_a_current_shares+Sensitivity!L318-class_series_b_current_shares+Sensitivity!N318-class_series_c_current_shares+Sensitivity!P318-class_series_d_current_shares+Sensitivity!R318-class_series_e_current_shares</f>
        <v>41028.876891816</v>
      </c>
      <c r="T318" s="5" t="n">
        <f aca="false">note_a_cap_usd/(pre_f_fd_total+Sensitivity!B318+Sensitivity!S318+Sensitivity!D318)</f>
        <v>27.2099188167789</v>
      </c>
      <c r="U318" s="5" t="n">
        <f aca="false">Sensitivity!E318*(const_one-note_a_discount)</f>
        <v>30.5860831519265</v>
      </c>
      <c r="V318" s="5" t="n">
        <f aca="false">MIN(Sensitivity!T318,Sensitivity!U318)</f>
        <v>27.2099188167789</v>
      </c>
      <c r="W318" s="2" t="n">
        <f aca="false">note_a_principal_usd/Sensitivity!V318</f>
        <v>183756.520321434</v>
      </c>
      <c r="X318" s="5" t="n">
        <f aca="false">note_b_cap_usd/(pre_f_fd_total+Sensitivity!B318+Sensitivity!S318+Sensitivity!C318)</f>
        <v>43.4278156885998</v>
      </c>
      <c r="Y318" s="5" t="n">
        <f aca="false">Sensitivity!E318*(const_one-note_b_discount)</f>
        <v>32.4977133489219</v>
      </c>
      <c r="Z318" s="5" t="n">
        <f aca="false">MIN(Sensitivity!X318,Sensitivity!Y318)</f>
        <v>32.4977133489219</v>
      </c>
      <c r="AA318" s="2" t="n">
        <f aca="false">note_b_principal_usd/Sensitivity!Z318</f>
        <v>92314.187394958</v>
      </c>
      <c r="AB318" s="2" t="n">
        <f aca="false">pre_f_fd_total+Sensitivity!B318+Sensitivity!F318+Sensitivity!W318+Sensitivity!AA318+Sensitivity!S318</f>
        <v>37719731.1774654</v>
      </c>
      <c r="AC318" s="2" t="n">
        <f aca="false">MAX(const_zero,sensitivity_esop_low*Sensitivity!AB318-pre_f_option_pool_total)</f>
        <v>0</v>
      </c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customFormat="false" ht="15" hidden="true" customHeight="false" outlineLevel="0" collapsed="false">
      <c r="A319" s="2" t="n">
        <f aca="false">Sensitivity!A318+const_one</f>
        <v>47</v>
      </c>
      <c r="B319" s="2" t="n">
        <f aca="false">Sensitivity!AC318</f>
        <v>0</v>
      </c>
      <c r="C319" s="2" t="n">
        <f aca="false">Sensitivity!W318</f>
        <v>183756.520321434</v>
      </c>
      <c r="D319" s="2" t="n">
        <f aca="false">Sensitivity!AA318</f>
        <v>92314.187394958</v>
      </c>
      <c r="E319" s="5" t="n">
        <f aca="false">sensitivity_pre_base_usd/(pre_f_fd_total+Sensitivity!B319)</f>
        <v>38.2326039399081</v>
      </c>
      <c r="F319" s="2" t="n">
        <f aca="false">series_f_primary_raise_usd/Sensitivity!E319</f>
        <v>784670.592857143</v>
      </c>
      <c r="G319" s="2" t="n">
        <f aca="false">IF(Sensitivity!E319&lt;class_seed_ocp,class_seed_ocp*(ad_pre_f_broad_based_fd+series_f_primary_raise_usd/class_seed_ocp)/(ad_pre_f_broad_based_fd+series_f_primary_raise_usd/Sensitivity!E319),class_seed_ocp)</f>
        <v>1</v>
      </c>
      <c r="H319" s="2" t="n">
        <f aca="false">class_seed_original_shares*class_seed_issue_pps/Sensitivity!G319</f>
        <v>5000000</v>
      </c>
      <c r="I319" s="2" t="n">
        <f aca="false">IF(Sensitivity!E319&lt;class_series_a_ocp,class_series_a_ocp*(ad_pre_f_broad_based_fd+series_f_primary_raise_usd/class_series_a_ocp)/(ad_pre_f_broad_based_fd+series_f_primary_raise_usd/Sensitivity!E319),class_series_a_ocp)</f>
        <v>3</v>
      </c>
      <c r="J319" s="2" t="n">
        <f aca="false">class_series_a_original_shares*class_series_a_issue_pps/Sensitivity!I319</f>
        <v>5000000</v>
      </c>
      <c r="K319" s="2" t="n">
        <f aca="false">IF(Sensitivity!E319&lt;class_series_b_ocp,class_series_b_ocp*(ad_pre_f_broad_based_fd+series_f_primary_raise_usd/class_series_b_ocp)/(ad_pre_f_broad_based_fd+series_f_primary_raise_usd/Sensitivity!E319),class_series_b_ocp)</f>
        <v>10</v>
      </c>
      <c r="L319" s="2" t="n">
        <f aca="false">class_series_b_original_shares*class_series_b_issue_pps/Sensitivity!K319</f>
        <v>3000000</v>
      </c>
      <c r="M319" s="2" t="n">
        <f aca="false">IF(Sensitivity!E319&lt;class_series_c_ocp,class_series_c_ocp*(ad_pre_f_broad_based_fd+series_f_primary_raise_usd/class_series_c_ocp)/(ad_pre_f_broad_based_fd+series_f_primary_raise_usd/Sensitivity!E319),class_series_c_ocp)</f>
        <v>25</v>
      </c>
      <c r="N319" s="2" t="n">
        <f aca="false">class_series_c_original_shares*class_series_c_issue_pps/Sensitivity!M319</f>
        <v>2400000</v>
      </c>
      <c r="O319" s="8" t="n">
        <f aca="false">IF(Sensitivity!E319&lt;class_series_d_ocp,class_series_d_ocp*(ad_pre_f_broad_based_fd+series_f_primary_raise_usd/class_series_d_ocp)/(ad_pre_f_broad_based_fd+series_f_primary_raise_usd/Sensitivity!E319),class_series_d_ocp)</f>
        <v>57.7011635791589</v>
      </c>
      <c r="P319" s="2" t="n">
        <f aca="false">class_series_d_original_shares*class_series_d_issue_pps/Sensitivity!O319</f>
        <v>1733067.65058234</v>
      </c>
      <c r="Q319" s="8" t="n">
        <f aca="false">IF(Sensitivity!E319&lt;class_series_e_ocp,class_series_e_ocp*(ad_pre_f_broad_based_fd+series_f_primary_raise_usd/class_series_e_ocp)/(ad_pre_f_broad_based_fd+series_f_primary_raise_usd/Sensitivity!E319),class_series_e_ocp)</f>
        <v>48.9291003623757</v>
      </c>
      <c r="R319" s="2" t="n">
        <f aca="false">class_series_e_original_shares*class_series_e_issue_pps/Sensitivity!Q319</f>
        <v>6131255.22630948</v>
      </c>
      <c r="S319" s="2" t="n">
        <f aca="false">Sensitivity!H319-class_seed_current_shares+Sensitivity!J319-class_series_a_current_shares+Sensitivity!L319-class_series_b_current_shares+Sensitivity!N319-class_series_c_current_shares+Sensitivity!P319-class_series_d_current_shares+Sensitivity!R319-class_series_e_current_shares</f>
        <v>41028.876891816</v>
      </c>
      <c r="T319" s="5" t="n">
        <f aca="false">note_a_cap_usd/(pre_f_fd_total+Sensitivity!B319+Sensitivity!S319+Sensitivity!D319)</f>
        <v>27.2099188167789</v>
      </c>
      <c r="U319" s="5" t="n">
        <f aca="false">Sensitivity!E319*(const_one-note_a_discount)</f>
        <v>30.5860831519265</v>
      </c>
      <c r="V319" s="5" t="n">
        <f aca="false">MIN(Sensitivity!T319,Sensitivity!U319)</f>
        <v>27.2099188167789</v>
      </c>
      <c r="W319" s="2" t="n">
        <f aca="false">note_a_principal_usd/Sensitivity!V319</f>
        <v>183756.520321434</v>
      </c>
      <c r="X319" s="5" t="n">
        <f aca="false">note_b_cap_usd/(pre_f_fd_total+Sensitivity!B319+Sensitivity!S319+Sensitivity!C319)</f>
        <v>43.4278156885998</v>
      </c>
      <c r="Y319" s="5" t="n">
        <f aca="false">Sensitivity!E319*(const_one-note_b_discount)</f>
        <v>32.4977133489219</v>
      </c>
      <c r="Z319" s="5" t="n">
        <f aca="false">MIN(Sensitivity!X319,Sensitivity!Y319)</f>
        <v>32.4977133489219</v>
      </c>
      <c r="AA319" s="2" t="n">
        <f aca="false">note_b_principal_usd/Sensitivity!Z319</f>
        <v>92314.187394958</v>
      </c>
      <c r="AB319" s="2" t="n">
        <f aca="false">pre_f_fd_total+Sensitivity!B319+Sensitivity!F319+Sensitivity!W319+Sensitivity!AA319+Sensitivity!S319</f>
        <v>37719731.1774654</v>
      </c>
      <c r="AC319" s="2" t="n">
        <f aca="false">MAX(const_zero,sensitivity_esop_low*Sensitivity!AB319-pre_f_option_pool_total)</f>
        <v>0</v>
      </c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customFormat="false" ht="15" hidden="true" customHeight="false" outlineLevel="0" collapsed="false">
      <c r="A320" s="2" t="n">
        <f aca="false">Sensitivity!A319+const_one</f>
        <v>48</v>
      </c>
      <c r="B320" s="2" t="n">
        <f aca="false">Sensitivity!AC319</f>
        <v>0</v>
      </c>
      <c r="C320" s="2" t="n">
        <f aca="false">Sensitivity!W319</f>
        <v>183756.520321434</v>
      </c>
      <c r="D320" s="2" t="n">
        <f aca="false">Sensitivity!AA319</f>
        <v>92314.187394958</v>
      </c>
      <c r="E320" s="5" t="n">
        <f aca="false">sensitivity_pre_base_usd/(pre_f_fd_total+Sensitivity!B320)</f>
        <v>38.2326039399081</v>
      </c>
      <c r="F320" s="2" t="n">
        <f aca="false">series_f_primary_raise_usd/Sensitivity!E320</f>
        <v>784670.592857143</v>
      </c>
      <c r="G320" s="2" t="n">
        <f aca="false">IF(Sensitivity!E320&lt;class_seed_ocp,class_seed_ocp*(ad_pre_f_broad_based_fd+series_f_primary_raise_usd/class_seed_ocp)/(ad_pre_f_broad_based_fd+series_f_primary_raise_usd/Sensitivity!E320),class_seed_ocp)</f>
        <v>1</v>
      </c>
      <c r="H320" s="2" t="n">
        <f aca="false">class_seed_original_shares*class_seed_issue_pps/Sensitivity!G320</f>
        <v>5000000</v>
      </c>
      <c r="I320" s="2" t="n">
        <f aca="false">IF(Sensitivity!E320&lt;class_series_a_ocp,class_series_a_ocp*(ad_pre_f_broad_based_fd+series_f_primary_raise_usd/class_series_a_ocp)/(ad_pre_f_broad_based_fd+series_f_primary_raise_usd/Sensitivity!E320),class_series_a_ocp)</f>
        <v>3</v>
      </c>
      <c r="J320" s="2" t="n">
        <f aca="false">class_series_a_original_shares*class_series_a_issue_pps/Sensitivity!I320</f>
        <v>5000000</v>
      </c>
      <c r="K320" s="2" t="n">
        <f aca="false">IF(Sensitivity!E320&lt;class_series_b_ocp,class_series_b_ocp*(ad_pre_f_broad_based_fd+series_f_primary_raise_usd/class_series_b_ocp)/(ad_pre_f_broad_based_fd+series_f_primary_raise_usd/Sensitivity!E320),class_series_b_ocp)</f>
        <v>10</v>
      </c>
      <c r="L320" s="2" t="n">
        <f aca="false">class_series_b_original_shares*class_series_b_issue_pps/Sensitivity!K320</f>
        <v>3000000</v>
      </c>
      <c r="M320" s="2" t="n">
        <f aca="false">IF(Sensitivity!E320&lt;class_series_c_ocp,class_series_c_ocp*(ad_pre_f_broad_based_fd+series_f_primary_raise_usd/class_series_c_ocp)/(ad_pre_f_broad_based_fd+series_f_primary_raise_usd/Sensitivity!E320),class_series_c_ocp)</f>
        <v>25</v>
      </c>
      <c r="N320" s="2" t="n">
        <f aca="false">class_series_c_original_shares*class_series_c_issue_pps/Sensitivity!M320</f>
        <v>2400000</v>
      </c>
      <c r="O320" s="8" t="n">
        <f aca="false">IF(Sensitivity!E320&lt;class_series_d_ocp,class_series_d_ocp*(ad_pre_f_broad_based_fd+series_f_primary_raise_usd/class_series_d_ocp)/(ad_pre_f_broad_based_fd+series_f_primary_raise_usd/Sensitivity!E320),class_series_d_ocp)</f>
        <v>57.7011635791589</v>
      </c>
      <c r="P320" s="2" t="n">
        <f aca="false">class_series_d_original_shares*class_series_d_issue_pps/Sensitivity!O320</f>
        <v>1733067.65058234</v>
      </c>
      <c r="Q320" s="8" t="n">
        <f aca="false">IF(Sensitivity!E320&lt;class_series_e_ocp,class_series_e_ocp*(ad_pre_f_broad_based_fd+series_f_primary_raise_usd/class_series_e_ocp)/(ad_pre_f_broad_based_fd+series_f_primary_raise_usd/Sensitivity!E320),class_series_e_ocp)</f>
        <v>48.9291003623757</v>
      </c>
      <c r="R320" s="2" t="n">
        <f aca="false">class_series_e_original_shares*class_series_e_issue_pps/Sensitivity!Q320</f>
        <v>6131255.22630948</v>
      </c>
      <c r="S320" s="2" t="n">
        <f aca="false">Sensitivity!H320-class_seed_current_shares+Sensitivity!J320-class_series_a_current_shares+Sensitivity!L320-class_series_b_current_shares+Sensitivity!N320-class_series_c_current_shares+Sensitivity!P320-class_series_d_current_shares+Sensitivity!R320-class_series_e_current_shares</f>
        <v>41028.876891816</v>
      </c>
      <c r="T320" s="5" t="n">
        <f aca="false">note_a_cap_usd/(pre_f_fd_total+Sensitivity!B320+Sensitivity!S320+Sensitivity!D320)</f>
        <v>27.2099188167789</v>
      </c>
      <c r="U320" s="5" t="n">
        <f aca="false">Sensitivity!E320*(const_one-note_a_discount)</f>
        <v>30.5860831519265</v>
      </c>
      <c r="V320" s="5" t="n">
        <f aca="false">MIN(Sensitivity!T320,Sensitivity!U320)</f>
        <v>27.2099188167789</v>
      </c>
      <c r="W320" s="2" t="n">
        <f aca="false">note_a_principal_usd/Sensitivity!V320</f>
        <v>183756.520321434</v>
      </c>
      <c r="X320" s="5" t="n">
        <f aca="false">note_b_cap_usd/(pre_f_fd_total+Sensitivity!B320+Sensitivity!S320+Sensitivity!C320)</f>
        <v>43.4278156885998</v>
      </c>
      <c r="Y320" s="5" t="n">
        <f aca="false">Sensitivity!E320*(const_one-note_b_discount)</f>
        <v>32.4977133489219</v>
      </c>
      <c r="Z320" s="5" t="n">
        <f aca="false">MIN(Sensitivity!X320,Sensitivity!Y320)</f>
        <v>32.4977133489219</v>
      </c>
      <c r="AA320" s="2" t="n">
        <f aca="false">note_b_principal_usd/Sensitivity!Z320</f>
        <v>92314.187394958</v>
      </c>
      <c r="AB320" s="2" t="n">
        <f aca="false">pre_f_fd_total+Sensitivity!B320+Sensitivity!F320+Sensitivity!W320+Sensitivity!AA320+Sensitivity!S320</f>
        <v>37719731.1774654</v>
      </c>
      <c r="AC320" s="2" t="n">
        <f aca="false">MAX(const_zero,sensitivity_esop_low*Sensitivity!AB320-pre_f_option_pool_total)</f>
        <v>0</v>
      </c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customFormat="false" ht="15" hidden="true" customHeight="false" outlineLevel="0" collapsed="false">
      <c r="A321" s="2" t="n">
        <f aca="false">Sensitivity!A320+const_one</f>
        <v>49</v>
      </c>
      <c r="B321" s="2" t="n">
        <f aca="false">Sensitivity!AC320</f>
        <v>0</v>
      </c>
      <c r="C321" s="2" t="n">
        <f aca="false">Sensitivity!W320</f>
        <v>183756.520321434</v>
      </c>
      <c r="D321" s="2" t="n">
        <f aca="false">Sensitivity!AA320</f>
        <v>92314.187394958</v>
      </c>
      <c r="E321" s="5" t="n">
        <f aca="false">sensitivity_pre_base_usd/(pre_f_fd_total+Sensitivity!B321)</f>
        <v>38.2326039399081</v>
      </c>
      <c r="F321" s="2" t="n">
        <f aca="false">series_f_primary_raise_usd/Sensitivity!E321</f>
        <v>784670.592857143</v>
      </c>
      <c r="G321" s="2" t="n">
        <f aca="false">IF(Sensitivity!E321&lt;class_seed_ocp,class_seed_ocp*(ad_pre_f_broad_based_fd+series_f_primary_raise_usd/class_seed_ocp)/(ad_pre_f_broad_based_fd+series_f_primary_raise_usd/Sensitivity!E321),class_seed_ocp)</f>
        <v>1</v>
      </c>
      <c r="H321" s="2" t="n">
        <f aca="false">class_seed_original_shares*class_seed_issue_pps/Sensitivity!G321</f>
        <v>5000000</v>
      </c>
      <c r="I321" s="2" t="n">
        <f aca="false">IF(Sensitivity!E321&lt;class_series_a_ocp,class_series_a_ocp*(ad_pre_f_broad_based_fd+series_f_primary_raise_usd/class_series_a_ocp)/(ad_pre_f_broad_based_fd+series_f_primary_raise_usd/Sensitivity!E321),class_series_a_ocp)</f>
        <v>3</v>
      </c>
      <c r="J321" s="2" t="n">
        <f aca="false">class_series_a_original_shares*class_series_a_issue_pps/Sensitivity!I321</f>
        <v>5000000</v>
      </c>
      <c r="K321" s="2" t="n">
        <f aca="false">IF(Sensitivity!E321&lt;class_series_b_ocp,class_series_b_ocp*(ad_pre_f_broad_based_fd+series_f_primary_raise_usd/class_series_b_ocp)/(ad_pre_f_broad_based_fd+series_f_primary_raise_usd/Sensitivity!E321),class_series_b_ocp)</f>
        <v>10</v>
      </c>
      <c r="L321" s="2" t="n">
        <f aca="false">class_series_b_original_shares*class_series_b_issue_pps/Sensitivity!K321</f>
        <v>3000000</v>
      </c>
      <c r="M321" s="2" t="n">
        <f aca="false">IF(Sensitivity!E321&lt;class_series_c_ocp,class_series_c_ocp*(ad_pre_f_broad_based_fd+series_f_primary_raise_usd/class_series_c_ocp)/(ad_pre_f_broad_based_fd+series_f_primary_raise_usd/Sensitivity!E321),class_series_c_ocp)</f>
        <v>25</v>
      </c>
      <c r="N321" s="2" t="n">
        <f aca="false">class_series_c_original_shares*class_series_c_issue_pps/Sensitivity!M321</f>
        <v>2400000</v>
      </c>
      <c r="O321" s="8" t="n">
        <f aca="false">IF(Sensitivity!E321&lt;class_series_d_ocp,class_series_d_ocp*(ad_pre_f_broad_based_fd+series_f_primary_raise_usd/class_series_d_ocp)/(ad_pre_f_broad_based_fd+series_f_primary_raise_usd/Sensitivity!E321),class_series_d_ocp)</f>
        <v>57.7011635791589</v>
      </c>
      <c r="P321" s="2" t="n">
        <f aca="false">class_series_d_original_shares*class_series_d_issue_pps/Sensitivity!O321</f>
        <v>1733067.65058234</v>
      </c>
      <c r="Q321" s="8" t="n">
        <f aca="false">IF(Sensitivity!E321&lt;class_series_e_ocp,class_series_e_ocp*(ad_pre_f_broad_based_fd+series_f_primary_raise_usd/class_series_e_ocp)/(ad_pre_f_broad_based_fd+series_f_primary_raise_usd/Sensitivity!E321),class_series_e_ocp)</f>
        <v>48.9291003623757</v>
      </c>
      <c r="R321" s="2" t="n">
        <f aca="false">class_series_e_original_shares*class_series_e_issue_pps/Sensitivity!Q321</f>
        <v>6131255.22630948</v>
      </c>
      <c r="S321" s="2" t="n">
        <f aca="false">Sensitivity!H321-class_seed_current_shares+Sensitivity!J321-class_series_a_current_shares+Sensitivity!L321-class_series_b_current_shares+Sensitivity!N321-class_series_c_current_shares+Sensitivity!P321-class_series_d_current_shares+Sensitivity!R321-class_series_e_current_shares</f>
        <v>41028.876891816</v>
      </c>
      <c r="T321" s="5" t="n">
        <f aca="false">note_a_cap_usd/(pre_f_fd_total+Sensitivity!B321+Sensitivity!S321+Sensitivity!D321)</f>
        <v>27.2099188167789</v>
      </c>
      <c r="U321" s="5" t="n">
        <f aca="false">Sensitivity!E321*(const_one-note_a_discount)</f>
        <v>30.5860831519265</v>
      </c>
      <c r="V321" s="5" t="n">
        <f aca="false">MIN(Sensitivity!T321,Sensitivity!U321)</f>
        <v>27.2099188167789</v>
      </c>
      <c r="W321" s="2" t="n">
        <f aca="false">note_a_principal_usd/Sensitivity!V321</f>
        <v>183756.520321434</v>
      </c>
      <c r="X321" s="5" t="n">
        <f aca="false">note_b_cap_usd/(pre_f_fd_total+Sensitivity!B321+Sensitivity!S321+Sensitivity!C321)</f>
        <v>43.4278156885998</v>
      </c>
      <c r="Y321" s="5" t="n">
        <f aca="false">Sensitivity!E321*(const_one-note_b_discount)</f>
        <v>32.4977133489219</v>
      </c>
      <c r="Z321" s="5" t="n">
        <f aca="false">MIN(Sensitivity!X321,Sensitivity!Y321)</f>
        <v>32.4977133489219</v>
      </c>
      <c r="AA321" s="2" t="n">
        <f aca="false">note_b_principal_usd/Sensitivity!Z321</f>
        <v>92314.187394958</v>
      </c>
      <c r="AB321" s="2" t="n">
        <f aca="false">pre_f_fd_total+Sensitivity!B321+Sensitivity!F321+Sensitivity!W321+Sensitivity!AA321+Sensitivity!S321</f>
        <v>37719731.1774654</v>
      </c>
      <c r="AC321" s="2" t="n">
        <f aca="false">MAX(const_zero,sensitivity_esop_low*Sensitivity!AB321-pre_f_option_pool_total)</f>
        <v>0</v>
      </c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customFormat="false" ht="15" hidden="tru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customFormat="false" ht="15" hidden="tru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customFormat="false" ht="15" hidden="tru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customFormat="false" ht="15" hidden="true" customHeight="false" outlineLevel="0" collapsed="false">
      <c r="A325" s="5" t="n">
        <f aca="false">sensitivity_exit_usd</f>
        <v>2000000000</v>
      </c>
      <c r="B325" s="2" t="n">
        <f aca="false">ROW()-ROW($B$325)</f>
        <v>0</v>
      </c>
      <c r="C325" s="2" t="n">
        <f aca="false">MOD(QUOTIENT($B325,1),2)</f>
        <v>0</v>
      </c>
      <c r="D325" s="2" t="n">
        <f aca="false">MOD(QUOTIENT($B325,2),2)</f>
        <v>0</v>
      </c>
      <c r="E325" s="2" t="n">
        <f aca="false">MOD(QUOTIENT($B325,4),2)</f>
        <v>0</v>
      </c>
      <c r="F325" s="2" t="n">
        <f aca="false">MOD(QUOTIENT($B325,8),2)</f>
        <v>0</v>
      </c>
      <c r="G325" s="2" t="n">
        <f aca="false">MOD(QUOTIENT($B325,16),2)</f>
        <v>0</v>
      </c>
      <c r="H325" s="2" t="n">
        <f aca="false">MOD(QUOTIENT($B325,32),2)</f>
        <v>0</v>
      </c>
      <c r="I325" s="2" t="n">
        <f aca="false">MOD(QUOTIENT($B325,64),2)</f>
        <v>0</v>
      </c>
      <c r="J325" s="5" t="n">
        <f aca="false">IF($C325=const_zero,MIN(class_series_f_invested_usd,MAX(const_zero,$A325)),const_zero)</f>
        <v>30000000</v>
      </c>
      <c r="K325" s="5" t="n">
        <f aca="false">IF($D325=const_zero,MIN(class_series_e_invested_usd,MAX(const_zero,$A325-SUM($J325:$J325))),const_zero)</f>
        <v>300000000</v>
      </c>
      <c r="L325" s="5" t="n">
        <f aca="false">IF($E325=const_zero,MIN(class_series_d_invested_usd,MAX(const_zero,$A325-SUM($J325:$K325))),const_zero)</f>
        <v>100000000</v>
      </c>
      <c r="M325" s="5" t="n">
        <f aca="false">IF($F325=const_zero,MIN(class_series_c_invested_usd,MAX(const_zero,$A325-SUM($J325:$L325))),const_zero)</f>
        <v>60000000</v>
      </c>
      <c r="N325" s="5" t="n">
        <f aca="false">IF($G325=const_zero,MIN(class_series_b_invested_usd,MAX(const_zero,$A325-SUM($J325:$M325))),const_zero)</f>
        <v>30000000</v>
      </c>
      <c r="O325" s="5" t="n">
        <f aca="false">IF($H325=const_zero,MIN(class_series_a_invested_usd,MAX(const_zero,$A325-SUM($J325:$N325))),const_zero)</f>
        <v>15000000</v>
      </c>
      <c r="P325" s="5" t="n">
        <f aca="false">IF($I325=const_zero,MIN(class_seed_invested_usd,MAX(const_zero,$A325-SUM($J325:$O325))),const_zero)</f>
        <v>5000000</v>
      </c>
      <c r="Q325" s="5" t="n">
        <f aca="false">MAX(const_zero,$A325-SUM($J325:$P325))</f>
        <v>1460000000</v>
      </c>
      <c r="R325" s="9" t="n">
        <f aca="false">common_rsa_total+Sensitivity!$AE$270+Sensitivity!$AJ$270+IF($C325=const_one,Sensitivity!$D$270,const_zero)+IF($D325=const_one,Sensitivity!$Y$270,const_zero)+IF($E325=const_one,Sensitivity!$V$270,const_zero)+IF($F325=const_one,Sensitivity!$S$270,const_zero)+IF($G325=const_one,Sensitivity!$P$270,const_zero)+IF($H325=const_one,Sensitivity!$M$270,const_zero)+IF($I325=const_one,Sensitivity!$J$270,const_zero)</f>
        <v>9276070.70771639</v>
      </c>
      <c r="S325" s="23" t="b">
        <f aca="false">IF($R325&gt;const_zero,--($Q325&gt;option_strike_usd*$R325),const_zero)</f>
        <v>1</v>
      </c>
      <c r="T325" s="7" t="n">
        <f aca="false">IF($R325&gt;const_zero,IF($S325=const_one,($Q325+option_strike_usd*pre_f_options_issued)/($R325+pre_f_options_issued),$Q325/$R325),const_zero)</f>
        <v>124.192528755936</v>
      </c>
      <c r="U325" s="5" t="n">
        <f aca="false">IF($C325=const_one,Sensitivity!$D$270*$T325,const_zero)</f>
        <v>0</v>
      </c>
      <c r="V325" s="5" t="n">
        <f aca="false">IF($D325=const_one,Sensitivity!$Y$270*$T325,const_zero)</f>
        <v>0</v>
      </c>
      <c r="W325" s="5" t="n">
        <f aca="false">IF($E325=const_one,Sensitivity!$V$270*$T325,const_zero)</f>
        <v>0</v>
      </c>
      <c r="X325" s="5" t="n">
        <f aca="false">IF($F325=const_one,Sensitivity!$S$270*$T325,const_zero)</f>
        <v>0</v>
      </c>
      <c r="Y325" s="5" t="n">
        <f aca="false">IF($G325=const_one,Sensitivity!$P$270*$T325,const_zero)</f>
        <v>0</v>
      </c>
      <c r="Z325" s="5" t="n">
        <f aca="false">IF($H325=const_one,Sensitivity!$M$270*$T325,const_zero)</f>
        <v>0</v>
      </c>
      <c r="AA325" s="5" t="n">
        <f aca="false">IF($I325=const_one,Sensitivity!$J$270*$T325,const_zero)</f>
        <v>0</v>
      </c>
      <c r="AB325" s="5" t="n">
        <f aca="false">(Sensitivity!$AE$270+Sensitivity!$AJ$270)*$T325</f>
        <v>34285919.3067395</v>
      </c>
      <c r="AC325" s="5" t="n">
        <f aca="false">common_rsa_total*$T325</f>
        <v>1117732758.80342</v>
      </c>
      <c r="AD325" s="5" t="n">
        <f aca="false">IF($S325=const_one,pre_f_options_issued*($T325-option_strike_usd),const_zero)</f>
        <v>307981321.889839</v>
      </c>
      <c r="AE325" s="5" t="n">
        <f aca="false">J325+U325</f>
        <v>30000000</v>
      </c>
      <c r="AF325" s="5" t="n">
        <f aca="false">K325+V325</f>
        <v>300000000</v>
      </c>
      <c r="AG325" s="5" t="n">
        <f aca="false">L325+W325</f>
        <v>100000000</v>
      </c>
      <c r="AH325" s="5" t="n">
        <f aca="false">M325+X325</f>
        <v>60000000</v>
      </c>
      <c r="AI325" s="5" t="n">
        <f aca="false">N325+Y325</f>
        <v>30000000</v>
      </c>
      <c r="AJ325" s="5" t="n">
        <f aca="false">O325+Z325</f>
        <v>15000000</v>
      </c>
      <c r="AK325" s="5" t="n">
        <f aca="false">P325+AA325</f>
        <v>5000000</v>
      </c>
      <c r="AL325" s="5" t="n">
        <f aca="false">INDEX($AE$325:$AE$452,$B325-$C325*1+const_one)</f>
        <v>30000000</v>
      </c>
      <c r="AM325" s="5" t="n">
        <f aca="false">INDEX($AF$325:$AF$452,$B325-$D325*2+const_one)</f>
        <v>300000000</v>
      </c>
      <c r="AN325" s="5" t="n">
        <f aca="false">INDEX($AG$325:$AG$452,$B325-$E325*4+const_one)</f>
        <v>100000000</v>
      </c>
      <c r="AO325" s="5" t="n">
        <f aca="false">INDEX($AH$325:$AH$452,$B325-$F325*8+const_one)</f>
        <v>60000000</v>
      </c>
      <c r="AP325" s="5" t="n">
        <f aca="false">INDEX($AI$325:$AI$452,$B325-$G325*16+const_one)</f>
        <v>30000000</v>
      </c>
      <c r="AQ325" s="5" t="n">
        <f aca="false">INDEX($AJ$325:$AJ$452,$B325-$H325*32+const_one)</f>
        <v>15000000</v>
      </c>
      <c r="AR325" s="5" t="n">
        <f aca="false">INDEX($AK$325:$AK$452,$B325-$I325*64+const_one)</f>
        <v>5000000</v>
      </c>
      <c r="AS325" s="5" t="n">
        <f aca="false">INDEX($AE$325:$AE$452,$B325+(const_one-$C325)*1+const_one)</f>
        <v>93236603.7811647</v>
      </c>
      <c r="AT325" s="5" t="n">
        <f aca="false">INDEX($AF$325:$AF$452,$B325+(const_one-$D325)*2+const_one)</f>
        <v>603459018.738093</v>
      </c>
      <c r="AU325" s="5" t="n">
        <f aca="false">INDEX($AG$325:$AG$452,$B325+(const_one-$E325)*4+const_one)</f>
        <v>200450845.362126</v>
      </c>
      <c r="AV325" s="5" t="n">
        <f aca="false">INDEX($AH$325:$AH$452,$B325+(const_one-$F325)*8+const_one)</f>
        <v>257758308.020504</v>
      </c>
      <c r="AW325" s="5" t="n">
        <f aca="false">INDEX($AI$325:$AI$452,$B325+(const_one-$G325)*16+const_one)</f>
        <v>303023725.899048</v>
      </c>
      <c r="AX325" s="5" t="n">
        <f aca="false">INDEX($AJ$325:$AJ$452,$B325+(const_one-$H325)*32+const_one)</f>
        <v>440359374.296272</v>
      </c>
      <c r="AY325" s="5" t="n">
        <f aca="false">INDEX($AK$325:$AK$452,$B325+(const_one-$I325)*64+const_one)</f>
        <v>437378938.598835</v>
      </c>
      <c r="AZ325" s="5" t="n">
        <f aca="false">--($C325=--(AS325&gt;AL325))</f>
        <v>0</v>
      </c>
      <c r="BA325" s="5" t="n">
        <f aca="false">--($D325=--(AT325&gt;AM325))</f>
        <v>0</v>
      </c>
      <c r="BB325" s="5" t="n">
        <f aca="false">--($E325=--(AU325&gt;AN325))</f>
        <v>0</v>
      </c>
      <c r="BC325" s="5" t="n">
        <f aca="false">--($F325=--(AV325&gt;AO325))</f>
        <v>0</v>
      </c>
      <c r="BD325" s="5" t="n">
        <f aca="false">--($G325=--(AW325&gt;AP325))</f>
        <v>0</v>
      </c>
      <c r="BE325" s="5" t="n">
        <f aca="false">--($H325=--(AX325&gt;AQ325))</f>
        <v>0</v>
      </c>
      <c r="BF325" s="5" t="n">
        <f aca="false">--($I325=--(AY325&gt;AR325))</f>
        <v>0</v>
      </c>
      <c r="BG325" s="5" t="n">
        <f aca="false">SUM(AZ325:BF325)</f>
        <v>0</v>
      </c>
      <c r="BH325" s="5" t="n">
        <f aca="false">SUM(AE325:AK325)+AB325+AC325+AD325</f>
        <v>2000000000</v>
      </c>
    </row>
    <row r="326" customFormat="false" ht="15" hidden="true" customHeight="false" outlineLevel="0" collapsed="false">
      <c r="A326" s="5" t="n">
        <f aca="false">sensitivity_exit_usd</f>
        <v>2000000000</v>
      </c>
      <c r="B326" s="2" t="n">
        <f aca="false">ROW()-ROW($B$325)</f>
        <v>1</v>
      </c>
      <c r="C326" s="2" t="n">
        <f aca="false">MOD(QUOTIENT($B326,1),2)</f>
        <v>1</v>
      </c>
      <c r="D326" s="2" t="n">
        <f aca="false">MOD(QUOTIENT($B326,2),2)</f>
        <v>0</v>
      </c>
      <c r="E326" s="2" t="n">
        <f aca="false">MOD(QUOTIENT($B326,4),2)</f>
        <v>0</v>
      </c>
      <c r="F326" s="2" t="n">
        <f aca="false">MOD(QUOTIENT($B326,8),2)</f>
        <v>0</v>
      </c>
      <c r="G326" s="2" t="n">
        <f aca="false">MOD(QUOTIENT($B326,16),2)</f>
        <v>0</v>
      </c>
      <c r="H326" s="2" t="n">
        <f aca="false">MOD(QUOTIENT($B326,32),2)</f>
        <v>0</v>
      </c>
      <c r="I326" s="2" t="n">
        <f aca="false">MOD(QUOTIENT($B326,64),2)</f>
        <v>0</v>
      </c>
      <c r="J326" s="5" t="n">
        <f aca="false">IF($C326=const_zero,MIN(class_series_f_invested_usd,MAX(const_zero,$A326)),const_zero)</f>
        <v>0</v>
      </c>
      <c r="K326" s="5" t="n">
        <f aca="false">IF($D326=const_zero,MIN(class_series_e_invested_usd,MAX(const_zero,$A326-SUM($J326:$J326))),const_zero)</f>
        <v>300000000</v>
      </c>
      <c r="L326" s="5" t="n">
        <f aca="false">IF($E326=const_zero,MIN(class_series_d_invested_usd,MAX(const_zero,$A326-SUM($J326:$K326))),const_zero)</f>
        <v>100000000</v>
      </c>
      <c r="M326" s="5" t="n">
        <f aca="false">IF($F326=const_zero,MIN(class_series_c_invested_usd,MAX(const_zero,$A326-SUM($J326:$L326))),const_zero)</f>
        <v>60000000</v>
      </c>
      <c r="N326" s="5" t="n">
        <f aca="false">IF($G326=const_zero,MIN(class_series_b_invested_usd,MAX(const_zero,$A326-SUM($J326:$M326))),const_zero)</f>
        <v>30000000</v>
      </c>
      <c r="O326" s="5" t="n">
        <f aca="false">IF($H326=const_zero,MIN(class_series_a_invested_usd,MAX(const_zero,$A326-SUM($J326:$N326))),const_zero)</f>
        <v>15000000</v>
      </c>
      <c r="P326" s="5" t="n">
        <f aca="false">IF($I326=const_zero,MIN(class_seed_invested_usd,MAX(const_zero,$A326-SUM($J326:$O326))),const_zero)</f>
        <v>5000000</v>
      </c>
      <c r="Q326" s="5" t="n">
        <f aca="false">MAX(const_zero,$A326-SUM($J326:$P326))</f>
        <v>1490000000</v>
      </c>
      <c r="R326" s="9" t="n">
        <f aca="false">common_rsa_total+Sensitivity!$AE$270+Sensitivity!$AJ$270+IF($C326=const_one,Sensitivity!$D$270,const_zero)+IF($D326=const_one,Sensitivity!$Y$270,const_zero)+IF($E326=const_one,Sensitivity!$V$270,const_zero)+IF($F326=const_one,Sensitivity!$S$270,const_zero)+IF($G326=const_one,Sensitivity!$P$270,const_zero)+IF($H326=const_one,Sensitivity!$M$270,const_zero)+IF($I326=const_one,Sensitivity!$J$270,const_zero)</f>
        <v>10060741.3005735</v>
      </c>
      <c r="S326" s="23" t="b">
        <f aca="false">IF($R326&gt;const_zero,--($Q326&gt;option_strike_usd*$R326),const_zero)</f>
        <v>1</v>
      </c>
      <c r="T326" s="7" t="n">
        <f aca="false">IF($R326&gt;const_zero,IF($S326=const_one,($Q326+option_strike_usd*pre_f_options_issued)/($R326+pre_f_options_issued),$Q326/$R326),const_zero)</f>
        <v>118.82260483558</v>
      </c>
      <c r="U326" s="5" t="n">
        <f aca="false">IF($C326=const_one,Sensitivity!$D$270*$T326,const_zero)</f>
        <v>93236603.7811647</v>
      </c>
      <c r="V326" s="5" t="n">
        <f aca="false">IF($D326=const_one,Sensitivity!$Y$270*$T326,const_zero)</f>
        <v>0</v>
      </c>
      <c r="W326" s="5" t="n">
        <f aca="false">IF($E326=const_one,Sensitivity!$V$270*$T326,const_zero)</f>
        <v>0</v>
      </c>
      <c r="X326" s="5" t="n">
        <f aca="false">IF($F326=const_one,Sensitivity!$S$270*$T326,const_zero)</f>
        <v>0</v>
      </c>
      <c r="Y326" s="5" t="n">
        <f aca="false">IF($G326=const_one,Sensitivity!$P$270*$T326,const_zero)</f>
        <v>0</v>
      </c>
      <c r="Z326" s="5" t="n">
        <f aca="false">IF($H326=const_one,Sensitivity!$M$270*$T326,const_zero)</f>
        <v>0</v>
      </c>
      <c r="AA326" s="5" t="n">
        <f aca="false">IF($I326=const_one,Sensitivity!$J$270*$T326,const_zero)</f>
        <v>0</v>
      </c>
      <c r="AB326" s="5" t="n">
        <f aca="false">(Sensitivity!$AE$270+Sensitivity!$AJ$270)*$T326</f>
        <v>32803440.6096638</v>
      </c>
      <c r="AC326" s="5" t="n">
        <f aca="false">common_rsa_total*$T326</f>
        <v>1069403443.52022</v>
      </c>
      <c r="AD326" s="5" t="n">
        <f aca="false">IF($S326=const_one,pre_f_options_issued*($T326-option_strike_usd),const_zero)</f>
        <v>294556512.08895</v>
      </c>
      <c r="AE326" s="5" t="n">
        <f aca="false">J326+U326</f>
        <v>93236603.7811647</v>
      </c>
      <c r="AF326" s="5" t="n">
        <f aca="false">K326+V326</f>
        <v>300000000</v>
      </c>
      <c r="AG326" s="5" t="n">
        <f aca="false">L326+W326</f>
        <v>100000000</v>
      </c>
      <c r="AH326" s="5" t="n">
        <f aca="false">M326+X326</f>
        <v>60000000</v>
      </c>
      <c r="AI326" s="5" t="n">
        <f aca="false">N326+Y326</f>
        <v>30000000</v>
      </c>
      <c r="AJ326" s="5" t="n">
        <f aca="false">O326+Z326</f>
        <v>15000000</v>
      </c>
      <c r="AK326" s="5" t="n">
        <f aca="false">P326+AA326</f>
        <v>5000000</v>
      </c>
      <c r="AL326" s="5" t="n">
        <f aca="false">INDEX($AE$325:$AE$452,$B326-$C326*1+const_one)</f>
        <v>30000000</v>
      </c>
      <c r="AM326" s="5" t="n">
        <f aca="false">INDEX($AF$325:$AF$452,$B326-$D326*2+const_one)</f>
        <v>300000000</v>
      </c>
      <c r="AN326" s="5" t="n">
        <f aca="false">INDEX($AG$325:$AG$452,$B326-$E326*4+const_one)</f>
        <v>100000000</v>
      </c>
      <c r="AO326" s="5" t="n">
        <f aca="false">INDEX($AH$325:$AH$452,$B326-$F326*8+const_one)</f>
        <v>60000000</v>
      </c>
      <c r="AP326" s="5" t="n">
        <f aca="false">INDEX($AI$325:$AI$452,$B326-$G326*16+const_one)</f>
        <v>30000000</v>
      </c>
      <c r="AQ326" s="5" t="n">
        <f aca="false">INDEX($AJ$325:$AJ$452,$B326-$H326*32+const_one)</f>
        <v>15000000</v>
      </c>
      <c r="AR326" s="5" t="n">
        <f aca="false">INDEX($AK$325:$AK$452,$B326-$I326*64+const_one)</f>
        <v>5000000</v>
      </c>
      <c r="AS326" s="5" t="n">
        <f aca="false">INDEX($AE$325:$AE$452,$B326+(const_one-$C326)*1+const_one)</f>
        <v>93236603.7811647</v>
      </c>
      <c r="AT326" s="5" t="n">
        <f aca="false">INDEX($AF$325:$AF$452,$B326+(const_one-$D326)*2+const_one)</f>
        <v>587966886.113713</v>
      </c>
      <c r="AU326" s="5" t="n">
        <f aca="false">INDEX($AG$325:$AG$452,$B326+(const_one-$E326)*4+const_one)</f>
        <v>193084309.646463</v>
      </c>
      <c r="AV326" s="5" t="n">
        <f aca="false">INDEX($AH$325:$AH$452,$B326+(const_one-$F326)*8+const_one)</f>
        <v>249051830.062536</v>
      </c>
      <c r="AW326" s="5" t="n">
        <f aca="false">INDEX($AI$325:$AI$452,$B326+(const_one-$G326)*16+const_one)</f>
        <v>293527147.053827</v>
      </c>
      <c r="AX326" s="5" t="n">
        <f aca="false">INDEX($AJ$325:$AJ$452,$B326+(const_one-$H326)*32+const_one)</f>
        <v>429224476.97318</v>
      </c>
      <c r="AY326" s="5" t="n">
        <f aca="false">INDEX($AK$325:$AK$452,$B326+(const_one-$I326)*64+const_one)</f>
        <v>426377216.761086</v>
      </c>
      <c r="AZ326" s="5" t="n">
        <f aca="false">--($C326=--(AS326&gt;AL326))</f>
        <v>1</v>
      </c>
      <c r="BA326" s="5" t="n">
        <f aca="false">--($D326=--(AT326&gt;AM326))</f>
        <v>0</v>
      </c>
      <c r="BB326" s="5" t="n">
        <f aca="false">--($E326=--(AU326&gt;AN326))</f>
        <v>0</v>
      </c>
      <c r="BC326" s="5" t="n">
        <f aca="false">--($F326=--(AV326&gt;AO326))</f>
        <v>0</v>
      </c>
      <c r="BD326" s="5" t="n">
        <f aca="false">--($G326=--(AW326&gt;AP326))</f>
        <v>0</v>
      </c>
      <c r="BE326" s="5" t="n">
        <f aca="false">--($H326=--(AX326&gt;AQ326))</f>
        <v>0</v>
      </c>
      <c r="BF326" s="5" t="n">
        <f aca="false">--($I326=--(AY326&gt;AR326))</f>
        <v>0</v>
      </c>
      <c r="BG326" s="5" t="n">
        <f aca="false">SUM(AZ326:BF326)</f>
        <v>1</v>
      </c>
      <c r="BH326" s="5" t="n">
        <f aca="false">SUM(AE326:AK326)+AB326+AC326+AD326</f>
        <v>2000000000</v>
      </c>
    </row>
    <row r="327" customFormat="false" ht="15" hidden="true" customHeight="false" outlineLevel="0" collapsed="false">
      <c r="A327" s="5" t="n">
        <f aca="false">sensitivity_exit_usd</f>
        <v>2000000000</v>
      </c>
      <c r="B327" s="2" t="n">
        <f aca="false">ROW()-ROW($B$325)</f>
        <v>2</v>
      </c>
      <c r="C327" s="2" t="n">
        <f aca="false">MOD(QUOTIENT($B327,1),2)</f>
        <v>0</v>
      </c>
      <c r="D327" s="2" t="n">
        <f aca="false">MOD(QUOTIENT($B327,2),2)</f>
        <v>1</v>
      </c>
      <c r="E327" s="2" t="n">
        <f aca="false">MOD(QUOTIENT($B327,4),2)</f>
        <v>0</v>
      </c>
      <c r="F327" s="2" t="n">
        <f aca="false">MOD(QUOTIENT($B327,8),2)</f>
        <v>0</v>
      </c>
      <c r="G327" s="2" t="n">
        <f aca="false">MOD(QUOTIENT($B327,16),2)</f>
        <v>0</v>
      </c>
      <c r="H327" s="2" t="n">
        <f aca="false">MOD(QUOTIENT($B327,32),2)</f>
        <v>0</v>
      </c>
      <c r="I327" s="2" t="n">
        <f aca="false">MOD(QUOTIENT($B327,64),2)</f>
        <v>0</v>
      </c>
      <c r="J327" s="5" t="n">
        <f aca="false">IF($C327=const_zero,MIN(class_series_f_invested_usd,MAX(const_zero,$A327)),const_zero)</f>
        <v>30000000</v>
      </c>
      <c r="K327" s="5" t="n">
        <f aca="false">IF($D327=const_zero,MIN(class_series_e_invested_usd,MAX(const_zero,$A327-SUM($J327:$J327))),const_zero)</f>
        <v>0</v>
      </c>
      <c r="L327" s="5" t="n">
        <f aca="false">IF($E327=const_zero,MIN(class_series_d_invested_usd,MAX(const_zero,$A327-SUM($J327:$K327))),const_zero)</f>
        <v>100000000</v>
      </c>
      <c r="M327" s="5" t="n">
        <f aca="false">IF($F327=const_zero,MIN(class_series_c_invested_usd,MAX(const_zero,$A327-SUM($J327:$L327))),const_zero)</f>
        <v>60000000</v>
      </c>
      <c r="N327" s="5" t="n">
        <f aca="false">IF($G327=const_zero,MIN(class_series_b_invested_usd,MAX(const_zero,$A327-SUM($J327:$M327))),const_zero)</f>
        <v>30000000</v>
      </c>
      <c r="O327" s="5" t="n">
        <f aca="false">IF($H327=const_zero,MIN(class_series_a_invested_usd,MAX(const_zero,$A327-SUM($J327:$N327))),const_zero)</f>
        <v>15000000</v>
      </c>
      <c r="P327" s="5" t="n">
        <f aca="false">IF($I327=const_zero,MIN(class_seed_invested_usd,MAX(const_zero,$A327-SUM($J327:$O327))),const_zero)</f>
        <v>5000000</v>
      </c>
      <c r="Q327" s="5" t="n">
        <f aca="false">MAX(const_zero,$A327-SUM($J327:$P327))</f>
        <v>1760000000</v>
      </c>
      <c r="R327" s="9" t="n">
        <f aca="false">common_rsa_total+Sensitivity!$AE$270+Sensitivity!$AJ$270+IF($C327=const_one,Sensitivity!$D$270,const_zero)+IF($D327=const_one,Sensitivity!$Y$270,const_zero)+IF($E327=const_one,Sensitivity!$V$270,const_zero)+IF($F327=const_one,Sensitivity!$S$270,const_zero)+IF($G327=const_one,Sensitivity!$P$270,const_zero)+IF($H327=const_one,Sensitivity!$M$270,const_zero)+IF($I327=const_one,Sensitivity!$J$270,const_zero)</f>
        <v>15407325.9340259</v>
      </c>
      <c r="S327" s="23" t="b">
        <f aca="false">IF($R327&gt;const_zero,--($Q327&gt;option_strike_usd*$R327),const_zero)</f>
        <v>1</v>
      </c>
      <c r="T327" s="7" t="n">
        <f aca="false">IF($R327&gt;const_zero,IF($S327=const_one,($Q327+option_strike_usd*pre_f_options_issued)/($R327+pre_f_options_issued),$Q327/$R327),const_zero)</f>
        <v>98.42340539807</v>
      </c>
      <c r="U327" s="5" t="n">
        <f aca="false">IF($C327=const_one,Sensitivity!$D$270*$T327,const_zero)</f>
        <v>0</v>
      </c>
      <c r="V327" s="5" t="n">
        <f aca="false">IF($D327=const_one,Sensitivity!$Y$270*$T327,const_zero)</f>
        <v>603459018.738093</v>
      </c>
      <c r="W327" s="5" t="n">
        <f aca="false">IF($E327=const_one,Sensitivity!$V$270*$T327,const_zero)</f>
        <v>0</v>
      </c>
      <c r="X327" s="5" t="n">
        <f aca="false">IF($F327=const_one,Sensitivity!$S$270*$T327,const_zero)</f>
        <v>0</v>
      </c>
      <c r="Y327" s="5" t="n">
        <f aca="false">IF($G327=const_one,Sensitivity!$P$270*$T327,const_zero)</f>
        <v>0</v>
      </c>
      <c r="Z327" s="5" t="n">
        <f aca="false">IF($H327=const_one,Sensitivity!$M$270*$T327,const_zero)</f>
        <v>0</v>
      </c>
      <c r="AA327" s="5" t="n">
        <f aca="false">IF($I327=const_one,Sensitivity!$J$270*$T327,const_zero)</f>
        <v>0</v>
      </c>
      <c r="AB327" s="5" t="n">
        <f aca="false">(Sensitivity!$AE$270+Sensitivity!$AJ$270)*$T327</f>
        <v>27171819.1841025</v>
      </c>
      <c r="AC327" s="5" t="n">
        <f aca="false">common_rsa_total*$T327</f>
        <v>885810648.58263</v>
      </c>
      <c r="AD327" s="5" t="n">
        <f aca="false">IF($S327=const_one,pre_f_options_issued*($T327-option_strike_usd),const_zero)</f>
        <v>243558513.495175</v>
      </c>
      <c r="AE327" s="5" t="n">
        <f aca="false">J327+U327</f>
        <v>30000000</v>
      </c>
      <c r="AF327" s="5" t="n">
        <f aca="false">K327+V327</f>
        <v>603459018.738093</v>
      </c>
      <c r="AG327" s="5" t="n">
        <f aca="false">L327+W327</f>
        <v>100000000</v>
      </c>
      <c r="AH327" s="5" t="n">
        <f aca="false">M327+X327</f>
        <v>60000000</v>
      </c>
      <c r="AI327" s="5" t="n">
        <f aca="false">N327+Y327</f>
        <v>30000000</v>
      </c>
      <c r="AJ327" s="5" t="n">
        <f aca="false">O327+Z327</f>
        <v>15000000</v>
      </c>
      <c r="AK327" s="5" t="n">
        <f aca="false">P327+AA327</f>
        <v>5000000</v>
      </c>
      <c r="AL327" s="5" t="n">
        <f aca="false">INDEX($AE$325:$AE$452,$B327-$C327*1+const_one)</f>
        <v>30000000</v>
      </c>
      <c r="AM327" s="5" t="n">
        <f aca="false">INDEX($AF$325:$AF$452,$B327-$D327*2+const_one)</f>
        <v>300000000</v>
      </c>
      <c r="AN327" s="5" t="n">
        <f aca="false">INDEX($AG$325:$AG$452,$B327-$E327*4+const_one)</f>
        <v>100000000</v>
      </c>
      <c r="AO327" s="5" t="n">
        <f aca="false">INDEX($AH$325:$AH$452,$B327-$F327*8+const_one)</f>
        <v>60000000</v>
      </c>
      <c r="AP327" s="5" t="n">
        <f aca="false">INDEX($AI$325:$AI$452,$B327-$G327*16+const_one)</f>
        <v>30000000</v>
      </c>
      <c r="AQ327" s="5" t="n">
        <f aca="false">INDEX($AJ$325:$AJ$452,$B327-$H327*32+const_one)</f>
        <v>15000000</v>
      </c>
      <c r="AR327" s="5" t="n">
        <f aca="false">INDEX($AK$325:$AK$452,$B327-$I327*64+const_one)</f>
        <v>5000000</v>
      </c>
      <c r="AS327" s="5" t="n">
        <f aca="false">INDEX($AE$325:$AE$452,$B327+(const_one-$C327)*1+const_one)</f>
        <v>75247287.5582635</v>
      </c>
      <c r="AT327" s="5" t="n">
        <f aca="false">INDEX($AF$325:$AF$452,$B327+(const_one-$D327)*2+const_one)</f>
        <v>603459018.738093</v>
      </c>
      <c r="AU327" s="5" t="n">
        <f aca="false">INDEX($AG$325:$AG$452,$B327+(const_one-$E327)*4+const_one)</f>
        <v>164346935.579702</v>
      </c>
      <c r="AV327" s="5" t="n">
        <f aca="false">INDEX($AH$325:$AH$452,$B327+(const_one-$F327)*8+const_one)</f>
        <v>215390249.51932</v>
      </c>
      <c r="AW327" s="5" t="n">
        <f aca="false">INDEX($AI$325:$AI$452,$B327+(const_one-$G327)*16+const_one)</f>
        <v>257206493.884917</v>
      </c>
      <c r="AX327" s="5" t="n">
        <f aca="false">INDEX($AJ$325:$AJ$452,$B327+(const_one-$H327)*32+const_one)</f>
        <v>387976319.261201</v>
      </c>
      <c r="AY327" s="5" t="n">
        <f aca="false">INDEX($AK$325:$AK$452,$B327+(const_one-$I327)*64+const_one)</f>
        <v>385793611.417256</v>
      </c>
      <c r="AZ327" s="5" t="n">
        <f aca="false">--($C327=--(AS327&gt;AL327))</f>
        <v>0</v>
      </c>
      <c r="BA327" s="5" t="n">
        <f aca="false">--($D327=--(AT327&gt;AM327))</f>
        <v>1</v>
      </c>
      <c r="BB327" s="5" t="n">
        <f aca="false">--($E327=--(AU327&gt;AN327))</f>
        <v>0</v>
      </c>
      <c r="BC327" s="5" t="n">
        <f aca="false">--($F327=--(AV327&gt;AO327))</f>
        <v>0</v>
      </c>
      <c r="BD327" s="5" t="n">
        <f aca="false">--($G327=--(AW327&gt;AP327))</f>
        <v>0</v>
      </c>
      <c r="BE327" s="5" t="n">
        <f aca="false">--($H327=--(AX327&gt;AQ327))</f>
        <v>0</v>
      </c>
      <c r="BF327" s="5" t="n">
        <f aca="false">--($I327=--(AY327&gt;AR327))</f>
        <v>0</v>
      </c>
      <c r="BG327" s="5" t="n">
        <f aca="false">SUM(AZ327:BF327)</f>
        <v>1</v>
      </c>
      <c r="BH327" s="5" t="n">
        <f aca="false">SUM(AE327:AK327)+AB327+AC327+AD327</f>
        <v>2000000000</v>
      </c>
    </row>
    <row r="328" customFormat="false" ht="15" hidden="true" customHeight="false" outlineLevel="0" collapsed="false">
      <c r="A328" s="5" t="n">
        <f aca="false">sensitivity_exit_usd</f>
        <v>2000000000</v>
      </c>
      <c r="B328" s="2" t="n">
        <f aca="false">ROW()-ROW($B$325)</f>
        <v>3</v>
      </c>
      <c r="C328" s="2" t="n">
        <f aca="false">MOD(QUOTIENT($B328,1),2)</f>
        <v>1</v>
      </c>
      <c r="D328" s="2" t="n">
        <f aca="false">MOD(QUOTIENT($B328,2),2)</f>
        <v>1</v>
      </c>
      <c r="E328" s="2" t="n">
        <f aca="false">MOD(QUOTIENT($B328,4),2)</f>
        <v>0</v>
      </c>
      <c r="F328" s="2" t="n">
        <f aca="false">MOD(QUOTIENT($B328,8),2)</f>
        <v>0</v>
      </c>
      <c r="G328" s="2" t="n">
        <f aca="false">MOD(QUOTIENT($B328,16),2)</f>
        <v>0</v>
      </c>
      <c r="H328" s="2" t="n">
        <f aca="false">MOD(QUOTIENT($B328,32),2)</f>
        <v>0</v>
      </c>
      <c r="I328" s="2" t="n">
        <f aca="false">MOD(QUOTIENT($B328,64),2)</f>
        <v>0</v>
      </c>
      <c r="J328" s="5" t="n">
        <f aca="false">IF($C328=const_zero,MIN(class_series_f_invested_usd,MAX(const_zero,$A328)),const_zero)</f>
        <v>0</v>
      </c>
      <c r="K328" s="5" t="n">
        <f aca="false">IF($D328=const_zero,MIN(class_series_e_invested_usd,MAX(const_zero,$A328-SUM($J328:$J328))),const_zero)</f>
        <v>0</v>
      </c>
      <c r="L328" s="5" t="n">
        <f aca="false">IF($E328=const_zero,MIN(class_series_d_invested_usd,MAX(const_zero,$A328-SUM($J328:$K328))),const_zero)</f>
        <v>100000000</v>
      </c>
      <c r="M328" s="5" t="n">
        <f aca="false">IF($F328=const_zero,MIN(class_series_c_invested_usd,MAX(const_zero,$A328-SUM($J328:$L328))),const_zero)</f>
        <v>60000000</v>
      </c>
      <c r="N328" s="5" t="n">
        <f aca="false">IF($G328=const_zero,MIN(class_series_b_invested_usd,MAX(const_zero,$A328-SUM($J328:$M328))),const_zero)</f>
        <v>30000000</v>
      </c>
      <c r="O328" s="5" t="n">
        <f aca="false">IF($H328=const_zero,MIN(class_series_a_invested_usd,MAX(const_zero,$A328-SUM($J328:$N328))),const_zero)</f>
        <v>15000000</v>
      </c>
      <c r="P328" s="5" t="n">
        <f aca="false">IF($I328=const_zero,MIN(class_seed_invested_usd,MAX(const_zero,$A328-SUM($J328:$O328))),const_zero)</f>
        <v>5000000</v>
      </c>
      <c r="Q328" s="5" t="n">
        <f aca="false">MAX(const_zero,$A328-SUM($J328:$P328))</f>
        <v>1790000000</v>
      </c>
      <c r="R328" s="9" t="n">
        <f aca="false">common_rsa_total+Sensitivity!$AE$270+Sensitivity!$AJ$270+IF($C328=const_one,Sensitivity!$D$270,const_zero)+IF($D328=const_one,Sensitivity!$Y$270,const_zero)+IF($E328=const_one,Sensitivity!$V$270,const_zero)+IF($F328=const_one,Sensitivity!$S$270,const_zero)+IF($G328=const_one,Sensitivity!$P$270,const_zero)+IF($H328=const_one,Sensitivity!$M$270,const_zero)+IF($I328=const_one,Sensitivity!$J$270,const_zero)</f>
        <v>16191996.526883</v>
      </c>
      <c r="S328" s="23" t="b">
        <f aca="false">IF($R328&gt;const_zero,--($Q328&gt;option_strike_usd*$R328),const_zero)</f>
        <v>1</v>
      </c>
      <c r="T328" s="7" t="n">
        <f aca="false">IF($R328&gt;const_zero,IF($S328=const_one,($Q328+option_strike_usd*pre_f_options_issued)/($R328+pre_f_options_issued),$Q328/$R328),const_zero)</f>
        <v>95.8966580922487</v>
      </c>
      <c r="U328" s="5" t="n">
        <f aca="false">IF($C328=const_one,Sensitivity!$D$270*$T328,const_zero)</f>
        <v>75247287.5582635</v>
      </c>
      <c r="V328" s="5" t="n">
        <f aca="false">IF($D328=const_one,Sensitivity!$Y$270*$T328,const_zero)</f>
        <v>587966886.113713</v>
      </c>
      <c r="W328" s="5" t="n">
        <f aca="false">IF($E328=const_one,Sensitivity!$V$270*$T328,const_zero)</f>
        <v>0</v>
      </c>
      <c r="X328" s="5" t="n">
        <f aca="false">IF($F328=const_one,Sensitivity!$S$270*$T328,const_zero)</f>
        <v>0</v>
      </c>
      <c r="Y328" s="5" t="n">
        <f aca="false">IF($G328=const_one,Sensitivity!$P$270*$T328,const_zero)</f>
        <v>0</v>
      </c>
      <c r="Z328" s="5" t="n">
        <f aca="false">IF($H328=const_one,Sensitivity!$M$270*$T328,const_zero)</f>
        <v>0</v>
      </c>
      <c r="AA328" s="5" t="n">
        <f aca="false">IF($I328=const_one,Sensitivity!$J$270*$T328,const_zero)</f>
        <v>0</v>
      </c>
      <c r="AB328" s="5" t="n">
        <f aca="false">(Sensitivity!$AE$270+Sensitivity!$AJ$270)*$T328</f>
        <v>26474258.2671639</v>
      </c>
      <c r="AC328" s="5" t="n">
        <f aca="false">common_rsa_total*$T328</f>
        <v>863069922.830238</v>
      </c>
      <c r="AD328" s="5" t="n">
        <f aca="false">IF($S328=const_one,pre_f_options_issued*($T328-option_strike_usd),const_zero)</f>
        <v>237241645.230622</v>
      </c>
      <c r="AE328" s="5" t="n">
        <f aca="false">J328+U328</f>
        <v>75247287.5582635</v>
      </c>
      <c r="AF328" s="5" t="n">
        <f aca="false">K328+V328</f>
        <v>587966886.113713</v>
      </c>
      <c r="AG328" s="5" t="n">
        <f aca="false">L328+W328</f>
        <v>100000000</v>
      </c>
      <c r="AH328" s="5" t="n">
        <f aca="false">M328+X328</f>
        <v>60000000</v>
      </c>
      <c r="AI328" s="5" t="n">
        <f aca="false">N328+Y328</f>
        <v>30000000</v>
      </c>
      <c r="AJ328" s="5" t="n">
        <f aca="false">O328+Z328</f>
        <v>15000000</v>
      </c>
      <c r="AK328" s="5" t="n">
        <f aca="false">P328+AA328</f>
        <v>5000000</v>
      </c>
      <c r="AL328" s="5" t="n">
        <f aca="false">INDEX($AE$325:$AE$452,$B328-$C328*1+const_one)</f>
        <v>30000000</v>
      </c>
      <c r="AM328" s="5" t="n">
        <f aca="false">INDEX($AF$325:$AF$452,$B328-$D328*2+const_one)</f>
        <v>300000000</v>
      </c>
      <c r="AN328" s="5" t="n">
        <f aca="false">INDEX($AG$325:$AG$452,$B328-$E328*4+const_one)</f>
        <v>100000000</v>
      </c>
      <c r="AO328" s="5" t="n">
        <f aca="false">INDEX($AH$325:$AH$452,$B328-$F328*8+const_one)</f>
        <v>60000000</v>
      </c>
      <c r="AP328" s="5" t="n">
        <f aca="false">INDEX($AI$325:$AI$452,$B328-$G328*16+const_one)</f>
        <v>30000000</v>
      </c>
      <c r="AQ328" s="5" t="n">
        <f aca="false">INDEX($AJ$325:$AJ$452,$B328-$H328*32+const_one)</f>
        <v>15000000</v>
      </c>
      <c r="AR328" s="5" t="n">
        <f aca="false">INDEX($AK$325:$AK$452,$B328-$I328*64+const_one)</f>
        <v>5000000</v>
      </c>
      <c r="AS328" s="5" t="n">
        <f aca="false">INDEX($AE$325:$AE$452,$B328+(const_one-$C328)*1+const_one)</f>
        <v>75247287.5582635</v>
      </c>
      <c r="AT328" s="5" t="n">
        <f aca="false">INDEX($AF$325:$AF$452,$B328+(const_one-$D328)*2+const_one)</f>
        <v>587966886.113713</v>
      </c>
      <c r="AU328" s="5" t="n">
        <f aca="false">INDEX($AG$325:$AG$452,$B328+(const_one-$E328)*4+const_one)</f>
        <v>160578713.497785</v>
      </c>
      <c r="AV328" s="5" t="n">
        <f aca="false">INDEX($AH$325:$AH$452,$B328+(const_one-$F328)*8+const_one)</f>
        <v>210790855.874327</v>
      </c>
      <c r="AW328" s="5" t="n">
        <f aca="false">INDEX($AI$325:$AI$452,$B328+(const_one-$G328)*16+const_one)</f>
        <v>252051487.894353</v>
      </c>
      <c r="AX328" s="5" t="n">
        <f aca="false">INDEX($AJ$325:$AJ$452,$B328+(const_one-$H328)*32+const_one)</f>
        <v>381457931.995949</v>
      </c>
      <c r="AY328" s="5" t="n">
        <f aca="false">INDEX($AK$325:$AK$452,$B328+(const_one-$I328)*64+const_one)</f>
        <v>379347514.668171</v>
      </c>
      <c r="AZ328" s="5" t="n">
        <f aca="false">--($C328=--(AS328&gt;AL328))</f>
        <v>1</v>
      </c>
      <c r="BA328" s="5" t="n">
        <f aca="false">--($D328=--(AT328&gt;AM328))</f>
        <v>1</v>
      </c>
      <c r="BB328" s="5" t="n">
        <f aca="false">--($E328=--(AU328&gt;AN328))</f>
        <v>0</v>
      </c>
      <c r="BC328" s="5" t="n">
        <f aca="false">--($F328=--(AV328&gt;AO328))</f>
        <v>0</v>
      </c>
      <c r="BD328" s="5" t="n">
        <f aca="false">--($G328=--(AW328&gt;AP328))</f>
        <v>0</v>
      </c>
      <c r="BE328" s="5" t="n">
        <f aca="false">--($H328=--(AX328&gt;AQ328))</f>
        <v>0</v>
      </c>
      <c r="BF328" s="5" t="n">
        <f aca="false">--($I328=--(AY328&gt;AR328))</f>
        <v>0</v>
      </c>
      <c r="BG328" s="5" t="n">
        <f aca="false">SUM(AZ328:BF328)</f>
        <v>2</v>
      </c>
      <c r="BH328" s="5" t="n">
        <f aca="false">SUM(AE328:AK328)+AB328+AC328+AD328</f>
        <v>2000000000</v>
      </c>
    </row>
    <row r="329" customFormat="false" ht="15" hidden="true" customHeight="false" outlineLevel="0" collapsed="false">
      <c r="A329" s="5" t="n">
        <f aca="false">sensitivity_exit_usd</f>
        <v>2000000000</v>
      </c>
      <c r="B329" s="2" t="n">
        <f aca="false">ROW()-ROW($B$325)</f>
        <v>4</v>
      </c>
      <c r="C329" s="2" t="n">
        <f aca="false">MOD(QUOTIENT($B329,1),2)</f>
        <v>0</v>
      </c>
      <c r="D329" s="2" t="n">
        <f aca="false">MOD(QUOTIENT($B329,2),2)</f>
        <v>0</v>
      </c>
      <c r="E329" s="2" t="n">
        <f aca="false">MOD(QUOTIENT($B329,4),2)</f>
        <v>1</v>
      </c>
      <c r="F329" s="2" t="n">
        <f aca="false">MOD(QUOTIENT($B329,8),2)</f>
        <v>0</v>
      </c>
      <c r="G329" s="2" t="n">
        <f aca="false">MOD(QUOTIENT($B329,16),2)</f>
        <v>0</v>
      </c>
      <c r="H329" s="2" t="n">
        <f aca="false">MOD(QUOTIENT($B329,32),2)</f>
        <v>0</v>
      </c>
      <c r="I329" s="2" t="n">
        <f aca="false">MOD(QUOTIENT($B329,64),2)</f>
        <v>0</v>
      </c>
      <c r="J329" s="5" t="n">
        <f aca="false">IF($C329=const_zero,MIN(class_series_f_invested_usd,MAX(const_zero,$A329)),const_zero)</f>
        <v>30000000</v>
      </c>
      <c r="K329" s="5" t="n">
        <f aca="false">IF($D329=const_zero,MIN(class_series_e_invested_usd,MAX(const_zero,$A329-SUM($J329:$J329))),const_zero)</f>
        <v>300000000</v>
      </c>
      <c r="L329" s="5" t="n">
        <f aca="false">IF($E329=const_zero,MIN(class_series_d_invested_usd,MAX(const_zero,$A329-SUM($J329:$K329))),const_zero)</f>
        <v>0</v>
      </c>
      <c r="M329" s="5" t="n">
        <f aca="false">IF($F329=const_zero,MIN(class_series_c_invested_usd,MAX(const_zero,$A329-SUM($J329:$L329))),const_zero)</f>
        <v>60000000</v>
      </c>
      <c r="N329" s="5" t="n">
        <f aca="false">IF($G329=const_zero,MIN(class_series_b_invested_usd,MAX(const_zero,$A329-SUM($J329:$M329))),const_zero)</f>
        <v>30000000</v>
      </c>
      <c r="O329" s="5" t="n">
        <f aca="false">IF($H329=const_zero,MIN(class_series_a_invested_usd,MAX(const_zero,$A329-SUM($J329:$N329))),const_zero)</f>
        <v>15000000</v>
      </c>
      <c r="P329" s="5" t="n">
        <f aca="false">IF($I329=const_zero,MIN(class_seed_invested_usd,MAX(const_zero,$A329-SUM($J329:$O329))),const_zero)</f>
        <v>5000000</v>
      </c>
      <c r="Q329" s="5" t="n">
        <f aca="false">MAX(const_zero,$A329-SUM($J329:$P329))</f>
        <v>1560000000</v>
      </c>
      <c r="R329" s="9" t="n">
        <f aca="false">common_rsa_total+Sensitivity!$AE$270+Sensitivity!$AJ$270+IF($C329=const_one,Sensitivity!$D$270,const_zero)+IF($D329=const_one,Sensitivity!$Y$270,const_zero)+IF($E329=const_one,Sensitivity!$V$270,const_zero)+IF($F329=const_one,Sensitivity!$S$270,const_zero)+IF($G329=const_one,Sensitivity!$P$270,const_zero)+IF($H329=const_one,Sensitivity!$M$270,const_zero)+IF($I329=const_one,Sensitivity!$J$270,const_zero)</f>
        <v>11009138.3582987</v>
      </c>
      <c r="S329" s="23" t="b">
        <f aca="false">IF($R329&gt;const_zero,--($Q329&gt;option_strike_usd*$R329),const_zero)</f>
        <v>1</v>
      </c>
      <c r="T329" s="7" t="n">
        <f aca="false">IF($R329&gt;const_zero,IF($S329=const_one,($Q329+option_strike_usd*pre_f_options_issued)/($R329+pre_f_options_issued),$Q329/$R329),const_zero)</f>
        <v>115.662447045718</v>
      </c>
      <c r="U329" s="5" t="n">
        <f aca="false">IF($C329=const_one,Sensitivity!$D$270*$T329,const_zero)</f>
        <v>0</v>
      </c>
      <c r="V329" s="5" t="n">
        <f aca="false">IF($D329=const_one,Sensitivity!$Y$270*$T329,const_zero)</f>
        <v>0</v>
      </c>
      <c r="W329" s="5" t="n">
        <f aca="false">IF($E329=const_one,Sensitivity!$V$270*$T329,const_zero)</f>
        <v>200450845.362126</v>
      </c>
      <c r="X329" s="5" t="n">
        <f aca="false">IF($F329=const_one,Sensitivity!$S$270*$T329,const_zero)</f>
        <v>0</v>
      </c>
      <c r="Y329" s="5" t="n">
        <f aca="false">IF($G329=const_one,Sensitivity!$P$270*$T329,const_zero)</f>
        <v>0</v>
      </c>
      <c r="Z329" s="5" t="n">
        <f aca="false">IF($H329=const_one,Sensitivity!$M$270*$T329,const_zero)</f>
        <v>0</v>
      </c>
      <c r="AA329" s="5" t="n">
        <f aca="false">IF($I329=const_one,Sensitivity!$J$270*$T329,const_zero)</f>
        <v>0</v>
      </c>
      <c r="AB329" s="5" t="n">
        <f aca="false">(Sensitivity!$AE$270+Sensitivity!$AJ$270)*$T329</f>
        <v>31931013.612121</v>
      </c>
      <c r="AC329" s="5" t="n">
        <f aca="false">common_rsa_total*$T329</f>
        <v>1040962023.41146</v>
      </c>
      <c r="AD329" s="5" t="n">
        <f aca="false">IF($S329=const_one,pre_f_options_issued*($T329-option_strike_usd),const_zero)</f>
        <v>286656117.614294</v>
      </c>
      <c r="AE329" s="5" t="n">
        <f aca="false">J329+U329</f>
        <v>30000000</v>
      </c>
      <c r="AF329" s="5" t="n">
        <f aca="false">K329+V329</f>
        <v>300000000</v>
      </c>
      <c r="AG329" s="5" t="n">
        <f aca="false">L329+W329</f>
        <v>200450845.362126</v>
      </c>
      <c r="AH329" s="5" t="n">
        <f aca="false">M329+X329</f>
        <v>60000000</v>
      </c>
      <c r="AI329" s="5" t="n">
        <f aca="false">N329+Y329</f>
        <v>30000000</v>
      </c>
      <c r="AJ329" s="5" t="n">
        <f aca="false">O329+Z329</f>
        <v>15000000</v>
      </c>
      <c r="AK329" s="5" t="n">
        <f aca="false">P329+AA329</f>
        <v>5000000</v>
      </c>
      <c r="AL329" s="5" t="n">
        <f aca="false">INDEX($AE$325:$AE$452,$B329-$C329*1+const_one)</f>
        <v>30000000</v>
      </c>
      <c r="AM329" s="5" t="n">
        <f aca="false">INDEX($AF$325:$AF$452,$B329-$D329*2+const_one)</f>
        <v>300000000</v>
      </c>
      <c r="AN329" s="5" t="n">
        <f aca="false">INDEX($AG$325:$AG$452,$B329-$E329*4+const_one)</f>
        <v>100000000</v>
      </c>
      <c r="AO329" s="5" t="n">
        <f aca="false">INDEX($AH$325:$AH$452,$B329-$F329*8+const_one)</f>
        <v>60000000</v>
      </c>
      <c r="AP329" s="5" t="n">
        <f aca="false">INDEX($AI$325:$AI$452,$B329-$G329*16+const_one)</f>
        <v>30000000</v>
      </c>
      <c r="AQ329" s="5" t="n">
        <f aca="false">INDEX($AJ$325:$AJ$452,$B329-$H329*32+const_one)</f>
        <v>15000000</v>
      </c>
      <c r="AR329" s="5" t="n">
        <f aca="false">INDEX($AK$325:$AK$452,$B329-$I329*64+const_one)</f>
        <v>5000000</v>
      </c>
      <c r="AS329" s="5" t="n">
        <f aca="false">INDEX($AE$325:$AE$452,$B329+(const_one-$C329)*1+const_one)</f>
        <v>87421618.9257204</v>
      </c>
      <c r="AT329" s="5" t="n">
        <f aca="false">INDEX($AF$325:$AF$452,$B329+(const_one-$D329)*2+const_one)</f>
        <v>581427393.998388</v>
      </c>
      <c r="AU329" s="5" t="n">
        <f aca="false">INDEX($AG$325:$AG$452,$B329+(const_one-$E329)*4+const_one)</f>
        <v>200450845.362126</v>
      </c>
      <c r="AV329" s="5" t="n">
        <f aca="false">INDEX($AH$325:$AH$452,$B329+(const_one-$F329)*8+const_one)</f>
        <v>244764984.268853</v>
      </c>
      <c r="AW329" s="5" t="n">
        <f aca="false">INDEX($AI$325:$AI$452,$B329+(const_one-$G329)*16+const_one)</f>
        <v>289385181.486378</v>
      </c>
      <c r="AX329" s="5" t="n">
        <f aca="false">INDEX($AJ$325:$AJ$452,$B329+(const_one-$H329)*32+const_one)</f>
        <v>426140852.551549</v>
      </c>
      <c r="AY329" s="5" t="n">
        <f aca="false">INDEX($AK$325:$AK$452,$B329+(const_one-$I329)*64+const_one)</f>
        <v>423439484.231096</v>
      </c>
      <c r="AZ329" s="5" t="n">
        <f aca="false">--($C329=--(AS329&gt;AL329))</f>
        <v>0</v>
      </c>
      <c r="BA329" s="5" t="n">
        <f aca="false">--($D329=--(AT329&gt;AM329))</f>
        <v>0</v>
      </c>
      <c r="BB329" s="5" t="n">
        <f aca="false">--($E329=--(AU329&gt;AN329))</f>
        <v>1</v>
      </c>
      <c r="BC329" s="5" t="n">
        <f aca="false">--($F329=--(AV329&gt;AO329))</f>
        <v>0</v>
      </c>
      <c r="BD329" s="5" t="n">
        <f aca="false">--($G329=--(AW329&gt;AP329))</f>
        <v>0</v>
      </c>
      <c r="BE329" s="5" t="n">
        <f aca="false">--($H329=--(AX329&gt;AQ329))</f>
        <v>0</v>
      </c>
      <c r="BF329" s="5" t="n">
        <f aca="false">--($I329=--(AY329&gt;AR329))</f>
        <v>0</v>
      </c>
      <c r="BG329" s="5" t="n">
        <f aca="false">SUM(AZ329:BF329)</f>
        <v>1</v>
      </c>
      <c r="BH329" s="5" t="n">
        <f aca="false">SUM(AE329:AK329)+AB329+AC329+AD329</f>
        <v>2000000000</v>
      </c>
    </row>
    <row r="330" customFormat="false" ht="15" hidden="true" customHeight="false" outlineLevel="0" collapsed="false">
      <c r="A330" s="5" t="n">
        <f aca="false">sensitivity_exit_usd</f>
        <v>2000000000</v>
      </c>
      <c r="B330" s="2" t="n">
        <f aca="false">ROW()-ROW($B$325)</f>
        <v>5</v>
      </c>
      <c r="C330" s="2" t="n">
        <f aca="false">MOD(QUOTIENT($B330,1),2)</f>
        <v>1</v>
      </c>
      <c r="D330" s="2" t="n">
        <f aca="false">MOD(QUOTIENT($B330,2),2)</f>
        <v>0</v>
      </c>
      <c r="E330" s="2" t="n">
        <f aca="false">MOD(QUOTIENT($B330,4),2)</f>
        <v>1</v>
      </c>
      <c r="F330" s="2" t="n">
        <f aca="false">MOD(QUOTIENT($B330,8),2)</f>
        <v>0</v>
      </c>
      <c r="G330" s="2" t="n">
        <f aca="false">MOD(QUOTIENT($B330,16),2)</f>
        <v>0</v>
      </c>
      <c r="H330" s="2" t="n">
        <f aca="false">MOD(QUOTIENT($B330,32),2)</f>
        <v>0</v>
      </c>
      <c r="I330" s="2" t="n">
        <f aca="false">MOD(QUOTIENT($B330,64),2)</f>
        <v>0</v>
      </c>
      <c r="J330" s="5" t="n">
        <f aca="false">IF($C330=const_zero,MIN(class_series_f_invested_usd,MAX(const_zero,$A330)),const_zero)</f>
        <v>0</v>
      </c>
      <c r="K330" s="5" t="n">
        <f aca="false">IF($D330=const_zero,MIN(class_series_e_invested_usd,MAX(const_zero,$A330-SUM($J330:$J330))),const_zero)</f>
        <v>300000000</v>
      </c>
      <c r="L330" s="5" t="n">
        <f aca="false">IF($E330=const_zero,MIN(class_series_d_invested_usd,MAX(const_zero,$A330-SUM($J330:$K330))),const_zero)</f>
        <v>0</v>
      </c>
      <c r="M330" s="5" t="n">
        <f aca="false">IF($F330=const_zero,MIN(class_series_c_invested_usd,MAX(const_zero,$A330-SUM($J330:$L330))),const_zero)</f>
        <v>60000000</v>
      </c>
      <c r="N330" s="5" t="n">
        <f aca="false">IF($G330=const_zero,MIN(class_series_b_invested_usd,MAX(const_zero,$A330-SUM($J330:$M330))),const_zero)</f>
        <v>30000000</v>
      </c>
      <c r="O330" s="5" t="n">
        <f aca="false">IF($H330=const_zero,MIN(class_series_a_invested_usd,MAX(const_zero,$A330-SUM($J330:$N330))),const_zero)</f>
        <v>15000000</v>
      </c>
      <c r="P330" s="5" t="n">
        <f aca="false">IF($I330=const_zero,MIN(class_seed_invested_usd,MAX(const_zero,$A330-SUM($J330:$O330))),const_zero)</f>
        <v>5000000</v>
      </c>
      <c r="Q330" s="5" t="n">
        <f aca="false">MAX(const_zero,$A330-SUM($J330:$P330))</f>
        <v>1590000000</v>
      </c>
      <c r="R330" s="9" t="n">
        <f aca="false">common_rsa_total+Sensitivity!$AE$270+Sensitivity!$AJ$270+IF($C330=const_one,Sensitivity!$D$270,const_zero)+IF($D330=const_one,Sensitivity!$Y$270,const_zero)+IF($E330=const_one,Sensitivity!$V$270,const_zero)+IF($F330=const_one,Sensitivity!$S$270,const_zero)+IF($G330=const_one,Sensitivity!$P$270,const_zero)+IF($H330=const_one,Sensitivity!$M$270,const_zero)+IF($I330=const_one,Sensitivity!$J$270,const_zero)</f>
        <v>11793808.9511559</v>
      </c>
      <c r="S330" s="23" t="b">
        <f aca="false">IF($R330&gt;const_zero,--($Q330&gt;option_strike_usd*$R330),const_zero)</f>
        <v>1</v>
      </c>
      <c r="T330" s="7" t="n">
        <f aca="false">IF($R330&gt;const_zero,IF($S330=const_one,($Q330+option_strike_usd*pre_f_options_issued)/($R330+pre_f_options_issued),$Q330/$R330),const_zero)</f>
        <v>111.411871072421</v>
      </c>
      <c r="U330" s="5" t="n">
        <f aca="false">IF($C330=const_one,Sensitivity!$D$270*$T330,const_zero)</f>
        <v>87421618.9257204</v>
      </c>
      <c r="V330" s="5" t="n">
        <f aca="false">IF($D330=const_one,Sensitivity!$Y$270*$T330,const_zero)</f>
        <v>0</v>
      </c>
      <c r="W330" s="5" t="n">
        <f aca="false">IF($E330=const_one,Sensitivity!$V$270*$T330,const_zero)</f>
        <v>193084309.646463</v>
      </c>
      <c r="X330" s="5" t="n">
        <f aca="false">IF($F330=const_one,Sensitivity!$S$270*$T330,const_zero)</f>
        <v>0</v>
      </c>
      <c r="Y330" s="5" t="n">
        <f aca="false">IF($G330=const_one,Sensitivity!$P$270*$T330,const_zero)</f>
        <v>0</v>
      </c>
      <c r="Z330" s="5" t="n">
        <f aca="false">IF($H330=const_one,Sensitivity!$M$270*$T330,const_zero)</f>
        <v>0</v>
      </c>
      <c r="AA330" s="5" t="n">
        <f aca="false">IF($I330=const_one,Sensitivity!$J$270*$T330,const_zero)</f>
        <v>0</v>
      </c>
      <c r="AB330" s="5" t="n">
        <f aca="false">(Sensitivity!$AE$270+Sensitivity!$AJ$270)*$T330</f>
        <v>30757554.0949708</v>
      </c>
      <c r="AC330" s="5" t="n">
        <f aca="false">common_rsa_total*$T330</f>
        <v>1002706839.65179</v>
      </c>
      <c r="AD330" s="5" t="n">
        <f aca="false">IF($S330=const_one,pre_f_options_issued*($T330-option_strike_usd),const_zero)</f>
        <v>276029677.681053</v>
      </c>
      <c r="AE330" s="5" t="n">
        <f aca="false">J330+U330</f>
        <v>87421618.9257204</v>
      </c>
      <c r="AF330" s="5" t="n">
        <f aca="false">K330+V330</f>
        <v>300000000</v>
      </c>
      <c r="AG330" s="5" t="n">
        <f aca="false">L330+W330</f>
        <v>193084309.646463</v>
      </c>
      <c r="AH330" s="5" t="n">
        <f aca="false">M330+X330</f>
        <v>60000000</v>
      </c>
      <c r="AI330" s="5" t="n">
        <f aca="false">N330+Y330</f>
        <v>30000000</v>
      </c>
      <c r="AJ330" s="5" t="n">
        <f aca="false">O330+Z330</f>
        <v>15000000</v>
      </c>
      <c r="AK330" s="5" t="n">
        <f aca="false">P330+AA330</f>
        <v>5000000</v>
      </c>
      <c r="AL330" s="5" t="n">
        <f aca="false">INDEX($AE$325:$AE$452,$B330-$C330*1+const_one)</f>
        <v>30000000</v>
      </c>
      <c r="AM330" s="5" t="n">
        <f aca="false">INDEX($AF$325:$AF$452,$B330-$D330*2+const_one)</f>
        <v>300000000</v>
      </c>
      <c r="AN330" s="5" t="n">
        <f aca="false">INDEX($AG$325:$AG$452,$B330-$E330*4+const_one)</f>
        <v>100000000</v>
      </c>
      <c r="AO330" s="5" t="n">
        <f aca="false">INDEX($AH$325:$AH$452,$B330-$F330*8+const_one)</f>
        <v>60000000</v>
      </c>
      <c r="AP330" s="5" t="n">
        <f aca="false">INDEX($AI$325:$AI$452,$B330-$G330*16+const_one)</f>
        <v>30000000</v>
      </c>
      <c r="AQ330" s="5" t="n">
        <f aca="false">INDEX($AJ$325:$AJ$452,$B330-$H330*32+const_one)</f>
        <v>15000000</v>
      </c>
      <c r="AR330" s="5" t="n">
        <f aca="false">INDEX($AK$325:$AK$452,$B330-$I330*64+const_one)</f>
        <v>5000000</v>
      </c>
      <c r="AS330" s="5" t="n">
        <f aca="false">INDEX($AE$325:$AE$452,$B330+(const_one-$C330)*1+const_one)</f>
        <v>87421618.9257204</v>
      </c>
      <c r="AT330" s="5" t="n">
        <f aca="false">INDEX($AF$325:$AF$452,$B330+(const_one-$D330)*2+const_one)</f>
        <v>568096159.452588</v>
      </c>
      <c r="AU330" s="5" t="n">
        <f aca="false">INDEX($AG$325:$AG$452,$B330+(const_one-$E330)*4+const_one)</f>
        <v>193084309.646463</v>
      </c>
      <c r="AV330" s="5" t="n">
        <f aca="false">INDEX($AH$325:$AH$452,$B330+(const_one-$F330)*8+const_one)</f>
        <v>237573103.394441</v>
      </c>
      <c r="AW330" s="5" t="n">
        <f aca="false">INDEX($AI$325:$AI$452,$B330+(const_one-$G330)*16+const_one)</f>
        <v>281459105.611009</v>
      </c>
      <c r="AX330" s="5" t="n">
        <f aca="false">INDEX($AJ$325:$AJ$452,$B330+(const_one-$H330)*32+const_one)</f>
        <v>416584409.037516</v>
      </c>
      <c r="AY330" s="5" t="n">
        <f aca="false">INDEX($AK$325:$AK$452,$B330+(const_one-$I330)*64+const_one)</f>
        <v>413992904.160144</v>
      </c>
      <c r="AZ330" s="5" t="n">
        <f aca="false">--($C330=--(AS330&gt;AL330))</f>
        <v>1</v>
      </c>
      <c r="BA330" s="5" t="n">
        <f aca="false">--($D330=--(AT330&gt;AM330))</f>
        <v>0</v>
      </c>
      <c r="BB330" s="5" t="n">
        <f aca="false">--($E330=--(AU330&gt;AN330))</f>
        <v>1</v>
      </c>
      <c r="BC330" s="5" t="n">
        <f aca="false">--($F330=--(AV330&gt;AO330))</f>
        <v>0</v>
      </c>
      <c r="BD330" s="5" t="n">
        <f aca="false">--($G330=--(AW330&gt;AP330))</f>
        <v>0</v>
      </c>
      <c r="BE330" s="5" t="n">
        <f aca="false">--($H330=--(AX330&gt;AQ330))</f>
        <v>0</v>
      </c>
      <c r="BF330" s="5" t="n">
        <f aca="false">--($I330=--(AY330&gt;AR330))</f>
        <v>0</v>
      </c>
      <c r="BG330" s="5" t="n">
        <f aca="false">SUM(AZ330:BF330)</f>
        <v>2</v>
      </c>
      <c r="BH330" s="5" t="n">
        <f aca="false">SUM(AE330:AK330)+AB330+AC330+AD330</f>
        <v>2000000000</v>
      </c>
    </row>
    <row r="331" customFormat="false" ht="15" hidden="true" customHeight="false" outlineLevel="0" collapsed="false">
      <c r="A331" s="5" t="n">
        <f aca="false">sensitivity_exit_usd</f>
        <v>2000000000</v>
      </c>
      <c r="B331" s="2" t="n">
        <f aca="false">ROW()-ROW($B$325)</f>
        <v>6</v>
      </c>
      <c r="C331" s="2" t="n">
        <f aca="false">MOD(QUOTIENT($B331,1),2)</f>
        <v>0</v>
      </c>
      <c r="D331" s="2" t="n">
        <f aca="false">MOD(QUOTIENT($B331,2),2)</f>
        <v>1</v>
      </c>
      <c r="E331" s="2" t="n">
        <f aca="false">MOD(QUOTIENT($B331,4),2)</f>
        <v>1</v>
      </c>
      <c r="F331" s="2" t="n">
        <f aca="false">MOD(QUOTIENT($B331,8),2)</f>
        <v>0</v>
      </c>
      <c r="G331" s="2" t="n">
        <f aca="false">MOD(QUOTIENT($B331,16),2)</f>
        <v>0</v>
      </c>
      <c r="H331" s="2" t="n">
        <f aca="false">MOD(QUOTIENT($B331,32),2)</f>
        <v>0</v>
      </c>
      <c r="I331" s="2" t="n">
        <f aca="false">MOD(QUOTIENT($B331,64),2)</f>
        <v>0</v>
      </c>
      <c r="J331" s="5" t="n">
        <f aca="false">IF($C331=const_zero,MIN(class_series_f_invested_usd,MAX(const_zero,$A331)),const_zero)</f>
        <v>30000000</v>
      </c>
      <c r="K331" s="5" t="n">
        <f aca="false">IF($D331=const_zero,MIN(class_series_e_invested_usd,MAX(const_zero,$A331-SUM($J331:$J331))),const_zero)</f>
        <v>0</v>
      </c>
      <c r="L331" s="5" t="n">
        <f aca="false">IF($E331=const_zero,MIN(class_series_d_invested_usd,MAX(const_zero,$A331-SUM($J331:$K331))),const_zero)</f>
        <v>0</v>
      </c>
      <c r="M331" s="5" t="n">
        <f aca="false">IF($F331=const_zero,MIN(class_series_c_invested_usd,MAX(const_zero,$A331-SUM($J331:$L331))),const_zero)</f>
        <v>60000000</v>
      </c>
      <c r="N331" s="5" t="n">
        <f aca="false">IF($G331=const_zero,MIN(class_series_b_invested_usd,MAX(const_zero,$A331-SUM($J331:$M331))),const_zero)</f>
        <v>30000000</v>
      </c>
      <c r="O331" s="5" t="n">
        <f aca="false">IF($H331=const_zero,MIN(class_series_a_invested_usd,MAX(const_zero,$A331-SUM($J331:$N331))),const_zero)</f>
        <v>15000000</v>
      </c>
      <c r="P331" s="5" t="n">
        <f aca="false">IF($I331=const_zero,MIN(class_seed_invested_usd,MAX(const_zero,$A331-SUM($J331:$O331))),const_zero)</f>
        <v>5000000</v>
      </c>
      <c r="Q331" s="5" t="n">
        <f aca="false">MAX(const_zero,$A331-SUM($J331:$P331))</f>
        <v>1860000000</v>
      </c>
      <c r="R331" s="9" t="n">
        <f aca="false">common_rsa_total+Sensitivity!$AE$270+Sensitivity!$AJ$270+IF($C331=const_one,Sensitivity!$D$270,const_zero)+IF($D331=const_one,Sensitivity!$Y$270,const_zero)+IF($E331=const_one,Sensitivity!$V$270,const_zero)+IF($F331=const_one,Sensitivity!$S$270,const_zero)+IF($G331=const_one,Sensitivity!$P$270,const_zero)+IF($H331=const_one,Sensitivity!$M$270,const_zero)+IF($I331=const_one,Sensitivity!$J$270,const_zero)</f>
        <v>17140393.5846082</v>
      </c>
      <c r="S331" s="23" t="b">
        <f aca="false">IF($R331&gt;const_zero,--($Q331&gt;option_strike_usd*$R331),const_zero)</f>
        <v>1</v>
      </c>
      <c r="T331" s="7" t="n">
        <f aca="false">IF($R331&gt;const_zero,IF($S331=const_one,($Q331+option_strike_usd*pre_f_options_issued)/($R331+pre_f_options_issued),$Q331/$R331),const_zero)</f>
        <v>94.8300751701638</v>
      </c>
      <c r="U331" s="5" t="n">
        <f aca="false">IF($C331=const_one,Sensitivity!$D$270*$T331,const_zero)</f>
        <v>0</v>
      </c>
      <c r="V331" s="5" t="n">
        <f aca="false">IF($D331=const_one,Sensitivity!$Y$270*$T331,const_zero)</f>
        <v>581427393.998388</v>
      </c>
      <c r="W331" s="5" t="n">
        <f aca="false">IF($E331=const_one,Sensitivity!$V$270*$T331,const_zero)</f>
        <v>164346935.579702</v>
      </c>
      <c r="X331" s="5" t="n">
        <f aca="false">IF($F331=const_one,Sensitivity!$S$270*$T331,const_zero)</f>
        <v>0</v>
      </c>
      <c r="Y331" s="5" t="n">
        <f aca="false">IF($G331=const_one,Sensitivity!$P$270*$T331,const_zero)</f>
        <v>0</v>
      </c>
      <c r="Z331" s="5" t="n">
        <f aca="false">IF($H331=const_one,Sensitivity!$M$270*$T331,const_zero)</f>
        <v>0</v>
      </c>
      <c r="AA331" s="5" t="n">
        <f aca="false">IF($I331=const_one,Sensitivity!$J$270*$T331,const_zero)</f>
        <v>0</v>
      </c>
      <c r="AB331" s="5" t="n">
        <f aca="false">(Sensitivity!$AE$270+Sensitivity!$AJ$270)*$T331</f>
        <v>26179805.9650258</v>
      </c>
      <c r="AC331" s="5" t="n">
        <f aca="false">common_rsa_total*$T331</f>
        <v>853470676.531475</v>
      </c>
      <c r="AD331" s="5" t="n">
        <f aca="false">IF($S331=const_one,pre_f_options_issued*($T331-option_strike_usd),const_zero)</f>
        <v>234575187.92541</v>
      </c>
      <c r="AE331" s="5" t="n">
        <f aca="false">J331+U331</f>
        <v>30000000</v>
      </c>
      <c r="AF331" s="5" t="n">
        <f aca="false">K331+V331</f>
        <v>581427393.998388</v>
      </c>
      <c r="AG331" s="5" t="n">
        <f aca="false">L331+W331</f>
        <v>164346935.579702</v>
      </c>
      <c r="AH331" s="5" t="n">
        <f aca="false">M331+X331</f>
        <v>60000000</v>
      </c>
      <c r="AI331" s="5" t="n">
        <f aca="false">N331+Y331</f>
        <v>30000000</v>
      </c>
      <c r="AJ331" s="5" t="n">
        <f aca="false">O331+Z331</f>
        <v>15000000</v>
      </c>
      <c r="AK331" s="5" t="n">
        <f aca="false">P331+AA331</f>
        <v>5000000</v>
      </c>
      <c r="AL331" s="5" t="n">
        <f aca="false">INDEX($AE$325:$AE$452,$B331-$C331*1+const_one)</f>
        <v>30000000</v>
      </c>
      <c r="AM331" s="5" t="n">
        <f aca="false">INDEX($AF$325:$AF$452,$B331-$D331*2+const_one)</f>
        <v>300000000</v>
      </c>
      <c r="AN331" s="5" t="n">
        <f aca="false">INDEX($AG$325:$AG$452,$B331-$E331*4+const_one)</f>
        <v>100000000</v>
      </c>
      <c r="AO331" s="5" t="n">
        <f aca="false">INDEX($AH$325:$AH$452,$B331-$F331*8+const_one)</f>
        <v>60000000</v>
      </c>
      <c r="AP331" s="5" t="n">
        <f aca="false">INDEX($AI$325:$AI$452,$B331-$G331*16+const_one)</f>
        <v>30000000</v>
      </c>
      <c r="AQ331" s="5" t="n">
        <f aca="false">INDEX($AJ$325:$AJ$452,$B331-$H331*32+const_one)</f>
        <v>15000000</v>
      </c>
      <c r="AR331" s="5" t="n">
        <f aca="false">INDEX($AK$325:$AK$452,$B331-$I331*64+const_one)</f>
        <v>5000000</v>
      </c>
      <c r="AS331" s="5" t="n">
        <f aca="false">INDEX($AE$325:$AE$452,$B331+(const_one-$C331)*1+const_one)</f>
        <v>72704256.1080669</v>
      </c>
      <c r="AT331" s="5" t="n">
        <f aca="false">INDEX($AF$325:$AF$452,$B331+(const_one-$D331)*2+const_one)</f>
        <v>581427393.998388</v>
      </c>
      <c r="AU331" s="5" t="n">
        <f aca="false">INDEX($AG$325:$AG$452,$B331+(const_one-$E331)*4+const_one)</f>
        <v>164346935.579702</v>
      </c>
      <c r="AV331" s="5" t="n">
        <f aca="false">INDEX($AH$325:$AH$452,$B331+(const_one-$F331)*8+const_one)</f>
        <v>209342904.076911</v>
      </c>
      <c r="AW331" s="5" t="n">
        <f aca="false">INDEX($AI$325:$AI$452,$B331+(const_one-$G331)*16+const_one)</f>
        <v>250768608.716227</v>
      </c>
      <c r="AX331" s="5" t="n">
        <f aca="false">INDEX($AJ$325:$AJ$452,$B331+(const_one-$H331)*32+const_one)</f>
        <v>380980115.750422</v>
      </c>
      <c r="AY331" s="5" t="n">
        <f aca="false">INDEX($AK$325:$AK$452,$B331+(const_one-$I331)*64+const_one)</f>
        <v>378950927.384242</v>
      </c>
      <c r="AZ331" s="5" t="n">
        <f aca="false">--($C331=--(AS331&gt;AL331))</f>
        <v>0</v>
      </c>
      <c r="BA331" s="5" t="n">
        <f aca="false">--($D331=--(AT331&gt;AM331))</f>
        <v>1</v>
      </c>
      <c r="BB331" s="5" t="n">
        <f aca="false">--($E331=--(AU331&gt;AN331))</f>
        <v>1</v>
      </c>
      <c r="BC331" s="5" t="n">
        <f aca="false">--($F331=--(AV331&gt;AO331))</f>
        <v>0</v>
      </c>
      <c r="BD331" s="5" t="n">
        <f aca="false">--($G331=--(AW331&gt;AP331))</f>
        <v>0</v>
      </c>
      <c r="BE331" s="5" t="n">
        <f aca="false">--($H331=--(AX331&gt;AQ331))</f>
        <v>0</v>
      </c>
      <c r="BF331" s="5" t="n">
        <f aca="false">--($I331=--(AY331&gt;AR331))</f>
        <v>0</v>
      </c>
      <c r="BG331" s="5" t="n">
        <f aca="false">SUM(AZ331:BF331)</f>
        <v>2</v>
      </c>
      <c r="BH331" s="5" t="n">
        <f aca="false">SUM(AE331:AK331)+AB331+AC331+AD331</f>
        <v>2000000000</v>
      </c>
    </row>
    <row r="332" customFormat="false" ht="15" hidden="true" customHeight="false" outlineLevel="0" collapsed="false">
      <c r="A332" s="5" t="n">
        <f aca="false">sensitivity_exit_usd</f>
        <v>2000000000</v>
      </c>
      <c r="B332" s="2" t="n">
        <f aca="false">ROW()-ROW($B$325)</f>
        <v>7</v>
      </c>
      <c r="C332" s="2" t="n">
        <f aca="false">MOD(QUOTIENT($B332,1),2)</f>
        <v>1</v>
      </c>
      <c r="D332" s="2" t="n">
        <f aca="false">MOD(QUOTIENT($B332,2),2)</f>
        <v>1</v>
      </c>
      <c r="E332" s="2" t="n">
        <f aca="false">MOD(QUOTIENT($B332,4),2)</f>
        <v>1</v>
      </c>
      <c r="F332" s="2" t="n">
        <f aca="false">MOD(QUOTIENT($B332,8),2)</f>
        <v>0</v>
      </c>
      <c r="G332" s="2" t="n">
        <f aca="false">MOD(QUOTIENT($B332,16),2)</f>
        <v>0</v>
      </c>
      <c r="H332" s="2" t="n">
        <f aca="false">MOD(QUOTIENT($B332,32),2)</f>
        <v>0</v>
      </c>
      <c r="I332" s="2" t="n">
        <f aca="false">MOD(QUOTIENT($B332,64),2)</f>
        <v>0</v>
      </c>
      <c r="J332" s="5" t="n">
        <f aca="false">IF($C332=const_zero,MIN(class_series_f_invested_usd,MAX(const_zero,$A332)),const_zero)</f>
        <v>0</v>
      </c>
      <c r="K332" s="5" t="n">
        <f aca="false">IF($D332=const_zero,MIN(class_series_e_invested_usd,MAX(const_zero,$A332-SUM($J332:$J332))),const_zero)</f>
        <v>0</v>
      </c>
      <c r="L332" s="5" t="n">
        <f aca="false">IF($E332=const_zero,MIN(class_series_d_invested_usd,MAX(const_zero,$A332-SUM($J332:$K332))),const_zero)</f>
        <v>0</v>
      </c>
      <c r="M332" s="5" t="n">
        <f aca="false">IF($F332=const_zero,MIN(class_series_c_invested_usd,MAX(const_zero,$A332-SUM($J332:$L332))),const_zero)</f>
        <v>60000000</v>
      </c>
      <c r="N332" s="5" t="n">
        <f aca="false">IF($G332=const_zero,MIN(class_series_b_invested_usd,MAX(const_zero,$A332-SUM($J332:$M332))),const_zero)</f>
        <v>30000000</v>
      </c>
      <c r="O332" s="5" t="n">
        <f aca="false">IF($H332=const_zero,MIN(class_series_a_invested_usd,MAX(const_zero,$A332-SUM($J332:$N332))),const_zero)</f>
        <v>15000000</v>
      </c>
      <c r="P332" s="5" t="n">
        <f aca="false">IF($I332=const_zero,MIN(class_seed_invested_usd,MAX(const_zero,$A332-SUM($J332:$O332))),const_zero)</f>
        <v>5000000</v>
      </c>
      <c r="Q332" s="5" t="n">
        <f aca="false">MAX(const_zero,$A332-SUM($J332:$P332))</f>
        <v>1890000000</v>
      </c>
      <c r="R332" s="9" t="n">
        <f aca="false">common_rsa_total+Sensitivity!$AE$270+Sensitivity!$AJ$270+IF($C332=const_one,Sensitivity!$D$270,const_zero)+IF($D332=const_one,Sensitivity!$Y$270,const_zero)+IF($E332=const_one,Sensitivity!$V$270,const_zero)+IF($F332=const_one,Sensitivity!$S$270,const_zero)+IF($G332=const_one,Sensitivity!$P$270,const_zero)+IF($H332=const_one,Sensitivity!$M$270,const_zero)+IF($I332=const_one,Sensitivity!$J$270,const_zero)</f>
        <v>17925064.1774654</v>
      </c>
      <c r="S332" s="23" t="b">
        <f aca="false">IF($R332&gt;const_zero,--($Q332&gt;option_strike_usd*$R332),const_zero)</f>
        <v>1</v>
      </c>
      <c r="T332" s="7" t="n">
        <f aca="false">IF($R332&gt;const_zero,IF($S332=const_one,($Q332+option_strike_usd*pre_f_options_issued)/($R332+pre_f_options_issued),$Q332/$R332),const_zero)</f>
        <v>92.6557676175121</v>
      </c>
      <c r="U332" s="5" t="n">
        <f aca="false">IF($C332=const_one,Sensitivity!$D$270*$T332,const_zero)</f>
        <v>72704256.1080669</v>
      </c>
      <c r="V332" s="5" t="n">
        <f aca="false">IF($D332=const_one,Sensitivity!$Y$270*$T332,const_zero)</f>
        <v>568096159.452588</v>
      </c>
      <c r="W332" s="5" t="n">
        <f aca="false">IF($E332=const_one,Sensitivity!$V$270*$T332,const_zero)</f>
        <v>160578713.497785</v>
      </c>
      <c r="X332" s="5" t="n">
        <f aca="false">IF($F332=const_one,Sensitivity!$S$270*$T332,const_zero)</f>
        <v>0</v>
      </c>
      <c r="Y332" s="5" t="n">
        <f aca="false">IF($G332=const_one,Sensitivity!$P$270*$T332,const_zero)</f>
        <v>0</v>
      </c>
      <c r="Z332" s="5" t="n">
        <f aca="false">IF($H332=const_one,Sensitivity!$M$270*$T332,const_zero)</f>
        <v>0</v>
      </c>
      <c r="AA332" s="5" t="n">
        <f aca="false">IF($I332=const_one,Sensitivity!$J$270*$T332,const_zero)</f>
        <v>0</v>
      </c>
      <c r="AB332" s="5" t="n">
        <f aca="false">(Sensitivity!$AE$270+Sensitivity!$AJ$270)*$T332</f>
        <v>25579543.3401721</v>
      </c>
      <c r="AC332" s="5" t="n">
        <f aca="false">common_rsa_total*$T332</f>
        <v>833901908.557609</v>
      </c>
      <c r="AD332" s="5" t="n">
        <f aca="false">IF($S332=const_one,pre_f_options_issued*($T332-option_strike_usd),const_zero)</f>
        <v>229139419.04378</v>
      </c>
      <c r="AE332" s="5" t="n">
        <f aca="false">J332+U332</f>
        <v>72704256.1080669</v>
      </c>
      <c r="AF332" s="5" t="n">
        <f aca="false">K332+V332</f>
        <v>568096159.452588</v>
      </c>
      <c r="AG332" s="5" t="n">
        <f aca="false">L332+W332</f>
        <v>160578713.497785</v>
      </c>
      <c r="AH332" s="5" t="n">
        <f aca="false">M332+X332</f>
        <v>60000000</v>
      </c>
      <c r="AI332" s="5" t="n">
        <f aca="false">N332+Y332</f>
        <v>30000000</v>
      </c>
      <c r="AJ332" s="5" t="n">
        <f aca="false">O332+Z332</f>
        <v>15000000</v>
      </c>
      <c r="AK332" s="5" t="n">
        <f aca="false">P332+AA332</f>
        <v>5000000</v>
      </c>
      <c r="AL332" s="5" t="n">
        <f aca="false">INDEX($AE$325:$AE$452,$B332-$C332*1+const_one)</f>
        <v>30000000</v>
      </c>
      <c r="AM332" s="5" t="n">
        <f aca="false">INDEX($AF$325:$AF$452,$B332-$D332*2+const_one)</f>
        <v>300000000</v>
      </c>
      <c r="AN332" s="5" t="n">
        <f aca="false">INDEX($AG$325:$AG$452,$B332-$E332*4+const_one)</f>
        <v>100000000</v>
      </c>
      <c r="AO332" s="5" t="n">
        <f aca="false">INDEX($AH$325:$AH$452,$B332-$F332*8+const_one)</f>
        <v>60000000</v>
      </c>
      <c r="AP332" s="5" t="n">
        <f aca="false">INDEX($AI$325:$AI$452,$B332-$G332*16+const_one)</f>
        <v>30000000</v>
      </c>
      <c r="AQ332" s="5" t="n">
        <f aca="false">INDEX($AJ$325:$AJ$452,$B332-$H332*32+const_one)</f>
        <v>15000000</v>
      </c>
      <c r="AR332" s="5" t="n">
        <f aca="false">INDEX($AK$325:$AK$452,$B332-$I332*64+const_one)</f>
        <v>5000000</v>
      </c>
      <c r="AS332" s="5" t="n">
        <f aca="false">INDEX($AE$325:$AE$452,$B332+(const_one-$C332)*1+const_one)</f>
        <v>72704256.1080669</v>
      </c>
      <c r="AT332" s="5" t="n">
        <f aca="false">INDEX($AF$325:$AF$452,$B332+(const_one-$D332)*2+const_one)</f>
        <v>568096159.452588</v>
      </c>
      <c r="AU332" s="5" t="n">
        <f aca="false">INDEX($AG$325:$AG$452,$B332+(const_one-$E332)*4+const_one)</f>
        <v>160578713.497785</v>
      </c>
      <c r="AV332" s="5" t="n">
        <f aca="false">INDEX($AH$325:$AH$452,$B332+(const_one-$F332)*8+const_one)</f>
        <v>205300627.571789</v>
      </c>
      <c r="AW332" s="5" t="n">
        <f aca="false">INDEX($AI$325:$AI$452,$B332+(const_one-$G332)*16+const_one)</f>
        <v>246210638.156897</v>
      </c>
      <c r="AX332" s="5" t="n">
        <f aca="false">INDEX($AJ$325:$AJ$452,$B332+(const_one-$H332)*32+const_one)</f>
        <v>375121963.642996</v>
      </c>
      <c r="AY332" s="5" t="n">
        <f aca="false">INDEX($AK$325:$AK$452,$B332+(const_one-$I332)*64+const_one)</f>
        <v>373155400.268721</v>
      </c>
      <c r="AZ332" s="5" t="n">
        <f aca="false">--($C332=--(AS332&gt;AL332))</f>
        <v>1</v>
      </c>
      <c r="BA332" s="5" t="n">
        <f aca="false">--($D332=--(AT332&gt;AM332))</f>
        <v>1</v>
      </c>
      <c r="BB332" s="5" t="n">
        <f aca="false">--($E332=--(AU332&gt;AN332))</f>
        <v>1</v>
      </c>
      <c r="BC332" s="5" t="n">
        <f aca="false">--($F332=--(AV332&gt;AO332))</f>
        <v>0</v>
      </c>
      <c r="BD332" s="5" t="n">
        <f aca="false">--($G332=--(AW332&gt;AP332))</f>
        <v>0</v>
      </c>
      <c r="BE332" s="5" t="n">
        <f aca="false">--($H332=--(AX332&gt;AQ332))</f>
        <v>0</v>
      </c>
      <c r="BF332" s="5" t="n">
        <f aca="false">--($I332=--(AY332&gt;AR332))</f>
        <v>0</v>
      </c>
      <c r="BG332" s="5" t="n">
        <f aca="false">SUM(AZ332:BF332)</f>
        <v>3</v>
      </c>
      <c r="BH332" s="5" t="n">
        <f aca="false">SUM(AE332:AK332)+AB332+AC332+AD332</f>
        <v>2000000000</v>
      </c>
    </row>
    <row r="333" customFormat="false" ht="15" hidden="true" customHeight="false" outlineLevel="0" collapsed="false">
      <c r="A333" s="5" t="n">
        <f aca="false">sensitivity_exit_usd</f>
        <v>2000000000</v>
      </c>
      <c r="B333" s="2" t="n">
        <f aca="false">ROW()-ROW($B$325)</f>
        <v>8</v>
      </c>
      <c r="C333" s="2" t="n">
        <f aca="false">MOD(QUOTIENT($B333,1),2)</f>
        <v>0</v>
      </c>
      <c r="D333" s="2" t="n">
        <f aca="false">MOD(QUOTIENT($B333,2),2)</f>
        <v>0</v>
      </c>
      <c r="E333" s="2" t="n">
        <f aca="false">MOD(QUOTIENT($B333,4),2)</f>
        <v>0</v>
      </c>
      <c r="F333" s="2" t="n">
        <f aca="false">MOD(QUOTIENT($B333,8),2)</f>
        <v>1</v>
      </c>
      <c r="G333" s="2" t="n">
        <f aca="false">MOD(QUOTIENT($B333,16),2)</f>
        <v>0</v>
      </c>
      <c r="H333" s="2" t="n">
        <f aca="false">MOD(QUOTIENT($B333,32),2)</f>
        <v>0</v>
      </c>
      <c r="I333" s="2" t="n">
        <f aca="false">MOD(QUOTIENT($B333,64),2)</f>
        <v>0</v>
      </c>
      <c r="J333" s="5" t="n">
        <f aca="false">IF($C333=const_zero,MIN(class_series_f_invested_usd,MAX(const_zero,$A333)),const_zero)</f>
        <v>30000000</v>
      </c>
      <c r="K333" s="5" t="n">
        <f aca="false">IF($D333=const_zero,MIN(class_series_e_invested_usd,MAX(const_zero,$A333-SUM($J333:$J333))),const_zero)</f>
        <v>300000000</v>
      </c>
      <c r="L333" s="5" t="n">
        <f aca="false">IF($E333=const_zero,MIN(class_series_d_invested_usd,MAX(const_zero,$A333-SUM($J333:$K333))),const_zero)</f>
        <v>100000000</v>
      </c>
      <c r="M333" s="5" t="n">
        <f aca="false">IF($F333=const_zero,MIN(class_series_c_invested_usd,MAX(const_zero,$A333-SUM($J333:$L333))),const_zero)</f>
        <v>0</v>
      </c>
      <c r="N333" s="5" t="n">
        <f aca="false">IF($G333=const_zero,MIN(class_series_b_invested_usd,MAX(const_zero,$A333-SUM($J333:$M333))),const_zero)</f>
        <v>30000000</v>
      </c>
      <c r="O333" s="5" t="n">
        <f aca="false">IF($H333=const_zero,MIN(class_series_a_invested_usd,MAX(const_zero,$A333-SUM($J333:$N333))),const_zero)</f>
        <v>15000000</v>
      </c>
      <c r="P333" s="5" t="n">
        <f aca="false">IF($I333=const_zero,MIN(class_seed_invested_usd,MAX(const_zero,$A333-SUM($J333:$O333))),const_zero)</f>
        <v>5000000</v>
      </c>
      <c r="Q333" s="5" t="n">
        <f aca="false">MAX(const_zero,$A333-SUM($J333:$P333))</f>
        <v>1520000000</v>
      </c>
      <c r="R333" s="9" t="n">
        <f aca="false">common_rsa_total+Sensitivity!$AE$270+Sensitivity!$AJ$270+IF($C333=const_one,Sensitivity!$D$270,const_zero)+IF($D333=const_one,Sensitivity!$Y$270,const_zero)+IF($E333=const_one,Sensitivity!$V$270,const_zero)+IF($F333=const_one,Sensitivity!$S$270,const_zero)+IF($G333=const_one,Sensitivity!$P$270,const_zero)+IF($H333=const_one,Sensitivity!$M$270,const_zero)+IF($I333=const_one,Sensitivity!$J$270,const_zero)</f>
        <v>11676070.7077164</v>
      </c>
      <c r="S333" s="23" t="b">
        <f aca="false">IF($R333&gt;const_zero,--($Q333&gt;option_strike_usd*$R333),const_zero)</f>
        <v>1</v>
      </c>
      <c r="T333" s="7" t="n">
        <f aca="false">IF($R333&gt;const_zero,IF($S333=const_one,($Q333+option_strike_usd*pre_f_options_issued)/($R333+pre_f_options_issued),$Q333/$R333),const_zero)</f>
        <v>107.399295008543</v>
      </c>
      <c r="U333" s="5" t="n">
        <f aca="false">IF($C333=const_one,Sensitivity!$D$270*$T333,const_zero)</f>
        <v>0</v>
      </c>
      <c r="V333" s="5" t="n">
        <f aca="false">IF($D333=const_one,Sensitivity!$Y$270*$T333,const_zero)</f>
        <v>0</v>
      </c>
      <c r="W333" s="5" t="n">
        <f aca="false">IF($E333=const_one,Sensitivity!$V$270*$T333,const_zero)</f>
        <v>0</v>
      </c>
      <c r="X333" s="5" t="n">
        <f aca="false">IF($F333=const_one,Sensitivity!$S$270*$T333,const_zero)</f>
        <v>257758308.020504</v>
      </c>
      <c r="Y333" s="5" t="n">
        <f aca="false">IF($G333=const_one,Sensitivity!$P$270*$T333,const_zero)</f>
        <v>0</v>
      </c>
      <c r="Z333" s="5" t="n">
        <f aca="false">IF($H333=const_one,Sensitivity!$M$270*$T333,const_zero)</f>
        <v>0</v>
      </c>
      <c r="AA333" s="5" t="n">
        <f aca="false">IF($I333=const_one,Sensitivity!$J$270*$T333,const_zero)</f>
        <v>0</v>
      </c>
      <c r="AB333" s="5" t="n">
        <f aca="false">(Sensitivity!$AE$270+Sensitivity!$AJ$270)*$T333</f>
        <v>29649799.3812501</v>
      </c>
      <c r="AC333" s="5" t="n">
        <f aca="false">common_rsa_total*$T333</f>
        <v>966593655.076888</v>
      </c>
      <c r="AD333" s="5" t="n">
        <f aca="false">IF($S333=const_one,pre_f_options_issued*($T333-option_strike_usd),const_zero)</f>
        <v>265998237.521358</v>
      </c>
      <c r="AE333" s="5" t="n">
        <f aca="false">J333+U333</f>
        <v>30000000</v>
      </c>
      <c r="AF333" s="5" t="n">
        <f aca="false">K333+V333</f>
        <v>300000000</v>
      </c>
      <c r="AG333" s="5" t="n">
        <f aca="false">L333+W333</f>
        <v>100000000</v>
      </c>
      <c r="AH333" s="5" t="n">
        <f aca="false">M333+X333</f>
        <v>257758308.020504</v>
      </c>
      <c r="AI333" s="5" t="n">
        <f aca="false">N333+Y333</f>
        <v>30000000</v>
      </c>
      <c r="AJ333" s="5" t="n">
        <f aca="false">O333+Z333</f>
        <v>15000000</v>
      </c>
      <c r="AK333" s="5" t="n">
        <f aca="false">P333+AA333</f>
        <v>5000000</v>
      </c>
      <c r="AL333" s="5" t="n">
        <f aca="false">INDEX($AE$325:$AE$452,$B333-$C333*1+const_one)</f>
        <v>30000000</v>
      </c>
      <c r="AM333" s="5" t="n">
        <f aca="false">INDEX($AF$325:$AF$452,$B333-$D333*2+const_one)</f>
        <v>300000000</v>
      </c>
      <c r="AN333" s="5" t="n">
        <f aca="false">INDEX($AG$325:$AG$452,$B333-$E333*4+const_one)</f>
        <v>100000000</v>
      </c>
      <c r="AO333" s="5" t="n">
        <f aca="false">INDEX($AH$325:$AH$452,$B333-$F333*8+const_one)</f>
        <v>60000000</v>
      </c>
      <c r="AP333" s="5" t="n">
        <f aca="false">INDEX($AI$325:$AI$452,$B333-$G333*16+const_one)</f>
        <v>30000000</v>
      </c>
      <c r="AQ333" s="5" t="n">
        <f aca="false">INDEX($AJ$325:$AJ$452,$B333-$H333*32+const_one)</f>
        <v>15000000</v>
      </c>
      <c r="AR333" s="5" t="n">
        <f aca="false">INDEX($AK$325:$AK$452,$B333-$I333*64+const_one)</f>
        <v>5000000</v>
      </c>
      <c r="AS333" s="5" t="n">
        <f aca="false">INDEX($AE$325:$AE$452,$B333+(const_one-$C333)*1+const_one)</f>
        <v>81426519.6447193</v>
      </c>
      <c r="AT333" s="5" t="n">
        <f aca="false">INDEX($AF$325:$AF$452,$B333+(const_one-$D333)*2+const_one)</f>
        <v>550255247.108932</v>
      </c>
      <c r="AU333" s="5" t="n">
        <f aca="false">INDEX($AG$325:$AG$452,$B333+(const_one-$E333)*4+const_one)</f>
        <v>176747615.096518</v>
      </c>
      <c r="AV333" s="5" t="n">
        <f aca="false">INDEX($AH$325:$AH$452,$B333+(const_one-$F333)*8+const_one)</f>
        <v>257758308.020504</v>
      </c>
      <c r="AW333" s="5" t="n">
        <f aca="false">INDEX($AI$325:$AI$452,$B333+(const_one-$G333)*16+const_one)</f>
        <v>271162134.766225</v>
      </c>
      <c r="AX333" s="5" t="n">
        <f aca="false">INDEX($AJ$325:$AJ$452,$B333+(const_one-$H333)*32+const_one)</f>
        <v>400890261.470854</v>
      </c>
      <c r="AY333" s="5" t="n">
        <f aca="false">INDEX($AK$325:$AK$452,$B333+(const_one-$I333)*64+const_one)</f>
        <v>398282845.136084</v>
      </c>
      <c r="AZ333" s="5" t="n">
        <f aca="false">--($C333=--(AS333&gt;AL333))</f>
        <v>0</v>
      </c>
      <c r="BA333" s="5" t="n">
        <f aca="false">--($D333=--(AT333&gt;AM333))</f>
        <v>0</v>
      </c>
      <c r="BB333" s="5" t="n">
        <f aca="false">--($E333=--(AU333&gt;AN333))</f>
        <v>0</v>
      </c>
      <c r="BC333" s="5" t="n">
        <f aca="false">--($F333=--(AV333&gt;AO333))</f>
        <v>1</v>
      </c>
      <c r="BD333" s="5" t="n">
        <f aca="false">--($G333=--(AW333&gt;AP333))</f>
        <v>0</v>
      </c>
      <c r="BE333" s="5" t="n">
        <f aca="false">--($H333=--(AX333&gt;AQ333))</f>
        <v>0</v>
      </c>
      <c r="BF333" s="5" t="n">
        <f aca="false">--($I333=--(AY333&gt;AR333))</f>
        <v>0</v>
      </c>
      <c r="BG333" s="5" t="n">
        <f aca="false">SUM(AZ333:BF333)</f>
        <v>1</v>
      </c>
      <c r="BH333" s="5" t="n">
        <f aca="false">SUM(AE333:AK333)+AB333+AC333+AD333</f>
        <v>2000000000</v>
      </c>
    </row>
    <row r="334" customFormat="false" ht="15" hidden="true" customHeight="false" outlineLevel="0" collapsed="false">
      <c r="A334" s="5" t="n">
        <f aca="false">sensitivity_exit_usd</f>
        <v>2000000000</v>
      </c>
      <c r="B334" s="2" t="n">
        <f aca="false">ROW()-ROW($B$325)</f>
        <v>9</v>
      </c>
      <c r="C334" s="2" t="n">
        <f aca="false">MOD(QUOTIENT($B334,1),2)</f>
        <v>1</v>
      </c>
      <c r="D334" s="2" t="n">
        <f aca="false">MOD(QUOTIENT($B334,2),2)</f>
        <v>0</v>
      </c>
      <c r="E334" s="2" t="n">
        <f aca="false">MOD(QUOTIENT($B334,4),2)</f>
        <v>0</v>
      </c>
      <c r="F334" s="2" t="n">
        <f aca="false">MOD(QUOTIENT($B334,8),2)</f>
        <v>1</v>
      </c>
      <c r="G334" s="2" t="n">
        <f aca="false">MOD(QUOTIENT($B334,16),2)</f>
        <v>0</v>
      </c>
      <c r="H334" s="2" t="n">
        <f aca="false">MOD(QUOTIENT($B334,32),2)</f>
        <v>0</v>
      </c>
      <c r="I334" s="2" t="n">
        <f aca="false">MOD(QUOTIENT($B334,64),2)</f>
        <v>0</v>
      </c>
      <c r="J334" s="5" t="n">
        <f aca="false">IF($C334=const_zero,MIN(class_series_f_invested_usd,MAX(const_zero,$A334)),const_zero)</f>
        <v>0</v>
      </c>
      <c r="K334" s="5" t="n">
        <f aca="false">IF($D334=const_zero,MIN(class_series_e_invested_usd,MAX(const_zero,$A334-SUM($J334:$J334))),const_zero)</f>
        <v>300000000</v>
      </c>
      <c r="L334" s="5" t="n">
        <f aca="false">IF($E334=const_zero,MIN(class_series_d_invested_usd,MAX(const_zero,$A334-SUM($J334:$K334))),const_zero)</f>
        <v>100000000</v>
      </c>
      <c r="M334" s="5" t="n">
        <f aca="false">IF($F334=const_zero,MIN(class_series_c_invested_usd,MAX(const_zero,$A334-SUM($J334:$L334))),const_zero)</f>
        <v>0</v>
      </c>
      <c r="N334" s="5" t="n">
        <f aca="false">IF($G334=const_zero,MIN(class_series_b_invested_usd,MAX(const_zero,$A334-SUM($J334:$M334))),const_zero)</f>
        <v>30000000</v>
      </c>
      <c r="O334" s="5" t="n">
        <f aca="false">IF($H334=const_zero,MIN(class_series_a_invested_usd,MAX(const_zero,$A334-SUM($J334:$N334))),const_zero)</f>
        <v>15000000</v>
      </c>
      <c r="P334" s="5" t="n">
        <f aca="false">IF($I334=const_zero,MIN(class_seed_invested_usd,MAX(const_zero,$A334-SUM($J334:$O334))),const_zero)</f>
        <v>5000000</v>
      </c>
      <c r="Q334" s="5" t="n">
        <f aca="false">MAX(const_zero,$A334-SUM($J334:$P334))</f>
        <v>1550000000</v>
      </c>
      <c r="R334" s="9" t="n">
        <f aca="false">common_rsa_total+Sensitivity!$AE$270+Sensitivity!$AJ$270+IF($C334=const_one,Sensitivity!$D$270,const_zero)+IF($D334=const_one,Sensitivity!$Y$270,const_zero)+IF($E334=const_one,Sensitivity!$V$270,const_zero)+IF($F334=const_one,Sensitivity!$S$270,const_zero)+IF($G334=const_one,Sensitivity!$P$270,const_zero)+IF($H334=const_one,Sensitivity!$M$270,const_zero)+IF($I334=const_one,Sensitivity!$J$270,const_zero)</f>
        <v>12460741.3005735</v>
      </c>
      <c r="S334" s="23" t="b">
        <f aca="false">IF($R334&gt;const_zero,--($Q334&gt;option_strike_usd*$R334),const_zero)</f>
        <v>1</v>
      </c>
      <c r="T334" s="7" t="n">
        <f aca="false">IF($R334&gt;const_zero,IF($S334=const_one,($Q334+option_strike_usd*pre_f_options_issued)/($R334+pre_f_options_issued),$Q334/$R334),const_zero)</f>
        <v>103.77159585939</v>
      </c>
      <c r="U334" s="5" t="n">
        <f aca="false">IF($C334=const_one,Sensitivity!$D$270*$T334,const_zero)</f>
        <v>81426519.6447193</v>
      </c>
      <c r="V334" s="5" t="n">
        <f aca="false">IF($D334=const_one,Sensitivity!$Y$270*$T334,const_zero)</f>
        <v>0</v>
      </c>
      <c r="W334" s="5" t="n">
        <f aca="false">IF($E334=const_one,Sensitivity!$V$270*$T334,const_zero)</f>
        <v>0</v>
      </c>
      <c r="X334" s="5" t="n">
        <f aca="false">IF($F334=const_one,Sensitivity!$S$270*$T334,const_zero)</f>
        <v>249051830.062536</v>
      </c>
      <c r="Y334" s="5" t="n">
        <f aca="false">IF($G334=const_one,Sensitivity!$P$270*$T334,const_zero)</f>
        <v>0</v>
      </c>
      <c r="Z334" s="5" t="n">
        <f aca="false">IF($H334=const_one,Sensitivity!$M$270*$T334,const_zero)</f>
        <v>0</v>
      </c>
      <c r="AA334" s="5" t="n">
        <f aca="false">IF($I334=const_one,Sensitivity!$J$270*$T334,const_zero)</f>
        <v>0</v>
      </c>
      <c r="AB334" s="5" t="n">
        <f aca="false">(Sensitivity!$AE$270+Sensitivity!$AJ$270)*$T334</f>
        <v>28648297.9097612</v>
      </c>
      <c r="AC334" s="5" t="n">
        <f aca="false">common_rsa_total*$T334</f>
        <v>933944362.734509</v>
      </c>
      <c r="AD334" s="5" t="n">
        <f aca="false">IF($S334=const_one,pre_f_options_issued*($T334-option_strike_usd),const_zero)</f>
        <v>256928989.648475</v>
      </c>
      <c r="AE334" s="5" t="n">
        <f aca="false">J334+U334</f>
        <v>81426519.6447193</v>
      </c>
      <c r="AF334" s="5" t="n">
        <f aca="false">K334+V334</f>
        <v>300000000</v>
      </c>
      <c r="AG334" s="5" t="n">
        <f aca="false">L334+W334</f>
        <v>100000000</v>
      </c>
      <c r="AH334" s="5" t="n">
        <f aca="false">M334+X334</f>
        <v>249051830.062536</v>
      </c>
      <c r="AI334" s="5" t="n">
        <f aca="false">N334+Y334</f>
        <v>30000000</v>
      </c>
      <c r="AJ334" s="5" t="n">
        <f aca="false">O334+Z334</f>
        <v>15000000</v>
      </c>
      <c r="AK334" s="5" t="n">
        <f aca="false">P334+AA334</f>
        <v>5000000</v>
      </c>
      <c r="AL334" s="5" t="n">
        <f aca="false">INDEX($AE$325:$AE$452,$B334-$C334*1+const_one)</f>
        <v>30000000</v>
      </c>
      <c r="AM334" s="5" t="n">
        <f aca="false">INDEX($AF$325:$AF$452,$B334-$D334*2+const_one)</f>
        <v>300000000</v>
      </c>
      <c r="AN334" s="5" t="n">
        <f aca="false">INDEX($AG$325:$AG$452,$B334-$E334*4+const_one)</f>
        <v>100000000</v>
      </c>
      <c r="AO334" s="5" t="n">
        <f aca="false">INDEX($AH$325:$AH$452,$B334-$F334*8+const_one)</f>
        <v>60000000</v>
      </c>
      <c r="AP334" s="5" t="n">
        <f aca="false">INDEX($AI$325:$AI$452,$B334-$G334*16+const_one)</f>
        <v>30000000</v>
      </c>
      <c r="AQ334" s="5" t="n">
        <f aca="false">INDEX($AJ$325:$AJ$452,$B334-$H334*32+const_one)</f>
        <v>15000000</v>
      </c>
      <c r="AR334" s="5" t="n">
        <f aca="false">INDEX($AK$325:$AK$452,$B334-$I334*64+const_one)</f>
        <v>5000000</v>
      </c>
      <c r="AS334" s="5" t="n">
        <f aca="false">INDEX($AE$325:$AE$452,$B334+(const_one-$C334)*1+const_one)</f>
        <v>81426519.6447193</v>
      </c>
      <c r="AT334" s="5" t="n">
        <f aca="false">INDEX($AF$325:$AF$452,$B334+(const_one-$D334)*2+const_one)</f>
        <v>538505223.640715</v>
      </c>
      <c r="AU334" s="5" t="n">
        <f aca="false">INDEX($AG$325:$AG$452,$B334+(const_one-$E334)*4+const_one)</f>
        <v>171554275.058899</v>
      </c>
      <c r="AV334" s="5" t="n">
        <f aca="false">INDEX($AH$325:$AH$452,$B334+(const_one-$F334)*8+const_one)</f>
        <v>249051830.062536</v>
      </c>
      <c r="AW334" s="5" t="n">
        <f aca="false">INDEX($AI$325:$AI$452,$B334+(const_one-$G334)*16+const_one)</f>
        <v>264326506.38136</v>
      </c>
      <c r="AX334" s="5" t="n">
        <f aca="false">INDEX($AJ$325:$AJ$452,$B334+(const_one-$H334)*32+const_one)</f>
        <v>392645738.050561</v>
      </c>
      <c r="AY334" s="5" t="n">
        <f aca="false">INDEX($AK$325:$AK$452,$B334+(const_one-$I334)*64+const_one)</f>
        <v>390140821.061402</v>
      </c>
      <c r="AZ334" s="5" t="n">
        <f aca="false">--($C334=--(AS334&gt;AL334))</f>
        <v>1</v>
      </c>
      <c r="BA334" s="5" t="n">
        <f aca="false">--($D334=--(AT334&gt;AM334))</f>
        <v>0</v>
      </c>
      <c r="BB334" s="5" t="n">
        <f aca="false">--($E334=--(AU334&gt;AN334))</f>
        <v>0</v>
      </c>
      <c r="BC334" s="5" t="n">
        <f aca="false">--($F334=--(AV334&gt;AO334))</f>
        <v>1</v>
      </c>
      <c r="BD334" s="5" t="n">
        <f aca="false">--($G334=--(AW334&gt;AP334))</f>
        <v>0</v>
      </c>
      <c r="BE334" s="5" t="n">
        <f aca="false">--($H334=--(AX334&gt;AQ334))</f>
        <v>0</v>
      </c>
      <c r="BF334" s="5" t="n">
        <f aca="false">--($I334=--(AY334&gt;AR334))</f>
        <v>0</v>
      </c>
      <c r="BG334" s="5" t="n">
        <f aca="false">SUM(AZ334:BF334)</f>
        <v>2</v>
      </c>
      <c r="BH334" s="5" t="n">
        <f aca="false">SUM(AE334:AK334)+AB334+AC334+AD334</f>
        <v>2000000000</v>
      </c>
    </row>
    <row r="335" customFormat="false" ht="15" hidden="true" customHeight="false" outlineLevel="0" collapsed="false">
      <c r="A335" s="5" t="n">
        <f aca="false">sensitivity_exit_usd</f>
        <v>2000000000</v>
      </c>
      <c r="B335" s="2" t="n">
        <f aca="false">ROW()-ROW($B$325)</f>
        <v>10</v>
      </c>
      <c r="C335" s="2" t="n">
        <f aca="false">MOD(QUOTIENT($B335,1),2)</f>
        <v>0</v>
      </c>
      <c r="D335" s="2" t="n">
        <f aca="false">MOD(QUOTIENT($B335,2),2)</f>
        <v>1</v>
      </c>
      <c r="E335" s="2" t="n">
        <f aca="false">MOD(QUOTIENT($B335,4),2)</f>
        <v>0</v>
      </c>
      <c r="F335" s="2" t="n">
        <f aca="false">MOD(QUOTIENT($B335,8),2)</f>
        <v>1</v>
      </c>
      <c r="G335" s="2" t="n">
        <f aca="false">MOD(QUOTIENT($B335,16),2)</f>
        <v>0</v>
      </c>
      <c r="H335" s="2" t="n">
        <f aca="false">MOD(QUOTIENT($B335,32),2)</f>
        <v>0</v>
      </c>
      <c r="I335" s="2" t="n">
        <f aca="false">MOD(QUOTIENT($B335,64),2)</f>
        <v>0</v>
      </c>
      <c r="J335" s="5" t="n">
        <f aca="false">IF($C335=const_zero,MIN(class_series_f_invested_usd,MAX(const_zero,$A335)),const_zero)</f>
        <v>30000000</v>
      </c>
      <c r="K335" s="5" t="n">
        <f aca="false">IF($D335=const_zero,MIN(class_series_e_invested_usd,MAX(const_zero,$A335-SUM($J335:$J335))),const_zero)</f>
        <v>0</v>
      </c>
      <c r="L335" s="5" t="n">
        <f aca="false">IF($E335=const_zero,MIN(class_series_d_invested_usd,MAX(const_zero,$A335-SUM($J335:$K335))),const_zero)</f>
        <v>100000000</v>
      </c>
      <c r="M335" s="5" t="n">
        <f aca="false">IF($F335=const_zero,MIN(class_series_c_invested_usd,MAX(const_zero,$A335-SUM($J335:$L335))),const_zero)</f>
        <v>0</v>
      </c>
      <c r="N335" s="5" t="n">
        <f aca="false">IF($G335=const_zero,MIN(class_series_b_invested_usd,MAX(const_zero,$A335-SUM($J335:$M335))),const_zero)</f>
        <v>30000000</v>
      </c>
      <c r="O335" s="5" t="n">
        <f aca="false">IF($H335=const_zero,MIN(class_series_a_invested_usd,MAX(const_zero,$A335-SUM($J335:$N335))),const_zero)</f>
        <v>15000000</v>
      </c>
      <c r="P335" s="5" t="n">
        <f aca="false">IF($I335=const_zero,MIN(class_seed_invested_usd,MAX(const_zero,$A335-SUM($J335:$O335))),const_zero)</f>
        <v>5000000</v>
      </c>
      <c r="Q335" s="5" t="n">
        <f aca="false">MAX(const_zero,$A335-SUM($J335:$P335))</f>
        <v>1820000000</v>
      </c>
      <c r="R335" s="9" t="n">
        <f aca="false">common_rsa_total+Sensitivity!$AE$270+Sensitivity!$AJ$270+IF($C335=const_one,Sensitivity!$D$270,const_zero)+IF($D335=const_one,Sensitivity!$Y$270,const_zero)+IF($E335=const_one,Sensitivity!$V$270,const_zero)+IF($F335=const_one,Sensitivity!$S$270,const_zero)+IF($G335=const_one,Sensitivity!$P$270,const_zero)+IF($H335=const_one,Sensitivity!$M$270,const_zero)+IF($I335=const_one,Sensitivity!$J$270,const_zero)</f>
        <v>17807325.9340259</v>
      </c>
      <c r="S335" s="23" t="b">
        <f aca="false">IF($R335&gt;const_zero,--($Q335&gt;option_strike_usd*$R335),const_zero)</f>
        <v>1</v>
      </c>
      <c r="T335" s="7" t="n">
        <f aca="false">IF($R335&gt;const_zero,IF($S335=const_one,($Q335+option_strike_usd*pre_f_options_issued)/($R335+pre_f_options_issued),$Q335/$R335),const_zero)</f>
        <v>89.7459372997169</v>
      </c>
      <c r="U335" s="5" t="n">
        <f aca="false">IF($C335=const_one,Sensitivity!$D$270*$T335,const_zero)</f>
        <v>0</v>
      </c>
      <c r="V335" s="5" t="n">
        <f aca="false">IF($D335=const_one,Sensitivity!$Y$270*$T335,const_zero)</f>
        <v>550255247.108932</v>
      </c>
      <c r="W335" s="5" t="n">
        <f aca="false">IF($E335=const_one,Sensitivity!$V$270*$T335,const_zero)</f>
        <v>0</v>
      </c>
      <c r="X335" s="5" t="n">
        <f aca="false">IF($F335=const_one,Sensitivity!$S$270*$T335,const_zero)</f>
        <v>215390249.51932</v>
      </c>
      <c r="Y335" s="5" t="n">
        <f aca="false">IF($G335=const_one,Sensitivity!$P$270*$T335,const_zero)</f>
        <v>0</v>
      </c>
      <c r="Z335" s="5" t="n">
        <f aca="false">IF($H335=const_one,Sensitivity!$M$270*$T335,const_zero)</f>
        <v>0</v>
      </c>
      <c r="AA335" s="5" t="n">
        <f aca="false">IF($I335=const_one,Sensitivity!$J$270*$T335,const_zero)</f>
        <v>0</v>
      </c>
      <c r="AB335" s="5" t="n">
        <f aca="false">(Sensitivity!$AE$270+Sensitivity!$AJ$270)*$T335</f>
        <v>24776224.4250038</v>
      </c>
      <c r="AC335" s="5" t="n">
        <f aca="false">common_rsa_total*$T335</f>
        <v>807713435.697452</v>
      </c>
      <c r="AD335" s="5" t="n">
        <f aca="false">IF($S335=const_one,pre_f_options_issued*($T335-option_strike_usd),const_zero)</f>
        <v>221864843.249292</v>
      </c>
      <c r="AE335" s="5" t="n">
        <f aca="false">J335+U335</f>
        <v>30000000</v>
      </c>
      <c r="AF335" s="5" t="n">
        <f aca="false">K335+V335</f>
        <v>550255247.108932</v>
      </c>
      <c r="AG335" s="5" t="n">
        <f aca="false">L335+W335</f>
        <v>100000000</v>
      </c>
      <c r="AH335" s="5" t="n">
        <f aca="false">M335+X335</f>
        <v>215390249.51932</v>
      </c>
      <c r="AI335" s="5" t="n">
        <f aca="false">N335+Y335</f>
        <v>30000000</v>
      </c>
      <c r="AJ335" s="5" t="n">
        <f aca="false">O335+Z335</f>
        <v>15000000</v>
      </c>
      <c r="AK335" s="5" t="n">
        <f aca="false">P335+AA335</f>
        <v>5000000</v>
      </c>
      <c r="AL335" s="5" t="n">
        <f aca="false">INDEX($AE$325:$AE$452,$B335-$C335*1+const_one)</f>
        <v>30000000</v>
      </c>
      <c r="AM335" s="5" t="n">
        <f aca="false">INDEX($AF$325:$AF$452,$B335-$D335*2+const_one)</f>
        <v>300000000</v>
      </c>
      <c r="AN335" s="5" t="n">
        <f aca="false">INDEX($AG$325:$AG$452,$B335-$E335*4+const_one)</f>
        <v>100000000</v>
      </c>
      <c r="AO335" s="5" t="n">
        <f aca="false">INDEX($AH$325:$AH$452,$B335-$F335*8+const_one)</f>
        <v>60000000</v>
      </c>
      <c r="AP335" s="5" t="n">
        <f aca="false">INDEX($AI$325:$AI$452,$B335-$G335*16+const_one)</f>
        <v>30000000</v>
      </c>
      <c r="AQ335" s="5" t="n">
        <f aca="false">INDEX($AJ$325:$AJ$452,$B335-$H335*32+const_one)</f>
        <v>15000000</v>
      </c>
      <c r="AR335" s="5" t="n">
        <f aca="false">INDEX($AK$325:$AK$452,$B335-$I335*64+const_one)</f>
        <v>5000000</v>
      </c>
      <c r="AS335" s="5" t="n">
        <f aca="false">INDEX($AE$325:$AE$452,$B335+(const_one-$C335)*1+const_one)</f>
        <v>68917244.1032386</v>
      </c>
      <c r="AT335" s="5" t="n">
        <f aca="false">INDEX($AF$325:$AF$452,$B335+(const_one-$D335)*2+const_one)</f>
        <v>550255247.108932</v>
      </c>
      <c r="AU335" s="5" t="n">
        <f aca="false">INDEX($AG$325:$AG$452,$B335+(const_one-$E335)*4+const_one)</f>
        <v>151168922.88944</v>
      </c>
      <c r="AV335" s="5" t="n">
        <f aca="false">INDEX($AH$325:$AH$452,$B335+(const_one-$F335)*8+const_one)</f>
        <v>215390249.51932</v>
      </c>
      <c r="AW335" s="5" t="n">
        <f aca="false">INDEX($AI$325:$AI$452,$B335+(const_one-$G335)*16+const_one)</f>
        <v>238444342.166543</v>
      </c>
      <c r="AX335" s="5" t="n">
        <f aca="false">INDEX($AJ$325:$AJ$452,$B335+(const_one-$H335)*32+const_one)</f>
        <v>363037170.499604</v>
      </c>
      <c r="AY335" s="5" t="n">
        <f aca="false">INDEX($AK$325:$AK$452,$B335+(const_one-$I335)*64+const_one)</f>
        <v>361061458.007089</v>
      </c>
      <c r="AZ335" s="5" t="n">
        <f aca="false">--($C335=--(AS335&gt;AL335))</f>
        <v>0</v>
      </c>
      <c r="BA335" s="5" t="n">
        <f aca="false">--($D335=--(AT335&gt;AM335))</f>
        <v>1</v>
      </c>
      <c r="BB335" s="5" t="n">
        <f aca="false">--($E335=--(AU335&gt;AN335))</f>
        <v>0</v>
      </c>
      <c r="BC335" s="5" t="n">
        <f aca="false">--($F335=--(AV335&gt;AO335))</f>
        <v>1</v>
      </c>
      <c r="BD335" s="5" t="n">
        <f aca="false">--($G335=--(AW335&gt;AP335))</f>
        <v>0</v>
      </c>
      <c r="BE335" s="5" t="n">
        <f aca="false">--($H335=--(AX335&gt;AQ335))</f>
        <v>0</v>
      </c>
      <c r="BF335" s="5" t="n">
        <f aca="false">--($I335=--(AY335&gt;AR335))</f>
        <v>0</v>
      </c>
      <c r="BG335" s="5" t="n">
        <f aca="false">SUM(AZ335:BF335)</f>
        <v>2</v>
      </c>
      <c r="BH335" s="5" t="n">
        <f aca="false">SUM(AE335:AK335)+AB335+AC335+AD335</f>
        <v>2000000000</v>
      </c>
    </row>
    <row r="336" customFormat="false" ht="15" hidden="true" customHeight="false" outlineLevel="0" collapsed="false">
      <c r="A336" s="5" t="n">
        <f aca="false">sensitivity_exit_usd</f>
        <v>2000000000</v>
      </c>
      <c r="B336" s="2" t="n">
        <f aca="false">ROW()-ROW($B$325)</f>
        <v>11</v>
      </c>
      <c r="C336" s="2" t="n">
        <f aca="false">MOD(QUOTIENT($B336,1),2)</f>
        <v>1</v>
      </c>
      <c r="D336" s="2" t="n">
        <f aca="false">MOD(QUOTIENT($B336,2),2)</f>
        <v>1</v>
      </c>
      <c r="E336" s="2" t="n">
        <f aca="false">MOD(QUOTIENT($B336,4),2)</f>
        <v>0</v>
      </c>
      <c r="F336" s="2" t="n">
        <f aca="false">MOD(QUOTIENT($B336,8),2)</f>
        <v>1</v>
      </c>
      <c r="G336" s="2" t="n">
        <f aca="false">MOD(QUOTIENT($B336,16),2)</f>
        <v>0</v>
      </c>
      <c r="H336" s="2" t="n">
        <f aca="false">MOD(QUOTIENT($B336,32),2)</f>
        <v>0</v>
      </c>
      <c r="I336" s="2" t="n">
        <f aca="false">MOD(QUOTIENT($B336,64),2)</f>
        <v>0</v>
      </c>
      <c r="J336" s="5" t="n">
        <f aca="false">IF($C336=const_zero,MIN(class_series_f_invested_usd,MAX(const_zero,$A336)),const_zero)</f>
        <v>0</v>
      </c>
      <c r="K336" s="5" t="n">
        <f aca="false">IF($D336=const_zero,MIN(class_series_e_invested_usd,MAX(const_zero,$A336-SUM($J336:$J336))),const_zero)</f>
        <v>0</v>
      </c>
      <c r="L336" s="5" t="n">
        <f aca="false">IF($E336=const_zero,MIN(class_series_d_invested_usd,MAX(const_zero,$A336-SUM($J336:$K336))),const_zero)</f>
        <v>100000000</v>
      </c>
      <c r="M336" s="5" t="n">
        <f aca="false">IF($F336=const_zero,MIN(class_series_c_invested_usd,MAX(const_zero,$A336-SUM($J336:$L336))),const_zero)</f>
        <v>0</v>
      </c>
      <c r="N336" s="5" t="n">
        <f aca="false">IF($G336=const_zero,MIN(class_series_b_invested_usd,MAX(const_zero,$A336-SUM($J336:$M336))),const_zero)</f>
        <v>30000000</v>
      </c>
      <c r="O336" s="5" t="n">
        <f aca="false">IF($H336=const_zero,MIN(class_series_a_invested_usd,MAX(const_zero,$A336-SUM($J336:$N336))),const_zero)</f>
        <v>15000000</v>
      </c>
      <c r="P336" s="5" t="n">
        <f aca="false">IF($I336=const_zero,MIN(class_seed_invested_usd,MAX(const_zero,$A336-SUM($J336:$O336))),const_zero)</f>
        <v>5000000</v>
      </c>
      <c r="Q336" s="5" t="n">
        <f aca="false">MAX(const_zero,$A336-SUM($J336:$P336))</f>
        <v>1850000000</v>
      </c>
      <c r="R336" s="9" t="n">
        <f aca="false">common_rsa_total+Sensitivity!$AE$270+Sensitivity!$AJ$270+IF($C336=const_one,Sensitivity!$D$270,const_zero)+IF($D336=const_one,Sensitivity!$Y$270,const_zero)+IF($E336=const_one,Sensitivity!$V$270,const_zero)+IF($F336=const_one,Sensitivity!$S$270,const_zero)+IF($G336=const_one,Sensitivity!$P$270,const_zero)+IF($H336=const_one,Sensitivity!$M$270,const_zero)+IF($I336=const_one,Sensitivity!$J$270,const_zero)</f>
        <v>18591996.526883</v>
      </c>
      <c r="S336" s="23" t="b">
        <f aca="false">IF($R336&gt;const_zero,--($Q336&gt;option_strike_usd*$R336),const_zero)</f>
        <v>1</v>
      </c>
      <c r="T336" s="7" t="n">
        <f aca="false">IF($R336&gt;const_zero,IF($S336=const_one,($Q336+option_strike_usd*pre_f_options_issued)/($R336+pre_f_options_issued),$Q336/$R336),const_zero)</f>
        <v>87.8295232809695</v>
      </c>
      <c r="U336" s="5" t="n">
        <f aca="false">IF($C336=const_one,Sensitivity!$D$270*$T336,const_zero)</f>
        <v>68917244.1032386</v>
      </c>
      <c r="V336" s="5" t="n">
        <f aca="false">IF($D336=const_one,Sensitivity!$Y$270*$T336,const_zero)</f>
        <v>538505223.640715</v>
      </c>
      <c r="W336" s="5" t="n">
        <f aca="false">IF($E336=const_one,Sensitivity!$V$270*$T336,const_zero)</f>
        <v>0</v>
      </c>
      <c r="X336" s="5" t="n">
        <f aca="false">IF($F336=const_one,Sensitivity!$S$270*$T336,const_zero)</f>
        <v>210790855.874327</v>
      </c>
      <c r="Y336" s="5" t="n">
        <f aca="false">IF($G336=const_one,Sensitivity!$P$270*$T336,const_zero)</f>
        <v>0</v>
      </c>
      <c r="Z336" s="5" t="n">
        <f aca="false">IF($H336=const_one,Sensitivity!$M$270*$T336,const_zero)</f>
        <v>0</v>
      </c>
      <c r="AA336" s="5" t="n">
        <f aca="false">IF($I336=const_one,Sensitivity!$J$270*$T336,const_zero)</f>
        <v>0</v>
      </c>
      <c r="AB336" s="5" t="n">
        <f aca="false">(Sensitivity!$AE$270+Sensitivity!$AJ$270)*$T336</f>
        <v>24247158.6505706</v>
      </c>
      <c r="AC336" s="5" t="n">
        <f aca="false">common_rsa_total*$T336</f>
        <v>790465709.528726</v>
      </c>
      <c r="AD336" s="5" t="n">
        <f aca="false">IF($S336=const_one,pre_f_options_issued*($T336-option_strike_usd),const_zero)</f>
        <v>217073808.202424</v>
      </c>
      <c r="AE336" s="5" t="n">
        <f aca="false">J336+U336</f>
        <v>68917244.1032386</v>
      </c>
      <c r="AF336" s="5" t="n">
        <f aca="false">K336+V336</f>
        <v>538505223.640715</v>
      </c>
      <c r="AG336" s="5" t="n">
        <f aca="false">L336+W336</f>
        <v>100000000</v>
      </c>
      <c r="AH336" s="5" t="n">
        <f aca="false">M336+X336</f>
        <v>210790855.874327</v>
      </c>
      <c r="AI336" s="5" t="n">
        <f aca="false">N336+Y336</f>
        <v>30000000</v>
      </c>
      <c r="AJ336" s="5" t="n">
        <f aca="false">O336+Z336</f>
        <v>15000000</v>
      </c>
      <c r="AK336" s="5" t="n">
        <f aca="false">P336+AA336</f>
        <v>5000000</v>
      </c>
      <c r="AL336" s="5" t="n">
        <f aca="false">INDEX($AE$325:$AE$452,$B336-$C336*1+const_one)</f>
        <v>30000000</v>
      </c>
      <c r="AM336" s="5" t="n">
        <f aca="false">INDEX($AF$325:$AF$452,$B336-$D336*2+const_one)</f>
        <v>300000000</v>
      </c>
      <c r="AN336" s="5" t="n">
        <f aca="false">INDEX($AG$325:$AG$452,$B336-$E336*4+const_one)</f>
        <v>100000000</v>
      </c>
      <c r="AO336" s="5" t="n">
        <f aca="false">INDEX($AH$325:$AH$452,$B336-$F336*8+const_one)</f>
        <v>60000000</v>
      </c>
      <c r="AP336" s="5" t="n">
        <f aca="false">INDEX($AI$325:$AI$452,$B336-$G336*16+const_one)</f>
        <v>30000000</v>
      </c>
      <c r="AQ336" s="5" t="n">
        <f aca="false">INDEX($AJ$325:$AJ$452,$B336-$H336*32+const_one)</f>
        <v>15000000</v>
      </c>
      <c r="AR336" s="5" t="n">
        <f aca="false">INDEX($AK$325:$AK$452,$B336-$I336*64+const_one)</f>
        <v>5000000</v>
      </c>
      <c r="AS336" s="5" t="n">
        <f aca="false">INDEX($AE$325:$AE$452,$B336+(const_one-$C336)*1+const_one)</f>
        <v>68917244.1032386</v>
      </c>
      <c r="AT336" s="5" t="n">
        <f aca="false">INDEX($AF$325:$AF$452,$B336+(const_one-$D336)*2+const_one)</f>
        <v>538505223.640715</v>
      </c>
      <c r="AU336" s="5" t="n">
        <f aca="false">INDEX($AG$325:$AG$452,$B336+(const_one-$E336)*4+const_one)</f>
        <v>148249948.453717</v>
      </c>
      <c r="AV336" s="5" t="n">
        <f aca="false">INDEX($AH$325:$AH$452,$B336+(const_one-$F336)*8+const_one)</f>
        <v>210790855.874327</v>
      </c>
      <c r="AW336" s="5" t="n">
        <f aca="false">INDEX($AI$325:$AI$452,$B336+(const_one-$G336)*16+const_one)</f>
        <v>234413947.12548</v>
      </c>
      <c r="AX336" s="5" t="n">
        <f aca="false">INDEX($AJ$325:$AJ$452,$B336+(const_one-$H336)*32+const_one)</f>
        <v>357868359.762329</v>
      </c>
      <c r="AY336" s="5" t="n">
        <f aca="false">INDEX($AK$325:$AK$452,$B336+(const_one-$I336)*64+const_one)</f>
        <v>355952063.324512</v>
      </c>
      <c r="AZ336" s="5" t="n">
        <f aca="false">--($C336=--(AS336&gt;AL336))</f>
        <v>1</v>
      </c>
      <c r="BA336" s="5" t="n">
        <f aca="false">--($D336=--(AT336&gt;AM336))</f>
        <v>1</v>
      </c>
      <c r="BB336" s="5" t="n">
        <f aca="false">--($E336=--(AU336&gt;AN336))</f>
        <v>0</v>
      </c>
      <c r="BC336" s="5" t="n">
        <f aca="false">--($F336=--(AV336&gt;AO336))</f>
        <v>1</v>
      </c>
      <c r="BD336" s="5" t="n">
        <f aca="false">--($G336=--(AW336&gt;AP336))</f>
        <v>0</v>
      </c>
      <c r="BE336" s="5" t="n">
        <f aca="false">--($H336=--(AX336&gt;AQ336))</f>
        <v>0</v>
      </c>
      <c r="BF336" s="5" t="n">
        <f aca="false">--($I336=--(AY336&gt;AR336))</f>
        <v>0</v>
      </c>
      <c r="BG336" s="5" t="n">
        <f aca="false">SUM(AZ336:BF336)</f>
        <v>3</v>
      </c>
      <c r="BH336" s="5" t="n">
        <f aca="false">SUM(AE336:AK336)+AB336+AC336+AD336</f>
        <v>2000000000</v>
      </c>
    </row>
    <row r="337" customFormat="false" ht="15" hidden="true" customHeight="false" outlineLevel="0" collapsed="false">
      <c r="A337" s="5" t="n">
        <f aca="false">sensitivity_exit_usd</f>
        <v>2000000000</v>
      </c>
      <c r="B337" s="2" t="n">
        <f aca="false">ROW()-ROW($B$325)</f>
        <v>12</v>
      </c>
      <c r="C337" s="2" t="n">
        <f aca="false">MOD(QUOTIENT($B337,1),2)</f>
        <v>0</v>
      </c>
      <c r="D337" s="2" t="n">
        <f aca="false">MOD(QUOTIENT($B337,2),2)</f>
        <v>0</v>
      </c>
      <c r="E337" s="2" t="n">
        <f aca="false">MOD(QUOTIENT($B337,4),2)</f>
        <v>1</v>
      </c>
      <c r="F337" s="2" t="n">
        <f aca="false">MOD(QUOTIENT($B337,8),2)</f>
        <v>1</v>
      </c>
      <c r="G337" s="2" t="n">
        <f aca="false">MOD(QUOTIENT($B337,16),2)</f>
        <v>0</v>
      </c>
      <c r="H337" s="2" t="n">
        <f aca="false">MOD(QUOTIENT($B337,32),2)</f>
        <v>0</v>
      </c>
      <c r="I337" s="2" t="n">
        <f aca="false">MOD(QUOTIENT($B337,64),2)</f>
        <v>0</v>
      </c>
      <c r="J337" s="5" t="n">
        <f aca="false">IF($C337=const_zero,MIN(class_series_f_invested_usd,MAX(const_zero,$A337)),const_zero)</f>
        <v>30000000</v>
      </c>
      <c r="K337" s="5" t="n">
        <f aca="false">IF($D337=const_zero,MIN(class_series_e_invested_usd,MAX(const_zero,$A337-SUM($J337:$J337))),const_zero)</f>
        <v>300000000</v>
      </c>
      <c r="L337" s="5" t="n">
        <f aca="false">IF($E337=const_zero,MIN(class_series_d_invested_usd,MAX(const_zero,$A337-SUM($J337:$K337))),const_zero)</f>
        <v>0</v>
      </c>
      <c r="M337" s="5" t="n">
        <f aca="false">IF($F337=const_zero,MIN(class_series_c_invested_usd,MAX(const_zero,$A337-SUM($J337:$L337))),const_zero)</f>
        <v>0</v>
      </c>
      <c r="N337" s="5" t="n">
        <f aca="false">IF($G337=const_zero,MIN(class_series_b_invested_usd,MAX(const_zero,$A337-SUM($J337:$M337))),const_zero)</f>
        <v>30000000</v>
      </c>
      <c r="O337" s="5" t="n">
        <f aca="false">IF($H337=const_zero,MIN(class_series_a_invested_usd,MAX(const_zero,$A337-SUM($J337:$N337))),const_zero)</f>
        <v>15000000</v>
      </c>
      <c r="P337" s="5" t="n">
        <f aca="false">IF($I337=const_zero,MIN(class_seed_invested_usd,MAX(const_zero,$A337-SUM($J337:$O337))),const_zero)</f>
        <v>5000000</v>
      </c>
      <c r="Q337" s="5" t="n">
        <f aca="false">MAX(const_zero,$A337-SUM($J337:$P337))</f>
        <v>1620000000</v>
      </c>
      <c r="R337" s="9" t="n">
        <f aca="false">common_rsa_total+Sensitivity!$AE$270+Sensitivity!$AJ$270+IF($C337=const_one,Sensitivity!$D$270,const_zero)+IF($D337=const_one,Sensitivity!$Y$270,const_zero)+IF($E337=const_one,Sensitivity!$V$270,const_zero)+IF($F337=const_one,Sensitivity!$S$270,const_zero)+IF($G337=const_one,Sensitivity!$P$270,const_zero)+IF($H337=const_one,Sensitivity!$M$270,const_zero)+IF($I337=const_one,Sensitivity!$J$270,const_zero)</f>
        <v>13409138.3582987</v>
      </c>
      <c r="S337" s="23" t="b">
        <f aca="false">IF($R337&gt;const_zero,--($Q337&gt;option_strike_usd*$R337),const_zero)</f>
        <v>1</v>
      </c>
      <c r="T337" s="7" t="n">
        <f aca="false">IF($R337&gt;const_zero,IF($S337=const_one,($Q337+option_strike_usd*pre_f_options_issued)/($R337+pre_f_options_issued),$Q337/$R337),const_zero)</f>
        <v>101.985410112022</v>
      </c>
      <c r="U337" s="5" t="n">
        <f aca="false">IF($C337=const_one,Sensitivity!$D$270*$T337,const_zero)</f>
        <v>0</v>
      </c>
      <c r="V337" s="5" t="n">
        <f aca="false">IF($D337=const_one,Sensitivity!$Y$270*$T337,const_zero)</f>
        <v>0</v>
      </c>
      <c r="W337" s="5" t="n">
        <f aca="false">IF($E337=const_one,Sensitivity!$V$270*$T337,const_zero)</f>
        <v>176747615.096518</v>
      </c>
      <c r="X337" s="5" t="n">
        <f aca="false">IF($F337=const_one,Sensitivity!$S$270*$T337,const_zero)</f>
        <v>244764984.268853</v>
      </c>
      <c r="Y337" s="5" t="n">
        <f aca="false">IF($G337=const_one,Sensitivity!$P$270*$T337,const_zero)</f>
        <v>0</v>
      </c>
      <c r="Z337" s="5" t="n">
        <f aca="false">IF($H337=const_one,Sensitivity!$M$270*$T337,const_zero)</f>
        <v>0</v>
      </c>
      <c r="AA337" s="5" t="n">
        <f aca="false">IF($I337=const_one,Sensitivity!$J$270*$T337,const_zero)</f>
        <v>0</v>
      </c>
      <c r="AB337" s="5" t="n">
        <f aca="false">(Sensitivity!$AE$270+Sensitivity!$AJ$270)*$T337</f>
        <v>28155184.3463724</v>
      </c>
      <c r="AC337" s="5" t="n">
        <f aca="false">common_rsa_total*$T337</f>
        <v>917868691.0082</v>
      </c>
      <c r="AD337" s="5" t="n">
        <f aca="false">IF($S337=const_one,pre_f_options_issued*($T337-option_strike_usd),const_zero)</f>
        <v>252463525.280056</v>
      </c>
      <c r="AE337" s="5" t="n">
        <f aca="false">J337+U337</f>
        <v>30000000</v>
      </c>
      <c r="AF337" s="5" t="n">
        <f aca="false">K337+V337</f>
        <v>300000000</v>
      </c>
      <c r="AG337" s="5" t="n">
        <f aca="false">L337+W337</f>
        <v>176747615.096518</v>
      </c>
      <c r="AH337" s="5" t="n">
        <f aca="false">M337+X337</f>
        <v>244764984.268853</v>
      </c>
      <c r="AI337" s="5" t="n">
        <f aca="false">N337+Y337</f>
        <v>30000000</v>
      </c>
      <c r="AJ337" s="5" t="n">
        <f aca="false">O337+Z337</f>
        <v>15000000</v>
      </c>
      <c r="AK337" s="5" t="n">
        <f aca="false">P337+AA337</f>
        <v>5000000</v>
      </c>
      <c r="AL337" s="5" t="n">
        <f aca="false">INDEX($AE$325:$AE$452,$B337-$C337*1+const_one)</f>
        <v>30000000</v>
      </c>
      <c r="AM337" s="5" t="n">
        <f aca="false">INDEX($AF$325:$AF$452,$B337-$D337*2+const_one)</f>
        <v>300000000</v>
      </c>
      <c r="AN337" s="5" t="n">
        <f aca="false">INDEX($AG$325:$AG$452,$B337-$E337*4+const_one)</f>
        <v>100000000</v>
      </c>
      <c r="AO337" s="5" t="n">
        <f aca="false">INDEX($AH$325:$AH$452,$B337-$F337*8+const_one)</f>
        <v>60000000</v>
      </c>
      <c r="AP337" s="5" t="n">
        <f aca="false">INDEX($AI$325:$AI$452,$B337-$G337*16+const_one)</f>
        <v>30000000</v>
      </c>
      <c r="AQ337" s="5" t="n">
        <f aca="false">INDEX($AJ$325:$AJ$452,$B337-$H337*32+const_one)</f>
        <v>15000000</v>
      </c>
      <c r="AR337" s="5" t="n">
        <f aca="false">INDEX($AK$325:$AK$452,$B337-$I337*64+const_one)</f>
        <v>5000000</v>
      </c>
      <c r="AS337" s="5" t="n">
        <f aca="false">INDEX($AE$325:$AE$452,$B337+(const_one-$C337)*1+const_one)</f>
        <v>77673594.9530948</v>
      </c>
      <c r="AT337" s="5" t="n">
        <f aca="false">INDEX($AF$325:$AF$452,$B337+(const_one-$D337)*2+const_one)</f>
        <v>534806156.130152</v>
      </c>
      <c r="AU337" s="5" t="n">
        <f aca="false">INDEX($AG$325:$AG$452,$B337+(const_one-$E337)*4+const_one)</f>
        <v>176747615.096518</v>
      </c>
      <c r="AV337" s="5" t="n">
        <f aca="false">INDEX($AH$325:$AH$452,$B337+(const_one-$F337)*8+const_one)</f>
        <v>244764984.268853</v>
      </c>
      <c r="AW337" s="5" t="n">
        <f aca="false">INDEX($AI$325:$AI$452,$B337+(const_one-$G337)*16+const_one)</f>
        <v>262174822.885268</v>
      </c>
      <c r="AX337" s="5" t="n">
        <f aca="false">INDEX($AJ$325:$AJ$452,$B337+(const_one-$H337)*32+const_one)</f>
        <v>391575198.351032</v>
      </c>
      <c r="AY337" s="5" t="n">
        <f aca="false">INDEX($AK$325:$AK$452,$B337+(const_one-$I337)*64+const_one)</f>
        <v>389183899.429805</v>
      </c>
      <c r="AZ337" s="5" t="n">
        <f aca="false">--($C337=--(AS337&gt;AL337))</f>
        <v>0</v>
      </c>
      <c r="BA337" s="5" t="n">
        <f aca="false">--($D337=--(AT337&gt;AM337))</f>
        <v>0</v>
      </c>
      <c r="BB337" s="5" t="n">
        <f aca="false">--($E337=--(AU337&gt;AN337))</f>
        <v>1</v>
      </c>
      <c r="BC337" s="5" t="n">
        <f aca="false">--($F337=--(AV337&gt;AO337))</f>
        <v>1</v>
      </c>
      <c r="BD337" s="5" t="n">
        <f aca="false">--($G337=--(AW337&gt;AP337))</f>
        <v>0</v>
      </c>
      <c r="BE337" s="5" t="n">
        <f aca="false">--($H337=--(AX337&gt;AQ337))</f>
        <v>0</v>
      </c>
      <c r="BF337" s="5" t="n">
        <f aca="false">--($I337=--(AY337&gt;AR337))</f>
        <v>0</v>
      </c>
      <c r="BG337" s="5" t="n">
        <f aca="false">SUM(AZ337:BF337)</f>
        <v>2</v>
      </c>
      <c r="BH337" s="5" t="n">
        <f aca="false">SUM(AE337:AK337)+AB337+AC337+AD337</f>
        <v>2000000000</v>
      </c>
    </row>
    <row r="338" customFormat="false" ht="15" hidden="true" customHeight="false" outlineLevel="0" collapsed="false">
      <c r="A338" s="5" t="n">
        <f aca="false">sensitivity_exit_usd</f>
        <v>2000000000</v>
      </c>
      <c r="B338" s="2" t="n">
        <f aca="false">ROW()-ROW($B$325)</f>
        <v>13</v>
      </c>
      <c r="C338" s="2" t="n">
        <f aca="false">MOD(QUOTIENT($B338,1),2)</f>
        <v>1</v>
      </c>
      <c r="D338" s="2" t="n">
        <f aca="false">MOD(QUOTIENT($B338,2),2)</f>
        <v>0</v>
      </c>
      <c r="E338" s="2" t="n">
        <f aca="false">MOD(QUOTIENT($B338,4),2)</f>
        <v>1</v>
      </c>
      <c r="F338" s="2" t="n">
        <f aca="false">MOD(QUOTIENT($B338,8),2)</f>
        <v>1</v>
      </c>
      <c r="G338" s="2" t="n">
        <f aca="false">MOD(QUOTIENT($B338,16),2)</f>
        <v>0</v>
      </c>
      <c r="H338" s="2" t="n">
        <f aca="false">MOD(QUOTIENT($B338,32),2)</f>
        <v>0</v>
      </c>
      <c r="I338" s="2" t="n">
        <f aca="false">MOD(QUOTIENT($B338,64),2)</f>
        <v>0</v>
      </c>
      <c r="J338" s="5" t="n">
        <f aca="false">IF($C338=const_zero,MIN(class_series_f_invested_usd,MAX(const_zero,$A338)),const_zero)</f>
        <v>0</v>
      </c>
      <c r="K338" s="5" t="n">
        <f aca="false">IF($D338=const_zero,MIN(class_series_e_invested_usd,MAX(const_zero,$A338-SUM($J338:$J338))),const_zero)</f>
        <v>300000000</v>
      </c>
      <c r="L338" s="5" t="n">
        <f aca="false">IF($E338=const_zero,MIN(class_series_d_invested_usd,MAX(const_zero,$A338-SUM($J338:$K338))),const_zero)</f>
        <v>0</v>
      </c>
      <c r="M338" s="5" t="n">
        <f aca="false">IF($F338=const_zero,MIN(class_series_c_invested_usd,MAX(const_zero,$A338-SUM($J338:$L338))),const_zero)</f>
        <v>0</v>
      </c>
      <c r="N338" s="5" t="n">
        <f aca="false">IF($G338=const_zero,MIN(class_series_b_invested_usd,MAX(const_zero,$A338-SUM($J338:$M338))),const_zero)</f>
        <v>30000000</v>
      </c>
      <c r="O338" s="5" t="n">
        <f aca="false">IF($H338=const_zero,MIN(class_series_a_invested_usd,MAX(const_zero,$A338-SUM($J338:$N338))),const_zero)</f>
        <v>15000000</v>
      </c>
      <c r="P338" s="5" t="n">
        <f aca="false">IF($I338=const_zero,MIN(class_seed_invested_usd,MAX(const_zero,$A338-SUM($J338:$O338))),const_zero)</f>
        <v>5000000</v>
      </c>
      <c r="Q338" s="5" t="n">
        <f aca="false">MAX(const_zero,$A338-SUM($J338:$P338))</f>
        <v>1650000000</v>
      </c>
      <c r="R338" s="9" t="n">
        <f aca="false">common_rsa_total+Sensitivity!$AE$270+Sensitivity!$AJ$270+IF($C338=const_one,Sensitivity!$D$270,const_zero)+IF($D338=const_one,Sensitivity!$Y$270,const_zero)+IF($E338=const_one,Sensitivity!$V$270,const_zero)+IF($F338=const_one,Sensitivity!$S$270,const_zero)+IF($G338=const_one,Sensitivity!$P$270,const_zero)+IF($H338=const_one,Sensitivity!$M$270,const_zero)+IF($I338=const_one,Sensitivity!$J$270,const_zero)</f>
        <v>14193808.9511559</v>
      </c>
      <c r="S338" s="23" t="b">
        <f aca="false">IF($R338&gt;const_zero,--($Q338&gt;option_strike_usd*$R338),const_zero)</f>
        <v>1</v>
      </c>
      <c r="T338" s="7" t="n">
        <f aca="false">IF($R338&gt;const_zero,IF($S338=const_one,($Q338+option_strike_usd*pre_f_options_issued)/($R338+pre_f_options_issued),$Q338/$R338),const_zero)</f>
        <v>98.9887930810171</v>
      </c>
      <c r="U338" s="5" t="n">
        <f aca="false">IF($C338=const_one,Sensitivity!$D$270*$T338,const_zero)</f>
        <v>77673594.9530948</v>
      </c>
      <c r="V338" s="5" t="n">
        <f aca="false">IF($D338=const_one,Sensitivity!$Y$270*$T338,const_zero)</f>
        <v>0</v>
      </c>
      <c r="W338" s="5" t="n">
        <f aca="false">IF($E338=const_one,Sensitivity!$V$270*$T338,const_zero)</f>
        <v>171554275.058899</v>
      </c>
      <c r="X338" s="5" t="n">
        <f aca="false">IF($F338=const_one,Sensitivity!$S$270*$T338,const_zero)</f>
        <v>237573103.394441</v>
      </c>
      <c r="Y338" s="5" t="n">
        <f aca="false">IF($G338=const_one,Sensitivity!$P$270*$T338,const_zero)</f>
        <v>0</v>
      </c>
      <c r="Z338" s="5" t="n">
        <f aca="false">IF($H338=const_one,Sensitivity!$M$270*$T338,const_zero)</f>
        <v>0</v>
      </c>
      <c r="AA338" s="5" t="n">
        <f aca="false">IF($I338=const_one,Sensitivity!$J$270*$T338,const_zero)</f>
        <v>0</v>
      </c>
      <c r="AB338" s="5" t="n">
        <f aca="false">(Sensitivity!$AE$270+Sensitivity!$AJ$270)*$T338</f>
        <v>27327906.1618679</v>
      </c>
      <c r="AC338" s="5" t="n">
        <f aca="false">common_rsa_total*$T338</f>
        <v>890899137.729154</v>
      </c>
      <c r="AD338" s="5" t="n">
        <f aca="false">IF($S338=const_one,pre_f_options_issued*($T338-option_strike_usd),const_zero)</f>
        <v>244971982.702543</v>
      </c>
      <c r="AE338" s="5" t="n">
        <f aca="false">J338+U338</f>
        <v>77673594.9530948</v>
      </c>
      <c r="AF338" s="5" t="n">
        <f aca="false">K338+V338</f>
        <v>300000000</v>
      </c>
      <c r="AG338" s="5" t="n">
        <f aca="false">L338+W338</f>
        <v>171554275.058899</v>
      </c>
      <c r="AH338" s="5" t="n">
        <f aca="false">M338+X338</f>
        <v>237573103.394441</v>
      </c>
      <c r="AI338" s="5" t="n">
        <f aca="false">N338+Y338</f>
        <v>30000000</v>
      </c>
      <c r="AJ338" s="5" t="n">
        <f aca="false">O338+Z338</f>
        <v>15000000</v>
      </c>
      <c r="AK338" s="5" t="n">
        <f aca="false">P338+AA338</f>
        <v>5000000</v>
      </c>
      <c r="AL338" s="5" t="n">
        <f aca="false">INDEX($AE$325:$AE$452,$B338-$C338*1+const_one)</f>
        <v>30000000</v>
      </c>
      <c r="AM338" s="5" t="n">
        <f aca="false">INDEX($AF$325:$AF$452,$B338-$D338*2+const_one)</f>
        <v>300000000</v>
      </c>
      <c r="AN338" s="5" t="n">
        <f aca="false">INDEX($AG$325:$AG$452,$B338-$E338*4+const_one)</f>
        <v>100000000</v>
      </c>
      <c r="AO338" s="5" t="n">
        <f aca="false">INDEX($AH$325:$AH$452,$B338-$F338*8+const_one)</f>
        <v>60000000</v>
      </c>
      <c r="AP338" s="5" t="n">
        <f aca="false">INDEX($AI$325:$AI$452,$B338-$G338*16+const_one)</f>
        <v>30000000</v>
      </c>
      <c r="AQ338" s="5" t="n">
        <f aca="false">INDEX($AJ$325:$AJ$452,$B338-$H338*32+const_one)</f>
        <v>15000000</v>
      </c>
      <c r="AR338" s="5" t="n">
        <f aca="false">INDEX($AK$325:$AK$452,$B338-$I338*64+const_one)</f>
        <v>5000000</v>
      </c>
      <c r="AS338" s="5" t="n">
        <f aca="false">INDEX($AE$325:$AE$452,$B338+(const_one-$C338)*1+const_one)</f>
        <v>77673594.9530948</v>
      </c>
      <c r="AT338" s="5" t="n">
        <f aca="false">INDEX($AF$325:$AF$452,$B338+(const_one-$D338)*2+const_one)</f>
        <v>524479394.068395</v>
      </c>
      <c r="AU338" s="5" t="n">
        <f aca="false">INDEX($AG$325:$AG$452,$B338+(const_one-$E338)*4+const_one)</f>
        <v>171554275.058899</v>
      </c>
      <c r="AV338" s="5" t="n">
        <f aca="false">INDEX($AH$325:$AH$452,$B338+(const_one-$F338)*8+const_one)</f>
        <v>237573103.394441</v>
      </c>
      <c r="AW338" s="5" t="n">
        <f aca="false">INDEX($AI$325:$AI$452,$B338+(const_one-$G338)*16+const_one)</f>
        <v>256298820.229174</v>
      </c>
      <c r="AX338" s="5" t="n">
        <f aca="false">INDEX($AJ$325:$AJ$452,$B338+(const_one-$H338)*32+const_one)</f>
        <v>384326238.825652</v>
      </c>
      <c r="AY338" s="5" t="n">
        <f aca="false">INDEX($AK$325:$AK$452,$B338+(const_one-$I338)*64+const_one)</f>
        <v>382021433.795213</v>
      </c>
      <c r="AZ338" s="5" t="n">
        <f aca="false">--($C338=--(AS338&gt;AL338))</f>
        <v>1</v>
      </c>
      <c r="BA338" s="5" t="n">
        <f aca="false">--($D338=--(AT338&gt;AM338))</f>
        <v>0</v>
      </c>
      <c r="BB338" s="5" t="n">
        <f aca="false">--($E338=--(AU338&gt;AN338))</f>
        <v>1</v>
      </c>
      <c r="BC338" s="5" t="n">
        <f aca="false">--($F338=--(AV338&gt;AO338))</f>
        <v>1</v>
      </c>
      <c r="BD338" s="5" t="n">
        <f aca="false">--($G338=--(AW338&gt;AP338))</f>
        <v>0</v>
      </c>
      <c r="BE338" s="5" t="n">
        <f aca="false">--($H338=--(AX338&gt;AQ338))</f>
        <v>0</v>
      </c>
      <c r="BF338" s="5" t="n">
        <f aca="false">--($I338=--(AY338&gt;AR338))</f>
        <v>0</v>
      </c>
      <c r="BG338" s="5" t="n">
        <f aca="false">SUM(AZ338:BF338)</f>
        <v>3</v>
      </c>
      <c r="BH338" s="5" t="n">
        <f aca="false">SUM(AE338:AK338)+AB338+AC338+AD338</f>
        <v>2000000000</v>
      </c>
    </row>
    <row r="339" customFormat="false" ht="15" hidden="true" customHeight="false" outlineLevel="0" collapsed="false">
      <c r="A339" s="5" t="n">
        <f aca="false">sensitivity_exit_usd</f>
        <v>2000000000</v>
      </c>
      <c r="B339" s="2" t="n">
        <f aca="false">ROW()-ROW($B$325)</f>
        <v>14</v>
      </c>
      <c r="C339" s="2" t="n">
        <f aca="false">MOD(QUOTIENT($B339,1),2)</f>
        <v>0</v>
      </c>
      <c r="D339" s="2" t="n">
        <f aca="false">MOD(QUOTIENT($B339,2),2)</f>
        <v>1</v>
      </c>
      <c r="E339" s="2" t="n">
        <f aca="false">MOD(QUOTIENT($B339,4),2)</f>
        <v>1</v>
      </c>
      <c r="F339" s="2" t="n">
        <f aca="false">MOD(QUOTIENT($B339,8),2)</f>
        <v>1</v>
      </c>
      <c r="G339" s="2" t="n">
        <f aca="false">MOD(QUOTIENT($B339,16),2)</f>
        <v>0</v>
      </c>
      <c r="H339" s="2" t="n">
        <f aca="false">MOD(QUOTIENT($B339,32),2)</f>
        <v>0</v>
      </c>
      <c r="I339" s="2" t="n">
        <f aca="false">MOD(QUOTIENT($B339,64),2)</f>
        <v>0</v>
      </c>
      <c r="J339" s="5" t="n">
        <f aca="false">IF($C339=const_zero,MIN(class_series_f_invested_usd,MAX(const_zero,$A339)),const_zero)</f>
        <v>30000000</v>
      </c>
      <c r="K339" s="5" t="n">
        <f aca="false">IF($D339=const_zero,MIN(class_series_e_invested_usd,MAX(const_zero,$A339-SUM($J339:$J339))),const_zero)</f>
        <v>0</v>
      </c>
      <c r="L339" s="5" t="n">
        <f aca="false">IF($E339=const_zero,MIN(class_series_d_invested_usd,MAX(const_zero,$A339-SUM($J339:$K339))),const_zero)</f>
        <v>0</v>
      </c>
      <c r="M339" s="5" t="n">
        <f aca="false">IF($F339=const_zero,MIN(class_series_c_invested_usd,MAX(const_zero,$A339-SUM($J339:$L339))),const_zero)</f>
        <v>0</v>
      </c>
      <c r="N339" s="5" t="n">
        <f aca="false">IF($G339=const_zero,MIN(class_series_b_invested_usd,MAX(const_zero,$A339-SUM($J339:$M339))),const_zero)</f>
        <v>30000000</v>
      </c>
      <c r="O339" s="5" t="n">
        <f aca="false">IF($H339=const_zero,MIN(class_series_a_invested_usd,MAX(const_zero,$A339-SUM($J339:$N339))),const_zero)</f>
        <v>15000000</v>
      </c>
      <c r="P339" s="5" t="n">
        <f aca="false">IF($I339=const_zero,MIN(class_seed_invested_usd,MAX(const_zero,$A339-SUM($J339:$O339))),const_zero)</f>
        <v>5000000</v>
      </c>
      <c r="Q339" s="5" t="n">
        <f aca="false">MAX(const_zero,$A339-SUM($J339:$P339))</f>
        <v>1920000000</v>
      </c>
      <c r="R339" s="9" t="n">
        <f aca="false">common_rsa_total+Sensitivity!$AE$270+Sensitivity!$AJ$270+IF($C339=const_one,Sensitivity!$D$270,const_zero)+IF($D339=const_one,Sensitivity!$Y$270,const_zero)+IF($E339=const_one,Sensitivity!$V$270,const_zero)+IF($F339=const_one,Sensitivity!$S$270,const_zero)+IF($G339=const_one,Sensitivity!$P$270,const_zero)+IF($H339=const_one,Sensitivity!$M$270,const_zero)+IF($I339=const_one,Sensitivity!$J$270,const_zero)</f>
        <v>19540393.5846082</v>
      </c>
      <c r="S339" s="23" t="b">
        <f aca="false">IF($R339&gt;const_zero,--($Q339&gt;option_strike_usd*$R339),const_zero)</f>
        <v>1</v>
      </c>
      <c r="T339" s="7" t="n">
        <f aca="false">IF($R339&gt;const_zero,IF($S339=const_one,($Q339+option_strike_usd*pre_f_options_issued)/($R339+pre_f_options_issued),$Q339/$R339),const_zero)</f>
        <v>87.2262100320462</v>
      </c>
      <c r="U339" s="5" t="n">
        <f aca="false">IF($C339=const_one,Sensitivity!$D$270*$T339,const_zero)</f>
        <v>0</v>
      </c>
      <c r="V339" s="5" t="n">
        <f aca="false">IF($D339=const_one,Sensitivity!$Y$270*$T339,const_zero)</f>
        <v>534806156.130152</v>
      </c>
      <c r="W339" s="5" t="n">
        <f aca="false">IF($E339=const_one,Sensitivity!$V$270*$T339,const_zero)</f>
        <v>151168922.88944</v>
      </c>
      <c r="X339" s="5" t="n">
        <f aca="false">IF($F339=const_one,Sensitivity!$S$270*$T339,const_zero)</f>
        <v>209342904.076911</v>
      </c>
      <c r="Y339" s="5" t="n">
        <f aca="false">IF($G339=const_one,Sensitivity!$P$270*$T339,const_zero)</f>
        <v>0</v>
      </c>
      <c r="Z339" s="5" t="n">
        <f aca="false">IF($H339=const_one,Sensitivity!$M$270*$T339,const_zero)</f>
        <v>0</v>
      </c>
      <c r="AA339" s="5" t="n">
        <f aca="false">IF($I339=const_one,Sensitivity!$J$270*$T339,const_zero)</f>
        <v>0</v>
      </c>
      <c r="AB339" s="5" t="n">
        <f aca="false">(Sensitivity!$AE$270+Sensitivity!$AJ$270)*$T339</f>
        <v>24080601.5349656</v>
      </c>
      <c r="AC339" s="5" t="n">
        <f aca="false">common_rsa_total*$T339</f>
        <v>785035890.288416</v>
      </c>
      <c r="AD339" s="5" t="n">
        <f aca="false">IF($S339=const_one,pre_f_options_issued*($T339-option_strike_usd),const_zero)</f>
        <v>215565525.080116</v>
      </c>
      <c r="AE339" s="5" t="n">
        <f aca="false">J339+U339</f>
        <v>30000000</v>
      </c>
      <c r="AF339" s="5" t="n">
        <f aca="false">K339+V339</f>
        <v>534806156.130152</v>
      </c>
      <c r="AG339" s="5" t="n">
        <f aca="false">L339+W339</f>
        <v>151168922.88944</v>
      </c>
      <c r="AH339" s="5" t="n">
        <f aca="false">M339+X339</f>
        <v>209342904.076911</v>
      </c>
      <c r="AI339" s="5" t="n">
        <f aca="false">N339+Y339</f>
        <v>30000000</v>
      </c>
      <c r="AJ339" s="5" t="n">
        <f aca="false">O339+Z339</f>
        <v>15000000</v>
      </c>
      <c r="AK339" s="5" t="n">
        <f aca="false">P339+AA339</f>
        <v>5000000</v>
      </c>
      <c r="AL339" s="5" t="n">
        <f aca="false">INDEX($AE$325:$AE$452,$B339-$C339*1+const_one)</f>
        <v>30000000</v>
      </c>
      <c r="AM339" s="5" t="n">
        <f aca="false">INDEX($AF$325:$AF$452,$B339-$D339*2+const_one)</f>
        <v>300000000</v>
      </c>
      <c r="AN339" s="5" t="n">
        <f aca="false">INDEX($AG$325:$AG$452,$B339-$E339*4+const_one)</f>
        <v>100000000</v>
      </c>
      <c r="AO339" s="5" t="n">
        <f aca="false">INDEX($AH$325:$AH$452,$B339-$F339*8+const_one)</f>
        <v>60000000</v>
      </c>
      <c r="AP339" s="5" t="n">
        <f aca="false">INDEX($AI$325:$AI$452,$B339-$G339*16+const_one)</f>
        <v>30000000</v>
      </c>
      <c r="AQ339" s="5" t="n">
        <f aca="false">INDEX($AJ$325:$AJ$452,$B339-$H339*32+const_one)</f>
        <v>15000000</v>
      </c>
      <c r="AR339" s="5" t="n">
        <f aca="false">INDEX($AK$325:$AK$452,$B339-$I339*64+const_one)</f>
        <v>5000000</v>
      </c>
      <c r="AS339" s="5" t="n">
        <f aca="false">INDEX($AE$325:$AE$452,$B339+(const_one-$C339)*1+const_one)</f>
        <v>67122235.4794581</v>
      </c>
      <c r="AT339" s="5" t="n">
        <f aca="false">INDEX($AF$325:$AF$452,$B339+(const_one-$D339)*2+const_one)</f>
        <v>534806156.130152</v>
      </c>
      <c r="AU339" s="5" t="n">
        <f aca="false">INDEX($AG$325:$AG$452,$B339+(const_one-$E339)*4+const_one)</f>
        <v>151168922.88944</v>
      </c>
      <c r="AV339" s="5" t="n">
        <f aca="false">INDEX($AH$325:$AH$452,$B339+(const_one-$F339)*8+const_one)</f>
        <v>209342904.076911</v>
      </c>
      <c r="AW339" s="5" t="n">
        <f aca="false">INDEX($AI$325:$AI$452,$B339+(const_one-$G339)*16+const_one)</f>
        <v>233922042.008177</v>
      </c>
      <c r="AX339" s="5" t="n">
        <f aca="false">INDEX($AJ$325:$AJ$452,$B339+(const_one-$H339)*32+const_one)</f>
        <v>358260317.834807</v>
      </c>
      <c r="AY339" s="5" t="n">
        <f aca="false">INDEX($AK$325:$AK$452,$B339+(const_one-$I339)*64+const_one)</f>
        <v>356411232.323401</v>
      </c>
      <c r="AZ339" s="5" t="n">
        <f aca="false">--($C339=--(AS339&gt;AL339))</f>
        <v>0</v>
      </c>
      <c r="BA339" s="5" t="n">
        <f aca="false">--($D339=--(AT339&gt;AM339))</f>
        <v>1</v>
      </c>
      <c r="BB339" s="5" t="n">
        <f aca="false">--($E339=--(AU339&gt;AN339))</f>
        <v>1</v>
      </c>
      <c r="BC339" s="5" t="n">
        <f aca="false">--($F339=--(AV339&gt;AO339))</f>
        <v>1</v>
      </c>
      <c r="BD339" s="5" t="n">
        <f aca="false">--($G339=--(AW339&gt;AP339))</f>
        <v>0</v>
      </c>
      <c r="BE339" s="5" t="n">
        <f aca="false">--($H339=--(AX339&gt;AQ339))</f>
        <v>0</v>
      </c>
      <c r="BF339" s="5" t="n">
        <f aca="false">--($I339=--(AY339&gt;AR339))</f>
        <v>0</v>
      </c>
      <c r="BG339" s="5" t="n">
        <f aca="false">SUM(AZ339:BF339)</f>
        <v>3</v>
      </c>
      <c r="BH339" s="5" t="n">
        <f aca="false">SUM(AE339:AK339)+AB339+AC339+AD339</f>
        <v>2000000000</v>
      </c>
    </row>
    <row r="340" customFormat="false" ht="15" hidden="true" customHeight="false" outlineLevel="0" collapsed="false">
      <c r="A340" s="5" t="n">
        <f aca="false">sensitivity_exit_usd</f>
        <v>2000000000</v>
      </c>
      <c r="B340" s="2" t="n">
        <f aca="false">ROW()-ROW($B$325)</f>
        <v>15</v>
      </c>
      <c r="C340" s="2" t="n">
        <f aca="false">MOD(QUOTIENT($B340,1),2)</f>
        <v>1</v>
      </c>
      <c r="D340" s="2" t="n">
        <f aca="false">MOD(QUOTIENT($B340,2),2)</f>
        <v>1</v>
      </c>
      <c r="E340" s="2" t="n">
        <f aca="false">MOD(QUOTIENT($B340,4),2)</f>
        <v>1</v>
      </c>
      <c r="F340" s="2" t="n">
        <f aca="false">MOD(QUOTIENT($B340,8),2)</f>
        <v>1</v>
      </c>
      <c r="G340" s="2" t="n">
        <f aca="false">MOD(QUOTIENT($B340,16),2)</f>
        <v>0</v>
      </c>
      <c r="H340" s="2" t="n">
        <f aca="false">MOD(QUOTIENT($B340,32),2)</f>
        <v>0</v>
      </c>
      <c r="I340" s="2" t="n">
        <f aca="false">MOD(QUOTIENT($B340,64),2)</f>
        <v>0</v>
      </c>
      <c r="J340" s="5" t="n">
        <f aca="false">IF($C340=const_zero,MIN(class_series_f_invested_usd,MAX(const_zero,$A340)),const_zero)</f>
        <v>0</v>
      </c>
      <c r="K340" s="5" t="n">
        <f aca="false">IF($D340=const_zero,MIN(class_series_e_invested_usd,MAX(const_zero,$A340-SUM($J340:$J340))),const_zero)</f>
        <v>0</v>
      </c>
      <c r="L340" s="5" t="n">
        <f aca="false">IF($E340=const_zero,MIN(class_series_d_invested_usd,MAX(const_zero,$A340-SUM($J340:$K340))),const_zero)</f>
        <v>0</v>
      </c>
      <c r="M340" s="5" t="n">
        <f aca="false">IF($F340=const_zero,MIN(class_series_c_invested_usd,MAX(const_zero,$A340-SUM($J340:$L340))),const_zero)</f>
        <v>0</v>
      </c>
      <c r="N340" s="5" t="n">
        <f aca="false">IF($G340=const_zero,MIN(class_series_b_invested_usd,MAX(const_zero,$A340-SUM($J340:$M340))),const_zero)</f>
        <v>30000000</v>
      </c>
      <c r="O340" s="5" t="n">
        <f aca="false">IF($H340=const_zero,MIN(class_series_a_invested_usd,MAX(const_zero,$A340-SUM($J340:$N340))),const_zero)</f>
        <v>15000000</v>
      </c>
      <c r="P340" s="5" t="n">
        <f aca="false">IF($I340=const_zero,MIN(class_seed_invested_usd,MAX(const_zero,$A340-SUM($J340:$O340))),const_zero)</f>
        <v>5000000</v>
      </c>
      <c r="Q340" s="5" t="n">
        <f aca="false">MAX(const_zero,$A340-SUM($J340:$P340))</f>
        <v>1950000000</v>
      </c>
      <c r="R340" s="9" t="n">
        <f aca="false">common_rsa_total+Sensitivity!$AE$270+Sensitivity!$AJ$270+IF($C340=const_one,Sensitivity!$D$270,const_zero)+IF($D340=const_one,Sensitivity!$Y$270,const_zero)+IF($E340=const_one,Sensitivity!$V$270,const_zero)+IF($F340=const_one,Sensitivity!$S$270,const_zero)+IF($G340=const_one,Sensitivity!$P$270,const_zero)+IF($H340=const_one,Sensitivity!$M$270,const_zero)+IF($I340=const_one,Sensitivity!$J$270,const_zero)</f>
        <v>20325064.1774654</v>
      </c>
      <c r="S340" s="23" t="b">
        <f aca="false">IF($R340&gt;const_zero,--($Q340&gt;option_strike_usd*$R340),const_zero)</f>
        <v>1</v>
      </c>
      <c r="T340" s="7" t="n">
        <f aca="false">IF($R340&gt;const_zero,IF($S340=const_one,($Q340+option_strike_usd*pre_f_options_issued)/($R340+pre_f_options_issued),$Q340/$R340),const_zero)</f>
        <v>85.5419281549122</v>
      </c>
      <c r="U340" s="5" t="n">
        <f aca="false">IF($C340=const_one,Sensitivity!$D$270*$T340,const_zero)</f>
        <v>67122235.4794581</v>
      </c>
      <c r="V340" s="5" t="n">
        <f aca="false">IF($D340=const_one,Sensitivity!$Y$270*$T340,const_zero)</f>
        <v>524479394.068395</v>
      </c>
      <c r="W340" s="5" t="n">
        <f aca="false">IF($E340=const_one,Sensitivity!$V$270*$T340,const_zero)</f>
        <v>148249948.453717</v>
      </c>
      <c r="X340" s="5" t="n">
        <f aca="false">IF($F340=const_one,Sensitivity!$S$270*$T340,const_zero)</f>
        <v>205300627.571789</v>
      </c>
      <c r="Y340" s="5" t="n">
        <f aca="false">IF($G340=const_one,Sensitivity!$P$270*$T340,const_zero)</f>
        <v>0</v>
      </c>
      <c r="Z340" s="5" t="n">
        <f aca="false">IF($H340=const_one,Sensitivity!$M$270*$T340,const_zero)</f>
        <v>0</v>
      </c>
      <c r="AA340" s="5" t="n">
        <f aca="false">IF($I340=const_one,Sensitivity!$J$270*$T340,const_zero)</f>
        <v>0</v>
      </c>
      <c r="AB340" s="5" t="n">
        <f aca="false">(Sensitivity!$AE$270+Sensitivity!$AJ$270)*$T340</f>
        <v>23615620.6451513</v>
      </c>
      <c r="AC340" s="5" t="n">
        <f aca="false">common_rsa_total*$T340</f>
        <v>769877353.394209</v>
      </c>
      <c r="AD340" s="5" t="n">
        <f aca="false">IF($S340=const_one,pre_f_options_issued*($T340-option_strike_usd),const_zero)</f>
        <v>211354820.38728</v>
      </c>
      <c r="AE340" s="5" t="n">
        <f aca="false">J340+U340</f>
        <v>67122235.4794581</v>
      </c>
      <c r="AF340" s="5" t="n">
        <f aca="false">K340+V340</f>
        <v>524479394.068395</v>
      </c>
      <c r="AG340" s="5" t="n">
        <f aca="false">L340+W340</f>
        <v>148249948.453717</v>
      </c>
      <c r="AH340" s="5" t="n">
        <f aca="false">M340+X340</f>
        <v>205300627.571789</v>
      </c>
      <c r="AI340" s="5" t="n">
        <f aca="false">N340+Y340</f>
        <v>30000000</v>
      </c>
      <c r="AJ340" s="5" t="n">
        <f aca="false">O340+Z340</f>
        <v>15000000</v>
      </c>
      <c r="AK340" s="5" t="n">
        <f aca="false">P340+AA340</f>
        <v>5000000</v>
      </c>
      <c r="AL340" s="5" t="n">
        <f aca="false">INDEX($AE$325:$AE$452,$B340-$C340*1+const_one)</f>
        <v>30000000</v>
      </c>
      <c r="AM340" s="5" t="n">
        <f aca="false">INDEX($AF$325:$AF$452,$B340-$D340*2+const_one)</f>
        <v>300000000</v>
      </c>
      <c r="AN340" s="5" t="n">
        <f aca="false">INDEX($AG$325:$AG$452,$B340-$E340*4+const_one)</f>
        <v>100000000</v>
      </c>
      <c r="AO340" s="5" t="n">
        <f aca="false">INDEX($AH$325:$AH$452,$B340-$F340*8+const_one)</f>
        <v>60000000</v>
      </c>
      <c r="AP340" s="5" t="n">
        <f aca="false">INDEX($AI$325:$AI$452,$B340-$G340*16+const_one)</f>
        <v>30000000</v>
      </c>
      <c r="AQ340" s="5" t="n">
        <f aca="false">INDEX($AJ$325:$AJ$452,$B340-$H340*32+const_one)</f>
        <v>15000000</v>
      </c>
      <c r="AR340" s="5" t="n">
        <f aca="false">INDEX($AK$325:$AK$452,$B340-$I340*64+const_one)</f>
        <v>5000000</v>
      </c>
      <c r="AS340" s="5" t="n">
        <f aca="false">INDEX($AE$325:$AE$452,$B340+(const_one-$C340)*1+const_one)</f>
        <v>67122235.4794581</v>
      </c>
      <c r="AT340" s="5" t="n">
        <f aca="false">INDEX($AF$325:$AF$452,$B340+(const_one-$D340)*2+const_one)</f>
        <v>524479394.068395</v>
      </c>
      <c r="AU340" s="5" t="n">
        <f aca="false">INDEX($AG$325:$AG$452,$B340+(const_one-$E340)*4+const_one)</f>
        <v>148249948.453717</v>
      </c>
      <c r="AV340" s="5" t="n">
        <f aca="false">INDEX($AH$325:$AH$452,$B340+(const_one-$F340)*8+const_one)</f>
        <v>205300627.571789</v>
      </c>
      <c r="AW340" s="5" t="n">
        <f aca="false">INDEX($AI$325:$AI$452,$B340+(const_one-$G340)*16+const_one)</f>
        <v>230299524.490232</v>
      </c>
      <c r="AX340" s="5" t="n">
        <f aca="false">INDEX($AJ$325:$AJ$452,$B340+(const_one-$H340)*32+const_one)</f>
        <v>353548151.309102</v>
      </c>
      <c r="AY340" s="5" t="n">
        <f aca="false">INDEX($AK$325:$AK$452,$B340+(const_one-$I340)*64+const_one)</f>
        <v>351751210.260517</v>
      </c>
      <c r="AZ340" s="5" t="n">
        <f aca="false">--($C340=--(AS340&gt;AL340))</f>
        <v>1</v>
      </c>
      <c r="BA340" s="5" t="n">
        <f aca="false">--($D340=--(AT340&gt;AM340))</f>
        <v>1</v>
      </c>
      <c r="BB340" s="5" t="n">
        <f aca="false">--($E340=--(AU340&gt;AN340))</f>
        <v>1</v>
      </c>
      <c r="BC340" s="5" t="n">
        <f aca="false">--($F340=--(AV340&gt;AO340))</f>
        <v>1</v>
      </c>
      <c r="BD340" s="5" t="n">
        <f aca="false">--($G340=--(AW340&gt;AP340))</f>
        <v>0</v>
      </c>
      <c r="BE340" s="5" t="n">
        <f aca="false">--($H340=--(AX340&gt;AQ340))</f>
        <v>0</v>
      </c>
      <c r="BF340" s="5" t="n">
        <f aca="false">--($I340=--(AY340&gt;AR340))</f>
        <v>0</v>
      </c>
      <c r="BG340" s="5" t="n">
        <f aca="false">SUM(AZ340:BF340)</f>
        <v>4</v>
      </c>
      <c r="BH340" s="5" t="n">
        <f aca="false">SUM(AE340:AK340)+AB340+AC340+AD340</f>
        <v>2000000000</v>
      </c>
    </row>
    <row r="341" customFormat="false" ht="15" hidden="true" customHeight="false" outlineLevel="0" collapsed="false">
      <c r="A341" s="5" t="n">
        <f aca="false">sensitivity_exit_usd</f>
        <v>2000000000</v>
      </c>
      <c r="B341" s="2" t="n">
        <f aca="false">ROW()-ROW($B$325)</f>
        <v>16</v>
      </c>
      <c r="C341" s="2" t="n">
        <f aca="false">MOD(QUOTIENT($B341,1),2)</f>
        <v>0</v>
      </c>
      <c r="D341" s="2" t="n">
        <f aca="false">MOD(QUOTIENT($B341,2),2)</f>
        <v>0</v>
      </c>
      <c r="E341" s="2" t="n">
        <f aca="false">MOD(QUOTIENT($B341,4),2)</f>
        <v>0</v>
      </c>
      <c r="F341" s="2" t="n">
        <f aca="false">MOD(QUOTIENT($B341,8),2)</f>
        <v>0</v>
      </c>
      <c r="G341" s="2" t="n">
        <f aca="false">MOD(QUOTIENT($B341,16),2)</f>
        <v>1</v>
      </c>
      <c r="H341" s="2" t="n">
        <f aca="false">MOD(QUOTIENT($B341,32),2)</f>
        <v>0</v>
      </c>
      <c r="I341" s="2" t="n">
        <f aca="false">MOD(QUOTIENT($B341,64),2)</f>
        <v>0</v>
      </c>
      <c r="J341" s="5" t="n">
        <f aca="false">IF($C341=const_zero,MIN(class_series_f_invested_usd,MAX(const_zero,$A341)),const_zero)</f>
        <v>30000000</v>
      </c>
      <c r="K341" s="5" t="n">
        <f aca="false">IF($D341=const_zero,MIN(class_series_e_invested_usd,MAX(const_zero,$A341-SUM($J341:$J341))),const_zero)</f>
        <v>300000000</v>
      </c>
      <c r="L341" s="5" t="n">
        <f aca="false">IF($E341=const_zero,MIN(class_series_d_invested_usd,MAX(const_zero,$A341-SUM($J341:$K341))),const_zero)</f>
        <v>100000000</v>
      </c>
      <c r="M341" s="5" t="n">
        <f aca="false">IF($F341=const_zero,MIN(class_series_c_invested_usd,MAX(const_zero,$A341-SUM($J341:$L341))),const_zero)</f>
        <v>60000000</v>
      </c>
      <c r="N341" s="5" t="n">
        <f aca="false">IF($G341=const_zero,MIN(class_series_b_invested_usd,MAX(const_zero,$A341-SUM($J341:$M341))),const_zero)</f>
        <v>0</v>
      </c>
      <c r="O341" s="5" t="n">
        <f aca="false">IF($H341=const_zero,MIN(class_series_a_invested_usd,MAX(const_zero,$A341-SUM($J341:$N341))),const_zero)</f>
        <v>15000000</v>
      </c>
      <c r="P341" s="5" t="n">
        <f aca="false">IF($I341=const_zero,MIN(class_seed_invested_usd,MAX(const_zero,$A341-SUM($J341:$O341))),const_zero)</f>
        <v>5000000</v>
      </c>
      <c r="Q341" s="5" t="n">
        <f aca="false">MAX(const_zero,$A341-SUM($J341:$P341))</f>
        <v>1490000000</v>
      </c>
      <c r="R341" s="9" t="n">
        <f aca="false">common_rsa_total+Sensitivity!$AE$270+Sensitivity!$AJ$270+IF($C341=const_one,Sensitivity!$D$270,const_zero)+IF($D341=const_one,Sensitivity!$Y$270,const_zero)+IF($E341=const_one,Sensitivity!$V$270,const_zero)+IF($F341=const_one,Sensitivity!$S$270,const_zero)+IF($G341=const_one,Sensitivity!$P$270,const_zero)+IF($H341=const_one,Sensitivity!$M$270,const_zero)+IF($I341=const_one,Sensitivity!$J$270,const_zero)</f>
        <v>12276070.7077164</v>
      </c>
      <c r="S341" s="23" t="b">
        <f aca="false">IF($R341&gt;const_zero,--($Q341&gt;option_strike_usd*$R341),const_zero)</f>
        <v>1</v>
      </c>
      <c r="T341" s="7" t="n">
        <f aca="false">IF($R341&gt;const_zero,IF($S341=const_one,($Q341+option_strike_usd*pre_f_options_issued)/($R341+pre_f_options_issued),$Q341/$R341),const_zero)</f>
        <v>101.007908633016</v>
      </c>
      <c r="U341" s="5" t="n">
        <f aca="false">IF($C341=const_one,Sensitivity!$D$270*$T341,const_zero)</f>
        <v>0</v>
      </c>
      <c r="V341" s="5" t="n">
        <f aca="false">IF($D341=const_one,Sensitivity!$Y$270*$T341,const_zero)</f>
        <v>0</v>
      </c>
      <c r="W341" s="5" t="n">
        <f aca="false">IF($E341=const_one,Sensitivity!$V$270*$T341,const_zero)</f>
        <v>0</v>
      </c>
      <c r="X341" s="5" t="n">
        <f aca="false">IF($F341=const_one,Sensitivity!$S$270*$T341,const_zero)</f>
        <v>0</v>
      </c>
      <c r="Y341" s="5" t="n">
        <f aca="false">IF($G341=const_one,Sensitivity!$P$270*$T341,const_zero)</f>
        <v>303023725.899048</v>
      </c>
      <c r="Z341" s="5" t="n">
        <f aca="false">IF($H341=const_one,Sensitivity!$M$270*$T341,const_zero)</f>
        <v>0</v>
      </c>
      <c r="AA341" s="5" t="n">
        <f aca="false">IF($I341=const_one,Sensitivity!$J$270*$T341,const_zero)</f>
        <v>0</v>
      </c>
      <c r="AB341" s="5" t="n">
        <f aca="false">(Sensitivity!$AE$270+Sensitivity!$AJ$270)*$T341</f>
        <v>27885324.8212693</v>
      </c>
      <c r="AC341" s="5" t="n">
        <f aca="false">common_rsa_total*$T341</f>
        <v>909071177.697143</v>
      </c>
      <c r="AD341" s="5" t="n">
        <f aca="false">IF($S341=const_one,pre_f_options_issued*($T341-option_strike_usd),const_zero)</f>
        <v>250019771.58254</v>
      </c>
      <c r="AE341" s="5" t="n">
        <f aca="false">J341+U341</f>
        <v>30000000</v>
      </c>
      <c r="AF341" s="5" t="n">
        <f aca="false">K341+V341</f>
        <v>300000000</v>
      </c>
      <c r="AG341" s="5" t="n">
        <f aca="false">L341+W341</f>
        <v>100000000</v>
      </c>
      <c r="AH341" s="5" t="n">
        <f aca="false">M341+X341</f>
        <v>60000000</v>
      </c>
      <c r="AI341" s="5" t="n">
        <f aca="false">N341+Y341</f>
        <v>303023725.899048</v>
      </c>
      <c r="AJ341" s="5" t="n">
        <f aca="false">O341+Z341</f>
        <v>15000000</v>
      </c>
      <c r="AK341" s="5" t="n">
        <f aca="false">P341+AA341</f>
        <v>5000000</v>
      </c>
      <c r="AL341" s="5" t="n">
        <f aca="false">INDEX($AE$325:$AE$452,$B341-$C341*1+const_one)</f>
        <v>30000000</v>
      </c>
      <c r="AM341" s="5" t="n">
        <f aca="false">INDEX($AF$325:$AF$452,$B341-$D341*2+const_one)</f>
        <v>300000000</v>
      </c>
      <c r="AN341" s="5" t="n">
        <f aca="false">INDEX($AG$325:$AG$452,$B341-$E341*4+const_one)</f>
        <v>100000000</v>
      </c>
      <c r="AO341" s="5" t="n">
        <f aca="false">INDEX($AH$325:$AH$452,$B341-$F341*8+const_one)</f>
        <v>60000000</v>
      </c>
      <c r="AP341" s="5" t="n">
        <f aca="false">INDEX($AI$325:$AI$452,$B341-$G341*16+const_one)</f>
        <v>30000000</v>
      </c>
      <c r="AQ341" s="5" t="n">
        <f aca="false">INDEX($AJ$325:$AJ$452,$B341-$H341*32+const_one)</f>
        <v>15000000</v>
      </c>
      <c r="AR341" s="5" t="n">
        <f aca="false">INDEX($AK$325:$AK$452,$B341-$I341*64+const_one)</f>
        <v>5000000</v>
      </c>
      <c r="AS341" s="5" t="n">
        <f aca="false">INDEX($AE$325:$AE$452,$B341+(const_one-$C341)*1+const_one)</f>
        <v>76774040.1661306</v>
      </c>
      <c r="AT341" s="5" t="n">
        <f aca="false">INDEX($AF$325:$AF$452,$B341+(const_one-$D341)*2+const_one)</f>
        <v>525666219.957546</v>
      </c>
      <c r="AU341" s="5" t="n">
        <f aca="false">INDEX($AG$325:$AG$452,$B341+(const_one-$E341)*4+const_one)</f>
        <v>167174698.86398</v>
      </c>
      <c r="AV341" s="5" t="n">
        <f aca="false">INDEX($AH$325:$AH$452,$B341+(const_one-$F341)*8+const_one)</f>
        <v>216929707.81298</v>
      </c>
      <c r="AW341" s="5" t="n">
        <f aca="false">INDEX($AI$325:$AI$452,$B341+(const_one-$G341)*16+const_one)</f>
        <v>303023725.899048</v>
      </c>
      <c r="AX341" s="5" t="n">
        <f aca="false">INDEX($AJ$325:$AJ$452,$B341+(const_one-$H341)*32+const_one)</f>
        <v>381142447.931224</v>
      </c>
      <c r="AY341" s="5" t="n">
        <f aca="false">INDEX($AK$325:$AK$452,$B341+(const_one-$I341)*64+const_one)</f>
        <v>378614139.818911</v>
      </c>
      <c r="AZ341" s="5" t="n">
        <f aca="false">--($C341=--(AS341&gt;AL341))</f>
        <v>0</v>
      </c>
      <c r="BA341" s="5" t="n">
        <f aca="false">--($D341=--(AT341&gt;AM341))</f>
        <v>0</v>
      </c>
      <c r="BB341" s="5" t="n">
        <f aca="false">--($E341=--(AU341&gt;AN341))</f>
        <v>0</v>
      </c>
      <c r="BC341" s="5" t="n">
        <f aca="false">--($F341=--(AV341&gt;AO341))</f>
        <v>0</v>
      </c>
      <c r="BD341" s="5" t="n">
        <f aca="false">--($G341=--(AW341&gt;AP341))</f>
        <v>1</v>
      </c>
      <c r="BE341" s="5" t="n">
        <f aca="false">--($H341=--(AX341&gt;AQ341))</f>
        <v>0</v>
      </c>
      <c r="BF341" s="5" t="n">
        <f aca="false">--($I341=--(AY341&gt;AR341))</f>
        <v>0</v>
      </c>
      <c r="BG341" s="5" t="n">
        <f aca="false">SUM(AZ341:BF341)</f>
        <v>1</v>
      </c>
      <c r="BH341" s="5" t="n">
        <f aca="false">SUM(AE341:AK341)+AB341+AC341+AD341</f>
        <v>2000000000</v>
      </c>
    </row>
    <row r="342" customFormat="false" ht="15" hidden="true" customHeight="false" outlineLevel="0" collapsed="false">
      <c r="A342" s="5" t="n">
        <f aca="false">sensitivity_exit_usd</f>
        <v>2000000000</v>
      </c>
      <c r="B342" s="2" t="n">
        <f aca="false">ROW()-ROW($B$325)</f>
        <v>17</v>
      </c>
      <c r="C342" s="2" t="n">
        <f aca="false">MOD(QUOTIENT($B342,1),2)</f>
        <v>1</v>
      </c>
      <c r="D342" s="2" t="n">
        <f aca="false">MOD(QUOTIENT($B342,2),2)</f>
        <v>0</v>
      </c>
      <c r="E342" s="2" t="n">
        <f aca="false">MOD(QUOTIENT($B342,4),2)</f>
        <v>0</v>
      </c>
      <c r="F342" s="2" t="n">
        <f aca="false">MOD(QUOTIENT($B342,8),2)</f>
        <v>0</v>
      </c>
      <c r="G342" s="2" t="n">
        <f aca="false">MOD(QUOTIENT($B342,16),2)</f>
        <v>1</v>
      </c>
      <c r="H342" s="2" t="n">
        <f aca="false">MOD(QUOTIENT($B342,32),2)</f>
        <v>0</v>
      </c>
      <c r="I342" s="2" t="n">
        <f aca="false">MOD(QUOTIENT($B342,64),2)</f>
        <v>0</v>
      </c>
      <c r="J342" s="5" t="n">
        <f aca="false">IF($C342=const_zero,MIN(class_series_f_invested_usd,MAX(const_zero,$A342)),const_zero)</f>
        <v>0</v>
      </c>
      <c r="K342" s="5" t="n">
        <f aca="false">IF($D342=const_zero,MIN(class_series_e_invested_usd,MAX(const_zero,$A342-SUM($J342:$J342))),const_zero)</f>
        <v>300000000</v>
      </c>
      <c r="L342" s="5" t="n">
        <f aca="false">IF($E342=const_zero,MIN(class_series_d_invested_usd,MAX(const_zero,$A342-SUM($J342:$K342))),const_zero)</f>
        <v>100000000</v>
      </c>
      <c r="M342" s="5" t="n">
        <f aca="false">IF($F342=const_zero,MIN(class_series_c_invested_usd,MAX(const_zero,$A342-SUM($J342:$L342))),const_zero)</f>
        <v>60000000</v>
      </c>
      <c r="N342" s="5" t="n">
        <f aca="false">IF($G342=const_zero,MIN(class_series_b_invested_usd,MAX(const_zero,$A342-SUM($J342:$M342))),const_zero)</f>
        <v>0</v>
      </c>
      <c r="O342" s="5" t="n">
        <f aca="false">IF($H342=const_zero,MIN(class_series_a_invested_usd,MAX(const_zero,$A342-SUM($J342:$N342))),const_zero)</f>
        <v>15000000</v>
      </c>
      <c r="P342" s="5" t="n">
        <f aca="false">IF($I342=const_zero,MIN(class_seed_invested_usd,MAX(const_zero,$A342-SUM($J342:$O342))),const_zero)</f>
        <v>5000000</v>
      </c>
      <c r="Q342" s="5" t="n">
        <f aca="false">MAX(const_zero,$A342-SUM($J342:$P342))</f>
        <v>1520000000</v>
      </c>
      <c r="R342" s="9" t="n">
        <f aca="false">common_rsa_total+Sensitivity!$AE$270+Sensitivity!$AJ$270+IF($C342=const_one,Sensitivity!$D$270,const_zero)+IF($D342=const_one,Sensitivity!$Y$270,const_zero)+IF($E342=const_one,Sensitivity!$V$270,const_zero)+IF($F342=const_one,Sensitivity!$S$270,const_zero)+IF($G342=const_one,Sensitivity!$P$270,const_zero)+IF($H342=const_one,Sensitivity!$M$270,const_zero)+IF($I342=const_one,Sensitivity!$J$270,const_zero)</f>
        <v>13060741.3005735</v>
      </c>
      <c r="S342" s="23" t="b">
        <f aca="false">IF($R342&gt;const_zero,--($Q342&gt;option_strike_usd*$R342),const_zero)</f>
        <v>1</v>
      </c>
      <c r="T342" s="7" t="n">
        <f aca="false">IF($R342&gt;const_zero,IF($S342=const_one,($Q342+option_strike_usd*pre_f_options_issued)/($R342+pre_f_options_issued),$Q342/$R342),const_zero)</f>
        <v>97.8423823512755</v>
      </c>
      <c r="U342" s="5" t="n">
        <f aca="false">IF($C342=const_one,Sensitivity!$D$270*$T342,const_zero)</f>
        <v>76774040.1661306</v>
      </c>
      <c r="V342" s="5" t="n">
        <f aca="false">IF($D342=const_one,Sensitivity!$Y$270*$T342,const_zero)</f>
        <v>0</v>
      </c>
      <c r="W342" s="5" t="n">
        <f aca="false">IF($E342=const_one,Sensitivity!$V$270*$T342,const_zero)</f>
        <v>0</v>
      </c>
      <c r="X342" s="5" t="n">
        <f aca="false">IF($F342=const_one,Sensitivity!$S$270*$T342,const_zero)</f>
        <v>0</v>
      </c>
      <c r="Y342" s="5" t="n">
        <f aca="false">IF($G342=const_one,Sensitivity!$P$270*$T342,const_zero)</f>
        <v>293527147.053827</v>
      </c>
      <c r="Z342" s="5" t="n">
        <f aca="false">IF($H342=const_one,Sensitivity!$M$270*$T342,const_zero)</f>
        <v>0</v>
      </c>
      <c r="AA342" s="5" t="n">
        <f aca="false">IF($I342=const_one,Sensitivity!$J$270*$T342,const_zero)</f>
        <v>0</v>
      </c>
      <c r="AB342" s="5" t="n">
        <f aca="false">(Sensitivity!$AE$270+Sensitivity!$AJ$270)*$T342</f>
        <v>27011415.7403744</v>
      </c>
      <c r="AC342" s="5" t="n">
        <f aca="false">common_rsa_total*$T342</f>
        <v>880581441.16148</v>
      </c>
      <c r="AD342" s="5" t="n">
        <f aca="false">IF($S342=const_one,pre_f_options_issued*($T342-option_strike_usd),const_zero)</f>
        <v>242105955.878189</v>
      </c>
      <c r="AE342" s="5" t="n">
        <f aca="false">J342+U342</f>
        <v>76774040.1661306</v>
      </c>
      <c r="AF342" s="5" t="n">
        <f aca="false">K342+V342</f>
        <v>300000000</v>
      </c>
      <c r="AG342" s="5" t="n">
        <f aca="false">L342+W342</f>
        <v>100000000</v>
      </c>
      <c r="AH342" s="5" t="n">
        <f aca="false">M342+X342</f>
        <v>60000000</v>
      </c>
      <c r="AI342" s="5" t="n">
        <f aca="false">N342+Y342</f>
        <v>293527147.053827</v>
      </c>
      <c r="AJ342" s="5" t="n">
        <f aca="false">O342+Z342</f>
        <v>15000000</v>
      </c>
      <c r="AK342" s="5" t="n">
        <f aca="false">P342+AA342</f>
        <v>5000000</v>
      </c>
      <c r="AL342" s="5" t="n">
        <f aca="false">INDEX($AE$325:$AE$452,$B342-$C342*1+const_one)</f>
        <v>30000000</v>
      </c>
      <c r="AM342" s="5" t="n">
        <f aca="false">INDEX($AF$325:$AF$452,$B342-$D342*2+const_one)</f>
        <v>300000000</v>
      </c>
      <c r="AN342" s="5" t="n">
        <f aca="false">INDEX($AG$325:$AG$452,$B342-$E342*4+const_one)</f>
        <v>100000000</v>
      </c>
      <c r="AO342" s="5" t="n">
        <f aca="false">INDEX($AH$325:$AH$452,$B342-$F342*8+const_one)</f>
        <v>60000000</v>
      </c>
      <c r="AP342" s="5" t="n">
        <f aca="false">INDEX($AI$325:$AI$452,$B342-$G342*16+const_one)</f>
        <v>30000000</v>
      </c>
      <c r="AQ342" s="5" t="n">
        <f aca="false">INDEX($AJ$325:$AJ$452,$B342-$H342*32+const_one)</f>
        <v>15000000</v>
      </c>
      <c r="AR342" s="5" t="n">
        <f aca="false">INDEX($AK$325:$AK$452,$B342-$I342*64+const_one)</f>
        <v>5000000</v>
      </c>
      <c r="AS342" s="5" t="n">
        <f aca="false">INDEX($AE$325:$AE$452,$B342+(const_one-$C342)*1+const_one)</f>
        <v>76774040.1661306</v>
      </c>
      <c r="AT342" s="5" t="n">
        <f aca="false">INDEX($AF$325:$AF$452,$B342+(const_one-$D342)*2+const_one)</f>
        <v>515130667.483777</v>
      </c>
      <c r="AU342" s="5" t="n">
        <f aca="false">INDEX($AG$325:$AG$452,$B342+(const_one-$E342)*4+const_one)</f>
        <v>162595890.298759</v>
      </c>
      <c r="AV342" s="5" t="n">
        <f aca="false">INDEX($AH$325:$AH$452,$B342+(const_one-$F342)*8+const_one)</f>
        <v>211461205.105088</v>
      </c>
      <c r="AW342" s="5" t="n">
        <f aca="false">INDEX($AI$325:$AI$452,$B342+(const_one-$G342)*16+const_one)</f>
        <v>293527147.053827</v>
      </c>
      <c r="AX342" s="5" t="n">
        <f aca="false">INDEX($AJ$325:$AJ$452,$B342+(const_one-$H342)*32+const_one)</f>
        <v>373892161.16374</v>
      </c>
      <c r="AY342" s="5" t="n">
        <f aca="false">INDEX($AK$325:$AK$452,$B342+(const_one-$I342)*64+const_one)</f>
        <v>371460342.229341</v>
      </c>
      <c r="AZ342" s="5" t="n">
        <f aca="false">--($C342=--(AS342&gt;AL342))</f>
        <v>1</v>
      </c>
      <c r="BA342" s="5" t="n">
        <f aca="false">--($D342=--(AT342&gt;AM342))</f>
        <v>0</v>
      </c>
      <c r="BB342" s="5" t="n">
        <f aca="false">--($E342=--(AU342&gt;AN342))</f>
        <v>0</v>
      </c>
      <c r="BC342" s="5" t="n">
        <f aca="false">--($F342=--(AV342&gt;AO342))</f>
        <v>0</v>
      </c>
      <c r="BD342" s="5" t="n">
        <f aca="false">--($G342=--(AW342&gt;AP342))</f>
        <v>1</v>
      </c>
      <c r="BE342" s="5" t="n">
        <f aca="false">--($H342=--(AX342&gt;AQ342))</f>
        <v>0</v>
      </c>
      <c r="BF342" s="5" t="n">
        <f aca="false">--($I342=--(AY342&gt;AR342))</f>
        <v>0</v>
      </c>
      <c r="BG342" s="5" t="n">
        <f aca="false">SUM(AZ342:BF342)</f>
        <v>2</v>
      </c>
      <c r="BH342" s="5" t="n">
        <f aca="false">SUM(AE342:AK342)+AB342+AC342+AD342</f>
        <v>2000000000</v>
      </c>
    </row>
    <row r="343" customFormat="false" ht="15" hidden="true" customHeight="false" outlineLevel="0" collapsed="false">
      <c r="A343" s="5" t="n">
        <f aca="false">sensitivity_exit_usd</f>
        <v>2000000000</v>
      </c>
      <c r="B343" s="2" t="n">
        <f aca="false">ROW()-ROW($B$325)</f>
        <v>18</v>
      </c>
      <c r="C343" s="2" t="n">
        <f aca="false">MOD(QUOTIENT($B343,1),2)</f>
        <v>0</v>
      </c>
      <c r="D343" s="2" t="n">
        <f aca="false">MOD(QUOTIENT($B343,2),2)</f>
        <v>1</v>
      </c>
      <c r="E343" s="2" t="n">
        <f aca="false">MOD(QUOTIENT($B343,4),2)</f>
        <v>0</v>
      </c>
      <c r="F343" s="2" t="n">
        <f aca="false">MOD(QUOTIENT($B343,8),2)</f>
        <v>0</v>
      </c>
      <c r="G343" s="2" t="n">
        <f aca="false">MOD(QUOTIENT($B343,16),2)</f>
        <v>1</v>
      </c>
      <c r="H343" s="2" t="n">
        <f aca="false">MOD(QUOTIENT($B343,32),2)</f>
        <v>0</v>
      </c>
      <c r="I343" s="2" t="n">
        <f aca="false">MOD(QUOTIENT($B343,64),2)</f>
        <v>0</v>
      </c>
      <c r="J343" s="5" t="n">
        <f aca="false">IF($C343=const_zero,MIN(class_series_f_invested_usd,MAX(const_zero,$A343)),const_zero)</f>
        <v>30000000</v>
      </c>
      <c r="K343" s="5" t="n">
        <f aca="false">IF($D343=const_zero,MIN(class_series_e_invested_usd,MAX(const_zero,$A343-SUM($J343:$J343))),const_zero)</f>
        <v>0</v>
      </c>
      <c r="L343" s="5" t="n">
        <f aca="false">IF($E343=const_zero,MIN(class_series_d_invested_usd,MAX(const_zero,$A343-SUM($J343:$K343))),const_zero)</f>
        <v>100000000</v>
      </c>
      <c r="M343" s="5" t="n">
        <f aca="false">IF($F343=const_zero,MIN(class_series_c_invested_usd,MAX(const_zero,$A343-SUM($J343:$L343))),const_zero)</f>
        <v>60000000</v>
      </c>
      <c r="N343" s="5" t="n">
        <f aca="false">IF($G343=const_zero,MIN(class_series_b_invested_usd,MAX(const_zero,$A343-SUM($J343:$M343))),const_zero)</f>
        <v>0</v>
      </c>
      <c r="O343" s="5" t="n">
        <f aca="false">IF($H343=const_zero,MIN(class_series_a_invested_usd,MAX(const_zero,$A343-SUM($J343:$N343))),const_zero)</f>
        <v>15000000</v>
      </c>
      <c r="P343" s="5" t="n">
        <f aca="false">IF($I343=const_zero,MIN(class_seed_invested_usd,MAX(const_zero,$A343-SUM($J343:$O343))),const_zero)</f>
        <v>5000000</v>
      </c>
      <c r="Q343" s="5" t="n">
        <f aca="false">MAX(const_zero,$A343-SUM($J343:$P343))</f>
        <v>1790000000</v>
      </c>
      <c r="R343" s="9" t="n">
        <f aca="false">common_rsa_total+Sensitivity!$AE$270+Sensitivity!$AJ$270+IF($C343=const_one,Sensitivity!$D$270,const_zero)+IF($D343=const_one,Sensitivity!$Y$270,const_zero)+IF($E343=const_one,Sensitivity!$V$270,const_zero)+IF($F343=const_one,Sensitivity!$S$270,const_zero)+IF($G343=const_one,Sensitivity!$P$270,const_zero)+IF($H343=const_one,Sensitivity!$M$270,const_zero)+IF($I343=const_one,Sensitivity!$J$270,const_zero)</f>
        <v>18407325.9340259</v>
      </c>
      <c r="S343" s="23" t="b">
        <f aca="false">IF($R343&gt;const_zero,--($Q343&gt;option_strike_usd*$R343),const_zero)</f>
        <v>1</v>
      </c>
      <c r="T343" s="7" t="n">
        <f aca="false">IF($R343&gt;const_zero,IF($S343=const_one,($Q343+option_strike_usd*pre_f_options_issued)/($R343+pre_f_options_issued),$Q343/$R343),const_zero)</f>
        <v>85.7354979616391</v>
      </c>
      <c r="U343" s="5" t="n">
        <f aca="false">IF($C343=const_one,Sensitivity!$D$270*$T343,const_zero)</f>
        <v>0</v>
      </c>
      <c r="V343" s="5" t="n">
        <f aca="false">IF($D343=const_one,Sensitivity!$Y$270*$T343,const_zero)</f>
        <v>525666219.957546</v>
      </c>
      <c r="W343" s="5" t="n">
        <f aca="false">IF($E343=const_one,Sensitivity!$V$270*$T343,const_zero)</f>
        <v>0</v>
      </c>
      <c r="X343" s="5" t="n">
        <f aca="false">IF($F343=const_one,Sensitivity!$S$270*$T343,const_zero)</f>
        <v>0</v>
      </c>
      <c r="Y343" s="5" t="n">
        <f aca="false">IF($G343=const_one,Sensitivity!$P$270*$T343,const_zero)</f>
        <v>257206493.884917</v>
      </c>
      <c r="Z343" s="5" t="n">
        <f aca="false">IF($H343=const_one,Sensitivity!$M$270*$T343,const_zero)</f>
        <v>0</v>
      </c>
      <c r="AA343" s="5" t="n">
        <f aca="false">IF($I343=const_one,Sensitivity!$J$270*$T343,const_zero)</f>
        <v>0</v>
      </c>
      <c r="AB343" s="5" t="n">
        <f aca="false">(Sensitivity!$AE$270+Sensitivity!$AJ$270)*$T343</f>
        <v>23669059.598687</v>
      </c>
      <c r="AC343" s="5" t="n">
        <f aca="false">common_rsa_total*$T343</f>
        <v>771619481.654752</v>
      </c>
      <c r="AD343" s="5" t="n">
        <f aca="false">IF($S343=const_one,pre_f_options_issued*($T343-option_strike_usd),const_zero)</f>
        <v>211838744.904098</v>
      </c>
      <c r="AE343" s="5" t="n">
        <f aca="false">J343+U343</f>
        <v>30000000</v>
      </c>
      <c r="AF343" s="5" t="n">
        <f aca="false">K343+V343</f>
        <v>525666219.957546</v>
      </c>
      <c r="AG343" s="5" t="n">
        <f aca="false">L343+W343</f>
        <v>100000000</v>
      </c>
      <c r="AH343" s="5" t="n">
        <f aca="false">M343+X343</f>
        <v>60000000</v>
      </c>
      <c r="AI343" s="5" t="n">
        <f aca="false">N343+Y343</f>
        <v>257206493.884917</v>
      </c>
      <c r="AJ343" s="5" t="n">
        <f aca="false">O343+Z343</f>
        <v>15000000</v>
      </c>
      <c r="AK343" s="5" t="n">
        <f aca="false">P343+AA343</f>
        <v>5000000</v>
      </c>
      <c r="AL343" s="5" t="n">
        <f aca="false">INDEX($AE$325:$AE$452,$B343-$C343*1+const_one)</f>
        <v>30000000</v>
      </c>
      <c r="AM343" s="5" t="n">
        <f aca="false">INDEX($AF$325:$AF$452,$B343-$D343*2+const_one)</f>
        <v>300000000</v>
      </c>
      <c r="AN343" s="5" t="n">
        <f aca="false">INDEX($AG$325:$AG$452,$B343-$E343*4+const_one)</f>
        <v>100000000</v>
      </c>
      <c r="AO343" s="5" t="n">
        <f aca="false">INDEX($AH$325:$AH$452,$B343-$F343*8+const_one)</f>
        <v>60000000</v>
      </c>
      <c r="AP343" s="5" t="n">
        <f aca="false">INDEX($AI$325:$AI$452,$B343-$G343*16+const_one)</f>
        <v>30000000</v>
      </c>
      <c r="AQ343" s="5" t="n">
        <f aca="false">INDEX($AJ$325:$AJ$452,$B343-$H343*32+const_one)</f>
        <v>15000000</v>
      </c>
      <c r="AR343" s="5" t="n">
        <f aca="false">INDEX($AK$325:$AK$452,$B343-$I343*64+const_one)</f>
        <v>5000000</v>
      </c>
      <c r="AS343" s="5" t="n">
        <f aca="false">INDEX($AE$325:$AE$452,$B343+(const_one-$C343)*1+const_one)</f>
        <v>65925796.8121956</v>
      </c>
      <c r="AT343" s="5" t="n">
        <f aca="false">INDEX($AF$325:$AF$452,$B343+(const_one-$D343)*2+const_one)</f>
        <v>525666219.957546</v>
      </c>
      <c r="AU343" s="5" t="n">
        <f aca="false">INDEX($AG$325:$AG$452,$B343+(const_one-$E343)*4+const_one)</f>
        <v>144866321.182544</v>
      </c>
      <c r="AV343" s="5" t="n">
        <f aca="false">INDEX($AH$325:$AH$452,$B343+(const_one-$F343)*8+const_one)</f>
        <v>190755473.733234</v>
      </c>
      <c r="AW343" s="5" t="n">
        <f aca="false">INDEX($AI$325:$AI$452,$B343+(const_one-$G343)*16+const_one)</f>
        <v>257206493.884917</v>
      </c>
      <c r="AX343" s="5" t="n">
        <f aca="false">INDEX($AJ$325:$AJ$452,$B343+(const_one-$H343)*32+const_one)</f>
        <v>348839553.067514</v>
      </c>
      <c r="AY343" s="5" t="n">
        <f aca="false">INDEX($AK$325:$AK$452,$B343+(const_one-$I343)*64+const_one)</f>
        <v>346909597.033946</v>
      </c>
      <c r="AZ343" s="5" t="n">
        <f aca="false">--($C343=--(AS343&gt;AL343))</f>
        <v>0</v>
      </c>
      <c r="BA343" s="5" t="n">
        <f aca="false">--($D343=--(AT343&gt;AM343))</f>
        <v>1</v>
      </c>
      <c r="BB343" s="5" t="n">
        <f aca="false">--($E343=--(AU343&gt;AN343))</f>
        <v>0</v>
      </c>
      <c r="BC343" s="5" t="n">
        <f aca="false">--($F343=--(AV343&gt;AO343))</f>
        <v>0</v>
      </c>
      <c r="BD343" s="5" t="n">
        <f aca="false">--($G343=--(AW343&gt;AP343))</f>
        <v>1</v>
      </c>
      <c r="BE343" s="5" t="n">
        <f aca="false">--($H343=--(AX343&gt;AQ343))</f>
        <v>0</v>
      </c>
      <c r="BF343" s="5" t="n">
        <f aca="false">--($I343=--(AY343&gt;AR343))</f>
        <v>0</v>
      </c>
      <c r="BG343" s="5" t="n">
        <f aca="false">SUM(AZ343:BF343)</f>
        <v>2</v>
      </c>
      <c r="BH343" s="5" t="n">
        <f aca="false">SUM(AE343:AK343)+AB343+AC343+AD343</f>
        <v>2000000000</v>
      </c>
    </row>
    <row r="344" customFormat="false" ht="15" hidden="true" customHeight="false" outlineLevel="0" collapsed="false">
      <c r="A344" s="5" t="n">
        <f aca="false">sensitivity_exit_usd</f>
        <v>2000000000</v>
      </c>
      <c r="B344" s="2" t="n">
        <f aca="false">ROW()-ROW($B$325)</f>
        <v>19</v>
      </c>
      <c r="C344" s="2" t="n">
        <f aca="false">MOD(QUOTIENT($B344,1),2)</f>
        <v>1</v>
      </c>
      <c r="D344" s="2" t="n">
        <f aca="false">MOD(QUOTIENT($B344,2),2)</f>
        <v>1</v>
      </c>
      <c r="E344" s="2" t="n">
        <f aca="false">MOD(QUOTIENT($B344,4),2)</f>
        <v>0</v>
      </c>
      <c r="F344" s="2" t="n">
        <f aca="false">MOD(QUOTIENT($B344,8),2)</f>
        <v>0</v>
      </c>
      <c r="G344" s="2" t="n">
        <f aca="false">MOD(QUOTIENT($B344,16),2)</f>
        <v>1</v>
      </c>
      <c r="H344" s="2" t="n">
        <f aca="false">MOD(QUOTIENT($B344,32),2)</f>
        <v>0</v>
      </c>
      <c r="I344" s="2" t="n">
        <f aca="false">MOD(QUOTIENT($B344,64),2)</f>
        <v>0</v>
      </c>
      <c r="J344" s="5" t="n">
        <f aca="false">IF($C344=const_zero,MIN(class_series_f_invested_usd,MAX(const_zero,$A344)),const_zero)</f>
        <v>0</v>
      </c>
      <c r="K344" s="5" t="n">
        <f aca="false">IF($D344=const_zero,MIN(class_series_e_invested_usd,MAX(const_zero,$A344-SUM($J344:$J344))),const_zero)</f>
        <v>0</v>
      </c>
      <c r="L344" s="5" t="n">
        <f aca="false">IF($E344=const_zero,MIN(class_series_d_invested_usd,MAX(const_zero,$A344-SUM($J344:$K344))),const_zero)</f>
        <v>100000000</v>
      </c>
      <c r="M344" s="5" t="n">
        <f aca="false">IF($F344=const_zero,MIN(class_series_c_invested_usd,MAX(const_zero,$A344-SUM($J344:$L344))),const_zero)</f>
        <v>60000000</v>
      </c>
      <c r="N344" s="5" t="n">
        <f aca="false">IF($G344=const_zero,MIN(class_series_b_invested_usd,MAX(const_zero,$A344-SUM($J344:$M344))),const_zero)</f>
        <v>0</v>
      </c>
      <c r="O344" s="5" t="n">
        <f aca="false">IF($H344=const_zero,MIN(class_series_a_invested_usd,MAX(const_zero,$A344-SUM($J344:$N344))),const_zero)</f>
        <v>15000000</v>
      </c>
      <c r="P344" s="5" t="n">
        <f aca="false">IF($I344=const_zero,MIN(class_seed_invested_usd,MAX(const_zero,$A344-SUM($J344:$O344))),const_zero)</f>
        <v>5000000</v>
      </c>
      <c r="Q344" s="5" t="n">
        <f aca="false">MAX(const_zero,$A344-SUM($J344:$P344))</f>
        <v>1820000000</v>
      </c>
      <c r="R344" s="9" t="n">
        <f aca="false">common_rsa_total+Sensitivity!$AE$270+Sensitivity!$AJ$270+IF($C344=const_one,Sensitivity!$D$270,const_zero)+IF($D344=const_one,Sensitivity!$Y$270,const_zero)+IF($E344=const_one,Sensitivity!$V$270,const_zero)+IF($F344=const_one,Sensitivity!$S$270,const_zero)+IF($G344=const_one,Sensitivity!$P$270,const_zero)+IF($H344=const_one,Sensitivity!$M$270,const_zero)+IF($I344=const_one,Sensitivity!$J$270,const_zero)</f>
        <v>19191996.526883</v>
      </c>
      <c r="S344" s="23" t="b">
        <f aca="false">IF($R344&gt;const_zero,--($Q344&gt;option_strike_usd*$R344),const_zero)</f>
        <v>1</v>
      </c>
      <c r="T344" s="7" t="n">
        <f aca="false">IF($R344&gt;const_zero,IF($S344=const_one,($Q344+option_strike_usd*pre_f_options_issued)/($R344+pre_f_options_issued),$Q344/$R344),const_zero)</f>
        <v>84.017162631451</v>
      </c>
      <c r="U344" s="5" t="n">
        <f aca="false">IF($C344=const_one,Sensitivity!$D$270*$T344,const_zero)</f>
        <v>65925796.8121956</v>
      </c>
      <c r="V344" s="5" t="n">
        <f aca="false">IF($D344=const_one,Sensitivity!$Y$270*$T344,const_zero)</f>
        <v>515130667.483777</v>
      </c>
      <c r="W344" s="5" t="n">
        <f aca="false">IF($E344=const_one,Sensitivity!$V$270*$T344,const_zero)</f>
        <v>0</v>
      </c>
      <c r="X344" s="5" t="n">
        <f aca="false">IF($F344=const_one,Sensitivity!$S$270*$T344,const_zero)</f>
        <v>0</v>
      </c>
      <c r="Y344" s="5" t="n">
        <f aca="false">IF($G344=const_one,Sensitivity!$P$270*$T344,const_zero)</f>
        <v>252051487.894353</v>
      </c>
      <c r="Z344" s="5" t="n">
        <f aca="false">IF($H344=const_one,Sensitivity!$M$270*$T344,const_zero)</f>
        <v>0</v>
      </c>
      <c r="AA344" s="5" t="n">
        <f aca="false">IF($I344=const_one,Sensitivity!$J$270*$T344,const_zero)</f>
        <v>0</v>
      </c>
      <c r="AB344" s="5" t="n">
        <f aca="false">(Sensitivity!$AE$270+Sensitivity!$AJ$270)*$T344</f>
        <v>23194677.5479879</v>
      </c>
      <c r="AC344" s="5" t="n">
        <f aca="false">common_rsa_total*$T344</f>
        <v>756154463.683059</v>
      </c>
      <c r="AD344" s="5" t="n">
        <f aca="false">IF($S344=const_one,pre_f_options_issued*($T344-option_strike_usd),const_zero)</f>
        <v>207542906.578627</v>
      </c>
      <c r="AE344" s="5" t="n">
        <f aca="false">J344+U344</f>
        <v>65925796.8121956</v>
      </c>
      <c r="AF344" s="5" t="n">
        <f aca="false">K344+V344</f>
        <v>515130667.483777</v>
      </c>
      <c r="AG344" s="5" t="n">
        <f aca="false">L344+W344</f>
        <v>100000000</v>
      </c>
      <c r="AH344" s="5" t="n">
        <f aca="false">M344+X344</f>
        <v>60000000</v>
      </c>
      <c r="AI344" s="5" t="n">
        <f aca="false">N344+Y344</f>
        <v>252051487.894353</v>
      </c>
      <c r="AJ344" s="5" t="n">
        <f aca="false">O344+Z344</f>
        <v>15000000</v>
      </c>
      <c r="AK344" s="5" t="n">
        <f aca="false">P344+AA344</f>
        <v>5000000</v>
      </c>
      <c r="AL344" s="5" t="n">
        <f aca="false">INDEX($AE$325:$AE$452,$B344-$C344*1+const_one)</f>
        <v>30000000</v>
      </c>
      <c r="AM344" s="5" t="n">
        <f aca="false">INDEX($AF$325:$AF$452,$B344-$D344*2+const_one)</f>
        <v>300000000</v>
      </c>
      <c r="AN344" s="5" t="n">
        <f aca="false">INDEX($AG$325:$AG$452,$B344-$E344*4+const_one)</f>
        <v>100000000</v>
      </c>
      <c r="AO344" s="5" t="n">
        <f aca="false">INDEX($AH$325:$AH$452,$B344-$F344*8+const_one)</f>
        <v>60000000</v>
      </c>
      <c r="AP344" s="5" t="n">
        <f aca="false">INDEX($AI$325:$AI$452,$B344-$G344*16+const_one)</f>
        <v>30000000</v>
      </c>
      <c r="AQ344" s="5" t="n">
        <f aca="false">INDEX($AJ$325:$AJ$452,$B344-$H344*32+const_one)</f>
        <v>15000000</v>
      </c>
      <c r="AR344" s="5" t="n">
        <f aca="false">INDEX($AK$325:$AK$452,$B344-$I344*64+const_one)</f>
        <v>5000000</v>
      </c>
      <c r="AS344" s="5" t="n">
        <f aca="false">INDEX($AE$325:$AE$452,$B344+(const_one-$C344)*1+const_one)</f>
        <v>65925796.8121956</v>
      </c>
      <c r="AT344" s="5" t="n">
        <f aca="false">INDEX($AF$325:$AF$452,$B344+(const_one-$D344)*2+const_one)</f>
        <v>515130667.483777</v>
      </c>
      <c r="AU344" s="5" t="n">
        <f aca="false">INDEX($AG$325:$AG$452,$B344+(const_one-$E344)*4+const_one)</f>
        <v>142233230.73965</v>
      </c>
      <c r="AV344" s="5" t="n">
        <f aca="false">INDEX($AH$325:$AH$452,$B344+(const_one-$F344)*8+const_one)</f>
        <v>187531157.700384</v>
      </c>
      <c r="AW344" s="5" t="n">
        <f aca="false">INDEX($AI$325:$AI$452,$B344+(const_one-$G344)*16+const_one)</f>
        <v>252051487.894353</v>
      </c>
      <c r="AX344" s="5" t="n">
        <f aca="false">INDEX($AJ$325:$AJ$452,$B344+(const_one-$H344)*32+const_one)</f>
        <v>344204300.744111</v>
      </c>
      <c r="AY344" s="5" t="n">
        <f aca="false">INDEX($AK$325:$AK$452,$B344+(const_one-$I344)*64+const_one)</f>
        <v>342331080.059789</v>
      </c>
      <c r="AZ344" s="5" t="n">
        <f aca="false">--($C344=--(AS344&gt;AL344))</f>
        <v>1</v>
      </c>
      <c r="BA344" s="5" t="n">
        <f aca="false">--($D344=--(AT344&gt;AM344))</f>
        <v>1</v>
      </c>
      <c r="BB344" s="5" t="n">
        <f aca="false">--($E344=--(AU344&gt;AN344))</f>
        <v>0</v>
      </c>
      <c r="BC344" s="5" t="n">
        <f aca="false">--($F344=--(AV344&gt;AO344))</f>
        <v>0</v>
      </c>
      <c r="BD344" s="5" t="n">
        <f aca="false">--($G344=--(AW344&gt;AP344))</f>
        <v>1</v>
      </c>
      <c r="BE344" s="5" t="n">
        <f aca="false">--($H344=--(AX344&gt;AQ344))</f>
        <v>0</v>
      </c>
      <c r="BF344" s="5" t="n">
        <f aca="false">--($I344=--(AY344&gt;AR344))</f>
        <v>0</v>
      </c>
      <c r="BG344" s="5" t="n">
        <f aca="false">SUM(AZ344:BF344)</f>
        <v>3</v>
      </c>
      <c r="BH344" s="5" t="n">
        <f aca="false">SUM(AE344:AK344)+AB344+AC344+AD344</f>
        <v>2000000000</v>
      </c>
    </row>
    <row r="345" customFormat="false" ht="15" hidden="true" customHeight="false" outlineLevel="0" collapsed="false">
      <c r="A345" s="5" t="n">
        <f aca="false">sensitivity_exit_usd</f>
        <v>2000000000</v>
      </c>
      <c r="B345" s="2" t="n">
        <f aca="false">ROW()-ROW($B$325)</f>
        <v>20</v>
      </c>
      <c r="C345" s="2" t="n">
        <f aca="false">MOD(QUOTIENT($B345,1),2)</f>
        <v>0</v>
      </c>
      <c r="D345" s="2" t="n">
        <f aca="false">MOD(QUOTIENT($B345,2),2)</f>
        <v>0</v>
      </c>
      <c r="E345" s="2" t="n">
        <f aca="false">MOD(QUOTIENT($B345,4),2)</f>
        <v>1</v>
      </c>
      <c r="F345" s="2" t="n">
        <f aca="false">MOD(QUOTIENT($B345,8),2)</f>
        <v>0</v>
      </c>
      <c r="G345" s="2" t="n">
        <f aca="false">MOD(QUOTIENT($B345,16),2)</f>
        <v>1</v>
      </c>
      <c r="H345" s="2" t="n">
        <f aca="false">MOD(QUOTIENT($B345,32),2)</f>
        <v>0</v>
      </c>
      <c r="I345" s="2" t="n">
        <f aca="false">MOD(QUOTIENT($B345,64),2)</f>
        <v>0</v>
      </c>
      <c r="J345" s="5" t="n">
        <f aca="false">IF($C345=const_zero,MIN(class_series_f_invested_usd,MAX(const_zero,$A345)),const_zero)</f>
        <v>30000000</v>
      </c>
      <c r="K345" s="5" t="n">
        <f aca="false">IF($D345=const_zero,MIN(class_series_e_invested_usd,MAX(const_zero,$A345-SUM($J345:$J345))),const_zero)</f>
        <v>300000000</v>
      </c>
      <c r="L345" s="5" t="n">
        <f aca="false">IF($E345=const_zero,MIN(class_series_d_invested_usd,MAX(const_zero,$A345-SUM($J345:$K345))),const_zero)</f>
        <v>0</v>
      </c>
      <c r="M345" s="5" t="n">
        <f aca="false">IF($F345=const_zero,MIN(class_series_c_invested_usd,MAX(const_zero,$A345-SUM($J345:$L345))),const_zero)</f>
        <v>60000000</v>
      </c>
      <c r="N345" s="5" t="n">
        <f aca="false">IF($G345=const_zero,MIN(class_series_b_invested_usd,MAX(const_zero,$A345-SUM($J345:$M345))),const_zero)</f>
        <v>0</v>
      </c>
      <c r="O345" s="5" t="n">
        <f aca="false">IF($H345=const_zero,MIN(class_series_a_invested_usd,MAX(const_zero,$A345-SUM($J345:$N345))),const_zero)</f>
        <v>15000000</v>
      </c>
      <c r="P345" s="5" t="n">
        <f aca="false">IF($I345=const_zero,MIN(class_seed_invested_usd,MAX(const_zero,$A345-SUM($J345:$O345))),const_zero)</f>
        <v>5000000</v>
      </c>
      <c r="Q345" s="5" t="n">
        <f aca="false">MAX(const_zero,$A345-SUM($J345:$P345))</f>
        <v>1590000000</v>
      </c>
      <c r="R345" s="9" t="n">
        <f aca="false">common_rsa_total+Sensitivity!$AE$270+Sensitivity!$AJ$270+IF($C345=const_one,Sensitivity!$D$270,const_zero)+IF($D345=const_one,Sensitivity!$Y$270,const_zero)+IF($E345=const_one,Sensitivity!$V$270,const_zero)+IF($F345=const_one,Sensitivity!$S$270,const_zero)+IF($G345=const_one,Sensitivity!$P$270,const_zero)+IF($H345=const_one,Sensitivity!$M$270,const_zero)+IF($I345=const_one,Sensitivity!$J$270,const_zero)</f>
        <v>14009138.3582987</v>
      </c>
      <c r="S345" s="23" t="b">
        <f aca="false">IF($R345&gt;const_zero,--($Q345&gt;option_strike_usd*$R345),const_zero)</f>
        <v>1</v>
      </c>
      <c r="T345" s="7" t="n">
        <f aca="false">IF($R345&gt;const_zero,IF($S345=const_one,($Q345+option_strike_usd*pre_f_options_issued)/($R345+pre_f_options_issued),$Q345/$R345),const_zero)</f>
        <v>96.461727162126</v>
      </c>
      <c r="U345" s="5" t="n">
        <f aca="false">IF($C345=const_one,Sensitivity!$D$270*$T345,const_zero)</f>
        <v>0</v>
      </c>
      <c r="V345" s="5" t="n">
        <f aca="false">IF($D345=const_one,Sensitivity!$Y$270*$T345,const_zero)</f>
        <v>0</v>
      </c>
      <c r="W345" s="5" t="n">
        <f aca="false">IF($E345=const_one,Sensitivity!$V$270*$T345,const_zero)</f>
        <v>167174698.86398</v>
      </c>
      <c r="X345" s="5" t="n">
        <f aca="false">IF($F345=const_one,Sensitivity!$S$270*$T345,const_zero)</f>
        <v>0</v>
      </c>
      <c r="Y345" s="5" t="n">
        <f aca="false">IF($G345=const_one,Sensitivity!$P$270*$T345,const_zero)</f>
        <v>289385181.486378</v>
      </c>
      <c r="Z345" s="5" t="n">
        <f aca="false">IF($H345=const_one,Sensitivity!$M$270*$T345,const_zero)</f>
        <v>0</v>
      </c>
      <c r="AA345" s="5" t="n">
        <f aca="false">IF($I345=const_one,Sensitivity!$J$270*$T345,const_zero)</f>
        <v>0</v>
      </c>
      <c r="AB345" s="5" t="n">
        <f aca="false">(Sensitivity!$AE$270+Sensitivity!$AJ$270)*$T345</f>
        <v>26630257.2851936</v>
      </c>
      <c r="AC345" s="5" t="n">
        <f aca="false">common_rsa_total*$T345</f>
        <v>868155544.459134</v>
      </c>
      <c r="AD345" s="5" t="n">
        <f aca="false">IF($S345=const_one,pre_f_options_issued*($T345-option_strike_usd),const_zero)</f>
        <v>238654317.905315</v>
      </c>
      <c r="AE345" s="5" t="n">
        <f aca="false">J345+U345</f>
        <v>30000000</v>
      </c>
      <c r="AF345" s="5" t="n">
        <f aca="false">K345+V345</f>
        <v>300000000</v>
      </c>
      <c r="AG345" s="5" t="n">
        <f aca="false">L345+W345</f>
        <v>167174698.86398</v>
      </c>
      <c r="AH345" s="5" t="n">
        <f aca="false">M345+X345</f>
        <v>60000000</v>
      </c>
      <c r="AI345" s="5" t="n">
        <f aca="false">N345+Y345</f>
        <v>289385181.486378</v>
      </c>
      <c r="AJ345" s="5" t="n">
        <f aca="false">O345+Z345</f>
        <v>15000000</v>
      </c>
      <c r="AK345" s="5" t="n">
        <f aca="false">P345+AA345</f>
        <v>5000000</v>
      </c>
      <c r="AL345" s="5" t="n">
        <f aca="false">INDEX($AE$325:$AE$452,$B345-$C345*1+const_one)</f>
        <v>30000000</v>
      </c>
      <c r="AM345" s="5" t="n">
        <f aca="false">INDEX($AF$325:$AF$452,$B345-$D345*2+const_one)</f>
        <v>300000000</v>
      </c>
      <c r="AN345" s="5" t="n">
        <f aca="false">INDEX($AG$325:$AG$452,$B345-$E345*4+const_one)</f>
        <v>100000000</v>
      </c>
      <c r="AO345" s="5" t="n">
        <f aca="false">INDEX($AH$325:$AH$452,$B345-$F345*8+const_one)</f>
        <v>60000000</v>
      </c>
      <c r="AP345" s="5" t="n">
        <f aca="false">INDEX($AI$325:$AI$452,$B345-$G345*16+const_one)</f>
        <v>30000000</v>
      </c>
      <c r="AQ345" s="5" t="n">
        <f aca="false">INDEX($AJ$325:$AJ$452,$B345-$H345*32+const_one)</f>
        <v>15000000</v>
      </c>
      <c r="AR345" s="5" t="n">
        <f aca="false">INDEX($AK$325:$AK$452,$B345-$I345*64+const_one)</f>
        <v>5000000</v>
      </c>
      <c r="AS345" s="5" t="n">
        <f aca="false">INDEX($AE$325:$AE$452,$B345+(const_one-$C345)*1+const_one)</f>
        <v>73617561.0882773</v>
      </c>
      <c r="AT345" s="5" t="n">
        <f aca="false">INDEX($AF$325:$AF$452,$B345+(const_one-$D345)*2+const_one)</f>
        <v>512508780.928575</v>
      </c>
      <c r="AU345" s="5" t="n">
        <f aca="false">INDEX($AG$325:$AG$452,$B345+(const_one-$E345)*4+const_one)</f>
        <v>167174698.86398</v>
      </c>
      <c r="AV345" s="5" t="n">
        <f aca="false">INDEX($AH$325:$AH$452,$B345+(const_one-$F345)*8+const_one)</f>
        <v>209739858.308215</v>
      </c>
      <c r="AW345" s="5" t="n">
        <f aca="false">INDEX($AI$325:$AI$452,$B345+(const_one-$G345)*16+const_one)</f>
        <v>289385181.486378</v>
      </c>
      <c r="AX345" s="5" t="n">
        <f aca="false">INDEX($AJ$325:$AJ$452,$B345+(const_one-$H345)*32+const_one)</f>
        <v>373678381.072803</v>
      </c>
      <c r="AY345" s="5" t="n">
        <f aca="false">INDEX($AK$325:$AK$452,$B345+(const_one-$I345)*64+const_one)</f>
        <v>371353787.722428</v>
      </c>
      <c r="AZ345" s="5" t="n">
        <f aca="false">--($C345=--(AS345&gt;AL345))</f>
        <v>0</v>
      </c>
      <c r="BA345" s="5" t="n">
        <f aca="false">--($D345=--(AT345&gt;AM345))</f>
        <v>0</v>
      </c>
      <c r="BB345" s="5" t="n">
        <f aca="false">--($E345=--(AU345&gt;AN345))</f>
        <v>1</v>
      </c>
      <c r="BC345" s="5" t="n">
        <f aca="false">--($F345=--(AV345&gt;AO345))</f>
        <v>0</v>
      </c>
      <c r="BD345" s="5" t="n">
        <f aca="false">--($G345=--(AW345&gt;AP345))</f>
        <v>1</v>
      </c>
      <c r="BE345" s="5" t="n">
        <f aca="false">--($H345=--(AX345&gt;AQ345))</f>
        <v>0</v>
      </c>
      <c r="BF345" s="5" t="n">
        <f aca="false">--($I345=--(AY345&gt;AR345))</f>
        <v>0</v>
      </c>
      <c r="BG345" s="5" t="n">
        <f aca="false">SUM(AZ345:BF345)</f>
        <v>2</v>
      </c>
      <c r="BH345" s="5" t="n">
        <f aca="false">SUM(AE345:AK345)+AB345+AC345+AD345</f>
        <v>2000000000</v>
      </c>
    </row>
    <row r="346" customFormat="false" ht="15" hidden="true" customHeight="false" outlineLevel="0" collapsed="false">
      <c r="A346" s="5" t="n">
        <f aca="false">sensitivity_exit_usd</f>
        <v>2000000000</v>
      </c>
      <c r="B346" s="2" t="n">
        <f aca="false">ROW()-ROW($B$325)</f>
        <v>21</v>
      </c>
      <c r="C346" s="2" t="n">
        <f aca="false">MOD(QUOTIENT($B346,1),2)</f>
        <v>1</v>
      </c>
      <c r="D346" s="2" t="n">
        <f aca="false">MOD(QUOTIENT($B346,2),2)</f>
        <v>0</v>
      </c>
      <c r="E346" s="2" t="n">
        <f aca="false">MOD(QUOTIENT($B346,4),2)</f>
        <v>1</v>
      </c>
      <c r="F346" s="2" t="n">
        <f aca="false">MOD(QUOTIENT($B346,8),2)</f>
        <v>0</v>
      </c>
      <c r="G346" s="2" t="n">
        <f aca="false">MOD(QUOTIENT($B346,16),2)</f>
        <v>1</v>
      </c>
      <c r="H346" s="2" t="n">
        <f aca="false">MOD(QUOTIENT($B346,32),2)</f>
        <v>0</v>
      </c>
      <c r="I346" s="2" t="n">
        <f aca="false">MOD(QUOTIENT($B346,64),2)</f>
        <v>0</v>
      </c>
      <c r="J346" s="5" t="n">
        <f aca="false">IF($C346=const_zero,MIN(class_series_f_invested_usd,MAX(const_zero,$A346)),const_zero)</f>
        <v>0</v>
      </c>
      <c r="K346" s="5" t="n">
        <f aca="false">IF($D346=const_zero,MIN(class_series_e_invested_usd,MAX(const_zero,$A346-SUM($J346:$J346))),const_zero)</f>
        <v>300000000</v>
      </c>
      <c r="L346" s="5" t="n">
        <f aca="false">IF($E346=const_zero,MIN(class_series_d_invested_usd,MAX(const_zero,$A346-SUM($J346:$K346))),const_zero)</f>
        <v>0</v>
      </c>
      <c r="M346" s="5" t="n">
        <f aca="false">IF($F346=const_zero,MIN(class_series_c_invested_usd,MAX(const_zero,$A346-SUM($J346:$L346))),const_zero)</f>
        <v>60000000</v>
      </c>
      <c r="N346" s="5" t="n">
        <f aca="false">IF($G346=const_zero,MIN(class_series_b_invested_usd,MAX(const_zero,$A346-SUM($J346:$M346))),const_zero)</f>
        <v>0</v>
      </c>
      <c r="O346" s="5" t="n">
        <f aca="false">IF($H346=const_zero,MIN(class_series_a_invested_usd,MAX(const_zero,$A346-SUM($J346:$N346))),const_zero)</f>
        <v>15000000</v>
      </c>
      <c r="P346" s="5" t="n">
        <f aca="false">IF($I346=const_zero,MIN(class_seed_invested_usd,MAX(const_zero,$A346-SUM($J346:$O346))),const_zero)</f>
        <v>5000000</v>
      </c>
      <c r="Q346" s="5" t="n">
        <f aca="false">MAX(const_zero,$A346-SUM($J346:$P346))</f>
        <v>1620000000</v>
      </c>
      <c r="R346" s="9" t="n">
        <f aca="false">common_rsa_total+Sensitivity!$AE$270+Sensitivity!$AJ$270+IF($C346=const_one,Sensitivity!$D$270,const_zero)+IF($D346=const_one,Sensitivity!$Y$270,const_zero)+IF($E346=const_one,Sensitivity!$V$270,const_zero)+IF($F346=const_one,Sensitivity!$S$270,const_zero)+IF($G346=const_one,Sensitivity!$P$270,const_zero)+IF($H346=const_one,Sensitivity!$M$270,const_zero)+IF($I346=const_one,Sensitivity!$J$270,const_zero)</f>
        <v>14793808.9511559</v>
      </c>
      <c r="S346" s="23" t="b">
        <f aca="false">IF($R346&gt;const_zero,--($Q346&gt;option_strike_usd*$R346),const_zero)</f>
        <v>1</v>
      </c>
      <c r="T346" s="7" t="n">
        <f aca="false">IF($R346&gt;const_zero,IF($S346=const_one,($Q346+option_strike_usd*pre_f_options_issued)/($R346+pre_f_options_issued),$Q346/$R346),const_zero)</f>
        <v>93.8197018703365</v>
      </c>
      <c r="U346" s="5" t="n">
        <f aca="false">IF($C346=const_one,Sensitivity!$D$270*$T346,const_zero)</f>
        <v>73617561.0882773</v>
      </c>
      <c r="V346" s="5" t="n">
        <f aca="false">IF($D346=const_one,Sensitivity!$Y$270*$T346,const_zero)</f>
        <v>0</v>
      </c>
      <c r="W346" s="5" t="n">
        <f aca="false">IF($E346=const_one,Sensitivity!$V$270*$T346,const_zero)</f>
        <v>162595890.298759</v>
      </c>
      <c r="X346" s="5" t="n">
        <f aca="false">IF($F346=const_one,Sensitivity!$S$270*$T346,const_zero)</f>
        <v>0</v>
      </c>
      <c r="Y346" s="5" t="n">
        <f aca="false">IF($G346=const_one,Sensitivity!$P$270*$T346,const_zero)</f>
        <v>281459105.611009</v>
      </c>
      <c r="Z346" s="5" t="n">
        <f aca="false">IF($H346=const_one,Sensitivity!$M$270*$T346,const_zero)</f>
        <v>0</v>
      </c>
      <c r="AA346" s="5" t="n">
        <f aca="false">IF($I346=const_one,Sensitivity!$J$270*$T346,const_zero)</f>
        <v>0</v>
      </c>
      <c r="AB346" s="5" t="n">
        <f aca="false">(Sensitivity!$AE$270+Sensitivity!$AJ$270)*$T346</f>
        <v>25900871.4930847</v>
      </c>
      <c r="AC346" s="5" t="n">
        <f aca="false">common_rsa_total*$T346</f>
        <v>844377316.833028</v>
      </c>
      <c r="AD346" s="5" t="n">
        <f aca="false">IF($S346=const_one,pre_f_options_issued*($T346-option_strike_usd),const_zero)</f>
        <v>232049254.675841</v>
      </c>
      <c r="AE346" s="5" t="n">
        <f aca="false">J346+U346</f>
        <v>73617561.0882773</v>
      </c>
      <c r="AF346" s="5" t="n">
        <f aca="false">K346+V346</f>
        <v>300000000</v>
      </c>
      <c r="AG346" s="5" t="n">
        <f aca="false">L346+W346</f>
        <v>162595890.298759</v>
      </c>
      <c r="AH346" s="5" t="n">
        <f aca="false">M346+X346</f>
        <v>60000000</v>
      </c>
      <c r="AI346" s="5" t="n">
        <f aca="false">N346+Y346</f>
        <v>281459105.611009</v>
      </c>
      <c r="AJ346" s="5" t="n">
        <f aca="false">O346+Z346</f>
        <v>15000000</v>
      </c>
      <c r="AK346" s="5" t="n">
        <f aca="false">P346+AA346</f>
        <v>5000000</v>
      </c>
      <c r="AL346" s="5" t="n">
        <f aca="false">INDEX($AE$325:$AE$452,$B346-$C346*1+const_one)</f>
        <v>30000000</v>
      </c>
      <c r="AM346" s="5" t="n">
        <f aca="false">INDEX($AF$325:$AF$452,$B346-$D346*2+const_one)</f>
        <v>300000000</v>
      </c>
      <c r="AN346" s="5" t="n">
        <f aca="false">INDEX($AG$325:$AG$452,$B346-$E346*4+const_one)</f>
        <v>100000000</v>
      </c>
      <c r="AO346" s="5" t="n">
        <f aca="false">INDEX($AH$325:$AH$452,$B346-$F346*8+const_one)</f>
        <v>60000000</v>
      </c>
      <c r="AP346" s="5" t="n">
        <f aca="false">INDEX($AI$325:$AI$452,$B346-$G346*16+const_one)</f>
        <v>30000000</v>
      </c>
      <c r="AQ346" s="5" t="n">
        <f aca="false">INDEX($AJ$325:$AJ$452,$B346-$H346*32+const_one)</f>
        <v>15000000</v>
      </c>
      <c r="AR346" s="5" t="n">
        <f aca="false">INDEX($AK$325:$AK$452,$B346-$I346*64+const_one)</f>
        <v>5000000</v>
      </c>
      <c r="AS346" s="5" t="n">
        <f aca="false">INDEX($AE$325:$AE$452,$B346+(const_one-$C346)*1+const_one)</f>
        <v>73617561.0882773</v>
      </c>
      <c r="AT346" s="5" t="n">
        <f aca="false">INDEX($AF$325:$AF$452,$B346+(const_one-$D346)*2+const_one)</f>
        <v>503193420.657488</v>
      </c>
      <c r="AU346" s="5" t="n">
        <f aca="false">INDEX($AG$325:$AG$452,$B346+(const_one-$E346)*4+const_one)</f>
        <v>162595890.298759</v>
      </c>
      <c r="AV346" s="5" t="n">
        <f aca="false">INDEX($AH$325:$AH$452,$B346+(const_one-$F346)*8+const_one)</f>
        <v>205039056.183339</v>
      </c>
      <c r="AW346" s="5" t="n">
        <f aca="false">INDEX($AI$325:$AI$452,$B346+(const_one-$G346)*16+const_one)</f>
        <v>281459105.611009</v>
      </c>
      <c r="AX346" s="5" t="n">
        <f aca="false">INDEX($AJ$325:$AJ$452,$B346+(const_one-$H346)*32+const_one)</f>
        <v>367254425.564435</v>
      </c>
      <c r="AY346" s="5" t="n">
        <f aca="false">INDEX($AK$325:$AK$452,$B346+(const_one-$I346)*64+const_one)</f>
        <v>365011650.446484</v>
      </c>
      <c r="AZ346" s="5" t="n">
        <f aca="false">--($C346=--(AS346&gt;AL346))</f>
        <v>1</v>
      </c>
      <c r="BA346" s="5" t="n">
        <f aca="false">--($D346=--(AT346&gt;AM346))</f>
        <v>0</v>
      </c>
      <c r="BB346" s="5" t="n">
        <f aca="false">--($E346=--(AU346&gt;AN346))</f>
        <v>1</v>
      </c>
      <c r="BC346" s="5" t="n">
        <f aca="false">--($F346=--(AV346&gt;AO346))</f>
        <v>0</v>
      </c>
      <c r="BD346" s="5" t="n">
        <f aca="false">--($G346=--(AW346&gt;AP346))</f>
        <v>1</v>
      </c>
      <c r="BE346" s="5" t="n">
        <f aca="false">--($H346=--(AX346&gt;AQ346))</f>
        <v>0</v>
      </c>
      <c r="BF346" s="5" t="n">
        <f aca="false">--($I346=--(AY346&gt;AR346))</f>
        <v>0</v>
      </c>
      <c r="BG346" s="5" t="n">
        <f aca="false">SUM(AZ346:BF346)</f>
        <v>3</v>
      </c>
      <c r="BH346" s="5" t="n">
        <f aca="false">SUM(AE346:AK346)+AB346+AC346+AD346</f>
        <v>2000000000</v>
      </c>
    </row>
    <row r="347" customFormat="false" ht="15" hidden="true" customHeight="false" outlineLevel="0" collapsed="false">
      <c r="A347" s="5" t="n">
        <f aca="false">sensitivity_exit_usd</f>
        <v>2000000000</v>
      </c>
      <c r="B347" s="2" t="n">
        <f aca="false">ROW()-ROW($B$325)</f>
        <v>22</v>
      </c>
      <c r="C347" s="2" t="n">
        <f aca="false">MOD(QUOTIENT($B347,1),2)</f>
        <v>0</v>
      </c>
      <c r="D347" s="2" t="n">
        <f aca="false">MOD(QUOTIENT($B347,2),2)</f>
        <v>1</v>
      </c>
      <c r="E347" s="2" t="n">
        <f aca="false">MOD(QUOTIENT($B347,4),2)</f>
        <v>1</v>
      </c>
      <c r="F347" s="2" t="n">
        <f aca="false">MOD(QUOTIENT($B347,8),2)</f>
        <v>0</v>
      </c>
      <c r="G347" s="2" t="n">
        <f aca="false">MOD(QUOTIENT($B347,16),2)</f>
        <v>1</v>
      </c>
      <c r="H347" s="2" t="n">
        <f aca="false">MOD(QUOTIENT($B347,32),2)</f>
        <v>0</v>
      </c>
      <c r="I347" s="2" t="n">
        <f aca="false">MOD(QUOTIENT($B347,64),2)</f>
        <v>0</v>
      </c>
      <c r="J347" s="5" t="n">
        <f aca="false">IF($C347=const_zero,MIN(class_series_f_invested_usd,MAX(const_zero,$A347)),const_zero)</f>
        <v>30000000</v>
      </c>
      <c r="K347" s="5" t="n">
        <f aca="false">IF($D347=const_zero,MIN(class_series_e_invested_usd,MAX(const_zero,$A347-SUM($J347:$J347))),const_zero)</f>
        <v>0</v>
      </c>
      <c r="L347" s="5" t="n">
        <f aca="false">IF($E347=const_zero,MIN(class_series_d_invested_usd,MAX(const_zero,$A347-SUM($J347:$K347))),const_zero)</f>
        <v>0</v>
      </c>
      <c r="M347" s="5" t="n">
        <f aca="false">IF($F347=const_zero,MIN(class_series_c_invested_usd,MAX(const_zero,$A347-SUM($J347:$L347))),const_zero)</f>
        <v>60000000</v>
      </c>
      <c r="N347" s="5" t="n">
        <f aca="false">IF($G347=const_zero,MIN(class_series_b_invested_usd,MAX(const_zero,$A347-SUM($J347:$M347))),const_zero)</f>
        <v>0</v>
      </c>
      <c r="O347" s="5" t="n">
        <f aca="false">IF($H347=const_zero,MIN(class_series_a_invested_usd,MAX(const_zero,$A347-SUM($J347:$N347))),const_zero)</f>
        <v>15000000</v>
      </c>
      <c r="P347" s="5" t="n">
        <f aca="false">IF($I347=const_zero,MIN(class_seed_invested_usd,MAX(const_zero,$A347-SUM($J347:$O347))),const_zero)</f>
        <v>5000000</v>
      </c>
      <c r="Q347" s="5" t="n">
        <f aca="false">MAX(const_zero,$A347-SUM($J347:$P347))</f>
        <v>1890000000</v>
      </c>
      <c r="R347" s="9" t="n">
        <f aca="false">common_rsa_total+Sensitivity!$AE$270+Sensitivity!$AJ$270+IF($C347=const_one,Sensitivity!$D$270,const_zero)+IF($D347=const_one,Sensitivity!$Y$270,const_zero)+IF($E347=const_one,Sensitivity!$V$270,const_zero)+IF($F347=const_one,Sensitivity!$S$270,const_zero)+IF($G347=const_one,Sensitivity!$P$270,const_zero)+IF($H347=const_one,Sensitivity!$M$270,const_zero)+IF($I347=const_one,Sensitivity!$J$270,const_zero)</f>
        <v>20140393.5846082</v>
      </c>
      <c r="S347" s="23" t="b">
        <f aca="false">IF($R347&gt;const_zero,--($Q347&gt;option_strike_usd*$R347),const_zero)</f>
        <v>1</v>
      </c>
      <c r="T347" s="7" t="n">
        <f aca="false">IF($R347&gt;const_zero,IF($S347=const_one,($Q347+option_strike_usd*pre_f_options_issued)/($R347+pre_f_options_issued),$Q347/$R347),const_zero)</f>
        <v>83.5895362387425</v>
      </c>
      <c r="U347" s="5" t="n">
        <f aca="false">IF($C347=const_one,Sensitivity!$D$270*$T347,const_zero)</f>
        <v>0</v>
      </c>
      <c r="V347" s="5" t="n">
        <f aca="false">IF($D347=const_one,Sensitivity!$Y$270*$T347,const_zero)</f>
        <v>512508780.928575</v>
      </c>
      <c r="W347" s="5" t="n">
        <f aca="false">IF($E347=const_one,Sensitivity!$V$270*$T347,const_zero)</f>
        <v>144866321.182544</v>
      </c>
      <c r="X347" s="5" t="n">
        <f aca="false">IF($F347=const_one,Sensitivity!$S$270*$T347,const_zero)</f>
        <v>0</v>
      </c>
      <c r="Y347" s="5" t="n">
        <f aca="false">IF($G347=const_one,Sensitivity!$P$270*$T347,const_zero)</f>
        <v>250768608.716227</v>
      </c>
      <c r="Z347" s="5" t="n">
        <f aca="false">IF($H347=const_one,Sensitivity!$M$270*$T347,const_zero)</f>
        <v>0</v>
      </c>
      <c r="AA347" s="5" t="n">
        <f aca="false">IF($I347=const_one,Sensitivity!$J$270*$T347,const_zero)</f>
        <v>0</v>
      </c>
      <c r="AB347" s="5" t="n">
        <f aca="false">(Sensitivity!$AE$270+Sensitivity!$AJ$270)*$T347</f>
        <v>23076622.4271146</v>
      </c>
      <c r="AC347" s="5" t="n">
        <f aca="false">common_rsa_total*$T347</f>
        <v>752305826.148682</v>
      </c>
      <c r="AD347" s="5" t="n">
        <f aca="false">IF($S347=const_one,pre_f_options_issued*($T347-option_strike_usd),const_zero)</f>
        <v>206473840.596856</v>
      </c>
      <c r="AE347" s="5" t="n">
        <f aca="false">J347+U347</f>
        <v>30000000</v>
      </c>
      <c r="AF347" s="5" t="n">
        <f aca="false">K347+V347</f>
        <v>512508780.928575</v>
      </c>
      <c r="AG347" s="5" t="n">
        <f aca="false">L347+W347</f>
        <v>144866321.182544</v>
      </c>
      <c r="AH347" s="5" t="n">
        <f aca="false">M347+X347</f>
        <v>60000000</v>
      </c>
      <c r="AI347" s="5" t="n">
        <f aca="false">N347+Y347</f>
        <v>250768608.716227</v>
      </c>
      <c r="AJ347" s="5" t="n">
        <f aca="false">O347+Z347</f>
        <v>15000000</v>
      </c>
      <c r="AK347" s="5" t="n">
        <f aca="false">P347+AA347</f>
        <v>5000000</v>
      </c>
      <c r="AL347" s="5" t="n">
        <f aca="false">INDEX($AE$325:$AE$452,$B347-$C347*1+const_one)</f>
        <v>30000000</v>
      </c>
      <c r="AM347" s="5" t="n">
        <f aca="false">INDEX($AF$325:$AF$452,$B347-$D347*2+const_one)</f>
        <v>300000000</v>
      </c>
      <c r="AN347" s="5" t="n">
        <f aca="false">INDEX($AG$325:$AG$452,$B347-$E347*4+const_one)</f>
        <v>100000000</v>
      </c>
      <c r="AO347" s="5" t="n">
        <f aca="false">INDEX($AH$325:$AH$452,$B347-$F347*8+const_one)</f>
        <v>60000000</v>
      </c>
      <c r="AP347" s="5" t="n">
        <f aca="false">INDEX($AI$325:$AI$452,$B347-$G347*16+const_one)</f>
        <v>30000000</v>
      </c>
      <c r="AQ347" s="5" t="n">
        <f aca="false">INDEX($AJ$325:$AJ$452,$B347-$H347*32+const_one)</f>
        <v>15000000</v>
      </c>
      <c r="AR347" s="5" t="n">
        <f aca="false">INDEX($AK$325:$AK$452,$B347-$I347*64+const_one)</f>
        <v>5000000</v>
      </c>
      <c r="AS347" s="5" t="n">
        <f aca="false">INDEX($AE$325:$AE$452,$B347+(const_one-$C347)*1+const_one)</f>
        <v>64398082.4701025</v>
      </c>
      <c r="AT347" s="5" t="n">
        <f aca="false">INDEX($AF$325:$AF$452,$B347+(const_one-$D347)*2+const_one)</f>
        <v>512508780.928575</v>
      </c>
      <c r="AU347" s="5" t="n">
        <f aca="false">INDEX($AG$325:$AG$452,$B347+(const_one-$E347)*4+const_one)</f>
        <v>144866321.182544</v>
      </c>
      <c r="AV347" s="5" t="n">
        <f aca="false">INDEX($AH$325:$AH$452,$B347+(const_one-$F347)*8+const_one)</f>
        <v>187137633.606541</v>
      </c>
      <c r="AW347" s="5" t="n">
        <f aca="false">INDEX($AI$325:$AI$452,$B347+(const_one-$G347)*16+const_one)</f>
        <v>250768608.716227</v>
      </c>
      <c r="AX347" s="5" t="n">
        <f aca="false">INDEX($AJ$325:$AJ$452,$B347+(const_one-$H347)*32+const_one)</f>
        <v>345056591.571512</v>
      </c>
      <c r="AY347" s="5" t="n">
        <f aca="false">INDEX($AK$325:$AK$452,$B347+(const_one-$I347)*64+const_one)</f>
        <v>343247644.826707</v>
      </c>
      <c r="AZ347" s="5" t="n">
        <f aca="false">--($C347=--(AS347&gt;AL347))</f>
        <v>0</v>
      </c>
      <c r="BA347" s="5" t="n">
        <f aca="false">--($D347=--(AT347&gt;AM347))</f>
        <v>1</v>
      </c>
      <c r="BB347" s="5" t="n">
        <f aca="false">--($E347=--(AU347&gt;AN347))</f>
        <v>1</v>
      </c>
      <c r="BC347" s="5" t="n">
        <f aca="false">--($F347=--(AV347&gt;AO347))</f>
        <v>0</v>
      </c>
      <c r="BD347" s="5" t="n">
        <f aca="false">--($G347=--(AW347&gt;AP347))</f>
        <v>1</v>
      </c>
      <c r="BE347" s="5" t="n">
        <f aca="false">--($H347=--(AX347&gt;AQ347))</f>
        <v>0</v>
      </c>
      <c r="BF347" s="5" t="n">
        <f aca="false">--($I347=--(AY347&gt;AR347))</f>
        <v>0</v>
      </c>
      <c r="BG347" s="5" t="n">
        <f aca="false">SUM(AZ347:BF347)</f>
        <v>3</v>
      </c>
      <c r="BH347" s="5" t="n">
        <f aca="false">SUM(AE347:AK347)+AB347+AC347+AD347</f>
        <v>2000000000</v>
      </c>
    </row>
    <row r="348" customFormat="false" ht="15" hidden="true" customHeight="false" outlineLevel="0" collapsed="false">
      <c r="A348" s="5" t="n">
        <f aca="false">sensitivity_exit_usd</f>
        <v>2000000000</v>
      </c>
      <c r="B348" s="2" t="n">
        <f aca="false">ROW()-ROW($B$325)</f>
        <v>23</v>
      </c>
      <c r="C348" s="2" t="n">
        <f aca="false">MOD(QUOTIENT($B348,1),2)</f>
        <v>1</v>
      </c>
      <c r="D348" s="2" t="n">
        <f aca="false">MOD(QUOTIENT($B348,2),2)</f>
        <v>1</v>
      </c>
      <c r="E348" s="2" t="n">
        <f aca="false">MOD(QUOTIENT($B348,4),2)</f>
        <v>1</v>
      </c>
      <c r="F348" s="2" t="n">
        <f aca="false">MOD(QUOTIENT($B348,8),2)</f>
        <v>0</v>
      </c>
      <c r="G348" s="2" t="n">
        <f aca="false">MOD(QUOTIENT($B348,16),2)</f>
        <v>1</v>
      </c>
      <c r="H348" s="2" t="n">
        <f aca="false">MOD(QUOTIENT($B348,32),2)</f>
        <v>0</v>
      </c>
      <c r="I348" s="2" t="n">
        <f aca="false">MOD(QUOTIENT($B348,64),2)</f>
        <v>0</v>
      </c>
      <c r="J348" s="5" t="n">
        <f aca="false">IF($C348=const_zero,MIN(class_series_f_invested_usd,MAX(const_zero,$A348)),const_zero)</f>
        <v>0</v>
      </c>
      <c r="K348" s="5" t="n">
        <f aca="false">IF($D348=const_zero,MIN(class_series_e_invested_usd,MAX(const_zero,$A348-SUM($J348:$J348))),const_zero)</f>
        <v>0</v>
      </c>
      <c r="L348" s="5" t="n">
        <f aca="false">IF($E348=const_zero,MIN(class_series_d_invested_usd,MAX(const_zero,$A348-SUM($J348:$K348))),const_zero)</f>
        <v>0</v>
      </c>
      <c r="M348" s="5" t="n">
        <f aca="false">IF($F348=const_zero,MIN(class_series_c_invested_usd,MAX(const_zero,$A348-SUM($J348:$L348))),const_zero)</f>
        <v>60000000</v>
      </c>
      <c r="N348" s="5" t="n">
        <f aca="false">IF($G348=const_zero,MIN(class_series_b_invested_usd,MAX(const_zero,$A348-SUM($J348:$M348))),const_zero)</f>
        <v>0</v>
      </c>
      <c r="O348" s="5" t="n">
        <f aca="false">IF($H348=const_zero,MIN(class_series_a_invested_usd,MAX(const_zero,$A348-SUM($J348:$N348))),const_zero)</f>
        <v>15000000</v>
      </c>
      <c r="P348" s="5" t="n">
        <f aca="false">IF($I348=const_zero,MIN(class_seed_invested_usd,MAX(const_zero,$A348-SUM($J348:$O348))),const_zero)</f>
        <v>5000000</v>
      </c>
      <c r="Q348" s="5" t="n">
        <f aca="false">MAX(const_zero,$A348-SUM($J348:$P348))</f>
        <v>1920000000</v>
      </c>
      <c r="R348" s="9" t="n">
        <f aca="false">common_rsa_total+Sensitivity!$AE$270+Sensitivity!$AJ$270+IF($C348=const_one,Sensitivity!$D$270,const_zero)+IF($D348=const_one,Sensitivity!$Y$270,const_zero)+IF($E348=const_one,Sensitivity!$V$270,const_zero)+IF($F348=const_one,Sensitivity!$S$270,const_zero)+IF($G348=const_one,Sensitivity!$P$270,const_zero)+IF($H348=const_one,Sensitivity!$M$270,const_zero)+IF($I348=const_one,Sensitivity!$J$270,const_zero)</f>
        <v>20925064.1774654</v>
      </c>
      <c r="S348" s="23" t="b">
        <f aca="false">IF($R348&gt;const_zero,--($Q348&gt;option_strike_usd*$R348),const_zero)</f>
        <v>1</v>
      </c>
      <c r="T348" s="7" t="n">
        <f aca="false">IF($R348&gt;const_zero,IF($S348=const_one,($Q348+option_strike_usd*pre_f_options_issued)/($R348+pre_f_options_issued),$Q348/$R348),const_zero)</f>
        <v>82.0702127189655</v>
      </c>
      <c r="U348" s="5" t="n">
        <f aca="false">IF($C348=const_one,Sensitivity!$D$270*$T348,const_zero)</f>
        <v>64398082.4701025</v>
      </c>
      <c r="V348" s="5" t="n">
        <f aca="false">IF($D348=const_one,Sensitivity!$Y$270*$T348,const_zero)</f>
        <v>503193420.657488</v>
      </c>
      <c r="W348" s="5" t="n">
        <f aca="false">IF($E348=const_one,Sensitivity!$V$270*$T348,const_zero)</f>
        <v>142233230.73965</v>
      </c>
      <c r="X348" s="5" t="n">
        <f aca="false">IF($F348=const_one,Sensitivity!$S$270*$T348,const_zero)</f>
        <v>0</v>
      </c>
      <c r="Y348" s="5" t="n">
        <f aca="false">IF($G348=const_one,Sensitivity!$P$270*$T348,const_zero)</f>
        <v>246210638.156897</v>
      </c>
      <c r="Z348" s="5" t="n">
        <f aca="false">IF($H348=const_one,Sensitivity!$M$270*$T348,const_zero)</f>
        <v>0</v>
      </c>
      <c r="AA348" s="5" t="n">
        <f aca="false">IF($I348=const_one,Sensitivity!$J$270*$T348,const_zero)</f>
        <v>0</v>
      </c>
      <c r="AB348" s="5" t="n">
        <f aca="false">(Sensitivity!$AE$270+Sensitivity!$AJ$270)*$T348</f>
        <v>22657181.7077596</v>
      </c>
      <c r="AC348" s="5" t="n">
        <f aca="false">common_rsa_total*$T348</f>
        <v>738631914.47069</v>
      </c>
      <c r="AD348" s="5" t="n">
        <f aca="false">IF($S348=const_one,pre_f_options_issued*($T348-option_strike_usd),const_zero)</f>
        <v>202675531.797414</v>
      </c>
      <c r="AE348" s="5" t="n">
        <f aca="false">J348+U348</f>
        <v>64398082.4701025</v>
      </c>
      <c r="AF348" s="5" t="n">
        <f aca="false">K348+V348</f>
        <v>503193420.657488</v>
      </c>
      <c r="AG348" s="5" t="n">
        <f aca="false">L348+W348</f>
        <v>142233230.73965</v>
      </c>
      <c r="AH348" s="5" t="n">
        <f aca="false">M348+X348</f>
        <v>60000000</v>
      </c>
      <c r="AI348" s="5" t="n">
        <f aca="false">N348+Y348</f>
        <v>246210638.156897</v>
      </c>
      <c r="AJ348" s="5" t="n">
        <f aca="false">O348+Z348</f>
        <v>15000000</v>
      </c>
      <c r="AK348" s="5" t="n">
        <f aca="false">P348+AA348</f>
        <v>5000000</v>
      </c>
      <c r="AL348" s="5" t="n">
        <f aca="false">INDEX($AE$325:$AE$452,$B348-$C348*1+const_one)</f>
        <v>30000000</v>
      </c>
      <c r="AM348" s="5" t="n">
        <f aca="false">INDEX($AF$325:$AF$452,$B348-$D348*2+const_one)</f>
        <v>300000000</v>
      </c>
      <c r="AN348" s="5" t="n">
        <f aca="false">INDEX($AG$325:$AG$452,$B348-$E348*4+const_one)</f>
        <v>100000000</v>
      </c>
      <c r="AO348" s="5" t="n">
        <f aca="false">INDEX($AH$325:$AH$452,$B348-$F348*8+const_one)</f>
        <v>60000000</v>
      </c>
      <c r="AP348" s="5" t="n">
        <f aca="false">INDEX($AI$325:$AI$452,$B348-$G348*16+const_one)</f>
        <v>30000000</v>
      </c>
      <c r="AQ348" s="5" t="n">
        <f aca="false">INDEX($AJ$325:$AJ$452,$B348-$H348*32+const_one)</f>
        <v>15000000</v>
      </c>
      <c r="AR348" s="5" t="n">
        <f aca="false">INDEX($AK$325:$AK$452,$B348-$I348*64+const_one)</f>
        <v>5000000</v>
      </c>
      <c r="AS348" s="5" t="n">
        <f aca="false">INDEX($AE$325:$AE$452,$B348+(const_one-$C348)*1+const_one)</f>
        <v>64398082.4701025</v>
      </c>
      <c r="AT348" s="5" t="n">
        <f aca="false">INDEX($AF$325:$AF$452,$B348+(const_one-$D348)*2+const_one)</f>
        <v>503193420.657488</v>
      </c>
      <c r="AU348" s="5" t="n">
        <f aca="false">INDEX($AG$325:$AG$452,$B348+(const_one-$E348)*4+const_one)</f>
        <v>142233230.73965</v>
      </c>
      <c r="AV348" s="5" t="n">
        <f aca="false">INDEX($AH$325:$AH$452,$B348+(const_one-$F348)*8+const_one)</f>
        <v>184239619.592186</v>
      </c>
      <c r="AW348" s="5" t="n">
        <f aca="false">INDEX($AI$325:$AI$452,$B348+(const_one-$G348)*16+const_one)</f>
        <v>246210638.156897</v>
      </c>
      <c r="AX348" s="5" t="n">
        <f aca="false">INDEX($AJ$325:$AJ$452,$B348+(const_one-$H348)*32+const_one)</f>
        <v>340808377.406585</v>
      </c>
      <c r="AY348" s="5" t="n">
        <f aca="false">INDEX($AK$325:$AK$452,$B348+(const_one-$I348)*64+const_one)</f>
        <v>339049366.426422</v>
      </c>
      <c r="AZ348" s="5" t="n">
        <f aca="false">--($C348=--(AS348&gt;AL348))</f>
        <v>1</v>
      </c>
      <c r="BA348" s="5" t="n">
        <f aca="false">--($D348=--(AT348&gt;AM348))</f>
        <v>1</v>
      </c>
      <c r="BB348" s="5" t="n">
        <f aca="false">--($E348=--(AU348&gt;AN348))</f>
        <v>1</v>
      </c>
      <c r="BC348" s="5" t="n">
        <f aca="false">--($F348=--(AV348&gt;AO348))</f>
        <v>0</v>
      </c>
      <c r="BD348" s="5" t="n">
        <f aca="false">--($G348=--(AW348&gt;AP348))</f>
        <v>1</v>
      </c>
      <c r="BE348" s="5" t="n">
        <f aca="false">--($H348=--(AX348&gt;AQ348))</f>
        <v>0</v>
      </c>
      <c r="BF348" s="5" t="n">
        <f aca="false">--($I348=--(AY348&gt;AR348))</f>
        <v>0</v>
      </c>
      <c r="BG348" s="5" t="n">
        <f aca="false">SUM(AZ348:BF348)</f>
        <v>4</v>
      </c>
      <c r="BH348" s="5" t="n">
        <f aca="false">SUM(AE348:AK348)+AB348+AC348+AD348</f>
        <v>2000000000</v>
      </c>
    </row>
    <row r="349" customFormat="false" ht="15" hidden="true" customHeight="false" outlineLevel="0" collapsed="false">
      <c r="A349" s="5" t="n">
        <f aca="false">sensitivity_exit_usd</f>
        <v>2000000000</v>
      </c>
      <c r="B349" s="2" t="n">
        <f aca="false">ROW()-ROW($B$325)</f>
        <v>24</v>
      </c>
      <c r="C349" s="2" t="n">
        <f aca="false">MOD(QUOTIENT($B349,1),2)</f>
        <v>0</v>
      </c>
      <c r="D349" s="2" t="n">
        <f aca="false">MOD(QUOTIENT($B349,2),2)</f>
        <v>0</v>
      </c>
      <c r="E349" s="2" t="n">
        <f aca="false">MOD(QUOTIENT($B349,4),2)</f>
        <v>0</v>
      </c>
      <c r="F349" s="2" t="n">
        <f aca="false">MOD(QUOTIENT($B349,8),2)</f>
        <v>1</v>
      </c>
      <c r="G349" s="2" t="n">
        <f aca="false">MOD(QUOTIENT($B349,16),2)</f>
        <v>1</v>
      </c>
      <c r="H349" s="2" t="n">
        <f aca="false">MOD(QUOTIENT($B349,32),2)</f>
        <v>0</v>
      </c>
      <c r="I349" s="2" t="n">
        <f aca="false">MOD(QUOTIENT($B349,64),2)</f>
        <v>0</v>
      </c>
      <c r="J349" s="5" t="n">
        <f aca="false">IF($C349=const_zero,MIN(class_series_f_invested_usd,MAX(const_zero,$A349)),const_zero)</f>
        <v>30000000</v>
      </c>
      <c r="K349" s="5" t="n">
        <f aca="false">IF($D349=const_zero,MIN(class_series_e_invested_usd,MAX(const_zero,$A349-SUM($J349:$J349))),const_zero)</f>
        <v>300000000</v>
      </c>
      <c r="L349" s="5" t="n">
        <f aca="false">IF($E349=const_zero,MIN(class_series_d_invested_usd,MAX(const_zero,$A349-SUM($J349:$K349))),const_zero)</f>
        <v>100000000</v>
      </c>
      <c r="M349" s="5" t="n">
        <f aca="false">IF($F349=const_zero,MIN(class_series_c_invested_usd,MAX(const_zero,$A349-SUM($J349:$L349))),const_zero)</f>
        <v>0</v>
      </c>
      <c r="N349" s="5" t="n">
        <f aca="false">IF($G349=const_zero,MIN(class_series_b_invested_usd,MAX(const_zero,$A349-SUM($J349:$M349))),const_zero)</f>
        <v>0</v>
      </c>
      <c r="O349" s="5" t="n">
        <f aca="false">IF($H349=const_zero,MIN(class_series_a_invested_usd,MAX(const_zero,$A349-SUM($J349:$N349))),const_zero)</f>
        <v>15000000</v>
      </c>
      <c r="P349" s="5" t="n">
        <f aca="false">IF($I349=const_zero,MIN(class_seed_invested_usd,MAX(const_zero,$A349-SUM($J349:$O349))),const_zero)</f>
        <v>5000000</v>
      </c>
      <c r="Q349" s="5" t="n">
        <f aca="false">MAX(const_zero,$A349-SUM($J349:$P349))</f>
        <v>1550000000</v>
      </c>
      <c r="R349" s="9" t="n">
        <f aca="false">common_rsa_total+Sensitivity!$AE$270+Sensitivity!$AJ$270+IF($C349=const_one,Sensitivity!$D$270,const_zero)+IF($D349=const_one,Sensitivity!$Y$270,const_zero)+IF($E349=const_one,Sensitivity!$V$270,const_zero)+IF($F349=const_one,Sensitivity!$S$270,const_zero)+IF($G349=const_one,Sensitivity!$P$270,const_zero)+IF($H349=const_one,Sensitivity!$M$270,const_zero)+IF($I349=const_one,Sensitivity!$J$270,const_zero)</f>
        <v>14676070.7077164</v>
      </c>
      <c r="S349" s="23" t="b">
        <f aca="false">IF($R349&gt;const_zero,--($Q349&gt;option_strike_usd*$R349),const_zero)</f>
        <v>1</v>
      </c>
      <c r="T349" s="7" t="n">
        <f aca="false">IF($R349&gt;const_zero,IF($S349=const_one,($Q349+option_strike_usd*pre_f_options_issued)/($R349+pre_f_options_issued),$Q349/$R349),const_zero)</f>
        <v>90.3873782554083</v>
      </c>
      <c r="U349" s="5" t="n">
        <f aca="false">IF($C349=const_one,Sensitivity!$D$270*$T349,const_zero)</f>
        <v>0</v>
      </c>
      <c r="V349" s="5" t="n">
        <f aca="false">IF($D349=const_one,Sensitivity!$Y$270*$T349,const_zero)</f>
        <v>0</v>
      </c>
      <c r="W349" s="5" t="n">
        <f aca="false">IF($E349=const_one,Sensitivity!$V$270*$T349,const_zero)</f>
        <v>0</v>
      </c>
      <c r="X349" s="5" t="n">
        <f aca="false">IF($F349=const_one,Sensitivity!$S$270*$T349,const_zero)</f>
        <v>216929707.81298</v>
      </c>
      <c r="Y349" s="5" t="n">
        <f aca="false">IF($G349=const_one,Sensitivity!$P$270*$T349,const_zero)</f>
        <v>271162134.766225</v>
      </c>
      <c r="Z349" s="5" t="n">
        <f aca="false">IF($H349=const_one,Sensitivity!$M$270*$T349,const_zero)</f>
        <v>0</v>
      </c>
      <c r="AA349" s="5" t="n">
        <f aca="false">IF($I349=const_one,Sensitivity!$J$270*$T349,const_zero)</f>
        <v>0</v>
      </c>
      <c r="AB349" s="5" t="n">
        <f aca="false">(Sensitivity!$AE$270+Sensitivity!$AJ$270)*$T349</f>
        <v>24953307.4835998</v>
      </c>
      <c r="AC349" s="5" t="n">
        <f aca="false">common_rsa_total*$T349</f>
        <v>813486404.298675</v>
      </c>
      <c r="AD349" s="5" t="n">
        <f aca="false">IF($S349=const_one,pre_f_options_issued*($T349-option_strike_usd),const_zero)</f>
        <v>223468445.638521</v>
      </c>
      <c r="AE349" s="5" t="n">
        <f aca="false">J349+U349</f>
        <v>30000000</v>
      </c>
      <c r="AF349" s="5" t="n">
        <f aca="false">K349+V349</f>
        <v>300000000</v>
      </c>
      <c r="AG349" s="5" t="n">
        <f aca="false">L349+W349</f>
        <v>100000000</v>
      </c>
      <c r="AH349" s="5" t="n">
        <f aca="false">M349+X349</f>
        <v>216929707.81298</v>
      </c>
      <c r="AI349" s="5" t="n">
        <f aca="false">N349+Y349</f>
        <v>271162134.766225</v>
      </c>
      <c r="AJ349" s="5" t="n">
        <f aca="false">O349+Z349</f>
        <v>15000000</v>
      </c>
      <c r="AK349" s="5" t="n">
        <f aca="false">P349+AA349</f>
        <v>5000000</v>
      </c>
      <c r="AL349" s="5" t="n">
        <f aca="false">INDEX($AE$325:$AE$452,$B349-$C349*1+const_one)</f>
        <v>30000000</v>
      </c>
      <c r="AM349" s="5" t="n">
        <f aca="false">INDEX($AF$325:$AF$452,$B349-$D349*2+const_one)</f>
        <v>300000000</v>
      </c>
      <c r="AN349" s="5" t="n">
        <f aca="false">INDEX($AG$325:$AG$452,$B349-$E349*4+const_one)</f>
        <v>100000000</v>
      </c>
      <c r="AO349" s="5" t="n">
        <f aca="false">INDEX($AH$325:$AH$452,$B349-$F349*8+const_one)</f>
        <v>60000000</v>
      </c>
      <c r="AP349" s="5" t="n">
        <f aca="false">INDEX($AI$325:$AI$452,$B349-$G349*16+const_one)</f>
        <v>30000000</v>
      </c>
      <c r="AQ349" s="5" t="n">
        <f aca="false">INDEX($AJ$325:$AJ$452,$B349-$H349*32+const_one)</f>
        <v>15000000</v>
      </c>
      <c r="AR349" s="5" t="n">
        <f aca="false">INDEX($AK$325:$AK$452,$B349-$I349*64+const_one)</f>
        <v>5000000</v>
      </c>
      <c r="AS349" s="5" t="n">
        <f aca="false">INDEX($AE$325:$AE$452,$B349+(const_one-$C349)*1+const_one)</f>
        <v>69136412.1567063</v>
      </c>
      <c r="AT349" s="5" t="n">
        <f aca="false">INDEX($AF$325:$AF$452,$B349+(const_one-$D349)*2+const_one)</f>
        <v>487321039.697514</v>
      </c>
      <c r="AU349" s="5" t="n">
        <f aca="false">INDEX($AG$325:$AG$452,$B349+(const_one-$E349)*4+const_one)</f>
        <v>151455568.113204</v>
      </c>
      <c r="AV349" s="5" t="n">
        <f aca="false">INDEX($AH$325:$AH$452,$B349+(const_one-$F349)*8+const_one)</f>
        <v>216929707.81298</v>
      </c>
      <c r="AW349" s="5" t="n">
        <f aca="false">INDEX($AI$325:$AI$452,$B349+(const_one-$G349)*16+const_one)</f>
        <v>271162134.766225</v>
      </c>
      <c r="AX349" s="5" t="n">
        <f aca="false">INDEX($AJ$325:$AJ$452,$B349+(const_one-$H349)*32+const_one)</f>
        <v>353421492.170516</v>
      </c>
      <c r="AY349" s="5" t="n">
        <f aca="false">INDEX($AK$325:$AK$452,$B349+(const_one-$I349)*64+const_one)</f>
        <v>351166809.604835</v>
      </c>
      <c r="AZ349" s="5" t="n">
        <f aca="false">--($C349=--(AS349&gt;AL349))</f>
        <v>0</v>
      </c>
      <c r="BA349" s="5" t="n">
        <f aca="false">--($D349=--(AT349&gt;AM349))</f>
        <v>0</v>
      </c>
      <c r="BB349" s="5" t="n">
        <f aca="false">--($E349=--(AU349&gt;AN349))</f>
        <v>0</v>
      </c>
      <c r="BC349" s="5" t="n">
        <f aca="false">--($F349=--(AV349&gt;AO349))</f>
        <v>1</v>
      </c>
      <c r="BD349" s="5" t="n">
        <f aca="false">--($G349=--(AW349&gt;AP349))</f>
        <v>1</v>
      </c>
      <c r="BE349" s="5" t="n">
        <f aca="false">--($H349=--(AX349&gt;AQ349))</f>
        <v>0</v>
      </c>
      <c r="BF349" s="5" t="n">
        <f aca="false">--($I349=--(AY349&gt;AR349))</f>
        <v>0</v>
      </c>
      <c r="BG349" s="5" t="n">
        <f aca="false">SUM(AZ349:BF349)</f>
        <v>2</v>
      </c>
      <c r="BH349" s="5" t="n">
        <f aca="false">SUM(AE349:AK349)+AB349+AC349+AD349</f>
        <v>2000000000</v>
      </c>
    </row>
    <row r="350" customFormat="false" ht="15" hidden="true" customHeight="false" outlineLevel="0" collapsed="false">
      <c r="A350" s="5" t="n">
        <f aca="false">sensitivity_exit_usd</f>
        <v>2000000000</v>
      </c>
      <c r="B350" s="2" t="n">
        <f aca="false">ROW()-ROW($B$325)</f>
        <v>25</v>
      </c>
      <c r="C350" s="2" t="n">
        <f aca="false">MOD(QUOTIENT($B350,1),2)</f>
        <v>1</v>
      </c>
      <c r="D350" s="2" t="n">
        <f aca="false">MOD(QUOTIENT($B350,2),2)</f>
        <v>0</v>
      </c>
      <c r="E350" s="2" t="n">
        <f aca="false">MOD(QUOTIENT($B350,4),2)</f>
        <v>0</v>
      </c>
      <c r="F350" s="2" t="n">
        <f aca="false">MOD(QUOTIENT($B350,8),2)</f>
        <v>1</v>
      </c>
      <c r="G350" s="2" t="n">
        <f aca="false">MOD(QUOTIENT($B350,16),2)</f>
        <v>1</v>
      </c>
      <c r="H350" s="2" t="n">
        <f aca="false">MOD(QUOTIENT($B350,32),2)</f>
        <v>0</v>
      </c>
      <c r="I350" s="2" t="n">
        <f aca="false">MOD(QUOTIENT($B350,64),2)</f>
        <v>0</v>
      </c>
      <c r="J350" s="5" t="n">
        <f aca="false">IF($C350=const_zero,MIN(class_series_f_invested_usd,MAX(const_zero,$A350)),const_zero)</f>
        <v>0</v>
      </c>
      <c r="K350" s="5" t="n">
        <f aca="false">IF($D350=const_zero,MIN(class_series_e_invested_usd,MAX(const_zero,$A350-SUM($J350:$J350))),const_zero)</f>
        <v>300000000</v>
      </c>
      <c r="L350" s="5" t="n">
        <f aca="false">IF($E350=const_zero,MIN(class_series_d_invested_usd,MAX(const_zero,$A350-SUM($J350:$K350))),const_zero)</f>
        <v>100000000</v>
      </c>
      <c r="M350" s="5" t="n">
        <f aca="false">IF($F350=const_zero,MIN(class_series_c_invested_usd,MAX(const_zero,$A350-SUM($J350:$L350))),const_zero)</f>
        <v>0</v>
      </c>
      <c r="N350" s="5" t="n">
        <f aca="false">IF($G350=const_zero,MIN(class_series_b_invested_usd,MAX(const_zero,$A350-SUM($J350:$M350))),const_zero)</f>
        <v>0</v>
      </c>
      <c r="O350" s="5" t="n">
        <f aca="false">IF($H350=const_zero,MIN(class_series_a_invested_usd,MAX(const_zero,$A350-SUM($J350:$N350))),const_zero)</f>
        <v>15000000</v>
      </c>
      <c r="P350" s="5" t="n">
        <f aca="false">IF($I350=const_zero,MIN(class_seed_invested_usd,MAX(const_zero,$A350-SUM($J350:$O350))),const_zero)</f>
        <v>5000000</v>
      </c>
      <c r="Q350" s="5" t="n">
        <f aca="false">MAX(const_zero,$A350-SUM($J350:$P350))</f>
        <v>1580000000</v>
      </c>
      <c r="R350" s="9" t="n">
        <f aca="false">common_rsa_total+Sensitivity!$AE$270+Sensitivity!$AJ$270+IF($C350=const_one,Sensitivity!$D$270,const_zero)+IF($D350=const_one,Sensitivity!$Y$270,const_zero)+IF($E350=const_one,Sensitivity!$V$270,const_zero)+IF($F350=const_one,Sensitivity!$S$270,const_zero)+IF($G350=const_one,Sensitivity!$P$270,const_zero)+IF($H350=const_one,Sensitivity!$M$270,const_zero)+IF($I350=const_one,Sensitivity!$J$270,const_zero)</f>
        <v>15460741.3005735</v>
      </c>
      <c r="S350" s="23" t="b">
        <f aca="false">IF($R350&gt;const_zero,--($Q350&gt;option_strike_usd*$R350),const_zero)</f>
        <v>1</v>
      </c>
      <c r="T350" s="7" t="n">
        <f aca="false">IF($R350&gt;const_zero,IF($S350=const_one,($Q350+option_strike_usd*pre_f_options_issued)/($R350+pre_f_options_issued),$Q350/$R350),const_zero)</f>
        <v>88.1088354604532</v>
      </c>
      <c r="U350" s="5" t="n">
        <f aca="false">IF($C350=const_one,Sensitivity!$D$270*$T350,const_zero)</f>
        <v>69136412.1567063</v>
      </c>
      <c r="V350" s="5" t="n">
        <f aca="false">IF($D350=const_one,Sensitivity!$Y$270*$T350,const_zero)</f>
        <v>0</v>
      </c>
      <c r="W350" s="5" t="n">
        <f aca="false">IF($E350=const_one,Sensitivity!$V$270*$T350,const_zero)</f>
        <v>0</v>
      </c>
      <c r="X350" s="5" t="n">
        <f aca="false">IF($F350=const_one,Sensitivity!$S$270*$T350,const_zero)</f>
        <v>211461205.105088</v>
      </c>
      <c r="Y350" s="5" t="n">
        <f aca="false">IF($G350=const_one,Sensitivity!$P$270*$T350,const_zero)</f>
        <v>264326506.38136</v>
      </c>
      <c r="Z350" s="5" t="n">
        <f aca="false">IF($H350=const_one,Sensitivity!$M$270*$T350,const_zero)</f>
        <v>0</v>
      </c>
      <c r="AA350" s="5" t="n">
        <f aca="false">IF($I350=const_one,Sensitivity!$J$270*$T350,const_zero)</f>
        <v>0</v>
      </c>
      <c r="AB350" s="5" t="n">
        <f aca="false">(Sensitivity!$AE$270+Sensitivity!$AJ$270)*$T350</f>
        <v>24324268.5616344</v>
      </c>
      <c r="AC350" s="5" t="n">
        <f aca="false">common_rsa_total*$T350</f>
        <v>792979519.144079</v>
      </c>
      <c r="AD350" s="5" t="n">
        <f aca="false">IF($S350=const_one,pre_f_options_issued*($T350-option_strike_usd),const_zero)</f>
        <v>217772088.651133</v>
      </c>
      <c r="AE350" s="5" t="n">
        <f aca="false">J350+U350</f>
        <v>69136412.1567063</v>
      </c>
      <c r="AF350" s="5" t="n">
        <f aca="false">K350+V350</f>
        <v>300000000</v>
      </c>
      <c r="AG350" s="5" t="n">
        <f aca="false">L350+W350</f>
        <v>100000000</v>
      </c>
      <c r="AH350" s="5" t="n">
        <f aca="false">M350+X350</f>
        <v>211461205.105088</v>
      </c>
      <c r="AI350" s="5" t="n">
        <f aca="false">N350+Y350</f>
        <v>264326506.38136</v>
      </c>
      <c r="AJ350" s="5" t="n">
        <f aca="false">O350+Z350</f>
        <v>15000000</v>
      </c>
      <c r="AK350" s="5" t="n">
        <f aca="false">P350+AA350</f>
        <v>5000000</v>
      </c>
      <c r="AL350" s="5" t="n">
        <f aca="false">INDEX($AE$325:$AE$452,$B350-$C350*1+const_one)</f>
        <v>30000000</v>
      </c>
      <c r="AM350" s="5" t="n">
        <f aca="false">INDEX($AF$325:$AF$452,$B350-$D350*2+const_one)</f>
        <v>300000000</v>
      </c>
      <c r="AN350" s="5" t="n">
        <f aca="false">INDEX($AG$325:$AG$452,$B350-$E350*4+const_one)</f>
        <v>100000000</v>
      </c>
      <c r="AO350" s="5" t="n">
        <f aca="false">INDEX($AH$325:$AH$452,$B350-$F350*8+const_one)</f>
        <v>60000000</v>
      </c>
      <c r="AP350" s="5" t="n">
        <f aca="false">INDEX($AI$325:$AI$452,$B350-$G350*16+const_one)</f>
        <v>30000000</v>
      </c>
      <c r="AQ350" s="5" t="n">
        <f aca="false">INDEX($AJ$325:$AJ$452,$B350-$H350*32+const_one)</f>
        <v>15000000</v>
      </c>
      <c r="AR350" s="5" t="n">
        <f aca="false">INDEX($AK$325:$AK$452,$B350-$I350*64+const_one)</f>
        <v>5000000</v>
      </c>
      <c r="AS350" s="5" t="n">
        <f aca="false">INDEX($AE$325:$AE$452,$B350+(const_one-$C350)*1+const_one)</f>
        <v>69136412.1567063</v>
      </c>
      <c r="AT350" s="5" t="n">
        <f aca="false">INDEX($AF$325:$AF$452,$B350+(const_one-$D350)*2+const_one)</f>
        <v>479083912.810978</v>
      </c>
      <c r="AU350" s="5" t="n">
        <f aca="false">INDEX($AG$325:$AG$452,$B350+(const_one-$E350)*4+const_one)</f>
        <v>148061064.740533</v>
      </c>
      <c r="AV350" s="5" t="n">
        <f aca="false">INDEX($AH$325:$AH$452,$B350+(const_one-$F350)*8+const_one)</f>
        <v>211461205.105088</v>
      </c>
      <c r="AW350" s="5" t="n">
        <f aca="false">INDEX($AI$325:$AI$452,$B350+(const_one-$G350)*16+const_one)</f>
        <v>264326506.38136</v>
      </c>
      <c r="AX350" s="5" t="n">
        <f aca="false">INDEX($AJ$325:$AJ$452,$B350+(const_one-$H350)*32+const_one)</f>
        <v>347876398.912281</v>
      </c>
      <c r="AY350" s="5" t="n">
        <f aca="false">INDEX($AK$325:$AK$452,$B350+(const_one-$I350)*64+const_one)</f>
        <v>345698768.872141</v>
      </c>
      <c r="AZ350" s="5" t="n">
        <f aca="false">--($C350=--(AS350&gt;AL350))</f>
        <v>1</v>
      </c>
      <c r="BA350" s="5" t="n">
        <f aca="false">--($D350=--(AT350&gt;AM350))</f>
        <v>0</v>
      </c>
      <c r="BB350" s="5" t="n">
        <f aca="false">--($E350=--(AU350&gt;AN350))</f>
        <v>0</v>
      </c>
      <c r="BC350" s="5" t="n">
        <f aca="false">--($F350=--(AV350&gt;AO350))</f>
        <v>1</v>
      </c>
      <c r="BD350" s="5" t="n">
        <f aca="false">--($G350=--(AW350&gt;AP350))</f>
        <v>1</v>
      </c>
      <c r="BE350" s="5" t="n">
        <f aca="false">--($H350=--(AX350&gt;AQ350))</f>
        <v>0</v>
      </c>
      <c r="BF350" s="5" t="n">
        <f aca="false">--($I350=--(AY350&gt;AR350))</f>
        <v>0</v>
      </c>
      <c r="BG350" s="5" t="n">
        <f aca="false">SUM(AZ350:BF350)</f>
        <v>3</v>
      </c>
      <c r="BH350" s="5" t="n">
        <f aca="false">SUM(AE350:AK350)+AB350+AC350+AD350</f>
        <v>2000000000</v>
      </c>
    </row>
    <row r="351" customFormat="false" ht="15" hidden="true" customHeight="false" outlineLevel="0" collapsed="false">
      <c r="A351" s="5" t="n">
        <f aca="false">sensitivity_exit_usd</f>
        <v>2000000000</v>
      </c>
      <c r="B351" s="2" t="n">
        <f aca="false">ROW()-ROW($B$325)</f>
        <v>26</v>
      </c>
      <c r="C351" s="2" t="n">
        <f aca="false">MOD(QUOTIENT($B351,1),2)</f>
        <v>0</v>
      </c>
      <c r="D351" s="2" t="n">
        <f aca="false">MOD(QUOTIENT($B351,2),2)</f>
        <v>1</v>
      </c>
      <c r="E351" s="2" t="n">
        <f aca="false">MOD(QUOTIENT($B351,4),2)</f>
        <v>0</v>
      </c>
      <c r="F351" s="2" t="n">
        <f aca="false">MOD(QUOTIENT($B351,8),2)</f>
        <v>1</v>
      </c>
      <c r="G351" s="2" t="n">
        <f aca="false">MOD(QUOTIENT($B351,16),2)</f>
        <v>1</v>
      </c>
      <c r="H351" s="2" t="n">
        <f aca="false">MOD(QUOTIENT($B351,32),2)</f>
        <v>0</v>
      </c>
      <c r="I351" s="2" t="n">
        <f aca="false">MOD(QUOTIENT($B351,64),2)</f>
        <v>0</v>
      </c>
      <c r="J351" s="5" t="n">
        <f aca="false">IF($C351=const_zero,MIN(class_series_f_invested_usd,MAX(const_zero,$A351)),const_zero)</f>
        <v>30000000</v>
      </c>
      <c r="K351" s="5" t="n">
        <f aca="false">IF($D351=const_zero,MIN(class_series_e_invested_usd,MAX(const_zero,$A351-SUM($J351:$J351))),const_zero)</f>
        <v>0</v>
      </c>
      <c r="L351" s="5" t="n">
        <f aca="false">IF($E351=const_zero,MIN(class_series_d_invested_usd,MAX(const_zero,$A351-SUM($J351:$K351))),const_zero)</f>
        <v>100000000</v>
      </c>
      <c r="M351" s="5" t="n">
        <f aca="false">IF($F351=const_zero,MIN(class_series_c_invested_usd,MAX(const_zero,$A351-SUM($J351:$L351))),const_zero)</f>
        <v>0</v>
      </c>
      <c r="N351" s="5" t="n">
        <f aca="false">IF($G351=const_zero,MIN(class_series_b_invested_usd,MAX(const_zero,$A351-SUM($J351:$M351))),const_zero)</f>
        <v>0</v>
      </c>
      <c r="O351" s="5" t="n">
        <f aca="false">IF($H351=const_zero,MIN(class_series_a_invested_usd,MAX(const_zero,$A351-SUM($J351:$N351))),const_zero)</f>
        <v>15000000</v>
      </c>
      <c r="P351" s="5" t="n">
        <f aca="false">IF($I351=const_zero,MIN(class_seed_invested_usd,MAX(const_zero,$A351-SUM($J351:$O351))),const_zero)</f>
        <v>5000000</v>
      </c>
      <c r="Q351" s="5" t="n">
        <f aca="false">MAX(const_zero,$A351-SUM($J351:$P351))</f>
        <v>1850000000</v>
      </c>
      <c r="R351" s="9" t="n">
        <f aca="false">common_rsa_total+Sensitivity!$AE$270+Sensitivity!$AJ$270+IF($C351=const_one,Sensitivity!$D$270,const_zero)+IF($D351=const_one,Sensitivity!$Y$270,const_zero)+IF($E351=const_one,Sensitivity!$V$270,const_zero)+IF($F351=const_one,Sensitivity!$S$270,const_zero)+IF($G351=const_one,Sensitivity!$P$270,const_zero)+IF($H351=const_one,Sensitivity!$M$270,const_zero)+IF($I351=const_one,Sensitivity!$J$270,const_zero)</f>
        <v>20807325.9340259</v>
      </c>
      <c r="S351" s="23" t="b">
        <f aca="false">IF($R351&gt;const_zero,--($Q351&gt;option_strike_usd*$R351),const_zero)</f>
        <v>1</v>
      </c>
      <c r="T351" s="7" t="n">
        <f aca="false">IF($R351&gt;const_zero,IF($S351=const_one,($Q351+option_strike_usd*pre_f_options_issued)/($R351+pre_f_options_issued),$Q351/$R351),const_zero)</f>
        <v>79.4814473888476</v>
      </c>
      <c r="U351" s="5" t="n">
        <f aca="false">IF($C351=const_one,Sensitivity!$D$270*$T351,const_zero)</f>
        <v>0</v>
      </c>
      <c r="V351" s="5" t="n">
        <f aca="false">IF($D351=const_one,Sensitivity!$Y$270*$T351,const_zero)</f>
        <v>487321039.697514</v>
      </c>
      <c r="W351" s="5" t="n">
        <f aca="false">IF($E351=const_one,Sensitivity!$V$270*$T351,const_zero)</f>
        <v>0</v>
      </c>
      <c r="X351" s="5" t="n">
        <f aca="false">IF($F351=const_one,Sensitivity!$S$270*$T351,const_zero)</f>
        <v>190755473.733234</v>
      </c>
      <c r="Y351" s="5" t="n">
        <f aca="false">IF($G351=const_one,Sensitivity!$P$270*$T351,const_zero)</f>
        <v>238444342.166543</v>
      </c>
      <c r="Z351" s="5" t="n">
        <f aca="false">IF($H351=const_one,Sensitivity!$M$270*$T351,const_zero)</f>
        <v>0</v>
      </c>
      <c r="AA351" s="5" t="n">
        <f aca="false">IF($I351=const_one,Sensitivity!$J$270*$T351,const_zero)</f>
        <v>0</v>
      </c>
      <c r="AB351" s="5" t="n">
        <f aca="false">(Sensitivity!$AE$270+Sensitivity!$AJ$270)*$T351</f>
        <v>21942499.4309623</v>
      </c>
      <c r="AC351" s="5" t="n">
        <f aca="false">common_rsa_total*$T351</f>
        <v>715333026.499628</v>
      </c>
      <c r="AD351" s="5" t="n">
        <f aca="false">IF($S351=const_one,pre_f_options_issued*($T351-option_strike_usd),const_zero)</f>
        <v>196203618.472119</v>
      </c>
      <c r="AE351" s="5" t="n">
        <f aca="false">J351+U351</f>
        <v>30000000</v>
      </c>
      <c r="AF351" s="5" t="n">
        <f aca="false">K351+V351</f>
        <v>487321039.697514</v>
      </c>
      <c r="AG351" s="5" t="n">
        <f aca="false">L351+W351</f>
        <v>100000000</v>
      </c>
      <c r="AH351" s="5" t="n">
        <f aca="false">M351+X351</f>
        <v>190755473.733234</v>
      </c>
      <c r="AI351" s="5" t="n">
        <f aca="false">N351+Y351</f>
        <v>238444342.166543</v>
      </c>
      <c r="AJ351" s="5" t="n">
        <f aca="false">O351+Z351</f>
        <v>15000000</v>
      </c>
      <c r="AK351" s="5" t="n">
        <f aca="false">P351+AA351</f>
        <v>5000000</v>
      </c>
      <c r="AL351" s="5" t="n">
        <f aca="false">INDEX($AE$325:$AE$452,$B351-$C351*1+const_one)</f>
        <v>30000000</v>
      </c>
      <c r="AM351" s="5" t="n">
        <f aca="false">INDEX($AF$325:$AF$452,$B351-$D351*2+const_one)</f>
        <v>300000000</v>
      </c>
      <c r="AN351" s="5" t="n">
        <f aca="false">INDEX($AG$325:$AG$452,$B351-$E351*4+const_one)</f>
        <v>100000000</v>
      </c>
      <c r="AO351" s="5" t="n">
        <f aca="false">INDEX($AH$325:$AH$452,$B351-$F351*8+const_one)</f>
        <v>60000000</v>
      </c>
      <c r="AP351" s="5" t="n">
        <f aca="false">INDEX($AI$325:$AI$452,$B351-$G351*16+const_one)</f>
        <v>30000000</v>
      </c>
      <c r="AQ351" s="5" t="n">
        <f aca="false">INDEX($AJ$325:$AJ$452,$B351-$H351*32+const_one)</f>
        <v>15000000</v>
      </c>
      <c r="AR351" s="5" t="n">
        <f aca="false">INDEX($AK$325:$AK$452,$B351-$I351*64+const_one)</f>
        <v>5000000</v>
      </c>
      <c r="AS351" s="5" t="n">
        <f aca="false">INDEX($AE$325:$AE$452,$B351+(const_one-$C351)*1+const_one)</f>
        <v>61312576.9549778</v>
      </c>
      <c r="AT351" s="5" t="n">
        <f aca="false">INDEX($AF$325:$AF$452,$B351+(const_one-$D351)*2+const_one)</f>
        <v>487321039.697514</v>
      </c>
      <c r="AU351" s="5" t="n">
        <f aca="false">INDEX($AG$325:$AG$452,$B351+(const_one-$E351)*4+const_one)</f>
        <v>135134241.254178</v>
      </c>
      <c r="AV351" s="5" t="n">
        <f aca="false">INDEX($AH$325:$AH$452,$B351+(const_one-$F351)*8+const_one)</f>
        <v>190755473.733234</v>
      </c>
      <c r="AW351" s="5" t="n">
        <f aca="false">INDEX($AI$325:$AI$452,$B351+(const_one-$G351)*16+const_one)</f>
        <v>238444342.166543</v>
      </c>
      <c r="AX351" s="5" t="n">
        <f aca="false">INDEX($AJ$325:$AJ$452,$B351+(const_one-$H351)*32+const_one)</f>
        <v>329861606.206193</v>
      </c>
      <c r="AY351" s="5" t="n">
        <f aca="false">INDEX($AK$325:$AK$452,$B351+(const_one-$I351)*64+const_one)</f>
        <v>328095278.997592</v>
      </c>
      <c r="AZ351" s="5" t="n">
        <f aca="false">--($C351=--(AS351&gt;AL351))</f>
        <v>0</v>
      </c>
      <c r="BA351" s="5" t="n">
        <f aca="false">--($D351=--(AT351&gt;AM351))</f>
        <v>1</v>
      </c>
      <c r="BB351" s="5" t="n">
        <f aca="false">--($E351=--(AU351&gt;AN351))</f>
        <v>0</v>
      </c>
      <c r="BC351" s="5" t="n">
        <f aca="false">--($F351=--(AV351&gt;AO351))</f>
        <v>1</v>
      </c>
      <c r="BD351" s="5" t="n">
        <f aca="false">--($G351=--(AW351&gt;AP351))</f>
        <v>1</v>
      </c>
      <c r="BE351" s="5" t="n">
        <f aca="false">--($H351=--(AX351&gt;AQ351))</f>
        <v>0</v>
      </c>
      <c r="BF351" s="5" t="n">
        <f aca="false">--($I351=--(AY351&gt;AR351))</f>
        <v>0</v>
      </c>
      <c r="BG351" s="5" t="n">
        <f aca="false">SUM(AZ351:BF351)</f>
        <v>3</v>
      </c>
      <c r="BH351" s="5" t="n">
        <f aca="false">SUM(AE351:AK351)+AB351+AC351+AD351</f>
        <v>2000000000</v>
      </c>
    </row>
    <row r="352" customFormat="false" ht="15" hidden="true" customHeight="false" outlineLevel="0" collapsed="false">
      <c r="A352" s="5" t="n">
        <f aca="false">sensitivity_exit_usd</f>
        <v>2000000000</v>
      </c>
      <c r="B352" s="2" t="n">
        <f aca="false">ROW()-ROW($B$325)</f>
        <v>27</v>
      </c>
      <c r="C352" s="2" t="n">
        <f aca="false">MOD(QUOTIENT($B352,1),2)</f>
        <v>1</v>
      </c>
      <c r="D352" s="2" t="n">
        <f aca="false">MOD(QUOTIENT($B352,2),2)</f>
        <v>1</v>
      </c>
      <c r="E352" s="2" t="n">
        <f aca="false">MOD(QUOTIENT($B352,4),2)</f>
        <v>0</v>
      </c>
      <c r="F352" s="2" t="n">
        <f aca="false">MOD(QUOTIENT($B352,8),2)</f>
        <v>1</v>
      </c>
      <c r="G352" s="2" t="n">
        <f aca="false">MOD(QUOTIENT($B352,16),2)</f>
        <v>1</v>
      </c>
      <c r="H352" s="2" t="n">
        <f aca="false">MOD(QUOTIENT($B352,32),2)</f>
        <v>0</v>
      </c>
      <c r="I352" s="2" t="n">
        <f aca="false">MOD(QUOTIENT($B352,64),2)</f>
        <v>0</v>
      </c>
      <c r="J352" s="5" t="n">
        <f aca="false">IF($C352=const_zero,MIN(class_series_f_invested_usd,MAX(const_zero,$A352)),const_zero)</f>
        <v>0</v>
      </c>
      <c r="K352" s="5" t="n">
        <f aca="false">IF($D352=const_zero,MIN(class_series_e_invested_usd,MAX(const_zero,$A352-SUM($J352:$J352))),const_zero)</f>
        <v>0</v>
      </c>
      <c r="L352" s="5" t="n">
        <f aca="false">IF($E352=const_zero,MIN(class_series_d_invested_usd,MAX(const_zero,$A352-SUM($J352:$K352))),const_zero)</f>
        <v>100000000</v>
      </c>
      <c r="M352" s="5" t="n">
        <f aca="false">IF($F352=const_zero,MIN(class_series_c_invested_usd,MAX(const_zero,$A352-SUM($J352:$L352))),const_zero)</f>
        <v>0</v>
      </c>
      <c r="N352" s="5" t="n">
        <f aca="false">IF($G352=const_zero,MIN(class_series_b_invested_usd,MAX(const_zero,$A352-SUM($J352:$M352))),const_zero)</f>
        <v>0</v>
      </c>
      <c r="O352" s="5" t="n">
        <f aca="false">IF($H352=const_zero,MIN(class_series_a_invested_usd,MAX(const_zero,$A352-SUM($J352:$N352))),const_zero)</f>
        <v>15000000</v>
      </c>
      <c r="P352" s="5" t="n">
        <f aca="false">IF($I352=const_zero,MIN(class_seed_invested_usd,MAX(const_zero,$A352-SUM($J352:$O352))),const_zero)</f>
        <v>5000000</v>
      </c>
      <c r="Q352" s="5" t="n">
        <f aca="false">MAX(const_zero,$A352-SUM($J352:$P352))</f>
        <v>1880000000</v>
      </c>
      <c r="R352" s="9" t="n">
        <f aca="false">common_rsa_total+Sensitivity!$AE$270+Sensitivity!$AJ$270+IF($C352=const_one,Sensitivity!$D$270,const_zero)+IF($D352=const_one,Sensitivity!$Y$270,const_zero)+IF($E352=const_one,Sensitivity!$V$270,const_zero)+IF($F352=const_one,Sensitivity!$S$270,const_zero)+IF($G352=const_one,Sensitivity!$P$270,const_zero)+IF($H352=const_one,Sensitivity!$M$270,const_zero)+IF($I352=const_one,Sensitivity!$J$270,const_zero)</f>
        <v>21591996.526883</v>
      </c>
      <c r="S352" s="23" t="b">
        <f aca="false">IF($R352&gt;const_zero,--($Q352&gt;option_strike_usd*$R352),const_zero)</f>
        <v>1</v>
      </c>
      <c r="T352" s="7" t="n">
        <f aca="false">IF($R352&gt;const_zero,IF($S352=const_one,($Q352+option_strike_usd*pre_f_options_issued)/($R352+pre_f_options_issued),$Q352/$R352),const_zero)</f>
        <v>78.13798237516</v>
      </c>
      <c r="U352" s="5" t="n">
        <f aca="false">IF($C352=const_one,Sensitivity!$D$270*$T352,const_zero)</f>
        <v>61312576.9549778</v>
      </c>
      <c r="V352" s="5" t="n">
        <f aca="false">IF($D352=const_one,Sensitivity!$Y$270*$T352,const_zero)</f>
        <v>479083912.810978</v>
      </c>
      <c r="W352" s="5" t="n">
        <f aca="false">IF($E352=const_one,Sensitivity!$V$270*$T352,const_zero)</f>
        <v>0</v>
      </c>
      <c r="X352" s="5" t="n">
        <f aca="false">IF($F352=const_one,Sensitivity!$S$270*$T352,const_zero)</f>
        <v>187531157.700384</v>
      </c>
      <c r="Y352" s="5" t="n">
        <f aca="false">IF($G352=const_one,Sensitivity!$P$270*$T352,const_zero)</f>
        <v>234413947.12548</v>
      </c>
      <c r="Z352" s="5" t="n">
        <f aca="false">IF($H352=const_one,Sensitivity!$M$270*$T352,const_zero)</f>
        <v>0</v>
      </c>
      <c r="AA352" s="5" t="n">
        <f aca="false">IF($I352=const_one,Sensitivity!$J$270*$T352,const_zero)</f>
        <v>0</v>
      </c>
      <c r="AB352" s="5" t="n">
        <f aca="false">(Sensitivity!$AE$270+Sensitivity!$AJ$270)*$T352</f>
        <v>21571608.0938414</v>
      </c>
      <c r="AC352" s="5" t="n">
        <f aca="false">common_rsa_total*$T352</f>
        <v>703241841.37644</v>
      </c>
      <c r="AD352" s="5" t="n">
        <f aca="false">IF($S352=const_one,pre_f_options_issued*($T352-option_strike_usd),const_zero)</f>
        <v>192844955.9379</v>
      </c>
      <c r="AE352" s="5" t="n">
        <f aca="false">J352+U352</f>
        <v>61312576.9549778</v>
      </c>
      <c r="AF352" s="5" t="n">
        <f aca="false">K352+V352</f>
        <v>479083912.810978</v>
      </c>
      <c r="AG352" s="5" t="n">
        <f aca="false">L352+W352</f>
        <v>100000000</v>
      </c>
      <c r="AH352" s="5" t="n">
        <f aca="false">M352+X352</f>
        <v>187531157.700384</v>
      </c>
      <c r="AI352" s="5" t="n">
        <f aca="false">N352+Y352</f>
        <v>234413947.12548</v>
      </c>
      <c r="AJ352" s="5" t="n">
        <f aca="false">O352+Z352</f>
        <v>15000000</v>
      </c>
      <c r="AK352" s="5" t="n">
        <f aca="false">P352+AA352</f>
        <v>5000000</v>
      </c>
      <c r="AL352" s="5" t="n">
        <f aca="false">INDEX($AE$325:$AE$452,$B352-$C352*1+const_one)</f>
        <v>30000000</v>
      </c>
      <c r="AM352" s="5" t="n">
        <f aca="false">INDEX($AF$325:$AF$452,$B352-$D352*2+const_one)</f>
        <v>300000000</v>
      </c>
      <c r="AN352" s="5" t="n">
        <f aca="false">INDEX($AG$325:$AG$452,$B352-$E352*4+const_one)</f>
        <v>100000000</v>
      </c>
      <c r="AO352" s="5" t="n">
        <f aca="false">INDEX($AH$325:$AH$452,$B352-$F352*8+const_one)</f>
        <v>60000000</v>
      </c>
      <c r="AP352" s="5" t="n">
        <f aca="false">INDEX($AI$325:$AI$452,$B352-$G352*16+const_one)</f>
        <v>30000000</v>
      </c>
      <c r="AQ352" s="5" t="n">
        <f aca="false">INDEX($AJ$325:$AJ$452,$B352-$H352*32+const_one)</f>
        <v>15000000</v>
      </c>
      <c r="AR352" s="5" t="n">
        <f aca="false">INDEX($AK$325:$AK$452,$B352-$I352*64+const_one)</f>
        <v>5000000</v>
      </c>
      <c r="AS352" s="5" t="n">
        <f aca="false">INDEX($AE$325:$AE$452,$B352+(const_one-$C352)*1+const_one)</f>
        <v>61312576.9549778</v>
      </c>
      <c r="AT352" s="5" t="n">
        <f aca="false">INDEX($AF$325:$AF$452,$B352+(const_one-$D352)*2+const_one)</f>
        <v>479083912.810978</v>
      </c>
      <c r="AU352" s="5" t="n">
        <f aca="false">INDEX($AG$325:$AG$452,$B352+(const_one-$E352)*4+const_one)</f>
        <v>133041551.946172</v>
      </c>
      <c r="AV352" s="5" t="n">
        <f aca="false">INDEX($AH$325:$AH$452,$B352+(const_one-$F352)*8+const_one)</f>
        <v>187531157.700384</v>
      </c>
      <c r="AW352" s="5" t="n">
        <f aca="false">INDEX($AI$325:$AI$452,$B352+(const_one-$G352)*16+const_one)</f>
        <v>234413947.12548</v>
      </c>
      <c r="AX352" s="5" t="n">
        <f aca="false">INDEX($AJ$325:$AJ$452,$B352+(const_one-$H352)*32+const_one)</f>
        <v>326120621.911696</v>
      </c>
      <c r="AY352" s="5" t="n">
        <f aca="false">INDEX($AK$325:$AK$452,$B352+(const_one-$I352)*64+const_one)</f>
        <v>324401936.157221</v>
      </c>
      <c r="AZ352" s="5" t="n">
        <f aca="false">--($C352=--(AS352&gt;AL352))</f>
        <v>1</v>
      </c>
      <c r="BA352" s="5" t="n">
        <f aca="false">--($D352=--(AT352&gt;AM352))</f>
        <v>1</v>
      </c>
      <c r="BB352" s="5" t="n">
        <f aca="false">--($E352=--(AU352&gt;AN352))</f>
        <v>0</v>
      </c>
      <c r="BC352" s="5" t="n">
        <f aca="false">--($F352=--(AV352&gt;AO352))</f>
        <v>1</v>
      </c>
      <c r="BD352" s="5" t="n">
        <f aca="false">--($G352=--(AW352&gt;AP352))</f>
        <v>1</v>
      </c>
      <c r="BE352" s="5" t="n">
        <f aca="false">--($H352=--(AX352&gt;AQ352))</f>
        <v>0</v>
      </c>
      <c r="BF352" s="5" t="n">
        <f aca="false">--($I352=--(AY352&gt;AR352))</f>
        <v>0</v>
      </c>
      <c r="BG352" s="5" t="n">
        <f aca="false">SUM(AZ352:BF352)</f>
        <v>4</v>
      </c>
      <c r="BH352" s="5" t="n">
        <f aca="false">SUM(AE352:AK352)+AB352+AC352+AD352</f>
        <v>2000000000</v>
      </c>
    </row>
    <row r="353" customFormat="false" ht="15" hidden="true" customHeight="false" outlineLevel="0" collapsed="false">
      <c r="A353" s="5" t="n">
        <f aca="false">sensitivity_exit_usd</f>
        <v>2000000000</v>
      </c>
      <c r="B353" s="2" t="n">
        <f aca="false">ROW()-ROW($B$325)</f>
        <v>28</v>
      </c>
      <c r="C353" s="2" t="n">
        <f aca="false">MOD(QUOTIENT($B353,1),2)</f>
        <v>0</v>
      </c>
      <c r="D353" s="2" t="n">
        <f aca="false">MOD(QUOTIENT($B353,2),2)</f>
        <v>0</v>
      </c>
      <c r="E353" s="2" t="n">
        <f aca="false">MOD(QUOTIENT($B353,4),2)</f>
        <v>1</v>
      </c>
      <c r="F353" s="2" t="n">
        <f aca="false">MOD(QUOTIENT($B353,8),2)</f>
        <v>1</v>
      </c>
      <c r="G353" s="2" t="n">
        <f aca="false">MOD(QUOTIENT($B353,16),2)</f>
        <v>1</v>
      </c>
      <c r="H353" s="2" t="n">
        <f aca="false">MOD(QUOTIENT($B353,32),2)</f>
        <v>0</v>
      </c>
      <c r="I353" s="2" t="n">
        <f aca="false">MOD(QUOTIENT($B353,64),2)</f>
        <v>0</v>
      </c>
      <c r="J353" s="5" t="n">
        <f aca="false">IF($C353=const_zero,MIN(class_series_f_invested_usd,MAX(const_zero,$A353)),const_zero)</f>
        <v>30000000</v>
      </c>
      <c r="K353" s="5" t="n">
        <f aca="false">IF($D353=const_zero,MIN(class_series_e_invested_usd,MAX(const_zero,$A353-SUM($J353:$J353))),const_zero)</f>
        <v>300000000</v>
      </c>
      <c r="L353" s="5" t="n">
        <f aca="false">IF($E353=const_zero,MIN(class_series_d_invested_usd,MAX(const_zero,$A353-SUM($J353:$K353))),const_zero)</f>
        <v>0</v>
      </c>
      <c r="M353" s="5" t="n">
        <f aca="false">IF($F353=const_zero,MIN(class_series_c_invested_usd,MAX(const_zero,$A353-SUM($J353:$L353))),const_zero)</f>
        <v>0</v>
      </c>
      <c r="N353" s="5" t="n">
        <f aca="false">IF($G353=const_zero,MIN(class_series_b_invested_usd,MAX(const_zero,$A353-SUM($J353:$M353))),const_zero)</f>
        <v>0</v>
      </c>
      <c r="O353" s="5" t="n">
        <f aca="false">IF($H353=const_zero,MIN(class_series_a_invested_usd,MAX(const_zero,$A353-SUM($J353:$N353))),const_zero)</f>
        <v>15000000</v>
      </c>
      <c r="P353" s="5" t="n">
        <f aca="false">IF($I353=const_zero,MIN(class_seed_invested_usd,MAX(const_zero,$A353-SUM($J353:$O353))),const_zero)</f>
        <v>5000000</v>
      </c>
      <c r="Q353" s="5" t="n">
        <f aca="false">MAX(const_zero,$A353-SUM($J353:$P353))</f>
        <v>1650000000</v>
      </c>
      <c r="R353" s="9" t="n">
        <f aca="false">common_rsa_total+Sensitivity!$AE$270+Sensitivity!$AJ$270+IF($C353=const_one,Sensitivity!$D$270,const_zero)+IF($D353=const_one,Sensitivity!$Y$270,const_zero)+IF($E353=const_one,Sensitivity!$V$270,const_zero)+IF($F353=const_one,Sensitivity!$S$270,const_zero)+IF($G353=const_one,Sensitivity!$P$270,const_zero)+IF($H353=const_one,Sensitivity!$M$270,const_zero)+IF($I353=const_one,Sensitivity!$J$270,const_zero)</f>
        <v>16409138.3582987</v>
      </c>
      <c r="S353" s="23" t="b">
        <f aca="false">IF($R353&gt;const_zero,--($Q353&gt;option_strike_usd*$R353),const_zero)</f>
        <v>1</v>
      </c>
      <c r="T353" s="7" t="n">
        <f aca="false">IF($R353&gt;const_zero,IF($S353=const_one,($Q353+option_strike_usd*pre_f_options_issued)/($R353+pre_f_options_issued),$Q353/$R353),const_zero)</f>
        <v>87.3916076284227</v>
      </c>
      <c r="U353" s="5" t="n">
        <f aca="false">IF($C353=const_one,Sensitivity!$D$270*$T353,const_zero)</f>
        <v>0</v>
      </c>
      <c r="V353" s="5" t="n">
        <f aca="false">IF($D353=const_one,Sensitivity!$Y$270*$T353,const_zero)</f>
        <v>0</v>
      </c>
      <c r="W353" s="5" t="n">
        <f aca="false">IF($E353=const_one,Sensitivity!$V$270*$T353,const_zero)</f>
        <v>151455568.113204</v>
      </c>
      <c r="X353" s="5" t="n">
        <f aca="false">IF($F353=const_one,Sensitivity!$S$270*$T353,const_zero)</f>
        <v>209739858.308215</v>
      </c>
      <c r="Y353" s="5" t="n">
        <f aca="false">IF($G353=const_one,Sensitivity!$P$270*$T353,const_zero)</f>
        <v>262174822.885268</v>
      </c>
      <c r="Z353" s="5" t="n">
        <f aca="false">IF($H353=const_one,Sensitivity!$M$270*$T353,const_zero)</f>
        <v>0</v>
      </c>
      <c r="AA353" s="5" t="n">
        <f aca="false">IF($I353=const_one,Sensitivity!$J$270*$T353,const_zero)</f>
        <v>0</v>
      </c>
      <c r="AB353" s="5" t="n">
        <f aca="false">(Sensitivity!$AE$270+Sensitivity!$AJ$270)*$T353</f>
        <v>24126262.9664519</v>
      </c>
      <c r="AC353" s="5" t="n">
        <f aca="false">common_rsa_total*$T353</f>
        <v>786524468.655805</v>
      </c>
      <c r="AD353" s="5" t="n">
        <f aca="false">IF($S353=const_one,pre_f_options_issued*($T353-option_strike_usd),const_zero)</f>
        <v>215979019.071057</v>
      </c>
      <c r="AE353" s="5" t="n">
        <f aca="false">J353+U353</f>
        <v>30000000</v>
      </c>
      <c r="AF353" s="5" t="n">
        <f aca="false">K353+V353</f>
        <v>300000000</v>
      </c>
      <c r="AG353" s="5" t="n">
        <f aca="false">L353+W353</f>
        <v>151455568.113204</v>
      </c>
      <c r="AH353" s="5" t="n">
        <f aca="false">M353+X353</f>
        <v>209739858.308215</v>
      </c>
      <c r="AI353" s="5" t="n">
        <f aca="false">N353+Y353</f>
        <v>262174822.885268</v>
      </c>
      <c r="AJ353" s="5" t="n">
        <f aca="false">O353+Z353</f>
        <v>15000000</v>
      </c>
      <c r="AK353" s="5" t="n">
        <f aca="false">P353+AA353</f>
        <v>5000000</v>
      </c>
      <c r="AL353" s="5" t="n">
        <f aca="false">INDEX($AE$325:$AE$452,$B353-$C353*1+const_one)</f>
        <v>30000000</v>
      </c>
      <c r="AM353" s="5" t="n">
        <f aca="false">INDEX($AF$325:$AF$452,$B353-$D353*2+const_one)</f>
        <v>300000000</v>
      </c>
      <c r="AN353" s="5" t="n">
        <f aca="false">INDEX($AG$325:$AG$452,$B353-$E353*4+const_one)</f>
        <v>100000000</v>
      </c>
      <c r="AO353" s="5" t="n">
        <f aca="false">INDEX($AH$325:$AH$452,$B353-$F353*8+const_one)</f>
        <v>60000000</v>
      </c>
      <c r="AP353" s="5" t="n">
        <f aca="false">INDEX($AI$325:$AI$452,$B353-$G353*16+const_one)</f>
        <v>30000000</v>
      </c>
      <c r="AQ353" s="5" t="n">
        <f aca="false">INDEX($AJ$325:$AJ$452,$B353-$H353*32+const_one)</f>
        <v>15000000</v>
      </c>
      <c r="AR353" s="5" t="n">
        <f aca="false">INDEX($AK$325:$AK$452,$B353-$I353*64+const_one)</f>
        <v>5000000</v>
      </c>
      <c r="AS353" s="5" t="n">
        <f aca="false">INDEX($AE$325:$AE$452,$B353+(const_one-$C353)*1+const_one)</f>
        <v>67036715.7392708</v>
      </c>
      <c r="AT353" s="5" t="n">
        <f aca="false">INDEX($AF$325:$AF$452,$B353+(const_one-$D353)*2+const_one)</f>
        <v>478078580.87054</v>
      </c>
      <c r="AU353" s="5" t="n">
        <f aca="false">INDEX($AG$325:$AG$452,$B353+(const_one-$E353)*4+const_one)</f>
        <v>151455568.113204</v>
      </c>
      <c r="AV353" s="5" t="n">
        <f aca="false">INDEX($AH$325:$AH$452,$B353+(const_one-$F353)*8+const_one)</f>
        <v>209739858.308215</v>
      </c>
      <c r="AW353" s="5" t="n">
        <f aca="false">INDEX($AI$325:$AI$452,$B353+(const_one-$G353)*16+const_one)</f>
        <v>262174822.885268</v>
      </c>
      <c r="AX353" s="5" t="n">
        <f aca="false">INDEX($AJ$325:$AJ$452,$B353+(const_one-$H353)*32+const_one)</f>
        <v>348716037.987463</v>
      </c>
      <c r="AY353" s="5" t="n">
        <f aca="false">INDEX($AK$325:$AK$452,$B353+(const_one-$I353)*64+const_one)</f>
        <v>346624787.384839</v>
      </c>
      <c r="AZ353" s="5" t="n">
        <f aca="false">--($C353=--(AS353&gt;AL353))</f>
        <v>0</v>
      </c>
      <c r="BA353" s="5" t="n">
        <f aca="false">--($D353=--(AT353&gt;AM353))</f>
        <v>0</v>
      </c>
      <c r="BB353" s="5" t="n">
        <f aca="false">--($E353=--(AU353&gt;AN353))</f>
        <v>1</v>
      </c>
      <c r="BC353" s="5" t="n">
        <f aca="false">--($F353=--(AV353&gt;AO353))</f>
        <v>1</v>
      </c>
      <c r="BD353" s="5" t="n">
        <f aca="false">--($G353=--(AW353&gt;AP353))</f>
        <v>1</v>
      </c>
      <c r="BE353" s="5" t="n">
        <f aca="false">--($H353=--(AX353&gt;AQ353))</f>
        <v>0</v>
      </c>
      <c r="BF353" s="5" t="n">
        <f aca="false">--($I353=--(AY353&gt;AR353))</f>
        <v>0</v>
      </c>
      <c r="BG353" s="5" t="n">
        <f aca="false">SUM(AZ353:BF353)</f>
        <v>3</v>
      </c>
      <c r="BH353" s="5" t="n">
        <f aca="false">SUM(AE353:AK353)+AB353+AC353+AD353</f>
        <v>2000000000</v>
      </c>
    </row>
    <row r="354" customFormat="false" ht="15" hidden="true" customHeight="false" outlineLevel="0" collapsed="false">
      <c r="A354" s="5" t="n">
        <f aca="false">sensitivity_exit_usd</f>
        <v>2000000000</v>
      </c>
      <c r="B354" s="2" t="n">
        <f aca="false">ROW()-ROW($B$325)</f>
        <v>29</v>
      </c>
      <c r="C354" s="2" t="n">
        <f aca="false">MOD(QUOTIENT($B354,1),2)</f>
        <v>1</v>
      </c>
      <c r="D354" s="2" t="n">
        <f aca="false">MOD(QUOTIENT($B354,2),2)</f>
        <v>0</v>
      </c>
      <c r="E354" s="2" t="n">
        <f aca="false">MOD(QUOTIENT($B354,4),2)</f>
        <v>1</v>
      </c>
      <c r="F354" s="2" t="n">
        <f aca="false">MOD(QUOTIENT($B354,8),2)</f>
        <v>1</v>
      </c>
      <c r="G354" s="2" t="n">
        <f aca="false">MOD(QUOTIENT($B354,16),2)</f>
        <v>1</v>
      </c>
      <c r="H354" s="2" t="n">
        <f aca="false">MOD(QUOTIENT($B354,32),2)</f>
        <v>0</v>
      </c>
      <c r="I354" s="2" t="n">
        <f aca="false">MOD(QUOTIENT($B354,64),2)</f>
        <v>0</v>
      </c>
      <c r="J354" s="5" t="n">
        <f aca="false">IF($C354=const_zero,MIN(class_series_f_invested_usd,MAX(const_zero,$A354)),const_zero)</f>
        <v>0</v>
      </c>
      <c r="K354" s="5" t="n">
        <f aca="false">IF($D354=const_zero,MIN(class_series_e_invested_usd,MAX(const_zero,$A354-SUM($J354:$J354))),const_zero)</f>
        <v>300000000</v>
      </c>
      <c r="L354" s="5" t="n">
        <f aca="false">IF($E354=const_zero,MIN(class_series_d_invested_usd,MAX(const_zero,$A354-SUM($J354:$K354))),const_zero)</f>
        <v>0</v>
      </c>
      <c r="M354" s="5" t="n">
        <f aca="false">IF($F354=const_zero,MIN(class_series_c_invested_usd,MAX(const_zero,$A354-SUM($J354:$L354))),const_zero)</f>
        <v>0</v>
      </c>
      <c r="N354" s="5" t="n">
        <f aca="false">IF($G354=const_zero,MIN(class_series_b_invested_usd,MAX(const_zero,$A354-SUM($J354:$M354))),const_zero)</f>
        <v>0</v>
      </c>
      <c r="O354" s="5" t="n">
        <f aca="false">IF($H354=const_zero,MIN(class_series_a_invested_usd,MAX(const_zero,$A354-SUM($J354:$N354))),const_zero)</f>
        <v>15000000</v>
      </c>
      <c r="P354" s="5" t="n">
        <f aca="false">IF($I354=const_zero,MIN(class_seed_invested_usd,MAX(const_zero,$A354-SUM($J354:$O354))),const_zero)</f>
        <v>5000000</v>
      </c>
      <c r="Q354" s="5" t="n">
        <f aca="false">MAX(const_zero,$A354-SUM($J354:$P354))</f>
        <v>1680000000</v>
      </c>
      <c r="R354" s="9" t="n">
        <f aca="false">common_rsa_total+Sensitivity!$AE$270+Sensitivity!$AJ$270+IF($C354=const_one,Sensitivity!$D$270,const_zero)+IF($D354=const_one,Sensitivity!$Y$270,const_zero)+IF($E354=const_one,Sensitivity!$V$270,const_zero)+IF($F354=const_one,Sensitivity!$S$270,const_zero)+IF($G354=const_one,Sensitivity!$P$270,const_zero)+IF($H354=const_one,Sensitivity!$M$270,const_zero)+IF($I354=const_one,Sensitivity!$J$270,const_zero)</f>
        <v>17193808.9511559</v>
      </c>
      <c r="S354" s="23" t="b">
        <f aca="false">IF($R354&gt;const_zero,--($Q354&gt;option_strike_usd*$R354),const_zero)</f>
        <v>1</v>
      </c>
      <c r="T354" s="7" t="n">
        <f aca="false">IF($R354&gt;const_zero,IF($S354=const_one,($Q354+option_strike_usd*pre_f_options_issued)/($R354+pre_f_options_issued),$Q354/$R354),const_zero)</f>
        <v>85.4329400763914</v>
      </c>
      <c r="U354" s="5" t="n">
        <f aca="false">IF($C354=const_one,Sensitivity!$D$270*$T354,const_zero)</f>
        <v>67036715.7392708</v>
      </c>
      <c r="V354" s="5" t="n">
        <f aca="false">IF($D354=const_one,Sensitivity!$Y$270*$T354,const_zero)</f>
        <v>0</v>
      </c>
      <c r="W354" s="5" t="n">
        <f aca="false">IF($E354=const_one,Sensitivity!$V$270*$T354,const_zero)</f>
        <v>148061064.740533</v>
      </c>
      <c r="X354" s="5" t="n">
        <f aca="false">IF($F354=const_one,Sensitivity!$S$270*$T354,const_zero)</f>
        <v>205039056.183339</v>
      </c>
      <c r="Y354" s="5" t="n">
        <f aca="false">IF($G354=const_one,Sensitivity!$P$270*$T354,const_zero)</f>
        <v>256298820.229174</v>
      </c>
      <c r="Z354" s="5" t="n">
        <f aca="false">IF($H354=const_one,Sensitivity!$M$270*$T354,const_zero)</f>
        <v>0</v>
      </c>
      <c r="AA354" s="5" t="n">
        <f aca="false">IF($I354=const_one,Sensitivity!$J$270*$T354,const_zero)</f>
        <v>0</v>
      </c>
      <c r="AB354" s="5" t="n">
        <f aca="false">(Sensitivity!$AE$270+Sensitivity!$AJ$270)*$T354</f>
        <v>23585532.2291815</v>
      </c>
      <c r="AC354" s="5" t="n">
        <f aca="false">common_rsa_total*$T354</f>
        <v>768896460.687523</v>
      </c>
      <c r="AD354" s="5" t="n">
        <f aca="false">IF($S354=const_one,pre_f_options_issued*($T354-option_strike_usd),const_zero)</f>
        <v>211082350.190978</v>
      </c>
      <c r="AE354" s="5" t="n">
        <f aca="false">J354+U354</f>
        <v>67036715.7392708</v>
      </c>
      <c r="AF354" s="5" t="n">
        <f aca="false">K354+V354</f>
        <v>300000000</v>
      </c>
      <c r="AG354" s="5" t="n">
        <f aca="false">L354+W354</f>
        <v>148061064.740533</v>
      </c>
      <c r="AH354" s="5" t="n">
        <f aca="false">M354+X354</f>
        <v>205039056.183339</v>
      </c>
      <c r="AI354" s="5" t="n">
        <f aca="false">N354+Y354</f>
        <v>256298820.229174</v>
      </c>
      <c r="AJ354" s="5" t="n">
        <f aca="false">O354+Z354</f>
        <v>15000000</v>
      </c>
      <c r="AK354" s="5" t="n">
        <f aca="false">P354+AA354</f>
        <v>5000000</v>
      </c>
      <c r="AL354" s="5" t="n">
        <f aca="false">INDEX($AE$325:$AE$452,$B354-$C354*1+const_one)</f>
        <v>30000000</v>
      </c>
      <c r="AM354" s="5" t="n">
        <f aca="false">INDEX($AF$325:$AF$452,$B354-$D354*2+const_one)</f>
        <v>300000000</v>
      </c>
      <c r="AN354" s="5" t="n">
        <f aca="false">INDEX($AG$325:$AG$452,$B354-$E354*4+const_one)</f>
        <v>100000000</v>
      </c>
      <c r="AO354" s="5" t="n">
        <f aca="false">INDEX($AH$325:$AH$452,$B354-$F354*8+const_one)</f>
        <v>60000000</v>
      </c>
      <c r="AP354" s="5" t="n">
        <f aca="false">INDEX($AI$325:$AI$452,$B354-$G354*16+const_one)</f>
        <v>30000000</v>
      </c>
      <c r="AQ354" s="5" t="n">
        <f aca="false">INDEX($AJ$325:$AJ$452,$B354-$H354*32+const_one)</f>
        <v>15000000</v>
      </c>
      <c r="AR354" s="5" t="n">
        <f aca="false">INDEX($AK$325:$AK$452,$B354-$I354*64+const_one)</f>
        <v>5000000</v>
      </c>
      <c r="AS354" s="5" t="n">
        <f aca="false">INDEX($AE$325:$AE$452,$B354+(const_one-$C354)*1+const_one)</f>
        <v>67036715.7392708</v>
      </c>
      <c r="AT354" s="5" t="n">
        <f aca="false">INDEX($AF$325:$AF$452,$B354+(const_one-$D354)*2+const_one)</f>
        <v>470675054.382441</v>
      </c>
      <c r="AU354" s="5" t="n">
        <f aca="false">INDEX($AG$325:$AG$452,$B354+(const_one-$E354)*4+const_one)</f>
        <v>148061064.740533</v>
      </c>
      <c r="AV354" s="5" t="n">
        <f aca="false">INDEX($AH$325:$AH$452,$B354+(const_one-$F354)*8+const_one)</f>
        <v>205039056.183339</v>
      </c>
      <c r="AW354" s="5" t="n">
        <f aca="false">INDEX($AI$325:$AI$452,$B354+(const_one-$G354)*16+const_one)</f>
        <v>256298820.229174</v>
      </c>
      <c r="AX354" s="5" t="n">
        <f aca="false">INDEX($AJ$325:$AJ$452,$B354+(const_one-$H354)*32+const_one)</f>
        <v>343709632.515105</v>
      </c>
      <c r="AY354" s="5" t="n">
        <f aca="false">INDEX($AK$325:$AK$452,$B354+(const_one-$I354)*64+const_one)</f>
        <v>341684833.501761</v>
      </c>
      <c r="AZ354" s="5" t="n">
        <f aca="false">--($C354=--(AS354&gt;AL354))</f>
        <v>1</v>
      </c>
      <c r="BA354" s="5" t="n">
        <f aca="false">--($D354=--(AT354&gt;AM354))</f>
        <v>0</v>
      </c>
      <c r="BB354" s="5" t="n">
        <f aca="false">--($E354=--(AU354&gt;AN354))</f>
        <v>1</v>
      </c>
      <c r="BC354" s="5" t="n">
        <f aca="false">--($F354=--(AV354&gt;AO354))</f>
        <v>1</v>
      </c>
      <c r="BD354" s="5" t="n">
        <f aca="false">--($G354=--(AW354&gt;AP354))</f>
        <v>1</v>
      </c>
      <c r="BE354" s="5" t="n">
        <f aca="false">--($H354=--(AX354&gt;AQ354))</f>
        <v>0</v>
      </c>
      <c r="BF354" s="5" t="n">
        <f aca="false">--($I354=--(AY354&gt;AR354))</f>
        <v>0</v>
      </c>
      <c r="BG354" s="5" t="n">
        <f aca="false">SUM(AZ354:BF354)</f>
        <v>4</v>
      </c>
      <c r="BH354" s="5" t="n">
        <f aca="false">SUM(AE354:AK354)+AB354+AC354+AD354</f>
        <v>2000000000</v>
      </c>
    </row>
    <row r="355" customFormat="false" ht="15" hidden="true" customHeight="false" outlineLevel="0" collapsed="false">
      <c r="A355" s="5" t="n">
        <f aca="false">sensitivity_exit_usd</f>
        <v>2000000000</v>
      </c>
      <c r="B355" s="2" t="n">
        <f aca="false">ROW()-ROW($B$325)</f>
        <v>30</v>
      </c>
      <c r="C355" s="2" t="n">
        <f aca="false">MOD(QUOTIENT($B355,1),2)</f>
        <v>0</v>
      </c>
      <c r="D355" s="2" t="n">
        <f aca="false">MOD(QUOTIENT($B355,2),2)</f>
        <v>1</v>
      </c>
      <c r="E355" s="2" t="n">
        <f aca="false">MOD(QUOTIENT($B355,4),2)</f>
        <v>1</v>
      </c>
      <c r="F355" s="2" t="n">
        <f aca="false">MOD(QUOTIENT($B355,8),2)</f>
        <v>1</v>
      </c>
      <c r="G355" s="2" t="n">
        <f aca="false">MOD(QUOTIENT($B355,16),2)</f>
        <v>1</v>
      </c>
      <c r="H355" s="2" t="n">
        <f aca="false">MOD(QUOTIENT($B355,32),2)</f>
        <v>0</v>
      </c>
      <c r="I355" s="2" t="n">
        <f aca="false">MOD(QUOTIENT($B355,64),2)</f>
        <v>0</v>
      </c>
      <c r="J355" s="5" t="n">
        <f aca="false">IF($C355=const_zero,MIN(class_series_f_invested_usd,MAX(const_zero,$A355)),const_zero)</f>
        <v>30000000</v>
      </c>
      <c r="K355" s="5" t="n">
        <f aca="false">IF($D355=const_zero,MIN(class_series_e_invested_usd,MAX(const_zero,$A355-SUM($J355:$J355))),const_zero)</f>
        <v>0</v>
      </c>
      <c r="L355" s="5" t="n">
        <f aca="false">IF($E355=const_zero,MIN(class_series_d_invested_usd,MAX(const_zero,$A355-SUM($J355:$K355))),const_zero)</f>
        <v>0</v>
      </c>
      <c r="M355" s="5" t="n">
        <f aca="false">IF($F355=const_zero,MIN(class_series_c_invested_usd,MAX(const_zero,$A355-SUM($J355:$L355))),const_zero)</f>
        <v>0</v>
      </c>
      <c r="N355" s="5" t="n">
        <f aca="false">IF($G355=const_zero,MIN(class_series_b_invested_usd,MAX(const_zero,$A355-SUM($J355:$M355))),const_zero)</f>
        <v>0</v>
      </c>
      <c r="O355" s="5" t="n">
        <f aca="false">IF($H355=const_zero,MIN(class_series_a_invested_usd,MAX(const_zero,$A355-SUM($J355:$N355))),const_zero)</f>
        <v>15000000</v>
      </c>
      <c r="P355" s="5" t="n">
        <f aca="false">IF($I355=const_zero,MIN(class_seed_invested_usd,MAX(const_zero,$A355-SUM($J355:$O355))),const_zero)</f>
        <v>5000000</v>
      </c>
      <c r="Q355" s="5" t="n">
        <f aca="false">MAX(const_zero,$A355-SUM($J355:$P355))</f>
        <v>1950000000</v>
      </c>
      <c r="R355" s="9" t="n">
        <f aca="false">common_rsa_total+Sensitivity!$AE$270+Sensitivity!$AJ$270+IF($C355=const_one,Sensitivity!$D$270,const_zero)+IF($D355=const_one,Sensitivity!$Y$270,const_zero)+IF($E355=const_one,Sensitivity!$V$270,const_zero)+IF($F355=const_one,Sensitivity!$S$270,const_zero)+IF($G355=const_one,Sensitivity!$P$270,const_zero)+IF($H355=const_one,Sensitivity!$M$270,const_zero)+IF($I355=const_one,Sensitivity!$J$270,const_zero)</f>
        <v>22540393.5846082</v>
      </c>
      <c r="S355" s="23" t="b">
        <f aca="false">IF($R355&gt;const_zero,--($Q355&gt;option_strike_usd*$R355),const_zero)</f>
        <v>1</v>
      </c>
      <c r="T355" s="7" t="n">
        <f aca="false">IF($R355&gt;const_zero,IF($S355=const_one,($Q355+option_strike_usd*pre_f_options_issued)/($R355+pre_f_options_issued),$Q355/$R355),const_zero)</f>
        <v>77.9740140027256</v>
      </c>
      <c r="U355" s="5" t="n">
        <f aca="false">IF($C355=const_one,Sensitivity!$D$270*$T355,const_zero)</f>
        <v>0</v>
      </c>
      <c r="V355" s="5" t="n">
        <f aca="false">IF($D355=const_one,Sensitivity!$Y$270*$T355,const_zero)</f>
        <v>478078580.87054</v>
      </c>
      <c r="W355" s="5" t="n">
        <f aca="false">IF($E355=const_one,Sensitivity!$V$270*$T355,const_zero)</f>
        <v>135134241.254178</v>
      </c>
      <c r="X355" s="5" t="n">
        <f aca="false">IF($F355=const_one,Sensitivity!$S$270*$T355,const_zero)</f>
        <v>187137633.606541</v>
      </c>
      <c r="Y355" s="5" t="n">
        <f aca="false">IF($G355=const_one,Sensitivity!$P$270*$T355,const_zero)</f>
        <v>233922042.008177</v>
      </c>
      <c r="Z355" s="5" t="n">
        <f aca="false">IF($H355=const_one,Sensitivity!$M$270*$T355,const_zero)</f>
        <v>0</v>
      </c>
      <c r="AA355" s="5" t="n">
        <f aca="false">IF($I355=const_one,Sensitivity!$J$270*$T355,const_zero)</f>
        <v>0</v>
      </c>
      <c r="AB355" s="5" t="n">
        <f aca="false">(Sensitivity!$AE$270+Sensitivity!$AJ$270)*$T355</f>
        <v>21526341.2292203</v>
      </c>
      <c r="AC355" s="5" t="n">
        <f aca="false">common_rsa_total*$T355</f>
        <v>701766126.02453</v>
      </c>
      <c r="AD355" s="5" t="n">
        <f aca="false">IF($S355=const_one,pre_f_options_issued*($T355-option_strike_usd),const_zero)</f>
        <v>192435035.006814</v>
      </c>
      <c r="AE355" s="5" t="n">
        <f aca="false">J355+U355</f>
        <v>30000000</v>
      </c>
      <c r="AF355" s="5" t="n">
        <f aca="false">K355+V355</f>
        <v>478078580.87054</v>
      </c>
      <c r="AG355" s="5" t="n">
        <f aca="false">L355+W355</f>
        <v>135134241.254178</v>
      </c>
      <c r="AH355" s="5" t="n">
        <f aca="false">M355+X355</f>
        <v>187137633.606541</v>
      </c>
      <c r="AI355" s="5" t="n">
        <f aca="false">N355+Y355</f>
        <v>233922042.008177</v>
      </c>
      <c r="AJ355" s="5" t="n">
        <f aca="false">O355+Z355</f>
        <v>15000000</v>
      </c>
      <c r="AK355" s="5" t="n">
        <f aca="false">P355+AA355</f>
        <v>5000000</v>
      </c>
      <c r="AL355" s="5" t="n">
        <f aca="false">INDEX($AE$325:$AE$452,$B355-$C355*1+const_one)</f>
        <v>30000000</v>
      </c>
      <c r="AM355" s="5" t="n">
        <f aca="false">INDEX($AF$325:$AF$452,$B355-$D355*2+const_one)</f>
        <v>300000000</v>
      </c>
      <c r="AN355" s="5" t="n">
        <f aca="false">INDEX($AG$325:$AG$452,$B355-$E355*4+const_one)</f>
        <v>100000000</v>
      </c>
      <c r="AO355" s="5" t="n">
        <f aca="false">INDEX($AH$325:$AH$452,$B355-$F355*8+const_one)</f>
        <v>60000000</v>
      </c>
      <c r="AP355" s="5" t="n">
        <f aca="false">INDEX($AI$325:$AI$452,$B355-$G355*16+const_one)</f>
        <v>30000000</v>
      </c>
      <c r="AQ355" s="5" t="n">
        <f aca="false">INDEX($AJ$325:$AJ$452,$B355-$H355*32+const_one)</f>
        <v>15000000</v>
      </c>
      <c r="AR355" s="5" t="n">
        <f aca="false">INDEX($AK$325:$AK$452,$B355-$I355*64+const_one)</f>
        <v>5000000</v>
      </c>
      <c r="AS355" s="5" t="n">
        <f aca="false">INDEX($AE$325:$AE$452,$B355+(const_one-$C355)*1+const_one)</f>
        <v>60236421.4721562</v>
      </c>
      <c r="AT355" s="5" t="n">
        <f aca="false">INDEX($AF$325:$AF$452,$B355+(const_one-$D355)*2+const_one)</f>
        <v>478078580.87054</v>
      </c>
      <c r="AU355" s="5" t="n">
        <f aca="false">INDEX($AG$325:$AG$452,$B355+(const_one-$E355)*4+const_one)</f>
        <v>135134241.254178</v>
      </c>
      <c r="AV355" s="5" t="n">
        <f aca="false">INDEX($AH$325:$AH$452,$B355+(const_one-$F355)*8+const_one)</f>
        <v>187137633.606541</v>
      </c>
      <c r="AW355" s="5" t="n">
        <f aca="false">INDEX($AI$325:$AI$452,$B355+(const_one-$G355)*16+const_one)</f>
        <v>233922042.008177</v>
      </c>
      <c r="AX355" s="5" t="n">
        <f aca="false">INDEX($AJ$325:$AJ$452,$B355+(const_one-$H355)*32+const_one)</f>
        <v>327475736.038307</v>
      </c>
      <c r="AY355" s="5" t="n">
        <f aca="false">INDEX($AK$325:$AK$452,$B355+(const_one-$I355)*64+const_one)</f>
        <v>325811310.442178</v>
      </c>
      <c r="AZ355" s="5" t="n">
        <f aca="false">--($C355=--(AS355&gt;AL355))</f>
        <v>0</v>
      </c>
      <c r="BA355" s="5" t="n">
        <f aca="false">--($D355=--(AT355&gt;AM355))</f>
        <v>1</v>
      </c>
      <c r="BB355" s="5" t="n">
        <f aca="false">--($E355=--(AU355&gt;AN355))</f>
        <v>1</v>
      </c>
      <c r="BC355" s="5" t="n">
        <f aca="false">--($F355=--(AV355&gt;AO355))</f>
        <v>1</v>
      </c>
      <c r="BD355" s="5" t="n">
        <f aca="false">--($G355=--(AW355&gt;AP355))</f>
        <v>1</v>
      </c>
      <c r="BE355" s="5" t="n">
        <f aca="false">--($H355=--(AX355&gt;AQ355))</f>
        <v>0</v>
      </c>
      <c r="BF355" s="5" t="n">
        <f aca="false">--($I355=--(AY355&gt;AR355))</f>
        <v>0</v>
      </c>
      <c r="BG355" s="5" t="n">
        <f aca="false">SUM(AZ355:BF355)</f>
        <v>4</v>
      </c>
      <c r="BH355" s="5" t="n">
        <f aca="false">SUM(AE355:AK355)+AB355+AC355+AD355</f>
        <v>2000000000</v>
      </c>
    </row>
    <row r="356" customFormat="false" ht="15" hidden="true" customHeight="false" outlineLevel="0" collapsed="false">
      <c r="A356" s="5" t="n">
        <f aca="false">sensitivity_exit_usd</f>
        <v>2000000000</v>
      </c>
      <c r="B356" s="2" t="n">
        <f aca="false">ROW()-ROW($B$325)</f>
        <v>31</v>
      </c>
      <c r="C356" s="2" t="n">
        <f aca="false">MOD(QUOTIENT($B356,1),2)</f>
        <v>1</v>
      </c>
      <c r="D356" s="2" t="n">
        <f aca="false">MOD(QUOTIENT($B356,2),2)</f>
        <v>1</v>
      </c>
      <c r="E356" s="2" t="n">
        <f aca="false">MOD(QUOTIENT($B356,4),2)</f>
        <v>1</v>
      </c>
      <c r="F356" s="2" t="n">
        <f aca="false">MOD(QUOTIENT($B356,8),2)</f>
        <v>1</v>
      </c>
      <c r="G356" s="2" t="n">
        <f aca="false">MOD(QUOTIENT($B356,16),2)</f>
        <v>1</v>
      </c>
      <c r="H356" s="2" t="n">
        <f aca="false">MOD(QUOTIENT($B356,32),2)</f>
        <v>0</v>
      </c>
      <c r="I356" s="2" t="n">
        <f aca="false">MOD(QUOTIENT($B356,64),2)</f>
        <v>0</v>
      </c>
      <c r="J356" s="5" t="n">
        <f aca="false">IF($C356=const_zero,MIN(class_series_f_invested_usd,MAX(const_zero,$A356)),const_zero)</f>
        <v>0</v>
      </c>
      <c r="K356" s="5" t="n">
        <f aca="false">IF($D356=const_zero,MIN(class_series_e_invested_usd,MAX(const_zero,$A356-SUM($J356:$J356))),const_zero)</f>
        <v>0</v>
      </c>
      <c r="L356" s="5" t="n">
        <f aca="false">IF($E356=const_zero,MIN(class_series_d_invested_usd,MAX(const_zero,$A356-SUM($J356:$K356))),const_zero)</f>
        <v>0</v>
      </c>
      <c r="M356" s="5" t="n">
        <f aca="false">IF($F356=const_zero,MIN(class_series_c_invested_usd,MAX(const_zero,$A356-SUM($J356:$L356))),const_zero)</f>
        <v>0</v>
      </c>
      <c r="N356" s="5" t="n">
        <f aca="false">IF($G356=const_zero,MIN(class_series_b_invested_usd,MAX(const_zero,$A356-SUM($J356:$M356))),const_zero)</f>
        <v>0</v>
      </c>
      <c r="O356" s="5" t="n">
        <f aca="false">IF($H356=const_zero,MIN(class_series_a_invested_usd,MAX(const_zero,$A356-SUM($J356:$N356))),const_zero)</f>
        <v>15000000</v>
      </c>
      <c r="P356" s="5" t="n">
        <f aca="false">IF($I356=const_zero,MIN(class_seed_invested_usd,MAX(const_zero,$A356-SUM($J356:$O356))),const_zero)</f>
        <v>5000000</v>
      </c>
      <c r="Q356" s="5" t="n">
        <f aca="false">MAX(const_zero,$A356-SUM($J356:$P356))</f>
        <v>1980000000</v>
      </c>
      <c r="R356" s="9" t="n">
        <f aca="false">common_rsa_total+Sensitivity!$AE$270+Sensitivity!$AJ$270+IF($C356=const_one,Sensitivity!$D$270,const_zero)+IF($D356=const_one,Sensitivity!$Y$270,const_zero)+IF($E356=const_one,Sensitivity!$V$270,const_zero)+IF($F356=const_one,Sensitivity!$S$270,const_zero)+IF($G356=const_one,Sensitivity!$P$270,const_zero)+IF($H356=const_one,Sensitivity!$M$270,const_zero)+IF($I356=const_one,Sensitivity!$J$270,const_zero)</f>
        <v>23325064.1774654</v>
      </c>
      <c r="S356" s="23" t="b">
        <f aca="false">IF($R356&gt;const_zero,--($Q356&gt;option_strike_usd*$R356),const_zero)</f>
        <v>1</v>
      </c>
      <c r="T356" s="7" t="n">
        <f aca="false">IF($R356&gt;const_zero,IF($S356=const_one,($Q356+option_strike_usd*pre_f_options_issued)/($R356+pre_f_options_issued),$Q356/$R356),const_zero)</f>
        <v>76.7665081634107</v>
      </c>
      <c r="U356" s="5" t="n">
        <f aca="false">IF($C356=const_one,Sensitivity!$D$270*$T356,const_zero)</f>
        <v>60236421.4721562</v>
      </c>
      <c r="V356" s="5" t="n">
        <f aca="false">IF($D356=const_one,Sensitivity!$Y$270*$T356,const_zero)</f>
        <v>470675054.382441</v>
      </c>
      <c r="W356" s="5" t="n">
        <f aca="false">IF($E356=const_one,Sensitivity!$V$270*$T356,const_zero)</f>
        <v>133041551.946172</v>
      </c>
      <c r="X356" s="5" t="n">
        <f aca="false">IF($F356=const_one,Sensitivity!$S$270*$T356,const_zero)</f>
        <v>184239619.592186</v>
      </c>
      <c r="Y356" s="5" t="n">
        <f aca="false">IF($G356=const_one,Sensitivity!$P$270*$T356,const_zero)</f>
        <v>230299524.490232</v>
      </c>
      <c r="Z356" s="5" t="n">
        <f aca="false">IF($H356=const_one,Sensitivity!$M$270*$T356,const_zero)</f>
        <v>0</v>
      </c>
      <c r="AA356" s="5" t="n">
        <f aca="false">IF($I356=const_one,Sensitivity!$J$270*$T356,const_zero)</f>
        <v>0</v>
      </c>
      <c r="AB356" s="5" t="n">
        <f aca="false">(Sensitivity!$AE$270+Sensitivity!$AJ$270)*$T356</f>
        <v>21192984.237589</v>
      </c>
      <c r="AC356" s="5" t="n">
        <f aca="false">common_rsa_total*$T356</f>
        <v>690898573.470697</v>
      </c>
      <c r="AD356" s="5" t="n">
        <f aca="false">IF($S356=const_one,pre_f_options_issued*($T356-option_strike_usd),const_zero)</f>
        <v>189416270.408527</v>
      </c>
      <c r="AE356" s="5" t="n">
        <f aca="false">J356+U356</f>
        <v>60236421.4721562</v>
      </c>
      <c r="AF356" s="5" t="n">
        <f aca="false">K356+V356</f>
        <v>470675054.382441</v>
      </c>
      <c r="AG356" s="5" t="n">
        <f aca="false">L356+W356</f>
        <v>133041551.946172</v>
      </c>
      <c r="AH356" s="5" t="n">
        <f aca="false">M356+X356</f>
        <v>184239619.592186</v>
      </c>
      <c r="AI356" s="5" t="n">
        <f aca="false">N356+Y356</f>
        <v>230299524.490232</v>
      </c>
      <c r="AJ356" s="5" t="n">
        <f aca="false">O356+Z356</f>
        <v>15000000</v>
      </c>
      <c r="AK356" s="5" t="n">
        <f aca="false">P356+AA356</f>
        <v>5000000</v>
      </c>
      <c r="AL356" s="5" t="n">
        <f aca="false">INDEX($AE$325:$AE$452,$B356-$C356*1+const_one)</f>
        <v>30000000</v>
      </c>
      <c r="AM356" s="5" t="n">
        <f aca="false">INDEX($AF$325:$AF$452,$B356-$D356*2+const_one)</f>
        <v>300000000</v>
      </c>
      <c r="AN356" s="5" t="n">
        <f aca="false">INDEX($AG$325:$AG$452,$B356-$E356*4+const_one)</f>
        <v>100000000</v>
      </c>
      <c r="AO356" s="5" t="n">
        <f aca="false">INDEX($AH$325:$AH$452,$B356-$F356*8+const_one)</f>
        <v>60000000</v>
      </c>
      <c r="AP356" s="5" t="n">
        <f aca="false">INDEX($AI$325:$AI$452,$B356-$G356*16+const_one)</f>
        <v>30000000</v>
      </c>
      <c r="AQ356" s="5" t="n">
        <f aca="false">INDEX($AJ$325:$AJ$452,$B356-$H356*32+const_one)</f>
        <v>15000000</v>
      </c>
      <c r="AR356" s="5" t="n">
        <f aca="false">INDEX($AK$325:$AK$452,$B356-$I356*64+const_one)</f>
        <v>5000000</v>
      </c>
      <c r="AS356" s="5" t="n">
        <f aca="false">INDEX($AE$325:$AE$452,$B356+(const_one-$C356)*1+const_one)</f>
        <v>60236421.4721562</v>
      </c>
      <c r="AT356" s="5" t="n">
        <f aca="false">INDEX($AF$325:$AF$452,$B356+(const_one-$D356)*2+const_one)</f>
        <v>470675054.382441</v>
      </c>
      <c r="AU356" s="5" t="n">
        <f aca="false">INDEX($AG$325:$AG$452,$B356+(const_one-$E356)*4+const_one)</f>
        <v>133041551.946172</v>
      </c>
      <c r="AV356" s="5" t="n">
        <f aca="false">INDEX($AH$325:$AH$452,$B356+(const_one-$F356)*8+const_one)</f>
        <v>184239619.592186</v>
      </c>
      <c r="AW356" s="5" t="n">
        <f aca="false">INDEX($AI$325:$AI$452,$B356+(const_one-$G356)*16+const_one)</f>
        <v>230299524.490232</v>
      </c>
      <c r="AX356" s="5" t="n">
        <f aca="false">INDEX($AJ$325:$AJ$452,$B356+(const_one-$H356)*32+const_one)</f>
        <v>324005813.661902</v>
      </c>
      <c r="AY356" s="5" t="n">
        <f aca="false">INDEX($AK$325:$AK$452,$B356+(const_one-$I356)*64+const_one)</f>
        <v>322383757.022793</v>
      </c>
      <c r="AZ356" s="5" t="n">
        <f aca="false">--($C356=--(AS356&gt;AL356))</f>
        <v>1</v>
      </c>
      <c r="BA356" s="5" t="n">
        <f aca="false">--($D356=--(AT356&gt;AM356))</f>
        <v>1</v>
      </c>
      <c r="BB356" s="5" t="n">
        <f aca="false">--($E356=--(AU356&gt;AN356))</f>
        <v>1</v>
      </c>
      <c r="BC356" s="5" t="n">
        <f aca="false">--($F356=--(AV356&gt;AO356))</f>
        <v>1</v>
      </c>
      <c r="BD356" s="5" t="n">
        <f aca="false">--($G356=--(AW356&gt;AP356))</f>
        <v>1</v>
      </c>
      <c r="BE356" s="5" t="n">
        <f aca="false">--($H356=--(AX356&gt;AQ356))</f>
        <v>0</v>
      </c>
      <c r="BF356" s="5" t="n">
        <f aca="false">--($I356=--(AY356&gt;AR356))</f>
        <v>0</v>
      </c>
      <c r="BG356" s="5" t="n">
        <f aca="false">SUM(AZ356:BF356)</f>
        <v>5</v>
      </c>
      <c r="BH356" s="5" t="n">
        <f aca="false">SUM(AE356:AK356)+AB356+AC356+AD356</f>
        <v>2000000000</v>
      </c>
    </row>
    <row r="357" customFormat="false" ht="15" hidden="true" customHeight="false" outlineLevel="0" collapsed="false">
      <c r="A357" s="5" t="n">
        <f aca="false">sensitivity_exit_usd</f>
        <v>2000000000</v>
      </c>
      <c r="B357" s="2" t="n">
        <f aca="false">ROW()-ROW($B$325)</f>
        <v>32</v>
      </c>
      <c r="C357" s="2" t="n">
        <f aca="false">MOD(QUOTIENT($B357,1),2)</f>
        <v>0</v>
      </c>
      <c r="D357" s="2" t="n">
        <f aca="false">MOD(QUOTIENT($B357,2),2)</f>
        <v>0</v>
      </c>
      <c r="E357" s="2" t="n">
        <f aca="false">MOD(QUOTIENT($B357,4),2)</f>
        <v>0</v>
      </c>
      <c r="F357" s="2" t="n">
        <f aca="false">MOD(QUOTIENT($B357,8),2)</f>
        <v>0</v>
      </c>
      <c r="G357" s="2" t="n">
        <f aca="false">MOD(QUOTIENT($B357,16),2)</f>
        <v>0</v>
      </c>
      <c r="H357" s="2" t="n">
        <f aca="false">MOD(QUOTIENT($B357,32),2)</f>
        <v>1</v>
      </c>
      <c r="I357" s="2" t="n">
        <f aca="false">MOD(QUOTIENT($B357,64),2)</f>
        <v>0</v>
      </c>
      <c r="J357" s="5" t="n">
        <f aca="false">IF($C357=const_zero,MIN(class_series_f_invested_usd,MAX(const_zero,$A357)),const_zero)</f>
        <v>30000000</v>
      </c>
      <c r="K357" s="5" t="n">
        <f aca="false">IF($D357=const_zero,MIN(class_series_e_invested_usd,MAX(const_zero,$A357-SUM($J357:$J357))),const_zero)</f>
        <v>300000000</v>
      </c>
      <c r="L357" s="5" t="n">
        <f aca="false">IF($E357=const_zero,MIN(class_series_d_invested_usd,MAX(const_zero,$A357-SUM($J357:$K357))),const_zero)</f>
        <v>100000000</v>
      </c>
      <c r="M357" s="5" t="n">
        <f aca="false">IF($F357=const_zero,MIN(class_series_c_invested_usd,MAX(const_zero,$A357-SUM($J357:$L357))),const_zero)</f>
        <v>60000000</v>
      </c>
      <c r="N357" s="5" t="n">
        <f aca="false">IF($G357=const_zero,MIN(class_series_b_invested_usd,MAX(const_zero,$A357-SUM($J357:$M357))),const_zero)</f>
        <v>30000000</v>
      </c>
      <c r="O357" s="5" t="n">
        <f aca="false">IF($H357=const_zero,MIN(class_series_a_invested_usd,MAX(const_zero,$A357-SUM($J357:$N357))),const_zero)</f>
        <v>0</v>
      </c>
      <c r="P357" s="5" t="n">
        <f aca="false">IF($I357=const_zero,MIN(class_seed_invested_usd,MAX(const_zero,$A357-SUM($J357:$O357))),const_zero)</f>
        <v>5000000</v>
      </c>
      <c r="Q357" s="5" t="n">
        <f aca="false">MAX(const_zero,$A357-SUM($J357:$P357))</f>
        <v>1475000000</v>
      </c>
      <c r="R357" s="9" t="n">
        <f aca="false">common_rsa_total+Sensitivity!$AE$270+Sensitivity!$AJ$270+IF($C357=const_one,Sensitivity!$D$270,const_zero)+IF($D357=const_one,Sensitivity!$Y$270,const_zero)+IF($E357=const_one,Sensitivity!$V$270,const_zero)+IF($F357=const_one,Sensitivity!$S$270,const_zero)+IF($G357=const_one,Sensitivity!$P$270,const_zero)+IF($H357=const_one,Sensitivity!$M$270,const_zero)+IF($I357=const_one,Sensitivity!$J$270,const_zero)</f>
        <v>14276070.7077164</v>
      </c>
      <c r="S357" s="23" t="b">
        <f aca="false">IF($R357&gt;const_zero,--($Q357&gt;option_strike_usd*$R357),const_zero)</f>
        <v>1</v>
      </c>
      <c r="T357" s="7" t="n">
        <f aca="false">IF($R357&gt;const_zero,IF($S357=const_one,($Q357+option_strike_usd*pre_f_options_issued)/($R357+pre_f_options_issued),$Q357/$R357),const_zero)</f>
        <v>88.0718748592543</v>
      </c>
      <c r="U357" s="5" t="n">
        <f aca="false">IF($C357=const_one,Sensitivity!$D$270*$T357,const_zero)</f>
        <v>0</v>
      </c>
      <c r="V357" s="5" t="n">
        <f aca="false">IF($D357=const_one,Sensitivity!$Y$270*$T357,const_zero)</f>
        <v>0</v>
      </c>
      <c r="W357" s="5" t="n">
        <f aca="false">IF($E357=const_one,Sensitivity!$V$270*$T357,const_zero)</f>
        <v>0</v>
      </c>
      <c r="X357" s="5" t="n">
        <f aca="false">IF($F357=const_one,Sensitivity!$S$270*$T357,const_zero)</f>
        <v>0</v>
      </c>
      <c r="Y357" s="5" t="n">
        <f aca="false">IF($G357=const_one,Sensitivity!$P$270*$T357,const_zero)</f>
        <v>0</v>
      </c>
      <c r="Z357" s="5" t="n">
        <f aca="false">IF($H357=const_one,Sensitivity!$M$270*$T357,const_zero)</f>
        <v>440359374.296272</v>
      </c>
      <c r="AA357" s="5" t="n">
        <f aca="false">IF($I357=const_one,Sensitivity!$J$270*$T357,const_zero)</f>
        <v>0</v>
      </c>
      <c r="AB357" s="5" t="n">
        <f aca="false">(Sensitivity!$AE$270+Sensitivity!$AJ$270)*$T357</f>
        <v>24314064.8223038</v>
      </c>
      <c r="AC357" s="5" t="n">
        <f aca="false">common_rsa_total*$T357</f>
        <v>792646873.733289</v>
      </c>
      <c r="AD357" s="5" t="n">
        <f aca="false">IF($S357=const_one,pre_f_options_issued*($T357-option_strike_usd),const_zero)</f>
        <v>217679687.148136</v>
      </c>
      <c r="AE357" s="5" t="n">
        <f aca="false">J357+U357</f>
        <v>30000000</v>
      </c>
      <c r="AF357" s="5" t="n">
        <f aca="false">K357+V357</f>
        <v>300000000</v>
      </c>
      <c r="AG357" s="5" t="n">
        <f aca="false">L357+W357</f>
        <v>100000000</v>
      </c>
      <c r="AH357" s="5" t="n">
        <f aca="false">M357+X357</f>
        <v>60000000</v>
      </c>
      <c r="AI357" s="5" t="n">
        <f aca="false">N357+Y357</f>
        <v>30000000</v>
      </c>
      <c r="AJ357" s="5" t="n">
        <f aca="false">O357+Z357</f>
        <v>440359374.296272</v>
      </c>
      <c r="AK357" s="5" t="n">
        <f aca="false">P357+AA357</f>
        <v>5000000</v>
      </c>
      <c r="AL357" s="5" t="n">
        <f aca="false">INDEX($AE$325:$AE$452,$B357-$C357*1+const_one)</f>
        <v>30000000</v>
      </c>
      <c r="AM357" s="5" t="n">
        <f aca="false">INDEX($AF$325:$AF$452,$B357-$D357*2+const_one)</f>
        <v>300000000</v>
      </c>
      <c r="AN357" s="5" t="n">
        <f aca="false">INDEX($AG$325:$AG$452,$B357-$E357*4+const_one)</f>
        <v>100000000</v>
      </c>
      <c r="AO357" s="5" t="n">
        <f aca="false">INDEX($AH$325:$AH$452,$B357-$F357*8+const_one)</f>
        <v>60000000</v>
      </c>
      <c r="AP357" s="5" t="n">
        <f aca="false">INDEX($AI$325:$AI$452,$B357-$G357*16+const_one)</f>
        <v>30000000</v>
      </c>
      <c r="AQ357" s="5" t="n">
        <f aca="false">INDEX($AJ$325:$AJ$452,$B357-$H357*32+const_one)</f>
        <v>15000000</v>
      </c>
      <c r="AR357" s="5" t="n">
        <f aca="false">INDEX($AK$325:$AK$452,$B357-$I357*64+const_one)</f>
        <v>5000000</v>
      </c>
      <c r="AS357" s="5" t="n">
        <f aca="false">INDEX($AE$325:$AE$452,$B357+(const_one-$C357)*1+const_one)</f>
        <v>67359964.9630685</v>
      </c>
      <c r="AT357" s="5" t="n">
        <f aca="false">INDEX($AF$325:$AF$452,$B357+(const_one-$D357)*2+const_one)</f>
        <v>475756367.03091</v>
      </c>
      <c r="AU357" s="5" t="n">
        <f aca="false">INDEX($AG$325:$AG$452,$B357+(const_one-$E357)*4+const_one)</f>
        <v>147706185.229733</v>
      </c>
      <c r="AV357" s="5" t="n">
        <f aca="false">INDEX($AH$325:$AH$452,$B357+(const_one-$F357)*8+const_one)</f>
        <v>192427325.50601</v>
      </c>
      <c r="AW357" s="5" t="n">
        <f aca="false">INDEX($AI$325:$AI$452,$B357+(const_one-$G357)*16+const_one)</f>
        <v>228685468.758734</v>
      </c>
      <c r="AX357" s="5" t="n">
        <f aca="false">INDEX($AJ$325:$AJ$452,$B357+(const_one-$H357)*32+const_one)</f>
        <v>440359374.296272</v>
      </c>
      <c r="AY357" s="5" t="n">
        <f aca="false">INDEX($AK$325:$AK$452,$B357+(const_one-$I357)*64+const_one)</f>
        <v>340396580.241327</v>
      </c>
      <c r="AZ357" s="5" t="n">
        <f aca="false">--($C357=--(AS357&gt;AL357))</f>
        <v>0</v>
      </c>
      <c r="BA357" s="5" t="n">
        <f aca="false">--($D357=--(AT357&gt;AM357))</f>
        <v>0</v>
      </c>
      <c r="BB357" s="5" t="n">
        <f aca="false">--($E357=--(AU357&gt;AN357))</f>
        <v>0</v>
      </c>
      <c r="BC357" s="5" t="n">
        <f aca="false">--($F357=--(AV357&gt;AO357))</f>
        <v>0</v>
      </c>
      <c r="BD357" s="5" t="n">
        <f aca="false">--($G357=--(AW357&gt;AP357))</f>
        <v>0</v>
      </c>
      <c r="BE357" s="5" t="n">
        <f aca="false">--($H357=--(AX357&gt;AQ357))</f>
        <v>1</v>
      </c>
      <c r="BF357" s="5" t="n">
        <f aca="false">--($I357=--(AY357&gt;AR357))</f>
        <v>0</v>
      </c>
      <c r="BG357" s="5" t="n">
        <f aca="false">SUM(AZ357:BF357)</f>
        <v>1</v>
      </c>
      <c r="BH357" s="5" t="n">
        <f aca="false">SUM(AE357:AK357)+AB357+AC357+AD357</f>
        <v>2000000000</v>
      </c>
    </row>
    <row r="358" customFormat="false" ht="15" hidden="true" customHeight="false" outlineLevel="0" collapsed="false">
      <c r="A358" s="5" t="n">
        <f aca="false">sensitivity_exit_usd</f>
        <v>2000000000</v>
      </c>
      <c r="B358" s="2" t="n">
        <f aca="false">ROW()-ROW($B$325)</f>
        <v>33</v>
      </c>
      <c r="C358" s="2" t="n">
        <f aca="false">MOD(QUOTIENT($B358,1),2)</f>
        <v>1</v>
      </c>
      <c r="D358" s="2" t="n">
        <f aca="false">MOD(QUOTIENT($B358,2),2)</f>
        <v>0</v>
      </c>
      <c r="E358" s="2" t="n">
        <f aca="false">MOD(QUOTIENT($B358,4),2)</f>
        <v>0</v>
      </c>
      <c r="F358" s="2" t="n">
        <f aca="false">MOD(QUOTIENT($B358,8),2)</f>
        <v>0</v>
      </c>
      <c r="G358" s="2" t="n">
        <f aca="false">MOD(QUOTIENT($B358,16),2)</f>
        <v>0</v>
      </c>
      <c r="H358" s="2" t="n">
        <f aca="false">MOD(QUOTIENT($B358,32),2)</f>
        <v>1</v>
      </c>
      <c r="I358" s="2" t="n">
        <f aca="false">MOD(QUOTIENT($B358,64),2)</f>
        <v>0</v>
      </c>
      <c r="J358" s="5" t="n">
        <f aca="false">IF($C358=const_zero,MIN(class_series_f_invested_usd,MAX(const_zero,$A358)),const_zero)</f>
        <v>0</v>
      </c>
      <c r="K358" s="5" t="n">
        <f aca="false">IF($D358=const_zero,MIN(class_series_e_invested_usd,MAX(const_zero,$A358-SUM($J358:$J358))),const_zero)</f>
        <v>300000000</v>
      </c>
      <c r="L358" s="5" t="n">
        <f aca="false">IF($E358=const_zero,MIN(class_series_d_invested_usd,MAX(const_zero,$A358-SUM($J358:$K358))),const_zero)</f>
        <v>100000000</v>
      </c>
      <c r="M358" s="5" t="n">
        <f aca="false">IF($F358=const_zero,MIN(class_series_c_invested_usd,MAX(const_zero,$A358-SUM($J358:$L358))),const_zero)</f>
        <v>60000000</v>
      </c>
      <c r="N358" s="5" t="n">
        <f aca="false">IF($G358=const_zero,MIN(class_series_b_invested_usd,MAX(const_zero,$A358-SUM($J358:$M358))),const_zero)</f>
        <v>30000000</v>
      </c>
      <c r="O358" s="5" t="n">
        <f aca="false">IF($H358=const_zero,MIN(class_series_a_invested_usd,MAX(const_zero,$A358-SUM($J358:$N358))),const_zero)</f>
        <v>0</v>
      </c>
      <c r="P358" s="5" t="n">
        <f aca="false">IF($I358=const_zero,MIN(class_seed_invested_usd,MAX(const_zero,$A358-SUM($J358:$O358))),const_zero)</f>
        <v>5000000</v>
      </c>
      <c r="Q358" s="5" t="n">
        <f aca="false">MAX(const_zero,$A358-SUM($J358:$P358))</f>
        <v>1505000000</v>
      </c>
      <c r="R358" s="9" t="n">
        <f aca="false">common_rsa_total+Sensitivity!$AE$270+Sensitivity!$AJ$270+IF($C358=const_one,Sensitivity!$D$270,const_zero)+IF($D358=const_one,Sensitivity!$Y$270,const_zero)+IF($E358=const_one,Sensitivity!$V$270,const_zero)+IF($F358=const_one,Sensitivity!$S$270,const_zero)+IF($G358=const_one,Sensitivity!$P$270,const_zero)+IF($H358=const_one,Sensitivity!$M$270,const_zero)+IF($I358=const_one,Sensitivity!$J$270,const_zero)</f>
        <v>15060741.3005735</v>
      </c>
      <c r="S358" s="23" t="b">
        <f aca="false">IF($R358&gt;const_zero,--($Q358&gt;option_strike_usd*$R358),const_zero)</f>
        <v>1</v>
      </c>
      <c r="T358" s="7" t="n">
        <f aca="false">IF($R358&gt;const_zero,IF($S358=const_one,($Q358+option_strike_usd*pre_f_options_issued)/($R358+pre_f_options_issued),$Q358/$R358),const_zero)</f>
        <v>85.844895394636</v>
      </c>
      <c r="U358" s="5" t="n">
        <f aca="false">IF($C358=const_one,Sensitivity!$D$270*$T358,const_zero)</f>
        <v>67359964.9630685</v>
      </c>
      <c r="V358" s="5" t="n">
        <f aca="false">IF($D358=const_one,Sensitivity!$Y$270*$T358,const_zero)</f>
        <v>0</v>
      </c>
      <c r="W358" s="5" t="n">
        <f aca="false">IF($E358=const_one,Sensitivity!$V$270*$T358,const_zero)</f>
        <v>0</v>
      </c>
      <c r="X358" s="5" t="n">
        <f aca="false">IF($F358=const_one,Sensitivity!$S$270*$T358,const_zero)</f>
        <v>0</v>
      </c>
      <c r="Y358" s="5" t="n">
        <f aca="false">IF($G358=const_one,Sensitivity!$P$270*$T358,const_zero)</f>
        <v>0</v>
      </c>
      <c r="Z358" s="5" t="n">
        <f aca="false">IF($H358=const_one,Sensitivity!$M$270*$T358,const_zero)</f>
        <v>429224476.97318</v>
      </c>
      <c r="AA358" s="5" t="n">
        <f aca="false">IF($I358=const_one,Sensitivity!$J$270*$T358,const_zero)</f>
        <v>0</v>
      </c>
      <c r="AB358" s="5" t="n">
        <f aca="false">(Sensitivity!$AE$270+Sensitivity!$AJ$270)*$T358</f>
        <v>23699261.0254368</v>
      </c>
      <c r="AC358" s="5" t="n">
        <f aca="false">common_rsa_total*$T358</f>
        <v>772604058.551724</v>
      </c>
      <c r="AD358" s="5" t="n">
        <f aca="false">IF($S358=const_one,pre_f_options_issued*($T358-option_strike_usd),const_zero)</f>
        <v>212112238.48659</v>
      </c>
      <c r="AE358" s="5" t="n">
        <f aca="false">J358+U358</f>
        <v>67359964.9630685</v>
      </c>
      <c r="AF358" s="5" t="n">
        <f aca="false">K358+V358</f>
        <v>300000000</v>
      </c>
      <c r="AG358" s="5" t="n">
        <f aca="false">L358+W358</f>
        <v>100000000</v>
      </c>
      <c r="AH358" s="5" t="n">
        <f aca="false">M358+X358</f>
        <v>60000000</v>
      </c>
      <c r="AI358" s="5" t="n">
        <f aca="false">N358+Y358</f>
        <v>30000000</v>
      </c>
      <c r="AJ358" s="5" t="n">
        <f aca="false">O358+Z358</f>
        <v>429224476.97318</v>
      </c>
      <c r="AK358" s="5" t="n">
        <f aca="false">P358+AA358</f>
        <v>5000000</v>
      </c>
      <c r="AL358" s="5" t="n">
        <f aca="false">INDEX($AE$325:$AE$452,$B358-$C358*1+const_one)</f>
        <v>30000000</v>
      </c>
      <c r="AM358" s="5" t="n">
        <f aca="false">INDEX($AF$325:$AF$452,$B358-$D358*2+const_one)</f>
        <v>300000000</v>
      </c>
      <c r="AN358" s="5" t="n">
        <f aca="false">INDEX($AG$325:$AG$452,$B358-$E358*4+const_one)</f>
        <v>100000000</v>
      </c>
      <c r="AO358" s="5" t="n">
        <f aca="false">INDEX($AH$325:$AH$452,$B358-$F358*8+const_one)</f>
        <v>60000000</v>
      </c>
      <c r="AP358" s="5" t="n">
        <f aca="false">INDEX($AI$325:$AI$452,$B358-$G358*16+const_one)</f>
        <v>30000000</v>
      </c>
      <c r="AQ358" s="5" t="n">
        <f aca="false">INDEX($AJ$325:$AJ$452,$B358-$H358*32+const_one)</f>
        <v>15000000</v>
      </c>
      <c r="AR358" s="5" t="n">
        <f aca="false">INDEX($AK$325:$AK$452,$B358-$I358*64+const_one)</f>
        <v>5000000</v>
      </c>
      <c r="AS358" s="5" t="n">
        <f aca="false">INDEX($AE$325:$AE$452,$B358+(const_one-$C358)*1+const_one)</f>
        <v>67359964.9630685</v>
      </c>
      <c r="AT358" s="5" t="n">
        <f aca="false">INDEX($AF$325:$AF$452,$B358+(const_one-$D358)*2+const_one)</f>
        <v>467763187.833474</v>
      </c>
      <c r="AU358" s="5" t="n">
        <f aca="false">INDEX($AG$325:$AG$452,$B358+(const_one-$E358)*4+const_one)</f>
        <v>144393792.607976</v>
      </c>
      <c r="AV358" s="5" t="n">
        <f aca="false">INDEX($AH$325:$AH$452,$B358+(const_one-$F358)*8+const_one)</f>
        <v>188469954.264269</v>
      </c>
      <c r="AW358" s="5" t="n">
        <f aca="false">INDEX($AI$325:$AI$452,$B358+(const_one-$G358)*16+const_one)</f>
        <v>224335296.698244</v>
      </c>
      <c r="AX358" s="5" t="n">
        <f aca="false">INDEX($AJ$325:$AJ$452,$B358+(const_one-$H358)*32+const_one)</f>
        <v>429224476.97318</v>
      </c>
      <c r="AY358" s="5" t="n">
        <f aca="false">INDEX($AK$325:$AK$452,$B358+(const_one-$I358)*64+const_one)</f>
        <v>335206184.018774</v>
      </c>
      <c r="AZ358" s="5" t="n">
        <f aca="false">--($C358=--(AS358&gt;AL358))</f>
        <v>1</v>
      </c>
      <c r="BA358" s="5" t="n">
        <f aca="false">--($D358=--(AT358&gt;AM358))</f>
        <v>0</v>
      </c>
      <c r="BB358" s="5" t="n">
        <f aca="false">--($E358=--(AU358&gt;AN358))</f>
        <v>0</v>
      </c>
      <c r="BC358" s="5" t="n">
        <f aca="false">--($F358=--(AV358&gt;AO358))</f>
        <v>0</v>
      </c>
      <c r="BD358" s="5" t="n">
        <f aca="false">--($G358=--(AW358&gt;AP358))</f>
        <v>0</v>
      </c>
      <c r="BE358" s="5" t="n">
        <f aca="false">--($H358=--(AX358&gt;AQ358))</f>
        <v>1</v>
      </c>
      <c r="BF358" s="5" t="n">
        <f aca="false">--($I358=--(AY358&gt;AR358))</f>
        <v>0</v>
      </c>
      <c r="BG358" s="5" t="n">
        <f aca="false">SUM(AZ358:BF358)</f>
        <v>2</v>
      </c>
      <c r="BH358" s="5" t="n">
        <f aca="false">SUM(AE358:AK358)+AB358+AC358+AD358</f>
        <v>2000000000</v>
      </c>
    </row>
    <row r="359" customFormat="false" ht="15" hidden="true" customHeight="false" outlineLevel="0" collapsed="false">
      <c r="A359" s="5" t="n">
        <f aca="false">sensitivity_exit_usd</f>
        <v>2000000000</v>
      </c>
      <c r="B359" s="2" t="n">
        <f aca="false">ROW()-ROW($B$325)</f>
        <v>34</v>
      </c>
      <c r="C359" s="2" t="n">
        <f aca="false">MOD(QUOTIENT($B359,1),2)</f>
        <v>0</v>
      </c>
      <c r="D359" s="2" t="n">
        <f aca="false">MOD(QUOTIENT($B359,2),2)</f>
        <v>1</v>
      </c>
      <c r="E359" s="2" t="n">
        <f aca="false">MOD(QUOTIENT($B359,4),2)</f>
        <v>0</v>
      </c>
      <c r="F359" s="2" t="n">
        <f aca="false">MOD(QUOTIENT($B359,8),2)</f>
        <v>0</v>
      </c>
      <c r="G359" s="2" t="n">
        <f aca="false">MOD(QUOTIENT($B359,16),2)</f>
        <v>0</v>
      </c>
      <c r="H359" s="2" t="n">
        <f aca="false">MOD(QUOTIENT($B359,32),2)</f>
        <v>1</v>
      </c>
      <c r="I359" s="2" t="n">
        <f aca="false">MOD(QUOTIENT($B359,64),2)</f>
        <v>0</v>
      </c>
      <c r="J359" s="5" t="n">
        <f aca="false">IF($C359=const_zero,MIN(class_series_f_invested_usd,MAX(const_zero,$A359)),const_zero)</f>
        <v>30000000</v>
      </c>
      <c r="K359" s="5" t="n">
        <f aca="false">IF($D359=const_zero,MIN(class_series_e_invested_usd,MAX(const_zero,$A359-SUM($J359:$J359))),const_zero)</f>
        <v>0</v>
      </c>
      <c r="L359" s="5" t="n">
        <f aca="false">IF($E359=const_zero,MIN(class_series_d_invested_usd,MAX(const_zero,$A359-SUM($J359:$K359))),const_zero)</f>
        <v>100000000</v>
      </c>
      <c r="M359" s="5" t="n">
        <f aca="false">IF($F359=const_zero,MIN(class_series_c_invested_usd,MAX(const_zero,$A359-SUM($J359:$L359))),const_zero)</f>
        <v>60000000</v>
      </c>
      <c r="N359" s="5" t="n">
        <f aca="false">IF($G359=const_zero,MIN(class_series_b_invested_usd,MAX(const_zero,$A359-SUM($J359:$M359))),const_zero)</f>
        <v>30000000</v>
      </c>
      <c r="O359" s="5" t="n">
        <f aca="false">IF($H359=const_zero,MIN(class_series_a_invested_usd,MAX(const_zero,$A359-SUM($J359:$N359))),const_zero)</f>
        <v>0</v>
      </c>
      <c r="P359" s="5" t="n">
        <f aca="false">IF($I359=const_zero,MIN(class_seed_invested_usd,MAX(const_zero,$A359-SUM($J359:$O359))),const_zero)</f>
        <v>5000000</v>
      </c>
      <c r="Q359" s="5" t="n">
        <f aca="false">MAX(const_zero,$A359-SUM($J359:$P359))</f>
        <v>1775000000</v>
      </c>
      <c r="R359" s="9" t="n">
        <f aca="false">common_rsa_total+Sensitivity!$AE$270+Sensitivity!$AJ$270+IF($C359=const_one,Sensitivity!$D$270,const_zero)+IF($D359=const_one,Sensitivity!$Y$270,const_zero)+IF($E359=const_one,Sensitivity!$V$270,const_zero)+IF($F359=const_one,Sensitivity!$S$270,const_zero)+IF($G359=const_one,Sensitivity!$P$270,const_zero)+IF($H359=const_one,Sensitivity!$M$270,const_zero)+IF($I359=const_one,Sensitivity!$J$270,const_zero)</f>
        <v>20407325.9340259</v>
      </c>
      <c r="S359" s="23" t="b">
        <f aca="false">IF($R359&gt;const_zero,--($Q359&gt;option_strike_usd*$R359),const_zero)</f>
        <v>1</v>
      </c>
      <c r="T359" s="7" t="n">
        <f aca="false">IF($R359&gt;const_zero,IF($S359=const_one,($Q359+option_strike_usd*pre_f_options_issued)/($R359+pre_f_options_issued),$Q359/$R359),const_zero)</f>
        <v>77.5952638522401</v>
      </c>
      <c r="U359" s="5" t="n">
        <f aca="false">IF($C359=const_one,Sensitivity!$D$270*$T359,const_zero)</f>
        <v>0</v>
      </c>
      <c r="V359" s="5" t="n">
        <f aca="false">IF($D359=const_one,Sensitivity!$Y$270*$T359,const_zero)</f>
        <v>475756367.03091</v>
      </c>
      <c r="W359" s="5" t="n">
        <f aca="false">IF($E359=const_one,Sensitivity!$V$270*$T359,const_zero)</f>
        <v>0</v>
      </c>
      <c r="X359" s="5" t="n">
        <f aca="false">IF($F359=const_one,Sensitivity!$S$270*$T359,const_zero)</f>
        <v>0</v>
      </c>
      <c r="Y359" s="5" t="n">
        <f aca="false">IF($G359=const_one,Sensitivity!$P$270*$T359,const_zero)</f>
        <v>0</v>
      </c>
      <c r="Z359" s="5" t="n">
        <f aca="false">IF($H359=const_one,Sensitivity!$M$270*$T359,const_zero)</f>
        <v>387976319.261201</v>
      </c>
      <c r="AA359" s="5" t="n">
        <f aca="false">IF($I359=const_one,Sensitivity!$J$270*$T359,const_zero)</f>
        <v>0</v>
      </c>
      <c r="AB359" s="5" t="n">
        <f aca="false">(Sensitivity!$AE$270+Sensitivity!$AJ$270)*$T359</f>
        <v>21421779.4071281</v>
      </c>
      <c r="AC359" s="5" t="n">
        <f aca="false">common_rsa_total*$T359</f>
        <v>698357374.670161</v>
      </c>
      <c r="AD359" s="5" t="n">
        <f aca="false">IF($S359=const_one,pre_f_options_issued*($T359-option_strike_usd),const_zero)</f>
        <v>191488159.6306</v>
      </c>
      <c r="AE359" s="5" t="n">
        <f aca="false">J359+U359</f>
        <v>30000000</v>
      </c>
      <c r="AF359" s="5" t="n">
        <f aca="false">K359+V359</f>
        <v>475756367.03091</v>
      </c>
      <c r="AG359" s="5" t="n">
        <f aca="false">L359+W359</f>
        <v>100000000</v>
      </c>
      <c r="AH359" s="5" t="n">
        <f aca="false">M359+X359</f>
        <v>60000000</v>
      </c>
      <c r="AI359" s="5" t="n">
        <f aca="false">N359+Y359</f>
        <v>30000000</v>
      </c>
      <c r="AJ359" s="5" t="n">
        <f aca="false">O359+Z359</f>
        <v>387976319.261201</v>
      </c>
      <c r="AK359" s="5" t="n">
        <f aca="false">P359+AA359</f>
        <v>5000000</v>
      </c>
      <c r="AL359" s="5" t="n">
        <f aca="false">INDEX($AE$325:$AE$452,$B359-$C359*1+const_one)</f>
        <v>30000000</v>
      </c>
      <c r="AM359" s="5" t="n">
        <f aca="false">INDEX($AF$325:$AF$452,$B359-$D359*2+const_one)</f>
        <v>300000000</v>
      </c>
      <c r="AN359" s="5" t="n">
        <f aca="false">INDEX($AG$325:$AG$452,$B359-$E359*4+const_one)</f>
        <v>100000000</v>
      </c>
      <c r="AO359" s="5" t="n">
        <f aca="false">INDEX($AH$325:$AH$452,$B359-$F359*8+const_one)</f>
        <v>60000000</v>
      </c>
      <c r="AP359" s="5" t="n">
        <f aca="false">INDEX($AI$325:$AI$452,$B359-$G359*16+const_one)</f>
        <v>30000000</v>
      </c>
      <c r="AQ359" s="5" t="n">
        <f aca="false">INDEX($AJ$325:$AJ$452,$B359-$H359*32+const_one)</f>
        <v>15000000</v>
      </c>
      <c r="AR359" s="5" t="n">
        <f aca="false">INDEX($AK$325:$AK$452,$B359-$I359*64+const_one)</f>
        <v>5000000</v>
      </c>
      <c r="AS359" s="5" t="n">
        <f aca="false">INDEX($AE$325:$AE$452,$B359+(const_one-$C359)*1+const_one)</f>
        <v>59863764.3298642</v>
      </c>
      <c r="AT359" s="5" t="n">
        <f aca="false">INDEX($AF$325:$AF$452,$B359+(const_one-$D359)*2+const_one)</f>
        <v>475756367.03091</v>
      </c>
      <c r="AU359" s="5" t="n">
        <f aca="false">INDEX($AG$325:$AG$452,$B359+(const_one-$E359)*4+const_one)</f>
        <v>132052862.824434</v>
      </c>
      <c r="AV359" s="5" t="n">
        <f aca="false">INDEX($AH$325:$AH$452,$B359+(const_one-$F359)*8+const_one)</f>
        <v>174257841.83981</v>
      </c>
      <c r="AW359" s="5" t="n">
        <f aca="false">INDEX($AI$325:$AI$452,$B359+(const_one-$G359)*16+const_one)</f>
        <v>209303731.840508</v>
      </c>
      <c r="AX359" s="5" t="n">
        <f aca="false">INDEX($AJ$325:$AJ$452,$B359+(const_one-$H359)*32+const_one)</f>
        <v>387976319.261201</v>
      </c>
      <c r="AY359" s="5" t="n">
        <f aca="false">INDEX($AK$325:$AK$452,$B359+(const_one-$I359)*64+const_one)</f>
        <v>319360587.290575</v>
      </c>
      <c r="AZ359" s="5" t="n">
        <f aca="false">--($C359=--(AS359&gt;AL359))</f>
        <v>0</v>
      </c>
      <c r="BA359" s="5" t="n">
        <f aca="false">--($D359=--(AT359&gt;AM359))</f>
        <v>1</v>
      </c>
      <c r="BB359" s="5" t="n">
        <f aca="false">--($E359=--(AU359&gt;AN359))</f>
        <v>0</v>
      </c>
      <c r="BC359" s="5" t="n">
        <f aca="false">--($F359=--(AV359&gt;AO359))</f>
        <v>0</v>
      </c>
      <c r="BD359" s="5" t="n">
        <f aca="false">--($G359=--(AW359&gt;AP359))</f>
        <v>0</v>
      </c>
      <c r="BE359" s="5" t="n">
        <f aca="false">--($H359=--(AX359&gt;AQ359))</f>
        <v>1</v>
      </c>
      <c r="BF359" s="5" t="n">
        <f aca="false">--($I359=--(AY359&gt;AR359))</f>
        <v>0</v>
      </c>
      <c r="BG359" s="5" t="n">
        <f aca="false">SUM(AZ359:BF359)</f>
        <v>2</v>
      </c>
      <c r="BH359" s="5" t="n">
        <f aca="false">SUM(AE359:AK359)+AB359+AC359+AD359</f>
        <v>2000000000</v>
      </c>
    </row>
    <row r="360" customFormat="false" ht="15" hidden="true" customHeight="false" outlineLevel="0" collapsed="false">
      <c r="A360" s="5" t="n">
        <f aca="false">sensitivity_exit_usd</f>
        <v>2000000000</v>
      </c>
      <c r="B360" s="2" t="n">
        <f aca="false">ROW()-ROW($B$325)</f>
        <v>35</v>
      </c>
      <c r="C360" s="2" t="n">
        <f aca="false">MOD(QUOTIENT($B360,1),2)</f>
        <v>1</v>
      </c>
      <c r="D360" s="2" t="n">
        <f aca="false">MOD(QUOTIENT($B360,2),2)</f>
        <v>1</v>
      </c>
      <c r="E360" s="2" t="n">
        <f aca="false">MOD(QUOTIENT($B360,4),2)</f>
        <v>0</v>
      </c>
      <c r="F360" s="2" t="n">
        <f aca="false">MOD(QUOTIENT($B360,8),2)</f>
        <v>0</v>
      </c>
      <c r="G360" s="2" t="n">
        <f aca="false">MOD(QUOTIENT($B360,16),2)</f>
        <v>0</v>
      </c>
      <c r="H360" s="2" t="n">
        <f aca="false">MOD(QUOTIENT($B360,32),2)</f>
        <v>1</v>
      </c>
      <c r="I360" s="2" t="n">
        <f aca="false">MOD(QUOTIENT($B360,64),2)</f>
        <v>0</v>
      </c>
      <c r="J360" s="5" t="n">
        <f aca="false">IF($C360=const_zero,MIN(class_series_f_invested_usd,MAX(const_zero,$A360)),const_zero)</f>
        <v>0</v>
      </c>
      <c r="K360" s="5" t="n">
        <f aca="false">IF($D360=const_zero,MIN(class_series_e_invested_usd,MAX(const_zero,$A360-SUM($J360:$J360))),const_zero)</f>
        <v>0</v>
      </c>
      <c r="L360" s="5" t="n">
        <f aca="false">IF($E360=const_zero,MIN(class_series_d_invested_usd,MAX(const_zero,$A360-SUM($J360:$K360))),const_zero)</f>
        <v>100000000</v>
      </c>
      <c r="M360" s="5" t="n">
        <f aca="false">IF($F360=const_zero,MIN(class_series_c_invested_usd,MAX(const_zero,$A360-SUM($J360:$L360))),const_zero)</f>
        <v>60000000</v>
      </c>
      <c r="N360" s="5" t="n">
        <f aca="false">IF($G360=const_zero,MIN(class_series_b_invested_usd,MAX(const_zero,$A360-SUM($J360:$M360))),const_zero)</f>
        <v>30000000</v>
      </c>
      <c r="O360" s="5" t="n">
        <f aca="false">IF($H360=const_zero,MIN(class_series_a_invested_usd,MAX(const_zero,$A360-SUM($J360:$N360))),const_zero)</f>
        <v>0</v>
      </c>
      <c r="P360" s="5" t="n">
        <f aca="false">IF($I360=const_zero,MIN(class_seed_invested_usd,MAX(const_zero,$A360-SUM($J360:$O360))),const_zero)</f>
        <v>5000000</v>
      </c>
      <c r="Q360" s="5" t="n">
        <f aca="false">MAX(const_zero,$A360-SUM($J360:$P360))</f>
        <v>1805000000</v>
      </c>
      <c r="R360" s="9" t="n">
        <f aca="false">common_rsa_total+Sensitivity!$AE$270+Sensitivity!$AJ$270+IF($C360=const_one,Sensitivity!$D$270,const_zero)+IF($D360=const_one,Sensitivity!$Y$270,const_zero)+IF($E360=const_one,Sensitivity!$V$270,const_zero)+IF($F360=const_one,Sensitivity!$S$270,const_zero)+IF($G360=const_one,Sensitivity!$P$270,const_zero)+IF($H360=const_one,Sensitivity!$M$270,const_zero)+IF($I360=const_one,Sensitivity!$J$270,const_zero)</f>
        <v>21191996.526883</v>
      </c>
      <c r="S360" s="23" t="b">
        <f aca="false">IF($R360&gt;const_zero,--($Q360&gt;option_strike_usd*$R360),const_zero)</f>
        <v>1</v>
      </c>
      <c r="T360" s="7" t="n">
        <f aca="false">IF($R360&gt;const_zero,IF($S360=const_one,($Q360+option_strike_usd*pre_f_options_issued)/($R360+pre_f_options_issued),$Q360/$R360),const_zero)</f>
        <v>76.2915863991898</v>
      </c>
      <c r="U360" s="5" t="n">
        <f aca="false">IF($C360=const_one,Sensitivity!$D$270*$T360,const_zero)</f>
        <v>59863764.3298642</v>
      </c>
      <c r="V360" s="5" t="n">
        <f aca="false">IF($D360=const_one,Sensitivity!$Y$270*$T360,const_zero)</f>
        <v>467763187.833474</v>
      </c>
      <c r="W360" s="5" t="n">
        <f aca="false">IF($E360=const_one,Sensitivity!$V$270*$T360,const_zero)</f>
        <v>0</v>
      </c>
      <c r="X360" s="5" t="n">
        <f aca="false">IF($F360=const_one,Sensitivity!$S$270*$T360,const_zero)</f>
        <v>0</v>
      </c>
      <c r="Y360" s="5" t="n">
        <f aca="false">IF($G360=const_one,Sensitivity!$P$270*$T360,const_zero)</f>
        <v>0</v>
      </c>
      <c r="Z360" s="5" t="n">
        <f aca="false">IF($H360=const_one,Sensitivity!$M$270*$T360,const_zero)</f>
        <v>381457931.995949</v>
      </c>
      <c r="AA360" s="5" t="n">
        <f aca="false">IF($I360=const_one,Sensitivity!$J$270*$T360,const_zero)</f>
        <v>0</v>
      </c>
      <c r="AB360" s="5" t="n">
        <f aca="false">(Sensitivity!$AE$270+Sensitivity!$AJ$270)*$T360</f>
        <v>21061872.2500306</v>
      </c>
      <c r="AC360" s="5" t="n">
        <f aca="false">common_rsa_total*$T360</f>
        <v>686624277.592708</v>
      </c>
      <c r="AD360" s="5" t="n">
        <f aca="false">IF($S360=const_one,pre_f_options_issued*($T360-option_strike_usd),const_zero)</f>
        <v>188228965.997975</v>
      </c>
      <c r="AE360" s="5" t="n">
        <f aca="false">J360+U360</f>
        <v>59863764.3298642</v>
      </c>
      <c r="AF360" s="5" t="n">
        <f aca="false">K360+V360</f>
        <v>467763187.833474</v>
      </c>
      <c r="AG360" s="5" t="n">
        <f aca="false">L360+W360</f>
        <v>100000000</v>
      </c>
      <c r="AH360" s="5" t="n">
        <f aca="false">M360+X360</f>
        <v>60000000</v>
      </c>
      <c r="AI360" s="5" t="n">
        <f aca="false">N360+Y360</f>
        <v>30000000</v>
      </c>
      <c r="AJ360" s="5" t="n">
        <f aca="false">O360+Z360</f>
        <v>381457931.995949</v>
      </c>
      <c r="AK360" s="5" t="n">
        <f aca="false">P360+AA360</f>
        <v>5000000</v>
      </c>
      <c r="AL360" s="5" t="n">
        <f aca="false">INDEX($AE$325:$AE$452,$B360-$C360*1+const_one)</f>
        <v>30000000</v>
      </c>
      <c r="AM360" s="5" t="n">
        <f aca="false">INDEX($AF$325:$AF$452,$B360-$D360*2+const_one)</f>
        <v>300000000</v>
      </c>
      <c r="AN360" s="5" t="n">
        <f aca="false">INDEX($AG$325:$AG$452,$B360-$E360*4+const_one)</f>
        <v>100000000</v>
      </c>
      <c r="AO360" s="5" t="n">
        <f aca="false">INDEX($AH$325:$AH$452,$B360-$F360*8+const_one)</f>
        <v>60000000</v>
      </c>
      <c r="AP360" s="5" t="n">
        <f aca="false">INDEX($AI$325:$AI$452,$B360-$G360*16+const_one)</f>
        <v>30000000</v>
      </c>
      <c r="AQ360" s="5" t="n">
        <f aca="false">INDEX($AJ$325:$AJ$452,$B360-$H360*32+const_one)</f>
        <v>15000000</v>
      </c>
      <c r="AR360" s="5" t="n">
        <f aca="false">INDEX($AK$325:$AK$452,$B360-$I360*64+const_one)</f>
        <v>5000000</v>
      </c>
      <c r="AS360" s="5" t="n">
        <f aca="false">INDEX($AE$325:$AE$452,$B360+(const_one-$C360)*1+const_one)</f>
        <v>59863764.3298642</v>
      </c>
      <c r="AT360" s="5" t="n">
        <f aca="false">INDEX($AF$325:$AF$452,$B360+(const_one-$D360)*2+const_one)</f>
        <v>467763187.833474</v>
      </c>
      <c r="AU360" s="5" t="n">
        <f aca="false">INDEX($AG$325:$AG$452,$B360+(const_one-$E360)*4+const_one)</f>
        <v>130022348.04252</v>
      </c>
      <c r="AV360" s="5" t="n">
        <f aca="false">INDEX($AH$325:$AH$452,$B360+(const_one-$F360)*8+const_one)</f>
        <v>171776812.685918</v>
      </c>
      <c r="AW360" s="5" t="n">
        <f aca="false">INDEX($AI$325:$AI$452,$B360+(const_one-$G360)*16+const_one)</f>
        <v>206522580.446466</v>
      </c>
      <c r="AX360" s="5" t="n">
        <f aca="false">INDEX($AJ$325:$AJ$452,$B360+(const_one-$H360)*32+const_one)</f>
        <v>381457931.995949</v>
      </c>
      <c r="AY360" s="5" t="n">
        <f aca="false">INDEX($AK$325:$AK$452,$B360+(const_one-$I360)*64+const_one)</f>
        <v>315854631.848602</v>
      </c>
      <c r="AZ360" s="5" t="n">
        <f aca="false">--($C360=--(AS360&gt;AL360))</f>
        <v>1</v>
      </c>
      <c r="BA360" s="5" t="n">
        <f aca="false">--($D360=--(AT360&gt;AM360))</f>
        <v>1</v>
      </c>
      <c r="BB360" s="5" t="n">
        <f aca="false">--($E360=--(AU360&gt;AN360))</f>
        <v>0</v>
      </c>
      <c r="BC360" s="5" t="n">
        <f aca="false">--($F360=--(AV360&gt;AO360))</f>
        <v>0</v>
      </c>
      <c r="BD360" s="5" t="n">
        <f aca="false">--($G360=--(AW360&gt;AP360))</f>
        <v>0</v>
      </c>
      <c r="BE360" s="5" t="n">
        <f aca="false">--($H360=--(AX360&gt;AQ360))</f>
        <v>1</v>
      </c>
      <c r="BF360" s="5" t="n">
        <f aca="false">--($I360=--(AY360&gt;AR360))</f>
        <v>0</v>
      </c>
      <c r="BG360" s="5" t="n">
        <f aca="false">SUM(AZ360:BF360)</f>
        <v>3</v>
      </c>
      <c r="BH360" s="5" t="n">
        <f aca="false">SUM(AE360:AK360)+AB360+AC360+AD360</f>
        <v>2000000000</v>
      </c>
    </row>
    <row r="361" customFormat="false" ht="15" hidden="true" customHeight="false" outlineLevel="0" collapsed="false">
      <c r="A361" s="5" t="n">
        <f aca="false">sensitivity_exit_usd</f>
        <v>2000000000</v>
      </c>
      <c r="B361" s="2" t="n">
        <f aca="false">ROW()-ROW($B$325)</f>
        <v>36</v>
      </c>
      <c r="C361" s="2" t="n">
        <f aca="false">MOD(QUOTIENT($B361,1),2)</f>
        <v>0</v>
      </c>
      <c r="D361" s="2" t="n">
        <f aca="false">MOD(QUOTIENT($B361,2),2)</f>
        <v>0</v>
      </c>
      <c r="E361" s="2" t="n">
        <f aca="false">MOD(QUOTIENT($B361,4),2)</f>
        <v>1</v>
      </c>
      <c r="F361" s="2" t="n">
        <f aca="false">MOD(QUOTIENT($B361,8),2)</f>
        <v>0</v>
      </c>
      <c r="G361" s="2" t="n">
        <f aca="false">MOD(QUOTIENT($B361,16),2)</f>
        <v>0</v>
      </c>
      <c r="H361" s="2" t="n">
        <f aca="false">MOD(QUOTIENT($B361,32),2)</f>
        <v>1</v>
      </c>
      <c r="I361" s="2" t="n">
        <f aca="false">MOD(QUOTIENT($B361,64),2)</f>
        <v>0</v>
      </c>
      <c r="J361" s="5" t="n">
        <f aca="false">IF($C361=const_zero,MIN(class_series_f_invested_usd,MAX(const_zero,$A361)),const_zero)</f>
        <v>30000000</v>
      </c>
      <c r="K361" s="5" t="n">
        <f aca="false">IF($D361=const_zero,MIN(class_series_e_invested_usd,MAX(const_zero,$A361-SUM($J361:$J361))),const_zero)</f>
        <v>300000000</v>
      </c>
      <c r="L361" s="5" t="n">
        <f aca="false">IF($E361=const_zero,MIN(class_series_d_invested_usd,MAX(const_zero,$A361-SUM($J361:$K361))),const_zero)</f>
        <v>0</v>
      </c>
      <c r="M361" s="5" t="n">
        <f aca="false">IF($F361=const_zero,MIN(class_series_c_invested_usd,MAX(const_zero,$A361-SUM($J361:$L361))),const_zero)</f>
        <v>60000000</v>
      </c>
      <c r="N361" s="5" t="n">
        <f aca="false">IF($G361=const_zero,MIN(class_series_b_invested_usd,MAX(const_zero,$A361-SUM($J361:$M361))),const_zero)</f>
        <v>30000000</v>
      </c>
      <c r="O361" s="5" t="n">
        <f aca="false">IF($H361=const_zero,MIN(class_series_a_invested_usd,MAX(const_zero,$A361-SUM($J361:$N361))),const_zero)</f>
        <v>0</v>
      </c>
      <c r="P361" s="5" t="n">
        <f aca="false">IF($I361=const_zero,MIN(class_seed_invested_usd,MAX(const_zero,$A361-SUM($J361:$O361))),const_zero)</f>
        <v>5000000</v>
      </c>
      <c r="Q361" s="5" t="n">
        <f aca="false">MAX(const_zero,$A361-SUM($J361:$P361))</f>
        <v>1575000000</v>
      </c>
      <c r="R361" s="9" t="n">
        <f aca="false">common_rsa_total+Sensitivity!$AE$270+Sensitivity!$AJ$270+IF($C361=const_one,Sensitivity!$D$270,const_zero)+IF($D361=const_one,Sensitivity!$Y$270,const_zero)+IF($E361=const_one,Sensitivity!$V$270,const_zero)+IF($F361=const_one,Sensitivity!$S$270,const_zero)+IF($G361=const_one,Sensitivity!$P$270,const_zero)+IF($H361=const_one,Sensitivity!$M$270,const_zero)+IF($I361=const_one,Sensitivity!$J$270,const_zero)</f>
        <v>16009138.3582987</v>
      </c>
      <c r="S361" s="23" t="b">
        <f aca="false">IF($R361&gt;const_zero,--($Q361&gt;option_strike_usd*$R361),const_zero)</f>
        <v>1</v>
      </c>
      <c r="T361" s="7" t="n">
        <f aca="false">IF($R361&gt;const_zero,IF($S361=const_one,($Q361+option_strike_usd*pre_f_options_issued)/($R361+pre_f_options_issued),$Q361/$R361),const_zero)</f>
        <v>85.2281705103098</v>
      </c>
      <c r="U361" s="5" t="n">
        <f aca="false">IF($C361=const_one,Sensitivity!$D$270*$T361,const_zero)</f>
        <v>0</v>
      </c>
      <c r="V361" s="5" t="n">
        <f aca="false">IF($D361=const_one,Sensitivity!$Y$270*$T361,const_zero)</f>
        <v>0</v>
      </c>
      <c r="W361" s="5" t="n">
        <f aca="false">IF($E361=const_one,Sensitivity!$V$270*$T361,const_zero)</f>
        <v>147706185.229733</v>
      </c>
      <c r="X361" s="5" t="n">
        <f aca="false">IF($F361=const_one,Sensitivity!$S$270*$T361,const_zero)</f>
        <v>0</v>
      </c>
      <c r="Y361" s="5" t="n">
        <f aca="false">IF($G361=const_one,Sensitivity!$P$270*$T361,const_zero)</f>
        <v>0</v>
      </c>
      <c r="Z361" s="5" t="n">
        <f aca="false">IF($H361=const_one,Sensitivity!$M$270*$T361,const_zero)</f>
        <v>426140852.551549</v>
      </c>
      <c r="AA361" s="5" t="n">
        <f aca="false">IF($I361=const_one,Sensitivity!$J$270*$T361,const_zero)</f>
        <v>0</v>
      </c>
      <c r="AB361" s="5" t="n">
        <f aca="false">(Sensitivity!$AE$270+Sensitivity!$AJ$270)*$T361</f>
        <v>23529001.3501546</v>
      </c>
      <c r="AC361" s="5" t="n">
        <f aca="false">common_rsa_total*$T361</f>
        <v>767053534.592789</v>
      </c>
      <c r="AD361" s="5" t="n">
        <f aca="false">IF($S361=const_one,pre_f_options_issued*($T361-option_strike_usd),const_zero)</f>
        <v>210570426.275775</v>
      </c>
      <c r="AE361" s="5" t="n">
        <f aca="false">J361+U361</f>
        <v>30000000</v>
      </c>
      <c r="AF361" s="5" t="n">
        <f aca="false">K361+V361</f>
        <v>300000000</v>
      </c>
      <c r="AG361" s="5" t="n">
        <f aca="false">L361+W361</f>
        <v>147706185.229733</v>
      </c>
      <c r="AH361" s="5" t="n">
        <f aca="false">M361+X361</f>
        <v>60000000</v>
      </c>
      <c r="AI361" s="5" t="n">
        <f aca="false">N361+Y361</f>
        <v>30000000</v>
      </c>
      <c r="AJ361" s="5" t="n">
        <f aca="false">O361+Z361</f>
        <v>426140852.551549</v>
      </c>
      <c r="AK361" s="5" t="n">
        <f aca="false">P361+AA361</f>
        <v>5000000</v>
      </c>
      <c r="AL361" s="5" t="n">
        <f aca="false">INDEX($AE$325:$AE$452,$B361-$C361*1+const_one)</f>
        <v>30000000</v>
      </c>
      <c r="AM361" s="5" t="n">
        <f aca="false">INDEX($AF$325:$AF$452,$B361-$D361*2+const_one)</f>
        <v>300000000</v>
      </c>
      <c r="AN361" s="5" t="n">
        <f aca="false">INDEX($AG$325:$AG$452,$B361-$E361*4+const_one)</f>
        <v>100000000</v>
      </c>
      <c r="AO361" s="5" t="n">
        <f aca="false">INDEX($AH$325:$AH$452,$B361-$F361*8+const_one)</f>
        <v>60000000</v>
      </c>
      <c r="AP361" s="5" t="n">
        <f aca="false">INDEX($AI$325:$AI$452,$B361-$G361*16+const_one)</f>
        <v>30000000</v>
      </c>
      <c r="AQ361" s="5" t="n">
        <f aca="false">INDEX($AJ$325:$AJ$452,$B361-$H361*32+const_one)</f>
        <v>15000000</v>
      </c>
      <c r="AR361" s="5" t="n">
        <f aca="false">INDEX($AK$325:$AK$452,$B361-$I361*64+const_one)</f>
        <v>5000000</v>
      </c>
      <c r="AS361" s="5" t="n">
        <f aca="false">INDEX($AE$325:$AE$452,$B361+(const_one-$C361)*1+const_one)</f>
        <v>65376307.042902</v>
      </c>
      <c r="AT361" s="5" t="n">
        <f aca="false">INDEX($AF$325:$AF$452,$B361+(const_one-$D361)*2+const_one)</f>
        <v>467177265.162954</v>
      </c>
      <c r="AU361" s="5" t="n">
        <f aca="false">INDEX($AG$325:$AG$452,$B361+(const_one-$E361)*4+const_one)</f>
        <v>147706185.229733</v>
      </c>
      <c r="AV361" s="5" t="n">
        <f aca="false">INDEX($AH$325:$AH$452,$B361+(const_one-$F361)*8+const_one)</f>
        <v>187956095.208495</v>
      </c>
      <c r="AW361" s="5" t="n">
        <f aca="false">INDEX($AI$325:$AI$452,$B361+(const_one-$G361)*16+const_one)</f>
        <v>224207028.643682</v>
      </c>
      <c r="AX361" s="5" t="n">
        <f aca="false">INDEX($AJ$325:$AJ$452,$B361+(const_one-$H361)*32+const_one)</f>
        <v>426140852.551549</v>
      </c>
      <c r="AY361" s="5" t="n">
        <f aca="false">INDEX($AK$325:$AK$452,$B361+(const_one-$I361)*64+const_one)</f>
        <v>336571246.440722</v>
      </c>
      <c r="AZ361" s="5" t="n">
        <f aca="false">--($C361=--(AS361&gt;AL361))</f>
        <v>0</v>
      </c>
      <c r="BA361" s="5" t="n">
        <f aca="false">--($D361=--(AT361&gt;AM361))</f>
        <v>0</v>
      </c>
      <c r="BB361" s="5" t="n">
        <f aca="false">--($E361=--(AU361&gt;AN361))</f>
        <v>1</v>
      </c>
      <c r="BC361" s="5" t="n">
        <f aca="false">--($F361=--(AV361&gt;AO361))</f>
        <v>0</v>
      </c>
      <c r="BD361" s="5" t="n">
        <f aca="false">--($G361=--(AW361&gt;AP361))</f>
        <v>0</v>
      </c>
      <c r="BE361" s="5" t="n">
        <f aca="false">--($H361=--(AX361&gt;AQ361))</f>
        <v>1</v>
      </c>
      <c r="BF361" s="5" t="n">
        <f aca="false">--($I361=--(AY361&gt;AR361))</f>
        <v>0</v>
      </c>
      <c r="BG361" s="5" t="n">
        <f aca="false">SUM(AZ361:BF361)</f>
        <v>2</v>
      </c>
      <c r="BH361" s="5" t="n">
        <f aca="false">SUM(AE361:AK361)+AB361+AC361+AD361</f>
        <v>2000000000</v>
      </c>
    </row>
    <row r="362" customFormat="false" ht="15" hidden="true" customHeight="false" outlineLevel="0" collapsed="false">
      <c r="A362" s="5" t="n">
        <f aca="false">sensitivity_exit_usd</f>
        <v>2000000000</v>
      </c>
      <c r="B362" s="2" t="n">
        <f aca="false">ROW()-ROW($B$325)</f>
        <v>37</v>
      </c>
      <c r="C362" s="2" t="n">
        <f aca="false">MOD(QUOTIENT($B362,1),2)</f>
        <v>1</v>
      </c>
      <c r="D362" s="2" t="n">
        <f aca="false">MOD(QUOTIENT($B362,2),2)</f>
        <v>0</v>
      </c>
      <c r="E362" s="2" t="n">
        <f aca="false">MOD(QUOTIENT($B362,4),2)</f>
        <v>1</v>
      </c>
      <c r="F362" s="2" t="n">
        <f aca="false">MOD(QUOTIENT($B362,8),2)</f>
        <v>0</v>
      </c>
      <c r="G362" s="2" t="n">
        <f aca="false">MOD(QUOTIENT($B362,16),2)</f>
        <v>0</v>
      </c>
      <c r="H362" s="2" t="n">
        <f aca="false">MOD(QUOTIENT($B362,32),2)</f>
        <v>1</v>
      </c>
      <c r="I362" s="2" t="n">
        <f aca="false">MOD(QUOTIENT($B362,64),2)</f>
        <v>0</v>
      </c>
      <c r="J362" s="5" t="n">
        <f aca="false">IF($C362=const_zero,MIN(class_series_f_invested_usd,MAX(const_zero,$A362)),const_zero)</f>
        <v>0</v>
      </c>
      <c r="K362" s="5" t="n">
        <f aca="false">IF($D362=const_zero,MIN(class_series_e_invested_usd,MAX(const_zero,$A362-SUM($J362:$J362))),const_zero)</f>
        <v>300000000</v>
      </c>
      <c r="L362" s="5" t="n">
        <f aca="false">IF($E362=const_zero,MIN(class_series_d_invested_usd,MAX(const_zero,$A362-SUM($J362:$K362))),const_zero)</f>
        <v>0</v>
      </c>
      <c r="M362" s="5" t="n">
        <f aca="false">IF($F362=const_zero,MIN(class_series_c_invested_usd,MAX(const_zero,$A362-SUM($J362:$L362))),const_zero)</f>
        <v>60000000</v>
      </c>
      <c r="N362" s="5" t="n">
        <f aca="false">IF($G362=const_zero,MIN(class_series_b_invested_usd,MAX(const_zero,$A362-SUM($J362:$M362))),const_zero)</f>
        <v>30000000</v>
      </c>
      <c r="O362" s="5" t="n">
        <f aca="false">IF($H362=const_zero,MIN(class_series_a_invested_usd,MAX(const_zero,$A362-SUM($J362:$N362))),const_zero)</f>
        <v>0</v>
      </c>
      <c r="P362" s="5" t="n">
        <f aca="false">IF($I362=const_zero,MIN(class_seed_invested_usd,MAX(const_zero,$A362-SUM($J362:$O362))),const_zero)</f>
        <v>5000000</v>
      </c>
      <c r="Q362" s="5" t="n">
        <f aca="false">MAX(const_zero,$A362-SUM($J362:$P362))</f>
        <v>1605000000</v>
      </c>
      <c r="R362" s="9" t="n">
        <f aca="false">common_rsa_total+Sensitivity!$AE$270+Sensitivity!$AJ$270+IF($C362=const_one,Sensitivity!$D$270,const_zero)+IF($D362=const_one,Sensitivity!$Y$270,const_zero)+IF($E362=const_one,Sensitivity!$V$270,const_zero)+IF($F362=const_one,Sensitivity!$S$270,const_zero)+IF($G362=const_one,Sensitivity!$P$270,const_zero)+IF($H362=const_one,Sensitivity!$M$270,const_zero)+IF($I362=const_one,Sensitivity!$J$270,const_zero)</f>
        <v>16793808.9511559</v>
      </c>
      <c r="S362" s="23" t="b">
        <f aca="false">IF($R362&gt;const_zero,--($Q362&gt;option_strike_usd*$R362),const_zero)</f>
        <v>1</v>
      </c>
      <c r="T362" s="7" t="n">
        <f aca="false">IF($R362&gt;const_zero,IF($S362=const_one,($Q362+option_strike_usd*pre_f_options_issued)/($R362+pre_f_options_issued),$Q362/$R362),const_zero)</f>
        <v>83.3168818075032</v>
      </c>
      <c r="U362" s="5" t="n">
        <f aca="false">IF($C362=const_one,Sensitivity!$D$270*$T362,const_zero)</f>
        <v>65376307.042902</v>
      </c>
      <c r="V362" s="5" t="n">
        <f aca="false">IF($D362=const_one,Sensitivity!$Y$270*$T362,const_zero)</f>
        <v>0</v>
      </c>
      <c r="W362" s="5" t="n">
        <f aca="false">IF($E362=const_one,Sensitivity!$V$270*$T362,const_zero)</f>
        <v>144393792.607976</v>
      </c>
      <c r="X362" s="5" t="n">
        <f aca="false">IF($F362=const_one,Sensitivity!$S$270*$T362,const_zero)</f>
        <v>0</v>
      </c>
      <c r="Y362" s="5" t="n">
        <f aca="false">IF($G362=const_one,Sensitivity!$P$270*$T362,const_zero)</f>
        <v>0</v>
      </c>
      <c r="Z362" s="5" t="n">
        <f aca="false">IF($H362=const_one,Sensitivity!$M$270*$T362,const_zero)</f>
        <v>416584409.037516</v>
      </c>
      <c r="AA362" s="5" t="n">
        <f aca="false">IF($I362=const_one,Sensitivity!$J$270*$T362,const_zero)</f>
        <v>0</v>
      </c>
      <c r="AB362" s="5" t="n">
        <f aca="false">(Sensitivity!$AE$270+Sensitivity!$AJ$270)*$T362</f>
        <v>23001350.5253204</v>
      </c>
      <c r="AC362" s="5" t="n">
        <f aca="false">common_rsa_total*$T362</f>
        <v>749851936.267528</v>
      </c>
      <c r="AD362" s="5" t="n">
        <f aca="false">IF($S362=const_one,pre_f_options_issued*($T362-option_strike_usd),const_zero)</f>
        <v>205792204.518758</v>
      </c>
      <c r="AE362" s="5" t="n">
        <f aca="false">J362+U362</f>
        <v>65376307.042902</v>
      </c>
      <c r="AF362" s="5" t="n">
        <f aca="false">K362+V362</f>
        <v>300000000</v>
      </c>
      <c r="AG362" s="5" t="n">
        <f aca="false">L362+W362</f>
        <v>144393792.607976</v>
      </c>
      <c r="AH362" s="5" t="n">
        <f aca="false">M362+X362</f>
        <v>60000000</v>
      </c>
      <c r="AI362" s="5" t="n">
        <f aca="false">N362+Y362</f>
        <v>30000000</v>
      </c>
      <c r="AJ362" s="5" t="n">
        <f aca="false">O362+Z362</f>
        <v>416584409.037516</v>
      </c>
      <c r="AK362" s="5" t="n">
        <f aca="false">P362+AA362</f>
        <v>5000000</v>
      </c>
      <c r="AL362" s="5" t="n">
        <f aca="false">INDEX($AE$325:$AE$452,$B362-$C362*1+const_one)</f>
        <v>30000000</v>
      </c>
      <c r="AM362" s="5" t="n">
        <f aca="false">INDEX($AF$325:$AF$452,$B362-$D362*2+const_one)</f>
        <v>300000000</v>
      </c>
      <c r="AN362" s="5" t="n">
        <f aca="false">INDEX($AG$325:$AG$452,$B362-$E362*4+const_one)</f>
        <v>100000000</v>
      </c>
      <c r="AO362" s="5" t="n">
        <f aca="false">INDEX($AH$325:$AH$452,$B362-$F362*8+const_one)</f>
        <v>60000000</v>
      </c>
      <c r="AP362" s="5" t="n">
        <f aca="false">INDEX($AI$325:$AI$452,$B362-$G362*16+const_one)</f>
        <v>30000000</v>
      </c>
      <c r="AQ362" s="5" t="n">
        <f aca="false">INDEX($AJ$325:$AJ$452,$B362-$H362*32+const_one)</f>
        <v>15000000</v>
      </c>
      <c r="AR362" s="5" t="n">
        <f aca="false">INDEX($AK$325:$AK$452,$B362-$I362*64+const_one)</f>
        <v>5000000</v>
      </c>
      <c r="AS362" s="5" t="n">
        <f aca="false">INDEX($AE$325:$AE$452,$B362+(const_one-$C362)*1+const_one)</f>
        <v>65376307.042902</v>
      </c>
      <c r="AT362" s="5" t="n">
        <f aca="false">INDEX($AF$325:$AF$452,$B362+(const_one-$D362)*2+const_one)</f>
        <v>459993700.017919</v>
      </c>
      <c r="AU362" s="5" t="n">
        <f aca="false">INDEX($AG$325:$AG$452,$B362+(const_one-$E362)*4+const_one)</f>
        <v>144393792.607976</v>
      </c>
      <c r="AV362" s="5" t="n">
        <f aca="false">INDEX($AH$325:$AH$452,$B362+(const_one-$F362)*8+const_one)</f>
        <v>184476594.636313</v>
      </c>
      <c r="AW362" s="5" t="n">
        <f aca="false">INDEX($AI$325:$AI$452,$B362+(const_one-$G362)*16+const_one)</f>
        <v>220352655.338661</v>
      </c>
      <c r="AX362" s="5" t="n">
        <f aca="false">INDEX($AJ$325:$AJ$452,$B362+(const_one-$H362)*32+const_one)</f>
        <v>416584409.037516</v>
      </c>
      <c r="AY362" s="5" t="n">
        <f aca="false">INDEX($AK$325:$AK$452,$B362+(const_one-$I362)*64+const_one)</f>
        <v>331874677.050854</v>
      </c>
      <c r="AZ362" s="5" t="n">
        <f aca="false">--($C362=--(AS362&gt;AL362))</f>
        <v>1</v>
      </c>
      <c r="BA362" s="5" t="n">
        <f aca="false">--($D362=--(AT362&gt;AM362))</f>
        <v>0</v>
      </c>
      <c r="BB362" s="5" t="n">
        <f aca="false">--($E362=--(AU362&gt;AN362))</f>
        <v>1</v>
      </c>
      <c r="BC362" s="5" t="n">
        <f aca="false">--($F362=--(AV362&gt;AO362))</f>
        <v>0</v>
      </c>
      <c r="BD362" s="5" t="n">
        <f aca="false">--($G362=--(AW362&gt;AP362))</f>
        <v>0</v>
      </c>
      <c r="BE362" s="5" t="n">
        <f aca="false">--($H362=--(AX362&gt;AQ362))</f>
        <v>1</v>
      </c>
      <c r="BF362" s="5" t="n">
        <f aca="false">--($I362=--(AY362&gt;AR362))</f>
        <v>0</v>
      </c>
      <c r="BG362" s="5" t="n">
        <f aca="false">SUM(AZ362:BF362)</f>
        <v>3</v>
      </c>
      <c r="BH362" s="5" t="n">
        <f aca="false">SUM(AE362:AK362)+AB362+AC362+AD362</f>
        <v>2000000000</v>
      </c>
    </row>
    <row r="363" customFormat="false" ht="15" hidden="true" customHeight="false" outlineLevel="0" collapsed="false">
      <c r="A363" s="5" t="n">
        <f aca="false">sensitivity_exit_usd</f>
        <v>2000000000</v>
      </c>
      <c r="B363" s="2" t="n">
        <f aca="false">ROW()-ROW($B$325)</f>
        <v>38</v>
      </c>
      <c r="C363" s="2" t="n">
        <f aca="false">MOD(QUOTIENT($B363,1),2)</f>
        <v>0</v>
      </c>
      <c r="D363" s="2" t="n">
        <f aca="false">MOD(QUOTIENT($B363,2),2)</f>
        <v>1</v>
      </c>
      <c r="E363" s="2" t="n">
        <f aca="false">MOD(QUOTIENT($B363,4),2)</f>
        <v>1</v>
      </c>
      <c r="F363" s="2" t="n">
        <f aca="false">MOD(QUOTIENT($B363,8),2)</f>
        <v>0</v>
      </c>
      <c r="G363" s="2" t="n">
        <f aca="false">MOD(QUOTIENT($B363,16),2)</f>
        <v>0</v>
      </c>
      <c r="H363" s="2" t="n">
        <f aca="false">MOD(QUOTIENT($B363,32),2)</f>
        <v>1</v>
      </c>
      <c r="I363" s="2" t="n">
        <f aca="false">MOD(QUOTIENT($B363,64),2)</f>
        <v>0</v>
      </c>
      <c r="J363" s="5" t="n">
        <f aca="false">IF($C363=const_zero,MIN(class_series_f_invested_usd,MAX(const_zero,$A363)),const_zero)</f>
        <v>30000000</v>
      </c>
      <c r="K363" s="5" t="n">
        <f aca="false">IF($D363=const_zero,MIN(class_series_e_invested_usd,MAX(const_zero,$A363-SUM($J363:$J363))),const_zero)</f>
        <v>0</v>
      </c>
      <c r="L363" s="5" t="n">
        <f aca="false">IF($E363=const_zero,MIN(class_series_d_invested_usd,MAX(const_zero,$A363-SUM($J363:$K363))),const_zero)</f>
        <v>0</v>
      </c>
      <c r="M363" s="5" t="n">
        <f aca="false">IF($F363=const_zero,MIN(class_series_c_invested_usd,MAX(const_zero,$A363-SUM($J363:$L363))),const_zero)</f>
        <v>60000000</v>
      </c>
      <c r="N363" s="5" t="n">
        <f aca="false">IF($G363=const_zero,MIN(class_series_b_invested_usd,MAX(const_zero,$A363-SUM($J363:$M363))),const_zero)</f>
        <v>30000000</v>
      </c>
      <c r="O363" s="5" t="n">
        <f aca="false">IF($H363=const_zero,MIN(class_series_a_invested_usd,MAX(const_zero,$A363-SUM($J363:$N363))),const_zero)</f>
        <v>0</v>
      </c>
      <c r="P363" s="5" t="n">
        <f aca="false">IF($I363=const_zero,MIN(class_seed_invested_usd,MAX(const_zero,$A363-SUM($J363:$O363))),const_zero)</f>
        <v>5000000</v>
      </c>
      <c r="Q363" s="5" t="n">
        <f aca="false">MAX(const_zero,$A363-SUM($J363:$P363))</f>
        <v>1875000000</v>
      </c>
      <c r="R363" s="9" t="n">
        <f aca="false">common_rsa_total+Sensitivity!$AE$270+Sensitivity!$AJ$270+IF($C363=const_one,Sensitivity!$D$270,const_zero)+IF($D363=const_one,Sensitivity!$Y$270,const_zero)+IF($E363=const_one,Sensitivity!$V$270,const_zero)+IF($F363=const_one,Sensitivity!$S$270,const_zero)+IF($G363=const_one,Sensitivity!$P$270,const_zero)+IF($H363=const_one,Sensitivity!$M$270,const_zero)+IF($I363=const_one,Sensitivity!$J$270,const_zero)</f>
        <v>22140393.5846082</v>
      </c>
      <c r="S363" s="23" t="b">
        <f aca="false">IF($R363&gt;const_zero,--($Q363&gt;option_strike_usd*$R363),const_zero)</f>
        <v>1</v>
      </c>
      <c r="T363" s="7" t="n">
        <f aca="false">IF($R363&gt;const_zero,IF($S363=const_one,($Q363+option_strike_usd*pre_f_options_issued)/($R363+pre_f_options_issued),$Q363/$R363),const_zero)</f>
        <v>76.1960231500845</v>
      </c>
      <c r="U363" s="5" t="n">
        <f aca="false">IF($C363=const_one,Sensitivity!$D$270*$T363,const_zero)</f>
        <v>0</v>
      </c>
      <c r="V363" s="5" t="n">
        <f aca="false">IF($D363=const_one,Sensitivity!$Y$270*$T363,const_zero)</f>
        <v>467177265.162954</v>
      </c>
      <c r="W363" s="5" t="n">
        <f aca="false">IF($E363=const_one,Sensitivity!$V$270*$T363,const_zero)</f>
        <v>132052862.824434</v>
      </c>
      <c r="X363" s="5" t="n">
        <f aca="false">IF($F363=const_one,Sensitivity!$S$270*$T363,const_zero)</f>
        <v>0</v>
      </c>
      <c r="Y363" s="5" t="n">
        <f aca="false">IF($G363=const_one,Sensitivity!$P$270*$T363,const_zero)</f>
        <v>0</v>
      </c>
      <c r="Z363" s="5" t="n">
        <f aca="false">IF($H363=const_one,Sensitivity!$M$270*$T363,const_zero)</f>
        <v>380980115.750422</v>
      </c>
      <c r="AA363" s="5" t="n">
        <f aca="false">IF($I363=const_one,Sensitivity!$J$270*$T363,const_zero)</f>
        <v>0</v>
      </c>
      <c r="AB363" s="5" t="n">
        <f aca="false">(Sensitivity!$AE$270+Sensitivity!$AJ$270)*$T363</f>
        <v>21035490.0362184</v>
      </c>
      <c r="AC363" s="5" t="n">
        <f aca="false">common_rsa_total*$T363</f>
        <v>685764208.35076</v>
      </c>
      <c r="AD363" s="5" t="n">
        <f aca="false">IF($S363=const_one,pre_f_options_issued*($T363-option_strike_usd),const_zero)</f>
        <v>187990057.875211</v>
      </c>
      <c r="AE363" s="5" t="n">
        <f aca="false">J363+U363</f>
        <v>30000000</v>
      </c>
      <c r="AF363" s="5" t="n">
        <f aca="false">K363+V363</f>
        <v>467177265.162954</v>
      </c>
      <c r="AG363" s="5" t="n">
        <f aca="false">L363+W363</f>
        <v>132052862.824434</v>
      </c>
      <c r="AH363" s="5" t="n">
        <f aca="false">M363+X363</f>
        <v>60000000</v>
      </c>
      <c r="AI363" s="5" t="n">
        <f aca="false">N363+Y363</f>
        <v>30000000</v>
      </c>
      <c r="AJ363" s="5" t="n">
        <f aca="false">O363+Z363</f>
        <v>380980115.750422</v>
      </c>
      <c r="AK363" s="5" t="n">
        <f aca="false">P363+AA363</f>
        <v>5000000</v>
      </c>
      <c r="AL363" s="5" t="n">
        <f aca="false">INDEX($AE$325:$AE$452,$B363-$C363*1+const_one)</f>
        <v>30000000</v>
      </c>
      <c r="AM363" s="5" t="n">
        <f aca="false">INDEX($AF$325:$AF$452,$B363-$D363*2+const_one)</f>
        <v>300000000</v>
      </c>
      <c r="AN363" s="5" t="n">
        <f aca="false">INDEX($AG$325:$AG$452,$B363-$E363*4+const_one)</f>
        <v>100000000</v>
      </c>
      <c r="AO363" s="5" t="n">
        <f aca="false">INDEX($AH$325:$AH$452,$B363-$F363*8+const_one)</f>
        <v>60000000</v>
      </c>
      <c r="AP363" s="5" t="n">
        <f aca="false">INDEX($AI$325:$AI$452,$B363-$G363*16+const_one)</f>
        <v>30000000</v>
      </c>
      <c r="AQ363" s="5" t="n">
        <f aca="false">INDEX($AJ$325:$AJ$452,$B363-$H363*32+const_one)</f>
        <v>15000000</v>
      </c>
      <c r="AR363" s="5" t="n">
        <f aca="false">INDEX($AK$325:$AK$452,$B363-$I363*64+const_one)</f>
        <v>5000000</v>
      </c>
      <c r="AS363" s="5" t="n">
        <f aca="false">INDEX($AE$325:$AE$452,$B363+(const_one-$C363)*1+const_one)</f>
        <v>58869434.7210971</v>
      </c>
      <c r="AT363" s="5" t="n">
        <f aca="false">INDEX($AF$325:$AF$452,$B363+(const_one-$D363)*2+const_one)</f>
        <v>467177265.162954</v>
      </c>
      <c r="AU363" s="5" t="n">
        <f aca="false">INDEX($AG$325:$AG$452,$B363+(const_one-$E363)*4+const_one)</f>
        <v>132052862.824434</v>
      </c>
      <c r="AV363" s="5" t="n">
        <f aca="false">INDEX($AH$325:$AH$452,$B363+(const_one-$F363)*8+const_one)</f>
        <v>171964952.560707</v>
      </c>
      <c r="AW363" s="5" t="n">
        <f aca="false">INDEX($AI$325:$AI$452,$B363+(const_one-$G363)*16+const_one)</f>
        <v>207033954.942907</v>
      </c>
      <c r="AX363" s="5" t="n">
        <f aca="false">INDEX($AJ$325:$AJ$452,$B363+(const_one-$H363)*32+const_one)</f>
        <v>380980115.750422</v>
      </c>
      <c r="AY363" s="5" t="n">
        <f aca="false">INDEX($AK$325:$AK$452,$B363+(const_one-$I363)*64+const_one)</f>
        <v>317556511.965069</v>
      </c>
      <c r="AZ363" s="5" t="n">
        <f aca="false">--($C363=--(AS363&gt;AL363))</f>
        <v>0</v>
      </c>
      <c r="BA363" s="5" t="n">
        <f aca="false">--($D363=--(AT363&gt;AM363))</f>
        <v>1</v>
      </c>
      <c r="BB363" s="5" t="n">
        <f aca="false">--($E363=--(AU363&gt;AN363))</f>
        <v>1</v>
      </c>
      <c r="BC363" s="5" t="n">
        <f aca="false">--($F363=--(AV363&gt;AO363))</f>
        <v>0</v>
      </c>
      <c r="BD363" s="5" t="n">
        <f aca="false">--($G363=--(AW363&gt;AP363))</f>
        <v>0</v>
      </c>
      <c r="BE363" s="5" t="n">
        <f aca="false">--($H363=--(AX363&gt;AQ363))</f>
        <v>1</v>
      </c>
      <c r="BF363" s="5" t="n">
        <f aca="false">--($I363=--(AY363&gt;AR363))</f>
        <v>0</v>
      </c>
      <c r="BG363" s="5" t="n">
        <f aca="false">SUM(AZ363:BF363)</f>
        <v>3</v>
      </c>
      <c r="BH363" s="5" t="n">
        <f aca="false">SUM(AE363:AK363)+AB363+AC363+AD363</f>
        <v>2000000000</v>
      </c>
    </row>
    <row r="364" customFormat="false" ht="15" hidden="true" customHeight="false" outlineLevel="0" collapsed="false">
      <c r="A364" s="5" t="n">
        <f aca="false">sensitivity_exit_usd</f>
        <v>2000000000</v>
      </c>
      <c r="B364" s="2" t="n">
        <f aca="false">ROW()-ROW($B$325)</f>
        <v>39</v>
      </c>
      <c r="C364" s="2" t="n">
        <f aca="false">MOD(QUOTIENT($B364,1),2)</f>
        <v>1</v>
      </c>
      <c r="D364" s="2" t="n">
        <f aca="false">MOD(QUOTIENT($B364,2),2)</f>
        <v>1</v>
      </c>
      <c r="E364" s="2" t="n">
        <f aca="false">MOD(QUOTIENT($B364,4),2)</f>
        <v>1</v>
      </c>
      <c r="F364" s="2" t="n">
        <f aca="false">MOD(QUOTIENT($B364,8),2)</f>
        <v>0</v>
      </c>
      <c r="G364" s="2" t="n">
        <f aca="false">MOD(QUOTIENT($B364,16),2)</f>
        <v>0</v>
      </c>
      <c r="H364" s="2" t="n">
        <f aca="false">MOD(QUOTIENT($B364,32),2)</f>
        <v>1</v>
      </c>
      <c r="I364" s="2" t="n">
        <f aca="false">MOD(QUOTIENT($B364,64),2)</f>
        <v>0</v>
      </c>
      <c r="J364" s="5" t="n">
        <f aca="false">IF($C364=const_zero,MIN(class_series_f_invested_usd,MAX(const_zero,$A364)),const_zero)</f>
        <v>0</v>
      </c>
      <c r="K364" s="5" t="n">
        <f aca="false">IF($D364=const_zero,MIN(class_series_e_invested_usd,MAX(const_zero,$A364-SUM($J364:$J364))),const_zero)</f>
        <v>0</v>
      </c>
      <c r="L364" s="5" t="n">
        <f aca="false">IF($E364=const_zero,MIN(class_series_d_invested_usd,MAX(const_zero,$A364-SUM($J364:$K364))),const_zero)</f>
        <v>0</v>
      </c>
      <c r="M364" s="5" t="n">
        <f aca="false">IF($F364=const_zero,MIN(class_series_c_invested_usd,MAX(const_zero,$A364-SUM($J364:$L364))),const_zero)</f>
        <v>60000000</v>
      </c>
      <c r="N364" s="5" t="n">
        <f aca="false">IF($G364=const_zero,MIN(class_series_b_invested_usd,MAX(const_zero,$A364-SUM($J364:$M364))),const_zero)</f>
        <v>30000000</v>
      </c>
      <c r="O364" s="5" t="n">
        <f aca="false">IF($H364=const_zero,MIN(class_series_a_invested_usd,MAX(const_zero,$A364-SUM($J364:$N364))),const_zero)</f>
        <v>0</v>
      </c>
      <c r="P364" s="5" t="n">
        <f aca="false">IF($I364=const_zero,MIN(class_seed_invested_usd,MAX(const_zero,$A364-SUM($J364:$O364))),const_zero)</f>
        <v>5000000</v>
      </c>
      <c r="Q364" s="5" t="n">
        <f aca="false">MAX(const_zero,$A364-SUM($J364:$P364))</f>
        <v>1905000000</v>
      </c>
      <c r="R364" s="9" t="n">
        <f aca="false">common_rsa_total+Sensitivity!$AE$270+Sensitivity!$AJ$270+IF($C364=const_one,Sensitivity!$D$270,const_zero)+IF($D364=const_one,Sensitivity!$Y$270,const_zero)+IF($E364=const_one,Sensitivity!$V$270,const_zero)+IF($F364=const_one,Sensitivity!$S$270,const_zero)+IF($G364=const_one,Sensitivity!$P$270,const_zero)+IF($H364=const_one,Sensitivity!$M$270,const_zero)+IF($I364=const_one,Sensitivity!$J$270,const_zero)</f>
        <v>22925064.1774654</v>
      </c>
      <c r="S364" s="23" t="b">
        <f aca="false">IF($R364&gt;const_zero,--($Q364&gt;option_strike_usd*$R364),const_zero)</f>
        <v>1</v>
      </c>
      <c r="T364" s="7" t="n">
        <f aca="false">IF($R364&gt;const_zero,IF($S364=const_one,($Q364+option_strike_usd*pre_f_options_issued)/($R364+pre_f_options_issued),$Q364/$R364),const_zero)</f>
        <v>75.0243927285992</v>
      </c>
      <c r="U364" s="5" t="n">
        <f aca="false">IF($C364=const_one,Sensitivity!$D$270*$T364,const_zero)</f>
        <v>58869434.7210971</v>
      </c>
      <c r="V364" s="5" t="n">
        <f aca="false">IF($D364=const_one,Sensitivity!$Y$270*$T364,const_zero)</f>
        <v>459993700.017919</v>
      </c>
      <c r="W364" s="5" t="n">
        <f aca="false">IF($E364=const_one,Sensitivity!$V$270*$T364,const_zero)</f>
        <v>130022348.04252</v>
      </c>
      <c r="X364" s="5" t="n">
        <f aca="false">IF($F364=const_one,Sensitivity!$S$270*$T364,const_zero)</f>
        <v>0</v>
      </c>
      <c r="Y364" s="5" t="n">
        <f aca="false">IF($G364=const_one,Sensitivity!$P$270*$T364,const_zero)</f>
        <v>0</v>
      </c>
      <c r="Z364" s="5" t="n">
        <f aca="false">IF($H364=const_one,Sensitivity!$M$270*$T364,const_zero)</f>
        <v>375121963.642996</v>
      </c>
      <c r="AA364" s="5" t="n">
        <f aca="false">IF($I364=const_one,Sensitivity!$J$270*$T364,const_zero)</f>
        <v>0</v>
      </c>
      <c r="AB364" s="5" t="n">
        <f aca="false">(Sensitivity!$AE$270+Sensitivity!$AJ$270)*$T364</f>
        <v>20712037.1965769</v>
      </c>
      <c r="AC364" s="5" t="n">
        <f aca="false">common_rsa_total*$T364</f>
        <v>675219534.557393</v>
      </c>
      <c r="AD364" s="5" t="n">
        <f aca="false">IF($S364=const_one,pre_f_options_issued*($T364-option_strike_usd),const_zero)</f>
        <v>185060981.821498</v>
      </c>
      <c r="AE364" s="5" t="n">
        <f aca="false">J364+U364</f>
        <v>58869434.7210971</v>
      </c>
      <c r="AF364" s="5" t="n">
        <f aca="false">K364+V364</f>
        <v>459993700.017919</v>
      </c>
      <c r="AG364" s="5" t="n">
        <f aca="false">L364+W364</f>
        <v>130022348.04252</v>
      </c>
      <c r="AH364" s="5" t="n">
        <f aca="false">M364+X364</f>
        <v>60000000</v>
      </c>
      <c r="AI364" s="5" t="n">
        <f aca="false">N364+Y364</f>
        <v>30000000</v>
      </c>
      <c r="AJ364" s="5" t="n">
        <f aca="false">O364+Z364</f>
        <v>375121963.642996</v>
      </c>
      <c r="AK364" s="5" t="n">
        <f aca="false">P364+AA364</f>
        <v>5000000</v>
      </c>
      <c r="AL364" s="5" t="n">
        <f aca="false">INDEX($AE$325:$AE$452,$B364-$C364*1+const_one)</f>
        <v>30000000</v>
      </c>
      <c r="AM364" s="5" t="n">
        <f aca="false">INDEX($AF$325:$AF$452,$B364-$D364*2+const_one)</f>
        <v>300000000</v>
      </c>
      <c r="AN364" s="5" t="n">
        <f aca="false">INDEX($AG$325:$AG$452,$B364-$E364*4+const_one)</f>
        <v>100000000</v>
      </c>
      <c r="AO364" s="5" t="n">
        <f aca="false">INDEX($AH$325:$AH$452,$B364-$F364*8+const_one)</f>
        <v>60000000</v>
      </c>
      <c r="AP364" s="5" t="n">
        <f aca="false">INDEX($AI$325:$AI$452,$B364-$G364*16+const_one)</f>
        <v>30000000</v>
      </c>
      <c r="AQ364" s="5" t="n">
        <f aca="false">INDEX($AJ$325:$AJ$452,$B364-$H364*32+const_one)</f>
        <v>15000000</v>
      </c>
      <c r="AR364" s="5" t="n">
        <f aca="false">INDEX($AK$325:$AK$452,$B364-$I364*64+const_one)</f>
        <v>5000000</v>
      </c>
      <c r="AS364" s="5" t="n">
        <f aca="false">INDEX($AE$325:$AE$452,$B364+(const_one-$C364)*1+const_one)</f>
        <v>58869434.7210971</v>
      </c>
      <c r="AT364" s="5" t="n">
        <f aca="false">INDEX($AF$325:$AF$452,$B364+(const_one-$D364)*2+const_one)</f>
        <v>459993700.017919</v>
      </c>
      <c r="AU364" s="5" t="n">
        <f aca="false">INDEX($AG$325:$AG$452,$B364+(const_one-$E364)*4+const_one)</f>
        <v>130022348.04252</v>
      </c>
      <c r="AV364" s="5" t="n">
        <f aca="false">INDEX($AH$325:$AH$452,$B364+(const_one-$F364)*8+const_one)</f>
        <v>169703112.628369</v>
      </c>
      <c r="AW364" s="5" t="n">
        <f aca="false">INDEX($AI$325:$AI$452,$B364+(const_one-$G364)*16+const_one)</f>
        <v>204485026.443951</v>
      </c>
      <c r="AX364" s="5" t="n">
        <f aca="false">INDEX($AJ$325:$AJ$452,$B364+(const_one-$H364)*32+const_one)</f>
        <v>375121963.642996</v>
      </c>
      <c r="AY364" s="5" t="n">
        <f aca="false">INDEX($AK$325:$AK$452,$B364+(const_one-$I364)*64+const_one)</f>
        <v>314296789.785659</v>
      </c>
      <c r="AZ364" s="5" t="n">
        <f aca="false">--($C364=--(AS364&gt;AL364))</f>
        <v>1</v>
      </c>
      <c r="BA364" s="5" t="n">
        <f aca="false">--($D364=--(AT364&gt;AM364))</f>
        <v>1</v>
      </c>
      <c r="BB364" s="5" t="n">
        <f aca="false">--($E364=--(AU364&gt;AN364))</f>
        <v>1</v>
      </c>
      <c r="BC364" s="5" t="n">
        <f aca="false">--($F364=--(AV364&gt;AO364))</f>
        <v>0</v>
      </c>
      <c r="BD364" s="5" t="n">
        <f aca="false">--($G364=--(AW364&gt;AP364))</f>
        <v>0</v>
      </c>
      <c r="BE364" s="5" t="n">
        <f aca="false">--($H364=--(AX364&gt;AQ364))</f>
        <v>1</v>
      </c>
      <c r="BF364" s="5" t="n">
        <f aca="false">--($I364=--(AY364&gt;AR364))</f>
        <v>0</v>
      </c>
      <c r="BG364" s="5" t="n">
        <f aca="false">SUM(AZ364:BF364)</f>
        <v>4</v>
      </c>
      <c r="BH364" s="5" t="n">
        <f aca="false">SUM(AE364:AK364)+AB364+AC364+AD364</f>
        <v>2000000000</v>
      </c>
    </row>
    <row r="365" customFormat="false" ht="15" hidden="true" customHeight="false" outlineLevel="0" collapsed="false">
      <c r="A365" s="5" t="n">
        <f aca="false">sensitivity_exit_usd</f>
        <v>2000000000</v>
      </c>
      <c r="B365" s="2" t="n">
        <f aca="false">ROW()-ROW($B$325)</f>
        <v>40</v>
      </c>
      <c r="C365" s="2" t="n">
        <f aca="false">MOD(QUOTIENT($B365,1),2)</f>
        <v>0</v>
      </c>
      <c r="D365" s="2" t="n">
        <f aca="false">MOD(QUOTIENT($B365,2),2)</f>
        <v>0</v>
      </c>
      <c r="E365" s="2" t="n">
        <f aca="false">MOD(QUOTIENT($B365,4),2)</f>
        <v>0</v>
      </c>
      <c r="F365" s="2" t="n">
        <f aca="false">MOD(QUOTIENT($B365,8),2)</f>
        <v>1</v>
      </c>
      <c r="G365" s="2" t="n">
        <f aca="false">MOD(QUOTIENT($B365,16),2)</f>
        <v>0</v>
      </c>
      <c r="H365" s="2" t="n">
        <f aca="false">MOD(QUOTIENT($B365,32),2)</f>
        <v>1</v>
      </c>
      <c r="I365" s="2" t="n">
        <f aca="false">MOD(QUOTIENT($B365,64),2)</f>
        <v>0</v>
      </c>
      <c r="J365" s="5" t="n">
        <f aca="false">IF($C365=const_zero,MIN(class_series_f_invested_usd,MAX(const_zero,$A365)),const_zero)</f>
        <v>30000000</v>
      </c>
      <c r="K365" s="5" t="n">
        <f aca="false">IF($D365=const_zero,MIN(class_series_e_invested_usd,MAX(const_zero,$A365-SUM($J365:$J365))),const_zero)</f>
        <v>300000000</v>
      </c>
      <c r="L365" s="5" t="n">
        <f aca="false">IF($E365=const_zero,MIN(class_series_d_invested_usd,MAX(const_zero,$A365-SUM($J365:$K365))),const_zero)</f>
        <v>100000000</v>
      </c>
      <c r="M365" s="5" t="n">
        <f aca="false">IF($F365=const_zero,MIN(class_series_c_invested_usd,MAX(const_zero,$A365-SUM($J365:$L365))),const_zero)</f>
        <v>0</v>
      </c>
      <c r="N365" s="5" t="n">
        <f aca="false">IF($G365=const_zero,MIN(class_series_b_invested_usd,MAX(const_zero,$A365-SUM($J365:$M365))),const_zero)</f>
        <v>30000000</v>
      </c>
      <c r="O365" s="5" t="n">
        <f aca="false">IF($H365=const_zero,MIN(class_series_a_invested_usd,MAX(const_zero,$A365-SUM($J365:$N365))),const_zero)</f>
        <v>0</v>
      </c>
      <c r="P365" s="5" t="n">
        <f aca="false">IF($I365=const_zero,MIN(class_seed_invested_usd,MAX(const_zero,$A365-SUM($J365:$O365))),const_zero)</f>
        <v>5000000</v>
      </c>
      <c r="Q365" s="5" t="n">
        <f aca="false">MAX(const_zero,$A365-SUM($J365:$P365))</f>
        <v>1535000000</v>
      </c>
      <c r="R365" s="9" t="n">
        <f aca="false">common_rsa_total+Sensitivity!$AE$270+Sensitivity!$AJ$270+IF($C365=const_one,Sensitivity!$D$270,const_zero)+IF($D365=const_one,Sensitivity!$Y$270,const_zero)+IF($E365=const_one,Sensitivity!$V$270,const_zero)+IF($F365=const_one,Sensitivity!$S$270,const_zero)+IF($G365=const_one,Sensitivity!$P$270,const_zero)+IF($H365=const_one,Sensitivity!$M$270,const_zero)+IF($I365=const_one,Sensitivity!$J$270,const_zero)</f>
        <v>16676070.7077164</v>
      </c>
      <c r="S365" s="23" t="b">
        <f aca="false">IF($R365&gt;const_zero,--($Q365&gt;option_strike_usd*$R365),const_zero)</f>
        <v>1</v>
      </c>
      <c r="T365" s="7" t="n">
        <f aca="false">IF($R365&gt;const_zero,IF($S365=const_one,($Q365+option_strike_usd*pre_f_options_issued)/($R365+pre_f_options_issued),$Q365/$R365),const_zero)</f>
        <v>80.1780522941707</v>
      </c>
      <c r="U365" s="5" t="n">
        <f aca="false">IF($C365=const_one,Sensitivity!$D$270*$T365,const_zero)</f>
        <v>0</v>
      </c>
      <c r="V365" s="5" t="n">
        <f aca="false">IF($D365=const_one,Sensitivity!$Y$270*$T365,const_zero)</f>
        <v>0</v>
      </c>
      <c r="W365" s="5" t="n">
        <f aca="false">IF($E365=const_one,Sensitivity!$V$270*$T365,const_zero)</f>
        <v>0</v>
      </c>
      <c r="X365" s="5" t="n">
        <f aca="false">IF($F365=const_one,Sensitivity!$S$270*$T365,const_zero)</f>
        <v>192427325.50601</v>
      </c>
      <c r="Y365" s="5" t="n">
        <f aca="false">IF($G365=const_one,Sensitivity!$P$270*$T365,const_zero)</f>
        <v>0</v>
      </c>
      <c r="Z365" s="5" t="n">
        <f aca="false">IF($H365=const_one,Sensitivity!$M$270*$T365,const_zero)</f>
        <v>400890261.470854</v>
      </c>
      <c r="AA365" s="5" t="n">
        <f aca="false">IF($I365=const_one,Sensitivity!$J$270*$T365,const_zero)</f>
        <v>0</v>
      </c>
      <c r="AB365" s="5" t="n">
        <f aca="false">(Sensitivity!$AE$270+Sensitivity!$AJ$270)*$T365</f>
        <v>22134811.6401736</v>
      </c>
      <c r="AC365" s="5" t="n">
        <f aca="false">common_rsa_total*$T365</f>
        <v>721602470.647536</v>
      </c>
      <c r="AD365" s="5" t="n">
        <f aca="false">IF($S365=const_one,pre_f_options_issued*($T365-option_strike_usd),const_zero)</f>
        <v>197945130.735427</v>
      </c>
      <c r="AE365" s="5" t="n">
        <f aca="false">J365+U365</f>
        <v>30000000</v>
      </c>
      <c r="AF365" s="5" t="n">
        <f aca="false">K365+V365</f>
        <v>300000000</v>
      </c>
      <c r="AG365" s="5" t="n">
        <f aca="false">L365+W365</f>
        <v>100000000</v>
      </c>
      <c r="AH365" s="5" t="n">
        <f aca="false">M365+X365</f>
        <v>192427325.50601</v>
      </c>
      <c r="AI365" s="5" t="n">
        <f aca="false">N365+Y365</f>
        <v>30000000</v>
      </c>
      <c r="AJ365" s="5" t="n">
        <f aca="false">O365+Z365</f>
        <v>400890261.470854</v>
      </c>
      <c r="AK365" s="5" t="n">
        <f aca="false">P365+AA365</f>
        <v>5000000</v>
      </c>
      <c r="AL365" s="5" t="n">
        <f aca="false">INDEX($AE$325:$AE$452,$B365-$C365*1+const_one)</f>
        <v>30000000</v>
      </c>
      <c r="AM365" s="5" t="n">
        <f aca="false">INDEX($AF$325:$AF$452,$B365-$D365*2+const_one)</f>
        <v>300000000</v>
      </c>
      <c r="AN365" s="5" t="n">
        <f aca="false">INDEX($AG$325:$AG$452,$B365-$E365*4+const_one)</f>
        <v>100000000</v>
      </c>
      <c r="AO365" s="5" t="n">
        <f aca="false">INDEX($AH$325:$AH$452,$B365-$F365*8+const_one)</f>
        <v>60000000</v>
      </c>
      <c r="AP365" s="5" t="n">
        <f aca="false">INDEX($AI$325:$AI$452,$B365-$G365*16+const_one)</f>
        <v>30000000</v>
      </c>
      <c r="AQ365" s="5" t="n">
        <f aca="false">INDEX($AJ$325:$AJ$452,$B365-$H365*32+const_one)</f>
        <v>15000000</v>
      </c>
      <c r="AR365" s="5" t="n">
        <f aca="false">INDEX($AK$325:$AK$452,$B365-$I365*64+const_one)</f>
        <v>5000000</v>
      </c>
      <c r="AS365" s="5" t="n">
        <f aca="false">INDEX($AE$325:$AE$452,$B365+(const_one-$C365)*1+const_one)</f>
        <v>61619512.8117927</v>
      </c>
      <c r="AT365" s="5" t="n">
        <f aca="false">INDEX($AF$325:$AF$452,$B365+(const_one-$D365)*2+const_one)</f>
        <v>445174709.79406</v>
      </c>
      <c r="AU365" s="5" t="n">
        <f aca="false">INDEX($AG$325:$AG$452,$B365+(const_one-$E365)*4+const_one)</f>
        <v>135725261.806507</v>
      </c>
      <c r="AV365" s="5" t="n">
        <f aca="false">INDEX($AH$325:$AH$452,$B365+(const_one-$F365)*8+const_one)</f>
        <v>192427325.50601</v>
      </c>
      <c r="AW365" s="5" t="n">
        <f aca="false">INDEX($AI$325:$AI$452,$B365+(const_one-$G365)*16+const_one)</f>
        <v>212052895.30231</v>
      </c>
      <c r="AX365" s="5" t="n">
        <f aca="false">INDEX($AJ$325:$AJ$452,$B365+(const_one-$H365)*32+const_one)</f>
        <v>400890261.470854</v>
      </c>
      <c r="AY365" s="5" t="n">
        <f aca="false">INDEX($AK$325:$AK$452,$B365+(const_one-$I365)*64+const_one)</f>
        <v>319013792.325581</v>
      </c>
      <c r="AZ365" s="5" t="n">
        <f aca="false">--($C365=--(AS365&gt;AL365))</f>
        <v>0</v>
      </c>
      <c r="BA365" s="5" t="n">
        <f aca="false">--($D365=--(AT365&gt;AM365))</f>
        <v>0</v>
      </c>
      <c r="BB365" s="5" t="n">
        <f aca="false">--($E365=--(AU365&gt;AN365))</f>
        <v>0</v>
      </c>
      <c r="BC365" s="5" t="n">
        <f aca="false">--($F365=--(AV365&gt;AO365))</f>
        <v>1</v>
      </c>
      <c r="BD365" s="5" t="n">
        <f aca="false">--($G365=--(AW365&gt;AP365))</f>
        <v>0</v>
      </c>
      <c r="BE365" s="5" t="n">
        <f aca="false">--($H365=--(AX365&gt;AQ365))</f>
        <v>1</v>
      </c>
      <c r="BF365" s="5" t="n">
        <f aca="false">--($I365=--(AY365&gt;AR365))</f>
        <v>0</v>
      </c>
      <c r="BG365" s="5" t="n">
        <f aca="false">SUM(AZ365:BF365)</f>
        <v>2</v>
      </c>
      <c r="BH365" s="5" t="n">
        <f aca="false">SUM(AE365:AK365)+AB365+AC365+AD365</f>
        <v>2000000000</v>
      </c>
    </row>
    <row r="366" customFormat="false" ht="15" hidden="true" customHeight="false" outlineLevel="0" collapsed="false">
      <c r="A366" s="5" t="n">
        <f aca="false">sensitivity_exit_usd</f>
        <v>2000000000</v>
      </c>
      <c r="B366" s="2" t="n">
        <f aca="false">ROW()-ROW($B$325)</f>
        <v>41</v>
      </c>
      <c r="C366" s="2" t="n">
        <f aca="false">MOD(QUOTIENT($B366,1),2)</f>
        <v>1</v>
      </c>
      <c r="D366" s="2" t="n">
        <f aca="false">MOD(QUOTIENT($B366,2),2)</f>
        <v>0</v>
      </c>
      <c r="E366" s="2" t="n">
        <f aca="false">MOD(QUOTIENT($B366,4),2)</f>
        <v>0</v>
      </c>
      <c r="F366" s="2" t="n">
        <f aca="false">MOD(QUOTIENT($B366,8),2)</f>
        <v>1</v>
      </c>
      <c r="G366" s="2" t="n">
        <f aca="false">MOD(QUOTIENT($B366,16),2)</f>
        <v>0</v>
      </c>
      <c r="H366" s="2" t="n">
        <f aca="false">MOD(QUOTIENT($B366,32),2)</f>
        <v>1</v>
      </c>
      <c r="I366" s="2" t="n">
        <f aca="false">MOD(QUOTIENT($B366,64),2)</f>
        <v>0</v>
      </c>
      <c r="J366" s="5" t="n">
        <f aca="false">IF($C366=const_zero,MIN(class_series_f_invested_usd,MAX(const_zero,$A366)),const_zero)</f>
        <v>0</v>
      </c>
      <c r="K366" s="5" t="n">
        <f aca="false">IF($D366=const_zero,MIN(class_series_e_invested_usd,MAX(const_zero,$A366-SUM($J366:$J366))),const_zero)</f>
        <v>300000000</v>
      </c>
      <c r="L366" s="5" t="n">
        <f aca="false">IF($E366=const_zero,MIN(class_series_d_invested_usd,MAX(const_zero,$A366-SUM($J366:$K366))),const_zero)</f>
        <v>100000000</v>
      </c>
      <c r="M366" s="5" t="n">
        <f aca="false">IF($F366=const_zero,MIN(class_series_c_invested_usd,MAX(const_zero,$A366-SUM($J366:$L366))),const_zero)</f>
        <v>0</v>
      </c>
      <c r="N366" s="5" t="n">
        <f aca="false">IF($G366=const_zero,MIN(class_series_b_invested_usd,MAX(const_zero,$A366-SUM($J366:$M366))),const_zero)</f>
        <v>30000000</v>
      </c>
      <c r="O366" s="5" t="n">
        <f aca="false">IF($H366=const_zero,MIN(class_series_a_invested_usd,MAX(const_zero,$A366-SUM($J366:$N366))),const_zero)</f>
        <v>0</v>
      </c>
      <c r="P366" s="5" t="n">
        <f aca="false">IF($I366=const_zero,MIN(class_seed_invested_usd,MAX(const_zero,$A366-SUM($J366:$O366))),const_zero)</f>
        <v>5000000</v>
      </c>
      <c r="Q366" s="5" t="n">
        <f aca="false">MAX(const_zero,$A366-SUM($J366:$P366))</f>
        <v>1565000000</v>
      </c>
      <c r="R366" s="9" t="n">
        <f aca="false">common_rsa_total+Sensitivity!$AE$270+Sensitivity!$AJ$270+IF($C366=const_one,Sensitivity!$D$270,const_zero)+IF($D366=const_one,Sensitivity!$Y$270,const_zero)+IF($E366=const_one,Sensitivity!$V$270,const_zero)+IF($F366=const_one,Sensitivity!$S$270,const_zero)+IF($G366=const_one,Sensitivity!$P$270,const_zero)+IF($H366=const_one,Sensitivity!$M$270,const_zero)+IF($I366=const_one,Sensitivity!$J$270,const_zero)</f>
        <v>17460741.3005735</v>
      </c>
      <c r="S366" s="23" t="b">
        <f aca="false">IF($R366&gt;const_zero,--($Q366&gt;option_strike_usd*$R366),const_zero)</f>
        <v>1</v>
      </c>
      <c r="T366" s="7" t="n">
        <f aca="false">IF($R366&gt;const_zero,IF($S366=const_one,($Q366+option_strike_usd*pre_f_options_issued)/($R366+pre_f_options_issued),$Q366/$R366),const_zero)</f>
        <v>78.5291476101121</v>
      </c>
      <c r="U366" s="5" t="n">
        <f aca="false">IF($C366=const_one,Sensitivity!$D$270*$T366,const_zero)</f>
        <v>61619512.8117927</v>
      </c>
      <c r="V366" s="5" t="n">
        <f aca="false">IF($D366=const_one,Sensitivity!$Y$270*$T366,const_zero)</f>
        <v>0</v>
      </c>
      <c r="W366" s="5" t="n">
        <f aca="false">IF($E366=const_one,Sensitivity!$V$270*$T366,const_zero)</f>
        <v>0</v>
      </c>
      <c r="X366" s="5" t="n">
        <f aca="false">IF($F366=const_one,Sensitivity!$S$270*$T366,const_zero)</f>
        <v>188469954.264269</v>
      </c>
      <c r="Y366" s="5" t="n">
        <f aca="false">IF($G366=const_one,Sensitivity!$P$270*$T366,const_zero)</f>
        <v>0</v>
      </c>
      <c r="Z366" s="5" t="n">
        <f aca="false">IF($H366=const_one,Sensitivity!$M$270*$T366,const_zero)</f>
        <v>392645738.050561</v>
      </c>
      <c r="AA366" s="5" t="n">
        <f aca="false">IF($I366=const_one,Sensitivity!$J$270*$T366,const_zero)</f>
        <v>0</v>
      </c>
      <c r="AB366" s="5" t="n">
        <f aca="false">(Sensitivity!$AE$270+Sensitivity!$AJ$270)*$T366</f>
        <v>21679597.3570886</v>
      </c>
      <c r="AC366" s="5" t="n">
        <f aca="false">common_rsa_total*$T366</f>
        <v>706762328.491009</v>
      </c>
      <c r="AD366" s="5" t="n">
        <f aca="false">IF($S366=const_one,pre_f_options_issued*($T366-option_strike_usd),const_zero)</f>
        <v>193822869.02528</v>
      </c>
      <c r="AE366" s="5" t="n">
        <f aca="false">J366+U366</f>
        <v>61619512.8117927</v>
      </c>
      <c r="AF366" s="5" t="n">
        <f aca="false">K366+V366</f>
        <v>300000000</v>
      </c>
      <c r="AG366" s="5" t="n">
        <f aca="false">L366+W366</f>
        <v>100000000</v>
      </c>
      <c r="AH366" s="5" t="n">
        <f aca="false">M366+X366</f>
        <v>188469954.264269</v>
      </c>
      <c r="AI366" s="5" t="n">
        <f aca="false">N366+Y366</f>
        <v>30000000</v>
      </c>
      <c r="AJ366" s="5" t="n">
        <f aca="false">O366+Z366</f>
        <v>392645738.050561</v>
      </c>
      <c r="AK366" s="5" t="n">
        <f aca="false">P366+AA366</f>
        <v>5000000</v>
      </c>
      <c r="AL366" s="5" t="n">
        <f aca="false">INDEX($AE$325:$AE$452,$B366-$C366*1+const_one)</f>
        <v>30000000</v>
      </c>
      <c r="AM366" s="5" t="n">
        <f aca="false">INDEX($AF$325:$AF$452,$B366-$D366*2+const_one)</f>
        <v>300000000</v>
      </c>
      <c r="AN366" s="5" t="n">
        <f aca="false">INDEX($AG$325:$AG$452,$B366-$E366*4+const_one)</f>
        <v>100000000</v>
      </c>
      <c r="AO366" s="5" t="n">
        <f aca="false">INDEX($AH$325:$AH$452,$B366-$F366*8+const_one)</f>
        <v>60000000</v>
      </c>
      <c r="AP366" s="5" t="n">
        <f aca="false">INDEX($AI$325:$AI$452,$B366-$G366*16+const_one)</f>
        <v>30000000</v>
      </c>
      <c r="AQ366" s="5" t="n">
        <f aca="false">INDEX($AJ$325:$AJ$452,$B366-$H366*32+const_one)</f>
        <v>15000000</v>
      </c>
      <c r="AR366" s="5" t="n">
        <f aca="false">INDEX($AK$325:$AK$452,$B366-$I366*64+const_one)</f>
        <v>5000000</v>
      </c>
      <c r="AS366" s="5" t="n">
        <f aca="false">INDEX($AE$325:$AE$452,$B366+(const_one-$C366)*1+const_one)</f>
        <v>61619512.8117927</v>
      </c>
      <c r="AT366" s="5" t="n">
        <f aca="false">INDEX($AF$325:$AF$452,$B366+(const_one-$D366)*2+const_one)</f>
        <v>438836450.224716</v>
      </c>
      <c r="AU366" s="5" t="n">
        <f aca="false">INDEX($AG$325:$AG$452,$B366+(const_one-$E366)*4+const_one)</f>
        <v>133212674.355744</v>
      </c>
      <c r="AV366" s="5" t="n">
        <f aca="false">INDEX($AH$325:$AH$452,$B366+(const_one-$F366)*8+const_one)</f>
        <v>188469954.264269</v>
      </c>
      <c r="AW366" s="5" t="n">
        <f aca="false">INDEX($AI$325:$AI$452,$B366+(const_one-$G366)*16+const_one)</f>
        <v>208725839.347368</v>
      </c>
      <c r="AX366" s="5" t="n">
        <f aca="false">INDEX($AJ$325:$AJ$452,$B366+(const_one-$H366)*32+const_one)</f>
        <v>392645738.050561</v>
      </c>
      <c r="AY366" s="5" t="n">
        <f aca="false">INDEX($AK$325:$AK$452,$B366+(const_one-$I366)*64+const_one)</f>
        <v>314994651.213317</v>
      </c>
      <c r="AZ366" s="5" t="n">
        <f aca="false">--($C366=--(AS366&gt;AL366))</f>
        <v>1</v>
      </c>
      <c r="BA366" s="5" t="n">
        <f aca="false">--($D366=--(AT366&gt;AM366))</f>
        <v>0</v>
      </c>
      <c r="BB366" s="5" t="n">
        <f aca="false">--($E366=--(AU366&gt;AN366))</f>
        <v>0</v>
      </c>
      <c r="BC366" s="5" t="n">
        <f aca="false">--($F366=--(AV366&gt;AO366))</f>
        <v>1</v>
      </c>
      <c r="BD366" s="5" t="n">
        <f aca="false">--($G366=--(AW366&gt;AP366))</f>
        <v>0</v>
      </c>
      <c r="BE366" s="5" t="n">
        <f aca="false">--($H366=--(AX366&gt;AQ366))</f>
        <v>1</v>
      </c>
      <c r="BF366" s="5" t="n">
        <f aca="false">--($I366=--(AY366&gt;AR366))</f>
        <v>0</v>
      </c>
      <c r="BG366" s="5" t="n">
        <f aca="false">SUM(AZ366:BF366)</f>
        <v>3</v>
      </c>
      <c r="BH366" s="5" t="n">
        <f aca="false">SUM(AE366:AK366)+AB366+AC366+AD366</f>
        <v>2000000000</v>
      </c>
    </row>
    <row r="367" customFormat="false" ht="15" hidden="true" customHeight="false" outlineLevel="0" collapsed="false">
      <c r="A367" s="5" t="n">
        <f aca="false">sensitivity_exit_usd</f>
        <v>2000000000</v>
      </c>
      <c r="B367" s="2" t="n">
        <f aca="false">ROW()-ROW($B$325)</f>
        <v>42</v>
      </c>
      <c r="C367" s="2" t="n">
        <f aca="false">MOD(QUOTIENT($B367,1),2)</f>
        <v>0</v>
      </c>
      <c r="D367" s="2" t="n">
        <f aca="false">MOD(QUOTIENT($B367,2),2)</f>
        <v>1</v>
      </c>
      <c r="E367" s="2" t="n">
        <f aca="false">MOD(QUOTIENT($B367,4),2)</f>
        <v>0</v>
      </c>
      <c r="F367" s="2" t="n">
        <f aca="false">MOD(QUOTIENT($B367,8),2)</f>
        <v>1</v>
      </c>
      <c r="G367" s="2" t="n">
        <f aca="false">MOD(QUOTIENT($B367,16),2)</f>
        <v>0</v>
      </c>
      <c r="H367" s="2" t="n">
        <f aca="false">MOD(QUOTIENT($B367,32),2)</f>
        <v>1</v>
      </c>
      <c r="I367" s="2" t="n">
        <f aca="false">MOD(QUOTIENT($B367,64),2)</f>
        <v>0</v>
      </c>
      <c r="J367" s="5" t="n">
        <f aca="false">IF($C367=const_zero,MIN(class_series_f_invested_usd,MAX(const_zero,$A367)),const_zero)</f>
        <v>30000000</v>
      </c>
      <c r="K367" s="5" t="n">
        <f aca="false">IF($D367=const_zero,MIN(class_series_e_invested_usd,MAX(const_zero,$A367-SUM($J367:$J367))),const_zero)</f>
        <v>0</v>
      </c>
      <c r="L367" s="5" t="n">
        <f aca="false">IF($E367=const_zero,MIN(class_series_d_invested_usd,MAX(const_zero,$A367-SUM($J367:$K367))),const_zero)</f>
        <v>100000000</v>
      </c>
      <c r="M367" s="5" t="n">
        <f aca="false">IF($F367=const_zero,MIN(class_series_c_invested_usd,MAX(const_zero,$A367-SUM($J367:$L367))),const_zero)</f>
        <v>0</v>
      </c>
      <c r="N367" s="5" t="n">
        <f aca="false">IF($G367=const_zero,MIN(class_series_b_invested_usd,MAX(const_zero,$A367-SUM($J367:$M367))),const_zero)</f>
        <v>30000000</v>
      </c>
      <c r="O367" s="5" t="n">
        <f aca="false">IF($H367=const_zero,MIN(class_series_a_invested_usd,MAX(const_zero,$A367-SUM($J367:$N367))),const_zero)</f>
        <v>0</v>
      </c>
      <c r="P367" s="5" t="n">
        <f aca="false">IF($I367=const_zero,MIN(class_seed_invested_usd,MAX(const_zero,$A367-SUM($J367:$O367))),const_zero)</f>
        <v>5000000</v>
      </c>
      <c r="Q367" s="5" t="n">
        <f aca="false">MAX(const_zero,$A367-SUM($J367:$P367))</f>
        <v>1835000000</v>
      </c>
      <c r="R367" s="9" t="n">
        <f aca="false">common_rsa_total+Sensitivity!$AE$270+Sensitivity!$AJ$270+IF($C367=const_one,Sensitivity!$D$270,const_zero)+IF($D367=const_one,Sensitivity!$Y$270,const_zero)+IF($E367=const_one,Sensitivity!$V$270,const_zero)+IF($F367=const_one,Sensitivity!$S$270,const_zero)+IF($G367=const_one,Sensitivity!$P$270,const_zero)+IF($H367=const_one,Sensitivity!$M$270,const_zero)+IF($I367=const_one,Sensitivity!$J$270,const_zero)</f>
        <v>22807325.9340259</v>
      </c>
      <c r="S367" s="23" t="b">
        <f aca="false">IF($R367&gt;const_zero,--($Q367&gt;option_strike_usd*$R367),const_zero)</f>
        <v>1</v>
      </c>
      <c r="T367" s="7" t="n">
        <f aca="false">IF($R367&gt;const_zero,IF($S367=const_one,($Q367+option_strike_usd*pre_f_options_issued)/($R367+pre_f_options_issued),$Q367/$R367),const_zero)</f>
        <v>72.6074340999208</v>
      </c>
      <c r="U367" s="5" t="n">
        <f aca="false">IF($C367=const_one,Sensitivity!$D$270*$T367,const_zero)</f>
        <v>0</v>
      </c>
      <c r="V367" s="5" t="n">
        <f aca="false">IF($D367=const_one,Sensitivity!$Y$270*$T367,const_zero)</f>
        <v>445174709.79406</v>
      </c>
      <c r="W367" s="5" t="n">
        <f aca="false">IF($E367=const_one,Sensitivity!$V$270*$T367,const_zero)</f>
        <v>0</v>
      </c>
      <c r="X367" s="5" t="n">
        <f aca="false">IF($F367=const_one,Sensitivity!$S$270*$T367,const_zero)</f>
        <v>174257841.83981</v>
      </c>
      <c r="Y367" s="5" t="n">
        <f aca="false">IF($G367=const_one,Sensitivity!$P$270*$T367,const_zero)</f>
        <v>0</v>
      </c>
      <c r="Z367" s="5" t="n">
        <f aca="false">IF($H367=const_one,Sensitivity!$M$270*$T367,const_zero)</f>
        <v>363037170.499604</v>
      </c>
      <c r="AA367" s="5" t="n">
        <f aca="false">IF($I367=const_one,Sensitivity!$J$270*$T367,const_zero)</f>
        <v>0</v>
      </c>
      <c r="AB367" s="5" t="n">
        <f aca="false">(Sensitivity!$AE$270+Sensitivity!$AJ$270)*$T367</f>
        <v>20044785.7174364</v>
      </c>
      <c r="AC367" s="5" t="n">
        <f aca="false">common_rsa_total*$T367</f>
        <v>653466906.899287</v>
      </c>
      <c r="AD367" s="5" t="n">
        <f aca="false">IF($S367=const_one,pre_f_options_issued*($T367-option_strike_usd),const_zero)</f>
        <v>179018585.249802</v>
      </c>
      <c r="AE367" s="5" t="n">
        <f aca="false">J367+U367</f>
        <v>30000000</v>
      </c>
      <c r="AF367" s="5" t="n">
        <f aca="false">K367+V367</f>
        <v>445174709.79406</v>
      </c>
      <c r="AG367" s="5" t="n">
        <f aca="false">L367+W367</f>
        <v>100000000</v>
      </c>
      <c r="AH367" s="5" t="n">
        <f aca="false">M367+X367</f>
        <v>174257841.83981</v>
      </c>
      <c r="AI367" s="5" t="n">
        <f aca="false">N367+Y367</f>
        <v>30000000</v>
      </c>
      <c r="AJ367" s="5" t="n">
        <f aca="false">O367+Z367</f>
        <v>363037170.499604</v>
      </c>
      <c r="AK367" s="5" t="n">
        <f aca="false">P367+AA367</f>
        <v>5000000</v>
      </c>
      <c r="AL367" s="5" t="n">
        <f aca="false">INDEX($AE$325:$AE$452,$B367-$C367*1+const_one)</f>
        <v>30000000</v>
      </c>
      <c r="AM367" s="5" t="n">
        <f aca="false">INDEX($AF$325:$AF$452,$B367-$D367*2+const_one)</f>
        <v>300000000</v>
      </c>
      <c r="AN367" s="5" t="n">
        <f aca="false">INDEX($AG$325:$AG$452,$B367-$E367*4+const_one)</f>
        <v>100000000</v>
      </c>
      <c r="AO367" s="5" t="n">
        <f aca="false">INDEX($AH$325:$AH$452,$B367-$F367*8+const_one)</f>
        <v>60000000</v>
      </c>
      <c r="AP367" s="5" t="n">
        <f aca="false">INDEX($AI$325:$AI$452,$B367-$G367*16+const_one)</f>
        <v>30000000</v>
      </c>
      <c r="AQ367" s="5" t="n">
        <f aca="false">INDEX($AJ$325:$AJ$452,$B367-$H367*32+const_one)</f>
        <v>15000000</v>
      </c>
      <c r="AR367" s="5" t="n">
        <f aca="false">INDEX($AK$325:$AK$452,$B367-$I367*64+const_one)</f>
        <v>5000000</v>
      </c>
      <c r="AS367" s="5" t="n">
        <f aca="false">INDEX($AE$325:$AE$452,$B367+(const_one-$C367)*1+const_one)</f>
        <v>56161755.603904</v>
      </c>
      <c r="AT367" s="5" t="n">
        <f aca="false">INDEX($AF$325:$AF$452,$B367+(const_one-$D367)*2+const_one)</f>
        <v>445174709.79406</v>
      </c>
      <c r="AU367" s="5" t="n">
        <f aca="false">INDEX($AG$325:$AG$452,$B367+(const_one-$E367)*4+const_one)</f>
        <v>124177873.46537</v>
      </c>
      <c r="AV367" s="5" t="n">
        <f aca="false">INDEX($AH$325:$AH$452,$B367+(const_one-$F367)*8+const_one)</f>
        <v>174257841.83981</v>
      </c>
      <c r="AW367" s="5" t="n">
        <f aca="false">INDEX($AI$325:$AI$452,$B367+(const_one-$G367)*16+const_one)</f>
        <v>197916963.723716</v>
      </c>
      <c r="AX367" s="5" t="n">
        <f aca="false">INDEX($AJ$325:$AJ$452,$B367+(const_one-$H367)*32+const_one)</f>
        <v>363037170.499604</v>
      </c>
      <c r="AY367" s="5" t="n">
        <f aca="false">INDEX($AK$325:$AK$452,$B367+(const_one-$I367)*64+const_one)</f>
        <v>303969410.566083</v>
      </c>
      <c r="AZ367" s="5" t="n">
        <f aca="false">--($C367=--(AS367&gt;AL367))</f>
        <v>0</v>
      </c>
      <c r="BA367" s="5" t="n">
        <f aca="false">--($D367=--(AT367&gt;AM367))</f>
        <v>1</v>
      </c>
      <c r="BB367" s="5" t="n">
        <f aca="false">--($E367=--(AU367&gt;AN367))</f>
        <v>0</v>
      </c>
      <c r="BC367" s="5" t="n">
        <f aca="false">--($F367=--(AV367&gt;AO367))</f>
        <v>1</v>
      </c>
      <c r="BD367" s="5" t="n">
        <f aca="false">--($G367=--(AW367&gt;AP367))</f>
        <v>0</v>
      </c>
      <c r="BE367" s="5" t="n">
        <f aca="false">--($H367=--(AX367&gt;AQ367))</f>
        <v>1</v>
      </c>
      <c r="BF367" s="5" t="n">
        <f aca="false">--($I367=--(AY367&gt;AR367))</f>
        <v>0</v>
      </c>
      <c r="BG367" s="5" t="n">
        <f aca="false">SUM(AZ367:BF367)</f>
        <v>3</v>
      </c>
      <c r="BH367" s="5" t="n">
        <f aca="false">SUM(AE367:AK367)+AB367+AC367+AD367</f>
        <v>2000000000</v>
      </c>
    </row>
    <row r="368" customFormat="false" ht="15" hidden="true" customHeight="false" outlineLevel="0" collapsed="false">
      <c r="A368" s="5" t="n">
        <f aca="false">sensitivity_exit_usd</f>
        <v>2000000000</v>
      </c>
      <c r="B368" s="2" t="n">
        <f aca="false">ROW()-ROW($B$325)</f>
        <v>43</v>
      </c>
      <c r="C368" s="2" t="n">
        <f aca="false">MOD(QUOTIENT($B368,1),2)</f>
        <v>1</v>
      </c>
      <c r="D368" s="2" t="n">
        <f aca="false">MOD(QUOTIENT($B368,2),2)</f>
        <v>1</v>
      </c>
      <c r="E368" s="2" t="n">
        <f aca="false">MOD(QUOTIENT($B368,4),2)</f>
        <v>0</v>
      </c>
      <c r="F368" s="2" t="n">
        <f aca="false">MOD(QUOTIENT($B368,8),2)</f>
        <v>1</v>
      </c>
      <c r="G368" s="2" t="n">
        <f aca="false">MOD(QUOTIENT($B368,16),2)</f>
        <v>0</v>
      </c>
      <c r="H368" s="2" t="n">
        <f aca="false">MOD(QUOTIENT($B368,32),2)</f>
        <v>1</v>
      </c>
      <c r="I368" s="2" t="n">
        <f aca="false">MOD(QUOTIENT($B368,64),2)</f>
        <v>0</v>
      </c>
      <c r="J368" s="5" t="n">
        <f aca="false">IF($C368=const_zero,MIN(class_series_f_invested_usd,MAX(const_zero,$A368)),const_zero)</f>
        <v>0</v>
      </c>
      <c r="K368" s="5" t="n">
        <f aca="false">IF($D368=const_zero,MIN(class_series_e_invested_usd,MAX(const_zero,$A368-SUM($J368:$J368))),const_zero)</f>
        <v>0</v>
      </c>
      <c r="L368" s="5" t="n">
        <f aca="false">IF($E368=const_zero,MIN(class_series_d_invested_usd,MAX(const_zero,$A368-SUM($J368:$K368))),const_zero)</f>
        <v>100000000</v>
      </c>
      <c r="M368" s="5" t="n">
        <f aca="false">IF($F368=const_zero,MIN(class_series_c_invested_usd,MAX(const_zero,$A368-SUM($J368:$L368))),const_zero)</f>
        <v>0</v>
      </c>
      <c r="N368" s="5" t="n">
        <f aca="false">IF($G368=const_zero,MIN(class_series_b_invested_usd,MAX(const_zero,$A368-SUM($J368:$M368))),const_zero)</f>
        <v>30000000</v>
      </c>
      <c r="O368" s="5" t="n">
        <f aca="false">IF($H368=const_zero,MIN(class_series_a_invested_usd,MAX(const_zero,$A368-SUM($J368:$N368))),const_zero)</f>
        <v>0</v>
      </c>
      <c r="P368" s="5" t="n">
        <f aca="false">IF($I368=const_zero,MIN(class_seed_invested_usd,MAX(const_zero,$A368-SUM($J368:$O368))),const_zero)</f>
        <v>5000000</v>
      </c>
      <c r="Q368" s="5" t="n">
        <f aca="false">MAX(const_zero,$A368-SUM($J368:$P368))</f>
        <v>1865000000</v>
      </c>
      <c r="R368" s="9" t="n">
        <f aca="false">common_rsa_total+Sensitivity!$AE$270+Sensitivity!$AJ$270+IF($C368=const_one,Sensitivity!$D$270,const_zero)+IF($D368=const_one,Sensitivity!$Y$270,const_zero)+IF($E368=const_one,Sensitivity!$V$270,const_zero)+IF($F368=const_one,Sensitivity!$S$270,const_zero)+IF($G368=const_one,Sensitivity!$P$270,const_zero)+IF($H368=const_one,Sensitivity!$M$270,const_zero)+IF($I368=const_one,Sensitivity!$J$270,const_zero)</f>
        <v>23591996.526883</v>
      </c>
      <c r="S368" s="23" t="b">
        <f aca="false">IF($R368&gt;const_zero,--($Q368&gt;option_strike_usd*$R368),const_zero)</f>
        <v>1</v>
      </c>
      <c r="T368" s="7" t="n">
        <f aca="false">IF($R368&gt;const_zero,IF($S368=const_one,($Q368+option_strike_usd*pre_f_options_issued)/($R368+pre_f_options_issued),$Q368/$R368),const_zero)</f>
        <v>71.5736719524657</v>
      </c>
      <c r="U368" s="5" t="n">
        <f aca="false">IF($C368=const_one,Sensitivity!$D$270*$T368,const_zero)</f>
        <v>56161755.603904</v>
      </c>
      <c r="V368" s="5" t="n">
        <f aca="false">IF($D368=const_one,Sensitivity!$Y$270*$T368,const_zero)</f>
        <v>438836450.224716</v>
      </c>
      <c r="W368" s="5" t="n">
        <f aca="false">IF($E368=const_one,Sensitivity!$V$270*$T368,const_zero)</f>
        <v>0</v>
      </c>
      <c r="X368" s="5" t="n">
        <f aca="false">IF($F368=const_one,Sensitivity!$S$270*$T368,const_zero)</f>
        <v>171776812.685918</v>
      </c>
      <c r="Y368" s="5" t="n">
        <f aca="false">IF($G368=const_one,Sensitivity!$P$270*$T368,const_zero)</f>
        <v>0</v>
      </c>
      <c r="Z368" s="5" t="n">
        <f aca="false">IF($H368=const_one,Sensitivity!$M$270*$T368,const_zero)</f>
        <v>357868359.762329</v>
      </c>
      <c r="AA368" s="5" t="n">
        <f aca="false">IF($I368=const_one,Sensitivity!$J$270*$T368,const_zero)</f>
        <v>0</v>
      </c>
      <c r="AB368" s="5" t="n">
        <f aca="false">(Sensitivity!$AE$270+Sensitivity!$AJ$270)*$T368</f>
        <v>19759394.2697781</v>
      </c>
      <c r="AC368" s="5" t="n">
        <f aca="false">common_rsa_total*$T368</f>
        <v>644163047.572192</v>
      </c>
      <c r="AD368" s="5" t="n">
        <f aca="false">IF($S368=const_one,pre_f_options_issued*($T368-option_strike_usd),const_zero)</f>
        <v>176434179.881164</v>
      </c>
      <c r="AE368" s="5" t="n">
        <f aca="false">J368+U368</f>
        <v>56161755.603904</v>
      </c>
      <c r="AF368" s="5" t="n">
        <f aca="false">K368+V368</f>
        <v>438836450.224716</v>
      </c>
      <c r="AG368" s="5" t="n">
        <f aca="false">L368+W368</f>
        <v>100000000</v>
      </c>
      <c r="AH368" s="5" t="n">
        <f aca="false">M368+X368</f>
        <v>171776812.685918</v>
      </c>
      <c r="AI368" s="5" t="n">
        <f aca="false">N368+Y368</f>
        <v>30000000</v>
      </c>
      <c r="AJ368" s="5" t="n">
        <f aca="false">O368+Z368</f>
        <v>357868359.762329</v>
      </c>
      <c r="AK368" s="5" t="n">
        <f aca="false">P368+AA368</f>
        <v>5000000</v>
      </c>
      <c r="AL368" s="5" t="n">
        <f aca="false">INDEX($AE$325:$AE$452,$B368-$C368*1+const_one)</f>
        <v>30000000</v>
      </c>
      <c r="AM368" s="5" t="n">
        <f aca="false">INDEX($AF$325:$AF$452,$B368-$D368*2+const_one)</f>
        <v>300000000</v>
      </c>
      <c r="AN368" s="5" t="n">
        <f aca="false">INDEX($AG$325:$AG$452,$B368-$E368*4+const_one)</f>
        <v>100000000</v>
      </c>
      <c r="AO368" s="5" t="n">
        <f aca="false">INDEX($AH$325:$AH$452,$B368-$F368*8+const_one)</f>
        <v>60000000</v>
      </c>
      <c r="AP368" s="5" t="n">
        <f aca="false">INDEX($AI$325:$AI$452,$B368-$G368*16+const_one)</f>
        <v>30000000</v>
      </c>
      <c r="AQ368" s="5" t="n">
        <f aca="false">INDEX($AJ$325:$AJ$452,$B368-$H368*32+const_one)</f>
        <v>15000000</v>
      </c>
      <c r="AR368" s="5" t="n">
        <f aca="false">INDEX($AK$325:$AK$452,$B368-$I368*64+const_one)</f>
        <v>5000000</v>
      </c>
      <c r="AS368" s="5" t="n">
        <f aca="false">INDEX($AE$325:$AE$452,$B368+(const_one-$C368)*1+const_one)</f>
        <v>56161755.603904</v>
      </c>
      <c r="AT368" s="5" t="n">
        <f aca="false">INDEX($AF$325:$AF$452,$B368+(const_one-$D368)*2+const_one)</f>
        <v>438836450.224716</v>
      </c>
      <c r="AU368" s="5" t="n">
        <f aca="false">INDEX($AG$325:$AG$452,$B368+(const_one-$E368)*4+const_one)</f>
        <v>122544572.791399</v>
      </c>
      <c r="AV368" s="5" t="n">
        <f aca="false">INDEX($AH$325:$AH$452,$B368+(const_one-$F368)*8+const_one)</f>
        <v>171776812.685918</v>
      </c>
      <c r="AW368" s="5" t="n">
        <f aca="false">INDEX($AI$325:$AI$452,$B368+(const_one-$G368)*16+const_one)</f>
        <v>195672373.147018</v>
      </c>
      <c r="AX368" s="5" t="n">
        <f aca="false">INDEX($AJ$325:$AJ$452,$B368+(const_one-$H368)*32+const_one)</f>
        <v>357868359.762329</v>
      </c>
      <c r="AY368" s="5" t="n">
        <f aca="false">INDEX($AK$325:$AK$452,$B368+(const_one-$I368)*64+const_one)</f>
        <v>301122508.871533</v>
      </c>
      <c r="AZ368" s="5" t="n">
        <f aca="false">--($C368=--(AS368&gt;AL368))</f>
        <v>1</v>
      </c>
      <c r="BA368" s="5" t="n">
        <f aca="false">--($D368=--(AT368&gt;AM368))</f>
        <v>1</v>
      </c>
      <c r="BB368" s="5" t="n">
        <f aca="false">--($E368=--(AU368&gt;AN368))</f>
        <v>0</v>
      </c>
      <c r="BC368" s="5" t="n">
        <f aca="false">--($F368=--(AV368&gt;AO368))</f>
        <v>1</v>
      </c>
      <c r="BD368" s="5" t="n">
        <f aca="false">--($G368=--(AW368&gt;AP368))</f>
        <v>0</v>
      </c>
      <c r="BE368" s="5" t="n">
        <f aca="false">--($H368=--(AX368&gt;AQ368))</f>
        <v>1</v>
      </c>
      <c r="BF368" s="5" t="n">
        <f aca="false">--($I368=--(AY368&gt;AR368))</f>
        <v>0</v>
      </c>
      <c r="BG368" s="5" t="n">
        <f aca="false">SUM(AZ368:BF368)</f>
        <v>4</v>
      </c>
      <c r="BH368" s="5" t="n">
        <f aca="false">SUM(AE368:AK368)+AB368+AC368+AD368</f>
        <v>2000000000</v>
      </c>
    </row>
    <row r="369" customFormat="false" ht="15" hidden="true" customHeight="false" outlineLevel="0" collapsed="false">
      <c r="A369" s="5" t="n">
        <f aca="false">sensitivity_exit_usd</f>
        <v>2000000000</v>
      </c>
      <c r="B369" s="2" t="n">
        <f aca="false">ROW()-ROW($B$325)</f>
        <v>44</v>
      </c>
      <c r="C369" s="2" t="n">
        <f aca="false">MOD(QUOTIENT($B369,1),2)</f>
        <v>0</v>
      </c>
      <c r="D369" s="2" t="n">
        <f aca="false">MOD(QUOTIENT($B369,2),2)</f>
        <v>0</v>
      </c>
      <c r="E369" s="2" t="n">
        <f aca="false">MOD(QUOTIENT($B369,4),2)</f>
        <v>1</v>
      </c>
      <c r="F369" s="2" t="n">
        <f aca="false">MOD(QUOTIENT($B369,8),2)</f>
        <v>1</v>
      </c>
      <c r="G369" s="2" t="n">
        <f aca="false">MOD(QUOTIENT($B369,16),2)</f>
        <v>0</v>
      </c>
      <c r="H369" s="2" t="n">
        <f aca="false">MOD(QUOTIENT($B369,32),2)</f>
        <v>1</v>
      </c>
      <c r="I369" s="2" t="n">
        <f aca="false">MOD(QUOTIENT($B369,64),2)</f>
        <v>0</v>
      </c>
      <c r="J369" s="5" t="n">
        <f aca="false">IF($C369=const_zero,MIN(class_series_f_invested_usd,MAX(const_zero,$A369)),const_zero)</f>
        <v>30000000</v>
      </c>
      <c r="K369" s="5" t="n">
        <f aca="false">IF($D369=const_zero,MIN(class_series_e_invested_usd,MAX(const_zero,$A369-SUM($J369:$J369))),const_zero)</f>
        <v>300000000</v>
      </c>
      <c r="L369" s="5" t="n">
        <f aca="false">IF($E369=const_zero,MIN(class_series_d_invested_usd,MAX(const_zero,$A369-SUM($J369:$K369))),const_zero)</f>
        <v>0</v>
      </c>
      <c r="M369" s="5" t="n">
        <f aca="false">IF($F369=const_zero,MIN(class_series_c_invested_usd,MAX(const_zero,$A369-SUM($J369:$L369))),const_zero)</f>
        <v>0</v>
      </c>
      <c r="N369" s="5" t="n">
        <f aca="false">IF($G369=const_zero,MIN(class_series_b_invested_usd,MAX(const_zero,$A369-SUM($J369:$M369))),const_zero)</f>
        <v>30000000</v>
      </c>
      <c r="O369" s="5" t="n">
        <f aca="false">IF($H369=const_zero,MIN(class_series_a_invested_usd,MAX(const_zero,$A369-SUM($J369:$N369))),const_zero)</f>
        <v>0</v>
      </c>
      <c r="P369" s="5" t="n">
        <f aca="false">IF($I369=const_zero,MIN(class_seed_invested_usd,MAX(const_zero,$A369-SUM($J369:$O369))),const_zero)</f>
        <v>5000000</v>
      </c>
      <c r="Q369" s="5" t="n">
        <f aca="false">MAX(const_zero,$A369-SUM($J369:$P369))</f>
        <v>1635000000</v>
      </c>
      <c r="R369" s="9" t="n">
        <f aca="false">common_rsa_total+Sensitivity!$AE$270+Sensitivity!$AJ$270+IF($C369=const_one,Sensitivity!$D$270,const_zero)+IF($D369=const_one,Sensitivity!$Y$270,const_zero)+IF($E369=const_one,Sensitivity!$V$270,const_zero)+IF($F369=const_one,Sensitivity!$S$270,const_zero)+IF($G369=const_one,Sensitivity!$P$270,const_zero)+IF($H369=const_one,Sensitivity!$M$270,const_zero)+IF($I369=const_one,Sensitivity!$J$270,const_zero)</f>
        <v>18409138.3582987</v>
      </c>
      <c r="S369" s="23" t="b">
        <f aca="false">IF($R369&gt;const_zero,--($Q369&gt;option_strike_usd*$R369),const_zero)</f>
        <v>1</v>
      </c>
      <c r="T369" s="7" t="n">
        <f aca="false">IF($R369&gt;const_zero,IF($S369=const_one,($Q369+option_strike_usd*pre_f_options_issued)/($R369+pre_f_options_issued),$Q369/$R369),const_zero)</f>
        <v>78.3150396702065</v>
      </c>
      <c r="U369" s="5" t="n">
        <f aca="false">IF($C369=const_one,Sensitivity!$D$270*$T369,const_zero)</f>
        <v>0</v>
      </c>
      <c r="V369" s="5" t="n">
        <f aca="false">IF($D369=const_one,Sensitivity!$Y$270*$T369,const_zero)</f>
        <v>0</v>
      </c>
      <c r="W369" s="5" t="n">
        <f aca="false">IF($E369=const_one,Sensitivity!$V$270*$T369,const_zero)</f>
        <v>135725261.806507</v>
      </c>
      <c r="X369" s="5" t="n">
        <f aca="false">IF($F369=const_one,Sensitivity!$S$270*$T369,const_zero)</f>
        <v>187956095.208495</v>
      </c>
      <c r="Y369" s="5" t="n">
        <f aca="false">IF($G369=const_one,Sensitivity!$P$270*$T369,const_zero)</f>
        <v>0</v>
      </c>
      <c r="Z369" s="5" t="n">
        <f aca="false">IF($H369=const_one,Sensitivity!$M$270*$T369,const_zero)</f>
        <v>391575198.351032</v>
      </c>
      <c r="AA369" s="5" t="n">
        <f aca="false">IF($I369=const_one,Sensitivity!$J$270*$T369,const_zero)</f>
        <v>0</v>
      </c>
      <c r="AB369" s="5" t="n">
        <f aca="false">(Sensitivity!$AE$270+Sensitivity!$AJ$270)*$T369</f>
        <v>21620488.4265912</v>
      </c>
      <c r="AC369" s="5" t="n">
        <f aca="false">common_rsa_total*$T369</f>
        <v>704835357.031858</v>
      </c>
      <c r="AD369" s="5" t="n">
        <f aca="false">IF($S369=const_one,pre_f_options_issued*($T369-option_strike_usd),const_zero)</f>
        <v>193287599.175516</v>
      </c>
      <c r="AE369" s="5" t="n">
        <f aca="false">J369+U369</f>
        <v>30000000</v>
      </c>
      <c r="AF369" s="5" t="n">
        <f aca="false">K369+V369</f>
        <v>300000000</v>
      </c>
      <c r="AG369" s="5" t="n">
        <f aca="false">L369+W369</f>
        <v>135725261.806507</v>
      </c>
      <c r="AH369" s="5" t="n">
        <f aca="false">M369+X369</f>
        <v>187956095.208495</v>
      </c>
      <c r="AI369" s="5" t="n">
        <f aca="false">N369+Y369</f>
        <v>30000000</v>
      </c>
      <c r="AJ369" s="5" t="n">
        <f aca="false">O369+Z369</f>
        <v>391575198.351032</v>
      </c>
      <c r="AK369" s="5" t="n">
        <f aca="false">P369+AA369</f>
        <v>5000000</v>
      </c>
      <c r="AL369" s="5" t="n">
        <f aca="false">INDEX($AE$325:$AE$452,$B369-$C369*1+const_one)</f>
        <v>30000000</v>
      </c>
      <c r="AM369" s="5" t="n">
        <f aca="false">INDEX($AF$325:$AF$452,$B369-$D369*2+const_one)</f>
        <v>300000000</v>
      </c>
      <c r="AN369" s="5" t="n">
        <f aca="false">INDEX($AG$325:$AG$452,$B369-$E369*4+const_one)</f>
        <v>100000000</v>
      </c>
      <c r="AO369" s="5" t="n">
        <f aca="false">INDEX($AH$325:$AH$452,$B369-$F369*8+const_one)</f>
        <v>60000000</v>
      </c>
      <c r="AP369" s="5" t="n">
        <f aca="false">INDEX($AI$325:$AI$452,$B369-$G369*16+const_one)</f>
        <v>30000000</v>
      </c>
      <c r="AQ369" s="5" t="n">
        <f aca="false">INDEX($AJ$325:$AJ$452,$B369-$H369*32+const_one)</f>
        <v>15000000</v>
      </c>
      <c r="AR369" s="5" t="n">
        <f aca="false">INDEX($AK$325:$AK$452,$B369-$I369*64+const_one)</f>
        <v>5000000</v>
      </c>
      <c r="AS369" s="5" t="n">
        <f aca="false">INDEX($AE$325:$AE$452,$B369+(const_one-$C369)*1+const_one)</f>
        <v>60313899.5339761</v>
      </c>
      <c r="AT369" s="5" t="n">
        <f aca="false">INDEX($AF$325:$AF$452,$B369+(const_one-$D369)*2+const_one)</f>
        <v>439317089.220791</v>
      </c>
      <c r="AU369" s="5" t="n">
        <f aca="false">INDEX($AG$325:$AG$452,$B369+(const_one-$E369)*4+const_one)</f>
        <v>135725261.806507</v>
      </c>
      <c r="AV369" s="5" t="n">
        <f aca="false">INDEX($AH$325:$AH$452,$B369+(const_one-$F369)*8+const_one)</f>
        <v>187956095.208495</v>
      </c>
      <c r="AW369" s="5" t="n">
        <f aca="false">INDEX($AI$325:$AI$452,$B369+(const_one-$G369)*16+const_one)</f>
        <v>209229622.792478</v>
      </c>
      <c r="AX369" s="5" t="n">
        <f aca="false">INDEX($AJ$325:$AJ$452,$B369+(const_one-$H369)*32+const_one)</f>
        <v>391575198.351032</v>
      </c>
      <c r="AY369" s="5" t="n">
        <f aca="false">INDEX($AK$325:$AK$452,$B369+(const_one-$I369)*64+const_one)</f>
        <v>316973103.714564</v>
      </c>
      <c r="AZ369" s="5" t="n">
        <f aca="false">--($C369=--(AS369&gt;AL369))</f>
        <v>0</v>
      </c>
      <c r="BA369" s="5" t="n">
        <f aca="false">--($D369=--(AT369&gt;AM369))</f>
        <v>0</v>
      </c>
      <c r="BB369" s="5" t="n">
        <f aca="false">--($E369=--(AU369&gt;AN369))</f>
        <v>1</v>
      </c>
      <c r="BC369" s="5" t="n">
        <f aca="false">--($F369=--(AV369&gt;AO369))</f>
        <v>1</v>
      </c>
      <c r="BD369" s="5" t="n">
        <f aca="false">--($G369=--(AW369&gt;AP369))</f>
        <v>0</v>
      </c>
      <c r="BE369" s="5" t="n">
        <f aca="false">--($H369=--(AX369&gt;AQ369))</f>
        <v>1</v>
      </c>
      <c r="BF369" s="5" t="n">
        <f aca="false">--($I369=--(AY369&gt;AR369))</f>
        <v>0</v>
      </c>
      <c r="BG369" s="5" t="n">
        <f aca="false">SUM(AZ369:BF369)</f>
        <v>3</v>
      </c>
      <c r="BH369" s="5" t="n">
        <f aca="false">SUM(AE369:AK369)+AB369+AC369+AD369</f>
        <v>2000000000</v>
      </c>
    </row>
    <row r="370" customFormat="false" ht="15" hidden="true" customHeight="false" outlineLevel="0" collapsed="false">
      <c r="A370" s="5" t="n">
        <f aca="false">sensitivity_exit_usd</f>
        <v>2000000000</v>
      </c>
      <c r="B370" s="2" t="n">
        <f aca="false">ROW()-ROW($B$325)</f>
        <v>45</v>
      </c>
      <c r="C370" s="2" t="n">
        <f aca="false">MOD(QUOTIENT($B370,1),2)</f>
        <v>1</v>
      </c>
      <c r="D370" s="2" t="n">
        <f aca="false">MOD(QUOTIENT($B370,2),2)</f>
        <v>0</v>
      </c>
      <c r="E370" s="2" t="n">
        <f aca="false">MOD(QUOTIENT($B370,4),2)</f>
        <v>1</v>
      </c>
      <c r="F370" s="2" t="n">
        <f aca="false">MOD(QUOTIENT($B370,8),2)</f>
        <v>1</v>
      </c>
      <c r="G370" s="2" t="n">
        <f aca="false">MOD(QUOTIENT($B370,16),2)</f>
        <v>0</v>
      </c>
      <c r="H370" s="2" t="n">
        <f aca="false">MOD(QUOTIENT($B370,32),2)</f>
        <v>1</v>
      </c>
      <c r="I370" s="2" t="n">
        <f aca="false">MOD(QUOTIENT($B370,64),2)</f>
        <v>0</v>
      </c>
      <c r="J370" s="5" t="n">
        <f aca="false">IF($C370=const_zero,MIN(class_series_f_invested_usd,MAX(const_zero,$A370)),const_zero)</f>
        <v>0</v>
      </c>
      <c r="K370" s="5" t="n">
        <f aca="false">IF($D370=const_zero,MIN(class_series_e_invested_usd,MAX(const_zero,$A370-SUM($J370:$J370))),const_zero)</f>
        <v>300000000</v>
      </c>
      <c r="L370" s="5" t="n">
        <f aca="false">IF($E370=const_zero,MIN(class_series_d_invested_usd,MAX(const_zero,$A370-SUM($J370:$K370))),const_zero)</f>
        <v>0</v>
      </c>
      <c r="M370" s="5" t="n">
        <f aca="false">IF($F370=const_zero,MIN(class_series_c_invested_usd,MAX(const_zero,$A370-SUM($J370:$L370))),const_zero)</f>
        <v>0</v>
      </c>
      <c r="N370" s="5" t="n">
        <f aca="false">IF($G370=const_zero,MIN(class_series_b_invested_usd,MAX(const_zero,$A370-SUM($J370:$M370))),const_zero)</f>
        <v>30000000</v>
      </c>
      <c r="O370" s="5" t="n">
        <f aca="false">IF($H370=const_zero,MIN(class_series_a_invested_usd,MAX(const_zero,$A370-SUM($J370:$N370))),const_zero)</f>
        <v>0</v>
      </c>
      <c r="P370" s="5" t="n">
        <f aca="false">IF($I370=const_zero,MIN(class_seed_invested_usd,MAX(const_zero,$A370-SUM($J370:$O370))),const_zero)</f>
        <v>5000000</v>
      </c>
      <c r="Q370" s="5" t="n">
        <f aca="false">MAX(const_zero,$A370-SUM($J370:$P370))</f>
        <v>1665000000</v>
      </c>
      <c r="R370" s="9" t="n">
        <f aca="false">common_rsa_total+Sensitivity!$AE$270+Sensitivity!$AJ$270+IF($C370=const_one,Sensitivity!$D$270,const_zero)+IF($D370=const_one,Sensitivity!$Y$270,const_zero)+IF($E370=const_one,Sensitivity!$V$270,const_zero)+IF($F370=const_one,Sensitivity!$S$270,const_zero)+IF($G370=const_one,Sensitivity!$P$270,const_zero)+IF($H370=const_one,Sensitivity!$M$270,const_zero)+IF($I370=const_one,Sensitivity!$J$270,const_zero)</f>
        <v>19193808.9511559</v>
      </c>
      <c r="S370" s="23" t="b">
        <f aca="false">IF($R370&gt;const_zero,--($Q370&gt;option_strike_usd*$R370),const_zero)</f>
        <v>1</v>
      </c>
      <c r="T370" s="7" t="n">
        <f aca="false">IF($R370&gt;const_zero,IF($S370=const_one,($Q370+option_strike_usd*pre_f_options_issued)/($R370+pre_f_options_issued),$Q370/$R370),const_zero)</f>
        <v>76.8652477651304</v>
      </c>
      <c r="U370" s="5" t="n">
        <f aca="false">IF($C370=const_one,Sensitivity!$D$270*$T370,const_zero)</f>
        <v>60313899.5339761</v>
      </c>
      <c r="V370" s="5" t="n">
        <f aca="false">IF($D370=const_one,Sensitivity!$Y$270*$T370,const_zero)</f>
        <v>0</v>
      </c>
      <c r="W370" s="5" t="n">
        <f aca="false">IF($E370=const_one,Sensitivity!$V$270*$T370,const_zero)</f>
        <v>133212674.355744</v>
      </c>
      <c r="X370" s="5" t="n">
        <f aca="false">IF($F370=const_one,Sensitivity!$S$270*$T370,const_zero)</f>
        <v>184476594.636313</v>
      </c>
      <c r="Y370" s="5" t="n">
        <f aca="false">IF($G370=const_one,Sensitivity!$P$270*$T370,const_zero)</f>
        <v>0</v>
      </c>
      <c r="Z370" s="5" t="n">
        <f aca="false">IF($H370=const_one,Sensitivity!$M$270*$T370,const_zero)</f>
        <v>384326238.825652</v>
      </c>
      <c r="AA370" s="5" t="n">
        <f aca="false">IF($I370=const_one,Sensitivity!$J$270*$T370,const_zero)</f>
        <v>0</v>
      </c>
      <c r="AB370" s="5" t="n">
        <f aca="false">(Sensitivity!$AE$270+Sensitivity!$AJ$270)*$T370</f>
        <v>21220243.3493154</v>
      </c>
      <c r="AC370" s="5" t="n">
        <f aca="false">common_rsa_total*$T370</f>
        <v>691787229.886174</v>
      </c>
      <c r="AD370" s="5" t="n">
        <f aca="false">IF($S370=const_one,pre_f_options_issued*($T370-option_strike_usd),const_zero)</f>
        <v>189663119.412826</v>
      </c>
      <c r="AE370" s="5" t="n">
        <f aca="false">J370+U370</f>
        <v>60313899.5339761</v>
      </c>
      <c r="AF370" s="5" t="n">
        <f aca="false">K370+V370</f>
        <v>300000000</v>
      </c>
      <c r="AG370" s="5" t="n">
        <f aca="false">L370+W370</f>
        <v>133212674.355744</v>
      </c>
      <c r="AH370" s="5" t="n">
        <f aca="false">M370+X370</f>
        <v>184476594.636313</v>
      </c>
      <c r="AI370" s="5" t="n">
        <f aca="false">N370+Y370</f>
        <v>30000000</v>
      </c>
      <c r="AJ370" s="5" t="n">
        <f aca="false">O370+Z370</f>
        <v>384326238.825652</v>
      </c>
      <c r="AK370" s="5" t="n">
        <f aca="false">P370+AA370</f>
        <v>5000000</v>
      </c>
      <c r="AL370" s="5" t="n">
        <f aca="false">INDEX($AE$325:$AE$452,$B370-$C370*1+const_one)</f>
        <v>30000000</v>
      </c>
      <c r="AM370" s="5" t="n">
        <f aca="false">INDEX($AF$325:$AF$452,$B370-$D370*2+const_one)</f>
        <v>300000000</v>
      </c>
      <c r="AN370" s="5" t="n">
        <f aca="false">INDEX($AG$325:$AG$452,$B370-$E370*4+const_one)</f>
        <v>100000000</v>
      </c>
      <c r="AO370" s="5" t="n">
        <f aca="false">INDEX($AH$325:$AH$452,$B370-$F370*8+const_one)</f>
        <v>60000000</v>
      </c>
      <c r="AP370" s="5" t="n">
        <f aca="false">INDEX($AI$325:$AI$452,$B370-$G370*16+const_one)</f>
        <v>30000000</v>
      </c>
      <c r="AQ370" s="5" t="n">
        <f aca="false">INDEX($AJ$325:$AJ$452,$B370-$H370*32+const_one)</f>
        <v>15000000</v>
      </c>
      <c r="AR370" s="5" t="n">
        <f aca="false">INDEX($AK$325:$AK$452,$B370-$I370*64+const_one)</f>
        <v>5000000</v>
      </c>
      <c r="AS370" s="5" t="n">
        <f aca="false">INDEX($AE$325:$AE$452,$B370+(const_one-$C370)*1+const_one)</f>
        <v>60313899.5339761</v>
      </c>
      <c r="AT370" s="5" t="n">
        <f aca="false">INDEX($AF$325:$AF$452,$B370+(const_one-$D370)*2+const_one)</f>
        <v>433538790.093198</v>
      </c>
      <c r="AU370" s="5" t="n">
        <f aca="false">INDEX($AG$325:$AG$452,$B370+(const_one-$E370)*4+const_one)</f>
        <v>133212674.355744</v>
      </c>
      <c r="AV370" s="5" t="n">
        <f aca="false">INDEX($AH$325:$AH$452,$B370+(const_one-$F370)*8+const_one)</f>
        <v>184476594.636313</v>
      </c>
      <c r="AW370" s="5" t="n">
        <f aca="false">INDEX($AI$325:$AI$452,$B370+(const_one-$G370)*16+const_one)</f>
        <v>206225779.509063</v>
      </c>
      <c r="AX370" s="5" t="n">
        <f aca="false">INDEX($AJ$325:$AJ$452,$B370+(const_one-$H370)*32+const_one)</f>
        <v>384326238.825652</v>
      </c>
      <c r="AY370" s="5" t="n">
        <f aca="false">INDEX($AK$325:$AK$452,$B370+(const_one-$I370)*64+const_one)</f>
        <v>313274887.645358</v>
      </c>
      <c r="AZ370" s="5" t="n">
        <f aca="false">--($C370=--(AS370&gt;AL370))</f>
        <v>1</v>
      </c>
      <c r="BA370" s="5" t="n">
        <f aca="false">--($D370=--(AT370&gt;AM370))</f>
        <v>0</v>
      </c>
      <c r="BB370" s="5" t="n">
        <f aca="false">--($E370=--(AU370&gt;AN370))</f>
        <v>1</v>
      </c>
      <c r="BC370" s="5" t="n">
        <f aca="false">--($F370=--(AV370&gt;AO370))</f>
        <v>1</v>
      </c>
      <c r="BD370" s="5" t="n">
        <f aca="false">--($G370=--(AW370&gt;AP370))</f>
        <v>0</v>
      </c>
      <c r="BE370" s="5" t="n">
        <f aca="false">--($H370=--(AX370&gt;AQ370))</f>
        <v>1</v>
      </c>
      <c r="BF370" s="5" t="n">
        <f aca="false">--($I370=--(AY370&gt;AR370))</f>
        <v>0</v>
      </c>
      <c r="BG370" s="5" t="n">
        <f aca="false">SUM(AZ370:BF370)</f>
        <v>4</v>
      </c>
      <c r="BH370" s="5" t="n">
        <f aca="false">SUM(AE370:AK370)+AB370+AC370+AD370</f>
        <v>2000000000</v>
      </c>
    </row>
    <row r="371" customFormat="false" ht="15" hidden="true" customHeight="false" outlineLevel="0" collapsed="false">
      <c r="A371" s="5" t="n">
        <f aca="false">sensitivity_exit_usd</f>
        <v>2000000000</v>
      </c>
      <c r="B371" s="2" t="n">
        <f aca="false">ROW()-ROW($B$325)</f>
        <v>46</v>
      </c>
      <c r="C371" s="2" t="n">
        <f aca="false">MOD(QUOTIENT($B371,1),2)</f>
        <v>0</v>
      </c>
      <c r="D371" s="2" t="n">
        <f aca="false">MOD(QUOTIENT($B371,2),2)</f>
        <v>1</v>
      </c>
      <c r="E371" s="2" t="n">
        <f aca="false">MOD(QUOTIENT($B371,4),2)</f>
        <v>1</v>
      </c>
      <c r="F371" s="2" t="n">
        <f aca="false">MOD(QUOTIENT($B371,8),2)</f>
        <v>1</v>
      </c>
      <c r="G371" s="2" t="n">
        <f aca="false">MOD(QUOTIENT($B371,16),2)</f>
        <v>0</v>
      </c>
      <c r="H371" s="2" t="n">
        <f aca="false">MOD(QUOTIENT($B371,32),2)</f>
        <v>1</v>
      </c>
      <c r="I371" s="2" t="n">
        <f aca="false">MOD(QUOTIENT($B371,64),2)</f>
        <v>0</v>
      </c>
      <c r="J371" s="5" t="n">
        <f aca="false">IF($C371=const_zero,MIN(class_series_f_invested_usd,MAX(const_zero,$A371)),const_zero)</f>
        <v>30000000</v>
      </c>
      <c r="K371" s="5" t="n">
        <f aca="false">IF($D371=const_zero,MIN(class_series_e_invested_usd,MAX(const_zero,$A371-SUM($J371:$J371))),const_zero)</f>
        <v>0</v>
      </c>
      <c r="L371" s="5" t="n">
        <f aca="false">IF($E371=const_zero,MIN(class_series_d_invested_usd,MAX(const_zero,$A371-SUM($J371:$K371))),const_zero)</f>
        <v>0</v>
      </c>
      <c r="M371" s="5" t="n">
        <f aca="false">IF($F371=const_zero,MIN(class_series_c_invested_usd,MAX(const_zero,$A371-SUM($J371:$L371))),const_zero)</f>
        <v>0</v>
      </c>
      <c r="N371" s="5" t="n">
        <f aca="false">IF($G371=const_zero,MIN(class_series_b_invested_usd,MAX(const_zero,$A371-SUM($J371:$M371))),const_zero)</f>
        <v>30000000</v>
      </c>
      <c r="O371" s="5" t="n">
        <f aca="false">IF($H371=const_zero,MIN(class_series_a_invested_usd,MAX(const_zero,$A371-SUM($J371:$N371))),const_zero)</f>
        <v>0</v>
      </c>
      <c r="P371" s="5" t="n">
        <f aca="false">IF($I371=const_zero,MIN(class_seed_invested_usd,MAX(const_zero,$A371-SUM($J371:$O371))),const_zero)</f>
        <v>5000000</v>
      </c>
      <c r="Q371" s="5" t="n">
        <f aca="false">MAX(const_zero,$A371-SUM($J371:$P371))</f>
        <v>1935000000</v>
      </c>
      <c r="R371" s="9" t="n">
        <f aca="false">common_rsa_total+Sensitivity!$AE$270+Sensitivity!$AJ$270+IF($C371=const_one,Sensitivity!$D$270,const_zero)+IF($D371=const_one,Sensitivity!$Y$270,const_zero)+IF($E371=const_one,Sensitivity!$V$270,const_zero)+IF($F371=const_one,Sensitivity!$S$270,const_zero)+IF($G371=const_one,Sensitivity!$P$270,const_zero)+IF($H371=const_one,Sensitivity!$M$270,const_zero)+IF($I371=const_one,Sensitivity!$J$270,const_zero)</f>
        <v>24540393.5846082</v>
      </c>
      <c r="S371" s="23" t="b">
        <f aca="false">IF($R371&gt;const_zero,--($Q371&gt;option_strike_usd*$R371),const_zero)</f>
        <v>1</v>
      </c>
      <c r="T371" s="7" t="n">
        <f aca="false">IF($R371&gt;const_zero,IF($S371=const_one,($Q371+option_strike_usd*pre_f_options_issued)/($R371+pre_f_options_issued),$Q371/$R371),const_zero)</f>
        <v>71.6520635669613</v>
      </c>
      <c r="U371" s="5" t="n">
        <f aca="false">IF($C371=const_one,Sensitivity!$D$270*$T371,const_zero)</f>
        <v>0</v>
      </c>
      <c r="V371" s="5" t="n">
        <f aca="false">IF($D371=const_one,Sensitivity!$Y$270*$T371,const_zero)</f>
        <v>439317089.220791</v>
      </c>
      <c r="W371" s="5" t="n">
        <f aca="false">IF($E371=const_one,Sensitivity!$V$270*$T371,const_zero)</f>
        <v>124177873.46537</v>
      </c>
      <c r="X371" s="5" t="n">
        <f aca="false">IF($F371=const_one,Sensitivity!$S$270*$T371,const_zero)</f>
        <v>171964952.560707</v>
      </c>
      <c r="Y371" s="5" t="n">
        <f aca="false">IF($G371=const_one,Sensitivity!$P$270*$T371,const_zero)</f>
        <v>0</v>
      </c>
      <c r="Z371" s="5" t="n">
        <f aca="false">IF($H371=const_one,Sensitivity!$M$270*$T371,const_zero)</f>
        <v>358260317.834807</v>
      </c>
      <c r="AA371" s="5" t="n">
        <f aca="false">IF($I371=const_one,Sensitivity!$J$270*$T371,const_zero)</f>
        <v>0</v>
      </c>
      <c r="AB371" s="5" t="n">
        <f aca="false">(Sensitivity!$AE$270+Sensitivity!$AJ$270)*$T371</f>
        <v>19781035.8982709</v>
      </c>
      <c r="AC371" s="5" t="n">
        <f aca="false">common_rsa_total*$T371</f>
        <v>644868572.102652</v>
      </c>
      <c r="AD371" s="5" t="n">
        <f aca="false">IF($S371=const_one,pre_f_options_issued*($T371-option_strike_usd),const_zero)</f>
        <v>176630158.917403</v>
      </c>
      <c r="AE371" s="5" t="n">
        <f aca="false">J371+U371</f>
        <v>30000000</v>
      </c>
      <c r="AF371" s="5" t="n">
        <f aca="false">K371+V371</f>
        <v>439317089.220791</v>
      </c>
      <c r="AG371" s="5" t="n">
        <f aca="false">L371+W371</f>
        <v>124177873.46537</v>
      </c>
      <c r="AH371" s="5" t="n">
        <f aca="false">M371+X371</f>
        <v>171964952.560707</v>
      </c>
      <c r="AI371" s="5" t="n">
        <f aca="false">N371+Y371</f>
        <v>30000000</v>
      </c>
      <c r="AJ371" s="5" t="n">
        <f aca="false">O371+Z371</f>
        <v>358260317.834807</v>
      </c>
      <c r="AK371" s="5" t="n">
        <f aca="false">P371+AA371</f>
        <v>5000000</v>
      </c>
      <c r="AL371" s="5" t="n">
        <f aca="false">INDEX($AE$325:$AE$452,$B371-$C371*1+const_one)</f>
        <v>30000000</v>
      </c>
      <c r="AM371" s="5" t="n">
        <f aca="false">INDEX($AF$325:$AF$452,$B371-$D371*2+const_one)</f>
        <v>300000000</v>
      </c>
      <c r="AN371" s="5" t="n">
        <f aca="false">INDEX($AG$325:$AG$452,$B371-$E371*4+const_one)</f>
        <v>100000000</v>
      </c>
      <c r="AO371" s="5" t="n">
        <f aca="false">INDEX($AH$325:$AH$452,$B371-$F371*8+const_one)</f>
        <v>60000000</v>
      </c>
      <c r="AP371" s="5" t="n">
        <f aca="false">INDEX($AI$325:$AI$452,$B371-$G371*16+const_one)</f>
        <v>30000000</v>
      </c>
      <c r="AQ371" s="5" t="n">
        <f aca="false">INDEX($AJ$325:$AJ$452,$B371-$H371*32+const_one)</f>
        <v>15000000</v>
      </c>
      <c r="AR371" s="5" t="n">
        <f aca="false">INDEX($AK$325:$AK$452,$B371-$I371*64+const_one)</f>
        <v>5000000</v>
      </c>
      <c r="AS371" s="5" t="n">
        <f aca="false">INDEX($AE$325:$AE$452,$B371+(const_one-$C371)*1+const_one)</f>
        <v>55483767.498252</v>
      </c>
      <c r="AT371" s="5" t="n">
        <f aca="false">INDEX($AF$325:$AF$452,$B371+(const_one-$D371)*2+const_one)</f>
        <v>439317089.220791</v>
      </c>
      <c r="AU371" s="5" t="n">
        <f aca="false">INDEX($AG$325:$AG$452,$B371+(const_one-$E371)*4+const_one)</f>
        <v>124177873.46537</v>
      </c>
      <c r="AV371" s="5" t="n">
        <f aca="false">INDEX($AH$325:$AH$452,$B371+(const_one-$F371)*8+const_one)</f>
        <v>171964952.560707</v>
      </c>
      <c r="AW371" s="5" t="n">
        <f aca="false">INDEX($AI$325:$AI$452,$B371+(const_one-$G371)*16+const_one)</f>
        <v>196485441.622984</v>
      </c>
      <c r="AX371" s="5" t="n">
        <f aca="false">INDEX($AJ$325:$AJ$452,$B371+(const_one-$H371)*32+const_one)</f>
        <v>358260317.834807</v>
      </c>
      <c r="AY371" s="5" t="n">
        <f aca="false">INDEX($AK$325:$AK$452,$B371+(const_one-$I371)*64+const_one)</f>
        <v>303132980.384665</v>
      </c>
      <c r="AZ371" s="5" t="n">
        <f aca="false">--($C371=--(AS371&gt;AL371))</f>
        <v>0</v>
      </c>
      <c r="BA371" s="5" t="n">
        <f aca="false">--($D371=--(AT371&gt;AM371))</f>
        <v>1</v>
      </c>
      <c r="BB371" s="5" t="n">
        <f aca="false">--($E371=--(AU371&gt;AN371))</f>
        <v>1</v>
      </c>
      <c r="BC371" s="5" t="n">
        <f aca="false">--($F371=--(AV371&gt;AO371))</f>
        <v>1</v>
      </c>
      <c r="BD371" s="5" t="n">
        <f aca="false">--($G371=--(AW371&gt;AP371))</f>
        <v>0</v>
      </c>
      <c r="BE371" s="5" t="n">
        <f aca="false">--($H371=--(AX371&gt;AQ371))</f>
        <v>1</v>
      </c>
      <c r="BF371" s="5" t="n">
        <f aca="false">--($I371=--(AY371&gt;AR371))</f>
        <v>0</v>
      </c>
      <c r="BG371" s="5" t="n">
        <f aca="false">SUM(AZ371:BF371)</f>
        <v>4</v>
      </c>
      <c r="BH371" s="5" t="n">
        <f aca="false">SUM(AE371:AK371)+AB371+AC371+AD371</f>
        <v>2000000000</v>
      </c>
    </row>
    <row r="372" customFormat="false" ht="15" hidden="true" customHeight="false" outlineLevel="0" collapsed="false">
      <c r="A372" s="5" t="n">
        <f aca="false">sensitivity_exit_usd</f>
        <v>2000000000</v>
      </c>
      <c r="B372" s="2" t="n">
        <f aca="false">ROW()-ROW($B$325)</f>
        <v>47</v>
      </c>
      <c r="C372" s="2" t="n">
        <f aca="false">MOD(QUOTIENT($B372,1),2)</f>
        <v>1</v>
      </c>
      <c r="D372" s="2" t="n">
        <f aca="false">MOD(QUOTIENT($B372,2),2)</f>
        <v>1</v>
      </c>
      <c r="E372" s="2" t="n">
        <f aca="false">MOD(QUOTIENT($B372,4),2)</f>
        <v>1</v>
      </c>
      <c r="F372" s="2" t="n">
        <f aca="false">MOD(QUOTIENT($B372,8),2)</f>
        <v>1</v>
      </c>
      <c r="G372" s="2" t="n">
        <f aca="false">MOD(QUOTIENT($B372,16),2)</f>
        <v>0</v>
      </c>
      <c r="H372" s="2" t="n">
        <f aca="false">MOD(QUOTIENT($B372,32),2)</f>
        <v>1</v>
      </c>
      <c r="I372" s="2" t="n">
        <f aca="false">MOD(QUOTIENT($B372,64),2)</f>
        <v>0</v>
      </c>
      <c r="J372" s="5" t="n">
        <f aca="false">IF($C372=const_zero,MIN(class_series_f_invested_usd,MAX(const_zero,$A372)),const_zero)</f>
        <v>0</v>
      </c>
      <c r="K372" s="5" t="n">
        <f aca="false">IF($D372=const_zero,MIN(class_series_e_invested_usd,MAX(const_zero,$A372-SUM($J372:$J372))),const_zero)</f>
        <v>0</v>
      </c>
      <c r="L372" s="5" t="n">
        <f aca="false">IF($E372=const_zero,MIN(class_series_d_invested_usd,MAX(const_zero,$A372-SUM($J372:$K372))),const_zero)</f>
        <v>0</v>
      </c>
      <c r="M372" s="5" t="n">
        <f aca="false">IF($F372=const_zero,MIN(class_series_c_invested_usd,MAX(const_zero,$A372-SUM($J372:$L372))),const_zero)</f>
        <v>0</v>
      </c>
      <c r="N372" s="5" t="n">
        <f aca="false">IF($G372=const_zero,MIN(class_series_b_invested_usd,MAX(const_zero,$A372-SUM($J372:$M372))),const_zero)</f>
        <v>30000000</v>
      </c>
      <c r="O372" s="5" t="n">
        <f aca="false">IF($H372=const_zero,MIN(class_series_a_invested_usd,MAX(const_zero,$A372-SUM($J372:$N372))),const_zero)</f>
        <v>0</v>
      </c>
      <c r="P372" s="5" t="n">
        <f aca="false">IF($I372=const_zero,MIN(class_seed_invested_usd,MAX(const_zero,$A372-SUM($J372:$O372))),const_zero)</f>
        <v>5000000</v>
      </c>
      <c r="Q372" s="5" t="n">
        <f aca="false">MAX(const_zero,$A372-SUM($J372:$P372))</f>
        <v>1965000000</v>
      </c>
      <c r="R372" s="9" t="n">
        <f aca="false">common_rsa_total+Sensitivity!$AE$270+Sensitivity!$AJ$270+IF($C372=const_one,Sensitivity!$D$270,const_zero)+IF($D372=const_one,Sensitivity!$Y$270,const_zero)+IF($E372=const_one,Sensitivity!$V$270,const_zero)+IF($F372=const_one,Sensitivity!$S$270,const_zero)+IF($G372=const_one,Sensitivity!$P$270,const_zero)+IF($H372=const_one,Sensitivity!$M$270,const_zero)+IF($I372=const_one,Sensitivity!$J$270,const_zero)</f>
        <v>25325064.1774654</v>
      </c>
      <c r="S372" s="23" t="b">
        <f aca="false">IF($R372&gt;const_zero,--($Q372&gt;option_strike_usd*$R372),const_zero)</f>
        <v>1</v>
      </c>
      <c r="T372" s="7" t="n">
        <f aca="false">IF($R372&gt;const_zero,IF($S372=const_one,($Q372+option_strike_usd*pre_f_options_issued)/($R372+pre_f_options_issued),$Q372/$R372),const_zero)</f>
        <v>70.7096302618205</v>
      </c>
      <c r="U372" s="5" t="n">
        <f aca="false">IF($C372=const_one,Sensitivity!$D$270*$T372,const_zero)</f>
        <v>55483767.498252</v>
      </c>
      <c r="V372" s="5" t="n">
        <f aca="false">IF($D372=const_one,Sensitivity!$Y$270*$T372,const_zero)</f>
        <v>433538790.093198</v>
      </c>
      <c r="W372" s="5" t="n">
        <f aca="false">IF($E372=const_one,Sensitivity!$V$270*$T372,const_zero)</f>
        <v>122544572.791399</v>
      </c>
      <c r="X372" s="5" t="n">
        <f aca="false">IF($F372=const_one,Sensitivity!$S$270*$T372,const_zero)</f>
        <v>169703112.628369</v>
      </c>
      <c r="Y372" s="5" t="n">
        <f aca="false">IF($G372=const_one,Sensitivity!$P$270*$T372,const_zero)</f>
        <v>0</v>
      </c>
      <c r="Z372" s="5" t="n">
        <f aca="false">IF($H372=const_one,Sensitivity!$M$270*$T372,const_zero)</f>
        <v>353548151.309102</v>
      </c>
      <c r="AA372" s="5" t="n">
        <f aca="false">IF($I372=const_one,Sensitivity!$J$270*$T372,const_zero)</f>
        <v>0</v>
      </c>
      <c r="AB372" s="5" t="n">
        <f aca="false">(Sensitivity!$AE$270+Sensitivity!$AJ$270)*$T372</f>
        <v>19520857.6687452</v>
      </c>
      <c r="AC372" s="5" t="n">
        <f aca="false">common_rsa_total*$T372</f>
        <v>636386672.356384</v>
      </c>
      <c r="AD372" s="5" t="n">
        <f aca="false">IF($S372=const_one,pre_f_options_issued*($T372-option_strike_usd),const_zero)</f>
        <v>174274075.654551</v>
      </c>
      <c r="AE372" s="5" t="n">
        <f aca="false">J372+U372</f>
        <v>55483767.498252</v>
      </c>
      <c r="AF372" s="5" t="n">
        <f aca="false">K372+V372</f>
        <v>433538790.093198</v>
      </c>
      <c r="AG372" s="5" t="n">
        <f aca="false">L372+W372</f>
        <v>122544572.791399</v>
      </c>
      <c r="AH372" s="5" t="n">
        <f aca="false">M372+X372</f>
        <v>169703112.628369</v>
      </c>
      <c r="AI372" s="5" t="n">
        <f aca="false">N372+Y372</f>
        <v>30000000</v>
      </c>
      <c r="AJ372" s="5" t="n">
        <f aca="false">O372+Z372</f>
        <v>353548151.309102</v>
      </c>
      <c r="AK372" s="5" t="n">
        <f aca="false">P372+AA372</f>
        <v>5000000</v>
      </c>
      <c r="AL372" s="5" t="n">
        <f aca="false">INDEX($AE$325:$AE$452,$B372-$C372*1+const_one)</f>
        <v>30000000</v>
      </c>
      <c r="AM372" s="5" t="n">
        <f aca="false">INDEX($AF$325:$AF$452,$B372-$D372*2+const_one)</f>
        <v>300000000</v>
      </c>
      <c r="AN372" s="5" t="n">
        <f aca="false">INDEX($AG$325:$AG$452,$B372-$E372*4+const_one)</f>
        <v>100000000</v>
      </c>
      <c r="AO372" s="5" t="n">
        <f aca="false">INDEX($AH$325:$AH$452,$B372-$F372*8+const_one)</f>
        <v>60000000</v>
      </c>
      <c r="AP372" s="5" t="n">
        <f aca="false">INDEX($AI$325:$AI$452,$B372-$G372*16+const_one)</f>
        <v>30000000</v>
      </c>
      <c r="AQ372" s="5" t="n">
        <f aca="false">INDEX($AJ$325:$AJ$452,$B372-$H372*32+const_one)</f>
        <v>15000000</v>
      </c>
      <c r="AR372" s="5" t="n">
        <f aca="false">INDEX($AK$325:$AK$452,$B372-$I372*64+const_one)</f>
        <v>5000000</v>
      </c>
      <c r="AS372" s="5" t="n">
        <f aca="false">INDEX($AE$325:$AE$452,$B372+(const_one-$C372)*1+const_one)</f>
        <v>55483767.498252</v>
      </c>
      <c r="AT372" s="5" t="n">
        <f aca="false">INDEX($AF$325:$AF$452,$B372+(const_one-$D372)*2+const_one)</f>
        <v>433538790.093198</v>
      </c>
      <c r="AU372" s="5" t="n">
        <f aca="false">INDEX($AG$325:$AG$452,$B372+(const_one-$E372)*4+const_one)</f>
        <v>122544572.791399</v>
      </c>
      <c r="AV372" s="5" t="n">
        <f aca="false">INDEX($AH$325:$AH$452,$B372+(const_one-$F372)*8+const_one)</f>
        <v>169703112.628369</v>
      </c>
      <c r="AW372" s="5" t="n">
        <f aca="false">INDEX($AI$325:$AI$452,$B372+(const_one-$G372)*16+const_one)</f>
        <v>194403488.197141</v>
      </c>
      <c r="AX372" s="5" t="n">
        <f aca="false">INDEX($AJ$325:$AJ$452,$B372+(const_one-$H372)*32+const_one)</f>
        <v>353548151.309102</v>
      </c>
      <c r="AY372" s="5" t="n">
        <f aca="false">INDEX($AK$325:$AK$452,$B372+(const_one-$I372)*64+const_one)</f>
        <v>300456381.339558</v>
      </c>
      <c r="AZ372" s="5" t="n">
        <f aca="false">--($C372=--(AS372&gt;AL372))</f>
        <v>1</v>
      </c>
      <c r="BA372" s="5" t="n">
        <f aca="false">--($D372=--(AT372&gt;AM372))</f>
        <v>1</v>
      </c>
      <c r="BB372" s="5" t="n">
        <f aca="false">--($E372=--(AU372&gt;AN372))</f>
        <v>1</v>
      </c>
      <c r="BC372" s="5" t="n">
        <f aca="false">--($F372=--(AV372&gt;AO372))</f>
        <v>1</v>
      </c>
      <c r="BD372" s="5" t="n">
        <f aca="false">--($G372=--(AW372&gt;AP372))</f>
        <v>0</v>
      </c>
      <c r="BE372" s="5" t="n">
        <f aca="false">--($H372=--(AX372&gt;AQ372))</f>
        <v>1</v>
      </c>
      <c r="BF372" s="5" t="n">
        <f aca="false">--($I372=--(AY372&gt;AR372))</f>
        <v>0</v>
      </c>
      <c r="BG372" s="5" t="n">
        <f aca="false">SUM(AZ372:BF372)</f>
        <v>5</v>
      </c>
      <c r="BH372" s="5" t="n">
        <f aca="false">SUM(AE372:AK372)+AB372+AC372+AD372</f>
        <v>2000000000</v>
      </c>
    </row>
    <row r="373" customFormat="false" ht="15" hidden="true" customHeight="false" outlineLevel="0" collapsed="false">
      <c r="A373" s="5" t="n">
        <f aca="false">sensitivity_exit_usd</f>
        <v>2000000000</v>
      </c>
      <c r="B373" s="2" t="n">
        <f aca="false">ROW()-ROW($B$325)</f>
        <v>48</v>
      </c>
      <c r="C373" s="2" t="n">
        <f aca="false">MOD(QUOTIENT($B373,1),2)</f>
        <v>0</v>
      </c>
      <c r="D373" s="2" t="n">
        <f aca="false">MOD(QUOTIENT($B373,2),2)</f>
        <v>0</v>
      </c>
      <c r="E373" s="2" t="n">
        <f aca="false">MOD(QUOTIENT($B373,4),2)</f>
        <v>0</v>
      </c>
      <c r="F373" s="2" t="n">
        <f aca="false">MOD(QUOTIENT($B373,8),2)</f>
        <v>0</v>
      </c>
      <c r="G373" s="2" t="n">
        <f aca="false">MOD(QUOTIENT($B373,16),2)</f>
        <v>1</v>
      </c>
      <c r="H373" s="2" t="n">
        <f aca="false">MOD(QUOTIENT($B373,32),2)</f>
        <v>1</v>
      </c>
      <c r="I373" s="2" t="n">
        <f aca="false">MOD(QUOTIENT($B373,64),2)</f>
        <v>0</v>
      </c>
      <c r="J373" s="5" t="n">
        <f aca="false">IF($C373=const_zero,MIN(class_series_f_invested_usd,MAX(const_zero,$A373)),const_zero)</f>
        <v>30000000</v>
      </c>
      <c r="K373" s="5" t="n">
        <f aca="false">IF($D373=const_zero,MIN(class_series_e_invested_usd,MAX(const_zero,$A373-SUM($J373:$J373))),const_zero)</f>
        <v>300000000</v>
      </c>
      <c r="L373" s="5" t="n">
        <f aca="false">IF($E373=const_zero,MIN(class_series_d_invested_usd,MAX(const_zero,$A373-SUM($J373:$K373))),const_zero)</f>
        <v>100000000</v>
      </c>
      <c r="M373" s="5" t="n">
        <f aca="false">IF($F373=const_zero,MIN(class_series_c_invested_usd,MAX(const_zero,$A373-SUM($J373:$L373))),const_zero)</f>
        <v>60000000</v>
      </c>
      <c r="N373" s="5" t="n">
        <f aca="false">IF($G373=const_zero,MIN(class_series_b_invested_usd,MAX(const_zero,$A373-SUM($J373:$M373))),const_zero)</f>
        <v>0</v>
      </c>
      <c r="O373" s="5" t="n">
        <f aca="false">IF($H373=const_zero,MIN(class_series_a_invested_usd,MAX(const_zero,$A373-SUM($J373:$N373))),const_zero)</f>
        <v>0</v>
      </c>
      <c r="P373" s="5" t="n">
        <f aca="false">IF($I373=const_zero,MIN(class_seed_invested_usd,MAX(const_zero,$A373-SUM($J373:$O373))),const_zero)</f>
        <v>5000000</v>
      </c>
      <c r="Q373" s="5" t="n">
        <f aca="false">MAX(const_zero,$A373-SUM($J373:$P373))</f>
        <v>1505000000</v>
      </c>
      <c r="R373" s="9" t="n">
        <f aca="false">common_rsa_total+Sensitivity!$AE$270+Sensitivity!$AJ$270+IF($C373=const_one,Sensitivity!$D$270,const_zero)+IF($D373=const_one,Sensitivity!$Y$270,const_zero)+IF($E373=const_one,Sensitivity!$V$270,const_zero)+IF($F373=const_one,Sensitivity!$S$270,const_zero)+IF($G373=const_one,Sensitivity!$P$270,const_zero)+IF($H373=const_one,Sensitivity!$M$270,const_zero)+IF($I373=const_one,Sensitivity!$J$270,const_zero)</f>
        <v>17276070.7077164</v>
      </c>
      <c r="S373" s="23" t="b">
        <f aca="false">IF($R373&gt;const_zero,--($Q373&gt;option_strike_usd*$R373),const_zero)</f>
        <v>1</v>
      </c>
      <c r="T373" s="7" t="n">
        <f aca="false">IF($R373&gt;const_zero,IF($S373=const_one,($Q373+option_strike_usd*pre_f_options_issued)/($R373+pre_f_options_issued),$Q373/$R373),const_zero)</f>
        <v>76.2284895862448</v>
      </c>
      <c r="U373" s="5" t="n">
        <f aca="false">IF($C373=const_one,Sensitivity!$D$270*$T373,const_zero)</f>
        <v>0</v>
      </c>
      <c r="V373" s="5" t="n">
        <f aca="false">IF($D373=const_one,Sensitivity!$Y$270*$T373,const_zero)</f>
        <v>0</v>
      </c>
      <c r="W373" s="5" t="n">
        <f aca="false">IF($E373=const_one,Sensitivity!$V$270*$T373,const_zero)</f>
        <v>0</v>
      </c>
      <c r="X373" s="5" t="n">
        <f aca="false">IF($F373=const_one,Sensitivity!$S$270*$T373,const_zero)</f>
        <v>0</v>
      </c>
      <c r="Y373" s="5" t="n">
        <f aca="false">IF($G373=const_one,Sensitivity!$P$270*$T373,const_zero)</f>
        <v>228685468.758734</v>
      </c>
      <c r="Z373" s="5" t="n">
        <f aca="false">IF($H373=const_one,Sensitivity!$M$270*$T373,const_zero)</f>
        <v>381142447.931224</v>
      </c>
      <c r="AA373" s="5" t="n">
        <f aca="false">IF($I373=const_one,Sensitivity!$J$270*$T373,const_zero)</f>
        <v>0</v>
      </c>
      <c r="AB373" s="5" t="n">
        <f aca="false">(Sensitivity!$AE$270+Sensitivity!$AJ$270)*$T373</f>
        <v>21044453.0682262</v>
      </c>
      <c r="AC373" s="5" t="n">
        <f aca="false">common_rsa_total*$T373</f>
        <v>686056406.276203</v>
      </c>
      <c r="AD373" s="5" t="n">
        <f aca="false">IF($S373=const_one,pre_f_options_issued*($T373-option_strike_usd),const_zero)</f>
        <v>188071223.965612</v>
      </c>
      <c r="AE373" s="5" t="n">
        <f aca="false">J373+U373</f>
        <v>30000000</v>
      </c>
      <c r="AF373" s="5" t="n">
        <f aca="false">K373+V373</f>
        <v>300000000</v>
      </c>
      <c r="AG373" s="5" t="n">
        <f aca="false">L373+W373</f>
        <v>100000000</v>
      </c>
      <c r="AH373" s="5" t="n">
        <f aca="false">M373+X373</f>
        <v>60000000</v>
      </c>
      <c r="AI373" s="5" t="n">
        <f aca="false">N373+Y373</f>
        <v>228685468.758734</v>
      </c>
      <c r="AJ373" s="5" t="n">
        <f aca="false">O373+Z373</f>
        <v>381142447.931224</v>
      </c>
      <c r="AK373" s="5" t="n">
        <f aca="false">P373+AA373</f>
        <v>5000000</v>
      </c>
      <c r="AL373" s="5" t="n">
        <f aca="false">INDEX($AE$325:$AE$452,$B373-$C373*1+const_one)</f>
        <v>30000000</v>
      </c>
      <c r="AM373" s="5" t="n">
        <f aca="false">INDEX($AF$325:$AF$452,$B373-$D373*2+const_one)</f>
        <v>300000000</v>
      </c>
      <c r="AN373" s="5" t="n">
        <f aca="false">INDEX($AG$325:$AG$452,$B373-$E373*4+const_one)</f>
        <v>100000000</v>
      </c>
      <c r="AO373" s="5" t="n">
        <f aca="false">INDEX($AH$325:$AH$452,$B373-$F373*8+const_one)</f>
        <v>60000000</v>
      </c>
      <c r="AP373" s="5" t="n">
        <f aca="false">INDEX($AI$325:$AI$452,$B373-$G373*16+const_one)</f>
        <v>30000000</v>
      </c>
      <c r="AQ373" s="5" t="n">
        <f aca="false">INDEX($AJ$325:$AJ$452,$B373-$H373*32+const_one)</f>
        <v>15000000</v>
      </c>
      <c r="AR373" s="5" t="n">
        <f aca="false">INDEX($AK$325:$AK$452,$B373-$I373*64+const_one)</f>
        <v>5000000</v>
      </c>
      <c r="AS373" s="5" t="n">
        <f aca="false">INDEX($AE$325:$AE$452,$B373+(const_one-$C373)*1+const_one)</f>
        <v>58676436.752998</v>
      </c>
      <c r="AT373" s="5" t="n">
        <f aca="false">INDEX($AF$325:$AF$452,$B373+(const_one-$D373)*2+const_one)</f>
        <v>427764866.577732</v>
      </c>
      <c r="AU373" s="5" t="n">
        <f aca="false">INDEX($AG$325:$AG$452,$B373+(const_one-$E373)*4+const_one)</f>
        <v>129521982.791851</v>
      </c>
      <c r="AV373" s="5" t="n">
        <f aca="false">INDEX($AH$325:$AH$452,$B373+(const_one-$F373)*8+const_one)</f>
        <v>169642316.241848</v>
      </c>
      <c r="AW373" s="5" t="n">
        <f aca="false">INDEX($AI$325:$AI$452,$B373+(const_one-$G373)*16+const_one)</f>
        <v>228685468.758734</v>
      </c>
      <c r="AX373" s="5" t="n">
        <f aca="false">INDEX($AJ$325:$AJ$452,$B373+(const_one-$H373)*32+const_one)</f>
        <v>381142447.931224</v>
      </c>
      <c r="AY373" s="5" t="n">
        <f aca="false">INDEX($AK$325:$AK$452,$B373+(const_one-$I373)*64+const_one)</f>
        <v>305234033.645403</v>
      </c>
      <c r="AZ373" s="5" t="n">
        <f aca="false">--($C373=--(AS373&gt;AL373))</f>
        <v>0</v>
      </c>
      <c r="BA373" s="5" t="n">
        <f aca="false">--($D373=--(AT373&gt;AM373))</f>
        <v>0</v>
      </c>
      <c r="BB373" s="5" t="n">
        <f aca="false">--($E373=--(AU373&gt;AN373))</f>
        <v>0</v>
      </c>
      <c r="BC373" s="5" t="n">
        <f aca="false">--($F373=--(AV373&gt;AO373))</f>
        <v>0</v>
      </c>
      <c r="BD373" s="5" t="n">
        <f aca="false">--($G373=--(AW373&gt;AP373))</f>
        <v>1</v>
      </c>
      <c r="BE373" s="5" t="n">
        <f aca="false">--($H373=--(AX373&gt;AQ373))</f>
        <v>1</v>
      </c>
      <c r="BF373" s="5" t="n">
        <f aca="false">--($I373=--(AY373&gt;AR373))</f>
        <v>0</v>
      </c>
      <c r="BG373" s="5" t="n">
        <f aca="false">SUM(AZ373:BF373)</f>
        <v>2</v>
      </c>
      <c r="BH373" s="5" t="n">
        <f aca="false">SUM(AE373:AK373)+AB373+AC373+AD373</f>
        <v>2000000000</v>
      </c>
    </row>
    <row r="374" customFormat="false" ht="15" hidden="true" customHeight="false" outlineLevel="0" collapsed="false">
      <c r="A374" s="5" t="n">
        <f aca="false">sensitivity_exit_usd</f>
        <v>2000000000</v>
      </c>
      <c r="B374" s="2" t="n">
        <f aca="false">ROW()-ROW($B$325)</f>
        <v>49</v>
      </c>
      <c r="C374" s="2" t="n">
        <f aca="false">MOD(QUOTIENT($B374,1),2)</f>
        <v>1</v>
      </c>
      <c r="D374" s="2" t="n">
        <f aca="false">MOD(QUOTIENT($B374,2),2)</f>
        <v>0</v>
      </c>
      <c r="E374" s="2" t="n">
        <f aca="false">MOD(QUOTIENT($B374,4),2)</f>
        <v>0</v>
      </c>
      <c r="F374" s="2" t="n">
        <f aca="false">MOD(QUOTIENT($B374,8),2)</f>
        <v>0</v>
      </c>
      <c r="G374" s="2" t="n">
        <f aca="false">MOD(QUOTIENT($B374,16),2)</f>
        <v>1</v>
      </c>
      <c r="H374" s="2" t="n">
        <f aca="false">MOD(QUOTIENT($B374,32),2)</f>
        <v>1</v>
      </c>
      <c r="I374" s="2" t="n">
        <f aca="false">MOD(QUOTIENT($B374,64),2)</f>
        <v>0</v>
      </c>
      <c r="J374" s="5" t="n">
        <f aca="false">IF($C374=const_zero,MIN(class_series_f_invested_usd,MAX(const_zero,$A374)),const_zero)</f>
        <v>0</v>
      </c>
      <c r="K374" s="5" t="n">
        <f aca="false">IF($D374=const_zero,MIN(class_series_e_invested_usd,MAX(const_zero,$A374-SUM($J374:$J374))),const_zero)</f>
        <v>300000000</v>
      </c>
      <c r="L374" s="5" t="n">
        <f aca="false">IF($E374=const_zero,MIN(class_series_d_invested_usd,MAX(const_zero,$A374-SUM($J374:$K374))),const_zero)</f>
        <v>100000000</v>
      </c>
      <c r="M374" s="5" t="n">
        <f aca="false">IF($F374=const_zero,MIN(class_series_c_invested_usd,MAX(const_zero,$A374-SUM($J374:$L374))),const_zero)</f>
        <v>60000000</v>
      </c>
      <c r="N374" s="5" t="n">
        <f aca="false">IF($G374=const_zero,MIN(class_series_b_invested_usd,MAX(const_zero,$A374-SUM($J374:$M374))),const_zero)</f>
        <v>0</v>
      </c>
      <c r="O374" s="5" t="n">
        <f aca="false">IF($H374=const_zero,MIN(class_series_a_invested_usd,MAX(const_zero,$A374-SUM($J374:$N374))),const_zero)</f>
        <v>0</v>
      </c>
      <c r="P374" s="5" t="n">
        <f aca="false">IF($I374=const_zero,MIN(class_seed_invested_usd,MAX(const_zero,$A374-SUM($J374:$O374))),const_zero)</f>
        <v>5000000</v>
      </c>
      <c r="Q374" s="5" t="n">
        <f aca="false">MAX(const_zero,$A374-SUM($J374:$P374))</f>
        <v>1535000000</v>
      </c>
      <c r="R374" s="9" t="n">
        <f aca="false">common_rsa_total+Sensitivity!$AE$270+Sensitivity!$AJ$270+IF($C374=const_one,Sensitivity!$D$270,const_zero)+IF($D374=const_one,Sensitivity!$Y$270,const_zero)+IF($E374=const_one,Sensitivity!$V$270,const_zero)+IF($F374=const_one,Sensitivity!$S$270,const_zero)+IF($G374=const_one,Sensitivity!$P$270,const_zero)+IF($H374=const_one,Sensitivity!$M$270,const_zero)+IF($I374=const_one,Sensitivity!$J$270,const_zero)</f>
        <v>18060741.3005735</v>
      </c>
      <c r="S374" s="23" t="b">
        <f aca="false">IF($R374&gt;const_zero,--($Q374&gt;option_strike_usd*$R374),const_zero)</f>
        <v>1</v>
      </c>
      <c r="T374" s="7" t="n">
        <f aca="false">IF($R374&gt;const_zero,IF($S374=const_one,($Q374+option_strike_usd*pre_f_options_issued)/($R374+pre_f_options_issued),$Q374/$R374),const_zero)</f>
        <v>74.778432232748</v>
      </c>
      <c r="U374" s="5" t="n">
        <f aca="false">IF($C374=const_one,Sensitivity!$D$270*$T374,const_zero)</f>
        <v>58676436.752998</v>
      </c>
      <c r="V374" s="5" t="n">
        <f aca="false">IF($D374=const_one,Sensitivity!$Y$270*$T374,const_zero)</f>
        <v>0</v>
      </c>
      <c r="W374" s="5" t="n">
        <f aca="false">IF($E374=const_one,Sensitivity!$V$270*$T374,const_zero)</f>
        <v>0</v>
      </c>
      <c r="X374" s="5" t="n">
        <f aca="false">IF($F374=const_one,Sensitivity!$S$270*$T374,const_zero)</f>
        <v>0</v>
      </c>
      <c r="Y374" s="5" t="n">
        <f aca="false">IF($G374=const_one,Sensitivity!$P$270*$T374,const_zero)</f>
        <v>224335296.698244</v>
      </c>
      <c r="Z374" s="5" t="n">
        <f aca="false">IF($H374=const_one,Sensitivity!$M$270*$T374,const_zero)</f>
        <v>373892161.16374</v>
      </c>
      <c r="AA374" s="5" t="n">
        <f aca="false">IF($I374=const_one,Sensitivity!$J$270*$T374,const_zero)</f>
        <v>0</v>
      </c>
      <c r="AB374" s="5" t="n">
        <f aca="false">(Sensitivity!$AE$270+Sensitivity!$AJ$270)*$T374</f>
        <v>20644134.708417</v>
      </c>
      <c r="AC374" s="5" t="n">
        <f aca="false">common_rsa_total*$T374</f>
        <v>673005890.094732</v>
      </c>
      <c r="AD374" s="5" t="n">
        <f aca="false">IF($S374=const_one,pre_f_options_issued*($T374-option_strike_usd),const_zero)</f>
        <v>184446080.58187</v>
      </c>
      <c r="AE374" s="5" t="n">
        <f aca="false">J374+U374</f>
        <v>58676436.752998</v>
      </c>
      <c r="AF374" s="5" t="n">
        <f aca="false">K374+V374</f>
        <v>300000000</v>
      </c>
      <c r="AG374" s="5" t="n">
        <f aca="false">L374+W374</f>
        <v>100000000</v>
      </c>
      <c r="AH374" s="5" t="n">
        <f aca="false">M374+X374</f>
        <v>60000000</v>
      </c>
      <c r="AI374" s="5" t="n">
        <f aca="false">N374+Y374</f>
        <v>224335296.698244</v>
      </c>
      <c r="AJ374" s="5" t="n">
        <f aca="false">O374+Z374</f>
        <v>373892161.16374</v>
      </c>
      <c r="AK374" s="5" t="n">
        <f aca="false">P374+AA374</f>
        <v>5000000</v>
      </c>
      <c r="AL374" s="5" t="n">
        <f aca="false">INDEX($AE$325:$AE$452,$B374-$C374*1+const_one)</f>
        <v>30000000</v>
      </c>
      <c r="AM374" s="5" t="n">
        <f aca="false">INDEX($AF$325:$AF$452,$B374-$D374*2+const_one)</f>
        <v>300000000</v>
      </c>
      <c r="AN374" s="5" t="n">
        <f aca="false">INDEX($AG$325:$AG$452,$B374-$E374*4+const_one)</f>
        <v>100000000</v>
      </c>
      <c r="AO374" s="5" t="n">
        <f aca="false">INDEX($AH$325:$AH$452,$B374-$F374*8+const_one)</f>
        <v>60000000</v>
      </c>
      <c r="AP374" s="5" t="n">
        <f aca="false">INDEX($AI$325:$AI$452,$B374-$G374*16+const_one)</f>
        <v>30000000</v>
      </c>
      <c r="AQ374" s="5" t="n">
        <f aca="false">INDEX($AJ$325:$AJ$452,$B374-$H374*32+const_one)</f>
        <v>15000000</v>
      </c>
      <c r="AR374" s="5" t="n">
        <f aca="false">INDEX($AK$325:$AK$452,$B374-$I374*64+const_one)</f>
        <v>5000000</v>
      </c>
      <c r="AS374" s="5" t="n">
        <f aca="false">INDEX($AE$325:$AE$452,$B374+(const_one-$C374)*1+const_one)</f>
        <v>58676436.752998</v>
      </c>
      <c r="AT374" s="5" t="n">
        <f aca="false">INDEX($AF$325:$AF$452,$B374+(const_one-$D374)*2+const_one)</f>
        <v>422080883.571106</v>
      </c>
      <c r="AU374" s="5" t="n">
        <f aca="false">INDEX($AG$325:$AG$452,$B374+(const_one-$E374)*4+const_one)</f>
        <v>127295352.895784</v>
      </c>
      <c r="AV374" s="5" t="n">
        <f aca="false">INDEX($AH$325:$AH$452,$B374+(const_one-$F374)*8+const_one)</f>
        <v>166980671.477895</v>
      </c>
      <c r="AW374" s="5" t="n">
        <f aca="false">INDEX($AI$325:$AI$452,$B374+(const_one-$G374)*16+const_one)</f>
        <v>224335296.698244</v>
      </c>
      <c r="AX374" s="5" t="n">
        <f aca="false">INDEX($AJ$325:$AJ$452,$B374+(const_one-$H374)*32+const_one)</f>
        <v>373892161.16374</v>
      </c>
      <c r="AY374" s="5" t="n">
        <f aca="false">INDEX($AK$325:$AK$452,$B374+(const_one-$I374)*64+const_one)</f>
        <v>301732250.614615</v>
      </c>
      <c r="AZ374" s="5" t="n">
        <f aca="false">--($C374=--(AS374&gt;AL374))</f>
        <v>1</v>
      </c>
      <c r="BA374" s="5" t="n">
        <f aca="false">--($D374=--(AT374&gt;AM374))</f>
        <v>0</v>
      </c>
      <c r="BB374" s="5" t="n">
        <f aca="false">--($E374=--(AU374&gt;AN374))</f>
        <v>0</v>
      </c>
      <c r="BC374" s="5" t="n">
        <f aca="false">--($F374=--(AV374&gt;AO374))</f>
        <v>0</v>
      </c>
      <c r="BD374" s="5" t="n">
        <f aca="false">--($G374=--(AW374&gt;AP374))</f>
        <v>1</v>
      </c>
      <c r="BE374" s="5" t="n">
        <f aca="false">--($H374=--(AX374&gt;AQ374))</f>
        <v>1</v>
      </c>
      <c r="BF374" s="5" t="n">
        <f aca="false">--($I374=--(AY374&gt;AR374))</f>
        <v>0</v>
      </c>
      <c r="BG374" s="5" t="n">
        <f aca="false">SUM(AZ374:BF374)</f>
        <v>3</v>
      </c>
      <c r="BH374" s="5" t="n">
        <f aca="false">SUM(AE374:AK374)+AB374+AC374+AD374</f>
        <v>2000000000</v>
      </c>
    </row>
    <row r="375" customFormat="false" ht="15" hidden="true" customHeight="false" outlineLevel="0" collapsed="false">
      <c r="A375" s="5" t="n">
        <f aca="false">sensitivity_exit_usd</f>
        <v>2000000000</v>
      </c>
      <c r="B375" s="2" t="n">
        <f aca="false">ROW()-ROW($B$325)</f>
        <v>50</v>
      </c>
      <c r="C375" s="2" t="n">
        <f aca="false">MOD(QUOTIENT($B375,1),2)</f>
        <v>0</v>
      </c>
      <c r="D375" s="2" t="n">
        <f aca="false">MOD(QUOTIENT($B375,2),2)</f>
        <v>1</v>
      </c>
      <c r="E375" s="2" t="n">
        <f aca="false">MOD(QUOTIENT($B375,4),2)</f>
        <v>0</v>
      </c>
      <c r="F375" s="2" t="n">
        <f aca="false">MOD(QUOTIENT($B375,8),2)</f>
        <v>0</v>
      </c>
      <c r="G375" s="2" t="n">
        <f aca="false">MOD(QUOTIENT($B375,16),2)</f>
        <v>1</v>
      </c>
      <c r="H375" s="2" t="n">
        <f aca="false">MOD(QUOTIENT($B375,32),2)</f>
        <v>1</v>
      </c>
      <c r="I375" s="2" t="n">
        <f aca="false">MOD(QUOTIENT($B375,64),2)</f>
        <v>0</v>
      </c>
      <c r="J375" s="5" t="n">
        <f aca="false">IF($C375=const_zero,MIN(class_series_f_invested_usd,MAX(const_zero,$A375)),const_zero)</f>
        <v>30000000</v>
      </c>
      <c r="K375" s="5" t="n">
        <f aca="false">IF($D375=const_zero,MIN(class_series_e_invested_usd,MAX(const_zero,$A375-SUM($J375:$J375))),const_zero)</f>
        <v>0</v>
      </c>
      <c r="L375" s="5" t="n">
        <f aca="false">IF($E375=const_zero,MIN(class_series_d_invested_usd,MAX(const_zero,$A375-SUM($J375:$K375))),const_zero)</f>
        <v>100000000</v>
      </c>
      <c r="M375" s="5" t="n">
        <f aca="false">IF($F375=const_zero,MIN(class_series_c_invested_usd,MAX(const_zero,$A375-SUM($J375:$L375))),const_zero)</f>
        <v>60000000</v>
      </c>
      <c r="N375" s="5" t="n">
        <f aca="false">IF($G375=const_zero,MIN(class_series_b_invested_usd,MAX(const_zero,$A375-SUM($J375:$M375))),const_zero)</f>
        <v>0</v>
      </c>
      <c r="O375" s="5" t="n">
        <f aca="false">IF($H375=const_zero,MIN(class_series_a_invested_usd,MAX(const_zero,$A375-SUM($J375:$N375))),const_zero)</f>
        <v>0</v>
      </c>
      <c r="P375" s="5" t="n">
        <f aca="false">IF($I375=const_zero,MIN(class_seed_invested_usd,MAX(const_zero,$A375-SUM($J375:$O375))),const_zero)</f>
        <v>5000000</v>
      </c>
      <c r="Q375" s="5" t="n">
        <f aca="false">MAX(const_zero,$A375-SUM($J375:$P375))</f>
        <v>1805000000</v>
      </c>
      <c r="R375" s="9" t="n">
        <f aca="false">common_rsa_total+Sensitivity!$AE$270+Sensitivity!$AJ$270+IF($C375=const_one,Sensitivity!$D$270,const_zero)+IF($D375=const_one,Sensitivity!$Y$270,const_zero)+IF($E375=const_one,Sensitivity!$V$270,const_zero)+IF($F375=const_one,Sensitivity!$S$270,const_zero)+IF($G375=const_one,Sensitivity!$P$270,const_zero)+IF($H375=const_one,Sensitivity!$M$270,const_zero)+IF($I375=const_one,Sensitivity!$J$270,const_zero)</f>
        <v>23407325.9340259</v>
      </c>
      <c r="S375" s="23" t="b">
        <f aca="false">IF($R375&gt;const_zero,--($Q375&gt;option_strike_usd*$R375),const_zero)</f>
        <v>1</v>
      </c>
      <c r="T375" s="7" t="n">
        <f aca="false">IF($R375&gt;const_zero,IF($S375=const_one,($Q375+option_strike_usd*pre_f_options_issued)/($R375+pre_f_options_issued),$Q375/$R375),const_zero)</f>
        <v>69.7679106135028</v>
      </c>
      <c r="U375" s="5" t="n">
        <f aca="false">IF($C375=const_one,Sensitivity!$D$270*$T375,const_zero)</f>
        <v>0</v>
      </c>
      <c r="V375" s="5" t="n">
        <f aca="false">IF($D375=const_one,Sensitivity!$Y$270*$T375,const_zero)</f>
        <v>427764866.577732</v>
      </c>
      <c r="W375" s="5" t="n">
        <f aca="false">IF($E375=const_one,Sensitivity!$V$270*$T375,const_zero)</f>
        <v>0</v>
      </c>
      <c r="X375" s="5" t="n">
        <f aca="false">IF($F375=const_one,Sensitivity!$S$270*$T375,const_zero)</f>
        <v>0</v>
      </c>
      <c r="Y375" s="5" t="n">
        <f aca="false">IF($G375=const_one,Sensitivity!$P$270*$T375,const_zero)</f>
        <v>209303731.840508</v>
      </c>
      <c r="Z375" s="5" t="n">
        <f aca="false">IF($H375=const_one,Sensitivity!$M$270*$T375,const_zero)</f>
        <v>348839553.067514</v>
      </c>
      <c r="AA375" s="5" t="n">
        <f aca="false">IF($I375=const_one,Sensitivity!$J$270*$T375,const_zero)</f>
        <v>0</v>
      </c>
      <c r="AB375" s="5" t="n">
        <f aca="false">(Sensitivity!$AE$270+Sensitivity!$AJ$270)*$T375</f>
        <v>19260876.4589637</v>
      </c>
      <c r="AC375" s="5" t="n">
        <f aca="false">common_rsa_total*$T375</f>
        <v>627911195.521525</v>
      </c>
      <c r="AD375" s="5" t="n">
        <f aca="false">IF($S375=const_one,pre_f_options_issued*($T375-option_strike_usd),const_zero)</f>
        <v>171919776.533757</v>
      </c>
      <c r="AE375" s="5" t="n">
        <f aca="false">J375+U375</f>
        <v>30000000</v>
      </c>
      <c r="AF375" s="5" t="n">
        <f aca="false">K375+V375</f>
        <v>427764866.577732</v>
      </c>
      <c r="AG375" s="5" t="n">
        <f aca="false">L375+W375</f>
        <v>100000000</v>
      </c>
      <c r="AH375" s="5" t="n">
        <f aca="false">M375+X375</f>
        <v>60000000</v>
      </c>
      <c r="AI375" s="5" t="n">
        <f aca="false">N375+Y375</f>
        <v>209303731.840508</v>
      </c>
      <c r="AJ375" s="5" t="n">
        <f aca="false">O375+Z375</f>
        <v>348839553.067514</v>
      </c>
      <c r="AK375" s="5" t="n">
        <f aca="false">P375+AA375</f>
        <v>5000000</v>
      </c>
      <c r="AL375" s="5" t="n">
        <f aca="false">INDEX($AE$325:$AE$452,$B375-$C375*1+const_one)</f>
        <v>30000000</v>
      </c>
      <c r="AM375" s="5" t="n">
        <f aca="false">INDEX($AF$325:$AF$452,$B375-$D375*2+const_one)</f>
        <v>300000000</v>
      </c>
      <c r="AN375" s="5" t="n">
        <f aca="false">INDEX($AG$325:$AG$452,$B375-$E375*4+const_one)</f>
        <v>100000000</v>
      </c>
      <c r="AO375" s="5" t="n">
        <f aca="false">INDEX($AH$325:$AH$452,$B375-$F375*8+const_one)</f>
        <v>60000000</v>
      </c>
      <c r="AP375" s="5" t="n">
        <f aca="false">INDEX($AI$325:$AI$452,$B375-$G375*16+const_one)</f>
        <v>30000000</v>
      </c>
      <c r="AQ375" s="5" t="n">
        <f aca="false">INDEX($AJ$325:$AJ$452,$B375-$H375*32+const_one)</f>
        <v>15000000</v>
      </c>
      <c r="AR375" s="5" t="n">
        <f aca="false">INDEX($AK$325:$AK$452,$B375-$I375*64+const_one)</f>
        <v>5000000</v>
      </c>
      <c r="AS375" s="5" t="n">
        <f aca="false">INDEX($AE$325:$AE$452,$B375+(const_one-$C375)*1+const_one)</f>
        <v>54017398.5457719</v>
      </c>
      <c r="AT375" s="5" t="n">
        <f aca="false">INDEX($AF$325:$AF$452,$B375+(const_one-$D375)*2+const_one)</f>
        <v>427764866.577732</v>
      </c>
      <c r="AU375" s="5" t="n">
        <f aca="false">INDEX($AG$325:$AG$452,$B375+(const_one-$E375)*4+const_one)</f>
        <v>119601283.294558</v>
      </c>
      <c r="AV375" s="5" t="n">
        <f aca="false">INDEX($AH$325:$AH$452,$B375+(const_one-$F375)*8+const_one)</f>
        <v>158333570.978973</v>
      </c>
      <c r="AW375" s="5" t="n">
        <f aca="false">INDEX($AI$325:$AI$452,$B375+(const_one-$G375)*16+const_one)</f>
        <v>209303731.840508</v>
      </c>
      <c r="AX375" s="5" t="n">
        <f aca="false">INDEX($AJ$325:$AJ$452,$B375+(const_one-$H375)*32+const_one)</f>
        <v>348839553.067514</v>
      </c>
      <c r="AY375" s="5" t="n">
        <f aca="false">INDEX($AK$325:$AK$452,$B375+(const_one-$I375)*64+const_one)</f>
        <v>293215272.629687</v>
      </c>
      <c r="AZ375" s="5" t="n">
        <f aca="false">--($C375=--(AS375&gt;AL375))</f>
        <v>0</v>
      </c>
      <c r="BA375" s="5" t="n">
        <f aca="false">--($D375=--(AT375&gt;AM375))</f>
        <v>1</v>
      </c>
      <c r="BB375" s="5" t="n">
        <f aca="false">--($E375=--(AU375&gt;AN375))</f>
        <v>0</v>
      </c>
      <c r="BC375" s="5" t="n">
        <f aca="false">--($F375=--(AV375&gt;AO375))</f>
        <v>0</v>
      </c>
      <c r="BD375" s="5" t="n">
        <f aca="false">--($G375=--(AW375&gt;AP375))</f>
        <v>1</v>
      </c>
      <c r="BE375" s="5" t="n">
        <f aca="false">--($H375=--(AX375&gt;AQ375))</f>
        <v>1</v>
      </c>
      <c r="BF375" s="5" t="n">
        <f aca="false">--($I375=--(AY375&gt;AR375))</f>
        <v>0</v>
      </c>
      <c r="BG375" s="5" t="n">
        <f aca="false">SUM(AZ375:BF375)</f>
        <v>3</v>
      </c>
      <c r="BH375" s="5" t="n">
        <f aca="false">SUM(AE375:AK375)+AB375+AC375+AD375</f>
        <v>2000000000</v>
      </c>
    </row>
    <row r="376" customFormat="false" ht="15" hidden="true" customHeight="false" outlineLevel="0" collapsed="false">
      <c r="A376" s="5" t="n">
        <f aca="false">sensitivity_exit_usd</f>
        <v>2000000000</v>
      </c>
      <c r="B376" s="2" t="n">
        <f aca="false">ROW()-ROW($B$325)</f>
        <v>51</v>
      </c>
      <c r="C376" s="2" t="n">
        <f aca="false">MOD(QUOTIENT($B376,1),2)</f>
        <v>1</v>
      </c>
      <c r="D376" s="2" t="n">
        <f aca="false">MOD(QUOTIENT($B376,2),2)</f>
        <v>1</v>
      </c>
      <c r="E376" s="2" t="n">
        <f aca="false">MOD(QUOTIENT($B376,4),2)</f>
        <v>0</v>
      </c>
      <c r="F376" s="2" t="n">
        <f aca="false">MOD(QUOTIENT($B376,8),2)</f>
        <v>0</v>
      </c>
      <c r="G376" s="2" t="n">
        <f aca="false">MOD(QUOTIENT($B376,16),2)</f>
        <v>1</v>
      </c>
      <c r="H376" s="2" t="n">
        <f aca="false">MOD(QUOTIENT($B376,32),2)</f>
        <v>1</v>
      </c>
      <c r="I376" s="2" t="n">
        <f aca="false">MOD(QUOTIENT($B376,64),2)</f>
        <v>0</v>
      </c>
      <c r="J376" s="5" t="n">
        <f aca="false">IF($C376=const_zero,MIN(class_series_f_invested_usd,MAX(const_zero,$A376)),const_zero)</f>
        <v>0</v>
      </c>
      <c r="K376" s="5" t="n">
        <f aca="false">IF($D376=const_zero,MIN(class_series_e_invested_usd,MAX(const_zero,$A376-SUM($J376:$J376))),const_zero)</f>
        <v>0</v>
      </c>
      <c r="L376" s="5" t="n">
        <f aca="false">IF($E376=const_zero,MIN(class_series_d_invested_usd,MAX(const_zero,$A376-SUM($J376:$K376))),const_zero)</f>
        <v>100000000</v>
      </c>
      <c r="M376" s="5" t="n">
        <f aca="false">IF($F376=const_zero,MIN(class_series_c_invested_usd,MAX(const_zero,$A376-SUM($J376:$L376))),const_zero)</f>
        <v>60000000</v>
      </c>
      <c r="N376" s="5" t="n">
        <f aca="false">IF($G376=const_zero,MIN(class_series_b_invested_usd,MAX(const_zero,$A376-SUM($J376:$M376))),const_zero)</f>
        <v>0</v>
      </c>
      <c r="O376" s="5" t="n">
        <f aca="false">IF($H376=const_zero,MIN(class_series_a_invested_usd,MAX(const_zero,$A376-SUM($J376:$N376))),const_zero)</f>
        <v>0</v>
      </c>
      <c r="P376" s="5" t="n">
        <f aca="false">IF($I376=const_zero,MIN(class_seed_invested_usd,MAX(const_zero,$A376-SUM($J376:$O376))),const_zero)</f>
        <v>5000000</v>
      </c>
      <c r="Q376" s="5" t="n">
        <f aca="false">MAX(const_zero,$A376-SUM($J376:$P376))</f>
        <v>1835000000</v>
      </c>
      <c r="R376" s="9" t="n">
        <f aca="false">common_rsa_total+Sensitivity!$AE$270+Sensitivity!$AJ$270+IF($C376=const_one,Sensitivity!$D$270,const_zero)+IF($D376=const_one,Sensitivity!$Y$270,const_zero)+IF($E376=const_one,Sensitivity!$V$270,const_zero)+IF($F376=const_one,Sensitivity!$S$270,const_zero)+IF($G376=const_one,Sensitivity!$P$270,const_zero)+IF($H376=const_one,Sensitivity!$M$270,const_zero)+IF($I376=const_one,Sensitivity!$J$270,const_zero)</f>
        <v>24191996.526883</v>
      </c>
      <c r="S376" s="23" t="b">
        <f aca="false">IF($R376&gt;const_zero,--($Q376&gt;option_strike_usd*$R376),const_zero)</f>
        <v>1</v>
      </c>
      <c r="T376" s="7" t="n">
        <f aca="false">IF($R376&gt;const_zero,IF($S376=const_one,($Q376+option_strike_usd*pre_f_options_issued)/($R376+pre_f_options_issued),$Q376/$R376),const_zero)</f>
        <v>68.8408601488221</v>
      </c>
      <c r="U376" s="5" t="n">
        <f aca="false">IF($C376=const_one,Sensitivity!$D$270*$T376,const_zero)</f>
        <v>54017398.5457719</v>
      </c>
      <c r="V376" s="5" t="n">
        <f aca="false">IF($D376=const_one,Sensitivity!$Y$270*$T376,const_zero)</f>
        <v>422080883.571106</v>
      </c>
      <c r="W376" s="5" t="n">
        <f aca="false">IF($E376=const_one,Sensitivity!$V$270*$T376,const_zero)</f>
        <v>0</v>
      </c>
      <c r="X376" s="5" t="n">
        <f aca="false">IF($F376=const_one,Sensitivity!$S$270*$T376,const_zero)</f>
        <v>0</v>
      </c>
      <c r="Y376" s="5" t="n">
        <f aca="false">IF($G376=const_one,Sensitivity!$P$270*$T376,const_zero)</f>
        <v>206522580.446466</v>
      </c>
      <c r="Z376" s="5" t="n">
        <f aca="false">IF($H376=const_one,Sensitivity!$M$270*$T376,const_zero)</f>
        <v>344204300.744111</v>
      </c>
      <c r="AA376" s="5" t="n">
        <f aca="false">IF($I376=const_one,Sensitivity!$J$270*$T376,const_zero)</f>
        <v>0</v>
      </c>
      <c r="AB376" s="5" t="n">
        <f aca="false">(Sensitivity!$AE$270+Sensitivity!$AJ$270)*$T376</f>
        <v>19004944.9810905</v>
      </c>
      <c r="AC376" s="5" t="n">
        <f aca="false">common_rsa_total*$T376</f>
        <v>619567741.339399</v>
      </c>
      <c r="AD376" s="5" t="n">
        <f aca="false">IF($S376=const_one,pre_f_options_issued*($T376-option_strike_usd),const_zero)</f>
        <v>169602150.372055</v>
      </c>
      <c r="AE376" s="5" t="n">
        <f aca="false">J376+U376</f>
        <v>54017398.5457719</v>
      </c>
      <c r="AF376" s="5" t="n">
        <f aca="false">K376+V376</f>
        <v>422080883.571106</v>
      </c>
      <c r="AG376" s="5" t="n">
        <f aca="false">L376+W376</f>
        <v>100000000</v>
      </c>
      <c r="AH376" s="5" t="n">
        <f aca="false">M376+X376</f>
        <v>60000000</v>
      </c>
      <c r="AI376" s="5" t="n">
        <f aca="false">N376+Y376</f>
        <v>206522580.446466</v>
      </c>
      <c r="AJ376" s="5" t="n">
        <f aca="false">O376+Z376</f>
        <v>344204300.744111</v>
      </c>
      <c r="AK376" s="5" t="n">
        <f aca="false">P376+AA376</f>
        <v>5000000</v>
      </c>
      <c r="AL376" s="5" t="n">
        <f aca="false">INDEX($AE$325:$AE$452,$B376-$C376*1+const_one)</f>
        <v>30000000</v>
      </c>
      <c r="AM376" s="5" t="n">
        <f aca="false">INDEX($AF$325:$AF$452,$B376-$D376*2+const_one)</f>
        <v>300000000</v>
      </c>
      <c r="AN376" s="5" t="n">
        <f aca="false">INDEX($AG$325:$AG$452,$B376-$E376*4+const_one)</f>
        <v>100000000</v>
      </c>
      <c r="AO376" s="5" t="n">
        <f aca="false">INDEX($AH$325:$AH$452,$B376-$F376*8+const_one)</f>
        <v>60000000</v>
      </c>
      <c r="AP376" s="5" t="n">
        <f aca="false">INDEX($AI$325:$AI$452,$B376-$G376*16+const_one)</f>
        <v>30000000</v>
      </c>
      <c r="AQ376" s="5" t="n">
        <f aca="false">INDEX($AJ$325:$AJ$452,$B376-$H376*32+const_one)</f>
        <v>15000000</v>
      </c>
      <c r="AR376" s="5" t="n">
        <f aca="false">INDEX($AK$325:$AK$452,$B376-$I376*64+const_one)</f>
        <v>5000000</v>
      </c>
      <c r="AS376" s="5" t="n">
        <f aca="false">INDEX($AE$325:$AE$452,$B376+(const_one-$C376)*1+const_one)</f>
        <v>54017398.5457719</v>
      </c>
      <c r="AT376" s="5" t="n">
        <f aca="false">INDEX($AF$325:$AF$452,$B376+(const_one-$D376)*2+const_one)</f>
        <v>422080883.571106</v>
      </c>
      <c r="AU376" s="5" t="n">
        <f aca="false">INDEX($AG$325:$AG$452,$B376+(const_one-$E376)*4+const_one)</f>
        <v>118128794.786162</v>
      </c>
      <c r="AV376" s="5" t="n">
        <f aca="false">INDEX($AH$325:$AH$452,$B376+(const_one-$F376)*8+const_one)</f>
        <v>156537898.517614</v>
      </c>
      <c r="AW376" s="5" t="n">
        <f aca="false">INDEX($AI$325:$AI$452,$B376+(const_one-$G376)*16+const_one)</f>
        <v>206522580.446466</v>
      </c>
      <c r="AX376" s="5" t="n">
        <f aca="false">INDEX($AJ$325:$AJ$452,$B376+(const_one-$H376)*32+const_one)</f>
        <v>344204300.744111</v>
      </c>
      <c r="AY376" s="5" t="n">
        <f aca="false">INDEX($AK$325:$AK$452,$B376+(const_one-$I376)*64+const_one)</f>
        <v>290688533.686586</v>
      </c>
      <c r="AZ376" s="5" t="n">
        <f aca="false">--($C376=--(AS376&gt;AL376))</f>
        <v>1</v>
      </c>
      <c r="BA376" s="5" t="n">
        <f aca="false">--($D376=--(AT376&gt;AM376))</f>
        <v>1</v>
      </c>
      <c r="BB376" s="5" t="n">
        <f aca="false">--($E376=--(AU376&gt;AN376))</f>
        <v>0</v>
      </c>
      <c r="BC376" s="5" t="n">
        <f aca="false">--($F376=--(AV376&gt;AO376))</f>
        <v>0</v>
      </c>
      <c r="BD376" s="5" t="n">
        <f aca="false">--($G376=--(AW376&gt;AP376))</f>
        <v>1</v>
      </c>
      <c r="BE376" s="5" t="n">
        <f aca="false">--($H376=--(AX376&gt;AQ376))</f>
        <v>1</v>
      </c>
      <c r="BF376" s="5" t="n">
        <f aca="false">--($I376=--(AY376&gt;AR376))</f>
        <v>0</v>
      </c>
      <c r="BG376" s="5" t="n">
        <f aca="false">SUM(AZ376:BF376)</f>
        <v>4</v>
      </c>
      <c r="BH376" s="5" t="n">
        <f aca="false">SUM(AE376:AK376)+AB376+AC376+AD376</f>
        <v>2000000000</v>
      </c>
    </row>
    <row r="377" customFormat="false" ht="15" hidden="true" customHeight="false" outlineLevel="0" collapsed="false">
      <c r="A377" s="5" t="n">
        <f aca="false">sensitivity_exit_usd</f>
        <v>2000000000</v>
      </c>
      <c r="B377" s="2" t="n">
        <f aca="false">ROW()-ROW($B$325)</f>
        <v>52</v>
      </c>
      <c r="C377" s="2" t="n">
        <f aca="false">MOD(QUOTIENT($B377,1),2)</f>
        <v>0</v>
      </c>
      <c r="D377" s="2" t="n">
        <f aca="false">MOD(QUOTIENT($B377,2),2)</f>
        <v>0</v>
      </c>
      <c r="E377" s="2" t="n">
        <f aca="false">MOD(QUOTIENT($B377,4),2)</f>
        <v>1</v>
      </c>
      <c r="F377" s="2" t="n">
        <f aca="false">MOD(QUOTIENT($B377,8),2)</f>
        <v>0</v>
      </c>
      <c r="G377" s="2" t="n">
        <f aca="false">MOD(QUOTIENT($B377,16),2)</f>
        <v>1</v>
      </c>
      <c r="H377" s="2" t="n">
        <f aca="false">MOD(QUOTIENT($B377,32),2)</f>
        <v>1</v>
      </c>
      <c r="I377" s="2" t="n">
        <f aca="false">MOD(QUOTIENT($B377,64),2)</f>
        <v>0</v>
      </c>
      <c r="J377" s="5" t="n">
        <f aca="false">IF($C377=const_zero,MIN(class_series_f_invested_usd,MAX(const_zero,$A377)),const_zero)</f>
        <v>30000000</v>
      </c>
      <c r="K377" s="5" t="n">
        <f aca="false">IF($D377=const_zero,MIN(class_series_e_invested_usd,MAX(const_zero,$A377-SUM($J377:$J377))),const_zero)</f>
        <v>300000000</v>
      </c>
      <c r="L377" s="5" t="n">
        <f aca="false">IF($E377=const_zero,MIN(class_series_d_invested_usd,MAX(const_zero,$A377-SUM($J377:$K377))),const_zero)</f>
        <v>0</v>
      </c>
      <c r="M377" s="5" t="n">
        <f aca="false">IF($F377=const_zero,MIN(class_series_c_invested_usd,MAX(const_zero,$A377-SUM($J377:$L377))),const_zero)</f>
        <v>60000000</v>
      </c>
      <c r="N377" s="5" t="n">
        <f aca="false">IF($G377=const_zero,MIN(class_series_b_invested_usd,MAX(const_zero,$A377-SUM($J377:$M377))),const_zero)</f>
        <v>0</v>
      </c>
      <c r="O377" s="5" t="n">
        <f aca="false">IF($H377=const_zero,MIN(class_series_a_invested_usd,MAX(const_zero,$A377-SUM($J377:$N377))),const_zero)</f>
        <v>0</v>
      </c>
      <c r="P377" s="5" t="n">
        <f aca="false">IF($I377=const_zero,MIN(class_seed_invested_usd,MAX(const_zero,$A377-SUM($J377:$O377))),const_zero)</f>
        <v>5000000</v>
      </c>
      <c r="Q377" s="5" t="n">
        <f aca="false">MAX(const_zero,$A377-SUM($J377:$P377))</f>
        <v>1605000000</v>
      </c>
      <c r="R377" s="9" t="n">
        <f aca="false">common_rsa_total+Sensitivity!$AE$270+Sensitivity!$AJ$270+IF($C377=const_one,Sensitivity!$D$270,const_zero)+IF($D377=const_one,Sensitivity!$Y$270,const_zero)+IF($E377=const_one,Sensitivity!$V$270,const_zero)+IF($F377=const_one,Sensitivity!$S$270,const_zero)+IF($G377=const_one,Sensitivity!$P$270,const_zero)+IF($H377=const_one,Sensitivity!$M$270,const_zero)+IF($I377=const_one,Sensitivity!$J$270,const_zero)</f>
        <v>19009138.3582987</v>
      </c>
      <c r="S377" s="23" t="b">
        <f aca="false">IF($R377&gt;const_zero,--($Q377&gt;option_strike_usd*$R377),const_zero)</f>
        <v>1</v>
      </c>
      <c r="T377" s="7" t="n">
        <f aca="false">IF($R377&gt;const_zero,IF($S377=const_one,($Q377+option_strike_usd*pre_f_options_issued)/($R377+pre_f_options_issued),$Q377/$R377),const_zero)</f>
        <v>74.7356762145606</v>
      </c>
      <c r="U377" s="5" t="n">
        <f aca="false">IF($C377=const_one,Sensitivity!$D$270*$T377,const_zero)</f>
        <v>0</v>
      </c>
      <c r="V377" s="5" t="n">
        <f aca="false">IF($D377=const_one,Sensitivity!$Y$270*$T377,const_zero)</f>
        <v>0</v>
      </c>
      <c r="W377" s="5" t="n">
        <f aca="false">IF($E377=const_one,Sensitivity!$V$270*$T377,const_zero)</f>
        <v>129521982.791851</v>
      </c>
      <c r="X377" s="5" t="n">
        <f aca="false">IF($F377=const_one,Sensitivity!$S$270*$T377,const_zero)</f>
        <v>0</v>
      </c>
      <c r="Y377" s="5" t="n">
        <f aca="false">IF($G377=const_one,Sensitivity!$P$270*$T377,const_zero)</f>
        <v>224207028.643682</v>
      </c>
      <c r="Z377" s="5" t="n">
        <f aca="false">IF($H377=const_one,Sensitivity!$M$270*$T377,const_zero)</f>
        <v>373678381.072803</v>
      </c>
      <c r="AA377" s="5" t="n">
        <f aca="false">IF($I377=const_one,Sensitivity!$J$270*$T377,const_zero)</f>
        <v>0</v>
      </c>
      <c r="AB377" s="5" t="n">
        <f aca="false">(Sensitivity!$AE$270+Sensitivity!$AJ$270)*$T377</f>
        <v>20632331.0242169</v>
      </c>
      <c r="AC377" s="5" t="n">
        <f aca="false">common_rsa_total*$T377</f>
        <v>672621085.931046</v>
      </c>
      <c r="AD377" s="5" t="n">
        <f aca="false">IF($S377=const_one,pre_f_options_issued*($T377-option_strike_usd),const_zero)</f>
        <v>184339190.536402</v>
      </c>
      <c r="AE377" s="5" t="n">
        <f aca="false">J377+U377</f>
        <v>30000000</v>
      </c>
      <c r="AF377" s="5" t="n">
        <f aca="false">K377+V377</f>
        <v>300000000</v>
      </c>
      <c r="AG377" s="5" t="n">
        <f aca="false">L377+W377</f>
        <v>129521982.791851</v>
      </c>
      <c r="AH377" s="5" t="n">
        <f aca="false">M377+X377</f>
        <v>60000000</v>
      </c>
      <c r="AI377" s="5" t="n">
        <f aca="false">N377+Y377</f>
        <v>224207028.643682</v>
      </c>
      <c r="AJ377" s="5" t="n">
        <f aca="false">O377+Z377</f>
        <v>373678381.072803</v>
      </c>
      <c r="AK377" s="5" t="n">
        <f aca="false">P377+AA377</f>
        <v>5000000</v>
      </c>
      <c r="AL377" s="5" t="n">
        <f aca="false">INDEX($AE$325:$AE$452,$B377-$C377*1+const_one)</f>
        <v>30000000</v>
      </c>
      <c r="AM377" s="5" t="n">
        <f aca="false">INDEX($AF$325:$AF$452,$B377-$D377*2+const_one)</f>
        <v>300000000</v>
      </c>
      <c r="AN377" s="5" t="n">
        <f aca="false">INDEX($AG$325:$AG$452,$B377-$E377*4+const_one)</f>
        <v>100000000</v>
      </c>
      <c r="AO377" s="5" t="n">
        <f aca="false">INDEX($AH$325:$AH$452,$B377-$F377*8+const_one)</f>
        <v>60000000</v>
      </c>
      <c r="AP377" s="5" t="n">
        <f aca="false">INDEX($AI$325:$AI$452,$B377-$G377*16+const_one)</f>
        <v>30000000</v>
      </c>
      <c r="AQ377" s="5" t="n">
        <f aca="false">INDEX($AJ$325:$AJ$452,$B377-$H377*32+const_one)</f>
        <v>15000000</v>
      </c>
      <c r="AR377" s="5" t="n">
        <f aca="false">INDEX($AK$325:$AK$452,$B377-$I377*64+const_one)</f>
        <v>5000000</v>
      </c>
      <c r="AS377" s="5" t="n">
        <f aca="false">INDEX($AE$325:$AE$452,$B377+(const_one-$C377)*1+const_one)</f>
        <v>57634749.5674109</v>
      </c>
      <c r="AT377" s="5" t="n">
        <f aca="false">INDEX($AF$325:$AF$452,$B377+(const_one-$D377)*2+const_one)</f>
        <v>423126006.089074</v>
      </c>
      <c r="AU377" s="5" t="n">
        <f aca="false">INDEX($AG$325:$AG$452,$B377+(const_one-$E377)*4+const_one)</f>
        <v>129521982.791851</v>
      </c>
      <c r="AV377" s="5" t="n">
        <f aca="false">INDEX($AH$325:$AH$452,$B377+(const_one-$F377)*8+const_one)</f>
        <v>167383698.233982</v>
      </c>
      <c r="AW377" s="5" t="n">
        <f aca="false">INDEX($AI$325:$AI$452,$B377+(const_one-$G377)*16+const_one)</f>
        <v>224207028.643682</v>
      </c>
      <c r="AX377" s="5" t="n">
        <f aca="false">INDEX($AJ$325:$AJ$452,$B377+(const_one-$H377)*32+const_one)</f>
        <v>373678381.072803</v>
      </c>
      <c r="AY377" s="5" t="n">
        <f aca="false">INDEX($AK$325:$AK$452,$B377+(const_one-$I377)*64+const_one)</f>
        <v>304140402.114429</v>
      </c>
      <c r="AZ377" s="5" t="n">
        <f aca="false">--($C377=--(AS377&gt;AL377))</f>
        <v>0</v>
      </c>
      <c r="BA377" s="5" t="n">
        <f aca="false">--($D377=--(AT377&gt;AM377))</f>
        <v>0</v>
      </c>
      <c r="BB377" s="5" t="n">
        <f aca="false">--($E377=--(AU377&gt;AN377))</f>
        <v>1</v>
      </c>
      <c r="BC377" s="5" t="n">
        <f aca="false">--($F377=--(AV377&gt;AO377))</f>
        <v>0</v>
      </c>
      <c r="BD377" s="5" t="n">
        <f aca="false">--($G377=--(AW377&gt;AP377))</f>
        <v>1</v>
      </c>
      <c r="BE377" s="5" t="n">
        <f aca="false">--($H377=--(AX377&gt;AQ377))</f>
        <v>1</v>
      </c>
      <c r="BF377" s="5" t="n">
        <f aca="false">--($I377=--(AY377&gt;AR377))</f>
        <v>0</v>
      </c>
      <c r="BG377" s="5" t="n">
        <f aca="false">SUM(AZ377:BF377)</f>
        <v>3</v>
      </c>
      <c r="BH377" s="5" t="n">
        <f aca="false">SUM(AE377:AK377)+AB377+AC377+AD377</f>
        <v>2000000000</v>
      </c>
    </row>
    <row r="378" customFormat="false" ht="15" hidden="true" customHeight="false" outlineLevel="0" collapsed="false">
      <c r="A378" s="5" t="n">
        <f aca="false">sensitivity_exit_usd</f>
        <v>2000000000</v>
      </c>
      <c r="B378" s="2" t="n">
        <f aca="false">ROW()-ROW($B$325)</f>
        <v>53</v>
      </c>
      <c r="C378" s="2" t="n">
        <f aca="false">MOD(QUOTIENT($B378,1),2)</f>
        <v>1</v>
      </c>
      <c r="D378" s="2" t="n">
        <f aca="false">MOD(QUOTIENT($B378,2),2)</f>
        <v>0</v>
      </c>
      <c r="E378" s="2" t="n">
        <f aca="false">MOD(QUOTIENT($B378,4),2)</f>
        <v>1</v>
      </c>
      <c r="F378" s="2" t="n">
        <f aca="false">MOD(QUOTIENT($B378,8),2)</f>
        <v>0</v>
      </c>
      <c r="G378" s="2" t="n">
        <f aca="false">MOD(QUOTIENT($B378,16),2)</f>
        <v>1</v>
      </c>
      <c r="H378" s="2" t="n">
        <f aca="false">MOD(QUOTIENT($B378,32),2)</f>
        <v>1</v>
      </c>
      <c r="I378" s="2" t="n">
        <f aca="false">MOD(QUOTIENT($B378,64),2)</f>
        <v>0</v>
      </c>
      <c r="J378" s="5" t="n">
        <f aca="false">IF($C378=const_zero,MIN(class_series_f_invested_usd,MAX(const_zero,$A378)),const_zero)</f>
        <v>0</v>
      </c>
      <c r="K378" s="5" t="n">
        <f aca="false">IF($D378=const_zero,MIN(class_series_e_invested_usd,MAX(const_zero,$A378-SUM($J378:$J378))),const_zero)</f>
        <v>300000000</v>
      </c>
      <c r="L378" s="5" t="n">
        <f aca="false">IF($E378=const_zero,MIN(class_series_d_invested_usd,MAX(const_zero,$A378-SUM($J378:$K378))),const_zero)</f>
        <v>0</v>
      </c>
      <c r="M378" s="5" t="n">
        <f aca="false">IF($F378=const_zero,MIN(class_series_c_invested_usd,MAX(const_zero,$A378-SUM($J378:$L378))),const_zero)</f>
        <v>60000000</v>
      </c>
      <c r="N378" s="5" t="n">
        <f aca="false">IF($G378=const_zero,MIN(class_series_b_invested_usd,MAX(const_zero,$A378-SUM($J378:$M378))),const_zero)</f>
        <v>0</v>
      </c>
      <c r="O378" s="5" t="n">
        <f aca="false">IF($H378=const_zero,MIN(class_series_a_invested_usd,MAX(const_zero,$A378-SUM($J378:$N378))),const_zero)</f>
        <v>0</v>
      </c>
      <c r="P378" s="5" t="n">
        <f aca="false">IF($I378=const_zero,MIN(class_seed_invested_usd,MAX(const_zero,$A378-SUM($J378:$O378))),const_zero)</f>
        <v>5000000</v>
      </c>
      <c r="Q378" s="5" t="n">
        <f aca="false">MAX(const_zero,$A378-SUM($J378:$P378))</f>
        <v>1635000000</v>
      </c>
      <c r="R378" s="9" t="n">
        <f aca="false">common_rsa_total+Sensitivity!$AE$270+Sensitivity!$AJ$270+IF($C378=const_one,Sensitivity!$D$270,const_zero)+IF($D378=const_one,Sensitivity!$Y$270,const_zero)+IF($E378=const_one,Sensitivity!$V$270,const_zero)+IF($F378=const_one,Sensitivity!$S$270,const_zero)+IF($G378=const_one,Sensitivity!$P$270,const_zero)+IF($H378=const_one,Sensitivity!$M$270,const_zero)+IF($I378=const_one,Sensitivity!$J$270,const_zero)</f>
        <v>19793808.9511559</v>
      </c>
      <c r="S378" s="23" t="b">
        <f aca="false">IF($R378&gt;const_zero,--($Q378&gt;option_strike_usd*$R378),const_zero)</f>
        <v>1</v>
      </c>
      <c r="T378" s="7" t="n">
        <f aca="false">IF($R378&gt;const_zero,IF($S378=const_one,($Q378+option_strike_usd*pre_f_options_issued)/($R378+pre_f_options_issued),$Q378/$R378),const_zero)</f>
        <v>73.4508851128869</v>
      </c>
      <c r="U378" s="5" t="n">
        <f aca="false">IF($C378=const_one,Sensitivity!$D$270*$T378,const_zero)</f>
        <v>57634749.5674109</v>
      </c>
      <c r="V378" s="5" t="n">
        <f aca="false">IF($D378=const_one,Sensitivity!$Y$270*$T378,const_zero)</f>
        <v>0</v>
      </c>
      <c r="W378" s="5" t="n">
        <f aca="false">IF($E378=const_one,Sensitivity!$V$270*$T378,const_zero)</f>
        <v>127295352.895784</v>
      </c>
      <c r="X378" s="5" t="n">
        <f aca="false">IF($F378=const_one,Sensitivity!$S$270*$T378,const_zero)</f>
        <v>0</v>
      </c>
      <c r="Y378" s="5" t="n">
        <f aca="false">IF($G378=const_one,Sensitivity!$P$270*$T378,const_zero)</f>
        <v>220352655.338661</v>
      </c>
      <c r="Z378" s="5" t="n">
        <f aca="false">IF($H378=const_one,Sensitivity!$M$270*$T378,const_zero)</f>
        <v>367254425.564435</v>
      </c>
      <c r="AA378" s="5" t="n">
        <f aca="false">IF($I378=const_one,Sensitivity!$J$270*$T378,const_zero)</f>
        <v>0</v>
      </c>
      <c r="AB378" s="5" t="n">
        <f aca="false">(Sensitivity!$AE$270+Sensitivity!$AJ$270)*$T378</f>
        <v>20277637.8355101</v>
      </c>
      <c r="AC378" s="5" t="n">
        <f aca="false">common_rsa_total*$T378</f>
        <v>661057966.015982</v>
      </c>
      <c r="AD378" s="5" t="n">
        <f aca="false">IF($S378=const_one,pre_f_options_issued*($T378-option_strike_usd),const_zero)</f>
        <v>181127212.782217</v>
      </c>
      <c r="AE378" s="5" t="n">
        <f aca="false">J378+U378</f>
        <v>57634749.5674109</v>
      </c>
      <c r="AF378" s="5" t="n">
        <f aca="false">K378+V378</f>
        <v>300000000</v>
      </c>
      <c r="AG378" s="5" t="n">
        <f aca="false">L378+W378</f>
        <v>127295352.895784</v>
      </c>
      <c r="AH378" s="5" t="n">
        <f aca="false">M378+X378</f>
        <v>60000000</v>
      </c>
      <c r="AI378" s="5" t="n">
        <f aca="false">N378+Y378</f>
        <v>220352655.338661</v>
      </c>
      <c r="AJ378" s="5" t="n">
        <f aca="false">O378+Z378</f>
        <v>367254425.564435</v>
      </c>
      <c r="AK378" s="5" t="n">
        <f aca="false">P378+AA378</f>
        <v>5000000</v>
      </c>
      <c r="AL378" s="5" t="n">
        <f aca="false">INDEX($AE$325:$AE$452,$B378-$C378*1+const_one)</f>
        <v>30000000</v>
      </c>
      <c r="AM378" s="5" t="n">
        <f aca="false">INDEX($AF$325:$AF$452,$B378-$D378*2+const_one)</f>
        <v>300000000</v>
      </c>
      <c r="AN378" s="5" t="n">
        <f aca="false">INDEX($AG$325:$AG$452,$B378-$E378*4+const_one)</f>
        <v>100000000</v>
      </c>
      <c r="AO378" s="5" t="n">
        <f aca="false">INDEX($AH$325:$AH$452,$B378-$F378*8+const_one)</f>
        <v>60000000</v>
      </c>
      <c r="AP378" s="5" t="n">
        <f aca="false">INDEX($AI$325:$AI$452,$B378-$G378*16+const_one)</f>
        <v>30000000</v>
      </c>
      <c r="AQ378" s="5" t="n">
        <f aca="false">INDEX($AJ$325:$AJ$452,$B378-$H378*32+const_one)</f>
        <v>15000000</v>
      </c>
      <c r="AR378" s="5" t="n">
        <f aca="false">INDEX($AK$325:$AK$452,$B378-$I378*64+const_one)</f>
        <v>5000000</v>
      </c>
      <c r="AS378" s="5" t="n">
        <f aca="false">INDEX($AE$325:$AE$452,$B378+(const_one-$C378)*1+const_one)</f>
        <v>57634749.5674109</v>
      </c>
      <c r="AT378" s="5" t="n">
        <f aca="false">INDEX($AF$325:$AF$452,$B378+(const_one-$D378)*2+const_one)</f>
        <v>417916629.028835</v>
      </c>
      <c r="AU378" s="5" t="n">
        <f aca="false">INDEX($AG$325:$AG$452,$B378+(const_one-$E378)*4+const_one)</f>
        <v>127295352.895784</v>
      </c>
      <c r="AV378" s="5" t="n">
        <f aca="false">INDEX($AH$325:$AH$452,$B378+(const_one-$F378)*8+const_one)</f>
        <v>164980623.607251</v>
      </c>
      <c r="AW378" s="5" t="n">
        <f aca="false">INDEX($AI$325:$AI$452,$B378+(const_one-$G378)*16+const_one)</f>
        <v>220352655.338661</v>
      </c>
      <c r="AX378" s="5" t="n">
        <f aca="false">INDEX($AJ$325:$AJ$452,$B378+(const_one-$H378)*32+const_one)</f>
        <v>367254425.564435</v>
      </c>
      <c r="AY378" s="5" t="n">
        <f aca="false">INDEX($AK$325:$AK$452,$B378+(const_one-$I378)*64+const_one)</f>
        <v>300892411.707608</v>
      </c>
      <c r="AZ378" s="5" t="n">
        <f aca="false">--($C378=--(AS378&gt;AL378))</f>
        <v>1</v>
      </c>
      <c r="BA378" s="5" t="n">
        <f aca="false">--($D378=--(AT378&gt;AM378))</f>
        <v>0</v>
      </c>
      <c r="BB378" s="5" t="n">
        <f aca="false">--($E378=--(AU378&gt;AN378))</f>
        <v>1</v>
      </c>
      <c r="BC378" s="5" t="n">
        <f aca="false">--($F378=--(AV378&gt;AO378))</f>
        <v>0</v>
      </c>
      <c r="BD378" s="5" t="n">
        <f aca="false">--($G378=--(AW378&gt;AP378))</f>
        <v>1</v>
      </c>
      <c r="BE378" s="5" t="n">
        <f aca="false">--($H378=--(AX378&gt;AQ378))</f>
        <v>1</v>
      </c>
      <c r="BF378" s="5" t="n">
        <f aca="false">--($I378=--(AY378&gt;AR378))</f>
        <v>0</v>
      </c>
      <c r="BG378" s="5" t="n">
        <f aca="false">SUM(AZ378:BF378)</f>
        <v>4</v>
      </c>
      <c r="BH378" s="5" t="n">
        <f aca="false">SUM(AE378:AK378)+AB378+AC378+AD378</f>
        <v>2000000000</v>
      </c>
    </row>
    <row r="379" customFormat="false" ht="15" hidden="true" customHeight="false" outlineLevel="0" collapsed="false">
      <c r="A379" s="5" t="n">
        <f aca="false">sensitivity_exit_usd</f>
        <v>2000000000</v>
      </c>
      <c r="B379" s="2" t="n">
        <f aca="false">ROW()-ROW($B$325)</f>
        <v>54</v>
      </c>
      <c r="C379" s="2" t="n">
        <f aca="false">MOD(QUOTIENT($B379,1),2)</f>
        <v>0</v>
      </c>
      <c r="D379" s="2" t="n">
        <f aca="false">MOD(QUOTIENT($B379,2),2)</f>
        <v>1</v>
      </c>
      <c r="E379" s="2" t="n">
        <f aca="false">MOD(QUOTIENT($B379,4),2)</f>
        <v>1</v>
      </c>
      <c r="F379" s="2" t="n">
        <f aca="false">MOD(QUOTIENT($B379,8),2)</f>
        <v>0</v>
      </c>
      <c r="G379" s="2" t="n">
        <f aca="false">MOD(QUOTIENT($B379,16),2)</f>
        <v>1</v>
      </c>
      <c r="H379" s="2" t="n">
        <f aca="false">MOD(QUOTIENT($B379,32),2)</f>
        <v>1</v>
      </c>
      <c r="I379" s="2" t="n">
        <f aca="false">MOD(QUOTIENT($B379,64),2)</f>
        <v>0</v>
      </c>
      <c r="J379" s="5" t="n">
        <f aca="false">IF($C379=const_zero,MIN(class_series_f_invested_usd,MAX(const_zero,$A379)),const_zero)</f>
        <v>30000000</v>
      </c>
      <c r="K379" s="5" t="n">
        <f aca="false">IF($D379=const_zero,MIN(class_series_e_invested_usd,MAX(const_zero,$A379-SUM($J379:$J379))),const_zero)</f>
        <v>0</v>
      </c>
      <c r="L379" s="5" t="n">
        <f aca="false">IF($E379=const_zero,MIN(class_series_d_invested_usd,MAX(const_zero,$A379-SUM($J379:$K379))),const_zero)</f>
        <v>0</v>
      </c>
      <c r="M379" s="5" t="n">
        <f aca="false">IF($F379=const_zero,MIN(class_series_c_invested_usd,MAX(const_zero,$A379-SUM($J379:$L379))),const_zero)</f>
        <v>60000000</v>
      </c>
      <c r="N379" s="5" t="n">
        <f aca="false">IF($G379=const_zero,MIN(class_series_b_invested_usd,MAX(const_zero,$A379-SUM($J379:$M379))),const_zero)</f>
        <v>0</v>
      </c>
      <c r="O379" s="5" t="n">
        <f aca="false">IF($H379=const_zero,MIN(class_series_a_invested_usd,MAX(const_zero,$A379-SUM($J379:$N379))),const_zero)</f>
        <v>0</v>
      </c>
      <c r="P379" s="5" t="n">
        <f aca="false">IF($I379=const_zero,MIN(class_seed_invested_usd,MAX(const_zero,$A379-SUM($J379:$O379))),const_zero)</f>
        <v>5000000</v>
      </c>
      <c r="Q379" s="5" t="n">
        <f aca="false">MAX(const_zero,$A379-SUM($J379:$P379))</f>
        <v>1905000000</v>
      </c>
      <c r="R379" s="9" t="n">
        <f aca="false">common_rsa_total+Sensitivity!$AE$270+Sensitivity!$AJ$270+IF($C379=const_one,Sensitivity!$D$270,const_zero)+IF($D379=const_one,Sensitivity!$Y$270,const_zero)+IF($E379=const_one,Sensitivity!$V$270,const_zero)+IF($F379=const_one,Sensitivity!$S$270,const_zero)+IF($G379=const_one,Sensitivity!$P$270,const_zero)+IF($H379=const_one,Sensitivity!$M$270,const_zero)+IF($I379=const_one,Sensitivity!$J$270,const_zero)</f>
        <v>25140393.5846082</v>
      </c>
      <c r="S379" s="23" t="b">
        <f aca="false">IF($R379&gt;const_zero,--($Q379&gt;option_strike_usd*$R379),const_zero)</f>
        <v>1</v>
      </c>
      <c r="T379" s="7" t="n">
        <f aca="false">IF($R379&gt;const_zero,IF($S379=const_one,($Q379+option_strike_usd*pre_f_options_issued)/($R379+pre_f_options_issued),$Q379/$R379),const_zero)</f>
        <v>69.0113183143024</v>
      </c>
      <c r="U379" s="5" t="n">
        <f aca="false">IF($C379=const_one,Sensitivity!$D$270*$T379,const_zero)</f>
        <v>0</v>
      </c>
      <c r="V379" s="5" t="n">
        <f aca="false">IF($D379=const_one,Sensitivity!$Y$270*$T379,const_zero)</f>
        <v>423126006.089074</v>
      </c>
      <c r="W379" s="5" t="n">
        <f aca="false">IF($E379=const_one,Sensitivity!$V$270*$T379,const_zero)</f>
        <v>119601283.294558</v>
      </c>
      <c r="X379" s="5" t="n">
        <f aca="false">IF($F379=const_one,Sensitivity!$S$270*$T379,const_zero)</f>
        <v>0</v>
      </c>
      <c r="Y379" s="5" t="n">
        <f aca="false">IF($G379=const_one,Sensitivity!$P$270*$T379,const_zero)</f>
        <v>207033954.942907</v>
      </c>
      <c r="Z379" s="5" t="n">
        <f aca="false">IF($H379=const_one,Sensitivity!$M$270*$T379,const_zero)</f>
        <v>345056591.571512</v>
      </c>
      <c r="AA379" s="5" t="n">
        <f aca="false">IF($I379=const_one,Sensitivity!$J$270*$T379,const_zero)</f>
        <v>0</v>
      </c>
      <c r="AB379" s="5" t="n">
        <f aca="false">(Sensitivity!$AE$270+Sensitivity!$AJ$270)*$T379</f>
        <v>19052003.4874707</v>
      </c>
      <c r="AC379" s="5" t="n">
        <f aca="false">common_rsa_total*$T379</f>
        <v>621101864.828722</v>
      </c>
      <c r="AD379" s="5" t="n">
        <f aca="false">IF($S379=const_one,pre_f_options_issued*($T379-option_strike_usd),const_zero)</f>
        <v>170028295.785756</v>
      </c>
      <c r="AE379" s="5" t="n">
        <f aca="false">J379+U379</f>
        <v>30000000</v>
      </c>
      <c r="AF379" s="5" t="n">
        <f aca="false">K379+V379</f>
        <v>423126006.089074</v>
      </c>
      <c r="AG379" s="5" t="n">
        <f aca="false">L379+W379</f>
        <v>119601283.294558</v>
      </c>
      <c r="AH379" s="5" t="n">
        <f aca="false">M379+X379</f>
        <v>60000000</v>
      </c>
      <c r="AI379" s="5" t="n">
        <f aca="false">N379+Y379</f>
        <v>207033954.942907</v>
      </c>
      <c r="AJ379" s="5" t="n">
        <f aca="false">O379+Z379</f>
        <v>345056591.571512</v>
      </c>
      <c r="AK379" s="5" t="n">
        <f aca="false">P379+AA379</f>
        <v>5000000</v>
      </c>
      <c r="AL379" s="5" t="n">
        <f aca="false">INDEX($AE$325:$AE$452,$B379-$C379*1+const_one)</f>
        <v>30000000</v>
      </c>
      <c r="AM379" s="5" t="n">
        <f aca="false">INDEX($AF$325:$AF$452,$B379-$D379*2+const_one)</f>
        <v>300000000</v>
      </c>
      <c r="AN379" s="5" t="n">
        <f aca="false">INDEX($AG$325:$AG$452,$B379-$E379*4+const_one)</f>
        <v>100000000</v>
      </c>
      <c r="AO379" s="5" t="n">
        <f aca="false">INDEX($AH$325:$AH$452,$B379-$F379*8+const_one)</f>
        <v>60000000</v>
      </c>
      <c r="AP379" s="5" t="n">
        <f aca="false">INDEX($AI$325:$AI$452,$B379-$G379*16+const_one)</f>
        <v>30000000</v>
      </c>
      <c r="AQ379" s="5" t="n">
        <f aca="false">INDEX($AJ$325:$AJ$452,$B379-$H379*32+const_one)</f>
        <v>15000000</v>
      </c>
      <c r="AR379" s="5" t="n">
        <f aca="false">INDEX($AK$325:$AK$452,$B379-$I379*64+const_one)</f>
        <v>5000000</v>
      </c>
      <c r="AS379" s="5" t="n">
        <f aca="false">INDEX($AE$325:$AE$452,$B379+(const_one-$C379)*1+const_one)</f>
        <v>53484462.3100611</v>
      </c>
      <c r="AT379" s="5" t="n">
        <f aca="false">INDEX($AF$325:$AF$452,$B379+(const_one-$D379)*2+const_one)</f>
        <v>423126006.089074</v>
      </c>
      <c r="AU379" s="5" t="n">
        <f aca="false">INDEX($AG$325:$AG$452,$B379+(const_one-$E379)*4+const_one)</f>
        <v>119601283.294558</v>
      </c>
      <c r="AV379" s="5" t="n">
        <f aca="false">INDEX($AH$325:$AH$452,$B379+(const_one-$F379)*8+const_one)</f>
        <v>157188353.298387</v>
      </c>
      <c r="AW379" s="5" t="n">
        <f aca="false">INDEX($AI$325:$AI$452,$B379+(const_one-$G379)*16+const_one)</f>
        <v>207033954.942907</v>
      </c>
      <c r="AX379" s="5" t="n">
        <f aca="false">INDEX($AJ$325:$AJ$452,$B379+(const_one-$H379)*32+const_one)</f>
        <v>345056591.571512</v>
      </c>
      <c r="AY379" s="5" t="n">
        <f aca="false">INDEX($AK$325:$AK$452,$B379+(const_one-$I379)*64+const_one)</f>
        <v>292965217.322295</v>
      </c>
      <c r="AZ379" s="5" t="n">
        <f aca="false">--($C379=--(AS379&gt;AL379))</f>
        <v>0</v>
      </c>
      <c r="BA379" s="5" t="n">
        <f aca="false">--($D379=--(AT379&gt;AM379))</f>
        <v>1</v>
      </c>
      <c r="BB379" s="5" t="n">
        <f aca="false">--($E379=--(AU379&gt;AN379))</f>
        <v>1</v>
      </c>
      <c r="BC379" s="5" t="n">
        <f aca="false">--($F379=--(AV379&gt;AO379))</f>
        <v>0</v>
      </c>
      <c r="BD379" s="5" t="n">
        <f aca="false">--($G379=--(AW379&gt;AP379))</f>
        <v>1</v>
      </c>
      <c r="BE379" s="5" t="n">
        <f aca="false">--($H379=--(AX379&gt;AQ379))</f>
        <v>1</v>
      </c>
      <c r="BF379" s="5" t="n">
        <f aca="false">--($I379=--(AY379&gt;AR379))</f>
        <v>0</v>
      </c>
      <c r="BG379" s="5" t="n">
        <f aca="false">SUM(AZ379:BF379)</f>
        <v>4</v>
      </c>
      <c r="BH379" s="5" t="n">
        <f aca="false">SUM(AE379:AK379)+AB379+AC379+AD379</f>
        <v>2000000000</v>
      </c>
    </row>
    <row r="380" customFormat="false" ht="15" hidden="true" customHeight="false" outlineLevel="0" collapsed="false">
      <c r="A380" s="5" t="n">
        <f aca="false">sensitivity_exit_usd</f>
        <v>2000000000</v>
      </c>
      <c r="B380" s="2" t="n">
        <f aca="false">ROW()-ROW($B$325)</f>
        <v>55</v>
      </c>
      <c r="C380" s="2" t="n">
        <f aca="false">MOD(QUOTIENT($B380,1),2)</f>
        <v>1</v>
      </c>
      <c r="D380" s="2" t="n">
        <f aca="false">MOD(QUOTIENT($B380,2),2)</f>
        <v>1</v>
      </c>
      <c r="E380" s="2" t="n">
        <f aca="false">MOD(QUOTIENT($B380,4),2)</f>
        <v>1</v>
      </c>
      <c r="F380" s="2" t="n">
        <f aca="false">MOD(QUOTIENT($B380,8),2)</f>
        <v>0</v>
      </c>
      <c r="G380" s="2" t="n">
        <f aca="false">MOD(QUOTIENT($B380,16),2)</f>
        <v>1</v>
      </c>
      <c r="H380" s="2" t="n">
        <f aca="false">MOD(QUOTIENT($B380,32),2)</f>
        <v>1</v>
      </c>
      <c r="I380" s="2" t="n">
        <f aca="false">MOD(QUOTIENT($B380,64),2)</f>
        <v>0</v>
      </c>
      <c r="J380" s="5" t="n">
        <f aca="false">IF($C380=const_zero,MIN(class_series_f_invested_usd,MAX(const_zero,$A380)),const_zero)</f>
        <v>0</v>
      </c>
      <c r="K380" s="5" t="n">
        <f aca="false">IF($D380=const_zero,MIN(class_series_e_invested_usd,MAX(const_zero,$A380-SUM($J380:$J380))),const_zero)</f>
        <v>0</v>
      </c>
      <c r="L380" s="5" t="n">
        <f aca="false">IF($E380=const_zero,MIN(class_series_d_invested_usd,MAX(const_zero,$A380-SUM($J380:$K380))),const_zero)</f>
        <v>0</v>
      </c>
      <c r="M380" s="5" t="n">
        <f aca="false">IF($F380=const_zero,MIN(class_series_c_invested_usd,MAX(const_zero,$A380-SUM($J380:$L380))),const_zero)</f>
        <v>60000000</v>
      </c>
      <c r="N380" s="5" t="n">
        <f aca="false">IF($G380=const_zero,MIN(class_series_b_invested_usd,MAX(const_zero,$A380-SUM($J380:$M380))),const_zero)</f>
        <v>0</v>
      </c>
      <c r="O380" s="5" t="n">
        <f aca="false">IF($H380=const_zero,MIN(class_series_a_invested_usd,MAX(const_zero,$A380-SUM($J380:$N380))),const_zero)</f>
        <v>0</v>
      </c>
      <c r="P380" s="5" t="n">
        <f aca="false">IF($I380=const_zero,MIN(class_seed_invested_usd,MAX(const_zero,$A380-SUM($J380:$O380))),const_zero)</f>
        <v>5000000</v>
      </c>
      <c r="Q380" s="5" t="n">
        <f aca="false">MAX(const_zero,$A380-SUM($J380:$P380))</f>
        <v>1935000000</v>
      </c>
      <c r="R380" s="9" t="n">
        <f aca="false">common_rsa_total+Sensitivity!$AE$270+Sensitivity!$AJ$270+IF($C380=const_one,Sensitivity!$D$270,const_zero)+IF($D380=const_one,Sensitivity!$Y$270,const_zero)+IF($E380=const_one,Sensitivity!$V$270,const_zero)+IF($F380=const_one,Sensitivity!$S$270,const_zero)+IF($G380=const_one,Sensitivity!$P$270,const_zero)+IF($H380=const_one,Sensitivity!$M$270,const_zero)+IF($I380=const_one,Sensitivity!$J$270,const_zero)</f>
        <v>25925064.1774654</v>
      </c>
      <c r="S380" s="23" t="b">
        <f aca="false">IF($R380&gt;const_zero,--($Q380&gt;option_strike_usd*$R380),const_zero)</f>
        <v>1</v>
      </c>
      <c r="T380" s="7" t="n">
        <f aca="false">IF($R380&gt;const_zero,IF($S380=const_one,($Q380+option_strike_usd*pre_f_options_issued)/($R380+pre_f_options_issued),$Q380/$R380),const_zero)</f>
        <v>68.1616754813169</v>
      </c>
      <c r="U380" s="5" t="n">
        <f aca="false">IF($C380=const_one,Sensitivity!$D$270*$T380,const_zero)</f>
        <v>53484462.3100611</v>
      </c>
      <c r="V380" s="5" t="n">
        <f aca="false">IF($D380=const_one,Sensitivity!$Y$270*$T380,const_zero)</f>
        <v>417916629.028835</v>
      </c>
      <c r="W380" s="5" t="n">
        <f aca="false">IF($E380=const_one,Sensitivity!$V$270*$T380,const_zero)</f>
        <v>118128794.786162</v>
      </c>
      <c r="X380" s="5" t="n">
        <f aca="false">IF($F380=const_one,Sensitivity!$S$270*$T380,const_zero)</f>
        <v>0</v>
      </c>
      <c r="Y380" s="5" t="n">
        <f aca="false">IF($G380=const_one,Sensitivity!$P$270*$T380,const_zero)</f>
        <v>204485026.443951</v>
      </c>
      <c r="Z380" s="5" t="n">
        <f aca="false">IF($H380=const_one,Sensitivity!$M$270*$T380,const_zero)</f>
        <v>340808377.406585</v>
      </c>
      <c r="AA380" s="5" t="n">
        <f aca="false">IF($I380=const_one,Sensitivity!$J$270*$T380,const_zero)</f>
        <v>0</v>
      </c>
      <c r="AB380" s="5" t="n">
        <f aca="false">(Sensitivity!$AE$270+Sensitivity!$AJ$270)*$T380</f>
        <v>18817441.9892622</v>
      </c>
      <c r="AC380" s="5" t="n">
        <f aca="false">common_rsa_total*$T380</f>
        <v>613455079.331852</v>
      </c>
      <c r="AD380" s="5" t="n">
        <f aca="false">IF($S380=const_one,pre_f_options_issued*($T380-option_strike_usd),const_zero)</f>
        <v>167904188.703292</v>
      </c>
      <c r="AE380" s="5" t="n">
        <f aca="false">J380+U380</f>
        <v>53484462.3100611</v>
      </c>
      <c r="AF380" s="5" t="n">
        <f aca="false">K380+V380</f>
        <v>417916629.028835</v>
      </c>
      <c r="AG380" s="5" t="n">
        <f aca="false">L380+W380</f>
        <v>118128794.786162</v>
      </c>
      <c r="AH380" s="5" t="n">
        <f aca="false">M380+X380</f>
        <v>60000000</v>
      </c>
      <c r="AI380" s="5" t="n">
        <f aca="false">N380+Y380</f>
        <v>204485026.443951</v>
      </c>
      <c r="AJ380" s="5" t="n">
        <f aca="false">O380+Z380</f>
        <v>340808377.406585</v>
      </c>
      <c r="AK380" s="5" t="n">
        <f aca="false">P380+AA380</f>
        <v>5000000</v>
      </c>
      <c r="AL380" s="5" t="n">
        <f aca="false">INDEX($AE$325:$AE$452,$B380-$C380*1+const_one)</f>
        <v>30000000</v>
      </c>
      <c r="AM380" s="5" t="n">
        <f aca="false">INDEX($AF$325:$AF$452,$B380-$D380*2+const_one)</f>
        <v>300000000</v>
      </c>
      <c r="AN380" s="5" t="n">
        <f aca="false">INDEX($AG$325:$AG$452,$B380-$E380*4+const_one)</f>
        <v>100000000</v>
      </c>
      <c r="AO380" s="5" t="n">
        <f aca="false">INDEX($AH$325:$AH$452,$B380-$F380*8+const_one)</f>
        <v>60000000</v>
      </c>
      <c r="AP380" s="5" t="n">
        <f aca="false">INDEX($AI$325:$AI$452,$B380-$G380*16+const_one)</f>
        <v>30000000</v>
      </c>
      <c r="AQ380" s="5" t="n">
        <f aca="false">INDEX($AJ$325:$AJ$452,$B380-$H380*32+const_one)</f>
        <v>15000000</v>
      </c>
      <c r="AR380" s="5" t="n">
        <f aca="false">INDEX($AK$325:$AK$452,$B380-$I380*64+const_one)</f>
        <v>5000000</v>
      </c>
      <c r="AS380" s="5" t="n">
        <f aca="false">INDEX($AE$325:$AE$452,$B380+(const_one-$C380)*1+const_one)</f>
        <v>53484462.3100611</v>
      </c>
      <c r="AT380" s="5" t="n">
        <f aca="false">INDEX($AF$325:$AF$452,$B380+(const_one-$D380)*2+const_one)</f>
        <v>417916629.028835</v>
      </c>
      <c r="AU380" s="5" t="n">
        <f aca="false">INDEX($AG$325:$AG$452,$B380+(const_one-$E380)*4+const_one)</f>
        <v>118128794.786162</v>
      </c>
      <c r="AV380" s="5" t="n">
        <f aca="false">INDEX($AH$325:$AH$452,$B380+(const_one-$F380)*8+const_one)</f>
        <v>155522790.557713</v>
      </c>
      <c r="AW380" s="5" t="n">
        <f aca="false">INDEX($AI$325:$AI$452,$B380+(const_one-$G380)*16+const_one)</f>
        <v>204485026.443951</v>
      </c>
      <c r="AX380" s="5" t="n">
        <f aca="false">INDEX($AJ$325:$AJ$452,$B380+(const_one-$H380)*32+const_one)</f>
        <v>340808377.406585</v>
      </c>
      <c r="AY380" s="5" t="n">
        <f aca="false">INDEX($AK$325:$AK$452,$B380+(const_one-$I380)*64+const_one)</f>
        <v>290575358.31294</v>
      </c>
      <c r="AZ380" s="5" t="n">
        <f aca="false">--($C380=--(AS380&gt;AL380))</f>
        <v>1</v>
      </c>
      <c r="BA380" s="5" t="n">
        <f aca="false">--($D380=--(AT380&gt;AM380))</f>
        <v>1</v>
      </c>
      <c r="BB380" s="5" t="n">
        <f aca="false">--($E380=--(AU380&gt;AN380))</f>
        <v>1</v>
      </c>
      <c r="BC380" s="5" t="n">
        <f aca="false">--($F380=--(AV380&gt;AO380))</f>
        <v>0</v>
      </c>
      <c r="BD380" s="5" t="n">
        <f aca="false">--($G380=--(AW380&gt;AP380))</f>
        <v>1</v>
      </c>
      <c r="BE380" s="5" t="n">
        <f aca="false">--($H380=--(AX380&gt;AQ380))</f>
        <v>1</v>
      </c>
      <c r="BF380" s="5" t="n">
        <f aca="false">--($I380=--(AY380&gt;AR380))</f>
        <v>0</v>
      </c>
      <c r="BG380" s="5" t="n">
        <f aca="false">SUM(AZ380:BF380)</f>
        <v>5</v>
      </c>
      <c r="BH380" s="5" t="n">
        <f aca="false">SUM(AE380:AK380)+AB380+AC380+AD380</f>
        <v>2000000000</v>
      </c>
    </row>
    <row r="381" customFormat="false" ht="15" hidden="true" customHeight="false" outlineLevel="0" collapsed="false">
      <c r="A381" s="5" t="n">
        <f aca="false">sensitivity_exit_usd</f>
        <v>2000000000</v>
      </c>
      <c r="B381" s="2" t="n">
        <f aca="false">ROW()-ROW($B$325)</f>
        <v>56</v>
      </c>
      <c r="C381" s="2" t="n">
        <f aca="false">MOD(QUOTIENT($B381,1),2)</f>
        <v>0</v>
      </c>
      <c r="D381" s="2" t="n">
        <f aca="false">MOD(QUOTIENT($B381,2),2)</f>
        <v>0</v>
      </c>
      <c r="E381" s="2" t="n">
        <f aca="false">MOD(QUOTIENT($B381,4),2)</f>
        <v>0</v>
      </c>
      <c r="F381" s="2" t="n">
        <f aca="false">MOD(QUOTIENT($B381,8),2)</f>
        <v>1</v>
      </c>
      <c r="G381" s="2" t="n">
        <f aca="false">MOD(QUOTIENT($B381,16),2)</f>
        <v>1</v>
      </c>
      <c r="H381" s="2" t="n">
        <f aca="false">MOD(QUOTIENT($B381,32),2)</f>
        <v>1</v>
      </c>
      <c r="I381" s="2" t="n">
        <f aca="false">MOD(QUOTIENT($B381,64),2)</f>
        <v>0</v>
      </c>
      <c r="J381" s="5" t="n">
        <f aca="false">IF($C381=const_zero,MIN(class_series_f_invested_usd,MAX(const_zero,$A381)),const_zero)</f>
        <v>30000000</v>
      </c>
      <c r="K381" s="5" t="n">
        <f aca="false">IF($D381=const_zero,MIN(class_series_e_invested_usd,MAX(const_zero,$A381-SUM($J381:$J381))),const_zero)</f>
        <v>300000000</v>
      </c>
      <c r="L381" s="5" t="n">
        <f aca="false">IF($E381=const_zero,MIN(class_series_d_invested_usd,MAX(const_zero,$A381-SUM($J381:$K381))),const_zero)</f>
        <v>100000000</v>
      </c>
      <c r="M381" s="5" t="n">
        <f aca="false">IF($F381=const_zero,MIN(class_series_c_invested_usd,MAX(const_zero,$A381-SUM($J381:$L381))),const_zero)</f>
        <v>0</v>
      </c>
      <c r="N381" s="5" t="n">
        <f aca="false">IF($G381=const_zero,MIN(class_series_b_invested_usd,MAX(const_zero,$A381-SUM($J381:$M381))),const_zero)</f>
        <v>0</v>
      </c>
      <c r="O381" s="5" t="n">
        <f aca="false">IF($H381=const_zero,MIN(class_series_a_invested_usd,MAX(const_zero,$A381-SUM($J381:$N381))),const_zero)</f>
        <v>0</v>
      </c>
      <c r="P381" s="5" t="n">
        <f aca="false">IF($I381=const_zero,MIN(class_seed_invested_usd,MAX(const_zero,$A381-SUM($J381:$O381))),const_zero)</f>
        <v>5000000</v>
      </c>
      <c r="Q381" s="5" t="n">
        <f aca="false">MAX(const_zero,$A381-SUM($J381:$P381))</f>
        <v>1565000000</v>
      </c>
      <c r="R381" s="9" t="n">
        <f aca="false">common_rsa_total+Sensitivity!$AE$270+Sensitivity!$AJ$270+IF($C381=const_one,Sensitivity!$D$270,const_zero)+IF($D381=const_one,Sensitivity!$Y$270,const_zero)+IF($E381=const_one,Sensitivity!$V$270,const_zero)+IF($F381=const_one,Sensitivity!$S$270,const_zero)+IF($G381=const_one,Sensitivity!$P$270,const_zero)+IF($H381=const_one,Sensitivity!$M$270,const_zero)+IF($I381=const_one,Sensitivity!$J$270,const_zero)</f>
        <v>19676070.7077164</v>
      </c>
      <c r="S381" s="23" t="b">
        <f aca="false">IF($R381&gt;const_zero,--($Q381&gt;option_strike_usd*$R381),const_zero)</f>
        <v>1</v>
      </c>
      <c r="T381" s="7" t="n">
        <f aca="false">IF($R381&gt;const_zero,IF($S381=const_one,($Q381+option_strike_usd*pre_f_options_issued)/($R381+pre_f_options_issued),$Q381/$R381),const_zero)</f>
        <v>70.6842984341032</v>
      </c>
      <c r="U381" s="5" t="n">
        <f aca="false">IF($C381=const_one,Sensitivity!$D$270*$T381,const_zero)</f>
        <v>0</v>
      </c>
      <c r="V381" s="5" t="n">
        <f aca="false">IF($D381=const_one,Sensitivity!$Y$270*$T381,const_zero)</f>
        <v>0</v>
      </c>
      <c r="W381" s="5" t="n">
        <f aca="false">IF($E381=const_one,Sensitivity!$V$270*$T381,const_zero)</f>
        <v>0</v>
      </c>
      <c r="X381" s="5" t="n">
        <f aca="false">IF($F381=const_one,Sensitivity!$S$270*$T381,const_zero)</f>
        <v>169642316.241848</v>
      </c>
      <c r="Y381" s="5" t="n">
        <f aca="false">IF($G381=const_one,Sensitivity!$P$270*$T381,const_zero)</f>
        <v>212052895.30231</v>
      </c>
      <c r="Z381" s="5" t="n">
        <f aca="false">IF($H381=const_one,Sensitivity!$M$270*$T381,const_zero)</f>
        <v>353421492.170516</v>
      </c>
      <c r="AA381" s="5" t="n">
        <f aca="false">IF($I381=const_one,Sensitivity!$J$270*$T381,const_zero)</f>
        <v>0</v>
      </c>
      <c r="AB381" s="5" t="n">
        <f aca="false">(Sensitivity!$AE$270+Sensitivity!$AJ$270)*$T381</f>
        <v>19513864.2931395</v>
      </c>
      <c r="AC381" s="5" t="n">
        <f aca="false">common_rsa_total*$T381</f>
        <v>636158685.906929</v>
      </c>
      <c r="AD381" s="5" t="n">
        <f aca="false">IF($S381=const_one,pre_f_options_issued*($T381-option_strike_usd),const_zero)</f>
        <v>174210746.085258</v>
      </c>
      <c r="AE381" s="5" t="n">
        <f aca="false">J381+U381</f>
        <v>30000000</v>
      </c>
      <c r="AF381" s="5" t="n">
        <f aca="false">K381+V381</f>
        <v>300000000</v>
      </c>
      <c r="AG381" s="5" t="n">
        <f aca="false">L381+W381</f>
        <v>100000000</v>
      </c>
      <c r="AH381" s="5" t="n">
        <f aca="false">M381+X381</f>
        <v>169642316.241848</v>
      </c>
      <c r="AI381" s="5" t="n">
        <f aca="false">N381+Y381</f>
        <v>212052895.30231</v>
      </c>
      <c r="AJ381" s="5" t="n">
        <f aca="false">O381+Z381</f>
        <v>353421492.170516</v>
      </c>
      <c r="AK381" s="5" t="n">
        <f aca="false">P381+AA381</f>
        <v>5000000</v>
      </c>
      <c r="AL381" s="5" t="n">
        <f aca="false">INDEX($AE$325:$AE$452,$B381-$C381*1+const_one)</f>
        <v>30000000</v>
      </c>
      <c r="AM381" s="5" t="n">
        <f aca="false">INDEX($AF$325:$AF$452,$B381-$D381*2+const_one)</f>
        <v>300000000</v>
      </c>
      <c r="AN381" s="5" t="n">
        <f aca="false">INDEX($AG$325:$AG$452,$B381-$E381*4+const_one)</f>
        <v>100000000</v>
      </c>
      <c r="AO381" s="5" t="n">
        <f aca="false">INDEX($AH$325:$AH$452,$B381-$F381*8+const_one)</f>
        <v>60000000</v>
      </c>
      <c r="AP381" s="5" t="n">
        <f aca="false">INDEX($AI$325:$AI$452,$B381-$G381*16+const_one)</f>
        <v>30000000</v>
      </c>
      <c r="AQ381" s="5" t="n">
        <f aca="false">INDEX($AJ$325:$AJ$452,$B381-$H381*32+const_one)</f>
        <v>15000000</v>
      </c>
      <c r="AR381" s="5" t="n">
        <f aca="false">INDEX($AK$325:$AK$452,$B381-$I381*64+const_one)</f>
        <v>5000000</v>
      </c>
      <c r="AS381" s="5" t="n">
        <f aca="false">INDEX($AE$325:$AE$452,$B381+(const_one-$C381)*1+const_one)</f>
        <v>54593676.0351015</v>
      </c>
      <c r="AT381" s="5" t="n">
        <f aca="false">INDEX($AF$325:$AF$452,$B381+(const_one-$D381)*2+const_one)</f>
        <v>404493139.402112</v>
      </c>
      <c r="AU381" s="5" t="n">
        <f aca="false">INDEX($AG$325:$AG$452,$B381+(const_one-$E381)*4+const_one)</f>
        <v>120869696.935063</v>
      </c>
      <c r="AV381" s="5" t="n">
        <f aca="false">INDEX($AH$325:$AH$452,$B381+(const_one-$F381)*8+const_one)</f>
        <v>169642316.241848</v>
      </c>
      <c r="AW381" s="5" t="n">
        <f aca="false">INDEX($AI$325:$AI$452,$B381+(const_one-$G381)*16+const_one)</f>
        <v>212052895.30231</v>
      </c>
      <c r="AX381" s="5" t="n">
        <f aca="false">INDEX($AJ$325:$AJ$452,$B381+(const_one-$H381)*32+const_one)</f>
        <v>353421492.170516</v>
      </c>
      <c r="AY381" s="5" t="n">
        <f aca="false">INDEX($AK$325:$AK$452,$B381+(const_one-$I381)*64+const_one)</f>
        <v>289317027.636652</v>
      </c>
      <c r="AZ381" s="5" t="n">
        <f aca="false">--($C381=--(AS381&gt;AL381))</f>
        <v>0</v>
      </c>
      <c r="BA381" s="5" t="n">
        <f aca="false">--($D381=--(AT381&gt;AM381))</f>
        <v>0</v>
      </c>
      <c r="BB381" s="5" t="n">
        <f aca="false">--($E381=--(AU381&gt;AN381))</f>
        <v>0</v>
      </c>
      <c r="BC381" s="5" t="n">
        <f aca="false">--($F381=--(AV381&gt;AO381))</f>
        <v>1</v>
      </c>
      <c r="BD381" s="5" t="n">
        <f aca="false">--($G381=--(AW381&gt;AP381))</f>
        <v>1</v>
      </c>
      <c r="BE381" s="5" t="n">
        <f aca="false">--($H381=--(AX381&gt;AQ381))</f>
        <v>1</v>
      </c>
      <c r="BF381" s="5" t="n">
        <f aca="false">--($I381=--(AY381&gt;AR381))</f>
        <v>0</v>
      </c>
      <c r="BG381" s="5" t="n">
        <f aca="false">SUM(AZ381:BF381)</f>
        <v>3</v>
      </c>
      <c r="BH381" s="5" t="n">
        <f aca="false">SUM(AE381:AK381)+AB381+AC381+AD381</f>
        <v>2000000000</v>
      </c>
    </row>
    <row r="382" customFormat="false" ht="15" hidden="true" customHeight="false" outlineLevel="0" collapsed="false">
      <c r="A382" s="5" t="n">
        <f aca="false">sensitivity_exit_usd</f>
        <v>2000000000</v>
      </c>
      <c r="B382" s="2" t="n">
        <f aca="false">ROW()-ROW($B$325)</f>
        <v>57</v>
      </c>
      <c r="C382" s="2" t="n">
        <f aca="false">MOD(QUOTIENT($B382,1),2)</f>
        <v>1</v>
      </c>
      <c r="D382" s="2" t="n">
        <f aca="false">MOD(QUOTIENT($B382,2),2)</f>
        <v>0</v>
      </c>
      <c r="E382" s="2" t="n">
        <f aca="false">MOD(QUOTIENT($B382,4),2)</f>
        <v>0</v>
      </c>
      <c r="F382" s="2" t="n">
        <f aca="false">MOD(QUOTIENT($B382,8),2)</f>
        <v>1</v>
      </c>
      <c r="G382" s="2" t="n">
        <f aca="false">MOD(QUOTIENT($B382,16),2)</f>
        <v>1</v>
      </c>
      <c r="H382" s="2" t="n">
        <f aca="false">MOD(QUOTIENT($B382,32),2)</f>
        <v>1</v>
      </c>
      <c r="I382" s="2" t="n">
        <f aca="false">MOD(QUOTIENT($B382,64),2)</f>
        <v>0</v>
      </c>
      <c r="J382" s="5" t="n">
        <f aca="false">IF($C382=const_zero,MIN(class_series_f_invested_usd,MAX(const_zero,$A382)),const_zero)</f>
        <v>0</v>
      </c>
      <c r="K382" s="5" t="n">
        <f aca="false">IF($D382=const_zero,MIN(class_series_e_invested_usd,MAX(const_zero,$A382-SUM($J382:$J382))),const_zero)</f>
        <v>300000000</v>
      </c>
      <c r="L382" s="5" t="n">
        <f aca="false">IF($E382=const_zero,MIN(class_series_d_invested_usd,MAX(const_zero,$A382-SUM($J382:$K382))),const_zero)</f>
        <v>100000000</v>
      </c>
      <c r="M382" s="5" t="n">
        <f aca="false">IF($F382=const_zero,MIN(class_series_c_invested_usd,MAX(const_zero,$A382-SUM($J382:$L382))),const_zero)</f>
        <v>0</v>
      </c>
      <c r="N382" s="5" t="n">
        <f aca="false">IF($G382=const_zero,MIN(class_series_b_invested_usd,MAX(const_zero,$A382-SUM($J382:$M382))),const_zero)</f>
        <v>0</v>
      </c>
      <c r="O382" s="5" t="n">
        <f aca="false">IF($H382=const_zero,MIN(class_series_a_invested_usd,MAX(const_zero,$A382-SUM($J382:$N382))),const_zero)</f>
        <v>0</v>
      </c>
      <c r="P382" s="5" t="n">
        <f aca="false">IF($I382=const_zero,MIN(class_seed_invested_usd,MAX(const_zero,$A382-SUM($J382:$O382))),const_zero)</f>
        <v>5000000</v>
      </c>
      <c r="Q382" s="5" t="n">
        <f aca="false">MAX(const_zero,$A382-SUM($J382:$P382))</f>
        <v>1595000000</v>
      </c>
      <c r="R382" s="9" t="n">
        <f aca="false">common_rsa_total+Sensitivity!$AE$270+Sensitivity!$AJ$270+IF($C382=const_one,Sensitivity!$D$270,const_zero)+IF($D382=const_one,Sensitivity!$Y$270,const_zero)+IF($E382=const_one,Sensitivity!$V$270,const_zero)+IF($F382=const_one,Sensitivity!$S$270,const_zero)+IF($G382=const_one,Sensitivity!$P$270,const_zero)+IF($H382=const_one,Sensitivity!$M$270,const_zero)+IF($I382=const_one,Sensitivity!$J$270,const_zero)</f>
        <v>20460741.3005735</v>
      </c>
      <c r="S382" s="23" t="b">
        <f aca="false">IF($R382&gt;const_zero,--($Q382&gt;option_strike_usd*$R382),const_zero)</f>
        <v>1</v>
      </c>
      <c r="T382" s="7" t="n">
        <f aca="false">IF($R382&gt;const_zero,IF($S382=const_one,($Q382+option_strike_usd*pre_f_options_issued)/($R382+pre_f_options_issued),$Q382/$R382),const_zero)</f>
        <v>69.5752797824562</v>
      </c>
      <c r="U382" s="5" t="n">
        <f aca="false">IF($C382=const_one,Sensitivity!$D$270*$T382,const_zero)</f>
        <v>54593676.0351015</v>
      </c>
      <c r="V382" s="5" t="n">
        <f aca="false">IF($D382=const_one,Sensitivity!$Y$270*$T382,const_zero)</f>
        <v>0</v>
      </c>
      <c r="W382" s="5" t="n">
        <f aca="false">IF($E382=const_one,Sensitivity!$V$270*$T382,const_zero)</f>
        <v>0</v>
      </c>
      <c r="X382" s="5" t="n">
        <f aca="false">IF($F382=const_one,Sensitivity!$S$270*$T382,const_zero)</f>
        <v>166980671.477895</v>
      </c>
      <c r="Y382" s="5" t="n">
        <f aca="false">IF($G382=const_one,Sensitivity!$P$270*$T382,const_zero)</f>
        <v>208725839.347368</v>
      </c>
      <c r="Z382" s="5" t="n">
        <f aca="false">IF($H382=const_one,Sensitivity!$M$270*$T382,const_zero)</f>
        <v>347876398.912281</v>
      </c>
      <c r="AA382" s="5" t="n">
        <f aca="false">IF($I382=const_one,Sensitivity!$J$270*$T382,const_zero)</f>
        <v>0</v>
      </c>
      <c r="AB382" s="5" t="n">
        <f aca="false">(Sensitivity!$AE$270+Sensitivity!$AJ$270)*$T382</f>
        <v>19207696.7291086</v>
      </c>
      <c r="AC382" s="5" t="n">
        <f aca="false">common_rsa_total*$T382</f>
        <v>626177518.042105</v>
      </c>
      <c r="AD382" s="5" t="n">
        <f aca="false">IF($S382=const_one,pre_f_options_issued*($T382-option_strike_usd),const_zero)</f>
        <v>171438199.45614</v>
      </c>
      <c r="AE382" s="5" t="n">
        <f aca="false">J382+U382</f>
        <v>54593676.0351015</v>
      </c>
      <c r="AF382" s="5" t="n">
        <f aca="false">K382+V382</f>
        <v>300000000</v>
      </c>
      <c r="AG382" s="5" t="n">
        <f aca="false">L382+W382</f>
        <v>100000000</v>
      </c>
      <c r="AH382" s="5" t="n">
        <f aca="false">M382+X382</f>
        <v>166980671.477895</v>
      </c>
      <c r="AI382" s="5" t="n">
        <f aca="false">N382+Y382</f>
        <v>208725839.347368</v>
      </c>
      <c r="AJ382" s="5" t="n">
        <f aca="false">O382+Z382</f>
        <v>347876398.912281</v>
      </c>
      <c r="AK382" s="5" t="n">
        <f aca="false">P382+AA382</f>
        <v>5000000</v>
      </c>
      <c r="AL382" s="5" t="n">
        <f aca="false">INDEX($AE$325:$AE$452,$B382-$C382*1+const_one)</f>
        <v>30000000</v>
      </c>
      <c r="AM382" s="5" t="n">
        <f aca="false">INDEX($AF$325:$AF$452,$B382-$D382*2+const_one)</f>
        <v>300000000</v>
      </c>
      <c r="AN382" s="5" t="n">
        <f aca="false">INDEX($AG$325:$AG$452,$B382-$E382*4+const_one)</f>
        <v>100000000</v>
      </c>
      <c r="AO382" s="5" t="n">
        <f aca="false">INDEX($AH$325:$AH$452,$B382-$F382*8+const_one)</f>
        <v>60000000</v>
      </c>
      <c r="AP382" s="5" t="n">
        <f aca="false">INDEX($AI$325:$AI$452,$B382-$G382*16+const_one)</f>
        <v>30000000</v>
      </c>
      <c r="AQ382" s="5" t="n">
        <f aca="false">INDEX($AJ$325:$AJ$452,$B382-$H382*32+const_one)</f>
        <v>15000000</v>
      </c>
      <c r="AR382" s="5" t="n">
        <f aca="false">INDEX($AK$325:$AK$452,$B382-$I382*64+const_one)</f>
        <v>5000000</v>
      </c>
      <c r="AS382" s="5" t="n">
        <f aca="false">INDEX($AE$325:$AE$452,$B382+(const_one-$C382)*1+const_one)</f>
        <v>54593676.0351015</v>
      </c>
      <c r="AT382" s="5" t="n">
        <f aca="false">INDEX($AF$325:$AF$452,$B382+(const_one-$D382)*2+const_one)</f>
        <v>399905753.500677</v>
      </c>
      <c r="AU382" s="5" t="n">
        <f aca="false">INDEX($AG$325:$AG$452,$B382+(const_one-$E382)*4+const_one)</f>
        <v>119134409.061094</v>
      </c>
      <c r="AV382" s="5" t="n">
        <f aca="false">INDEX($AH$325:$AH$452,$B382+(const_one-$F382)*8+const_one)</f>
        <v>166980671.477895</v>
      </c>
      <c r="AW382" s="5" t="n">
        <f aca="false">INDEX($AI$325:$AI$452,$B382+(const_one-$G382)*16+const_one)</f>
        <v>208725839.347368</v>
      </c>
      <c r="AX382" s="5" t="n">
        <f aca="false">INDEX($AJ$325:$AJ$452,$B382+(const_one-$H382)*32+const_one)</f>
        <v>347876398.912281</v>
      </c>
      <c r="AY382" s="5" t="n">
        <f aca="false">INDEX($AK$325:$AK$452,$B382+(const_one-$I382)*64+const_one)</f>
        <v>286562502.54122</v>
      </c>
      <c r="AZ382" s="5" t="n">
        <f aca="false">--($C382=--(AS382&gt;AL382))</f>
        <v>1</v>
      </c>
      <c r="BA382" s="5" t="n">
        <f aca="false">--($D382=--(AT382&gt;AM382))</f>
        <v>0</v>
      </c>
      <c r="BB382" s="5" t="n">
        <f aca="false">--($E382=--(AU382&gt;AN382))</f>
        <v>0</v>
      </c>
      <c r="BC382" s="5" t="n">
        <f aca="false">--($F382=--(AV382&gt;AO382))</f>
        <v>1</v>
      </c>
      <c r="BD382" s="5" t="n">
        <f aca="false">--($G382=--(AW382&gt;AP382))</f>
        <v>1</v>
      </c>
      <c r="BE382" s="5" t="n">
        <f aca="false">--($H382=--(AX382&gt;AQ382))</f>
        <v>1</v>
      </c>
      <c r="BF382" s="5" t="n">
        <f aca="false">--($I382=--(AY382&gt;AR382))</f>
        <v>0</v>
      </c>
      <c r="BG382" s="5" t="n">
        <f aca="false">SUM(AZ382:BF382)</f>
        <v>4</v>
      </c>
      <c r="BH382" s="5" t="n">
        <f aca="false">SUM(AE382:AK382)+AB382+AC382+AD382</f>
        <v>2000000000</v>
      </c>
    </row>
    <row r="383" customFormat="false" ht="15" hidden="true" customHeight="false" outlineLevel="0" collapsed="false">
      <c r="A383" s="5" t="n">
        <f aca="false">sensitivity_exit_usd</f>
        <v>2000000000</v>
      </c>
      <c r="B383" s="2" t="n">
        <f aca="false">ROW()-ROW($B$325)</f>
        <v>58</v>
      </c>
      <c r="C383" s="2" t="n">
        <f aca="false">MOD(QUOTIENT($B383,1),2)</f>
        <v>0</v>
      </c>
      <c r="D383" s="2" t="n">
        <f aca="false">MOD(QUOTIENT($B383,2),2)</f>
        <v>1</v>
      </c>
      <c r="E383" s="2" t="n">
        <f aca="false">MOD(QUOTIENT($B383,4),2)</f>
        <v>0</v>
      </c>
      <c r="F383" s="2" t="n">
        <f aca="false">MOD(QUOTIENT($B383,8),2)</f>
        <v>1</v>
      </c>
      <c r="G383" s="2" t="n">
        <f aca="false">MOD(QUOTIENT($B383,16),2)</f>
        <v>1</v>
      </c>
      <c r="H383" s="2" t="n">
        <f aca="false">MOD(QUOTIENT($B383,32),2)</f>
        <v>1</v>
      </c>
      <c r="I383" s="2" t="n">
        <f aca="false">MOD(QUOTIENT($B383,64),2)</f>
        <v>0</v>
      </c>
      <c r="J383" s="5" t="n">
        <f aca="false">IF($C383=const_zero,MIN(class_series_f_invested_usd,MAX(const_zero,$A383)),const_zero)</f>
        <v>30000000</v>
      </c>
      <c r="K383" s="5" t="n">
        <f aca="false">IF($D383=const_zero,MIN(class_series_e_invested_usd,MAX(const_zero,$A383-SUM($J383:$J383))),const_zero)</f>
        <v>0</v>
      </c>
      <c r="L383" s="5" t="n">
        <f aca="false">IF($E383=const_zero,MIN(class_series_d_invested_usd,MAX(const_zero,$A383-SUM($J383:$K383))),const_zero)</f>
        <v>100000000</v>
      </c>
      <c r="M383" s="5" t="n">
        <f aca="false">IF($F383=const_zero,MIN(class_series_c_invested_usd,MAX(const_zero,$A383-SUM($J383:$L383))),const_zero)</f>
        <v>0</v>
      </c>
      <c r="N383" s="5" t="n">
        <f aca="false">IF($G383=const_zero,MIN(class_series_b_invested_usd,MAX(const_zero,$A383-SUM($J383:$M383))),const_zero)</f>
        <v>0</v>
      </c>
      <c r="O383" s="5" t="n">
        <f aca="false">IF($H383=const_zero,MIN(class_series_a_invested_usd,MAX(const_zero,$A383-SUM($J383:$N383))),const_zero)</f>
        <v>0</v>
      </c>
      <c r="P383" s="5" t="n">
        <f aca="false">IF($I383=const_zero,MIN(class_seed_invested_usd,MAX(const_zero,$A383-SUM($J383:$O383))),const_zero)</f>
        <v>5000000</v>
      </c>
      <c r="Q383" s="5" t="n">
        <f aca="false">MAX(const_zero,$A383-SUM($J383:$P383))</f>
        <v>1865000000</v>
      </c>
      <c r="R383" s="9" t="n">
        <f aca="false">common_rsa_total+Sensitivity!$AE$270+Sensitivity!$AJ$270+IF($C383=const_one,Sensitivity!$D$270,const_zero)+IF($D383=const_one,Sensitivity!$Y$270,const_zero)+IF($E383=const_one,Sensitivity!$V$270,const_zero)+IF($F383=const_one,Sensitivity!$S$270,const_zero)+IF($G383=const_one,Sensitivity!$P$270,const_zero)+IF($H383=const_one,Sensitivity!$M$270,const_zero)+IF($I383=const_one,Sensitivity!$J$270,const_zero)</f>
        <v>25807325.9340259</v>
      </c>
      <c r="S383" s="23" t="b">
        <f aca="false">IF($R383&gt;const_zero,--($Q383&gt;option_strike_usd*$R383),const_zero)</f>
        <v>1</v>
      </c>
      <c r="T383" s="7" t="n">
        <f aca="false">IF($R383&gt;const_zero,IF($S383=const_one,($Q383+option_strike_usd*pre_f_options_issued)/($R383+pre_f_options_issued),$Q383/$R383),const_zero)</f>
        <v>65.9723212412386</v>
      </c>
      <c r="U383" s="5" t="n">
        <f aca="false">IF($C383=const_one,Sensitivity!$D$270*$T383,const_zero)</f>
        <v>0</v>
      </c>
      <c r="V383" s="5" t="n">
        <f aca="false">IF($D383=const_one,Sensitivity!$Y$270*$T383,const_zero)</f>
        <v>404493139.402112</v>
      </c>
      <c r="W383" s="5" t="n">
        <f aca="false">IF($E383=const_one,Sensitivity!$V$270*$T383,const_zero)</f>
        <v>0</v>
      </c>
      <c r="X383" s="5" t="n">
        <f aca="false">IF($F383=const_one,Sensitivity!$S$270*$T383,const_zero)</f>
        <v>158333570.978973</v>
      </c>
      <c r="Y383" s="5" t="n">
        <f aca="false">IF($G383=const_one,Sensitivity!$P$270*$T383,const_zero)</f>
        <v>197916963.723716</v>
      </c>
      <c r="Z383" s="5" t="n">
        <f aca="false">IF($H383=const_one,Sensitivity!$M$270*$T383,const_zero)</f>
        <v>329861606.206193</v>
      </c>
      <c r="AA383" s="5" t="n">
        <f aca="false">IF($I383=const_one,Sensitivity!$J$270*$T383,const_zero)</f>
        <v>0</v>
      </c>
      <c r="AB383" s="5" t="n">
        <f aca="false">(Sensitivity!$AE$270+Sensitivity!$AJ$270)*$T383</f>
        <v>18213025.4147619</v>
      </c>
      <c r="AC383" s="5" t="n">
        <f aca="false">common_rsa_total*$T383</f>
        <v>593750891.171148</v>
      </c>
      <c r="AD383" s="5" t="n">
        <f aca="false">IF($S383=const_one,pre_f_options_issued*($T383-option_strike_usd),const_zero)</f>
        <v>162430803.103097</v>
      </c>
      <c r="AE383" s="5" t="n">
        <f aca="false">J383+U383</f>
        <v>30000000</v>
      </c>
      <c r="AF383" s="5" t="n">
        <f aca="false">K383+V383</f>
        <v>404493139.402112</v>
      </c>
      <c r="AG383" s="5" t="n">
        <f aca="false">L383+W383</f>
        <v>100000000</v>
      </c>
      <c r="AH383" s="5" t="n">
        <f aca="false">M383+X383</f>
        <v>158333570.978973</v>
      </c>
      <c r="AI383" s="5" t="n">
        <f aca="false">N383+Y383</f>
        <v>197916963.723716</v>
      </c>
      <c r="AJ383" s="5" t="n">
        <f aca="false">O383+Z383</f>
        <v>329861606.206193</v>
      </c>
      <c r="AK383" s="5" t="n">
        <f aca="false">P383+AA383</f>
        <v>5000000</v>
      </c>
      <c r="AL383" s="5" t="n">
        <f aca="false">INDEX($AE$325:$AE$452,$B383-$C383*1+const_one)</f>
        <v>30000000</v>
      </c>
      <c r="AM383" s="5" t="n">
        <f aca="false">INDEX($AF$325:$AF$452,$B383-$D383*2+const_one)</f>
        <v>300000000</v>
      </c>
      <c r="AN383" s="5" t="n">
        <f aca="false">INDEX($AG$325:$AG$452,$B383-$E383*4+const_one)</f>
        <v>100000000</v>
      </c>
      <c r="AO383" s="5" t="n">
        <f aca="false">INDEX($AH$325:$AH$452,$B383-$F383*8+const_one)</f>
        <v>60000000</v>
      </c>
      <c r="AP383" s="5" t="n">
        <f aca="false">INDEX($AI$325:$AI$452,$B383-$G383*16+const_one)</f>
        <v>30000000</v>
      </c>
      <c r="AQ383" s="5" t="n">
        <f aca="false">INDEX($AJ$325:$AJ$452,$B383-$H383*32+const_one)</f>
        <v>15000000</v>
      </c>
      <c r="AR383" s="5" t="n">
        <f aca="false">INDEX($AK$325:$AK$452,$B383-$I383*64+const_one)</f>
        <v>5000000</v>
      </c>
      <c r="AS383" s="5" t="n">
        <f aca="false">INDEX($AE$325:$AE$452,$B383+(const_one-$C383)*1+const_one)</f>
        <v>51179452.3476782</v>
      </c>
      <c r="AT383" s="5" t="n">
        <f aca="false">INDEX($AF$325:$AF$452,$B383+(const_one-$D383)*2+const_one)</f>
        <v>404493139.402112</v>
      </c>
      <c r="AU383" s="5" t="n">
        <f aca="false">INDEX($AG$325:$AG$452,$B383+(const_one-$E383)*4+const_one)</f>
        <v>113507520.895726</v>
      </c>
      <c r="AV383" s="5" t="n">
        <f aca="false">INDEX($AH$325:$AH$452,$B383+(const_one-$F383)*8+const_one)</f>
        <v>158333570.978973</v>
      </c>
      <c r="AW383" s="5" t="n">
        <f aca="false">INDEX($AI$325:$AI$452,$B383+(const_one-$G383)*16+const_one)</f>
        <v>197916963.723716</v>
      </c>
      <c r="AX383" s="5" t="n">
        <f aca="false">INDEX($AJ$325:$AJ$452,$B383+(const_one-$H383)*32+const_one)</f>
        <v>329861606.206193</v>
      </c>
      <c r="AY383" s="5" t="n">
        <f aca="false">INDEX($AK$325:$AK$452,$B383+(const_one-$I383)*64+const_one)</f>
        <v>281094315.96355</v>
      </c>
      <c r="AZ383" s="5" t="n">
        <f aca="false">--($C383=--(AS383&gt;AL383))</f>
        <v>0</v>
      </c>
      <c r="BA383" s="5" t="n">
        <f aca="false">--($D383=--(AT383&gt;AM383))</f>
        <v>1</v>
      </c>
      <c r="BB383" s="5" t="n">
        <f aca="false">--($E383=--(AU383&gt;AN383))</f>
        <v>0</v>
      </c>
      <c r="BC383" s="5" t="n">
        <f aca="false">--($F383=--(AV383&gt;AO383))</f>
        <v>1</v>
      </c>
      <c r="BD383" s="5" t="n">
        <f aca="false">--($G383=--(AW383&gt;AP383))</f>
        <v>1</v>
      </c>
      <c r="BE383" s="5" t="n">
        <f aca="false">--($H383=--(AX383&gt;AQ383))</f>
        <v>1</v>
      </c>
      <c r="BF383" s="5" t="n">
        <f aca="false">--($I383=--(AY383&gt;AR383))</f>
        <v>0</v>
      </c>
      <c r="BG383" s="5" t="n">
        <f aca="false">SUM(AZ383:BF383)</f>
        <v>4</v>
      </c>
      <c r="BH383" s="5" t="n">
        <f aca="false">SUM(AE383:AK383)+AB383+AC383+AD383</f>
        <v>2000000000</v>
      </c>
    </row>
    <row r="384" customFormat="false" ht="15" hidden="true" customHeight="false" outlineLevel="0" collapsed="false">
      <c r="A384" s="5" t="n">
        <f aca="false">sensitivity_exit_usd</f>
        <v>2000000000</v>
      </c>
      <c r="B384" s="2" t="n">
        <f aca="false">ROW()-ROW($B$325)</f>
        <v>59</v>
      </c>
      <c r="C384" s="2" t="n">
        <f aca="false">MOD(QUOTIENT($B384,1),2)</f>
        <v>1</v>
      </c>
      <c r="D384" s="2" t="n">
        <f aca="false">MOD(QUOTIENT($B384,2),2)</f>
        <v>1</v>
      </c>
      <c r="E384" s="2" t="n">
        <f aca="false">MOD(QUOTIENT($B384,4),2)</f>
        <v>0</v>
      </c>
      <c r="F384" s="2" t="n">
        <f aca="false">MOD(QUOTIENT($B384,8),2)</f>
        <v>1</v>
      </c>
      <c r="G384" s="2" t="n">
        <f aca="false">MOD(QUOTIENT($B384,16),2)</f>
        <v>1</v>
      </c>
      <c r="H384" s="2" t="n">
        <f aca="false">MOD(QUOTIENT($B384,32),2)</f>
        <v>1</v>
      </c>
      <c r="I384" s="2" t="n">
        <f aca="false">MOD(QUOTIENT($B384,64),2)</f>
        <v>0</v>
      </c>
      <c r="J384" s="5" t="n">
        <f aca="false">IF($C384=const_zero,MIN(class_series_f_invested_usd,MAX(const_zero,$A384)),const_zero)</f>
        <v>0</v>
      </c>
      <c r="K384" s="5" t="n">
        <f aca="false">IF($D384=const_zero,MIN(class_series_e_invested_usd,MAX(const_zero,$A384-SUM($J384:$J384))),const_zero)</f>
        <v>0</v>
      </c>
      <c r="L384" s="5" t="n">
        <f aca="false">IF($E384=const_zero,MIN(class_series_d_invested_usd,MAX(const_zero,$A384-SUM($J384:$K384))),const_zero)</f>
        <v>100000000</v>
      </c>
      <c r="M384" s="5" t="n">
        <f aca="false">IF($F384=const_zero,MIN(class_series_c_invested_usd,MAX(const_zero,$A384-SUM($J384:$L384))),const_zero)</f>
        <v>0</v>
      </c>
      <c r="N384" s="5" t="n">
        <f aca="false">IF($G384=const_zero,MIN(class_series_b_invested_usd,MAX(const_zero,$A384-SUM($J384:$M384))),const_zero)</f>
        <v>0</v>
      </c>
      <c r="O384" s="5" t="n">
        <f aca="false">IF($H384=const_zero,MIN(class_series_a_invested_usd,MAX(const_zero,$A384-SUM($J384:$N384))),const_zero)</f>
        <v>0</v>
      </c>
      <c r="P384" s="5" t="n">
        <f aca="false">IF($I384=const_zero,MIN(class_seed_invested_usd,MAX(const_zero,$A384-SUM($J384:$O384))),const_zero)</f>
        <v>5000000</v>
      </c>
      <c r="Q384" s="5" t="n">
        <f aca="false">MAX(const_zero,$A384-SUM($J384:$P384))</f>
        <v>1895000000</v>
      </c>
      <c r="R384" s="9" t="n">
        <f aca="false">common_rsa_total+Sensitivity!$AE$270+Sensitivity!$AJ$270+IF($C384=const_one,Sensitivity!$D$270,const_zero)+IF($D384=const_one,Sensitivity!$Y$270,const_zero)+IF($E384=const_one,Sensitivity!$V$270,const_zero)+IF($F384=const_one,Sensitivity!$S$270,const_zero)+IF($G384=const_one,Sensitivity!$P$270,const_zero)+IF($H384=const_one,Sensitivity!$M$270,const_zero)+IF($I384=const_one,Sensitivity!$J$270,const_zero)</f>
        <v>26591996.526883</v>
      </c>
      <c r="S384" s="23" t="b">
        <f aca="false">IF($R384&gt;const_zero,--($Q384&gt;option_strike_usd*$R384),const_zero)</f>
        <v>1</v>
      </c>
      <c r="T384" s="7" t="n">
        <f aca="false">IF($R384&gt;const_zero,IF($S384=const_one,($Q384+option_strike_usd*pre_f_options_issued)/($R384+pre_f_options_issued),$Q384/$R384),const_zero)</f>
        <v>65.2241243823393</v>
      </c>
      <c r="U384" s="5" t="n">
        <f aca="false">IF($C384=const_one,Sensitivity!$D$270*$T384,const_zero)</f>
        <v>51179452.3476782</v>
      </c>
      <c r="V384" s="5" t="n">
        <f aca="false">IF($D384=const_one,Sensitivity!$Y$270*$T384,const_zero)</f>
        <v>399905753.500677</v>
      </c>
      <c r="W384" s="5" t="n">
        <f aca="false">IF($E384=const_one,Sensitivity!$V$270*$T384,const_zero)</f>
        <v>0</v>
      </c>
      <c r="X384" s="5" t="n">
        <f aca="false">IF($F384=const_one,Sensitivity!$S$270*$T384,const_zero)</f>
        <v>156537898.517614</v>
      </c>
      <c r="Y384" s="5" t="n">
        <f aca="false">IF($G384=const_one,Sensitivity!$P$270*$T384,const_zero)</f>
        <v>195672373.147018</v>
      </c>
      <c r="Z384" s="5" t="n">
        <f aca="false">IF($H384=const_one,Sensitivity!$M$270*$T384,const_zero)</f>
        <v>326120621.911696</v>
      </c>
      <c r="AA384" s="5" t="n">
        <f aca="false">IF($I384=const_one,Sensitivity!$J$270*$T384,const_zero)</f>
        <v>0</v>
      </c>
      <c r="AB384" s="5" t="n">
        <f aca="false">(Sensitivity!$AE$270+Sensitivity!$AJ$270)*$T384</f>
        <v>18006470.1784144</v>
      </c>
      <c r="AC384" s="5" t="n">
        <f aca="false">common_rsa_total*$T384</f>
        <v>587017119.441054</v>
      </c>
      <c r="AD384" s="5" t="n">
        <f aca="false">IF($S384=const_one,pre_f_options_issued*($T384-option_strike_usd),const_zero)</f>
        <v>160560310.955848</v>
      </c>
      <c r="AE384" s="5" t="n">
        <f aca="false">J384+U384</f>
        <v>51179452.3476782</v>
      </c>
      <c r="AF384" s="5" t="n">
        <f aca="false">K384+V384</f>
        <v>399905753.500677</v>
      </c>
      <c r="AG384" s="5" t="n">
        <f aca="false">L384+W384</f>
        <v>100000000</v>
      </c>
      <c r="AH384" s="5" t="n">
        <f aca="false">M384+X384</f>
        <v>156537898.517614</v>
      </c>
      <c r="AI384" s="5" t="n">
        <f aca="false">N384+Y384</f>
        <v>195672373.147018</v>
      </c>
      <c r="AJ384" s="5" t="n">
        <f aca="false">O384+Z384</f>
        <v>326120621.911696</v>
      </c>
      <c r="AK384" s="5" t="n">
        <f aca="false">P384+AA384</f>
        <v>5000000</v>
      </c>
      <c r="AL384" s="5" t="n">
        <f aca="false">INDEX($AE$325:$AE$452,$B384-$C384*1+const_one)</f>
        <v>30000000</v>
      </c>
      <c r="AM384" s="5" t="n">
        <f aca="false">INDEX($AF$325:$AF$452,$B384-$D384*2+const_one)</f>
        <v>300000000</v>
      </c>
      <c r="AN384" s="5" t="n">
        <f aca="false">INDEX($AG$325:$AG$452,$B384-$E384*4+const_one)</f>
        <v>100000000</v>
      </c>
      <c r="AO384" s="5" t="n">
        <f aca="false">INDEX($AH$325:$AH$452,$B384-$F384*8+const_one)</f>
        <v>60000000</v>
      </c>
      <c r="AP384" s="5" t="n">
        <f aca="false">INDEX($AI$325:$AI$452,$B384-$G384*16+const_one)</f>
        <v>30000000</v>
      </c>
      <c r="AQ384" s="5" t="n">
        <f aca="false">INDEX($AJ$325:$AJ$452,$B384-$H384*32+const_one)</f>
        <v>15000000</v>
      </c>
      <c r="AR384" s="5" t="n">
        <f aca="false">INDEX($AK$325:$AK$452,$B384-$I384*64+const_one)</f>
        <v>5000000</v>
      </c>
      <c r="AS384" s="5" t="n">
        <f aca="false">INDEX($AE$325:$AE$452,$B384+(const_one-$C384)*1+const_one)</f>
        <v>51179452.3476782</v>
      </c>
      <c r="AT384" s="5" t="n">
        <f aca="false">INDEX($AF$325:$AF$452,$B384+(const_one-$D384)*2+const_one)</f>
        <v>399905753.500677</v>
      </c>
      <c r="AU384" s="5" t="n">
        <f aca="false">INDEX($AG$325:$AG$452,$B384+(const_one-$E384)*4+const_one)</f>
        <v>112304798.85161</v>
      </c>
      <c r="AV384" s="5" t="n">
        <f aca="false">INDEX($AH$325:$AH$452,$B384+(const_one-$F384)*8+const_one)</f>
        <v>156537898.517614</v>
      </c>
      <c r="AW384" s="5" t="n">
        <f aca="false">INDEX($AI$325:$AI$452,$B384+(const_one-$G384)*16+const_one)</f>
        <v>195672373.147018</v>
      </c>
      <c r="AX384" s="5" t="n">
        <f aca="false">INDEX($AJ$325:$AJ$452,$B384+(const_one-$H384)*32+const_one)</f>
        <v>326120621.911696</v>
      </c>
      <c r="AY384" s="5" t="n">
        <f aca="false">INDEX($AK$325:$AK$452,$B384+(const_one-$I384)*64+const_one)</f>
        <v>279024432.977957</v>
      </c>
      <c r="AZ384" s="5" t="n">
        <f aca="false">--($C384=--(AS384&gt;AL384))</f>
        <v>1</v>
      </c>
      <c r="BA384" s="5" t="n">
        <f aca="false">--($D384=--(AT384&gt;AM384))</f>
        <v>1</v>
      </c>
      <c r="BB384" s="5" t="n">
        <f aca="false">--($E384=--(AU384&gt;AN384))</f>
        <v>0</v>
      </c>
      <c r="BC384" s="5" t="n">
        <f aca="false">--($F384=--(AV384&gt;AO384))</f>
        <v>1</v>
      </c>
      <c r="BD384" s="5" t="n">
        <f aca="false">--($G384=--(AW384&gt;AP384))</f>
        <v>1</v>
      </c>
      <c r="BE384" s="5" t="n">
        <f aca="false">--($H384=--(AX384&gt;AQ384))</f>
        <v>1</v>
      </c>
      <c r="BF384" s="5" t="n">
        <f aca="false">--($I384=--(AY384&gt;AR384))</f>
        <v>0</v>
      </c>
      <c r="BG384" s="5" t="n">
        <f aca="false">SUM(AZ384:BF384)</f>
        <v>5</v>
      </c>
      <c r="BH384" s="5" t="n">
        <f aca="false">SUM(AE384:AK384)+AB384+AC384+AD384</f>
        <v>2000000000</v>
      </c>
    </row>
    <row r="385" customFormat="false" ht="15" hidden="true" customHeight="false" outlineLevel="0" collapsed="false">
      <c r="A385" s="5" t="n">
        <f aca="false">sensitivity_exit_usd</f>
        <v>2000000000</v>
      </c>
      <c r="B385" s="2" t="n">
        <f aca="false">ROW()-ROW($B$325)</f>
        <v>60</v>
      </c>
      <c r="C385" s="2" t="n">
        <f aca="false">MOD(QUOTIENT($B385,1),2)</f>
        <v>0</v>
      </c>
      <c r="D385" s="2" t="n">
        <f aca="false">MOD(QUOTIENT($B385,2),2)</f>
        <v>0</v>
      </c>
      <c r="E385" s="2" t="n">
        <f aca="false">MOD(QUOTIENT($B385,4),2)</f>
        <v>1</v>
      </c>
      <c r="F385" s="2" t="n">
        <f aca="false">MOD(QUOTIENT($B385,8),2)</f>
        <v>1</v>
      </c>
      <c r="G385" s="2" t="n">
        <f aca="false">MOD(QUOTIENT($B385,16),2)</f>
        <v>1</v>
      </c>
      <c r="H385" s="2" t="n">
        <f aca="false">MOD(QUOTIENT($B385,32),2)</f>
        <v>1</v>
      </c>
      <c r="I385" s="2" t="n">
        <f aca="false">MOD(QUOTIENT($B385,64),2)</f>
        <v>0</v>
      </c>
      <c r="J385" s="5" t="n">
        <f aca="false">IF($C385=const_zero,MIN(class_series_f_invested_usd,MAX(const_zero,$A385)),const_zero)</f>
        <v>30000000</v>
      </c>
      <c r="K385" s="5" t="n">
        <f aca="false">IF($D385=const_zero,MIN(class_series_e_invested_usd,MAX(const_zero,$A385-SUM($J385:$J385))),const_zero)</f>
        <v>300000000</v>
      </c>
      <c r="L385" s="5" t="n">
        <f aca="false">IF($E385=const_zero,MIN(class_series_d_invested_usd,MAX(const_zero,$A385-SUM($J385:$K385))),const_zero)</f>
        <v>0</v>
      </c>
      <c r="M385" s="5" t="n">
        <f aca="false">IF($F385=const_zero,MIN(class_series_c_invested_usd,MAX(const_zero,$A385-SUM($J385:$L385))),const_zero)</f>
        <v>0</v>
      </c>
      <c r="N385" s="5" t="n">
        <f aca="false">IF($G385=const_zero,MIN(class_series_b_invested_usd,MAX(const_zero,$A385-SUM($J385:$M385))),const_zero)</f>
        <v>0</v>
      </c>
      <c r="O385" s="5" t="n">
        <f aca="false">IF($H385=const_zero,MIN(class_series_a_invested_usd,MAX(const_zero,$A385-SUM($J385:$N385))),const_zero)</f>
        <v>0</v>
      </c>
      <c r="P385" s="5" t="n">
        <f aca="false">IF($I385=const_zero,MIN(class_seed_invested_usd,MAX(const_zero,$A385-SUM($J385:$O385))),const_zero)</f>
        <v>5000000</v>
      </c>
      <c r="Q385" s="5" t="n">
        <f aca="false">MAX(const_zero,$A385-SUM($J385:$P385))</f>
        <v>1665000000</v>
      </c>
      <c r="R385" s="9" t="n">
        <f aca="false">common_rsa_total+Sensitivity!$AE$270+Sensitivity!$AJ$270+IF($C385=const_one,Sensitivity!$D$270,const_zero)+IF($D385=const_one,Sensitivity!$Y$270,const_zero)+IF($E385=const_one,Sensitivity!$V$270,const_zero)+IF($F385=const_one,Sensitivity!$S$270,const_zero)+IF($G385=const_one,Sensitivity!$P$270,const_zero)+IF($H385=const_one,Sensitivity!$M$270,const_zero)+IF($I385=const_one,Sensitivity!$J$270,const_zero)</f>
        <v>21409138.3582987</v>
      </c>
      <c r="S385" s="23" t="b">
        <f aca="false">IF($R385&gt;const_zero,--($Q385&gt;option_strike_usd*$R385),const_zero)</f>
        <v>1</v>
      </c>
      <c r="T385" s="7" t="n">
        <f aca="false">IF($R385&gt;const_zero,IF($S385=const_one,($Q385+option_strike_usd*pre_f_options_issued)/($R385+pre_f_options_issued),$Q385/$R385),const_zero)</f>
        <v>69.7432075974925</v>
      </c>
      <c r="U385" s="5" t="n">
        <f aca="false">IF($C385=const_one,Sensitivity!$D$270*$T385,const_zero)</f>
        <v>0</v>
      </c>
      <c r="V385" s="5" t="n">
        <f aca="false">IF($D385=const_one,Sensitivity!$Y$270*$T385,const_zero)</f>
        <v>0</v>
      </c>
      <c r="W385" s="5" t="n">
        <f aca="false">IF($E385=const_one,Sensitivity!$V$270*$T385,const_zero)</f>
        <v>120869696.935063</v>
      </c>
      <c r="X385" s="5" t="n">
        <f aca="false">IF($F385=const_one,Sensitivity!$S$270*$T385,const_zero)</f>
        <v>167383698.233982</v>
      </c>
      <c r="Y385" s="5" t="n">
        <f aca="false">IF($G385=const_one,Sensitivity!$P$270*$T385,const_zero)</f>
        <v>209229622.792478</v>
      </c>
      <c r="Z385" s="5" t="n">
        <f aca="false">IF($H385=const_one,Sensitivity!$M$270*$T385,const_zero)</f>
        <v>348716037.987463</v>
      </c>
      <c r="AA385" s="5" t="n">
        <f aca="false">IF($I385=const_one,Sensitivity!$J$270*$T385,const_zero)</f>
        <v>0</v>
      </c>
      <c r="AB385" s="5" t="n">
        <f aca="false">(Sensitivity!$AE$270+Sensitivity!$AJ$270)*$T385</f>
        <v>19254056.679851</v>
      </c>
      <c r="AC385" s="5" t="n">
        <f aca="false">common_rsa_total*$T385</f>
        <v>627688868.377433</v>
      </c>
      <c r="AD385" s="5" t="n">
        <f aca="false">IF($S385=const_one,pre_f_options_issued*($T385-option_strike_usd),const_zero)</f>
        <v>171858018.993731</v>
      </c>
      <c r="AE385" s="5" t="n">
        <f aca="false">J385+U385</f>
        <v>30000000</v>
      </c>
      <c r="AF385" s="5" t="n">
        <f aca="false">K385+V385</f>
        <v>300000000</v>
      </c>
      <c r="AG385" s="5" t="n">
        <f aca="false">L385+W385</f>
        <v>120869696.935063</v>
      </c>
      <c r="AH385" s="5" t="n">
        <f aca="false">M385+X385</f>
        <v>167383698.233982</v>
      </c>
      <c r="AI385" s="5" t="n">
        <f aca="false">N385+Y385</f>
        <v>209229622.792478</v>
      </c>
      <c r="AJ385" s="5" t="n">
        <f aca="false">O385+Z385</f>
        <v>348716037.987463</v>
      </c>
      <c r="AK385" s="5" t="n">
        <f aca="false">P385+AA385</f>
        <v>5000000</v>
      </c>
      <c r="AL385" s="5" t="n">
        <f aca="false">INDEX($AE$325:$AE$452,$B385-$C385*1+const_one)</f>
        <v>30000000</v>
      </c>
      <c r="AM385" s="5" t="n">
        <f aca="false">INDEX($AF$325:$AF$452,$B385-$D385*2+const_one)</f>
        <v>300000000</v>
      </c>
      <c r="AN385" s="5" t="n">
        <f aca="false">INDEX($AG$325:$AG$452,$B385-$E385*4+const_one)</f>
        <v>100000000</v>
      </c>
      <c r="AO385" s="5" t="n">
        <f aca="false">INDEX($AH$325:$AH$452,$B385-$F385*8+const_one)</f>
        <v>60000000</v>
      </c>
      <c r="AP385" s="5" t="n">
        <f aca="false">INDEX($AI$325:$AI$452,$B385-$G385*16+const_one)</f>
        <v>30000000</v>
      </c>
      <c r="AQ385" s="5" t="n">
        <f aca="false">INDEX($AJ$325:$AJ$452,$B385-$H385*32+const_one)</f>
        <v>15000000</v>
      </c>
      <c r="AR385" s="5" t="n">
        <f aca="false">INDEX($AK$325:$AK$452,$B385-$I385*64+const_one)</f>
        <v>5000000</v>
      </c>
      <c r="AS385" s="5" t="n">
        <f aca="false">INDEX($AE$325:$AE$452,$B385+(const_one-$C385)*1+const_one)</f>
        <v>53939768.2232677</v>
      </c>
      <c r="AT385" s="5" t="n">
        <f aca="false">INDEX($AF$325:$AF$452,$B385+(const_one-$D385)*2+const_one)</f>
        <v>401567463.614882</v>
      </c>
      <c r="AU385" s="5" t="n">
        <f aca="false">INDEX($AG$325:$AG$452,$B385+(const_one-$E385)*4+const_one)</f>
        <v>120869696.935063</v>
      </c>
      <c r="AV385" s="5" t="n">
        <f aca="false">INDEX($AH$325:$AH$452,$B385+(const_one-$F385)*8+const_one)</f>
        <v>167383698.233982</v>
      </c>
      <c r="AW385" s="5" t="n">
        <f aca="false">INDEX($AI$325:$AI$452,$B385+(const_one-$G385)*16+const_one)</f>
        <v>209229622.792478</v>
      </c>
      <c r="AX385" s="5" t="n">
        <f aca="false">INDEX($AJ$325:$AJ$452,$B385+(const_one-$H385)*32+const_one)</f>
        <v>348716037.987463</v>
      </c>
      <c r="AY385" s="5" t="n">
        <f aca="false">INDEX($AK$325:$AK$452,$B385+(const_one-$I385)*64+const_one)</f>
        <v>289268393.141141</v>
      </c>
      <c r="AZ385" s="5" t="n">
        <f aca="false">--($C385=--(AS385&gt;AL385))</f>
        <v>0</v>
      </c>
      <c r="BA385" s="5" t="n">
        <f aca="false">--($D385=--(AT385&gt;AM385))</f>
        <v>0</v>
      </c>
      <c r="BB385" s="5" t="n">
        <f aca="false">--($E385=--(AU385&gt;AN385))</f>
        <v>1</v>
      </c>
      <c r="BC385" s="5" t="n">
        <f aca="false">--($F385=--(AV385&gt;AO385))</f>
        <v>1</v>
      </c>
      <c r="BD385" s="5" t="n">
        <f aca="false">--($G385=--(AW385&gt;AP385))</f>
        <v>1</v>
      </c>
      <c r="BE385" s="5" t="n">
        <f aca="false">--($H385=--(AX385&gt;AQ385))</f>
        <v>1</v>
      </c>
      <c r="BF385" s="5" t="n">
        <f aca="false">--($I385=--(AY385&gt;AR385))</f>
        <v>0</v>
      </c>
      <c r="BG385" s="5" t="n">
        <f aca="false">SUM(AZ385:BF385)</f>
        <v>4</v>
      </c>
      <c r="BH385" s="5" t="n">
        <f aca="false">SUM(AE385:AK385)+AB385+AC385+AD385</f>
        <v>2000000000</v>
      </c>
    </row>
    <row r="386" customFormat="false" ht="15" hidden="true" customHeight="false" outlineLevel="0" collapsed="false">
      <c r="A386" s="5" t="n">
        <f aca="false">sensitivity_exit_usd</f>
        <v>2000000000</v>
      </c>
      <c r="B386" s="2" t="n">
        <f aca="false">ROW()-ROW($B$325)</f>
        <v>61</v>
      </c>
      <c r="C386" s="2" t="n">
        <f aca="false">MOD(QUOTIENT($B386,1),2)</f>
        <v>1</v>
      </c>
      <c r="D386" s="2" t="n">
        <f aca="false">MOD(QUOTIENT($B386,2),2)</f>
        <v>0</v>
      </c>
      <c r="E386" s="2" t="n">
        <f aca="false">MOD(QUOTIENT($B386,4),2)</f>
        <v>1</v>
      </c>
      <c r="F386" s="2" t="n">
        <f aca="false">MOD(QUOTIENT($B386,8),2)</f>
        <v>1</v>
      </c>
      <c r="G386" s="2" t="n">
        <f aca="false">MOD(QUOTIENT($B386,16),2)</f>
        <v>1</v>
      </c>
      <c r="H386" s="2" t="n">
        <f aca="false">MOD(QUOTIENT($B386,32),2)</f>
        <v>1</v>
      </c>
      <c r="I386" s="2" t="n">
        <f aca="false">MOD(QUOTIENT($B386,64),2)</f>
        <v>0</v>
      </c>
      <c r="J386" s="5" t="n">
        <f aca="false">IF($C386=const_zero,MIN(class_series_f_invested_usd,MAX(const_zero,$A386)),const_zero)</f>
        <v>0</v>
      </c>
      <c r="K386" s="5" t="n">
        <f aca="false">IF($D386=const_zero,MIN(class_series_e_invested_usd,MAX(const_zero,$A386-SUM($J386:$J386))),const_zero)</f>
        <v>300000000</v>
      </c>
      <c r="L386" s="5" t="n">
        <f aca="false">IF($E386=const_zero,MIN(class_series_d_invested_usd,MAX(const_zero,$A386-SUM($J386:$K386))),const_zero)</f>
        <v>0</v>
      </c>
      <c r="M386" s="5" t="n">
        <f aca="false">IF($F386=const_zero,MIN(class_series_c_invested_usd,MAX(const_zero,$A386-SUM($J386:$L386))),const_zero)</f>
        <v>0</v>
      </c>
      <c r="N386" s="5" t="n">
        <f aca="false">IF($G386=const_zero,MIN(class_series_b_invested_usd,MAX(const_zero,$A386-SUM($J386:$M386))),const_zero)</f>
        <v>0</v>
      </c>
      <c r="O386" s="5" t="n">
        <f aca="false">IF($H386=const_zero,MIN(class_series_a_invested_usd,MAX(const_zero,$A386-SUM($J386:$N386))),const_zero)</f>
        <v>0</v>
      </c>
      <c r="P386" s="5" t="n">
        <f aca="false">IF($I386=const_zero,MIN(class_seed_invested_usd,MAX(const_zero,$A386-SUM($J386:$O386))),const_zero)</f>
        <v>5000000</v>
      </c>
      <c r="Q386" s="5" t="n">
        <f aca="false">MAX(const_zero,$A386-SUM($J386:$P386))</f>
        <v>1695000000</v>
      </c>
      <c r="R386" s="9" t="n">
        <f aca="false">common_rsa_total+Sensitivity!$AE$270+Sensitivity!$AJ$270+IF($C386=const_one,Sensitivity!$D$270,const_zero)+IF($D386=const_one,Sensitivity!$Y$270,const_zero)+IF($E386=const_one,Sensitivity!$V$270,const_zero)+IF($F386=const_one,Sensitivity!$S$270,const_zero)+IF($G386=const_one,Sensitivity!$P$270,const_zero)+IF($H386=const_one,Sensitivity!$M$270,const_zero)+IF($I386=const_one,Sensitivity!$J$270,const_zero)</f>
        <v>22193808.9511559</v>
      </c>
      <c r="S386" s="23" t="b">
        <f aca="false">IF($R386&gt;const_zero,--($Q386&gt;option_strike_usd*$R386),const_zero)</f>
        <v>1</v>
      </c>
      <c r="T386" s="7" t="n">
        <f aca="false">IF($R386&gt;const_zero,IF($S386=const_one,($Q386+option_strike_usd*pre_f_options_issued)/($R386+pre_f_options_issued),$Q386/$R386),const_zero)</f>
        <v>68.7419265030211</v>
      </c>
      <c r="U386" s="5" t="n">
        <f aca="false">IF($C386=const_one,Sensitivity!$D$270*$T386,const_zero)</f>
        <v>53939768.2232677</v>
      </c>
      <c r="V386" s="5" t="n">
        <f aca="false">IF($D386=const_one,Sensitivity!$Y$270*$T386,const_zero)</f>
        <v>0</v>
      </c>
      <c r="W386" s="5" t="n">
        <f aca="false">IF($E386=const_one,Sensitivity!$V$270*$T386,const_zero)</f>
        <v>119134409.061094</v>
      </c>
      <c r="X386" s="5" t="n">
        <f aca="false">IF($F386=const_one,Sensitivity!$S$270*$T386,const_zero)</f>
        <v>164980623.607251</v>
      </c>
      <c r="Y386" s="5" t="n">
        <f aca="false">IF($G386=const_one,Sensitivity!$P$270*$T386,const_zero)</f>
        <v>206225779.509063</v>
      </c>
      <c r="Z386" s="5" t="n">
        <f aca="false">IF($H386=const_one,Sensitivity!$M$270*$T386,const_zero)</f>
        <v>343709632.515105</v>
      </c>
      <c r="AA386" s="5" t="n">
        <f aca="false">IF($I386=const_one,Sensitivity!$J$270*$T386,const_zero)</f>
        <v>0</v>
      </c>
      <c r="AB386" s="5" t="n">
        <f aca="false">(Sensitivity!$AE$270+Sensitivity!$AJ$270)*$T386</f>
        <v>18977632.2994772</v>
      </c>
      <c r="AC386" s="5" t="n">
        <f aca="false">common_rsa_total*$T386</f>
        <v>618677338.52719</v>
      </c>
      <c r="AD386" s="5" t="n">
        <f aca="false">IF($S386=const_one,pre_f_options_issued*($T386-option_strike_usd),const_zero)</f>
        <v>169354816.257553</v>
      </c>
      <c r="AE386" s="5" t="n">
        <f aca="false">J386+U386</f>
        <v>53939768.2232677</v>
      </c>
      <c r="AF386" s="5" t="n">
        <f aca="false">K386+V386</f>
        <v>300000000</v>
      </c>
      <c r="AG386" s="5" t="n">
        <f aca="false">L386+W386</f>
        <v>119134409.061094</v>
      </c>
      <c r="AH386" s="5" t="n">
        <f aca="false">M386+X386</f>
        <v>164980623.607251</v>
      </c>
      <c r="AI386" s="5" t="n">
        <f aca="false">N386+Y386</f>
        <v>206225779.509063</v>
      </c>
      <c r="AJ386" s="5" t="n">
        <f aca="false">O386+Z386</f>
        <v>343709632.515105</v>
      </c>
      <c r="AK386" s="5" t="n">
        <f aca="false">P386+AA386</f>
        <v>5000000</v>
      </c>
      <c r="AL386" s="5" t="n">
        <f aca="false">INDEX($AE$325:$AE$452,$B386-$C386*1+const_one)</f>
        <v>30000000</v>
      </c>
      <c r="AM386" s="5" t="n">
        <f aca="false">INDEX($AF$325:$AF$452,$B386-$D386*2+const_one)</f>
        <v>300000000</v>
      </c>
      <c r="AN386" s="5" t="n">
        <f aca="false">INDEX($AG$325:$AG$452,$B386-$E386*4+const_one)</f>
        <v>100000000</v>
      </c>
      <c r="AO386" s="5" t="n">
        <f aca="false">INDEX($AH$325:$AH$452,$B386-$F386*8+const_one)</f>
        <v>60000000</v>
      </c>
      <c r="AP386" s="5" t="n">
        <f aca="false">INDEX($AI$325:$AI$452,$B386-$G386*16+const_one)</f>
        <v>30000000</v>
      </c>
      <c r="AQ386" s="5" t="n">
        <f aca="false">INDEX($AJ$325:$AJ$452,$B386-$H386*32+const_one)</f>
        <v>15000000</v>
      </c>
      <c r="AR386" s="5" t="n">
        <f aca="false">INDEX($AK$325:$AK$452,$B386-$I386*64+const_one)</f>
        <v>5000000</v>
      </c>
      <c r="AS386" s="5" t="n">
        <f aca="false">INDEX($AE$325:$AE$452,$B386+(const_one-$C386)*1+const_one)</f>
        <v>53939768.2232677</v>
      </c>
      <c r="AT386" s="5" t="n">
        <f aca="false">INDEX($AF$325:$AF$452,$B386+(const_one-$D386)*2+const_one)</f>
        <v>397312467.673838</v>
      </c>
      <c r="AU386" s="5" t="n">
        <f aca="false">INDEX($AG$325:$AG$452,$B386+(const_one-$E386)*4+const_one)</f>
        <v>119134409.061094</v>
      </c>
      <c r="AV386" s="5" t="n">
        <f aca="false">INDEX($AH$325:$AH$452,$B386+(const_one-$F386)*8+const_one)</f>
        <v>164980623.607251</v>
      </c>
      <c r="AW386" s="5" t="n">
        <f aca="false">INDEX($AI$325:$AI$452,$B386+(const_one-$G386)*16+const_one)</f>
        <v>206225779.509063</v>
      </c>
      <c r="AX386" s="5" t="n">
        <f aca="false">INDEX($AJ$325:$AJ$452,$B386+(const_one-$H386)*32+const_one)</f>
        <v>343709632.515105</v>
      </c>
      <c r="AY386" s="5" t="n">
        <f aca="false">INDEX($AK$325:$AK$452,$B386+(const_one-$I386)*64+const_one)</f>
        <v>286675920.020986</v>
      </c>
      <c r="AZ386" s="5" t="n">
        <f aca="false">--($C386=--(AS386&gt;AL386))</f>
        <v>1</v>
      </c>
      <c r="BA386" s="5" t="n">
        <f aca="false">--($D386=--(AT386&gt;AM386))</f>
        <v>0</v>
      </c>
      <c r="BB386" s="5" t="n">
        <f aca="false">--($E386=--(AU386&gt;AN386))</f>
        <v>1</v>
      </c>
      <c r="BC386" s="5" t="n">
        <f aca="false">--($F386=--(AV386&gt;AO386))</f>
        <v>1</v>
      </c>
      <c r="BD386" s="5" t="n">
        <f aca="false">--($G386=--(AW386&gt;AP386))</f>
        <v>1</v>
      </c>
      <c r="BE386" s="5" t="n">
        <f aca="false">--($H386=--(AX386&gt;AQ386))</f>
        <v>1</v>
      </c>
      <c r="BF386" s="5" t="n">
        <f aca="false">--($I386=--(AY386&gt;AR386))</f>
        <v>0</v>
      </c>
      <c r="BG386" s="5" t="n">
        <f aca="false">SUM(AZ386:BF386)</f>
        <v>5</v>
      </c>
      <c r="BH386" s="5" t="n">
        <f aca="false">SUM(AE386:AK386)+AB386+AC386+AD386</f>
        <v>2000000000</v>
      </c>
    </row>
    <row r="387" customFormat="false" ht="15" hidden="true" customHeight="false" outlineLevel="0" collapsed="false">
      <c r="A387" s="5" t="n">
        <f aca="false">sensitivity_exit_usd</f>
        <v>2000000000</v>
      </c>
      <c r="B387" s="2" t="n">
        <f aca="false">ROW()-ROW($B$325)</f>
        <v>62</v>
      </c>
      <c r="C387" s="2" t="n">
        <f aca="false">MOD(QUOTIENT($B387,1),2)</f>
        <v>0</v>
      </c>
      <c r="D387" s="2" t="n">
        <f aca="false">MOD(QUOTIENT($B387,2),2)</f>
        <v>1</v>
      </c>
      <c r="E387" s="2" t="n">
        <f aca="false">MOD(QUOTIENT($B387,4),2)</f>
        <v>1</v>
      </c>
      <c r="F387" s="2" t="n">
        <f aca="false">MOD(QUOTIENT($B387,8),2)</f>
        <v>1</v>
      </c>
      <c r="G387" s="2" t="n">
        <f aca="false">MOD(QUOTIENT($B387,16),2)</f>
        <v>1</v>
      </c>
      <c r="H387" s="2" t="n">
        <f aca="false">MOD(QUOTIENT($B387,32),2)</f>
        <v>1</v>
      </c>
      <c r="I387" s="2" t="n">
        <f aca="false">MOD(QUOTIENT($B387,64),2)</f>
        <v>0</v>
      </c>
      <c r="J387" s="5" t="n">
        <f aca="false">IF($C387=const_zero,MIN(class_series_f_invested_usd,MAX(const_zero,$A387)),const_zero)</f>
        <v>30000000</v>
      </c>
      <c r="K387" s="5" t="n">
        <f aca="false">IF($D387=const_zero,MIN(class_series_e_invested_usd,MAX(const_zero,$A387-SUM($J387:$J387))),const_zero)</f>
        <v>0</v>
      </c>
      <c r="L387" s="5" t="n">
        <f aca="false">IF($E387=const_zero,MIN(class_series_d_invested_usd,MAX(const_zero,$A387-SUM($J387:$K387))),const_zero)</f>
        <v>0</v>
      </c>
      <c r="M387" s="5" t="n">
        <f aca="false">IF($F387=const_zero,MIN(class_series_c_invested_usd,MAX(const_zero,$A387-SUM($J387:$L387))),const_zero)</f>
        <v>0</v>
      </c>
      <c r="N387" s="5" t="n">
        <f aca="false">IF($G387=const_zero,MIN(class_series_b_invested_usd,MAX(const_zero,$A387-SUM($J387:$M387))),const_zero)</f>
        <v>0</v>
      </c>
      <c r="O387" s="5" t="n">
        <f aca="false">IF($H387=const_zero,MIN(class_series_a_invested_usd,MAX(const_zero,$A387-SUM($J387:$N387))),const_zero)</f>
        <v>0</v>
      </c>
      <c r="P387" s="5" t="n">
        <f aca="false">IF($I387=const_zero,MIN(class_seed_invested_usd,MAX(const_zero,$A387-SUM($J387:$O387))),const_zero)</f>
        <v>5000000</v>
      </c>
      <c r="Q387" s="5" t="n">
        <f aca="false">MAX(const_zero,$A387-SUM($J387:$P387))</f>
        <v>1965000000</v>
      </c>
      <c r="R387" s="9" t="n">
        <f aca="false">common_rsa_total+Sensitivity!$AE$270+Sensitivity!$AJ$270+IF($C387=const_one,Sensitivity!$D$270,const_zero)+IF($D387=const_one,Sensitivity!$Y$270,const_zero)+IF($E387=const_one,Sensitivity!$V$270,const_zero)+IF($F387=const_one,Sensitivity!$S$270,const_zero)+IF($G387=const_one,Sensitivity!$P$270,const_zero)+IF($H387=const_one,Sensitivity!$M$270,const_zero)+IF($I387=const_one,Sensitivity!$J$270,const_zero)</f>
        <v>27540393.5846082</v>
      </c>
      <c r="S387" s="23" t="b">
        <f aca="false">IF($R387&gt;const_zero,--($Q387&gt;option_strike_usd*$R387),const_zero)</f>
        <v>1</v>
      </c>
      <c r="T387" s="7" t="n">
        <f aca="false">IF($R387&gt;const_zero,IF($S387=const_one,($Q387+option_strike_usd*pre_f_options_issued)/($R387+pre_f_options_issued),$Q387/$R387),const_zero)</f>
        <v>65.4951472076614</v>
      </c>
      <c r="U387" s="5" t="n">
        <f aca="false">IF($C387=const_one,Sensitivity!$D$270*$T387,const_zero)</f>
        <v>0</v>
      </c>
      <c r="V387" s="5" t="n">
        <f aca="false">IF($D387=const_one,Sensitivity!$Y$270*$T387,const_zero)</f>
        <v>401567463.614882</v>
      </c>
      <c r="W387" s="5" t="n">
        <f aca="false">IF($E387=const_one,Sensitivity!$V$270*$T387,const_zero)</f>
        <v>113507520.895726</v>
      </c>
      <c r="X387" s="5" t="n">
        <f aca="false">IF($F387=const_one,Sensitivity!$S$270*$T387,const_zero)</f>
        <v>157188353.298387</v>
      </c>
      <c r="Y387" s="5" t="n">
        <f aca="false">IF($G387=const_one,Sensitivity!$P$270*$T387,const_zero)</f>
        <v>196485441.622984</v>
      </c>
      <c r="Z387" s="5" t="n">
        <f aca="false">IF($H387=const_one,Sensitivity!$M$270*$T387,const_zero)</f>
        <v>327475736.038307</v>
      </c>
      <c r="AA387" s="5" t="n">
        <f aca="false">IF($I387=const_one,Sensitivity!$J$270*$T387,const_zero)</f>
        <v>0</v>
      </c>
      <c r="AB387" s="5" t="n">
        <f aca="false">(Sensitivity!$AE$270+Sensitivity!$AJ$270)*$T387</f>
        <v>18081291.6416083</v>
      </c>
      <c r="AC387" s="5" t="n">
        <f aca="false">common_rsa_total*$T387</f>
        <v>589456324.868952</v>
      </c>
      <c r="AD387" s="5" t="n">
        <f aca="false">IF($S387=const_one,pre_f_options_issued*($T387-option_strike_usd),const_zero)</f>
        <v>161237868.019153</v>
      </c>
      <c r="AE387" s="5" t="n">
        <f aca="false">J387+U387</f>
        <v>30000000</v>
      </c>
      <c r="AF387" s="5" t="n">
        <f aca="false">K387+V387</f>
        <v>401567463.614882</v>
      </c>
      <c r="AG387" s="5" t="n">
        <f aca="false">L387+W387</f>
        <v>113507520.895726</v>
      </c>
      <c r="AH387" s="5" t="n">
        <f aca="false">M387+X387</f>
        <v>157188353.298387</v>
      </c>
      <c r="AI387" s="5" t="n">
        <f aca="false">N387+Y387</f>
        <v>196485441.622984</v>
      </c>
      <c r="AJ387" s="5" t="n">
        <f aca="false">O387+Z387</f>
        <v>327475736.038307</v>
      </c>
      <c r="AK387" s="5" t="n">
        <f aca="false">P387+AA387</f>
        <v>5000000</v>
      </c>
      <c r="AL387" s="5" t="n">
        <f aca="false">INDEX($AE$325:$AE$452,$B387-$C387*1+const_one)</f>
        <v>30000000</v>
      </c>
      <c r="AM387" s="5" t="n">
        <f aca="false">INDEX($AF$325:$AF$452,$B387-$D387*2+const_one)</f>
        <v>300000000</v>
      </c>
      <c r="AN387" s="5" t="n">
        <f aca="false">INDEX($AG$325:$AG$452,$B387-$E387*4+const_one)</f>
        <v>100000000</v>
      </c>
      <c r="AO387" s="5" t="n">
        <f aca="false">INDEX($AH$325:$AH$452,$B387-$F387*8+const_one)</f>
        <v>60000000</v>
      </c>
      <c r="AP387" s="5" t="n">
        <f aca="false">INDEX($AI$325:$AI$452,$B387-$G387*16+const_one)</f>
        <v>30000000</v>
      </c>
      <c r="AQ387" s="5" t="n">
        <f aca="false">INDEX($AJ$325:$AJ$452,$B387-$H387*32+const_one)</f>
        <v>15000000</v>
      </c>
      <c r="AR387" s="5" t="n">
        <f aca="false">INDEX($AK$325:$AK$452,$B387-$I387*64+const_one)</f>
        <v>5000000</v>
      </c>
      <c r="AS387" s="5" t="n">
        <f aca="false">INDEX($AE$325:$AE$452,$B387+(const_one-$C387)*1+const_one)</f>
        <v>50847566.7790491</v>
      </c>
      <c r="AT387" s="5" t="n">
        <f aca="false">INDEX($AF$325:$AF$452,$B387+(const_one-$D387)*2+const_one)</f>
        <v>401567463.614882</v>
      </c>
      <c r="AU387" s="5" t="n">
        <f aca="false">INDEX($AG$325:$AG$452,$B387+(const_one-$E387)*4+const_one)</f>
        <v>113507520.895726</v>
      </c>
      <c r="AV387" s="5" t="n">
        <f aca="false">INDEX($AH$325:$AH$452,$B387+(const_one-$F387)*8+const_one)</f>
        <v>157188353.298387</v>
      </c>
      <c r="AW387" s="5" t="n">
        <f aca="false">INDEX($AI$325:$AI$452,$B387+(const_one-$G387)*16+const_one)</f>
        <v>196485441.622984</v>
      </c>
      <c r="AX387" s="5" t="n">
        <f aca="false">INDEX($AJ$325:$AJ$452,$B387+(const_one-$H387)*32+const_one)</f>
        <v>327475736.038307</v>
      </c>
      <c r="AY387" s="5" t="n">
        <f aca="false">INDEX($AK$325:$AK$452,$B387+(const_one-$I387)*64+const_one)</f>
        <v>281460879.604166</v>
      </c>
      <c r="AZ387" s="5" t="n">
        <f aca="false">--($C387=--(AS387&gt;AL387))</f>
        <v>0</v>
      </c>
      <c r="BA387" s="5" t="n">
        <f aca="false">--($D387=--(AT387&gt;AM387))</f>
        <v>1</v>
      </c>
      <c r="BB387" s="5" t="n">
        <f aca="false">--($E387=--(AU387&gt;AN387))</f>
        <v>1</v>
      </c>
      <c r="BC387" s="5" t="n">
        <f aca="false">--($F387=--(AV387&gt;AO387))</f>
        <v>1</v>
      </c>
      <c r="BD387" s="5" t="n">
        <f aca="false">--($G387=--(AW387&gt;AP387))</f>
        <v>1</v>
      </c>
      <c r="BE387" s="5" t="n">
        <f aca="false">--($H387=--(AX387&gt;AQ387))</f>
        <v>1</v>
      </c>
      <c r="BF387" s="5" t="n">
        <f aca="false">--($I387=--(AY387&gt;AR387))</f>
        <v>0</v>
      </c>
      <c r="BG387" s="5" t="n">
        <f aca="false">SUM(AZ387:BF387)</f>
        <v>5</v>
      </c>
      <c r="BH387" s="5" t="n">
        <f aca="false">SUM(AE387:AK387)+AB387+AC387+AD387</f>
        <v>2000000000</v>
      </c>
    </row>
    <row r="388" customFormat="false" ht="15" hidden="true" customHeight="false" outlineLevel="0" collapsed="false">
      <c r="A388" s="5" t="n">
        <f aca="false">sensitivity_exit_usd</f>
        <v>2000000000</v>
      </c>
      <c r="B388" s="2" t="n">
        <f aca="false">ROW()-ROW($B$325)</f>
        <v>63</v>
      </c>
      <c r="C388" s="2" t="n">
        <f aca="false">MOD(QUOTIENT($B388,1),2)</f>
        <v>1</v>
      </c>
      <c r="D388" s="2" t="n">
        <f aca="false">MOD(QUOTIENT($B388,2),2)</f>
        <v>1</v>
      </c>
      <c r="E388" s="2" t="n">
        <f aca="false">MOD(QUOTIENT($B388,4),2)</f>
        <v>1</v>
      </c>
      <c r="F388" s="2" t="n">
        <f aca="false">MOD(QUOTIENT($B388,8),2)</f>
        <v>1</v>
      </c>
      <c r="G388" s="2" t="n">
        <f aca="false">MOD(QUOTIENT($B388,16),2)</f>
        <v>1</v>
      </c>
      <c r="H388" s="2" t="n">
        <f aca="false">MOD(QUOTIENT($B388,32),2)</f>
        <v>1</v>
      </c>
      <c r="I388" s="2" t="n">
        <f aca="false">MOD(QUOTIENT($B388,64),2)</f>
        <v>0</v>
      </c>
      <c r="J388" s="5" t="n">
        <f aca="false">IF($C388=const_zero,MIN(class_series_f_invested_usd,MAX(const_zero,$A388)),const_zero)</f>
        <v>0</v>
      </c>
      <c r="K388" s="5" t="n">
        <f aca="false">IF($D388=const_zero,MIN(class_series_e_invested_usd,MAX(const_zero,$A388-SUM($J388:$J388))),const_zero)</f>
        <v>0</v>
      </c>
      <c r="L388" s="5" t="n">
        <f aca="false">IF($E388=const_zero,MIN(class_series_d_invested_usd,MAX(const_zero,$A388-SUM($J388:$K388))),const_zero)</f>
        <v>0</v>
      </c>
      <c r="M388" s="5" t="n">
        <f aca="false">IF($F388=const_zero,MIN(class_series_c_invested_usd,MAX(const_zero,$A388-SUM($J388:$L388))),const_zero)</f>
        <v>0</v>
      </c>
      <c r="N388" s="5" t="n">
        <f aca="false">IF($G388=const_zero,MIN(class_series_b_invested_usd,MAX(const_zero,$A388-SUM($J388:$M388))),const_zero)</f>
        <v>0</v>
      </c>
      <c r="O388" s="5" t="n">
        <f aca="false">IF($H388=const_zero,MIN(class_series_a_invested_usd,MAX(const_zero,$A388-SUM($J388:$N388))),const_zero)</f>
        <v>0</v>
      </c>
      <c r="P388" s="5" t="n">
        <f aca="false">IF($I388=const_zero,MIN(class_seed_invested_usd,MAX(const_zero,$A388-SUM($J388:$O388))),const_zero)</f>
        <v>5000000</v>
      </c>
      <c r="Q388" s="5" t="n">
        <f aca="false">MAX(const_zero,$A388-SUM($J388:$P388))</f>
        <v>1995000000</v>
      </c>
      <c r="R388" s="9" t="n">
        <f aca="false">common_rsa_total+Sensitivity!$AE$270+Sensitivity!$AJ$270+IF($C388=const_one,Sensitivity!$D$270,const_zero)+IF($D388=const_one,Sensitivity!$Y$270,const_zero)+IF($E388=const_one,Sensitivity!$V$270,const_zero)+IF($F388=const_one,Sensitivity!$S$270,const_zero)+IF($G388=const_one,Sensitivity!$P$270,const_zero)+IF($H388=const_one,Sensitivity!$M$270,const_zero)+IF($I388=const_one,Sensitivity!$J$270,const_zero)</f>
        <v>28325064.1774654</v>
      </c>
      <c r="S388" s="23" t="b">
        <f aca="false">IF($R388&gt;const_zero,--($Q388&gt;option_strike_usd*$R388),const_zero)</f>
        <v>1</v>
      </c>
      <c r="T388" s="7" t="n">
        <f aca="false">IF($R388&gt;const_zero,IF($S388=const_one,($Q388+option_strike_usd*pre_f_options_issued)/($R388+pre_f_options_issued),$Q388/$R388),const_zero)</f>
        <v>64.8011627323804</v>
      </c>
      <c r="U388" s="5" t="n">
        <f aca="false">IF($C388=const_one,Sensitivity!$D$270*$T388,const_zero)</f>
        <v>50847566.7790491</v>
      </c>
      <c r="V388" s="5" t="n">
        <f aca="false">IF($D388=const_one,Sensitivity!$Y$270*$T388,const_zero)</f>
        <v>397312467.673838</v>
      </c>
      <c r="W388" s="5" t="n">
        <f aca="false">IF($E388=const_one,Sensitivity!$V$270*$T388,const_zero)</f>
        <v>112304798.85161</v>
      </c>
      <c r="X388" s="5" t="n">
        <f aca="false">IF($F388=const_one,Sensitivity!$S$270*$T388,const_zero)</f>
        <v>155522790.557713</v>
      </c>
      <c r="Y388" s="5" t="n">
        <f aca="false">IF($G388=const_one,Sensitivity!$P$270*$T388,const_zero)</f>
        <v>194403488.197141</v>
      </c>
      <c r="Z388" s="5" t="n">
        <f aca="false">IF($H388=const_one,Sensitivity!$M$270*$T388,const_zero)</f>
        <v>324005813.661902</v>
      </c>
      <c r="AA388" s="5" t="n">
        <f aca="false">IF($I388=const_one,Sensitivity!$J$270*$T388,const_zero)</f>
        <v>0</v>
      </c>
      <c r="AB388" s="5" t="n">
        <f aca="false">(Sensitivity!$AE$270+Sensitivity!$AJ$270)*$T388</f>
        <v>17889702.8563733</v>
      </c>
      <c r="AC388" s="5" t="n">
        <f aca="false">common_rsa_total*$T388</f>
        <v>583210464.591423</v>
      </c>
      <c r="AD388" s="5" t="n">
        <f aca="false">IF($S388=const_one,pre_f_options_issued*($T388-option_strike_usd),const_zero)</f>
        <v>159502906.830951</v>
      </c>
      <c r="AE388" s="5" t="n">
        <f aca="false">J388+U388</f>
        <v>50847566.7790491</v>
      </c>
      <c r="AF388" s="5" t="n">
        <f aca="false">K388+V388</f>
        <v>397312467.673838</v>
      </c>
      <c r="AG388" s="5" t="n">
        <f aca="false">L388+W388</f>
        <v>112304798.85161</v>
      </c>
      <c r="AH388" s="5" t="n">
        <f aca="false">M388+X388</f>
        <v>155522790.557713</v>
      </c>
      <c r="AI388" s="5" t="n">
        <f aca="false">N388+Y388</f>
        <v>194403488.197141</v>
      </c>
      <c r="AJ388" s="5" t="n">
        <f aca="false">O388+Z388</f>
        <v>324005813.661902</v>
      </c>
      <c r="AK388" s="5" t="n">
        <f aca="false">P388+AA388</f>
        <v>5000000</v>
      </c>
      <c r="AL388" s="5" t="n">
        <f aca="false">INDEX($AE$325:$AE$452,$B388-$C388*1+const_one)</f>
        <v>30000000</v>
      </c>
      <c r="AM388" s="5" t="n">
        <f aca="false">INDEX($AF$325:$AF$452,$B388-$D388*2+const_one)</f>
        <v>300000000</v>
      </c>
      <c r="AN388" s="5" t="n">
        <f aca="false">INDEX($AG$325:$AG$452,$B388-$E388*4+const_one)</f>
        <v>100000000</v>
      </c>
      <c r="AO388" s="5" t="n">
        <f aca="false">INDEX($AH$325:$AH$452,$B388-$F388*8+const_one)</f>
        <v>60000000</v>
      </c>
      <c r="AP388" s="5" t="n">
        <f aca="false">INDEX($AI$325:$AI$452,$B388-$G388*16+const_one)</f>
        <v>30000000</v>
      </c>
      <c r="AQ388" s="5" t="n">
        <f aca="false">INDEX($AJ$325:$AJ$452,$B388-$H388*32+const_one)</f>
        <v>15000000</v>
      </c>
      <c r="AR388" s="5" t="n">
        <f aca="false">INDEX($AK$325:$AK$452,$B388-$I388*64+const_one)</f>
        <v>5000000</v>
      </c>
      <c r="AS388" s="5" t="n">
        <f aca="false">INDEX($AE$325:$AE$452,$B388+(const_one-$C388)*1+const_one)</f>
        <v>50847566.7790491</v>
      </c>
      <c r="AT388" s="5" t="n">
        <f aca="false">INDEX($AF$325:$AF$452,$B388+(const_one-$D388)*2+const_one)</f>
        <v>397312467.673838</v>
      </c>
      <c r="AU388" s="5" t="n">
        <f aca="false">INDEX($AG$325:$AG$452,$B388+(const_one-$E388)*4+const_one)</f>
        <v>112304798.85161</v>
      </c>
      <c r="AV388" s="5" t="n">
        <f aca="false">INDEX($AH$325:$AH$452,$B388+(const_one-$F388)*8+const_one)</f>
        <v>155522790.557713</v>
      </c>
      <c r="AW388" s="5" t="n">
        <f aca="false">INDEX($AI$325:$AI$452,$B388+(const_one-$G388)*16+const_one)</f>
        <v>194403488.197141</v>
      </c>
      <c r="AX388" s="5" t="n">
        <f aca="false">INDEX($AJ$325:$AJ$452,$B388+(const_one-$H388)*32+const_one)</f>
        <v>324005813.661902</v>
      </c>
      <c r="AY388" s="5" t="n">
        <f aca="false">INDEX($AK$325:$AK$452,$B388+(const_one-$I388)*64+const_one)</f>
        <v>279483100.167007</v>
      </c>
      <c r="AZ388" s="5" t="n">
        <f aca="false">--($C388=--(AS388&gt;AL388))</f>
        <v>1</v>
      </c>
      <c r="BA388" s="5" t="n">
        <f aca="false">--($D388=--(AT388&gt;AM388))</f>
        <v>1</v>
      </c>
      <c r="BB388" s="5" t="n">
        <f aca="false">--($E388=--(AU388&gt;AN388))</f>
        <v>1</v>
      </c>
      <c r="BC388" s="5" t="n">
        <f aca="false">--($F388=--(AV388&gt;AO388))</f>
        <v>1</v>
      </c>
      <c r="BD388" s="5" t="n">
        <f aca="false">--($G388=--(AW388&gt;AP388))</f>
        <v>1</v>
      </c>
      <c r="BE388" s="5" t="n">
        <f aca="false">--($H388=--(AX388&gt;AQ388))</f>
        <v>1</v>
      </c>
      <c r="BF388" s="5" t="n">
        <f aca="false">--($I388=--(AY388&gt;AR388))</f>
        <v>0</v>
      </c>
      <c r="BG388" s="5" t="n">
        <f aca="false">SUM(AZ388:BF388)</f>
        <v>6</v>
      </c>
      <c r="BH388" s="5" t="n">
        <f aca="false">SUM(AE388:AK388)+AB388+AC388+AD388</f>
        <v>2000000000</v>
      </c>
    </row>
    <row r="389" customFormat="false" ht="15" hidden="true" customHeight="false" outlineLevel="0" collapsed="false">
      <c r="A389" s="5" t="n">
        <f aca="false">sensitivity_exit_usd</f>
        <v>2000000000</v>
      </c>
      <c r="B389" s="2" t="n">
        <f aca="false">ROW()-ROW($B$325)</f>
        <v>64</v>
      </c>
      <c r="C389" s="2" t="n">
        <f aca="false">MOD(QUOTIENT($B389,1),2)</f>
        <v>0</v>
      </c>
      <c r="D389" s="2" t="n">
        <f aca="false">MOD(QUOTIENT($B389,2),2)</f>
        <v>0</v>
      </c>
      <c r="E389" s="2" t="n">
        <f aca="false">MOD(QUOTIENT($B389,4),2)</f>
        <v>0</v>
      </c>
      <c r="F389" s="2" t="n">
        <f aca="false">MOD(QUOTIENT($B389,8),2)</f>
        <v>0</v>
      </c>
      <c r="G389" s="2" t="n">
        <f aca="false">MOD(QUOTIENT($B389,16),2)</f>
        <v>0</v>
      </c>
      <c r="H389" s="2" t="n">
        <f aca="false">MOD(QUOTIENT($B389,32),2)</f>
        <v>0</v>
      </c>
      <c r="I389" s="2" t="n">
        <f aca="false">MOD(QUOTIENT($B389,64),2)</f>
        <v>1</v>
      </c>
      <c r="J389" s="5" t="n">
        <f aca="false">IF($C389=const_zero,MIN(class_series_f_invested_usd,MAX(const_zero,$A389)),const_zero)</f>
        <v>30000000</v>
      </c>
      <c r="K389" s="5" t="n">
        <f aca="false">IF($D389=const_zero,MIN(class_series_e_invested_usd,MAX(const_zero,$A389-SUM($J389:$J389))),const_zero)</f>
        <v>300000000</v>
      </c>
      <c r="L389" s="5" t="n">
        <f aca="false">IF($E389=const_zero,MIN(class_series_d_invested_usd,MAX(const_zero,$A389-SUM($J389:$K389))),const_zero)</f>
        <v>100000000</v>
      </c>
      <c r="M389" s="5" t="n">
        <f aca="false">IF($F389=const_zero,MIN(class_series_c_invested_usd,MAX(const_zero,$A389-SUM($J389:$L389))),const_zero)</f>
        <v>60000000</v>
      </c>
      <c r="N389" s="5" t="n">
        <f aca="false">IF($G389=const_zero,MIN(class_series_b_invested_usd,MAX(const_zero,$A389-SUM($J389:$M389))),const_zero)</f>
        <v>30000000</v>
      </c>
      <c r="O389" s="5" t="n">
        <f aca="false">IF($H389=const_zero,MIN(class_series_a_invested_usd,MAX(const_zero,$A389-SUM($J389:$N389))),const_zero)</f>
        <v>15000000</v>
      </c>
      <c r="P389" s="5" t="n">
        <f aca="false">IF($I389=const_zero,MIN(class_seed_invested_usd,MAX(const_zero,$A389-SUM($J389:$O389))),const_zero)</f>
        <v>0</v>
      </c>
      <c r="Q389" s="5" t="n">
        <f aca="false">MAX(const_zero,$A389-SUM($J389:$P389))</f>
        <v>1465000000</v>
      </c>
      <c r="R389" s="9" t="n">
        <f aca="false">common_rsa_total+Sensitivity!$AE$270+Sensitivity!$AJ$270+IF($C389=const_one,Sensitivity!$D$270,const_zero)+IF($D389=const_one,Sensitivity!$Y$270,const_zero)+IF($E389=const_one,Sensitivity!$V$270,const_zero)+IF($F389=const_one,Sensitivity!$S$270,const_zero)+IF($G389=const_one,Sensitivity!$P$270,const_zero)+IF($H389=const_one,Sensitivity!$M$270,const_zero)+IF($I389=const_one,Sensitivity!$J$270,const_zero)</f>
        <v>14276070.7077164</v>
      </c>
      <c r="S389" s="23" t="b">
        <f aca="false">IF($R389&gt;const_zero,--($Q389&gt;option_strike_usd*$R389),const_zero)</f>
        <v>1</v>
      </c>
      <c r="T389" s="7" t="n">
        <f aca="false">IF($R389&gt;const_zero,IF($S389=const_one,($Q389+option_strike_usd*pre_f_options_issued)/($R389+pre_f_options_issued),$Q389/$R389),const_zero)</f>
        <v>87.475787719767</v>
      </c>
      <c r="U389" s="5" t="n">
        <f aca="false">IF($C389=const_one,Sensitivity!$D$270*$T389,const_zero)</f>
        <v>0</v>
      </c>
      <c r="V389" s="5" t="n">
        <f aca="false">IF($D389=const_one,Sensitivity!$Y$270*$T389,const_zero)</f>
        <v>0</v>
      </c>
      <c r="W389" s="5" t="n">
        <f aca="false">IF($E389=const_one,Sensitivity!$V$270*$T389,const_zero)</f>
        <v>0</v>
      </c>
      <c r="X389" s="5" t="n">
        <f aca="false">IF($F389=const_one,Sensitivity!$S$270*$T389,const_zero)</f>
        <v>0</v>
      </c>
      <c r="Y389" s="5" t="n">
        <f aca="false">IF($G389=const_one,Sensitivity!$P$270*$T389,const_zero)</f>
        <v>0</v>
      </c>
      <c r="Z389" s="5" t="n">
        <f aca="false">IF($H389=const_one,Sensitivity!$M$270*$T389,const_zero)</f>
        <v>0</v>
      </c>
      <c r="AA389" s="5" t="n">
        <f aca="false">IF($I389=const_one,Sensitivity!$J$270*$T389,const_zero)</f>
        <v>437378938.598835</v>
      </c>
      <c r="AB389" s="5" t="n">
        <f aca="false">(Sensitivity!$AE$270+Sensitivity!$AJ$270)*$T389</f>
        <v>24149502.6238449</v>
      </c>
      <c r="AC389" s="5" t="n">
        <f aca="false">common_rsa_total*$T389</f>
        <v>787282089.477903</v>
      </c>
      <c r="AD389" s="5" t="n">
        <f aca="false">IF($S389=const_one,pre_f_options_issued*($T389-option_strike_usd),const_zero)</f>
        <v>216189469.299417</v>
      </c>
      <c r="AE389" s="5" t="n">
        <f aca="false">J389+U389</f>
        <v>30000000</v>
      </c>
      <c r="AF389" s="5" t="n">
        <f aca="false">K389+V389</f>
        <v>300000000</v>
      </c>
      <c r="AG389" s="5" t="n">
        <f aca="false">L389+W389</f>
        <v>100000000</v>
      </c>
      <c r="AH389" s="5" t="n">
        <f aca="false">M389+X389</f>
        <v>60000000</v>
      </c>
      <c r="AI389" s="5" t="n">
        <f aca="false">N389+Y389</f>
        <v>30000000</v>
      </c>
      <c r="AJ389" s="5" t="n">
        <f aca="false">O389+Z389</f>
        <v>15000000</v>
      </c>
      <c r="AK389" s="5" t="n">
        <f aca="false">P389+AA389</f>
        <v>437378938.598835</v>
      </c>
      <c r="AL389" s="5" t="n">
        <f aca="false">INDEX($AE$325:$AE$452,$B389-$C389*1+const_one)</f>
        <v>30000000</v>
      </c>
      <c r="AM389" s="5" t="n">
        <f aca="false">INDEX($AF$325:$AF$452,$B389-$D389*2+const_one)</f>
        <v>300000000</v>
      </c>
      <c r="AN389" s="5" t="n">
        <f aca="false">INDEX($AG$325:$AG$452,$B389-$E389*4+const_one)</f>
        <v>100000000</v>
      </c>
      <c r="AO389" s="5" t="n">
        <f aca="false">INDEX($AH$325:$AH$452,$B389-$F389*8+const_one)</f>
        <v>60000000</v>
      </c>
      <c r="AP389" s="5" t="n">
        <f aca="false">INDEX($AI$325:$AI$452,$B389-$G389*16+const_one)</f>
        <v>30000000</v>
      </c>
      <c r="AQ389" s="5" t="n">
        <f aca="false">INDEX($AJ$325:$AJ$452,$B389-$H389*32+const_one)</f>
        <v>15000000</v>
      </c>
      <c r="AR389" s="5" t="n">
        <f aca="false">INDEX($AK$325:$AK$452,$B389-$I389*64+const_one)</f>
        <v>5000000</v>
      </c>
      <c r="AS389" s="5" t="n">
        <f aca="false">INDEX($AE$325:$AE$452,$B389+(const_one-$C389)*1+const_one)</f>
        <v>66913132.69134</v>
      </c>
      <c r="AT389" s="5" t="n">
        <f aca="false">INDEX($AF$325:$AF$452,$B389+(const_one-$D389)*2+const_one)</f>
        <v>473079819.255771</v>
      </c>
      <c r="AU389" s="5" t="n">
        <f aca="false">INDEX($AG$325:$AG$452,$B389+(const_one-$E389)*4+const_one)</f>
        <v>146769854.420036</v>
      </c>
      <c r="AV389" s="5" t="n">
        <f aca="false">INDEX($AH$325:$AH$452,$B389+(const_one-$F389)*8+const_one)</f>
        <v>191175765.66532</v>
      </c>
      <c r="AW389" s="5" t="n">
        <f aca="false">INDEX($AI$325:$AI$452,$B389+(const_one-$G389)*16+const_one)</f>
        <v>227168483.891346</v>
      </c>
      <c r="AX389" s="5" t="n">
        <f aca="false">INDEX($AJ$325:$AJ$452,$B389+(const_one-$H389)*32+const_one)</f>
        <v>340396580.241327</v>
      </c>
      <c r="AY389" s="5" t="n">
        <f aca="false">INDEX($AK$325:$AK$452,$B389+(const_one-$I389)*64+const_one)</f>
        <v>437378938.598835</v>
      </c>
      <c r="AZ389" s="5" t="n">
        <f aca="false">--($C389=--(AS389&gt;AL389))</f>
        <v>0</v>
      </c>
      <c r="BA389" s="5" t="n">
        <f aca="false">--($D389=--(AT389&gt;AM389))</f>
        <v>0</v>
      </c>
      <c r="BB389" s="5" t="n">
        <f aca="false">--($E389=--(AU389&gt;AN389))</f>
        <v>0</v>
      </c>
      <c r="BC389" s="5" t="n">
        <f aca="false">--($F389=--(AV389&gt;AO389))</f>
        <v>0</v>
      </c>
      <c r="BD389" s="5" t="n">
        <f aca="false">--($G389=--(AW389&gt;AP389))</f>
        <v>0</v>
      </c>
      <c r="BE389" s="5" t="n">
        <f aca="false">--($H389=--(AX389&gt;AQ389))</f>
        <v>0</v>
      </c>
      <c r="BF389" s="5" t="n">
        <f aca="false">--($I389=--(AY389&gt;AR389))</f>
        <v>1</v>
      </c>
      <c r="BG389" s="5" t="n">
        <f aca="false">SUM(AZ389:BF389)</f>
        <v>1</v>
      </c>
      <c r="BH389" s="5" t="n">
        <f aca="false">SUM(AE389:AK389)+AB389+AC389+AD389</f>
        <v>2000000000</v>
      </c>
    </row>
    <row r="390" customFormat="false" ht="15" hidden="true" customHeight="false" outlineLevel="0" collapsed="false">
      <c r="A390" s="5" t="n">
        <f aca="false">sensitivity_exit_usd</f>
        <v>2000000000</v>
      </c>
      <c r="B390" s="2" t="n">
        <f aca="false">ROW()-ROW($B$325)</f>
        <v>65</v>
      </c>
      <c r="C390" s="2" t="n">
        <f aca="false">MOD(QUOTIENT($B390,1),2)</f>
        <v>1</v>
      </c>
      <c r="D390" s="2" t="n">
        <f aca="false">MOD(QUOTIENT($B390,2),2)</f>
        <v>0</v>
      </c>
      <c r="E390" s="2" t="n">
        <f aca="false">MOD(QUOTIENT($B390,4),2)</f>
        <v>0</v>
      </c>
      <c r="F390" s="2" t="n">
        <f aca="false">MOD(QUOTIENT($B390,8),2)</f>
        <v>0</v>
      </c>
      <c r="G390" s="2" t="n">
        <f aca="false">MOD(QUOTIENT($B390,16),2)</f>
        <v>0</v>
      </c>
      <c r="H390" s="2" t="n">
        <f aca="false">MOD(QUOTIENT($B390,32),2)</f>
        <v>0</v>
      </c>
      <c r="I390" s="2" t="n">
        <f aca="false">MOD(QUOTIENT($B390,64),2)</f>
        <v>1</v>
      </c>
      <c r="J390" s="5" t="n">
        <f aca="false">IF($C390=const_zero,MIN(class_series_f_invested_usd,MAX(const_zero,$A390)),const_zero)</f>
        <v>0</v>
      </c>
      <c r="K390" s="5" t="n">
        <f aca="false">IF($D390=const_zero,MIN(class_series_e_invested_usd,MAX(const_zero,$A390-SUM($J390:$J390))),const_zero)</f>
        <v>300000000</v>
      </c>
      <c r="L390" s="5" t="n">
        <f aca="false">IF($E390=const_zero,MIN(class_series_d_invested_usd,MAX(const_zero,$A390-SUM($J390:$K390))),const_zero)</f>
        <v>100000000</v>
      </c>
      <c r="M390" s="5" t="n">
        <f aca="false">IF($F390=const_zero,MIN(class_series_c_invested_usd,MAX(const_zero,$A390-SUM($J390:$L390))),const_zero)</f>
        <v>60000000</v>
      </c>
      <c r="N390" s="5" t="n">
        <f aca="false">IF($G390=const_zero,MIN(class_series_b_invested_usd,MAX(const_zero,$A390-SUM($J390:$M390))),const_zero)</f>
        <v>30000000</v>
      </c>
      <c r="O390" s="5" t="n">
        <f aca="false">IF($H390=const_zero,MIN(class_series_a_invested_usd,MAX(const_zero,$A390-SUM($J390:$N390))),const_zero)</f>
        <v>15000000</v>
      </c>
      <c r="P390" s="5" t="n">
        <f aca="false">IF($I390=const_zero,MIN(class_seed_invested_usd,MAX(const_zero,$A390-SUM($J390:$O390))),const_zero)</f>
        <v>0</v>
      </c>
      <c r="Q390" s="5" t="n">
        <f aca="false">MAX(const_zero,$A390-SUM($J390:$P390))</f>
        <v>1495000000</v>
      </c>
      <c r="R390" s="9" t="n">
        <f aca="false">common_rsa_total+Sensitivity!$AE$270+Sensitivity!$AJ$270+IF($C390=const_one,Sensitivity!$D$270,const_zero)+IF($D390=const_one,Sensitivity!$Y$270,const_zero)+IF($E390=const_one,Sensitivity!$V$270,const_zero)+IF($F390=const_one,Sensitivity!$S$270,const_zero)+IF($G390=const_one,Sensitivity!$P$270,const_zero)+IF($H390=const_one,Sensitivity!$M$270,const_zero)+IF($I390=const_one,Sensitivity!$J$270,const_zero)</f>
        <v>15060741.3005735</v>
      </c>
      <c r="S390" s="23" t="b">
        <f aca="false">IF($R390&gt;const_zero,--($Q390&gt;option_strike_usd*$R390),const_zero)</f>
        <v>1</v>
      </c>
      <c r="T390" s="7" t="n">
        <f aca="false">IF($R390&gt;const_zero,IF($S390=const_one,($Q390+option_strike_usd*pre_f_options_issued)/($R390+pre_f_options_issued),$Q390/$R390),const_zero)</f>
        <v>85.2754433522172</v>
      </c>
      <c r="U390" s="5" t="n">
        <f aca="false">IF($C390=const_one,Sensitivity!$D$270*$T390,const_zero)</f>
        <v>66913132.69134</v>
      </c>
      <c r="V390" s="5" t="n">
        <f aca="false">IF($D390=const_one,Sensitivity!$Y$270*$T390,const_zero)</f>
        <v>0</v>
      </c>
      <c r="W390" s="5" t="n">
        <f aca="false">IF($E390=const_one,Sensitivity!$V$270*$T390,const_zero)</f>
        <v>0</v>
      </c>
      <c r="X390" s="5" t="n">
        <f aca="false">IF($F390=const_one,Sensitivity!$S$270*$T390,const_zero)</f>
        <v>0</v>
      </c>
      <c r="Y390" s="5" t="n">
        <f aca="false">IF($G390=const_one,Sensitivity!$P$270*$T390,const_zero)</f>
        <v>0</v>
      </c>
      <c r="Z390" s="5" t="n">
        <f aca="false">IF($H390=const_one,Sensitivity!$M$270*$T390,const_zero)</f>
        <v>0</v>
      </c>
      <c r="AA390" s="5" t="n">
        <f aca="false">IF($I390=const_one,Sensitivity!$J$270*$T390,const_zero)</f>
        <v>426377216.761086</v>
      </c>
      <c r="AB390" s="5" t="n">
        <f aca="false">(Sensitivity!$AE$270+Sensitivity!$AJ$270)*$T390</f>
        <v>23542051.9970757</v>
      </c>
      <c r="AC390" s="5" t="n">
        <f aca="false">common_rsa_total*$T390</f>
        <v>767478990.169955</v>
      </c>
      <c r="AD390" s="5" t="n">
        <f aca="false">IF($S390=const_one,pre_f_options_issued*($T390-option_strike_usd),const_zero)</f>
        <v>210688608.380543</v>
      </c>
      <c r="AE390" s="5" t="n">
        <f aca="false">J390+U390</f>
        <v>66913132.69134</v>
      </c>
      <c r="AF390" s="5" t="n">
        <f aca="false">K390+V390</f>
        <v>300000000</v>
      </c>
      <c r="AG390" s="5" t="n">
        <f aca="false">L390+W390</f>
        <v>100000000</v>
      </c>
      <c r="AH390" s="5" t="n">
        <f aca="false">M390+X390</f>
        <v>60000000</v>
      </c>
      <c r="AI390" s="5" t="n">
        <f aca="false">N390+Y390</f>
        <v>30000000</v>
      </c>
      <c r="AJ390" s="5" t="n">
        <f aca="false">O390+Z390</f>
        <v>15000000</v>
      </c>
      <c r="AK390" s="5" t="n">
        <f aca="false">P390+AA390</f>
        <v>426377216.761086</v>
      </c>
      <c r="AL390" s="5" t="n">
        <f aca="false">INDEX($AE$325:$AE$452,$B390-$C390*1+const_one)</f>
        <v>30000000</v>
      </c>
      <c r="AM390" s="5" t="n">
        <f aca="false">INDEX($AF$325:$AF$452,$B390-$D390*2+const_one)</f>
        <v>300000000</v>
      </c>
      <c r="AN390" s="5" t="n">
        <f aca="false">INDEX($AG$325:$AG$452,$B390-$E390*4+const_one)</f>
        <v>100000000</v>
      </c>
      <c r="AO390" s="5" t="n">
        <f aca="false">INDEX($AH$325:$AH$452,$B390-$F390*8+const_one)</f>
        <v>60000000</v>
      </c>
      <c r="AP390" s="5" t="n">
        <f aca="false">INDEX($AI$325:$AI$452,$B390-$G390*16+const_one)</f>
        <v>30000000</v>
      </c>
      <c r="AQ390" s="5" t="n">
        <f aca="false">INDEX($AJ$325:$AJ$452,$B390-$H390*32+const_one)</f>
        <v>15000000</v>
      </c>
      <c r="AR390" s="5" t="n">
        <f aca="false">INDEX($AK$325:$AK$452,$B390-$I390*64+const_one)</f>
        <v>5000000</v>
      </c>
      <c r="AS390" s="5" t="n">
        <f aca="false">INDEX($AE$325:$AE$452,$B390+(const_one-$C390)*1+const_one)</f>
        <v>66913132.69134</v>
      </c>
      <c r="AT390" s="5" t="n">
        <f aca="false">INDEX($AF$325:$AF$452,$B390+(const_one-$D390)*2+const_one)</f>
        <v>465175286.379347</v>
      </c>
      <c r="AU390" s="5" t="n">
        <f aca="false">INDEX($AG$325:$AG$452,$B390+(const_one-$E390)*4+const_one)</f>
        <v>143495541.954116</v>
      </c>
      <c r="AV390" s="5" t="n">
        <f aca="false">INDEX($AH$325:$AH$452,$B390+(const_one-$F390)*8+const_one)</f>
        <v>187267594.109473</v>
      </c>
      <c r="AW390" s="5" t="n">
        <f aca="false">INDEX($AI$325:$AI$452,$B390+(const_one-$G390)*16+const_one)</f>
        <v>222876205.337605</v>
      </c>
      <c r="AX390" s="5" t="n">
        <f aca="false">INDEX($AJ$325:$AJ$452,$B390+(const_one-$H390)*32+const_one)</f>
        <v>335206184.018774</v>
      </c>
      <c r="AY390" s="5" t="n">
        <f aca="false">INDEX($AK$325:$AK$452,$B390+(const_one-$I390)*64+const_one)</f>
        <v>426377216.761086</v>
      </c>
      <c r="AZ390" s="5" t="n">
        <f aca="false">--($C390=--(AS390&gt;AL390))</f>
        <v>1</v>
      </c>
      <c r="BA390" s="5" t="n">
        <f aca="false">--($D390=--(AT390&gt;AM390))</f>
        <v>0</v>
      </c>
      <c r="BB390" s="5" t="n">
        <f aca="false">--($E390=--(AU390&gt;AN390))</f>
        <v>0</v>
      </c>
      <c r="BC390" s="5" t="n">
        <f aca="false">--($F390=--(AV390&gt;AO390))</f>
        <v>0</v>
      </c>
      <c r="BD390" s="5" t="n">
        <f aca="false">--($G390=--(AW390&gt;AP390))</f>
        <v>0</v>
      </c>
      <c r="BE390" s="5" t="n">
        <f aca="false">--($H390=--(AX390&gt;AQ390))</f>
        <v>0</v>
      </c>
      <c r="BF390" s="5" t="n">
        <f aca="false">--($I390=--(AY390&gt;AR390))</f>
        <v>1</v>
      </c>
      <c r="BG390" s="5" t="n">
        <f aca="false">SUM(AZ390:BF390)</f>
        <v>2</v>
      </c>
      <c r="BH390" s="5" t="n">
        <f aca="false">SUM(AE390:AK390)+AB390+AC390+AD390</f>
        <v>2000000000</v>
      </c>
    </row>
    <row r="391" customFormat="false" ht="15" hidden="true" customHeight="false" outlineLevel="0" collapsed="false">
      <c r="A391" s="5" t="n">
        <f aca="false">sensitivity_exit_usd</f>
        <v>2000000000</v>
      </c>
      <c r="B391" s="2" t="n">
        <f aca="false">ROW()-ROW($B$325)</f>
        <v>66</v>
      </c>
      <c r="C391" s="2" t="n">
        <f aca="false">MOD(QUOTIENT($B391,1),2)</f>
        <v>0</v>
      </c>
      <c r="D391" s="2" t="n">
        <f aca="false">MOD(QUOTIENT($B391,2),2)</f>
        <v>1</v>
      </c>
      <c r="E391" s="2" t="n">
        <f aca="false">MOD(QUOTIENT($B391,4),2)</f>
        <v>0</v>
      </c>
      <c r="F391" s="2" t="n">
        <f aca="false">MOD(QUOTIENT($B391,8),2)</f>
        <v>0</v>
      </c>
      <c r="G391" s="2" t="n">
        <f aca="false">MOD(QUOTIENT($B391,16),2)</f>
        <v>0</v>
      </c>
      <c r="H391" s="2" t="n">
        <f aca="false">MOD(QUOTIENT($B391,32),2)</f>
        <v>0</v>
      </c>
      <c r="I391" s="2" t="n">
        <f aca="false">MOD(QUOTIENT($B391,64),2)</f>
        <v>1</v>
      </c>
      <c r="J391" s="5" t="n">
        <f aca="false">IF($C391=const_zero,MIN(class_series_f_invested_usd,MAX(const_zero,$A391)),const_zero)</f>
        <v>30000000</v>
      </c>
      <c r="K391" s="5" t="n">
        <f aca="false">IF($D391=const_zero,MIN(class_series_e_invested_usd,MAX(const_zero,$A391-SUM($J391:$J391))),const_zero)</f>
        <v>0</v>
      </c>
      <c r="L391" s="5" t="n">
        <f aca="false">IF($E391=const_zero,MIN(class_series_d_invested_usd,MAX(const_zero,$A391-SUM($J391:$K391))),const_zero)</f>
        <v>100000000</v>
      </c>
      <c r="M391" s="5" t="n">
        <f aca="false">IF($F391=const_zero,MIN(class_series_c_invested_usd,MAX(const_zero,$A391-SUM($J391:$L391))),const_zero)</f>
        <v>60000000</v>
      </c>
      <c r="N391" s="5" t="n">
        <f aca="false">IF($G391=const_zero,MIN(class_series_b_invested_usd,MAX(const_zero,$A391-SUM($J391:$M391))),const_zero)</f>
        <v>30000000</v>
      </c>
      <c r="O391" s="5" t="n">
        <f aca="false">IF($H391=const_zero,MIN(class_series_a_invested_usd,MAX(const_zero,$A391-SUM($J391:$N391))),const_zero)</f>
        <v>15000000</v>
      </c>
      <c r="P391" s="5" t="n">
        <f aca="false">IF($I391=const_zero,MIN(class_seed_invested_usd,MAX(const_zero,$A391-SUM($J391:$O391))),const_zero)</f>
        <v>0</v>
      </c>
      <c r="Q391" s="5" t="n">
        <f aca="false">MAX(const_zero,$A391-SUM($J391:$P391))</f>
        <v>1765000000</v>
      </c>
      <c r="R391" s="9" t="n">
        <f aca="false">common_rsa_total+Sensitivity!$AE$270+Sensitivity!$AJ$270+IF($C391=const_one,Sensitivity!$D$270,const_zero)+IF($D391=const_one,Sensitivity!$Y$270,const_zero)+IF($E391=const_one,Sensitivity!$V$270,const_zero)+IF($F391=const_one,Sensitivity!$S$270,const_zero)+IF($G391=const_one,Sensitivity!$P$270,const_zero)+IF($H391=const_one,Sensitivity!$M$270,const_zero)+IF($I391=const_one,Sensitivity!$J$270,const_zero)</f>
        <v>20407325.9340259</v>
      </c>
      <c r="S391" s="23" t="b">
        <f aca="false">IF($R391&gt;const_zero,--($Q391&gt;option_strike_usd*$R391),const_zero)</f>
        <v>1</v>
      </c>
      <c r="T391" s="7" t="n">
        <f aca="false">IF($R391&gt;const_zero,IF($S391=const_one,($Q391+option_strike_usd*pre_f_options_issued)/($R391+pre_f_options_issued),$Q391/$R391),const_zero)</f>
        <v>77.1587222834511</v>
      </c>
      <c r="U391" s="5" t="n">
        <f aca="false">IF($C391=const_one,Sensitivity!$D$270*$T391,const_zero)</f>
        <v>0</v>
      </c>
      <c r="V391" s="5" t="n">
        <f aca="false">IF($D391=const_one,Sensitivity!$Y$270*$T391,const_zero)</f>
        <v>473079819.255771</v>
      </c>
      <c r="W391" s="5" t="n">
        <f aca="false">IF($E391=const_one,Sensitivity!$V$270*$T391,const_zero)</f>
        <v>0</v>
      </c>
      <c r="X391" s="5" t="n">
        <f aca="false">IF($F391=const_one,Sensitivity!$S$270*$T391,const_zero)</f>
        <v>0</v>
      </c>
      <c r="Y391" s="5" t="n">
        <f aca="false">IF($G391=const_one,Sensitivity!$P$270*$T391,const_zero)</f>
        <v>0</v>
      </c>
      <c r="Z391" s="5" t="n">
        <f aca="false">IF($H391=const_one,Sensitivity!$M$270*$T391,const_zero)</f>
        <v>0</v>
      </c>
      <c r="AA391" s="5" t="n">
        <f aca="false">IF($I391=const_one,Sensitivity!$J$270*$T391,const_zero)</f>
        <v>385793611.417256</v>
      </c>
      <c r="AB391" s="5" t="n">
        <f aca="false">(Sensitivity!$AE$270+Sensitivity!$AJ$270)*$T391</f>
        <v>21301263.0672849</v>
      </c>
      <c r="AC391" s="5" t="n">
        <f aca="false">common_rsa_total*$T391</f>
        <v>694428500.55106</v>
      </c>
      <c r="AD391" s="5" t="n">
        <f aca="false">IF($S391=const_one,pre_f_options_issued*($T391-option_strike_usd),const_zero)</f>
        <v>190396805.708628</v>
      </c>
      <c r="AE391" s="5" t="n">
        <f aca="false">J391+U391</f>
        <v>30000000</v>
      </c>
      <c r="AF391" s="5" t="n">
        <f aca="false">K391+V391</f>
        <v>473079819.255771</v>
      </c>
      <c r="AG391" s="5" t="n">
        <f aca="false">L391+W391</f>
        <v>100000000</v>
      </c>
      <c r="AH391" s="5" t="n">
        <f aca="false">M391+X391</f>
        <v>60000000</v>
      </c>
      <c r="AI391" s="5" t="n">
        <f aca="false">N391+Y391</f>
        <v>30000000</v>
      </c>
      <c r="AJ391" s="5" t="n">
        <f aca="false">O391+Z391</f>
        <v>15000000</v>
      </c>
      <c r="AK391" s="5" t="n">
        <f aca="false">P391+AA391</f>
        <v>385793611.417256</v>
      </c>
      <c r="AL391" s="5" t="n">
        <f aca="false">INDEX($AE$325:$AE$452,$B391-$C391*1+const_one)</f>
        <v>30000000</v>
      </c>
      <c r="AM391" s="5" t="n">
        <f aca="false">INDEX($AF$325:$AF$452,$B391-$D391*2+const_one)</f>
        <v>300000000</v>
      </c>
      <c r="AN391" s="5" t="n">
        <f aca="false">INDEX($AG$325:$AG$452,$B391-$E391*4+const_one)</f>
        <v>100000000</v>
      </c>
      <c r="AO391" s="5" t="n">
        <f aca="false">INDEX($AH$325:$AH$452,$B391-$F391*8+const_one)</f>
        <v>60000000</v>
      </c>
      <c r="AP391" s="5" t="n">
        <f aca="false">INDEX($AI$325:$AI$452,$B391-$G391*16+const_one)</f>
        <v>30000000</v>
      </c>
      <c r="AQ391" s="5" t="n">
        <f aca="false">INDEX($AJ$325:$AJ$452,$B391-$H391*32+const_one)</f>
        <v>15000000</v>
      </c>
      <c r="AR391" s="5" t="n">
        <f aca="false">INDEX($AK$325:$AK$452,$B391-$I391*64+const_one)</f>
        <v>5000000</v>
      </c>
      <c r="AS391" s="5" t="n">
        <f aca="false">INDEX($AE$325:$AE$452,$B391+(const_one-$C391)*1+const_one)</f>
        <v>59532567.8467114</v>
      </c>
      <c r="AT391" s="5" t="n">
        <f aca="false">INDEX($AF$325:$AF$452,$B391+(const_one-$D391)*2+const_one)</f>
        <v>473079819.255771</v>
      </c>
      <c r="AU391" s="5" t="n">
        <f aca="false">INDEX($AG$325:$AG$452,$B391+(const_one-$E391)*4+const_one)</f>
        <v>131349518.681561</v>
      </c>
      <c r="AV391" s="5" t="n">
        <f aca="false">INDEX($AH$325:$AH$452,$B391+(const_one-$F391)*8+const_one)</f>
        <v>173309499.843403</v>
      </c>
      <c r="AW391" s="5" t="n">
        <f aca="false">INDEX($AI$325:$AI$452,$B391+(const_one-$G391)*16+const_one)</f>
        <v>208145758.220367</v>
      </c>
      <c r="AX391" s="5" t="n">
        <f aca="false">INDEX($AJ$325:$AJ$452,$B391+(const_one-$H391)*32+const_one)</f>
        <v>319360587.290575</v>
      </c>
      <c r="AY391" s="5" t="n">
        <f aca="false">INDEX($AK$325:$AK$452,$B391+(const_one-$I391)*64+const_one)</f>
        <v>385793611.417256</v>
      </c>
      <c r="AZ391" s="5" t="n">
        <f aca="false">--($C391=--(AS391&gt;AL391))</f>
        <v>0</v>
      </c>
      <c r="BA391" s="5" t="n">
        <f aca="false">--($D391=--(AT391&gt;AM391))</f>
        <v>1</v>
      </c>
      <c r="BB391" s="5" t="n">
        <f aca="false">--($E391=--(AU391&gt;AN391))</f>
        <v>0</v>
      </c>
      <c r="BC391" s="5" t="n">
        <f aca="false">--($F391=--(AV391&gt;AO391))</f>
        <v>0</v>
      </c>
      <c r="BD391" s="5" t="n">
        <f aca="false">--($G391=--(AW391&gt;AP391))</f>
        <v>0</v>
      </c>
      <c r="BE391" s="5" t="n">
        <f aca="false">--($H391=--(AX391&gt;AQ391))</f>
        <v>0</v>
      </c>
      <c r="BF391" s="5" t="n">
        <f aca="false">--($I391=--(AY391&gt;AR391))</f>
        <v>1</v>
      </c>
      <c r="BG391" s="5" t="n">
        <f aca="false">SUM(AZ391:BF391)</f>
        <v>2</v>
      </c>
      <c r="BH391" s="5" t="n">
        <f aca="false">SUM(AE391:AK391)+AB391+AC391+AD391</f>
        <v>2000000000</v>
      </c>
    </row>
    <row r="392" customFormat="false" ht="15" hidden="true" customHeight="false" outlineLevel="0" collapsed="false">
      <c r="A392" s="5" t="n">
        <f aca="false">sensitivity_exit_usd</f>
        <v>2000000000</v>
      </c>
      <c r="B392" s="2" t="n">
        <f aca="false">ROW()-ROW($B$325)</f>
        <v>67</v>
      </c>
      <c r="C392" s="2" t="n">
        <f aca="false">MOD(QUOTIENT($B392,1),2)</f>
        <v>1</v>
      </c>
      <c r="D392" s="2" t="n">
        <f aca="false">MOD(QUOTIENT($B392,2),2)</f>
        <v>1</v>
      </c>
      <c r="E392" s="2" t="n">
        <f aca="false">MOD(QUOTIENT($B392,4),2)</f>
        <v>0</v>
      </c>
      <c r="F392" s="2" t="n">
        <f aca="false">MOD(QUOTIENT($B392,8),2)</f>
        <v>0</v>
      </c>
      <c r="G392" s="2" t="n">
        <f aca="false">MOD(QUOTIENT($B392,16),2)</f>
        <v>0</v>
      </c>
      <c r="H392" s="2" t="n">
        <f aca="false">MOD(QUOTIENT($B392,32),2)</f>
        <v>0</v>
      </c>
      <c r="I392" s="2" t="n">
        <f aca="false">MOD(QUOTIENT($B392,64),2)</f>
        <v>1</v>
      </c>
      <c r="J392" s="5" t="n">
        <f aca="false">IF($C392=const_zero,MIN(class_series_f_invested_usd,MAX(const_zero,$A392)),const_zero)</f>
        <v>0</v>
      </c>
      <c r="K392" s="5" t="n">
        <f aca="false">IF($D392=const_zero,MIN(class_series_e_invested_usd,MAX(const_zero,$A392-SUM($J392:$J392))),const_zero)</f>
        <v>0</v>
      </c>
      <c r="L392" s="5" t="n">
        <f aca="false">IF($E392=const_zero,MIN(class_series_d_invested_usd,MAX(const_zero,$A392-SUM($J392:$K392))),const_zero)</f>
        <v>100000000</v>
      </c>
      <c r="M392" s="5" t="n">
        <f aca="false">IF($F392=const_zero,MIN(class_series_c_invested_usd,MAX(const_zero,$A392-SUM($J392:$L392))),const_zero)</f>
        <v>60000000</v>
      </c>
      <c r="N392" s="5" t="n">
        <f aca="false">IF($G392=const_zero,MIN(class_series_b_invested_usd,MAX(const_zero,$A392-SUM($J392:$M392))),const_zero)</f>
        <v>30000000</v>
      </c>
      <c r="O392" s="5" t="n">
        <f aca="false">IF($H392=const_zero,MIN(class_series_a_invested_usd,MAX(const_zero,$A392-SUM($J392:$N392))),const_zero)</f>
        <v>15000000</v>
      </c>
      <c r="P392" s="5" t="n">
        <f aca="false">IF($I392=const_zero,MIN(class_seed_invested_usd,MAX(const_zero,$A392-SUM($J392:$O392))),const_zero)</f>
        <v>0</v>
      </c>
      <c r="Q392" s="5" t="n">
        <f aca="false">MAX(const_zero,$A392-SUM($J392:$P392))</f>
        <v>1795000000</v>
      </c>
      <c r="R392" s="9" t="n">
        <f aca="false">common_rsa_total+Sensitivity!$AE$270+Sensitivity!$AJ$270+IF($C392=const_one,Sensitivity!$D$270,const_zero)+IF($D392=const_one,Sensitivity!$Y$270,const_zero)+IF($E392=const_one,Sensitivity!$V$270,const_zero)+IF($F392=const_one,Sensitivity!$S$270,const_zero)+IF($G392=const_one,Sensitivity!$P$270,const_zero)+IF($H392=const_one,Sensitivity!$M$270,const_zero)+IF($I392=const_one,Sensitivity!$J$270,const_zero)</f>
        <v>21191996.526883</v>
      </c>
      <c r="S392" s="23" t="b">
        <f aca="false">IF($R392&gt;const_zero,--($Q392&gt;option_strike_usd*$R392),const_zero)</f>
        <v>1</v>
      </c>
      <c r="T392" s="7" t="n">
        <f aca="false">IF($R392&gt;const_zero,IF($S392=const_one,($Q392+option_strike_usd*pre_f_options_issued)/($R392+pre_f_options_issued),$Q392/$R392),const_zero)</f>
        <v>75.8695029336341</v>
      </c>
      <c r="U392" s="5" t="n">
        <f aca="false">IF($C392=const_one,Sensitivity!$D$270*$T392,const_zero)</f>
        <v>59532567.8467114</v>
      </c>
      <c r="V392" s="5" t="n">
        <f aca="false">IF($D392=const_one,Sensitivity!$Y$270*$T392,const_zero)</f>
        <v>465175286.379347</v>
      </c>
      <c r="W392" s="5" t="n">
        <f aca="false">IF($E392=const_one,Sensitivity!$V$270*$T392,const_zero)</f>
        <v>0</v>
      </c>
      <c r="X392" s="5" t="n">
        <f aca="false">IF($F392=const_one,Sensitivity!$S$270*$T392,const_zero)</f>
        <v>0</v>
      </c>
      <c r="Y392" s="5" t="n">
        <f aca="false">IF($G392=const_one,Sensitivity!$P$270*$T392,const_zero)</f>
        <v>0</v>
      </c>
      <c r="Z392" s="5" t="n">
        <f aca="false">IF($H392=const_one,Sensitivity!$M$270*$T392,const_zero)</f>
        <v>0</v>
      </c>
      <c r="AA392" s="5" t="n">
        <f aca="false">IF($I392=const_one,Sensitivity!$J$270*$T392,const_zero)</f>
        <v>379347514.668171</v>
      </c>
      <c r="AB392" s="5" t="n">
        <f aca="false">(Sensitivity!$AE$270+Sensitivity!$AJ$270)*$T392</f>
        <v>20945347.3689792</v>
      </c>
      <c r="AC392" s="5" t="n">
        <f aca="false">common_rsa_total*$T392</f>
        <v>682825526.402707</v>
      </c>
      <c r="AD392" s="5" t="n">
        <f aca="false">IF($S392=const_one,pre_f_options_issued*($T392-option_strike_usd),const_zero)</f>
        <v>187173757.334085</v>
      </c>
      <c r="AE392" s="5" t="n">
        <f aca="false">J392+U392</f>
        <v>59532567.8467114</v>
      </c>
      <c r="AF392" s="5" t="n">
        <f aca="false">K392+V392</f>
        <v>465175286.379347</v>
      </c>
      <c r="AG392" s="5" t="n">
        <f aca="false">L392+W392</f>
        <v>100000000</v>
      </c>
      <c r="AH392" s="5" t="n">
        <f aca="false">M392+X392</f>
        <v>60000000</v>
      </c>
      <c r="AI392" s="5" t="n">
        <f aca="false">N392+Y392</f>
        <v>30000000</v>
      </c>
      <c r="AJ392" s="5" t="n">
        <f aca="false">O392+Z392</f>
        <v>15000000</v>
      </c>
      <c r="AK392" s="5" t="n">
        <f aca="false">P392+AA392</f>
        <v>379347514.668171</v>
      </c>
      <c r="AL392" s="5" t="n">
        <f aca="false">INDEX($AE$325:$AE$452,$B392-$C392*1+const_one)</f>
        <v>30000000</v>
      </c>
      <c r="AM392" s="5" t="n">
        <f aca="false">INDEX($AF$325:$AF$452,$B392-$D392*2+const_one)</f>
        <v>300000000</v>
      </c>
      <c r="AN392" s="5" t="n">
        <f aca="false">INDEX($AG$325:$AG$452,$B392-$E392*4+const_one)</f>
        <v>100000000</v>
      </c>
      <c r="AO392" s="5" t="n">
        <f aca="false">INDEX($AH$325:$AH$452,$B392-$F392*8+const_one)</f>
        <v>60000000</v>
      </c>
      <c r="AP392" s="5" t="n">
        <f aca="false">INDEX($AI$325:$AI$452,$B392-$G392*16+const_one)</f>
        <v>30000000</v>
      </c>
      <c r="AQ392" s="5" t="n">
        <f aca="false">INDEX($AJ$325:$AJ$452,$B392-$H392*32+const_one)</f>
        <v>15000000</v>
      </c>
      <c r="AR392" s="5" t="n">
        <f aca="false">INDEX($AK$325:$AK$452,$B392-$I392*64+const_one)</f>
        <v>5000000</v>
      </c>
      <c r="AS392" s="5" t="n">
        <f aca="false">INDEX($AE$325:$AE$452,$B392+(const_one-$C392)*1+const_one)</f>
        <v>59532567.8467114</v>
      </c>
      <c r="AT392" s="5" t="n">
        <f aca="false">INDEX($AF$325:$AF$452,$B392+(const_one-$D392)*2+const_one)</f>
        <v>465175286.379347</v>
      </c>
      <c r="AU392" s="5" t="n">
        <f aca="false">INDEX($AG$325:$AG$452,$B392+(const_one-$E392)*4+const_one)</f>
        <v>129340710.569165</v>
      </c>
      <c r="AV392" s="5" t="n">
        <f aca="false">INDEX($AH$325:$AH$452,$B392+(const_one-$F392)*8+const_one)</f>
        <v>170856990.395766</v>
      </c>
      <c r="AW392" s="5" t="n">
        <f aca="false">INDEX($AI$325:$AI$452,$B392+(const_one-$G392)*16+const_one)</f>
        <v>205398648.035873</v>
      </c>
      <c r="AX392" s="5" t="n">
        <f aca="false">INDEX($AJ$325:$AJ$452,$B392+(const_one-$H392)*32+const_one)</f>
        <v>315854631.848602</v>
      </c>
      <c r="AY392" s="5" t="n">
        <f aca="false">INDEX($AK$325:$AK$452,$B392+(const_one-$I392)*64+const_one)</f>
        <v>379347514.668171</v>
      </c>
      <c r="AZ392" s="5" t="n">
        <f aca="false">--($C392=--(AS392&gt;AL392))</f>
        <v>1</v>
      </c>
      <c r="BA392" s="5" t="n">
        <f aca="false">--($D392=--(AT392&gt;AM392))</f>
        <v>1</v>
      </c>
      <c r="BB392" s="5" t="n">
        <f aca="false">--($E392=--(AU392&gt;AN392))</f>
        <v>0</v>
      </c>
      <c r="BC392" s="5" t="n">
        <f aca="false">--($F392=--(AV392&gt;AO392))</f>
        <v>0</v>
      </c>
      <c r="BD392" s="5" t="n">
        <f aca="false">--($G392=--(AW392&gt;AP392))</f>
        <v>0</v>
      </c>
      <c r="BE392" s="5" t="n">
        <f aca="false">--($H392=--(AX392&gt;AQ392))</f>
        <v>0</v>
      </c>
      <c r="BF392" s="5" t="n">
        <f aca="false">--($I392=--(AY392&gt;AR392))</f>
        <v>1</v>
      </c>
      <c r="BG392" s="5" t="n">
        <f aca="false">SUM(AZ392:BF392)</f>
        <v>3</v>
      </c>
      <c r="BH392" s="5" t="n">
        <f aca="false">SUM(AE392:AK392)+AB392+AC392+AD392</f>
        <v>2000000000</v>
      </c>
    </row>
    <row r="393" customFormat="false" ht="15" hidden="true" customHeight="false" outlineLevel="0" collapsed="false">
      <c r="A393" s="5" t="n">
        <f aca="false">sensitivity_exit_usd</f>
        <v>2000000000</v>
      </c>
      <c r="B393" s="2" t="n">
        <f aca="false">ROW()-ROW($B$325)</f>
        <v>68</v>
      </c>
      <c r="C393" s="2" t="n">
        <f aca="false">MOD(QUOTIENT($B393,1),2)</f>
        <v>0</v>
      </c>
      <c r="D393" s="2" t="n">
        <f aca="false">MOD(QUOTIENT($B393,2),2)</f>
        <v>0</v>
      </c>
      <c r="E393" s="2" t="n">
        <f aca="false">MOD(QUOTIENT($B393,4),2)</f>
        <v>1</v>
      </c>
      <c r="F393" s="2" t="n">
        <f aca="false">MOD(QUOTIENT($B393,8),2)</f>
        <v>0</v>
      </c>
      <c r="G393" s="2" t="n">
        <f aca="false">MOD(QUOTIENT($B393,16),2)</f>
        <v>0</v>
      </c>
      <c r="H393" s="2" t="n">
        <f aca="false">MOD(QUOTIENT($B393,32),2)</f>
        <v>0</v>
      </c>
      <c r="I393" s="2" t="n">
        <f aca="false">MOD(QUOTIENT($B393,64),2)</f>
        <v>1</v>
      </c>
      <c r="J393" s="5" t="n">
        <f aca="false">IF($C393=const_zero,MIN(class_series_f_invested_usd,MAX(const_zero,$A393)),const_zero)</f>
        <v>30000000</v>
      </c>
      <c r="K393" s="5" t="n">
        <f aca="false">IF($D393=const_zero,MIN(class_series_e_invested_usd,MAX(const_zero,$A393-SUM($J393:$J393))),const_zero)</f>
        <v>300000000</v>
      </c>
      <c r="L393" s="5" t="n">
        <f aca="false">IF($E393=const_zero,MIN(class_series_d_invested_usd,MAX(const_zero,$A393-SUM($J393:$K393))),const_zero)</f>
        <v>0</v>
      </c>
      <c r="M393" s="5" t="n">
        <f aca="false">IF($F393=const_zero,MIN(class_series_c_invested_usd,MAX(const_zero,$A393-SUM($J393:$L393))),const_zero)</f>
        <v>60000000</v>
      </c>
      <c r="N393" s="5" t="n">
        <f aca="false">IF($G393=const_zero,MIN(class_series_b_invested_usd,MAX(const_zero,$A393-SUM($J393:$M393))),const_zero)</f>
        <v>30000000</v>
      </c>
      <c r="O393" s="5" t="n">
        <f aca="false">IF($H393=const_zero,MIN(class_series_a_invested_usd,MAX(const_zero,$A393-SUM($J393:$N393))),const_zero)</f>
        <v>15000000</v>
      </c>
      <c r="P393" s="5" t="n">
        <f aca="false">IF($I393=const_zero,MIN(class_seed_invested_usd,MAX(const_zero,$A393-SUM($J393:$O393))),const_zero)</f>
        <v>0</v>
      </c>
      <c r="Q393" s="5" t="n">
        <f aca="false">MAX(const_zero,$A393-SUM($J393:$P393))</f>
        <v>1565000000</v>
      </c>
      <c r="R393" s="9" t="n">
        <f aca="false">common_rsa_total+Sensitivity!$AE$270+Sensitivity!$AJ$270+IF($C393=const_one,Sensitivity!$D$270,const_zero)+IF($D393=const_one,Sensitivity!$Y$270,const_zero)+IF($E393=const_one,Sensitivity!$V$270,const_zero)+IF($F393=const_one,Sensitivity!$S$270,const_zero)+IF($G393=const_one,Sensitivity!$P$270,const_zero)+IF($H393=const_one,Sensitivity!$M$270,const_zero)+IF($I393=const_one,Sensitivity!$J$270,const_zero)</f>
        <v>16009138.3582987</v>
      </c>
      <c r="S393" s="23" t="b">
        <f aca="false">IF($R393&gt;const_zero,--($Q393&gt;option_strike_usd*$R393),const_zero)</f>
        <v>1</v>
      </c>
      <c r="T393" s="7" t="n">
        <f aca="false">IF($R393&gt;const_zero,IF($S393=const_one,($Q393+option_strike_usd*pre_f_options_issued)/($R393+pre_f_options_issued),$Q393/$R393),const_zero)</f>
        <v>84.6878968462191</v>
      </c>
      <c r="U393" s="5" t="n">
        <f aca="false">IF($C393=const_one,Sensitivity!$D$270*$T393,const_zero)</f>
        <v>0</v>
      </c>
      <c r="V393" s="5" t="n">
        <f aca="false">IF($D393=const_one,Sensitivity!$Y$270*$T393,const_zero)</f>
        <v>0</v>
      </c>
      <c r="W393" s="5" t="n">
        <f aca="false">IF($E393=const_one,Sensitivity!$V$270*$T393,const_zero)</f>
        <v>146769854.420036</v>
      </c>
      <c r="X393" s="5" t="n">
        <f aca="false">IF($F393=const_one,Sensitivity!$S$270*$T393,const_zero)</f>
        <v>0</v>
      </c>
      <c r="Y393" s="5" t="n">
        <f aca="false">IF($G393=const_one,Sensitivity!$P$270*$T393,const_zero)</f>
        <v>0</v>
      </c>
      <c r="Z393" s="5" t="n">
        <f aca="false">IF($H393=const_one,Sensitivity!$M$270*$T393,const_zero)</f>
        <v>0</v>
      </c>
      <c r="AA393" s="5" t="n">
        <f aca="false">IF($I393=const_one,Sensitivity!$J$270*$T393,const_zero)</f>
        <v>423439484.231096</v>
      </c>
      <c r="AB393" s="5" t="n">
        <f aca="false">(Sensitivity!$AE$270+Sensitivity!$AJ$270)*$T393</f>
        <v>23379847.6173485</v>
      </c>
      <c r="AC393" s="5" t="n">
        <f aca="false">common_rsa_total*$T393</f>
        <v>762191071.615972</v>
      </c>
      <c r="AD393" s="5" t="n">
        <f aca="false">IF($S393=const_one,pre_f_options_issued*($T393-option_strike_usd),const_zero)</f>
        <v>209219742.115548</v>
      </c>
      <c r="AE393" s="5" t="n">
        <f aca="false">J393+U393</f>
        <v>30000000</v>
      </c>
      <c r="AF393" s="5" t="n">
        <f aca="false">K393+V393</f>
        <v>300000000</v>
      </c>
      <c r="AG393" s="5" t="n">
        <f aca="false">L393+W393</f>
        <v>146769854.420036</v>
      </c>
      <c r="AH393" s="5" t="n">
        <f aca="false">M393+X393</f>
        <v>60000000</v>
      </c>
      <c r="AI393" s="5" t="n">
        <f aca="false">N393+Y393</f>
        <v>30000000</v>
      </c>
      <c r="AJ393" s="5" t="n">
        <f aca="false">O393+Z393</f>
        <v>15000000</v>
      </c>
      <c r="AK393" s="5" t="n">
        <f aca="false">P393+AA393</f>
        <v>423439484.231096</v>
      </c>
      <c r="AL393" s="5" t="n">
        <f aca="false">INDEX($AE$325:$AE$452,$B393-$C393*1+const_one)</f>
        <v>30000000</v>
      </c>
      <c r="AM393" s="5" t="n">
        <f aca="false">INDEX($AF$325:$AF$452,$B393-$D393*2+const_one)</f>
        <v>300000000</v>
      </c>
      <c r="AN393" s="5" t="n">
        <f aca="false">INDEX($AG$325:$AG$452,$B393-$E393*4+const_one)</f>
        <v>100000000</v>
      </c>
      <c r="AO393" s="5" t="n">
        <f aca="false">INDEX($AH$325:$AH$452,$B393-$F393*8+const_one)</f>
        <v>60000000</v>
      </c>
      <c r="AP393" s="5" t="n">
        <f aca="false">INDEX($AI$325:$AI$452,$B393-$G393*16+const_one)</f>
        <v>30000000</v>
      </c>
      <c r="AQ393" s="5" t="n">
        <f aca="false">INDEX($AJ$325:$AJ$452,$B393-$H393*32+const_one)</f>
        <v>15000000</v>
      </c>
      <c r="AR393" s="5" t="n">
        <f aca="false">INDEX($AK$325:$AK$452,$B393-$I393*64+const_one)</f>
        <v>5000000</v>
      </c>
      <c r="AS393" s="5" t="n">
        <f aca="false">INDEX($AE$325:$AE$452,$B393+(const_one-$C393)*1+const_one)</f>
        <v>64969611.5091981</v>
      </c>
      <c r="AT393" s="5" t="n">
        <f aca="false">INDEX($AF$325:$AF$452,$B393+(const_one-$D393)*2+const_one)</f>
        <v>464688970.807891</v>
      </c>
      <c r="AU393" s="5" t="n">
        <f aca="false">INDEX($AG$325:$AG$452,$B393+(const_one-$E393)*4+const_one)</f>
        <v>146769854.420036</v>
      </c>
      <c r="AV393" s="5" t="n">
        <f aca="false">INDEX($AH$325:$AH$452,$B393+(const_one-$F393)*8+const_one)</f>
        <v>186808271.726306</v>
      </c>
      <c r="AW393" s="5" t="n">
        <f aca="false">INDEX($AI$325:$AI$452,$B393+(const_one-$G393)*16+const_one)</f>
        <v>222812272.633457</v>
      </c>
      <c r="AX393" s="5" t="n">
        <f aca="false">INDEX($AJ$325:$AJ$452,$B393+(const_one-$H393)*32+const_one)</f>
        <v>336571246.440722</v>
      </c>
      <c r="AY393" s="5" t="n">
        <f aca="false">INDEX($AK$325:$AK$452,$B393+(const_one-$I393)*64+const_one)</f>
        <v>423439484.231096</v>
      </c>
      <c r="AZ393" s="5" t="n">
        <f aca="false">--($C393=--(AS393&gt;AL393))</f>
        <v>0</v>
      </c>
      <c r="BA393" s="5" t="n">
        <f aca="false">--($D393=--(AT393&gt;AM393))</f>
        <v>0</v>
      </c>
      <c r="BB393" s="5" t="n">
        <f aca="false">--($E393=--(AU393&gt;AN393))</f>
        <v>1</v>
      </c>
      <c r="BC393" s="5" t="n">
        <f aca="false">--($F393=--(AV393&gt;AO393))</f>
        <v>0</v>
      </c>
      <c r="BD393" s="5" t="n">
        <f aca="false">--($G393=--(AW393&gt;AP393))</f>
        <v>0</v>
      </c>
      <c r="BE393" s="5" t="n">
        <f aca="false">--($H393=--(AX393&gt;AQ393))</f>
        <v>0</v>
      </c>
      <c r="BF393" s="5" t="n">
        <f aca="false">--($I393=--(AY393&gt;AR393))</f>
        <v>1</v>
      </c>
      <c r="BG393" s="5" t="n">
        <f aca="false">SUM(AZ393:BF393)</f>
        <v>2</v>
      </c>
      <c r="BH393" s="5" t="n">
        <f aca="false">SUM(AE393:AK393)+AB393+AC393+AD393</f>
        <v>2000000000</v>
      </c>
    </row>
    <row r="394" customFormat="false" ht="15" hidden="true" customHeight="false" outlineLevel="0" collapsed="false">
      <c r="A394" s="5" t="n">
        <f aca="false">sensitivity_exit_usd</f>
        <v>2000000000</v>
      </c>
      <c r="B394" s="2" t="n">
        <f aca="false">ROW()-ROW($B$325)</f>
        <v>69</v>
      </c>
      <c r="C394" s="2" t="n">
        <f aca="false">MOD(QUOTIENT($B394,1),2)</f>
        <v>1</v>
      </c>
      <c r="D394" s="2" t="n">
        <f aca="false">MOD(QUOTIENT($B394,2),2)</f>
        <v>0</v>
      </c>
      <c r="E394" s="2" t="n">
        <f aca="false">MOD(QUOTIENT($B394,4),2)</f>
        <v>1</v>
      </c>
      <c r="F394" s="2" t="n">
        <f aca="false">MOD(QUOTIENT($B394,8),2)</f>
        <v>0</v>
      </c>
      <c r="G394" s="2" t="n">
        <f aca="false">MOD(QUOTIENT($B394,16),2)</f>
        <v>0</v>
      </c>
      <c r="H394" s="2" t="n">
        <f aca="false">MOD(QUOTIENT($B394,32),2)</f>
        <v>0</v>
      </c>
      <c r="I394" s="2" t="n">
        <f aca="false">MOD(QUOTIENT($B394,64),2)</f>
        <v>1</v>
      </c>
      <c r="J394" s="5" t="n">
        <f aca="false">IF($C394=const_zero,MIN(class_series_f_invested_usd,MAX(const_zero,$A394)),const_zero)</f>
        <v>0</v>
      </c>
      <c r="K394" s="5" t="n">
        <f aca="false">IF($D394=const_zero,MIN(class_series_e_invested_usd,MAX(const_zero,$A394-SUM($J394:$J394))),const_zero)</f>
        <v>300000000</v>
      </c>
      <c r="L394" s="5" t="n">
        <f aca="false">IF($E394=const_zero,MIN(class_series_d_invested_usd,MAX(const_zero,$A394-SUM($J394:$K394))),const_zero)</f>
        <v>0</v>
      </c>
      <c r="M394" s="5" t="n">
        <f aca="false">IF($F394=const_zero,MIN(class_series_c_invested_usd,MAX(const_zero,$A394-SUM($J394:$L394))),const_zero)</f>
        <v>60000000</v>
      </c>
      <c r="N394" s="5" t="n">
        <f aca="false">IF($G394=const_zero,MIN(class_series_b_invested_usd,MAX(const_zero,$A394-SUM($J394:$M394))),const_zero)</f>
        <v>30000000</v>
      </c>
      <c r="O394" s="5" t="n">
        <f aca="false">IF($H394=const_zero,MIN(class_series_a_invested_usd,MAX(const_zero,$A394-SUM($J394:$N394))),const_zero)</f>
        <v>15000000</v>
      </c>
      <c r="P394" s="5" t="n">
        <f aca="false">IF($I394=const_zero,MIN(class_seed_invested_usd,MAX(const_zero,$A394-SUM($J394:$O394))),const_zero)</f>
        <v>0</v>
      </c>
      <c r="Q394" s="5" t="n">
        <f aca="false">MAX(const_zero,$A394-SUM($J394:$P394))</f>
        <v>1595000000</v>
      </c>
      <c r="R394" s="9" t="n">
        <f aca="false">common_rsa_total+Sensitivity!$AE$270+Sensitivity!$AJ$270+IF($C394=const_one,Sensitivity!$D$270,const_zero)+IF($D394=const_one,Sensitivity!$Y$270,const_zero)+IF($E394=const_one,Sensitivity!$V$270,const_zero)+IF($F394=const_one,Sensitivity!$S$270,const_zero)+IF($G394=const_one,Sensitivity!$P$270,const_zero)+IF($H394=const_one,Sensitivity!$M$270,const_zero)+IF($I394=const_one,Sensitivity!$J$270,const_zero)</f>
        <v>16793808.9511559</v>
      </c>
      <c r="S394" s="23" t="b">
        <f aca="false">IF($R394&gt;const_zero,--($Q394&gt;option_strike_usd*$R394),const_zero)</f>
        <v>1</v>
      </c>
      <c r="T394" s="7" t="n">
        <f aca="false">IF($R394&gt;const_zero,IF($S394=const_one,($Q394+option_strike_usd*pre_f_options_issued)/($R394+pre_f_options_issued),$Q394/$R394),const_zero)</f>
        <v>82.7985808320288</v>
      </c>
      <c r="U394" s="5" t="n">
        <f aca="false">IF($C394=const_one,Sensitivity!$D$270*$T394,const_zero)</f>
        <v>64969611.5091981</v>
      </c>
      <c r="V394" s="5" t="n">
        <f aca="false">IF($D394=const_one,Sensitivity!$Y$270*$T394,const_zero)</f>
        <v>0</v>
      </c>
      <c r="W394" s="5" t="n">
        <f aca="false">IF($E394=const_one,Sensitivity!$V$270*$T394,const_zero)</f>
        <v>143495541.954116</v>
      </c>
      <c r="X394" s="5" t="n">
        <f aca="false">IF($F394=const_one,Sensitivity!$S$270*$T394,const_zero)</f>
        <v>0</v>
      </c>
      <c r="Y394" s="5" t="n">
        <f aca="false">IF($G394=const_one,Sensitivity!$P$270*$T394,const_zero)</f>
        <v>0</v>
      </c>
      <c r="Z394" s="5" t="n">
        <f aca="false">IF($H394=const_one,Sensitivity!$M$270*$T394,const_zero)</f>
        <v>0</v>
      </c>
      <c r="AA394" s="5" t="n">
        <f aca="false">IF($I394=const_one,Sensitivity!$J$270*$T394,const_zero)</f>
        <v>413992904.160144</v>
      </c>
      <c r="AB394" s="5" t="n">
        <f aca="false">(Sensitivity!$AE$270+Sensitivity!$AJ$270)*$T394</f>
        <v>22858262.8082111</v>
      </c>
      <c r="AC394" s="5" t="n">
        <f aca="false">common_rsa_total*$T394</f>
        <v>745187227.488259</v>
      </c>
      <c r="AD394" s="5" t="n">
        <f aca="false">IF($S394=const_one,pre_f_options_issued*($T394-option_strike_usd),const_zero)</f>
        <v>204496452.080072</v>
      </c>
      <c r="AE394" s="5" t="n">
        <f aca="false">J394+U394</f>
        <v>64969611.5091981</v>
      </c>
      <c r="AF394" s="5" t="n">
        <f aca="false">K394+V394</f>
        <v>300000000</v>
      </c>
      <c r="AG394" s="5" t="n">
        <f aca="false">L394+W394</f>
        <v>143495541.954116</v>
      </c>
      <c r="AH394" s="5" t="n">
        <f aca="false">M394+X394</f>
        <v>60000000</v>
      </c>
      <c r="AI394" s="5" t="n">
        <f aca="false">N394+Y394</f>
        <v>30000000</v>
      </c>
      <c r="AJ394" s="5" t="n">
        <f aca="false">O394+Z394</f>
        <v>15000000</v>
      </c>
      <c r="AK394" s="5" t="n">
        <f aca="false">P394+AA394</f>
        <v>413992904.160144</v>
      </c>
      <c r="AL394" s="5" t="n">
        <f aca="false">INDEX($AE$325:$AE$452,$B394-$C394*1+const_one)</f>
        <v>30000000</v>
      </c>
      <c r="AM394" s="5" t="n">
        <f aca="false">INDEX($AF$325:$AF$452,$B394-$D394*2+const_one)</f>
        <v>300000000</v>
      </c>
      <c r="AN394" s="5" t="n">
        <f aca="false">INDEX($AG$325:$AG$452,$B394-$E394*4+const_one)</f>
        <v>100000000</v>
      </c>
      <c r="AO394" s="5" t="n">
        <f aca="false">INDEX($AH$325:$AH$452,$B394-$F394*8+const_one)</f>
        <v>60000000</v>
      </c>
      <c r="AP394" s="5" t="n">
        <f aca="false">INDEX($AI$325:$AI$452,$B394-$G394*16+const_one)</f>
        <v>30000000</v>
      </c>
      <c r="AQ394" s="5" t="n">
        <f aca="false">INDEX($AJ$325:$AJ$452,$B394-$H394*32+const_one)</f>
        <v>15000000</v>
      </c>
      <c r="AR394" s="5" t="n">
        <f aca="false">INDEX($AK$325:$AK$452,$B394-$I394*64+const_one)</f>
        <v>5000000</v>
      </c>
      <c r="AS394" s="5" t="n">
        <f aca="false">INDEX($AE$325:$AE$452,$B394+(const_one-$C394)*1+const_one)</f>
        <v>64969611.5091981</v>
      </c>
      <c r="AT394" s="5" t="n">
        <f aca="false">INDEX($AF$325:$AF$452,$B394+(const_one-$D394)*2+const_one)</f>
        <v>457582199.62464</v>
      </c>
      <c r="AU394" s="5" t="n">
        <f aca="false">INDEX($AG$325:$AG$452,$B394+(const_one-$E394)*4+const_one)</f>
        <v>143495541.954116</v>
      </c>
      <c r="AV394" s="5" t="n">
        <f aca="false">INDEX($AH$325:$AH$452,$B394+(const_one-$F394)*8+const_one)</f>
        <v>183370288.221702</v>
      </c>
      <c r="AW394" s="5" t="n">
        <f aca="false">INDEX($AI$325:$AI$452,$B394+(const_one-$G394)*16+const_one)</f>
        <v>219006990.26789</v>
      </c>
      <c r="AX394" s="5" t="n">
        <f aca="false">INDEX($AJ$325:$AJ$452,$B394+(const_one-$H394)*32+const_one)</f>
        <v>331874677.050854</v>
      </c>
      <c r="AY394" s="5" t="n">
        <f aca="false">INDEX($AK$325:$AK$452,$B394+(const_one-$I394)*64+const_one)</f>
        <v>413992904.160144</v>
      </c>
      <c r="AZ394" s="5" t="n">
        <f aca="false">--($C394=--(AS394&gt;AL394))</f>
        <v>1</v>
      </c>
      <c r="BA394" s="5" t="n">
        <f aca="false">--($D394=--(AT394&gt;AM394))</f>
        <v>0</v>
      </c>
      <c r="BB394" s="5" t="n">
        <f aca="false">--($E394=--(AU394&gt;AN394))</f>
        <v>1</v>
      </c>
      <c r="BC394" s="5" t="n">
        <f aca="false">--($F394=--(AV394&gt;AO394))</f>
        <v>0</v>
      </c>
      <c r="BD394" s="5" t="n">
        <f aca="false">--($G394=--(AW394&gt;AP394))</f>
        <v>0</v>
      </c>
      <c r="BE394" s="5" t="n">
        <f aca="false">--($H394=--(AX394&gt;AQ394))</f>
        <v>0</v>
      </c>
      <c r="BF394" s="5" t="n">
        <f aca="false">--($I394=--(AY394&gt;AR394))</f>
        <v>1</v>
      </c>
      <c r="BG394" s="5" t="n">
        <f aca="false">SUM(AZ394:BF394)</f>
        <v>3</v>
      </c>
      <c r="BH394" s="5" t="n">
        <f aca="false">SUM(AE394:AK394)+AB394+AC394+AD394</f>
        <v>2000000000</v>
      </c>
    </row>
    <row r="395" customFormat="false" ht="15" hidden="true" customHeight="false" outlineLevel="0" collapsed="false">
      <c r="A395" s="5" t="n">
        <f aca="false">sensitivity_exit_usd</f>
        <v>2000000000</v>
      </c>
      <c r="B395" s="2" t="n">
        <f aca="false">ROW()-ROW($B$325)</f>
        <v>70</v>
      </c>
      <c r="C395" s="2" t="n">
        <f aca="false">MOD(QUOTIENT($B395,1),2)</f>
        <v>0</v>
      </c>
      <c r="D395" s="2" t="n">
        <f aca="false">MOD(QUOTIENT($B395,2),2)</f>
        <v>1</v>
      </c>
      <c r="E395" s="2" t="n">
        <f aca="false">MOD(QUOTIENT($B395,4),2)</f>
        <v>1</v>
      </c>
      <c r="F395" s="2" t="n">
        <f aca="false">MOD(QUOTIENT($B395,8),2)</f>
        <v>0</v>
      </c>
      <c r="G395" s="2" t="n">
        <f aca="false">MOD(QUOTIENT($B395,16),2)</f>
        <v>0</v>
      </c>
      <c r="H395" s="2" t="n">
        <f aca="false">MOD(QUOTIENT($B395,32),2)</f>
        <v>0</v>
      </c>
      <c r="I395" s="2" t="n">
        <f aca="false">MOD(QUOTIENT($B395,64),2)</f>
        <v>1</v>
      </c>
      <c r="J395" s="5" t="n">
        <f aca="false">IF($C395=const_zero,MIN(class_series_f_invested_usd,MAX(const_zero,$A395)),const_zero)</f>
        <v>30000000</v>
      </c>
      <c r="K395" s="5" t="n">
        <f aca="false">IF($D395=const_zero,MIN(class_series_e_invested_usd,MAX(const_zero,$A395-SUM($J395:$J395))),const_zero)</f>
        <v>0</v>
      </c>
      <c r="L395" s="5" t="n">
        <f aca="false">IF($E395=const_zero,MIN(class_series_d_invested_usd,MAX(const_zero,$A395-SUM($J395:$K395))),const_zero)</f>
        <v>0</v>
      </c>
      <c r="M395" s="5" t="n">
        <f aca="false">IF($F395=const_zero,MIN(class_series_c_invested_usd,MAX(const_zero,$A395-SUM($J395:$L395))),const_zero)</f>
        <v>60000000</v>
      </c>
      <c r="N395" s="5" t="n">
        <f aca="false">IF($G395=const_zero,MIN(class_series_b_invested_usd,MAX(const_zero,$A395-SUM($J395:$M395))),const_zero)</f>
        <v>30000000</v>
      </c>
      <c r="O395" s="5" t="n">
        <f aca="false">IF($H395=const_zero,MIN(class_series_a_invested_usd,MAX(const_zero,$A395-SUM($J395:$N395))),const_zero)</f>
        <v>15000000</v>
      </c>
      <c r="P395" s="5" t="n">
        <f aca="false">IF($I395=const_zero,MIN(class_seed_invested_usd,MAX(const_zero,$A395-SUM($J395:$O395))),const_zero)</f>
        <v>0</v>
      </c>
      <c r="Q395" s="5" t="n">
        <f aca="false">MAX(const_zero,$A395-SUM($J395:$P395))</f>
        <v>1865000000</v>
      </c>
      <c r="R395" s="9" t="n">
        <f aca="false">common_rsa_total+Sensitivity!$AE$270+Sensitivity!$AJ$270+IF($C395=const_one,Sensitivity!$D$270,const_zero)+IF($D395=const_one,Sensitivity!$Y$270,const_zero)+IF($E395=const_one,Sensitivity!$V$270,const_zero)+IF($F395=const_one,Sensitivity!$S$270,const_zero)+IF($G395=const_one,Sensitivity!$P$270,const_zero)+IF($H395=const_one,Sensitivity!$M$270,const_zero)+IF($I395=const_one,Sensitivity!$J$270,const_zero)</f>
        <v>22140393.5846082</v>
      </c>
      <c r="S395" s="23" t="b">
        <f aca="false">IF($R395&gt;const_zero,--($Q395&gt;option_strike_usd*$R395),const_zero)</f>
        <v>1</v>
      </c>
      <c r="T395" s="7" t="n">
        <f aca="false">IF($R395&gt;const_zero,IF($S395=const_one,($Q395+option_strike_usd*pre_f_options_issued)/($R395+pre_f_options_issued),$Q395/$R395),const_zero)</f>
        <v>75.7901854768483</v>
      </c>
      <c r="U395" s="5" t="n">
        <f aca="false">IF($C395=const_one,Sensitivity!$D$270*$T395,const_zero)</f>
        <v>0</v>
      </c>
      <c r="V395" s="5" t="n">
        <f aca="false">IF($D395=const_one,Sensitivity!$Y$270*$T395,const_zero)</f>
        <v>464688970.807891</v>
      </c>
      <c r="W395" s="5" t="n">
        <f aca="false">IF($E395=const_one,Sensitivity!$V$270*$T395,const_zero)</f>
        <v>131349518.681561</v>
      </c>
      <c r="X395" s="5" t="n">
        <f aca="false">IF($F395=const_one,Sensitivity!$S$270*$T395,const_zero)</f>
        <v>0</v>
      </c>
      <c r="Y395" s="5" t="n">
        <f aca="false">IF($G395=const_one,Sensitivity!$P$270*$T395,const_zero)</f>
        <v>0</v>
      </c>
      <c r="Z395" s="5" t="n">
        <f aca="false">IF($H395=const_one,Sensitivity!$M$270*$T395,const_zero)</f>
        <v>0</v>
      </c>
      <c r="AA395" s="5" t="n">
        <f aca="false">IF($I395=const_one,Sensitivity!$J$270*$T395,const_zero)</f>
        <v>378950927.384242</v>
      </c>
      <c r="AB395" s="5" t="n">
        <f aca="false">(Sensitivity!$AE$270+Sensitivity!$AJ$270)*$T395</f>
        <v>20923450.1425501</v>
      </c>
      <c r="AC395" s="5" t="n">
        <f aca="false">common_rsa_total*$T395</f>
        <v>682111669.291635</v>
      </c>
      <c r="AD395" s="5" t="n">
        <f aca="false">IF($S395=const_one,pre_f_options_issued*($T395-option_strike_usd),const_zero)</f>
        <v>186975463.692121</v>
      </c>
      <c r="AE395" s="5" t="n">
        <f aca="false">J395+U395</f>
        <v>30000000</v>
      </c>
      <c r="AF395" s="5" t="n">
        <f aca="false">K395+V395</f>
        <v>464688970.807891</v>
      </c>
      <c r="AG395" s="5" t="n">
        <f aca="false">L395+W395</f>
        <v>131349518.681561</v>
      </c>
      <c r="AH395" s="5" t="n">
        <f aca="false">M395+X395</f>
        <v>60000000</v>
      </c>
      <c r="AI395" s="5" t="n">
        <f aca="false">N395+Y395</f>
        <v>30000000</v>
      </c>
      <c r="AJ395" s="5" t="n">
        <f aca="false">O395+Z395</f>
        <v>15000000</v>
      </c>
      <c r="AK395" s="5" t="n">
        <f aca="false">P395+AA395</f>
        <v>378950927.384242</v>
      </c>
      <c r="AL395" s="5" t="n">
        <f aca="false">INDEX($AE$325:$AE$452,$B395-$C395*1+const_one)</f>
        <v>30000000</v>
      </c>
      <c r="AM395" s="5" t="n">
        <f aca="false">INDEX($AF$325:$AF$452,$B395-$D395*2+const_one)</f>
        <v>300000000</v>
      </c>
      <c r="AN395" s="5" t="n">
        <f aca="false">INDEX($AG$325:$AG$452,$B395-$E395*4+const_one)</f>
        <v>100000000</v>
      </c>
      <c r="AO395" s="5" t="n">
        <f aca="false">INDEX($AH$325:$AH$452,$B395-$F395*8+const_one)</f>
        <v>60000000</v>
      </c>
      <c r="AP395" s="5" t="n">
        <f aca="false">INDEX($AI$325:$AI$452,$B395-$G395*16+const_one)</f>
        <v>30000000</v>
      </c>
      <c r="AQ395" s="5" t="n">
        <f aca="false">INDEX($AJ$325:$AJ$452,$B395-$H395*32+const_one)</f>
        <v>15000000</v>
      </c>
      <c r="AR395" s="5" t="n">
        <f aca="false">INDEX($AK$325:$AK$452,$B395-$I395*64+const_one)</f>
        <v>5000000</v>
      </c>
      <c r="AS395" s="5" t="n">
        <f aca="false">INDEX($AE$325:$AE$452,$B395+(const_one-$C395)*1+const_one)</f>
        <v>58560813.8313403</v>
      </c>
      <c r="AT395" s="5" t="n">
        <f aca="false">INDEX($AF$325:$AF$452,$B395+(const_one-$D395)*2+const_one)</f>
        <v>464688970.807891</v>
      </c>
      <c r="AU395" s="5" t="n">
        <f aca="false">INDEX($AG$325:$AG$452,$B395+(const_one-$E395)*4+const_one)</f>
        <v>131349518.681561</v>
      </c>
      <c r="AV395" s="5" t="n">
        <f aca="false">INDEX($AH$325:$AH$452,$B395+(const_one-$F395)*8+const_one)</f>
        <v>171077391.515233</v>
      </c>
      <c r="AW395" s="5" t="n">
        <f aca="false">INDEX($AI$325:$AI$452,$B395+(const_one-$G395)*16+const_one)</f>
        <v>205948586.896024</v>
      </c>
      <c r="AX395" s="5" t="n">
        <f aca="false">INDEX($AJ$325:$AJ$452,$B395+(const_one-$H395)*32+const_one)</f>
        <v>317556511.965069</v>
      </c>
      <c r="AY395" s="5" t="n">
        <f aca="false">INDEX($AK$325:$AK$452,$B395+(const_one-$I395)*64+const_one)</f>
        <v>378950927.384242</v>
      </c>
      <c r="AZ395" s="5" t="n">
        <f aca="false">--($C395=--(AS395&gt;AL395))</f>
        <v>0</v>
      </c>
      <c r="BA395" s="5" t="n">
        <f aca="false">--($D395=--(AT395&gt;AM395))</f>
        <v>1</v>
      </c>
      <c r="BB395" s="5" t="n">
        <f aca="false">--($E395=--(AU395&gt;AN395))</f>
        <v>1</v>
      </c>
      <c r="BC395" s="5" t="n">
        <f aca="false">--($F395=--(AV395&gt;AO395))</f>
        <v>0</v>
      </c>
      <c r="BD395" s="5" t="n">
        <f aca="false">--($G395=--(AW395&gt;AP395))</f>
        <v>0</v>
      </c>
      <c r="BE395" s="5" t="n">
        <f aca="false">--($H395=--(AX395&gt;AQ395))</f>
        <v>0</v>
      </c>
      <c r="BF395" s="5" t="n">
        <f aca="false">--($I395=--(AY395&gt;AR395))</f>
        <v>1</v>
      </c>
      <c r="BG395" s="5" t="n">
        <f aca="false">SUM(AZ395:BF395)</f>
        <v>3</v>
      </c>
      <c r="BH395" s="5" t="n">
        <f aca="false">SUM(AE395:AK395)+AB395+AC395+AD395</f>
        <v>2000000000</v>
      </c>
    </row>
    <row r="396" customFormat="false" ht="15" hidden="true" customHeight="false" outlineLevel="0" collapsed="false">
      <c r="A396" s="5" t="n">
        <f aca="false">sensitivity_exit_usd</f>
        <v>2000000000</v>
      </c>
      <c r="B396" s="2" t="n">
        <f aca="false">ROW()-ROW($B$325)</f>
        <v>71</v>
      </c>
      <c r="C396" s="2" t="n">
        <f aca="false">MOD(QUOTIENT($B396,1),2)</f>
        <v>1</v>
      </c>
      <c r="D396" s="2" t="n">
        <f aca="false">MOD(QUOTIENT($B396,2),2)</f>
        <v>1</v>
      </c>
      <c r="E396" s="2" t="n">
        <f aca="false">MOD(QUOTIENT($B396,4),2)</f>
        <v>1</v>
      </c>
      <c r="F396" s="2" t="n">
        <f aca="false">MOD(QUOTIENT($B396,8),2)</f>
        <v>0</v>
      </c>
      <c r="G396" s="2" t="n">
        <f aca="false">MOD(QUOTIENT($B396,16),2)</f>
        <v>0</v>
      </c>
      <c r="H396" s="2" t="n">
        <f aca="false">MOD(QUOTIENT($B396,32),2)</f>
        <v>0</v>
      </c>
      <c r="I396" s="2" t="n">
        <f aca="false">MOD(QUOTIENT($B396,64),2)</f>
        <v>1</v>
      </c>
      <c r="J396" s="5" t="n">
        <f aca="false">IF($C396=const_zero,MIN(class_series_f_invested_usd,MAX(const_zero,$A396)),const_zero)</f>
        <v>0</v>
      </c>
      <c r="K396" s="5" t="n">
        <f aca="false">IF($D396=const_zero,MIN(class_series_e_invested_usd,MAX(const_zero,$A396-SUM($J396:$J396))),const_zero)</f>
        <v>0</v>
      </c>
      <c r="L396" s="5" t="n">
        <f aca="false">IF($E396=const_zero,MIN(class_series_d_invested_usd,MAX(const_zero,$A396-SUM($J396:$K396))),const_zero)</f>
        <v>0</v>
      </c>
      <c r="M396" s="5" t="n">
        <f aca="false">IF($F396=const_zero,MIN(class_series_c_invested_usd,MAX(const_zero,$A396-SUM($J396:$L396))),const_zero)</f>
        <v>60000000</v>
      </c>
      <c r="N396" s="5" t="n">
        <f aca="false">IF($G396=const_zero,MIN(class_series_b_invested_usd,MAX(const_zero,$A396-SUM($J396:$M396))),const_zero)</f>
        <v>30000000</v>
      </c>
      <c r="O396" s="5" t="n">
        <f aca="false">IF($H396=const_zero,MIN(class_series_a_invested_usd,MAX(const_zero,$A396-SUM($J396:$N396))),const_zero)</f>
        <v>15000000</v>
      </c>
      <c r="P396" s="5" t="n">
        <f aca="false">IF($I396=const_zero,MIN(class_seed_invested_usd,MAX(const_zero,$A396-SUM($J396:$O396))),const_zero)</f>
        <v>0</v>
      </c>
      <c r="Q396" s="5" t="n">
        <f aca="false">MAX(const_zero,$A396-SUM($J396:$P396))</f>
        <v>1895000000</v>
      </c>
      <c r="R396" s="9" t="n">
        <f aca="false">common_rsa_total+Sensitivity!$AE$270+Sensitivity!$AJ$270+IF($C396=const_one,Sensitivity!$D$270,const_zero)+IF($D396=const_one,Sensitivity!$Y$270,const_zero)+IF($E396=const_one,Sensitivity!$V$270,const_zero)+IF($F396=const_one,Sensitivity!$S$270,const_zero)+IF($G396=const_one,Sensitivity!$P$270,const_zero)+IF($H396=const_one,Sensitivity!$M$270,const_zero)+IF($I396=const_one,Sensitivity!$J$270,const_zero)</f>
        <v>22925064.1774654</v>
      </c>
      <c r="S396" s="23" t="b">
        <f aca="false">IF($R396&gt;const_zero,--($Q396&gt;option_strike_usd*$R396),const_zero)</f>
        <v>1</v>
      </c>
      <c r="T396" s="7" t="n">
        <f aca="false">IF($R396&gt;const_zero,IF($S396=const_one,($Q396+option_strike_usd*pre_f_options_issued)/($R396+pre_f_options_issued),$Q396/$R396),const_zero)</f>
        <v>74.6310800537442</v>
      </c>
      <c r="U396" s="5" t="n">
        <f aca="false">IF($C396=const_one,Sensitivity!$D$270*$T396,const_zero)</f>
        <v>58560813.8313403</v>
      </c>
      <c r="V396" s="5" t="n">
        <f aca="false">IF($D396=const_one,Sensitivity!$Y$270*$T396,const_zero)</f>
        <v>457582199.62464</v>
      </c>
      <c r="W396" s="5" t="n">
        <f aca="false">IF($E396=const_one,Sensitivity!$V$270*$T396,const_zero)</f>
        <v>129340710.569165</v>
      </c>
      <c r="X396" s="5" t="n">
        <f aca="false">IF($F396=const_one,Sensitivity!$S$270*$T396,const_zero)</f>
        <v>0</v>
      </c>
      <c r="Y396" s="5" t="n">
        <f aca="false">IF($G396=const_one,Sensitivity!$P$270*$T396,const_zero)</f>
        <v>0</v>
      </c>
      <c r="Z396" s="5" t="n">
        <f aca="false">IF($H396=const_one,Sensitivity!$M$270*$T396,const_zero)</f>
        <v>0</v>
      </c>
      <c r="AA396" s="5" t="n">
        <f aca="false">IF($I396=const_one,Sensitivity!$J$270*$T396,const_zero)</f>
        <v>373155400.268721</v>
      </c>
      <c r="AB396" s="5" t="n">
        <f aca="false">(Sensitivity!$AE$270+Sensitivity!$AJ$270)*$T396</f>
        <v>20603455.0880759</v>
      </c>
      <c r="AC396" s="5" t="n">
        <f aca="false">common_rsa_total*$T396</f>
        <v>671679720.483698</v>
      </c>
      <c r="AD396" s="5" t="n">
        <f aca="false">IF($S396=const_one,pre_f_options_issued*($T396-option_strike_usd),const_zero)</f>
        <v>184077700.13436</v>
      </c>
      <c r="AE396" s="5" t="n">
        <f aca="false">J396+U396</f>
        <v>58560813.8313403</v>
      </c>
      <c r="AF396" s="5" t="n">
        <f aca="false">K396+V396</f>
        <v>457582199.62464</v>
      </c>
      <c r="AG396" s="5" t="n">
        <f aca="false">L396+W396</f>
        <v>129340710.569165</v>
      </c>
      <c r="AH396" s="5" t="n">
        <f aca="false">M396+X396</f>
        <v>60000000</v>
      </c>
      <c r="AI396" s="5" t="n">
        <f aca="false">N396+Y396</f>
        <v>30000000</v>
      </c>
      <c r="AJ396" s="5" t="n">
        <f aca="false">O396+Z396</f>
        <v>15000000</v>
      </c>
      <c r="AK396" s="5" t="n">
        <f aca="false">P396+AA396</f>
        <v>373155400.268721</v>
      </c>
      <c r="AL396" s="5" t="n">
        <f aca="false">INDEX($AE$325:$AE$452,$B396-$C396*1+const_one)</f>
        <v>30000000</v>
      </c>
      <c r="AM396" s="5" t="n">
        <f aca="false">INDEX($AF$325:$AF$452,$B396-$D396*2+const_one)</f>
        <v>300000000</v>
      </c>
      <c r="AN396" s="5" t="n">
        <f aca="false">INDEX($AG$325:$AG$452,$B396-$E396*4+const_one)</f>
        <v>100000000</v>
      </c>
      <c r="AO396" s="5" t="n">
        <f aca="false">INDEX($AH$325:$AH$452,$B396-$F396*8+const_one)</f>
        <v>60000000</v>
      </c>
      <c r="AP396" s="5" t="n">
        <f aca="false">INDEX($AI$325:$AI$452,$B396-$G396*16+const_one)</f>
        <v>30000000</v>
      </c>
      <c r="AQ396" s="5" t="n">
        <f aca="false">INDEX($AJ$325:$AJ$452,$B396-$H396*32+const_one)</f>
        <v>15000000</v>
      </c>
      <c r="AR396" s="5" t="n">
        <f aca="false">INDEX($AK$325:$AK$452,$B396-$I396*64+const_one)</f>
        <v>5000000</v>
      </c>
      <c r="AS396" s="5" t="n">
        <f aca="false">INDEX($AE$325:$AE$452,$B396+(const_one-$C396)*1+const_one)</f>
        <v>58560813.8313403</v>
      </c>
      <c r="AT396" s="5" t="n">
        <f aca="false">INDEX($AF$325:$AF$452,$B396+(const_one-$D396)*2+const_one)</f>
        <v>457582199.62464</v>
      </c>
      <c r="AU396" s="5" t="n">
        <f aca="false">INDEX($AG$325:$AG$452,$B396+(const_one-$E396)*4+const_one)</f>
        <v>129340710.569165</v>
      </c>
      <c r="AV396" s="5" t="n">
        <f aca="false">INDEX($AH$325:$AH$452,$B396+(const_one-$F396)*8+const_one)</f>
        <v>168840580.925048</v>
      </c>
      <c r="AW396" s="5" t="n">
        <f aca="false">INDEX($AI$325:$AI$452,$B396+(const_one-$G396)*16+const_one)</f>
        <v>203429619.855853</v>
      </c>
      <c r="AX396" s="5" t="n">
        <f aca="false">INDEX($AJ$325:$AJ$452,$B396+(const_one-$H396)*32+const_one)</f>
        <v>314296789.785659</v>
      </c>
      <c r="AY396" s="5" t="n">
        <f aca="false">INDEX($AK$325:$AK$452,$B396+(const_one-$I396)*64+const_one)</f>
        <v>373155400.268721</v>
      </c>
      <c r="AZ396" s="5" t="n">
        <f aca="false">--($C396=--(AS396&gt;AL396))</f>
        <v>1</v>
      </c>
      <c r="BA396" s="5" t="n">
        <f aca="false">--($D396=--(AT396&gt;AM396))</f>
        <v>1</v>
      </c>
      <c r="BB396" s="5" t="n">
        <f aca="false">--($E396=--(AU396&gt;AN396))</f>
        <v>1</v>
      </c>
      <c r="BC396" s="5" t="n">
        <f aca="false">--($F396=--(AV396&gt;AO396))</f>
        <v>0</v>
      </c>
      <c r="BD396" s="5" t="n">
        <f aca="false">--($G396=--(AW396&gt;AP396))</f>
        <v>0</v>
      </c>
      <c r="BE396" s="5" t="n">
        <f aca="false">--($H396=--(AX396&gt;AQ396))</f>
        <v>0</v>
      </c>
      <c r="BF396" s="5" t="n">
        <f aca="false">--($I396=--(AY396&gt;AR396))</f>
        <v>1</v>
      </c>
      <c r="BG396" s="5" t="n">
        <f aca="false">SUM(AZ396:BF396)</f>
        <v>4</v>
      </c>
      <c r="BH396" s="5" t="n">
        <f aca="false">SUM(AE396:AK396)+AB396+AC396+AD396</f>
        <v>2000000000</v>
      </c>
    </row>
    <row r="397" customFormat="false" ht="15" hidden="true" customHeight="false" outlineLevel="0" collapsed="false">
      <c r="A397" s="5" t="n">
        <f aca="false">sensitivity_exit_usd</f>
        <v>2000000000</v>
      </c>
      <c r="B397" s="2" t="n">
        <f aca="false">ROW()-ROW($B$325)</f>
        <v>72</v>
      </c>
      <c r="C397" s="2" t="n">
        <f aca="false">MOD(QUOTIENT($B397,1),2)</f>
        <v>0</v>
      </c>
      <c r="D397" s="2" t="n">
        <f aca="false">MOD(QUOTIENT($B397,2),2)</f>
        <v>0</v>
      </c>
      <c r="E397" s="2" t="n">
        <f aca="false">MOD(QUOTIENT($B397,4),2)</f>
        <v>0</v>
      </c>
      <c r="F397" s="2" t="n">
        <f aca="false">MOD(QUOTIENT($B397,8),2)</f>
        <v>1</v>
      </c>
      <c r="G397" s="2" t="n">
        <f aca="false">MOD(QUOTIENT($B397,16),2)</f>
        <v>0</v>
      </c>
      <c r="H397" s="2" t="n">
        <f aca="false">MOD(QUOTIENT($B397,32),2)</f>
        <v>0</v>
      </c>
      <c r="I397" s="2" t="n">
        <f aca="false">MOD(QUOTIENT($B397,64),2)</f>
        <v>1</v>
      </c>
      <c r="J397" s="5" t="n">
        <f aca="false">IF($C397=const_zero,MIN(class_series_f_invested_usd,MAX(const_zero,$A397)),const_zero)</f>
        <v>30000000</v>
      </c>
      <c r="K397" s="5" t="n">
        <f aca="false">IF($D397=const_zero,MIN(class_series_e_invested_usd,MAX(const_zero,$A397-SUM($J397:$J397))),const_zero)</f>
        <v>300000000</v>
      </c>
      <c r="L397" s="5" t="n">
        <f aca="false">IF($E397=const_zero,MIN(class_series_d_invested_usd,MAX(const_zero,$A397-SUM($J397:$K397))),const_zero)</f>
        <v>100000000</v>
      </c>
      <c r="M397" s="5" t="n">
        <f aca="false">IF($F397=const_zero,MIN(class_series_c_invested_usd,MAX(const_zero,$A397-SUM($J397:$L397))),const_zero)</f>
        <v>0</v>
      </c>
      <c r="N397" s="5" t="n">
        <f aca="false">IF($G397=const_zero,MIN(class_series_b_invested_usd,MAX(const_zero,$A397-SUM($J397:$M397))),const_zero)</f>
        <v>30000000</v>
      </c>
      <c r="O397" s="5" t="n">
        <f aca="false">IF($H397=const_zero,MIN(class_series_a_invested_usd,MAX(const_zero,$A397-SUM($J397:$N397))),const_zero)</f>
        <v>15000000</v>
      </c>
      <c r="P397" s="5" t="n">
        <f aca="false">IF($I397=const_zero,MIN(class_seed_invested_usd,MAX(const_zero,$A397-SUM($J397:$O397))),const_zero)</f>
        <v>0</v>
      </c>
      <c r="Q397" s="5" t="n">
        <f aca="false">MAX(const_zero,$A397-SUM($J397:$P397))</f>
        <v>1525000000</v>
      </c>
      <c r="R397" s="9" t="n">
        <f aca="false">common_rsa_total+Sensitivity!$AE$270+Sensitivity!$AJ$270+IF($C397=const_one,Sensitivity!$D$270,const_zero)+IF($D397=const_one,Sensitivity!$Y$270,const_zero)+IF($E397=const_one,Sensitivity!$V$270,const_zero)+IF($F397=const_one,Sensitivity!$S$270,const_zero)+IF($G397=const_one,Sensitivity!$P$270,const_zero)+IF($H397=const_one,Sensitivity!$M$270,const_zero)+IF($I397=const_one,Sensitivity!$J$270,const_zero)</f>
        <v>16676070.7077164</v>
      </c>
      <c r="S397" s="23" t="b">
        <f aca="false">IF($R397&gt;const_zero,--($Q397&gt;option_strike_usd*$R397),const_zero)</f>
        <v>1</v>
      </c>
      <c r="T397" s="7" t="n">
        <f aca="false">IF($R397&gt;const_zero,IF($S397=const_one,($Q397+option_strike_usd*pre_f_options_issued)/($R397+pre_f_options_issued),$Q397/$R397),const_zero)</f>
        <v>79.6565690272168</v>
      </c>
      <c r="U397" s="5" t="n">
        <f aca="false">IF($C397=const_one,Sensitivity!$D$270*$T397,const_zero)</f>
        <v>0</v>
      </c>
      <c r="V397" s="5" t="n">
        <f aca="false">IF($D397=const_one,Sensitivity!$Y$270*$T397,const_zero)</f>
        <v>0</v>
      </c>
      <c r="W397" s="5" t="n">
        <f aca="false">IF($E397=const_one,Sensitivity!$V$270*$T397,const_zero)</f>
        <v>0</v>
      </c>
      <c r="X397" s="5" t="n">
        <f aca="false">IF($F397=const_one,Sensitivity!$S$270*$T397,const_zero)</f>
        <v>191175765.66532</v>
      </c>
      <c r="Y397" s="5" t="n">
        <f aca="false">IF($G397=const_one,Sensitivity!$P$270*$T397,const_zero)</f>
        <v>0</v>
      </c>
      <c r="Z397" s="5" t="n">
        <f aca="false">IF($H397=const_one,Sensitivity!$M$270*$T397,const_zero)</f>
        <v>0</v>
      </c>
      <c r="AA397" s="5" t="n">
        <f aca="false">IF($I397=const_one,Sensitivity!$J$270*$T397,const_zero)</f>
        <v>398282845.136084</v>
      </c>
      <c r="AB397" s="5" t="n">
        <f aca="false">(Sensitivity!$AE$270+Sensitivity!$AJ$270)*$T397</f>
        <v>21990845.3856034</v>
      </c>
      <c r="AC397" s="5" t="n">
        <f aca="false">common_rsa_total*$T397</f>
        <v>716909121.244951</v>
      </c>
      <c r="AD397" s="5" t="n">
        <f aca="false">IF($S397=const_one,pre_f_options_issued*($T397-option_strike_usd),const_zero)</f>
        <v>196641422.568042</v>
      </c>
      <c r="AE397" s="5" t="n">
        <f aca="false">J397+U397</f>
        <v>30000000</v>
      </c>
      <c r="AF397" s="5" t="n">
        <f aca="false">K397+V397</f>
        <v>300000000</v>
      </c>
      <c r="AG397" s="5" t="n">
        <f aca="false">L397+W397</f>
        <v>100000000</v>
      </c>
      <c r="AH397" s="5" t="n">
        <f aca="false">M397+X397</f>
        <v>191175765.66532</v>
      </c>
      <c r="AI397" s="5" t="n">
        <f aca="false">N397+Y397</f>
        <v>30000000</v>
      </c>
      <c r="AJ397" s="5" t="n">
        <f aca="false">O397+Z397</f>
        <v>15000000</v>
      </c>
      <c r="AK397" s="5" t="n">
        <f aca="false">P397+AA397</f>
        <v>398282845.136084</v>
      </c>
      <c r="AL397" s="5" t="n">
        <f aca="false">INDEX($AE$325:$AE$452,$B397-$C397*1+const_one)</f>
        <v>30000000</v>
      </c>
      <c r="AM397" s="5" t="n">
        <f aca="false">INDEX($AF$325:$AF$452,$B397-$D397*2+const_one)</f>
        <v>300000000</v>
      </c>
      <c r="AN397" s="5" t="n">
        <f aca="false">INDEX($AG$325:$AG$452,$B397-$E397*4+const_one)</f>
        <v>100000000</v>
      </c>
      <c r="AO397" s="5" t="n">
        <f aca="false">INDEX($AH$325:$AH$452,$B397-$F397*8+const_one)</f>
        <v>60000000</v>
      </c>
      <c r="AP397" s="5" t="n">
        <f aca="false">INDEX($AI$325:$AI$452,$B397-$G397*16+const_one)</f>
        <v>30000000</v>
      </c>
      <c r="AQ397" s="5" t="n">
        <f aca="false">INDEX($AJ$325:$AJ$452,$B397-$H397*32+const_one)</f>
        <v>15000000</v>
      </c>
      <c r="AR397" s="5" t="n">
        <f aca="false">INDEX($AK$325:$AK$452,$B397-$I397*64+const_one)</f>
        <v>5000000</v>
      </c>
      <c r="AS397" s="5" t="n">
        <f aca="false">INDEX($AE$325:$AE$452,$B397+(const_one-$C397)*1+const_one)</f>
        <v>61226405.8720046</v>
      </c>
      <c r="AT397" s="5" t="n">
        <f aca="false">INDEX($AF$325:$AF$452,$B397+(const_one-$D397)*2+const_one)</f>
        <v>442751990.284977</v>
      </c>
      <c r="AU397" s="5" t="n">
        <f aca="false">INDEX($AG$325:$AG$452,$B397+(const_one-$E397)*4+const_one)</f>
        <v>134896405.245857</v>
      </c>
      <c r="AV397" s="5" t="n">
        <f aca="false">INDEX($AH$325:$AH$452,$B397+(const_one-$F397)*8+const_one)</f>
        <v>191175765.66532</v>
      </c>
      <c r="AW397" s="5" t="n">
        <f aca="false">INDEX($AI$325:$AI$452,$B397+(const_one-$G397)*16+const_one)</f>
        <v>210700085.762901</v>
      </c>
      <c r="AX397" s="5" t="n">
        <f aca="false">INDEX($AJ$325:$AJ$452,$B397+(const_one-$H397)*32+const_one)</f>
        <v>319013792.325581</v>
      </c>
      <c r="AY397" s="5" t="n">
        <f aca="false">INDEX($AK$325:$AK$452,$B397+(const_one-$I397)*64+const_one)</f>
        <v>398282845.136084</v>
      </c>
      <c r="AZ397" s="5" t="n">
        <f aca="false">--($C397=--(AS397&gt;AL397))</f>
        <v>0</v>
      </c>
      <c r="BA397" s="5" t="n">
        <f aca="false">--($D397=--(AT397&gt;AM397))</f>
        <v>0</v>
      </c>
      <c r="BB397" s="5" t="n">
        <f aca="false">--($E397=--(AU397&gt;AN397))</f>
        <v>0</v>
      </c>
      <c r="BC397" s="5" t="n">
        <f aca="false">--($F397=--(AV397&gt;AO397))</f>
        <v>1</v>
      </c>
      <c r="BD397" s="5" t="n">
        <f aca="false">--($G397=--(AW397&gt;AP397))</f>
        <v>0</v>
      </c>
      <c r="BE397" s="5" t="n">
        <f aca="false">--($H397=--(AX397&gt;AQ397))</f>
        <v>0</v>
      </c>
      <c r="BF397" s="5" t="n">
        <f aca="false">--($I397=--(AY397&gt;AR397))</f>
        <v>1</v>
      </c>
      <c r="BG397" s="5" t="n">
        <f aca="false">SUM(AZ397:BF397)</f>
        <v>2</v>
      </c>
      <c r="BH397" s="5" t="n">
        <f aca="false">SUM(AE397:AK397)+AB397+AC397+AD397</f>
        <v>2000000000</v>
      </c>
    </row>
    <row r="398" customFormat="false" ht="15" hidden="true" customHeight="false" outlineLevel="0" collapsed="false">
      <c r="A398" s="5" t="n">
        <f aca="false">sensitivity_exit_usd</f>
        <v>2000000000</v>
      </c>
      <c r="B398" s="2" t="n">
        <f aca="false">ROW()-ROW($B$325)</f>
        <v>73</v>
      </c>
      <c r="C398" s="2" t="n">
        <f aca="false">MOD(QUOTIENT($B398,1),2)</f>
        <v>1</v>
      </c>
      <c r="D398" s="2" t="n">
        <f aca="false">MOD(QUOTIENT($B398,2),2)</f>
        <v>0</v>
      </c>
      <c r="E398" s="2" t="n">
        <f aca="false">MOD(QUOTIENT($B398,4),2)</f>
        <v>0</v>
      </c>
      <c r="F398" s="2" t="n">
        <f aca="false">MOD(QUOTIENT($B398,8),2)</f>
        <v>1</v>
      </c>
      <c r="G398" s="2" t="n">
        <f aca="false">MOD(QUOTIENT($B398,16),2)</f>
        <v>0</v>
      </c>
      <c r="H398" s="2" t="n">
        <f aca="false">MOD(QUOTIENT($B398,32),2)</f>
        <v>0</v>
      </c>
      <c r="I398" s="2" t="n">
        <f aca="false">MOD(QUOTIENT($B398,64),2)</f>
        <v>1</v>
      </c>
      <c r="J398" s="5" t="n">
        <f aca="false">IF($C398=const_zero,MIN(class_series_f_invested_usd,MAX(const_zero,$A398)),const_zero)</f>
        <v>0</v>
      </c>
      <c r="K398" s="5" t="n">
        <f aca="false">IF($D398=const_zero,MIN(class_series_e_invested_usd,MAX(const_zero,$A398-SUM($J398:$J398))),const_zero)</f>
        <v>300000000</v>
      </c>
      <c r="L398" s="5" t="n">
        <f aca="false">IF($E398=const_zero,MIN(class_series_d_invested_usd,MAX(const_zero,$A398-SUM($J398:$K398))),const_zero)</f>
        <v>100000000</v>
      </c>
      <c r="M398" s="5" t="n">
        <f aca="false">IF($F398=const_zero,MIN(class_series_c_invested_usd,MAX(const_zero,$A398-SUM($J398:$L398))),const_zero)</f>
        <v>0</v>
      </c>
      <c r="N398" s="5" t="n">
        <f aca="false">IF($G398=const_zero,MIN(class_series_b_invested_usd,MAX(const_zero,$A398-SUM($J398:$M398))),const_zero)</f>
        <v>30000000</v>
      </c>
      <c r="O398" s="5" t="n">
        <f aca="false">IF($H398=const_zero,MIN(class_series_a_invested_usd,MAX(const_zero,$A398-SUM($J398:$N398))),const_zero)</f>
        <v>15000000</v>
      </c>
      <c r="P398" s="5" t="n">
        <f aca="false">IF($I398=const_zero,MIN(class_seed_invested_usd,MAX(const_zero,$A398-SUM($J398:$O398))),const_zero)</f>
        <v>0</v>
      </c>
      <c r="Q398" s="5" t="n">
        <f aca="false">MAX(const_zero,$A398-SUM($J398:$P398))</f>
        <v>1555000000</v>
      </c>
      <c r="R398" s="9" t="n">
        <f aca="false">common_rsa_total+Sensitivity!$AE$270+Sensitivity!$AJ$270+IF($C398=const_one,Sensitivity!$D$270,const_zero)+IF($D398=const_one,Sensitivity!$Y$270,const_zero)+IF($E398=const_one,Sensitivity!$V$270,const_zero)+IF($F398=const_one,Sensitivity!$S$270,const_zero)+IF($G398=const_one,Sensitivity!$P$270,const_zero)+IF($H398=const_one,Sensitivity!$M$270,const_zero)+IF($I398=const_one,Sensitivity!$J$270,const_zero)</f>
        <v>17460741.3005735</v>
      </c>
      <c r="S398" s="23" t="b">
        <f aca="false">IF($R398&gt;const_zero,--($Q398&gt;option_strike_usd*$R398),const_zero)</f>
        <v>1</v>
      </c>
      <c r="T398" s="7" t="n">
        <f aca="false">IF($R398&gt;const_zero,IF($S398=const_one,($Q398+option_strike_usd*pre_f_options_issued)/($R398+pre_f_options_issued),$Q398/$R398),const_zero)</f>
        <v>78.0281642122804</v>
      </c>
      <c r="U398" s="5" t="n">
        <f aca="false">IF($C398=const_one,Sensitivity!$D$270*$T398,const_zero)</f>
        <v>61226405.8720046</v>
      </c>
      <c r="V398" s="5" t="n">
        <f aca="false">IF($D398=const_one,Sensitivity!$Y$270*$T398,const_zero)</f>
        <v>0</v>
      </c>
      <c r="W398" s="5" t="n">
        <f aca="false">IF($E398=const_one,Sensitivity!$V$270*$T398,const_zero)</f>
        <v>0</v>
      </c>
      <c r="X398" s="5" t="n">
        <f aca="false">IF($F398=const_one,Sensitivity!$S$270*$T398,const_zero)</f>
        <v>187267594.109473</v>
      </c>
      <c r="Y398" s="5" t="n">
        <f aca="false">IF($G398=const_one,Sensitivity!$P$270*$T398,const_zero)</f>
        <v>0</v>
      </c>
      <c r="Z398" s="5" t="n">
        <f aca="false">IF($H398=const_one,Sensitivity!$M$270*$T398,const_zero)</f>
        <v>0</v>
      </c>
      <c r="AA398" s="5" t="n">
        <f aca="false">IF($I398=const_one,Sensitivity!$J$270*$T398,const_zero)</f>
        <v>390140821.061402</v>
      </c>
      <c r="AB398" s="5" t="n">
        <f aca="false">(Sensitivity!$AE$270+Sensitivity!$AJ$270)*$T398</f>
        <v>21541290.5158951</v>
      </c>
      <c r="AC398" s="5" t="n">
        <f aca="false">common_rsa_total*$T398</f>
        <v>702253477.910524</v>
      </c>
      <c r="AD398" s="5" t="n">
        <f aca="false">IF($S398=const_one,pre_f_options_issued*($T398-option_strike_usd),const_zero)</f>
        <v>192570410.530701</v>
      </c>
      <c r="AE398" s="5" t="n">
        <f aca="false">J398+U398</f>
        <v>61226405.8720046</v>
      </c>
      <c r="AF398" s="5" t="n">
        <f aca="false">K398+V398</f>
        <v>300000000</v>
      </c>
      <c r="AG398" s="5" t="n">
        <f aca="false">L398+W398</f>
        <v>100000000</v>
      </c>
      <c r="AH398" s="5" t="n">
        <f aca="false">M398+X398</f>
        <v>187267594.109473</v>
      </c>
      <c r="AI398" s="5" t="n">
        <f aca="false">N398+Y398</f>
        <v>30000000</v>
      </c>
      <c r="AJ398" s="5" t="n">
        <f aca="false">O398+Z398</f>
        <v>15000000</v>
      </c>
      <c r="AK398" s="5" t="n">
        <f aca="false">P398+AA398</f>
        <v>390140821.061402</v>
      </c>
      <c r="AL398" s="5" t="n">
        <f aca="false">INDEX($AE$325:$AE$452,$B398-$C398*1+const_one)</f>
        <v>30000000</v>
      </c>
      <c r="AM398" s="5" t="n">
        <f aca="false">INDEX($AF$325:$AF$452,$B398-$D398*2+const_one)</f>
        <v>300000000</v>
      </c>
      <c r="AN398" s="5" t="n">
        <f aca="false">INDEX($AG$325:$AG$452,$B398-$E398*4+const_one)</f>
        <v>100000000</v>
      </c>
      <c r="AO398" s="5" t="n">
        <f aca="false">INDEX($AH$325:$AH$452,$B398-$F398*8+const_one)</f>
        <v>60000000</v>
      </c>
      <c r="AP398" s="5" t="n">
        <f aca="false">INDEX($AI$325:$AI$452,$B398-$G398*16+const_one)</f>
        <v>30000000</v>
      </c>
      <c r="AQ398" s="5" t="n">
        <f aca="false">INDEX($AJ$325:$AJ$452,$B398-$H398*32+const_one)</f>
        <v>15000000</v>
      </c>
      <c r="AR398" s="5" t="n">
        <f aca="false">INDEX($AK$325:$AK$452,$B398-$I398*64+const_one)</f>
        <v>5000000</v>
      </c>
      <c r="AS398" s="5" t="n">
        <f aca="false">INDEX($AE$325:$AE$452,$B398+(const_one-$C398)*1+const_one)</f>
        <v>61226405.8720046</v>
      </c>
      <c r="AT398" s="5" t="n">
        <f aca="false">INDEX($AF$325:$AF$452,$B398+(const_one-$D398)*2+const_one)</f>
        <v>436486589.714811</v>
      </c>
      <c r="AU398" s="5" t="n">
        <f aca="false">INDEX($AG$325:$AG$452,$B398+(const_one-$E398)*4+const_one)</f>
        <v>132413797.747913</v>
      </c>
      <c r="AV398" s="5" t="n">
        <f aca="false">INDEX($AH$325:$AH$452,$B398+(const_one-$F398)*8+const_one)</f>
        <v>187267594.109473</v>
      </c>
      <c r="AW398" s="5" t="n">
        <f aca="false">INDEX($AI$325:$AI$452,$B398+(const_one-$G398)*16+const_one)</f>
        <v>207419261.323285</v>
      </c>
      <c r="AX398" s="5" t="n">
        <f aca="false">INDEX($AJ$325:$AJ$452,$B398+(const_one-$H398)*32+const_one)</f>
        <v>314994651.213317</v>
      </c>
      <c r="AY398" s="5" t="n">
        <f aca="false">INDEX($AK$325:$AK$452,$B398+(const_one-$I398)*64+const_one)</f>
        <v>390140821.061402</v>
      </c>
      <c r="AZ398" s="5" t="n">
        <f aca="false">--($C398=--(AS398&gt;AL398))</f>
        <v>1</v>
      </c>
      <c r="BA398" s="5" t="n">
        <f aca="false">--($D398=--(AT398&gt;AM398))</f>
        <v>0</v>
      </c>
      <c r="BB398" s="5" t="n">
        <f aca="false">--($E398=--(AU398&gt;AN398))</f>
        <v>0</v>
      </c>
      <c r="BC398" s="5" t="n">
        <f aca="false">--($F398=--(AV398&gt;AO398))</f>
        <v>1</v>
      </c>
      <c r="BD398" s="5" t="n">
        <f aca="false">--($G398=--(AW398&gt;AP398))</f>
        <v>0</v>
      </c>
      <c r="BE398" s="5" t="n">
        <f aca="false">--($H398=--(AX398&gt;AQ398))</f>
        <v>0</v>
      </c>
      <c r="BF398" s="5" t="n">
        <f aca="false">--($I398=--(AY398&gt;AR398))</f>
        <v>1</v>
      </c>
      <c r="BG398" s="5" t="n">
        <f aca="false">SUM(AZ398:BF398)</f>
        <v>3</v>
      </c>
      <c r="BH398" s="5" t="n">
        <f aca="false">SUM(AE398:AK398)+AB398+AC398+AD398</f>
        <v>2000000000</v>
      </c>
    </row>
    <row r="399" customFormat="false" ht="15" hidden="true" customHeight="false" outlineLevel="0" collapsed="false">
      <c r="A399" s="5" t="n">
        <f aca="false">sensitivity_exit_usd</f>
        <v>2000000000</v>
      </c>
      <c r="B399" s="2" t="n">
        <f aca="false">ROW()-ROW($B$325)</f>
        <v>74</v>
      </c>
      <c r="C399" s="2" t="n">
        <f aca="false">MOD(QUOTIENT($B399,1),2)</f>
        <v>0</v>
      </c>
      <c r="D399" s="2" t="n">
        <f aca="false">MOD(QUOTIENT($B399,2),2)</f>
        <v>1</v>
      </c>
      <c r="E399" s="2" t="n">
        <f aca="false">MOD(QUOTIENT($B399,4),2)</f>
        <v>0</v>
      </c>
      <c r="F399" s="2" t="n">
        <f aca="false">MOD(QUOTIENT($B399,8),2)</f>
        <v>1</v>
      </c>
      <c r="G399" s="2" t="n">
        <f aca="false">MOD(QUOTIENT($B399,16),2)</f>
        <v>0</v>
      </c>
      <c r="H399" s="2" t="n">
        <f aca="false">MOD(QUOTIENT($B399,32),2)</f>
        <v>0</v>
      </c>
      <c r="I399" s="2" t="n">
        <f aca="false">MOD(QUOTIENT($B399,64),2)</f>
        <v>1</v>
      </c>
      <c r="J399" s="5" t="n">
        <f aca="false">IF($C399=const_zero,MIN(class_series_f_invested_usd,MAX(const_zero,$A399)),const_zero)</f>
        <v>30000000</v>
      </c>
      <c r="K399" s="5" t="n">
        <f aca="false">IF($D399=const_zero,MIN(class_series_e_invested_usd,MAX(const_zero,$A399-SUM($J399:$J399))),const_zero)</f>
        <v>0</v>
      </c>
      <c r="L399" s="5" t="n">
        <f aca="false">IF($E399=const_zero,MIN(class_series_d_invested_usd,MAX(const_zero,$A399-SUM($J399:$K399))),const_zero)</f>
        <v>100000000</v>
      </c>
      <c r="M399" s="5" t="n">
        <f aca="false">IF($F399=const_zero,MIN(class_series_c_invested_usd,MAX(const_zero,$A399-SUM($J399:$L399))),const_zero)</f>
        <v>0</v>
      </c>
      <c r="N399" s="5" t="n">
        <f aca="false">IF($G399=const_zero,MIN(class_series_b_invested_usd,MAX(const_zero,$A399-SUM($J399:$M399))),const_zero)</f>
        <v>30000000</v>
      </c>
      <c r="O399" s="5" t="n">
        <f aca="false">IF($H399=const_zero,MIN(class_series_a_invested_usd,MAX(const_zero,$A399-SUM($J399:$N399))),const_zero)</f>
        <v>15000000</v>
      </c>
      <c r="P399" s="5" t="n">
        <f aca="false">IF($I399=const_zero,MIN(class_seed_invested_usd,MAX(const_zero,$A399-SUM($J399:$O399))),const_zero)</f>
        <v>0</v>
      </c>
      <c r="Q399" s="5" t="n">
        <f aca="false">MAX(const_zero,$A399-SUM($J399:$P399))</f>
        <v>1825000000</v>
      </c>
      <c r="R399" s="9" t="n">
        <f aca="false">common_rsa_total+Sensitivity!$AE$270+Sensitivity!$AJ$270+IF($C399=const_one,Sensitivity!$D$270,const_zero)+IF($D399=const_one,Sensitivity!$Y$270,const_zero)+IF($E399=const_one,Sensitivity!$V$270,const_zero)+IF($F399=const_one,Sensitivity!$S$270,const_zero)+IF($G399=const_one,Sensitivity!$P$270,const_zero)+IF($H399=const_one,Sensitivity!$M$270,const_zero)+IF($I399=const_one,Sensitivity!$J$270,const_zero)</f>
        <v>22807325.9340259</v>
      </c>
      <c r="S399" s="23" t="b">
        <f aca="false">IF($R399&gt;const_zero,--($Q399&gt;option_strike_usd*$R399),const_zero)</f>
        <v>1</v>
      </c>
      <c r="T399" s="7" t="n">
        <f aca="false">IF($R399&gt;const_zero,IF($S399=const_one,($Q399+option_strike_usd*pre_f_options_issued)/($R399+pre_f_options_issued),$Q399/$R399),const_zero)</f>
        <v>72.2122916014178</v>
      </c>
      <c r="U399" s="5" t="n">
        <f aca="false">IF($C399=const_one,Sensitivity!$D$270*$T399,const_zero)</f>
        <v>0</v>
      </c>
      <c r="V399" s="5" t="n">
        <f aca="false">IF($D399=const_one,Sensitivity!$Y$270*$T399,const_zero)</f>
        <v>442751990.284977</v>
      </c>
      <c r="W399" s="5" t="n">
        <f aca="false">IF($E399=const_one,Sensitivity!$V$270*$T399,const_zero)</f>
        <v>0</v>
      </c>
      <c r="X399" s="5" t="n">
        <f aca="false">IF($F399=const_one,Sensitivity!$S$270*$T399,const_zero)</f>
        <v>173309499.843403</v>
      </c>
      <c r="Y399" s="5" t="n">
        <f aca="false">IF($G399=const_one,Sensitivity!$P$270*$T399,const_zero)</f>
        <v>0</v>
      </c>
      <c r="Z399" s="5" t="n">
        <f aca="false">IF($H399=const_one,Sensitivity!$M$270*$T399,const_zero)</f>
        <v>0</v>
      </c>
      <c r="AA399" s="5" t="n">
        <f aca="false">IF($I399=const_one,Sensitivity!$J$270*$T399,const_zero)</f>
        <v>361061458.007089</v>
      </c>
      <c r="AB399" s="5" t="n">
        <f aca="false">(Sensitivity!$AE$270+Sensitivity!$AJ$270)*$T399</f>
        <v>19935698.4482259</v>
      </c>
      <c r="AC399" s="5" t="n">
        <f aca="false">common_rsa_total*$T399</f>
        <v>649910624.41276</v>
      </c>
      <c r="AD399" s="5" t="n">
        <f aca="false">IF($S399=const_one,pre_f_options_issued*($T399-option_strike_usd),const_zero)</f>
        <v>178030729.003545</v>
      </c>
      <c r="AE399" s="5" t="n">
        <f aca="false">J399+U399</f>
        <v>30000000</v>
      </c>
      <c r="AF399" s="5" t="n">
        <f aca="false">K399+V399</f>
        <v>442751990.284977</v>
      </c>
      <c r="AG399" s="5" t="n">
        <f aca="false">L399+W399</f>
        <v>100000000</v>
      </c>
      <c r="AH399" s="5" t="n">
        <f aca="false">M399+X399</f>
        <v>173309499.843403</v>
      </c>
      <c r="AI399" s="5" t="n">
        <f aca="false">N399+Y399</f>
        <v>30000000</v>
      </c>
      <c r="AJ399" s="5" t="n">
        <f aca="false">O399+Z399</f>
        <v>15000000</v>
      </c>
      <c r="AK399" s="5" t="n">
        <f aca="false">P399+AA399</f>
        <v>361061458.007089</v>
      </c>
      <c r="AL399" s="5" t="n">
        <f aca="false">INDEX($AE$325:$AE$452,$B399-$C399*1+const_one)</f>
        <v>30000000</v>
      </c>
      <c r="AM399" s="5" t="n">
        <f aca="false">INDEX($AF$325:$AF$452,$B399-$D399*2+const_one)</f>
        <v>300000000</v>
      </c>
      <c r="AN399" s="5" t="n">
        <f aca="false">INDEX($AG$325:$AG$452,$B399-$E399*4+const_one)</f>
        <v>100000000</v>
      </c>
      <c r="AO399" s="5" t="n">
        <f aca="false">INDEX($AH$325:$AH$452,$B399-$F399*8+const_one)</f>
        <v>60000000</v>
      </c>
      <c r="AP399" s="5" t="n">
        <f aca="false">INDEX($AI$325:$AI$452,$B399-$G399*16+const_one)</f>
        <v>30000000</v>
      </c>
      <c r="AQ399" s="5" t="n">
        <f aca="false">INDEX($AJ$325:$AJ$452,$B399-$H399*32+const_one)</f>
        <v>15000000</v>
      </c>
      <c r="AR399" s="5" t="n">
        <f aca="false">INDEX($AK$325:$AK$452,$B399-$I399*64+const_one)</f>
        <v>5000000</v>
      </c>
      <c r="AS399" s="5" t="n">
        <f aca="false">INDEX($AE$325:$AE$452,$B399+(const_one-$C399)*1+const_one)</f>
        <v>55861023.3115136</v>
      </c>
      <c r="AT399" s="5" t="n">
        <f aca="false">INDEX($AF$325:$AF$452,$B399+(const_one-$D399)*2+const_one)</f>
        <v>442751990.284977</v>
      </c>
      <c r="AU399" s="5" t="n">
        <f aca="false">INDEX($AG$325:$AG$452,$B399+(const_one-$E399)*4+const_one)</f>
        <v>123536955.408774</v>
      </c>
      <c r="AV399" s="5" t="n">
        <f aca="false">INDEX($AH$325:$AH$452,$B399+(const_one-$F399)*8+const_one)</f>
        <v>173309499.843403</v>
      </c>
      <c r="AW399" s="5" t="n">
        <f aca="false">INDEX($AI$325:$AI$452,$B399+(const_one-$G399)*16+const_one)</f>
        <v>196857167.398555</v>
      </c>
      <c r="AX399" s="5" t="n">
        <f aca="false">INDEX($AJ$325:$AJ$452,$B399+(const_one-$H399)*32+const_one)</f>
        <v>303969410.566083</v>
      </c>
      <c r="AY399" s="5" t="n">
        <f aca="false">INDEX($AK$325:$AK$452,$B399+(const_one-$I399)*64+const_one)</f>
        <v>361061458.007089</v>
      </c>
      <c r="AZ399" s="5" t="n">
        <f aca="false">--($C399=--(AS399&gt;AL399))</f>
        <v>0</v>
      </c>
      <c r="BA399" s="5" t="n">
        <f aca="false">--($D399=--(AT399&gt;AM399))</f>
        <v>1</v>
      </c>
      <c r="BB399" s="5" t="n">
        <f aca="false">--($E399=--(AU399&gt;AN399))</f>
        <v>0</v>
      </c>
      <c r="BC399" s="5" t="n">
        <f aca="false">--($F399=--(AV399&gt;AO399))</f>
        <v>1</v>
      </c>
      <c r="BD399" s="5" t="n">
        <f aca="false">--($G399=--(AW399&gt;AP399))</f>
        <v>0</v>
      </c>
      <c r="BE399" s="5" t="n">
        <f aca="false">--($H399=--(AX399&gt;AQ399))</f>
        <v>0</v>
      </c>
      <c r="BF399" s="5" t="n">
        <f aca="false">--($I399=--(AY399&gt;AR399))</f>
        <v>1</v>
      </c>
      <c r="BG399" s="5" t="n">
        <f aca="false">SUM(AZ399:BF399)</f>
        <v>3</v>
      </c>
      <c r="BH399" s="5" t="n">
        <f aca="false">SUM(AE399:AK399)+AB399+AC399+AD399</f>
        <v>2000000000</v>
      </c>
    </row>
    <row r="400" customFormat="false" ht="15" hidden="true" customHeight="false" outlineLevel="0" collapsed="false">
      <c r="A400" s="5" t="n">
        <f aca="false">sensitivity_exit_usd</f>
        <v>2000000000</v>
      </c>
      <c r="B400" s="2" t="n">
        <f aca="false">ROW()-ROW($B$325)</f>
        <v>75</v>
      </c>
      <c r="C400" s="2" t="n">
        <f aca="false">MOD(QUOTIENT($B400,1),2)</f>
        <v>1</v>
      </c>
      <c r="D400" s="2" t="n">
        <f aca="false">MOD(QUOTIENT($B400,2),2)</f>
        <v>1</v>
      </c>
      <c r="E400" s="2" t="n">
        <f aca="false">MOD(QUOTIENT($B400,4),2)</f>
        <v>0</v>
      </c>
      <c r="F400" s="2" t="n">
        <f aca="false">MOD(QUOTIENT($B400,8),2)</f>
        <v>1</v>
      </c>
      <c r="G400" s="2" t="n">
        <f aca="false">MOD(QUOTIENT($B400,16),2)</f>
        <v>0</v>
      </c>
      <c r="H400" s="2" t="n">
        <f aca="false">MOD(QUOTIENT($B400,32),2)</f>
        <v>0</v>
      </c>
      <c r="I400" s="2" t="n">
        <f aca="false">MOD(QUOTIENT($B400,64),2)</f>
        <v>1</v>
      </c>
      <c r="J400" s="5" t="n">
        <f aca="false">IF($C400=const_zero,MIN(class_series_f_invested_usd,MAX(const_zero,$A400)),const_zero)</f>
        <v>0</v>
      </c>
      <c r="K400" s="5" t="n">
        <f aca="false">IF($D400=const_zero,MIN(class_series_e_invested_usd,MAX(const_zero,$A400-SUM($J400:$J400))),const_zero)</f>
        <v>0</v>
      </c>
      <c r="L400" s="5" t="n">
        <f aca="false">IF($E400=const_zero,MIN(class_series_d_invested_usd,MAX(const_zero,$A400-SUM($J400:$K400))),const_zero)</f>
        <v>100000000</v>
      </c>
      <c r="M400" s="5" t="n">
        <f aca="false">IF($F400=const_zero,MIN(class_series_c_invested_usd,MAX(const_zero,$A400-SUM($J400:$L400))),const_zero)</f>
        <v>0</v>
      </c>
      <c r="N400" s="5" t="n">
        <f aca="false">IF($G400=const_zero,MIN(class_series_b_invested_usd,MAX(const_zero,$A400-SUM($J400:$M400))),const_zero)</f>
        <v>30000000</v>
      </c>
      <c r="O400" s="5" t="n">
        <f aca="false">IF($H400=const_zero,MIN(class_series_a_invested_usd,MAX(const_zero,$A400-SUM($J400:$N400))),const_zero)</f>
        <v>15000000</v>
      </c>
      <c r="P400" s="5" t="n">
        <f aca="false">IF($I400=const_zero,MIN(class_seed_invested_usd,MAX(const_zero,$A400-SUM($J400:$O400))),const_zero)</f>
        <v>0</v>
      </c>
      <c r="Q400" s="5" t="n">
        <f aca="false">MAX(const_zero,$A400-SUM($J400:$P400))</f>
        <v>1855000000</v>
      </c>
      <c r="R400" s="9" t="n">
        <f aca="false">common_rsa_total+Sensitivity!$AE$270+Sensitivity!$AJ$270+IF($C400=const_one,Sensitivity!$D$270,const_zero)+IF($D400=const_one,Sensitivity!$Y$270,const_zero)+IF($E400=const_one,Sensitivity!$V$270,const_zero)+IF($F400=const_one,Sensitivity!$S$270,const_zero)+IF($G400=const_one,Sensitivity!$P$270,const_zero)+IF($H400=const_one,Sensitivity!$M$270,const_zero)+IF($I400=const_one,Sensitivity!$J$270,const_zero)</f>
        <v>23591996.526883</v>
      </c>
      <c r="S400" s="23" t="b">
        <f aca="false">IF($R400&gt;const_zero,--($Q400&gt;option_strike_usd*$R400),const_zero)</f>
        <v>1</v>
      </c>
      <c r="T400" s="7" t="n">
        <f aca="false">IF($R400&gt;const_zero,IF($S400=const_one,($Q400+option_strike_usd*pre_f_options_issued)/($R400+pre_f_options_issued),$Q400/$R400),const_zero)</f>
        <v>71.1904126649023</v>
      </c>
      <c r="U400" s="5" t="n">
        <f aca="false">IF($C400=const_one,Sensitivity!$D$270*$T400,const_zero)</f>
        <v>55861023.3115136</v>
      </c>
      <c r="V400" s="5" t="n">
        <f aca="false">IF($D400=const_one,Sensitivity!$Y$270*$T400,const_zero)</f>
        <v>436486589.714811</v>
      </c>
      <c r="W400" s="5" t="n">
        <f aca="false">IF($E400=const_one,Sensitivity!$V$270*$T400,const_zero)</f>
        <v>0</v>
      </c>
      <c r="X400" s="5" t="n">
        <f aca="false">IF($F400=const_one,Sensitivity!$S$270*$T400,const_zero)</f>
        <v>170856990.395766</v>
      </c>
      <c r="Y400" s="5" t="n">
        <f aca="false">IF($G400=const_one,Sensitivity!$P$270*$T400,const_zero)</f>
        <v>0</v>
      </c>
      <c r="Z400" s="5" t="n">
        <f aca="false">IF($H400=const_one,Sensitivity!$M$270*$T400,const_zero)</f>
        <v>0</v>
      </c>
      <c r="AA400" s="5" t="n">
        <f aca="false">IF($I400=const_one,Sensitivity!$J$270*$T400,const_zero)</f>
        <v>355952063.324512</v>
      </c>
      <c r="AB400" s="5" t="n">
        <f aca="false">(Sensitivity!$AE$270+Sensitivity!$AJ$270)*$T400</f>
        <v>19653587.6070216</v>
      </c>
      <c r="AC400" s="5" t="n">
        <f aca="false">common_rsa_total*$T400</f>
        <v>640713713.984121</v>
      </c>
      <c r="AD400" s="5" t="n">
        <f aca="false">IF($S400=const_one,pre_f_options_issued*($T400-option_strike_usd),const_zero)</f>
        <v>175476031.662256</v>
      </c>
      <c r="AE400" s="5" t="n">
        <f aca="false">J400+U400</f>
        <v>55861023.3115136</v>
      </c>
      <c r="AF400" s="5" t="n">
        <f aca="false">K400+V400</f>
        <v>436486589.714811</v>
      </c>
      <c r="AG400" s="5" t="n">
        <f aca="false">L400+W400</f>
        <v>100000000</v>
      </c>
      <c r="AH400" s="5" t="n">
        <f aca="false">M400+X400</f>
        <v>170856990.395766</v>
      </c>
      <c r="AI400" s="5" t="n">
        <f aca="false">N400+Y400</f>
        <v>30000000</v>
      </c>
      <c r="AJ400" s="5" t="n">
        <f aca="false">O400+Z400</f>
        <v>15000000</v>
      </c>
      <c r="AK400" s="5" t="n">
        <f aca="false">P400+AA400</f>
        <v>355952063.324512</v>
      </c>
      <c r="AL400" s="5" t="n">
        <f aca="false">INDEX($AE$325:$AE$452,$B400-$C400*1+const_one)</f>
        <v>30000000</v>
      </c>
      <c r="AM400" s="5" t="n">
        <f aca="false">INDEX($AF$325:$AF$452,$B400-$D400*2+const_one)</f>
        <v>300000000</v>
      </c>
      <c r="AN400" s="5" t="n">
        <f aca="false">INDEX($AG$325:$AG$452,$B400-$E400*4+const_one)</f>
        <v>100000000</v>
      </c>
      <c r="AO400" s="5" t="n">
        <f aca="false">INDEX($AH$325:$AH$452,$B400-$F400*8+const_one)</f>
        <v>60000000</v>
      </c>
      <c r="AP400" s="5" t="n">
        <f aca="false">INDEX($AI$325:$AI$452,$B400-$G400*16+const_one)</f>
        <v>30000000</v>
      </c>
      <c r="AQ400" s="5" t="n">
        <f aca="false">INDEX($AJ$325:$AJ$452,$B400-$H400*32+const_one)</f>
        <v>15000000</v>
      </c>
      <c r="AR400" s="5" t="n">
        <f aca="false">INDEX($AK$325:$AK$452,$B400-$I400*64+const_one)</f>
        <v>5000000</v>
      </c>
      <c r="AS400" s="5" t="n">
        <f aca="false">INDEX($AE$325:$AE$452,$B400+(const_one-$C400)*1+const_one)</f>
        <v>55861023.3115136</v>
      </c>
      <c r="AT400" s="5" t="n">
        <f aca="false">INDEX($AF$325:$AF$452,$B400+(const_one-$D400)*2+const_one)</f>
        <v>436486589.714811</v>
      </c>
      <c r="AU400" s="5" t="n">
        <f aca="false">INDEX($AG$325:$AG$452,$B400+(const_one-$E400)*4+const_one)</f>
        <v>121921728.711138</v>
      </c>
      <c r="AV400" s="5" t="n">
        <f aca="false">INDEX($AH$325:$AH$452,$B400+(const_one-$F400)*8+const_one)</f>
        <v>170856990.395766</v>
      </c>
      <c r="AW400" s="5" t="n">
        <f aca="false">INDEX($AI$325:$AI$452,$B400+(const_one-$G400)*16+const_one)</f>
        <v>194641161.694333</v>
      </c>
      <c r="AX400" s="5" t="n">
        <f aca="false">INDEX($AJ$325:$AJ$452,$B400+(const_one-$H400)*32+const_one)</f>
        <v>301122508.871533</v>
      </c>
      <c r="AY400" s="5" t="n">
        <f aca="false">INDEX($AK$325:$AK$452,$B400+(const_one-$I400)*64+const_one)</f>
        <v>355952063.324512</v>
      </c>
      <c r="AZ400" s="5" t="n">
        <f aca="false">--($C400=--(AS400&gt;AL400))</f>
        <v>1</v>
      </c>
      <c r="BA400" s="5" t="n">
        <f aca="false">--($D400=--(AT400&gt;AM400))</f>
        <v>1</v>
      </c>
      <c r="BB400" s="5" t="n">
        <f aca="false">--($E400=--(AU400&gt;AN400))</f>
        <v>0</v>
      </c>
      <c r="BC400" s="5" t="n">
        <f aca="false">--($F400=--(AV400&gt;AO400))</f>
        <v>1</v>
      </c>
      <c r="BD400" s="5" t="n">
        <f aca="false">--($G400=--(AW400&gt;AP400))</f>
        <v>0</v>
      </c>
      <c r="BE400" s="5" t="n">
        <f aca="false">--($H400=--(AX400&gt;AQ400))</f>
        <v>0</v>
      </c>
      <c r="BF400" s="5" t="n">
        <f aca="false">--($I400=--(AY400&gt;AR400))</f>
        <v>1</v>
      </c>
      <c r="BG400" s="5" t="n">
        <f aca="false">SUM(AZ400:BF400)</f>
        <v>4</v>
      </c>
      <c r="BH400" s="5" t="n">
        <f aca="false">SUM(AE400:AK400)+AB400+AC400+AD400</f>
        <v>2000000000</v>
      </c>
    </row>
    <row r="401" customFormat="false" ht="15" hidden="true" customHeight="false" outlineLevel="0" collapsed="false">
      <c r="A401" s="5" t="n">
        <f aca="false">sensitivity_exit_usd</f>
        <v>2000000000</v>
      </c>
      <c r="B401" s="2" t="n">
        <f aca="false">ROW()-ROW($B$325)</f>
        <v>76</v>
      </c>
      <c r="C401" s="2" t="n">
        <f aca="false">MOD(QUOTIENT($B401,1),2)</f>
        <v>0</v>
      </c>
      <c r="D401" s="2" t="n">
        <f aca="false">MOD(QUOTIENT($B401,2),2)</f>
        <v>0</v>
      </c>
      <c r="E401" s="2" t="n">
        <f aca="false">MOD(QUOTIENT($B401,4),2)</f>
        <v>1</v>
      </c>
      <c r="F401" s="2" t="n">
        <f aca="false">MOD(QUOTIENT($B401,8),2)</f>
        <v>1</v>
      </c>
      <c r="G401" s="2" t="n">
        <f aca="false">MOD(QUOTIENT($B401,16),2)</f>
        <v>0</v>
      </c>
      <c r="H401" s="2" t="n">
        <f aca="false">MOD(QUOTIENT($B401,32),2)</f>
        <v>0</v>
      </c>
      <c r="I401" s="2" t="n">
        <f aca="false">MOD(QUOTIENT($B401,64),2)</f>
        <v>1</v>
      </c>
      <c r="J401" s="5" t="n">
        <f aca="false">IF($C401=const_zero,MIN(class_series_f_invested_usd,MAX(const_zero,$A401)),const_zero)</f>
        <v>30000000</v>
      </c>
      <c r="K401" s="5" t="n">
        <f aca="false">IF($D401=const_zero,MIN(class_series_e_invested_usd,MAX(const_zero,$A401-SUM($J401:$J401))),const_zero)</f>
        <v>300000000</v>
      </c>
      <c r="L401" s="5" t="n">
        <f aca="false">IF($E401=const_zero,MIN(class_series_d_invested_usd,MAX(const_zero,$A401-SUM($J401:$K401))),const_zero)</f>
        <v>0</v>
      </c>
      <c r="M401" s="5" t="n">
        <f aca="false">IF($F401=const_zero,MIN(class_series_c_invested_usd,MAX(const_zero,$A401-SUM($J401:$L401))),const_zero)</f>
        <v>0</v>
      </c>
      <c r="N401" s="5" t="n">
        <f aca="false">IF($G401=const_zero,MIN(class_series_b_invested_usd,MAX(const_zero,$A401-SUM($J401:$M401))),const_zero)</f>
        <v>30000000</v>
      </c>
      <c r="O401" s="5" t="n">
        <f aca="false">IF($H401=const_zero,MIN(class_series_a_invested_usd,MAX(const_zero,$A401-SUM($J401:$N401))),const_zero)</f>
        <v>15000000</v>
      </c>
      <c r="P401" s="5" t="n">
        <f aca="false">IF($I401=const_zero,MIN(class_seed_invested_usd,MAX(const_zero,$A401-SUM($J401:$O401))),const_zero)</f>
        <v>0</v>
      </c>
      <c r="Q401" s="5" t="n">
        <f aca="false">MAX(const_zero,$A401-SUM($J401:$P401))</f>
        <v>1625000000</v>
      </c>
      <c r="R401" s="9" t="n">
        <f aca="false">common_rsa_total+Sensitivity!$AE$270+Sensitivity!$AJ$270+IF($C401=const_one,Sensitivity!$D$270,const_zero)+IF($D401=const_one,Sensitivity!$Y$270,const_zero)+IF($E401=const_one,Sensitivity!$V$270,const_zero)+IF($F401=const_one,Sensitivity!$S$270,const_zero)+IF($G401=const_one,Sensitivity!$P$270,const_zero)+IF($H401=const_one,Sensitivity!$M$270,const_zero)+IF($I401=const_one,Sensitivity!$J$270,const_zero)</f>
        <v>18409138.3582987</v>
      </c>
      <c r="S401" s="23" t="b">
        <f aca="false">IF($R401&gt;const_zero,--($Q401&gt;option_strike_usd*$R401),const_zero)</f>
        <v>1</v>
      </c>
      <c r="T401" s="7" t="n">
        <f aca="false">IF($R401&gt;const_zero,IF($S401=const_one,($Q401+option_strike_usd*pre_f_options_issued)/($R401+pre_f_options_issued),$Q401/$R401),const_zero)</f>
        <v>77.8367798859609</v>
      </c>
      <c r="U401" s="5" t="n">
        <f aca="false">IF($C401=const_one,Sensitivity!$D$270*$T401,const_zero)</f>
        <v>0</v>
      </c>
      <c r="V401" s="5" t="n">
        <f aca="false">IF($D401=const_one,Sensitivity!$Y$270*$T401,const_zero)</f>
        <v>0</v>
      </c>
      <c r="W401" s="5" t="n">
        <f aca="false">IF($E401=const_one,Sensitivity!$V$270*$T401,const_zero)</f>
        <v>134896405.245857</v>
      </c>
      <c r="X401" s="5" t="n">
        <f aca="false">IF($F401=const_one,Sensitivity!$S$270*$T401,const_zero)</f>
        <v>186808271.726306</v>
      </c>
      <c r="Y401" s="5" t="n">
        <f aca="false">IF($G401=const_one,Sensitivity!$P$270*$T401,const_zero)</f>
        <v>0</v>
      </c>
      <c r="Z401" s="5" t="n">
        <f aca="false">IF($H401=const_one,Sensitivity!$M$270*$T401,const_zero)</f>
        <v>0</v>
      </c>
      <c r="AA401" s="5" t="n">
        <f aca="false">IF($I401=const_one,Sensitivity!$J$270*$T401,const_zero)</f>
        <v>389183899.429805</v>
      </c>
      <c r="AB401" s="5" t="n">
        <f aca="false">(Sensitivity!$AE$270+Sensitivity!$AJ$270)*$T401</f>
        <v>21488454.9094822</v>
      </c>
      <c r="AC401" s="5" t="n">
        <f aca="false">common_rsa_total*$T401</f>
        <v>700531018.973648</v>
      </c>
      <c r="AD401" s="5" t="n">
        <f aca="false">IF($S401=const_one,pre_f_options_issued*($T401-option_strike_usd),const_zero)</f>
        <v>192091949.714902</v>
      </c>
      <c r="AE401" s="5" t="n">
        <f aca="false">J401+U401</f>
        <v>30000000</v>
      </c>
      <c r="AF401" s="5" t="n">
        <f aca="false">K401+V401</f>
        <v>300000000</v>
      </c>
      <c r="AG401" s="5" t="n">
        <f aca="false">L401+W401</f>
        <v>134896405.245857</v>
      </c>
      <c r="AH401" s="5" t="n">
        <f aca="false">M401+X401</f>
        <v>186808271.726306</v>
      </c>
      <c r="AI401" s="5" t="n">
        <f aca="false">N401+Y401</f>
        <v>30000000</v>
      </c>
      <c r="AJ401" s="5" t="n">
        <f aca="false">O401+Z401</f>
        <v>15000000</v>
      </c>
      <c r="AK401" s="5" t="n">
        <f aca="false">P401+AA401</f>
        <v>389183899.429805</v>
      </c>
      <c r="AL401" s="5" t="n">
        <f aca="false">INDEX($AE$325:$AE$452,$B401-$C401*1+const_one)</f>
        <v>30000000</v>
      </c>
      <c r="AM401" s="5" t="n">
        <f aca="false">INDEX($AF$325:$AF$452,$B401-$D401*2+const_one)</f>
        <v>300000000</v>
      </c>
      <c r="AN401" s="5" t="n">
        <f aca="false">INDEX($AG$325:$AG$452,$B401-$E401*4+const_one)</f>
        <v>100000000</v>
      </c>
      <c r="AO401" s="5" t="n">
        <f aca="false">INDEX($AH$325:$AH$452,$B401-$F401*8+const_one)</f>
        <v>60000000</v>
      </c>
      <c r="AP401" s="5" t="n">
        <f aca="false">INDEX($AI$325:$AI$452,$B401-$G401*16+const_one)</f>
        <v>30000000</v>
      </c>
      <c r="AQ401" s="5" t="n">
        <f aca="false">INDEX($AJ$325:$AJ$452,$B401-$H401*32+const_one)</f>
        <v>15000000</v>
      </c>
      <c r="AR401" s="5" t="n">
        <f aca="false">INDEX($AK$325:$AK$452,$B401-$I401*64+const_one)</f>
        <v>5000000</v>
      </c>
      <c r="AS401" s="5" t="n">
        <f aca="false">INDEX($AE$325:$AE$452,$B401+(const_one-$C401)*1+const_one)</f>
        <v>59952196.9880452</v>
      </c>
      <c r="AT401" s="5" t="n">
        <f aca="false">INDEX($AF$325:$AF$452,$B401+(const_one-$D401)*2+const_one)</f>
        <v>437049646.179651</v>
      </c>
      <c r="AU401" s="5" t="n">
        <f aca="false">INDEX($AG$325:$AG$452,$B401+(const_one-$E401)*4+const_one)</f>
        <v>134896405.245857</v>
      </c>
      <c r="AV401" s="5" t="n">
        <f aca="false">INDEX($AH$325:$AH$452,$B401+(const_one-$F401)*8+const_one)</f>
        <v>186808271.726306</v>
      </c>
      <c r="AW401" s="5" t="n">
        <f aca="false">INDEX($AI$325:$AI$452,$B401+(const_one-$G401)*16+const_one)</f>
        <v>207974872.430904</v>
      </c>
      <c r="AX401" s="5" t="n">
        <f aca="false">INDEX($AJ$325:$AJ$452,$B401+(const_one-$H401)*32+const_one)</f>
        <v>316973103.714564</v>
      </c>
      <c r="AY401" s="5" t="n">
        <f aca="false">INDEX($AK$325:$AK$452,$B401+(const_one-$I401)*64+const_one)</f>
        <v>389183899.429805</v>
      </c>
      <c r="AZ401" s="5" t="n">
        <f aca="false">--($C401=--(AS401&gt;AL401))</f>
        <v>0</v>
      </c>
      <c r="BA401" s="5" t="n">
        <f aca="false">--($D401=--(AT401&gt;AM401))</f>
        <v>0</v>
      </c>
      <c r="BB401" s="5" t="n">
        <f aca="false">--($E401=--(AU401&gt;AN401))</f>
        <v>1</v>
      </c>
      <c r="BC401" s="5" t="n">
        <f aca="false">--($F401=--(AV401&gt;AO401))</f>
        <v>1</v>
      </c>
      <c r="BD401" s="5" t="n">
        <f aca="false">--($G401=--(AW401&gt;AP401))</f>
        <v>0</v>
      </c>
      <c r="BE401" s="5" t="n">
        <f aca="false">--($H401=--(AX401&gt;AQ401))</f>
        <v>0</v>
      </c>
      <c r="BF401" s="5" t="n">
        <f aca="false">--($I401=--(AY401&gt;AR401))</f>
        <v>1</v>
      </c>
      <c r="BG401" s="5" t="n">
        <f aca="false">SUM(AZ401:BF401)</f>
        <v>3</v>
      </c>
      <c r="BH401" s="5" t="n">
        <f aca="false">SUM(AE401:AK401)+AB401+AC401+AD401</f>
        <v>2000000000</v>
      </c>
    </row>
    <row r="402" customFormat="false" ht="15" hidden="true" customHeight="false" outlineLevel="0" collapsed="false">
      <c r="A402" s="5" t="n">
        <f aca="false">sensitivity_exit_usd</f>
        <v>2000000000</v>
      </c>
      <c r="B402" s="2" t="n">
        <f aca="false">ROW()-ROW($B$325)</f>
        <v>77</v>
      </c>
      <c r="C402" s="2" t="n">
        <f aca="false">MOD(QUOTIENT($B402,1),2)</f>
        <v>1</v>
      </c>
      <c r="D402" s="2" t="n">
        <f aca="false">MOD(QUOTIENT($B402,2),2)</f>
        <v>0</v>
      </c>
      <c r="E402" s="2" t="n">
        <f aca="false">MOD(QUOTIENT($B402,4),2)</f>
        <v>1</v>
      </c>
      <c r="F402" s="2" t="n">
        <f aca="false">MOD(QUOTIENT($B402,8),2)</f>
        <v>1</v>
      </c>
      <c r="G402" s="2" t="n">
        <f aca="false">MOD(QUOTIENT($B402,16),2)</f>
        <v>0</v>
      </c>
      <c r="H402" s="2" t="n">
        <f aca="false">MOD(QUOTIENT($B402,32),2)</f>
        <v>0</v>
      </c>
      <c r="I402" s="2" t="n">
        <f aca="false">MOD(QUOTIENT($B402,64),2)</f>
        <v>1</v>
      </c>
      <c r="J402" s="5" t="n">
        <f aca="false">IF($C402=const_zero,MIN(class_series_f_invested_usd,MAX(const_zero,$A402)),const_zero)</f>
        <v>0</v>
      </c>
      <c r="K402" s="5" t="n">
        <f aca="false">IF($D402=const_zero,MIN(class_series_e_invested_usd,MAX(const_zero,$A402-SUM($J402:$J402))),const_zero)</f>
        <v>300000000</v>
      </c>
      <c r="L402" s="5" t="n">
        <f aca="false">IF($E402=const_zero,MIN(class_series_d_invested_usd,MAX(const_zero,$A402-SUM($J402:$K402))),const_zero)</f>
        <v>0</v>
      </c>
      <c r="M402" s="5" t="n">
        <f aca="false">IF($F402=const_zero,MIN(class_series_c_invested_usd,MAX(const_zero,$A402-SUM($J402:$L402))),const_zero)</f>
        <v>0</v>
      </c>
      <c r="N402" s="5" t="n">
        <f aca="false">IF($G402=const_zero,MIN(class_series_b_invested_usd,MAX(const_zero,$A402-SUM($J402:$M402))),const_zero)</f>
        <v>30000000</v>
      </c>
      <c r="O402" s="5" t="n">
        <f aca="false">IF($H402=const_zero,MIN(class_series_a_invested_usd,MAX(const_zero,$A402-SUM($J402:$N402))),const_zero)</f>
        <v>15000000</v>
      </c>
      <c r="P402" s="5" t="n">
        <f aca="false">IF($I402=const_zero,MIN(class_seed_invested_usd,MAX(const_zero,$A402-SUM($J402:$O402))),const_zero)</f>
        <v>0</v>
      </c>
      <c r="Q402" s="5" t="n">
        <f aca="false">MAX(const_zero,$A402-SUM($J402:$P402))</f>
        <v>1655000000</v>
      </c>
      <c r="R402" s="9" t="n">
        <f aca="false">common_rsa_total+Sensitivity!$AE$270+Sensitivity!$AJ$270+IF($C402=const_one,Sensitivity!$D$270,const_zero)+IF($D402=const_one,Sensitivity!$Y$270,const_zero)+IF($E402=const_one,Sensitivity!$V$270,const_zero)+IF($F402=const_one,Sensitivity!$S$270,const_zero)+IF($G402=const_one,Sensitivity!$P$270,const_zero)+IF($H402=const_one,Sensitivity!$M$270,const_zero)+IF($I402=const_one,Sensitivity!$J$270,const_zero)</f>
        <v>19193808.9511559</v>
      </c>
      <c r="S402" s="23" t="b">
        <f aca="false">IF($R402&gt;const_zero,--($Q402&gt;option_strike_usd*$R402),const_zero)</f>
        <v>1</v>
      </c>
      <c r="T402" s="7" t="n">
        <f aca="false">IF($R402&gt;const_zero,IF($S402=const_one,($Q402+option_strike_usd*pre_f_options_issued)/($R402+pre_f_options_issued),$Q402/$R402),const_zero)</f>
        <v>76.4042867590427</v>
      </c>
      <c r="U402" s="5" t="n">
        <f aca="false">IF($C402=const_one,Sensitivity!$D$270*$T402,const_zero)</f>
        <v>59952196.9880452</v>
      </c>
      <c r="V402" s="5" t="n">
        <f aca="false">IF($D402=const_one,Sensitivity!$Y$270*$T402,const_zero)</f>
        <v>0</v>
      </c>
      <c r="W402" s="5" t="n">
        <f aca="false">IF($E402=const_one,Sensitivity!$V$270*$T402,const_zero)</f>
        <v>132413797.747913</v>
      </c>
      <c r="X402" s="5" t="n">
        <f aca="false">IF($F402=const_one,Sensitivity!$S$270*$T402,const_zero)</f>
        <v>183370288.221702</v>
      </c>
      <c r="Y402" s="5" t="n">
        <f aca="false">IF($G402=const_one,Sensitivity!$P$270*$T402,const_zero)</f>
        <v>0</v>
      </c>
      <c r="Z402" s="5" t="n">
        <f aca="false">IF($H402=const_one,Sensitivity!$M$270*$T402,const_zero)</f>
        <v>0</v>
      </c>
      <c r="AA402" s="5" t="n">
        <f aca="false">IF($I402=const_one,Sensitivity!$J$270*$T402,const_zero)</f>
        <v>382021433.795213</v>
      </c>
      <c r="AB402" s="5" t="n">
        <f aca="false">(Sensitivity!$AE$270+Sensitivity!$AJ$270)*$T402</f>
        <v>21092985.5181351</v>
      </c>
      <c r="AC402" s="5" t="n">
        <f aca="false">common_rsa_total*$T402</f>
        <v>687638580.831384</v>
      </c>
      <c r="AD402" s="5" t="n">
        <f aca="false">IF($S402=const_one,pre_f_options_issued*($T402-option_strike_usd),const_zero)</f>
        <v>188510716.897607</v>
      </c>
      <c r="AE402" s="5" t="n">
        <f aca="false">J402+U402</f>
        <v>59952196.9880452</v>
      </c>
      <c r="AF402" s="5" t="n">
        <f aca="false">K402+V402</f>
        <v>300000000</v>
      </c>
      <c r="AG402" s="5" t="n">
        <f aca="false">L402+W402</f>
        <v>132413797.747913</v>
      </c>
      <c r="AH402" s="5" t="n">
        <f aca="false">M402+X402</f>
        <v>183370288.221702</v>
      </c>
      <c r="AI402" s="5" t="n">
        <f aca="false">N402+Y402</f>
        <v>30000000</v>
      </c>
      <c r="AJ402" s="5" t="n">
        <f aca="false">O402+Z402</f>
        <v>15000000</v>
      </c>
      <c r="AK402" s="5" t="n">
        <f aca="false">P402+AA402</f>
        <v>382021433.795213</v>
      </c>
      <c r="AL402" s="5" t="n">
        <f aca="false">INDEX($AE$325:$AE$452,$B402-$C402*1+const_one)</f>
        <v>30000000</v>
      </c>
      <c r="AM402" s="5" t="n">
        <f aca="false">INDEX($AF$325:$AF$452,$B402-$D402*2+const_one)</f>
        <v>300000000</v>
      </c>
      <c r="AN402" s="5" t="n">
        <f aca="false">INDEX($AG$325:$AG$452,$B402-$E402*4+const_one)</f>
        <v>100000000</v>
      </c>
      <c r="AO402" s="5" t="n">
        <f aca="false">INDEX($AH$325:$AH$452,$B402-$F402*8+const_one)</f>
        <v>60000000</v>
      </c>
      <c r="AP402" s="5" t="n">
        <f aca="false">INDEX($AI$325:$AI$452,$B402-$G402*16+const_one)</f>
        <v>30000000</v>
      </c>
      <c r="AQ402" s="5" t="n">
        <f aca="false">INDEX($AJ$325:$AJ$452,$B402-$H402*32+const_one)</f>
        <v>15000000</v>
      </c>
      <c r="AR402" s="5" t="n">
        <f aca="false">INDEX($AK$325:$AK$452,$B402-$I402*64+const_one)</f>
        <v>5000000</v>
      </c>
      <c r="AS402" s="5" t="n">
        <f aca="false">INDEX($AE$325:$AE$452,$B402+(const_one-$C402)*1+const_one)</f>
        <v>59952196.9880452</v>
      </c>
      <c r="AT402" s="5" t="n">
        <f aca="false">INDEX($AF$325:$AF$452,$B402+(const_one-$D402)*2+const_one)</f>
        <v>431335289.254096</v>
      </c>
      <c r="AU402" s="5" t="n">
        <f aca="false">INDEX($AG$325:$AG$452,$B402+(const_one-$E402)*4+const_one)</f>
        <v>132413797.747913</v>
      </c>
      <c r="AV402" s="5" t="n">
        <f aca="false">INDEX($AH$325:$AH$452,$B402+(const_one-$F402)*8+const_one)</f>
        <v>183370288.221702</v>
      </c>
      <c r="AW402" s="5" t="n">
        <f aca="false">INDEX($AI$325:$AI$452,$B402+(const_one-$G402)*16+const_one)</f>
        <v>205010900.101057</v>
      </c>
      <c r="AX402" s="5" t="n">
        <f aca="false">INDEX($AJ$325:$AJ$452,$B402+(const_one-$H402)*32+const_one)</f>
        <v>313274887.645358</v>
      </c>
      <c r="AY402" s="5" t="n">
        <f aca="false">INDEX($AK$325:$AK$452,$B402+(const_one-$I402)*64+const_one)</f>
        <v>382021433.795213</v>
      </c>
      <c r="AZ402" s="5" t="n">
        <f aca="false">--($C402=--(AS402&gt;AL402))</f>
        <v>1</v>
      </c>
      <c r="BA402" s="5" t="n">
        <f aca="false">--($D402=--(AT402&gt;AM402))</f>
        <v>0</v>
      </c>
      <c r="BB402" s="5" t="n">
        <f aca="false">--($E402=--(AU402&gt;AN402))</f>
        <v>1</v>
      </c>
      <c r="BC402" s="5" t="n">
        <f aca="false">--($F402=--(AV402&gt;AO402))</f>
        <v>1</v>
      </c>
      <c r="BD402" s="5" t="n">
        <f aca="false">--($G402=--(AW402&gt;AP402))</f>
        <v>0</v>
      </c>
      <c r="BE402" s="5" t="n">
        <f aca="false">--($H402=--(AX402&gt;AQ402))</f>
        <v>0</v>
      </c>
      <c r="BF402" s="5" t="n">
        <f aca="false">--($I402=--(AY402&gt;AR402))</f>
        <v>1</v>
      </c>
      <c r="BG402" s="5" t="n">
        <f aca="false">SUM(AZ402:BF402)</f>
        <v>4</v>
      </c>
      <c r="BH402" s="5" t="n">
        <f aca="false">SUM(AE402:AK402)+AB402+AC402+AD402</f>
        <v>2000000000</v>
      </c>
    </row>
    <row r="403" customFormat="false" ht="15" hidden="true" customHeight="false" outlineLevel="0" collapsed="false">
      <c r="A403" s="5" t="n">
        <f aca="false">sensitivity_exit_usd</f>
        <v>2000000000</v>
      </c>
      <c r="B403" s="2" t="n">
        <f aca="false">ROW()-ROW($B$325)</f>
        <v>78</v>
      </c>
      <c r="C403" s="2" t="n">
        <f aca="false">MOD(QUOTIENT($B403,1),2)</f>
        <v>0</v>
      </c>
      <c r="D403" s="2" t="n">
        <f aca="false">MOD(QUOTIENT($B403,2),2)</f>
        <v>1</v>
      </c>
      <c r="E403" s="2" t="n">
        <f aca="false">MOD(QUOTIENT($B403,4),2)</f>
        <v>1</v>
      </c>
      <c r="F403" s="2" t="n">
        <f aca="false">MOD(QUOTIENT($B403,8),2)</f>
        <v>1</v>
      </c>
      <c r="G403" s="2" t="n">
        <f aca="false">MOD(QUOTIENT($B403,16),2)</f>
        <v>0</v>
      </c>
      <c r="H403" s="2" t="n">
        <f aca="false">MOD(QUOTIENT($B403,32),2)</f>
        <v>0</v>
      </c>
      <c r="I403" s="2" t="n">
        <f aca="false">MOD(QUOTIENT($B403,64),2)</f>
        <v>1</v>
      </c>
      <c r="J403" s="5" t="n">
        <f aca="false">IF($C403=const_zero,MIN(class_series_f_invested_usd,MAX(const_zero,$A403)),const_zero)</f>
        <v>30000000</v>
      </c>
      <c r="K403" s="5" t="n">
        <f aca="false">IF($D403=const_zero,MIN(class_series_e_invested_usd,MAX(const_zero,$A403-SUM($J403:$J403))),const_zero)</f>
        <v>0</v>
      </c>
      <c r="L403" s="5" t="n">
        <f aca="false">IF($E403=const_zero,MIN(class_series_d_invested_usd,MAX(const_zero,$A403-SUM($J403:$K403))),const_zero)</f>
        <v>0</v>
      </c>
      <c r="M403" s="5" t="n">
        <f aca="false">IF($F403=const_zero,MIN(class_series_c_invested_usd,MAX(const_zero,$A403-SUM($J403:$L403))),const_zero)</f>
        <v>0</v>
      </c>
      <c r="N403" s="5" t="n">
        <f aca="false">IF($G403=const_zero,MIN(class_series_b_invested_usd,MAX(const_zero,$A403-SUM($J403:$M403))),const_zero)</f>
        <v>30000000</v>
      </c>
      <c r="O403" s="5" t="n">
        <f aca="false">IF($H403=const_zero,MIN(class_series_a_invested_usd,MAX(const_zero,$A403-SUM($J403:$N403))),const_zero)</f>
        <v>15000000</v>
      </c>
      <c r="P403" s="5" t="n">
        <f aca="false">IF($I403=const_zero,MIN(class_seed_invested_usd,MAX(const_zero,$A403-SUM($J403:$O403))),const_zero)</f>
        <v>0</v>
      </c>
      <c r="Q403" s="5" t="n">
        <f aca="false">MAX(const_zero,$A403-SUM($J403:$P403))</f>
        <v>1925000000</v>
      </c>
      <c r="R403" s="9" t="n">
        <f aca="false">common_rsa_total+Sensitivity!$AE$270+Sensitivity!$AJ$270+IF($C403=const_one,Sensitivity!$D$270,const_zero)+IF($D403=const_one,Sensitivity!$Y$270,const_zero)+IF($E403=const_one,Sensitivity!$V$270,const_zero)+IF($F403=const_one,Sensitivity!$S$270,const_zero)+IF($G403=const_one,Sensitivity!$P$270,const_zero)+IF($H403=const_one,Sensitivity!$M$270,const_zero)+IF($I403=const_one,Sensitivity!$J$270,const_zero)</f>
        <v>24540393.5846082</v>
      </c>
      <c r="S403" s="23" t="b">
        <f aca="false">IF($R403&gt;const_zero,--($Q403&gt;option_strike_usd*$R403),const_zero)</f>
        <v>1</v>
      </c>
      <c r="T403" s="7" t="n">
        <f aca="false">IF($R403&gt;const_zero,IF($S403=const_one,($Q403+option_strike_usd*pre_f_options_issued)/($R403+pre_f_options_issued),$Q403/$R403),const_zero)</f>
        <v>71.2822464646802</v>
      </c>
      <c r="U403" s="5" t="n">
        <f aca="false">IF($C403=const_one,Sensitivity!$D$270*$T403,const_zero)</f>
        <v>0</v>
      </c>
      <c r="V403" s="5" t="n">
        <f aca="false">IF($D403=const_one,Sensitivity!$Y$270*$T403,const_zero)</f>
        <v>437049646.179651</v>
      </c>
      <c r="W403" s="5" t="n">
        <f aca="false">IF($E403=const_one,Sensitivity!$V$270*$T403,const_zero)</f>
        <v>123536955.408774</v>
      </c>
      <c r="X403" s="5" t="n">
        <f aca="false">IF($F403=const_one,Sensitivity!$S$270*$T403,const_zero)</f>
        <v>171077391.515233</v>
      </c>
      <c r="Y403" s="5" t="n">
        <f aca="false">IF($G403=const_one,Sensitivity!$P$270*$T403,const_zero)</f>
        <v>0</v>
      </c>
      <c r="Z403" s="5" t="n">
        <f aca="false">IF($H403=const_one,Sensitivity!$M$270*$T403,const_zero)</f>
        <v>0</v>
      </c>
      <c r="AA403" s="5" t="n">
        <f aca="false">IF($I403=const_one,Sensitivity!$J$270*$T403,const_zero)</f>
        <v>356411232.323401</v>
      </c>
      <c r="AB403" s="5" t="n">
        <f aca="false">(Sensitivity!$AE$270+Sensitivity!$AJ$270)*$T403</f>
        <v>19678940.2291185</v>
      </c>
      <c r="AC403" s="5" t="n">
        <f aca="false">common_rsa_total*$T403</f>
        <v>641540218.182122</v>
      </c>
      <c r="AD403" s="5" t="n">
        <f aca="false">IF($S403=const_one,pre_f_options_issued*($T403-option_strike_usd),const_zero)</f>
        <v>175705616.161701</v>
      </c>
      <c r="AE403" s="5" t="n">
        <f aca="false">J403+U403</f>
        <v>30000000</v>
      </c>
      <c r="AF403" s="5" t="n">
        <f aca="false">K403+V403</f>
        <v>437049646.179651</v>
      </c>
      <c r="AG403" s="5" t="n">
        <f aca="false">L403+W403</f>
        <v>123536955.408774</v>
      </c>
      <c r="AH403" s="5" t="n">
        <f aca="false">M403+X403</f>
        <v>171077391.515233</v>
      </c>
      <c r="AI403" s="5" t="n">
        <f aca="false">N403+Y403</f>
        <v>30000000</v>
      </c>
      <c r="AJ403" s="5" t="n">
        <f aca="false">O403+Z403</f>
        <v>15000000</v>
      </c>
      <c r="AK403" s="5" t="n">
        <f aca="false">P403+AA403</f>
        <v>356411232.323401</v>
      </c>
      <c r="AL403" s="5" t="n">
        <f aca="false">INDEX($AE$325:$AE$452,$B403-$C403*1+const_one)</f>
        <v>30000000</v>
      </c>
      <c r="AM403" s="5" t="n">
        <f aca="false">INDEX($AF$325:$AF$452,$B403-$D403*2+const_one)</f>
        <v>300000000</v>
      </c>
      <c r="AN403" s="5" t="n">
        <f aca="false">INDEX($AG$325:$AG$452,$B403-$E403*4+const_one)</f>
        <v>100000000</v>
      </c>
      <c r="AO403" s="5" t="n">
        <f aca="false">INDEX($AH$325:$AH$452,$B403-$F403*8+const_one)</f>
        <v>60000000</v>
      </c>
      <c r="AP403" s="5" t="n">
        <f aca="false">INDEX($AI$325:$AI$452,$B403-$G403*16+const_one)</f>
        <v>30000000</v>
      </c>
      <c r="AQ403" s="5" t="n">
        <f aca="false">INDEX($AJ$325:$AJ$452,$B403-$H403*32+const_one)</f>
        <v>15000000</v>
      </c>
      <c r="AR403" s="5" t="n">
        <f aca="false">INDEX($AK$325:$AK$452,$B403-$I403*64+const_one)</f>
        <v>5000000</v>
      </c>
      <c r="AS403" s="5" t="n">
        <f aca="false">INDEX($AE$325:$AE$452,$B403+(const_one-$C403)*1+const_one)</f>
        <v>55201766.1386675</v>
      </c>
      <c r="AT403" s="5" t="n">
        <f aca="false">INDEX($AF$325:$AF$452,$B403+(const_one-$D403)*2+const_one)</f>
        <v>437049646.179651</v>
      </c>
      <c r="AU403" s="5" t="n">
        <f aca="false">INDEX($AG$325:$AG$452,$B403+(const_one-$E403)*4+const_one)</f>
        <v>123536955.408774</v>
      </c>
      <c r="AV403" s="5" t="n">
        <f aca="false">INDEX($AH$325:$AH$452,$B403+(const_one-$F403)*8+const_one)</f>
        <v>171077391.515233</v>
      </c>
      <c r="AW403" s="5" t="n">
        <f aca="false">INDEX($AI$325:$AI$452,$B403+(const_one-$G403)*16+const_one)</f>
        <v>195486786.265307</v>
      </c>
      <c r="AX403" s="5" t="n">
        <f aca="false">INDEX($AJ$325:$AJ$452,$B403+(const_one-$H403)*32+const_one)</f>
        <v>303132980.384665</v>
      </c>
      <c r="AY403" s="5" t="n">
        <f aca="false">INDEX($AK$325:$AK$452,$B403+(const_one-$I403)*64+const_one)</f>
        <v>356411232.323401</v>
      </c>
      <c r="AZ403" s="5" t="n">
        <f aca="false">--($C403=--(AS403&gt;AL403))</f>
        <v>0</v>
      </c>
      <c r="BA403" s="5" t="n">
        <f aca="false">--($D403=--(AT403&gt;AM403))</f>
        <v>1</v>
      </c>
      <c r="BB403" s="5" t="n">
        <f aca="false">--($E403=--(AU403&gt;AN403))</f>
        <v>1</v>
      </c>
      <c r="BC403" s="5" t="n">
        <f aca="false">--($F403=--(AV403&gt;AO403))</f>
        <v>1</v>
      </c>
      <c r="BD403" s="5" t="n">
        <f aca="false">--($G403=--(AW403&gt;AP403))</f>
        <v>0</v>
      </c>
      <c r="BE403" s="5" t="n">
        <f aca="false">--($H403=--(AX403&gt;AQ403))</f>
        <v>0</v>
      </c>
      <c r="BF403" s="5" t="n">
        <f aca="false">--($I403=--(AY403&gt;AR403))</f>
        <v>1</v>
      </c>
      <c r="BG403" s="5" t="n">
        <f aca="false">SUM(AZ403:BF403)</f>
        <v>4</v>
      </c>
      <c r="BH403" s="5" t="n">
        <f aca="false">SUM(AE403:AK403)+AB403+AC403+AD403</f>
        <v>2000000000</v>
      </c>
    </row>
    <row r="404" customFormat="false" ht="15" hidden="true" customHeight="false" outlineLevel="0" collapsed="false">
      <c r="A404" s="5" t="n">
        <f aca="false">sensitivity_exit_usd</f>
        <v>2000000000</v>
      </c>
      <c r="B404" s="2" t="n">
        <f aca="false">ROW()-ROW($B$325)</f>
        <v>79</v>
      </c>
      <c r="C404" s="2" t="n">
        <f aca="false">MOD(QUOTIENT($B404,1),2)</f>
        <v>1</v>
      </c>
      <c r="D404" s="2" t="n">
        <f aca="false">MOD(QUOTIENT($B404,2),2)</f>
        <v>1</v>
      </c>
      <c r="E404" s="2" t="n">
        <f aca="false">MOD(QUOTIENT($B404,4),2)</f>
        <v>1</v>
      </c>
      <c r="F404" s="2" t="n">
        <f aca="false">MOD(QUOTIENT($B404,8),2)</f>
        <v>1</v>
      </c>
      <c r="G404" s="2" t="n">
        <f aca="false">MOD(QUOTIENT($B404,16),2)</f>
        <v>0</v>
      </c>
      <c r="H404" s="2" t="n">
        <f aca="false">MOD(QUOTIENT($B404,32),2)</f>
        <v>0</v>
      </c>
      <c r="I404" s="2" t="n">
        <f aca="false">MOD(QUOTIENT($B404,64),2)</f>
        <v>1</v>
      </c>
      <c r="J404" s="5" t="n">
        <f aca="false">IF($C404=const_zero,MIN(class_series_f_invested_usd,MAX(const_zero,$A404)),const_zero)</f>
        <v>0</v>
      </c>
      <c r="K404" s="5" t="n">
        <f aca="false">IF($D404=const_zero,MIN(class_series_e_invested_usd,MAX(const_zero,$A404-SUM($J404:$J404))),const_zero)</f>
        <v>0</v>
      </c>
      <c r="L404" s="5" t="n">
        <f aca="false">IF($E404=const_zero,MIN(class_series_d_invested_usd,MAX(const_zero,$A404-SUM($J404:$K404))),const_zero)</f>
        <v>0</v>
      </c>
      <c r="M404" s="5" t="n">
        <f aca="false">IF($F404=const_zero,MIN(class_series_c_invested_usd,MAX(const_zero,$A404-SUM($J404:$L404))),const_zero)</f>
        <v>0</v>
      </c>
      <c r="N404" s="5" t="n">
        <f aca="false">IF($G404=const_zero,MIN(class_series_b_invested_usd,MAX(const_zero,$A404-SUM($J404:$M404))),const_zero)</f>
        <v>30000000</v>
      </c>
      <c r="O404" s="5" t="n">
        <f aca="false">IF($H404=const_zero,MIN(class_series_a_invested_usd,MAX(const_zero,$A404-SUM($J404:$N404))),const_zero)</f>
        <v>15000000</v>
      </c>
      <c r="P404" s="5" t="n">
        <f aca="false">IF($I404=const_zero,MIN(class_seed_invested_usd,MAX(const_zero,$A404-SUM($J404:$O404))),const_zero)</f>
        <v>0</v>
      </c>
      <c r="Q404" s="5" t="n">
        <f aca="false">MAX(const_zero,$A404-SUM($J404:$P404))</f>
        <v>1955000000</v>
      </c>
      <c r="R404" s="9" t="n">
        <f aca="false">common_rsa_total+Sensitivity!$AE$270+Sensitivity!$AJ$270+IF($C404=const_one,Sensitivity!$D$270,const_zero)+IF($D404=const_one,Sensitivity!$Y$270,const_zero)+IF($E404=const_one,Sensitivity!$V$270,const_zero)+IF($F404=const_one,Sensitivity!$S$270,const_zero)+IF($G404=const_one,Sensitivity!$P$270,const_zero)+IF($H404=const_one,Sensitivity!$M$270,const_zero)+IF($I404=const_one,Sensitivity!$J$270,const_zero)</f>
        <v>25325064.1774654</v>
      </c>
      <c r="S404" s="23" t="b">
        <f aca="false">IF($R404&gt;const_zero,--($Q404&gt;option_strike_usd*$R404),const_zero)</f>
        <v>1</v>
      </c>
      <c r="T404" s="7" t="n">
        <f aca="false">IF($R404&gt;const_zero,IF($S404=const_one,($Q404+option_strike_usd*pre_f_options_issued)/($R404+pre_f_options_issued),$Q404/$R404),const_zero)</f>
        <v>70.3502420521034</v>
      </c>
      <c r="U404" s="5" t="n">
        <f aca="false">IF($C404=const_one,Sensitivity!$D$270*$T404,const_zero)</f>
        <v>55201766.1386675</v>
      </c>
      <c r="V404" s="5" t="n">
        <f aca="false">IF($D404=const_one,Sensitivity!$Y$270*$T404,const_zero)</f>
        <v>431335289.254096</v>
      </c>
      <c r="W404" s="5" t="n">
        <f aca="false">IF($E404=const_one,Sensitivity!$V$270*$T404,const_zero)</f>
        <v>121921728.711138</v>
      </c>
      <c r="X404" s="5" t="n">
        <f aca="false">IF($F404=const_one,Sensitivity!$S$270*$T404,const_zero)</f>
        <v>168840580.925048</v>
      </c>
      <c r="Y404" s="5" t="n">
        <f aca="false">IF($G404=const_one,Sensitivity!$P$270*$T404,const_zero)</f>
        <v>0</v>
      </c>
      <c r="Z404" s="5" t="n">
        <f aca="false">IF($H404=const_one,Sensitivity!$M$270*$T404,const_zero)</f>
        <v>0</v>
      </c>
      <c r="AA404" s="5" t="n">
        <f aca="false">IF($I404=const_one,Sensitivity!$J$270*$T404,const_zero)</f>
        <v>351751210.260517</v>
      </c>
      <c r="AB404" s="5" t="n">
        <f aca="false">(Sensitivity!$AE$270+Sensitivity!$AJ$270)*$T404</f>
        <v>19421641.1113437</v>
      </c>
      <c r="AC404" s="5" t="n">
        <f aca="false">common_rsa_total*$T404</f>
        <v>633152178.468931</v>
      </c>
      <c r="AD404" s="5" t="n">
        <f aca="false">IF($S404=const_one,pre_f_options_issued*($T404-option_strike_usd),const_zero)</f>
        <v>173375605.130259</v>
      </c>
      <c r="AE404" s="5" t="n">
        <f aca="false">J404+U404</f>
        <v>55201766.1386675</v>
      </c>
      <c r="AF404" s="5" t="n">
        <f aca="false">K404+V404</f>
        <v>431335289.254096</v>
      </c>
      <c r="AG404" s="5" t="n">
        <f aca="false">L404+W404</f>
        <v>121921728.711138</v>
      </c>
      <c r="AH404" s="5" t="n">
        <f aca="false">M404+X404</f>
        <v>168840580.925048</v>
      </c>
      <c r="AI404" s="5" t="n">
        <f aca="false">N404+Y404</f>
        <v>30000000</v>
      </c>
      <c r="AJ404" s="5" t="n">
        <f aca="false">O404+Z404</f>
        <v>15000000</v>
      </c>
      <c r="AK404" s="5" t="n">
        <f aca="false">P404+AA404</f>
        <v>351751210.260517</v>
      </c>
      <c r="AL404" s="5" t="n">
        <f aca="false">INDEX($AE$325:$AE$452,$B404-$C404*1+const_one)</f>
        <v>30000000</v>
      </c>
      <c r="AM404" s="5" t="n">
        <f aca="false">INDEX($AF$325:$AF$452,$B404-$D404*2+const_one)</f>
        <v>300000000</v>
      </c>
      <c r="AN404" s="5" t="n">
        <f aca="false">INDEX($AG$325:$AG$452,$B404-$E404*4+const_one)</f>
        <v>100000000</v>
      </c>
      <c r="AO404" s="5" t="n">
        <f aca="false">INDEX($AH$325:$AH$452,$B404-$F404*8+const_one)</f>
        <v>60000000</v>
      </c>
      <c r="AP404" s="5" t="n">
        <f aca="false">INDEX($AI$325:$AI$452,$B404-$G404*16+const_one)</f>
        <v>30000000</v>
      </c>
      <c r="AQ404" s="5" t="n">
        <f aca="false">INDEX($AJ$325:$AJ$452,$B404-$H404*32+const_one)</f>
        <v>15000000</v>
      </c>
      <c r="AR404" s="5" t="n">
        <f aca="false">INDEX($AK$325:$AK$452,$B404-$I404*64+const_one)</f>
        <v>5000000</v>
      </c>
      <c r="AS404" s="5" t="n">
        <f aca="false">INDEX($AE$325:$AE$452,$B404+(const_one-$C404)*1+const_one)</f>
        <v>55201766.1386675</v>
      </c>
      <c r="AT404" s="5" t="n">
        <f aca="false">INDEX($AF$325:$AF$452,$B404+(const_one-$D404)*2+const_one)</f>
        <v>431335289.254096</v>
      </c>
      <c r="AU404" s="5" t="n">
        <f aca="false">INDEX($AG$325:$AG$452,$B404+(const_one-$E404)*4+const_one)</f>
        <v>121921728.711138</v>
      </c>
      <c r="AV404" s="5" t="n">
        <f aca="false">INDEX($AH$325:$AH$452,$B404+(const_one-$F404)*8+const_one)</f>
        <v>168840580.925048</v>
      </c>
      <c r="AW404" s="5" t="n">
        <f aca="false">INDEX($AI$325:$AI$452,$B404+(const_one-$G404)*16+const_one)</f>
        <v>193430254.213676</v>
      </c>
      <c r="AX404" s="5" t="n">
        <f aca="false">INDEX($AJ$325:$AJ$452,$B404+(const_one-$H404)*32+const_one)</f>
        <v>300456381.339558</v>
      </c>
      <c r="AY404" s="5" t="n">
        <f aca="false">INDEX($AK$325:$AK$452,$B404+(const_one-$I404)*64+const_one)</f>
        <v>351751210.260517</v>
      </c>
      <c r="AZ404" s="5" t="n">
        <f aca="false">--($C404=--(AS404&gt;AL404))</f>
        <v>1</v>
      </c>
      <c r="BA404" s="5" t="n">
        <f aca="false">--($D404=--(AT404&gt;AM404))</f>
        <v>1</v>
      </c>
      <c r="BB404" s="5" t="n">
        <f aca="false">--($E404=--(AU404&gt;AN404))</f>
        <v>1</v>
      </c>
      <c r="BC404" s="5" t="n">
        <f aca="false">--($F404=--(AV404&gt;AO404))</f>
        <v>1</v>
      </c>
      <c r="BD404" s="5" t="n">
        <f aca="false">--($G404=--(AW404&gt;AP404))</f>
        <v>0</v>
      </c>
      <c r="BE404" s="5" t="n">
        <f aca="false">--($H404=--(AX404&gt;AQ404))</f>
        <v>0</v>
      </c>
      <c r="BF404" s="5" t="n">
        <f aca="false">--($I404=--(AY404&gt;AR404))</f>
        <v>1</v>
      </c>
      <c r="BG404" s="5" t="n">
        <f aca="false">SUM(AZ404:BF404)</f>
        <v>5</v>
      </c>
      <c r="BH404" s="5" t="n">
        <f aca="false">SUM(AE404:AK404)+AB404+AC404+AD404</f>
        <v>2000000000</v>
      </c>
    </row>
    <row r="405" customFormat="false" ht="15" hidden="true" customHeight="false" outlineLevel="0" collapsed="false">
      <c r="A405" s="5" t="n">
        <f aca="false">sensitivity_exit_usd</f>
        <v>2000000000</v>
      </c>
      <c r="B405" s="2" t="n">
        <f aca="false">ROW()-ROW($B$325)</f>
        <v>80</v>
      </c>
      <c r="C405" s="2" t="n">
        <f aca="false">MOD(QUOTIENT($B405,1),2)</f>
        <v>0</v>
      </c>
      <c r="D405" s="2" t="n">
        <f aca="false">MOD(QUOTIENT($B405,2),2)</f>
        <v>0</v>
      </c>
      <c r="E405" s="2" t="n">
        <f aca="false">MOD(QUOTIENT($B405,4),2)</f>
        <v>0</v>
      </c>
      <c r="F405" s="2" t="n">
        <f aca="false">MOD(QUOTIENT($B405,8),2)</f>
        <v>0</v>
      </c>
      <c r="G405" s="2" t="n">
        <f aca="false">MOD(QUOTIENT($B405,16),2)</f>
        <v>1</v>
      </c>
      <c r="H405" s="2" t="n">
        <f aca="false">MOD(QUOTIENT($B405,32),2)</f>
        <v>0</v>
      </c>
      <c r="I405" s="2" t="n">
        <f aca="false">MOD(QUOTIENT($B405,64),2)</f>
        <v>1</v>
      </c>
      <c r="J405" s="5" t="n">
        <f aca="false">IF($C405=const_zero,MIN(class_series_f_invested_usd,MAX(const_zero,$A405)),const_zero)</f>
        <v>30000000</v>
      </c>
      <c r="K405" s="5" t="n">
        <f aca="false">IF($D405=const_zero,MIN(class_series_e_invested_usd,MAX(const_zero,$A405-SUM($J405:$J405))),const_zero)</f>
        <v>300000000</v>
      </c>
      <c r="L405" s="5" t="n">
        <f aca="false">IF($E405=const_zero,MIN(class_series_d_invested_usd,MAX(const_zero,$A405-SUM($J405:$K405))),const_zero)</f>
        <v>100000000</v>
      </c>
      <c r="M405" s="5" t="n">
        <f aca="false">IF($F405=const_zero,MIN(class_series_c_invested_usd,MAX(const_zero,$A405-SUM($J405:$L405))),const_zero)</f>
        <v>60000000</v>
      </c>
      <c r="N405" s="5" t="n">
        <f aca="false">IF($G405=const_zero,MIN(class_series_b_invested_usd,MAX(const_zero,$A405-SUM($J405:$M405))),const_zero)</f>
        <v>0</v>
      </c>
      <c r="O405" s="5" t="n">
        <f aca="false">IF($H405=const_zero,MIN(class_series_a_invested_usd,MAX(const_zero,$A405-SUM($J405:$N405))),const_zero)</f>
        <v>15000000</v>
      </c>
      <c r="P405" s="5" t="n">
        <f aca="false">IF($I405=const_zero,MIN(class_seed_invested_usd,MAX(const_zero,$A405-SUM($J405:$O405))),const_zero)</f>
        <v>0</v>
      </c>
      <c r="Q405" s="5" t="n">
        <f aca="false">MAX(const_zero,$A405-SUM($J405:$P405))</f>
        <v>1495000000</v>
      </c>
      <c r="R405" s="9" t="n">
        <f aca="false">common_rsa_total+Sensitivity!$AE$270+Sensitivity!$AJ$270+IF($C405=const_one,Sensitivity!$D$270,const_zero)+IF($D405=const_one,Sensitivity!$Y$270,const_zero)+IF($E405=const_one,Sensitivity!$V$270,const_zero)+IF($F405=const_one,Sensitivity!$S$270,const_zero)+IF($G405=const_one,Sensitivity!$P$270,const_zero)+IF($H405=const_one,Sensitivity!$M$270,const_zero)+IF($I405=const_one,Sensitivity!$J$270,const_zero)</f>
        <v>17276070.7077164</v>
      </c>
      <c r="S405" s="23" t="b">
        <f aca="false">IF($R405&gt;const_zero,--($Q405&gt;option_strike_usd*$R405),const_zero)</f>
        <v>1</v>
      </c>
      <c r="T405" s="7" t="n">
        <f aca="false">IF($R405&gt;const_zero,IF($S405=const_one,($Q405+option_strike_usd*pre_f_options_issued)/($R405+pre_f_options_issued),$Q405/$R405),const_zero)</f>
        <v>75.7228279637822</v>
      </c>
      <c r="U405" s="5" t="n">
        <f aca="false">IF($C405=const_one,Sensitivity!$D$270*$T405,const_zero)</f>
        <v>0</v>
      </c>
      <c r="V405" s="5" t="n">
        <f aca="false">IF($D405=const_one,Sensitivity!$Y$270*$T405,const_zero)</f>
        <v>0</v>
      </c>
      <c r="W405" s="5" t="n">
        <f aca="false">IF($E405=const_one,Sensitivity!$V$270*$T405,const_zero)</f>
        <v>0</v>
      </c>
      <c r="X405" s="5" t="n">
        <f aca="false">IF($F405=const_one,Sensitivity!$S$270*$T405,const_zero)</f>
        <v>0</v>
      </c>
      <c r="Y405" s="5" t="n">
        <f aca="false">IF($G405=const_one,Sensitivity!$P$270*$T405,const_zero)</f>
        <v>227168483.891346</v>
      </c>
      <c r="Z405" s="5" t="n">
        <f aca="false">IF($H405=const_one,Sensitivity!$M$270*$T405,const_zero)</f>
        <v>0</v>
      </c>
      <c r="AA405" s="5" t="n">
        <f aca="false">IF($I405=const_one,Sensitivity!$J$270*$T405,const_zero)</f>
        <v>378614139.818911</v>
      </c>
      <c r="AB405" s="5" t="n">
        <f aca="false">(Sensitivity!$AE$270+Sensitivity!$AJ$270)*$T405</f>
        <v>20904854.7062479</v>
      </c>
      <c r="AC405" s="5" t="n">
        <f aca="false">common_rsa_total*$T405</f>
        <v>681505451.67404</v>
      </c>
      <c r="AD405" s="5" t="n">
        <f aca="false">IF($S405=const_one,pre_f_options_issued*($T405-option_strike_usd),const_zero)</f>
        <v>186807069.909455</v>
      </c>
      <c r="AE405" s="5" t="n">
        <f aca="false">J405+U405</f>
        <v>30000000</v>
      </c>
      <c r="AF405" s="5" t="n">
        <f aca="false">K405+V405</f>
        <v>300000000</v>
      </c>
      <c r="AG405" s="5" t="n">
        <f aca="false">L405+W405</f>
        <v>100000000</v>
      </c>
      <c r="AH405" s="5" t="n">
        <f aca="false">M405+X405</f>
        <v>60000000</v>
      </c>
      <c r="AI405" s="5" t="n">
        <f aca="false">N405+Y405</f>
        <v>227168483.891346</v>
      </c>
      <c r="AJ405" s="5" t="n">
        <f aca="false">O405+Z405</f>
        <v>15000000</v>
      </c>
      <c r="AK405" s="5" t="n">
        <f aca="false">P405+AA405</f>
        <v>378614139.818911</v>
      </c>
      <c r="AL405" s="5" t="n">
        <f aca="false">INDEX($AE$325:$AE$452,$B405-$C405*1+const_one)</f>
        <v>30000000</v>
      </c>
      <c r="AM405" s="5" t="n">
        <f aca="false">INDEX($AF$325:$AF$452,$B405-$D405*2+const_one)</f>
        <v>300000000</v>
      </c>
      <c r="AN405" s="5" t="n">
        <f aca="false">INDEX($AG$325:$AG$452,$B405-$E405*4+const_one)</f>
        <v>100000000</v>
      </c>
      <c r="AO405" s="5" t="n">
        <f aca="false">INDEX($AH$325:$AH$452,$B405-$F405*8+const_one)</f>
        <v>60000000</v>
      </c>
      <c r="AP405" s="5" t="n">
        <f aca="false">INDEX($AI$325:$AI$452,$B405-$G405*16+const_one)</f>
        <v>30000000</v>
      </c>
      <c r="AQ405" s="5" t="n">
        <f aca="false">INDEX($AJ$325:$AJ$452,$B405-$H405*32+const_one)</f>
        <v>15000000</v>
      </c>
      <c r="AR405" s="5" t="n">
        <f aca="false">INDEX($AK$325:$AK$452,$B405-$I405*64+const_one)</f>
        <v>5000000</v>
      </c>
      <c r="AS405" s="5" t="n">
        <f aca="false">INDEX($AE$325:$AE$452,$B405+(const_one-$C405)*1+const_one)</f>
        <v>58294801.3920029</v>
      </c>
      <c r="AT405" s="5" t="n">
        <f aca="false">INDEX($AF$325:$AF$452,$B405+(const_one-$D405)*2+const_one)</f>
        <v>425398255.974259</v>
      </c>
      <c r="AU405" s="5" t="n">
        <f aca="false">INDEX($AG$325:$AG$452,$B405+(const_one-$E405)*4+const_one)</f>
        <v>128716247.284592</v>
      </c>
      <c r="AV405" s="5" t="n">
        <f aca="false">INDEX($AH$325:$AH$452,$B405+(const_one-$F405)*8+const_one)</f>
        <v>168560068.610321</v>
      </c>
      <c r="AW405" s="5" t="n">
        <f aca="false">INDEX($AI$325:$AI$452,$B405+(const_one-$G405)*16+const_one)</f>
        <v>227168483.891346</v>
      </c>
      <c r="AX405" s="5" t="n">
        <f aca="false">INDEX($AJ$325:$AJ$452,$B405+(const_one-$H405)*32+const_one)</f>
        <v>305234033.645403</v>
      </c>
      <c r="AY405" s="5" t="n">
        <f aca="false">INDEX($AK$325:$AK$452,$B405+(const_one-$I405)*64+const_one)</f>
        <v>378614139.818911</v>
      </c>
      <c r="AZ405" s="5" t="n">
        <f aca="false">--($C405=--(AS405&gt;AL405))</f>
        <v>0</v>
      </c>
      <c r="BA405" s="5" t="n">
        <f aca="false">--($D405=--(AT405&gt;AM405))</f>
        <v>0</v>
      </c>
      <c r="BB405" s="5" t="n">
        <f aca="false">--($E405=--(AU405&gt;AN405))</f>
        <v>0</v>
      </c>
      <c r="BC405" s="5" t="n">
        <f aca="false">--($F405=--(AV405&gt;AO405))</f>
        <v>0</v>
      </c>
      <c r="BD405" s="5" t="n">
        <f aca="false">--($G405=--(AW405&gt;AP405))</f>
        <v>1</v>
      </c>
      <c r="BE405" s="5" t="n">
        <f aca="false">--($H405=--(AX405&gt;AQ405))</f>
        <v>0</v>
      </c>
      <c r="BF405" s="5" t="n">
        <f aca="false">--($I405=--(AY405&gt;AR405))</f>
        <v>1</v>
      </c>
      <c r="BG405" s="5" t="n">
        <f aca="false">SUM(AZ405:BF405)</f>
        <v>2</v>
      </c>
      <c r="BH405" s="5" t="n">
        <f aca="false">SUM(AE405:AK405)+AB405+AC405+AD405</f>
        <v>2000000000</v>
      </c>
    </row>
    <row r="406" customFormat="false" ht="15" hidden="true" customHeight="false" outlineLevel="0" collapsed="false">
      <c r="A406" s="5" t="n">
        <f aca="false">sensitivity_exit_usd</f>
        <v>2000000000</v>
      </c>
      <c r="B406" s="2" t="n">
        <f aca="false">ROW()-ROW($B$325)</f>
        <v>81</v>
      </c>
      <c r="C406" s="2" t="n">
        <f aca="false">MOD(QUOTIENT($B406,1),2)</f>
        <v>1</v>
      </c>
      <c r="D406" s="2" t="n">
        <f aca="false">MOD(QUOTIENT($B406,2),2)</f>
        <v>0</v>
      </c>
      <c r="E406" s="2" t="n">
        <f aca="false">MOD(QUOTIENT($B406,4),2)</f>
        <v>0</v>
      </c>
      <c r="F406" s="2" t="n">
        <f aca="false">MOD(QUOTIENT($B406,8),2)</f>
        <v>0</v>
      </c>
      <c r="G406" s="2" t="n">
        <f aca="false">MOD(QUOTIENT($B406,16),2)</f>
        <v>1</v>
      </c>
      <c r="H406" s="2" t="n">
        <f aca="false">MOD(QUOTIENT($B406,32),2)</f>
        <v>0</v>
      </c>
      <c r="I406" s="2" t="n">
        <f aca="false">MOD(QUOTIENT($B406,64),2)</f>
        <v>1</v>
      </c>
      <c r="J406" s="5" t="n">
        <f aca="false">IF($C406=const_zero,MIN(class_series_f_invested_usd,MAX(const_zero,$A406)),const_zero)</f>
        <v>0</v>
      </c>
      <c r="K406" s="5" t="n">
        <f aca="false">IF($D406=const_zero,MIN(class_series_e_invested_usd,MAX(const_zero,$A406-SUM($J406:$J406))),const_zero)</f>
        <v>300000000</v>
      </c>
      <c r="L406" s="5" t="n">
        <f aca="false">IF($E406=const_zero,MIN(class_series_d_invested_usd,MAX(const_zero,$A406-SUM($J406:$K406))),const_zero)</f>
        <v>100000000</v>
      </c>
      <c r="M406" s="5" t="n">
        <f aca="false">IF($F406=const_zero,MIN(class_series_c_invested_usd,MAX(const_zero,$A406-SUM($J406:$L406))),const_zero)</f>
        <v>60000000</v>
      </c>
      <c r="N406" s="5" t="n">
        <f aca="false">IF($G406=const_zero,MIN(class_series_b_invested_usd,MAX(const_zero,$A406-SUM($J406:$M406))),const_zero)</f>
        <v>0</v>
      </c>
      <c r="O406" s="5" t="n">
        <f aca="false">IF($H406=const_zero,MIN(class_series_a_invested_usd,MAX(const_zero,$A406-SUM($J406:$N406))),const_zero)</f>
        <v>15000000</v>
      </c>
      <c r="P406" s="5" t="n">
        <f aca="false">IF($I406=const_zero,MIN(class_seed_invested_usd,MAX(const_zero,$A406-SUM($J406:$O406))),const_zero)</f>
        <v>0</v>
      </c>
      <c r="Q406" s="5" t="n">
        <f aca="false">MAX(const_zero,$A406-SUM($J406:$P406))</f>
        <v>1525000000</v>
      </c>
      <c r="R406" s="9" t="n">
        <f aca="false">common_rsa_total+Sensitivity!$AE$270+Sensitivity!$AJ$270+IF($C406=const_one,Sensitivity!$D$270,const_zero)+IF($D406=const_one,Sensitivity!$Y$270,const_zero)+IF($E406=const_one,Sensitivity!$V$270,const_zero)+IF($F406=const_one,Sensitivity!$S$270,const_zero)+IF($G406=const_one,Sensitivity!$P$270,const_zero)+IF($H406=const_one,Sensitivity!$M$270,const_zero)+IF($I406=const_one,Sensitivity!$J$270,const_zero)</f>
        <v>18060741.3005735</v>
      </c>
      <c r="S406" s="23" t="b">
        <f aca="false">IF($R406&gt;const_zero,--($Q406&gt;option_strike_usd*$R406),const_zero)</f>
        <v>1</v>
      </c>
      <c r="T406" s="7" t="n">
        <f aca="false">IF($R406&gt;const_zero,IF($S406=const_one,($Q406+option_strike_usd*pre_f_options_issued)/($R406+pre_f_options_issued),$Q406/$R406),const_zero)</f>
        <v>74.2920684458683</v>
      </c>
      <c r="U406" s="5" t="n">
        <f aca="false">IF($C406=const_one,Sensitivity!$D$270*$T406,const_zero)</f>
        <v>58294801.3920029</v>
      </c>
      <c r="V406" s="5" t="n">
        <f aca="false">IF($D406=const_one,Sensitivity!$Y$270*$T406,const_zero)</f>
        <v>0</v>
      </c>
      <c r="W406" s="5" t="n">
        <f aca="false">IF($E406=const_one,Sensitivity!$V$270*$T406,const_zero)</f>
        <v>0</v>
      </c>
      <c r="X406" s="5" t="n">
        <f aca="false">IF($F406=const_one,Sensitivity!$S$270*$T406,const_zero)</f>
        <v>0</v>
      </c>
      <c r="Y406" s="5" t="n">
        <f aca="false">IF($G406=const_one,Sensitivity!$P$270*$T406,const_zero)</f>
        <v>222876205.337605</v>
      </c>
      <c r="Z406" s="5" t="n">
        <f aca="false">IF($H406=const_one,Sensitivity!$M$270*$T406,const_zero)</f>
        <v>0</v>
      </c>
      <c r="AA406" s="5" t="n">
        <f aca="false">IF($I406=const_one,Sensitivity!$J$270*$T406,const_zero)</f>
        <v>371460342.229341</v>
      </c>
      <c r="AB406" s="5" t="n">
        <f aca="false">(Sensitivity!$AE$270+Sensitivity!$AJ$270)*$T406</f>
        <v>20509863.9135655</v>
      </c>
      <c r="AC406" s="5" t="n">
        <f aca="false">common_rsa_total*$T406</f>
        <v>668628616.012815</v>
      </c>
      <c r="AD406" s="5" t="n">
        <f aca="false">IF($S406=const_one,pre_f_options_issued*($T406-option_strike_usd),const_zero)</f>
        <v>183230171.114671</v>
      </c>
      <c r="AE406" s="5" t="n">
        <f aca="false">J406+U406</f>
        <v>58294801.3920029</v>
      </c>
      <c r="AF406" s="5" t="n">
        <f aca="false">K406+V406</f>
        <v>300000000</v>
      </c>
      <c r="AG406" s="5" t="n">
        <f aca="false">L406+W406</f>
        <v>100000000</v>
      </c>
      <c r="AH406" s="5" t="n">
        <f aca="false">M406+X406</f>
        <v>60000000</v>
      </c>
      <c r="AI406" s="5" t="n">
        <f aca="false">N406+Y406</f>
        <v>222876205.337605</v>
      </c>
      <c r="AJ406" s="5" t="n">
        <f aca="false">O406+Z406</f>
        <v>15000000</v>
      </c>
      <c r="AK406" s="5" t="n">
        <f aca="false">P406+AA406</f>
        <v>371460342.229341</v>
      </c>
      <c r="AL406" s="5" t="n">
        <f aca="false">INDEX($AE$325:$AE$452,$B406-$C406*1+const_one)</f>
        <v>30000000</v>
      </c>
      <c r="AM406" s="5" t="n">
        <f aca="false">INDEX($AF$325:$AF$452,$B406-$D406*2+const_one)</f>
        <v>300000000</v>
      </c>
      <c r="AN406" s="5" t="n">
        <f aca="false">INDEX($AG$325:$AG$452,$B406-$E406*4+const_one)</f>
        <v>100000000</v>
      </c>
      <c r="AO406" s="5" t="n">
        <f aca="false">INDEX($AH$325:$AH$452,$B406-$F406*8+const_one)</f>
        <v>60000000</v>
      </c>
      <c r="AP406" s="5" t="n">
        <f aca="false">INDEX($AI$325:$AI$452,$B406-$G406*16+const_one)</f>
        <v>30000000</v>
      </c>
      <c r="AQ406" s="5" t="n">
        <f aca="false">INDEX($AJ$325:$AJ$452,$B406-$H406*32+const_one)</f>
        <v>15000000</v>
      </c>
      <c r="AR406" s="5" t="n">
        <f aca="false">INDEX($AK$325:$AK$452,$B406-$I406*64+const_one)</f>
        <v>5000000</v>
      </c>
      <c r="AS406" s="5" t="n">
        <f aca="false">INDEX($AE$325:$AE$452,$B406+(const_one-$C406)*1+const_one)</f>
        <v>58294801.3920029</v>
      </c>
      <c r="AT406" s="5" t="n">
        <f aca="false">INDEX($AF$325:$AF$452,$B406+(const_one-$D406)*2+const_one)</f>
        <v>419783844.74895</v>
      </c>
      <c r="AU406" s="5" t="n">
        <f aca="false">INDEX($AG$325:$AG$452,$B406+(const_one-$E406)*4+const_one)</f>
        <v>126517976.694894</v>
      </c>
      <c r="AV406" s="5" t="n">
        <f aca="false">INDEX($AH$325:$AH$452,$B406+(const_one-$F406)*8+const_one)</f>
        <v>165935409.058628</v>
      </c>
      <c r="AW406" s="5" t="n">
        <f aca="false">INDEX($AI$325:$AI$452,$B406+(const_one-$G406)*16+const_one)</f>
        <v>222876205.337605</v>
      </c>
      <c r="AX406" s="5" t="n">
        <f aca="false">INDEX($AJ$325:$AJ$452,$B406+(const_one-$H406)*32+const_one)</f>
        <v>301732250.614615</v>
      </c>
      <c r="AY406" s="5" t="n">
        <f aca="false">INDEX($AK$325:$AK$452,$B406+(const_one-$I406)*64+const_one)</f>
        <v>371460342.229341</v>
      </c>
      <c r="AZ406" s="5" t="n">
        <f aca="false">--($C406=--(AS406&gt;AL406))</f>
        <v>1</v>
      </c>
      <c r="BA406" s="5" t="n">
        <f aca="false">--($D406=--(AT406&gt;AM406))</f>
        <v>0</v>
      </c>
      <c r="BB406" s="5" t="n">
        <f aca="false">--($E406=--(AU406&gt;AN406))</f>
        <v>0</v>
      </c>
      <c r="BC406" s="5" t="n">
        <f aca="false">--($F406=--(AV406&gt;AO406))</f>
        <v>0</v>
      </c>
      <c r="BD406" s="5" t="n">
        <f aca="false">--($G406=--(AW406&gt;AP406))</f>
        <v>1</v>
      </c>
      <c r="BE406" s="5" t="n">
        <f aca="false">--($H406=--(AX406&gt;AQ406))</f>
        <v>0</v>
      </c>
      <c r="BF406" s="5" t="n">
        <f aca="false">--($I406=--(AY406&gt;AR406))</f>
        <v>1</v>
      </c>
      <c r="BG406" s="5" t="n">
        <f aca="false">SUM(AZ406:BF406)</f>
        <v>3</v>
      </c>
      <c r="BH406" s="5" t="n">
        <f aca="false">SUM(AE406:AK406)+AB406+AC406+AD406</f>
        <v>2000000000</v>
      </c>
    </row>
    <row r="407" customFormat="false" ht="15" hidden="true" customHeight="false" outlineLevel="0" collapsed="false">
      <c r="A407" s="5" t="n">
        <f aca="false">sensitivity_exit_usd</f>
        <v>2000000000</v>
      </c>
      <c r="B407" s="2" t="n">
        <f aca="false">ROW()-ROW($B$325)</f>
        <v>82</v>
      </c>
      <c r="C407" s="2" t="n">
        <f aca="false">MOD(QUOTIENT($B407,1),2)</f>
        <v>0</v>
      </c>
      <c r="D407" s="2" t="n">
        <f aca="false">MOD(QUOTIENT($B407,2),2)</f>
        <v>1</v>
      </c>
      <c r="E407" s="2" t="n">
        <f aca="false">MOD(QUOTIENT($B407,4),2)</f>
        <v>0</v>
      </c>
      <c r="F407" s="2" t="n">
        <f aca="false">MOD(QUOTIENT($B407,8),2)</f>
        <v>0</v>
      </c>
      <c r="G407" s="2" t="n">
        <f aca="false">MOD(QUOTIENT($B407,16),2)</f>
        <v>1</v>
      </c>
      <c r="H407" s="2" t="n">
        <f aca="false">MOD(QUOTIENT($B407,32),2)</f>
        <v>0</v>
      </c>
      <c r="I407" s="2" t="n">
        <f aca="false">MOD(QUOTIENT($B407,64),2)</f>
        <v>1</v>
      </c>
      <c r="J407" s="5" t="n">
        <f aca="false">IF($C407=const_zero,MIN(class_series_f_invested_usd,MAX(const_zero,$A407)),const_zero)</f>
        <v>30000000</v>
      </c>
      <c r="K407" s="5" t="n">
        <f aca="false">IF($D407=const_zero,MIN(class_series_e_invested_usd,MAX(const_zero,$A407-SUM($J407:$J407))),const_zero)</f>
        <v>0</v>
      </c>
      <c r="L407" s="5" t="n">
        <f aca="false">IF($E407=const_zero,MIN(class_series_d_invested_usd,MAX(const_zero,$A407-SUM($J407:$K407))),const_zero)</f>
        <v>100000000</v>
      </c>
      <c r="M407" s="5" t="n">
        <f aca="false">IF($F407=const_zero,MIN(class_series_c_invested_usd,MAX(const_zero,$A407-SUM($J407:$L407))),const_zero)</f>
        <v>60000000</v>
      </c>
      <c r="N407" s="5" t="n">
        <f aca="false">IF($G407=const_zero,MIN(class_series_b_invested_usd,MAX(const_zero,$A407-SUM($J407:$M407))),const_zero)</f>
        <v>0</v>
      </c>
      <c r="O407" s="5" t="n">
        <f aca="false">IF($H407=const_zero,MIN(class_series_a_invested_usd,MAX(const_zero,$A407-SUM($J407:$N407))),const_zero)</f>
        <v>15000000</v>
      </c>
      <c r="P407" s="5" t="n">
        <f aca="false">IF($I407=const_zero,MIN(class_seed_invested_usd,MAX(const_zero,$A407-SUM($J407:$O407))),const_zero)</f>
        <v>0</v>
      </c>
      <c r="Q407" s="5" t="n">
        <f aca="false">MAX(const_zero,$A407-SUM($J407:$P407))</f>
        <v>1795000000</v>
      </c>
      <c r="R407" s="9" t="n">
        <f aca="false">common_rsa_total+Sensitivity!$AE$270+Sensitivity!$AJ$270+IF($C407=const_one,Sensitivity!$D$270,const_zero)+IF($D407=const_one,Sensitivity!$Y$270,const_zero)+IF($E407=const_one,Sensitivity!$V$270,const_zero)+IF($F407=const_one,Sensitivity!$S$270,const_zero)+IF($G407=const_one,Sensitivity!$P$270,const_zero)+IF($H407=const_one,Sensitivity!$M$270,const_zero)+IF($I407=const_one,Sensitivity!$J$270,const_zero)</f>
        <v>23407325.9340259</v>
      </c>
      <c r="S407" s="23" t="b">
        <f aca="false">IF($R407&gt;const_zero,--($Q407&gt;option_strike_usd*$R407),const_zero)</f>
        <v>1</v>
      </c>
      <c r="T407" s="7" t="n">
        <f aca="false">IF($R407&gt;const_zero,IF($S407=const_one,($Q407+option_strike_usd*pre_f_options_issued)/($R407+pre_f_options_issued),$Q407/$R407),const_zero)</f>
        <v>69.3819194067891</v>
      </c>
      <c r="U407" s="5" t="n">
        <f aca="false">IF($C407=const_one,Sensitivity!$D$270*$T407,const_zero)</f>
        <v>0</v>
      </c>
      <c r="V407" s="5" t="n">
        <f aca="false">IF($D407=const_one,Sensitivity!$Y$270*$T407,const_zero)</f>
        <v>425398255.974259</v>
      </c>
      <c r="W407" s="5" t="n">
        <f aca="false">IF($E407=const_one,Sensitivity!$V$270*$T407,const_zero)</f>
        <v>0</v>
      </c>
      <c r="X407" s="5" t="n">
        <f aca="false">IF($F407=const_one,Sensitivity!$S$270*$T407,const_zero)</f>
        <v>0</v>
      </c>
      <c r="Y407" s="5" t="n">
        <f aca="false">IF($G407=const_one,Sensitivity!$P$270*$T407,const_zero)</f>
        <v>208145758.220367</v>
      </c>
      <c r="Z407" s="5" t="n">
        <f aca="false">IF($H407=const_one,Sensitivity!$M$270*$T407,const_zero)</f>
        <v>0</v>
      </c>
      <c r="AA407" s="5" t="n">
        <f aca="false">IF($I407=const_one,Sensitivity!$J$270*$T407,const_zero)</f>
        <v>346909597.033946</v>
      </c>
      <c r="AB407" s="5" t="n">
        <f aca="false">(Sensitivity!$AE$270+Sensitivity!$AJ$270)*$T407</f>
        <v>19154315.5933539</v>
      </c>
      <c r="AC407" s="5" t="n">
        <f aca="false">common_rsa_total*$T407</f>
        <v>624437274.661102</v>
      </c>
      <c r="AD407" s="5" t="n">
        <f aca="false">IF($S407=const_one,pre_f_options_issued*($T407-option_strike_usd),const_zero)</f>
        <v>170954798.516973</v>
      </c>
      <c r="AE407" s="5" t="n">
        <f aca="false">J407+U407</f>
        <v>30000000</v>
      </c>
      <c r="AF407" s="5" t="n">
        <f aca="false">K407+V407</f>
        <v>425398255.974259</v>
      </c>
      <c r="AG407" s="5" t="n">
        <f aca="false">L407+W407</f>
        <v>100000000</v>
      </c>
      <c r="AH407" s="5" t="n">
        <f aca="false">M407+X407</f>
        <v>60000000</v>
      </c>
      <c r="AI407" s="5" t="n">
        <f aca="false">N407+Y407</f>
        <v>208145758.220367</v>
      </c>
      <c r="AJ407" s="5" t="n">
        <f aca="false">O407+Z407</f>
        <v>15000000</v>
      </c>
      <c r="AK407" s="5" t="n">
        <f aca="false">P407+AA407</f>
        <v>346909597.033946</v>
      </c>
      <c r="AL407" s="5" t="n">
        <f aca="false">INDEX($AE$325:$AE$452,$B407-$C407*1+const_one)</f>
        <v>30000000</v>
      </c>
      <c r="AM407" s="5" t="n">
        <f aca="false">INDEX($AF$325:$AF$452,$B407-$D407*2+const_one)</f>
        <v>300000000</v>
      </c>
      <c r="AN407" s="5" t="n">
        <f aca="false">INDEX($AG$325:$AG$452,$B407-$E407*4+const_one)</f>
        <v>100000000</v>
      </c>
      <c r="AO407" s="5" t="n">
        <f aca="false">INDEX($AH$325:$AH$452,$B407-$F407*8+const_one)</f>
        <v>60000000</v>
      </c>
      <c r="AP407" s="5" t="n">
        <f aca="false">INDEX($AI$325:$AI$452,$B407-$G407*16+const_one)</f>
        <v>30000000</v>
      </c>
      <c r="AQ407" s="5" t="n">
        <f aca="false">INDEX($AJ$325:$AJ$452,$B407-$H407*32+const_one)</f>
        <v>15000000</v>
      </c>
      <c r="AR407" s="5" t="n">
        <f aca="false">INDEX($AK$325:$AK$452,$B407-$I407*64+const_one)</f>
        <v>5000000</v>
      </c>
      <c r="AS407" s="5" t="n">
        <f aca="false">INDEX($AE$325:$AE$452,$B407+(const_one-$C407)*1+const_one)</f>
        <v>53723426.3087882</v>
      </c>
      <c r="AT407" s="5" t="n">
        <f aca="false">INDEX($AF$325:$AF$452,$B407+(const_one-$D407)*2+const_one)</f>
        <v>425398255.974259</v>
      </c>
      <c r="AU407" s="5" t="n">
        <f aca="false">INDEX($AG$325:$AG$452,$B407+(const_one-$E407)*4+const_one)</f>
        <v>118974277.877548</v>
      </c>
      <c r="AV407" s="5" t="n">
        <f aca="false">INDEX($AH$325:$AH$452,$B407+(const_one-$F407)*8+const_one)</f>
        <v>157485733.918844</v>
      </c>
      <c r="AW407" s="5" t="n">
        <f aca="false">INDEX($AI$325:$AI$452,$B407+(const_one-$G407)*16+const_one)</f>
        <v>208145758.220367</v>
      </c>
      <c r="AX407" s="5" t="n">
        <f aca="false">INDEX($AJ$325:$AJ$452,$B407+(const_one-$H407)*32+const_one)</f>
        <v>293215272.629687</v>
      </c>
      <c r="AY407" s="5" t="n">
        <f aca="false">INDEX($AK$325:$AK$452,$B407+(const_one-$I407)*64+const_one)</f>
        <v>346909597.033946</v>
      </c>
      <c r="AZ407" s="5" t="n">
        <f aca="false">--($C407=--(AS407&gt;AL407))</f>
        <v>0</v>
      </c>
      <c r="BA407" s="5" t="n">
        <f aca="false">--($D407=--(AT407&gt;AM407))</f>
        <v>1</v>
      </c>
      <c r="BB407" s="5" t="n">
        <f aca="false">--($E407=--(AU407&gt;AN407))</f>
        <v>0</v>
      </c>
      <c r="BC407" s="5" t="n">
        <f aca="false">--($F407=--(AV407&gt;AO407))</f>
        <v>0</v>
      </c>
      <c r="BD407" s="5" t="n">
        <f aca="false">--($G407=--(AW407&gt;AP407))</f>
        <v>1</v>
      </c>
      <c r="BE407" s="5" t="n">
        <f aca="false">--($H407=--(AX407&gt;AQ407))</f>
        <v>0</v>
      </c>
      <c r="BF407" s="5" t="n">
        <f aca="false">--($I407=--(AY407&gt;AR407))</f>
        <v>1</v>
      </c>
      <c r="BG407" s="5" t="n">
        <f aca="false">SUM(AZ407:BF407)</f>
        <v>3</v>
      </c>
      <c r="BH407" s="5" t="n">
        <f aca="false">SUM(AE407:AK407)+AB407+AC407+AD407</f>
        <v>2000000000</v>
      </c>
    </row>
    <row r="408" customFormat="false" ht="15" hidden="true" customHeight="false" outlineLevel="0" collapsed="false">
      <c r="A408" s="5" t="n">
        <f aca="false">sensitivity_exit_usd</f>
        <v>2000000000</v>
      </c>
      <c r="B408" s="2" t="n">
        <f aca="false">ROW()-ROW($B$325)</f>
        <v>83</v>
      </c>
      <c r="C408" s="2" t="n">
        <f aca="false">MOD(QUOTIENT($B408,1),2)</f>
        <v>1</v>
      </c>
      <c r="D408" s="2" t="n">
        <f aca="false">MOD(QUOTIENT($B408,2),2)</f>
        <v>1</v>
      </c>
      <c r="E408" s="2" t="n">
        <f aca="false">MOD(QUOTIENT($B408,4),2)</f>
        <v>0</v>
      </c>
      <c r="F408" s="2" t="n">
        <f aca="false">MOD(QUOTIENT($B408,8),2)</f>
        <v>0</v>
      </c>
      <c r="G408" s="2" t="n">
        <f aca="false">MOD(QUOTIENT($B408,16),2)</f>
        <v>1</v>
      </c>
      <c r="H408" s="2" t="n">
        <f aca="false">MOD(QUOTIENT($B408,32),2)</f>
        <v>0</v>
      </c>
      <c r="I408" s="2" t="n">
        <f aca="false">MOD(QUOTIENT($B408,64),2)</f>
        <v>1</v>
      </c>
      <c r="J408" s="5" t="n">
        <f aca="false">IF($C408=const_zero,MIN(class_series_f_invested_usd,MAX(const_zero,$A408)),const_zero)</f>
        <v>0</v>
      </c>
      <c r="K408" s="5" t="n">
        <f aca="false">IF($D408=const_zero,MIN(class_series_e_invested_usd,MAX(const_zero,$A408-SUM($J408:$J408))),const_zero)</f>
        <v>0</v>
      </c>
      <c r="L408" s="5" t="n">
        <f aca="false">IF($E408=const_zero,MIN(class_series_d_invested_usd,MAX(const_zero,$A408-SUM($J408:$K408))),const_zero)</f>
        <v>100000000</v>
      </c>
      <c r="M408" s="5" t="n">
        <f aca="false">IF($F408=const_zero,MIN(class_series_c_invested_usd,MAX(const_zero,$A408-SUM($J408:$L408))),const_zero)</f>
        <v>60000000</v>
      </c>
      <c r="N408" s="5" t="n">
        <f aca="false">IF($G408=const_zero,MIN(class_series_b_invested_usd,MAX(const_zero,$A408-SUM($J408:$M408))),const_zero)</f>
        <v>0</v>
      </c>
      <c r="O408" s="5" t="n">
        <f aca="false">IF($H408=const_zero,MIN(class_series_a_invested_usd,MAX(const_zero,$A408-SUM($J408:$N408))),const_zero)</f>
        <v>15000000</v>
      </c>
      <c r="P408" s="5" t="n">
        <f aca="false">IF($I408=const_zero,MIN(class_seed_invested_usd,MAX(const_zero,$A408-SUM($J408:$O408))),const_zero)</f>
        <v>0</v>
      </c>
      <c r="Q408" s="5" t="n">
        <f aca="false">MAX(const_zero,$A408-SUM($J408:$P408))</f>
        <v>1825000000</v>
      </c>
      <c r="R408" s="9" t="n">
        <f aca="false">common_rsa_total+Sensitivity!$AE$270+Sensitivity!$AJ$270+IF($C408=const_one,Sensitivity!$D$270,const_zero)+IF($D408=const_one,Sensitivity!$Y$270,const_zero)+IF($E408=const_one,Sensitivity!$V$270,const_zero)+IF($F408=const_one,Sensitivity!$S$270,const_zero)+IF($G408=const_one,Sensitivity!$P$270,const_zero)+IF($H408=const_one,Sensitivity!$M$270,const_zero)+IF($I408=const_one,Sensitivity!$J$270,const_zero)</f>
        <v>24191996.526883</v>
      </c>
      <c r="S408" s="23" t="b">
        <f aca="false">IF($R408&gt;const_zero,--($Q408&gt;option_strike_usd*$R408),const_zero)</f>
        <v>1</v>
      </c>
      <c r="T408" s="7" t="n">
        <f aca="false">IF($R408&gt;const_zero,IF($S408=const_one,($Q408+option_strike_usd*pre_f_options_issued)/($R408+pre_f_options_issued),$Q408/$R408),const_zero)</f>
        <v>68.4662160119578</v>
      </c>
      <c r="U408" s="5" t="n">
        <f aca="false">IF($C408=const_one,Sensitivity!$D$270*$T408,const_zero)</f>
        <v>53723426.3087882</v>
      </c>
      <c r="V408" s="5" t="n">
        <f aca="false">IF($D408=const_one,Sensitivity!$Y$270*$T408,const_zero)</f>
        <v>419783844.74895</v>
      </c>
      <c r="W408" s="5" t="n">
        <f aca="false">IF($E408=const_one,Sensitivity!$V$270*$T408,const_zero)</f>
        <v>0</v>
      </c>
      <c r="X408" s="5" t="n">
        <f aca="false">IF($F408=const_one,Sensitivity!$S$270*$T408,const_zero)</f>
        <v>0</v>
      </c>
      <c r="Y408" s="5" t="n">
        <f aca="false">IF($G408=const_one,Sensitivity!$P$270*$T408,const_zero)</f>
        <v>205398648.035873</v>
      </c>
      <c r="Z408" s="5" t="n">
        <f aca="false">IF($H408=const_one,Sensitivity!$M$270*$T408,const_zero)</f>
        <v>0</v>
      </c>
      <c r="AA408" s="5" t="n">
        <f aca="false">IF($I408=const_one,Sensitivity!$J$270*$T408,const_zero)</f>
        <v>342331080.059789</v>
      </c>
      <c r="AB408" s="5" t="n">
        <f aca="false">(Sensitivity!$AE$270+Sensitivity!$AJ$270)*$T408</f>
        <v>18901516.7090846</v>
      </c>
      <c r="AC408" s="5" t="n">
        <f aca="false">common_rsa_total*$T408</f>
        <v>616195944.10762</v>
      </c>
      <c r="AD408" s="5" t="n">
        <f aca="false">IF($S408=const_one,pre_f_options_issued*($T408-option_strike_usd),const_zero)</f>
        <v>168665540.029895</v>
      </c>
      <c r="AE408" s="5" t="n">
        <f aca="false">J408+U408</f>
        <v>53723426.3087882</v>
      </c>
      <c r="AF408" s="5" t="n">
        <f aca="false">K408+V408</f>
        <v>419783844.74895</v>
      </c>
      <c r="AG408" s="5" t="n">
        <f aca="false">L408+W408</f>
        <v>100000000</v>
      </c>
      <c r="AH408" s="5" t="n">
        <f aca="false">M408+X408</f>
        <v>60000000</v>
      </c>
      <c r="AI408" s="5" t="n">
        <f aca="false">N408+Y408</f>
        <v>205398648.035873</v>
      </c>
      <c r="AJ408" s="5" t="n">
        <f aca="false">O408+Z408</f>
        <v>15000000</v>
      </c>
      <c r="AK408" s="5" t="n">
        <f aca="false">P408+AA408</f>
        <v>342331080.059789</v>
      </c>
      <c r="AL408" s="5" t="n">
        <f aca="false">INDEX($AE$325:$AE$452,$B408-$C408*1+const_one)</f>
        <v>30000000</v>
      </c>
      <c r="AM408" s="5" t="n">
        <f aca="false">INDEX($AF$325:$AF$452,$B408-$D408*2+const_one)</f>
        <v>300000000</v>
      </c>
      <c r="AN408" s="5" t="n">
        <f aca="false">INDEX($AG$325:$AG$452,$B408-$E408*4+const_one)</f>
        <v>100000000</v>
      </c>
      <c r="AO408" s="5" t="n">
        <f aca="false">INDEX($AH$325:$AH$452,$B408-$F408*8+const_one)</f>
        <v>60000000</v>
      </c>
      <c r="AP408" s="5" t="n">
        <f aca="false">INDEX($AI$325:$AI$452,$B408-$G408*16+const_one)</f>
        <v>30000000</v>
      </c>
      <c r="AQ408" s="5" t="n">
        <f aca="false">INDEX($AJ$325:$AJ$452,$B408-$H408*32+const_one)</f>
        <v>15000000</v>
      </c>
      <c r="AR408" s="5" t="n">
        <f aca="false">INDEX($AK$325:$AK$452,$B408-$I408*64+const_one)</f>
        <v>5000000</v>
      </c>
      <c r="AS408" s="5" t="n">
        <f aca="false">INDEX($AE$325:$AE$452,$B408+(const_one-$C408)*1+const_one)</f>
        <v>53723426.3087882</v>
      </c>
      <c r="AT408" s="5" t="n">
        <f aca="false">INDEX($AF$325:$AF$452,$B408+(const_one-$D408)*2+const_one)</f>
        <v>419783844.74895</v>
      </c>
      <c r="AU408" s="5" t="n">
        <f aca="false">INDEX($AG$325:$AG$452,$B408+(const_one-$E408)*4+const_one)</f>
        <v>117519097.780814</v>
      </c>
      <c r="AV408" s="5" t="n">
        <f aca="false">INDEX($AH$325:$AH$452,$B408+(const_one-$F408)*8+const_one)</f>
        <v>155712929.355466</v>
      </c>
      <c r="AW408" s="5" t="n">
        <f aca="false">INDEX($AI$325:$AI$452,$B408+(const_one-$G408)*16+const_one)</f>
        <v>205398648.035873</v>
      </c>
      <c r="AX408" s="5" t="n">
        <f aca="false">INDEX($AJ$325:$AJ$452,$B408+(const_one-$H408)*32+const_one)</f>
        <v>290688533.686586</v>
      </c>
      <c r="AY408" s="5" t="n">
        <f aca="false">INDEX($AK$325:$AK$452,$B408+(const_one-$I408)*64+const_one)</f>
        <v>342331080.059789</v>
      </c>
      <c r="AZ408" s="5" t="n">
        <f aca="false">--($C408=--(AS408&gt;AL408))</f>
        <v>1</v>
      </c>
      <c r="BA408" s="5" t="n">
        <f aca="false">--($D408=--(AT408&gt;AM408))</f>
        <v>1</v>
      </c>
      <c r="BB408" s="5" t="n">
        <f aca="false">--($E408=--(AU408&gt;AN408))</f>
        <v>0</v>
      </c>
      <c r="BC408" s="5" t="n">
        <f aca="false">--($F408=--(AV408&gt;AO408))</f>
        <v>0</v>
      </c>
      <c r="BD408" s="5" t="n">
        <f aca="false">--($G408=--(AW408&gt;AP408))</f>
        <v>1</v>
      </c>
      <c r="BE408" s="5" t="n">
        <f aca="false">--($H408=--(AX408&gt;AQ408))</f>
        <v>0</v>
      </c>
      <c r="BF408" s="5" t="n">
        <f aca="false">--($I408=--(AY408&gt;AR408))</f>
        <v>1</v>
      </c>
      <c r="BG408" s="5" t="n">
        <f aca="false">SUM(AZ408:BF408)</f>
        <v>4</v>
      </c>
      <c r="BH408" s="5" t="n">
        <f aca="false">SUM(AE408:AK408)+AB408+AC408+AD408</f>
        <v>2000000000</v>
      </c>
    </row>
    <row r="409" customFormat="false" ht="15" hidden="true" customHeight="false" outlineLevel="0" collapsed="false">
      <c r="A409" s="5" t="n">
        <f aca="false">sensitivity_exit_usd</f>
        <v>2000000000</v>
      </c>
      <c r="B409" s="2" t="n">
        <f aca="false">ROW()-ROW($B$325)</f>
        <v>84</v>
      </c>
      <c r="C409" s="2" t="n">
        <f aca="false">MOD(QUOTIENT($B409,1),2)</f>
        <v>0</v>
      </c>
      <c r="D409" s="2" t="n">
        <f aca="false">MOD(QUOTIENT($B409,2),2)</f>
        <v>0</v>
      </c>
      <c r="E409" s="2" t="n">
        <f aca="false">MOD(QUOTIENT($B409,4),2)</f>
        <v>1</v>
      </c>
      <c r="F409" s="2" t="n">
        <f aca="false">MOD(QUOTIENT($B409,8),2)</f>
        <v>0</v>
      </c>
      <c r="G409" s="2" t="n">
        <f aca="false">MOD(QUOTIENT($B409,16),2)</f>
        <v>1</v>
      </c>
      <c r="H409" s="2" t="n">
        <f aca="false">MOD(QUOTIENT($B409,32),2)</f>
        <v>0</v>
      </c>
      <c r="I409" s="2" t="n">
        <f aca="false">MOD(QUOTIENT($B409,64),2)</f>
        <v>1</v>
      </c>
      <c r="J409" s="5" t="n">
        <f aca="false">IF($C409=const_zero,MIN(class_series_f_invested_usd,MAX(const_zero,$A409)),const_zero)</f>
        <v>30000000</v>
      </c>
      <c r="K409" s="5" t="n">
        <f aca="false">IF($D409=const_zero,MIN(class_series_e_invested_usd,MAX(const_zero,$A409-SUM($J409:$J409))),const_zero)</f>
        <v>300000000</v>
      </c>
      <c r="L409" s="5" t="n">
        <f aca="false">IF($E409=const_zero,MIN(class_series_d_invested_usd,MAX(const_zero,$A409-SUM($J409:$K409))),const_zero)</f>
        <v>0</v>
      </c>
      <c r="M409" s="5" t="n">
        <f aca="false">IF($F409=const_zero,MIN(class_series_c_invested_usd,MAX(const_zero,$A409-SUM($J409:$L409))),const_zero)</f>
        <v>60000000</v>
      </c>
      <c r="N409" s="5" t="n">
        <f aca="false">IF($G409=const_zero,MIN(class_series_b_invested_usd,MAX(const_zero,$A409-SUM($J409:$M409))),const_zero)</f>
        <v>0</v>
      </c>
      <c r="O409" s="5" t="n">
        <f aca="false">IF($H409=const_zero,MIN(class_series_a_invested_usd,MAX(const_zero,$A409-SUM($J409:$N409))),const_zero)</f>
        <v>15000000</v>
      </c>
      <c r="P409" s="5" t="n">
        <f aca="false">IF($I409=const_zero,MIN(class_seed_invested_usd,MAX(const_zero,$A409-SUM($J409:$O409))),const_zero)</f>
        <v>0</v>
      </c>
      <c r="Q409" s="5" t="n">
        <f aca="false">MAX(const_zero,$A409-SUM($J409:$P409))</f>
        <v>1595000000</v>
      </c>
      <c r="R409" s="9" t="n">
        <f aca="false">common_rsa_total+Sensitivity!$AE$270+Sensitivity!$AJ$270+IF($C409=const_one,Sensitivity!$D$270,const_zero)+IF($D409=const_one,Sensitivity!$Y$270,const_zero)+IF($E409=const_one,Sensitivity!$V$270,const_zero)+IF($F409=const_one,Sensitivity!$S$270,const_zero)+IF($G409=const_one,Sensitivity!$P$270,const_zero)+IF($H409=const_one,Sensitivity!$M$270,const_zero)+IF($I409=const_one,Sensitivity!$J$270,const_zero)</f>
        <v>19009138.3582987</v>
      </c>
      <c r="S409" s="23" t="b">
        <f aca="false">IF($R409&gt;const_zero,--($Q409&gt;option_strike_usd*$R409),const_zero)</f>
        <v>1</v>
      </c>
      <c r="T409" s="7" t="n">
        <f aca="false">IF($R409&gt;const_zero,IF($S409=const_one,($Q409+option_strike_usd*pre_f_options_issued)/($R409+pre_f_options_issued),$Q409/$R409),const_zero)</f>
        <v>74.2707575444856</v>
      </c>
      <c r="U409" s="5" t="n">
        <f aca="false">IF($C409=const_one,Sensitivity!$D$270*$T409,const_zero)</f>
        <v>0</v>
      </c>
      <c r="V409" s="5" t="n">
        <f aca="false">IF($D409=const_one,Sensitivity!$Y$270*$T409,const_zero)</f>
        <v>0</v>
      </c>
      <c r="W409" s="5" t="n">
        <f aca="false">IF($E409=const_one,Sensitivity!$V$270*$T409,const_zero)</f>
        <v>128716247.284592</v>
      </c>
      <c r="X409" s="5" t="n">
        <f aca="false">IF($F409=const_one,Sensitivity!$S$270*$T409,const_zero)</f>
        <v>0</v>
      </c>
      <c r="Y409" s="5" t="n">
        <f aca="false">IF($G409=const_one,Sensitivity!$P$270*$T409,const_zero)</f>
        <v>222812272.633457</v>
      </c>
      <c r="Z409" s="5" t="n">
        <f aca="false">IF($H409=const_one,Sensitivity!$M$270*$T409,const_zero)</f>
        <v>0</v>
      </c>
      <c r="AA409" s="5" t="n">
        <f aca="false">IF($I409=const_one,Sensitivity!$J$270*$T409,const_zero)</f>
        <v>371353787.722428</v>
      </c>
      <c r="AB409" s="5" t="n">
        <f aca="false">(Sensitivity!$AE$270+Sensitivity!$AJ$270)*$T409</f>
        <v>20503980.5979387</v>
      </c>
      <c r="AC409" s="5" t="n">
        <f aca="false">common_rsa_total*$T409</f>
        <v>668436817.900371</v>
      </c>
      <c r="AD409" s="5" t="n">
        <f aca="false">IF($S409=const_one,pre_f_options_issued*($T409-option_strike_usd),const_zero)</f>
        <v>183176893.861214</v>
      </c>
      <c r="AE409" s="5" t="n">
        <f aca="false">J409+U409</f>
        <v>30000000</v>
      </c>
      <c r="AF409" s="5" t="n">
        <f aca="false">K409+V409</f>
        <v>300000000</v>
      </c>
      <c r="AG409" s="5" t="n">
        <f aca="false">L409+W409</f>
        <v>128716247.284592</v>
      </c>
      <c r="AH409" s="5" t="n">
        <f aca="false">M409+X409</f>
        <v>60000000</v>
      </c>
      <c r="AI409" s="5" t="n">
        <f aca="false">N409+Y409</f>
        <v>222812272.633457</v>
      </c>
      <c r="AJ409" s="5" t="n">
        <f aca="false">O409+Z409</f>
        <v>15000000</v>
      </c>
      <c r="AK409" s="5" t="n">
        <f aca="false">P409+AA409</f>
        <v>371353787.722428</v>
      </c>
      <c r="AL409" s="5" t="n">
        <f aca="false">INDEX($AE$325:$AE$452,$B409-$C409*1+const_one)</f>
        <v>30000000</v>
      </c>
      <c r="AM409" s="5" t="n">
        <f aca="false">INDEX($AF$325:$AF$452,$B409-$D409*2+const_one)</f>
        <v>300000000</v>
      </c>
      <c r="AN409" s="5" t="n">
        <f aca="false">INDEX($AG$325:$AG$452,$B409-$E409*4+const_one)</f>
        <v>100000000</v>
      </c>
      <c r="AO409" s="5" t="n">
        <f aca="false">INDEX($AH$325:$AH$452,$B409-$F409*8+const_one)</f>
        <v>60000000</v>
      </c>
      <c r="AP409" s="5" t="n">
        <f aca="false">INDEX($AI$325:$AI$452,$B409-$G409*16+const_one)</f>
        <v>30000000</v>
      </c>
      <c r="AQ409" s="5" t="n">
        <f aca="false">INDEX($AJ$325:$AJ$452,$B409-$H409*32+const_one)</f>
        <v>15000000</v>
      </c>
      <c r="AR409" s="5" t="n">
        <f aca="false">INDEX($AK$325:$AK$452,$B409-$I409*64+const_one)</f>
        <v>5000000</v>
      </c>
      <c r="AS409" s="5" t="n">
        <f aca="false">INDEX($AE$325:$AE$452,$B409+(const_one-$C409)*1+const_one)</f>
        <v>57282781.6311213</v>
      </c>
      <c r="AT409" s="5" t="n">
        <f aca="false">INDEX($AF$325:$AF$452,$B409+(const_one-$D409)*2+const_one)</f>
        <v>420907783.252434</v>
      </c>
      <c r="AU409" s="5" t="n">
        <f aca="false">INDEX($AG$325:$AG$452,$B409+(const_one-$E409)*4+const_one)</f>
        <v>128716247.284592</v>
      </c>
      <c r="AV409" s="5" t="n">
        <f aca="false">INDEX($AH$325:$AH$452,$B409+(const_one-$F409)*8+const_one)</f>
        <v>166379897.944723</v>
      </c>
      <c r="AW409" s="5" t="n">
        <f aca="false">INDEX($AI$325:$AI$452,$B409+(const_one-$G409)*16+const_one)</f>
        <v>222812272.633457</v>
      </c>
      <c r="AX409" s="5" t="n">
        <f aca="false">INDEX($AJ$325:$AJ$452,$B409+(const_one-$H409)*32+const_one)</f>
        <v>304140402.114429</v>
      </c>
      <c r="AY409" s="5" t="n">
        <f aca="false">INDEX($AK$325:$AK$452,$B409+(const_one-$I409)*64+const_one)</f>
        <v>371353787.722428</v>
      </c>
      <c r="AZ409" s="5" t="n">
        <f aca="false">--($C409=--(AS409&gt;AL409))</f>
        <v>0</v>
      </c>
      <c r="BA409" s="5" t="n">
        <f aca="false">--($D409=--(AT409&gt;AM409))</f>
        <v>0</v>
      </c>
      <c r="BB409" s="5" t="n">
        <f aca="false">--($E409=--(AU409&gt;AN409))</f>
        <v>1</v>
      </c>
      <c r="BC409" s="5" t="n">
        <f aca="false">--($F409=--(AV409&gt;AO409))</f>
        <v>0</v>
      </c>
      <c r="BD409" s="5" t="n">
        <f aca="false">--($G409=--(AW409&gt;AP409))</f>
        <v>1</v>
      </c>
      <c r="BE409" s="5" t="n">
        <f aca="false">--($H409=--(AX409&gt;AQ409))</f>
        <v>0</v>
      </c>
      <c r="BF409" s="5" t="n">
        <f aca="false">--($I409=--(AY409&gt;AR409))</f>
        <v>1</v>
      </c>
      <c r="BG409" s="5" t="n">
        <f aca="false">SUM(AZ409:BF409)</f>
        <v>3</v>
      </c>
      <c r="BH409" s="5" t="n">
        <f aca="false">SUM(AE409:AK409)+AB409+AC409+AD409</f>
        <v>2000000000</v>
      </c>
    </row>
    <row r="410" customFormat="false" ht="15" hidden="true" customHeight="false" outlineLevel="0" collapsed="false">
      <c r="A410" s="5" t="n">
        <f aca="false">sensitivity_exit_usd</f>
        <v>2000000000</v>
      </c>
      <c r="B410" s="2" t="n">
        <f aca="false">ROW()-ROW($B$325)</f>
        <v>85</v>
      </c>
      <c r="C410" s="2" t="n">
        <f aca="false">MOD(QUOTIENT($B410,1),2)</f>
        <v>1</v>
      </c>
      <c r="D410" s="2" t="n">
        <f aca="false">MOD(QUOTIENT($B410,2),2)</f>
        <v>0</v>
      </c>
      <c r="E410" s="2" t="n">
        <f aca="false">MOD(QUOTIENT($B410,4),2)</f>
        <v>1</v>
      </c>
      <c r="F410" s="2" t="n">
        <f aca="false">MOD(QUOTIENT($B410,8),2)</f>
        <v>0</v>
      </c>
      <c r="G410" s="2" t="n">
        <f aca="false">MOD(QUOTIENT($B410,16),2)</f>
        <v>1</v>
      </c>
      <c r="H410" s="2" t="n">
        <f aca="false">MOD(QUOTIENT($B410,32),2)</f>
        <v>0</v>
      </c>
      <c r="I410" s="2" t="n">
        <f aca="false">MOD(QUOTIENT($B410,64),2)</f>
        <v>1</v>
      </c>
      <c r="J410" s="5" t="n">
        <f aca="false">IF($C410=const_zero,MIN(class_series_f_invested_usd,MAX(const_zero,$A410)),const_zero)</f>
        <v>0</v>
      </c>
      <c r="K410" s="5" t="n">
        <f aca="false">IF($D410=const_zero,MIN(class_series_e_invested_usd,MAX(const_zero,$A410-SUM($J410:$J410))),const_zero)</f>
        <v>300000000</v>
      </c>
      <c r="L410" s="5" t="n">
        <f aca="false">IF($E410=const_zero,MIN(class_series_d_invested_usd,MAX(const_zero,$A410-SUM($J410:$K410))),const_zero)</f>
        <v>0</v>
      </c>
      <c r="M410" s="5" t="n">
        <f aca="false">IF($F410=const_zero,MIN(class_series_c_invested_usd,MAX(const_zero,$A410-SUM($J410:$L410))),const_zero)</f>
        <v>60000000</v>
      </c>
      <c r="N410" s="5" t="n">
        <f aca="false">IF($G410=const_zero,MIN(class_series_b_invested_usd,MAX(const_zero,$A410-SUM($J410:$M410))),const_zero)</f>
        <v>0</v>
      </c>
      <c r="O410" s="5" t="n">
        <f aca="false">IF($H410=const_zero,MIN(class_series_a_invested_usd,MAX(const_zero,$A410-SUM($J410:$N410))),const_zero)</f>
        <v>15000000</v>
      </c>
      <c r="P410" s="5" t="n">
        <f aca="false">IF($I410=const_zero,MIN(class_seed_invested_usd,MAX(const_zero,$A410-SUM($J410:$O410))),const_zero)</f>
        <v>0</v>
      </c>
      <c r="Q410" s="5" t="n">
        <f aca="false">MAX(const_zero,$A410-SUM($J410:$P410))</f>
        <v>1625000000</v>
      </c>
      <c r="R410" s="9" t="n">
        <f aca="false">common_rsa_total+Sensitivity!$AE$270+Sensitivity!$AJ$270+IF($C410=const_one,Sensitivity!$D$270,const_zero)+IF($D410=const_one,Sensitivity!$Y$270,const_zero)+IF($E410=const_one,Sensitivity!$V$270,const_zero)+IF($F410=const_one,Sensitivity!$S$270,const_zero)+IF($G410=const_one,Sensitivity!$P$270,const_zero)+IF($H410=const_one,Sensitivity!$M$270,const_zero)+IF($I410=const_one,Sensitivity!$J$270,const_zero)</f>
        <v>19793808.9511559</v>
      </c>
      <c r="S410" s="23" t="b">
        <f aca="false">IF($R410&gt;const_zero,--($Q410&gt;option_strike_usd*$R410),const_zero)</f>
        <v>1</v>
      </c>
      <c r="T410" s="7" t="n">
        <f aca="false">IF($R410&gt;const_zero,IF($S410=const_one,($Q410+option_strike_usd*pre_f_options_issued)/($R410+pre_f_options_issued),$Q410/$R410),const_zero)</f>
        <v>73.0023300892968</v>
      </c>
      <c r="U410" s="5" t="n">
        <f aca="false">IF($C410=const_one,Sensitivity!$D$270*$T410,const_zero)</f>
        <v>57282781.6311213</v>
      </c>
      <c r="V410" s="5" t="n">
        <f aca="false">IF($D410=const_one,Sensitivity!$Y$270*$T410,const_zero)</f>
        <v>0</v>
      </c>
      <c r="W410" s="5" t="n">
        <f aca="false">IF($E410=const_one,Sensitivity!$V$270*$T410,const_zero)</f>
        <v>126517976.694894</v>
      </c>
      <c r="X410" s="5" t="n">
        <f aca="false">IF($F410=const_one,Sensitivity!$S$270*$T410,const_zero)</f>
        <v>0</v>
      </c>
      <c r="Y410" s="5" t="n">
        <f aca="false">IF($G410=const_one,Sensitivity!$P$270*$T410,const_zero)</f>
        <v>219006990.26789</v>
      </c>
      <c r="Z410" s="5" t="n">
        <f aca="false">IF($H410=const_one,Sensitivity!$M$270*$T410,const_zero)</f>
        <v>0</v>
      </c>
      <c r="AA410" s="5" t="n">
        <f aca="false">IF($I410=const_one,Sensitivity!$J$270*$T410,const_zero)</f>
        <v>365011650.446484</v>
      </c>
      <c r="AB410" s="5" t="n">
        <f aca="false">(Sensitivity!$AE$270+Sensitivity!$AJ$270)*$T410</f>
        <v>20153804.9326978</v>
      </c>
      <c r="AC410" s="5" t="n">
        <f aca="false">common_rsa_total*$T410</f>
        <v>657020970.803671</v>
      </c>
      <c r="AD410" s="5" t="n">
        <f aca="false">IF($S410=const_one,pre_f_options_issued*($T410-option_strike_usd),const_zero)</f>
        <v>180005825.223242</v>
      </c>
      <c r="AE410" s="5" t="n">
        <f aca="false">J410+U410</f>
        <v>57282781.6311213</v>
      </c>
      <c r="AF410" s="5" t="n">
        <f aca="false">K410+V410</f>
        <v>300000000</v>
      </c>
      <c r="AG410" s="5" t="n">
        <f aca="false">L410+W410</f>
        <v>126517976.694894</v>
      </c>
      <c r="AH410" s="5" t="n">
        <f aca="false">M410+X410</f>
        <v>60000000</v>
      </c>
      <c r="AI410" s="5" t="n">
        <f aca="false">N410+Y410</f>
        <v>219006990.26789</v>
      </c>
      <c r="AJ410" s="5" t="n">
        <f aca="false">O410+Z410</f>
        <v>15000000</v>
      </c>
      <c r="AK410" s="5" t="n">
        <f aca="false">P410+AA410</f>
        <v>365011650.446484</v>
      </c>
      <c r="AL410" s="5" t="n">
        <f aca="false">INDEX($AE$325:$AE$452,$B410-$C410*1+const_one)</f>
        <v>30000000</v>
      </c>
      <c r="AM410" s="5" t="n">
        <f aca="false">INDEX($AF$325:$AF$452,$B410-$D410*2+const_one)</f>
        <v>300000000</v>
      </c>
      <c r="AN410" s="5" t="n">
        <f aca="false">INDEX($AG$325:$AG$452,$B410-$E410*4+const_one)</f>
        <v>100000000</v>
      </c>
      <c r="AO410" s="5" t="n">
        <f aca="false">INDEX($AH$325:$AH$452,$B410-$F410*8+const_one)</f>
        <v>60000000</v>
      </c>
      <c r="AP410" s="5" t="n">
        <f aca="false">INDEX($AI$325:$AI$452,$B410-$G410*16+const_one)</f>
        <v>30000000</v>
      </c>
      <c r="AQ410" s="5" t="n">
        <f aca="false">INDEX($AJ$325:$AJ$452,$B410-$H410*32+const_one)</f>
        <v>15000000</v>
      </c>
      <c r="AR410" s="5" t="n">
        <f aca="false">INDEX($AK$325:$AK$452,$B410-$I410*64+const_one)</f>
        <v>5000000</v>
      </c>
      <c r="AS410" s="5" t="n">
        <f aca="false">INDEX($AE$325:$AE$452,$B410+(const_one-$C410)*1+const_one)</f>
        <v>57282781.6311213</v>
      </c>
      <c r="AT410" s="5" t="n">
        <f aca="false">INDEX($AF$325:$AF$452,$B410+(const_one-$D410)*2+const_one)</f>
        <v>415759639.975783</v>
      </c>
      <c r="AU410" s="5" t="n">
        <f aca="false">INDEX($AG$325:$AG$452,$B410+(const_one-$E410)*4+const_one)</f>
        <v>126517976.694894</v>
      </c>
      <c r="AV410" s="5" t="n">
        <f aca="false">INDEX($AH$325:$AH$452,$B410+(const_one-$F410)*8+const_one)</f>
        <v>164008720.080846</v>
      </c>
      <c r="AW410" s="5" t="n">
        <f aca="false">INDEX($AI$325:$AI$452,$B410+(const_one-$G410)*16+const_one)</f>
        <v>219006990.26789</v>
      </c>
      <c r="AX410" s="5" t="n">
        <f aca="false">INDEX($AJ$325:$AJ$452,$B410+(const_one-$H410)*32+const_one)</f>
        <v>300892411.707608</v>
      </c>
      <c r="AY410" s="5" t="n">
        <f aca="false">INDEX($AK$325:$AK$452,$B410+(const_one-$I410)*64+const_one)</f>
        <v>365011650.446484</v>
      </c>
      <c r="AZ410" s="5" t="n">
        <f aca="false">--($C410=--(AS410&gt;AL410))</f>
        <v>1</v>
      </c>
      <c r="BA410" s="5" t="n">
        <f aca="false">--($D410=--(AT410&gt;AM410))</f>
        <v>0</v>
      </c>
      <c r="BB410" s="5" t="n">
        <f aca="false">--($E410=--(AU410&gt;AN410))</f>
        <v>1</v>
      </c>
      <c r="BC410" s="5" t="n">
        <f aca="false">--($F410=--(AV410&gt;AO410))</f>
        <v>0</v>
      </c>
      <c r="BD410" s="5" t="n">
        <f aca="false">--($G410=--(AW410&gt;AP410))</f>
        <v>1</v>
      </c>
      <c r="BE410" s="5" t="n">
        <f aca="false">--($H410=--(AX410&gt;AQ410))</f>
        <v>0</v>
      </c>
      <c r="BF410" s="5" t="n">
        <f aca="false">--($I410=--(AY410&gt;AR410))</f>
        <v>1</v>
      </c>
      <c r="BG410" s="5" t="n">
        <f aca="false">SUM(AZ410:BF410)</f>
        <v>4</v>
      </c>
      <c r="BH410" s="5" t="n">
        <f aca="false">SUM(AE410:AK410)+AB410+AC410+AD410</f>
        <v>2000000000</v>
      </c>
    </row>
    <row r="411" customFormat="false" ht="15" hidden="true" customHeight="false" outlineLevel="0" collapsed="false">
      <c r="A411" s="5" t="n">
        <f aca="false">sensitivity_exit_usd</f>
        <v>2000000000</v>
      </c>
      <c r="B411" s="2" t="n">
        <f aca="false">ROW()-ROW($B$325)</f>
        <v>86</v>
      </c>
      <c r="C411" s="2" t="n">
        <f aca="false">MOD(QUOTIENT($B411,1),2)</f>
        <v>0</v>
      </c>
      <c r="D411" s="2" t="n">
        <f aca="false">MOD(QUOTIENT($B411,2),2)</f>
        <v>1</v>
      </c>
      <c r="E411" s="2" t="n">
        <f aca="false">MOD(QUOTIENT($B411,4),2)</f>
        <v>1</v>
      </c>
      <c r="F411" s="2" t="n">
        <f aca="false">MOD(QUOTIENT($B411,8),2)</f>
        <v>0</v>
      </c>
      <c r="G411" s="2" t="n">
        <f aca="false">MOD(QUOTIENT($B411,16),2)</f>
        <v>1</v>
      </c>
      <c r="H411" s="2" t="n">
        <f aca="false">MOD(QUOTIENT($B411,32),2)</f>
        <v>0</v>
      </c>
      <c r="I411" s="2" t="n">
        <f aca="false">MOD(QUOTIENT($B411,64),2)</f>
        <v>1</v>
      </c>
      <c r="J411" s="5" t="n">
        <f aca="false">IF($C411=const_zero,MIN(class_series_f_invested_usd,MAX(const_zero,$A411)),const_zero)</f>
        <v>30000000</v>
      </c>
      <c r="K411" s="5" t="n">
        <f aca="false">IF($D411=const_zero,MIN(class_series_e_invested_usd,MAX(const_zero,$A411-SUM($J411:$J411))),const_zero)</f>
        <v>0</v>
      </c>
      <c r="L411" s="5" t="n">
        <f aca="false">IF($E411=const_zero,MIN(class_series_d_invested_usd,MAX(const_zero,$A411-SUM($J411:$K411))),const_zero)</f>
        <v>0</v>
      </c>
      <c r="M411" s="5" t="n">
        <f aca="false">IF($F411=const_zero,MIN(class_series_c_invested_usd,MAX(const_zero,$A411-SUM($J411:$L411))),const_zero)</f>
        <v>60000000</v>
      </c>
      <c r="N411" s="5" t="n">
        <f aca="false">IF($G411=const_zero,MIN(class_series_b_invested_usd,MAX(const_zero,$A411-SUM($J411:$M411))),const_zero)</f>
        <v>0</v>
      </c>
      <c r="O411" s="5" t="n">
        <f aca="false">IF($H411=const_zero,MIN(class_series_a_invested_usd,MAX(const_zero,$A411-SUM($J411:$N411))),const_zero)</f>
        <v>15000000</v>
      </c>
      <c r="P411" s="5" t="n">
        <f aca="false">IF($I411=const_zero,MIN(class_seed_invested_usd,MAX(const_zero,$A411-SUM($J411:$O411))),const_zero)</f>
        <v>0</v>
      </c>
      <c r="Q411" s="5" t="n">
        <f aca="false">MAX(const_zero,$A411-SUM($J411:$P411))</f>
        <v>1895000000</v>
      </c>
      <c r="R411" s="9" t="n">
        <f aca="false">common_rsa_total+Sensitivity!$AE$270+Sensitivity!$AJ$270+IF($C411=const_one,Sensitivity!$D$270,const_zero)+IF($D411=const_one,Sensitivity!$Y$270,const_zero)+IF($E411=const_one,Sensitivity!$V$270,const_zero)+IF($F411=const_one,Sensitivity!$S$270,const_zero)+IF($G411=const_one,Sensitivity!$P$270,const_zero)+IF($H411=const_one,Sensitivity!$M$270,const_zero)+IF($I411=const_one,Sensitivity!$J$270,const_zero)</f>
        <v>25140393.5846082</v>
      </c>
      <c r="S411" s="23" t="b">
        <f aca="false">IF($R411&gt;const_zero,--($Q411&gt;option_strike_usd*$R411),const_zero)</f>
        <v>1</v>
      </c>
      <c r="T411" s="7" t="n">
        <f aca="false">IF($R411&gt;const_zero,IF($S411=const_one,($Q411+option_strike_usd*pre_f_options_issued)/($R411+pre_f_options_issued),$Q411/$R411),const_zero)</f>
        <v>68.6495289653415</v>
      </c>
      <c r="U411" s="5" t="n">
        <f aca="false">IF($C411=const_one,Sensitivity!$D$270*$T411,const_zero)</f>
        <v>0</v>
      </c>
      <c r="V411" s="5" t="n">
        <f aca="false">IF($D411=const_one,Sensitivity!$Y$270*$T411,const_zero)</f>
        <v>420907783.252434</v>
      </c>
      <c r="W411" s="5" t="n">
        <f aca="false">IF($E411=const_one,Sensitivity!$V$270*$T411,const_zero)</f>
        <v>118974277.877548</v>
      </c>
      <c r="X411" s="5" t="n">
        <f aca="false">IF($F411=const_one,Sensitivity!$S$270*$T411,const_zero)</f>
        <v>0</v>
      </c>
      <c r="Y411" s="5" t="n">
        <f aca="false">IF($G411=const_one,Sensitivity!$P$270*$T411,const_zero)</f>
        <v>205948586.896024</v>
      </c>
      <c r="Z411" s="5" t="n">
        <f aca="false">IF($H411=const_one,Sensitivity!$M$270*$T411,const_zero)</f>
        <v>0</v>
      </c>
      <c r="AA411" s="5" t="n">
        <f aca="false">IF($I411=const_one,Sensitivity!$J$270*$T411,const_zero)</f>
        <v>343247644.826707</v>
      </c>
      <c r="AB411" s="5" t="n">
        <f aca="false">(Sensitivity!$AE$270+Sensitivity!$AJ$270)*$T411</f>
        <v>18952124.0458588</v>
      </c>
      <c r="AC411" s="5" t="n">
        <f aca="false">common_rsa_total*$T411</f>
        <v>617845760.688073</v>
      </c>
      <c r="AD411" s="5" t="n">
        <f aca="false">IF($S411=const_one,pre_f_options_issued*($T411-option_strike_usd),const_zero)</f>
        <v>169123822.413354</v>
      </c>
      <c r="AE411" s="5" t="n">
        <f aca="false">J411+U411</f>
        <v>30000000</v>
      </c>
      <c r="AF411" s="5" t="n">
        <f aca="false">K411+V411</f>
        <v>420907783.252434</v>
      </c>
      <c r="AG411" s="5" t="n">
        <f aca="false">L411+W411</f>
        <v>118974277.877548</v>
      </c>
      <c r="AH411" s="5" t="n">
        <f aca="false">M411+X411</f>
        <v>60000000</v>
      </c>
      <c r="AI411" s="5" t="n">
        <f aca="false">N411+Y411</f>
        <v>205948586.896024</v>
      </c>
      <c r="AJ411" s="5" t="n">
        <f aca="false">O411+Z411</f>
        <v>15000000</v>
      </c>
      <c r="AK411" s="5" t="n">
        <f aca="false">P411+AA411</f>
        <v>343247644.826707</v>
      </c>
      <c r="AL411" s="5" t="n">
        <f aca="false">INDEX($AE$325:$AE$452,$B411-$C411*1+const_one)</f>
        <v>30000000</v>
      </c>
      <c r="AM411" s="5" t="n">
        <f aca="false">INDEX($AF$325:$AF$452,$B411-$D411*2+const_one)</f>
        <v>300000000</v>
      </c>
      <c r="AN411" s="5" t="n">
        <f aca="false">INDEX($AG$325:$AG$452,$B411-$E411*4+const_one)</f>
        <v>100000000</v>
      </c>
      <c r="AO411" s="5" t="n">
        <f aca="false">INDEX($AH$325:$AH$452,$B411-$F411*8+const_one)</f>
        <v>60000000</v>
      </c>
      <c r="AP411" s="5" t="n">
        <f aca="false">INDEX($AI$325:$AI$452,$B411-$G411*16+const_one)</f>
        <v>30000000</v>
      </c>
      <c r="AQ411" s="5" t="n">
        <f aca="false">INDEX($AJ$325:$AJ$452,$B411-$H411*32+const_one)</f>
        <v>15000000</v>
      </c>
      <c r="AR411" s="5" t="n">
        <f aca="false">INDEX($AK$325:$AK$452,$B411-$I411*64+const_one)</f>
        <v>5000000</v>
      </c>
      <c r="AS411" s="5" t="n">
        <f aca="false">INDEX($AE$325:$AE$452,$B411+(const_one-$C411)*1+const_one)</f>
        <v>53208413.4723318</v>
      </c>
      <c r="AT411" s="5" t="n">
        <f aca="false">INDEX($AF$325:$AF$452,$B411+(const_one-$D411)*2+const_one)</f>
        <v>420907783.252434</v>
      </c>
      <c r="AU411" s="5" t="n">
        <f aca="false">INDEX($AG$325:$AG$452,$B411+(const_one-$E411)*4+const_one)</f>
        <v>118974277.877548</v>
      </c>
      <c r="AV411" s="5" t="n">
        <f aca="false">INDEX($AH$325:$AH$452,$B411+(const_one-$F411)*8+const_one)</f>
        <v>156389429.012245</v>
      </c>
      <c r="AW411" s="5" t="n">
        <f aca="false">INDEX($AI$325:$AI$452,$B411+(const_one-$G411)*16+const_one)</f>
        <v>205948586.896024</v>
      </c>
      <c r="AX411" s="5" t="n">
        <f aca="false">INDEX($AJ$325:$AJ$452,$B411+(const_one-$H411)*32+const_one)</f>
        <v>292965217.322295</v>
      </c>
      <c r="AY411" s="5" t="n">
        <f aca="false">INDEX($AK$325:$AK$452,$B411+(const_one-$I411)*64+const_one)</f>
        <v>343247644.826707</v>
      </c>
      <c r="AZ411" s="5" t="n">
        <f aca="false">--($C411=--(AS411&gt;AL411))</f>
        <v>0</v>
      </c>
      <c r="BA411" s="5" t="n">
        <f aca="false">--($D411=--(AT411&gt;AM411))</f>
        <v>1</v>
      </c>
      <c r="BB411" s="5" t="n">
        <f aca="false">--($E411=--(AU411&gt;AN411))</f>
        <v>1</v>
      </c>
      <c r="BC411" s="5" t="n">
        <f aca="false">--($F411=--(AV411&gt;AO411))</f>
        <v>0</v>
      </c>
      <c r="BD411" s="5" t="n">
        <f aca="false">--($G411=--(AW411&gt;AP411))</f>
        <v>1</v>
      </c>
      <c r="BE411" s="5" t="n">
        <f aca="false">--($H411=--(AX411&gt;AQ411))</f>
        <v>0</v>
      </c>
      <c r="BF411" s="5" t="n">
        <f aca="false">--($I411=--(AY411&gt;AR411))</f>
        <v>1</v>
      </c>
      <c r="BG411" s="5" t="n">
        <f aca="false">SUM(AZ411:BF411)</f>
        <v>4</v>
      </c>
      <c r="BH411" s="5" t="n">
        <f aca="false">SUM(AE411:AK411)+AB411+AC411+AD411</f>
        <v>2000000000</v>
      </c>
    </row>
    <row r="412" customFormat="false" ht="15" hidden="true" customHeight="false" outlineLevel="0" collapsed="false">
      <c r="A412" s="5" t="n">
        <f aca="false">sensitivity_exit_usd</f>
        <v>2000000000</v>
      </c>
      <c r="B412" s="2" t="n">
        <f aca="false">ROW()-ROW($B$325)</f>
        <v>87</v>
      </c>
      <c r="C412" s="2" t="n">
        <f aca="false">MOD(QUOTIENT($B412,1),2)</f>
        <v>1</v>
      </c>
      <c r="D412" s="2" t="n">
        <f aca="false">MOD(QUOTIENT($B412,2),2)</f>
        <v>1</v>
      </c>
      <c r="E412" s="2" t="n">
        <f aca="false">MOD(QUOTIENT($B412,4),2)</f>
        <v>1</v>
      </c>
      <c r="F412" s="2" t="n">
        <f aca="false">MOD(QUOTIENT($B412,8),2)</f>
        <v>0</v>
      </c>
      <c r="G412" s="2" t="n">
        <f aca="false">MOD(QUOTIENT($B412,16),2)</f>
        <v>1</v>
      </c>
      <c r="H412" s="2" t="n">
        <f aca="false">MOD(QUOTIENT($B412,32),2)</f>
        <v>0</v>
      </c>
      <c r="I412" s="2" t="n">
        <f aca="false">MOD(QUOTIENT($B412,64),2)</f>
        <v>1</v>
      </c>
      <c r="J412" s="5" t="n">
        <f aca="false">IF($C412=const_zero,MIN(class_series_f_invested_usd,MAX(const_zero,$A412)),const_zero)</f>
        <v>0</v>
      </c>
      <c r="K412" s="5" t="n">
        <f aca="false">IF($D412=const_zero,MIN(class_series_e_invested_usd,MAX(const_zero,$A412-SUM($J412:$J412))),const_zero)</f>
        <v>0</v>
      </c>
      <c r="L412" s="5" t="n">
        <f aca="false">IF($E412=const_zero,MIN(class_series_d_invested_usd,MAX(const_zero,$A412-SUM($J412:$K412))),const_zero)</f>
        <v>0</v>
      </c>
      <c r="M412" s="5" t="n">
        <f aca="false">IF($F412=const_zero,MIN(class_series_c_invested_usd,MAX(const_zero,$A412-SUM($J412:$L412))),const_zero)</f>
        <v>60000000</v>
      </c>
      <c r="N412" s="5" t="n">
        <f aca="false">IF($G412=const_zero,MIN(class_series_b_invested_usd,MAX(const_zero,$A412-SUM($J412:$M412))),const_zero)</f>
        <v>0</v>
      </c>
      <c r="O412" s="5" t="n">
        <f aca="false">IF($H412=const_zero,MIN(class_series_a_invested_usd,MAX(const_zero,$A412-SUM($J412:$N412))),const_zero)</f>
        <v>15000000</v>
      </c>
      <c r="P412" s="5" t="n">
        <f aca="false">IF($I412=const_zero,MIN(class_seed_invested_usd,MAX(const_zero,$A412-SUM($J412:$O412))),const_zero)</f>
        <v>0</v>
      </c>
      <c r="Q412" s="5" t="n">
        <f aca="false">MAX(const_zero,$A412-SUM($J412:$P412))</f>
        <v>1925000000</v>
      </c>
      <c r="R412" s="9" t="n">
        <f aca="false">common_rsa_total+Sensitivity!$AE$270+Sensitivity!$AJ$270+IF($C412=const_one,Sensitivity!$D$270,const_zero)+IF($D412=const_one,Sensitivity!$Y$270,const_zero)+IF($E412=const_one,Sensitivity!$V$270,const_zero)+IF($F412=const_one,Sensitivity!$S$270,const_zero)+IF($G412=const_one,Sensitivity!$P$270,const_zero)+IF($H412=const_one,Sensitivity!$M$270,const_zero)+IF($I412=const_one,Sensitivity!$J$270,const_zero)</f>
        <v>25925064.1774654</v>
      </c>
      <c r="S412" s="23" t="b">
        <f aca="false">IF($R412&gt;const_zero,--($Q412&gt;option_strike_usd*$R412),const_zero)</f>
        <v>1</v>
      </c>
      <c r="T412" s="7" t="n">
        <f aca="false">IF($R412&gt;const_zero,IF($S412=const_one,($Q412+option_strike_usd*pre_f_options_issued)/($R412+pre_f_options_issued),$Q412/$R412),const_zero)</f>
        <v>67.8098732852843</v>
      </c>
      <c r="U412" s="5" t="n">
        <f aca="false">IF($C412=const_one,Sensitivity!$D$270*$T412,const_zero)</f>
        <v>53208413.4723318</v>
      </c>
      <c r="V412" s="5" t="n">
        <f aca="false">IF($D412=const_one,Sensitivity!$Y$270*$T412,const_zero)</f>
        <v>415759639.975783</v>
      </c>
      <c r="W412" s="5" t="n">
        <f aca="false">IF($E412=const_one,Sensitivity!$V$270*$T412,const_zero)</f>
        <v>117519097.780814</v>
      </c>
      <c r="X412" s="5" t="n">
        <f aca="false">IF($F412=const_one,Sensitivity!$S$270*$T412,const_zero)</f>
        <v>0</v>
      </c>
      <c r="Y412" s="5" t="n">
        <f aca="false">IF($G412=const_one,Sensitivity!$P$270*$T412,const_zero)</f>
        <v>203429619.855853</v>
      </c>
      <c r="Z412" s="5" t="n">
        <f aca="false">IF($H412=const_one,Sensitivity!$M$270*$T412,const_zero)</f>
        <v>0</v>
      </c>
      <c r="AA412" s="5" t="n">
        <f aca="false">IF($I412=const_one,Sensitivity!$J$270*$T412,const_zero)</f>
        <v>339049366.426422</v>
      </c>
      <c r="AB412" s="5" t="n">
        <f aca="false">(Sensitivity!$AE$270+Sensitivity!$AJ$270)*$T412</f>
        <v>18720319.7080273</v>
      </c>
      <c r="AC412" s="5" t="n">
        <f aca="false">common_rsa_total*$T412</f>
        <v>610288859.567559</v>
      </c>
      <c r="AD412" s="5" t="n">
        <f aca="false">IF($S412=const_one,pre_f_options_issued*($T412-option_strike_usd),const_zero)</f>
        <v>167024683.213211</v>
      </c>
      <c r="AE412" s="5" t="n">
        <f aca="false">J412+U412</f>
        <v>53208413.4723318</v>
      </c>
      <c r="AF412" s="5" t="n">
        <f aca="false">K412+V412</f>
        <v>415759639.975783</v>
      </c>
      <c r="AG412" s="5" t="n">
        <f aca="false">L412+W412</f>
        <v>117519097.780814</v>
      </c>
      <c r="AH412" s="5" t="n">
        <f aca="false">M412+X412</f>
        <v>60000000</v>
      </c>
      <c r="AI412" s="5" t="n">
        <f aca="false">N412+Y412</f>
        <v>203429619.855853</v>
      </c>
      <c r="AJ412" s="5" t="n">
        <f aca="false">O412+Z412</f>
        <v>15000000</v>
      </c>
      <c r="AK412" s="5" t="n">
        <f aca="false">P412+AA412</f>
        <v>339049366.426422</v>
      </c>
      <c r="AL412" s="5" t="n">
        <f aca="false">INDEX($AE$325:$AE$452,$B412-$C412*1+const_one)</f>
        <v>30000000</v>
      </c>
      <c r="AM412" s="5" t="n">
        <f aca="false">INDEX($AF$325:$AF$452,$B412-$D412*2+const_one)</f>
        <v>300000000</v>
      </c>
      <c r="AN412" s="5" t="n">
        <f aca="false">INDEX($AG$325:$AG$452,$B412-$E412*4+const_one)</f>
        <v>100000000</v>
      </c>
      <c r="AO412" s="5" t="n">
        <f aca="false">INDEX($AH$325:$AH$452,$B412-$F412*8+const_one)</f>
        <v>60000000</v>
      </c>
      <c r="AP412" s="5" t="n">
        <f aca="false">INDEX($AI$325:$AI$452,$B412-$G412*16+const_one)</f>
        <v>30000000</v>
      </c>
      <c r="AQ412" s="5" t="n">
        <f aca="false">INDEX($AJ$325:$AJ$452,$B412-$H412*32+const_one)</f>
        <v>15000000</v>
      </c>
      <c r="AR412" s="5" t="n">
        <f aca="false">INDEX($AK$325:$AK$452,$B412-$I412*64+const_one)</f>
        <v>5000000</v>
      </c>
      <c r="AS412" s="5" t="n">
        <f aca="false">INDEX($AE$325:$AE$452,$B412+(const_one-$C412)*1+const_one)</f>
        <v>53208413.4723318</v>
      </c>
      <c r="AT412" s="5" t="n">
        <f aca="false">INDEX($AF$325:$AF$452,$B412+(const_one-$D412)*2+const_one)</f>
        <v>415759639.975783</v>
      </c>
      <c r="AU412" s="5" t="n">
        <f aca="false">INDEX($AG$325:$AG$452,$B412+(const_one-$E412)*4+const_one)</f>
        <v>117519097.780814</v>
      </c>
      <c r="AV412" s="5" t="n">
        <f aca="false">INDEX($AH$325:$AH$452,$B412+(const_one-$F412)*8+const_one)</f>
        <v>154744203.370941</v>
      </c>
      <c r="AW412" s="5" t="n">
        <f aca="false">INDEX($AI$325:$AI$452,$B412+(const_one-$G412)*16+const_one)</f>
        <v>203429619.855853</v>
      </c>
      <c r="AX412" s="5" t="n">
        <f aca="false">INDEX($AJ$325:$AJ$452,$B412+(const_one-$H412)*32+const_one)</f>
        <v>290575358.31294</v>
      </c>
      <c r="AY412" s="5" t="n">
        <f aca="false">INDEX($AK$325:$AK$452,$B412+(const_one-$I412)*64+const_one)</f>
        <v>339049366.426422</v>
      </c>
      <c r="AZ412" s="5" t="n">
        <f aca="false">--($C412=--(AS412&gt;AL412))</f>
        <v>1</v>
      </c>
      <c r="BA412" s="5" t="n">
        <f aca="false">--($D412=--(AT412&gt;AM412))</f>
        <v>1</v>
      </c>
      <c r="BB412" s="5" t="n">
        <f aca="false">--($E412=--(AU412&gt;AN412))</f>
        <v>1</v>
      </c>
      <c r="BC412" s="5" t="n">
        <f aca="false">--($F412=--(AV412&gt;AO412))</f>
        <v>0</v>
      </c>
      <c r="BD412" s="5" t="n">
        <f aca="false">--($G412=--(AW412&gt;AP412))</f>
        <v>1</v>
      </c>
      <c r="BE412" s="5" t="n">
        <f aca="false">--($H412=--(AX412&gt;AQ412))</f>
        <v>0</v>
      </c>
      <c r="BF412" s="5" t="n">
        <f aca="false">--($I412=--(AY412&gt;AR412))</f>
        <v>1</v>
      </c>
      <c r="BG412" s="5" t="n">
        <f aca="false">SUM(AZ412:BF412)</f>
        <v>5</v>
      </c>
      <c r="BH412" s="5" t="n">
        <f aca="false">SUM(AE412:AK412)+AB412+AC412+AD412</f>
        <v>2000000000</v>
      </c>
    </row>
    <row r="413" customFormat="false" ht="15" hidden="true" customHeight="false" outlineLevel="0" collapsed="false">
      <c r="A413" s="5" t="n">
        <f aca="false">sensitivity_exit_usd</f>
        <v>2000000000</v>
      </c>
      <c r="B413" s="2" t="n">
        <f aca="false">ROW()-ROW($B$325)</f>
        <v>88</v>
      </c>
      <c r="C413" s="2" t="n">
        <f aca="false">MOD(QUOTIENT($B413,1),2)</f>
        <v>0</v>
      </c>
      <c r="D413" s="2" t="n">
        <f aca="false">MOD(QUOTIENT($B413,2),2)</f>
        <v>0</v>
      </c>
      <c r="E413" s="2" t="n">
        <f aca="false">MOD(QUOTIENT($B413,4),2)</f>
        <v>0</v>
      </c>
      <c r="F413" s="2" t="n">
        <f aca="false">MOD(QUOTIENT($B413,8),2)</f>
        <v>1</v>
      </c>
      <c r="G413" s="2" t="n">
        <f aca="false">MOD(QUOTIENT($B413,16),2)</f>
        <v>1</v>
      </c>
      <c r="H413" s="2" t="n">
        <f aca="false">MOD(QUOTIENT($B413,32),2)</f>
        <v>0</v>
      </c>
      <c r="I413" s="2" t="n">
        <f aca="false">MOD(QUOTIENT($B413,64),2)</f>
        <v>1</v>
      </c>
      <c r="J413" s="5" t="n">
        <f aca="false">IF($C413=const_zero,MIN(class_series_f_invested_usd,MAX(const_zero,$A413)),const_zero)</f>
        <v>30000000</v>
      </c>
      <c r="K413" s="5" t="n">
        <f aca="false">IF($D413=const_zero,MIN(class_series_e_invested_usd,MAX(const_zero,$A413-SUM($J413:$J413))),const_zero)</f>
        <v>300000000</v>
      </c>
      <c r="L413" s="5" t="n">
        <f aca="false">IF($E413=const_zero,MIN(class_series_d_invested_usd,MAX(const_zero,$A413-SUM($J413:$K413))),const_zero)</f>
        <v>100000000</v>
      </c>
      <c r="M413" s="5" t="n">
        <f aca="false">IF($F413=const_zero,MIN(class_series_c_invested_usd,MAX(const_zero,$A413-SUM($J413:$L413))),const_zero)</f>
        <v>0</v>
      </c>
      <c r="N413" s="5" t="n">
        <f aca="false">IF($G413=const_zero,MIN(class_series_b_invested_usd,MAX(const_zero,$A413-SUM($J413:$M413))),const_zero)</f>
        <v>0</v>
      </c>
      <c r="O413" s="5" t="n">
        <f aca="false">IF($H413=const_zero,MIN(class_series_a_invested_usd,MAX(const_zero,$A413-SUM($J413:$N413))),const_zero)</f>
        <v>15000000</v>
      </c>
      <c r="P413" s="5" t="n">
        <f aca="false">IF($I413=const_zero,MIN(class_seed_invested_usd,MAX(const_zero,$A413-SUM($J413:$O413))),const_zero)</f>
        <v>0</v>
      </c>
      <c r="Q413" s="5" t="n">
        <f aca="false">MAX(const_zero,$A413-SUM($J413:$P413))</f>
        <v>1555000000</v>
      </c>
      <c r="R413" s="9" t="n">
        <f aca="false">common_rsa_total+Sensitivity!$AE$270+Sensitivity!$AJ$270+IF($C413=const_one,Sensitivity!$D$270,const_zero)+IF($D413=const_one,Sensitivity!$Y$270,const_zero)+IF($E413=const_one,Sensitivity!$V$270,const_zero)+IF($F413=const_one,Sensitivity!$S$270,const_zero)+IF($G413=const_one,Sensitivity!$P$270,const_zero)+IF($H413=const_one,Sensitivity!$M$270,const_zero)+IF($I413=const_one,Sensitivity!$J$270,const_zero)</f>
        <v>19676070.7077164</v>
      </c>
      <c r="S413" s="23" t="b">
        <f aca="false">IF($R413&gt;const_zero,--($Q413&gt;option_strike_usd*$R413),const_zero)</f>
        <v>1</v>
      </c>
      <c r="T413" s="7" t="n">
        <f aca="false">IF($R413&gt;const_zero,IF($S413=const_one,($Q413+option_strike_usd*pre_f_options_issued)/($R413+pre_f_options_issued),$Q413/$R413),const_zero)</f>
        <v>70.233361920967</v>
      </c>
      <c r="U413" s="5" t="n">
        <f aca="false">IF($C413=const_one,Sensitivity!$D$270*$T413,const_zero)</f>
        <v>0</v>
      </c>
      <c r="V413" s="5" t="n">
        <f aca="false">IF($D413=const_one,Sensitivity!$Y$270*$T413,const_zero)</f>
        <v>0</v>
      </c>
      <c r="W413" s="5" t="n">
        <f aca="false">IF($E413=const_one,Sensitivity!$V$270*$T413,const_zero)</f>
        <v>0</v>
      </c>
      <c r="X413" s="5" t="n">
        <f aca="false">IF($F413=const_one,Sensitivity!$S$270*$T413,const_zero)</f>
        <v>168560068.610321</v>
      </c>
      <c r="Y413" s="5" t="n">
        <f aca="false">IF($G413=const_one,Sensitivity!$P$270*$T413,const_zero)</f>
        <v>210700085.762901</v>
      </c>
      <c r="Z413" s="5" t="n">
        <f aca="false">IF($H413=const_one,Sensitivity!$M$270*$T413,const_zero)</f>
        <v>0</v>
      </c>
      <c r="AA413" s="5" t="n">
        <f aca="false">IF($I413=const_one,Sensitivity!$J$270*$T413,const_zero)</f>
        <v>351166809.604835</v>
      </c>
      <c r="AB413" s="5" t="n">
        <f aca="false">(Sensitivity!$AE$270+Sensitivity!$AJ$270)*$T413</f>
        <v>19389373.9308228</v>
      </c>
      <c r="AC413" s="5" t="n">
        <f aca="false">common_rsa_total*$T413</f>
        <v>632100257.288703</v>
      </c>
      <c r="AD413" s="5" t="n">
        <f aca="false">IF($S413=const_one,pre_f_options_issued*($T413-option_strike_usd),const_zero)</f>
        <v>173083404.802418</v>
      </c>
      <c r="AE413" s="5" t="n">
        <f aca="false">J413+U413</f>
        <v>30000000</v>
      </c>
      <c r="AF413" s="5" t="n">
        <f aca="false">K413+V413</f>
        <v>300000000</v>
      </c>
      <c r="AG413" s="5" t="n">
        <f aca="false">L413+W413</f>
        <v>100000000</v>
      </c>
      <c r="AH413" s="5" t="n">
        <f aca="false">M413+X413</f>
        <v>168560068.610321</v>
      </c>
      <c r="AI413" s="5" t="n">
        <f aca="false">N413+Y413</f>
        <v>210700085.762901</v>
      </c>
      <c r="AJ413" s="5" t="n">
        <f aca="false">O413+Z413</f>
        <v>15000000</v>
      </c>
      <c r="AK413" s="5" t="n">
        <f aca="false">P413+AA413</f>
        <v>351166809.604835</v>
      </c>
      <c r="AL413" s="5" t="n">
        <f aca="false">INDEX($AE$325:$AE$452,$B413-$C413*1+const_one)</f>
        <v>30000000</v>
      </c>
      <c r="AM413" s="5" t="n">
        <f aca="false">INDEX($AF$325:$AF$452,$B413-$D413*2+const_one)</f>
        <v>300000000</v>
      </c>
      <c r="AN413" s="5" t="n">
        <f aca="false">INDEX($AG$325:$AG$452,$B413-$E413*4+const_one)</f>
        <v>100000000</v>
      </c>
      <c r="AO413" s="5" t="n">
        <f aca="false">INDEX($AH$325:$AH$452,$B413-$F413*8+const_one)</f>
        <v>60000000</v>
      </c>
      <c r="AP413" s="5" t="n">
        <f aca="false">INDEX($AI$325:$AI$452,$B413-$G413*16+const_one)</f>
        <v>30000000</v>
      </c>
      <c r="AQ413" s="5" t="n">
        <f aca="false">INDEX($AJ$325:$AJ$452,$B413-$H413*32+const_one)</f>
        <v>15000000</v>
      </c>
      <c r="AR413" s="5" t="n">
        <f aca="false">INDEX($AK$325:$AK$452,$B413-$I413*64+const_one)</f>
        <v>5000000</v>
      </c>
      <c r="AS413" s="5" t="n">
        <f aca="false">INDEX($AE$325:$AE$452,$B413+(const_one-$C413)*1+const_one)</f>
        <v>54251931.5841775</v>
      </c>
      <c r="AT413" s="5" t="n">
        <f aca="false">INDEX($AF$325:$AF$452,$B413+(const_one-$D413)*2+const_one)</f>
        <v>402327178.816291</v>
      </c>
      <c r="AU413" s="5" t="n">
        <f aca="false">INDEX($AG$325:$AG$452,$B413+(const_one-$E413)*4+const_one)</f>
        <v>120144841.181329</v>
      </c>
      <c r="AV413" s="5" t="n">
        <f aca="false">INDEX($AH$325:$AH$452,$B413+(const_one-$F413)*8+const_one)</f>
        <v>168560068.610321</v>
      </c>
      <c r="AW413" s="5" t="n">
        <f aca="false">INDEX($AI$325:$AI$452,$B413+(const_one-$G413)*16+const_one)</f>
        <v>210700085.762901</v>
      </c>
      <c r="AX413" s="5" t="n">
        <f aca="false">INDEX($AJ$325:$AJ$452,$B413+(const_one-$H413)*32+const_one)</f>
        <v>289317027.636652</v>
      </c>
      <c r="AY413" s="5" t="n">
        <f aca="false">INDEX($AK$325:$AK$452,$B413+(const_one-$I413)*64+const_one)</f>
        <v>351166809.604835</v>
      </c>
      <c r="AZ413" s="5" t="n">
        <f aca="false">--($C413=--(AS413&gt;AL413))</f>
        <v>0</v>
      </c>
      <c r="BA413" s="5" t="n">
        <f aca="false">--($D413=--(AT413&gt;AM413))</f>
        <v>0</v>
      </c>
      <c r="BB413" s="5" t="n">
        <f aca="false">--($E413=--(AU413&gt;AN413))</f>
        <v>0</v>
      </c>
      <c r="BC413" s="5" t="n">
        <f aca="false">--($F413=--(AV413&gt;AO413))</f>
        <v>1</v>
      </c>
      <c r="BD413" s="5" t="n">
        <f aca="false">--($G413=--(AW413&gt;AP413))</f>
        <v>1</v>
      </c>
      <c r="BE413" s="5" t="n">
        <f aca="false">--($H413=--(AX413&gt;AQ413))</f>
        <v>0</v>
      </c>
      <c r="BF413" s="5" t="n">
        <f aca="false">--($I413=--(AY413&gt;AR413))</f>
        <v>1</v>
      </c>
      <c r="BG413" s="5" t="n">
        <f aca="false">SUM(AZ413:BF413)</f>
        <v>3</v>
      </c>
      <c r="BH413" s="5" t="n">
        <f aca="false">SUM(AE413:AK413)+AB413+AC413+AD413</f>
        <v>2000000000</v>
      </c>
    </row>
    <row r="414" customFormat="false" ht="15" hidden="true" customHeight="false" outlineLevel="0" collapsed="false">
      <c r="A414" s="5" t="n">
        <f aca="false">sensitivity_exit_usd</f>
        <v>2000000000</v>
      </c>
      <c r="B414" s="2" t="n">
        <f aca="false">ROW()-ROW($B$325)</f>
        <v>89</v>
      </c>
      <c r="C414" s="2" t="n">
        <f aca="false">MOD(QUOTIENT($B414,1),2)</f>
        <v>1</v>
      </c>
      <c r="D414" s="2" t="n">
        <f aca="false">MOD(QUOTIENT($B414,2),2)</f>
        <v>0</v>
      </c>
      <c r="E414" s="2" t="n">
        <f aca="false">MOD(QUOTIENT($B414,4),2)</f>
        <v>0</v>
      </c>
      <c r="F414" s="2" t="n">
        <f aca="false">MOD(QUOTIENT($B414,8),2)</f>
        <v>1</v>
      </c>
      <c r="G414" s="2" t="n">
        <f aca="false">MOD(QUOTIENT($B414,16),2)</f>
        <v>1</v>
      </c>
      <c r="H414" s="2" t="n">
        <f aca="false">MOD(QUOTIENT($B414,32),2)</f>
        <v>0</v>
      </c>
      <c r="I414" s="2" t="n">
        <f aca="false">MOD(QUOTIENT($B414,64),2)</f>
        <v>1</v>
      </c>
      <c r="J414" s="5" t="n">
        <f aca="false">IF($C414=const_zero,MIN(class_series_f_invested_usd,MAX(const_zero,$A414)),const_zero)</f>
        <v>0</v>
      </c>
      <c r="K414" s="5" t="n">
        <f aca="false">IF($D414=const_zero,MIN(class_series_e_invested_usd,MAX(const_zero,$A414-SUM($J414:$J414))),const_zero)</f>
        <v>300000000</v>
      </c>
      <c r="L414" s="5" t="n">
        <f aca="false">IF($E414=const_zero,MIN(class_series_d_invested_usd,MAX(const_zero,$A414-SUM($J414:$K414))),const_zero)</f>
        <v>100000000</v>
      </c>
      <c r="M414" s="5" t="n">
        <f aca="false">IF($F414=const_zero,MIN(class_series_c_invested_usd,MAX(const_zero,$A414-SUM($J414:$L414))),const_zero)</f>
        <v>0</v>
      </c>
      <c r="N414" s="5" t="n">
        <f aca="false">IF($G414=const_zero,MIN(class_series_b_invested_usd,MAX(const_zero,$A414-SUM($J414:$M414))),const_zero)</f>
        <v>0</v>
      </c>
      <c r="O414" s="5" t="n">
        <f aca="false">IF($H414=const_zero,MIN(class_series_a_invested_usd,MAX(const_zero,$A414-SUM($J414:$N414))),const_zero)</f>
        <v>15000000</v>
      </c>
      <c r="P414" s="5" t="n">
        <f aca="false">IF($I414=const_zero,MIN(class_seed_invested_usd,MAX(const_zero,$A414-SUM($J414:$O414))),const_zero)</f>
        <v>0</v>
      </c>
      <c r="Q414" s="5" t="n">
        <f aca="false">MAX(const_zero,$A414-SUM($J414:$P414))</f>
        <v>1585000000</v>
      </c>
      <c r="R414" s="9" t="n">
        <f aca="false">common_rsa_total+Sensitivity!$AE$270+Sensitivity!$AJ$270+IF($C414=const_one,Sensitivity!$D$270,const_zero)+IF($D414=const_one,Sensitivity!$Y$270,const_zero)+IF($E414=const_one,Sensitivity!$V$270,const_zero)+IF($F414=const_one,Sensitivity!$S$270,const_zero)+IF($G414=const_one,Sensitivity!$P$270,const_zero)+IF($H414=const_one,Sensitivity!$M$270,const_zero)+IF($I414=const_one,Sensitivity!$J$270,const_zero)</f>
        <v>20460741.3005735</v>
      </c>
      <c r="S414" s="23" t="b">
        <f aca="false">IF($R414&gt;const_zero,--($Q414&gt;option_strike_usd*$R414),const_zero)</f>
        <v>1</v>
      </c>
      <c r="T414" s="7" t="n">
        <f aca="false">IF($R414&gt;const_zero,IF($S414=const_one,($Q414+option_strike_usd*pre_f_options_issued)/($R414+pre_f_options_issued),$Q414/$R414),const_zero)</f>
        <v>69.1397537744283</v>
      </c>
      <c r="U414" s="5" t="n">
        <f aca="false">IF($C414=const_one,Sensitivity!$D$270*$T414,const_zero)</f>
        <v>54251931.5841775</v>
      </c>
      <c r="V414" s="5" t="n">
        <f aca="false">IF($D414=const_one,Sensitivity!$Y$270*$T414,const_zero)</f>
        <v>0</v>
      </c>
      <c r="W414" s="5" t="n">
        <f aca="false">IF($E414=const_one,Sensitivity!$V$270*$T414,const_zero)</f>
        <v>0</v>
      </c>
      <c r="X414" s="5" t="n">
        <f aca="false">IF($F414=const_one,Sensitivity!$S$270*$T414,const_zero)</f>
        <v>165935409.058628</v>
      </c>
      <c r="Y414" s="5" t="n">
        <f aca="false">IF($G414=const_one,Sensitivity!$P$270*$T414,const_zero)</f>
        <v>207419261.323285</v>
      </c>
      <c r="Z414" s="5" t="n">
        <f aca="false">IF($H414=const_one,Sensitivity!$M$270*$T414,const_zero)</f>
        <v>0</v>
      </c>
      <c r="AA414" s="5" t="n">
        <f aca="false">IF($I414=const_one,Sensitivity!$J$270*$T414,const_zero)</f>
        <v>345698768.872141</v>
      </c>
      <c r="AB414" s="5" t="n">
        <f aca="false">(Sensitivity!$AE$270+Sensitivity!$AJ$270)*$T414</f>
        <v>19087460.7558435</v>
      </c>
      <c r="AC414" s="5" t="n">
        <f aca="false">common_rsa_total*$T414</f>
        <v>622257783.969854</v>
      </c>
      <c r="AD414" s="5" t="n">
        <f aca="false">IF($S414=const_one,pre_f_options_issued*($T414-option_strike_usd),const_zero)</f>
        <v>170349384.436071</v>
      </c>
      <c r="AE414" s="5" t="n">
        <f aca="false">J414+U414</f>
        <v>54251931.5841775</v>
      </c>
      <c r="AF414" s="5" t="n">
        <f aca="false">K414+V414</f>
        <v>300000000</v>
      </c>
      <c r="AG414" s="5" t="n">
        <f aca="false">L414+W414</f>
        <v>100000000</v>
      </c>
      <c r="AH414" s="5" t="n">
        <f aca="false">M414+X414</f>
        <v>165935409.058628</v>
      </c>
      <c r="AI414" s="5" t="n">
        <f aca="false">N414+Y414</f>
        <v>207419261.323285</v>
      </c>
      <c r="AJ414" s="5" t="n">
        <f aca="false">O414+Z414</f>
        <v>15000000</v>
      </c>
      <c r="AK414" s="5" t="n">
        <f aca="false">P414+AA414</f>
        <v>345698768.872141</v>
      </c>
      <c r="AL414" s="5" t="n">
        <f aca="false">INDEX($AE$325:$AE$452,$B414-$C414*1+const_one)</f>
        <v>30000000</v>
      </c>
      <c r="AM414" s="5" t="n">
        <f aca="false">INDEX($AF$325:$AF$452,$B414-$D414*2+const_one)</f>
        <v>300000000</v>
      </c>
      <c r="AN414" s="5" t="n">
        <f aca="false">INDEX($AG$325:$AG$452,$B414-$E414*4+const_one)</f>
        <v>100000000</v>
      </c>
      <c r="AO414" s="5" t="n">
        <f aca="false">INDEX($AH$325:$AH$452,$B414-$F414*8+const_one)</f>
        <v>60000000</v>
      </c>
      <c r="AP414" s="5" t="n">
        <f aca="false">INDEX($AI$325:$AI$452,$B414-$G414*16+const_one)</f>
        <v>30000000</v>
      </c>
      <c r="AQ414" s="5" t="n">
        <f aca="false">INDEX($AJ$325:$AJ$452,$B414-$H414*32+const_one)</f>
        <v>15000000</v>
      </c>
      <c r="AR414" s="5" t="n">
        <f aca="false">INDEX($AK$325:$AK$452,$B414-$I414*64+const_one)</f>
        <v>5000000</v>
      </c>
      <c r="AS414" s="5" t="n">
        <f aca="false">INDEX($AE$325:$AE$452,$B414+(const_one-$C414)*1+const_one)</f>
        <v>54251931.5841775</v>
      </c>
      <c r="AT414" s="5" t="n">
        <f aca="false">INDEX($AF$325:$AF$452,$B414+(const_one-$D414)*2+const_one)</f>
        <v>397798213.297775</v>
      </c>
      <c r="AU414" s="5" t="n">
        <f aca="false">INDEX($AG$325:$AG$452,$B414+(const_one-$E414)*4+const_one)</f>
        <v>118432586.327303</v>
      </c>
      <c r="AV414" s="5" t="n">
        <f aca="false">INDEX($AH$325:$AH$452,$B414+(const_one-$F414)*8+const_one)</f>
        <v>165935409.058628</v>
      </c>
      <c r="AW414" s="5" t="n">
        <f aca="false">INDEX($AI$325:$AI$452,$B414+(const_one-$G414)*16+const_one)</f>
        <v>207419261.323285</v>
      </c>
      <c r="AX414" s="5" t="n">
        <f aca="false">INDEX($AJ$325:$AJ$452,$B414+(const_one-$H414)*32+const_one)</f>
        <v>286562502.54122</v>
      </c>
      <c r="AY414" s="5" t="n">
        <f aca="false">INDEX($AK$325:$AK$452,$B414+(const_one-$I414)*64+const_one)</f>
        <v>345698768.872141</v>
      </c>
      <c r="AZ414" s="5" t="n">
        <f aca="false">--($C414=--(AS414&gt;AL414))</f>
        <v>1</v>
      </c>
      <c r="BA414" s="5" t="n">
        <f aca="false">--($D414=--(AT414&gt;AM414))</f>
        <v>0</v>
      </c>
      <c r="BB414" s="5" t="n">
        <f aca="false">--($E414=--(AU414&gt;AN414))</f>
        <v>0</v>
      </c>
      <c r="BC414" s="5" t="n">
        <f aca="false">--($F414=--(AV414&gt;AO414))</f>
        <v>1</v>
      </c>
      <c r="BD414" s="5" t="n">
        <f aca="false">--($G414=--(AW414&gt;AP414))</f>
        <v>1</v>
      </c>
      <c r="BE414" s="5" t="n">
        <f aca="false">--($H414=--(AX414&gt;AQ414))</f>
        <v>0</v>
      </c>
      <c r="BF414" s="5" t="n">
        <f aca="false">--($I414=--(AY414&gt;AR414))</f>
        <v>1</v>
      </c>
      <c r="BG414" s="5" t="n">
        <f aca="false">SUM(AZ414:BF414)</f>
        <v>4</v>
      </c>
      <c r="BH414" s="5" t="n">
        <f aca="false">SUM(AE414:AK414)+AB414+AC414+AD414</f>
        <v>2000000000</v>
      </c>
    </row>
    <row r="415" customFormat="false" ht="15" hidden="true" customHeight="false" outlineLevel="0" collapsed="false">
      <c r="A415" s="5" t="n">
        <f aca="false">sensitivity_exit_usd</f>
        <v>2000000000</v>
      </c>
      <c r="B415" s="2" t="n">
        <f aca="false">ROW()-ROW($B$325)</f>
        <v>90</v>
      </c>
      <c r="C415" s="2" t="n">
        <f aca="false">MOD(QUOTIENT($B415,1),2)</f>
        <v>0</v>
      </c>
      <c r="D415" s="2" t="n">
        <f aca="false">MOD(QUOTIENT($B415,2),2)</f>
        <v>1</v>
      </c>
      <c r="E415" s="2" t="n">
        <f aca="false">MOD(QUOTIENT($B415,4),2)</f>
        <v>0</v>
      </c>
      <c r="F415" s="2" t="n">
        <f aca="false">MOD(QUOTIENT($B415,8),2)</f>
        <v>1</v>
      </c>
      <c r="G415" s="2" t="n">
        <f aca="false">MOD(QUOTIENT($B415,16),2)</f>
        <v>1</v>
      </c>
      <c r="H415" s="2" t="n">
        <f aca="false">MOD(QUOTIENT($B415,32),2)</f>
        <v>0</v>
      </c>
      <c r="I415" s="2" t="n">
        <f aca="false">MOD(QUOTIENT($B415,64),2)</f>
        <v>1</v>
      </c>
      <c r="J415" s="5" t="n">
        <f aca="false">IF($C415=const_zero,MIN(class_series_f_invested_usd,MAX(const_zero,$A415)),const_zero)</f>
        <v>30000000</v>
      </c>
      <c r="K415" s="5" t="n">
        <f aca="false">IF($D415=const_zero,MIN(class_series_e_invested_usd,MAX(const_zero,$A415-SUM($J415:$J415))),const_zero)</f>
        <v>0</v>
      </c>
      <c r="L415" s="5" t="n">
        <f aca="false">IF($E415=const_zero,MIN(class_series_d_invested_usd,MAX(const_zero,$A415-SUM($J415:$K415))),const_zero)</f>
        <v>100000000</v>
      </c>
      <c r="M415" s="5" t="n">
        <f aca="false">IF($F415=const_zero,MIN(class_series_c_invested_usd,MAX(const_zero,$A415-SUM($J415:$L415))),const_zero)</f>
        <v>0</v>
      </c>
      <c r="N415" s="5" t="n">
        <f aca="false">IF($G415=const_zero,MIN(class_series_b_invested_usd,MAX(const_zero,$A415-SUM($J415:$M415))),const_zero)</f>
        <v>0</v>
      </c>
      <c r="O415" s="5" t="n">
        <f aca="false">IF($H415=const_zero,MIN(class_series_a_invested_usd,MAX(const_zero,$A415-SUM($J415:$N415))),const_zero)</f>
        <v>15000000</v>
      </c>
      <c r="P415" s="5" t="n">
        <f aca="false">IF($I415=const_zero,MIN(class_seed_invested_usd,MAX(const_zero,$A415-SUM($J415:$O415))),const_zero)</f>
        <v>0</v>
      </c>
      <c r="Q415" s="5" t="n">
        <f aca="false">MAX(const_zero,$A415-SUM($J415:$P415))</f>
        <v>1855000000</v>
      </c>
      <c r="R415" s="9" t="n">
        <f aca="false">common_rsa_total+Sensitivity!$AE$270+Sensitivity!$AJ$270+IF($C415=const_one,Sensitivity!$D$270,const_zero)+IF($D415=const_one,Sensitivity!$Y$270,const_zero)+IF($E415=const_one,Sensitivity!$V$270,const_zero)+IF($F415=const_one,Sensitivity!$S$270,const_zero)+IF($G415=const_one,Sensitivity!$P$270,const_zero)+IF($H415=const_one,Sensitivity!$M$270,const_zero)+IF($I415=const_one,Sensitivity!$J$270,const_zero)</f>
        <v>25807325.9340259</v>
      </c>
      <c r="S415" s="23" t="b">
        <f aca="false">IF($R415&gt;const_zero,--($Q415&gt;option_strike_usd*$R415),const_zero)</f>
        <v>1</v>
      </c>
      <c r="T415" s="7" t="n">
        <f aca="false">IF($R415&gt;const_zero,IF($S415=const_one,($Q415+option_strike_usd*pre_f_options_issued)/($R415+pre_f_options_issued),$Q415/$R415),const_zero)</f>
        <v>65.6190557995185</v>
      </c>
      <c r="U415" s="5" t="n">
        <f aca="false">IF($C415=const_one,Sensitivity!$D$270*$T415,const_zero)</f>
        <v>0</v>
      </c>
      <c r="V415" s="5" t="n">
        <f aca="false">IF($D415=const_one,Sensitivity!$Y$270*$T415,const_zero)</f>
        <v>402327178.816291</v>
      </c>
      <c r="W415" s="5" t="n">
        <f aca="false">IF($E415=const_one,Sensitivity!$V$270*$T415,const_zero)</f>
        <v>0</v>
      </c>
      <c r="X415" s="5" t="n">
        <f aca="false">IF($F415=const_one,Sensitivity!$S$270*$T415,const_zero)</f>
        <v>157485733.918844</v>
      </c>
      <c r="Y415" s="5" t="n">
        <f aca="false">IF($G415=const_one,Sensitivity!$P$270*$T415,const_zero)</f>
        <v>196857167.398555</v>
      </c>
      <c r="Z415" s="5" t="n">
        <f aca="false">IF($H415=const_one,Sensitivity!$M$270*$T415,const_zero)</f>
        <v>0</v>
      </c>
      <c r="AA415" s="5" t="n">
        <f aca="false">IF($I415=const_one,Sensitivity!$J$270*$T415,const_zero)</f>
        <v>328095278.997592</v>
      </c>
      <c r="AB415" s="5" t="n">
        <f aca="false">(Sensitivity!$AE$270+Sensitivity!$AJ$270)*$T415</f>
        <v>18115499.1742545</v>
      </c>
      <c r="AC415" s="5" t="n">
        <f aca="false">common_rsa_total*$T415</f>
        <v>590571502.195666</v>
      </c>
      <c r="AD415" s="5" t="n">
        <f aca="false">IF($S415=const_one,pre_f_options_issued*($T415-option_strike_usd),const_zero)</f>
        <v>161547639.498796</v>
      </c>
      <c r="AE415" s="5" t="n">
        <f aca="false">J415+U415</f>
        <v>30000000</v>
      </c>
      <c r="AF415" s="5" t="n">
        <f aca="false">K415+V415</f>
        <v>402327178.816291</v>
      </c>
      <c r="AG415" s="5" t="n">
        <f aca="false">L415+W415</f>
        <v>100000000</v>
      </c>
      <c r="AH415" s="5" t="n">
        <f aca="false">M415+X415</f>
        <v>157485733.918844</v>
      </c>
      <c r="AI415" s="5" t="n">
        <f aca="false">N415+Y415</f>
        <v>196857167.398555</v>
      </c>
      <c r="AJ415" s="5" t="n">
        <f aca="false">O415+Z415</f>
        <v>15000000</v>
      </c>
      <c r="AK415" s="5" t="n">
        <f aca="false">P415+AA415</f>
        <v>328095278.997592</v>
      </c>
      <c r="AL415" s="5" t="n">
        <f aca="false">INDEX($AE$325:$AE$452,$B415-$C415*1+const_one)</f>
        <v>30000000</v>
      </c>
      <c r="AM415" s="5" t="n">
        <f aca="false">INDEX($AF$325:$AF$452,$B415-$D415*2+const_one)</f>
        <v>300000000</v>
      </c>
      <c r="AN415" s="5" t="n">
        <f aca="false">INDEX($AG$325:$AG$452,$B415-$E415*4+const_one)</f>
        <v>100000000</v>
      </c>
      <c r="AO415" s="5" t="n">
        <f aca="false">INDEX($AH$325:$AH$452,$B415-$F415*8+const_one)</f>
        <v>60000000</v>
      </c>
      <c r="AP415" s="5" t="n">
        <f aca="false">INDEX($AI$325:$AI$452,$B415-$G415*16+const_one)</f>
        <v>30000000</v>
      </c>
      <c r="AQ415" s="5" t="n">
        <f aca="false">INDEX($AJ$325:$AJ$452,$B415-$H415*32+const_one)</f>
        <v>15000000</v>
      </c>
      <c r="AR415" s="5" t="n">
        <f aca="false">INDEX($AK$325:$AK$452,$B415-$I415*64+const_one)</f>
        <v>5000000</v>
      </c>
      <c r="AS415" s="5" t="n">
        <f aca="false">INDEX($AE$325:$AE$452,$B415+(const_one-$C415)*1+const_one)</f>
        <v>50909731.9136983</v>
      </c>
      <c r="AT415" s="5" t="n">
        <f aca="false">INDEX($AF$325:$AF$452,$B415+(const_one-$D415)*2+const_one)</f>
        <v>402327178.816291</v>
      </c>
      <c r="AU415" s="5" t="n">
        <f aca="false">INDEX($AG$325:$AG$452,$B415+(const_one-$E415)*4+const_one)</f>
        <v>112930608.464236</v>
      </c>
      <c r="AV415" s="5" t="n">
        <f aca="false">INDEX($AH$325:$AH$452,$B415+(const_one-$F415)*8+const_one)</f>
        <v>157485733.918844</v>
      </c>
      <c r="AW415" s="5" t="n">
        <f aca="false">INDEX($AI$325:$AI$452,$B415+(const_one-$G415)*16+const_one)</f>
        <v>196857167.398555</v>
      </c>
      <c r="AX415" s="5" t="n">
        <f aca="false">INDEX($AJ$325:$AJ$452,$B415+(const_one-$H415)*32+const_one)</f>
        <v>281094315.96355</v>
      </c>
      <c r="AY415" s="5" t="n">
        <f aca="false">INDEX($AK$325:$AK$452,$B415+(const_one-$I415)*64+const_one)</f>
        <v>328095278.997592</v>
      </c>
      <c r="AZ415" s="5" t="n">
        <f aca="false">--($C415=--(AS415&gt;AL415))</f>
        <v>0</v>
      </c>
      <c r="BA415" s="5" t="n">
        <f aca="false">--($D415=--(AT415&gt;AM415))</f>
        <v>1</v>
      </c>
      <c r="BB415" s="5" t="n">
        <f aca="false">--($E415=--(AU415&gt;AN415))</f>
        <v>0</v>
      </c>
      <c r="BC415" s="5" t="n">
        <f aca="false">--($F415=--(AV415&gt;AO415))</f>
        <v>1</v>
      </c>
      <c r="BD415" s="5" t="n">
        <f aca="false">--($G415=--(AW415&gt;AP415))</f>
        <v>1</v>
      </c>
      <c r="BE415" s="5" t="n">
        <f aca="false">--($H415=--(AX415&gt;AQ415))</f>
        <v>0</v>
      </c>
      <c r="BF415" s="5" t="n">
        <f aca="false">--($I415=--(AY415&gt;AR415))</f>
        <v>1</v>
      </c>
      <c r="BG415" s="5" t="n">
        <f aca="false">SUM(AZ415:BF415)</f>
        <v>4</v>
      </c>
      <c r="BH415" s="5" t="n">
        <f aca="false">SUM(AE415:AK415)+AB415+AC415+AD415</f>
        <v>2000000000</v>
      </c>
    </row>
    <row r="416" customFormat="false" ht="15" hidden="true" customHeight="false" outlineLevel="0" collapsed="false">
      <c r="A416" s="5" t="n">
        <f aca="false">sensitivity_exit_usd</f>
        <v>2000000000</v>
      </c>
      <c r="B416" s="2" t="n">
        <f aca="false">ROW()-ROW($B$325)</f>
        <v>91</v>
      </c>
      <c r="C416" s="2" t="n">
        <f aca="false">MOD(QUOTIENT($B416,1),2)</f>
        <v>1</v>
      </c>
      <c r="D416" s="2" t="n">
        <f aca="false">MOD(QUOTIENT($B416,2),2)</f>
        <v>1</v>
      </c>
      <c r="E416" s="2" t="n">
        <f aca="false">MOD(QUOTIENT($B416,4),2)</f>
        <v>0</v>
      </c>
      <c r="F416" s="2" t="n">
        <f aca="false">MOD(QUOTIENT($B416,8),2)</f>
        <v>1</v>
      </c>
      <c r="G416" s="2" t="n">
        <f aca="false">MOD(QUOTIENT($B416,16),2)</f>
        <v>1</v>
      </c>
      <c r="H416" s="2" t="n">
        <f aca="false">MOD(QUOTIENT($B416,32),2)</f>
        <v>0</v>
      </c>
      <c r="I416" s="2" t="n">
        <f aca="false">MOD(QUOTIENT($B416,64),2)</f>
        <v>1</v>
      </c>
      <c r="J416" s="5" t="n">
        <f aca="false">IF($C416=const_zero,MIN(class_series_f_invested_usd,MAX(const_zero,$A416)),const_zero)</f>
        <v>0</v>
      </c>
      <c r="K416" s="5" t="n">
        <f aca="false">IF($D416=const_zero,MIN(class_series_e_invested_usd,MAX(const_zero,$A416-SUM($J416:$J416))),const_zero)</f>
        <v>0</v>
      </c>
      <c r="L416" s="5" t="n">
        <f aca="false">IF($E416=const_zero,MIN(class_series_d_invested_usd,MAX(const_zero,$A416-SUM($J416:$K416))),const_zero)</f>
        <v>100000000</v>
      </c>
      <c r="M416" s="5" t="n">
        <f aca="false">IF($F416=const_zero,MIN(class_series_c_invested_usd,MAX(const_zero,$A416-SUM($J416:$L416))),const_zero)</f>
        <v>0</v>
      </c>
      <c r="N416" s="5" t="n">
        <f aca="false">IF($G416=const_zero,MIN(class_series_b_invested_usd,MAX(const_zero,$A416-SUM($J416:$M416))),const_zero)</f>
        <v>0</v>
      </c>
      <c r="O416" s="5" t="n">
        <f aca="false">IF($H416=const_zero,MIN(class_series_a_invested_usd,MAX(const_zero,$A416-SUM($J416:$N416))),const_zero)</f>
        <v>15000000</v>
      </c>
      <c r="P416" s="5" t="n">
        <f aca="false">IF($I416=const_zero,MIN(class_seed_invested_usd,MAX(const_zero,$A416-SUM($J416:$O416))),const_zero)</f>
        <v>0</v>
      </c>
      <c r="Q416" s="5" t="n">
        <f aca="false">MAX(const_zero,$A416-SUM($J416:$P416))</f>
        <v>1885000000</v>
      </c>
      <c r="R416" s="9" t="n">
        <f aca="false">common_rsa_total+Sensitivity!$AE$270+Sensitivity!$AJ$270+IF($C416=const_one,Sensitivity!$D$270,const_zero)+IF($D416=const_one,Sensitivity!$Y$270,const_zero)+IF($E416=const_one,Sensitivity!$V$270,const_zero)+IF($F416=const_one,Sensitivity!$S$270,const_zero)+IF($G416=const_one,Sensitivity!$P$270,const_zero)+IF($H416=const_one,Sensitivity!$M$270,const_zero)+IF($I416=const_one,Sensitivity!$J$270,const_zero)</f>
        <v>26591996.526883</v>
      </c>
      <c r="S416" s="23" t="b">
        <f aca="false">IF($R416&gt;const_zero,--($Q416&gt;option_strike_usd*$R416),const_zero)</f>
        <v>1</v>
      </c>
      <c r="T416" s="7" t="n">
        <f aca="false">IF($R416&gt;const_zero,IF($S416=const_one,($Q416+option_strike_usd*pre_f_options_issued)/($R416+pre_f_options_issued),$Q416/$R416),const_zero)</f>
        <v>64.8803872314442</v>
      </c>
      <c r="U416" s="5" t="n">
        <f aca="false">IF($C416=const_one,Sensitivity!$D$270*$T416,const_zero)</f>
        <v>50909731.9136983</v>
      </c>
      <c r="V416" s="5" t="n">
        <f aca="false">IF($D416=const_one,Sensitivity!$Y$270*$T416,const_zero)</f>
        <v>397798213.297775</v>
      </c>
      <c r="W416" s="5" t="n">
        <f aca="false">IF($E416=const_one,Sensitivity!$V$270*$T416,const_zero)</f>
        <v>0</v>
      </c>
      <c r="X416" s="5" t="n">
        <f aca="false">IF($F416=const_one,Sensitivity!$S$270*$T416,const_zero)</f>
        <v>155712929.355466</v>
      </c>
      <c r="Y416" s="5" t="n">
        <f aca="false">IF($G416=const_one,Sensitivity!$P$270*$T416,const_zero)</f>
        <v>194641161.694333</v>
      </c>
      <c r="Z416" s="5" t="n">
        <f aca="false">IF($H416=const_one,Sensitivity!$M$270*$T416,const_zero)</f>
        <v>0</v>
      </c>
      <c r="AA416" s="5" t="n">
        <f aca="false">IF($I416=const_one,Sensitivity!$J$270*$T416,const_zero)</f>
        <v>324401936.157221</v>
      </c>
      <c r="AB416" s="5" t="n">
        <f aca="false">(Sensitivity!$AE$270+Sensitivity!$AJ$270)*$T416</f>
        <v>17911574.4198984</v>
      </c>
      <c r="AC416" s="5" t="n">
        <f aca="false">common_rsa_total*$T416</f>
        <v>583923485.082998</v>
      </c>
      <c r="AD416" s="5" t="n">
        <f aca="false">IF($S416=const_one,pre_f_options_issued*($T416-option_strike_usd),const_zero)</f>
        <v>159700968.078611</v>
      </c>
      <c r="AE416" s="5" t="n">
        <f aca="false">J416+U416</f>
        <v>50909731.9136983</v>
      </c>
      <c r="AF416" s="5" t="n">
        <f aca="false">K416+V416</f>
        <v>397798213.297775</v>
      </c>
      <c r="AG416" s="5" t="n">
        <f aca="false">L416+W416</f>
        <v>100000000</v>
      </c>
      <c r="AH416" s="5" t="n">
        <f aca="false">M416+X416</f>
        <v>155712929.355466</v>
      </c>
      <c r="AI416" s="5" t="n">
        <f aca="false">N416+Y416</f>
        <v>194641161.694333</v>
      </c>
      <c r="AJ416" s="5" t="n">
        <f aca="false">O416+Z416</f>
        <v>15000000</v>
      </c>
      <c r="AK416" s="5" t="n">
        <f aca="false">P416+AA416</f>
        <v>324401936.157221</v>
      </c>
      <c r="AL416" s="5" t="n">
        <f aca="false">INDEX($AE$325:$AE$452,$B416-$C416*1+const_one)</f>
        <v>30000000</v>
      </c>
      <c r="AM416" s="5" t="n">
        <f aca="false">INDEX($AF$325:$AF$452,$B416-$D416*2+const_one)</f>
        <v>300000000</v>
      </c>
      <c r="AN416" s="5" t="n">
        <f aca="false">INDEX($AG$325:$AG$452,$B416-$E416*4+const_one)</f>
        <v>100000000</v>
      </c>
      <c r="AO416" s="5" t="n">
        <f aca="false">INDEX($AH$325:$AH$452,$B416-$F416*8+const_one)</f>
        <v>60000000</v>
      </c>
      <c r="AP416" s="5" t="n">
        <f aca="false">INDEX($AI$325:$AI$452,$B416-$G416*16+const_one)</f>
        <v>30000000</v>
      </c>
      <c r="AQ416" s="5" t="n">
        <f aca="false">INDEX($AJ$325:$AJ$452,$B416-$H416*32+const_one)</f>
        <v>15000000</v>
      </c>
      <c r="AR416" s="5" t="n">
        <f aca="false">INDEX($AK$325:$AK$452,$B416-$I416*64+const_one)</f>
        <v>5000000</v>
      </c>
      <c r="AS416" s="5" t="n">
        <f aca="false">INDEX($AE$325:$AE$452,$B416+(const_one-$C416)*1+const_one)</f>
        <v>50909731.9136983</v>
      </c>
      <c r="AT416" s="5" t="n">
        <f aca="false">INDEX($AF$325:$AF$452,$B416+(const_one-$D416)*2+const_one)</f>
        <v>397798213.297775</v>
      </c>
      <c r="AU416" s="5" t="n">
        <f aca="false">INDEX($AG$325:$AG$452,$B416+(const_one-$E416)*4+const_one)</f>
        <v>111742572.07388</v>
      </c>
      <c r="AV416" s="5" t="n">
        <f aca="false">INDEX($AH$325:$AH$452,$B416+(const_one-$F416)*8+const_one)</f>
        <v>155712929.355466</v>
      </c>
      <c r="AW416" s="5" t="n">
        <f aca="false">INDEX($AI$325:$AI$452,$B416+(const_one-$G416)*16+const_one)</f>
        <v>194641161.694333</v>
      </c>
      <c r="AX416" s="5" t="n">
        <f aca="false">INDEX($AJ$325:$AJ$452,$B416+(const_one-$H416)*32+const_one)</f>
        <v>279024432.977957</v>
      </c>
      <c r="AY416" s="5" t="n">
        <f aca="false">INDEX($AK$325:$AK$452,$B416+(const_one-$I416)*64+const_one)</f>
        <v>324401936.157221</v>
      </c>
      <c r="AZ416" s="5" t="n">
        <f aca="false">--($C416=--(AS416&gt;AL416))</f>
        <v>1</v>
      </c>
      <c r="BA416" s="5" t="n">
        <f aca="false">--($D416=--(AT416&gt;AM416))</f>
        <v>1</v>
      </c>
      <c r="BB416" s="5" t="n">
        <f aca="false">--($E416=--(AU416&gt;AN416))</f>
        <v>0</v>
      </c>
      <c r="BC416" s="5" t="n">
        <f aca="false">--($F416=--(AV416&gt;AO416))</f>
        <v>1</v>
      </c>
      <c r="BD416" s="5" t="n">
        <f aca="false">--($G416=--(AW416&gt;AP416))</f>
        <v>1</v>
      </c>
      <c r="BE416" s="5" t="n">
        <f aca="false">--($H416=--(AX416&gt;AQ416))</f>
        <v>0</v>
      </c>
      <c r="BF416" s="5" t="n">
        <f aca="false">--($I416=--(AY416&gt;AR416))</f>
        <v>1</v>
      </c>
      <c r="BG416" s="5" t="n">
        <f aca="false">SUM(AZ416:BF416)</f>
        <v>5</v>
      </c>
      <c r="BH416" s="5" t="n">
        <f aca="false">SUM(AE416:AK416)+AB416+AC416+AD416</f>
        <v>2000000000</v>
      </c>
    </row>
    <row r="417" customFormat="false" ht="15" hidden="true" customHeight="false" outlineLevel="0" collapsed="false">
      <c r="A417" s="5" t="n">
        <f aca="false">sensitivity_exit_usd</f>
        <v>2000000000</v>
      </c>
      <c r="B417" s="2" t="n">
        <f aca="false">ROW()-ROW($B$325)</f>
        <v>92</v>
      </c>
      <c r="C417" s="2" t="n">
        <f aca="false">MOD(QUOTIENT($B417,1),2)</f>
        <v>0</v>
      </c>
      <c r="D417" s="2" t="n">
        <f aca="false">MOD(QUOTIENT($B417,2),2)</f>
        <v>0</v>
      </c>
      <c r="E417" s="2" t="n">
        <f aca="false">MOD(QUOTIENT($B417,4),2)</f>
        <v>1</v>
      </c>
      <c r="F417" s="2" t="n">
        <f aca="false">MOD(QUOTIENT($B417,8),2)</f>
        <v>1</v>
      </c>
      <c r="G417" s="2" t="n">
        <f aca="false">MOD(QUOTIENT($B417,16),2)</f>
        <v>1</v>
      </c>
      <c r="H417" s="2" t="n">
        <f aca="false">MOD(QUOTIENT($B417,32),2)</f>
        <v>0</v>
      </c>
      <c r="I417" s="2" t="n">
        <f aca="false">MOD(QUOTIENT($B417,64),2)</f>
        <v>1</v>
      </c>
      <c r="J417" s="5" t="n">
        <f aca="false">IF($C417=const_zero,MIN(class_series_f_invested_usd,MAX(const_zero,$A417)),const_zero)</f>
        <v>30000000</v>
      </c>
      <c r="K417" s="5" t="n">
        <f aca="false">IF($D417=const_zero,MIN(class_series_e_invested_usd,MAX(const_zero,$A417-SUM($J417:$J417))),const_zero)</f>
        <v>300000000</v>
      </c>
      <c r="L417" s="5" t="n">
        <f aca="false">IF($E417=const_zero,MIN(class_series_d_invested_usd,MAX(const_zero,$A417-SUM($J417:$K417))),const_zero)</f>
        <v>0</v>
      </c>
      <c r="M417" s="5" t="n">
        <f aca="false">IF($F417=const_zero,MIN(class_series_c_invested_usd,MAX(const_zero,$A417-SUM($J417:$L417))),const_zero)</f>
        <v>0</v>
      </c>
      <c r="N417" s="5" t="n">
        <f aca="false">IF($G417=const_zero,MIN(class_series_b_invested_usd,MAX(const_zero,$A417-SUM($J417:$M417))),const_zero)</f>
        <v>0</v>
      </c>
      <c r="O417" s="5" t="n">
        <f aca="false">IF($H417=const_zero,MIN(class_series_a_invested_usd,MAX(const_zero,$A417-SUM($J417:$N417))),const_zero)</f>
        <v>15000000</v>
      </c>
      <c r="P417" s="5" t="n">
        <f aca="false">IF($I417=const_zero,MIN(class_seed_invested_usd,MAX(const_zero,$A417-SUM($J417:$O417))),const_zero)</f>
        <v>0</v>
      </c>
      <c r="Q417" s="5" t="n">
        <f aca="false">MAX(const_zero,$A417-SUM($J417:$P417))</f>
        <v>1655000000</v>
      </c>
      <c r="R417" s="9" t="n">
        <f aca="false">common_rsa_total+Sensitivity!$AE$270+Sensitivity!$AJ$270+IF($C417=const_one,Sensitivity!$D$270,const_zero)+IF($D417=const_one,Sensitivity!$Y$270,const_zero)+IF($E417=const_one,Sensitivity!$V$270,const_zero)+IF($F417=const_one,Sensitivity!$S$270,const_zero)+IF($G417=const_one,Sensitivity!$P$270,const_zero)+IF($H417=const_one,Sensitivity!$M$270,const_zero)+IF($I417=const_one,Sensitivity!$J$270,const_zero)</f>
        <v>21409138.3582987</v>
      </c>
      <c r="S417" s="23" t="b">
        <f aca="false">IF($R417&gt;const_zero,--($Q417&gt;option_strike_usd*$R417),const_zero)</f>
        <v>1</v>
      </c>
      <c r="T417" s="7" t="n">
        <f aca="false">IF($R417&gt;const_zero,IF($S417=const_one,($Q417+option_strike_usd*pre_f_options_issued)/($R417+pre_f_options_issued),$Q417/$R417),const_zero)</f>
        <v>69.3249574769678</v>
      </c>
      <c r="U417" s="5" t="n">
        <f aca="false">IF($C417=const_one,Sensitivity!$D$270*$T417,const_zero)</f>
        <v>0</v>
      </c>
      <c r="V417" s="5" t="n">
        <f aca="false">IF($D417=const_one,Sensitivity!$Y$270*$T417,const_zero)</f>
        <v>0</v>
      </c>
      <c r="W417" s="5" t="n">
        <f aca="false">IF($E417=const_one,Sensitivity!$V$270*$T417,const_zero)</f>
        <v>120144841.181329</v>
      </c>
      <c r="X417" s="5" t="n">
        <f aca="false">IF($F417=const_one,Sensitivity!$S$270*$T417,const_zero)</f>
        <v>166379897.944723</v>
      </c>
      <c r="Y417" s="5" t="n">
        <f aca="false">IF($G417=const_one,Sensitivity!$P$270*$T417,const_zero)</f>
        <v>207974872.430904</v>
      </c>
      <c r="Z417" s="5" t="n">
        <f aca="false">IF($H417=const_one,Sensitivity!$M$270*$T417,const_zero)</f>
        <v>0</v>
      </c>
      <c r="AA417" s="5" t="n">
        <f aca="false">IF($I417=const_one,Sensitivity!$J$270*$T417,const_zero)</f>
        <v>346624787.384839</v>
      </c>
      <c r="AB417" s="5" t="n">
        <f aca="false">(Sensitivity!$AE$270+Sensitivity!$AJ$270)*$T417</f>
        <v>19138590.0730753</v>
      </c>
      <c r="AC417" s="5" t="n">
        <f aca="false">common_rsa_total*$T417</f>
        <v>623924617.292711</v>
      </c>
      <c r="AD417" s="5" t="n">
        <f aca="false">IF($S417=const_one,pre_f_options_issued*($T417-option_strike_usd),const_zero)</f>
        <v>170812393.69242</v>
      </c>
      <c r="AE417" s="5" t="n">
        <f aca="false">J417+U417</f>
        <v>30000000</v>
      </c>
      <c r="AF417" s="5" t="n">
        <f aca="false">K417+V417</f>
        <v>300000000</v>
      </c>
      <c r="AG417" s="5" t="n">
        <f aca="false">L417+W417</f>
        <v>120144841.181329</v>
      </c>
      <c r="AH417" s="5" t="n">
        <f aca="false">M417+X417</f>
        <v>166379897.944723</v>
      </c>
      <c r="AI417" s="5" t="n">
        <f aca="false">N417+Y417</f>
        <v>207974872.430904</v>
      </c>
      <c r="AJ417" s="5" t="n">
        <f aca="false">O417+Z417</f>
        <v>15000000</v>
      </c>
      <c r="AK417" s="5" t="n">
        <f aca="false">P417+AA417</f>
        <v>346624787.384839</v>
      </c>
      <c r="AL417" s="5" t="n">
        <f aca="false">INDEX($AE$325:$AE$452,$B417-$C417*1+const_one)</f>
        <v>30000000</v>
      </c>
      <c r="AM417" s="5" t="n">
        <f aca="false">INDEX($AF$325:$AF$452,$B417-$D417*2+const_one)</f>
        <v>300000000</v>
      </c>
      <c r="AN417" s="5" t="n">
        <f aca="false">INDEX($AG$325:$AG$452,$B417-$E417*4+const_one)</f>
        <v>100000000</v>
      </c>
      <c r="AO417" s="5" t="n">
        <f aca="false">INDEX($AH$325:$AH$452,$B417-$F417*8+const_one)</f>
        <v>60000000</v>
      </c>
      <c r="AP417" s="5" t="n">
        <f aca="false">INDEX($AI$325:$AI$452,$B417-$G417*16+const_one)</f>
        <v>30000000</v>
      </c>
      <c r="AQ417" s="5" t="n">
        <f aca="false">INDEX($AJ$325:$AJ$452,$B417-$H417*32+const_one)</f>
        <v>15000000</v>
      </c>
      <c r="AR417" s="5" t="n">
        <f aca="false">INDEX($AK$325:$AK$452,$B417-$I417*64+const_one)</f>
        <v>5000000</v>
      </c>
      <c r="AS417" s="5" t="n">
        <f aca="false">INDEX($AE$325:$AE$452,$B417+(const_one-$C417)*1+const_one)</f>
        <v>53622008.1748243</v>
      </c>
      <c r="AT417" s="5" t="n">
        <f aca="false">INDEX($AF$325:$AF$452,$B417+(const_one-$D417)*2+const_one)</f>
        <v>399526459.987869</v>
      </c>
      <c r="AU417" s="5" t="n">
        <f aca="false">INDEX($AG$325:$AG$452,$B417+(const_one-$E417)*4+const_one)</f>
        <v>120144841.181329</v>
      </c>
      <c r="AV417" s="5" t="n">
        <f aca="false">INDEX($AH$325:$AH$452,$B417+(const_one-$F417)*8+const_one)</f>
        <v>166379897.944723</v>
      </c>
      <c r="AW417" s="5" t="n">
        <f aca="false">INDEX($AI$325:$AI$452,$B417+(const_one-$G417)*16+const_one)</f>
        <v>207974872.430904</v>
      </c>
      <c r="AX417" s="5" t="n">
        <f aca="false">INDEX($AJ$325:$AJ$452,$B417+(const_one-$H417)*32+const_one)</f>
        <v>289268393.141141</v>
      </c>
      <c r="AY417" s="5" t="n">
        <f aca="false">INDEX($AK$325:$AK$452,$B417+(const_one-$I417)*64+const_one)</f>
        <v>346624787.384839</v>
      </c>
      <c r="AZ417" s="5" t="n">
        <f aca="false">--($C417=--(AS417&gt;AL417))</f>
        <v>0</v>
      </c>
      <c r="BA417" s="5" t="n">
        <f aca="false">--($D417=--(AT417&gt;AM417))</f>
        <v>0</v>
      </c>
      <c r="BB417" s="5" t="n">
        <f aca="false">--($E417=--(AU417&gt;AN417))</f>
        <v>1</v>
      </c>
      <c r="BC417" s="5" t="n">
        <f aca="false">--($F417=--(AV417&gt;AO417))</f>
        <v>1</v>
      </c>
      <c r="BD417" s="5" t="n">
        <f aca="false">--($G417=--(AW417&gt;AP417))</f>
        <v>1</v>
      </c>
      <c r="BE417" s="5" t="n">
        <f aca="false">--($H417=--(AX417&gt;AQ417))</f>
        <v>0</v>
      </c>
      <c r="BF417" s="5" t="n">
        <f aca="false">--($I417=--(AY417&gt;AR417))</f>
        <v>1</v>
      </c>
      <c r="BG417" s="5" t="n">
        <f aca="false">SUM(AZ417:BF417)</f>
        <v>4</v>
      </c>
      <c r="BH417" s="5" t="n">
        <f aca="false">SUM(AE417:AK417)+AB417+AC417+AD417</f>
        <v>2000000000</v>
      </c>
    </row>
    <row r="418" customFormat="false" ht="15" hidden="true" customHeight="false" outlineLevel="0" collapsed="false">
      <c r="A418" s="5" t="n">
        <f aca="false">sensitivity_exit_usd</f>
        <v>2000000000</v>
      </c>
      <c r="B418" s="2" t="n">
        <f aca="false">ROW()-ROW($B$325)</f>
        <v>93</v>
      </c>
      <c r="C418" s="2" t="n">
        <f aca="false">MOD(QUOTIENT($B418,1),2)</f>
        <v>1</v>
      </c>
      <c r="D418" s="2" t="n">
        <f aca="false">MOD(QUOTIENT($B418,2),2)</f>
        <v>0</v>
      </c>
      <c r="E418" s="2" t="n">
        <f aca="false">MOD(QUOTIENT($B418,4),2)</f>
        <v>1</v>
      </c>
      <c r="F418" s="2" t="n">
        <f aca="false">MOD(QUOTIENT($B418,8),2)</f>
        <v>1</v>
      </c>
      <c r="G418" s="2" t="n">
        <f aca="false">MOD(QUOTIENT($B418,16),2)</f>
        <v>1</v>
      </c>
      <c r="H418" s="2" t="n">
        <f aca="false">MOD(QUOTIENT($B418,32),2)</f>
        <v>0</v>
      </c>
      <c r="I418" s="2" t="n">
        <f aca="false">MOD(QUOTIENT($B418,64),2)</f>
        <v>1</v>
      </c>
      <c r="J418" s="5" t="n">
        <f aca="false">IF($C418=const_zero,MIN(class_series_f_invested_usd,MAX(const_zero,$A418)),const_zero)</f>
        <v>0</v>
      </c>
      <c r="K418" s="5" t="n">
        <f aca="false">IF($D418=const_zero,MIN(class_series_e_invested_usd,MAX(const_zero,$A418-SUM($J418:$J418))),const_zero)</f>
        <v>300000000</v>
      </c>
      <c r="L418" s="5" t="n">
        <f aca="false">IF($E418=const_zero,MIN(class_series_d_invested_usd,MAX(const_zero,$A418-SUM($J418:$K418))),const_zero)</f>
        <v>0</v>
      </c>
      <c r="M418" s="5" t="n">
        <f aca="false">IF($F418=const_zero,MIN(class_series_c_invested_usd,MAX(const_zero,$A418-SUM($J418:$L418))),const_zero)</f>
        <v>0</v>
      </c>
      <c r="N418" s="5" t="n">
        <f aca="false">IF($G418=const_zero,MIN(class_series_b_invested_usd,MAX(const_zero,$A418-SUM($J418:$M418))),const_zero)</f>
        <v>0</v>
      </c>
      <c r="O418" s="5" t="n">
        <f aca="false">IF($H418=const_zero,MIN(class_series_a_invested_usd,MAX(const_zero,$A418-SUM($J418:$N418))),const_zero)</f>
        <v>15000000</v>
      </c>
      <c r="P418" s="5" t="n">
        <f aca="false">IF($I418=const_zero,MIN(class_seed_invested_usd,MAX(const_zero,$A418-SUM($J418:$O418))),const_zero)</f>
        <v>0</v>
      </c>
      <c r="Q418" s="5" t="n">
        <f aca="false">MAX(const_zero,$A418-SUM($J418:$P418))</f>
        <v>1685000000</v>
      </c>
      <c r="R418" s="9" t="n">
        <f aca="false">common_rsa_total+Sensitivity!$AE$270+Sensitivity!$AJ$270+IF($C418=const_one,Sensitivity!$D$270,const_zero)+IF($D418=const_one,Sensitivity!$Y$270,const_zero)+IF($E418=const_one,Sensitivity!$V$270,const_zero)+IF($F418=const_one,Sensitivity!$S$270,const_zero)+IF($G418=const_one,Sensitivity!$P$270,const_zero)+IF($H418=const_one,Sensitivity!$M$270,const_zero)+IF($I418=const_one,Sensitivity!$J$270,const_zero)</f>
        <v>22193808.9511559</v>
      </c>
      <c r="S418" s="23" t="b">
        <f aca="false">IF($R418&gt;const_zero,--($Q418&gt;option_strike_usd*$R418),const_zero)</f>
        <v>1</v>
      </c>
      <c r="T418" s="7" t="n">
        <f aca="false">IF($R418&gt;const_zero,IF($S418=const_one,($Q418+option_strike_usd*pre_f_options_issued)/($R418+pre_f_options_issued),$Q418/$R418),const_zero)</f>
        <v>68.3369667003523</v>
      </c>
      <c r="U418" s="5" t="n">
        <f aca="false">IF($C418=const_one,Sensitivity!$D$270*$T418,const_zero)</f>
        <v>53622008.1748243</v>
      </c>
      <c r="V418" s="5" t="n">
        <f aca="false">IF($D418=const_one,Sensitivity!$Y$270*$T418,const_zero)</f>
        <v>0</v>
      </c>
      <c r="W418" s="5" t="n">
        <f aca="false">IF($E418=const_one,Sensitivity!$V$270*$T418,const_zero)</f>
        <v>118432586.327303</v>
      </c>
      <c r="X418" s="5" t="n">
        <f aca="false">IF($F418=const_one,Sensitivity!$S$270*$T418,const_zero)</f>
        <v>164008720.080846</v>
      </c>
      <c r="Y418" s="5" t="n">
        <f aca="false">IF($G418=const_one,Sensitivity!$P$270*$T418,const_zero)</f>
        <v>205010900.101057</v>
      </c>
      <c r="Z418" s="5" t="n">
        <f aca="false">IF($H418=const_one,Sensitivity!$M$270*$T418,const_zero)</f>
        <v>0</v>
      </c>
      <c r="AA418" s="5" t="n">
        <f aca="false">IF($I418=const_one,Sensitivity!$J$270*$T418,const_zero)</f>
        <v>341684833.501761</v>
      </c>
      <c r="AB418" s="5" t="n">
        <f aca="false">(Sensitivity!$AE$270+Sensitivity!$AJ$270)*$T418</f>
        <v>18865834.7601578</v>
      </c>
      <c r="AC418" s="5" t="n">
        <f aca="false">common_rsa_total*$T418</f>
        <v>615032700.303171</v>
      </c>
      <c r="AD418" s="5" t="n">
        <f aca="false">IF($S418=const_one,pre_f_options_issued*($T418-option_strike_usd),const_zero)</f>
        <v>168342416.750881</v>
      </c>
      <c r="AE418" s="5" t="n">
        <f aca="false">J418+U418</f>
        <v>53622008.1748243</v>
      </c>
      <c r="AF418" s="5" t="n">
        <f aca="false">K418+V418</f>
        <v>300000000</v>
      </c>
      <c r="AG418" s="5" t="n">
        <f aca="false">L418+W418</f>
        <v>118432586.327303</v>
      </c>
      <c r="AH418" s="5" t="n">
        <f aca="false">M418+X418</f>
        <v>164008720.080846</v>
      </c>
      <c r="AI418" s="5" t="n">
        <f aca="false">N418+Y418</f>
        <v>205010900.101057</v>
      </c>
      <c r="AJ418" s="5" t="n">
        <f aca="false">O418+Z418</f>
        <v>15000000</v>
      </c>
      <c r="AK418" s="5" t="n">
        <f aca="false">P418+AA418</f>
        <v>341684833.501761</v>
      </c>
      <c r="AL418" s="5" t="n">
        <f aca="false">INDEX($AE$325:$AE$452,$B418-$C418*1+const_one)</f>
        <v>30000000</v>
      </c>
      <c r="AM418" s="5" t="n">
        <f aca="false">INDEX($AF$325:$AF$452,$B418-$D418*2+const_one)</f>
        <v>300000000</v>
      </c>
      <c r="AN418" s="5" t="n">
        <f aca="false">INDEX($AG$325:$AG$452,$B418-$E418*4+const_one)</f>
        <v>100000000</v>
      </c>
      <c r="AO418" s="5" t="n">
        <f aca="false">INDEX($AH$325:$AH$452,$B418-$F418*8+const_one)</f>
        <v>60000000</v>
      </c>
      <c r="AP418" s="5" t="n">
        <f aca="false">INDEX($AI$325:$AI$452,$B418-$G418*16+const_one)</f>
        <v>30000000</v>
      </c>
      <c r="AQ418" s="5" t="n">
        <f aca="false">INDEX($AJ$325:$AJ$452,$B418-$H418*32+const_one)</f>
        <v>15000000</v>
      </c>
      <c r="AR418" s="5" t="n">
        <f aca="false">INDEX($AK$325:$AK$452,$B418-$I418*64+const_one)</f>
        <v>5000000</v>
      </c>
      <c r="AS418" s="5" t="n">
        <f aca="false">INDEX($AE$325:$AE$452,$B418+(const_one-$C418)*1+const_one)</f>
        <v>53622008.1748243</v>
      </c>
      <c r="AT418" s="5" t="n">
        <f aca="false">INDEX($AF$325:$AF$452,$B418+(const_one-$D418)*2+const_one)</f>
        <v>395323419.024657</v>
      </c>
      <c r="AU418" s="5" t="n">
        <f aca="false">INDEX($AG$325:$AG$452,$B418+(const_one-$E418)*4+const_one)</f>
        <v>118432586.327303</v>
      </c>
      <c r="AV418" s="5" t="n">
        <f aca="false">INDEX($AH$325:$AH$452,$B418+(const_one-$F418)*8+const_one)</f>
        <v>164008720.080846</v>
      </c>
      <c r="AW418" s="5" t="n">
        <f aca="false">INDEX($AI$325:$AI$452,$B418+(const_one-$G418)*16+const_one)</f>
        <v>205010900.101057</v>
      </c>
      <c r="AX418" s="5" t="n">
        <f aca="false">INDEX($AJ$325:$AJ$452,$B418+(const_one-$H418)*32+const_one)</f>
        <v>286675920.020986</v>
      </c>
      <c r="AY418" s="5" t="n">
        <f aca="false">INDEX($AK$325:$AK$452,$B418+(const_one-$I418)*64+const_one)</f>
        <v>341684833.501761</v>
      </c>
      <c r="AZ418" s="5" t="n">
        <f aca="false">--($C418=--(AS418&gt;AL418))</f>
        <v>1</v>
      </c>
      <c r="BA418" s="5" t="n">
        <f aca="false">--($D418=--(AT418&gt;AM418))</f>
        <v>0</v>
      </c>
      <c r="BB418" s="5" t="n">
        <f aca="false">--($E418=--(AU418&gt;AN418))</f>
        <v>1</v>
      </c>
      <c r="BC418" s="5" t="n">
        <f aca="false">--($F418=--(AV418&gt;AO418))</f>
        <v>1</v>
      </c>
      <c r="BD418" s="5" t="n">
        <f aca="false">--($G418=--(AW418&gt;AP418))</f>
        <v>1</v>
      </c>
      <c r="BE418" s="5" t="n">
        <f aca="false">--($H418=--(AX418&gt;AQ418))</f>
        <v>0</v>
      </c>
      <c r="BF418" s="5" t="n">
        <f aca="false">--($I418=--(AY418&gt;AR418))</f>
        <v>1</v>
      </c>
      <c r="BG418" s="5" t="n">
        <f aca="false">SUM(AZ418:BF418)</f>
        <v>5</v>
      </c>
      <c r="BH418" s="5" t="n">
        <f aca="false">SUM(AE418:AK418)+AB418+AC418+AD418</f>
        <v>2000000000</v>
      </c>
    </row>
    <row r="419" customFormat="false" ht="15" hidden="true" customHeight="false" outlineLevel="0" collapsed="false">
      <c r="A419" s="5" t="n">
        <f aca="false">sensitivity_exit_usd</f>
        <v>2000000000</v>
      </c>
      <c r="B419" s="2" t="n">
        <f aca="false">ROW()-ROW($B$325)</f>
        <v>94</v>
      </c>
      <c r="C419" s="2" t="n">
        <f aca="false">MOD(QUOTIENT($B419,1),2)</f>
        <v>0</v>
      </c>
      <c r="D419" s="2" t="n">
        <f aca="false">MOD(QUOTIENT($B419,2),2)</f>
        <v>1</v>
      </c>
      <c r="E419" s="2" t="n">
        <f aca="false">MOD(QUOTIENT($B419,4),2)</f>
        <v>1</v>
      </c>
      <c r="F419" s="2" t="n">
        <f aca="false">MOD(QUOTIENT($B419,8),2)</f>
        <v>1</v>
      </c>
      <c r="G419" s="2" t="n">
        <f aca="false">MOD(QUOTIENT($B419,16),2)</f>
        <v>1</v>
      </c>
      <c r="H419" s="2" t="n">
        <f aca="false">MOD(QUOTIENT($B419,32),2)</f>
        <v>0</v>
      </c>
      <c r="I419" s="2" t="n">
        <f aca="false">MOD(QUOTIENT($B419,64),2)</f>
        <v>1</v>
      </c>
      <c r="J419" s="5" t="n">
        <f aca="false">IF($C419=const_zero,MIN(class_series_f_invested_usd,MAX(const_zero,$A419)),const_zero)</f>
        <v>30000000</v>
      </c>
      <c r="K419" s="5" t="n">
        <f aca="false">IF($D419=const_zero,MIN(class_series_e_invested_usd,MAX(const_zero,$A419-SUM($J419:$J419))),const_zero)</f>
        <v>0</v>
      </c>
      <c r="L419" s="5" t="n">
        <f aca="false">IF($E419=const_zero,MIN(class_series_d_invested_usd,MAX(const_zero,$A419-SUM($J419:$K419))),const_zero)</f>
        <v>0</v>
      </c>
      <c r="M419" s="5" t="n">
        <f aca="false">IF($F419=const_zero,MIN(class_series_c_invested_usd,MAX(const_zero,$A419-SUM($J419:$L419))),const_zero)</f>
        <v>0</v>
      </c>
      <c r="N419" s="5" t="n">
        <f aca="false">IF($G419=const_zero,MIN(class_series_b_invested_usd,MAX(const_zero,$A419-SUM($J419:$M419))),const_zero)</f>
        <v>0</v>
      </c>
      <c r="O419" s="5" t="n">
        <f aca="false">IF($H419=const_zero,MIN(class_series_a_invested_usd,MAX(const_zero,$A419-SUM($J419:$N419))),const_zero)</f>
        <v>15000000</v>
      </c>
      <c r="P419" s="5" t="n">
        <f aca="false">IF($I419=const_zero,MIN(class_seed_invested_usd,MAX(const_zero,$A419-SUM($J419:$O419))),const_zero)</f>
        <v>0</v>
      </c>
      <c r="Q419" s="5" t="n">
        <f aca="false">MAX(const_zero,$A419-SUM($J419:$P419))</f>
        <v>1955000000</v>
      </c>
      <c r="R419" s="9" t="n">
        <f aca="false">common_rsa_total+Sensitivity!$AE$270+Sensitivity!$AJ$270+IF($C419=const_one,Sensitivity!$D$270,const_zero)+IF($D419=const_one,Sensitivity!$Y$270,const_zero)+IF($E419=const_one,Sensitivity!$V$270,const_zero)+IF($F419=const_one,Sensitivity!$S$270,const_zero)+IF($G419=const_one,Sensitivity!$P$270,const_zero)+IF($H419=const_one,Sensitivity!$M$270,const_zero)+IF($I419=const_one,Sensitivity!$J$270,const_zero)</f>
        <v>27540393.5846082</v>
      </c>
      <c r="S419" s="23" t="b">
        <f aca="false">IF($R419&gt;const_zero,--($Q419&gt;option_strike_usd*$R419),const_zero)</f>
        <v>1</v>
      </c>
      <c r="T419" s="7" t="n">
        <f aca="false">IF($R419&gt;const_zero,IF($S419=const_one,($Q419+option_strike_usd*pre_f_options_issued)/($R419+pre_f_options_issued),$Q419/$R419),const_zero)</f>
        <v>65.1622620884356</v>
      </c>
      <c r="U419" s="5" t="n">
        <f aca="false">IF($C419=const_one,Sensitivity!$D$270*$T419,const_zero)</f>
        <v>0</v>
      </c>
      <c r="V419" s="5" t="n">
        <f aca="false">IF($D419=const_one,Sensitivity!$Y$270*$T419,const_zero)</f>
        <v>399526459.987869</v>
      </c>
      <c r="W419" s="5" t="n">
        <f aca="false">IF($E419=const_one,Sensitivity!$V$270*$T419,const_zero)</f>
        <v>112930608.464236</v>
      </c>
      <c r="X419" s="5" t="n">
        <f aca="false">IF($F419=const_one,Sensitivity!$S$270*$T419,const_zero)</f>
        <v>156389429.012245</v>
      </c>
      <c r="Y419" s="5" t="n">
        <f aca="false">IF($G419=const_one,Sensitivity!$P$270*$T419,const_zero)</f>
        <v>195486786.265307</v>
      </c>
      <c r="Z419" s="5" t="n">
        <f aca="false">IF($H419=const_one,Sensitivity!$M$270*$T419,const_zero)</f>
        <v>0</v>
      </c>
      <c r="AA419" s="5" t="n">
        <f aca="false">IF($I419=const_one,Sensitivity!$J$270*$T419,const_zero)</f>
        <v>325811310.442178</v>
      </c>
      <c r="AB419" s="5" t="n">
        <f aca="false">(Sensitivity!$AE$270+Sensitivity!$AJ$270)*$T419</f>
        <v>17989391.8111554</v>
      </c>
      <c r="AC419" s="5" t="n">
        <f aca="false">common_rsa_total*$T419</f>
        <v>586460358.795921</v>
      </c>
      <c r="AD419" s="5" t="n">
        <f aca="false">IF($S419=const_one,pre_f_options_issued*($T419-option_strike_usd),const_zero)</f>
        <v>160405655.221089</v>
      </c>
      <c r="AE419" s="5" t="n">
        <f aca="false">J419+U419</f>
        <v>30000000</v>
      </c>
      <c r="AF419" s="5" t="n">
        <f aca="false">K419+V419</f>
        <v>399526459.987869</v>
      </c>
      <c r="AG419" s="5" t="n">
        <f aca="false">L419+W419</f>
        <v>112930608.464236</v>
      </c>
      <c r="AH419" s="5" t="n">
        <f aca="false">M419+X419</f>
        <v>156389429.012245</v>
      </c>
      <c r="AI419" s="5" t="n">
        <f aca="false">N419+Y419</f>
        <v>195486786.265307</v>
      </c>
      <c r="AJ419" s="5" t="n">
        <f aca="false">O419+Z419</f>
        <v>15000000</v>
      </c>
      <c r="AK419" s="5" t="n">
        <f aca="false">P419+AA419</f>
        <v>325811310.442178</v>
      </c>
      <c r="AL419" s="5" t="n">
        <f aca="false">INDEX($AE$325:$AE$452,$B419-$C419*1+const_one)</f>
        <v>30000000</v>
      </c>
      <c r="AM419" s="5" t="n">
        <f aca="false">INDEX($AF$325:$AF$452,$B419-$D419*2+const_one)</f>
        <v>300000000</v>
      </c>
      <c r="AN419" s="5" t="n">
        <f aca="false">INDEX($AG$325:$AG$452,$B419-$E419*4+const_one)</f>
        <v>100000000</v>
      </c>
      <c r="AO419" s="5" t="n">
        <f aca="false">INDEX($AH$325:$AH$452,$B419-$F419*8+const_one)</f>
        <v>60000000</v>
      </c>
      <c r="AP419" s="5" t="n">
        <f aca="false">INDEX($AI$325:$AI$452,$B419-$G419*16+const_one)</f>
        <v>30000000</v>
      </c>
      <c r="AQ419" s="5" t="n">
        <f aca="false">INDEX($AJ$325:$AJ$452,$B419-$H419*32+const_one)</f>
        <v>15000000</v>
      </c>
      <c r="AR419" s="5" t="n">
        <f aca="false">INDEX($AK$325:$AK$452,$B419-$I419*64+const_one)</f>
        <v>5000000</v>
      </c>
      <c r="AS419" s="5" t="n">
        <f aca="false">INDEX($AE$325:$AE$452,$B419+(const_one-$C419)*1+const_one)</f>
        <v>50593010.7501177</v>
      </c>
      <c r="AT419" s="5" t="n">
        <f aca="false">INDEX($AF$325:$AF$452,$B419+(const_one-$D419)*2+const_one)</f>
        <v>399526459.987869</v>
      </c>
      <c r="AU419" s="5" t="n">
        <f aca="false">INDEX($AG$325:$AG$452,$B419+(const_one-$E419)*4+const_one)</f>
        <v>112930608.464236</v>
      </c>
      <c r="AV419" s="5" t="n">
        <f aca="false">INDEX($AH$325:$AH$452,$B419+(const_one-$F419)*8+const_one)</f>
        <v>156389429.012245</v>
      </c>
      <c r="AW419" s="5" t="n">
        <f aca="false">INDEX($AI$325:$AI$452,$B419+(const_one-$G419)*16+const_one)</f>
        <v>195486786.265307</v>
      </c>
      <c r="AX419" s="5" t="n">
        <f aca="false">INDEX($AJ$325:$AJ$452,$B419+(const_one-$H419)*32+const_one)</f>
        <v>281460879.604166</v>
      </c>
      <c r="AY419" s="5" t="n">
        <f aca="false">INDEX($AK$325:$AK$452,$B419+(const_one-$I419)*64+const_one)</f>
        <v>325811310.442178</v>
      </c>
      <c r="AZ419" s="5" t="n">
        <f aca="false">--($C419=--(AS419&gt;AL419))</f>
        <v>0</v>
      </c>
      <c r="BA419" s="5" t="n">
        <f aca="false">--($D419=--(AT419&gt;AM419))</f>
        <v>1</v>
      </c>
      <c r="BB419" s="5" t="n">
        <f aca="false">--($E419=--(AU419&gt;AN419))</f>
        <v>1</v>
      </c>
      <c r="BC419" s="5" t="n">
        <f aca="false">--($F419=--(AV419&gt;AO419))</f>
        <v>1</v>
      </c>
      <c r="BD419" s="5" t="n">
        <f aca="false">--($G419=--(AW419&gt;AP419))</f>
        <v>1</v>
      </c>
      <c r="BE419" s="5" t="n">
        <f aca="false">--($H419=--(AX419&gt;AQ419))</f>
        <v>0</v>
      </c>
      <c r="BF419" s="5" t="n">
        <f aca="false">--($I419=--(AY419&gt;AR419))</f>
        <v>1</v>
      </c>
      <c r="BG419" s="5" t="n">
        <f aca="false">SUM(AZ419:BF419)</f>
        <v>5</v>
      </c>
      <c r="BH419" s="5" t="n">
        <f aca="false">SUM(AE419:AK419)+AB419+AC419+AD419</f>
        <v>2000000000</v>
      </c>
    </row>
    <row r="420" customFormat="false" ht="15" hidden="true" customHeight="false" outlineLevel="0" collapsed="false">
      <c r="A420" s="5" t="n">
        <f aca="false">sensitivity_exit_usd</f>
        <v>2000000000</v>
      </c>
      <c r="B420" s="2" t="n">
        <f aca="false">ROW()-ROW($B$325)</f>
        <v>95</v>
      </c>
      <c r="C420" s="2" t="n">
        <f aca="false">MOD(QUOTIENT($B420,1),2)</f>
        <v>1</v>
      </c>
      <c r="D420" s="2" t="n">
        <f aca="false">MOD(QUOTIENT($B420,2),2)</f>
        <v>1</v>
      </c>
      <c r="E420" s="2" t="n">
        <f aca="false">MOD(QUOTIENT($B420,4),2)</f>
        <v>1</v>
      </c>
      <c r="F420" s="2" t="n">
        <f aca="false">MOD(QUOTIENT($B420,8),2)</f>
        <v>1</v>
      </c>
      <c r="G420" s="2" t="n">
        <f aca="false">MOD(QUOTIENT($B420,16),2)</f>
        <v>1</v>
      </c>
      <c r="H420" s="2" t="n">
        <f aca="false">MOD(QUOTIENT($B420,32),2)</f>
        <v>0</v>
      </c>
      <c r="I420" s="2" t="n">
        <f aca="false">MOD(QUOTIENT($B420,64),2)</f>
        <v>1</v>
      </c>
      <c r="J420" s="5" t="n">
        <f aca="false">IF($C420=const_zero,MIN(class_series_f_invested_usd,MAX(const_zero,$A420)),const_zero)</f>
        <v>0</v>
      </c>
      <c r="K420" s="5" t="n">
        <f aca="false">IF($D420=const_zero,MIN(class_series_e_invested_usd,MAX(const_zero,$A420-SUM($J420:$J420))),const_zero)</f>
        <v>0</v>
      </c>
      <c r="L420" s="5" t="n">
        <f aca="false">IF($E420=const_zero,MIN(class_series_d_invested_usd,MAX(const_zero,$A420-SUM($J420:$K420))),const_zero)</f>
        <v>0</v>
      </c>
      <c r="M420" s="5" t="n">
        <f aca="false">IF($F420=const_zero,MIN(class_series_c_invested_usd,MAX(const_zero,$A420-SUM($J420:$L420))),const_zero)</f>
        <v>0</v>
      </c>
      <c r="N420" s="5" t="n">
        <f aca="false">IF($G420=const_zero,MIN(class_series_b_invested_usd,MAX(const_zero,$A420-SUM($J420:$M420))),const_zero)</f>
        <v>0</v>
      </c>
      <c r="O420" s="5" t="n">
        <f aca="false">IF($H420=const_zero,MIN(class_series_a_invested_usd,MAX(const_zero,$A420-SUM($J420:$N420))),const_zero)</f>
        <v>15000000</v>
      </c>
      <c r="P420" s="5" t="n">
        <f aca="false">IF($I420=const_zero,MIN(class_seed_invested_usd,MAX(const_zero,$A420-SUM($J420:$O420))),const_zero)</f>
        <v>0</v>
      </c>
      <c r="Q420" s="5" t="n">
        <f aca="false">MAX(const_zero,$A420-SUM($J420:$P420))</f>
        <v>1985000000</v>
      </c>
      <c r="R420" s="9" t="n">
        <f aca="false">common_rsa_total+Sensitivity!$AE$270+Sensitivity!$AJ$270+IF($C420=const_one,Sensitivity!$D$270,const_zero)+IF($D420=const_one,Sensitivity!$Y$270,const_zero)+IF($E420=const_one,Sensitivity!$V$270,const_zero)+IF($F420=const_one,Sensitivity!$S$270,const_zero)+IF($G420=const_one,Sensitivity!$P$270,const_zero)+IF($H420=const_one,Sensitivity!$M$270,const_zero)+IF($I420=const_one,Sensitivity!$J$270,const_zero)</f>
        <v>28325064.1774654</v>
      </c>
      <c r="S420" s="23" t="b">
        <f aca="false">IF($R420&gt;const_zero,--($Q420&gt;option_strike_usd*$R420),const_zero)</f>
        <v>1</v>
      </c>
      <c r="T420" s="7" t="n">
        <f aca="false">IF($R420&gt;const_zero,IF($S420=const_one,($Q420+option_strike_usd*pre_f_options_issued)/($R420+pre_f_options_issued),$Q420/$R420),const_zero)</f>
        <v>64.4767514045587</v>
      </c>
      <c r="U420" s="5" t="n">
        <f aca="false">IF($C420=const_one,Sensitivity!$D$270*$T420,const_zero)</f>
        <v>50593010.7501177</v>
      </c>
      <c r="V420" s="5" t="n">
        <f aca="false">IF($D420=const_one,Sensitivity!$Y$270*$T420,const_zero)</f>
        <v>395323419.024657</v>
      </c>
      <c r="W420" s="5" t="n">
        <f aca="false">IF($E420=const_one,Sensitivity!$V$270*$T420,const_zero)</f>
        <v>111742572.07388</v>
      </c>
      <c r="X420" s="5" t="n">
        <f aca="false">IF($F420=const_one,Sensitivity!$S$270*$T420,const_zero)</f>
        <v>154744203.370941</v>
      </c>
      <c r="Y420" s="5" t="n">
        <f aca="false">IF($G420=const_one,Sensitivity!$P$270*$T420,const_zero)</f>
        <v>193430254.213676</v>
      </c>
      <c r="Z420" s="5" t="n">
        <f aca="false">IF($H420=const_one,Sensitivity!$M$270*$T420,const_zero)</f>
        <v>0</v>
      </c>
      <c r="AA420" s="5" t="n">
        <f aca="false">IF($I420=const_one,Sensitivity!$J$270*$T420,const_zero)</f>
        <v>322383757.022793</v>
      </c>
      <c r="AB420" s="5" t="n">
        <f aca="false">(Sensitivity!$AE$270+Sensitivity!$AJ$270)*$T420</f>
        <v>17800142.3915104</v>
      </c>
      <c r="AC420" s="5" t="n">
        <f aca="false">common_rsa_total*$T420</f>
        <v>580290762.641028</v>
      </c>
      <c r="AD420" s="5" t="n">
        <f aca="false">IF($S420=const_one,pre_f_options_issued*($T420-option_strike_usd),const_zero)</f>
        <v>158691878.511397</v>
      </c>
      <c r="AE420" s="5" t="n">
        <f aca="false">J420+U420</f>
        <v>50593010.7501177</v>
      </c>
      <c r="AF420" s="5" t="n">
        <f aca="false">K420+V420</f>
        <v>395323419.024657</v>
      </c>
      <c r="AG420" s="5" t="n">
        <f aca="false">L420+W420</f>
        <v>111742572.07388</v>
      </c>
      <c r="AH420" s="5" t="n">
        <f aca="false">M420+X420</f>
        <v>154744203.370941</v>
      </c>
      <c r="AI420" s="5" t="n">
        <f aca="false">N420+Y420</f>
        <v>193430254.213676</v>
      </c>
      <c r="AJ420" s="5" t="n">
        <f aca="false">O420+Z420</f>
        <v>15000000</v>
      </c>
      <c r="AK420" s="5" t="n">
        <f aca="false">P420+AA420</f>
        <v>322383757.022793</v>
      </c>
      <c r="AL420" s="5" t="n">
        <f aca="false">INDEX($AE$325:$AE$452,$B420-$C420*1+const_one)</f>
        <v>30000000</v>
      </c>
      <c r="AM420" s="5" t="n">
        <f aca="false">INDEX($AF$325:$AF$452,$B420-$D420*2+const_one)</f>
        <v>300000000</v>
      </c>
      <c r="AN420" s="5" t="n">
        <f aca="false">INDEX($AG$325:$AG$452,$B420-$E420*4+const_one)</f>
        <v>100000000</v>
      </c>
      <c r="AO420" s="5" t="n">
        <f aca="false">INDEX($AH$325:$AH$452,$B420-$F420*8+const_one)</f>
        <v>60000000</v>
      </c>
      <c r="AP420" s="5" t="n">
        <f aca="false">INDEX($AI$325:$AI$452,$B420-$G420*16+const_one)</f>
        <v>30000000</v>
      </c>
      <c r="AQ420" s="5" t="n">
        <f aca="false">INDEX($AJ$325:$AJ$452,$B420-$H420*32+const_one)</f>
        <v>15000000</v>
      </c>
      <c r="AR420" s="5" t="n">
        <f aca="false">INDEX($AK$325:$AK$452,$B420-$I420*64+const_one)</f>
        <v>5000000</v>
      </c>
      <c r="AS420" s="5" t="n">
        <f aca="false">INDEX($AE$325:$AE$452,$B420+(const_one-$C420)*1+const_one)</f>
        <v>50593010.7501177</v>
      </c>
      <c r="AT420" s="5" t="n">
        <f aca="false">INDEX($AF$325:$AF$452,$B420+(const_one-$D420)*2+const_one)</f>
        <v>395323419.024657</v>
      </c>
      <c r="AU420" s="5" t="n">
        <f aca="false">INDEX($AG$325:$AG$452,$B420+(const_one-$E420)*4+const_one)</f>
        <v>111742572.07388</v>
      </c>
      <c r="AV420" s="5" t="n">
        <f aca="false">INDEX($AH$325:$AH$452,$B420+(const_one-$F420)*8+const_one)</f>
        <v>154744203.370941</v>
      </c>
      <c r="AW420" s="5" t="n">
        <f aca="false">INDEX($AI$325:$AI$452,$B420+(const_one-$G420)*16+const_one)</f>
        <v>193430254.213676</v>
      </c>
      <c r="AX420" s="5" t="n">
        <f aca="false">INDEX($AJ$325:$AJ$452,$B420+(const_one-$H420)*32+const_one)</f>
        <v>279483100.167007</v>
      </c>
      <c r="AY420" s="5" t="n">
        <f aca="false">INDEX($AK$325:$AK$452,$B420+(const_one-$I420)*64+const_one)</f>
        <v>322383757.022793</v>
      </c>
      <c r="AZ420" s="5" t="n">
        <f aca="false">--($C420=--(AS420&gt;AL420))</f>
        <v>1</v>
      </c>
      <c r="BA420" s="5" t="n">
        <f aca="false">--($D420=--(AT420&gt;AM420))</f>
        <v>1</v>
      </c>
      <c r="BB420" s="5" t="n">
        <f aca="false">--($E420=--(AU420&gt;AN420))</f>
        <v>1</v>
      </c>
      <c r="BC420" s="5" t="n">
        <f aca="false">--($F420=--(AV420&gt;AO420))</f>
        <v>1</v>
      </c>
      <c r="BD420" s="5" t="n">
        <f aca="false">--($G420=--(AW420&gt;AP420))</f>
        <v>1</v>
      </c>
      <c r="BE420" s="5" t="n">
        <f aca="false">--($H420=--(AX420&gt;AQ420))</f>
        <v>0</v>
      </c>
      <c r="BF420" s="5" t="n">
        <f aca="false">--($I420=--(AY420&gt;AR420))</f>
        <v>1</v>
      </c>
      <c r="BG420" s="5" t="n">
        <f aca="false">SUM(AZ420:BF420)</f>
        <v>6</v>
      </c>
      <c r="BH420" s="5" t="n">
        <f aca="false">SUM(AE420:AK420)+AB420+AC420+AD420</f>
        <v>2000000000</v>
      </c>
    </row>
    <row r="421" customFormat="false" ht="15" hidden="true" customHeight="false" outlineLevel="0" collapsed="false">
      <c r="A421" s="5" t="n">
        <f aca="false">sensitivity_exit_usd</f>
        <v>2000000000</v>
      </c>
      <c r="B421" s="2" t="n">
        <f aca="false">ROW()-ROW($B$325)</f>
        <v>96</v>
      </c>
      <c r="C421" s="2" t="n">
        <f aca="false">MOD(QUOTIENT($B421,1),2)</f>
        <v>0</v>
      </c>
      <c r="D421" s="2" t="n">
        <f aca="false">MOD(QUOTIENT($B421,2),2)</f>
        <v>0</v>
      </c>
      <c r="E421" s="2" t="n">
        <f aca="false">MOD(QUOTIENT($B421,4),2)</f>
        <v>0</v>
      </c>
      <c r="F421" s="2" t="n">
        <f aca="false">MOD(QUOTIENT($B421,8),2)</f>
        <v>0</v>
      </c>
      <c r="G421" s="2" t="n">
        <f aca="false">MOD(QUOTIENT($B421,16),2)</f>
        <v>0</v>
      </c>
      <c r="H421" s="2" t="n">
        <f aca="false">MOD(QUOTIENT($B421,32),2)</f>
        <v>1</v>
      </c>
      <c r="I421" s="2" t="n">
        <f aca="false">MOD(QUOTIENT($B421,64),2)</f>
        <v>1</v>
      </c>
      <c r="J421" s="5" t="n">
        <f aca="false">IF($C421=const_zero,MIN(class_series_f_invested_usd,MAX(const_zero,$A421)),const_zero)</f>
        <v>30000000</v>
      </c>
      <c r="K421" s="5" t="n">
        <f aca="false">IF($D421=const_zero,MIN(class_series_e_invested_usd,MAX(const_zero,$A421-SUM($J421:$J421))),const_zero)</f>
        <v>300000000</v>
      </c>
      <c r="L421" s="5" t="n">
        <f aca="false">IF($E421=const_zero,MIN(class_series_d_invested_usd,MAX(const_zero,$A421-SUM($J421:$K421))),const_zero)</f>
        <v>100000000</v>
      </c>
      <c r="M421" s="5" t="n">
        <f aca="false">IF($F421=const_zero,MIN(class_series_c_invested_usd,MAX(const_zero,$A421-SUM($J421:$L421))),const_zero)</f>
        <v>60000000</v>
      </c>
      <c r="N421" s="5" t="n">
        <f aca="false">IF($G421=const_zero,MIN(class_series_b_invested_usd,MAX(const_zero,$A421-SUM($J421:$M421))),const_zero)</f>
        <v>30000000</v>
      </c>
      <c r="O421" s="5" t="n">
        <f aca="false">IF($H421=const_zero,MIN(class_series_a_invested_usd,MAX(const_zero,$A421-SUM($J421:$N421))),const_zero)</f>
        <v>0</v>
      </c>
      <c r="P421" s="5" t="n">
        <f aca="false">IF($I421=const_zero,MIN(class_seed_invested_usd,MAX(const_zero,$A421-SUM($J421:$O421))),const_zero)</f>
        <v>0</v>
      </c>
      <c r="Q421" s="5" t="n">
        <f aca="false">MAX(const_zero,$A421-SUM($J421:$P421))</f>
        <v>1480000000</v>
      </c>
      <c r="R421" s="9" t="n">
        <f aca="false">common_rsa_total+Sensitivity!$AE$270+Sensitivity!$AJ$270+IF($C421=const_one,Sensitivity!$D$270,const_zero)+IF($D421=const_one,Sensitivity!$Y$270,const_zero)+IF($E421=const_one,Sensitivity!$V$270,const_zero)+IF($F421=const_one,Sensitivity!$S$270,const_zero)+IF($G421=const_one,Sensitivity!$P$270,const_zero)+IF($H421=const_one,Sensitivity!$M$270,const_zero)+IF($I421=const_one,Sensitivity!$J$270,const_zero)</f>
        <v>19276070.7077164</v>
      </c>
      <c r="S421" s="23" t="b">
        <f aca="false">IF($R421&gt;const_zero,--($Q421&gt;option_strike_usd*$R421),const_zero)</f>
        <v>1</v>
      </c>
      <c r="T421" s="7" t="n">
        <f aca="false">IF($R421&gt;const_zero,IF($S421=const_one,($Q421+option_strike_usd*pre_f_options_issued)/($R421+pre_f_options_issued),$Q421/$R421),const_zero)</f>
        <v>68.0793160482655</v>
      </c>
      <c r="U421" s="5" t="n">
        <f aca="false">IF($C421=const_one,Sensitivity!$D$270*$T421,const_zero)</f>
        <v>0</v>
      </c>
      <c r="V421" s="5" t="n">
        <f aca="false">IF($D421=const_one,Sensitivity!$Y$270*$T421,const_zero)</f>
        <v>0</v>
      </c>
      <c r="W421" s="5" t="n">
        <f aca="false">IF($E421=const_one,Sensitivity!$V$270*$T421,const_zero)</f>
        <v>0</v>
      </c>
      <c r="X421" s="5" t="n">
        <f aca="false">IF($F421=const_one,Sensitivity!$S$270*$T421,const_zero)</f>
        <v>0</v>
      </c>
      <c r="Y421" s="5" t="n">
        <f aca="false">IF($G421=const_one,Sensitivity!$P$270*$T421,const_zero)</f>
        <v>0</v>
      </c>
      <c r="Z421" s="5" t="n">
        <f aca="false">IF($H421=const_one,Sensitivity!$M$270*$T421,const_zero)</f>
        <v>340396580.241327</v>
      </c>
      <c r="AA421" s="5" t="n">
        <f aca="false">IF($I421=const_one,Sensitivity!$J$270*$T421,const_zero)</f>
        <v>340396580.241327</v>
      </c>
      <c r="AB421" s="5" t="n">
        <f aca="false">(Sensitivity!$AE$270+Sensitivity!$AJ$270)*$T421</f>
        <v>18794704.9622926</v>
      </c>
      <c r="AC421" s="5" t="n">
        <f aca="false">common_rsa_total*$T421</f>
        <v>612713844.434389</v>
      </c>
      <c r="AD421" s="5" t="n">
        <f aca="false">IF($S421=const_one,pre_f_options_issued*($T421-option_strike_usd),const_zero)</f>
        <v>167698290.120664</v>
      </c>
      <c r="AE421" s="5" t="n">
        <f aca="false">J421+U421</f>
        <v>30000000</v>
      </c>
      <c r="AF421" s="5" t="n">
        <f aca="false">K421+V421</f>
        <v>300000000</v>
      </c>
      <c r="AG421" s="5" t="n">
        <f aca="false">L421+W421</f>
        <v>100000000</v>
      </c>
      <c r="AH421" s="5" t="n">
        <f aca="false">M421+X421</f>
        <v>60000000</v>
      </c>
      <c r="AI421" s="5" t="n">
        <f aca="false">N421+Y421</f>
        <v>30000000</v>
      </c>
      <c r="AJ421" s="5" t="n">
        <f aca="false">O421+Z421</f>
        <v>340396580.241327</v>
      </c>
      <c r="AK421" s="5" t="n">
        <f aca="false">P421+AA421</f>
        <v>340396580.241327</v>
      </c>
      <c r="AL421" s="5" t="n">
        <f aca="false">INDEX($AE$325:$AE$452,$B421-$C421*1+const_one)</f>
        <v>30000000</v>
      </c>
      <c r="AM421" s="5" t="n">
        <f aca="false">INDEX($AF$325:$AF$452,$B421-$D421*2+const_one)</f>
        <v>300000000</v>
      </c>
      <c r="AN421" s="5" t="n">
        <f aca="false">INDEX($AG$325:$AG$452,$B421-$E421*4+const_one)</f>
        <v>100000000</v>
      </c>
      <c r="AO421" s="5" t="n">
        <f aca="false">INDEX($AH$325:$AH$452,$B421-$F421*8+const_one)</f>
        <v>60000000</v>
      </c>
      <c r="AP421" s="5" t="n">
        <f aca="false">INDEX($AI$325:$AI$452,$B421-$G421*16+const_one)</f>
        <v>30000000</v>
      </c>
      <c r="AQ421" s="5" t="n">
        <f aca="false">INDEX($AJ$325:$AJ$452,$B421-$H421*32+const_one)</f>
        <v>15000000</v>
      </c>
      <c r="AR421" s="5" t="n">
        <f aca="false">INDEX($AK$325:$AK$452,$B421-$I421*64+const_one)</f>
        <v>5000000</v>
      </c>
      <c r="AS421" s="5" t="n">
        <f aca="false">INDEX($AE$325:$AE$452,$B421+(const_one-$C421)*1+const_one)</f>
        <v>52605287.0286783</v>
      </c>
      <c r="AT421" s="5" t="n">
        <f aca="false">INDEX($AF$325:$AF$452,$B421+(const_one-$D421)*2+const_one)</f>
        <v>391616253.980521</v>
      </c>
      <c r="AU421" s="5" t="n">
        <f aca="false">INDEX($AG$325:$AG$452,$B421+(const_one-$E421)*4+const_one)</f>
        <v>116660147.864518</v>
      </c>
      <c r="AV421" s="5" t="n">
        <f aca="false">INDEX($AH$325:$AH$452,$B421+(const_one-$F421)*8+const_one)</f>
        <v>153126620.316279</v>
      </c>
      <c r="AW421" s="5" t="n">
        <f aca="false">INDEX($AI$325:$AI$452,$B421+(const_one-$G421)*16+const_one)</f>
        <v>183140420.187242</v>
      </c>
      <c r="AX421" s="5" t="n">
        <f aca="false">INDEX($AJ$325:$AJ$452,$B421+(const_one-$H421)*32+const_one)</f>
        <v>340396580.241327</v>
      </c>
      <c r="AY421" s="5" t="n">
        <f aca="false">INDEX($AK$325:$AK$452,$B421+(const_one-$I421)*64+const_one)</f>
        <v>340396580.241327</v>
      </c>
      <c r="AZ421" s="5" t="n">
        <f aca="false">--($C421=--(AS421&gt;AL421))</f>
        <v>0</v>
      </c>
      <c r="BA421" s="5" t="n">
        <f aca="false">--($D421=--(AT421&gt;AM421))</f>
        <v>0</v>
      </c>
      <c r="BB421" s="5" t="n">
        <f aca="false">--($E421=--(AU421&gt;AN421))</f>
        <v>0</v>
      </c>
      <c r="BC421" s="5" t="n">
        <f aca="false">--($F421=--(AV421&gt;AO421))</f>
        <v>0</v>
      </c>
      <c r="BD421" s="5" t="n">
        <f aca="false">--($G421=--(AW421&gt;AP421))</f>
        <v>0</v>
      </c>
      <c r="BE421" s="5" t="n">
        <f aca="false">--($H421=--(AX421&gt;AQ421))</f>
        <v>1</v>
      </c>
      <c r="BF421" s="5" t="n">
        <f aca="false">--($I421=--(AY421&gt;AR421))</f>
        <v>1</v>
      </c>
      <c r="BG421" s="5" t="n">
        <f aca="false">SUM(AZ421:BF421)</f>
        <v>2</v>
      </c>
      <c r="BH421" s="5" t="n">
        <f aca="false">SUM(AE421:AK421)+AB421+AC421+AD421</f>
        <v>2000000000</v>
      </c>
    </row>
    <row r="422" customFormat="false" ht="15" hidden="true" customHeight="false" outlineLevel="0" collapsed="false">
      <c r="A422" s="5" t="n">
        <f aca="false">sensitivity_exit_usd</f>
        <v>2000000000</v>
      </c>
      <c r="B422" s="2" t="n">
        <f aca="false">ROW()-ROW($B$325)</f>
        <v>97</v>
      </c>
      <c r="C422" s="2" t="n">
        <f aca="false">MOD(QUOTIENT($B422,1),2)</f>
        <v>1</v>
      </c>
      <c r="D422" s="2" t="n">
        <f aca="false">MOD(QUOTIENT($B422,2),2)</f>
        <v>0</v>
      </c>
      <c r="E422" s="2" t="n">
        <f aca="false">MOD(QUOTIENT($B422,4),2)</f>
        <v>0</v>
      </c>
      <c r="F422" s="2" t="n">
        <f aca="false">MOD(QUOTIENT($B422,8),2)</f>
        <v>0</v>
      </c>
      <c r="G422" s="2" t="n">
        <f aca="false">MOD(QUOTIENT($B422,16),2)</f>
        <v>0</v>
      </c>
      <c r="H422" s="2" t="n">
        <f aca="false">MOD(QUOTIENT($B422,32),2)</f>
        <v>1</v>
      </c>
      <c r="I422" s="2" t="n">
        <f aca="false">MOD(QUOTIENT($B422,64),2)</f>
        <v>1</v>
      </c>
      <c r="J422" s="5" t="n">
        <f aca="false">IF($C422=const_zero,MIN(class_series_f_invested_usd,MAX(const_zero,$A422)),const_zero)</f>
        <v>0</v>
      </c>
      <c r="K422" s="5" t="n">
        <f aca="false">IF($D422=const_zero,MIN(class_series_e_invested_usd,MAX(const_zero,$A422-SUM($J422:$J422))),const_zero)</f>
        <v>300000000</v>
      </c>
      <c r="L422" s="5" t="n">
        <f aca="false">IF($E422=const_zero,MIN(class_series_d_invested_usd,MAX(const_zero,$A422-SUM($J422:$K422))),const_zero)</f>
        <v>100000000</v>
      </c>
      <c r="M422" s="5" t="n">
        <f aca="false">IF($F422=const_zero,MIN(class_series_c_invested_usd,MAX(const_zero,$A422-SUM($J422:$L422))),const_zero)</f>
        <v>60000000</v>
      </c>
      <c r="N422" s="5" t="n">
        <f aca="false">IF($G422=const_zero,MIN(class_series_b_invested_usd,MAX(const_zero,$A422-SUM($J422:$M422))),const_zero)</f>
        <v>30000000</v>
      </c>
      <c r="O422" s="5" t="n">
        <f aca="false">IF($H422=const_zero,MIN(class_series_a_invested_usd,MAX(const_zero,$A422-SUM($J422:$N422))),const_zero)</f>
        <v>0</v>
      </c>
      <c r="P422" s="5" t="n">
        <f aca="false">IF($I422=const_zero,MIN(class_seed_invested_usd,MAX(const_zero,$A422-SUM($J422:$O422))),const_zero)</f>
        <v>0</v>
      </c>
      <c r="Q422" s="5" t="n">
        <f aca="false">MAX(const_zero,$A422-SUM($J422:$P422))</f>
        <v>1510000000</v>
      </c>
      <c r="R422" s="9" t="n">
        <f aca="false">common_rsa_total+Sensitivity!$AE$270+Sensitivity!$AJ$270+IF($C422=const_one,Sensitivity!$D$270,const_zero)+IF($D422=const_one,Sensitivity!$Y$270,const_zero)+IF($E422=const_one,Sensitivity!$V$270,const_zero)+IF($F422=const_one,Sensitivity!$S$270,const_zero)+IF($G422=const_one,Sensitivity!$P$270,const_zero)+IF($H422=const_one,Sensitivity!$M$270,const_zero)+IF($I422=const_one,Sensitivity!$J$270,const_zero)</f>
        <v>20060741.3005735</v>
      </c>
      <c r="S422" s="23" t="b">
        <f aca="false">IF($R422&gt;const_zero,--($Q422&gt;option_strike_usd*$R422),const_zero)</f>
        <v>1</v>
      </c>
      <c r="T422" s="7" t="n">
        <f aca="false">IF($R422&gt;const_zero,IF($S422=const_one,($Q422+option_strike_usd*pre_f_options_issued)/($R422+pre_f_options_issued),$Q422/$R422),const_zero)</f>
        <v>67.0412368037547</v>
      </c>
      <c r="U422" s="5" t="n">
        <f aca="false">IF($C422=const_one,Sensitivity!$D$270*$T422,const_zero)</f>
        <v>52605287.0286783</v>
      </c>
      <c r="V422" s="5" t="n">
        <f aca="false">IF($D422=const_one,Sensitivity!$Y$270*$T422,const_zero)</f>
        <v>0</v>
      </c>
      <c r="W422" s="5" t="n">
        <f aca="false">IF($E422=const_one,Sensitivity!$V$270*$T422,const_zero)</f>
        <v>0</v>
      </c>
      <c r="X422" s="5" t="n">
        <f aca="false">IF($F422=const_one,Sensitivity!$S$270*$T422,const_zero)</f>
        <v>0</v>
      </c>
      <c r="Y422" s="5" t="n">
        <f aca="false">IF($G422=const_one,Sensitivity!$P$270*$T422,const_zero)</f>
        <v>0</v>
      </c>
      <c r="Z422" s="5" t="n">
        <f aca="false">IF($H422=const_one,Sensitivity!$M$270*$T422,const_zero)</f>
        <v>335206184.018774</v>
      </c>
      <c r="AA422" s="5" t="n">
        <f aca="false">IF($I422=const_one,Sensitivity!$J$270*$T422,const_zero)</f>
        <v>335206184.018774</v>
      </c>
      <c r="AB422" s="5" t="n">
        <f aca="false">(Sensitivity!$AE$270+Sensitivity!$AJ$270)*$T422</f>
        <v>18508121.6905948</v>
      </c>
      <c r="AC422" s="5" t="n">
        <f aca="false">common_rsa_total*$T422</f>
        <v>603371131.233793</v>
      </c>
      <c r="AD422" s="5" t="n">
        <f aca="false">IF($S422=const_one,pre_f_options_issued*($T422-option_strike_usd),const_zero)</f>
        <v>165103092.009387</v>
      </c>
      <c r="AE422" s="5" t="n">
        <f aca="false">J422+U422</f>
        <v>52605287.0286783</v>
      </c>
      <c r="AF422" s="5" t="n">
        <f aca="false">K422+V422</f>
        <v>300000000</v>
      </c>
      <c r="AG422" s="5" t="n">
        <f aca="false">L422+W422</f>
        <v>100000000</v>
      </c>
      <c r="AH422" s="5" t="n">
        <f aca="false">M422+X422</f>
        <v>60000000</v>
      </c>
      <c r="AI422" s="5" t="n">
        <f aca="false">N422+Y422</f>
        <v>30000000</v>
      </c>
      <c r="AJ422" s="5" t="n">
        <f aca="false">O422+Z422</f>
        <v>335206184.018774</v>
      </c>
      <c r="AK422" s="5" t="n">
        <f aca="false">P422+AA422</f>
        <v>335206184.018774</v>
      </c>
      <c r="AL422" s="5" t="n">
        <f aca="false">INDEX($AE$325:$AE$452,$B422-$C422*1+const_one)</f>
        <v>30000000</v>
      </c>
      <c r="AM422" s="5" t="n">
        <f aca="false">INDEX($AF$325:$AF$452,$B422-$D422*2+const_one)</f>
        <v>300000000</v>
      </c>
      <c r="AN422" s="5" t="n">
        <f aca="false">INDEX($AG$325:$AG$452,$B422-$E422*4+const_one)</f>
        <v>100000000</v>
      </c>
      <c r="AO422" s="5" t="n">
        <f aca="false">INDEX($AH$325:$AH$452,$B422-$F422*8+const_one)</f>
        <v>60000000</v>
      </c>
      <c r="AP422" s="5" t="n">
        <f aca="false">INDEX($AI$325:$AI$452,$B422-$G422*16+const_one)</f>
        <v>30000000</v>
      </c>
      <c r="AQ422" s="5" t="n">
        <f aca="false">INDEX($AJ$325:$AJ$452,$B422-$H422*32+const_one)</f>
        <v>15000000</v>
      </c>
      <c r="AR422" s="5" t="n">
        <f aca="false">INDEX($AK$325:$AK$452,$B422-$I422*64+const_one)</f>
        <v>5000000</v>
      </c>
      <c r="AS422" s="5" t="n">
        <f aca="false">INDEX($AE$325:$AE$452,$B422+(const_one-$C422)*1+const_one)</f>
        <v>52605287.0286783</v>
      </c>
      <c r="AT422" s="5" t="n">
        <f aca="false">INDEX($AF$325:$AF$452,$B422+(const_one-$D422)*2+const_one)</f>
        <v>387317072.455159</v>
      </c>
      <c r="AU422" s="5" t="n">
        <f aca="false">INDEX($AG$325:$AG$452,$B422+(const_one-$E422)*4+const_one)</f>
        <v>115032253.368859</v>
      </c>
      <c r="AV422" s="5" t="n">
        <f aca="false">INDEX($AH$325:$AH$452,$B422+(const_one-$F422)*8+const_one)</f>
        <v>151197432.582392</v>
      </c>
      <c r="AW422" s="5" t="n">
        <f aca="false">INDEX($AI$325:$AI$452,$B422+(const_one-$G422)*16+const_one)</f>
        <v>181039350.368769</v>
      </c>
      <c r="AX422" s="5" t="n">
        <f aca="false">INDEX($AJ$325:$AJ$452,$B422+(const_one-$H422)*32+const_one)</f>
        <v>335206184.018774</v>
      </c>
      <c r="AY422" s="5" t="n">
        <f aca="false">INDEX($AK$325:$AK$452,$B422+(const_one-$I422)*64+const_one)</f>
        <v>335206184.018774</v>
      </c>
      <c r="AZ422" s="5" t="n">
        <f aca="false">--($C422=--(AS422&gt;AL422))</f>
        <v>1</v>
      </c>
      <c r="BA422" s="5" t="n">
        <f aca="false">--($D422=--(AT422&gt;AM422))</f>
        <v>0</v>
      </c>
      <c r="BB422" s="5" t="n">
        <f aca="false">--($E422=--(AU422&gt;AN422))</f>
        <v>0</v>
      </c>
      <c r="BC422" s="5" t="n">
        <f aca="false">--($F422=--(AV422&gt;AO422))</f>
        <v>0</v>
      </c>
      <c r="BD422" s="5" t="n">
        <f aca="false">--($G422=--(AW422&gt;AP422))</f>
        <v>0</v>
      </c>
      <c r="BE422" s="5" t="n">
        <f aca="false">--($H422=--(AX422&gt;AQ422))</f>
        <v>1</v>
      </c>
      <c r="BF422" s="5" t="n">
        <f aca="false">--($I422=--(AY422&gt;AR422))</f>
        <v>1</v>
      </c>
      <c r="BG422" s="5" t="n">
        <f aca="false">SUM(AZ422:BF422)</f>
        <v>3</v>
      </c>
      <c r="BH422" s="5" t="n">
        <f aca="false">SUM(AE422:AK422)+AB422+AC422+AD422</f>
        <v>2000000000</v>
      </c>
    </row>
    <row r="423" customFormat="false" ht="15" hidden="true" customHeight="false" outlineLevel="0" collapsed="false">
      <c r="A423" s="5" t="n">
        <f aca="false">sensitivity_exit_usd</f>
        <v>2000000000</v>
      </c>
      <c r="B423" s="2" t="n">
        <f aca="false">ROW()-ROW($B$325)</f>
        <v>98</v>
      </c>
      <c r="C423" s="2" t="n">
        <f aca="false">MOD(QUOTIENT($B423,1),2)</f>
        <v>0</v>
      </c>
      <c r="D423" s="2" t="n">
        <f aca="false">MOD(QUOTIENT($B423,2),2)</f>
        <v>1</v>
      </c>
      <c r="E423" s="2" t="n">
        <f aca="false">MOD(QUOTIENT($B423,4),2)</f>
        <v>0</v>
      </c>
      <c r="F423" s="2" t="n">
        <f aca="false">MOD(QUOTIENT($B423,8),2)</f>
        <v>0</v>
      </c>
      <c r="G423" s="2" t="n">
        <f aca="false">MOD(QUOTIENT($B423,16),2)</f>
        <v>0</v>
      </c>
      <c r="H423" s="2" t="n">
        <f aca="false">MOD(QUOTIENT($B423,32),2)</f>
        <v>1</v>
      </c>
      <c r="I423" s="2" t="n">
        <f aca="false">MOD(QUOTIENT($B423,64),2)</f>
        <v>1</v>
      </c>
      <c r="J423" s="5" t="n">
        <f aca="false">IF($C423=const_zero,MIN(class_series_f_invested_usd,MAX(const_zero,$A423)),const_zero)</f>
        <v>30000000</v>
      </c>
      <c r="K423" s="5" t="n">
        <f aca="false">IF($D423=const_zero,MIN(class_series_e_invested_usd,MAX(const_zero,$A423-SUM($J423:$J423))),const_zero)</f>
        <v>0</v>
      </c>
      <c r="L423" s="5" t="n">
        <f aca="false">IF($E423=const_zero,MIN(class_series_d_invested_usd,MAX(const_zero,$A423-SUM($J423:$K423))),const_zero)</f>
        <v>100000000</v>
      </c>
      <c r="M423" s="5" t="n">
        <f aca="false">IF($F423=const_zero,MIN(class_series_c_invested_usd,MAX(const_zero,$A423-SUM($J423:$L423))),const_zero)</f>
        <v>60000000</v>
      </c>
      <c r="N423" s="5" t="n">
        <f aca="false">IF($G423=const_zero,MIN(class_series_b_invested_usd,MAX(const_zero,$A423-SUM($J423:$M423))),const_zero)</f>
        <v>30000000</v>
      </c>
      <c r="O423" s="5" t="n">
        <f aca="false">IF($H423=const_zero,MIN(class_series_a_invested_usd,MAX(const_zero,$A423-SUM($J423:$N423))),const_zero)</f>
        <v>0</v>
      </c>
      <c r="P423" s="5" t="n">
        <f aca="false">IF($I423=const_zero,MIN(class_seed_invested_usd,MAX(const_zero,$A423-SUM($J423:$O423))),const_zero)</f>
        <v>0</v>
      </c>
      <c r="Q423" s="5" t="n">
        <f aca="false">MAX(const_zero,$A423-SUM($J423:$P423))</f>
        <v>1780000000</v>
      </c>
      <c r="R423" s="9" t="n">
        <f aca="false">common_rsa_total+Sensitivity!$AE$270+Sensitivity!$AJ$270+IF($C423=const_one,Sensitivity!$D$270,const_zero)+IF($D423=const_one,Sensitivity!$Y$270,const_zero)+IF($E423=const_one,Sensitivity!$V$270,const_zero)+IF($F423=const_one,Sensitivity!$S$270,const_zero)+IF($G423=const_one,Sensitivity!$P$270,const_zero)+IF($H423=const_one,Sensitivity!$M$270,const_zero)+IF($I423=const_one,Sensitivity!$J$270,const_zero)</f>
        <v>25407325.9340259</v>
      </c>
      <c r="S423" s="23" t="b">
        <f aca="false">IF($R423&gt;const_zero,--($Q423&gt;option_strike_usd*$R423),const_zero)</f>
        <v>1</v>
      </c>
      <c r="T423" s="7" t="n">
        <f aca="false">IF($R423&gt;const_zero,IF($S423=const_one,($Q423+option_strike_usd*pre_f_options_issued)/($R423+pre_f_options_issued),$Q423/$R423),const_zero)</f>
        <v>63.872117458115</v>
      </c>
      <c r="U423" s="5" t="n">
        <f aca="false">IF($C423=const_one,Sensitivity!$D$270*$T423,const_zero)</f>
        <v>0</v>
      </c>
      <c r="V423" s="5" t="n">
        <f aca="false">IF($D423=const_one,Sensitivity!$Y$270*$T423,const_zero)</f>
        <v>391616253.980521</v>
      </c>
      <c r="W423" s="5" t="n">
        <f aca="false">IF($E423=const_one,Sensitivity!$V$270*$T423,const_zero)</f>
        <v>0</v>
      </c>
      <c r="X423" s="5" t="n">
        <f aca="false">IF($F423=const_one,Sensitivity!$S$270*$T423,const_zero)</f>
        <v>0</v>
      </c>
      <c r="Y423" s="5" t="n">
        <f aca="false">IF($G423=const_one,Sensitivity!$P$270*$T423,const_zero)</f>
        <v>0</v>
      </c>
      <c r="Z423" s="5" t="n">
        <f aca="false">IF($H423=const_one,Sensitivity!$M$270*$T423,const_zero)</f>
        <v>319360587.290575</v>
      </c>
      <c r="AA423" s="5" t="n">
        <f aca="false">IF($I423=const_one,Sensitivity!$J$270*$T423,const_zero)</f>
        <v>319360587.290575</v>
      </c>
      <c r="AB423" s="5" t="n">
        <f aca="false">(Sensitivity!$AE$270+Sensitivity!$AJ$270)*$T423</f>
        <v>17633220.6700063</v>
      </c>
      <c r="AC423" s="5" t="n">
        <f aca="false">common_rsa_total*$T423</f>
        <v>574849057.123035</v>
      </c>
      <c r="AD423" s="5" t="n">
        <f aca="false">IF($S423=const_one,pre_f_options_issued*($T423-option_strike_usd),const_zero)</f>
        <v>157180293.645288</v>
      </c>
      <c r="AE423" s="5" t="n">
        <f aca="false">J423+U423</f>
        <v>30000000</v>
      </c>
      <c r="AF423" s="5" t="n">
        <f aca="false">K423+V423</f>
        <v>391616253.980521</v>
      </c>
      <c r="AG423" s="5" t="n">
        <f aca="false">L423+W423</f>
        <v>100000000</v>
      </c>
      <c r="AH423" s="5" t="n">
        <f aca="false">M423+X423</f>
        <v>60000000</v>
      </c>
      <c r="AI423" s="5" t="n">
        <f aca="false">N423+Y423</f>
        <v>30000000</v>
      </c>
      <c r="AJ423" s="5" t="n">
        <f aca="false">O423+Z423</f>
        <v>319360587.290575</v>
      </c>
      <c r="AK423" s="5" t="n">
        <f aca="false">P423+AA423</f>
        <v>319360587.290575</v>
      </c>
      <c r="AL423" s="5" t="n">
        <f aca="false">INDEX($AE$325:$AE$452,$B423-$C423*1+const_one)</f>
        <v>30000000</v>
      </c>
      <c r="AM423" s="5" t="n">
        <f aca="false">INDEX($AF$325:$AF$452,$B423-$D423*2+const_one)</f>
        <v>300000000</v>
      </c>
      <c r="AN423" s="5" t="n">
        <f aca="false">INDEX($AG$325:$AG$452,$B423-$E423*4+const_one)</f>
        <v>100000000</v>
      </c>
      <c r="AO423" s="5" t="n">
        <f aca="false">INDEX($AH$325:$AH$452,$B423-$F423*8+const_one)</f>
        <v>60000000</v>
      </c>
      <c r="AP423" s="5" t="n">
        <f aca="false">INDEX($AI$325:$AI$452,$B423-$G423*16+const_one)</f>
        <v>30000000</v>
      </c>
      <c r="AQ423" s="5" t="n">
        <f aca="false">INDEX($AJ$325:$AJ$452,$B423-$H423*32+const_one)</f>
        <v>15000000</v>
      </c>
      <c r="AR423" s="5" t="n">
        <f aca="false">INDEX($AK$325:$AK$452,$B423-$I423*64+const_one)</f>
        <v>5000000</v>
      </c>
      <c r="AS423" s="5" t="n">
        <f aca="false">INDEX($AE$325:$AE$452,$B423+(const_one-$C423)*1+const_one)</f>
        <v>49568368.2458634</v>
      </c>
      <c r="AT423" s="5" t="n">
        <f aca="false">INDEX($AF$325:$AF$452,$B423+(const_one-$D423)*2+const_one)</f>
        <v>391616253.980521</v>
      </c>
      <c r="AU423" s="5" t="n">
        <f aca="false">INDEX($AG$325:$AG$452,$B423+(const_one-$E423)*4+const_one)</f>
        <v>110069383.623685</v>
      </c>
      <c r="AV423" s="5" t="n">
        <f aca="false">INDEX($AH$325:$AH$452,$B423+(const_one-$F423)*8+const_one)</f>
        <v>145905317.07172</v>
      </c>
      <c r="AW423" s="5" t="n">
        <f aca="false">INDEX($AI$325:$AI$452,$B423+(const_one-$G423)*16+const_one)</f>
        <v>175929163.577812</v>
      </c>
      <c r="AX423" s="5" t="n">
        <f aca="false">INDEX($AJ$325:$AJ$452,$B423+(const_one-$H423)*32+const_one)</f>
        <v>319360587.290575</v>
      </c>
      <c r="AY423" s="5" t="n">
        <f aca="false">INDEX($AK$325:$AK$452,$B423+(const_one-$I423)*64+const_one)</f>
        <v>319360587.290575</v>
      </c>
      <c r="AZ423" s="5" t="n">
        <f aca="false">--($C423=--(AS423&gt;AL423))</f>
        <v>0</v>
      </c>
      <c r="BA423" s="5" t="n">
        <f aca="false">--($D423=--(AT423&gt;AM423))</f>
        <v>1</v>
      </c>
      <c r="BB423" s="5" t="n">
        <f aca="false">--($E423=--(AU423&gt;AN423))</f>
        <v>0</v>
      </c>
      <c r="BC423" s="5" t="n">
        <f aca="false">--($F423=--(AV423&gt;AO423))</f>
        <v>0</v>
      </c>
      <c r="BD423" s="5" t="n">
        <f aca="false">--($G423=--(AW423&gt;AP423))</f>
        <v>0</v>
      </c>
      <c r="BE423" s="5" t="n">
        <f aca="false">--($H423=--(AX423&gt;AQ423))</f>
        <v>1</v>
      </c>
      <c r="BF423" s="5" t="n">
        <f aca="false">--($I423=--(AY423&gt;AR423))</f>
        <v>1</v>
      </c>
      <c r="BG423" s="5" t="n">
        <f aca="false">SUM(AZ423:BF423)</f>
        <v>3</v>
      </c>
      <c r="BH423" s="5" t="n">
        <f aca="false">SUM(AE423:AK423)+AB423+AC423+AD423</f>
        <v>2000000000</v>
      </c>
    </row>
    <row r="424" customFormat="false" ht="15" hidden="true" customHeight="false" outlineLevel="0" collapsed="false">
      <c r="A424" s="5" t="n">
        <f aca="false">sensitivity_exit_usd</f>
        <v>2000000000</v>
      </c>
      <c r="B424" s="2" t="n">
        <f aca="false">ROW()-ROW($B$325)</f>
        <v>99</v>
      </c>
      <c r="C424" s="2" t="n">
        <f aca="false">MOD(QUOTIENT($B424,1),2)</f>
        <v>1</v>
      </c>
      <c r="D424" s="2" t="n">
        <f aca="false">MOD(QUOTIENT($B424,2),2)</f>
        <v>1</v>
      </c>
      <c r="E424" s="2" t="n">
        <f aca="false">MOD(QUOTIENT($B424,4),2)</f>
        <v>0</v>
      </c>
      <c r="F424" s="2" t="n">
        <f aca="false">MOD(QUOTIENT($B424,8),2)</f>
        <v>0</v>
      </c>
      <c r="G424" s="2" t="n">
        <f aca="false">MOD(QUOTIENT($B424,16),2)</f>
        <v>0</v>
      </c>
      <c r="H424" s="2" t="n">
        <f aca="false">MOD(QUOTIENT($B424,32),2)</f>
        <v>1</v>
      </c>
      <c r="I424" s="2" t="n">
        <f aca="false">MOD(QUOTIENT($B424,64),2)</f>
        <v>1</v>
      </c>
      <c r="J424" s="5" t="n">
        <f aca="false">IF($C424=const_zero,MIN(class_series_f_invested_usd,MAX(const_zero,$A424)),const_zero)</f>
        <v>0</v>
      </c>
      <c r="K424" s="5" t="n">
        <f aca="false">IF($D424=const_zero,MIN(class_series_e_invested_usd,MAX(const_zero,$A424-SUM($J424:$J424))),const_zero)</f>
        <v>0</v>
      </c>
      <c r="L424" s="5" t="n">
        <f aca="false">IF($E424=const_zero,MIN(class_series_d_invested_usd,MAX(const_zero,$A424-SUM($J424:$K424))),const_zero)</f>
        <v>100000000</v>
      </c>
      <c r="M424" s="5" t="n">
        <f aca="false">IF($F424=const_zero,MIN(class_series_c_invested_usd,MAX(const_zero,$A424-SUM($J424:$L424))),const_zero)</f>
        <v>60000000</v>
      </c>
      <c r="N424" s="5" t="n">
        <f aca="false">IF($G424=const_zero,MIN(class_series_b_invested_usd,MAX(const_zero,$A424-SUM($J424:$M424))),const_zero)</f>
        <v>30000000</v>
      </c>
      <c r="O424" s="5" t="n">
        <f aca="false">IF($H424=const_zero,MIN(class_series_a_invested_usd,MAX(const_zero,$A424-SUM($J424:$N424))),const_zero)</f>
        <v>0</v>
      </c>
      <c r="P424" s="5" t="n">
        <f aca="false">IF($I424=const_zero,MIN(class_seed_invested_usd,MAX(const_zero,$A424-SUM($J424:$O424))),const_zero)</f>
        <v>0</v>
      </c>
      <c r="Q424" s="5" t="n">
        <f aca="false">MAX(const_zero,$A424-SUM($J424:$P424))</f>
        <v>1810000000</v>
      </c>
      <c r="R424" s="9" t="n">
        <f aca="false">common_rsa_total+Sensitivity!$AE$270+Sensitivity!$AJ$270+IF($C424=const_one,Sensitivity!$D$270,const_zero)+IF($D424=const_one,Sensitivity!$Y$270,const_zero)+IF($E424=const_one,Sensitivity!$V$270,const_zero)+IF($F424=const_one,Sensitivity!$S$270,const_zero)+IF($G424=const_one,Sensitivity!$P$270,const_zero)+IF($H424=const_one,Sensitivity!$M$270,const_zero)+IF($I424=const_one,Sensitivity!$J$270,const_zero)</f>
        <v>26191996.526883</v>
      </c>
      <c r="S424" s="23" t="b">
        <f aca="false">IF($R424&gt;const_zero,--($Q424&gt;option_strike_usd*$R424),const_zero)</f>
        <v>1</v>
      </c>
      <c r="T424" s="7" t="n">
        <f aca="false">IF($R424&gt;const_zero,IF($S424=const_one,($Q424+option_strike_usd*pre_f_options_issued)/($R424+pre_f_options_issued),$Q424/$R424),const_zero)</f>
        <v>63.1709263697204</v>
      </c>
      <c r="U424" s="5" t="n">
        <f aca="false">IF($C424=const_one,Sensitivity!$D$270*$T424,const_zero)</f>
        <v>49568368.2458634</v>
      </c>
      <c r="V424" s="5" t="n">
        <f aca="false">IF($D424=const_one,Sensitivity!$Y$270*$T424,const_zero)</f>
        <v>387317072.455159</v>
      </c>
      <c r="W424" s="5" t="n">
        <f aca="false">IF($E424=const_one,Sensitivity!$V$270*$T424,const_zero)</f>
        <v>0</v>
      </c>
      <c r="X424" s="5" t="n">
        <f aca="false">IF($F424=const_one,Sensitivity!$S$270*$T424,const_zero)</f>
        <v>0</v>
      </c>
      <c r="Y424" s="5" t="n">
        <f aca="false">IF($G424=const_one,Sensitivity!$P$270*$T424,const_zero)</f>
        <v>0</v>
      </c>
      <c r="Z424" s="5" t="n">
        <f aca="false">IF($H424=const_one,Sensitivity!$M$270*$T424,const_zero)</f>
        <v>315854631.848602</v>
      </c>
      <c r="AA424" s="5" t="n">
        <f aca="false">IF($I424=const_one,Sensitivity!$J$270*$T424,const_zero)</f>
        <v>315854631.848602</v>
      </c>
      <c r="AB424" s="5" t="n">
        <f aca="false">(Sensitivity!$AE$270+Sensitivity!$AJ$270)*$T424</f>
        <v>17439642.3499888</v>
      </c>
      <c r="AC424" s="5" t="n">
        <f aca="false">common_rsa_total*$T424</f>
        <v>568538337.327484</v>
      </c>
      <c r="AD424" s="5" t="n">
        <f aca="false">IF($S424=const_one,pre_f_options_issued*($T424-option_strike_usd),const_zero)</f>
        <v>155427315.924301</v>
      </c>
      <c r="AE424" s="5" t="n">
        <f aca="false">J424+U424</f>
        <v>49568368.2458634</v>
      </c>
      <c r="AF424" s="5" t="n">
        <f aca="false">K424+V424</f>
        <v>387317072.455159</v>
      </c>
      <c r="AG424" s="5" t="n">
        <f aca="false">L424+W424</f>
        <v>100000000</v>
      </c>
      <c r="AH424" s="5" t="n">
        <f aca="false">M424+X424</f>
        <v>60000000</v>
      </c>
      <c r="AI424" s="5" t="n">
        <f aca="false">N424+Y424</f>
        <v>30000000</v>
      </c>
      <c r="AJ424" s="5" t="n">
        <f aca="false">O424+Z424</f>
        <v>315854631.848602</v>
      </c>
      <c r="AK424" s="5" t="n">
        <f aca="false">P424+AA424</f>
        <v>315854631.848602</v>
      </c>
      <c r="AL424" s="5" t="n">
        <f aca="false">INDEX($AE$325:$AE$452,$B424-$C424*1+const_one)</f>
        <v>30000000</v>
      </c>
      <c r="AM424" s="5" t="n">
        <f aca="false">INDEX($AF$325:$AF$452,$B424-$D424*2+const_one)</f>
        <v>300000000</v>
      </c>
      <c r="AN424" s="5" t="n">
        <f aca="false">INDEX($AG$325:$AG$452,$B424-$E424*4+const_one)</f>
        <v>100000000</v>
      </c>
      <c r="AO424" s="5" t="n">
        <f aca="false">INDEX($AH$325:$AH$452,$B424-$F424*8+const_one)</f>
        <v>60000000</v>
      </c>
      <c r="AP424" s="5" t="n">
        <f aca="false">INDEX($AI$325:$AI$452,$B424-$G424*16+const_one)</f>
        <v>30000000</v>
      </c>
      <c r="AQ424" s="5" t="n">
        <f aca="false">INDEX($AJ$325:$AJ$452,$B424-$H424*32+const_one)</f>
        <v>15000000</v>
      </c>
      <c r="AR424" s="5" t="n">
        <f aca="false">INDEX($AK$325:$AK$452,$B424-$I424*64+const_one)</f>
        <v>5000000</v>
      </c>
      <c r="AS424" s="5" t="n">
        <f aca="false">INDEX($AE$325:$AE$452,$B424+(const_one-$C424)*1+const_one)</f>
        <v>49568368.2458634</v>
      </c>
      <c r="AT424" s="5" t="n">
        <f aca="false">INDEX($AF$325:$AF$452,$B424+(const_one-$D424)*2+const_one)</f>
        <v>387317072.455159</v>
      </c>
      <c r="AU424" s="5" t="n">
        <f aca="false">INDEX($AG$325:$AG$452,$B424+(const_one-$E424)*4+const_one)</f>
        <v>108939519.81188</v>
      </c>
      <c r="AV424" s="5" t="n">
        <f aca="false">INDEX($AH$325:$AH$452,$B424+(const_one-$F424)*8+const_one)</f>
        <v>144538804.258336</v>
      </c>
      <c r="AW424" s="5" t="n">
        <f aca="false">INDEX($AI$325:$AI$452,$B424+(const_one-$G424)*16+const_one)</f>
        <v>174413120.211952</v>
      </c>
      <c r="AX424" s="5" t="n">
        <f aca="false">INDEX($AJ$325:$AJ$452,$B424+(const_one-$H424)*32+const_one)</f>
        <v>315854631.848602</v>
      </c>
      <c r="AY424" s="5" t="n">
        <f aca="false">INDEX($AK$325:$AK$452,$B424+(const_one-$I424)*64+const_one)</f>
        <v>315854631.848602</v>
      </c>
      <c r="AZ424" s="5" t="n">
        <f aca="false">--($C424=--(AS424&gt;AL424))</f>
        <v>1</v>
      </c>
      <c r="BA424" s="5" t="n">
        <f aca="false">--($D424=--(AT424&gt;AM424))</f>
        <v>1</v>
      </c>
      <c r="BB424" s="5" t="n">
        <f aca="false">--($E424=--(AU424&gt;AN424))</f>
        <v>0</v>
      </c>
      <c r="BC424" s="5" t="n">
        <f aca="false">--($F424=--(AV424&gt;AO424))</f>
        <v>0</v>
      </c>
      <c r="BD424" s="5" t="n">
        <f aca="false">--($G424=--(AW424&gt;AP424))</f>
        <v>0</v>
      </c>
      <c r="BE424" s="5" t="n">
        <f aca="false">--($H424=--(AX424&gt;AQ424))</f>
        <v>1</v>
      </c>
      <c r="BF424" s="5" t="n">
        <f aca="false">--($I424=--(AY424&gt;AR424))</f>
        <v>1</v>
      </c>
      <c r="BG424" s="5" t="n">
        <f aca="false">SUM(AZ424:BF424)</f>
        <v>4</v>
      </c>
      <c r="BH424" s="5" t="n">
        <f aca="false">SUM(AE424:AK424)+AB424+AC424+AD424</f>
        <v>2000000000</v>
      </c>
    </row>
    <row r="425" customFormat="false" ht="15" hidden="true" customHeight="false" outlineLevel="0" collapsed="false">
      <c r="A425" s="5" t="n">
        <f aca="false">sensitivity_exit_usd</f>
        <v>2000000000</v>
      </c>
      <c r="B425" s="2" t="n">
        <f aca="false">ROW()-ROW($B$325)</f>
        <v>100</v>
      </c>
      <c r="C425" s="2" t="n">
        <f aca="false">MOD(QUOTIENT($B425,1),2)</f>
        <v>0</v>
      </c>
      <c r="D425" s="2" t="n">
        <f aca="false">MOD(QUOTIENT($B425,2),2)</f>
        <v>0</v>
      </c>
      <c r="E425" s="2" t="n">
        <f aca="false">MOD(QUOTIENT($B425,4),2)</f>
        <v>1</v>
      </c>
      <c r="F425" s="2" t="n">
        <f aca="false">MOD(QUOTIENT($B425,8),2)</f>
        <v>0</v>
      </c>
      <c r="G425" s="2" t="n">
        <f aca="false">MOD(QUOTIENT($B425,16),2)</f>
        <v>0</v>
      </c>
      <c r="H425" s="2" t="n">
        <f aca="false">MOD(QUOTIENT($B425,32),2)</f>
        <v>1</v>
      </c>
      <c r="I425" s="2" t="n">
        <f aca="false">MOD(QUOTIENT($B425,64),2)</f>
        <v>1</v>
      </c>
      <c r="J425" s="5" t="n">
        <f aca="false">IF($C425=const_zero,MIN(class_series_f_invested_usd,MAX(const_zero,$A425)),const_zero)</f>
        <v>30000000</v>
      </c>
      <c r="K425" s="5" t="n">
        <f aca="false">IF($D425=const_zero,MIN(class_series_e_invested_usd,MAX(const_zero,$A425-SUM($J425:$J425))),const_zero)</f>
        <v>300000000</v>
      </c>
      <c r="L425" s="5" t="n">
        <f aca="false">IF($E425=const_zero,MIN(class_series_d_invested_usd,MAX(const_zero,$A425-SUM($J425:$K425))),const_zero)</f>
        <v>0</v>
      </c>
      <c r="M425" s="5" t="n">
        <f aca="false">IF($F425=const_zero,MIN(class_series_c_invested_usd,MAX(const_zero,$A425-SUM($J425:$L425))),const_zero)</f>
        <v>60000000</v>
      </c>
      <c r="N425" s="5" t="n">
        <f aca="false">IF($G425=const_zero,MIN(class_series_b_invested_usd,MAX(const_zero,$A425-SUM($J425:$M425))),const_zero)</f>
        <v>30000000</v>
      </c>
      <c r="O425" s="5" t="n">
        <f aca="false">IF($H425=const_zero,MIN(class_series_a_invested_usd,MAX(const_zero,$A425-SUM($J425:$N425))),const_zero)</f>
        <v>0</v>
      </c>
      <c r="P425" s="5" t="n">
        <f aca="false">IF($I425=const_zero,MIN(class_seed_invested_usd,MAX(const_zero,$A425-SUM($J425:$O425))),const_zero)</f>
        <v>0</v>
      </c>
      <c r="Q425" s="5" t="n">
        <f aca="false">MAX(const_zero,$A425-SUM($J425:$P425))</f>
        <v>1580000000</v>
      </c>
      <c r="R425" s="9" t="n">
        <f aca="false">common_rsa_total+Sensitivity!$AE$270+Sensitivity!$AJ$270+IF($C425=const_one,Sensitivity!$D$270,const_zero)+IF($D425=const_one,Sensitivity!$Y$270,const_zero)+IF($E425=const_one,Sensitivity!$V$270,const_zero)+IF($F425=const_one,Sensitivity!$S$270,const_zero)+IF($G425=const_one,Sensitivity!$P$270,const_zero)+IF($H425=const_one,Sensitivity!$M$270,const_zero)+IF($I425=const_one,Sensitivity!$J$270,const_zero)</f>
        <v>21009138.3582987</v>
      </c>
      <c r="S425" s="23" t="b">
        <f aca="false">IF($R425&gt;const_zero,--($Q425&gt;option_strike_usd*$R425),const_zero)</f>
        <v>1</v>
      </c>
      <c r="T425" s="7" t="n">
        <f aca="false">IF($R425&gt;const_zero,IF($S425=const_one,($Q425+option_strike_usd*pre_f_options_issued)/($R425+pre_f_options_issued),$Q425/$R425),const_zero)</f>
        <v>67.3142492881445</v>
      </c>
      <c r="U425" s="5" t="n">
        <f aca="false">IF($C425=const_one,Sensitivity!$D$270*$T425,const_zero)</f>
        <v>0</v>
      </c>
      <c r="V425" s="5" t="n">
        <f aca="false">IF($D425=const_one,Sensitivity!$Y$270*$T425,const_zero)</f>
        <v>0</v>
      </c>
      <c r="W425" s="5" t="n">
        <f aca="false">IF($E425=const_one,Sensitivity!$V$270*$T425,const_zero)</f>
        <v>116660147.864518</v>
      </c>
      <c r="X425" s="5" t="n">
        <f aca="false">IF($F425=const_one,Sensitivity!$S$270*$T425,const_zero)</f>
        <v>0</v>
      </c>
      <c r="Y425" s="5" t="n">
        <f aca="false">IF($G425=const_one,Sensitivity!$P$270*$T425,const_zero)</f>
        <v>0</v>
      </c>
      <c r="Z425" s="5" t="n">
        <f aca="false">IF($H425=const_one,Sensitivity!$M$270*$T425,const_zero)</f>
        <v>336571246.440722</v>
      </c>
      <c r="AA425" s="5" t="n">
        <f aca="false">IF($I425=const_one,Sensitivity!$J$270*$T425,const_zero)</f>
        <v>336571246.440722</v>
      </c>
      <c r="AB425" s="5" t="n">
        <f aca="false">(Sensitivity!$AE$270+Sensitivity!$AJ$270)*$T425</f>
        <v>18583492.4403757</v>
      </c>
      <c r="AC425" s="5" t="n">
        <f aca="false">common_rsa_total*$T425</f>
        <v>605828243.5933</v>
      </c>
      <c r="AD425" s="5" t="n">
        <f aca="false">IF($S425=const_one,pre_f_options_issued*($T425-option_strike_usd),const_zero)</f>
        <v>165785623.220361</v>
      </c>
      <c r="AE425" s="5" t="n">
        <f aca="false">J425+U425</f>
        <v>30000000</v>
      </c>
      <c r="AF425" s="5" t="n">
        <f aca="false">K425+V425</f>
        <v>300000000</v>
      </c>
      <c r="AG425" s="5" t="n">
        <f aca="false">L425+W425</f>
        <v>116660147.864518</v>
      </c>
      <c r="AH425" s="5" t="n">
        <f aca="false">M425+X425</f>
        <v>60000000</v>
      </c>
      <c r="AI425" s="5" t="n">
        <f aca="false">N425+Y425</f>
        <v>30000000</v>
      </c>
      <c r="AJ425" s="5" t="n">
        <f aca="false">O425+Z425</f>
        <v>336571246.440722</v>
      </c>
      <c r="AK425" s="5" t="n">
        <f aca="false">P425+AA425</f>
        <v>336571246.440722</v>
      </c>
      <c r="AL425" s="5" t="n">
        <f aca="false">INDEX($AE$325:$AE$452,$B425-$C425*1+const_one)</f>
        <v>30000000</v>
      </c>
      <c r="AM425" s="5" t="n">
        <f aca="false">INDEX($AF$325:$AF$452,$B425-$D425*2+const_one)</f>
        <v>300000000</v>
      </c>
      <c r="AN425" s="5" t="n">
        <f aca="false">INDEX($AG$325:$AG$452,$B425-$E425*4+const_one)</f>
        <v>100000000</v>
      </c>
      <c r="AO425" s="5" t="n">
        <f aca="false">INDEX($AH$325:$AH$452,$B425-$F425*8+const_one)</f>
        <v>60000000</v>
      </c>
      <c r="AP425" s="5" t="n">
        <f aca="false">INDEX($AI$325:$AI$452,$B425-$G425*16+const_one)</f>
        <v>30000000</v>
      </c>
      <c r="AQ425" s="5" t="n">
        <f aca="false">INDEX($AJ$325:$AJ$452,$B425-$H425*32+const_one)</f>
        <v>15000000</v>
      </c>
      <c r="AR425" s="5" t="n">
        <f aca="false">INDEX($AK$325:$AK$452,$B425-$I425*64+const_one)</f>
        <v>5000000</v>
      </c>
      <c r="AS425" s="5" t="n">
        <f aca="false">INDEX($AE$325:$AE$452,$B425+(const_one-$C425)*1+const_one)</f>
        <v>52082459.9191533</v>
      </c>
      <c r="AT425" s="5" t="n">
        <f aca="false">INDEX($AF$325:$AF$452,$B425+(const_one-$D425)*2+const_one)</f>
        <v>389404004.726888</v>
      </c>
      <c r="AU425" s="5" t="n">
        <f aca="false">INDEX($AG$325:$AG$452,$B425+(const_one-$E425)*4+const_one)</f>
        <v>116660147.864518</v>
      </c>
      <c r="AV425" s="5" t="n">
        <f aca="false">INDEX($AH$325:$AH$452,$B425+(const_one-$F425)*8+const_one)</f>
        <v>152147089.782991</v>
      </c>
      <c r="AW425" s="5" t="n">
        <f aca="false">INDEX($AI$325:$AI$452,$B425+(const_one-$G425)*16+const_one)</f>
        <v>182484241.268657</v>
      </c>
      <c r="AX425" s="5" t="n">
        <f aca="false">INDEX($AJ$325:$AJ$452,$B425+(const_one-$H425)*32+const_one)</f>
        <v>336571246.440722</v>
      </c>
      <c r="AY425" s="5" t="n">
        <f aca="false">INDEX($AK$325:$AK$452,$B425+(const_one-$I425)*64+const_one)</f>
        <v>336571246.440722</v>
      </c>
      <c r="AZ425" s="5" t="n">
        <f aca="false">--($C425=--(AS425&gt;AL425))</f>
        <v>0</v>
      </c>
      <c r="BA425" s="5" t="n">
        <f aca="false">--($D425=--(AT425&gt;AM425))</f>
        <v>0</v>
      </c>
      <c r="BB425" s="5" t="n">
        <f aca="false">--($E425=--(AU425&gt;AN425))</f>
        <v>1</v>
      </c>
      <c r="BC425" s="5" t="n">
        <f aca="false">--($F425=--(AV425&gt;AO425))</f>
        <v>0</v>
      </c>
      <c r="BD425" s="5" t="n">
        <f aca="false">--($G425=--(AW425&gt;AP425))</f>
        <v>0</v>
      </c>
      <c r="BE425" s="5" t="n">
        <f aca="false">--($H425=--(AX425&gt;AQ425))</f>
        <v>1</v>
      </c>
      <c r="BF425" s="5" t="n">
        <f aca="false">--($I425=--(AY425&gt;AR425))</f>
        <v>1</v>
      </c>
      <c r="BG425" s="5" t="n">
        <f aca="false">SUM(AZ425:BF425)</f>
        <v>3</v>
      </c>
      <c r="BH425" s="5" t="n">
        <f aca="false">SUM(AE425:AK425)+AB425+AC425+AD425</f>
        <v>2000000000</v>
      </c>
    </row>
    <row r="426" customFormat="false" ht="15" hidden="true" customHeight="false" outlineLevel="0" collapsed="false">
      <c r="A426" s="5" t="n">
        <f aca="false">sensitivity_exit_usd</f>
        <v>2000000000</v>
      </c>
      <c r="B426" s="2" t="n">
        <f aca="false">ROW()-ROW($B$325)</f>
        <v>101</v>
      </c>
      <c r="C426" s="2" t="n">
        <f aca="false">MOD(QUOTIENT($B426,1),2)</f>
        <v>1</v>
      </c>
      <c r="D426" s="2" t="n">
        <f aca="false">MOD(QUOTIENT($B426,2),2)</f>
        <v>0</v>
      </c>
      <c r="E426" s="2" t="n">
        <f aca="false">MOD(QUOTIENT($B426,4),2)</f>
        <v>1</v>
      </c>
      <c r="F426" s="2" t="n">
        <f aca="false">MOD(QUOTIENT($B426,8),2)</f>
        <v>0</v>
      </c>
      <c r="G426" s="2" t="n">
        <f aca="false">MOD(QUOTIENT($B426,16),2)</f>
        <v>0</v>
      </c>
      <c r="H426" s="2" t="n">
        <f aca="false">MOD(QUOTIENT($B426,32),2)</f>
        <v>1</v>
      </c>
      <c r="I426" s="2" t="n">
        <f aca="false">MOD(QUOTIENT($B426,64),2)</f>
        <v>1</v>
      </c>
      <c r="J426" s="5" t="n">
        <f aca="false">IF($C426=const_zero,MIN(class_series_f_invested_usd,MAX(const_zero,$A426)),const_zero)</f>
        <v>0</v>
      </c>
      <c r="K426" s="5" t="n">
        <f aca="false">IF($D426=const_zero,MIN(class_series_e_invested_usd,MAX(const_zero,$A426-SUM($J426:$J426))),const_zero)</f>
        <v>300000000</v>
      </c>
      <c r="L426" s="5" t="n">
        <f aca="false">IF($E426=const_zero,MIN(class_series_d_invested_usd,MAX(const_zero,$A426-SUM($J426:$K426))),const_zero)</f>
        <v>0</v>
      </c>
      <c r="M426" s="5" t="n">
        <f aca="false">IF($F426=const_zero,MIN(class_series_c_invested_usd,MAX(const_zero,$A426-SUM($J426:$L426))),const_zero)</f>
        <v>60000000</v>
      </c>
      <c r="N426" s="5" t="n">
        <f aca="false">IF($G426=const_zero,MIN(class_series_b_invested_usd,MAX(const_zero,$A426-SUM($J426:$M426))),const_zero)</f>
        <v>30000000</v>
      </c>
      <c r="O426" s="5" t="n">
        <f aca="false">IF($H426=const_zero,MIN(class_series_a_invested_usd,MAX(const_zero,$A426-SUM($J426:$N426))),const_zero)</f>
        <v>0</v>
      </c>
      <c r="P426" s="5" t="n">
        <f aca="false">IF($I426=const_zero,MIN(class_seed_invested_usd,MAX(const_zero,$A426-SUM($J426:$O426))),const_zero)</f>
        <v>0</v>
      </c>
      <c r="Q426" s="5" t="n">
        <f aca="false">MAX(const_zero,$A426-SUM($J426:$P426))</f>
        <v>1610000000</v>
      </c>
      <c r="R426" s="9" t="n">
        <f aca="false">common_rsa_total+Sensitivity!$AE$270+Sensitivity!$AJ$270+IF($C426=const_one,Sensitivity!$D$270,const_zero)+IF($D426=const_one,Sensitivity!$Y$270,const_zero)+IF($E426=const_one,Sensitivity!$V$270,const_zero)+IF($F426=const_one,Sensitivity!$S$270,const_zero)+IF($G426=const_one,Sensitivity!$P$270,const_zero)+IF($H426=const_one,Sensitivity!$M$270,const_zero)+IF($I426=const_one,Sensitivity!$J$270,const_zero)</f>
        <v>21793808.9511559</v>
      </c>
      <c r="S426" s="23" t="b">
        <f aca="false">IF($R426&gt;const_zero,--($Q426&gt;option_strike_usd*$R426),const_zero)</f>
        <v>1</v>
      </c>
      <c r="T426" s="7" t="n">
        <f aca="false">IF($R426&gt;const_zero,IF($S426=const_one,($Q426+option_strike_usd*pre_f_options_issued)/($R426+pre_f_options_issued),$Q426/$R426),const_zero)</f>
        <v>66.3749354101708</v>
      </c>
      <c r="U426" s="5" t="n">
        <f aca="false">IF($C426=const_one,Sensitivity!$D$270*$T426,const_zero)</f>
        <v>52082459.9191533</v>
      </c>
      <c r="V426" s="5" t="n">
        <f aca="false">IF($D426=const_one,Sensitivity!$Y$270*$T426,const_zero)</f>
        <v>0</v>
      </c>
      <c r="W426" s="5" t="n">
        <f aca="false">IF($E426=const_one,Sensitivity!$V$270*$T426,const_zero)</f>
        <v>115032253.368859</v>
      </c>
      <c r="X426" s="5" t="n">
        <f aca="false">IF($F426=const_one,Sensitivity!$S$270*$T426,const_zero)</f>
        <v>0</v>
      </c>
      <c r="Y426" s="5" t="n">
        <f aca="false">IF($G426=const_one,Sensitivity!$P$270*$T426,const_zero)</f>
        <v>0</v>
      </c>
      <c r="Z426" s="5" t="n">
        <f aca="false">IF($H426=const_one,Sensitivity!$M$270*$T426,const_zero)</f>
        <v>331874677.050854</v>
      </c>
      <c r="AA426" s="5" t="n">
        <f aca="false">IF($I426=const_one,Sensitivity!$J$270*$T426,const_zero)</f>
        <v>331874677.050854</v>
      </c>
      <c r="AB426" s="5" t="n">
        <f aca="false">(Sensitivity!$AE$270+Sensitivity!$AJ$270)*$T426</f>
        <v>18324175.3933156</v>
      </c>
      <c r="AC426" s="5" t="n">
        <f aca="false">common_rsa_total*$T426</f>
        <v>597374418.691537</v>
      </c>
      <c r="AD426" s="5" t="n">
        <f aca="false">IF($S426=const_one,pre_f_options_issued*($T426-option_strike_usd),const_zero)</f>
        <v>163437338.525427</v>
      </c>
      <c r="AE426" s="5" t="n">
        <f aca="false">J426+U426</f>
        <v>52082459.9191533</v>
      </c>
      <c r="AF426" s="5" t="n">
        <f aca="false">K426+V426</f>
        <v>300000000</v>
      </c>
      <c r="AG426" s="5" t="n">
        <f aca="false">L426+W426</f>
        <v>115032253.368859</v>
      </c>
      <c r="AH426" s="5" t="n">
        <f aca="false">M426+X426</f>
        <v>60000000</v>
      </c>
      <c r="AI426" s="5" t="n">
        <f aca="false">N426+Y426</f>
        <v>30000000</v>
      </c>
      <c r="AJ426" s="5" t="n">
        <f aca="false">O426+Z426</f>
        <v>331874677.050854</v>
      </c>
      <c r="AK426" s="5" t="n">
        <f aca="false">P426+AA426</f>
        <v>331874677.050854</v>
      </c>
      <c r="AL426" s="5" t="n">
        <f aca="false">INDEX($AE$325:$AE$452,$B426-$C426*1+const_one)</f>
        <v>30000000</v>
      </c>
      <c r="AM426" s="5" t="n">
        <f aca="false">INDEX($AF$325:$AF$452,$B426-$D426*2+const_one)</f>
        <v>300000000</v>
      </c>
      <c r="AN426" s="5" t="n">
        <f aca="false">INDEX($AG$325:$AG$452,$B426-$E426*4+const_one)</f>
        <v>100000000</v>
      </c>
      <c r="AO426" s="5" t="n">
        <f aca="false">INDEX($AH$325:$AH$452,$B426-$F426*8+const_one)</f>
        <v>60000000</v>
      </c>
      <c r="AP426" s="5" t="n">
        <f aca="false">INDEX($AI$325:$AI$452,$B426-$G426*16+const_one)</f>
        <v>30000000</v>
      </c>
      <c r="AQ426" s="5" t="n">
        <f aca="false">INDEX($AJ$325:$AJ$452,$B426-$H426*32+const_one)</f>
        <v>15000000</v>
      </c>
      <c r="AR426" s="5" t="n">
        <f aca="false">INDEX($AK$325:$AK$452,$B426-$I426*64+const_one)</f>
        <v>5000000</v>
      </c>
      <c r="AS426" s="5" t="n">
        <f aca="false">INDEX($AE$325:$AE$452,$B426+(const_one-$C426)*1+const_one)</f>
        <v>52082459.9191533</v>
      </c>
      <c r="AT426" s="5" t="n">
        <f aca="false">INDEX($AF$325:$AF$452,$B426+(const_one-$D426)*2+const_one)</f>
        <v>385406766.997122</v>
      </c>
      <c r="AU426" s="5" t="n">
        <f aca="false">INDEX($AG$325:$AG$452,$B426+(const_one-$E426)*4+const_one)</f>
        <v>115032253.368859</v>
      </c>
      <c r="AV426" s="5" t="n">
        <f aca="false">INDEX($AH$325:$AH$452,$B426+(const_one-$F426)*8+const_one)</f>
        <v>150371946.069772</v>
      </c>
      <c r="AW426" s="5" t="n">
        <f aca="false">INDEX($AI$325:$AI$452,$B426+(const_one-$G426)*16+const_one)</f>
        <v>180535447.024565</v>
      </c>
      <c r="AX426" s="5" t="n">
        <f aca="false">INDEX($AJ$325:$AJ$452,$B426+(const_one-$H426)*32+const_one)</f>
        <v>331874677.050854</v>
      </c>
      <c r="AY426" s="5" t="n">
        <f aca="false">INDEX($AK$325:$AK$452,$B426+(const_one-$I426)*64+const_one)</f>
        <v>331874677.050854</v>
      </c>
      <c r="AZ426" s="5" t="n">
        <f aca="false">--($C426=--(AS426&gt;AL426))</f>
        <v>1</v>
      </c>
      <c r="BA426" s="5" t="n">
        <f aca="false">--($D426=--(AT426&gt;AM426))</f>
        <v>0</v>
      </c>
      <c r="BB426" s="5" t="n">
        <f aca="false">--($E426=--(AU426&gt;AN426))</f>
        <v>1</v>
      </c>
      <c r="BC426" s="5" t="n">
        <f aca="false">--($F426=--(AV426&gt;AO426))</f>
        <v>0</v>
      </c>
      <c r="BD426" s="5" t="n">
        <f aca="false">--($G426=--(AW426&gt;AP426))</f>
        <v>0</v>
      </c>
      <c r="BE426" s="5" t="n">
        <f aca="false">--($H426=--(AX426&gt;AQ426))</f>
        <v>1</v>
      </c>
      <c r="BF426" s="5" t="n">
        <f aca="false">--($I426=--(AY426&gt;AR426))</f>
        <v>1</v>
      </c>
      <c r="BG426" s="5" t="n">
        <f aca="false">SUM(AZ426:BF426)</f>
        <v>4</v>
      </c>
      <c r="BH426" s="5" t="n">
        <f aca="false">SUM(AE426:AK426)+AB426+AC426+AD426</f>
        <v>2000000000</v>
      </c>
    </row>
    <row r="427" customFormat="false" ht="15" hidden="true" customHeight="false" outlineLevel="0" collapsed="false">
      <c r="A427" s="5" t="n">
        <f aca="false">sensitivity_exit_usd</f>
        <v>2000000000</v>
      </c>
      <c r="B427" s="2" t="n">
        <f aca="false">ROW()-ROW($B$325)</f>
        <v>102</v>
      </c>
      <c r="C427" s="2" t="n">
        <f aca="false">MOD(QUOTIENT($B427,1),2)</f>
        <v>0</v>
      </c>
      <c r="D427" s="2" t="n">
        <f aca="false">MOD(QUOTIENT($B427,2),2)</f>
        <v>1</v>
      </c>
      <c r="E427" s="2" t="n">
        <f aca="false">MOD(QUOTIENT($B427,4),2)</f>
        <v>1</v>
      </c>
      <c r="F427" s="2" t="n">
        <f aca="false">MOD(QUOTIENT($B427,8),2)</f>
        <v>0</v>
      </c>
      <c r="G427" s="2" t="n">
        <f aca="false">MOD(QUOTIENT($B427,16),2)</f>
        <v>0</v>
      </c>
      <c r="H427" s="2" t="n">
        <f aca="false">MOD(QUOTIENT($B427,32),2)</f>
        <v>1</v>
      </c>
      <c r="I427" s="2" t="n">
        <f aca="false">MOD(QUOTIENT($B427,64),2)</f>
        <v>1</v>
      </c>
      <c r="J427" s="5" t="n">
        <f aca="false">IF($C427=const_zero,MIN(class_series_f_invested_usd,MAX(const_zero,$A427)),const_zero)</f>
        <v>30000000</v>
      </c>
      <c r="K427" s="5" t="n">
        <f aca="false">IF($D427=const_zero,MIN(class_series_e_invested_usd,MAX(const_zero,$A427-SUM($J427:$J427))),const_zero)</f>
        <v>0</v>
      </c>
      <c r="L427" s="5" t="n">
        <f aca="false">IF($E427=const_zero,MIN(class_series_d_invested_usd,MAX(const_zero,$A427-SUM($J427:$K427))),const_zero)</f>
        <v>0</v>
      </c>
      <c r="M427" s="5" t="n">
        <f aca="false">IF($F427=const_zero,MIN(class_series_c_invested_usd,MAX(const_zero,$A427-SUM($J427:$L427))),const_zero)</f>
        <v>60000000</v>
      </c>
      <c r="N427" s="5" t="n">
        <f aca="false">IF($G427=const_zero,MIN(class_series_b_invested_usd,MAX(const_zero,$A427-SUM($J427:$M427))),const_zero)</f>
        <v>30000000</v>
      </c>
      <c r="O427" s="5" t="n">
        <f aca="false">IF($H427=const_zero,MIN(class_series_a_invested_usd,MAX(const_zero,$A427-SUM($J427:$N427))),const_zero)</f>
        <v>0</v>
      </c>
      <c r="P427" s="5" t="n">
        <f aca="false">IF($I427=const_zero,MIN(class_seed_invested_usd,MAX(const_zero,$A427-SUM($J427:$O427))),const_zero)</f>
        <v>0</v>
      </c>
      <c r="Q427" s="5" t="n">
        <f aca="false">MAX(const_zero,$A427-SUM($J427:$P427))</f>
        <v>1880000000</v>
      </c>
      <c r="R427" s="9" t="n">
        <f aca="false">common_rsa_total+Sensitivity!$AE$270+Sensitivity!$AJ$270+IF($C427=const_one,Sensitivity!$D$270,const_zero)+IF($D427=const_one,Sensitivity!$Y$270,const_zero)+IF($E427=const_one,Sensitivity!$V$270,const_zero)+IF($F427=const_one,Sensitivity!$S$270,const_zero)+IF($G427=const_one,Sensitivity!$P$270,const_zero)+IF($H427=const_one,Sensitivity!$M$270,const_zero)+IF($I427=const_one,Sensitivity!$J$270,const_zero)</f>
        <v>27140393.5846082</v>
      </c>
      <c r="S427" s="23" t="b">
        <f aca="false">IF($R427&gt;const_zero,--($Q427&gt;option_strike_usd*$R427),const_zero)</f>
        <v>1</v>
      </c>
      <c r="T427" s="7" t="n">
        <f aca="false">IF($R427&gt;const_zero,IF($S427=const_one,($Q427+option_strike_usd*pre_f_options_issued)/($R427+pre_f_options_issued),$Q427/$R427),const_zero)</f>
        <v>63.5113023930139</v>
      </c>
      <c r="U427" s="5" t="n">
        <f aca="false">IF($C427=const_one,Sensitivity!$D$270*$T427,const_zero)</f>
        <v>0</v>
      </c>
      <c r="V427" s="5" t="n">
        <f aca="false">IF($D427=const_one,Sensitivity!$Y$270*$T427,const_zero)</f>
        <v>389404004.726888</v>
      </c>
      <c r="W427" s="5" t="n">
        <f aca="false">IF($E427=const_one,Sensitivity!$V$270*$T427,const_zero)</f>
        <v>110069383.623685</v>
      </c>
      <c r="X427" s="5" t="n">
        <f aca="false">IF($F427=const_one,Sensitivity!$S$270*$T427,const_zero)</f>
        <v>0</v>
      </c>
      <c r="Y427" s="5" t="n">
        <f aca="false">IF($G427=const_one,Sensitivity!$P$270*$T427,const_zero)</f>
        <v>0</v>
      </c>
      <c r="Z427" s="5" t="n">
        <f aca="false">IF($H427=const_one,Sensitivity!$M$270*$T427,const_zero)</f>
        <v>317556511.965069</v>
      </c>
      <c r="AA427" s="5" t="n">
        <f aca="false">IF($I427=const_one,Sensitivity!$J$270*$T427,const_zero)</f>
        <v>317556511.965069</v>
      </c>
      <c r="AB427" s="5" t="n">
        <f aca="false">(Sensitivity!$AE$270+Sensitivity!$AJ$270)*$T427</f>
        <v>17533610.1996291</v>
      </c>
      <c r="AC427" s="5" t="n">
        <f aca="false">common_rsa_total*$T427</f>
        <v>571601721.537125</v>
      </c>
      <c r="AD427" s="5" t="n">
        <f aca="false">IF($S427=const_one,pre_f_options_issued*($T427-option_strike_usd),const_zero)</f>
        <v>156278255.982535</v>
      </c>
      <c r="AE427" s="5" t="n">
        <f aca="false">J427+U427</f>
        <v>30000000</v>
      </c>
      <c r="AF427" s="5" t="n">
        <f aca="false">K427+V427</f>
        <v>389404004.726888</v>
      </c>
      <c r="AG427" s="5" t="n">
        <f aca="false">L427+W427</f>
        <v>110069383.623685</v>
      </c>
      <c r="AH427" s="5" t="n">
        <f aca="false">M427+X427</f>
        <v>60000000</v>
      </c>
      <c r="AI427" s="5" t="n">
        <f aca="false">N427+Y427</f>
        <v>30000000</v>
      </c>
      <c r="AJ427" s="5" t="n">
        <f aca="false">O427+Z427</f>
        <v>317556511.965069</v>
      </c>
      <c r="AK427" s="5" t="n">
        <f aca="false">P427+AA427</f>
        <v>317556511.965069</v>
      </c>
      <c r="AL427" s="5" t="n">
        <f aca="false">INDEX($AE$325:$AE$452,$B427-$C427*1+const_one)</f>
        <v>30000000</v>
      </c>
      <c r="AM427" s="5" t="n">
        <f aca="false">INDEX($AF$325:$AF$452,$B427-$D427*2+const_one)</f>
        <v>300000000</v>
      </c>
      <c r="AN427" s="5" t="n">
        <f aca="false">INDEX($AG$325:$AG$452,$B427-$E427*4+const_one)</f>
        <v>100000000</v>
      </c>
      <c r="AO427" s="5" t="n">
        <f aca="false">INDEX($AH$325:$AH$452,$B427-$F427*8+const_one)</f>
        <v>60000000</v>
      </c>
      <c r="AP427" s="5" t="n">
        <f aca="false">INDEX($AI$325:$AI$452,$B427-$G427*16+const_one)</f>
        <v>30000000</v>
      </c>
      <c r="AQ427" s="5" t="n">
        <f aca="false">INDEX($AJ$325:$AJ$452,$B427-$H427*32+const_one)</f>
        <v>15000000</v>
      </c>
      <c r="AR427" s="5" t="n">
        <f aca="false">INDEX($AK$325:$AK$452,$B427-$I427*64+const_one)</f>
        <v>5000000</v>
      </c>
      <c r="AS427" s="5" t="n">
        <f aca="false">INDEX($AE$325:$AE$452,$B427+(const_one-$C427)*1+const_one)</f>
        <v>49323889.6748419</v>
      </c>
      <c r="AT427" s="5" t="n">
        <f aca="false">INDEX($AF$325:$AF$452,$B427+(const_one-$D427)*2+const_one)</f>
        <v>389404004.726888</v>
      </c>
      <c r="AU427" s="5" t="n">
        <f aca="false">INDEX($AG$325:$AG$452,$B427+(const_one-$E427)*4+const_one)</f>
        <v>110069383.623685</v>
      </c>
      <c r="AV427" s="5" t="n">
        <f aca="false">INDEX($AH$325:$AH$452,$B427+(const_one-$F427)*8+const_one)</f>
        <v>145503830.584639</v>
      </c>
      <c r="AW427" s="5" t="n">
        <f aca="false">INDEX($AI$325:$AI$452,$B427+(const_one-$G427)*16+const_one)</f>
        <v>175779130.393377</v>
      </c>
      <c r="AX427" s="5" t="n">
        <f aca="false">INDEX($AJ$325:$AJ$452,$B427+(const_one-$H427)*32+const_one)</f>
        <v>317556511.965069</v>
      </c>
      <c r="AY427" s="5" t="n">
        <f aca="false">INDEX($AK$325:$AK$452,$B427+(const_one-$I427)*64+const_one)</f>
        <v>317556511.965069</v>
      </c>
      <c r="AZ427" s="5" t="n">
        <f aca="false">--($C427=--(AS427&gt;AL427))</f>
        <v>0</v>
      </c>
      <c r="BA427" s="5" t="n">
        <f aca="false">--($D427=--(AT427&gt;AM427))</f>
        <v>1</v>
      </c>
      <c r="BB427" s="5" t="n">
        <f aca="false">--($E427=--(AU427&gt;AN427))</f>
        <v>1</v>
      </c>
      <c r="BC427" s="5" t="n">
        <f aca="false">--($F427=--(AV427&gt;AO427))</f>
        <v>0</v>
      </c>
      <c r="BD427" s="5" t="n">
        <f aca="false">--($G427=--(AW427&gt;AP427))</f>
        <v>0</v>
      </c>
      <c r="BE427" s="5" t="n">
        <f aca="false">--($H427=--(AX427&gt;AQ427))</f>
        <v>1</v>
      </c>
      <c r="BF427" s="5" t="n">
        <f aca="false">--($I427=--(AY427&gt;AR427))</f>
        <v>1</v>
      </c>
      <c r="BG427" s="5" t="n">
        <f aca="false">SUM(AZ427:BF427)</f>
        <v>4</v>
      </c>
      <c r="BH427" s="5" t="n">
        <f aca="false">SUM(AE427:AK427)+AB427+AC427+AD427</f>
        <v>2000000000</v>
      </c>
    </row>
    <row r="428" customFormat="false" ht="15" hidden="true" customHeight="false" outlineLevel="0" collapsed="false">
      <c r="A428" s="5" t="n">
        <f aca="false">sensitivity_exit_usd</f>
        <v>2000000000</v>
      </c>
      <c r="B428" s="2" t="n">
        <f aca="false">ROW()-ROW($B$325)</f>
        <v>103</v>
      </c>
      <c r="C428" s="2" t="n">
        <f aca="false">MOD(QUOTIENT($B428,1),2)</f>
        <v>1</v>
      </c>
      <c r="D428" s="2" t="n">
        <f aca="false">MOD(QUOTIENT($B428,2),2)</f>
        <v>1</v>
      </c>
      <c r="E428" s="2" t="n">
        <f aca="false">MOD(QUOTIENT($B428,4),2)</f>
        <v>1</v>
      </c>
      <c r="F428" s="2" t="n">
        <f aca="false">MOD(QUOTIENT($B428,8),2)</f>
        <v>0</v>
      </c>
      <c r="G428" s="2" t="n">
        <f aca="false">MOD(QUOTIENT($B428,16),2)</f>
        <v>0</v>
      </c>
      <c r="H428" s="2" t="n">
        <f aca="false">MOD(QUOTIENT($B428,32),2)</f>
        <v>1</v>
      </c>
      <c r="I428" s="2" t="n">
        <f aca="false">MOD(QUOTIENT($B428,64),2)</f>
        <v>1</v>
      </c>
      <c r="J428" s="5" t="n">
        <f aca="false">IF($C428=const_zero,MIN(class_series_f_invested_usd,MAX(const_zero,$A428)),const_zero)</f>
        <v>0</v>
      </c>
      <c r="K428" s="5" t="n">
        <f aca="false">IF($D428=const_zero,MIN(class_series_e_invested_usd,MAX(const_zero,$A428-SUM($J428:$J428))),const_zero)</f>
        <v>0</v>
      </c>
      <c r="L428" s="5" t="n">
        <f aca="false">IF($E428=const_zero,MIN(class_series_d_invested_usd,MAX(const_zero,$A428-SUM($J428:$K428))),const_zero)</f>
        <v>0</v>
      </c>
      <c r="M428" s="5" t="n">
        <f aca="false">IF($F428=const_zero,MIN(class_series_c_invested_usd,MAX(const_zero,$A428-SUM($J428:$L428))),const_zero)</f>
        <v>60000000</v>
      </c>
      <c r="N428" s="5" t="n">
        <f aca="false">IF($G428=const_zero,MIN(class_series_b_invested_usd,MAX(const_zero,$A428-SUM($J428:$M428))),const_zero)</f>
        <v>30000000</v>
      </c>
      <c r="O428" s="5" t="n">
        <f aca="false">IF($H428=const_zero,MIN(class_series_a_invested_usd,MAX(const_zero,$A428-SUM($J428:$N428))),const_zero)</f>
        <v>0</v>
      </c>
      <c r="P428" s="5" t="n">
        <f aca="false">IF($I428=const_zero,MIN(class_seed_invested_usd,MAX(const_zero,$A428-SUM($J428:$O428))),const_zero)</f>
        <v>0</v>
      </c>
      <c r="Q428" s="5" t="n">
        <f aca="false">MAX(const_zero,$A428-SUM($J428:$P428))</f>
        <v>1910000000</v>
      </c>
      <c r="R428" s="9" t="n">
        <f aca="false">common_rsa_total+Sensitivity!$AE$270+Sensitivity!$AJ$270+IF($C428=const_one,Sensitivity!$D$270,const_zero)+IF($D428=const_one,Sensitivity!$Y$270,const_zero)+IF($E428=const_one,Sensitivity!$V$270,const_zero)+IF($F428=const_one,Sensitivity!$S$270,const_zero)+IF($G428=const_one,Sensitivity!$P$270,const_zero)+IF($H428=const_one,Sensitivity!$M$270,const_zero)+IF($I428=const_one,Sensitivity!$J$270,const_zero)</f>
        <v>27925064.1774654</v>
      </c>
      <c r="S428" s="23" t="b">
        <f aca="false">IF($R428&gt;const_zero,--($Q428&gt;option_strike_usd*$R428),const_zero)</f>
        <v>1</v>
      </c>
      <c r="T428" s="7" t="n">
        <f aca="false">IF($R428&gt;const_zero,IF($S428=const_one,($Q428+option_strike_usd*pre_f_options_issued)/($R428+pre_f_options_issued),$Q428/$R428),const_zero)</f>
        <v>62.8593579571317</v>
      </c>
      <c r="U428" s="5" t="n">
        <f aca="false">IF($C428=const_one,Sensitivity!$D$270*$T428,const_zero)</f>
        <v>49323889.6748419</v>
      </c>
      <c r="V428" s="5" t="n">
        <f aca="false">IF($D428=const_one,Sensitivity!$Y$270*$T428,const_zero)</f>
        <v>385406766.997122</v>
      </c>
      <c r="W428" s="5" t="n">
        <f aca="false">IF($E428=const_one,Sensitivity!$V$270*$T428,const_zero)</f>
        <v>108939519.81188</v>
      </c>
      <c r="X428" s="5" t="n">
        <f aca="false">IF($F428=const_one,Sensitivity!$S$270*$T428,const_zero)</f>
        <v>0</v>
      </c>
      <c r="Y428" s="5" t="n">
        <f aca="false">IF($G428=const_one,Sensitivity!$P$270*$T428,const_zero)</f>
        <v>0</v>
      </c>
      <c r="Z428" s="5" t="n">
        <f aca="false">IF($H428=const_one,Sensitivity!$M$270*$T428,const_zero)</f>
        <v>314296789.785659</v>
      </c>
      <c r="AA428" s="5" t="n">
        <f aca="false">IF($I428=const_one,Sensitivity!$J$270*$T428,const_zero)</f>
        <v>314296789.785659</v>
      </c>
      <c r="AB428" s="5" t="n">
        <f aca="false">(Sensitivity!$AE$270+Sensitivity!$AJ$270)*$T428</f>
        <v>17353627.4378234</v>
      </c>
      <c r="AC428" s="5" t="n">
        <f aca="false">common_rsa_total*$T428</f>
        <v>565734221.614186</v>
      </c>
      <c r="AD428" s="5" t="n">
        <f aca="false">IF($S428=const_one,pre_f_options_issued*($T428-option_strike_usd),const_zero)</f>
        <v>154648394.892829</v>
      </c>
      <c r="AE428" s="5" t="n">
        <f aca="false">J428+U428</f>
        <v>49323889.6748419</v>
      </c>
      <c r="AF428" s="5" t="n">
        <f aca="false">K428+V428</f>
        <v>385406766.997122</v>
      </c>
      <c r="AG428" s="5" t="n">
        <f aca="false">L428+W428</f>
        <v>108939519.81188</v>
      </c>
      <c r="AH428" s="5" t="n">
        <f aca="false">M428+X428</f>
        <v>60000000</v>
      </c>
      <c r="AI428" s="5" t="n">
        <f aca="false">N428+Y428</f>
        <v>30000000</v>
      </c>
      <c r="AJ428" s="5" t="n">
        <f aca="false">O428+Z428</f>
        <v>314296789.785659</v>
      </c>
      <c r="AK428" s="5" t="n">
        <f aca="false">P428+AA428</f>
        <v>314296789.785659</v>
      </c>
      <c r="AL428" s="5" t="n">
        <f aca="false">INDEX($AE$325:$AE$452,$B428-$C428*1+const_one)</f>
        <v>30000000</v>
      </c>
      <c r="AM428" s="5" t="n">
        <f aca="false">INDEX($AF$325:$AF$452,$B428-$D428*2+const_one)</f>
        <v>300000000</v>
      </c>
      <c r="AN428" s="5" t="n">
        <f aca="false">INDEX($AG$325:$AG$452,$B428-$E428*4+const_one)</f>
        <v>100000000</v>
      </c>
      <c r="AO428" s="5" t="n">
        <f aca="false">INDEX($AH$325:$AH$452,$B428-$F428*8+const_one)</f>
        <v>60000000</v>
      </c>
      <c r="AP428" s="5" t="n">
        <f aca="false">INDEX($AI$325:$AI$452,$B428-$G428*16+const_one)</f>
        <v>30000000</v>
      </c>
      <c r="AQ428" s="5" t="n">
        <f aca="false">INDEX($AJ$325:$AJ$452,$B428-$H428*32+const_one)</f>
        <v>15000000</v>
      </c>
      <c r="AR428" s="5" t="n">
        <f aca="false">INDEX($AK$325:$AK$452,$B428-$I428*64+const_one)</f>
        <v>5000000</v>
      </c>
      <c r="AS428" s="5" t="n">
        <f aca="false">INDEX($AE$325:$AE$452,$B428+(const_one-$C428)*1+const_one)</f>
        <v>49323889.6748419</v>
      </c>
      <c r="AT428" s="5" t="n">
        <f aca="false">INDEX($AF$325:$AF$452,$B428+(const_one-$D428)*2+const_one)</f>
        <v>385406766.997122</v>
      </c>
      <c r="AU428" s="5" t="n">
        <f aca="false">INDEX($AG$325:$AG$452,$B428+(const_one-$E428)*4+const_one)</f>
        <v>108939519.81188</v>
      </c>
      <c r="AV428" s="5" t="n">
        <f aca="false">INDEX($AH$325:$AH$452,$B428+(const_one-$F428)*8+const_one)</f>
        <v>144219063.042988</v>
      </c>
      <c r="AW428" s="5" t="n">
        <f aca="false">INDEX($AI$325:$AI$452,$B428+(const_one-$G428)*16+const_one)</f>
        <v>174345214.987764</v>
      </c>
      <c r="AX428" s="5" t="n">
        <f aca="false">INDEX($AJ$325:$AJ$452,$B428+(const_one-$H428)*32+const_one)</f>
        <v>314296789.785659</v>
      </c>
      <c r="AY428" s="5" t="n">
        <f aca="false">INDEX($AK$325:$AK$452,$B428+(const_one-$I428)*64+const_one)</f>
        <v>314296789.785659</v>
      </c>
      <c r="AZ428" s="5" t="n">
        <f aca="false">--($C428=--(AS428&gt;AL428))</f>
        <v>1</v>
      </c>
      <c r="BA428" s="5" t="n">
        <f aca="false">--($D428=--(AT428&gt;AM428))</f>
        <v>1</v>
      </c>
      <c r="BB428" s="5" t="n">
        <f aca="false">--($E428=--(AU428&gt;AN428))</f>
        <v>1</v>
      </c>
      <c r="BC428" s="5" t="n">
        <f aca="false">--($F428=--(AV428&gt;AO428))</f>
        <v>0</v>
      </c>
      <c r="BD428" s="5" t="n">
        <f aca="false">--($G428=--(AW428&gt;AP428))</f>
        <v>0</v>
      </c>
      <c r="BE428" s="5" t="n">
        <f aca="false">--($H428=--(AX428&gt;AQ428))</f>
        <v>1</v>
      </c>
      <c r="BF428" s="5" t="n">
        <f aca="false">--($I428=--(AY428&gt;AR428))</f>
        <v>1</v>
      </c>
      <c r="BG428" s="5" t="n">
        <f aca="false">SUM(AZ428:BF428)</f>
        <v>5</v>
      </c>
      <c r="BH428" s="5" t="n">
        <f aca="false">SUM(AE428:AK428)+AB428+AC428+AD428</f>
        <v>2000000000</v>
      </c>
    </row>
    <row r="429" customFormat="false" ht="15" hidden="true" customHeight="false" outlineLevel="0" collapsed="false">
      <c r="A429" s="5" t="n">
        <f aca="false">sensitivity_exit_usd</f>
        <v>2000000000</v>
      </c>
      <c r="B429" s="2" t="n">
        <f aca="false">ROW()-ROW($B$325)</f>
        <v>104</v>
      </c>
      <c r="C429" s="2" t="n">
        <f aca="false">MOD(QUOTIENT($B429,1),2)</f>
        <v>0</v>
      </c>
      <c r="D429" s="2" t="n">
        <f aca="false">MOD(QUOTIENT($B429,2),2)</f>
        <v>0</v>
      </c>
      <c r="E429" s="2" t="n">
        <f aca="false">MOD(QUOTIENT($B429,4),2)</f>
        <v>0</v>
      </c>
      <c r="F429" s="2" t="n">
        <f aca="false">MOD(QUOTIENT($B429,8),2)</f>
        <v>1</v>
      </c>
      <c r="G429" s="2" t="n">
        <f aca="false">MOD(QUOTIENT($B429,16),2)</f>
        <v>0</v>
      </c>
      <c r="H429" s="2" t="n">
        <f aca="false">MOD(QUOTIENT($B429,32),2)</f>
        <v>1</v>
      </c>
      <c r="I429" s="2" t="n">
        <f aca="false">MOD(QUOTIENT($B429,64),2)</f>
        <v>1</v>
      </c>
      <c r="J429" s="5" t="n">
        <f aca="false">IF($C429=const_zero,MIN(class_series_f_invested_usd,MAX(const_zero,$A429)),const_zero)</f>
        <v>30000000</v>
      </c>
      <c r="K429" s="5" t="n">
        <f aca="false">IF($D429=const_zero,MIN(class_series_e_invested_usd,MAX(const_zero,$A429-SUM($J429:$J429))),const_zero)</f>
        <v>300000000</v>
      </c>
      <c r="L429" s="5" t="n">
        <f aca="false">IF($E429=const_zero,MIN(class_series_d_invested_usd,MAX(const_zero,$A429-SUM($J429:$K429))),const_zero)</f>
        <v>100000000</v>
      </c>
      <c r="M429" s="5" t="n">
        <f aca="false">IF($F429=const_zero,MIN(class_series_c_invested_usd,MAX(const_zero,$A429-SUM($J429:$L429))),const_zero)</f>
        <v>0</v>
      </c>
      <c r="N429" s="5" t="n">
        <f aca="false">IF($G429=const_zero,MIN(class_series_b_invested_usd,MAX(const_zero,$A429-SUM($J429:$M429))),const_zero)</f>
        <v>30000000</v>
      </c>
      <c r="O429" s="5" t="n">
        <f aca="false">IF($H429=const_zero,MIN(class_series_a_invested_usd,MAX(const_zero,$A429-SUM($J429:$N429))),const_zero)</f>
        <v>0</v>
      </c>
      <c r="P429" s="5" t="n">
        <f aca="false">IF($I429=const_zero,MIN(class_seed_invested_usd,MAX(const_zero,$A429-SUM($J429:$O429))),const_zero)</f>
        <v>0</v>
      </c>
      <c r="Q429" s="5" t="n">
        <f aca="false">MAX(const_zero,$A429-SUM($J429:$P429))</f>
        <v>1540000000</v>
      </c>
      <c r="R429" s="9" t="n">
        <f aca="false">common_rsa_total+Sensitivity!$AE$270+Sensitivity!$AJ$270+IF($C429=const_one,Sensitivity!$D$270,const_zero)+IF($D429=const_one,Sensitivity!$Y$270,const_zero)+IF($E429=const_one,Sensitivity!$V$270,const_zero)+IF($F429=const_one,Sensitivity!$S$270,const_zero)+IF($G429=const_one,Sensitivity!$P$270,const_zero)+IF($H429=const_one,Sensitivity!$M$270,const_zero)+IF($I429=const_one,Sensitivity!$J$270,const_zero)</f>
        <v>21676070.7077164</v>
      </c>
      <c r="S429" s="23" t="b">
        <f aca="false">IF($R429&gt;const_zero,--($Q429&gt;option_strike_usd*$R429),const_zero)</f>
        <v>1</v>
      </c>
      <c r="T429" s="7" t="n">
        <f aca="false">IF($R429&gt;const_zero,IF($S429=const_one,($Q429+option_strike_usd*pre_f_options_issued)/($R429+pre_f_options_issued),$Q429/$R429),const_zero)</f>
        <v>63.8027584651162</v>
      </c>
      <c r="U429" s="5" t="n">
        <f aca="false">IF($C429=const_one,Sensitivity!$D$270*$T429,const_zero)</f>
        <v>0</v>
      </c>
      <c r="V429" s="5" t="n">
        <f aca="false">IF($D429=const_one,Sensitivity!$Y$270*$T429,const_zero)</f>
        <v>0</v>
      </c>
      <c r="W429" s="5" t="n">
        <f aca="false">IF($E429=const_one,Sensitivity!$V$270*$T429,const_zero)</f>
        <v>0</v>
      </c>
      <c r="X429" s="5" t="n">
        <f aca="false">IF($F429=const_one,Sensitivity!$S$270*$T429,const_zero)</f>
        <v>153126620.316279</v>
      </c>
      <c r="Y429" s="5" t="n">
        <f aca="false">IF($G429=const_one,Sensitivity!$P$270*$T429,const_zero)</f>
        <v>0</v>
      </c>
      <c r="Z429" s="5" t="n">
        <f aca="false">IF($H429=const_one,Sensitivity!$M$270*$T429,const_zero)</f>
        <v>319013792.325581</v>
      </c>
      <c r="AA429" s="5" t="n">
        <f aca="false">IF($I429=const_one,Sensitivity!$J$270*$T429,const_zero)</f>
        <v>319013792.325581</v>
      </c>
      <c r="AB429" s="5" t="n">
        <f aca="false">(Sensitivity!$AE$270+Sensitivity!$AJ$270)*$T429</f>
        <v>17614072.6837226</v>
      </c>
      <c r="AC429" s="5" t="n">
        <f aca="false">common_rsa_total*$T429</f>
        <v>574224826.186046</v>
      </c>
      <c r="AD429" s="5" t="n">
        <f aca="false">IF($S429=const_one,pre_f_options_issued*($T429-option_strike_usd),const_zero)</f>
        <v>157006896.162791</v>
      </c>
      <c r="AE429" s="5" t="n">
        <f aca="false">J429+U429</f>
        <v>30000000</v>
      </c>
      <c r="AF429" s="5" t="n">
        <f aca="false">K429+V429</f>
        <v>300000000</v>
      </c>
      <c r="AG429" s="5" t="n">
        <f aca="false">L429+W429</f>
        <v>100000000</v>
      </c>
      <c r="AH429" s="5" t="n">
        <f aca="false">M429+X429</f>
        <v>153126620.316279</v>
      </c>
      <c r="AI429" s="5" t="n">
        <f aca="false">N429+Y429</f>
        <v>30000000</v>
      </c>
      <c r="AJ429" s="5" t="n">
        <f aca="false">O429+Z429</f>
        <v>319013792.325581</v>
      </c>
      <c r="AK429" s="5" t="n">
        <f aca="false">P429+AA429</f>
        <v>319013792.325581</v>
      </c>
      <c r="AL429" s="5" t="n">
        <f aca="false">INDEX($AE$325:$AE$452,$B429-$C429*1+const_one)</f>
        <v>30000000</v>
      </c>
      <c r="AM429" s="5" t="n">
        <f aca="false">INDEX($AF$325:$AF$452,$B429-$D429*2+const_one)</f>
        <v>300000000</v>
      </c>
      <c r="AN429" s="5" t="n">
        <f aca="false">INDEX($AG$325:$AG$452,$B429-$E429*4+const_one)</f>
        <v>100000000</v>
      </c>
      <c r="AO429" s="5" t="n">
        <f aca="false">INDEX($AH$325:$AH$452,$B429-$F429*8+const_one)</f>
        <v>60000000</v>
      </c>
      <c r="AP429" s="5" t="n">
        <f aca="false">INDEX($AI$325:$AI$452,$B429-$G429*16+const_one)</f>
        <v>30000000</v>
      </c>
      <c r="AQ429" s="5" t="n">
        <f aca="false">INDEX($AJ$325:$AJ$452,$B429-$H429*32+const_one)</f>
        <v>15000000</v>
      </c>
      <c r="AR429" s="5" t="n">
        <f aca="false">INDEX($AK$325:$AK$452,$B429-$I429*64+const_one)</f>
        <v>5000000</v>
      </c>
      <c r="AS429" s="5" t="n">
        <f aca="false">INDEX($AE$325:$AE$452,$B429+(const_one-$C429)*1+const_one)</f>
        <v>49433407.9428765</v>
      </c>
      <c r="AT429" s="5" t="n">
        <f aca="false">INDEX($AF$325:$AF$452,$B429+(const_one-$D429)*2+const_one)</f>
        <v>372742807.434301</v>
      </c>
      <c r="AU429" s="5" t="n">
        <f aca="false">INDEX($AG$325:$AG$452,$B429+(const_one-$E429)*4+const_one)</f>
        <v>109867166.430478</v>
      </c>
      <c r="AV429" s="5" t="n">
        <f aca="false">INDEX($AH$325:$AH$452,$B429+(const_one-$F429)*8+const_one)</f>
        <v>153126620.316279</v>
      </c>
      <c r="AW429" s="5" t="n">
        <f aca="false">INDEX($AI$325:$AI$452,$B429+(const_one-$G429)*16+const_one)</f>
        <v>173590216.581991</v>
      </c>
      <c r="AX429" s="5" t="n">
        <f aca="false">INDEX($AJ$325:$AJ$452,$B429+(const_one-$H429)*32+const_one)</f>
        <v>319013792.325581</v>
      </c>
      <c r="AY429" s="5" t="n">
        <f aca="false">INDEX($AK$325:$AK$452,$B429+(const_one-$I429)*64+const_one)</f>
        <v>319013792.325581</v>
      </c>
      <c r="AZ429" s="5" t="n">
        <f aca="false">--($C429=--(AS429&gt;AL429))</f>
        <v>0</v>
      </c>
      <c r="BA429" s="5" t="n">
        <f aca="false">--($D429=--(AT429&gt;AM429))</f>
        <v>0</v>
      </c>
      <c r="BB429" s="5" t="n">
        <f aca="false">--($E429=--(AU429&gt;AN429))</f>
        <v>0</v>
      </c>
      <c r="BC429" s="5" t="n">
        <f aca="false">--($F429=--(AV429&gt;AO429))</f>
        <v>1</v>
      </c>
      <c r="BD429" s="5" t="n">
        <f aca="false">--($G429=--(AW429&gt;AP429))</f>
        <v>0</v>
      </c>
      <c r="BE429" s="5" t="n">
        <f aca="false">--($H429=--(AX429&gt;AQ429))</f>
        <v>1</v>
      </c>
      <c r="BF429" s="5" t="n">
        <f aca="false">--($I429=--(AY429&gt;AR429))</f>
        <v>1</v>
      </c>
      <c r="BG429" s="5" t="n">
        <f aca="false">SUM(AZ429:BF429)</f>
        <v>3</v>
      </c>
      <c r="BH429" s="5" t="n">
        <f aca="false">SUM(AE429:AK429)+AB429+AC429+AD429</f>
        <v>2000000000</v>
      </c>
    </row>
    <row r="430" customFormat="false" ht="15" hidden="true" customHeight="false" outlineLevel="0" collapsed="false">
      <c r="A430" s="5" t="n">
        <f aca="false">sensitivity_exit_usd</f>
        <v>2000000000</v>
      </c>
      <c r="B430" s="2" t="n">
        <f aca="false">ROW()-ROW($B$325)</f>
        <v>105</v>
      </c>
      <c r="C430" s="2" t="n">
        <f aca="false">MOD(QUOTIENT($B430,1),2)</f>
        <v>1</v>
      </c>
      <c r="D430" s="2" t="n">
        <f aca="false">MOD(QUOTIENT($B430,2),2)</f>
        <v>0</v>
      </c>
      <c r="E430" s="2" t="n">
        <f aca="false">MOD(QUOTIENT($B430,4),2)</f>
        <v>0</v>
      </c>
      <c r="F430" s="2" t="n">
        <f aca="false">MOD(QUOTIENT($B430,8),2)</f>
        <v>1</v>
      </c>
      <c r="G430" s="2" t="n">
        <f aca="false">MOD(QUOTIENT($B430,16),2)</f>
        <v>0</v>
      </c>
      <c r="H430" s="2" t="n">
        <f aca="false">MOD(QUOTIENT($B430,32),2)</f>
        <v>1</v>
      </c>
      <c r="I430" s="2" t="n">
        <f aca="false">MOD(QUOTIENT($B430,64),2)</f>
        <v>1</v>
      </c>
      <c r="J430" s="5" t="n">
        <f aca="false">IF($C430=const_zero,MIN(class_series_f_invested_usd,MAX(const_zero,$A430)),const_zero)</f>
        <v>0</v>
      </c>
      <c r="K430" s="5" t="n">
        <f aca="false">IF($D430=const_zero,MIN(class_series_e_invested_usd,MAX(const_zero,$A430-SUM($J430:$J430))),const_zero)</f>
        <v>300000000</v>
      </c>
      <c r="L430" s="5" t="n">
        <f aca="false">IF($E430=const_zero,MIN(class_series_d_invested_usd,MAX(const_zero,$A430-SUM($J430:$K430))),const_zero)</f>
        <v>100000000</v>
      </c>
      <c r="M430" s="5" t="n">
        <f aca="false">IF($F430=const_zero,MIN(class_series_c_invested_usd,MAX(const_zero,$A430-SUM($J430:$L430))),const_zero)</f>
        <v>0</v>
      </c>
      <c r="N430" s="5" t="n">
        <f aca="false">IF($G430=const_zero,MIN(class_series_b_invested_usd,MAX(const_zero,$A430-SUM($J430:$M430))),const_zero)</f>
        <v>30000000</v>
      </c>
      <c r="O430" s="5" t="n">
        <f aca="false">IF($H430=const_zero,MIN(class_series_a_invested_usd,MAX(const_zero,$A430-SUM($J430:$N430))),const_zero)</f>
        <v>0</v>
      </c>
      <c r="P430" s="5" t="n">
        <f aca="false">IF($I430=const_zero,MIN(class_seed_invested_usd,MAX(const_zero,$A430-SUM($J430:$O430))),const_zero)</f>
        <v>0</v>
      </c>
      <c r="Q430" s="5" t="n">
        <f aca="false">MAX(const_zero,$A430-SUM($J430:$P430))</f>
        <v>1570000000</v>
      </c>
      <c r="R430" s="9" t="n">
        <f aca="false">common_rsa_total+Sensitivity!$AE$270+Sensitivity!$AJ$270+IF($C430=const_one,Sensitivity!$D$270,const_zero)+IF($D430=const_one,Sensitivity!$Y$270,const_zero)+IF($E430=const_one,Sensitivity!$V$270,const_zero)+IF($F430=const_one,Sensitivity!$S$270,const_zero)+IF($G430=const_one,Sensitivity!$P$270,const_zero)+IF($H430=const_one,Sensitivity!$M$270,const_zero)+IF($I430=const_one,Sensitivity!$J$270,const_zero)</f>
        <v>22460741.3005735</v>
      </c>
      <c r="S430" s="23" t="b">
        <f aca="false">IF($R430&gt;const_zero,--($Q430&gt;option_strike_usd*$R430),const_zero)</f>
        <v>1</v>
      </c>
      <c r="T430" s="7" t="n">
        <f aca="false">IF($R430&gt;const_zero,IF($S430=const_one,($Q430+option_strike_usd*pre_f_options_issued)/($R430+pre_f_options_issued),$Q430/$R430),const_zero)</f>
        <v>62.9989302426634</v>
      </c>
      <c r="U430" s="5" t="n">
        <f aca="false">IF($C430=const_one,Sensitivity!$D$270*$T430,const_zero)</f>
        <v>49433407.9428765</v>
      </c>
      <c r="V430" s="5" t="n">
        <f aca="false">IF($D430=const_one,Sensitivity!$Y$270*$T430,const_zero)</f>
        <v>0</v>
      </c>
      <c r="W430" s="5" t="n">
        <f aca="false">IF($E430=const_one,Sensitivity!$V$270*$T430,const_zero)</f>
        <v>0</v>
      </c>
      <c r="X430" s="5" t="n">
        <f aca="false">IF($F430=const_one,Sensitivity!$S$270*$T430,const_zero)</f>
        <v>151197432.582392</v>
      </c>
      <c r="Y430" s="5" t="n">
        <f aca="false">IF($G430=const_one,Sensitivity!$P$270*$T430,const_zero)</f>
        <v>0</v>
      </c>
      <c r="Z430" s="5" t="n">
        <f aca="false">IF($H430=const_one,Sensitivity!$M$270*$T430,const_zero)</f>
        <v>314994651.213317</v>
      </c>
      <c r="AA430" s="5" t="n">
        <f aca="false">IF($I430=const_one,Sensitivity!$J$270*$T430,const_zero)</f>
        <v>314994651.213317</v>
      </c>
      <c r="AB430" s="5" t="n">
        <f aca="false">(Sensitivity!$AE$270+Sensitivity!$AJ$270)*$T430</f>
        <v>17392159.2574677</v>
      </c>
      <c r="AC430" s="5" t="n">
        <f aca="false">common_rsa_total*$T430</f>
        <v>566990372.183971</v>
      </c>
      <c r="AD430" s="5" t="n">
        <f aca="false">IF($S430=const_one,pre_f_options_issued*($T430-option_strike_usd),const_zero)</f>
        <v>154997325.606659</v>
      </c>
      <c r="AE430" s="5" t="n">
        <f aca="false">J430+U430</f>
        <v>49433407.9428765</v>
      </c>
      <c r="AF430" s="5" t="n">
        <f aca="false">K430+V430</f>
        <v>300000000</v>
      </c>
      <c r="AG430" s="5" t="n">
        <f aca="false">L430+W430</f>
        <v>100000000</v>
      </c>
      <c r="AH430" s="5" t="n">
        <f aca="false">M430+X430</f>
        <v>151197432.582392</v>
      </c>
      <c r="AI430" s="5" t="n">
        <f aca="false">N430+Y430</f>
        <v>30000000</v>
      </c>
      <c r="AJ430" s="5" t="n">
        <f aca="false">O430+Z430</f>
        <v>314994651.213317</v>
      </c>
      <c r="AK430" s="5" t="n">
        <f aca="false">P430+AA430</f>
        <v>314994651.213317</v>
      </c>
      <c r="AL430" s="5" t="n">
        <f aca="false">INDEX($AE$325:$AE$452,$B430-$C430*1+const_one)</f>
        <v>30000000</v>
      </c>
      <c r="AM430" s="5" t="n">
        <f aca="false">INDEX($AF$325:$AF$452,$B430-$D430*2+const_one)</f>
        <v>300000000</v>
      </c>
      <c r="AN430" s="5" t="n">
        <f aca="false">INDEX($AG$325:$AG$452,$B430-$E430*4+const_one)</f>
        <v>100000000</v>
      </c>
      <c r="AO430" s="5" t="n">
        <f aca="false">INDEX($AH$325:$AH$452,$B430-$F430*8+const_one)</f>
        <v>60000000</v>
      </c>
      <c r="AP430" s="5" t="n">
        <f aca="false">INDEX($AI$325:$AI$452,$B430-$G430*16+const_one)</f>
        <v>30000000</v>
      </c>
      <c r="AQ430" s="5" t="n">
        <f aca="false">INDEX($AJ$325:$AJ$452,$B430-$H430*32+const_one)</f>
        <v>15000000</v>
      </c>
      <c r="AR430" s="5" t="n">
        <f aca="false">INDEX($AK$325:$AK$452,$B430-$I430*64+const_one)</f>
        <v>5000000</v>
      </c>
      <c r="AS430" s="5" t="n">
        <f aca="false">INDEX($AE$325:$AE$452,$B430+(const_one-$C430)*1+const_one)</f>
        <v>49433407.9428765</v>
      </c>
      <c r="AT430" s="5" t="n">
        <f aca="false">INDEX($AF$325:$AF$452,$B430+(const_one-$D430)*2+const_one)</f>
        <v>369251791.255602</v>
      </c>
      <c r="AU430" s="5" t="n">
        <f aca="false">INDEX($AG$325:$AG$452,$B430+(const_one-$E430)*4+const_one)</f>
        <v>108585314.703597</v>
      </c>
      <c r="AV430" s="5" t="n">
        <f aca="false">INDEX($AH$325:$AH$452,$B430+(const_one-$F430)*8+const_one)</f>
        <v>151197432.582392</v>
      </c>
      <c r="AW430" s="5" t="n">
        <f aca="false">INDEX($AI$325:$AI$452,$B430+(const_one-$G430)*16+const_one)</f>
        <v>171937501.524732</v>
      </c>
      <c r="AX430" s="5" t="n">
        <f aca="false">INDEX($AJ$325:$AJ$452,$B430+(const_one-$H430)*32+const_one)</f>
        <v>314994651.213317</v>
      </c>
      <c r="AY430" s="5" t="n">
        <f aca="false">INDEX($AK$325:$AK$452,$B430+(const_one-$I430)*64+const_one)</f>
        <v>314994651.213317</v>
      </c>
      <c r="AZ430" s="5" t="n">
        <f aca="false">--($C430=--(AS430&gt;AL430))</f>
        <v>1</v>
      </c>
      <c r="BA430" s="5" t="n">
        <f aca="false">--($D430=--(AT430&gt;AM430))</f>
        <v>0</v>
      </c>
      <c r="BB430" s="5" t="n">
        <f aca="false">--($E430=--(AU430&gt;AN430))</f>
        <v>0</v>
      </c>
      <c r="BC430" s="5" t="n">
        <f aca="false">--($F430=--(AV430&gt;AO430))</f>
        <v>1</v>
      </c>
      <c r="BD430" s="5" t="n">
        <f aca="false">--($G430=--(AW430&gt;AP430))</f>
        <v>0</v>
      </c>
      <c r="BE430" s="5" t="n">
        <f aca="false">--($H430=--(AX430&gt;AQ430))</f>
        <v>1</v>
      </c>
      <c r="BF430" s="5" t="n">
        <f aca="false">--($I430=--(AY430&gt;AR430))</f>
        <v>1</v>
      </c>
      <c r="BG430" s="5" t="n">
        <f aca="false">SUM(AZ430:BF430)</f>
        <v>4</v>
      </c>
      <c r="BH430" s="5" t="n">
        <f aca="false">SUM(AE430:AK430)+AB430+AC430+AD430</f>
        <v>2000000000</v>
      </c>
    </row>
    <row r="431" customFormat="false" ht="15" hidden="true" customHeight="false" outlineLevel="0" collapsed="false">
      <c r="A431" s="5" t="n">
        <f aca="false">sensitivity_exit_usd</f>
        <v>2000000000</v>
      </c>
      <c r="B431" s="2" t="n">
        <f aca="false">ROW()-ROW($B$325)</f>
        <v>106</v>
      </c>
      <c r="C431" s="2" t="n">
        <f aca="false">MOD(QUOTIENT($B431,1),2)</f>
        <v>0</v>
      </c>
      <c r="D431" s="2" t="n">
        <f aca="false">MOD(QUOTIENT($B431,2),2)</f>
        <v>1</v>
      </c>
      <c r="E431" s="2" t="n">
        <f aca="false">MOD(QUOTIENT($B431,4),2)</f>
        <v>0</v>
      </c>
      <c r="F431" s="2" t="n">
        <f aca="false">MOD(QUOTIENT($B431,8),2)</f>
        <v>1</v>
      </c>
      <c r="G431" s="2" t="n">
        <f aca="false">MOD(QUOTIENT($B431,16),2)</f>
        <v>0</v>
      </c>
      <c r="H431" s="2" t="n">
        <f aca="false">MOD(QUOTIENT($B431,32),2)</f>
        <v>1</v>
      </c>
      <c r="I431" s="2" t="n">
        <f aca="false">MOD(QUOTIENT($B431,64),2)</f>
        <v>1</v>
      </c>
      <c r="J431" s="5" t="n">
        <f aca="false">IF($C431=const_zero,MIN(class_series_f_invested_usd,MAX(const_zero,$A431)),const_zero)</f>
        <v>30000000</v>
      </c>
      <c r="K431" s="5" t="n">
        <f aca="false">IF($D431=const_zero,MIN(class_series_e_invested_usd,MAX(const_zero,$A431-SUM($J431:$J431))),const_zero)</f>
        <v>0</v>
      </c>
      <c r="L431" s="5" t="n">
        <f aca="false">IF($E431=const_zero,MIN(class_series_d_invested_usd,MAX(const_zero,$A431-SUM($J431:$K431))),const_zero)</f>
        <v>100000000</v>
      </c>
      <c r="M431" s="5" t="n">
        <f aca="false">IF($F431=const_zero,MIN(class_series_c_invested_usd,MAX(const_zero,$A431-SUM($J431:$L431))),const_zero)</f>
        <v>0</v>
      </c>
      <c r="N431" s="5" t="n">
        <f aca="false">IF($G431=const_zero,MIN(class_series_b_invested_usd,MAX(const_zero,$A431-SUM($J431:$M431))),const_zero)</f>
        <v>30000000</v>
      </c>
      <c r="O431" s="5" t="n">
        <f aca="false">IF($H431=const_zero,MIN(class_series_a_invested_usd,MAX(const_zero,$A431-SUM($J431:$N431))),const_zero)</f>
        <v>0</v>
      </c>
      <c r="P431" s="5" t="n">
        <f aca="false">IF($I431=const_zero,MIN(class_seed_invested_usd,MAX(const_zero,$A431-SUM($J431:$O431))),const_zero)</f>
        <v>0</v>
      </c>
      <c r="Q431" s="5" t="n">
        <f aca="false">MAX(const_zero,$A431-SUM($J431:$P431))</f>
        <v>1840000000</v>
      </c>
      <c r="R431" s="9" t="n">
        <f aca="false">common_rsa_total+Sensitivity!$AE$270+Sensitivity!$AJ$270+IF($C431=const_one,Sensitivity!$D$270,const_zero)+IF($D431=const_one,Sensitivity!$Y$270,const_zero)+IF($E431=const_one,Sensitivity!$V$270,const_zero)+IF($F431=const_one,Sensitivity!$S$270,const_zero)+IF($G431=const_one,Sensitivity!$P$270,const_zero)+IF($H431=const_one,Sensitivity!$M$270,const_zero)+IF($I431=const_one,Sensitivity!$J$270,const_zero)</f>
        <v>27807325.9340259</v>
      </c>
      <c r="S431" s="23" t="b">
        <f aca="false">IF($R431&gt;const_zero,--($Q431&gt;option_strike_usd*$R431),const_zero)</f>
        <v>1</v>
      </c>
      <c r="T431" s="7" t="n">
        <f aca="false">IF($R431&gt;const_zero,IF($S431=const_one,($Q431+option_strike_usd*pre_f_options_issued)/($R431+pre_f_options_issued),$Q431/$R431),const_zero)</f>
        <v>60.7938821132166</v>
      </c>
      <c r="U431" s="5" t="n">
        <f aca="false">IF($C431=const_one,Sensitivity!$D$270*$T431,const_zero)</f>
        <v>0</v>
      </c>
      <c r="V431" s="5" t="n">
        <f aca="false">IF($D431=const_one,Sensitivity!$Y$270*$T431,const_zero)</f>
        <v>372742807.434301</v>
      </c>
      <c r="W431" s="5" t="n">
        <f aca="false">IF($E431=const_one,Sensitivity!$V$270*$T431,const_zero)</f>
        <v>0</v>
      </c>
      <c r="X431" s="5" t="n">
        <f aca="false">IF($F431=const_one,Sensitivity!$S$270*$T431,const_zero)</f>
        <v>145905317.07172</v>
      </c>
      <c r="Y431" s="5" t="n">
        <f aca="false">IF($G431=const_one,Sensitivity!$P$270*$T431,const_zero)</f>
        <v>0</v>
      </c>
      <c r="Z431" s="5" t="n">
        <f aca="false">IF($H431=const_one,Sensitivity!$M$270*$T431,const_zero)</f>
        <v>303969410.566083</v>
      </c>
      <c r="AA431" s="5" t="n">
        <f aca="false">IF($I431=const_one,Sensitivity!$J$270*$T431,const_zero)</f>
        <v>303969410.566083</v>
      </c>
      <c r="AB431" s="5" t="n">
        <f aca="false">(Sensitivity!$AE$270+Sensitivity!$AJ$270)*$T431</f>
        <v>16783410.0598226</v>
      </c>
      <c r="AC431" s="5" t="n">
        <f aca="false">common_rsa_total*$T431</f>
        <v>547144939.018949</v>
      </c>
      <c r="AD431" s="5" t="n">
        <f aca="false">IF($S431=const_one,pre_f_options_issued*($T431-option_strike_usd),const_zero)</f>
        <v>149484705.283041</v>
      </c>
      <c r="AE431" s="5" t="n">
        <f aca="false">J431+U431</f>
        <v>30000000</v>
      </c>
      <c r="AF431" s="5" t="n">
        <f aca="false">K431+V431</f>
        <v>372742807.434301</v>
      </c>
      <c r="AG431" s="5" t="n">
        <f aca="false">L431+W431</f>
        <v>100000000</v>
      </c>
      <c r="AH431" s="5" t="n">
        <f aca="false">M431+X431</f>
        <v>145905317.07172</v>
      </c>
      <c r="AI431" s="5" t="n">
        <f aca="false">N431+Y431</f>
        <v>30000000</v>
      </c>
      <c r="AJ431" s="5" t="n">
        <f aca="false">O431+Z431</f>
        <v>303969410.566083</v>
      </c>
      <c r="AK431" s="5" t="n">
        <f aca="false">P431+AA431</f>
        <v>303969410.566083</v>
      </c>
      <c r="AL431" s="5" t="n">
        <f aca="false">INDEX($AE$325:$AE$452,$B431-$C431*1+const_one)</f>
        <v>30000000</v>
      </c>
      <c r="AM431" s="5" t="n">
        <f aca="false">INDEX($AF$325:$AF$452,$B431-$D431*2+const_one)</f>
        <v>300000000</v>
      </c>
      <c r="AN431" s="5" t="n">
        <f aca="false">INDEX($AG$325:$AG$452,$B431-$E431*4+const_one)</f>
        <v>100000000</v>
      </c>
      <c r="AO431" s="5" t="n">
        <f aca="false">INDEX($AH$325:$AH$452,$B431-$F431*8+const_one)</f>
        <v>60000000</v>
      </c>
      <c r="AP431" s="5" t="n">
        <f aca="false">INDEX($AI$325:$AI$452,$B431-$G431*16+const_one)</f>
        <v>30000000</v>
      </c>
      <c r="AQ431" s="5" t="n">
        <f aca="false">INDEX($AJ$325:$AJ$452,$B431-$H431*32+const_one)</f>
        <v>15000000</v>
      </c>
      <c r="AR431" s="5" t="n">
        <f aca="false">INDEX($AK$325:$AK$452,$B431-$I431*64+const_one)</f>
        <v>5000000</v>
      </c>
      <c r="AS431" s="5" t="n">
        <f aca="false">INDEX($AE$325:$AE$452,$B431+(const_one-$C431)*1+const_one)</f>
        <v>47256395.5117712</v>
      </c>
      <c r="AT431" s="5" t="n">
        <f aca="false">INDEX($AF$325:$AF$452,$B431+(const_one-$D431)*2+const_one)</f>
        <v>372742807.434301</v>
      </c>
      <c r="AU431" s="5" t="n">
        <f aca="false">INDEX($AG$325:$AG$452,$B431+(const_one-$E431)*4+const_one)</f>
        <v>105069992.425855</v>
      </c>
      <c r="AV431" s="5" t="n">
        <f aca="false">INDEX($AH$325:$AH$452,$B431+(const_one-$F431)*8+const_one)</f>
        <v>145905317.07172</v>
      </c>
      <c r="AW431" s="5" t="n">
        <f aca="false">INDEX($AI$325:$AI$452,$B431+(const_one-$G431)*16+const_one)</f>
        <v>168656589.57813</v>
      </c>
      <c r="AX431" s="5" t="n">
        <f aca="false">INDEX($AJ$325:$AJ$452,$B431+(const_one-$H431)*32+const_one)</f>
        <v>303969410.566083</v>
      </c>
      <c r="AY431" s="5" t="n">
        <f aca="false">INDEX($AK$325:$AK$452,$B431+(const_one-$I431)*64+const_one)</f>
        <v>303969410.566083</v>
      </c>
      <c r="AZ431" s="5" t="n">
        <f aca="false">--($C431=--(AS431&gt;AL431))</f>
        <v>0</v>
      </c>
      <c r="BA431" s="5" t="n">
        <f aca="false">--($D431=--(AT431&gt;AM431))</f>
        <v>1</v>
      </c>
      <c r="BB431" s="5" t="n">
        <f aca="false">--($E431=--(AU431&gt;AN431))</f>
        <v>0</v>
      </c>
      <c r="BC431" s="5" t="n">
        <f aca="false">--($F431=--(AV431&gt;AO431))</f>
        <v>1</v>
      </c>
      <c r="BD431" s="5" t="n">
        <f aca="false">--($G431=--(AW431&gt;AP431))</f>
        <v>0</v>
      </c>
      <c r="BE431" s="5" t="n">
        <f aca="false">--($H431=--(AX431&gt;AQ431))</f>
        <v>1</v>
      </c>
      <c r="BF431" s="5" t="n">
        <f aca="false">--($I431=--(AY431&gt;AR431))</f>
        <v>1</v>
      </c>
      <c r="BG431" s="5" t="n">
        <f aca="false">SUM(AZ431:BF431)</f>
        <v>4</v>
      </c>
      <c r="BH431" s="5" t="n">
        <f aca="false">SUM(AE431:AK431)+AB431+AC431+AD431</f>
        <v>2000000000</v>
      </c>
    </row>
    <row r="432" customFormat="false" ht="15" hidden="true" customHeight="false" outlineLevel="0" collapsed="false">
      <c r="A432" s="5" t="n">
        <f aca="false">sensitivity_exit_usd</f>
        <v>2000000000</v>
      </c>
      <c r="B432" s="2" t="n">
        <f aca="false">ROW()-ROW($B$325)</f>
        <v>107</v>
      </c>
      <c r="C432" s="2" t="n">
        <f aca="false">MOD(QUOTIENT($B432,1),2)</f>
        <v>1</v>
      </c>
      <c r="D432" s="2" t="n">
        <f aca="false">MOD(QUOTIENT($B432,2),2)</f>
        <v>1</v>
      </c>
      <c r="E432" s="2" t="n">
        <f aca="false">MOD(QUOTIENT($B432,4),2)</f>
        <v>0</v>
      </c>
      <c r="F432" s="2" t="n">
        <f aca="false">MOD(QUOTIENT($B432,8),2)</f>
        <v>1</v>
      </c>
      <c r="G432" s="2" t="n">
        <f aca="false">MOD(QUOTIENT($B432,16),2)</f>
        <v>0</v>
      </c>
      <c r="H432" s="2" t="n">
        <f aca="false">MOD(QUOTIENT($B432,32),2)</f>
        <v>1</v>
      </c>
      <c r="I432" s="2" t="n">
        <f aca="false">MOD(QUOTIENT($B432,64),2)</f>
        <v>1</v>
      </c>
      <c r="J432" s="5" t="n">
        <f aca="false">IF($C432=const_zero,MIN(class_series_f_invested_usd,MAX(const_zero,$A432)),const_zero)</f>
        <v>0</v>
      </c>
      <c r="K432" s="5" t="n">
        <f aca="false">IF($D432=const_zero,MIN(class_series_e_invested_usd,MAX(const_zero,$A432-SUM($J432:$J432))),const_zero)</f>
        <v>0</v>
      </c>
      <c r="L432" s="5" t="n">
        <f aca="false">IF($E432=const_zero,MIN(class_series_d_invested_usd,MAX(const_zero,$A432-SUM($J432:$K432))),const_zero)</f>
        <v>100000000</v>
      </c>
      <c r="M432" s="5" t="n">
        <f aca="false">IF($F432=const_zero,MIN(class_series_c_invested_usd,MAX(const_zero,$A432-SUM($J432:$L432))),const_zero)</f>
        <v>0</v>
      </c>
      <c r="N432" s="5" t="n">
        <f aca="false">IF($G432=const_zero,MIN(class_series_b_invested_usd,MAX(const_zero,$A432-SUM($J432:$M432))),const_zero)</f>
        <v>30000000</v>
      </c>
      <c r="O432" s="5" t="n">
        <f aca="false">IF($H432=const_zero,MIN(class_series_a_invested_usd,MAX(const_zero,$A432-SUM($J432:$N432))),const_zero)</f>
        <v>0</v>
      </c>
      <c r="P432" s="5" t="n">
        <f aca="false">IF($I432=const_zero,MIN(class_seed_invested_usd,MAX(const_zero,$A432-SUM($J432:$O432))),const_zero)</f>
        <v>0</v>
      </c>
      <c r="Q432" s="5" t="n">
        <f aca="false">MAX(const_zero,$A432-SUM($J432:$P432))</f>
        <v>1870000000</v>
      </c>
      <c r="R432" s="9" t="n">
        <f aca="false">common_rsa_total+Sensitivity!$AE$270+Sensitivity!$AJ$270+IF($C432=const_one,Sensitivity!$D$270,const_zero)+IF($D432=const_one,Sensitivity!$Y$270,const_zero)+IF($E432=const_one,Sensitivity!$V$270,const_zero)+IF($F432=const_one,Sensitivity!$S$270,const_zero)+IF($G432=const_one,Sensitivity!$P$270,const_zero)+IF($H432=const_one,Sensitivity!$M$270,const_zero)+IF($I432=const_one,Sensitivity!$J$270,const_zero)</f>
        <v>28591996.526883</v>
      </c>
      <c r="S432" s="23" t="b">
        <f aca="false">IF($R432&gt;const_zero,--($Q432&gt;option_strike_usd*$R432),const_zero)</f>
        <v>1</v>
      </c>
      <c r="T432" s="7" t="n">
        <f aca="false">IF($R432&gt;const_zero,IF($S432=const_one,($Q432+option_strike_usd*pre_f_options_issued)/($R432+pre_f_options_issued),$Q432/$R432),const_zero)</f>
        <v>60.2245017743066</v>
      </c>
      <c r="U432" s="5" t="n">
        <f aca="false">IF($C432=const_one,Sensitivity!$D$270*$T432,const_zero)</f>
        <v>47256395.5117712</v>
      </c>
      <c r="V432" s="5" t="n">
        <f aca="false">IF($D432=const_one,Sensitivity!$Y$270*$T432,const_zero)</f>
        <v>369251791.255602</v>
      </c>
      <c r="W432" s="5" t="n">
        <f aca="false">IF($E432=const_one,Sensitivity!$V$270*$T432,const_zero)</f>
        <v>0</v>
      </c>
      <c r="X432" s="5" t="n">
        <f aca="false">IF($F432=const_one,Sensitivity!$S$270*$T432,const_zero)</f>
        <v>144538804.258336</v>
      </c>
      <c r="Y432" s="5" t="n">
        <f aca="false">IF($G432=const_one,Sensitivity!$P$270*$T432,const_zero)</f>
        <v>0</v>
      </c>
      <c r="Z432" s="5" t="n">
        <f aca="false">IF($H432=const_one,Sensitivity!$M$270*$T432,const_zero)</f>
        <v>301122508.871533</v>
      </c>
      <c r="AA432" s="5" t="n">
        <f aca="false">IF($I432=const_one,Sensitivity!$J$270*$T432,const_zero)</f>
        <v>301122508.871533</v>
      </c>
      <c r="AB432" s="5" t="n">
        <f aca="false">(Sensitivity!$AE$270+Sensitivity!$AJ$270)*$T432</f>
        <v>16626220.8266999</v>
      </c>
      <c r="AC432" s="5" t="n">
        <f aca="false">common_rsa_total*$T432</f>
        <v>542020515.968759</v>
      </c>
      <c r="AD432" s="5" t="n">
        <f aca="false">IF($S432=const_one,pre_f_options_issued*($T432-option_strike_usd),const_zero)</f>
        <v>148061254.435766</v>
      </c>
      <c r="AE432" s="5" t="n">
        <f aca="false">J432+U432</f>
        <v>47256395.5117712</v>
      </c>
      <c r="AF432" s="5" t="n">
        <f aca="false">K432+V432</f>
        <v>369251791.255602</v>
      </c>
      <c r="AG432" s="5" t="n">
        <f aca="false">L432+W432</f>
        <v>100000000</v>
      </c>
      <c r="AH432" s="5" t="n">
        <f aca="false">M432+X432</f>
        <v>144538804.258336</v>
      </c>
      <c r="AI432" s="5" t="n">
        <f aca="false">N432+Y432</f>
        <v>30000000</v>
      </c>
      <c r="AJ432" s="5" t="n">
        <f aca="false">O432+Z432</f>
        <v>301122508.871533</v>
      </c>
      <c r="AK432" s="5" t="n">
        <f aca="false">P432+AA432</f>
        <v>301122508.871533</v>
      </c>
      <c r="AL432" s="5" t="n">
        <f aca="false">INDEX($AE$325:$AE$452,$B432-$C432*1+const_one)</f>
        <v>30000000</v>
      </c>
      <c r="AM432" s="5" t="n">
        <f aca="false">INDEX($AF$325:$AF$452,$B432-$D432*2+const_one)</f>
        <v>300000000</v>
      </c>
      <c r="AN432" s="5" t="n">
        <f aca="false">INDEX($AG$325:$AG$452,$B432-$E432*4+const_one)</f>
        <v>100000000</v>
      </c>
      <c r="AO432" s="5" t="n">
        <f aca="false">INDEX($AH$325:$AH$452,$B432-$F432*8+const_one)</f>
        <v>60000000</v>
      </c>
      <c r="AP432" s="5" t="n">
        <f aca="false">INDEX($AI$325:$AI$452,$B432-$G432*16+const_one)</f>
        <v>30000000</v>
      </c>
      <c r="AQ432" s="5" t="n">
        <f aca="false">INDEX($AJ$325:$AJ$452,$B432-$H432*32+const_one)</f>
        <v>15000000</v>
      </c>
      <c r="AR432" s="5" t="n">
        <f aca="false">INDEX($AK$325:$AK$452,$B432-$I432*64+const_one)</f>
        <v>5000000</v>
      </c>
      <c r="AS432" s="5" t="n">
        <f aca="false">INDEX($AE$325:$AE$452,$B432+(const_one-$C432)*1+const_one)</f>
        <v>47256395.5117712</v>
      </c>
      <c r="AT432" s="5" t="n">
        <f aca="false">INDEX($AF$325:$AF$452,$B432+(const_one-$D432)*2+const_one)</f>
        <v>369251791.255602</v>
      </c>
      <c r="AU432" s="5" t="n">
        <f aca="false">INDEX($AG$325:$AG$452,$B432+(const_one-$E432)*4+const_one)</f>
        <v>104142246.982124</v>
      </c>
      <c r="AV432" s="5" t="n">
        <f aca="false">INDEX($AH$325:$AH$452,$B432+(const_one-$F432)*8+const_one)</f>
        <v>144538804.258336</v>
      </c>
      <c r="AW432" s="5" t="n">
        <f aca="false">INDEX($AI$325:$AI$452,$B432+(const_one-$G432)*16+const_one)</f>
        <v>167414659.786774</v>
      </c>
      <c r="AX432" s="5" t="n">
        <f aca="false">INDEX($AJ$325:$AJ$452,$B432+(const_one-$H432)*32+const_one)</f>
        <v>301122508.871533</v>
      </c>
      <c r="AY432" s="5" t="n">
        <f aca="false">INDEX($AK$325:$AK$452,$B432+(const_one-$I432)*64+const_one)</f>
        <v>301122508.871533</v>
      </c>
      <c r="AZ432" s="5" t="n">
        <f aca="false">--($C432=--(AS432&gt;AL432))</f>
        <v>1</v>
      </c>
      <c r="BA432" s="5" t="n">
        <f aca="false">--($D432=--(AT432&gt;AM432))</f>
        <v>1</v>
      </c>
      <c r="BB432" s="5" t="n">
        <f aca="false">--($E432=--(AU432&gt;AN432))</f>
        <v>0</v>
      </c>
      <c r="BC432" s="5" t="n">
        <f aca="false">--($F432=--(AV432&gt;AO432))</f>
        <v>1</v>
      </c>
      <c r="BD432" s="5" t="n">
        <f aca="false">--($G432=--(AW432&gt;AP432))</f>
        <v>0</v>
      </c>
      <c r="BE432" s="5" t="n">
        <f aca="false">--($H432=--(AX432&gt;AQ432))</f>
        <v>1</v>
      </c>
      <c r="BF432" s="5" t="n">
        <f aca="false">--($I432=--(AY432&gt;AR432))</f>
        <v>1</v>
      </c>
      <c r="BG432" s="5" t="n">
        <f aca="false">SUM(AZ432:BF432)</f>
        <v>5</v>
      </c>
      <c r="BH432" s="5" t="n">
        <f aca="false">SUM(AE432:AK432)+AB432+AC432+AD432</f>
        <v>2000000000</v>
      </c>
    </row>
    <row r="433" customFormat="false" ht="15" hidden="true" customHeight="false" outlineLevel="0" collapsed="false">
      <c r="A433" s="5" t="n">
        <f aca="false">sensitivity_exit_usd</f>
        <v>2000000000</v>
      </c>
      <c r="B433" s="2" t="n">
        <f aca="false">ROW()-ROW($B$325)</f>
        <v>108</v>
      </c>
      <c r="C433" s="2" t="n">
        <f aca="false">MOD(QUOTIENT($B433,1),2)</f>
        <v>0</v>
      </c>
      <c r="D433" s="2" t="n">
        <f aca="false">MOD(QUOTIENT($B433,2),2)</f>
        <v>0</v>
      </c>
      <c r="E433" s="2" t="n">
        <f aca="false">MOD(QUOTIENT($B433,4),2)</f>
        <v>1</v>
      </c>
      <c r="F433" s="2" t="n">
        <f aca="false">MOD(QUOTIENT($B433,8),2)</f>
        <v>1</v>
      </c>
      <c r="G433" s="2" t="n">
        <f aca="false">MOD(QUOTIENT($B433,16),2)</f>
        <v>0</v>
      </c>
      <c r="H433" s="2" t="n">
        <f aca="false">MOD(QUOTIENT($B433,32),2)</f>
        <v>1</v>
      </c>
      <c r="I433" s="2" t="n">
        <f aca="false">MOD(QUOTIENT($B433,64),2)</f>
        <v>1</v>
      </c>
      <c r="J433" s="5" t="n">
        <f aca="false">IF($C433=const_zero,MIN(class_series_f_invested_usd,MAX(const_zero,$A433)),const_zero)</f>
        <v>30000000</v>
      </c>
      <c r="K433" s="5" t="n">
        <f aca="false">IF($D433=const_zero,MIN(class_series_e_invested_usd,MAX(const_zero,$A433-SUM($J433:$J433))),const_zero)</f>
        <v>300000000</v>
      </c>
      <c r="L433" s="5" t="n">
        <f aca="false">IF($E433=const_zero,MIN(class_series_d_invested_usd,MAX(const_zero,$A433-SUM($J433:$K433))),const_zero)</f>
        <v>0</v>
      </c>
      <c r="M433" s="5" t="n">
        <f aca="false">IF($F433=const_zero,MIN(class_series_c_invested_usd,MAX(const_zero,$A433-SUM($J433:$L433))),const_zero)</f>
        <v>0</v>
      </c>
      <c r="N433" s="5" t="n">
        <f aca="false">IF($G433=const_zero,MIN(class_series_b_invested_usd,MAX(const_zero,$A433-SUM($J433:$M433))),const_zero)</f>
        <v>30000000</v>
      </c>
      <c r="O433" s="5" t="n">
        <f aca="false">IF($H433=const_zero,MIN(class_series_a_invested_usd,MAX(const_zero,$A433-SUM($J433:$N433))),const_zero)</f>
        <v>0</v>
      </c>
      <c r="P433" s="5" t="n">
        <f aca="false">IF($I433=const_zero,MIN(class_seed_invested_usd,MAX(const_zero,$A433-SUM($J433:$O433))),const_zero)</f>
        <v>0</v>
      </c>
      <c r="Q433" s="5" t="n">
        <f aca="false">MAX(const_zero,$A433-SUM($J433:$P433))</f>
        <v>1640000000</v>
      </c>
      <c r="R433" s="9" t="n">
        <f aca="false">common_rsa_total+Sensitivity!$AE$270+Sensitivity!$AJ$270+IF($C433=const_one,Sensitivity!$D$270,const_zero)+IF($D433=const_one,Sensitivity!$Y$270,const_zero)+IF($E433=const_one,Sensitivity!$V$270,const_zero)+IF($F433=const_one,Sensitivity!$S$270,const_zero)+IF($G433=const_one,Sensitivity!$P$270,const_zero)+IF($H433=const_one,Sensitivity!$M$270,const_zero)+IF($I433=const_one,Sensitivity!$J$270,const_zero)</f>
        <v>23409138.3582987</v>
      </c>
      <c r="S433" s="23" t="b">
        <f aca="false">IF($R433&gt;const_zero,--($Q433&gt;option_strike_usd*$R433),const_zero)</f>
        <v>1</v>
      </c>
      <c r="T433" s="7" t="n">
        <f aca="false">IF($R433&gt;const_zero,IF($S433=const_one,($Q433+option_strike_usd*pre_f_options_issued)/($R433+pre_f_options_issued),$Q433/$R433),const_zero)</f>
        <v>63.3946207429127</v>
      </c>
      <c r="U433" s="5" t="n">
        <f aca="false">IF($C433=const_one,Sensitivity!$D$270*$T433,const_zero)</f>
        <v>0</v>
      </c>
      <c r="V433" s="5" t="n">
        <f aca="false">IF($D433=const_one,Sensitivity!$Y$270*$T433,const_zero)</f>
        <v>0</v>
      </c>
      <c r="W433" s="5" t="n">
        <f aca="false">IF($E433=const_one,Sensitivity!$V$270*$T433,const_zero)</f>
        <v>109867166.430478</v>
      </c>
      <c r="X433" s="5" t="n">
        <f aca="false">IF($F433=const_one,Sensitivity!$S$270*$T433,const_zero)</f>
        <v>152147089.782991</v>
      </c>
      <c r="Y433" s="5" t="n">
        <f aca="false">IF($G433=const_one,Sensitivity!$P$270*$T433,const_zero)</f>
        <v>0</v>
      </c>
      <c r="Z433" s="5" t="n">
        <f aca="false">IF($H433=const_one,Sensitivity!$M$270*$T433,const_zero)</f>
        <v>316973103.714564</v>
      </c>
      <c r="AA433" s="5" t="n">
        <f aca="false">IF($I433=const_one,Sensitivity!$J$270*$T433,const_zero)</f>
        <v>316973103.714564</v>
      </c>
      <c r="AB433" s="5" t="n">
        <f aca="false">(Sensitivity!$AE$270+Sensitivity!$AJ$270)*$T433</f>
        <v>17501397.8139082</v>
      </c>
      <c r="AC433" s="5" t="n">
        <f aca="false">common_rsa_total*$T433</f>
        <v>570551586.686214</v>
      </c>
      <c r="AD433" s="5" t="n">
        <f aca="false">IF($S433=const_one,pre_f_options_issued*($T433-option_strike_usd),const_zero)</f>
        <v>155986551.857282</v>
      </c>
      <c r="AE433" s="5" t="n">
        <f aca="false">J433+U433</f>
        <v>30000000</v>
      </c>
      <c r="AF433" s="5" t="n">
        <f aca="false">K433+V433</f>
        <v>300000000</v>
      </c>
      <c r="AG433" s="5" t="n">
        <f aca="false">L433+W433</f>
        <v>109867166.430478</v>
      </c>
      <c r="AH433" s="5" t="n">
        <f aca="false">M433+X433</f>
        <v>152147089.782991</v>
      </c>
      <c r="AI433" s="5" t="n">
        <f aca="false">N433+Y433</f>
        <v>30000000</v>
      </c>
      <c r="AJ433" s="5" t="n">
        <f aca="false">O433+Z433</f>
        <v>316973103.714564</v>
      </c>
      <c r="AK433" s="5" t="n">
        <f aca="false">P433+AA433</f>
        <v>316973103.714564</v>
      </c>
      <c r="AL433" s="5" t="n">
        <f aca="false">INDEX($AE$325:$AE$452,$B433-$C433*1+const_one)</f>
        <v>30000000</v>
      </c>
      <c r="AM433" s="5" t="n">
        <f aca="false">INDEX($AF$325:$AF$452,$B433-$D433*2+const_one)</f>
        <v>300000000</v>
      </c>
      <c r="AN433" s="5" t="n">
        <f aca="false">INDEX($AG$325:$AG$452,$B433-$E433*4+const_one)</f>
        <v>100000000</v>
      </c>
      <c r="AO433" s="5" t="n">
        <f aca="false">INDEX($AH$325:$AH$452,$B433-$F433*8+const_one)</f>
        <v>60000000</v>
      </c>
      <c r="AP433" s="5" t="n">
        <f aca="false">INDEX($AI$325:$AI$452,$B433-$G433*16+const_one)</f>
        <v>30000000</v>
      </c>
      <c r="AQ433" s="5" t="n">
        <f aca="false">INDEX($AJ$325:$AJ$452,$B433-$H433*32+const_one)</f>
        <v>15000000</v>
      </c>
      <c r="AR433" s="5" t="n">
        <f aca="false">INDEX($AK$325:$AK$452,$B433-$I433*64+const_one)</f>
        <v>5000000</v>
      </c>
      <c r="AS433" s="5" t="n">
        <f aca="false">INDEX($AE$325:$AE$452,$B433+(const_one-$C433)*1+const_one)</f>
        <v>49163518.3631875</v>
      </c>
      <c r="AT433" s="5" t="n">
        <f aca="false">INDEX($AF$325:$AF$452,$B433+(const_one-$D433)*2+const_one)</f>
        <v>371717134.05005</v>
      </c>
      <c r="AU433" s="5" t="n">
        <f aca="false">INDEX($AG$325:$AG$452,$B433+(const_one-$E433)*4+const_one)</f>
        <v>109867166.430478</v>
      </c>
      <c r="AV433" s="5" t="n">
        <f aca="false">INDEX($AH$325:$AH$452,$B433+(const_one-$F433)*8+const_one)</f>
        <v>152147089.782991</v>
      </c>
      <c r="AW433" s="5" t="n">
        <f aca="false">INDEX($AI$325:$AI$452,$B433+(const_one-$G433)*16+const_one)</f>
        <v>173561035.884685</v>
      </c>
      <c r="AX433" s="5" t="n">
        <f aca="false">INDEX($AJ$325:$AJ$452,$B433+(const_one-$H433)*32+const_one)</f>
        <v>316973103.714564</v>
      </c>
      <c r="AY433" s="5" t="n">
        <f aca="false">INDEX($AK$325:$AK$452,$B433+(const_one-$I433)*64+const_one)</f>
        <v>316973103.714564</v>
      </c>
      <c r="AZ433" s="5" t="n">
        <f aca="false">--($C433=--(AS433&gt;AL433))</f>
        <v>0</v>
      </c>
      <c r="BA433" s="5" t="n">
        <f aca="false">--($D433=--(AT433&gt;AM433))</f>
        <v>0</v>
      </c>
      <c r="BB433" s="5" t="n">
        <f aca="false">--($E433=--(AU433&gt;AN433))</f>
        <v>1</v>
      </c>
      <c r="BC433" s="5" t="n">
        <f aca="false">--($F433=--(AV433&gt;AO433))</f>
        <v>1</v>
      </c>
      <c r="BD433" s="5" t="n">
        <f aca="false">--($G433=--(AW433&gt;AP433))</f>
        <v>0</v>
      </c>
      <c r="BE433" s="5" t="n">
        <f aca="false">--($H433=--(AX433&gt;AQ433))</f>
        <v>1</v>
      </c>
      <c r="BF433" s="5" t="n">
        <f aca="false">--($I433=--(AY433&gt;AR433))</f>
        <v>1</v>
      </c>
      <c r="BG433" s="5" t="n">
        <f aca="false">SUM(AZ433:BF433)</f>
        <v>4</v>
      </c>
      <c r="BH433" s="5" t="n">
        <f aca="false">SUM(AE433:AK433)+AB433+AC433+AD433</f>
        <v>2000000000</v>
      </c>
    </row>
    <row r="434" customFormat="false" ht="15" hidden="true" customHeight="false" outlineLevel="0" collapsed="false">
      <c r="A434" s="5" t="n">
        <f aca="false">sensitivity_exit_usd</f>
        <v>2000000000</v>
      </c>
      <c r="B434" s="2" t="n">
        <f aca="false">ROW()-ROW($B$325)</f>
        <v>109</v>
      </c>
      <c r="C434" s="2" t="n">
        <f aca="false">MOD(QUOTIENT($B434,1),2)</f>
        <v>1</v>
      </c>
      <c r="D434" s="2" t="n">
        <f aca="false">MOD(QUOTIENT($B434,2),2)</f>
        <v>0</v>
      </c>
      <c r="E434" s="2" t="n">
        <f aca="false">MOD(QUOTIENT($B434,4),2)</f>
        <v>1</v>
      </c>
      <c r="F434" s="2" t="n">
        <f aca="false">MOD(QUOTIENT($B434,8),2)</f>
        <v>1</v>
      </c>
      <c r="G434" s="2" t="n">
        <f aca="false">MOD(QUOTIENT($B434,16),2)</f>
        <v>0</v>
      </c>
      <c r="H434" s="2" t="n">
        <f aca="false">MOD(QUOTIENT($B434,32),2)</f>
        <v>1</v>
      </c>
      <c r="I434" s="2" t="n">
        <f aca="false">MOD(QUOTIENT($B434,64),2)</f>
        <v>1</v>
      </c>
      <c r="J434" s="5" t="n">
        <f aca="false">IF($C434=const_zero,MIN(class_series_f_invested_usd,MAX(const_zero,$A434)),const_zero)</f>
        <v>0</v>
      </c>
      <c r="K434" s="5" t="n">
        <f aca="false">IF($D434=const_zero,MIN(class_series_e_invested_usd,MAX(const_zero,$A434-SUM($J434:$J434))),const_zero)</f>
        <v>300000000</v>
      </c>
      <c r="L434" s="5" t="n">
        <f aca="false">IF($E434=const_zero,MIN(class_series_d_invested_usd,MAX(const_zero,$A434-SUM($J434:$K434))),const_zero)</f>
        <v>0</v>
      </c>
      <c r="M434" s="5" t="n">
        <f aca="false">IF($F434=const_zero,MIN(class_series_c_invested_usd,MAX(const_zero,$A434-SUM($J434:$L434))),const_zero)</f>
        <v>0</v>
      </c>
      <c r="N434" s="5" t="n">
        <f aca="false">IF($G434=const_zero,MIN(class_series_b_invested_usd,MAX(const_zero,$A434-SUM($J434:$M434))),const_zero)</f>
        <v>30000000</v>
      </c>
      <c r="O434" s="5" t="n">
        <f aca="false">IF($H434=const_zero,MIN(class_series_a_invested_usd,MAX(const_zero,$A434-SUM($J434:$N434))),const_zero)</f>
        <v>0</v>
      </c>
      <c r="P434" s="5" t="n">
        <f aca="false">IF($I434=const_zero,MIN(class_seed_invested_usd,MAX(const_zero,$A434-SUM($J434:$O434))),const_zero)</f>
        <v>0</v>
      </c>
      <c r="Q434" s="5" t="n">
        <f aca="false">MAX(const_zero,$A434-SUM($J434:$P434))</f>
        <v>1670000000</v>
      </c>
      <c r="R434" s="9" t="n">
        <f aca="false">common_rsa_total+Sensitivity!$AE$270+Sensitivity!$AJ$270+IF($C434=const_one,Sensitivity!$D$270,const_zero)+IF($D434=const_one,Sensitivity!$Y$270,const_zero)+IF($E434=const_one,Sensitivity!$V$270,const_zero)+IF($F434=const_one,Sensitivity!$S$270,const_zero)+IF($G434=const_one,Sensitivity!$P$270,const_zero)+IF($H434=const_one,Sensitivity!$M$270,const_zero)+IF($I434=const_one,Sensitivity!$J$270,const_zero)</f>
        <v>24193808.9511559</v>
      </c>
      <c r="S434" s="23" t="b">
        <f aca="false">IF($R434&gt;const_zero,--($Q434&gt;option_strike_usd*$R434),const_zero)</f>
        <v>1</v>
      </c>
      <c r="T434" s="7" t="n">
        <f aca="false">IF($R434&gt;const_zero,IF($S434=const_one,($Q434+option_strike_usd*pre_f_options_issued)/($R434+pre_f_options_issued),$Q434/$R434),const_zero)</f>
        <v>62.6549775290715</v>
      </c>
      <c r="U434" s="5" t="n">
        <f aca="false">IF($C434=const_one,Sensitivity!$D$270*$T434,const_zero)</f>
        <v>49163518.3631875</v>
      </c>
      <c r="V434" s="5" t="n">
        <f aca="false">IF($D434=const_one,Sensitivity!$Y$270*$T434,const_zero)</f>
        <v>0</v>
      </c>
      <c r="W434" s="5" t="n">
        <f aca="false">IF($E434=const_one,Sensitivity!$V$270*$T434,const_zero)</f>
        <v>108585314.703597</v>
      </c>
      <c r="X434" s="5" t="n">
        <f aca="false">IF($F434=const_one,Sensitivity!$S$270*$T434,const_zero)</f>
        <v>150371946.069772</v>
      </c>
      <c r="Y434" s="5" t="n">
        <f aca="false">IF($G434=const_one,Sensitivity!$P$270*$T434,const_zero)</f>
        <v>0</v>
      </c>
      <c r="Z434" s="5" t="n">
        <f aca="false">IF($H434=const_one,Sensitivity!$M$270*$T434,const_zero)</f>
        <v>313274887.645358</v>
      </c>
      <c r="AA434" s="5" t="n">
        <f aca="false">IF($I434=const_one,Sensitivity!$J$270*$T434,const_zero)</f>
        <v>313274887.645358</v>
      </c>
      <c r="AB434" s="5" t="n">
        <f aca="false">(Sensitivity!$AE$270+Sensitivity!$AJ$270)*$T434</f>
        <v>17297203.9884054</v>
      </c>
      <c r="AC434" s="5" t="n">
        <f aca="false">common_rsa_total*$T434</f>
        <v>563894797.761644</v>
      </c>
      <c r="AD434" s="5" t="n">
        <f aca="false">IF($S434=const_one,pre_f_options_issued*($T434-option_strike_usd),const_zero)</f>
        <v>154137443.822679</v>
      </c>
      <c r="AE434" s="5" t="n">
        <f aca="false">J434+U434</f>
        <v>49163518.3631875</v>
      </c>
      <c r="AF434" s="5" t="n">
        <f aca="false">K434+V434</f>
        <v>300000000</v>
      </c>
      <c r="AG434" s="5" t="n">
        <f aca="false">L434+W434</f>
        <v>108585314.703597</v>
      </c>
      <c r="AH434" s="5" t="n">
        <f aca="false">M434+X434</f>
        <v>150371946.069772</v>
      </c>
      <c r="AI434" s="5" t="n">
        <f aca="false">N434+Y434</f>
        <v>30000000</v>
      </c>
      <c r="AJ434" s="5" t="n">
        <f aca="false">O434+Z434</f>
        <v>313274887.645358</v>
      </c>
      <c r="AK434" s="5" t="n">
        <f aca="false">P434+AA434</f>
        <v>313274887.645358</v>
      </c>
      <c r="AL434" s="5" t="n">
        <f aca="false">INDEX($AE$325:$AE$452,$B434-$C434*1+const_one)</f>
        <v>30000000</v>
      </c>
      <c r="AM434" s="5" t="n">
        <f aca="false">INDEX($AF$325:$AF$452,$B434-$D434*2+const_one)</f>
        <v>300000000</v>
      </c>
      <c r="AN434" s="5" t="n">
        <f aca="false">INDEX($AG$325:$AG$452,$B434-$E434*4+const_one)</f>
        <v>100000000</v>
      </c>
      <c r="AO434" s="5" t="n">
        <f aca="false">INDEX($AH$325:$AH$452,$B434-$F434*8+const_one)</f>
        <v>60000000</v>
      </c>
      <c r="AP434" s="5" t="n">
        <f aca="false">INDEX($AI$325:$AI$452,$B434-$G434*16+const_one)</f>
        <v>30000000</v>
      </c>
      <c r="AQ434" s="5" t="n">
        <f aca="false">INDEX($AJ$325:$AJ$452,$B434-$H434*32+const_one)</f>
        <v>15000000</v>
      </c>
      <c r="AR434" s="5" t="n">
        <f aca="false">INDEX($AK$325:$AK$452,$B434-$I434*64+const_one)</f>
        <v>5000000</v>
      </c>
      <c r="AS434" s="5" t="n">
        <f aca="false">INDEX($AE$325:$AE$452,$B434+(const_one-$C434)*1+const_one)</f>
        <v>49163518.3631875</v>
      </c>
      <c r="AT434" s="5" t="n">
        <f aca="false">INDEX($AF$325:$AF$452,$B434+(const_one-$D434)*2+const_one)</f>
        <v>368434951.67324</v>
      </c>
      <c r="AU434" s="5" t="n">
        <f aca="false">INDEX($AG$325:$AG$452,$B434+(const_one-$E434)*4+const_one)</f>
        <v>108585314.703597</v>
      </c>
      <c r="AV434" s="5" t="n">
        <f aca="false">INDEX($AH$325:$AH$452,$B434+(const_one-$F434)*8+const_one)</f>
        <v>150371946.069772</v>
      </c>
      <c r="AW434" s="5" t="n">
        <f aca="false">INDEX($AI$325:$AI$452,$B434+(const_one-$G434)*16+const_one)</f>
        <v>172005552.012592</v>
      </c>
      <c r="AX434" s="5" t="n">
        <f aca="false">INDEX($AJ$325:$AJ$452,$B434+(const_one-$H434)*32+const_one)</f>
        <v>313274887.645358</v>
      </c>
      <c r="AY434" s="5" t="n">
        <f aca="false">INDEX($AK$325:$AK$452,$B434+(const_one-$I434)*64+const_one)</f>
        <v>313274887.645358</v>
      </c>
      <c r="AZ434" s="5" t="n">
        <f aca="false">--($C434=--(AS434&gt;AL434))</f>
        <v>1</v>
      </c>
      <c r="BA434" s="5" t="n">
        <f aca="false">--($D434=--(AT434&gt;AM434))</f>
        <v>0</v>
      </c>
      <c r="BB434" s="5" t="n">
        <f aca="false">--($E434=--(AU434&gt;AN434))</f>
        <v>1</v>
      </c>
      <c r="BC434" s="5" t="n">
        <f aca="false">--($F434=--(AV434&gt;AO434))</f>
        <v>1</v>
      </c>
      <c r="BD434" s="5" t="n">
        <f aca="false">--($G434=--(AW434&gt;AP434))</f>
        <v>0</v>
      </c>
      <c r="BE434" s="5" t="n">
        <f aca="false">--($H434=--(AX434&gt;AQ434))</f>
        <v>1</v>
      </c>
      <c r="BF434" s="5" t="n">
        <f aca="false">--($I434=--(AY434&gt;AR434))</f>
        <v>1</v>
      </c>
      <c r="BG434" s="5" t="n">
        <f aca="false">SUM(AZ434:BF434)</f>
        <v>5</v>
      </c>
      <c r="BH434" s="5" t="n">
        <f aca="false">SUM(AE434:AK434)+AB434+AC434+AD434</f>
        <v>2000000000</v>
      </c>
    </row>
    <row r="435" customFormat="false" ht="15" hidden="true" customHeight="false" outlineLevel="0" collapsed="false">
      <c r="A435" s="5" t="n">
        <f aca="false">sensitivity_exit_usd</f>
        <v>2000000000</v>
      </c>
      <c r="B435" s="2" t="n">
        <f aca="false">ROW()-ROW($B$325)</f>
        <v>110</v>
      </c>
      <c r="C435" s="2" t="n">
        <f aca="false">MOD(QUOTIENT($B435,1),2)</f>
        <v>0</v>
      </c>
      <c r="D435" s="2" t="n">
        <f aca="false">MOD(QUOTIENT($B435,2),2)</f>
        <v>1</v>
      </c>
      <c r="E435" s="2" t="n">
        <f aca="false">MOD(QUOTIENT($B435,4),2)</f>
        <v>1</v>
      </c>
      <c r="F435" s="2" t="n">
        <f aca="false">MOD(QUOTIENT($B435,8),2)</f>
        <v>1</v>
      </c>
      <c r="G435" s="2" t="n">
        <f aca="false">MOD(QUOTIENT($B435,16),2)</f>
        <v>0</v>
      </c>
      <c r="H435" s="2" t="n">
        <f aca="false">MOD(QUOTIENT($B435,32),2)</f>
        <v>1</v>
      </c>
      <c r="I435" s="2" t="n">
        <f aca="false">MOD(QUOTIENT($B435,64),2)</f>
        <v>1</v>
      </c>
      <c r="J435" s="5" t="n">
        <f aca="false">IF($C435=const_zero,MIN(class_series_f_invested_usd,MAX(const_zero,$A435)),const_zero)</f>
        <v>30000000</v>
      </c>
      <c r="K435" s="5" t="n">
        <f aca="false">IF($D435=const_zero,MIN(class_series_e_invested_usd,MAX(const_zero,$A435-SUM($J435:$J435))),const_zero)</f>
        <v>0</v>
      </c>
      <c r="L435" s="5" t="n">
        <f aca="false">IF($E435=const_zero,MIN(class_series_d_invested_usd,MAX(const_zero,$A435-SUM($J435:$K435))),const_zero)</f>
        <v>0</v>
      </c>
      <c r="M435" s="5" t="n">
        <f aca="false">IF($F435=const_zero,MIN(class_series_c_invested_usd,MAX(const_zero,$A435-SUM($J435:$L435))),const_zero)</f>
        <v>0</v>
      </c>
      <c r="N435" s="5" t="n">
        <f aca="false">IF($G435=const_zero,MIN(class_series_b_invested_usd,MAX(const_zero,$A435-SUM($J435:$M435))),const_zero)</f>
        <v>30000000</v>
      </c>
      <c r="O435" s="5" t="n">
        <f aca="false">IF($H435=const_zero,MIN(class_series_a_invested_usd,MAX(const_zero,$A435-SUM($J435:$N435))),const_zero)</f>
        <v>0</v>
      </c>
      <c r="P435" s="5" t="n">
        <f aca="false">IF($I435=const_zero,MIN(class_seed_invested_usd,MAX(const_zero,$A435-SUM($J435:$O435))),const_zero)</f>
        <v>0</v>
      </c>
      <c r="Q435" s="5" t="n">
        <f aca="false">MAX(const_zero,$A435-SUM($J435:$P435))</f>
        <v>1940000000</v>
      </c>
      <c r="R435" s="9" t="n">
        <f aca="false">common_rsa_total+Sensitivity!$AE$270+Sensitivity!$AJ$270+IF($C435=const_one,Sensitivity!$D$270,const_zero)+IF($D435=const_one,Sensitivity!$Y$270,const_zero)+IF($E435=const_one,Sensitivity!$V$270,const_zero)+IF($F435=const_one,Sensitivity!$S$270,const_zero)+IF($G435=const_one,Sensitivity!$P$270,const_zero)+IF($H435=const_one,Sensitivity!$M$270,const_zero)+IF($I435=const_one,Sensitivity!$J$270,const_zero)</f>
        <v>29540393.5846082</v>
      </c>
      <c r="S435" s="23" t="b">
        <f aca="false">IF($R435&gt;const_zero,--($Q435&gt;option_strike_usd*$R435),const_zero)</f>
        <v>1</v>
      </c>
      <c r="T435" s="7" t="n">
        <f aca="false">IF($R435&gt;const_zero,IF($S435=const_one,($Q435+option_strike_usd*pre_f_options_issued)/($R435+pre_f_options_issued),$Q435/$R435),const_zero)</f>
        <v>60.6265960769331</v>
      </c>
      <c r="U435" s="5" t="n">
        <f aca="false">IF($C435=const_one,Sensitivity!$D$270*$T435,const_zero)</f>
        <v>0</v>
      </c>
      <c r="V435" s="5" t="n">
        <f aca="false">IF($D435=const_one,Sensitivity!$Y$270*$T435,const_zero)</f>
        <v>371717134.05005</v>
      </c>
      <c r="W435" s="5" t="n">
        <f aca="false">IF($E435=const_one,Sensitivity!$V$270*$T435,const_zero)</f>
        <v>105069992.425855</v>
      </c>
      <c r="X435" s="5" t="n">
        <f aca="false">IF($F435=const_one,Sensitivity!$S$270*$T435,const_zero)</f>
        <v>145503830.584639</v>
      </c>
      <c r="Y435" s="5" t="n">
        <f aca="false">IF($G435=const_one,Sensitivity!$P$270*$T435,const_zero)</f>
        <v>0</v>
      </c>
      <c r="Z435" s="5" t="n">
        <f aca="false">IF($H435=const_one,Sensitivity!$M$270*$T435,const_zero)</f>
        <v>303132980.384665</v>
      </c>
      <c r="AA435" s="5" t="n">
        <f aca="false">IF($I435=const_one,Sensitivity!$J$270*$T435,const_zero)</f>
        <v>303132980.384665</v>
      </c>
      <c r="AB435" s="5" t="n">
        <f aca="false">(Sensitivity!$AE$270+Sensitivity!$AJ$270)*$T435</f>
        <v>16737227.2853947</v>
      </c>
      <c r="AC435" s="5" t="n">
        <f aca="false">common_rsa_total*$T435</f>
        <v>545639364.692398</v>
      </c>
      <c r="AD435" s="5" t="n">
        <f aca="false">IF($S435=const_one,pre_f_options_issued*($T435-option_strike_usd),const_zero)</f>
        <v>149066490.192333</v>
      </c>
      <c r="AE435" s="5" t="n">
        <f aca="false">J435+U435</f>
        <v>30000000</v>
      </c>
      <c r="AF435" s="5" t="n">
        <f aca="false">K435+V435</f>
        <v>371717134.05005</v>
      </c>
      <c r="AG435" s="5" t="n">
        <f aca="false">L435+W435</f>
        <v>105069992.425855</v>
      </c>
      <c r="AH435" s="5" t="n">
        <f aca="false">M435+X435</f>
        <v>145503830.584639</v>
      </c>
      <c r="AI435" s="5" t="n">
        <f aca="false">N435+Y435</f>
        <v>30000000</v>
      </c>
      <c r="AJ435" s="5" t="n">
        <f aca="false">O435+Z435</f>
        <v>303132980.384665</v>
      </c>
      <c r="AK435" s="5" t="n">
        <f aca="false">P435+AA435</f>
        <v>303132980.384665</v>
      </c>
      <c r="AL435" s="5" t="n">
        <f aca="false">INDEX($AE$325:$AE$452,$B435-$C435*1+const_one)</f>
        <v>30000000</v>
      </c>
      <c r="AM435" s="5" t="n">
        <f aca="false">INDEX($AF$325:$AF$452,$B435-$D435*2+const_one)</f>
        <v>300000000</v>
      </c>
      <c r="AN435" s="5" t="n">
        <f aca="false">INDEX($AG$325:$AG$452,$B435-$E435*4+const_one)</f>
        <v>100000000</v>
      </c>
      <c r="AO435" s="5" t="n">
        <f aca="false">INDEX($AH$325:$AH$452,$B435-$F435*8+const_one)</f>
        <v>60000000</v>
      </c>
      <c r="AP435" s="5" t="n">
        <f aca="false">INDEX($AI$325:$AI$452,$B435-$G435*16+const_one)</f>
        <v>30000000</v>
      </c>
      <c r="AQ435" s="5" t="n">
        <f aca="false">INDEX($AJ$325:$AJ$452,$B435-$H435*32+const_one)</f>
        <v>15000000</v>
      </c>
      <c r="AR435" s="5" t="n">
        <f aca="false">INDEX($AK$325:$AK$452,$B435-$I435*64+const_one)</f>
        <v>5000000</v>
      </c>
      <c r="AS435" s="5" t="n">
        <f aca="false">INDEX($AE$325:$AE$452,$B435+(const_one-$C435)*1+const_one)</f>
        <v>47151857.3746846</v>
      </c>
      <c r="AT435" s="5" t="n">
        <f aca="false">INDEX($AF$325:$AF$452,$B435+(const_one-$D435)*2+const_one)</f>
        <v>371717134.05005</v>
      </c>
      <c r="AU435" s="5" t="n">
        <f aca="false">INDEX($AG$325:$AG$452,$B435+(const_one-$E435)*4+const_one)</f>
        <v>105069992.425855</v>
      </c>
      <c r="AV435" s="5" t="n">
        <f aca="false">INDEX($AH$325:$AH$452,$B435+(const_one-$F435)*8+const_one)</f>
        <v>145503830.584639</v>
      </c>
      <c r="AW435" s="5" t="n">
        <f aca="false">INDEX($AI$325:$AI$452,$B435+(const_one-$G435)*16+const_one)</f>
        <v>168876527.7625</v>
      </c>
      <c r="AX435" s="5" t="n">
        <f aca="false">INDEX($AJ$325:$AJ$452,$B435+(const_one-$H435)*32+const_one)</f>
        <v>303132980.384665</v>
      </c>
      <c r="AY435" s="5" t="n">
        <f aca="false">INDEX($AK$325:$AK$452,$B435+(const_one-$I435)*64+const_one)</f>
        <v>303132980.384665</v>
      </c>
      <c r="AZ435" s="5" t="n">
        <f aca="false">--($C435=--(AS435&gt;AL435))</f>
        <v>0</v>
      </c>
      <c r="BA435" s="5" t="n">
        <f aca="false">--($D435=--(AT435&gt;AM435))</f>
        <v>1</v>
      </c>
      <c r="BB435" s="5" t="n">
        <f aca="false">--($E435=--(AU435&gt;AN435))</f>
        <v>1</v>
      </c>
      <c r="BC435" s="5" t="n">
        <f aca="false">--($F435=--(AV435&gt;AO435))</f>
        <v>1</v>
      </c>
      <c r="BD435" s="5" t="n">
        <f aca="false">--($G435=--(AW435&gt;AP435))</f>
        <v>0</v>
      </c>
      <c r="BE435" s="5" t="n">
        <f aca="false">--($H435=--(AX435&gt;AQ435))</f>
        <v>1</v>
      </c>
      <c r="BF435" s="5" t="n">
        <f aca="false">--($I435=--(AY435&gt;AR435))</f>
        <v>1</v>
      </c>
      <c r="BG435" s="5" t="n">
        <f aca="false">SUM(AZ435:BF435)</f>
        <v>5</v>
      </c>
      <c r="BH435" s="5" t="n">
        <f aca="false">SUM(AE435:AK435)+AB435+AC435+AD435</f>
        <v>2000000000</v>
      </c>
    </row>
    <row r="436" customFormat="false" ht="15" hidden="true" customHeight="false" outlineLevel="0" collapsed="false">
      <c r="A436" s="5" t="n">
        <f aca="false">sensitivity_exit_usd</f>
        <v>2000000000</v>
      </c>
      <c r="B436" s="2" t="n">
        <f aca="false">ROW()-ROW($B$325)</f>
        <v>111</v>
      </c>
      <c r="C436" s="2" t="n">
        <f aca="false">MOD(QUOTIENT($B436,1),2)</f>
        <v>1</v>
      </c>
      <c r="D436" s="2" t="n">
        <f aca="false">MOD(QUOTIENT($B436,2),2)</f>
        <v>1</v>
      </c>
      <c r="E436" s="2" t="n">
        <f aca="false">MOD(QUOTIENT($B436,4),2)</f>
        <v>1</v>
      </c>
      <c r="F436" s="2" t="n">
        <f aca="false">MOD(QUOTIENT($B436,8),2)</f>
        <v>1</v>
      </c>
      <c r="G436" s="2" t="n">
        <f aca="false">MOD(QUOTIENT($B436,16),2)</f>
        <v>0</v>
      </c>
      <c r="H436" s="2" t="n">
        <f aca="false">MOD(QUOTIENT($B436,32),2)</f>
        <v>1</v>
      </c>
      <c r="I436" s="2" t="n">
        <f aca="false">MOD(QUOTIENT($B436,64),2)</f>
        <v>1</v>
      </c>
      <c r="J436" s="5" t="n">
        <f aca="false">IF($C436=const_zero,MIN(class_series_f_invested_usd,MAX(const_zero,$A436)),const_zero)</f>
        <v>0</v>
      </c>
      <c r="K436" s="5" t="n">
        <f aca="false">IF($D436=const_zero,MIN(class_series_e_invested_usd,MAX(const_zero,$A436-SUM($J436:$J436))),const_zero)</f>
        <v>0</v>
      </c>
      <c r="L436" s="5" t="n">
        <f aca="false">IF($E436=const_zero,MIN(class_series_d_invested_usd,MAX(const_zero,$A436-SUM($J436:$K436))),const_zero)</f>
        <v>0</v>
      </c>
      <c r="M436" s="5" t="n">
        <f aca="false">IF($F436=const_zero,MIN(class_series_c_invested_usd,MAX(const_zero,$A436-SUM($J436:$L436))),const_zero)</f>
        <v>0</v>
      </c>
      <c r="N436" s="5" t="n">
        <f aca="false">IF($G436=const_zero,MIN(class_series_b_invested_usd,MAX(const_zero,$A436-SUM($J436:$M436))),const_zero)</f>
        <v>30000000</v>
      </c>
      <c r="O436" s="5" t="n">
        <f aca="false">IF($H436=const_zero,MIN(class_series_a_invested_usd,MAX(const_zero,$A436-SUM($J436:$N436))),const_zero)</f>
        <v>0</v>
      </c>
      <c r="P436" s="5" t="n">
        <f aca="false">IF($I436=const_zero,MIN(class_seed_invested_usd,MAX(const_zero,$A436-SUM($J436:$O436))),const_zero)</f>
        <v>0</v>
      </c>
      <c r="Q436" s="5" t="n">
        <f aca="false">MAX(const_zero,$A436-SUM($J436:$P436))</f>
        <v>1970000000</v>
      </c>
      <c r="R436" s="9" t="n">
        <f aca="false">common_rsa_total+Sensitivity!$AE$270+Sensitivity!$AJ$270+IF($C436=const_one,Sensitivity!$D$270,const_zero)+IF($D436=const_one,Sensitivity!$Y$270,const_zero)+IF($E436=const_one,Sensitivity!$V$270,const_zero)+IF($F436=const_one,Sensitivity!$S$270,const_zero)+IF($G436=const_one,Sensitivity!$P$270,const_zero)+IF($H436=const_one,Sensitivity!$M$270,const_zero)+IF($I436=const_one,Sensitivity!$J$270,const_zero)</f>
        <v>30325064.1774654</v>
      </c>
      <c r="S436" s="23" t="b">
        <f aca="false">IF($R436&gt;const_zero,--($Q436&gt;option_strike_usd*$R436),const_zero)</f>
        <v>1</v>
      </c>
      <c r="T436" s="7" t="n">
        <f aca="false">IF($R436&gt;const_zero,IF($S436=const_one,($Q436+option_strike_usd*pre_f_options_issued)/($R436+pre_f_options_issued),$Q436/$R436),const_zero)</f>
        <v>60.0912762679116</v>
      </c>
      <c r="U436" s="5" t="n">
        <f aca="false">IF($C436=const_one,Sensitivity!$D$270*$T436,const_zero)</f>
        <v>47151857.3746846</v>
      </c>
      <c r="V436" s="5" t="n">
        <f aca="false">IF($D436=const_one,Sensitivity!$Y$270*$T436,const_zero)</f>
        <v>368434951.67324</v>
      </c>
      <c r="W436" s="5" t="n">
        <f aca="false">IF($E436=const_one,Sensitivity!$V$270*$T436,const_zero)</f>
        <v>104142246.982124</v>
      </c>
      <c r="X436" s="5" t="n">
        <f aca="false">IF($F436=const_one,Sensitivity!$S$270*$T436,const_zero)</f>
        <v>144219063.042988</v>
      </c>
      <c r="Y436" s="5" t="n">
        <f aca="false">IF($G436=const_one,Sensitivity!$P$270*$T436,const_zero)</f>
        <v>0</v>
      </c>
      <c r="Z436" s="5" t="n">
        <f aca="false">IF($H436=const_one,Sensitivity!$M$270*$T436,const_zero)</f>
        <v>300456381.339558</v>
      </c>
      <c r="AA436" s="5" t="n">
        <f aca="false">IF($I436=const_one,Sensitivity!$J$270*$T436,const_zero)</f>
        <v>300456381.339558</v>
      </c>
      <c r="AB436" s="5" t="n">
        <f aca="false">(Sensitivity!$AE$270+Sensitivity!$AJ$270)*$T436</f>
        <v>16589441.1668636</v>
      </c>
      <c r="AC436" s="5" t="n">
        <f aca="false">common_rsa_total*$T436</f>
        <v>540821486.411205</v>
      </c>
      <c r="AD436" s="5" t="n">
        <f aca="false">IF($S436=const_one,pre_f_options_issued*($T436-option_strike_usd),const_zero)</f>
        <v>147728190.669779</v>
      </c>
      <c r="AE436" s="5" t="n">
        <f aca="false">J436+U436</f>
        <v>47151857.3746846</v>
      </c>
      <c r="AF436" s="5" t="n">
        <f aca="false">K436+V436</f>
        <v>368434951.67324</v>
      </c>
      <c r="AG436" s="5" t="n">
        <f aca="false">L436+W436</f>
        <v>104142246.982124</v>
      </c>
      <c r="AH436" s="5" t="n">
        <f aca="false">M436+X436</f>
        <v>144219063.042988</v>
      </c>
      <c r="AI436" s="5" t="n">
        <f aca="false">N436+Y436</f>
        <v>30000000</v>
      </c>
      <c r="AJ436" s="5" t="n">
        <f aca="false">O436+Z436</f>
        <v>300456381.339558</v>
      </c>
      <c r="AK436" s="5" t="n">
        <f aca="false">P436+AA436</f>
        <v>300456381.339558</v>
      </c>
      <c r="AL436" s="5" t="n">
        <f aca="false">INDEX($AE$325:$AE$452,$B436-$C436*1+const_one)</f>
        <v>30000000</v>
      </c>
      <c r="AM436" s="5" t="n">
        <f aca="false">INDEX($AF$325:$AF$452,$B436-$D436*2+const_one)</f>
        <v>300000000</v>
      </c>
      <c r="AN436" s="5" t="n">
        <f aca="false">INDEX($AG$325:$AG$452,$B436-$E436*4+const_one)</f>
        <v>100000000</v>
      </c>
      <c r="AO436" s="5" t="n">
        <f aca="false">INDEX($AH$325:$AH$452,$B436-$F436*8+const_one)</f>
        <v>60000000</v>
      </c>
      <c r="AP436" s="5" t="n">
        <f aca="false">INDEX($AI$325:$AI$452,$B436-$G436*16+const_one)</f>
        <v>30000000</v>
      </c>
      <c r="AQ436" s="5" t="n">
        <f aca="false">INDEX($AJ$325:$AJ$452,$B436-$H436*32+const_one)</f>
        <v>15000000</v>
      </c>
      <c r="AR436" s="5" t="n">
        <f aca="false">INDEX($AK$325:$AK$452,$B436-$I436*64+const_one)</f>
        <v>5000000</v>
      </c>
      <c r="AS436" s="5" t="n">
        <f aca="false">INDEX($AE$325:$AE$452,$B436+(const_one-$C436)*1+const_one)</f>
        <v>47151857.3746846</v>
      </c>
      <c r="AT436" s="5" t="n">
        <f aca="false">INDEX($AF$325:$AF$452,$B436+(const_one-$D436)*2+const_one)</f>
        <v>368434951.67324</v>
      </c>
      <c r="AU436" s="5" t="n">
        <f aca="false">INDEX($AG$325:$AG$452,$B436+(const_one-$E436)*4+const_one)</f>
        <v>104142246.982124</v>
      </c>
      <c r="AV436" s="5" t="n">
        <f aca="false">INDEX($AH$325:$AH$452,$B436+(const_one-$F436)*8+const_one)</f>
        <v>144219063.042988</v>
      </c>
      <c r="AW436" s="5" t="n">
        <f aca="false">INDEX($AI$325:$AI$452,$B436+(const_one-$G436)*16+const_one)</f>
        <v>167689860.100204</v>
      </c>
      <c r="AX436" s="5" t="n">
        <f aca="false">INDEX($AJ$325:$AJ$452,$B436+(const_one-$H436)*32+const_one)</f>
        <v>300456381.339558</v>
      </c>
      <c r="AY436" s="5" t="n">
        <f aca="false">INDEX($AK$325:$AK$452,$B436+(const_one-$I436)*64+const_one)</f>
        <v>300456381.339558</v>
      </c>
      <c r="AZ436" s="5" t="n">
        <f aca="false">--($C436=--(AS436&gt;AL436))</f>
        <v>1</v>
      </c>
      <c r="BA436" s="5" t="n">
        <f aca="false">--($D436=--(AT436&gt;AM436))</f>
        <v>1</v>
      </c>
      <c r="BB436" s="5" t="n">
        <f aca="false">--($E436=--(AU436&gt;AN436))</f>
        <v>1</v>
      </c>
      <c r="BC436" s="5" t="n">
        <f aca="false">--($F436=--(AV436&gt;AO436))</f>
        <v>1</v>
      </c>
      <c r="BD436" s="5" t="n">
        <f aca="false">--($G436=--(AW436&gt;AP436))</f>
        <v>0</v>
      </c>
      <c r="BE436" s="5" t="n">
        <f aca="false">--($H436=--(AX436&gt;AQ436))</f>
        <v>1</v>
      </c>
      <c r="BF436" s="5" t="n">
        <f aca="false">--($I436=--(AY436&gt;AR436))</f>
        <v>1</v>
      </c>
      <c r="BG436" s="5" t="n">
        <f aca="false">SUM(AZ436:BF436)</f>
        <v>6</v>
      </c>
      <c r="BH436" s="5" t="n">
        <f aca="false">SUM(AE436:AK436)+AB436+AC436+AD436</f>
        <v>2000000000</v>
      </c>
    </row>
    <row r="437" customFormat="false" ht="15" hidden="true" customHeight="false" outlineLevel="0" collapsed="false">
      <c r="A437" s="5" t="n">
        <f aca="false">sensitivity_exit_usd</f>
        <v>2000000000</v>
      </c>
      <c r="B437" s="2" t="n">
        <f aca="false">ROW()-ROW($B$325)</f>
        <v>112</v>
      </c>
      <c r="C437" s="2" t="n">
        <f aca="false">MOD(QUOTIENT($B437,1),2)</f>
        <v>0</v>
      </c>
      <c r="D437" s="2" t="n">
        <f aca="false">MOD(QUOTIENT($B437,2),2)</f>
        <v>0</v>
      </c>
      <c r="E437" s="2" t="n">
        <f aca="false">MOD(QUOTIENT($B437,4),2)</f>
        <v>0</v>
      </c>
      <c r="F437" s="2" t="n">
        <f aca="false">MOD(QUOTIENT($B437,8),2)</f>
        <v>0</v>
      </c>
      <c r="G437" s="2" t="n">
        <f aca="false">MOD(QUOTIENT($B437,16),2)</f>
        <v>1</v>
      </c>
      <c r="H437" s="2" t="n">
        <f aca="false">MOD(QUOTIENT($B437,32),2)</f>
        <v>1</v>
      </c>
      <c r="I437" s="2" t="n">
        <f aca="false">MOD(QUOTIENT($B437,64),2)</f>
        <v>1</v>
      </c>
      <c r="J437" s="5" t="n">
        <f aca="false">IF($C437=const_zero,MIN(class_series_f_invested_usd,MAX(const_zero,$A437)),const_zero)</f>
        <v>30000000</v>
      </c>
      <c r="K437" s="5" t="n">
        <f aca="false">IF($D437=const_zero,MIN(class_series_e_invested_usd,MAX(const_zero,$A437-SUM($J437:$J437))),const_zero)</f>
        <v>300000000</v>
      </c>
      <c r="L437" s="5" t="n">
        <f aca="false">IF($E437=const_zero,MIN(class_series_d_invested_usd,MAX(const_zero,$A437-SUM($J437:$K437))),const_zero)</f>
        <v>100000000</v>
      </c>
      <c r="M437" s="5" t="n">
        <f aca="false">IF($F437=const_zero,MIN(class_series_c_invested_usd,MAX(const_zero,$A437-SUM($J437:$L437))),const_zero)</f>
        <v>60000000</v>
      </c>
      <c r="N437" s="5" t="n">
        <f aca="false">IF($G437=const_zero,MIN(class_series_b_invested_usd,MAX(const_zero,$A437-SUM($J437:$M437))),const_zero)</f>
        <v>0</v>
      </c>
      <c r="O437" s="5" t="n">
        <f aca="false">IF($H437=const_zero,MIN(class_series_a_invested_usd,MAX(const_zero,$A437-SUM($J437:$N437))),const_zero)</f>
        <v>0</v>
      </c>
      <c r="P437" s="5" t="n">
        <f aca="false">IF($I437=const_zero,MIN(class_seed_invested_usd,MAX(const_zero,$A437-SUM($J437:$O437))),const_zero)</f>
        <v>0</v>
      </c>
      <c r="Q437" s="5" t="n">
        <f aca="false">MAX(const_zero,$A437-SUM($J437:$P437))</f>
        <v>1510000000</v>
      </c>
      <c r="R437" s="9" t="n">
        <f aca="false">common_rsa_total+Sensitivity!$AE$270+Sensitivity!$AJ$270+IF($C437=const_one,Sensitivity!$D$270,const_zero)+IF($D437=const_one,Sensitivity!$Y$270,const_zero)+IF($E437=const_one,Sensitivity!$V$270,const_zero)+IF($F437=const_one,Sensitivity!$S$270,const_zero)+IF($G437=const_one,Sensitivity!$P$270,const_zero)+IF($H437=const_one,Sensitivity!$M$270,const_zero)+IF($I437=const_one,Sensitivity!$J$270,const_zero)</f>
        <v>22276070.7077164</v>
      </c>
      <c r="S437" s="23" t="b">
        <f aca="false">IF($R437&gt;const_zero,--($Q437&gt;option_strike_usd*$R437),const_zero)</f>
        <v>1</v>
      </c>
      <c r="T437" s="7" t="n">
        <f aca="false">IF($R437&gt;const_zero,IF($S437=const_one,($Q437+option_strike_usd*pre_f_options_issued)/($R437+pre_f_options_issued),$Q437/$R437),const_zero)</f>
        <v>61.0468067290807</v>
      </c>
      <c r="U437" s="5" t="n">
        <f aca="false">IF($C437=const_one,Sensitivity!$D$270*$T437,const_zero)</f>
        <v>0</v>
      </c>
      <c r="V437" s="5" t="n">
        <f aca="false">IF($D437=const_one,Sensitivity!$Y$270*$T437,const_zero)</f>
        <v>0</v>
      </c>
      <c r="W437" s="5" t="n">
        <f aca="false">IF($E437=const_one,Sensitivity!$V$270*$T437,const_zero)</f>
        <v>0</v>
      </c>
      <c r="X437" s="5" t="n">
        <f aca="false">IF($F437=const_one,Sensitivity!$S$270*$T437,const_zero)</f>
        <v>0</v>
      </c>
      <c r="Y437" s="5" t="n">
        <f aca="false">IF($G437=const_one,Sensitivity!$P$270*$T437,const_zero)</f>
        <v>183140420.187242</v>
      </c>
      <c r="Z437" s="5" t="n">
        <f aca="false">IF($H437=const_one,Sensitivity!$M$270*$T437,const_zero)</f>
        <v>305234033.645403</v>
      </c>
      <c r="AA437" s="5" t="n">
        <f aca="false">IF($I437=const_one,Sensitivity!$J$270*$T437,const_zero)</f>
        <v>305234033.645403</v>
      </c>
      <c r="AB437" s="5" t="n">
        <f aca="false">(Sensitivity!$AE$270+Sensitivity!$AJ$270)*$T437</f>
        <v>16853235.1375231</v>
      </c>
      <c r="AC437" s="5" t="n">
        <f aca="false">common_rsa_total*$T437</f>
        <v>549421260.561726</v>
      </c>
      <c r="AD437" s="5" t="n">
        <f aca="false">IF($S437=const_one,pre_f_options_issued*($T437-option_strike_usd),const_zero)</f>
        <v>150117016.822702</v>
      </c>
      <c r="AE437" s="5" t="n">
        <f aca="false">J437+U437</f>
        <v>30000000</v>
      </c>
      <c r="AF437" s="5" t="n">
        <f aca="false">K437+V437</f>
        <v>300000000</v>
      </c>
      <c r="AG437" s="5" t="n">
        <f aca="false">L437+W437</f>
        <v>100000000</v>
      </c>
      <c r="AH437" s="5" t="n">
        <f aca="false">M437+X437</f>
        <v>60000000</v>
      </c>
      <c r="AI437" s="5" t="n">
        <f aca="false">N437+Y437</f>
        <v>183140420.187242</v>
      </c>
      <c r="AJ437" s="5" t="n">
        <f aca="false">O437+Z437</f>
        <v>305234033.645403</v>
      </c>
      <c r="AK437" s="5" t="n">
        <f aca="false">P437+AA437</f>
        <v>305234033.645403</v>
      </c>
      <c r="AL437" s="5" t="n">
        <f aca="false">INDEX($AE$325:$AE$452,$B437-$C437*1+const_one)</f>
        <v>30000000</v>
      </c>
      <c r="AM437" s="5" t="n">
        <f aca="false">INDEX($AF$325:$AF$452,$B437-$D437*2+const_one)</f>
        <v>300000000</v>
      </c>
      <c r="AN437" s="5" t="n">
        <f aca="false">INDEX($AG$325:$AG$452,$B437-$E437*4+const_one)</f>
        <v>100000000</v>
      </c>
      <c r="AO437" s="5" t="n">
        <f aca="false">INDEX($AH$325:$AH$452,$B437-$F437*8+const_one)</f>
        <v>60000000</v>
      </c>
      <c r="AP437" s="5" t="n">
        <f aca="false">INDEX($AI$325:$AI$452,$B437-$G437*16+const_one)</f>
        <v>30000000</v>
      </c>
      <c r="AQ437" s="5" t="n">
        <f aca="false">INDEX($AJ$325:$AJ$452,$B437-$H437*32+const_one)</f>
        <v>15000000</v>
      </c>
      <c r="AR437" s="5" t="n">
        <f aca="false">INDEX($AK$325:$AK$452,$B437-$I437*64+const_one)</f>
        <v>5000000</v>
      </c>
      <c r="AS437" s="5" t="n">
        <f aca="false">INDEX($AE$325:$AE$452,$B437+(const_one-$C437)*1+const_one)</f>
        <v>47352084.794778</v>
      </c>
      <c r="AT437" s="5" t="n">
        <f aca="false">INDEX($AF$325:$AF$452,$B437+(const_one-$D437)*2+const_one)</f>
        <v>359555534.548906</v>
      </c>
      <c r="AU437" s="5" t="n">
        <f aca="false">INDEX($AG$325:$AG$452,$B437+(const_one-$E437)*4+const_one)</f>
        <v>105419178.427924</v>
      </c>
      <c r="AV437" s="5" t="n">
        <f aca="false">INDEX($AH$325:$AH$452,$B437+(const_one-$F437)*8+const_one)</f>
        <v>138872173.265593</v>
      </c>
      <c r="AW437" s="5" t="n">
        <f aca="false">INDEX($AI$325:$AI$452,$B437+(const_one-$G437)*16+const_one)</f>
        <v>183140420.187242</v>
      </c>
      <c r="AX437" s="5" t="n">
        <f aca="false">INDEX($AJ$325:$AJ$452,$B437+(const_one-$H437)*32+const_one)</f>
        <v>305234033.645403</v>
      </c>
      <c r="AY437" s="5" t="n">
        <f aca="false">INDEX($AK$325:$AK$452,$B437+(const_one-$I437)*64+const_one)</f>
        <v>305234033.645403</v>
      </c>
      <c r="AZ437" s="5" t="n">
        <f aca="false">--($C437=--(AS437&gt;AL437))</f>
        <v>0</v>
      </c>
      <c r="BA437" s="5" t="n">
        <f aca="false">--($D437=--(AT437&gt;AM437))</f>
        <v>0</v>
      </c>
      <c r="BB437" s="5" t="n">
        <f aca="false">--($E437=--(AU437&gt;AN437))</f>
        <v>0</v>
      </c>
      <c r="BC437" s="5" t="n">
        <f aca="false">--($F437=--(AV437&gt;AO437))</f>
        <v>0</v>
      </c>
      <c r="BD437" s="5" t="n">
        <f aca="false">--($G437=--(AW437&gt;AP437))</f>
        <v>1</v>
      </c>
      <c r="BE437" s="5" t="n">
        <f aca="false">--($H437=--(AX437&gt;AQ437))</f>
        <v>1</v>
      </c>
      <c r="BF437" s="5" t="n">
        <f aca="false">--($I437=--(AY437&gt;AR437))</f>
        <v>1</v>
      </c>
      <c r="BG437" s="5" t="n">
        <f aca="false">SUM(AZ437:BF437)</f>
        <v>3</v>
      </c>
      <c r="BH437" s="5" t="n">
        <f aca="false">SUM(AE437:AK437)+AB437+AC437+AD437</f>
        <v>2000000000</v>
      </c>
    </row>
    <row r="438" customFormat="false" ht="15" hidden="true" customHeight="false" outlineLevel="0" collapsed="false">
      <c r="A438" s="5" t="n">
        <f aca="false">sensitivity_exit_usd</f>
        <v>2000000000</v>
      </c>
      <c r="B438" s="2" t="n">
        <f aca="false">ROW()-ROW($B$325)</f>
        <v>113</v>
      </c>
      <c r="C438" s="2" t="n">
        <f aca="false">MOD(QUOTIENT($B438,1),2)</f>
        <v>1</v>
      </c>
      <c r="D438" s="2" t="n">
        <f aca="false">MOD(QUOTIENT($B438,2),2)</f>
        <v>0</v>
      </c>
      <c r="E438" s="2" t="n">
        <f aca="false">MOD(QUOTIENT($B438,4),2)</f>
        <v>0</v>
      </c>
      <c r="F438" s="2" t="n">
        <f aca="false">MOD(QUOTIENT($B438,8),2)</f>
        <v>0</v>
      </c>
      <c r="G438" s="2" t="n">
        <f aca="false">MOD(QUOTIENT($B438,16),2)</f>
        <v>1</v>
      </c>
      <c r="H438" s="2" t="n">
        <f aca="false">MOD(QUOTIENT($B438,32),2)</f>
        <v>1</v>
      </c>
      <c r="I438" s="2" t="n">
        <f aca="false">MOD(QUOTIENT($B438,64),2)</f>
        <v>1</v>
      </c>
      <c r="J438" s="5" t="n">
        <f aca="false">IF($C438=const_zero,MIN(class_series_f_invested_usd,MAX(const_zero,$A438)),const_zero)</f>
        <v>0</v>
      </c>
      <c r="K438" s="5" t="n">
        <f aca="false">IF($D438=const_zero,MIN(class_series_e_invested_usd,MAX(const_zero,$A438-SUM($J438:$J438))),const_zero)</f>
        <v>300000000</v>
      </c>
      <c r="L438" s="5" t="n">
        <f aca="false">IF($E438=const_zero,MIN(class_series_d_invested_usd,MAX(const_zero,$A438-SUM($J438:$K438))),const_zero)</f>
        <v>100000000</v>
      </c>
      <c r="M438" s="5" t="n">
        <f aca="false">IF($F438=const_zero,MIN(class_series_c_invested_usd,MAX(const_zero,$A438-SUM($J438:$L438))),const_zero)</f>
        <v>60000000</v>
      </c>
      <c r="N438" s="5" t="n">
        <f aca="false">IF($G438=const_zero,MIN(class_series_b_invested_usd,MAX(const_zero,$A438-SUM($J438:$M438))),const_zero)</f>
        <v>0</v>
      </c>
      <c r="O438" s="5" t="n">
        <f aca="false">IF($H438=const_zero,MIN(class_series_a_invested_usd,MAX(const_zero,$A438-SUM($J438:$N438))),const_zero)</f>
        <v>0</v>
      </c>
      <c r="P438" s="5" t="n">
        <f aca="false">IF($I438=const_zero,MIN(class_seed_invested_usd,MAX(const_zero,$A438-SUM($J438:$O438))),const_zero)</f>
        <v>0</v>
      </c>
      <c r="Q438" s="5" t="n">
        <f aca="false">MAX(const_zero,$A438-SUM($J438:$P438))</f>
        <v>1540000000</v>
      </c>
      <c r="R438" s="9" t="n">
        <f aca="false">common_rsa_total+Sensitivity!$AE$270+Sensitivity!$AJ$270+IF($C438=const_one,Sensitivity!$D$270,const_zero)+IF($D438=const_one,Sensitivity!$Y$270,const_zero)+IF($E438=const_one,Sensitivity!$V$270,const_zero)+IF($F438=const_one,Sensitivity!$S$270,const_zero)+IF($G438=const_one,Sensitivity!$P$270,const_zero)+IF($H438=const_one,Sensitivity!$M$270,const_zero)+IF($I438=const_one,Sensitivity!$J$270,const_zero)</f>
        <v>23060741.3005735</v>
      </c>
      <c r="S438" s="23" t="b">
        <f aca="false">IF($R438&gt;const_zero,--($Q438&gt;option_strike_usd*$R438),const_zero)</f>
        <v>1</v>
      </c>
      <c r="T438" s="7" t="n">
        <f aca="false">IF($R438&gt;const_zero,IF($S438=const_one,($Q438+option_strike_usd*pre_f_options_issued)/($R438+pre_f_options_issued),$Q438/$R438),const_zero)</f>
        <v>60.346450122923</v>
      </c>
      <c r="U438" s="5" t="n">
        <f aca="false">IF($C438=const_one,Sensitivity!$D$270*$T438,const_zero)</f>
        <v>47352084.794778</v>
      </c>
      <c r="V438" s="5" t="n">
        <f aca="false">IF($D438=const_one,Sensitivity!$Y$270*$T438,const_zero)</f>
        <v>0</v>
      </c>
      <c r="W438" s="5" t="n">
        <f aca="false">IF($E438=const_one,Sensitivity!$V$270*$T438,const_zero)</f>
        <v>0</v>
      </c>
      <c r="X438" s="5" t="n">
        <f aca="false">IF($F438=const_one,Sensitivity!$S$270*$T438,const_zero)</f>
        <v>0</v>
      </c>
      <c r="Y438" s="5" t="n">
        <f aca="false">IF($G438=const_one,Sensitivity!$P$270*$T438,const_zero)</f>
        <v>181039350.368769</v>
      </c>
      <c r="Z438" s="5" t="n">
        <f aca="false">IF($H438=const_one,Sensitivity!$M$270*$T438,const_zero)</f>
        <v>301732250.614615</v>
      </c>
      <c r="AA438" s="5" t="n">
        <f aca="false">IF($I438=const_one,Sensitivity!$J$270*$T438,const_zero)</f>
        <v>301732250.614615</v>
      </c>
      <c r="AB438" s="5" t="n">
        <f aca="false">(Sensitivity!$AE$270+Sensitivity!$AJ$270)*$T438</f>
        <v>16659887.1936073</v>
      </c>
      <c r="AC438" s="5" t="n">
        <f aca="false">common_rsa_total*$T438</f>
        <v>543118051.106307</v>
      </c>
      <c r="AD438" s="5" t="n">
        <f aca="false">IF($S438=const_one,pre_f_options_issued*($T438-option_strike_usd),const_zero)</f>
        <v>148366125.307308</v>
      </c>
      <c r="AE438" s="5" t="n">
        <f aca="false">J438+U438</f>
        <v>47352084.794778</v>
      </c>
      <c r="AF438" s="5" t="n">
        <f aca="false">K438+V438</f>
        <v>300000000</v>
      </c>
      <c r="AG438" s="5" t="n">
        <f aca="false">L438+W438</f>
        <v>100000000</v>
      </c>
      <c r="AH438" s="5" t="n">
        <f aca="false">M438+X438</f>
        <v>60000000</v>
      </c>
      <c r="AI438" s="5" t="n">
        <f aca="false">N438+Y438</f>
        <v>181039350.368769</v>
      </c>
      <c r="AJ438" s="5" t="n">
        <f aca="false">O438+Z438</f>
        <v>301732250.614615</v>
      </c>
      <c r="AK438" s="5" t="n">
        <f aca="false">P438+AA438</f>
        <v>301732250.614615</v>
      </c>
      <c r="AL438" s="5" t="n">
        <f aca="false">INDEX($AE$325:$AE$452,$B438-$C438*1+const_one)</f>
        <v>30000000</v>
      </c>
      <c r="AM438" s="5" t="n">
        <f aca="false">INDEX($AF$325:$AF$452,$B438-$D438*2+const_one)</f>
        <v>300000000</v>
      </c>
      <c r="AN438" s="5" t="n">
        <f aca="false">INDEX($AG$325:$AG$452,$B438-$E438*4+const_one)</f>
        <v>100000000</v>
      </c>
      <c r="AO438" s="5" t="n">
        <f aca="false">INDEX($AH$325:$AH$452,$B438-$F438*8+const_one)</f>
        <v>60000000</v>
      </c>
      <c r="AP438" s="5" t="n">
        <f aca="false">INDEX($AI$325:$AI$452,$B438-$G438*16+const_one)</f>
        <v>30000000</v>
      </c>
      <c r="AQ438" s="5" t="n">
        <f aca="false">INDEX($AJ$325:$AJ$452,$B438-$H438*32+const_one)</f>
        <v>15000000</v>
      </c>
      <c r="AR438" s="5" t="n">
        <f aca="false">INDEX($AK$325:$AK$452,$B438-$I438*64+const_one)</f>
        <v>5000000</v>
      </c>
      <c r="AS438" s="5" t="n">
        <f aca="false">INDEX($AE$325:$AE$452,$B438+(const_one-$C438)*1+const_one)</f>
        <v>47352084.794778</v>
      </c>
      <c r="AT438" s="5" t="n">
        <f aca="false">INDEX($AF$325:$AF$452,$B438+(const_one-$D438)*2+const_one)</f>
        <v>356457118.278824</v>
      </c>
      <c r="AU438" s="5" t="n">
        <f aca="false">INDEX($AG$325:$AG$452,$B438+(const_one-$E438)*4+const_one)</f>
        <v>104293381.007232</v>
      </c>
      <c r="AV438" s="5" t="n">
        <f aca="false">INDEX($AH$325:$AH$452,$B438+(const_one-$F438)*8+const_one)</f>
        <v>137550001.219786</v>
      </c>
      <c r="AW438" s="5" t="n">
        <f aca="false">INDEX($AI$325:$AI$452,$B438+(const_one-$G438)*16+const_one)</f>
        <v>181039350.368769</v>
      </c>
      <c r="AX438" s="5" t="n">
        <f aca="false">INDEX($AJ$325:$AJ$452,$B438+(const_one-$H438)*32+const_one)</f>
        <v>301732250.614615</v>
      </c>
      <c r="AY438" s="5" t="n">
        <f aca="false">INDEX($AK$325:$AK$452,$B438+(const_one-$I438)*64+const_one)</f>
        <v>301732250.614615</v>
      </c>
      <c r="AZ438" s="5" t="n">
        <f aca="false">--($C438=--(AS438&gt;AL438))</f>
        <v>1</v>
      </c>
      <c r="BA438" s="5" t="n">
        <f aca="false">--($D438=--(AT438&gt;AM438))</f>
        <v>0</v>
      </c>
      <c r="BB438" s="5" t="n">
        <f aca="false">--($E438=--(AU438&gt;AN438))</f>
        <v>0</v>
      </c>
      <c r="BC438" s="5" t="n">
        <f aca="false">--($F438=--(AV438&gt;AO438))</f>
        <v>0</v>
      </c>
      <c r="BD438" s="5" t="n">
        <f aca="false">--($G438=--(AW438&gt;AP438))</f>
        <v>1</v>
      </c>
      <c r="BE438" s="5" t="n">
        <f aca="false">--($H438=--(AX438&gt;AQ438))</f>
        <v>1</v>
      </c>
      <c r="BF438" s="5" t="n">
        <f aca="false">--($I438=--(AY438&gt;AR438))</f>
        <v>1</v>
      </c>
      <c r="BG438" s="5" t="n">
        <f aca="false">SUM(AZ438:BF438)</f>
        <v>4</v>
      </c>
      <c r="BH438" s="5" t="n">
        <f aca="false">SUM(AE438:AK438)+AB438+AC438+AD438</f>
        <v>2000000000</v>
      </c>
    </row>
    <row r="439" customFormat="false" ht="15" hidden="true" customHeight="false" outlineLevel="0" collapsed="false">
      <c r="A439" s="5" t="n">
        <f aca="false">sensitivity_exit_usd</f>
        <v>2000000000</v>
      </c>
      <c r="B439" s="2" t="n">
        <f aca="false">ROW()-ROW($B$325)</f>
        <v>114</v>
      </c>
      <c r="C439" s="2" t="n">
        <f aca="false">MOD(QUOTIENT($B439,1),2)</f>
        <v>0</v>
      </c>
      <c r="D439" s="2" t="n">
        <f aca="false">MOD(QUOTIENT($B439,2),2)</f>
        <v>1</v>
      </c>
      <c r="E439" s="2" t="n">
        <f aca="false">MOD(QUOTIENT($B439,4),2)</f>
        <v>0</v>
      </c>
      <c r="F439" s="2" t="n">
        <f aca="false">MOD(QUOTIENT($B439,8),2)</f>
        <v>0</v>
      </c>
      <c r="G439" s="2" t="n">
        <f aca="false">MOD(QUOTIENT($B439,16),2)</f>
        <v>1</v>
      </c>
      <c r="H439" s="2" t="n">
        <f aca="false">MOD(QUOTIENT($B439,32),2)</f>
        <v>1</v>
      </c>
      <c r="I439" s="2" t="n">
        <f aca="false">MOD(QUOTIENT($B439,64),2)</f>
        <v>1</v>
      </c>
      <c r="J439" s="5" t="n">
        <f aca="false">IF($C439=const_zero,MIN(class_series_f_invested_usd,MAX(const_zero,$A439)),const_zero)</f>
        <v>30000000</v>
      </c>
      <c r="K439" s="5" t="n">
        <f aca="false">IF($D439=const_zero,MIN(class_series_e_invested_usd,MAX(const_zero,$A439-SUM($J439:$J439))),const_zero)</f>
        <v>0</v>
      </c>
      <c r="L439" s="5" t="n">
        <f aca="false">IF($E439=const_zero,MIN(class_series_d_invested_usd,MAX(const_zero,$A439-SUM($J439:$K439))),const_zero)</f>
        <v>100000000</v>
      </c>
      <c r="M439" s="5" t="n">
        <f aca="false">IF($F439=const_zero,MIN(class_series_c_invested_usd,MAX(const_zero,$A439-SUM($J439:$L439))),const_zero)</f>
        <v>60000000</v>
      </c>
      <c r="N439" s="5" t="n">
        <f aca="false">IF($G439=const_zero,MIN(class_series_b_invested_usd,MAX(const_zero,$A439-SUM($J439:$M439))),const_zero)</f>
        <v>0</v>
      </c>
      <c r="O439" s="5" t="n">
        <f aca="false">IF($H439=const_zero,MIN(class_series_a_invested_usd,MAX(const_zero,$A439-SUM($J439:$N439))),const_zero)</f>
        <v>0</v>
      </c>
      <c r="P439" s="5" t="n">
        <f aca="false">IF($I439=const_zero,MIN(class_seed_invested_usd,MAX(const_zero,$A439-SUM($J439:$O439))),const_zero)</f>
        <v>0</v>
      </c>
      <c r="Q439" s="5" t="n">
        <f aca="false">MAX(const_zero,$A439-SUM($J439:$P439))</f>
        <v>1810000000</v>
      </c>
      <c r="R439" s="9" t="n">
        <f aca="false">common_rsa_total+Sensitivity!$AE$270+Sensitivity!$AJ$270+IF($C439=const_one,Sensitivity!$D$270,const_zero)+IF($D439=const_one,Sensitivity!$Y$270,const_zero)+IF($E439=const_one,Sensitivity!$V$270,const_zero)+IF($F439=const_one,Sensitivity!$S$270,const_zero)+IF($G439=const_one,Sensitivity!$P$270,const_zero)+IF($H439=const_one,Sensitivity!$M$270,const_zero)+IF($I439=const_one,Sensitivity!$J$270,const_zero)</f>
        <v>28407325.9340259</v>
      </c>
      <c r="S439" s="23" t="b">
        <f aca="false">IF($R439&gt;const_zero,--($Q439&gt;option_strike_usd*$R439),const_zero)</f>
        <v>1</v>
      </c>
      <c r="T439" s="7" t="n">
        <f aca="false">IF($R439&gt;const_zero,IF($S439=const_one,($Q439+option_strike_usd*pre_f_options_issued)/($R439+pre_f_options_issued),$Q439/$R439),const_zero)</f>
        <v>58.6430545259375</v>
      </c>
      <c r="U439" s="5" t="n">
        <f aca="false">IF($C439=const_one,Sensitivity!$D$270*$T439,const_zero)</f>
        <v>0</v>
      </c>
      <c r="V439" s="5" t="n">
        <f aca="false">IF($D439=const_one,Sensitivity!$Y$270*$T439,const_zero)</f>
        <v>359555534.548906</v>
      </c>
      <c r="W439" s="5" t="n">
        <f aca="false">IF($E439=const_one,Sensitivity!$V$270*$T439,const_zero)</f>
        <v>0</v>
      </c>
      <c r="X439" s="5" t="n">
        <f aca="false">IF($F439=const_one,Sensitivity!$S$270*$T439,const_zero)</f>
        <v>0</v>
      </c>
      <c r="Y439" s="5" t="n">
        <f aca="false">IF($G439=const_one,Sensitivity!$P$270*$T439,const_zero)</f>
        <v>175929163.577812</v>
      </c>
      <c r="Z439" s="5" t="n">
        <f aca="false">IF($H439=const_one,Sensitivity!$M$270*$T439,const_zero)</f>
        <v>293215272.629687</v>
      </c>
      <c r="AA439" s="5" t="n">
        <f aca="false">IF($I439=const_one,Sensitivity!$J$270*$T439,const_zero)</f>
        <v>293215272.629687</v>
      </c>
      <c r="AB439" s="5" t="n">
        <f aca="false">(Sensitivity!$AE$270+Sensitivity!$AJ$270)*$T439</f>
        <v>16189629.5656265</v>
      </c>
      <c r="AC439" s="5" t="n">
        <f aca="false">common_rsa_total*$T439</f>
        <v>527787490.733437</v>
      </c>
      <c r="AD439" s="5" t="n">
        <f aca="false">IF($S439=const_one,pre_f_options_issued*($T439-option_strike_usd),const_zero)</f>
        <v>144107636.314844</v>
      </c>
      <c r="AE439" s="5" t="n">
        <f aca="false">J439+U439</f>
        <v>30000000</v>
      </c>
      <c r="AF439" s="5" t="n">
        <f aca="false">K439+V439</f>
        <v>359555534.548906</v>
      </c>
      <c r="AG439" s="5" t="n">
        <f aca="false">L439+W439</f>
        <v>100000000</v>
      </c>
      <c r="AH439" s="5" t="n">
        <f aca="false">M439+X439</f>
        <v>60000000</v>
      </c>
      <c r="AI439" s="5" t="n">
        <f aca="false">N439+Y439</f>
        <v>175929163.577812</v>
      </c>
      <c r="AJ439" s="5" t="n">
        <f aca="false">O439+Z439</f>
        <v>293215272.629687</v>
      </c>
      <c r="AK439" s="5" t="n">
        <f aca="false">P439+AA439</f>
        <v>293215272.629687</v>
      </c>
      <c r="AL439" s="5" t="n">
        <f aca="false">INDEX($AE$325:$AE$452,$B439-$C439*1+const_one)</f>
        <v>30000000</v>
      </c>
      <c r="AM439" s="5" t="n">
        <f aca="false">INDEX($AF$325:$AF$452,$B439-$D439*2+const_one)</f>
        <v>300000000</v>
      </c>
      <c r="AN439" s="5" t="n">
        <f aca="false">INDEX($AG$325:$AG$452,$B439-$E439*4+const_one)</f>
        <v>100000000</v>
      </c>
      <c r="AO439" s="5" t="n">
        <f aca="false">INDEX($AH$325:$AH$452,$B439-$F439*8+const_one)</f>
        <v>60000000</v>
      </c>
      <c r="AP439" s="5" t="n">
        <f aca="false">INDEX($AI$325:$AI$452,$B439-$G439*16+const_one)</f>
        <v>30000000</v>
      </c>
      <c r="AQ439" s="5" t="n">
        <f aca="false">INDEX($AJ$325:$AJ$452,$B439-$H439*32+const_one)</f>
        <v>15000000</v>
      </c>
      <c r="AR439" s="5" t="n">
        <f aca="false">INDEX($AK$325:$AK$452,$B439-$I439*64+const_one)</f>
        <v>5000000</v>
      </c>
      <c r="AS439" s="5" t="n">
        <f aca="false">INDEX($AE$325:$AE$452,$B439+(const_one-$C439)*1+const_one)</f>
        <v>45618948.8129254</v>
      </c>
      <c r="AT439" s="5" t="n">
        <f aca="false">INDEX($AF$325:$AF$452,$B439+(const_one-$D439)*2+const_one)</f>
        <v>359555534.548906</v>
      </c>
      <c r="AU439" s="5" t="n">
        <f aca="false">INDEX($AG$325:$AG$452,$B439+(const_one-$E439)*4+const_one)</f>
        <v>101545708.177419</v>
      </c>
      <c r="AV439" s="5" t="n">
        <f aca="false">INDEX($AH$325:$AH$452,$B439+(const_one-$F439)*8+const_one)</f>
        <v>134925271.662504</v>
      </c>
      <c r="AW439" s="5" t="n">
        <f aca="false">INDEX($AI$325:$AI$452,$B439+(const_one-$G439)*16+const_one)</f>
        <v>175929163.577812</v>
      </c>
      <c r="AX439" s="5" t="n">
        <f aca="false">INDEX($AJ$325:$AJ$452,$B439+(const_one-$H439)*32+const_one)</f>
        <v>293215272.629687</v>
      </c>
      <c r="AY439" s="5" t="n">
        <f aca="false">INDEX($AK$325:$AK$452,$B439+(const_one-$I439)*64+const_one)</f>
        <v>293215272.629687</v>
      </c>
      <c r="AZ439" s="5" t="n">
        <f aca="false">--($C439=--(AS439&gt;AL439))</f>
        <v>0</v>
      </c>
      <c r="BA439" s="5" t="n">
        <f aca="false">--($D439=--(AT439&gt;AM439))</f>
        <v>1</v>
      </c>
      <c r="BB439" s="5" t="n">
        <f aca="false">--($E439=--(AU439&gt;AN439))</f>
        <v>0</v>
      </c>
      <c r="BC439" s="5" t="n">
        <f aca="false">--($F439=--(AV439&gt;AO439))</f>
        <v>0</v>
      </c>
      <c r="BD439" s="5" t="n">
        <f aca="false">--($G439=--(AW439&gt;AP439))</f>
        <v>1</v>
      </c>
      <c r="BE439" s="5" t="n">
        <f aca="false">--($H439=--(AX439&gt;AQ439))</f>
        <v>1</v>
      </c>
      <c r="BF439" s="5" t="n">
        <f aca="false">--($I439=--(AY439&gt;AR439))</f>
        <v>1</v>
      </c>
      <c r="BG439" s="5" t="n">
        <f aca="false">SUM(AZ439:BF439)</f>
        <v>4</v>
      </c>
      <c r="BH439" s="5" t="n">
        <f aca="false">SUM(AE439:AK439)+AB439+AC439+AD439</f>
        <v>2000000000</v>
      </c>
    </row>
    <row r="440" customFormat="false" ht="15" hidden="true" customHeight="false" outlineLevel="0" collapsed="false">
      <c r="A440" s="5" t="n">
        <f aca="false">sensitivity_exit_usd</f>
        <v>2000000000</v>
      </c>
      <c r="B440" s="2" t="n">
        <f aca="false">ROW()-ROW($B$325)</f>
        <v>115</v>
      </c>
      <c r="C440" s="2" t="n">
        <f aca="false">MOD(QUOTIENT($B440,1),2)</f>
        <v>1</v>
      </c>
      <c r="D440" s="2" t="n">
        <f aca="false">MOD(QUOTIENT($B440,2),2)</f>
        <v>1</v>
      </c>
      <c r="E440" s="2" t="n">
        <f aca="false">MOD(QUOTIENT($B440,4),2)</f>
        <v>0</v>
      </c>
      <c r="F440" s="2" t="n">
        <f aca="false">MOD(QUOTIENT($B440,8),2)</f>
        <v>0</v>
      </c>
      <c r="G440" s="2" t="n">
        <f aca="false">MOD(QUOTIENT($B440,16),2)</f>
        <v>1</v>
      </c>
      <c r="H440" s="2" t="n">
        <f aca="false">MOD(QUOTIENT($B440,32),2)</f>
        <v>1</v>
      </c>
      <c r="I440" s="2" t="n">
        <f aca="false">MOD(QUOTIENT($B440,64),2)</f>
        <v>1</v>
      </c>
      <c r="J440" s="5" t="n">
        <f aca="false">IF($C440=const_zero,MIN(class_series_f_invested_usd,MAX(const_zero,$A440)),const_zero)</f>
        <v>0</v>
      </c>
      <c r="K440" s="5" t="n">
        <f aca="false">IF($D440=const_zero,MIN(class_series_e_invested_usd,MAX(const_zero,$A440-SUM($J440:$J440))),const_zero)</f>
        <v>0</v>
      </c>
      <c r="L440" s="5" t="n">
        <f aca="false">IF($E440=const_zero,MIN(class_series_d_invested_usd,MAX(const_zero,$A440-SUM($J440:$K440))),const_zero)</f>
        <v>100000000</v>
      </c>
      <c r="M440" s="5" t="n">
        <f aca="false">IF($F440=const_zero,MIN(class_series_c_invested_usd,MAX(const_zero,$A440-SUM($J440:$L440))),const_zero)</f>
        <v>60000000</v>
      </c>
      <c r="N440" s="5" t="n">
        <f aca="false">IF($G440=const_zero,MIN(class_series_b_invested_usd,MAX(const_zero,$A440-SUM($J440:$M440))),const_zero)</f>
        <v>0</v>
      </c>
      <c r="O440" s="5" t="n">
        <f aca="false">IF($H440=const_zero,MIN(class_series_a_invested_usd,MAX(const_zero,$A440-SUM($J440:$N440))),const_zero)</f>
        <v>0</v>
      </c>
      <c r="P440" s="5" t="n">
        <f aca="false">IF($I440=const_zero,MIN(class_seed_invested_usd,MAX(const_zero,$A440-SUM($J440:$O440))),const_zero)</f>
        <v>0</v>
      </c>
      <c r="Q440" s="5" t="n">
        <f aca="false">MAX(const_zero,$A440-SUM($J440:$P440))</f>
        <v>1840000000</v>
      </c>
      <c r="R440" s="9" t="n">
        <f aca="false">common_rsa_total+Sensitivity!$AE$270+Sensitivity!$AJ$270+IF($C440=const_one,Sensitivity!$D$270,const_zero)+IF($D440=const_one,Sensitivity!$Y$270,const_zero)+IF($E440=const_one,Sensitivity!$V$270,const_zero)+IF($F440=const_one,Sensitivity!$S$270,const_zero)+IF($G440=const_one,Sensitivity!$P$270,const_zero)+IF($H440=const_one,Sensitivity!$M$270,const_zero)+IF($I440=const_one,Sensitivity!$J$270,const_zero)</f>
        <v>29191996.526883</v>
      </c>
      <c r="S440" s="23" t="b">
        <f aca="false">IF($R440&gt;const_zero,--($Q440&gt;option_strike_usd*$R440),const_zero)</f>
        <v>1</v>
      </c>
      <c r="T440" s="7" t="n">
        <f aca="false">IF($R440&gt;const_zero,IF($S440=const_one,($Q440+option_strike_usd*pre_f_options_issued)/($R440+pre_f_options_issued),$Q440/$R440),const_zero)</f>
        <v>58.1377067373172</v>
      </c>
      <c r="U440" s="5" t="n">
        <f aca="false">IF($C440=const_one,Sensitivity!$D$270*$T440,const_zero)</f>
        <v>45618948.8129254</v>
      </c>
      <c r="V440" s="5" t="n">
        <f aca="false">IF($D440=const_one,Sensitivity!$Y$270*$T440,const_zero)</f>
        <v>356457118.278824</v>
      </c>
      <c r="W440" s="5" t="n">
        <f aca="false">IF($E440=const_one,Sensitivity!$V$270*$T440,const_zero)</f>
        <v>0</v>
      </c>
      <c r="X440" s="5" t="n">
        <f aca="false">IF($F440=const_one,Sensitivity!$S$270*$T440,const_zero)</f>
        <v>0</v>
      </c>
      <c r="Y440" s="5" t="n">
        <f aca="false">IF($G440=const_one,Sensitivity!$P$270*$T440,const_zero)</f>
        <v>174413120.211952</v>
      </c>
      <c r="Z440" s="5" t="n">
        <f aca="false">IF($H440=const_one,Sensitivity!$M$270*$T440,const_zero)</f>
        <v>290688533.686586</v>
      </c>
      <c r="AA440" s="5" t="n">
        <f aca="false">IF($I440=const_one,Sensitivity!$J$270*$T440,const_zero)</f>
        <v>290688533.686586</v>
      </c>
      <c r="AB440" s="5" t="n">
        <f aca="false">(Sensitivity!$AE$270+Sensitivity!$AJ$270)*$T440</f>
        <v>16050117.8439792</v>
      </c>
      <c r="AC440" s="5" t="n">
        <f aca="false">common_rsa_total*$T440</f>
        <v>523239360.635855</v>
      </c>
      <c r="AD440" s="5" t="n">
        <f aca="false">IF($S440=const_one,pre_f_options_issued*($T440-option_strike_usd),const_zero)</f>
        <v>142844266.843293</v>
      </c>
      <c r="AE440" s="5" t="n">
        <f aca="false">J440+U440</f>
        <v>45618948.8129254</v>
      </c>
      <c r="AF440" s="5" t="n">
        <f aca="false">K440+V440</f>
        <v>356457118.278824</v>
      </c>
      <c r="AG440" s="5" t="n">
        <f aca="false">L440+W440</f>
        <v>100000000</v>
      </c>
      <c r="AH440" s="5" t="n">
        <f aca="false">M440+X440</f>
        <v>60000000</v>
      </c>
      <c r="AI440" s="5" t="n">
        <f aca="false">N440+Y440</f>
        <v>174413120.211952</v>
      </c>
      <c r="AJ440" s="5" t="n">
        <f aca="false">O440+Z440</f>
        <v>290688533.686586</v>
      </c>
      <c r="AK440" s="5" t="n">
        <f aca="false">P440+AA440</f>
        <v>290688533.686586</v>
      </c>
      <c r="AL440" s="5" t="n">
        <f aca="false">INDEX($AE$325:$AE$452,$B440-$C440*1+const_one)</f>
        <v>30000000</v>
      </c>
      <c r="AM440" s="5" t="n">
        <f aca="false">INDEX($AF$325:$AF$452,$B440-$D440*2+const_one)</f>
        <v>300000000</v>
      </c>
      <c r="AN440" s="5" t="n">
        <f aca="false">INDEX($AG$325:$AG$452,$B440-$E440*4+const_one)</f>
        <v>100000000</v>
      </c>
      <c r="AO440" s="5" t="n">
        <f aca="false">INDEX($AH$325:$AH$452,$B440-$F440*8+const_one)</f>
        <v>60000000</v>
      </c>
      <c r="AP440" s="5" t="n">
        <f aca="false">INDEX($AI$325:$AI$452,$B440-$G440*16+const_one)</f>
        <v>30000000</v>
      </c>
      <c r="AQ440" s="5" t="n">
        <f aca="false">INDEX($AJ$325:$AJ$452,$B440-$H440*32+const_one)</f>
        <v>15000000</v>
      </c>
      <c r="AR440" s="5" t="n">
        <f aca="false">INDEX($AK$325:$AK$452,$B440-$I440*64+const_one)</f>
        <v>5000000</v>
      </c>
      <c r="AS440" s="5" t="n">
        <f aca="false">INDEX($AE$325:$AE$452,$B440+(const_one-$C440)*1+const_one)</f>
        <v>45618948.8129254</v>
      </c>
      <c r="AT440" s="5" t="n">
        <f aca="false">INDEX($AF$325:$AF$452,$B440+(const_one-$D440)*2+const_one)</f>
        <v>356457118.278824</v>
      </c>
      <c r="AU440" s="5" t="n">
        <f aca="false">INDEX($AG$325:$AG$452,$B440+(const_one-$E440)*4+const_one)</f>
        <v>100717350.709705</v>
      </c>
      <c r="AV440" s="5" t="n">
        <f aca="false">INDEX($AH$325:$AH$452,$B440+(const_one-$F440)*8+const_one)</f>
        <v>133931727.829419</v>
      </c>
      <c r="AW440" s="5" t="n">
        <f aca="false">INDEX($AI$325:$AI$452,$B440+(const_one-$G440)*16+const_one)</f>
        <v>174413120.211952</v>
      </c>
      <c r="AX440" s="5" t="n">
        <f aca="false">INDEX($AJ$325:$AJ$452,$B440+(const_one-$H440)*32+const_one)</f>
        <v>290688533.686586</v>
      </c>
      <c r="AY440" s="5" t="n">
        <f aca="false">INDEX($AK$325:$AK$452,$B440+(const_one-$I440)*64+const_one)</f>
        <v>290688533.686586</v>
      </c>
      <c r="AZ440" s="5" t="n">
        <f aca="false">--($C440=--(AS440&gt;AL440))</f>
        <v>1</v>
      </c>
      <c r="BA440" s="5" t="n">
        <f aca="false">--($D440=--(AT440&gt;AM440))</f>
        <v>1</v>
      </c>
      <c r="BB440" s="5" t="n">
        <f aca="false">--($E440=--(AU440&gt;AN440))</f>
        <v>0</v>
      </c>
      <c r="BC440" s="5" t="n">
        <f aca="false">--($F440=--(AV440&gt;AO440))</f>
        <v>0</v>
      </c>
      <c r="BD440" s="5" t="n">
        <f aca="false">--($G440=--(AW440&gt;AP440))</f>
        <v>1</v>
      </c>
      <c r="BE440" s="5" t="n">
        <f aca="false">--($H440=--(AX440&gt;AQ440))</f>
        <v>1</v>
      </c>
      <c r="BF440" s="5" t="n">
        <f aca="false">--($I440=--(AY440&gt;AR440))</f>
        <v>1</v>
      </c>
      <c r="BG440" s="5" t="n">
        <f aca="false">SUM(AZ440:BF440)</f>
        <v>5</v>
      </c>
      <c r="BH440" s="5" t="n">
        <f aca="false">SUM(AE440:AK440)+AB440+AC440+AD440</f>
        <v>2000000000</v>
      </c>
    </row>
    <row r="441" customFormat="false" ht="15" hidden="true" customHeight="false" outlineLevel="0" collapsed="false">
      <c r="A441" s="5" t="n">
        <f aca="false">sensitivity_exit_usd</f>
        <v>2000000000</v>
      </c>
      <c r="B441" s="2" t="n">
        <f aca="false">ROW()-ROW($B$325)</f>
        <v>116</v>
      </c>
      <c r="C441" s="2" t="n">
        <f aca="false">MOD(QUOTIENT($B441,1),2)</f>
        <v>0</v>
      </c>
      <c r="D441" s="2" t="n">
        <f aca="false">MOD(QUOTIENT($B441,2),2)</f>
        <v>0</v>
      </c>
      <c r="E441" s="2" t="n">
        <f aca="false">MOD(QUOTIENT($B441,4),2)</f>
        <v>1</v>
      </c>
      <c r="F441" s="2" t="n">
        <f aca="false">MOD(QUOTIENT($B441,8),2)</f>
        <v>0</v>
      </c>
      <c r="G441" s="2" t="n">
        <f aca="false">MOD(QUOTIENT($B441,16),2)</f>
        <v>1</v>
      </c>
      <c r="H441" s="2" t="n">
        <f aca="false">MOD(QUOTIENT($B441,32),2)</f>
        <v>1</v>
      </c>
      <c r="I441" s="2" t="n">
        <f aca="false">MOD(QUOTIENT($B441,64),2)</f>
        <v>1</v>
      </c>
      <c r="J441" s="5" t="n">
        <f aca="false">IF($C441=const_zero,MIN(class_series_f_invested_usd,MAX(const_zero,$A441)),const_zero)</f>
        <v>30000000</v>
      </c>
      <c r="K441" s="5" t="n">
        <f aca="false">IF($D441=const_zero,MIN(class_series_e_invested_usd,MAX(const_zero,$A441-SUM($J441:$J441))),const_zero)</f>
        <v>300000000</v>
      </c>
      <c r="L441" s="5" t="n">
        <f aca="false">IF($E441=const_zero,MIN(class_series_d_invested_usd,MAX(const_zero,$A441-SUM($J441:$K441))),const_zero)</f>
        <v>0</v>
      </c>
      <c r="M441" s="5" t="n">
        <f aca="false">IF($F441=const_zero,MIN(class_series_c_invested_usd,MAX(const_zero,$A441-SUM($J441:$L441))),const_zero)</f>
        <v>60000000</v>
      </c>
      <c r="N441" s="5" t="n">
        <f aca="false">IF($G441=const_zero,MIN(class_series_b_invested_usd,MAX(const_zero,$A441-SUM($J441:$M441))),const_zero)</f>
        <v>0</v>
      </c>
      <c r="O441" s="5" t="n">
        <f aca="false">IF($H441=const_zero,MIN(class_series_a_invested_usd,MAX(const_zero,$A441-SUM($J441:$N441))),const_zero)</f>
        <v>0</v>
      </c>
      <c r="P441" s="5" t="n">
        <f aca="false">IF($I441=const_zero,MIN(class_seed_invested_usd,MAX(const_zero,$A441-SUM($J441:$O441))),const_zero)</f>
        <v>0</v>
      </c>
      <c r="Q441" s="5" t="n">
        <f aca="false">MAX(const_zero,$A441-SUM($J441:$P441))</f>
        <v>1610000000</v>
      </c>
      <c r="R441" s="9" t="n">
        <f aca="false">common_rsa_total+Sensitivity!$AE$270+Sensitivity!$AJ$270+IF($C441=const_one,Sensitivity!$D$270,const_zero)+IF($D441=const_one,Sensitivity!$Y$270,const_zero)+IF($E441=const_one,Sensitivity!$V$270,const_zero)+IF($F441=const_one,Sensitivity!$S$270,const_zero)+IF($G441=const_one,Sensitivity!$P$270,const_zero)+IF($H441=const_one,Sensitivity!$M$270,const_zero)+IF($I441=const_one,Sensitivity!$J$270,const_zero)</f>
        <v>24009138.3582987</v>
      </c>
      <c r="S441" s="23" t="b">
        <f aca="false">IF($R441&gt;const_zero,--($Q441&gt;option_strike_usd*$R441),const_zero)</f>
        <v>1</v>
      </c>
      <c r="T441" s="7" t="n">
        <f aca="false">IF($R441&gt;const_zero,IF($S441=const_one,($Q441+option_strike_usd*pre_f_options_issued)/($R441+pre_f_options_issued),$Q441/$R441),const_zero)</f>
        <v>60.8280804228857</v>
      </c>
      <c r="U441" s="5" t="n">
        <f aca="false">IF($C441=const_one,Sensitivity!$D$270*$T441,const_zero)</f>
        <v>0</v>
      </c>
      <c r="V441" s="5" t="n">
        <f aca="false">IF($D441=const_one,Sensitivity!$Y$270*$T441,const_zero)</f>
        <v>0</v>
      </c>
      <c r="W441" s="5" t="n">
        <f aca="false">IF($E441=const_one,Sensitivity!$V$270*$T441,const_zero)</f>
        <v>105419178.427924</v>
      </c>
      <c r="X441" s="5" t="n">
        <f aca="false">IF($F441=const_one,Sensitivity!$S$270*$T441,const_zero)</f>
        <v>0</v>
      </c>
      <c r="Y441" s="5" t="n">
        <f aca="false">IF($G441=const_one,Sensitivity!$P$270*$T441,const_zero)</f>
        <v>182484241.268657</v>
      </c>
      <c r="Z441" s="5" t="n">
        <f aca="false">IF($H441=const_one,Sensitivity!$M$270*$T441,const_zero)</f>
        <v>304140402.114429</v>
      </c>
      <c r="AA441" s="5" t="n">
        <f aca="false">IF($I441=const_one,Sensitivity!$J$270*$T441,const_zero)</f>
        <v>304140402.114429</v>
      </c>
      <c r="AB441" s="5" t="n">
        <f aca="false">(Sensitivity!$AE$270+Sensitivity!$AJ$270)*$T441</f>
        <v>16792851.2113757</v>
      </c>
      <c r="AC441" s="5" t="n">
        <f aca="false">common_rsa_total*$T441</f>
        <v>547452723.805972</v>
      </c>
      <c r="AD441" s="5" t="n">
        <f aca="false">IF($S441=const_one,pre_f_options_issued*($T441-option_strike_usd),const_zero)</f>
        <v>149570201.057214</v>
      </c>
      <c r="AE441" s="5" t="n">
        <f aca="false">J441+U441</f>
        <v>30000000</v>
      </c>
      <c r="AF441" s="5" t="n">
        <f aca="false">K441+V441</f>
        <v>300000000</v>
      </c>
      <c r="AG441" s="5" t="n">
        <f aca="false">L441+W441</f>
        <v>105419178.427924</v>
      </c>
      <c r="AH441" s="5" t="n">
        <f aca="false">M441+X441</f>
        <v>60000000</v>
      </c>
      <c r="AI441" s="5" t="n">
        <f aca="false">N441+Y441</f>
        <v>182484241.268657</v>
      </c>
      <c r="AJ441" s="5" t="n">
        <f aca="false">O441+Z441</f>
        <v>304140402.114429</v>
      </c>
      <c r="AK441" s="5" t="n">
        <f aca="false">P441+AA441</f>
        <v>304140402.114429</v>
      </c>
      <c r="AL441" s="5" t="n">
        <f aca="false">INDEX($AE$325:$AE$452,$B441-$C441*1+const_one)</f>
        <v>30000000</v>
      </c>
      <c r="AM441" s="5" t="n">
        <f aca="false">INDEX($AF$325:$AF$452,$B441-$D441*2+const_one)</f>
        <v>300000000</v>
      </c>
      <c r="AN441" s="5" t="n">
        <f aca="false">INDEX($AG$325:$AG$452,$B441-$E441*4+const_one)</f>
        <v>100000000</v>
      </c>
      <c r="AO441" s="5" t="n">
        <f aca="false">INDEX($AH$325:$AH$452,$B441-$F441*8+const_one)</f>
        <v>60000000</v>
      </c>
      <c r="AP441" s="5" t="n">
        <f aca="false">INDEX($AI$325:$AI$452,$B441-$G441*16+const_one)</f>
        <v>30000000</v>
      </c>
      <c r="AQ441" s="5" t="n">
        <f aca="false">INDEX($AJ$325:$AJ$452,$B441-$H441*32+const_one)</f>
        <v>15000000</v>
      </c>
      <c r="AR441" s="5" t="n">
        <f aca="false">INDEX($AK$325:$AK$452,$B441-$I441*64+const_one)</f>
        <v>5000000</v>
      </c>
      <c r="AS441" s="5" t="n">
        <f aca="false">INDEX($AE$325:$AE$452,$B441+(const_one-$C441)*1+const_one)</f>
        <v>47220285.4161649</v>
      </c>
      <c r="AT441" s="5" t="n">
        <f aca="false">INDEX($AF$325:$AF$452,$B441+(const_one-$D441)*2+const_one)</f>
        <v>359248903.966843</v>
      </c>
      <c r="AU441" s="5" t="n">
        <f aca="false">INDEX($AG$325:$AG$452,$B441+(const_one-$E441)*4+const_one)</f>
        <v>105419178.427924</v>
      </c>
      <c r="AV441" s="5" t="n">
        <f aca="false">INDEX($AH$325:$AH$452,$B441+(const_one-$F441)*8+const_one)</f>
        <v>138848828.707748</v>
      </c>
      <c r="AW441" s="5" t="n">
        <f aca="false">INDEX($AI$325:$AI$452,$B441+(const_one-$G441)*16+const_one)</f>
        <v>182484241.268657</v>
      </c>
      <c r="AX441" s="5" t="n">
        <f aca="false">INDEX($AJ$325:$AJ$452,$B441+(const_one-$H441)*32+const_one)</f>
        <v>304140402.114429</v>
      </c>
      <c r="AY441" s="5" t="n">
        <f aca="false">INDEX($AK$325:$AK$452,$B441+(const_one-$I441)*64+const_one)</f>
        <v>304140402.114429</v>
      </c>
      <c r="AZ441" s="5" t="n">
        <f aca="false">--($C441=--(AS441&gt;AL441))</f>
        <v>0</v>
      </c>
      <c r="BA441" s="5" t="n">
        <f aca="false">--($D441=--(AT441&gt;AM441))</f>
        <v>0</v>
      </c>
      <c r="BB441" s="5" t="n">
        <f aca="false">--($E441=--(AU441&gt;AN441))</f>
        <v>1</v>
      </c>
      <c r="BC441" s="5" t="n">
        <f aca="false">--($F441=--(AV441&gt;AO441))</f>
        <v>0</v>
      </c>
      <c r="BD441" s="5" t="n">
        <f aca="false">--($G441=--(AW441&gt;AP441))</f>
        <v>1</v>
      </c>
      <c r="BE441" s="5" t="n">
        <f aca="false">--($H441=--(AX441&gt;AQ441))</f>
        <v>1</v>
      </c>
      <c r="BF441" s="5" t="n">
        <f aca="false">--($I441=--(AY441&gt;AR441))</f>
        <v>1</v>
      </c>
      <c r="BG441" s="5" t="n">
        <f aca="false">SUM(AZ441:BF441)</f>
        <v>4</v>
      </c>
      <c r="BH441" s="5" t="n">
        <f aca="false">SUM(AE441:AK441)+AB441+AC441+AD441</f>
        <v>2000000000</v>
      </c>
    </row>
    <row r="442" customFormat="false" ht="15" hidden="true" customHeight="false" outlineLevel="0" collapsed="false">
      <c r="A442" s="5" t="n">
        <f aca="false">sensitivity_exit_usd</f>
        <v>2000000000</v>
      </c>
      <c r="B442" s="2" t="n">
        <f aca="false">ROW()-ROW($B$325)</f>
        <v>117</v>
      </c>
      <c r="C442" s="2" t="n">
        <f aca="false">MOD(QUOTIENT($B442,1),2)</f>
        <v>1</v>
      </c>
      <c r="D442" s="2" t="n">
        <f aca="false">MOD(QUOTIENT($B442,2),2)</f>
        <v>0</v>
      </c>
      <c r="E442" s="2" t="n">
        <f aca="false">MOD(QUOTIENT($B442,4),2)</f>
        <v>1</v>
      </c>
      <c r="F442" s="2" t="n">
        <f aca="false">MOD(QUOTIENT($B442,8),2)</f>
        <v>0</v>
      </c>
      <c r="G442" s="2" t="n">
        <f aca="false">MOD(QUOTIENT($B442,16),2)</f>
        <v>1</v>
      </c>
      <c r="H442" s="2" t="n">
        <f aca="false">MOD(QUOTIENT($B442,32),2)</f>
        <v>1</v>
      </c>
      <c r="I442" s="2" t="n">
        <f aca="false">MOD(QUOTIENT($B442,64),2)</f>
        <v>1</v>
      </c>
      <c r="J442" s="5" t="n">
        <f aca="false">IF($C442=const_zero,MIN(class_series_f_invested_usd,MAX(const_zero,$A442)),const_zero)</f>
        <v>0</v>
      </c>
      <c r="K442" s="5" t="n">
        <f aca="false">IF($D442=const_zero,MIN(class_series_e_invested_usd,MAX(const_zero,$A442-SUM($J442:$J442))),const_zero)</f>
        <v>300000000</v>
      </c>
      <c r="L442" s="5" t="n">
        <f aca="false">IF($E442=const_zero,MIN(class_series_d_invested_usd,MAX(const_zero,$A442-SUM($J442:$K442))),const_zero)</f>
        <v>0</v>
      </c>
      <c r="M442" s="5" t="n">
        <f aca="false">IF($F442=const_zero,MIN(class_series_c_invested_usd,MAX(const_zero,$A442-SUM($J442:$L442))),const_zero)</f>
        <v>60000000</v>
      </c>
      <c r="N442" s="5" t="n">
        <f aca="false">IF($G442=const_zero,MIN(class_series_b_invested_usd,MAX(const_zero,$A442-SUM($J442:$M442))),const_zero)</f>
        <v>0</v>
      </c>
      <c r="O442" s="5" t="n">
        <f aca="false">IF($H442=const_zero,MIN(class_series_a_invested_usd,MAX(const_zero,$A442-SUM($J442:$N442))),const_zero)</f>
        <v>0</v>
      </c>
      <c r="P442" s="5" t="n">
        <f aca="false">IF($I442=const_zero,MIN(class_seed_invested_usd,MAX(const_zero,$A442-SUM($J442:$O442))),const_zero)</f>
        <v>0</v>
      </c>
      <c r="Q442" s="5" t="n">
        <f aca="false">MAX(const_zero,$A442-SUM($J442:$P442))</f>
        <v>1640000000</v>
      </c>
      <c r="R442" s="9" t="n">
        <f aca="false">common_rsa_total+Sensitivity!$AE$270+Sensitivity!$AJ$270+IF($C442=const_one,Sensitivity!$D$270,const_zero)+IF($D442=const_one,Sensitivity!$Y$270,const_zero)+IF($E442=const_one,Sensitivity!$V$270,const_zero)+IF($F442=const_one,Sensitivity!$S$270,const_zero)+IF($G442=const_one,Sensitivity!$P$270,const_zero)+IF($H442=const_one,Sensitivity!$M$270,const_zero)+IF($I442=const_one,Sensitivity!$J$270,const_zero)</f>
        <v>24793808.9511559</v>
      </c>
      <c r="S442" s="23" t="b">
        <f aca="false">IF($R442&gt;const_zero,--($Q442&gt;option_strike_usd*$R442),const_zero)</f>
        <v>1</v>
      </c>
      <c r="T442" s="7" t="n">
        <f aca="false">IF($R442&gt;const_zero,IF($S442=const_one,($Q442+option_strike_usd*pre_f_options_issued)/($R442+pre_f_options_issued),$Q442/$R442),const_zero)</f>
        <v>60.1784823415217</v>
      </c>
      <c r="U442" s="5" t="n">
        <f aca="false">IF($C442=const_one,Sensitivity!$D$270*$T442,const_zero)</f>
        <v>47220285.4161649</v>
      </c>
      <c r="V442" s="5" t="n">
        <f aca="false">IF($D442=const_one,Sensitivity!$Y$270*$T442,const_zero)</f>
        <v>0</v>
      </c>
      <c r="W442" s="5" t="n">
        <f aca="false">IF($E442=const_one,Sensitivity!$V$270*$T442,const_zero)</f>
        <v>104293381.007232</v>
      </c>
      <c r="X442" s="5" t="n">
        <f aca="false">IF($F442=const_one,Sensitivity!$S$270*$T442,const_zero)</f>
        <v>0</v>
      </c>
      <c r="Y442" s="5" t="n">
        <f aca="false">IF($G442=const_one,Sensitivity!$P$270*$T442,const_zero)</f>
        <v>180535447.024565</v>
      </c>
      <c r="Z442" s="5" t="n">
        <f aca="false">IF($H442=const_one,Sensitivity!$M$270*$T442,const_zero)</f>
        <v>300892411.707608</v>
      </c>
      <c r="AA442" s="5" t="n">
        <f aca="false">IF($I442=const_one,Sensitivity!$J$270*$T442,const_zero)</f>
        <v>300892411.707608</v>
      </c>
      <c r="AB442" s="5" t="n">
        <f aca="false">(Sensitivity!$AE$270+Sensitivity!$AJ$270)*$T442</f>
        <v>16613516.2093223</v>
      </c>
      <c r="AC442" s="5" t="n">
        <f aca="false">common_rsa_total*$T442</f>
        <v>541606341.073695</v>
      </c>
      <c r="AD442" s="5" t="n">
        <f aca="false">IF($S442=const_one,pre_f_options_issued*($T442-option_strike_usd),const_zero)</f>
        <v>147946205.853804</v>
      </c>
      <c r="AE442" s="5" t="n">
        <f aca="false">J442+U442</f>
        <v>47220285.4161649</v>
      </c>
      <c r="AF442" s="5" t="n">
        <f aca="false">K442+V442</f>
        <v>300000000</v>
      </c>
      <c r="AG442" s="5" t="n">
        <f aca="false">L442+W442</f>
        <v>104293381.007232</v>
      </c>
      <c r="AH442" s="5" t="n">
        <f aca="false">M442+X442</f>
        <v>60000000</v>
      </c>
      <c r="AI442" s="5" t="n">
        <f aca="false">N442+Y442</f>
        <v>180535447.024565</v>
      </c>
      <c r="AJ442" s="5" t="n">
        <f aca="false">O442+Z442</f>
        <v>300892411.707608</v>
      </c>
      <c r="AK442" s="5" t="n">
        <f aca="false">P442+AA442</f>
        <v>300892411.707608</v>
      </c>
      <c r="AL442" s="5" t="n">
        <f aca="false">INDEX($AE$325:$AE$452,$B442-$C442*1+const_one)</f>
        <v>30000000</v>
      </c>
      <c r="AM442" s="5" t="n">
        <f aca="false">INDEX($AF$325:$AF$452,$B442-$D442*2+const_one)</f>
        <v>300000000</v>
      </c>
      <c r="AN442" s="5" t="n">
        <f aca="false">INDEX($AG$325:$AG$452,$B442-$E442*4+const_one)</f>
        <v>100000000</v>
      </c>
      <c r="AO442" s="5" t="n">
        <f aca="false">INDEX($AH$325:$AH$452,$B442-$F442*8+const_one)</f>
        <v>60000000</v>
      </c>
      <c r="AP442" s="5" t="n">
        <f aca="false">INDEX($AI$325:$AI$452,$B442-$G442*16+const_one)</f>
        <v>30000000</v>
      </c>
      <c r="AQ442" s="5" t="n">
        <f aca="false">INDEX($AJ$325:$AJ$452,$B442-$H442*32+const_one)</f>
        <v>15000000</v>
      </c>
      <c r="AR442" s="5" t="n">
        <f aca="false">INDEX($AK$325:$AK$452,$B442-$I442*64+const_one)</f>
        <v>5000000</v>
      </c>
      <c r="AS442" s="5" t="n">
        <f aca="false">INDEX($AE$325:$AE$452,$B442+(const_one-$C442)*1+const_one)</f>
        <v>47220285.4161649</v>
      </c>
      <c r="AT442" s="5" t="n">
        <f aca="false">INDEX($AF$325:$AF$452,$B442+(const_one-$D442)*2+const_one)</f>
        <v>356318336.858592</v>
      </c>
      <c r="AU442" s="5" t="n">
        <f aca="false">INDEX($AG$325:$AG$452,$B442+(const_one-$E442)*4+const_one)</f>
        <v>104293381.007232</v>
      </c>
      <c r="AV442" s="5" t="n">
        <f aca="false">INDEX($AH$325:$AH$452,$B442+(const_one-$F442)*8+const_one)</f>
        <v>137604441.610073</v>
      </c>
      <c r="AW442" s="5" t="n">
        <f aca="false">INDEX($AI$325:$AI$452,$B442+(const_one-$G442)*16+const_one)</f>
        <v>180535447.024565</v>
      </c>
      <c r="AX442" s="5" t="n">
        <f aca="false">INDEX($AJ$325:$AJ$452,$B442+(const_one-$H442)*32+const_one)</f>
        <v>300892411.707608</v>
      </c>
      <c r="AY442" s="5" t="n">
        <f aca="false">INDEX($AK$325:$AK$452,$B442+(const_one-$I442)*64+const_one)</f>
        <v>300892411.707608</v>
      </c>
      <c r="AZ442" s="5" t="n">
        <f aca="false">--($C442=--(AS442&gt;AL442))</f>
        <v>1</v>
      </c>
      <c r="BA442" s="5" t="n">
        <f aca="false">--($D442=--(AT442&gt;AM442))</f>
        <v>0</v>
      </c>
      <c r="BB442" s="5" t="n">
        <f aca="false">--($E442=--(AU442&gt;AN442))</f>
        <v>1</v>
      </c>
      <c r="BC442" s="5" t="n">
        <f aca="false">--($F442=--(AV442&gt;AO442))</f>
        <v>0</v>
      </c>
      <c r="BD442" s="5" t="n">
        <f aca="false">--($G442=--(AW442&gt;AP442))</f>
        <v>1</v>
      </c>
      <c r="BE442" s="5" t="n">
        <f aca="false">--($H442=--(AX442&gt;AQ442))</f>
        <v>1</v>
      </c>
      <c r="BF442" s="5" t="n">
        <f aca="false">--($I442=--(AY442&gt;AR442))</f>
        <v>1</v>
      </c>
      <c r="BG442" s="5" t="n">
        <f aca="false">SUM(AZ442:BF442)</f>
        <v>5</v>
      </c>
      <c r="BH442" s="5" t="n">
        <f aca="false">SUM(AE442:AK442)+AB442+AC442+AD442</f>
        <v>2000000000</v>
      </c>
    </row>
    <row r="443" customFormat="false" ht="15" hidden="true" customHeight="false" outlineLevel="0" collapsed="false">
      <c r="A443" s="5" t="n">
        <f aca="false">sensitivity_exit_usd</f>
        <v>2000000000</v>
      </c>
      <c r="B443" s="2" t="n">
        <f aca="false">ROW()-ROW($B$325)</f>
        <v>118</v>
      </c>
      <c r="C443" s="2" t="n">
        <f aca="false">MOD(QUOTIENT($B443,1),2)</f>
        <v>0</v>
      </c>
      <c r="D443" s="2" t="n">
        <f aca="false">MOD(QUOTIENT($B443,2),2)</f>
        <v>1</v>
      </c>
      <c r="E443" s="2" t="n">
        <f aca="false">MOD(QUOTIENT($B443,4),2)</f>
        <v>1</v>
      </c>
      <c r="F443" s="2" t="n">
        <f aca="false">MOD(QUOTIENT($B443,8),2)</f>
        <v>0</v>
      </c>
      <c r="G443" s="2" t="n">
        <f aca="false">MOD(QUOTIENT($B443,16),2)</f>
        <v>1</v>
      </c>
      <c r="H443" s="2" t="n">
        <f aca="false">MOD(QUOTIENT($B443,32),2)</f>
        <v>1</v>
      </c>
      <c r="I443" s="2" t="n">
        <f aca="false">MOD(QUOTIENT($B443,64),2)</f>
        <v>1</v>
      </c>
      <c r="J443" s="5" t="n">
        <f aca="false">IF($C443=const_zero,MIN(class_series_f_invested_usd,MAX(const_zero,$A443)),const_zero)</f>
        <v>30000000</v>
      </c>
      <c r="K443" s="5" t="n">
        <f aca="false">IF($D443=const_zero,MIN(class_series_e_invested_usd,MAX(const_zero,$A443-SUM($J443:$J443))),const_zero)</f>
        <v>0</v>
      </c>
      <c r="L443" s="5" t="n">
        <f aca="false">IF($E443=const_zero,MIN(class_series_d_invested_usd,MAX(const_zero,$A443-SUM($J443:$K443))),const_zero)</f>
        <v>0</v>
      </c>
      <c r="M443" s="5" t="n">
        <f aca="false">IF($F443=const_zero,MIN(class_series_c_invested_usd,MAX(const_zero,$A443-SUM($J443:$L443))),const_zero)</f>
        <v>60000000</v>
      </c>
      <c r="N443" s="5" t="n">
        <f aca="false">IF($G443=const_zero,MIN(class_series_b_invested_usd,MAX(const_zero,$A443-SUM($J443:$M443))),const_zero)</f>
        <v>0</v>
      </c>
      <c r="O443" s="5" t="n">
        <f aca="false">IF($H443=const_zero,MIN(class_series_a_invested_usd,MAX(const_zero,$A443-SUM($J443:$N443))),const_zero)</f>
        <v>0</v>
      </c>
      <c r="P443" s="5" t="n">
        <f aca="false">IF($I443=const_zero,MIN(class_seed_invested_usd,MAX(const_zero,$A443-SUM($J443:$O443))),const_zero)</f>
        <v>0</v>
      </c>
      <c r="Q443" s="5" t="n">
        <f aca="false">MAX(const_zero,$A443-SUM($J443:$P443))</f>
        <v>1910000000</v>
      </c>
      <c r="R443" s="9" t="n">
        <f aca="false">common_rsa_total+Sensitivity!$AE$270+Sensitivity!$AJ$270+IF($C443=const_one,Sensitivity!$D$270,const_zero)+IF($D443=const_one,Sensitivity!$Y$270,const_zero)+IF($E443=const_one,Sensitivity!$V$270,const_zero)+IF($F443=const_one,Sensitivity!$S$270,const_zero)+IF($G443=const_one,Sensitivity!$P$270,const_zero)+IF($H443=const_one,Sensitivity!$M$270,const_zero)+IF($I443=const_one,Sensitivity!$J$270,const_zero)</f>
        <v>30140393.5846082</v>
      </c>
      <c r="S443" s="23" t="b">
        <f aca="false">IF($R443&gt;const_zero,--($Q443&gt;option_strike_usd*$R443),const_zero)</f>
        <v>1</v>
      </c>
      <c r="T443" s="7" t="n">
        <f aca="false">IF($R443&gt;const_zero,IF($S443=const_one,($Q443+option_strike_usd*pre_f_options_issued)/($R443+pre_f_options_issued),$Q443/$R443),const_zero)</f>
        <v>58.5930434644591</v>
      </c>
      <c r="U443" s="5" t="n">
        <f aca="false">IF($C443=const_one,Sensitivity!$D$270*$T443,const_zero)</f>
        <v>0</v>
      </c>
      <c r="V443" s="5" t="n">
        <f aca="false">IF($D443=const_one,Sensitivity!$Y$270*$T443,const_zero)</f>
        <v>359248903.966843</v>
      </c>
      <c r="W443" s="5" t="n">
        <f aca="false">IF($E443=const_one,Sensitivity!$V$270*$T443,const_zero)</f>
        <v>101545708.177419</v>
      </c>
      <c r="X443" s="5" t="n">
        <f aca="false">IF($F443=const_one,Sensitivity!$S$270*$T443,const_zero)</f>
        <v>0</v>
      </c>
      <c r="Y443" s="5" t="n">
        <f aca="false">IF($G443=const_one,Sensitivity!$P$270*$T443,const_zero)</f>
        <v>175779130.393377</v>
      </c>
      <c r="Z443" s="5" t="n">
        <f aca="false">IF($H443=const_one,Sensitivity!$M$270*$T443,const_zero)</f>
        <v>292965217.322295</v>
      </c>
      <c r="AA443" s="5" t="n">
        <f aca="false">IF($I443=const_one,Sensitivity!$J$270*$T443,const_zero)</f>
        <v>292965217.322295</v>
      </c>
      <c r="AB443" s="5" t="n">
        <f aca="false">(Sensitivity!$AE$270+Sensitivity!$AJ$270)*$T443</f>
        <v>16175822.9764905</v>
      </c>
      <c r="AC443" s="5" t="n">
        <f aca="false">common_rsa_total*$T443</f>
        <v>527337391.180132</v>
      </c>
      <c r="AD443" s="5" t="n">
        <f aca="false">IF($S443=const_one,pre_f_options_issued*($T443-option_strike_usd),const_zero)</f>
        <v>143982608.661148</v>
      </c>
      <c r="AE443" s="5" t="n">
        <f aca="false">J443+U443</f>
        <v>30000000</v>
      </c>
      <c r="AF443" s="5" t="n">
        <f aca="false">K443+V443</f>
        <v>359248903.966843</v>
      </c>
      <c r="AG443" s="5" t="n">
        <f aca="false">L443+W443</f>
        <v>101545708.177419</v>
      </c>
      <c r="AH443" s="5" t="n">
        <f aca="false">M443+X443</f>
        <v>60000000</v>
      </c>
      <c r="AI443" s="5" t="n">
        <f aca="false">N443+Y443</f>
        <v>175779130.393377</v>
      </c>
      <c r="AJ443" s="5" t="n">
        <f aca="false">O443+Z443</f>
        <v>292965217.322295</v>
      </c>
      <c r="AK443" s="5" t="n">
        <f aca="false">P443+AA443</f>
        <v>292965217.322295</v>
      </c>
      <c r="AL443" s="5" t="n">
        <f aca="false">INDEX($AE$325:$AE$452,$B443-$C443*1+const_one)</f>
        <v>30000000</v>
      </c>
      <c r="AM443" s="5" t="n">
        <f aca="false">INDEX($AF$325:$AF$452,$B443-$D443*2+const_one)</f>
        <v>300000000</v>
      </c>
      <c r="AN443" s="5" t="n">
        <f aca="false">INDEX($AG$325:$AG$452,$B443-$E443*4+const_one)</f>
        <v>100000000</v>
      </c>
      <c r="AO443" s="5" t="n">
        <f aca="false">INDEX($AH$325:$AH$452,$B443-$F443*8+const_one)</f>
        <v>60000000</v>
      </c>
      <c r="AP443" s="5" t="n">
        <f aca="false">INDEX($AI$325:$AI$452,$B443-$G443*16+const_one)</f>
        <v>30000000</v>
      </c>
      <c r="AQ443" s="5" t="n">
        <f aca="false">INDEX($AJ$325:$AJ$452,$B443-$H443*32+const_one)</f>
        <v>15000000</v>
      </c>
      <c r="AR443" s="5" t="n">
        <f aca="false">INDEX($AK$325:$AK$452,$B443-$I443*64+const_one)</f>
        <v>5000000</v>
      </c>
      <c r="AS443" s="5" t="n">
        <f aca="false">INDEX($AE$325:$AE$452,$B443+(const_one-$C443)*1+const_one)</f>
        <v>45601187.7354182</v>
      </c>
      <c r="AT443" s="5" t="n">
        <f aca="false">INDEX($AF$325:$AF$452,$B443+(const_one-$D443)*2+const_one)</f>
        <v>359248903.966843</v>
      </c>
      <c r="AU443" s="5" t="n">
        <f aca="false">INDEX($AG$325:$AG$452,$B443+(const_one-$E443)*4+const_one)</f>
        <v>101545708.177419</v>
      </c>
      <c r="AV443" s="5" t="n">
        <f aca="false">INDEX($AH$325:$AH$452,$B443+(const_one-$F443)*8+const_one)</f>
        <v>135101222.21</v>
      </c>
      <c r="AW443" s="5" t="n">
        <f aca="false">INDEX($AI$325:$AI$452,$B443+(const_one-$G443)*16+const_one)</f>
        <v>175779130.393377</v>
      </c>
      <c r="AX443" s="5" t="n">
        <f aca="false">INDEX($AJ$325:$AJ$452,$B443+(const_one-$H443)*32+const_one)</f>
        <v>292965217.322295</v>
      </c>
      <c r="AY443" s="5" t="n">
        <f aca="false">INDEX($AK$325:$AK$452,$B443+(const_one-$I443)*64+const_one)</f>
        <v>292965217.322295</v>
      </c>
      <c r="AZ443" s="5" t="n">
        <f aca="false">--($C443=--(AS443&gt;AL443))</f>
        <v>0</v>
      </c>
      <c r="BA443" s="5" t="n">
        <f aca="false">--($D443=--(AT443&gt;AM443))</f>
        <v>1</v>
      </c>
      <c r="BB443" s="5" t="n">
        <f aca="false">--($E443=--(AU443&gt;AN443))</f>
        <v>1</v>
      </c>
      <c r="BC443" s="5" t="n">
        <f aca="false">--($F443=--(AV443&gt;AO443))</f>
        <v>0</v>
      </c>
      <c r="BD443" s="5" t="n">
        <f aca="false">--($G443=--(AW443&gt;AP443))</f>
        <v>1</v>
      </c>
      <c r="BE443" s="5" t="n">
        <f aca="false">--($H443=--(AX443&gt;AQ443))</f>
        <v>1</v>
      </c>
      <c r="BF443" s="5" t="n">
        <f aca="false">--($I443=--(AY443&gt;AR443))</f>
        <v>1</v>
      </c>
      <c r="BG443" s="5" t="n">
        <f aca="false">SUM(AZ443:BF443)</f>
        <v>5</v>
      </c>
      <c r="BH443" s="5" t="n">
        <f aca="false">SUM(AE443:AK443)+AB443+AC443+AD443</f>
        <v>2000000000</v>
      </c>
    </row>
    <row r="444" customFormat="false" ht="15" hidden="true" customHeight="false" outlineLevel="0" collapsed="false">
      <c r="A444" s="5" t="n">
        <f aca="false">sensitivity_exit_usd</f>
        <v>2000000000</v>
      </c>
      <c r="B444" s="2" t="n">
        <f aca="false">ROW()-ROW($B$325)</f>
        <v>119</v>
      </c>
      <c r="C444" s="2" t="n">
        <f aca="false">MOD(QUOTIENT($B444,1),2)</f>
        <v>1</v>
      </c>
      <c r="D444" s="2" t="n">
        <f aca="false">MOD(QUOTIENT($B444,2),2)</f>
        <v>1</v>
      </c>
      <c r="E444" s="2" t="n">
        <f aca="false">MOD(QUOTIENT($B444,4),2)</f>
        <v>1</v>
      </c>
      <c r="F444" s="2" t="n">
        <f aca="false">MOD(QUOTIENT($B444,8),2)</f>
        <v>0</v>
      </c>
      <c r="G444" s="2" t="n">
        <f aca="false">MOD(QUOTIENT($B444,16),2)</f>
        <v>1</v>
      </c>
      <c r="H444" s="2" t="n">
        <f aca="false">MOD(QUOTIENT($B444,32),2)</f>
        <v>1</v>
      </c>
      <c r="I444" s="2" t="n">
        <f aca="false">MOD(QUOTIENT($B444,64),2)</f>
        <v>1</v>
      </c>
      <c r="J444" s="5" t="n">
        <f aca="false">IF($C444=const_zero,MIN(class_series_f_invested_usd,MAX(const_zero,$A444)),const_zero)</f>
        <v>0</v>
      </c>
      <c r="K444" s="5" t="n">
        <f aca="false">IF($D444=const_zero,MIN(class_series_e_invested_usd,MAX(const_zero,$A444-SUM($J444:$J444))),const_zero)</f>
        <v>0</v>
      </c>
      <c r="L444" s="5" t="n">
        <f aca="false">IF($E444=const_zero,MIN(class_series_d_invested_usd,MAX(const_zero,$A444-SUM($J444:$K444))),const_zero)</f>
        <v>0</v>
      </c>
      <c r="M444" s="5" t="n">
        <f aca="false">IF($F444=const_zero,MIN(class_series_c_invested_usd,MAX(const_zero,$A444-SUM($J444:$L444))),const_zero)</f>
        <v>60000000</v>
      </c>
      <c r="N444" s="5" t="n">
        <f aca="false">IF($G444=const_zero,MIN(class_series_b_invested_usd,MAX(const_zero,$A444-SUM($J444:$M444))),const_zero)</f>
        <v>0</v>
      </c>
      <c r="O444" s="5" t="n">
        <f aca="false">IF($H444=const_zero,MIN(class_series_a_invested_usd,MAX(const_zero,$A444-SUM($J444:$N444))),const_zero)</f>
        <v>0</v>
      </c>
      <c r="P444" s="5" t="n">
        <f aca="false">IF($I444=const_zero,MIN(class_seed_invested_usd,MAX(const_zero,$A444-SUM($J444:$O444))),const_zero)</f>
        <v>0</v>
      </c>
      <c r="Q444" s="5" t="n">
        <f aca="false">MAX(const_zero,$A444-SUM($J444:$P444))</f>
        <v>1940000000</v>
      </c>
      <c r="R444" s="9" t="n">
        <f aca="false">common_rsa_total+Sensitivity!$AE$270+Sensitivity!$AJ$270+IF($C444=const_one,Sensitivity!$D$270,const_zero)+IF($D444=const_one,Sensitivity!$Y$270,const_zero)+IF($E444=const_one,Sensitivity!$V$270,const_zero)+IF($F444=const_one,Sensitivity!$S$270,const_zero)+IF($G444=const_one,Sensitivity!$P$270,const_zero)+IF($H444=const_one,Sensitivity!$M$270,const_zero)+IF($I444=const_one,Sensitivity!$J$270,const_zero)</f>
        <v>30925064.1774654</v>
      </c>
      <c r="S444" s="23" t="b">
        <f aca="false">IF($R444&gt;const_zero,--($Q444&gt;option_strike_usd*$R444),const_zero)</f>
        <v>1</v>
      </c>
      <c r="T444" s="7" t="n">
        <f aca="false">IF($R444&gt;const_zero,IF($S444=const_one,($Q444+option_strike_usd*pre_f_options_issued)/($R444+pre_f_options_issued),$Q444/$R444),const_zero)</f>
        <v>58.1150716625879</v>
      </c>
      <c r="U444" s="5" t="n">
        <f aca="false">IF($C444=const_one,Sensitivity!$D$270*$T444,const_zero)</f>
        <v>45601187.7354182</v>
      </c>
      <c r="V444" s="5" t="n">
        <f aca="false">IF($D444=const_one,Sensitivity!$Y$270*$T444,const_zero)</f>
        <v>356318336.858592</v>
      </c>
      <c r="W444" s="5" t="n">
        <f aca="false">IF($E444=const_one,Sensitivity!$V$270*$T444,const_zero)</f>
        <v>100717350.709705</v>
      </c>
      <c r="X444" s="5" t="n">
        <f aca="false">IF($F444=const_one,Sensitivity!$S$270*$T444,const_zero)</f>
        <v>0</v>
      </c>
      <c r="Y444" s="5" t="n">
        <f aca="false">IF($G444=const_one,Sensitivity!$P$270*$T444,const_zero)</f>
        <v>174345214.987764</v>
      </c>
      <c r="Z444" s="5" t="n">
        <f aca="false">IF($H444=const_one,Sensitivity!$M$270*$T444,const_zero)</f>
        <v>290575358.31294</v>
      </c>
      <c r="AA444" s="5" t="n">
        <f aca="false">IF($I444=const_one,Sensitivity!$J$270*$T444,const_zero)</f>
        <v>290575358.31294</v>
      </c>
      <c r="AB444" s="5" t="n">
        <f aca="false">(Sensitivity!$AE$270+Sensitivity!$AJ$270)*$T444</f>
        <v>16043868.9628795</v>
      </c>
      <c r="AC444" s="5" t="n">
        <f aca="false">common_rsa_total*$T444</f>
        <v>523035644.963291</v>
      </c>
      <c r="AD444" s="5" t="n">
        <f aca="false">IF($S444=const_one,pre_f_options_issued*($T444-option_strike_usd),const_zero)</f>
        <v>142787679.15647</v>
      </c>
      <c r="AE444" s="5" t="n">
        <f aca="false">J444+U444</f>
        <v>45601187.7354182</v>
      </c>
      <c r="AF444" s="5" t="n">
        <f aca="false">K444+V444</f>
        <v>356318336.858592</v>
      </c>
      <c r="AG444" s="5" t="n">
        <f aca="false">L444+W444</f>
        <v>100717350.709705</v>
      </c>
      <c r="AH444" s="5" t="n">
        <f aca="false">M444+X444</f>
        <v>60000000</v>
      </c>
      <c r="AI444" s="5" t="n">
        <f aca="false">N444+Y444</f>
        <v>174345214.987764</v>
      </c>
      <c r="AJ444" s="5" t="n">
        <f aca="false">O444+Z444</f>
        <v>290575358.31294</v>
      </c>
      <c r="AK444" s="5" t="n">
        <f aca="false">P444+AA444</f>
        <v>290575358.31294</v>
      </c>
      <c r="AL444" s="5" t="n">
        <f aca="false">INDEX($AE$325:$AE$452,$B444-$C444*1+const_one)</f>
        <v>30000000</v>
      </c>
      <c r="AM444" s="5" t="n">
        <f aca="false">INDEX($AF$325:$AF$452,$B444-$D444*2+const_one)</f>
        <v>300000000</v>
      </c>
      <c r="AN444" s="5" t="n">
        <f aca="false">INDEX($AG$325:$AG$452,$B444-$E444*4+const_one)</f>
        <v>100000000</v>
      </c>
      <c r="AO444" s="5" t="n">
        <f aca="false">INDEX($AH$325:$AH$452,$B444-$F444*8+const_one)</f>
        <v>60000000</v>
      </c>
      <c r="AP444" s="5" t="n">
        <f aca="false">INDEX($AI$325:$AI$452,$B444-$G444*16+const_one)</f>
        <v>30000000</v>
      </c>
      <c r="AQ444" s="5" t="n">
        <f aca="false">INDEX($AJ$325:$AJ$452,$B444-$H444*32+const_one)</f>
        <v>15000000</v>
      </c>
      <c r="AR444" s="5" t="n">
        <f aca="false">INDEX($AK$325:$AK$452,$B444-$I444*64+const_one)</f>
        <v>5000000</v>
      </c>
      <c r="AS444" s="5" t="n">
        <f aca="false">INDEX($AE$325:$AE$452,$B444+(const_one-$C444)*1+const_one)</f>
        <v>45601187.7354182</v>
      </c>
      <c r="AT444" s="5" t="n">
        <f aca="false">INDEX($AF$325:$AF$452,$B444+(const_one-$D444)*2+const_one)</f>
        <v>356318336.858592</v>
      </c>
      <c r="AU444" s="5" t="n">
        <f aca="false">INDEX($AG$325:$AG$452,$B444+(const_one-$E444)*4+const_one)</f>
        <v>100717350.709705</v>
      </c>
      <c r="AV444" s="5" t="n">
        <f aca="false">INDEX($AH$325:$AH$452,$B444+(const_one-$F444)*8+const_one)</f>
        <v>134151888.080163</v>
      </c>
      <c r="AW444" s="5" t="n">
        <f aca="false">INDEX($AI$325:$AI$452,$B444+(const_one-$G444)*16+const_one)</f>
        <v>174345214.987764</v>
      </c>
      <c r="AX444" s="5" t="n">
        <f aca="false">INDEX($AJ$325:$AJ$452,$B444+(const_one-$H444)*32+const_one)</f>
        <v>290575358.31294</v>
      </c>
      <c r="AY444" s="5" t="n">
        <f aca="false">INDEX($AK$325:$AK$452,$B444+(const_one-$I444)*64+const_one)</f>
        <v>290575358.31294</v>
      </c>
      <c r="AZ444" s="5" t="n">
        <f aca="false">--($C444=--(AS444&gt;AL444))</f>
        <v>1</v>
      </c>
      <c r="BA444" s="5" t="n">
        <f aca="false">--($D444=--(AT444&gt;AM444))</f>
        <v>1</v>
      </c>
      <c r="BB444" s="5" t="n">
        <f aca="false">--($E444=--(AU444&gt;AN444))</f>
        <v>1</v>
      </c>
      <c r="BC444" s="5" t="n">
        <f aca="false">--($F444=--(AV444&gt;AO444))</f>
        <v>0</v>
      </c>
      <c r="BD444" s="5" t="n">
        <f aca="false">--($G444=--(AW444&gt;AP444))</f>
        <v>1</v>
      </c>
      <c r="BE444" s="5" t="n">
        <f aca="false">--($H444=--(AX444&gt;AQ444))</f>
        <v>1</v>
      </c>
      <c r="BF444" s="5" t="n">
        <f aca="false">--($I444=--(AY444&gt;AR444))</f>
        <v>1</v>
      </c>
      <c r="BG444" s="5" t="n">
        <f aca="false">SUM(AZ444:BF444)</f>
        <v>6</v>
      </c>
      <c r="BH444" s="5" t="n">
        <f aca="false">SUM(AE444:AK444)+AB444+AC444+AD444</f>
        <v>2000000000</v>
      </c>
    </row>
    <row r="445" customFormat="false" ht="15" hidden="true" customHeight="false" outlineLevel="0" collapsed="false">
      <c r="A445" s="5" t="n">
        <f aca="false">sensitivity_exit_usd</f>
        <v>2000000000</v>
      </c>
      <c r="B445" s="2" t="n">
        <f aca="false">ROW()-ROW($B$325)</f>
        <v>120</v>
      </c>
      <c r="C445" s="2" t="n">
        <f aca="false">MOD(QUOTIENT($B445,1),2)</f>
        <v>0</v>
      </c>
      <c r="D445" s="2" t="n">
        <f aca="false">MOD(QUOTIENT($B445,2),2)</f>
        <v>0</v>
      </c>
      <c r="E445" s="2" t="n">
        <f aca="false">MOD(QUOTIENT($B445,4),2)</f>
        <v>0</v>
      </c>
      <c r="F445" s="2" t="n">
        <f aca="false">MOD(QUOTIENT($B445,8),2)</f>
        <v>1</v>
      </c>
      <c r="G445" s="2" t="n">
        <f aca="false">MOD(QUOTIENT($B445,16),2)</f>
        <v>1</v>
      </c>
      <c r="H445" s="2" t="n">
        <f aca="false">MOD(QUOTIENT($B445,32),2)</f>
        <v>1</v>
      </c>
      <c r="I445" s="2" t="n">
        <f aca="false">MOD(QUOTIENT($B445,64),2)</f>
        <v>1</v>
      </c>
      <c r="J445" s="5" t="n">
        <f aca="false">IF($C445=const_zero,MIN(class_series_f_invested_usd,MAX(const_zero,$A445)),const_zero)</f>
        <v>30000000</v>
      </c>
      <c r="K445" s="5" t="n">
        <f aca="false">IF($D445=const_zero,MIN(class_series_e_invested_usd,MAX(const_zero,$A445-SUM($J445:$J445))),const_zero)</f>
        <v>300000000</v>
      </c>
      <c r="L445" s="5" t="n">
        <f aca="false">IF($E445=const_zero,MIN(class_series_d_invested_usd,MAX(const_zero,$A445-SUM($J445:$K445))),const_zero)</f>
        <v>100000000</v>
      </c>
      <c r="M445" s="5" t="n">
        <f aca="false">IF($F445=const_zero,MIN(class_series_c_invested_usd,MAX(const_zero,$A445-SUM($J445:$L445))),const_zero)</f>
        <v>0</v>
      </c>
      <c r="N445" s="5" t="n">
        <f aca="false">IF($G445=const_zero,MIN(class_series_b_invested_usd,MAX(const_zero,$A445-SUM($J445:$M445))),const_zero)</f>
        <v>0</v>
      </c>
      <c r="O445" s="5" t="n">
        <f aca="false">IF($H445=const_zero,MIN(class_series_a_invested_usd,MAX(const_zero,$A445-SUM($J445:$N445))),const_zero)</f>
        <v>0</v>
      </c>
      <c r="P445" s="5" t="n">
        <f aca="false">IF($I445=const_zero,MIN(class_seed_invested_usd,MAX(const_zero,$A445-SUM($J445:$O445))),const_zero)</f>
        <v>0</v>
      </c>
      <c r="Q445" s="5" t="n">
        <f aca="false">MAX(const_zero,$A445-SUM($J445:$P445))</f>
        <v>1570000000</v>
      </c>
      <c r="R445" s="9" t="n">
        <f aca="false">common_rsa_total+Sensitivity!$AE$270+Sensitivity!$AJ$270+IF($C445=const_one,Sensitivity!$D$270,const_zero)+IF($D445=const_one,Sensitivity!$Y$270,const_zero)+IF($E445=const_one,Sensitivity!$V$270,const_zero)+IF($F445=const_one,Sensitivity!$S$270,const_zero)+IF($G445=const_one,Sensitivity!$P$270,const_zero)+IF($H445=const_one,Sensitivity!$M$270,const_zero)+IF($I445=const_one,Sensitivity!$J$270,const_zero)</f>
        <v>24676070.7077164</v>
      </c>
      <c r="S445" s="23" t="b">
        <f aca="false">IF($R445&gt;const_zero,--($Q445&gt;option_strike_usd*$R445),const_zero)</f>
        <v>1</v>
      </c>
      <c r="T445" s="7" t="n">
        <f aca="false">IF($R445&gt;const_zero,IF($S445=const_one,($Q445+option_strike_usd*pre_f_options_issued)/($R445+pre_f_options_issued),$Q445/$R445),const_zero)</f>
        <v>57.8634055273305</v>
      </c>
      <c r="U445" s="5" t="n">
        <f aca="false">IF($C445=const_one,Sensitivity!$D$270*$T445,const_zero)</f>
        <v>0</v>
      </c>
      <c r="V445" s="5" t="n">
        <f aca="false">IF($D445=const_one,Sensitivity!$Y$270*$T445,const_zero)</f>
        <v>0</v>
      </c>
      <c r="W445" s="5" t="n">
        <f aca="false">IF($E445=const_one,Sensitivity!$V$270*$T445,const_zero)</f>
        <v>0</v>
      </c>
      <c r="X445" s="5" t="n">
        <f aca="false">IF($F445=const_one,Sensitivity!$S$270*$T445,const_zero)</f>
        <v>138872173.265593</v>
      </c>
      <c r="Y445" s="5" t="n">
        <f aca="false">IF($G445=const_one,Sensitivity!$P$270*$T445,const_zero)</f>
        <v>173590216.581991</v>
      </c>
      <c r="Z445" s="5" t="n">
        <f aca="false">IF($H445=const_one,Sensitivity!$M$270*$T445,const_zero)</f>
        <v>289317027.636652</v>
      </c>
      <c r="AA445" s="5" t="n">
        <f aca="false">IF($I445=const_one,Sensitivity!$J$270*$T445,const_zero)</f>
        <v>289317027.636652</v>
      </c>
      <c r="AB445" s="5" t="n">
        <f aca="false">(Sensitivity!$AE$270+Sensitivity!$AJ$270)*$T445</f>
        <v>15974391.3148107</v>
      </c>
      <c r="AC445" s="5" t="n">
        <f aca="false">common_rsa_total*$T445</f>
        <v>520770649.745974</v>
      </c>
      <c r="AD445" s="5" t="n">
        <f aca="false">IF($S445=const_one,pre_f_options_issued*($T445-option_strike_usd),const_zero)</f>
        <v>142158513.818326</v>
      </c>
      <c r="AE445" s="5" t="n">
        <f aca="false">J445+U445</f>
        <v>30000000</v>
      </c>
      <c r="AF445" s="5" t="n">
        <f aca="false">K445+V445</f>
        <v>300000000</v>
      </c>
      <c r="AG445" s="5" t="n">
        <f aca="false">L445+W445</f>
        <v>100000000</v>
      </c>
      <c r="AH445" s="5" t="n">
        <f aca="false">M445+X445</f>
        <v>138872173.265593</v>
      </c>
      <c r="AI445" s="5" t="n">
        <f aca="false">N445+Y445</f>
        <v>173590216.581991</v>
      </c>
      <c r="AJ445" s="5" t="n">
        <f aca="false">O445+Z445</f>
        <v>289317027.636652</v>
      </c>
      <c r="AK445" s="5" t="n">
        <f aca="false">P445+AA445</f>
        <v>289317027.636652</v>
      </c>
      <c r="AL445" s="5" t="n">
        <f aca="false">INDEX($AE$325:$AE$452,$B445-$C445*1+const_one)</f>
        <v>30000000</v>
      </c>
      <c r="AM445" s="5" t="n">
        <f aca="false">INDEX($AF$325:$AF$452,$B445-$D445*2+const_one)</f>
        <v>300000000</v>
      </c>
      <c r="AN445" s="5" t="n">
        <f aca="false">INDEX($AG$325:$AG$452,$B445-$E445*4+const_one)</f>
        <v>100000000</v>
      </c>
      <c r="AO445" s="5" t="n">
        <f aca="false">INDEX($AH$325:$AH$452,$B445-$F445*8+const_one)</f>
        <v>60000000</v>
      </c>
      <c r="AP445" s="5" t="n">
        <f aca="false">INDEX($AI$325:$AI$452,$B445-$G445*16+const_one)</f>
        <v>30000000</v>
      </c>
      <c r="AQ445" s="5" t="n">
        <f aca="false">INDEX($AJ$325:$AJ$452,$B445-$H445*32+const_one)</f>
        <v>15000000</v>
      </c>
      <c r="AR445" s="5" t="n">
        <f aca="false">INDEX($AK$325:$AK$452,$B445-$I445*64+const_one)</f>
        <v>5000000</v>
      </c>
      <c r="AS445" s="5" t="n">
        <f aca="false">INDEX($AE$325:$AE$452,$B445+(const_one-$C445)*1+const_one)</f>
        <v>44971433.7519291</v>
      </c>
      <c r="AT445" s="5" t="n">
        <f aca="false">INDEX($AF$325:$AF$452,$B445+(const_one-$D445)*2+const_one)</f>
        <v>344692198.76748</v>
      </c>
      <c r="AU445" s="5" t="n">
        <f aca="false">INDEX($AG$325:$AG$452,$B445+(const_one-$E445)*4+const_one)</f>
        <v>100264338.897769</v>
      </c>
      <c r="AV445" s="5" t="n">
        <f aca="false">INDEX($AH$325:$AH$452,$B445+(const_one-$F445)*8+const_one)</f>
        <v>138872173.265593</v>
      </c>
      <c r="AW445" s="5" t="n">
        <f aca="false">INDEX($AI$325:$AI$452,$B445+(const_one-$G445)*16+const_one)</f>
        <v>173590216.581991</v>
      </c>
      <c r="AX445" s="5" t="n">
        <f aca="false">INDEX($AJ$325:$AJ$452,$B445+(const_one-$H445)*32+const_one)</f>
        <v>289317027.636652</v>
      </c>
      <c r="AY445" s="5" t="n">
        <f aca="false">INDEX($AK$325:$AK$452,$B445+(const_one-$I445)*64+const_one)</f>
        <v>289317027.636652</v>
      </c>
      <c r="AZ445" s="5" t="n">
        <f aca="false">--($C445=--(AS445&gt;AL445))</f>
        <v>0</v>
      </c>
      <c r="BA445" s="5" t="n">
        <f aca="false">--($D445=--(AT445&gt;AM445))</f>
        <v>0</v>
      </c>
      <c r="BB445" s="5" t="n">
        <f aca="false">--($E445=--(AU445&gt;AN445))</f>
        <v>0</v>
      </c>
      <c r="BC445" s="5" t="n">
        <f aca="false">--($F445=--(AV445&gt;AO445))</f>
        <v>1</v>
      </c>
      <c r="BD445" s="5" t="n">
        <f aca="false">--($G445=--(AW445&gt;AP445))</f>
        <v>1</v>
      </c>
      <c r="BE445" s="5" t="n">
        <f aca="false">--($H445=--(AX445&gt;AQ445))</f>
        <v>1</v>
      </c>
      <c r="BF445" s="5" t="n">
        <f aca="false">--($I445=--(AY445&gt;AR445))</f>
        <v>1</v>
      </c>
      <c r="BG445" s="5" t="n">
        <f aca="false">SUM(AZ445:BF445)</f>
        <v>4</v>
      </c>
      <c r="BH445" s="5" t="n">
        <f aca="false">SUM(AE445:AK445)+AB445+AC445+AD445</f>
        <v>2000000000</v>
      </c>
    </row>
    <row r="446" customFormat="false" ht="15" hidden="true" customHeight="false" outlineLevel="0" collapsed="false">
      <c r="A446" s="5" t="n">
        <f aca="false">sensitivity_exit_usd</f>
        <v>2000000000</v>
      </c>
      <c r="B446" s="2" t="n">
        <f aca="false">ROW()-ROW($B$325)</f>
        <v>121</v>
      </c>
      <c r="C446" s="2" t="n">
        <f aca="false">MOD(QUOTIENT($B446,1),2)</f>
        <v>1</v>
      </c>
      <c r="D446" s="2" t="n">
        <f aca="false">MOD(QUOTIENT($B446,2),2)</f>
        <v>0</v>
      </c>
      <c r="E446" s="2" t="n">
        <f aca="false">MOD(QUOTIENT($B446,4),2)</f>
        <v>0</v>
      </c>
      <c r="F446" s="2" t="n">
        <f aca="false">MOD(QUOTIENT($B446,8),2)</f>
        <v>1</v>
      </c>
      <c r="G446" s="2" t="n">
        <f aca="false">MOD(QUOTIENT($B446,16),2)</f>
        <v>1</v>
      </c>
      <c r="H446" s="2" t="n">
        <f aca="false">MOD(QUOTIENT($B446,32),2)</f>
        <v>1</v>
      </c>
      <c r="I446" s="2" t="n">
        <f aca="false">MOD(QUOTIENT($B446,64),2)</f>
        <v>1</v>
      </c>
      <c r="J446" s="5" t="n">
        <f aca="false">IF($C446=const_zero,MIN(class_series_f_invested_usd,MAX(const_zero,$A446)),const_zero)</f>
        <v>0</v>
      </c>
      <c r="K446" s="5" t="n">
        <f aca="false">IF($D446=const_zero,MIN(class_series_e_invested_usd,MAX(const_zero,$A446-SUM($J446:$J446))),const_zero)</f>
        <v>300000000</v>
      </c>
      <c r="L446" s="5" t="n">
        <f aca="false">IF($E446=const_zero,MIN(class_series_d_invested_usd,MAX(const_zero,$A446-SUM($J446:$K446))),const_zero)</f>
        <v>100000000</v>
      </c>
      <c r="M446" s="5" t="n">
        <f aca="false">IF($F446=const_zero,MIN(class_series_c_invested_usd,MAX(const_zero,$A446-SUM($J446:$L446))),const_zero)</f>
        <v>0</v>
      </c>
      <c r="N446" s="5" t="n">
        <f aca="false">IF($G446=const_zero,MIN(class_series_b_invested_usd,MAX(const_zero,$A446-SUM($J446:$M446))),const_zero)</f>
        <v>0</v>
      </c>
      <c r="O446" s="5" t="n">
        <f aca="false">IF($H446=const_zero,MIN(class_series_a_invested_usd,MAX(const_zero,$A446-SUM($J446:$N446))),const_zero)</f>
        <v>0</v>
      </c>
      <c r="P446" s="5" t="n">
        <f aca="false">IF($I446=const_zero,MIN(class_seed_invested_usd,MAX(const_zero,$A446-SUM($J446:$O446))),const_zero)</f>
        <v>0</v>
      </c>
      <c r="Q446" s="5" t="n">
        <f aca="false">MAX(const_zero,$A446-SUM($J446:$P446))</f>
        <v>1600000000</v>
      </c>
      <c r="R446" s="9" t="n">
        <f aca="false">common_rsa_total+Sensitivity!$AE$270+Sensitivity!$AJ$270+IF($C446=const_one,Sensitivity!$D$270,const_zero)+IF($D446=const_one,Sensitivity!$Y$270,const_zero)+IF($E446=const_one,Sensitivity!$V$270,const_zero)+IF($F446=const_one,Sensitivity!$S$270,const_zero)+IF($G446=const_one,Sensitivity!$P$270,const_zero)+IF($H446=const_one,Sensitivity!$M$270,const_zero)+IF($I446=const_one,Sensitivity!$J$270,const_zero)</f>
        <v>25460741.3005735</v>
      </c>
      <c r="S446" s="23" t="b">
        <f aca="false">IF($R446&gt;const_zero,--($Q446&gt;option_strike_usd*$R446),const_zero)</f>
        <v>1</v>
      </c>
      <c r="T446" s="7" t="n">
        <f aca="false">IF($R446&gt;const_zero,IF($S446=const_one,($Q446+option_strike_usd*pre_f_options_issued)/($R446+pre_f_options_issued),$Q446/$R446),const_zero)</f>
        <v>57.312500508244</v>
      </c>
      <c r="U446" s="5" t="n">
        <f aca="false">IF($C446=const_one,Sensitivity!$D$270*$T446,const_zero)</f>
        <v>44971433.7519291</v>
      </c>
      <c r="V446" s="5" t="n">
        <f aca="false">IF($D446=const_one,Sensitivity!$Y$270*$T446,const_zero)</f>
        <v>0</v>
      </c>
      <c r="W446" s="5" t="n">
        <f aca="false">IF($E446=const_one,Sensitivity!$V$270*$T446,const_zero)</f>
        <v>0</v>
      </c>
      <c r="X446" s="5" t="n">
        <f aca="false">IF($F446=const_one,Sensitivity!$S$270*$T446,const_zero)</f>
        <v>137550001.219786</v>
      </c>
      <c r="Y446" s="5" t="n">
        <f aca="false">IF($G446=const_one,Sensitivity!$P$270*$T446,const_zero)</f>
        <v>171937501.524732</v>
      </c>
      <c r="Z446" s="5" t="n">
        <f aca="false">IF($H446=const_one,Sensitivity!$M$270*$T446,const_zero)</f>
        <v>286562502.54122</v>
      </c>
      <c r="AA446" s="5" t="n">
        <f aca="false">IF($I446=const_one,Sensitivity!$J$270*$T446,const_zero)</f>
        <v>286562502.54122</v>
      </c>
      <c r="AB446" s="5" t="n">
        <f aca="false">(Sensitivity!$AE$270+Sensitivity!$AJ$270)*$T446</f>
        <v>15822302.576307</v>
      </c>
      <c r="AC446" s="5" t="n">
        <f aca="false">common_rsa_total*$T446</f>
        <v>515812504.574196</v>
      </c>
      <c r="AD446" s="5" t="n">
        <f aca="false">IF($S446=const_one,pre_f_options_issued*($T446-option_strike_usd),const_zero)</f>
        <v>140781251.27061</v>
      </c>
      <c r="AE446" s="5" t="n">
        <f aca="false">J446+U446</f>
        <v>44971433.7519291</v>
      </c>
      <c r="AF446" s="5" t="n">
        <f aca="false">K446+V446</f>
        <v>300000000</v>
      </c>
      <c r="AG446" s="5" t="n">
        <f aca="false">L446+W446</f>
        <v>100000000</v>
      </c>
      <c r="AH446" s="5" t="n">
        <f aca="false">M446+X446</f>
        <v>137550001.219786</v>
      </c>
      <c r="AI446" s="5" t="n">
        <f aca="false">N446+Y446</f>
        <v>171937501.524732</v>
      </c>
      <c r="AJ446" s="5" t="n">
        <f aca="false">O446+Z446</f>
        <v>286562502.54122</v>
      </c>
      <c r="AK446" s="5" t="n">
        <f aca="false">P446+AA446</f>
        <v>286562502.54122</v>
      </c>
      <c r="AL446" s="5" t="n">
        <f aca="false">INDEX($AE$325:$AE$452,$B446-$C446*1+const_one)</f>
        <v>30000000</v>
      </c>
      <c r="AM446" s="5" t="n">
        <f aca="false">INDEX($AF$325:$AF$452,$B446-$D446*2+const_one)</f>
        <v>300000000</v>
      </c>
      <c r="AN446" s="5" t="n">
        <f aca="false">INDEX($AG$325:$AG$452,$B446-$E446*4+const_one)</f>
        <v>100000000</v>
      </c>
      <c r="AO446" s="5" t="n">
        <f aca="false">INDEX($AH$325:$AH$452,$B446-$F446*8+const_one)</f>
        <v>60000000</v>
      </c>
      <c r="AP446" s="5" t="n">
        <f aca="false">INDEX($AI$325:$AI$452,$B446-$G446*16+const_one)</f>
        <v>30000000</v>
      </c>
      <c r="AQ446" s="5" t="n">
        <f aca="false">INDEX($AJ$325:$AJ$452,$B446-$H446*32+const_one)</f>
        <v>15000000</v>
      </c>
      <c r="AR446" s="5" t="n">
        <f aca="false">INDEX($AK$325:$AK$452,$B446-$I446*64+const_one)</f>
        <v>5000000</v>
      </c>
      <c r="AS446" s="5" t="n">
        <f aca="false">INDEX($AE$325:$AE$452,$B446+(const_one-$C446)*1+const_one)</f>
        <v>44971433.7519291</v>
      </c>
      <c r="AT446" s="5" t="n">
        <f aca="false">INDEX($AF$325:$AF$452,$B446+(const_one-$D446)*2+const_one)</f>
        <v>342154002.592827</v>
      </c>
      <c r="AU446" s="5" t="n">
        <f aca="false">INDEX($AG$325:$AG$452,$B446+(const_one-$E446)*4+const_one)</f>
        <v>99365752.63786</v>
      </c>
      <c r="AV446" s="5" t="n">
        <f aca="false">INDEX($AH$325:$AH$452,$B446+(const_one-$F446)*8+const_one)</f>
        <v>137550001.219786</v>
      </c>
      <c r="AW446" s="5" t="n">
        <f aca="false">INDEX($AI$325:$AI$452,$B446+(const_one-$G446)*16+const_one)</f>
        <v>171937501.524732</v>
      </c>
      <c r="AX446" s="5" t="n">
        <f aca="false">INDEX($AJ$325:$AJ$452,$B446+(const_one-$H446)*32+const_one)</f>
        <v>286562502.54122</v>
      </c>
      <c r="AY446" s="5" t="n">
        <f aca="false">INDEX($AK$325:$AK$452,$B446+(const_one-$I446)*64+const_one)</f>
        <v>286562502.54122</v>
      </c>
      <c r="AZ446" s="5" t="n">
        <f aca="false">--($C446=--(AS446&gt;AL446))</f>
        <v>1</v>
      </c>
      <c r="BA446" s="5" t="n">
        <f aca="false">--($D446=--(AT446&gt;AM446))</f>
        <v>0</v>
      </c>
      <c r="BB446" s="5" t="n">
        <f aca="false">--($E446=--(AU446&gt;AN446))</f>
        <v>1</v>
      </c>
      <c r="BC446" s="5" t="n">
        <f aca="false">--($F446=--(AV446&gt;AO446))</f>
        <v>1</v>
      </c>
      <c r="BD446" s="5" t="n">
        <f aca="false">--($G446=--(AW446&gt;AP446))</f>
        <v>1</v>
      </c>
      <c r="BE446" s="5" t="n">
        <f aca="false">--($H446=--(AX446&gt;AQ446))</f>
        <v>1</v>
      </c>
      <c r="BF446" s="5" t="n">
        <f aca="false">--($I446=--(AY446&gt;AR446))</f>
        <v>1</v>
      </c>
      <c r="BG446" s="5" t="n">
        <f aca="false">SUM(AZ446:BF446)</f>
        <v>6</v>
      </c>
      <c r="BH446" s="5" t="n">
        <f aca="false">SUM(AE446:AK446)+AB446+AC446+AD446</f>
        <v>2000000000</v>
      </c>
    </row>
    <row r="447" customFormat="false" ht="15" hidden="true" customHeight="false" outlineLevel="0" collapsed="false">
      <c r="A447" s="5" t="n">
        <f aca="false">sensitivity_exit_usd</f>
        <v>2000000000</v>
      </c>
      <c r="B447" s="2" t="n">
        <f aca="false">ROW()-ROW($B$325)</f>
        <v>122</v>
      </c>
      <c r="C447" s="2" t="n">
        <f aca="false">MOD(QUOTIENT($B447,1),2)</f>
        <v>0</v>
      </c>
      <c r="D447" s="2" t="n">
        <f aca="false">MOD(QUOTIENT($B447,2),2)</f>
        <v>1</v>
      </c>
      <c r="E447" s="2" t="n">
        <f aca="false">MOD(QUOTIENT($B447,4),2)</f>
        <v>0</v>
      </c>
      <c r="F447" s="2" t="n">
        <f aca="false">MOD(QUOTIENT($B447,8),2)</f>
        <v>1</v>
      </c>
      <c r="G447" s="2" t="n">
        <f aca="false">MOD(QUOTIENT($B447,16),2)</f>
        <v>1</v>
      </c>
      <c r="H447" s="2" t="n">
        <f aca="false">MOD(QUOTIENT($B447,32),2)</f>
        <v>1</v>
      </c>
      <c r="I447" s="2" t="n">
        <f aca="false">MOD(QUOTIENT($B447,64),2)</f>
        <v>1</v>
      </c>
      <c r="J447" s="5" t="n">
        <f aca="false">IF($C447=const_zero,MIN(class_series_f_invested_usd,MAX(const_zero,$A447)),const_zero)</f>
        <v>30000000</v>
      </c>
      <c r="K447" s="5" t="n">
        <f aca="false">IF($D447=const_zero,MIN(class_series_e_invested_usd,MAX(const_zero,$A447-SUM($J447:$J447))),const_zero)</f>
        <v>0</v>
      </c>
      <c r="L447" s="5" t="n">
        <f aca="false">IF($E447=const_zero,MIN(class_series_d_invested_usd,MAX(const_zero,$A447-SUM($J447:$K447))),const_zero)</f>
        <v>100000000</v>
      </c>
      <c r="M447" s="5" t="n">
        <f aca="false">IF($F447=const_zero,MIN(class_series_c_invested_usd,MAX(const_zero,$A447-SUM($J447:$L447))),const_zero)</f>
        <v>0</v>
      </c>
      <c r="N447" s="5" t="n">
        <f aca="false">IF($G447=const_zero,MIN(class_series_b_invested_usd,MAX(const_zero,$A447-SUM($J447:$M447))),const_zero)</f>
        <v>0</v>
      </c>
      <c r="O447" s="5" t="n">
        <f aca="false">IF($H447=const_zero,MIN(class_series_a_invested_usd,MAX(const_zero,$A447-SUM($J447:$N447))),const_zero)</f>
        <v>0</v>
      </c>
      <c r="P447" s="5" t="n">
        <f aca="false">IF($I447=const_zero,MIN(class_seed_invested_usd,MAX(const_zero,$A447-SUM($J447:$O447))),const_zero)</f>
        <v>0</v>
      </c>
      <c r="Q447" s="5" t="n">
        <f aca="false">MAX(const_zero,$A447-SUM($J447:$P447))</f>
        <v>1870000000</v>
      </c>
      <c r="R447" s="9" t="n">
        <f aca="false">common_rsa_total+Sensitivity!$AE$270+Sensitivity!$AJ$270+IF($C447=const_one,Sensitivity!$D$270,const_zero)+IF($D447=const_one,Sensitivity!$Y$270,const_zero)+IF($E447=const_one,Sensitivity!$V$270,const_zero)+IF($F447=const_one,Sensitivity!$S$270,const_zero)+IF($G447=const_one,Sensitivity!$P$270,const_zero)+IF($H447=const_one,Sensitivity!$M$270,const_zero)+IF($I447=const_one,Sensitivity!$J$270,const_zero)</f>
        <v>30807325.9340259</v>
      </c>
      <c r="S447" s="23" t="b">
        <f aca="false">IF($R447&gt;const_zero,--($Q447&gt;option_strike_usd*$R447),const_zero)</f>
        <v>1</v>
      </c>
      <c r="T447" s="7" t="n">
        <f aca="false">IF($R447&gt;const_zero,IF($S447=const_one,($Q447+option_strike_usd*pre_f_options_issued)/($R447+pre_f_options_issued),$Q447/$R447),const_zero)</f>
        <v>56.2188631927099</v>
      </c>
      <c r="U447" s="5" t="n">
        <f aca="false">IF($C447=const_one,Sensitivity!$D$270*$T447,const_zero)</f>
        <v>0</v>
      </c>
      <c r="V447" s="5" t="n">
        <f aca="false">IF($D447=const_one,Sensitivity!$Y$270*$T447,const_zero)</f>
        <v>344692198.76748</v>
      </c>
      <c r="W447" s="5" t="n">
        <f aca="false">IF($E447=const_one,Sensitivity!$V$270*$T447,const_zero)</f>
        <v>0</v>
      </c>
      <c r="X447" s="5" t="n">
        <f aca="false">IF($F447=const_one,Sensitivity!$S$270*$T447,const_zero)</f>
        <v>134925271.662504</v>
      </c>
      <c r="Y447" s="5" t="n">
        <f aca="false">IF($G447=const_one,Sensitivity!$P$270*$T447,const_zero)</f>
        <v>168656589.57813</v>
      </c>
      <c r="Z447" s="5" t="n">
        <f aca="false">IF($H447=const_one,Sensitivity!$M$270*$T447,const_zero)</f>
        <v>281094315.96355</v>
      </c>
      <c r="AA447" s="5" t="n">
        <f aca="false">IF($I447=const_one,Sensitivity!$J$270*$T447,const_zero)</f>
        <v>281094315.96355</v>
      </c>
      <c r="AB447" s="5" t="n">
        <f aca="false">(Sensitivity!$AE$270+Sensitivity!$AJ$270)*$T447</f>
        <v>15520381.3486224</v>
      </c>
      <c r="AC447" s="5" t="n">
        <f aca="false">common_rsa_total*$T447</f>
        <v>505969768.734389</v>
      </c>
      <c r="AD447" s="5" t="n">
        <f aca="false">IF($S447=const_one,pre_f_options_issued*($T447-option_strike_usd),const_zero)</f>
        <v>138047157.981775</v>
      </c>
      <c r="AE447" s="5" t="n">
        <f aca="false">J447+U447</f>
        <v>30000000</v>
      </c>
      <c r="AF447" s="5" t="n">
        <f aca="false">K447+V447</f>
        <v>344692198.76748</v>
      </c>
      <c r="AG447" s="5" t="n">
        <f aca="false">L447+W447</f>
        <v>100000000</v>
      </c>
      <c r="AH447" s="5" t="n">
        <f aca="false">M447+X447</f>
        <v>134925271.662504</v>
      </c>
      <c r="AI447" s="5" t="n">
        <f aca="false">N447+Y447</f>
        <v>168656589.57813</v>
      </c>
      <c r="AJ447" s="5" t="n">
        <f aca="false">O447+Z447</f>
        <v>281094315.96355</v>
      </c>
      <c r="AK447" s="5" t="n">
        <f aca="false">P447+AA447</f>
        <v>281094315.96355</v>
      </c>
      <c r="AL447" s="5" t="n">
        <f aca="false">INDEX($AE$325:$AE$452,$B447-$C447*1+const_one)</f>
        <v>30000000</v>
      </c>
      <c r="AM447" s="5" t="n">
        <f aca="false">INDEX($AF$325:$AF$452,$B447-$D447*2+const_one)</f>
        <v>300000000</v>
      </c>
      <c r="AN447" s="5" t="n">
        <f aca="false">INDEX($AG$325:$AG$452,$B447-$E447*4+const_one)</f>
        <v>100000000</v>
      </c>
      <c r="AO447" s="5" t="n">
        <f aca="false">INDEX($AH$325:$AH$452,$B447-$F447*8+const_one)</f>
        <v>60000000</v>
      </c>
      <c r="AP447" s="5" t="n">
        <f aca="false">INDEX($AI$325:$AI$452,$B447-$G447*16+const_one)</f>
        <v>30000000</v>
      </c>
      <c r="AQ447" s="5" t="n">
        <f aca="false">INDEX($AJ$325:$AJ$452,$B447-$H447*32+const_one)</f>
        <v>15000000</v>
      </c>
      <c r="AR447" s="5" t="n">
        <f aca="false">INDEX($AK$325:$AK$452,$B447-$I447*64+const_one)</f>
        <v>5000000</v>
      </c>
      <c r="AS447" s="5" t="n">
        <f aca="false">INDEX($AE$325:$AE$452,$B447+(const_one-$C447)*1+const_one)</f>
        <v>43788453.4492883</v>
      </c>
      <c r="AT447" s="5" t="n">
        <f aca="false">INDEX($AF$325:$AF$452,$B447+(const_one-$D447)*2+const_one)</f>
        <v>344692198.76748</v>
      </c>
      <c r="AU447" s="5" t="n">
        <f aca="false">INDEX($AG$325:$AG$452,$B447+(const_one-$E447)*4+const_one)</f>
        <v>97558149.069286</v>
      </c>
      <c r="AV447" s="5" t="n">
        <f aca="false">INDEX($AH$325:$AH$452,$B447+(const_one-$F447)*8+const_one)</f>
        <v>134925271.662504</v>
      </c>
      <c r="AW447" s="5" t="n">
        <f aca="false">INDEX($AI$325:$AI$452,$B447+(const_one-$G447)*16+const_one)</f>
        <v>168656589.57813</v>
      </c>
      <c r="AX447" s="5" t="n">
        <f aca="false">INDEX($AJ$325:$AJ$452,$B447+(const_one-$H447)*32+const_one)</f>
        <v>281094315.96355</v>
      </c>
      <c r="AY447" s="5" t="n">
        <f aca="false">INDEX($AK$325:$AK$452,$B447+(const_one-$I447)*64+const_one)</f>
        <v>281094315.96355</v>
      </c>
      <c r="AZ447" s="5" t="n">
        <f aca="false">--($C447=--(AS447&gt;AL447))</f>
        <v>0</v>
      </c>
      <c r="BA447" s="5" t="n">
        <f aca="false">--($D447=--(AT447&gt;AM447))</f>
        <v>1</v>
      </c>
      <c r="BB447" s="5" t="n">
        <f aca="false">--($E447=--(AU447&gt;AN447))</f>
        <v>1</v>
      </c>
      <c r="BC447" s="5" t="n">
        <f aca="false">--($F447=--(AV447&gt;AO447))</f>
        <v>1</v>
      </c>
      <c r="BD447" s="5" t="n">
        <f aca="false">--($G447=--(AW447&gt;AP447))</f>
        <v>1</v>
      </c>
      <c r="BE447" s="5" t="n">
        <f aca="false">--($H447=--(AX447&gt;AQ447))</f>
        <v>1</v>
      </c>
      <c r="BF447" s="5" t="n">
        <f aca="false">--($I447=--(AY447&gt;AR447))</f>
        <v>1</v>
      </c>
      <c r="BG447" s="5" t="n">
        <f aca="false">SUM(AZ447:BF447)</f>
        <v>6</v>
      </c>
      <c r="BH447" s="5" t="n">
        <f aca="false">SUM(AE447:AK447)+AB447+AC447+AD447</f>
        <v>2000000000</v>
      </c>
    </row>
    <row r="448" customFormat="false" ht="15" hidden="true" customHeight="false" outlineLevel="0" collapsed="false">
      <c r="A448" s="5" t="n">
        <f aca="false">sensitivity_exit_usd</f>
        <v>2000000000</v>
      </c>
      <c r="B448" s="2" t="n">
        <f aca="false">ROW()-ROW($B$325)</f>
        <v>123</v>
      </c>
      <c r="C448" s="2" t="n">
        <f aca="false">MOD(QUOTIENT($B448,1),2)</f>
        <v>1</v>
      </c>
      <c r="D448" s="2" t="n">
        <f aca="false">MOD(QUOTIENT($B448,2),2)</f>
        <v>1</v>
      </c>
      <c r="E448" s="2" t="n">
        <f aca="false">MOD(QUOTIENT($B448,4),2)</f>
        <v>0</v>
      </c>
      <c r="F448" s="2" t="n">
        <f aca="false">MOD(QUOTIENT($B448,8),2)</f>
        <v>1</v>
      </c>
      <c r="G448" s="2" t="n">
        <f aca="false">MOD(QUOTIENT($B448,16),2)</f>
        <v>1</v>
      </c>
      <c r="H448" s="2" t="n">
        <f aca="false">MOD(QUOTIENT($B448,32),2)</f>
        <v>1</v>
      </c>
      <c r="I448" s="2" t="n">
        <f aca="false">MOD(QUOTIENT($B448,64),2)</f>
        <v>1</v>
      </c>
      <c r="J448" s="5" t="n">
        <f aca="false">IF($C448=const_zero,MIN(class_series_f_invested_usd,MAX(const_zero,$A448)),const_zero)</f>
        <v>0</v>
      </c>
      <c r="K448" s="5" t="n">
        <f aca="false">IF($D448=const_zero,MIN(class_series_e_invested_usd,MAX(const_zero,$A448-SUM($J448:$J448))),const_zero)</f>
        <v>0</v>
      </c>
      <c r="L448" s="5" t="n">
        <f aca="false">IF($E448=const_zero,MIN(class_series_d_invested_usd,MAX(const_zero,$A448-SUM($J448:$K448))),const_zero)</f>
        <v>100000000</v>
      </c>
      <c r="M448" s="5" t="n">
        <f aca="false">IF($F448=const_zero,MIN(class_series_c_invested_usd,MAX(const_zero,$A448-SUM($J448:$L448))),const_zero)</f>
        <v>0</v>
      </c>
      <c r="N448" s="5" t="n">
        <f aca="false">IF($G448=const_zero,MIN(class_series_b_invested_usd,MAX(const_zero,$A448-SUM($J448:$M448))),const_zero)</f>
        <v>0</v>
      </c>
      <c r="O448" s="5" t="n">
        <f aca="false">IF($H448=const_zero,MIN(class_series_a_invested_usd,MAX(const_zero,$A448-SUM($J448:$N448))),const_zero)</f>
        <v>0</v>
      </c>
      <c r="P448" s="5" t="n">
        <f aca="false">IF($I448=const_zero,MIN(class_seed_invested_usd,MAX(const_zero,$A448-SUM($J448:$O448))),const_zero)</f>
        <v>0</v>
      </c>
      <c r="Q448" s="5" t="n">
        <f aca="false">MAX(const_zero,$A448-SUM($J448:$P448))</f>
        <v>1900000000</v>
      </c>
      <c r="R448" s="9" t="n">
        <f aca="false">common_rsa_total+Sensitivity!$AE$270+Sensitivity!$AJ$270+IF($C448=const_one,Sensitivity!$D$270,const_zero)+IF($D448=const_one,Sensitivity!$Y$270,const_zero)+IF($E448=const_one,Sensitivity!$V$270,const_zero)+IF($F448=const_one,Sensitivity!$S$270,const_zero)+IF($G448=const_one,Sensitivity!$P$270,const_zero)+IF($H448=const_one,Sensitivity!$M$270,const_zero)+IF($I448=const_one,Sensitivity!$J$270,const_zero)</f>
        <v>31591996.526883</v>
      </c>
      <c r="S448" s="23" t="b">
        <f aca="false">IF($R448&gt;const_zero,--($Q448&gt;option_strike_usd*$R448),const_zero)</f>
        <v>1</v>
      </c>
      <c r="T448" s="7" t="n">
        <f aca="false">IF($R448&gt;const_zero,IF($S448=const_one,($Q448+option_strike_usd*pre_f_options_issued)/($R448+pre_f_options_issued),$Q448/$R448),const_zero)</f>
        <v>55.8048865955913</v>
      </c>
      <c r="U448" s="5" t="n">
        <f aca="false">IF($C448=const_one,Sensitivity!$D$270*$T448,const_zero)</f>
        <v>43788453.4492883</v>
      </c>
      <c r="V448" s="5" t="n">
        <f aca="false">IF($D448=const_one,Sensitivity!$Y$270*$T448,const_zero)</f>
        <v>342154002.592827</v>
      </c>
      <c r="W448" s="5" t="n">
        <f aca="false">IF($E448=const_one,Sensitivity!$V$270*$T448,const_zero)</f>
        <v>0</v>
      </c>
      <c r="X448" s="5" t="n">
        <f aca="false">IF($F448=const_one,Sensitivity!$S$270*$T448,const_zero)</f>
        <v>133931727.829419</v>
      </c>
      <c r="Y448" s="5" t="n">
        <f aca="false">IF($G448=const_one,Sensitivity!$P$270*$T448,const_zero)</f>
        <v>167414659.786774</v>
      </c>
      <c r="Z448" s="5" t="n">
        <f aca="false">IF($H448=const_one,Sensitivity!$M$270*$T448,const_zero)</f>
        <v>279024432.977957</v>
      </c>
      <c r="AA448" s="5" t="n">
        <f aca="false">IF($I448=const_one,Sensitivity!$J$270*$T448,const_zero)</f>
        <v>279024432.977957</v>
      </c>
      <c r="AB448" s="5" t="n">
        <f aca="false">(Sensitivity!$AE$270+Sensitivity!$AJ$270)*$T448</f>
        <v>15406094.5364779</v>
      </c>
      <c r="AC448" s="5" t="n">
        <f aca="false">common_rsa_total*$T448</f>
        <v>502243979.360322</v>
      </c>
      <c r="AD448" s="5" t="n">
        <f aca="false">IF($S448=const_one,pre_f_options_issued*($T448-option_strike_usd),const_zero)</f>
        <v>137012216.488978</v>
      </c>
      <c r="AE448" s="5" t="n">
        <f aca="false">J448+U448</f>
        <v>43788453.4492883</v>
      </c>
      <c r="AF448" s="5" t="n">
        <f aca="false">K448+V448</f>
        <v>342154002.592827</v>
      </c>
      <c r="AG448" s="5" t="n">
        <f aca="false">L448+W448</f>
        <v>100000000</v>
      </c>
      <c r="AH448" s="5" t="n">
        <f aca="false">M448+X448</f>
        <v>133931727.829419</v>
      </c>
      <c r="AI448" s="5" t="n">
        <f aca="false">N448+Y448</f>
        <v>167414659.786774</v>
      </c>
      <c r="AJ448" s="5" t="n">
        <f aca="false">O448+Z448</f>
        <v>279024432.977957</v>
      </c>
      <c r="AK448" s="5" t="n">
        <f aca="false">P448+AA448</f>
        <v>279024432.977957</v>
      </c>
      <c r="AL448" s="5" t="n">
        <f aca="false">INDEX($AE$325:$AE$452,$B448-$C448*1+const_one)</f>
        <v>30000000</v>
      </c>
      <c r="AM448" s="5" t="n">
        <f aca="false">INDEX($AF$325:$AF$452,$B448-$D448*2+const_one)</f>
        <v>300000000</v>
      </c>
      <c r="AN448" s="5" t="n">
        <f aca="false">INDEX($AG$325:$AG$452,$B448-$E448*4+const_one)</f>
        <v>100000000</v>
      </c>
      <c r="AO448" s="5" t="n">
        <f aca="false">INDEX($AH$325:$AH$452,$B448-$F448*8+const_one)</f>
        <v>60000000</v>
      </c>
      <c r="AP448" s="5" t="n">
        <f aca="false">INDEX($AI$325:$AI$452,$B448-$G448*16+const_one)</f>
        <v>30000000</v>
      </c>
      <c r="AQ448" s="5" t="n">
        <f aca="false">INDEX($AJ$325:$AJ$452,$B448-$H448*32+const_one)</f>
        <v>15000000</v>
      </c>
      <c r="AR448" s="5" t="n">
        <f aca="false">INDEX($AK$325:$AK$452,$B448-$I448*64+const_one)</f>
        <v>5000000</v>
      </c>
      <c r="AS448" s="5" t="n">
        <f aca="false">INDEX($AE$325:$AE$452,$B448+(const_one-$C448)*1+const_one)</f>
        <v>43788453.4492883</v>
      </c>
      <c r="AT448" s="5" t="n">
        <f aca="false">INDEX($AF$325:$AF$452,$B448+(const_one-$D448)*2+const_one)</f>
        <v>342154002.592827</v>
      </c>
      <c r="AU448" s="5" t="n">
        <f aca="false">INDEX($AG$325:$AG$452,$B448+(const_one-$E448)*4+const_one)</f>
        <v>96872623.9567805</v>
      </c>
      <c r="AV448" s="5" t="n">
        <f aca="false">INDEX($AH$325:$AH$452,$B448+(const_one-$F448)*8+const_one)</f>
        <v>133931727.829419</v>
      </c>
      <c r="AW448" s="5" t="n">
        <f aca="false">INDEX($AI$325:$AI$452,$B448+(const_one-$G448)*16+const_one)</f>
        <v>167414659.786774</v>
      </c>
      <c r="AX448" s="5" t="n">
        <f aca="false">INDEX($AJ$325:$AJ$452,$B448+(const_one-$H448)*32+const_one)</f>
        <v>279024432.977957</v>
      </c>
      <c r="AY448" s="5" t="n">
        <f aca="false">INDEX($AK$325:$AK$452,$B448+(const_one-$I448)*64+const_one)</f>
        <v>279024432.977957</v>
      </c>
      <c r="AZ448" s="5" t="n">
        <f aca="false">--($C448=--(AS448&gt;AL448))</f>
        <v>1</v>
      </c>
      <c r="BA448" s="5" t="n">
        <f aca="false">--($D448=--(AT448&gt;AM448))</f>
        <v>1</v>
      </c>
      <c r="BB448" s="5" t="n">
        <f aca="false">--($E448=--(AU448&gt;AN448))</f>
        <v>1</v>
      </c>
      <c r="BC448" s="5" t="n">
        <f aca="false">--($F448=--(AV448&gt;AO448))</f>
        <v>1</v>
      </c>
      <c r="BD448" s="5" t="n">
        <f aca="false">--($G448=--(AW448&gt;AP448))</f>
        <v>1</v>
      </c>
      <c r="BE448" s="5" t="n">
        <f aca="false">--($H448=--(AX448&gt;AQ448))</f>
        <v>1</v>
      </c>
      <c r="BF448" s="5" t="n">
        <f aca="false">--($I448=--(AY448&gt;AR448))</f>
        <v>1</v>
      </c>
      <c r="BG448" s="5" t="n">
        <f aca="false">SUM(AZ448:BF448)</f>
        <v>7</v>
      </c>
      <c r="BH448" s="5" t="n">
        <f aca="false">SUM(AE448:AK448)+AB448+AC448+AD448</f>
        <v>2000000000</v>
      </c>
    </row>
    <row r="449" customFormat="false" ht="15" hidden="true" customHeight="false" outlineLevel="0" collapsed="false">
      <c r="A449" s="5" t="n">
        <f aca="false">sensitivity_exit_usd</f>
        <v>2000000000</v>
      </c>
      <c r="B449" s="2" t="n">
        <f aca="false">ROW()-ROW($B$325)</f>
        <v>124</v>
      </c>
      <c r="C449" s="2" t="n">
        <f aca="false">MOD(QUOTIENT($B449,1),2)</f>
        <v>0</v>
      </c>
      <c r="D449" s="2" t="n">
        <f aca="false">MOD(QUOTIENT($B449,2),2)</f>
        <v>0</v>
      </c>
      <c r="E449" s="2" t="n">
        <f aca="false">MOD(QUOTIENT($B449,4),2)</f>
        <v>1</v>
      </c>
      <c r="F449" s="2" t="n">
        <f aca="false">MOD(QUOTIENT($B449,8),2)</f>
        <v>1</v>
      </c>
      <c r="G449" s="2" t="n">
        <f aca="false">MOD(QUOTIENT($B449,16),2)</f>
        <v>1</v>
      </c>
      <c r="H449" s="2" t="n">
        <f aca="false">MOD(QUOTIENT($B449,32),2)</f>
        <v>1</v>
      </c>
      <c r="I449" s="2" t="n">
        <f aca="false">MOD(QUOTIENT($B449,64),2)</f>
        <v>1</v>
      </c>
      <c r="J449" s="5" t="n">
        <f aca="false">IF($C449=const_zero,MIN(class_series_f_invested_usd,MAX(const_zero,$A449)),const_zero)</f>
        <v>30000000</v>
      </c>
      <c r="K449" s="5" t="n">
        <f aca="false">IF($D449=const_zero,MIN(class_series_e_invested_usd,MAX(const_zero,$A449-SUM($J449:$J449))),const_zero)</f>
        <v>300000000</v>
      </c>
      <c r="L449" s="5" t="n">
        <f aca="false">IF($E449=const_zero,MIN(class_series_d_invested_usd,MAX(const_zero,$A449-SUM($J449:$K449))),const_zero)</f>
        <v>0</v>
      </c>
      <c r="M449" s="5" t="n">
        <f aca="false">IF($F449=const_zero,MIN(class_series_c_invested_usd,MAX(const_zero,$A449-SUM($J449:$L449))),const_zero)</f>
        <v>0</v>
      </c>
      <c r="N449" s="5" t="n">
        <f aca="false">IF($G449=const_zero,MIN(class_series_b_invested_usd,MAX(const_zero,$A449-SUM($J449:$M449))),const_zero)</f>
        <v>0</v>
      </c>
      <c r="O449" s="5" t="n">
        <f aca="false">IF($H449=const_zero,MIN(class_series_a_invested_usd,MAX(const_zero,$A449-SUM($J449:$N449))),const_zero)</f>
        <v>0</v>
      </c>
      <c r="P449" s="5" t="n">
        <f aca="false">IF($I449=const_zero,MIN(class_seed_invested_usd,MAX(const_zero,$A449-SUM($J449:$O449))),const_zero)</f>
        <v>0</v>
      </c>
      <c r="Q449" s="5" t="n">
        <f aca="false">MAX(const_zero,$A449-SUM($J449:$P449))</f>
        <v>1670000000</v>
      </c>
      <c r="R449" s="9" t="n">
        <f aca="false">common_rsa_total+Sensitivity!$AE$270+Sensitivity!$AJ$270+IF($C449=const_one,Sensitivity!$D$270,const_zero)+IF($D449=const_one,Sensitivity!$Y$270,const_zero)+IF($E449=const_one,Sensitivity!$V$270,const_zero)+IF($F449=const_one,Sensitivity!$S$270,const_zero)+IF($G449=const_one,Sensitivity!$P$270,const_zero)+IF($H449=const_one,Sensitivity!$M$270,const_zero)+IF($I449=const_one,Sensitivity!$J$270,const_zero)</f>
        <v>26409138.3582987</v>
      </c>
      <c r="S449" s="23" t="b">
        <f aca="false">IF($R449&gt;const_zero,--($Q449&gt;option_strike_usd*$R449),const_zero)</f>
        <v>1</v>
      </c>
      <c r="T449" s="7" t="n">
        <f aca="false">IF($R449&gt;const_zero,IF($S449=const_one,($Q449+option_strike_usd*pre_f_options_issued)/($R449+pre_f_options_issued),$Q449/$R449),const_zero)</f>
        <v>57.8536786282282</v>
      </c>
      <c r="U449" s="5" t="n">
        <f aca="false">IF($C449=const_one,Sensitivity!$D$270*$T449,const_zero)</f>
        <v>0</v>
      </c>
      <c r="V449" s="5" t="n">
        <f aca="false">IF($D449=const_one,Sensitivity!$Y$270*$T449,const_zero)</f>
        <v>0</v>
      </c>
      <c r="W449" s="5" t="n">
        <f aca="false">IF($E449=const_one,Sensitivity!$V$270*$T449,const_zero)</f>
        <v>100264338.897769</v>
      </c>
      <c r="X449" s="5" t="n">
        <f aca="false">IF($F449=const_one,Sensitivity!$S$270*$T449,const_zero)</f>
        <v>138848828.707748</v>
      </c>
      <c r="Y449" s="5" t="n">
        <f aca="false">IF($G449=const_one,Sensitivity!$P$270*$T449,const_zero)</f>
        <v>173561035.884685</v>
      </c>
      <c r="Z449" s="5" t="n">
        <f aca="false">IF($H449=const_one,Sensitivity!$M$270*$T449,const_zero)</f>
        <v>289268393.141141</v>
      </c>
      <c r="AA449" s="5" t="n">
        <f aca="false">IF($I449=const_one,Sensitivity!$J$270*$T449,const_zero)</f>
        <v>289268393.141141</v>
      </c>
      <c r="AB449" s="5" t="n">
        <f aca="false">(Sensitivity!$AE$270+Sensitivity!$AJ$270)*$T449</f>
        <v>15971706.0028917</v>
      </c>
      <c r="AC449" s="5" t="n">
        <f aca="false">common_rsa_total*$T449</f>
        <v>520683107.654054</v>
      </c>
      <c r="AD449" s="5" t="n">
        <f aca="false">IF($S449=const_one,pre_f_options_issued*($T449-option_strike_usd),const_zero)</f>
        <v>142134196.570571</v>
      </c>
      <c r="AE449" s="5" t="n">
        <f aca="false">J449+U449</f>
        <v>30000000</v>
      </c>
      <c r="AF449" s="5" t="n">
        <f aca="false">K449+V449</f>
        <v>300000000</v>
      </c>
      <c r="AG449" s="5" t="n">
        <f aca="false">L449+W449</f>
        <v>100264338.897769</v>
      </c>
      <c r="AH449" s="5" t="n">
        <f aca="false">M449+X449</f>
        <v>138848828.707748</v>
      </c>
      <c r="AI449" s="5" t="n">
        <f aca="false">N449+Y449</f>
        <v>173561035.884685</v>
      </c>
      <c r="AJ449" s="5" t="n">
        <f aca="false">O449+Z449</f>
        <v>289268393.141141</v>
      </c>
      <c r="AK449" s="5" t="n">
        <f aca="false">P449+AA449</f>
        <v>289268393.141141</v>
      </c>
      <c r="AL449" s="5" t="n">
        <f aca="false">INDEX($AE$325:$AE$452,$B449-$C449*1+const_one)</f>
        <v>30000000</v>
      </c>
      <c r="AM449" s="5" t="n">
        <f aca="false">INDEX($AF$325:$AF$452,$B449-$D449*2+const_one)</f>
        <v>300000000</v>
      </c>
      <c r="AN449" s="5" t="n">
        <f aca="false">INDEX($AG$325:$AG$452,$B449-$E449*4+const_one)</f>
        <v>100000000</v>
      </c>
      <c r="AO449" s="5" t="n">
        <f aca="false">INDEX($AH$325:$AH$452,$B449-$F449*8+const_one)</f>
        <v>60000000</v>
      </c>
      <c r="AP449" s="5" t="n">
        <f aca="false">INDEX($AI$325:$AI$452,$B449-$G449*16+const_one)</f>
        <v>30000000</v>
      </c>
      <c r="AQ449" s="5" t="n">
        <f aca="false">INDEX($AJ$325:$AJ$452,$B449-$H449*32+const_one)</f>
        <v>15000000</v>
      </c>
      <c r="AR449" s="5" t="n">
        <f aca="false">INDEX($AK$325:$AK$452,$B449-$I449*64+const_one)</f>
        <v>5000000</v>
      </c>
      <c r="AS449" s="5" t="n">
        <f aca="false">INDEX($AE$325:$AE$452,$B449+(const_one-$C449)*1+const_one)</f>
        <v>44989232.8241468</v>
      </c>
      <c r="AT449" s="5" t="n">
        <f aca="false">INDEX($AF$325:$AF$452,$B449+(const_one-$D449)*2+const_one)</f>
        <v>345141697.814941</v>
      </c>
      <c r="AU449" s="5" t="n">
        <f aca="false">INDEX($AG$325:$AG$452,$B449+(const_one-$E449)*4+const_one)</f>
        <v>100264338.897769</v>
      </c>
      <c r="AV449" s="5" t="n">
        <f aca="false">INDEX($AH$325:$AH$452,$B449+(const_one-$F449)*8+const_one)</f>
        <v>138848828.707748</v>
      </c>
      <c r="AW449" s="5" t="n">
        <f aca="false">INDEX($AI$325:$AI$452,$B449+(const_one-$G449)*16+const_one)</f>
        <v>173561035.884685</v>
      </c>
      <c r="AX449" s="5" t="n">
        <f aca="false">INDEX($AJ$325:$AJ$452,$B449+(const_one-$H449)*32+const_one)</f>
        <v>289268393.141141</v>
      </c>
      <c r="AY449" s="5" t="n">
        <f aca="false">INDEX($AK$325:$AK$452,$B449+(const_one-$I449)*64+const_one)</f>
        <v>289268393.141141</v>
      </c>
      <c r="AZ449" s="5" t="n">
        <f aca="false">--($C449=--(AS449&gt;AL449))</f>
        <v>0</v>
      </c>
      <c r="BA449" s="5" t="n">
        <f aca="false">--($D449=--(AT449&gt;AM449))</f>
        <v>0</v>
      </c>
      <c r="BB449" s="5" t="n">
        <f aca="false">--($E449=--(AU449&gt;AN449))</f>
        <v>1</v>
      </c>
      <c r="BC449" s="5" t="n">
        <f aca="false">--($F449=--(AV449&gt;AO449))</f>
        <v>1</v>
      </c>
      <c r="BD449" s="5" t="n">
        <f aca="false">--($G449=--(AW449&gt;AP449))</f>
        <v>1</v>
      </c>
      <c r="BE449" s="5" t="n">
        <f aca="false">--($H449=--(AX449&gt;AQ449))</f>
        <v>1</v>
      </c>
      <c r="BF449" s="5" t="n">
        <f aca="false">--($I449=--(AY449&gt;AR449))</f>
        <v>1</v>
      </c>
      <c r="BG449" s="5" t="n">
        <f aca="false">SUM(AZ449:BF449)</f>
        <v>5</v>
      </c>
      <c r="BH449" s="5" t="n">
        <f aca="false">SUM(AE449:AK449)+AB449+AC449+AD449</f>
        <v>2000000000</v>
      </c>
    </row>
    <row r="450" customFormat="false" ht="15" hidden="true" customHeight="false" outlineLevel="0" collapsed="false">
      <c r="A450" s="5" t="n">
        <f aca="false">sensitivity_exit_usd</f>
        <v>2000000000</v>
      </c>
      <c r="B450" s="2" t="n">
        <f aca="false">ROW()-ROW($B$325)</f>
        <v>125</v>
      </c>
      <c r="C450" s="2" t="n">
        <f aca="false">MOD(QUOTIENT($B450,1),2)</f>
        <v>1</v>
      </c>
      <c r="D450" s="2" t="n">
        <f aca="false">MOD(QUOTIENT($B450,2),2)</f>
        <v>0</v>
      </c>
      <c r="E450" s="2" t="n">
        <f aca="false">MOD(QUOTIENT($B450,4),2)</f>
        <v>1</v>
      </c>
      <c r="F450" s="2" t="n">
        <f aca="false">MOD(QUOTIENT($B450,8),2)</f>
        <v>1</v>
      </c>
      <c r="G450" s="2" t="n">
        <f aca="false">MOD(QUOTIENT($B450,16),2)</f>
        <v>1</v>
      </c>
      <c r="H450" s="2" t="n">
        <f aca="false">MOD(QUOTIENT($B450,32),2)</f>
        <v>1</v>
      </c>
      <c r="I450" s="2" t="n">
        <f aca="false">MOD(QUOTIENT($B450,64),2)</f>
        <v>1</v>
      </c>
      <c r="J450" s="5" t="n">
        <f aca="false">IF($C450=const_zero,MIN(class_series_f_invested_usd,MAX(const_zero,$A450)),const_zero)</f>
        <v>0</v>
      </c>
      <c r="K450" s="5" t="n">
        <f aca="false">IF($D450=const_zero,MIN(class_series_e_invested_usd,MAX(const_zero,$A450-SUM($J450:$J450))),const_zero)</f>
        <v>300000000</v>
      </c>
      <c r="L450" s="5" t="n">
        <f aca="false">IF($E450=const_zero,MIN(class_series_d_invested_usd,MAX(const_zero,$A450-SUM($J450:$K450))),const_zero)</f>
        <v>0</v>
      </c>
      <c r="M450" s="5" t="n">
        <f aca="false">IF($F450=const_zero,MIN(class_series_c_invested_usd,MAX(const_zero,$A450-SUM($J450:$L450))),const_zero)</f>
        <v>0</v>
      </c>
      <c r="N450" s="5" t="n">
        <f aca="false">IF($G450=const_zero,MIN(class_series_b_invested_usd,MAX(const_zero,$A450-SUM($J450:$M450))),const_zero)</f>
        <v>0</v>
      </c>
      <c r="O450" s="5" t="n">
        <f aca="false">IF($H450=const_zero,MIN(class_series_a_invested_usd,MAX(const_zero,$A450-SUM($J450:$N450))),const_zero)</f>
        <v>0</v>
      </c>
      <c r="P450" s="5" t="n">
        <f aca="false">IF($I450=const_zero,MIN(class_seed_invested_usd,MAX(const_zero,$A450-SUM($J450:$O450))),const_zero)</f>
        <v>0</v>
      </c>
      <c r="Q450" s="5" t="n">
        <f aca="false">MAX(const_zero,$A450-SUM($J450:$P450))</f>
        <v>1700000000</v>
      </c>
      <c r="R450" s="9" t="n">
        <f aca="false">common_rsa_total+Sensitivity!$AE$270+Sensitivity!$AJ$270+IF($C450=const_one,Sensitivity!$D$270,const_zero)+IF($D450=const_one,Sensitivity!$Y$270,const_zero)+IF($E450=const_one,Sensitivity!$V$270,const_zero)+IF($F450=const_one,Sensitivity!$S$270,const_zero)+IF($G450=const_one,Sensitivity!$P$270,const_zero)+IF($H450=const_one,Sensitivity!$M$270,const_zero)+IF($I450=const_one,Sensitivity!$J$270,const_zero)</f>
        <v>27193808.9511559</v>
      </c>
      <c r="S450" s="23" t="b">
        <f aca="false">IF($R450&gt;const_zero,--($Q450&gt;option_strike_usd*$R450),const_zero)</f>
        <v>1</v>
      </c>
      <c r="T450" s="7" t="n">
        <f aca="false">IF($R450&gt;const_zero,IF($S450=const_one,($Q450+option_strike_usd*pre_f_options_issued)/($R450+pre_f_options_issued),$Q450/$R450),const_zero)</f>
        <v>57.3351840041972</v>
      </c>
      <c r="U450" s="5" t="n">
        <f aca="false">IF($C450=const_one,Sensitivity!$D$270*$T450,const_zero)</f>
        <v>44989232.8241468</v>
      </c>
      <c r="V450" s="5" t="n">
        <f aca="false">IF($D450=const_one,Sensitivity!$Y$270*$T450,const_zero)</f>
        <v>0</v>
      </c>
      <c r="W450" s="5" t="n">
        <f aca="false">IF($E450=const_one,Sensitivity!$V$270*$T450,const_zero)</f>
        <v>99365752.63786</v>
      </c>
      <c r="X450" s="5" t="n">
        <f aca="false">IF($F450=const_one,Sensitivity!$S$270*$T450,const_zero)</f>
        <v>137604441.610073</v>
      </c>
      <c r="Y450" s="5" t="n">
        <f aca="false">IF($G450=const_one,Sensitivity!$P$270*$T450,const_zero)</f>
        <v>172005552.012592</v>
      </c>
      <c r="Z450" s="5" t="n">
        <f aca="false">IF($H450=const_one,Sensitivity!$M$270*$T450,const_zero)</f>
        <v>286675920.020986</v>
      </c>
      <c r="AA450" s="5" t="n">
        <f aca="false">IF($I450=const_one,Sensitivity!$J$270*$T450,const_zero)</f>
        <v>286675920.020986</v>
      </c>
      <c r="AB450" s="5" t="n">
        <f aca="false">(Sensitivity!$AE$270+Sensitivity!$AJ$270)*$T450</f>
        <v>15828564.8250883</v>
      </c>
      <c r="AC450" s="5" t="n">
        <f aca="false">common_rsa_total*$T450</f>
        <v>516016656.037775</v>
      </c>
      <c r="AD450" s="5" t="n">
        <f aca="false">IF($S450=const_one,pre_f_options_issued*($T450-option_strike_usd),const_zero)</f>
        <v>140837960.010493</v>
      </c>
      <c r="AE450" s="5" t="n">
        <f aca="false">J450+U450</f>
        <v>44989232.8241468</v>
      </c>
      <c r="AF450" s="5" t="n">
        <f aca="false">K450+V450</f>
        <v>300000000</v>
      </c>
      <c r="AG450" s="5" t="n">
        <f aca="false">L450+W450</f>
        <v>99365752.63786</v>
      </c>
      <c r="AH450" s="5" t="n">
        <f aca="false">M450+X450</f>
        <v>137604441.610073</v>
      </c>
      <c r="AI450" s="5" t="n">
        <f aca="false">N450+Y450</f>
        <v>172005552.012592</v>
      </c>
      <c r="AJ450" s="5" t="n">
        <f aca="false">O450+Z450</f>
        <v>286675920.020986</v>
      </c>
      <c r="AK450" s="5" t="n">
        <f aca="false">P450+AA450</f>
        <v>286675920.020986</v>
      </c>
      <c r="AL450" s="5" t="n">
        <f aca="false">INDEX($AE$325:$AE$452,$B450-$C450*1+const_one)</f>
        <v>30000000</v>
      </c>
      <c r="AM450" s="5" t="n">
        <f aca="false">INDEX($AF$325:$AF$452,$B450-$D450*2+const_one)</f>
        <v>300000000</v>
      </c>
      <c r="AN450" s="5" t="n">
        <f aca="false">INDEX($AG$325:$AG$452,$B450-$E450*4+const_one)</f>
        <v>100000000</v>
      </c>
      <c r="AO450" s="5" t="n">
        <f aca="false">INDEX($AH$325:$AH$452,$B450-$F450*8+const_one)</f>
        <v>60000000</v>
      </c>
      <c r="AP450" s="5" t="n">
        <f aca="false">INDEX($AI$325:$AI$452,$B450-$G450*16+const_one)</f>
        <v>30000000</v>
      </c>
      <c r="AQ450" s="5" t="n">
        <f aca="false">INDEX($AJ$325:$AJ$452,$B450-$H450*32+const_one)</f>
        <v>15000000</v>
      </c>
      <c r="AR450" s="5" t="n">
        <f aca="false">INDEX($AK$325:$AK$452,$B450-$I450*64+const_one)</f>
        <v>5000000</v>
      </c>
      <c r="AS450" s="5" t="n">
        <f aca="false">INDEX($AE$325:$AE$452,$B450+(const_one-$C450)*1+const_one)</f>
        <v>44989232.8241468</v>
      </c>
      <c r="AT450" s="5" t="n">
        <f aca="false">INDEX($AF$325:$AF$452,$B450+(const_one-$D450)*2+const_one)</f>
        <v>342716443.712827</v>
      </c>
      <c r="AU450" s="5" t="n">
        <f aca="false">INDEX($AG$325:$AG$452,$B450+(const_one-$E450)*4+const_one)</f>
        <v>99365752.63786</v>
      </c>
      <c r="AV450" s="5" t="n">
        <f aca="false">INDEX($AH$325:$AH$452,$B450+(const_one-$F450)*8+const_one)</f>
        <v>137604441.610073</v>
      </c>
      <c r="AW450" s="5" t="n">
        <f aca="false">INDEX($AI$325:$AI$452,$B450+(const_one-$G450)*16+const_one)</f>
        <v>172005552.012592</v>
      </c>
      <c r="AX450" s="5" t="n">
        <f aca="false">INDEX($AJ$325:$AJ$452,$B450+(const_one-$H450)*32+const_one)</f>
        <v>286675920.020986</v>
      </c>
      <c r="AY450" s="5" t="n">
        <f aca="false">INDEX($AK$325:$AK$452,$B450+(const_one-$I450)*64+const_one)</f>
        <v>286675920.020986</v>
      </c>
      <c r="AZ450" s="5" t="n">
        <f aca="false">--($C450=--(AS450&gt;AL450))</f>
        <v>1</v>
      </c>
      <c r="BA450" s="5" t="n">
        <f aca="false">--($D450=--(AT450&gt;AM450))</f>
        <v>0</v>
      </c>
      <c r="BB450" s="5" t="n">
        <f aca="false">--($E450=--(AU450&gt;AN450))</f>
        <v>0</v>
      </c>
      <c r="BC450" s="5" t="n">
        <f aca="false">--($F450=--(AV450&gt;AO450))</f>
        <v>1</v>
      </c>
      <c r="BD450" s="5" t="n">
        <f aca="false">--($G450=--(AW450&gt;AP450))</f>
        <v>1</v>
      </c>
      <c r="BE450" s="5" t="n">
        <f aca="false">--($H450=--(AX450&gt;AQ450))</f>
        <v>1</v>
      </c>
      <c r="BF450" s="5" t="n">
        <f aca="false">--($I450=--(AY450&gt;AR450))</f>
        <v>1</v>
      </c>
      <c r="BG450" s="5" t="n">
        <f aca="false">SUM(AZ450:BF450)</f>
        <v>5</v>
      </c>
      <c r="BH450" s="5" t="n">
        <f aca="false">SUM(AE450:AK450)+AB450+AC450+AD450</f>
        <v>2000000000</v>
      </c>
    </row>
    <row r="451" customFormat="false" ht="15" hidden="true" customHeight="false" outlineLevel="0" collapsed="false">
      <c r="A451" s="5" t="n">
        <f aca="false">sensitivity_exit_usd</f>
        <v>2000000000</v>
      </c>
      <c r="B451" s="2" t="n">
        <f aca="false">ROW()-ROW($B$325)</f>
        <v>126</v>
      </c>
      <c r="C451" s="2" t="n">
        <f aca="false">MOD(QUOTIENT($B451,1),2)</f>
        <v>0</v>
      </c>
      <c r="D451" s="2" t="n">
        <f aca="false">MOD(QUOTIENT($B451,2),2)</f>
        <v>1</v>
      </c>
      <c r="E451" s="2" t="n">
        <f aca="false">MOD(QUOTIENT($B451,4),2)</f>
        <v>1</v>
      </c>
      <c r="F451" s="2" t="n">
        <f aca="false">MOD(QUOTIENT($B451,8),2)</f>
        <v>1</v>
      </c>
      <c r="G451" s="2" t="n">
        <f aca="false">MOD(QUOTIENT($B451,16),2)</f>
        <v>1</v>
      </c>
      <c r="H451" s="2" t="n">
        <f aca="false">MOD(QUOTIENT($B451,32),2)</f>
        <v>1</v>
      </c>
      <c r="I451" s="2" t="n">
        <f aca="false">MOD(QUOTIENT($B451,64),2)</f>
        <v>1</v>
      </c>
      <c r="J451" s="5" t="n">
        <f aca="false">IF($C451=const_zero,MIN(class_series_f_invested_usd,MAX(const_zero,$A451)),const_zero)</f>
        <v>30000000</v>
      </c>
      <c r="K451" s="5" t="n">
        <f aca="false">IF($D451=const_zero,MIN(class_series_e_invested_usd,MAX(const_zero,$A451-SUM($J451:$J451))),const_zero)</f>
        <v>0</v>
      </c>
      <c r="L451" s="5" t="n">
        <f aca="false">IF($E451=const_zero,MIN(class_series_d_invested_usd,MAX(const_zero,$A451-SUM($J451:$K451))),const_zero)</f>
        <v>0</v>
      </c>
      <c r="M451" s="5" t="n">
        <f aca="false">IF($F451=const_zero,MIN(class_series_c_invested_usd,MAX(const_zero,$A451-SUM($J451:$L451))),const_zero)</f>
        <v>0</v>
      </c>
      <c r="N451" s="5" t="n">
        <f aca="false">IF($G451=const_zero,MIN(class_series_b_invested_usd,MAX(const_zero,$A451-SUM($J451:$M451))),const_zero)</f>
        <v>0</v>
      </c>
      <c r="O451" s="5" t="n">
        <f aca="false">IF($H451=const_zero,MIN(class_series_a_invested_usd,MAX(const_zero,$A451-SUM($J451:$N451))),const_zero)</f>
        <v>0</v>
      </c>
      <c r="P451" s="5" t="n">
        <f aca="false">IF($I451=const_zero,MIN(class_seed_invested_usd,MAX(const_zero,$A451-SUM($J451:$O451))),const_zero)</f>
        <v>0</v>
      </c>
      <c r="Q451" s="5" t="n">
        <f aca="false">MAX(const_zero,$A451-SUM($J451:$P451))</f>
        <v>1970000000</v>
      </c>
      <c r="R451" s="9" t="n">
        <f aca="false">common_rsa_total+Sensitivity!$AE$270+Sensitivity!$AJ$270+IF($C451=const_one,Sensitivity!$D$270,const_zero)+IF($D451=const_one,Sensitivity!$Y$270,const_zero)+IF($E451=const_one,Sensitivity!$V$270,const_zero)+IF($F451=const_one,Sensitivity!$S$270,const_zero)+IF($G451=const_one,Sensitivity!$P$270,const_zero)+IF($H451=const_one,Sensitivity!$M$270,const_zero)+IF($I451=const_one,Sensitivity!$J$270,const_zero)</f>
        <v>32540393.5846082</v>
      </c>
      <c r="S451" s="23" t="b">
        <f aca="false">IF($R451&gt;const_zero,--($Q451&gt;option_strike_usd*$R451),const_zero)</f>
        <v>1</v>
      </c>
      <c r="T451" s="7" t="n">
        <f aca="false">IF($R451&gt;const_zero,IF($S451=const_one,($Q451+option_strike_usd*pre_f_options_issued)/($R451+pre_f_options_issued),$Q451/$R451),const_zero)</f>
        <v>56.2921759208332</v>
      </c>
      <c r="U451" s="5" t="n">
        <f aca="false">IF($C451=const_one,Sensitivity!$D$270*$T451,const_zero)</f>
        <v>0</v>
      </c>
      <c r="V451" s="5" t="n">
        <f aca="false">IF($D451=const_one,Sensitivity!$Y$270*$T451,const_zero)</f>
        <v>345141697.814941</v>
      </c>
      <c r="W451" s="5" t="n">
        <f aca="false">IF($E451=const_one,Sensitivity!$V$270*$T451,const_zero)</f>
        <v>97558149.069286</v>
      </c>
      <c r="X451" s="5" t="n">
        <f aca="false">IF($F451=const_one,Sensitivity!$S$270*$T451,const_zero)</f>
        <v>135101222.21</v>
      </c>
      <c r="Y451" s="5" t="n">
        <f aca="false">IF($G451=const_one,Sensitivity!$P$270*$T451,const_zero)</f>
        <v>168876527.7625</v>
      </c>
      <c r="Z451" s="5" t="n">
        <f aca="false">IF($H451=const_one,Sensitivity!$M$270*$T451,const_zero)</f>
        <v>281460879.604166</v>
      </c>
      <c r="AA451" s="5" t="n">
        <f aca="false">IF($I451=const_one,Sensitivity!$J$270*$T451,const_zero)</f>
        <v>281460879.604166</v>
      </c>
      <c r="AB451" s="5" t="n">
        <f aca="false">(Sensitivity!$AE$270+Sensitivity!$AJ$270)*$T451</f>
        <v>15540620.8453601</v>
      </c>
      <c r="AC451" s="5" t="n">
        <f aca="false">common_rsa_total*$T451</f>
        <v>506629583.287499</v>
      </c>
      <c r="AD451" s="5" t="n">
        <f aca="false">IF($S451=const_one,pre_f_options_issued*($T451-option_strike_usd),const_zero)</f>
        <v>138230439.802083</v>
      </c>
      <c r="AE451" s="5" t="n">
        <f aca="false">J451+U451</f>
        <v>30000000</v>
      </c>
      <c r="AF451" s="5" t="n">
        <f aca="false">K451+V451</f>
        <v>345141697.814941</v>
      </c>
      <c r="AG451" s="5" t="n">
        <f aca="false">L451+W451</f>
        <v>97558149.069286</v>
      </c>
      <c r="AH451" s="5" t="n">
        <f aca="false">M451+X451</f>
        <v>135101222.21</v>
      </c>
      <c r="AI451" s="5" t="n">
        <f aca="false">N451+Y451</f>
        <v>168876527.7625</v>
      </c>
      <c r="AJ451" s="5" t="n">
        <f aca="false">O451+Z451</f>
        <v>281460879.604166</v>
      </c>
      <c r="AK451" s="5" t="n">
        <f aca="false">P451+AA451</f>
        <v>281460879.604166</v>
      </c>
      <c r="AL451" s="5" t="n">
        <f aca="false">INDEX($AE$325:$AE$452,$B451-$C451*1+const_one)</f>
        <v>30000000</v>
      </c>
      <c r="AM451" s="5" t="n">
        <f aca="false">INDEX($AF$325:$AF$452,$B451-$D451*2+const_one)</f>
        <v>300000000</v>
      </c>
      <c r="AN451" s="5" t="n">
        <f aca="false">INDEX($AG$325:$AG$452,$B451-$E451*4+const_one)</f>
        <v>100000000</v>
      </c>
      <c r="AO451" s="5" t="n">
        <f aca="false">INDEX($AH$325:$AH$452,$B451-$F451*8+const_one)</f>
        <v>60000000</v>
      </c>
      <c r="AP451" s="5" t="n">
        <f aca="false">INDEX($AI$325:$AI$452,$B451-$G451*16+const_one)</f>
        <v>30000000</v>
      </c>
      <c r="AQ451" s="5" t="n">
        <f aca="false">INDEX($AJ$325:$AJ$452,$B451-$H451*32+const_one)</f>
        <v>15000000</v>
      </c>
      <c r="AR451" s="5" t="n">
        <f aca="false">INDEX($AK$325:$AK$452,$B451-$I451*64+const_one)</f>
        <v>5000000</v>
      </c>
      <c r="AS451" s="5" t="n">
        <f aca="false">INDEX($AE$325:$AE$452,$B451+(const_one-$C451)*1+const_one)</f>
        <v>43860433.9803195</v>
      </c>
      <c r="AT451" s="5" t="n">
        <f aca="false">INDEX($AF$325:$AF$452,$B451+(const_one-$D451)*2+const_one)</f>
        <v>345141697.814941</v>
      </c>
      <c r="AU451" s="5" t="n">
        <f aca="false">INDEX($AG$325:$AG$452,$B451+(const_one-$E451)*4+const_one)</f>
        <v>97558149.069286</v>
      </c>
      <c r="AV451" s="5" t="n">
        <f aca="false">INDEX($AH$325:$AH$452,$B451+(const_one-$F451)*8+const_one)</f>
        <v>135101222.21</v>
      </c>
      <c r="AW451" s="5" t="n">
        <f aca="false">INDEX($AI$325:$AI$452,$B451+(const_one-$G451)*16+const_one)</f>
        <v>168876527.7625</v>
      </c>
      <c r="AX451" s="5" t="n">
        <f aca="false">INDEX($AJ$325:$AJ$452,$B451+(const_one-$H451)*32+const_one)</f>
        <v>281460879.604166</v>
      </c>
      <c r="AY451" s="5" t="n">
        <f aca="false">INDEX($AK$325:$AK$452,$B451+(const_one-$I451)*64+const_one)</f>
        <v>281460879.604166</v>
      </c>
      <c r="AZ451" s="5" t="n">
        <f aca="false">--($C451=--(AS451&gt;AL451))</f>
        <v>0</v>
      </c>
      <c r="BA451" s="5" t="n">
        <f aca="false">--($D451=--(AT451&gt;AM451))</f>
        <v>1</v>
      </c>
      <c r="BB451" s="5" t="n">
        <f aca="false">--($E451=--(AU451&gt;AN451))</f>
        <v>0</v>
      </c>
      <c r="BC451" s="5" t="n">
        <f aca="false">--($F451=--(AV451&gt;AO451))</f>
        <v>1</v>
      </c>
      <c r="BD451" s="5" t="n">
        <f aca="false">--($G451=--(AW451&gt;AP451))</f>
        <v>1</v>
      </c>
      <c r="BE451" s="5" t="n">
        <f aca="false">--($H451=--(AX451&gt;AQ451))</f>
        <v>1</v>
      </c>
      <c r="BF451" s="5" t="n">
        <f aca="false">--($I451=--(AY451&gt;AR451))</f>
        <v>1</v>
      </c>
      <c r="BG451" s="5" t="n">
        <f aca="false">SUM(AZ451:BF451)</f>
        <v>5</v>
      </c>
      <c r="BH451" s="5" t="n">
        <f aca="false">SUM(AE451:AK451)+AB451+AC451+AD451</f>
        <v>2000000000</v>
      </c>
    </row>
    <row r="452" customFormat="false" ht="15" hidden="true" customHeight="false" outlineLevel="0" collapsed="false">
      <c r="A452" s="5" t="n">
        <f aca="false">sensitivity_exit_usd</f>
        <v>2000000000</v>
      </c>
      <c r="B452" s="2" t="n">
        <f aca="false">ROW()-ROW($B$325)</f>
        <v>127</v>
      </c>
      <c r="C452" s="2" t="n">
        <f aca="false">MOD(QUOTIENT($B452,1),2)</f>
        <v>1</v>
      </c>
      <c r="D452" s="2" t="n">
        <f aca="false">MOD(QUOTIENT($B452,2),2)</f>
        <v>1</v>
      </c>
      <c r="E452" s="2" t="n">
        <f aca="false">MOD(QUOTIENT($B452,4),2)</f>
        <v>1</v>
      </c>
      <c r="F452" s="2" t="n">
        <f aca="false">MOD(QUOTIENT($B452,8),2)</f>
        <v>1</v>
      </c>
      <c r="G452" s="2" t="n">
        <f aca="false">MOD(QUOTIENT($B452,16),2)</f>
        <v>1</v>
      </c>
      <c r="H452" s="2" t="n">
        <f aca="false">MOD(QUOTIENT($B452,32),2)</f>
        <v>1</v>
      </c>
      <c r="I452" s="2" t="n">
        <f aca="false">MOD(QUOTIENT($B452,64),2)</f>
        <v>1</v>
      </c>
      <c r="J452" s="5" t="n">
        <f aca="false">IF($C452=const_zero,MIN(class_series_f_invested_usd,MAX(const_zero,$A452)),const_zero)</f>
        <v>0</v>
      </c>
      <c r="K452" s="5" t="n">
        <f aca="false">IF($D452=const_zero,MIN(class_series_e_invested_usd,MAX(const_zero,$A452-SUM($J452:$J452))),const_zero)</f>
        <v>0</v>
      </c>
      <c r="L452" s="5" t="n">
        <f aca="false">IF($E452=const_zero,MIN(class_series_d_invested_usd,MAX(const_zero,$A452-SUM($J452:$K452))),const_zero)</f>
        <v>0</v>
      </c>
      <c r="M452" s="5" t="n">
        <f aca="false">IF($F452=const_zero,MIN(class_series_c_invested_usd,MAX(const_zero,$A452-SUM($J452:$L452))),const_zero)</f>
        <v>0</v>
      </c>
      <c r="N452" s="5" t="n">
        <f aca="false">IF($G452=const_zero,MIN(class_series_b_invested_usd,MAX(const_zero,$A452-SUM($J452:$M452))),const_zero)</f>
        <v>0</v>
      </c>
      <c r="O452" s="5" t="n">
        <f aca="false">IF($H452=const_zero,MIN(class_series_a_invested_usd,MAX(const_zero,$A452-SUM($J452:$N452))),const_zero)</f>
        <v>0</v>
      </c>
      <c r="P452" s="5" t="n">
        <f aca="false">IF($I452=const_zero,MIN(class_seed_invested_usd,MAX(const_zero,$A452-SUM($J452:$O452))),const_zero)</f>
        <v>0</v>
      </c>
      <c r="Q452" s="5" t="n">
        <f aca="false">MAX(const_zero,$A452-SUM($J452:$P452))</f>
        <v>2000000000</v>
      </c>
      <c r="R452" s="9" t="n">
        <f aca="false">common_rsa_total+Sensitivity!$AE$270+Sensitivity!$AJ$270+IF($C452=const_one,Sensitivity!$D$270,const_zero)+IF($D452=const_one,Sensitivity!$Y$270,const_zero)+IF($E452=const_one,Sensitivity!$V$270,const_zero)+IF($F452=const_one,Sensitivity!$S$270,const_zero)+IF($G452=const_one,Sensitivity!$P$270,const_zero)+IF($H452=const_one,Sensitivity!$M$270,const_zero)+IF($I452=const_one,Sensitivity!$J$270,const_zero)</f>
        <v>33325064.1774654</v>
      </c>
      <c r="S452" s="23" t="b">
        <f aca="false">IF($R452&gt;const_zero,--($Q452&gt;option_strike_usd*$R452),const_zero)</f>
        <v>1</v>
      </c>
      <c r="T452" s="7" t="n">
        <f aca="false">IF($R452&gt;const_zero,IF($S452=const_one,($Q452+option_strike_usd*pre_f_options_issued)/($R452+pre_f_options_issued),$Q452/$R452),const_zero)</f>
        <v>55.8966200334014</v>
      </c>
      <c r="U452" s="5" t="n">
        <f aca="false">IF($C452=const_one,Sensitivity!$D$270*$T452,const_zero)</f>
        <v>43860433.9803195</v>
      </c>
      <c r="V452" s="5" t="n">
        <f aca="false">IF($D452=const_one,Sensitivity!$Y$270*$T452,const_zero)</f>
        <v>342716443.712827</v>
      </c>
      <c r="W452" s="5" t="n">
        <f aca="false">IF($E452=const_one,Sensitivity!$V$270*$T452,const_zero)</f>
        <v>96872623.9567805</v>
      </c>
      <c r="X452" s="5" t="n">
        <f aca="false">IF($F452=const_one,Sensitivity!$S$270*$T452,const_zero)</f>
        <v>134151888.080163</v>
      </c>
      <c r="Y452" s="5" t="n">
        <f aca="false">IF($G452=const_one,Sensitivity!$P$270*$T452,const_zero)</f>
        <v>167689860.100204</v>
      </c>
      <c r="Z452" s="5" t="n">
        <f aca="false">IF($H452=const_one,Sensitivity!$M$270*$T452,const_zero)</f>
        <v>279483100.167007</v>
      </c>
      <c r="AA452" s="5" t="n">
        <f aca="false">IF($I452=const_one,Sensitivity!$J$270*$T452,const_zero)</f>
        <v>279483100.167007</v>
      </c>
      <c r="AB452" s="5" t="n">
        <f aca="false">(Sensitivity!$AE$270+Sensitivity!$AJ$270)*$T452</f>
        <v>15431419.4515754</v>
      </c>
      <c r="AC452" s="5" t="n">
        <f aca="false">common_rsa_total*$T452</f>
        <v>503069580.300612</v>
      </c>
      <c r="AD452" s="5" t="n">
        <f aca="false">IF($S452=const_one,pre_f_options_issued*($T452-option_strike_usd),const_zero)</f>
        <v>137241550.083503</v>
      </c>
      <c r="AE452" s="5" t="n">
        <f aca="false">J452+U452</f>
        <v>43860433.9803195</v>
      </c>
      <c r="AF452" s="5" t="n">
        <f aca="false">K452+V452</f>
        <v>342716443.712827</v>
      </c>
      <c r="AG452" s="5" t="n">
        <f aca="false">L452+W452</f>
        <v>96872623.9567805</v>
      </c>
      <c r="AH452" s="5" t="n">
        <f aca="false">M452+X452</f>
        <v>134151888.080163</v>
      </c>
      <c r="AI452" s="5" t="n">
        <f aca="false">N452+Y452</f>
        <v>167689860.100204</v>
      </c>
      <c r="AJ452" s="5" t="n">
        <f aca="false">O452+Z452</f>
        <v>279483100.167007</v>
      </c>
      <c r="AK452" s="5" t="n">
        <f aca="false">P452+AA452</f>
        <v>279483100.167007</v>
      </c>
      <c r="AL452" s="5" t="n">
        <f aca="false">INDEX($AE$325:$AE$452,$B452-$C452*1+const_one)</f>
        <v>30000000</v>
      </c>
      <c r="AM452" s="5" t="n">
        <f aca="false">INDEX($AF$325:$AF$452,$B452-$D452*2+const_one)</f>
        <v>300000000</v>
      </c>
      <c r="AN452" s="5" t="n">
        <f aca="false">INDEX($AG$325:$AG$452,$B452-$E452*4+const_one)</f>
        <v>100000000</v>
      </c>
      <c r="AO452" s="5" t="n">
        <f aca="false">INDEX($AH$325:$AH$452,$B452-$F452*8+const_one)</f>
        <v>60000000</v>
      </c>
      <c r="AP452" s="5" t="n">
        <f aca="false">INDEX($AI$325:$AI$452,$B452-$G452*16+const_one)</f>
        <v>30000000</v>
      </c>
      <c r="AQ452" s="5" t="n">
        <f aca="false">INDEX($AJ$325:$AJ$452,$B452-$H452*32+const_one)</f>
        <v>15000000</v>
      </c>
      <c r="AR452" s="5" t="n">
        <f aca="false">INDEX($AK$325:$AK$452,$B452-$I452*64+const_one)</f>
        <v>5000000</v>
      </c>
      <c r="AS452" s="5" t="n">
        <f aca="false">INDEX($AE$325:$AE$452,$B452+(const_one-$C452)*1+const_one)</f>
        <v>43860433.9803195</v>
      </c>
      <c r="AT452" s="5" t="n">
        <f aca="false">INDEX($AF$325:$AF$452,$B452+(const_one-$D452)*2+const_one)</f>
        <v>342716443.712827</v>
      </c>
      <c r="AU452" s="5" t="n">
        <f aca="false">INDEX($AG$325:$AG$452,$B452+(const_one-$E452)*4+const_one)</f>
        <v>96872623.9567805</v>
      </c>
      <c r="AV452" s="5" t="n">
        <f aca="false">INDEX($AH$325:$AH$452,$B452+(const_one-$F452)*8+const_one)</f>
        <v>134151888.080163</v>
      </c>
      <c r="AW452" s="5" t="n">
        <f aca="false">INDEX($AI$325:$AI$452,$B452+(const_one-$G452)*16+const_one)</f>
        <v>167689860.100204</v>
      </c>
      <c r="AX452" s="5" t="n">
        <f aca="false">INDEX($AJ$325:$AJ$452,$B452+(const_one-$H452)*32+const_one)</f>
        <v>279483100.167007</v>
      </c>
      <c r="AY452" s="5" t="n">
        <f aca="false">INDEX($AK$325:$AK$452,$B452+(const_one-$I452)*64+const_one)</f>
        <v>279483100.167007</v>
      </c>
      <c r="AZ452" s="5" t="n">
        <f aca="false">--($C452=--(AS452&gt;AL452))</f>
        <v>1</v>
      </c>
      <c r="BA452" s="5" t="n">
        <f aca="false">--($D452=--(AT452&gt;AM452))</f>
        <v>1</v>
      </c>
      <c r="BB452" s="5" t="n">
        <f aca="false">--($E452=--(AU452&gt;AN452))</f>
        <v>0</v>
      </c>
      <c r="BC452" s="5" t="n">
        <f aca="false">--($F452=--(AV452&gt;AO452))</f>
        <v>1</v>
      </c>
      <c r="BD452" s="5" t="n">
        <f aca="false">--($G452=--(AW452&gt;AP452))</f>
        <v>1</v>
      </c>
      <c r="BE452" s="5" t="n">
        <f aca="false">--($H452=--(AX452&gt;AQ452))</f>
        <v>1</v>
      </c>
      <c r="BF452" s="5" t="n">
        <f aca="false">--($I452=--(AY452&gt;AR452))</f>
        <v>1</v>
      </c>
      <c r="BG452" s="5" t="n">
        <f aca="false">SUM(AZ452:BF452)</f>
        <v>6</v>
      </c>
      <c r="BH452" s="5" t="n">
        <f aca="false">SUM(AE452:AK452)+AB452+AC452+AD452</f>
        <v>2000000000</v>
      </c>
    </row>
    <row r="453" customFormat="false" ht="15" hidden="tru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customFormat="false" ht="15" hidden="tru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customFormat="false" ht="15" hidden="tru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customFormat="false" ht="15" hidden="tru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customFormat="false" ht="15" hidden="tru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customFormat="false" ht="15" hidden="tru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customFormat="false" ht="15" hidden="tru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</row>
    <row r="460" customFormat="false" ht="15" hidden="tru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customFormat="false" ht="15" hidden="tru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customFormat="false" ht="15" hidden="tru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customFormat="false" ht="15" hidden="tru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customFormat="false" ht="15" hidden="tru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customFormat="false" ht="15" hidden="tru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customFormat="false" ht="15" hidden="tru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customFormat="false" ht="15" hidden="tru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customFormat="false" ht="15" hidden="tru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customFormat="false" ht="15" hidden="tru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customFormat="false" ht="15" hidden="tru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customFormat="false" ht="15" hidden="tru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customFormat="false" ht="15" hidden="tru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customFormat="false" ht="15" hidden="tru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customFormat="false" ht="15" hidden="tru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customFormat="false" ht="15" hidden="tru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customFormat="false" ht="15" hidden="tru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customFormat="false" ht="15" hidden="tru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customFormat="false" ht="15" hidden="tru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customFormat="false" ht="15" hidden="tru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customFormat="false" ht="15" hidden="true" customHeight="false" outlineLevel="0" collapsed="false">
      <c r="A480" s="5" t="n">
        <f aca="false">sensitivity_pre_high_usd</f>
        <v>1800000000</v>
      </c>
      <c r="B480" s="2" t="n">
        <f aca="false">sensitivity_esop_low</f>
        <v>0.11</v>
      </c>
      <c r="C480" s="5" t="n">
        <f aca="false">Sensitivity!$E$531</f>
        <v>49.1562050655961</v>
      </c>
      <c r="D480" s="2" t="n">
        <f aca="false">series_f_primary_raise_usd/C480</f>
        <v>610299.35</v>
      </c>
      <c r="E480" s="2" t="n">
        <f aca="false">our_fund_check_usd/C480</f>
        <v>203433.116666667</v>
      </c>
      <c r="F480" s="2" t="n">
        <f aca="false">f_lead_primary_check_usd/C480</f>
        <v>406866.233333333</v>
      </c>
      <c r="G480" s="2" t="n">
        <f aca="false">Sensitivity!$AC$531</f>
        <v>0</v>
      </c>
      <c r="H480" s="2" t="n">
        <f aca="false">Sensitivity!$G$531</f>
        <v>1</v>
      </c>
      <c r="I480" s="2" t="n">
        <f aca="false">class_seed_issue_pps/H480</f>
        <v>1</v>
      </c>
      <c r="J480" s="2" t="n">
        <f aca="false">Sensitivity!$H$531</f>
        <v>5000000</v>
      </c>
      <c r="K480" s="2" t="n">
        <f aca="false">Sensitivity!$I$531</f>
        <v>3</v>
      </c>
      <c r="L480" s="2" t="n">
        <f aca="false">class_series_a_issue_pps/K480</f>
        <v>1</v>
      </c>
      <c r="M480" s="2" t="n">
        <f aca="false">Sensitivity!$J$531</f>
        <v>5000000</v>
      </c>
      <c r="N480" s="2" t="n">
        <f aca="false">Sensitivity!$K$531</f>
        <v>10</v>
      </c>
      <c r="O480" s="2" t="n">
        <f aca="false">class_series_b_issue_pps/N480</f>
        <v>1</v>
      </c>
      <c r="P480" s="2" t="n">
        <f aca="false">Sensitivity!$L$531</f>
        <v>3000000</v>
      </c>
      <c r="Q480" s="2" t="n">
        <f aca="false">Sensitivity!$M$531</f>
        <v>25</v>
      </c>
      <c r="R480" s="2" t="n">
        <f aca="false">class_series_c_issue_pps/Q480</f>
        <v>1</v>
      </c>
      <c r="S480" s="2" t="n">
        <f aca="false">Sensitivity!$N$531</f>
        <v>2400000</v>
      </c>
      <c r="T480" s="8" t="n">
        <f aca="false">Sensitivity!$O$531</f>
        <v>57.9714266404196</v>
      </c>
      <c r="U480" s="2" t="n">
        <f aca="false">class_series_d_issue_pps/T480</f>
        <v>1.03499264167092</v>
      </c>
      <c r="V480" s="2" t="n">
        <f aca="false">Sensitivity!$P$531</f>
        <v>1724988.08111575</v>
      </c>
      <c r="W480" s="8" t="n">
        <f aca="false">Sensitivity!$Q$531</f>
        <v>49.1582764764852</v>
      </c>
      <c r="X480" s="2" t="n">
        <f aca="false">class_series_e_issue_pps/W480</f>
        <v>1.00000070229303</v>
      </c>
      <c r="Y480" s="2" t="n">
        <f aca="false">Sensitivity!$R$531</f>
        <v>6102671.28586048</v>
      </c>
      <c r="Z480" s="2" t="n">
        <f aca="false">Sensitivity!$S$531</f>
        <v>4365.36697623692</v>
      </c>
      <c r="AA480" s="5" t="n">
        <f aca="false">Sensitivity!$T$531</f>
        <v>27.2523180435759</v>
      </c>
      <c r="AB480" s="5" t="n">
        <f aca="false">Sensitivity!$U$531</f>
        <v>39.3249640524769</v>
      </c>
      <c r="AC480" s="5" t="n">
        <f aca="false">MIN(AA480,AB480)</f>
        <v>27.2523180435759</v>
      </c>
      <c r="AD480" s="2" t="str">
        <f aca="false">IF(AA480&lt;=AB480,lbl_cap,lbl_discount)</f>
        <v>cap</v>
      </c>
      <c r="AE480" s="2" t="n">
        <f aca="false">note_a_principal_usd/AC480</f>
        <v>183470.631452528</v>
      </c>
      <c r="AF480" s="5" t="n">
        <f aca="false">Sensitivity!$X$531</f>
        <v>43.4714129425944</v>
      </c>
      <c r="AG480" s="5" t="n">
        <f aca="false">Sensitivity!$Y$531</f>
        <v>41.7827743057567</v>
      </c>
      <c r="AH480" s="5" t="n">
        <f aca="false">MIN(AF480,AG480)</f>
        <v>41.7827743057567</v>
      </c>
      <c r="AI480" s="2" t="str">
        <f aca="false">IF(AF480&lt;=AG480,lbl_cap,lbl_discount)</f>
        <v>discount</v>
      </c>
      <c r="AJ480" s="2" t="n">
        <f aca="false">note_b_principal_usd/AH480</f>
        <v>71799.9235294118</v>
      </c>
      <c r="AK480" s="2" t="n">
        <f aca="false">pre_f_fd_total+G480+D480+AE480+AJ480+Z480</f>
        <v>37487896.2719582</v>
      </c>
      <c r="AL480" s="2" t="n">
        <f aca="false">E480/AK480</f>
        <v>0.00542663464470903</v>
      </c>
      <c r="AM480" s="2" t="n">
        <f aca="false">MATCH(7,$BG$535:$BG$662,0)</f>
        <v>124</v>
      </c>
      <c r="AN480" s="5" t="n">
        <f aca="false">INDEX($AE$535:$AE$662,AM480)</f>
        <v>34282692.9462445</v>
      </c>
      <c r="AO480" s="2" t="n">
        <f aca="false">AN480*our_fund_check_usd/series_f_primary_raise_usd</f>
        <v>11427564.3154148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customFormat="false" ht="15" hidden="tru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customFormat="false" ht="15" hidden="true" customHeight="false" outlineLevel="0" collapsed="false">
      <c r="A482" s="2" t="n">
        <f aca="false">const_zero</f>
        <v>0</v>
      </c>
      <c r="B482" s="2" t="n">
        <f aca="false">const_zero</f>
        <v>0</v>
      </c>
      <c r="C482" s="2" t="n">
        <f aca="false">const_zero</f>
        <v>0</v>
      </c>
      <c r="D482" s="2" t="n">
        <f aca="false">const_zero</f>
        <v>0</v>
      </c>
      <c r="E482" s="5" t="n">
        <f aca="false">sensitivity_pre_high_usd/(pre_f_fd_total+Sensitivity!B482)</f>
        <v>49.1562050655961</v>
      </c>
      <c r="F482" s="2" t="n">
        <f aca="false">series_f_primary_raise_usd/Sensitivity!E482</f>
        <v>610299.35</v>
      </c>
      <c r="G482" s="2" t="n">
        <f aca="false">IF(Sensitivity!E482&lt;class_seed_ocp,class_seed_ocp*(ad_pre_f_broad_based_fd+series_f_primary_raise_usd/class_seed_ocp)/(ad_pre_f_broad_based_fd+series_f_primary_raise_usd/Sensitivity!E482),class_seed_ocp)</f>
        <v>1</v>
      </c>
      <c r="H482" s="2" t="n">
        <f aca="false">class_seed_original_shares*class_seed_issue_pps/Sensitivity!G482</f>
        <v>5000000</v>
      </c>
      <c r="I482" s="2" t="n">
        <f aca="false">IF(Sensitivity!E482&lt;class_series_a_ocp,class_series_a_ocp*(ad_pre_f_broad_based_fd+series_f_primary_raise_usd/class_series_a_ocp)/(ad_pre_f_broad_based_fd+series_f_primary_raise_usd/Sensitivity!E482),class_series_a_ocp)</f>
        <v>3</v>
      </c>
      <c r="J482" s="2" t="n">
        <f aca="false">class_series_a_original_shares*class_series_a_issue_pps/Sensitivity!I482</f>
        <v>5000000</v>
      </c>
      <c r="K482" s="2" t="n">
        <f aca="false">IF(Sensitivity!E482&lt;class_series_b_ocp,class_series_b_ocp*(ad_pre_f_broad_based_fd+series_f_primary_raise_usd/class_series_b_ocp)/(ad_pre_f_broad_based_fd+series_f_primary_raise_usd/Sensitivity!E482),class_series_b_ocp)</f>
        <v>10</v>
      </c>
      <c r="L482" s="2" t="n">
        <f aca="false">class_series_b_original_shares*class_series_b_issue_pps/Sensitivity!K482</f>
        <v>3000000</v>
      </c>
      <c r="M482" s="2" t="n">
        <f aca="false">IF(Sensitivity!E482&lt;class_series_c_ocp,class_series_c_ocp*(ad_pre_f_broad_based_fd+series_f_primary_raise_usd/class_series_c_ocp)/(ad_pre_f_broad_based_fd+series_f_primary_raise_usd/Sensitivity!E482),class_series_c_ocp)</f>
        <v>25</v>
      </c>
      <c r="N482" s="2" t="n">
        <f aca="false">class_series_c_original_shares*class_series_c_issue_pps/Sensitivity!M482</f>
        <v>2400000</v>
      </c>
      <c r="O482" s="8" t="n">
        <f aca="false">IF(Sensitivity!E482&lt;class_series_d_ocp,class_series_d_ocp*(ad_pre_f_broad_based_fd+series_f_primary_raise_usd/class_series_d_ocp)/(ad_pre_f_broad_based_fd+series_f_primary_raise_usd/Sensitivity!E482),class_series_d_ocp)</f>
        <v>57.9714266404196</v>
      </c>
      <c r="P482" s="2" t="n">
        <f aca="false">class_series_d_original_shares*class_series_d_issue_pps/Sensitivity!O482</f>
        <v>1724988.08111575</v>
      </c>
      <c r="Q482" s="8" t="n">
        <f aca="false">IF(Sensitivity!E482&lt;class_series_e_ocp,class_series_e_ocp*(ad_pre_f_broad_based_fd+series_f_primary_raise_usd/class_series_e_ocp)/(ad_pre_f_broad_based_fd+series_f_primary_raise_usd/Sensitivity!E482),class_series_e_ocp)</f>
        <v>49.1582764764852</v>
      </c>
      <c r="R482" s="2" t="n">
        <f aca="false">class_series_e_original_shares*class_series_e_issue_pps/Sensitivity!Q482</f>
        <v>6102671.28586048</v>
      </c>
      <c r="S482" s="2" t="n">
        <f aca="false">Sensitivity!H482-class_seed_current_shares+Sensitivity!J482-class_series_a_current_shares+Sensitivity!L482-class_series_b_current_shares+Sensitivity!N482-class_series_c_current_shares+Sensitivity!P482-class_series_d_current_shares+Sensitivity!R482-class_series_e_current_shares</f>
        <v>4365.36697623692</v>
      </c>
      <c r="T482" s="5" t="n">
        <f aca="false">note_a_cap_usd/(pre_f_fd_total+Sensitivity!B482+Sensitivity!S482+Sensitivity!D482)</f>
        <v>27.3057475917679</v>
      </c>
      <c r="U482" s="5" t="n">
        <f aca="false">Sensitivity!E482*(const_one-note_a_discount)</f>
        <v>39.3249640524769</v>
      </c>
      <c r="V482" s="5" t="n">
        <f aca="false">MIN(Sensitivity!T482,Sensitivity!U482)</f>
        <v>27.3057475917679</v>
      </c>
      <c r="W482" s="2" t="n">
        <f aca="false">note_a_principal_usd/Sensitivity!V482</f>
        <v>183111.631834881</v>
      </c>
      <c r="X482" s="5" t="n">
        <f aca="false">note_b_cap_usd/(pre_f_fd_total+Sensitivity!B482+Sensitivity!S482+Sensitivity!C482)</f>
        <v>43.6891961468287</v>
      </c>
      <c r="Y482" s="5" t="n">
        <f aca="false">Sensitivity!E482*(const_one-note_b_discount)</f>
        <v>41.7827743057567</v>
      </c>
      <c r="Z482" s="5" t="n">
        <f aca="false">MIN(Sensitivity!X482,Sensitivity!Y482)</f>
        <v>41.7827743057567</v>
      </c>
      <c r="AA482" s="2" t="n">
        <f aca="false">note_b_principal_usd/Sensitivity!Z482</f>
        <v>71799.9235294118</v>
      </c>
      <c r="AB482" s="2" t="n">
        <f aca="false">pre_f_fd_total+Sensitivity!B482+Sensitivity!F482+Sensitivity!W482+Sensitivity!AA482+Sensitivity!S482</f>
        <v>37487537.2723405</v>
      </c>
      <c r="AC482" s="2" t="n">
        <f aca="false">MAX(const_zero,sensitivity_esop_low*Sensitivity!AB482-pre_f_option_pool_total)</f>
        <v>0</v>
      </c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customFormat="false" ht="15" hidden="true" customHeight="false" outlineLevel="0" collapsed="false">
      <c r="A483" s="2" t="n">
        <f aca="false">Sensitivity!A482+const_one</f>
        <v>1</v>
      </c>
      <c r="B483" s="2" t="n">
        <f aca="false">Sensitivity!AC482</f>
        <v>0</v>
      </c>
      <c r="C483" s="2" t="n">
        <f aca="false">Sensitivity!W482</f>
        <v>183111.631834881</v>
      </c>
      <c r="D483" s="2" t="n">
        <f aca="false">Sensitivity!AA482</f>
        <v>71799.9235294118</v>
      </c>
      <c r="E483" s="5" t="n">
        <f aca="false">sensitivity_pre_high_usd/(pre_f_fd_total+Sensitivity!B483)</f>
        <v>49.1562050655961</v>
      </c>
      <c r="F483" s="2" t="n">
        <f aca="false">series_f_primary_raise_usd/Sensitivity!E483</f>
        <v>610299.35</v>
      </c>
      <c r="G483" s="2" t="n">
        <f aca="false">IF(Sensitivity!E483&lt;class_seed_ocp,class_seed_ocp*(ad_pre_f_broad_based_fd+series_f_primary_raise_usd/class_seed_ocp)/(ad_pre_f_broad_based_fd+series_f_primary_raise_usd/Sensitivity!E483),class_seed_ocp)</f>
        <v>1</v>
      </c>
      <c r="H483" s="2" t="n">
        <f aca="false">class_seed_original_shares*class_seed_issue_pps/Sensitivity!G483</f>
        <v>5000000</v>
      </c>
      <c r="I483" s="2" t="n">
        <f aca="false">IF(Sensitivity!E483&lt;class_series_a_ocp,class_series_a_ocp*(ad_pre_f_broad_based_fd+series_f_primary_raise_usd/class_series_a_ocp)/(ad_pre_f_broad_based_fd+series_f_primary_raise_usd/Sensitivity!E483),class_series_a_ocp)</f>
        <v>3</v>
      </c>
      <c r="J483" s="2" t="n">
        <f aca="false">class_series_a_original_shares*class_series_a_issue_pps/Sensitivity!I483</f>
        <v>5000000</v>
      </c>
      <c r="K483" s="2" t="n">
        <f aca="false">IF(Sensitivity!E483&lt;class_series_b_ocp,class_series_b_ocp*(ad_pre_f_broad_based_fd+series_f_primary_raise_usd/class_series_b_ocp)/(ad_pre_f_broad_based_fd+series_f_primary_raise_usd/Sensitivity!E483),class_series_b_ocp)</f>
        <v>10</v>
      </c>
      <c r="L483" s="2" t="n">
        <f aca="false">class_series_b_original_shares*class_series_b_issue_pps/Sensitivity!K483</f>
        <v>3000000</v>
      </c>
      <c r="M483" s="2" t="n">
        <f aca="false">IF(Sensitivity!E483&lt;class_series_c_ocp,class_series_c_ocp*(ad_pre_f_broad_based_fd+series_f_primary_raise_usd/class_series_c_ocp)/(ad_pre_f_broad_based_fd+series_f_primary_raise_usd/Sensitivity!E483),class_series_c_ocp)</f>
        <v>25</v>
      </c>
      <c r="N483" s="2" t="n">
        <f aca="false">class_series_c_original_shares*class_series_c_issue_pps/Sensitivity!M483</f>
        <v>2400000</v>
      </c>
      <c r="O483" s="8" t="n">
        <f aca="false">IF(Sensitivity!E483&lt;class_series_d_ocp,class_series_d_ocp*(ad_pre_f_broad_based_fd+series_f_primary_raise_usd/class_series_d_ocp)/(ad_pre_f_broad_based_fd+series_f_primary_raise_usd/Sensitivity!E483),class_series_d_ocp)</f>
        <v>57.9714266404196</v>
      </c>
      <c r="P483" s="2" t="n">
        <f aca="false">class_series_d_original_shares*class_series_d_issue_pps/Sensitivity!O483</f>
        <v>1724988.08111575</v>
      </c>
      <c r="Q483" s="8" t="n">
        <f aca="false">IF(Sensitivity!E483&lt;class_series_e_ocp,class_series_e_ocp*(ad_pre_f_broad_based_fd+series_f_primary_raise_usd/class_series_e_ocp)/(ad_pre_f_broad_based_fd+series_f_primary_raise_usd/Sensitivity!E483),class_series_e_ocp)</f>
        <v>49.1582764764852</v>
      </c>
      <c r="R483" s="2" t="n">
        <f aca="false">class_series_e_original_shares*class_series_e_issue_pps/Sensitivity!Q483</f>
        <v>6102671.28586048</v>
      </c>
      <c r="S483" s="2" t="n">
        <f aca="false">Sensitivity!H483-class_seed_current_shares+Sensitivity!J483-class_series_a_current_shares+Sensitivity!L483-class_series_b_current_shares+Sensitivity!N483-class_series_c_current_shares+Sensitivity!P483-class_series_d_current_shares+Sensitivity!R483-class_series_e_current_shares</f>
        <v>4365.36697623692</v>
      </c>
      <c r="T483" s="5" t="n">
        <f aca="false">note_a_cap_usd/(pre_f_fd_total+Sensitivity!B483+Sensitivity!S483+Sensitivity!D483)</f>
        <v>27.2523180435759</v>
      </c>
      <c r="U483" s="5" t="n">
        <f aca="false">Sensitivity!E483*(const_one-note_a_discount)</f>
        <v>39.3249640524769</v>
      </c>
      <c r="V483" s="5" t="n">
        <f aca="false">MIN(Sensitivity!T483,Sensitivity!U483)</f>
        <v>27.2523180435759</v>
      </c>
      <c r="W483" s="2" t="n">
        <f aca="false">note_a_principal_usd/Sensitivity!V483</f>
        <v>183470.631452528</v>
      </c>
      <c r="X483" s="5" t="n">
        <f aca="false">note_b_cap_usd/(pre_f_fd_total+Sensitivity!B483+Sensitivity!S483+Sensitivity!C483)</f>
        <v>43.4718369620186</v>
      </c>
      <c r="Y483" s="5" t="n">
        <f aca="false">Sensitivity!E483*(const_one-note_b_discount)</f>
        <v>41.7827743057567</v>
      </c>
      <c r="Z483" s="5" t="n">
        <f aca="false">MIN(Sensitivity!X483,Sensitivity!Y483)</f>
        <v>41.7827743057567</v>
      </c>
      <c r="AA483" s="2" t="n">
        <f aca="false">note_b_principal_usd/Sensitivity!Z483</f>
        <v>71799.9235294118</v>
      </c>
      <c r="AB483" s="2" t="n">
        <f aca="false">pre_f_fd_total+Sensitivity!B483+Sensitivity!F483+Sensitivity!W483+Sensitivity!AA483+Sensitivity!S483</f>
        <v>37487896.2719582</v>
      </c>
      <c r="AC483" s="2" t="n">
        <f aca="false">MAX(const_zero,sensitivity_esop_low*Sensitivity!AB483-pre_f_option_pool_total)</f>
        <v>0</v>
      </c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customFormat="false" ht="15" hidden="true" customHeight="false" outlineLevel="0" collapsed="false">
      <c r="A484" s="2" t="n">
        <f aca="false">Sensitivity!A483+const_one</f>
        <v>2</v>
      </c>
      <c r="B484" s="2" t="n">
        <f aca="false">Sensitivity!AC483</f>
        <v>0</v>
      </c>
      <c r="C484" s="2" t="n">
        <f aca="false">Sensitivity!W483</f>
        <v>183470.631452528</v>
      </c>
      <c r="D484" s="2" t="n">
        <f aca="false">Sensitivity!AA483</f>
        <v>71799.9235294118</v>
      </c>
      <c r="E484" s="5" t="n">
        <f aca="false">sensitivity_pre_high_usd/(pre_f_fd_total+Sensitivity!B484)</f>
        <v>49.1562050655961</v>
      </c>
      <c r="F484" s="2" t="n">
        <f aca="false">series_f_primary_raise_usd/Sensitivity!E484</f>
        <v>610299.35</v>
      </c>
      <c r="G484" s="2" t="n">
        <f aca="false">IF(Sensitivity!E484&lt;class_seed_ocp,class_seed_ocp*(ad_pre_f_broad_based_fd+series_f_primary_raise_usd/class_seed_ocp)/(ad_pre_f_broad_based_fd+series_f_primary_raise_usd/Sensitivity!E484),class_seed_ocp)</f>
        <v>1</v>
      </c>
      <c r="H484" s="2" t="n">
        <f aca="false">class_seed_original_shares*class_seed_issue_pps/Sensitivity!G484</f>
        <v>5000000</v>
      </c>
      <c r="I484" s="2" t="n">
        <f aca="false">IF(Sensitivity!E484&lt;class_series_a_ocp,class_series_a_ocp*(ad_pre_f_broad_based_fd+series_f_primary_raise_usd/class_series_a_ocp)/(ad_pre_f_broad_based_fd+series_f_primary_raise_usd/Sensitivity!E484),class_series_a_ocp)</f>
        <v>3</v>
      </c>
      <c r="J484" s="2" t="n">
        <f aca="false">class_series_a_original_shares*class_series_a_issue_pps/Sensitivity!I484</f>
        <v>5000000</v>
      </c>
      <c r="K484" s="2" t="n">
        <f aca="false">IF(Sensitivity!E484&lt;class_series_b_ocp,class_series_b_ocp*(ad_pre_f_broad_based_fd+series_f_primary_raise_usd/class_series_b_ocp)/(ad_pre_f_broad_based_fd+series_f_primary_raise_usd/Sensitivity!E484),class_series_b_ocp)</f>
        <v>10</v>
      </c>
      <c r="L484" s="2" t="n">
        <f aca="false">class_series_b_original_shares*class_series_b_issue_pps/Sensitivity!K484</f>
        <v>3000000</v>
      </c>
      <c r="M484" s="2" t="n">
        <f aca="false">IF(Sensitivity!E484&lt;class_series_c_ocp,class_series_c_ocp*(ad_pre_f_broad_based_fd+series_f_primary_raise_usd/class_series_c_ocp)/(ad_pre_f_broad_based_fd+series_f_primary_raise_usd/Sensitivity!E484),class_series_c_ocp)</f>
        <v>25</v>
      </c>
      <c r="N484" s="2" t="n">
        <f aca="false">class_series_c_original_shares*class_series_c_issue_pps/Sensitivity!M484</f>
        <v>2400000</v>
      </c>
      <c r="O484" s="8" t="n">
        <f aca="false">IF(Sensitivity!E484&lt;class_series_d_ocp,class_series_d_ocp*(ad_pre_f_broad_based_fd+series_f_primary_raise_usd/class_series_d_ocp)/(ad_pre_f_broad_based_fd+series_f_primary_raise_usd/Sensitivity!E484),class_series_d_ocp)</f>
        <v>57.9714266404196</v>
      </c>
      <c r="P484" s="2" t="n">
        <f aca="false">class_series_d_original_shares*class_series_d_issue_pps/Sensitivity!O484</f>
        <v>1724988.08111575</v>
      </c>
      <c r="Q484" s="8" t="n">
        <f aca="false">IF(Sensitivity!E484&lt;class_series_e_ocp,class_series_e_ocp*(ad_pre_f_broad_based_fd+series_f_primary_raise_usd/class_series_e_ocp)/(ad_pre_f_broad_based_fd+series_f_primary_raise_usd/Sensitivity!E484),class_series_e_ocp)</f>
        <v>49.1582764764852</v>
      </c>
      <c r="R484" s="2" t="n">
        <f aca="false">class_series_e_original_shares*class_series_e_issue_pps/Sensitivity!Q484</f>
        <v>6102671.28586048</v>
      </c>
      <c r="S484" s="2" t="n">
        <f aca="false">Sensitivity!H484-class_seed_current_shares+Sensitivity!J484-class_series_a_current_shares+Sensitivity!L484-class_series_b_current_shares+Sensitivity!N484-class_series_c_current_shares+Sensitivity!P484-class_series_d_current_shares+Sensitivity!R484-class_series_e_current_shares</f>
        <v>4365.36697623692</v>
      </c>
      <c r="T484" s="5" t="n">
        <f aca="false">note_a_cap_usd/(pre_f_fd_total+Sensitivity!B484+Sensitivity!S484+Sensitivity!D484)</f>
        <v>27.2523180435759</v>
      </c>
      <c r="U484" s="5" t="n">
        <f aca="false">Sensitivity!E484*(const_one-note_a_discount)</f>
        <v>39.3249640524769</v>
      </c>
      <c r="V484" s="5" t="n">
        <f aca="false">MIN(Sensitivity!T484,Sensitivity!U484)</f>
        <v>27.2523180435759</v>
      </c>
      <c r="W484" s="2" t="n">
        <f aca="false">note_a_principal_usd/Sensitivity!V484</f>
        <v>183470.631452528</v>
      </c>
      <c r="X484" s="5" t="n">
        <f aca="false">note_b_cap_usd/(pre_f_fd_total+Sensitivity!B484+Sensitivity!S484+Sensitivity!C484)</f>
        <v>43.4714129425944</v>
      </c>
      <c r="Y484" s="5" t="n">
        <f aca="false">Sensitivity!E484*(const_one-note_b_discount)</f>
        <v>41.7827743057567</v>
      </c>
      <c r="Z484" s="5" t="n">
        <f aca="false">MIN(Sensitivity!X484,Sensitivity!Y484)</f>
        <v>41.7827743057567</v>
      </c>
      <c r="AA484" s="2" t="n">
        <f aca="false">note_b_principal_usd/Sensitivity!Z484</f>
        <v>71799.9235294118</v>
      </c>
      <c r="AB484" s="2" t="n">
        <f aca="false">pre_f_fd_total+Sensitivity!B484+Sensitivity!F484+Sensitivity!W484+Sensitivity!AA484+Sensitivity!S484</f>
        <v>37487896.2719582</v>
      </c>
      <c r="AC484" s="2" t="n">
        <f aca="false">MAX(const_zero,sensitivity_esop_low*Sensitivity!AB484-pre_f_option_pool_total)</f>
        <v>0</v>
      </c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</row>
    <row r="485" customFormat="false" ht="15" hidden="true" customHeight="false" outlineLevel="0" collapsed="false">
      <c r="A485" s="2" t="n">
        <f aca="false">Sensitivity!A484+const_one</f>
        <v>3</v>
      </c>
      <c r="B485" s="2" t="n">
        <f aca="false">Sensitivity!AC484</f>
        <v>0</v>
      </c>
      <c r="C485" s="2" t="n">
        <f aca="false">Sensitivity!W484</f>
        <v>183470.631452528</v>
      </c>
      <c r="D485" s="2" t="n">
        <f aca="false">Sensitivity!AA484</f>
        <v>71799.9235294118</v>
      </c>
      <c r="E485" s="5" t="n">
        <f aca="false">sensitivity_pre_high_usd/(pre_f_fd_total+Sensitivity!B485)</f>
        <v>49.1562050655961</v>
      </c>
      <c r="F485" s="2" t="n">
        <f aca="false">series_f_primary_raise_usd/Sensitivity!E485</f>
        <v>610299.35</v>
      </c>
      <c r="G485" s="2" t="n">
        <f aca="false">IF(Sensitivity!E485&lt;class_seed_ocp,class_seed_ocp*(ad_pre_f_broad_based_fd+series_f_primary_raise_usd/class_seed_ocp)/(ad_pre_f_broad_based_fd+series_f_primary_raise_usd/Sensitivity!E485),class_seed_ocp)</f>
        <v>1</v>
      </c>
      <c r="H485" s="2" t="n">
        <f aca="false">class_seed_original_shares*class_seed_issue_pps/Sensitivity!G485</f>
        <v>5000000</v>
      </c>
      <c r="I485" s="2" t="n">
        <f aca="false">IF(Sensitivity!E485&lt;class_series_a_ocp,class_series_a_ocp*(ad_pre_f_broad_based_fd+series_f_primary_raise_usd/class_series_a_ocp)/(ad_pre_f_broad_based_fd+series_f_primary_raise_usd/Sensitivity!E485),class_series_a_ocp)</f>
        <v>3</v>
      </c>
      <c r="J485" s="2" t="n">
        <f aca="false">class_series_a_original_shares*class_series_a_issue_pps/Sensitivity!I485</f>
        <v>5000000</v>
      </c>
      <c r="K485" s="2" t="n">
        <f aca="false">IF(Sensitivity!E485&lt;class_series_b_ocp,class_series_b_ocp*(ad_pre_f_broad_based_fd+series_f_primary_raise_usd/class_series_b_ocp)/(ad_pre_f_broad_based_fd+series_f_primary_raise_usd/Sensitivity!E485),class_series_b_ocp)</f>
        <v>10</v>
      </c>
      <c r="L485" s="2" t="n">
        <f aca="false">class_series_b_original_shares*class_series_b_issue_pps/Sensitivity!K485</f>
        <v>3000000</v>
      </c>
      <c r="M485" s="2" t="n">
        <f aca="false">IF(Sensitivity!E485&lt;class_series_c_ocp,class_series_c_ocp*(ad_pre_f_broad_based_fd+series_f_primary_raise_usd/class_series_c_ocp)/(ad_pre_f_broad_based_fd+series_f_primary_raise_usd/Sensitivity!E485),class_series_c_ocp)</f>
        <v>25</v>
      </c>
      <c r="N485" s="2" t="n">
        <f aca="false">class_series_c_original_shares*class_series_c_issue_pps/Sensitivity!M485</f>
        <v>2400000</v>
      </c>
      <c r="O485" s="8" t="n">
        <f aca="false">IF(Sensitivity!E485&lt;class_series_d_ocp,class_series_d_ocp*(ad_pre_f_broad_based_fd+series_f_primary_raise_usd/class_series_d_ocp)/(ad_pre_f_broad_based_fd+series_f_primary_raise_usd/Sensitivity!E485),class_series_d_ocp)</f>
        <v>57.9714266404196</v>
      </c>
      <c r="P485" s="2" t="n">
        <f aca="false">class_series_d_original_shares*class_series_d_issue_pps/Sensitivity!O485</f>
        <v>1724988.08111575</v>
      </c>
      <c r="Q485" s="8" t="n">
        <f aca="false">IF(Sensitivity!E485&lt;class_series_e_ocp,class_series_e_ocp*(ad_pre_f_broad_based_fd+series_f_primary_raise_usd/class_series_e_ocp)/(ad_pre_f_broad_based_fd+series_f_primary_raise_usd/Sensitivity!E485),class_series_e_ocp)</f>
        <v>49.1582764764852</v>
      </c>
      <c r="R485" s="2" t="n">
        <f aca="false">class_series_e_original_shares*class_series_e_issue_pps/Sensitivity!Q485</f>
        <v>6102671.28586048</v>
      </c>
      <c r="S485" s="2" t="n">
        <f aca="false">Sensitivity!H485-class_seed_current_shares+Sensitivity!J485-class_series_a_current_shares+Sensitivity!L485-class_series_b_current_shares+Sensitivity!N485-class_series_c_current_shares+Sensitivity!P485-class_series_d_current_shares+Sensitivity!R485-class_series_e_current_shares</f>
        <v>4365.36697623692</v>
      </c>
      <c r="T485" s="5" t="n">
        <f aca="false">note_a_cap_usd/(pre_f_fd_total+Sensitivity!B485+Sensitivity!S485+Sensitivity!D485)</f>
        <v>27.2523180435759</v>
      </c>
      <c r="U485" s="5" t="n">
        <f aca="false">Sensitivity!E485*(const_one-note_a_discount)</f>
        <v>39.3249640524769</v>
      </c>
      <c r="V485" s="5" t="n">
        <f aca="false">MIN(Sensitivity!T485,Sensitivity!U485)</f>
        <v>27.2523180435759</v>
      </c>
      <c r="W485" s="2" t="n">
        <f aca="false">note_a_principal_usd/Sensitivity!V485</f>
        <v>183470.631452528</v>
      </c>
      <c r="X485" s="5" t="n">
        <f aca="false">note_b_cap_usd/(pre_f_fd_total+Sensitivity!B485+Sensitivity!S485+Sensitivity!C485)</f>
        <v>43.4714129425944</v>
      </c>
      <c r="Y485" s="5" t="n">
        <f aca="false">Sensitivity!E485*(const_one-note_b_discount)</f>
        <v>41.7827743057567</v>
      </c>
      <c r="Z485" s="5" t="n">
        <f aca="false">MIN(Sensitivity!X485,Sensitivity!Y485)</f>
        <v>41.7827743057567</v>
      </c>
      <c r="AA485" s="2" t="n">
        <f aca="false">note_b_principal_usd/Sensitivity!Z485</f>
        <v>71799.9235294118</v>
      </c>
      <c r="AB485" s="2" t="n">
        <f aca="false">pre_f_fd_total+Sensitivity!B485+Sensitivity!F485+Sensitivity!W485+Sensitivity!AA485+Sensitivity!S485</f>
        <v>37487896.2719582</v>
      </c>
      <c r="AC485" s="2" t="n">
        <f aca="false">MAX(const_zero,sensitivity_esop_low*Sensitivity!AB485-pre_f_option_pool_total)</f>
        <v>0</v>
      </c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customFormat="false" ht="15" hidden="true" customHeight="false" outlineLevel="0" collapsed="false">
      <c r="A486" s="2" t="n">
        <f aca="false">Sensitivity!A485+const_one</f>
        <v>4</v>
      </c>
      <c r="B486" s="2" t="n">
        <f aca="false">Sensitivity!AC485</f>
        <v>0</v>
      </c>
      <c r="C486" s="2" t="n">
        <f aca="false">Sensitivity!W485</f>
        <v>183470.631452528</v>
      </c>
      <c r="D486" s="2" t="n">
        <f aca="false">Sensitivity!AA485</f>
        <v>71799.9235294118</v>
      </c>
      <c r="E486" s="5" t="n">
        <f aca="false">sensitivity_pre_high_usd/(pre_f_fd_total+Sensitivity!B486)</f>
        <v>49.1562050655961</v>
      </c>
      <c r="F486" s="2" t="n">
        <f aca="false">series_f_primary_raise_usd/Sensitivity!E486</f>
        <v>610299.35</v>
      </c>
      <c r="G486" s="2" t="n">
        <f aca="false">IF(Sensitivity!E486&lt;class_seed_ocp,class_seed_ocp*(ad_pre_f_broad_based_fd+series_f_primary_raise_usd/class_seed_ocp)/(ad_pre_f_broad_based_fd+series_f_primary_raise_usd/Sensitivity!E486),class_seed_ocp)</f>
        <v>1</v>
      </c>
      <c r="H486" s="2" t="n">
        <f aca="false">class_seed_original_shares*class_seed_issue_pps/Sensitivity!G486</f>
        <v>5000000</v>
      </c>
      <c r="I486" s="2" t="n">
        <f aca="false">IF(Sensitivity!E486&lt;class_series_a_ocp,class_series_a_ocp*(ad_pre_f_broad_based_fd+series_f_primary_raise_usd/class_series_a_ocp)/(ad_pre_f_broad_based_fd+series_f_primary_raise_usd/Sensitivity!E486),class_series_a_ocp)</f>
        <v>3</v>
      </c>
      <c r="J486" s="2" t="n">
        <f aca="false">class_series_a_original_shares*class_series_a_issue_pps/Sensitivity!I486</f>
        <v>5000000</v>
      </c>
      <c r="K486" s="2" t="n">
        <f aca="false">IF(Sensitivity!E486&lt;class_series_b_ocp,class_series_b_ocp*(ad_pre_f_broad_based_fd+series_f_primary_raise_usd/class_series_b_ocp)/(ad_pre_f_broad_based_fd+series_f_primary_raise_usd/Sensitivity!E486),class_series_b_ocp)</f>
        <v>10</v>
      </c>
      <c r="L486" s="2" t="n">
        <f aca="false">class_series_b_original_shares*class_series_b_issue_pps/Sensitivity!K486</f>
        <v>3000000</v>
      </c>
      <c r="M486" s="2" t="n">
        <f aca="false">IF(Sensitivity!E486&lt;class_series_c_ocp,class_series_c_ocp*(ad_pre_f_broad_based_fd+series_f_primary_raise_usd/class_series_c_ocp)/(ad_pre_f_broad_based_fd+series_f_primary_raise_usd/Sensitivity!E486),class_series_c_ocp)</f>
        <v>25</v>
      </c>
      <c r="N486" s="2" t="n">
        <f aca="false">class_series_c_original_shares*class_series_c_issue_pps/Sensitivity!M486</f>
        <v>2400000</v>
      </c>
      <c r="O486" s="8" t="n">
        <f aca="false">IF(Sensitivity!E486&lt;class_series_d_ocp,class_series_d_ocp*(ad_pre_f_broad_based_fd+series_f_primary_raise_usd/class_series_d_ocp)/(ad_pre_f_broad_based_fd+series_f_primary_raise_usd/Sensitivity!E486),class_series_d_ocp)</f>
        <v>57.9714266404196</v>
      </c>
      <c r="P486" s="2" t="n">
        <f aca="false">class_series_d_original_shares*class_series_d_issue_pps/Sensitivity!O486</f>
        <v>1724988.08111575</v>
      </c>
      <c r="Q486" s="8" t="n">
        <f aca="false">IF(Sensitivity!E486&lt;class_series_e_ocp,class_series_e_ocp*(ad_pre_f_broad_based_fd+series_f_primary_raise_usd/class_series_e_ocp)/(ad_pre_f_broad_based_fd+series_f_primary_raise_usd/Sensitivity!E486),class_series_e_ocp)</f>
        <v>49.1582764764852</v>
      </c>
      <c r="R486" s="2" t="n">
        <f aca="false">class_series_e_original_shares*class_series_e_issue_pps/Sensitivity!Q486</f>
        <v>6102671.28586048</v>
      </c>
      <c r="S486" s="2" t="n">
        <f aca="false">Sensitivity!H486-class_seed_current_shares+Sensitivity!J486-class_series_a_current_shares+Sensitivity!L486-class_series_b_current_shares+Sensitivity!N486-class_series_c_current_shares+Sensitivity!P486-class_series_d_current_shares+Sensitivity!R486-class_series_e_current_shares</f>
        <v>4365.36697623692</v>
      </c>
      <c r="T486" s="5" t="n">
        <f aca="false">note_a_cap_usd/(pre_f_fd_total+Sensitivity!B486+Sensitivity!S486+Sensitivity!D486)</f>
        <v>27.2523180435759</v>
      </c>
      <c r="U486" s="5" t="n">
        <f aca="false">Sensitivity!E486*(const_one-note_a_discount)</f>
        <v>39.3249640524769</v>
      </c>
      <c r="V486" s="5" t="n">
        <f aca="false">MIN(Sensitivity!T486,Sensitivity!U486)</f>
        <v>27.2523180435759</v>
      </c>
      <c r="W486" s="2" t="n">
        <f aca="false">note_a_principal_usd/Sensitivity!V486</f>
        <v>183470.631452528</v>
      </c>
      <c r="X486" s="5" t="n">
        <f aca="false">note_b_cap_usd/(pre_f_fd_total+Sensitivity!B486+Sensitivity!S486+Sensitivity!C486)</f>
        <v>43.4714129425944</v>
      </c>
      <c r="Y486" s="5" t="n">
        <f aca="false">Sensitivity!E486*(const_one-note_b_discount)</f>
        <v>41.7827743057567</v>
      </c>
      <c r="Z486" s="5" t="n">
        <f aca="false">MIN(Sensitivity!X486,Sensitivity!Y486)</f>
        <v>41.7827743057567</v>
      </c>
      <c r="AA486" s="2" t="n">
        <f aca="false">note_b_principal_usd/Sensitivity!Z486</f>
        <v>71799.9235294118</v>
      </c>
      <c r="AB486" s="2" t="n">
        <f aca="false">pre_f_fd_total+Sensitivity!B486+Sensitivity!F486+Sensitivity!W486+Sensitivity!AA486+Sensitivity!S486</f>
        <v>37487896.2719582</v>
      </c>
      <c r="AC486" s="2" t="n">
        <f aca="false">MAX(const_zero,sensitivity_esop_low*Sensitivity!AB486-pre_f_option_pool_total)</f>
        <v>0</v>
      </c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customFormat="false" ht="15" hidden="true" customHeight="false" outlineLevel="0" collapsed="false">
      <c r="A487" s="2" t="n">
        <f aca="false">Sensitivity!A486+const_one</f>
        <v>5</v>
      </c>
      <c r="B487" s="2" t="n">
        <f aca="false">Sensitivity!AC486</f>
        <v>0</v>
      </c>
      <c r="C487" s="2" t="n">
        <f aca="false">Sensitivity!W486</f>
        <v>183470.631452528</v>
      </c>
      <c r="D487" s="2" t="n">
        <f aca="false">Sensitivity!AA486</f>
        <v>71799.9235294118</v>
      </c>
      <c r="E487" s="5" t="n">
        <f aca="false">sensitivity_pre_high_usd/(pre_f_fd_total+Sensitivity!B487)</f>
        <v>49.1562050655961</v>
      </c>
      <c r="F487" s="2" t="n">
        <f aca="false">series_f_primary_raise_usd/Sensitivity!E487</f>
        <v>610299.35</v>
      </c>
      <c r="G487" s="2" t="n">
        <f aca="false">IF(Sensitivity!E487&lt;class_seed_ocp,class_seed_ocp*(ad_pre_f_broad_based_fd+series_f_primary_raise_usd/class_seed_ocp)/(ad_pre_f_broad_based_fd+series_f_primary_raise_usd/Sensitivity!E487),class_seed_ocp)</f>
        <v>1</v>
      </c>
      <c r="H487" s="2" t="n">
        <f aca="false">class_seed_original_shares*class_seed_issue_pps/Sensitivity!G487</f>
        <v>5000000</v>
      </c>
      <c r="I487" s="2" t="n">
        <f aca="false">IF(Sensitivity!E487&lt;class_series_a_ocp,class_series_a_ocp*(ad_pre_f_broad_based_fd+series_f_primary_raise_usd/class_series_a_ocp)/(ad_pre_f_broad_based_fd+series_f_primary_raise_usd/Sensitivity!E487),class_series_a_ocp)</f>
        <v>3</v>
      </c>
      <c r="J487" s="2" t="n">
        <f aca="false">class_series_a_original_shares*class_series_a_issue_pps/Sensitivity!I487</f>
        <v>5000000</v>
      </c>
      <c r="K487" s="2" t="n">
        <f aca="false">IF(Sensitivity!E487&lt;class_series_b_ocp,class_series_b_ocp*(ad_pre_f_broad_based_fd+series_f_primary_raise_usd/class_series_b_ocp)/(ad_pre_f_broad_based_fd+series_f_primary_raise_usd/Sensitivity!E487),class_series_b_ocp)</f>
        <v>10</v>
      </c>
      <c r="L487" s="2" t="n">
        <f aca="false">class_series_b_original_shares*class_series_b_issue_pps/Sensitivity!K487</f>
        <v>3000000</v>
      </c>
      <c r="M487" s="2" t="n">
        <f aca="false">IF(Sensitivity!E487&lt;class_series_c_ocp,class_series_c_ocp*(ad_pre_f_broad_based_fd+series_f_primary_raise_usd/class_series_c_ocp)/(ad_pre_f_broad_based_fd+series_f_primary_raise_usd/Sensitivity!E487),class_series_c_ocp)</f>
        <v>25</v>
      </c>
      <c r="N487" s="2" t="n">
        <f aca="false">class_series_c_original_shares*class_series_c_issue_pps/Sensitivity!M487</f>
        <v>2400000</v>
      </c>
      <c r="O487" s="8" t="n">
        <f aca="false">IF(Sensitivity!E487&lt;class_series_d_ocp,class_series_d_ocp*(ad_pre_f_broad_based_fd+series_f_primary_raise_usd/class_series_d_ocp)/(ad_pre_f_broad_based_fd+series_f_primary_raise_usd/Sensitivity!E487),class_series_d_ocp)</f>
        <v>57.9714266404196</v>
      </c>
      <c r="P487" s="2" t="n">
        <f aca="false">class_series_d_original_shares*class_series_d_issue_pps/Sensitivity!O487</f>
        <v>1724988.08111575</v>
      </c>
      <c r="Q487" s="8" t="n">
        <f aca="false">IF(Sensitivity!E487&lt;class_series_e_ocp,class_series_e_ocp*(ad_pre_f_broad_based_fd+series_f_primary_raise_usd/class_series_e_ocp)/(ad_pre_f_broad_based_fd+series_f_primary_raise_usd/Sensitivity!E487),class_series_e_ocp)</f>
        <v>49.1582764764852</v>
      </c>
      <c r="R487" s="2" t="n">
        <f aca="false">class_series_e_original_shares*class_series_e_issue_pps/Sensitivity!Q487</f>
        <v>6102671.28586048</v>
      </c>
      <c r="S487" s="2" t="n">
        <f aca="false">Sensitivity!H487-class_seed_current_shares+Sensitivity!J487-class_series_a_current_shares+Sensitivity!L487-class_series_b_current_shares+Sensitivity!N487-class_series_c_current_shares+Sensitivity!P487-class_series_d_current_shares+Sensitivity!R487-class_series_e_current_shares</f>
        <v>4365.36697623692</v>
      </c>
      <c r="T487" s="5" t="n">
        <f aca="false">note_a_cap_usd/(pre_f_fd_total+Sensitivity!B487+Sensitivity!S487+Sensitivity!D487)</f>
        <v>27.2523180435759</v>
      </c>
      <c r="U487" s="5" t="n">
        <f aca="false">Sensitivity!E487*(const_one-note_a_discount)</f>
        <v>39.3249640524769</v>
      </c>
      <c r="V487" s="5" t="n">
        <f aca="false">MIN(Sensitivity!T487,Sensitivity!U487)</f>
        <v>27.2523180435759</v>
      </c>
      <c r="W487" s="2" t="n">
        <f aca="false">note_a_principal_usd/Sensitivity!V487</f>
        <v>183470.631452528</v>
      </c>
      <c r="X487" s="5" t="n">
        <f aca="false">note_b_cap_usd/(pre_f_fd_total+Sensitivity!B487+Sensitivity!S487+Sensitivity!C487)</f>
        <v>43.4714129425944</v>
      </c>
      <c r="Y487" s="5" t="n">
        <f aca="false">Sensitivity!E487*(const_one-note_b_discount)</f>
        <v>41.7827743057567</v>
      </c>
      <c r="Z487" s="5" t="n">
        <f aca="false">MIN(Sensitivity!X487,Sensitivity!Y487)</f>
        <v>41.7827743057567</v>
      </c>
      <c r="AA487" s="2" t="n">
        <f aca="false">note_b_principal_usd/Sensitivity!Z487</f>
        <v>71799.9235294118</v>
      </c>
      <c r="AB487" s="2" t="n">
        <f aca="false">pre_f_fd_total+Sensitivity!B487+Sensitivity!F487+Sensitivity!W487+Sensitivity!AA487+Sensitivity!S487</f>
        <v>37487896.2719582</v>
      </c>
      <c r="AC487" s="2" t="n">
        <f aca="false">MAX(const_zero,sensitivity_esop_low*Sensitivity!AB487-pre_f_option_pool_total)</f>
        <v>0</v>
      </c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customFormat="false" ht="15" hidden="true" customHeight="false" outlineLevel="0" collapsed="false">
      <c r="A488" s="2" t="n">
        <f aca="false">Sensitivity!A487+const_one</f>
        <v>6</v>
      </c>
      <c r="B488" s="2" t="n">
        <f aca="false">Sensitivity!AC487</f>
        <v>0</v>
      </c>
      <c r="C488" s="2" t="n">
        <f aca="false">Sensitivity!W487</f>
        <v>183470.631452528</v>
      </c>
      <c r="D488" s="2" t="n">
        <f aca="false">Sensitivity!AA487</f>
        <v>71799.9235294118</v>
      </c>
      <c r="E488" s="5" t="n">
        <f aca="false">sensitivity_pre_high_usd/(pre_f_fd_total+Sensitivity!B488)</f>
        <v>49.1562050655961</v>
      </c>
      <c r="F488" s="2" t="n">
        <f aca="false">series_f_primary_raise_usd/Sensitivity!E488</f>
        <v>610299.35</v>
      </c>
      <c r="G488" s="2" t="n">
        <f aca="false">IF(Sensitivity!E488&lt;class_seed_ocp,class_seed_ocp*(ad_pre_f_broad_based_fd+series_f_primary_raise_usd/class_seed_ocp)/(ad_pre_f_broad_based_fd+series_f_primary_raise_usd/Sensitivity!E488),class_seed_ocp)</f>
        <v>1</v>
      </c>
      <c r="H488" s="2" t="n">
        <f aca="false">class_seed_original_shares*class_seed_issue_pps/Sensitivity!G488</f>
        <v>5000000</v>
      </c>
      <c r="I488" s="2" t="n">
        <f aca="false">IF(Sensitivity!E488&lt;class_series_a_ocp,class_series_a_ocp*(ad_pre_f_broad_based_fd+series_f_primary_raise_usd/class_series_a_ocp)/(ad_pre_f_broad_based_fd+series_f_primary_raise_usd/Sensitivity!E488),class_series_a_ocp)</f>
        <v>3</v>
      </c>
      <c r="J488" s="2" t="n">
        <f aca="false">class_series_a_original_shares*class_series_a_issue_pps/Sensitivity!I488</f>
        <v>5000000</v>
      </c>
      <c r="K488" s="2" t="n">
        <f aca="false">IF(Sensitivity!E488&lt;class_series_b_ocp,class_series_b_ocp*(ad_pre_f_broad_based_fd+series_f_primary_raise_usd/class_series_b_ocp)/(ad_pre_f_broad_based_fd+series_f_primary_raise_usd/Sensitivity!E488),class_series_b_ocp)</f>
        <v>10</v>
      </c>
      <c r="L488" s="2" t="n">
        <f aca="false">class_series_b_original_shares*class_series_b_issue_pps/Sensitivity!K488</f>
        <v>3000000</v>
      </c>
      <c r="M488" s="2" t="n">
        <f aca="false">IF(Sensitivity!E488&lt;class_series_c_ocp,class_series_c_ocp*(ad_pre_f_broad_based_fd+series_f_primary_raise_usd/class_series_c_ocp)/(ad_pre_f_broad_based_fd+series_f_primary_raise_usd/Sensitivity!E488),class_series_c_ocp)</f>
        <v>25</v>
      </c>
      <c r="N488" s="2" t="n">
        <f aca="false">class_series_c_original_shares*class_series_c_issue_pps/Sensitivity!M488</f>
        <v>2400000</v>
      </c>
      <c r="O488" s="8" t="n">
        <f aca="false">IF(Sensitivity!E488&lt;class_series_d_ocp,class_series_d_ocp*(ad_pre_f_broad_based_fd+series_f_primary_raise_usd/class_series_d_ocp)/(ad_pre_f_broad_based_fd+series_f_primary_raise_usd/Sensitivity!E488),class_series_d_ocp)</f>
        <v>57.9714266404196</v>
      </c>
      <c r="P488" s="2" t="n">
        <f aca="false">class_series_d_original_shares*class_series_d_issue_pps/Sensitivity!O488</f>
        <v>1724988.08111575</v>
      </c>
      <c r="Q488" s="8" t="n">
        <f aca="false">IF(Sensitivity!E488&lt;class_series_e_ocp,class_series_e_ocp*(ad_pre_f_broad_based_fd+series_f_primary_raise_usd/class_series_e_ocp)/(ad_pre_f_broad_based_fd+series_f_primary_raise_usd/Sensitivity!E488),class_series_e_ocp)</f>
        <v>49.1582764764852</v>
      </c>
      <c r="R488" s="2" t="n">
        <f aca="false">class_series_e_original_shares*class_series_e_issue_pps/Sensitivity!Q488</f>
        <v>6102671.28586048</v>
      </c>
      <c r="S488" s="2" t="n">
        <f aca="false">Sensitivity!H488-class_seed_current_shares+Sensitivity!J488-class_series_a_current_shares+Sensitivity!L488-class_series_b_current_shares+Sensitivity!N488-class_series_c_current_shares+Sensitivity!P488-class_series_d_current_shares+Sensitivity!R488-class_series_e_current_shares</f>
        <v>4365.36697623692</v>
      </c>
      <c r="T488" s="5" t="n">
        <f aca="false">note_a_cap_usd/(pre_f_fd_total+Sensitivity!B488+Sensitivity!S488+Sensitivity!D488)</f>
        <v>27.2523180435759</v>
      </c>
      <c r="U488" s="5" t="n">
        <f aca="false">Sensitivity!E488*(const_one-note_a_discount)</f>
        <v>39.3249640524769</v>
      </c>
      <c r="V488" s="5" t="n">
        <f aca="false">MIN(Sensitivity!T488,Sensitivity!U488)</f>
        <v>27.2523180435759</v>
      </c>
      <c r="W488" s="2" t="n">
        <f aca="false">note_a_principal_usd/Sensitivity!V488</f>
        <v>183470.631452528</v>
      </c>
      <c r="X488" s="5" t="n">
        <f aca="false">note_b_cap_usd/(pre_f_fd_total+Sensitivity!B488+Sensitivity!S488+Sensitivity!C488)</f>
        <v>43.4714129425944</v>
      </c>
      <c r="Y488" s="5" t="n">
        <f aca="false">Sensitivity!E488*(const_one-note_b_discount)</f>
        <v>41.7827743057567</v>
      </c>
      <c r="Z488" s="5" t="n">
        <f aca="false">MIN(Sensitivity!X488,Sensitivity!Y488)</f>
        <v>41.7827743057567</v>
      </c>
      <c r="AA488" s="2" t="n">
        <f aca="false">note_b_principal_usd/Sensitivity!Z488</f>
        <v>71799.9235294118</v>
      </c>
      <c r="AB488" s="2" t="n">
        <f aca="false">pre_f_fd_total+Sensitivity!B488+Sensitivity!F488+Sensitivity!W488+Sensitivity!AA488+Sensitivity!S488</f>
        <v>37487896.2719582</v>
      </c>
      <c r="AC488" s="2" t="n">
        <f aca="false">MAX(const_zero,sensitivity_esop_low*Sensitivity!AB488-pre_f_option_pool_total)</f>
        <v>0</v>
      </c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customFormat="false" ht="15" hidden="true" customHeight="false" outlineLevel="0" collapsed="false">
      <c r="A489" s="2" t="n">
        <f aca="false">Sensitivity!A488+const_one</f>
        <v>7</v>
      </c>
      <c r="B489" s="2" t="n">
        <f aca="false">Sensitivity!AC488</f>
        <v>0</v>
      </c>
      <c r="C489" s="2" t="n">
        <f aca="false">Sensitivity!W488</f>
        <v>183470.631452528</v>
      </c>
      <c r="D489" s="2" t="n">
        <f aca="false">Sensitivity!AA488</f>
        <v>71799.9235294118</v>
      </c>
      <c r="E489" s="5" t="n">
        <f aca="false">sensitivity_pre_high_usd/(pre_f_fd_total+Sensitivity!B489)</f>
        <v>49.1562050655961</v>
      </c>
      <c r="F489" s="2" t="n">
        <f aca="false">series_f_primary_raise_usd/Sensitivity!E489</f>
        <v>610299.35</v>
      </c>
      <c r="G489" s="2" t="n">
        <f aca="false">IF(Sensitivity!E489&lt;class_seed_ocp,class_seed_ocp*(ad_pre_f_broad_based_fd+series_f_primary_raise_usd/class_seed_ocp)/(ad_pre_f_broad_based_fd+series_f_primary_raise_usd/Sensitivity!E489),class_seed_ocp)</f>
        <v>1</v>
      </c>
      <c r="H489" s="2" t="n">
        <f aca="false">class_seed_original_shares*class_seed_issue_pps/Sensitivity!G489</f>
        <v>5000000</v>
      </c>
      <c r="I489" s="2" t="n">
        <f aca="false">IF(Sensitivity!E489&lt;class_series_a_ocp,class_series_a_ocp*(ad_pre_f_broad_based_fd+series_f_primary_raise_usd/class_series_a_ocp)/(ad_pre_f_broad_based_fd+series_f_primary_raise_usd/Sensitivity!E489),class_series_a_ocp)</f>
        <v>3</v>
      </c>
      <c r="J489" s="2" t="n">
        <f aca="false">class_series_a_original_shares*class_series_a_issue_pps/Sensitivity!I489</f>
        <v>5000000</v>
      </c>
      <c r="K489" s="2" t="n">
        <f aca="false">IF(Sensitivity!E489&lt;class_series_b_ocp,class_series_b_ocp*(ad_pre_f_broad_based_fd+series_f_primary_raise_usd/class_series_b_ocp)/(ad_pre_f_broad_based_fd+series_f_primary_raise_usd/Sensitivity!E489),class_series_b_ocp)</f>
        <v>10</v>
      </c>
      <c r="L489" s="2" t="n">
        <f aca="false">class_series_b_original_shares*class_series_b_issue_pps/Sensitivity!K489</f>
        <v>3000000</v>
      </c>
      <c r="M489" s="2" t="n">
        <f aca="false">IF(Sensitivity!E489&lt;class_series_c_ocp,class_series_c_ocp*(ad_pre_f_broad_based_fd+series_f_primary_raise_usd/class_series_c_ocp)/(ad_pre_f_broad_based_fd+series_f_primary_raise_usd/Sensitivity!E489),class_series_c_ocp)</f>
        <v>25</v>
      </c>
      <c r="N489" s="2" t="n">
        <f aca="false">class_series_c_original_shares*class_series_c_issue_pps/Sensitivity!M489</f>
        <v>2400000</v>
      </c>
      <c r="O489" s="8" t="n">
        <f aca="false">IF(Sensitivity!E489&lt;class_series_d_ocp,class_series_d_ocp*(ad_pre_f_broad_based_fd+series_f_primary_raise_usd/class_series_d_ocp)/(ad_pre_f_broad_based_fd+series_f_primary_raise_usd/Sensitivity!E489),class_series_d_ocp)</f>
        <v>57.9714266404196</v>
      </c>
      <c r="P489" s="2" t="n">
        <f aca="false">class_series_d_original_shares*class_series_d_issue_pps/Sensitivity!O489</f>
        <v>1724988.08111575</v>
      </c>
      <c r="Q489" s="8" t="n">
        <f aca="false">IF(Sensitivity!E489&lt;class_series_e_ocp,class_series_e_ocp*(ad_pre_f_broad_based_fd+series_f_primary_raise_usd/class_series_e_ocp)/(ad_pre_f_broad_based_fd+series_f_primary_raise_usd/Sensitivity!E489),class_series_e_ocp)</f>
        <v>49.1582764764852</v>
      </c>
      <c r="R489" s="2" t="n">
        <f aca="false">class_series_e_original_shares*class_series_e_issue_pps/Sensitivity!Q489</f>
        <v>6102671.28586048</v>
      </c>
      <c r="S489" s="2" t="n">
        <f aca="false">Sensitivity!H489-class_seed_current_shares+Sensitivity!J489-class_series_a_current_shares+Sensitivity!L489-class_series_b_current_shares+Sensitivity!N489-class_series_c_current_shares+Sensitivity!P489-class_series_d_current_shares+Sensitivity!R489-class_series_e_current_shares</f>
        <v>4365.36697623692</v>
      </c>
      <c r="T489" s="5" t="n">
        <f aca="false">note_a_cap_usd/(pre_f_fd_total+Sensitivity!B489+Sensitivity!S489+Sensitivity!D489)</f>
        <v>27.2523180435759</v>
      </c>
      <c r="U489" s="5" t="n">
        <f aca="false">Sensitivity!E489*(const_one-note_a_discount)</f>
        <v>39.3249640524769</v>
      </c>
      <c r="V489" s="5" t="n">
        <f aca="false">MIN(Sensitivity!T489,Sensitivity!U489)</f>
        <v>27.2523180435759</v>
      </c>
      <c r="W489" s="2" t="n">
        <f aca="false">note_a_principal_usd/Sensitivity!V489</f>
        <v>183470.631452528</v>
      </c>
      <c r="X489" s="5" t="n">
        <f aca="false">note_b_cap_usd/(pre_f_fd_total+Sensitivity!B489+Sensitivity!S489+Sensitivity!C489)</f>
        <v>43.4714129425944</v>
      </c>
      <c r="Y489" s="5" t="n">
        <f aca="false">Sensitivity!E489*(const_one-note_b_discount)</f>
        <v>41.7827743057567</v>
      </c>
      <c r="Z489" s="5" t="n">
        <f aca="false">MIN(Sensitivity!X489,Sensitivity!Y489)</f>
        <v>41.7827743057567</v>
      </c>
      <c r="AA489" s="2" t="n">
        <f aca="false">note_b_principal_usd/Sensitivity!Z489</f>
        <v>71799.9235294118</v>
      </c>
      <c r="AB489" s="2" t="n">
        <f aca="false">pre_f_fd_total+Sensitivity!B489+Sensitivity!F489+Sensitivity!W489+Sensitivity!AA489+Sensitivity!S489</f>
        <v>37487896.2719582</v>
      </c>
      <c r="AC489" s="2" t="n">
        <f aca="false">MAX(const_zero,sensitivity_esop_low*Sensitivity!AB489-pre_f_option_pool_total)</f>
        <v>0</v>
      </c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customFormat="false" ht="15" hidden="true" customHeight="false" outlineLevel="0" collapsed="false">
      <c r="A490" s="2" t="n">
        <f aca="false">Sensitivity!A489+const_one</f>
        <v>8</v>
      </c>
      <c r="B490" s="2" t="n">
        <f aca="false">Sensitivity!AC489</f>
        <v>0</v>
      </c>
      <c r="C490" s="2" t="n">
        <f aca="false">Sensitivity!W489</f>
        <v>183470.631452528</v>
      </c>
      <c r="D490" s="2" t="n">
        <f aca="false">Sensitivity!AA489</f>
        <v>71799.9235294118</v>
      </c>
      <c r="E490" s="5" t="n">
        <f aca="false">sensitivity_pre_high_usd/(pre_f_fd_total+Sensitivity!B490)</f>
        <v>49.1562050655961</v>
      </c>
      <c r="F490" s="2" t="n">
        <f aca="false">series_f_primary_raise_usd/Sensitivity!E490</f>
        <v>610299.35</v>
      </c>
      <c r="G490" s="2" t="n">
        <f aca="false">IF(Sensitivity!E490&lt;class_seed_ocp,class_seed_ocp*(ad_pre_f_broad_based_fd+series_f_primary_raise_usd/class_seed_ocp)/(ad_pre_f_broad_based_fd+series_f_primary_raise_usd/Sensitivity!E490),class_seed_ocp)</f>
        <v>1</v>
      </c>
      <c r="H490" s="2" t="n">
        <f aca="false">class_seed_original_shares*class_seed_issue_pps/Sensitivity!G490</f>
        <v>5000000</v>
      </c>
      <c r="I490" s="2" t="n">
        <f aca="false">IF(Sensitivity!E490&lt;class_series_a_ocp,class_series_a_ocp*(ad_pre_f_broad_based_fd+series_f_primary_raise_usd/class_series_a_ocp)/(ad_pre_f_broad_based_fd+series_f_primary_raise_usd/Sensitivity!E490),class_series_a_ocp)</f>
        <v>3</v>
      </c>
      <c r="J490" s="2" t="n">
        <f aca="false">class_series_a_original_shares*class_series_a_issue_pps/Sensitivity!I490</f>
        <v>5000000</v>
      </c>
      <c r="K490" s="2" t="n">
        <f aca="false">IF(Sensitivity!E490&lt;class_series_b_ocp,class_series_b_ocp*(ad_pre_f_broad_based_fd+series_f_primary_raise_usd/class_series_b_ocp)/(ad_pre_f_broad_based_fd+series_f_primary_raise_usd/Sensitivity!E490),class_series_b_ocp)</f>
        <v>10</v>
      </c>
      <c r="L490" s="2" t="n">
        <f aca="false">class_series_b_original_shares*class_series_b_issue_pps/Sensitivity!K490</f>
        <v>3000000</v>
      </c>
      <c r="M490" s="2" t="n">
        <f aca="false">IF(Sensitivity!E490&lt;class_series_c_ocp,class_series_c_ocp*(ad_pre_f_broad_based_fd+series_f_primary_raise_usd/class_series_c_ocp)/(ad_pre_f_broad_based_fd+series_f_primary_raise_usd/Sensitivity!E490),class_series_c_ocp)</f>
        <v>25</v>
      </c>
      <c r="N490" s="2" t="n">
        <f aca="false">class_series_c_original_shares*class_series_c_issue_pps/Sensitivity!M490</f>
        <v>2400000</v>
      </c>
      <c r="O490" s="8" t="n">
        <f aca="false">IF(Sensitivity!E490&lt;class_series_d_ocp,class_series_d_ocp*(ad_pre_f_broad_based_fd+series_f_primary_raise_usd/class_series_d_ocp)/(ad_pre_f_broad_based_fd+series_f_primary_raise_usd/Sensitivity!E490),class_series_d_ocp)</f>
        <v>57.9714266404196</v>
      </c>
      <c r="P490" s="2" t="n">
        <f aca="false">class_series_d_original_shares*class_series_d_issue_pps/Sensitivity!O490</f>
        <v>1724988.08111575</v>
      </c>
      <c r="Q490" s="8" t="n">
        <f aca="false">IF(Sensitivity!E490&lt;class_series_e_ocp,class_series_e_ocp*(ad_pre_f_broad_based_fd+series_f_primary_raise_usd/class_series_e_ocp)/(ad_pre_f_broad_based_fd+series_f_primary_raise_usd/Sensitivity!E490),class_series_e_ocp)</f>
        <v>49.1582764764852</v>
      </c>
      <c r="R490" s="2" t="n">
        <f aca="false">class_series_e_original_shares*class_series_e_issue_pps/Sensitivity!Q490</f>
        <v>6102671.28586048</v>
      </c>
      <c r="S490" s="2" t="n">
        <f aca="false">Sensitivity!H490-class_seed_current_shares+Sensitivity!J490-class_series_a_current_shares+Sensitivity!L490-class_series_b_current_shares+Sensitivity!N490-class_series_c_current_shares+Sensitivity!P490-class_series_d_current_shares+Sensitivity!R490-class_series_e_current_shares</f>
        <v>4365.36697623692</v>
      </c>
      <c r="T490" s="5" t="n">
        <f aca="false">note_a_cap_usd/(pre_f_fd_total+Sensitivity!B490+Sensitivity!S490+Sensitivity!D490)</f>
        <v>27.2523180435759</v>
      </c>
      <c r="U490" s="5" t="n">
        <f aca="false">Sensitivity!E490*(const_one-note_a_discount)</f>
        <v>39.3249640524769</v>
      </c>
      <c r="V490" s="5" t="n">
        <f aca="false">MIN(Sensitivity!T490,Sensitivity!U490)</f>
        <v>27.2523180435759</v>
      </c>
      <c r="W490" s="2" t="n">
        <f aca="false">note_a_principal_usd/Sensitivity!V490</f>
        <v>183470.631452528</v>
      </c>
      <c r="X490" s="5" t="n">
        <f aca="false">note_b_cap_usd/(pre_f_fd_total+Sensitivity!B490+Sensitivity!S490+Sensitivity!C490)</f>
        <v>43.4714129425944</v>
      </c>
      <c r="Y490" s="5" t="n">
        <f aca="false">Sensitivity!E490*(const_one-note_b_discount)</f>
        <v>41.7827743057567</v>
      </c>
      <c r="Z490" s="5" t="n">
        <f aca="false">MIN(Sensitivity!X490,Sensitivity!Y490)</f>
        <v>41.7827743057567</v>
      </c>
      <c r="AA490" s="2" t="n">
        <f aca="false">note_b_principal_usd/Sensitivity!Z490</f>
        <v>71799.9235294118</v>
      </c>
      <c r="AB490" s="2" t="n">
        <f aca="false">pre_f_fd_total+Sensitivity!B490+Sensitivity!F490+Sensitivity!W490+Sensitivity!AA490+Sensitivity!S490</f>
        <v>37487896.2719582</v>
      </c>
      <c r="AC490" s="2" t="n">
        <f aca="false">MAX(const_zero,sensitivity_esop_low*Sensitivity!AB490-pre_f_option_pool_total)</f>
        <v>0</v>
      </c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customFormat="false" ht="15" hidden="true" customHeight="false" outlineLevel="0" collapsed="false">
      <c r="A491" s="2" t="n">
        <f aca="false">Sensitivity!A490+const_one</f>
        <v>9</v>
      </c>
      <c r="B491" s="2" t="n">
        <f aca="false">Sensitivity!AC490</f>
        <v>0</v>
      </c>
      <c r="C491" s="2" t="n">
        <f aca="false">Sensitivity!W490</f>
        <v>183470.631452528</v>
      </c>
      <c r="D491" s="2" t="n">
        <f aca="false">Sensitivity!AA490</f>
        <v>71799.9235294118</v>
      </c>
      <c r="E491" s="5" t="n">
        <f aca="false">sensitivity_pre_high_usd/(pre_f_fd_total+Sensitivity!B491)</f>
        <v>49.1562050655961</v>
      </c>
      <c r="F491" s="2" t="n">
        <f aca="false">series_f_primary_raise_usd/Sensitivity!E491</f>
        <v>610299.35</v>
      </c>
      <c r="G491" s="2" t="n">
        <f aca="false">IF(Sensitivity!E491&lt;class_seed_ocp,class_seed_ocp*(ad_pre_f_broad_based_fd+series_f_primary_raise_usd/class_seed_ocp)/(ad_pre_f_broad_based_fd+series_f_primary_raise_usd/Sensitivity!E491),class_seed_ocp)</f>
        <v>1</v>
      </c>
      <c r="H491" s="2" t="n">
        <f aca="false">class_seed_original_shares*class_seed_issue_pps/Sensitivity!G491</f>
        <v>5000000</v>
      </c>
      <c r="I491" s="2" t="n">
        <f aca="false">IF(Sensitivity!E491&lt;class_series_a_ocp,class_series_a_ocp*(ad_pre_f_broad_based_fd+series_f_primary_raise_usd/class_series_a_ocp)/(ad_pre_f_broad_based_fd+series_f_primary_raise_usd/Sensitivity!E491),class_series_a_ocp)</f>
        <v>3</v>
      </c>
      <c r="J491" s="2" t="n">
        <f aca="false">class_series_a_original_shares*class_series_a_issue_pps/Sensitivity!I491</f>
        <v>5000000</v>
      </c>
      <c r="K491" s="2" t="n">
        <f aca="false">IF(Sensitivity!E491&lt;class_series_b_ocp,class_series_b_ocp*(ad_pre_f_broad_based_fd+series_f_primary_raise_usd/class_series_b_ocp)/(ad_pre_f_broad_based_fd+series_f_primary_raise_usd/Sensitivity!E491),class_series_b_ocp)</f>
        <v>10</v>
      </c>
      <c r="L491" s="2" t="n">
        <f aca="false">class_series_b_original_shares*class_series_b_issue_pps/Sensitivity!K491</f>
        <v>3000000</v>
      </c>
      <c r="M491" s="2" t="n">
        <f aca="false">IF(Sensitivity!E491&lt;class_series_c_ocp,class_series_c_ocp*(ad_pre_f_broad_based_fd+series_f_primary_raise_usd/class_series_c_ocp)/(ad_pre_f_broad_based_fd+series_f_primary_raise_usd/Sensitivity!E491),class_series_c_ocp)</f>
        <v>25</v>
      </c>
      <c r="N491" s="2" t="n">
        <f aca="false">class_series_c_original_shares*class_series_c_issue_pps/Sensitivity!M491</f>
        <v>2400000</v>
      </c>
      <c r="O491" s="8" t="n">
        <f aca="false">IF(Sensitivity!E491&lt;class_series_d_ocp,class_series_d_ocp*(ad_pre_f_broad_based_fd+series_f_primary_raise_usd/class_series_d_ocp)/(ad_pre_f_broad_based_fd+series_f_primary_raise_usd/Sensitivity!E491),class_series_d_ocp)</f>
        <v>57.9714266404196</v>
      </c>
      <c r="P491" s="2" t="n">
        <f aca="false">class_series_d_original_shares*class_series_d_issue_pps/Sensitivity!O491</f>
        <v>1724988.08111575</v>
      </c>
      <c r="Q491" s="8" t="n">
        <f aca="false">IF(Sensitivity!E491&lt;class_series_e_ocp,class_series_e_ocp*(ad_pre_f_broad_based_fd+series_f_primary_raise_usd/class_series_e_ocp)/(ad_pre_f_broad_based_fd+series_f_primary_raise_usd/Sensitivity!E491),class_series_e_ocp)</f>
        <v>49.1582764764852</v>
      </c>
      <c r="R491" s="2" t="n">
        <f aca="false">class_series_e_original_shares*class_series_e_issue_pps/Sensitivity!Q491</f>
        <v>6102671.28586048</v>
      </c>
      <c r="S491" s="2" t="n">
        <f aca="false">Sensitivity!H491-class_seed_current_shares+Sensitivity!J491-class_series_a_current_shares+Sensitivity!L491-class_series_b_current_shares+Sensitivity!N491-class_series_c_current_shares+Sensitivity!P491-class_series_d_current_shares+Sensitivity!R491-class_series_e_current_shares</f>
        <v>4365.36697623692</v>
      </c>
      <c r="T491" s="5" t="n">
        <f aca="false">note_a_cap_usd/(pre_f_fd_total+Sensitivity!B491+Sensitivity!S491+Sensitivity!D491)</f>
        <v>27.2523180435759</v>
      </c>
      <c r="U491" s="5" t="n">
        <f aca="false">Sensitivity!E491*(const_one-note_a_discount)</f>
        <v>39.3249640524769</v>
      </c>
      <c r="V491" s="5" t="n">
        <f aca="false">MIN(Sensitivity!T491,Sensitivity!U491)</f>
        <v>27.2523180435759</v>
      </c>
      <c r="W491" s="2" t="n">
        <f aca="false">note_a_principal_usd/Sensitivity!V491</f>
        <v>183470.631452528</v>
      </c>
      <c r="X491" s="5" t="n">
        <f aca="false">note_b_cap_usd/(pre_f_fd_total+Sensitivity!B491+Sensitivity!S491+Sensitivity!C491)</f>
        <v>43.4714129425944</v>
      </c>
      <c r="Y491" s="5" t="n">
        <f aca="false">Sensitivity!E491*(const_one-note_b_discount)</f>
        <v>41.7827743057567</v>
      </c>
      <c r="Z491" s="5" t="n">
        <f aca="false">MIN(Sensitivity!X491,Sensitivity!Y491)</f>
        <v>41.7827743057567</v>
      </c>
      <c r="AA491" s="2" t="n">
        <f aca="false">note_b_principal_usd/Sensitivity!Z491</f>
        <v>71799.9235294118</v>
      </c>
      <c r="AB491" s="2" t="n">
        <f aca="false">pre_f_fd_total+Sensitivity!B491+Sensitivity!F491+Sensitivity!W491+Sensitivity!AA491+Sensitivity!S491</f>
        <v>37487896.2719582</v>
      </c>
      <c r="AC491" s="2" t="n">
        <f aca="false">MAX(const_zero,sensitivity_esop_low*Sensitivity!AB491-pre_f_option_pool_total)</f>
        <v>0</v>
      </c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customFormat="false" ht="15" hidden="true" customHeight="false" outlineLevel="0" collapsed="false">
      <c r="A492" s="2" t="n">
        <f aca="false">Sensitivity!A491+const_one</f>
        <v>10</v>
      </c>
      <c r="B492" s="2" t="n">
        <f aca="false">Sensitivity!AC491</f>
        <v>0</v>
      </c>
      <c r="C492" s="2" t="n">
        <f aca="false">Sensitivity!W491</f>
        <v>183470.631452528</v>
      </c>
      <c r="D492" s="2" t="n">
        <f aca="false">Sensitivity!AA491</f>
        <v>71799.9235294118</v>
      </c>
      <c r="E492" s="5" t="n">
        <f aca="false">sensitivity_pre_high_usd/(pre_f_fd_total+Sensitivity!B492)</f>
        <v>49.1562050655961</v>
      </c>
      <c r="F492" s="2" t="n">
        <f aca="false">series_f_primary_raise_usd/Sensitivity!E492</f>
        <v>610299.35</v>
      </c>
      <c r="G492" s="2" t="n">
        <f aca="false">IF(Sensitivity!E492&lt;class_seed_ocp,class_seed_ocp*(ad_pre_f_broad_based_fd+series_f_primary_raise_usd/class_seed_ocp)/(ad_pre_f_broad_based_fd+series_f_primary_raise_usd/Sensitivity!E492),class_seed_ocp)</f>
        <v>1</v>
      </c>
      <c r="H492" s="2" t="n">
        <f aca="false">class_seed_original_shares*class_seed_issue_pps/Sensitivity!G492</f>
        <v>5000000</v>
      </c>
      <c r="I492" s="2" t="n">
        <f aca="false">IF(Sensitivity!E492&lt;class_series_a_ocp,class_series_a_ocp*(ad_pre_f_broad_based_fd+series_f_primary_raise_usd/class_series_a_ocp)/(ad_pre_f_broad_based_fd+series_f_primary_raise_usd/Sensitivity!E492),class_series_a_ocp)</f>
        <v>3</v>
      </c>
      <c r="J492" s="2" t="n">
        <f aca="false">class_series_a_original_shares*class_series_a_issue_pps/Sensitivity!I492</f>
        <v>5000000</v>
      </c>
      <c r="K492" s="2" t="n">
        <f aca="false">IF(Sensitivity!E492&lt;class_series_b_ocp,class_series_b_ocp*(ad_pre_f_broad_based_fd+series_f_primary_raise_usd/class_series_b_ocp)/(ad_pre_f_broad_based_fd+series_f_primary_raise_usd/Sensitivity!E492),class_series_b_ocp)</f>
        <v>10</v>
      </c>
      <c r="L492" s="2" t="n">
        <f aca="false">class_series_b_original_shares*class_series_b_issue_pps/Sensitivity!K492</f>
        <v>3000000</v>
      </c>
      <c r="M492" s="2" t="n">
        <f aca="false">IF(Sensitivity!E492&lt;class_series_c_ocp,class_series_c_ocp*(ad_pre_f_broad_based_fd+series_f_primary_raise_usd/class_series_c_ocp)/(ad_pre_f_broad_based_fd+series_f_primary_raise_usd/Sensitivity!E492),class_series_c_ocp)</f>
        <v>25</v>
      </c>
      <c r="N492" s="2" t="n">
        <f aca="false">class_series_c_original_shares*class_series_c_issue_pps/Sensitivity!M492</f>
        <v>2400000</v>
      </c>
      <c r="O492" s="8" t="n">
        <f aca="false">IF(Sensitivity!E492&lt;class_series_d_ocp,class_series_d_ocp*(ad_pre_f_broad_based_fd+series_f_primary_raise_usd/class_series_d_ocp)/(ad_pre_f_broad_based_fd+series_f_primary_raise_usd/Sensitivity!E492),class_series_d_ocp)</f>
        <v>57.9714266404196</v>
      </c>
      <c r="P492" s="2" t="n">
        <f aca="false">class_series_d_original_shares*class_series_d_issue_pps/Sensitivity!O492</f>
        <v>1724988.08111575</v>
      </c>
      <c r="Q492" s="8" t="n">
        <f aca="false">IF(Sensitivity!E492&lt;class_series_e_ocp,class_series_e_ocp*(ad_pre_f_broad_based_fd+series_f_primary_raise_usd/class_series_e_ocp)/(ad_pre_f_broad_based_fd+series_f_primary_raise_usd/Sensitivity!E492),class_series_e_ocp)</f>
        <v>49.1582764764852</v>
      </c>
      <c r="R492" s="2" t="n">
        <f aca="false">class_series_e_original_shares*class_series_e_issue_pps/Sensitivity!Q492</f>
        <v>6102671.28586048</v>
      </c>
      <c r="S492" s="2" t="n">
        <f aca="false">Sensitivity!H492-class_seed_current_shares+Sensitivity!J492-class_series_a_current_shares+Sensitivity!L492-class_series_b_current_shares+Sensitivity!N492-class_series_c_current_shares+Sensitivity!P492-class_series_d_current_shares+Sensitivity!R492-class_series_e_current_shares</f>
        <v>4365.36697623692</v>
      </c>
      <c r="T492" s="5" t="n">
        <f aca="false">note_a_cap_usd/(pre_f_fd_total+Sensitivity!B492+Sensitivity!S492+Sensitivity!D492)</f>
        <v>27.2523180435759</v>
      </c>
      <c r="U492" s="5" t="n">
        <f aca="false">Sensitivity!E492*(const_one-note_a_discount)</f>
        <v>39.3249640524769</v>
      </c>
      <c r="V492" s="5" t="n">
        <f aca="false">MIN(Sensitivity!T492,Sensitivity!U492)</f>
        <v>27.2523180435759</v>
      </c>
      <c r="W492" s="2" t="n">
        <f aca="false">note_a_principal_usd/Sensitivity!V492</f>
        <v>183470.631452528</v>
      </c>
      <c r="X492" s="5" t="n">
        <f aca="false">note_b_cap_usd/(pre_f_fd_total+Sensitivity!B492+Sensitivity!S492+Sensitivity!C492)</f>
        <v>43.4714129425944</v>
      </c>
      <c r="Y492" s="5" t="n">
        <f aca="false">Sensitivity!E492*(const_one-note_b_discount)</f>
        <v>41.7827743057567</v>
      </c>
      <c r="Z492" s="5" t="n">
        <f aca="false">MIN(Sensitivity!X492,Sensitivity!Y492)</f>
        <v>41.7827743057567</v>
      </c>
      <c r="AA492" s="2" t="n">
        <f aca="false">note_b_principal_usd/Sensitivity!Z492</f>
        <v>71799.9235294118</v>
      </c>
      <c r="AB492" s="2" t="n">
        <f aca="false">pre_f_fd_total+Sensitivity!B492+Sensitivity!F492+Sensitivity!W492+Sensitivity!AA492+Sensitivity!S492</f>
        <v>37487896.2719582</v>
      </c>
      <c r="AC492" s="2" t="n">
        <f aca="false">MAX(const_zero,sensitivity_esop_low*Sensitivity!AB492-pre_f_option_pool_total)</f>
        <v>0</v>
      </c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customFormat="false" ht="15" hidden="true" customHeight="false" outlineLevel="0" collapsed="false">
      <c r="A493" s="2" t="n">
        <f aca="false">Sensitivity!A492+const_one</f>
        <v>11</v>
      </c>
      <c r="B493" s="2" t="n">
        <f aca="false">Sensitivity!AC492</f>
        <v>0</v>
      </c>
      <c r="C493" s="2" t="n">
        <f aca="false">Sensitivity!W492</f>
        <v>183470.631452528</v>
      </c>
      <c r="D493" s="2" t="n">
        <f aca="false">Sensitivity!AA492</f>
        <v>71799.9235294118</v>
      </c>
      <c r="E493" s="5" t="n">
        <f aca="false">sensitivity_pre_high_usd/(pre_f_fd_total+Sensitivity!B493)</f>
        <v>49.1562050655961</v>
      </c>
      <c r="F493" s="2" t="n">
        <f aca="false">series_f_primary_raise_usd/Sensitivity!E493</f>
        <v>610299.35</v>
      </c>
      <c r="G493" s="2" t="n">
        <f aca="false">IF(Sensitivity!E493&lt;class_seed_ocp,class_seed_ocp*(ad_pre_f_broad_based_fd+series_f_primary_raise_usd/class_seed_ocp)/(ad_pre_f_broad_based_fd+series_f_primary_raise_usd/Sensitivity!E493),class_seed_ocp)</f>
        <v>1</v>
      </c>
      <c r="H493" s="2" t="n">
        <f aca="false">class_seed_original_shares*class_seed_issue_pps/Sensitivity!G493</f>
        <v>5000000</v>
      </c>
      <c r="I493" s="2" t="n">
        <f aca="false">IF(Sensitivity!E493&lt;class_series_a_ocp,class_series_a_ocp*(ad_pre_f_broad_based_fd+series_f_primary_raise_usd/class_series_a_ocp)/(ad_pre_f_broad_based_fd+series_f_primary_raise_usd/Sensitivity!E493),class_series_a_ocp)</f>
        <v>3</v>
      </c>
      <c r="J493" s="2" t="n">
        <f aca="false">class_series_a_original_shares*class_series_a_issue_pps/Sensitivity!I493</f>
        <v>5000000</v>
      </c>
      <c r="K493" s="2" t="n">
        <f aca="false">IF(Sensitivity!E493&lt;class_series_b_ocp,class_series_b_ocp*(ad_pre_f_broad_based_fd+series_f_primary_raise_usd/class_series_b_ocp)/(ad_pre_f_broad_based_fd+series_f_primary_raise_usd/Sensitivity!E493),class_series_b_ocp)</f>
        <v>10</v>
      </c>
      <c r="L493" s="2" t="n">
        <f aca="false">class_series_b_original_shares*class_series_b_issue_pps/Sensitivity!K493</f>
        <v>3000000</v>
      </c>
      <c r="M493" s="2" t="n">
        <f aca="false">IF(Sensitivity!E493&lt;class_series_c_ocp,class_series_c_ocp*(ad_pre_f_broad_based_fd+series_f_primary_raise_usd/class_series_c_ocp)/(ad_pre_f_broad_based_fd+series_f_primary_raise_usd/Sensitivity!E493),class_series_c_ocp)</f>
        <v>25</v>
      </c>
      <c r="N493" s="2" t="n">
        <f aca="false">class_series_c_original_shares*class_series_c_issue_pps/Sensitivity!M493</f>
        <v>2400000</v>
      </c>
      <c r="O493" s="8" t="n">
        <f aca="false">IF(Sensitivity!E493&lt;class_series_d_ocp,class_series_d_ocp*(ad_pre_f_broad_based_fd+series_f_primary_raise_usd/class_series_d_ocp)/(ad_pre_f_broad_based_fd+series_f_primary_raise_usd/Sensitivity!E493),class_series_d_ocp)</f>
        <v>57.9714266404196</v>
      </c>
      <c r="P493" s="2" t="n">
        <f aca="false">class_series_d_original_shares*class_series_d_issue_pps/Sensitivity!O493</f>
        <v>1724988.08111575</v>
      </c>
      <c r="Q493" s="8" t="n">
        <f aca="false">IF(Sensitivity!E493&lt;class_series_e_ocp,class_series_e_ocp*(ad_pre_f_broad_based_fd+series_f_primary_raise_usd/class_series_e_ocp)/(ad_pre_f_broad_based_fd+series_f_primary_raise_usd/Sensitivity!E493),class_series_e_ocp)</f>
        <v>49.1582764764852</v>
      </c>
      <c r="R493" s="2" t="n">
        <f aca="false">class_series_e_original_shares*class_series_e_issue_pps/Sensitivity!Q493</f>
        <v>6102671.28586048</v>
      </c>
      <c r="S493" s="2" t="n">
        <f aca="false">Sensitivity!H493-class_seed_current_shares+Sensitivity!J493-class_series_a_current_shares+Sensitivity!L493-class_series_b_current_shares+Sensitivity!N493-class_series_c_current_shares+Sensitivity!P493-class_series_d_current_shares+Sensitivity!R493-class_series_e_current_shares</f>
        <v>4365.36697623692</v>
      </c>
      <c r="T493" s="5" t="n">
        <f aca="false">note_a_cap_usd/(pre_f_fd_total+Sensitivity!B493+Sensitivity!S493+Sensitivity!D493)</f>
        <v>27.2523180435759</v>
      </c>
      <c r="U493" s="5" t="n">
        <f aca="false">Sensitivity!E493*(const_one-note_a_discount)</f>
        <v>39.3249640524769</v>
      </c>
      <c r="V493" s="5" t="n">
        <f aca="false">MIN(Sensitivity!T493,Sensitivity!U493)</f>
        <v>27.2523180435759</v>
      </c>
      <c r="W493" s="2" t="n">
        <f aca="false">note_a_principal_usd/Sensitivity!V493</f>
        <v>183470.631452528</v>
      </c>
      <c r="X493" s="5" t="n">
        <f aca="false">note_b_cap_usd/(pre_f_fd_total+Sensitivity!B493+Sensitivity!S493+Sensitivity!C493)</f>
        <v>43.4714129425944</v>
      </c>
      <c r="Y493" s="5" t="n">
        <f aca="false">Sensitivity!E493*(const_one-note_b_discount)</f>
        <v>41.7827743057567</v>
      </c>
      <c r="Z493" s="5" t="n">
        <f aca="false">MIN(Sensitivity!X493,Sensitivity!Y493)</f>
        <v>41.7827743057567</v>
      </c>
      <c r="AA493" s="2" t="n">
        <f aca="false">note_b_principal_usd/Sensitivity!Z493</f>
        <v>71799.9235294118</v>
      </c>
      <c r="AB493" s="2" t="n">
        <f aca="false">pre_f_fd_total+Sensitivity!B493+Sensitivity!F493+Sensitivity!W493+Sensitivity!AA493+Sensitivity!S493</f>
        <v>37487896.2719582</v>
      </c>
      <c r="AC493" s="2" t="n">
        <f aca="false">MAX(const_zero,sensitivity_esop_low*Sensitivity!AB493-pre_f_option_pool_total)</f>
        <v>0</v>
      </c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customFormat="false" ht="15" hidden="true" customHeight="false" outlineLevel="0" collapsed="false">
      <c r="A494" s="2" t="n">
        <f aca="false">Sensitivity!A493+const_one</f>
        <v>12</v>
      </c>
      <c r="B494" s="2" t="n">
        <f aca="false">Sensitivity!AC493</f>
        <v>0</v>
      </c>
      <c r="C494" s="2" t="n">
        <f aca="false">Sensitivity!W493</f>
        <v>183470.631452528</v>
      </c>
      <c r="D494" s="2" t="n">
        <f aca="false">Sensitivity!AA493</f>
        <v>71799.9235294118</v>
      </c>
      <c r="E494" s="5" t="n">
        <f aca="false">sensitivity_pre_high_usd/(pre_f_fd_total+Sensitivity!B494)</f>
        <v>49.1562050655961</v>
      </c>
      <c r="F494" s="2" t="n">
        <f aca="false">series_f_primary_raise_usd/Sensitivity!E494</f>
        <v>610299.35</v>
      </c>
      <c r="G494" s="2" t="n">
        <f aca="false">IF(Sensitivity!E494&lt;class_seed_ocp,class_seed_ocp*(ad_pre_f_broad_based_fd+series_f_primary_raise_usd/class_seed_ocp)/(ad_pre_f_broad_based_fd+series_f_primary_raise_usd/Sensitivity!E494),class_seed_ocp)</f>
        <v>1</v>
      </c>
      <c r="H494" s="2" t="n">
        <f aca="false">class_seed_original_shares*class_seed_issue_pps/Sensitivity!G494</f>
        <v>5000000</v>
      </c>
      <c r="I494" s="2" t="n">
        <f aca="false">IF(Sensitivity!E494&lt;class_series_a_ocp,class_series_a_ocp*(ad_pre_f_broad_based_fd+series_f_primary_raise_usd/class_series_a_ocp)/(ad_pre_f_broad_based_fd+series_f_primary_raise_usd/Sensitivity!E494),class_series_a_ocp)</f>
        <v>3</v>
      </c>
      <c r="J494" s="2" t="n">
        <f aca="false">class_series_a_original_shares*class_series_a_issue_pps/Sensitivity!I494</f>
        <v>5000000</v>
      </c>
      <c r="K494" s="2" t="n">
        <f aca="false">IF(Sensitivity!E494&lt;class_series_b_ocp,class_series_b_ocp*(ad_pre_f_broad_based_fd+series_f_primary_raise_usd/class_series_b_ocp)/(ad_pre_f_broad_based_fd+series_f_primary_raise_usd/Sensitivity!E494),class_series_b_ocp)</f>
        <v>10</v>
      </c>
      <c r="L494" s="2" t="n">
        <f aca="false">class_series_b_original_shares*class_series_b_issue_pps/Sensitivity!K494</f>
        <v>3000000</v>
      </c>
      <c r="M494" s="2" t="n">
        <f aca="false">IF(Sensitivity!E494&lt;class_series_c_ocp,class_series_c_ocp*(ad_pre_f_broad_based_fd+series_f_primary_raise_usd/class_series_c_ocp)/(ad_pre_f_broad_based_fd+series_f_primary_raise_usd/Sensitivity!E494),class_series_c_ocp)</f>
        <v>25</v>
      </c>
      <c r="N494" s="2" t="n">
        <f aca="false">class_series_c_original_shares*class_series_c_issue_pps/Sensitivity!M494</f>
        <v>2400000</v>
      </c>
      <c r="O494" s="8" t="n">
        <f aca="false">IF(Sensitivity!E494&lt;class_series_d_ocp,class_series_d_ocp*(ad_pre_f_broad_based_fd+series_f_primary_raise_usd/class_series_d_ocp)/(ad_pre_f_broad_based_fd+series_f_primary_raise_usd/Sensitivity!E494),class_series_d_ocp)</f>
        <v>57.9714266404196</v>
      </c>
      <c r="P494" s="2" t="n">
        <f aca="false">class_series_d_original_shares*class_series_d_issue_pps/Sensitivity!O494</f>
        <v>1724988.08111575</v>
      </c>
      <c r="Q494" s="8" t="n">
        <f aca="false">IF(Sensitivity!E494&lt;class_series_e_ocp,class_series_e_ocp*(ad_pre_f_broad_based_fd+series_f_primary_raise_usd/class_series_e_ocp)/(ad_pre_f_broad_based_fd+series_f_primary_raise_usd/Sensitivity!E494),class_series_e_ocp)</f>
        <v>49.1582764764852</v>
      </c>
      <c r="R494" s="2" t="n">
        <f aca="false">class_series_e_original_shares*class_series_e_issue_pps/Sensitivity!Q494</f>
        <v>6102671.28586048</v>
      </c>
      <c r="S494" s="2" t="n">
        <f aca="false">Sensitivity!H494-class_seed_current_shares+Sensitivity!J494-class_series_a_current_shares+Sensitivity!L494-class_series_b_current_shares+Sensitivity!N494-class_series_c_current_shares+Sensitivity!P494-class_series_d_current_shares+Sensitivity!R494-class_series_e_current_shares</f>
        <v>4365.36697623692</v>
      </c>
      <c r="T494" s="5" t="n">
        <f aca="false">note_a_cap_usd/(pre_f_fd_total+Sensitivity!B494+Sensitivity!S494+Sensitivity!D494)</f>
        <v>27.2523180435759</v>
      </c>
      <c r="U494" s="5" t="n">
        <f aca="false">Sensitivity!E494*(const_one-note_a_discount)</f>
        <v>39.3249640524769</v>
      </c>
      <c r="V494" s="5" t="n">
        <f aca="false">MIN(Sensitivity!T494,Sensitivity!U494)</f>
        <v>27.2523180435759</v>
      </c>
      <c r="W494" s="2" t="n">
        <f aca="false">note_a_principal_usd/Sensitivity!V494</f>
        <v>183470.631452528</v>
      </c>
      <c r="X494" s="5" t="n">
        <f aca="false">note_b_cap_usd/(pre_f_fd_total+Sensitivity!B494+Sensitivity!S494+Sensitivity!C494)</f>
        <v>43.4714129425944</v>
      </c>
      <c r="Y494" s="5" t="n">
        <f aca="false">Sensitivity!E494*(const_one-note_b_discount)</f>
        <v>41.7827743057567</v>
      </c>
      <c r="Z494" s="5" t="n">
        <f aca="false">MIN(Sensitivity!X494,Sensitivity!Y494)</f>
        <v>41.7827743057567</v>
      </c>
      <c r="AA494" s="2" t="n">
        <f aca="false">note_b_principal_usd/Sensitivity!Z494</f>
        <v>71799.9235294118</v>
      </c>
      <c r="AB494" s="2" t="n">
        <f aca="false">pre_f_fd_total+Sensitivity!B494+Sensitivity!F494+Sensitivity!W494+Sensitivity!AA494+Sensitivity!S494</f>
        <v>37487896.2719582</v>
      </c>
      <c r="AC494" s="2" t="n">
        <f aca="false">MAX(const_zero,sensitivity_esop_low*Sensitivity!AB494-pre_f_option_pool_total)</f>
        <v>0</v>
      </c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customFormat="false" ht="15" hidden="true" customHeight="false" outlineLevel="0" collapsed="false">
      <c r="A495" s="2" t="n">
        <f aca="false">Sensitivity!A494+const_one</f>
        <v>13</v>
      </c>
      <c r="B495" s="2" t="n">
        <f aca="false">Sensitivity!AC494</f>
        <v>0</v>
      </c>
      <c r="C495" s="2" t="n">
        <f aca="false">Sensitivity!W494</f>
        <v>183470.631452528</v>
      </c>
      <c r="D495" s="2" t="n">
        <f aca="false">Sensitivity!AA494</f>
        <v>71799.9235294118</v>
      </c>
      <c r="E495" s="5" t="n">
        <f aca="false">sensitivity_pre_high_usd/(pre_f_fd_total+Sensitivity!B495)</f>
        <v>49.1562050655961</v>
      </c>
      <c r="F495" s="2" t="n">
        <f aca="false">series_f_primary_raise_usd/Sensitivity!E495</f>
        <v>610299.35</v>
      </c>
      <c r="G495" s="2" t="n">
        <f aca="false">IF(Sensitivity!E495&lt;class_seed_ocp,class_seed_ocp*(ad_pre_f_broad_based_fd+series_f_primary_raise_usd/class_seed_ocp)/(ad_pre_f_broad_based_fd+series_f_primary_raise_usd/Sensitivity!E495),class_seed_ocp)</f>
        <v>1</v>
      </c>
      <c r="H495" s="2" t="n">
        <f aca="false">class_seed_original_shares*class_seed_issue_pps/Sensitivity!G495</f>
        <v>5000000</v>
      </c>
      <c r="I495" s="2" t="n">
        <f aca="false">IF(Sensitivity!E495&lt;class_series_a_ocp,class_series_a_ocp*(ad_pre_f_broad_based_fd+series_f_primary_raise_usd/class_series_a_ocp)/(ad_pre_f_broad_based_fd+series_f_primary_raise_usd/Sensitivity!E495),class_series_a_ocp)</f>
        <v>3</v>
      </c>
      <c r="J495" s="2" t="n">
        <f aca="false">class_series_a_original_shares*class_series_a_issue_pps/Sensitivity!I495</f>
        <v>5000000</v>
      </c>
      <c r="K495" s="2" t="n">
        <f aca="false">IF(Sensitivity!E495&lt;class_series_b_ocp,class_series_b_ocp*(ad_pre_f_broad_based_fd+series_f_primary_raise_usd/class_series_b_ocp)/(ad_pre_f_broad_based_fd+series_f_primary_raise_usd/Sensitivity!E495),class_series_b_ocp)</f>
        <v>10</v>
      </c>
      <c r="L495" s="2" t="n">
        <f aca="false">class_series_b_original_shares*class_series_b_issue_pps/Sensitivity!K495</f>
        <v>3000000</v>
      </c>
      <c r="M495" s="2" t="n">
        <f aca="false">IF(Sensitivity!E495&lt;class_series_c_ocp,class_series_c_ocp*(ad_pre_f_broad_based_fd+series_f_primary_raise_usd/class_series_c_ocp)/(ad_pre_f_broad_based_fd+series_f_primary_raise_usd/Sensitivity!E495),class_series_c_ocp)</f>
        <v>25</v>
      </c>
      <c r="N495" s="2" t="n">
        <f aca="false">class_series_c_original_shares*class_series_c_issue_pps/Sensitivity!M495</f>
        <v>2400000</v>
      </c>
      <c r="O495" s="8" t="n">
        <f aca="false">IF(Sensitivity!E495&lt;class_series_d_ocp,class_series_d_ocp*(ad_pre_f_broad_based_fd+series_f_primary_raise_usd/class_series_d_ocp)/(ad_pre_f_broad_based_fd+series_f_primary_raise_usd/Sensitivity!E495),class_series_d_ocp)</f>
        <v>57.9714266404196</v>
      </c>
      <c r="P495" s="2" t="n">
        <f aca="false">class_series_d_original_shares*class_series_d_issue_pps/Sensitivity!O495</f>
        <v>1724988.08111575</v>
      </c>
      <c r="Q495" s="8" t="n">
        <f aca="false">IF(Sensitivity!E495&lt;class_series_e_ocp,class_series_e_ocp*(ad_pre_f_broad_based_fd+series_f_primary_raise_usd/class_series_e_ocp)/(ad_pre_f_broad_based_fd+series_f_primary_raise_usd/Sensitivity!E495),class_series_e_ocp)</f>
        <v>49.1582764764852</v>
      </c>
      <c r="R495" s="2" t="n">
        <f aca="false">class_series_e_original_shares*class_series_e_issue_pps/Sensitivity!Q495</f>
        <v>6102671.28586048</v>
      </c>
      <c r="S495" s="2" t="n">
        <f aca="false">Sensitivity!H495-class_seed_current_shares+Sensitivity!J495-class_series_a_current_shares+Sensitivity!L495-class_series_b_current_shares+Sensitivity!N495-class_series_c_current_shares+Sensitivity!P495-class_series_d_current_shares+Sensitivity!R495-class_series_e_current_shares</f>
        <v>4365.36697623692</v>
      </c>
      <c r="T495" s="5" t="n">
        <f aca="false">note_a_cap_usd/(pre_f_fd_total+Sensitivity!B495+Sensitivity!S495+Sensitivity!D495)</f>
        <v>27.2523180435759</v>
      </c>
      <c r="U495" s="5" t="n">
        <f aca="false">Sensitivity!E495*(const_one-note_a_discount)</f>
        <v>39.3249640524769</v>
      </c>
      <c r="V495" s="5" t="n">
        <f aca="false">MIN(Sensitivity!T495,Sensitivity!U495)</f>
        <v>27.2523180435759</v>
      </c>
      <c r="W495" s="2" t="n">
        <f aca="false">note_a_principal_usd/Sensitivity!V495</f>
        <v>183470.631452528</v>
      </c>
      <c r="X495" s="5" t="n">
        <f aca="false">note_b_cap_usd/(pre_f_fd_total+Sensitivity!B495+Sensitivity!S495+Sensitivity!C495)</f>
        <v>43.4714129425944</v>
      </c>
      <c r="Y495" s="5" t="n">
        <f aca="false">Sensitivity!E495*(const_one-note_b_discount)</f>
        <v>41.7827743057567</v>
      </c>
      <c r="Z495" s="5" t="n">
        <f aca="false">MIN(Sensitivity!X495,Sensitivity!Y495)</f>
        <v>41.7827743057567</v>
      </c>
      <c r="AA495" s="2" t="n">
        <f aca="false">note_b_principal_usd/Sensitivity!Z495</f>
        <v>71799.9235294118</v>
      </c>
      <c r="AB495" s="2" t="n">
        <f aca="false">pre_f_fd_total+Sensitivity!B495+Sensitivity!F495+Sensitivity!W495+Sensitivity!AA495+Sensitivity!S495</f>
        <v>37487896.2719582</v>
      </c>
      <c r="AC495" s="2" t="n">
        <f aca="false">MAX(const_zero,sensitivity_esop_low*Sensitivity!AB495-pre_f_option_pool_total)</f>
        <v>0</v>
      </c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customFormat="false" ht="15" hidden="true" customHeight="false" outlineLevel="0" collapsed="false">
      <c r="A496" s="2" t="n">
        <f aca="false">Sensitivity!A495+const_one</f>
        <v>14</v>
      </c>
      <c r="B496" s="2" t="n">
        <f aca="false">Sensitivity!AC495</f>
        <v>0</v>
      </c>
      <c r="C496" s="2" t="n">
        <f aca="false">Sensitivity!W495</f>
        <v>183470.631452528</v>
      </c>
      <c r="D496" s="2" t="n">
        <f aca="false">Sensitivity!AA495</f>
        <v>71799.9235294118</v>
      </c>
      <c r="E496" s="5" t="n">
        <f aca="false">sensitivity_pre_high_usd/(pre_f_fd_total+Sensitivity!B496)</f>
        <v>49.1562050655961</v>
      </c>
      <c r="F496" s="2" t="n">
        <f aca="false">series_f_primary_raise_usd/Sensitivity!E496</f>
        <v>610299.35</v>
      </c>
      <c r="G496" s="2" t="n">
        <f aca="false">IF(Sensitivity!E496&lt;class_seed_ocp,class_seed_ocp*(ad_pre_f_broad_based_fd+series_f_primary_raise_usd/class_seed_ocp)/(ad_pre_f_broad_based_fd+series_f_primary_raise_usd/Sensitivity!E496),class_seed_ocp)</f>
        <v>1</v>
      </c>
      <c r="H496" s="2" t="n">
        <f aca="false">class_seed_original_shares*class_seed_issue_pps/Sensitivity!G496</f>
        <v>5000000</v>
      </c>
      <c r="I496" s="2" t="n">
        <f aca="false">IF(Sensitivity!E496&lt;class_series_a_ocp,class_series_a_ocp*(ad_pre_f_broad_based_fd+series_f_primary_raise_usd/class_series_a_ocp)/(ad_pre_f_broad_based_fd+series_f_primary_raise_usd/Sensitivity!E496),class_series_a_ocp)</f>
        <v>3</v>
      </c>
      <c r="J496" s="2" t="n">
        <f aca="false">class_series_a_original_shares*class_series_a_issue_pps/Sensitivity!I496</f>
        <v>5000000</v>
      </c>
      <c r="K496" s="2" t="n">
        <f aca="false">IF(Sensitivity!E496&lt;class_series_b_ocp,class_series_b_ocp*(ad_pre_f_broad_based_fd+series_f_primary_raise_usd/class_series_b_ocp)/(ad_pre_f_broad_based_fd+series_f_primary_raise_usd/Sensitivity!E496),class_series_b_ocp)</f>
        <v>10</v>
      </c>
      <c r="L496" s="2" t="n">
        <f aca="false">class_series_b_original_shares*class_series_b_issue_pps/Sensitivity!K496</f>
        <v>3000000</v>
      </c>
      <c r="M496" s="2" t="n">
        <f aca="false">IF(Sensitivity!E496&lt;class_series_c_ocp,class_series_c_ocp*(ad_pre_f_broad_based_fd+series_f_primary_raise_usd/class_series_c_ocp)/(ad_pre_f_broad_based_fd+series_f_primary_raise_usd/Sensitivity!E496),class_series_c_ocp)</f>
        <v>25</v>
      </c>
      <c r="N496" s="2" t="n">
        <f aca="false">class_series_c_original_shares*class_series_c_issue_pps/Sensitivity!M496</f>
        <v>2400000</v>
      </c>
      <c r="O496" s="8" t="n">
        <f aca="false">IF(Sensitivity!E496&lt;class_series_d_ocp,class_series_d_ocp*(ad_pre_f_broad_based_fd+series_f_primary_raise_usd/class_series_d_ocp)/(ad_pre_f_broad_based_fd+series_f_primary_raise_usd/Sensitivity!E496),class_series_d_ocp)</f>
        <v>57.9714266404196</v>
      </c>
      <c r="P496" s="2" t="n">
        <f aca="false">class_series_d_original_shares*class_series_d_issue_pps/Sensitivity!O496</f>
        <v>1724988.08111575</v>
      </c>
      <c r="Q496" s="8" t="n">
        <f aca="false">IF(Sensitivity!E496&lt;class_series_e_ocp,class_series_e_ocp*(ad_pre_f_broad_based_fd+series_f_primary_raise_usd/class_series_e_ocp)/(ad_pre_f_broad_based_fd+series_f_primary_raise_usd/Sensitivity!E496),class_series_e_ocp)</f>
        <v>49.1582764764852</v>
      </c>
      <c r="R496" s="2" t="n">
        <f aca="false">class_series_e_original_shares*class_series_e_issue_pps/Sensitivity!Q496</f>
        <v>6102671.28586048</v>
      </c>
      <c r="S496" s="2" t="n">
        <f aca="false">Sensitivity!H496-class_seed_current_shares+Sensitivity!J496-class_series_a_current_shares+Sensitivity!L496-class_series_b_current_shares+Sensitivity!N496-class_series_c_current_shares+Sensitivity!P496-class_series_d_current_shares+Sensitivity!R496-class_series_e_current_shares</f>
        <v>4365.36697623692</v>
      </c>
      <c r="T496" s="5" t="n">
        <f aca="false">note_a_cap_usd/(pre_f_fd_total+Sensitivity!B496+Sensitivity!S496+Sensitivity!D496)</f>
        <v>27.2523180435759</v>
      </c>
      <c r="U496" s="5" t="n">
        <f aca="false">Sensitivity!E496*(const_one-note_a_discount)</f>
        <v>39.3249640524769</v>
      </c>
      <c r="V496" s="5" t="n">
        <f aca="false">MIN(Sensitivity!T496,Sensitivity!U496)</f>
        <v>27.2523180435759</v>
      </c>
      <c r="W496" s="2" t="n">
        <f aca="false">note_a_principal_usd/Sensitivity!V496</f>
        <v>183470.631452528</v>
      </c>
      <c r="X496" s="5" t="n">
        <f aca="false">note_b_cap_usd/(pre_f_fd_total+Sensitivity!B496+Sensitivity!S496+Sensitivity!C496)</f>
        <v>43.4714129425944</v>
      </c>
      <c r="Y496" s="5" t="n">
        <f aca="false">Sensitivity!E496*(const_one-note_b_discount)</f>
        <v>41.7827743057567</v>
      </c>
      <c r="Z496" s="5" t="n">
        <f aca="false">MIN(Sensitivity!X496,Sensitivity!Y496)</f>
        <v>41.7827743057567</v>
      </c>
      <c r="AA496" s="2" t="n">
        <f aca="false">note_b_principal_usd/Sensitivity!Z496</f>
        <v>71799.9235294118</v>
      </c>
      <c r="AB496" s="2" t="n">
        <f aca="false">pre_f_fd_total+Sensitivity!B496+Sensitivity!F496+Sensitivity!W496+Sensitivity!AA496+Sensitivity!S496</f>
        <v>37487896.2719582</v>
      </c>
      <c r="AC496" s="2" t="n">
        <f aca="false">MAX(const_zero,sensitivity_esop_low*Sensitivity!AB496-pre_f_option_pool_total)</f>
        <v>0</v>
      </c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customFormat="false" ht="15" hidden="true" customHeight="false" outlineLevel="0" collapsed="false">
      <c r="A497" s="2" t="n">
        <f aca="false">Sensitivity!A496+const_one</f>
        <v>15</v>
      </c>
      <c r="B497" s="2" t="n">
        <f aca="false">Sensitivity!AC496</f>
        <v>0</v>
      </c>
      <c r="C497" s="2" t="n">
        <f aca="false">Sensitivity!W496</f>
        <v>183470.631452528</v>
      </c>
      <c r="D497" s="2" t="n">
        <f aca="false">Sensitivity!AA496</f>
        <v>71799.9235294118</v>
      </c>
      <c r="E497" s="5" t="n">
        <f aca="false">sensitivity_pre_high_usd/(pre_f_fd_total+Sensitivity!B497)</f>
        <v>49.1562050655961</v>
      </c>
      <c r="F497" s="2" t="n">
        <f aca="false">series_f_primary_raise_usd/Sensitivity!E497</f>
        <v>610299.35</v>
      </c>
      <c r="G497" s="2" t="n">
        <f aca="false">IF(Sensitivity!E497&lt;class_seed_ocp,class_seed_ocp*(ad_pre_f_broad_based_fd+series_f_primary_raise_usd/class_seed_ocp)/(ad_pre_f_broad_based_fd+series_f_primary_raise_usd/Sensitivity!E497),class_seed_ocp)</f>
        <v>1</v>
      </c>
      <c r="H497" s="2" t="n">
        <f aca="false">class_seed_original_shares*class_seed_issue_pps/Sensitivity!G497</f>
        <v>5000000</v>
      </c>
      <c r="I497" s="2" t="n">
        <f aca="false">IF(Sensitivity!E497&lt;class_series_a_ocp,class_series_a_ocp*(ad_pre_f_broad_based_fd+series_f_primary_raise_usd/class_series_a_ocp)/(ad_pre_f_broad_based_fd+series_f_primary_raise_usd/Sensitivity!E497),class_series_a_ocp)</f>
        <v>3</v>
      </c>
      <c r="J497" s="2" t="n">
        <f aca="false">class_series_a_original_shares*class_series_a_issue_pps/Sensitivity!I497</f>
        <v>5000000</v>
      </c>
      <c r="K497" s="2" t="n">
        <f aca="false">IF(Sensitivity!E497&lt;class_series_b_ocp,class_series_b_ocp*(ad_pre_f_broad_based_fd+series_f_primary_raise_usd/class_series_b_ocp)/(ad_pre_f_broad_based_fd+series_f_primary_raise_usd/Sensitivity!E497),class_series_b_ocp)</f>
        <v>10</v>
      </c>
      <c r="L497" s="2" t="n">
        <f aca="false">class_series_b_original_shares*class_series_b_issue_pps/Sensitivity!K497</f>
        <v>3000000</v>
      </c>
      <c r="M497" s="2" t="n">
        <f aca="false">IF(Sensitivity!E497&lt;class_series_c_ocp,class_series_c_ocp*(ad_pre_f_broad_based_fd+series_f_primary_raise_usd/class_series_c_ocp)/(ad_pre_f_broad_based_fd+series_f_primary_raise_usd/Sensitivity!E497),class_series_c_ocp)</f>
        <v>25</v>
      </c>
      <c r="N497" s="2" t="n">
        <f aca="false">class_series_c_original_shares*class_series_c_issue_pps/Sensitivity!M497</f>
        <v>2400000</v>
      </c>
      <c r="O497" s="8" t="n">
        <f aca="false">IF(Sensitivity!E497&lt;class_series_d_ocp,class_series_d_ocp*(ad_pre_f_broad_based_fd+series_f_primary_raise_usd/class_series_d_ocp)/(ad_pre_f_broad_based_fd+series_f_primary_raise_usd/Sensitivity!E497),class_series_d_ocp)</f>
        <v>57.9714266404196</v>
      </c>
      <c r="P497" s="2" t="n">
        <f aca="false">class_series_d_original_shares*class_series_d_issue_pps/Sensitivity!O497</f>
        <v>1724988.08111575</v>
      </c>
      <c r="Q497" s="8" t="n">
        <f aca="false">IF(Sensitivity!E497&lt;class_series_e_ocp,class_series_e_ocp*(ad_pre_f_broad_based_fd+series_f_primary_raise_usd/class_series_e_ocp)/(ad_pre_f_broad_based_fd+series_f_primary_raise_usd/Sensitivity!E497),class_series_e_ocp)</f>
        <v>49.1582764764852</v>
      </c>
      <c r="R497" s="2" t="n">
        <f aca="false">class_series_e_original_shares*class_series_e_issue_pps/Sensitivity!Q497</f>
        <v>6102671.28586048</v>
      </c>
      <c r="S497" s="2" t="n">
        <f aca="false">Sensitivity!H497-class_seed_current_shares+Sensitivity!J497-class_series_a_current_shares+Sensitivity!L497-class_series_b_current_shares+Sensitivity!N497-class_series_c_current_shares+Sensitivity!P497-class_series_d_current_shares+Sensitivity!R497-class_series_e_current_shares</f>
        <v>4365.36697623692</v>
      </c>
      <c r="T497" s="5" t="n">
        <f aca="false">note_a_cap_usd/(pre_f_fd_total+Sensitivity!B497+Sensitivity!S497+Sensitivity!D497)</f>
        <v>27.2523180435759</v>
      </c>
      <c r="U497" s="5" t="n">
        <f aca="false">Sensitivity!E497*(const_one-note_a_discount)</f>
        <v>39.3249640524769</v>
      </c>
      <c r="V497" s="5" t="n">
        <f aca="false">MIN(Sensitivity!T497,Sensitivity!U497)</f>
        <v>27.2523180435759</v>
      </c>
      <c r="W497" s="2" t="n">
        <f aca="false">note_a_principal_usd/Sensitivity!V497</f>
        <v>183470.631452528</v>
      </c>
      <c r="X497" s="5" t="n">
        <f aca="false">note_b_cap_usd/(pre_f_fd_total+Sensitivity!B497+Sensitivity!S497+Sensitivity!C497)</f>
        <v>43.4714129425944</v>
      </c>
      <c r="Y497" s="5" t="n">
        <f aca="false">Sensitivity!E497*(const_one-note_b_discount)</f>
        <v>41.7827743057567</v>
      </c>
      <c r="Z497" s="5" t="n">
        <f aca="false">MIN(Sensitivity!X497,Sensitivity!Y497)</f>
        <v>41.7827743057567</v>
      </c>
      <c r="AA497" s="2" t="n">
        <f aca="false">note_b_principal_usd/Sensitivity!Z497</f>
        <v>71799.9235294118</v>
      </c>
      <c r="AB497" s="2" t="n">
        <f aca="false">pre_f_fd_total+Sensitivity!B497+Sensitivity!F497+Sensitivity!W497+Sensitivity!AA497+Sensitivity!S497</f>
        <v>37487896.2719582</v>
      </c>
      <c r="AC497" s="2" t="n">
        <f aca="false">MAX(const_zero,sensitivity_esop_low*Sensitivity!AB497-pre_f_option_pool_total)</f>
        <v>0</v>
      </c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customFormat="false" ht="15" hidden="true" customHeight="false" outlineLevel="0" collapsed="false">
      <c r="A498" s="2" t="n">
        <f aca="false">Sensitivity!A497+const_one</f>
        <v>16</v>
      </c>
      <c r="B498" s="2" t="n">
        <f aca="false">Sensitivity!AC497</f>
        <v>0</v>
      </c>
      <c r="C498" s="2" t="n">
        <f aca="false">Sensitivity!W497</f>
        <v>183470.631452528</v>
      </c>
      <c r="D498" s="2" t="n">
        <f aca="false">Sensitivity!AA497</f>
        <v>71799.9235294118</v>
      </c>
      <c r="E498" s="5" t="n">
        <f aca="false">sensitivity_pre_high_usd/(pre_f_fd_total+Sensitivity!B498)</f>
        <v>49.1562050655961</v>
      </c>
      <c r="F498" s="2" t="n">
        <f aca="false">series_f_primary_raise_usd/Sensitivity!E498</f>
        <v>610299.35</v>
      </c>
      <c r="G498" s="2" t="n">
        <f aca="false">IF(Sensitivity!E498&lt;class_seed_ocp,class_seed_ocp*(ad_pre_f_broad_based_fd+series_f_primary_raise_usd/class_seed_ocp)/(ad_pre_f_broad_based_fd+series_f_primary_raise_usd/Sensitivity!E498),class_seed_ocp)</f>
        <v>1</v>
      </c>
      <c r="H498" s="2" t="n">
        <f aca="false">class_seed_original_shares*class_seed_issue_pps/Sensitivity!G498</f>
        <v>5000000</v>
      </c>
      <c r="I498" s="2" t="n">
        <f aca="false">IF(Sensitivity!E498&lt;class_series_a_ocp,class_series_a_ocp*(ad_pre_f_broad_based_fd+series_f_primary_raise_usd/class_series_a_ocp)/(ad_pre_f_broad_based_fd+series_f_primary_raise_usd/Sensitivity!E498),class_series_a_ocp)</f>
        <v>3</v>
      </c>
      <c r="J498" s="2" t="n">
        <f aca="false">class_series_a_original_shares*class_series_a_issue_pps/Sensitivity!I498</f>
        <v>5000000</v>
      </c>
      <c r="K498" s="2" t="n">
        <f aca="false">IF(Sensitivity!E498&lt;class_series_b_ocp,class_series_b_ocp*(ad_pre_f_broad_based_fd+series_f_primary_raise_usd/class_series_b_ocp)/(ad_pre_f_broad_based_fd+series_f_primary_raise_usd/Sensitivity!E498),class_series_b_ocp)</f>
        <v>10</v>
      </c>
      <c r="L498" s="2" t="n">
        <f aca="false">class_series_b_original_shares*class_series_b_issue_pps/Sensitivity!K498</f>
        <v>3000000</v>
      </c>
      <c r="M498" s="2" t="n">
        <f aca="false">IF(Sensitivity!E498&lt;class_series_c_ocp,class_series_c_ocp*(ad_pre_f_broad_based_fd+series_f_primary_raise_usd/class_series_c_ocp)/(ad_pre_f_broad_based_fd+series_f_primary_raise_usd/Sensitivity!E498),class_series_c_ocp)</f>
        <v>25</v>
      </c>
      <c r="N498" s="2" t="n">
        <f aca="false">class_series_c_original_shares*class_series_c_issue_pps/Sensitivity!M498</f>
        <v>2400000</v>
      </c>
      <c r="O498" s="8" t="n">
        <f aca="false">IF(Sensitivity!E498&lt;class_series_d_ocp,class_series_d_ocp*(ad_pre_f_broad_based_fd+series_f_primary_raise_usd/class_series_d_ocp)/(ad_pre_f_broad_based_fd+series_f_primary_raise_usd/Sensitivity!E498),class_series_d_ocp)</f>
        <v>57.9714266404196</v>
      </c>
      <c r="P498" s="2" t="n">
        <f aca="false">class_series_d_original_shares*class_series_d_issue_pps/Sensitivity!O498</f>
        <v>1724988.08111575</v>
      </c>
      <c r="Q498" s="8" t="n">
        <f aca="false">IF(Sensitivity!E498&lt;class_series_e_ocp,class_series_e_ocp*(ad_pre_f_broad_based_fd+series_f_primary_raise_usd/class_series_e_ocp)/(ad_pre_f_broad_based_fd+series_f_primary_raise_usd/Sensitivity!E498),class_series_e_ocp)</f>
        <v>49.1582764764852</v>
      </c>
      <c r="R498" s="2" t="n">
        <f aca="false">class_series_e_original_shares*class_series_e_issue_pps/Sensitivity!Q498</f>
        <v>6102671.28586048</v>
      </c>
      <c r="S498" s="2" t="n">
        <f aca="false">Sensitivity!H498-class_seed_current_shares+Sensitivity!J498-class_series_a_current_shares+Sensitivity!L498-class_series_b_current_shares+Sensitivity!N498-class_series_c_current_shares+Sensitivity!P498-class_series_d_current_shares+Sensitivity!R498-class_series_e_current_shares</f>
        <v>4365.36697623692</v>
      </c>
      <c r="T498" s="5" t="n">
        <f aca="false">note_a_cap_usd/(pre_f_fd_total+Sensitivity!B498+Sensitivity!S498+Sensitivity!D498)</f>
        <v>27.2523180435759</v>
      </c>
      <c r="U498" s="5" t="n">
        <f aca="false">Sensitivity!E498*(const_one-note_a_discount)</f>
        <v>39.3249640524769</v>
      </c>
      <c r="V498" s="5" t="n">
        <f aca="false">MIN(Sensitivity!T498,Sensitivity!U498)</f>
        <v>27.2523180435759</v>
      </c>
      <c r="W498" s="2" t="n">
        <f aca="false">note_a_principal_usd/Sensitivity!V498</f>
        <v>183470.631452528</v>
      </c>
      <c r="X498" s="5" t="n">
        <f aca="false">note_b_cap_usd/(pre_f_fd_total+Sensitivity!B498+Sensitivity!S498+Sensitivity!C498)</f>
        <v>43.4714129425944</v>
      </c>
      <c r="Y498" s="5" t="n">
        <f aca="false">Sensitivity!E498*(const_one-note_b_discount)</f>
        <v>41.7827743057567</v>
      </c>
      <c r="Z498" s="5" t="n">
        <f aca="false">MIN(Sensitivity!X498,Sensitivity!Y498)</f>
        <v>41.7827743057567</v>
      </c>
      <c r="AA498" s="2" t="n">
        <f aca="false">note_b_principal_usd/Sensitivity!Z498</f>
        <v>71799.9235294118</v>
      </c>
      <c r="AB498" s="2" t="n">
        <f aca="false">pre_f_fd_total+Sensitivity!B498+Sensitivity!F498+Sensitivity!W498+Sensitivity!AA498+Sensitivity!S498</f>
        <v>37487896.2719582</v>
      </c>
      <c r="AC498" s="2" t="n">
        <f aca="false">MAX(const_zero,sensitivity_esop_low*Sensitivity!AB498-pre_f_option_pool_total)</f>
        <v>0</v>
      </c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customFormat="false" ht="15" hidden="true" customHeight="false" outlineLevel="0" collapsed="false">
      <c r="A499" s="2" t="n">
        <f aca="false">Sensitivity!A498+const_one</f>
        <v>17</v>
      </c>
      <c r="B499" s="2" t="n">
        <f aca="false">Sensitivity!AC498</f>
        <v>0</v>
      </c>
      <c r="C499" s="2" t="n">
        <f aca="false">Sensitivity!W498</f>
        <v>183470.631452528</v>
      </c>
      <c r="D499" s="2" t="n">
        <f aca="false">Sensitivity!AA498</f>
        <v>71799.9235294118</v>
      </c>
      <c r="E499" s="5" t="n">
        <f aca="false">sensitivity_pre_high_usd/(pre_f_fd_total+Sensitivity!B499)</f>
        <v>49.1562050655961</v>
      </c>
      <c r="F499" s="2" t="n">
        <f aca="false">series_f_primary_raise_usd/Sensitivity!E499</f>
        <v>610299.35</v>
      </c>
      <c r="G499" s="2" t="n">
        <f aca="false">IF(Sensitivity!E499&lt;class_seed_ocp,class_seed_ocp*(ad_pre_f_broad_based_fd+series_f_primary_raise_usd/class_seed_ocp)/(ad_pre_f_broad_based_fd+series_f_primary_raise_usd/Sensitivity!E499),class_seed_ocp)</f>
        <v>1</v>
      </c>
      <c r="H499" s="2" t="n">
        <f aca="false">class_seed_original_shares*class_seed_issue_pps/Sensitivity!G499</f>
        <v>5000000</v>
      </c>
      <c r="I499" s="2" t="n">
        <f aca="false">IF(Sensitivity!E499&lt;class_series_a_ocp,class_series_a_ocp*(ad_pre_f_broad_based_fd+series_f_primary_raise_usd/class_series_a_ocp)/(ad_pre_f_broad_based_fd+series_f_primary_raise_usd/Sensitivity!E499),class_series_a_ocp)</f>
        <v>3</v>
      </c>
      <c r="J499" s="2" t="n">
        <f aca="false">class_series_a_original_shares*class_series_a_issue_pps/Sensitivity!I499</f>
        <v>5000000</v>
      </c>
      <c r="K499" s="2" t="n">
        <f aca="false">IF(Sensitivity!E499&lt;class_series_b_ocp,class_series_b_ocp*(ad_pre_f_broad_based_fd+series_f_primary_raise_usd/class_series_b_ocp)/(ad_pre_f_broad_based_fd+series_f_primary_raise_usd/Sensitivity!E499),class_series_b_ocp)</f>
        <v>10</v>
      </c>
      <c r="L499" s="2" t="n">
        <f aca="false">class_series_b_original_shares*class_series_b_issue_pps/Sensitivity!K499</f>
        <v>3000000</v>
      </c>
      <c r="M499" s="2" t="n">
        <f aca="false">IF(Sensitivity!E499&lt;class_series_c_ocp,class_series_c_ocp*(ad_pre_f_broad_based_fd+series_f_primary_raise_usd/class_series_c_ocp)/(ad_pre_f_broad_based_fd+series_f_primary_raise_usd/Sensitivity!E499),class_series_c_ocp)</f>
        <v>25</v>
      </c>
      <c r="N499" s="2" t="n">
        <f aca="false">class_series_c_original_shares*class_series_c_issue_pps/Sensitivity!M499</f>
        <v>2400000</v>
      </c>
      <c r="O499" s="8" t="n">
        <f aca="false">IF(Sensitivity!E499&lt;class_series_d_ocp,class_series_d_ocp*(ad_pre_f_broad_based_fd+series_f_primary_raise_usd/class_series_d_ocp)/(ad_pre_f_broad_based_fd+series_f_primary_raise_usd/Sensitivity!E499),class_series_d_ocp)</f>
        <v>57.9714266404196</v>
      </c>
      <c r="P499" s="2" t="n">
        <f aca="false">class_series_d_original_shares*class_series_d_issue_pps/Sensitivity!O499</f>
        <v>1724988.08111575</v>
      </c>
      <c r="Q499" s="8" t="n">
        <f aca="false">IF(Sensitivity!E499&lt;class_series_e_ocp,class_series_e_ocp*(ad_pre_f_broad_based_fd+series_f_primary_raise_usd/class_series_e_ocp)/(ad_pre_f_broad_based_fd+series_f_primary_raise_usd/Sensitivity!E499),class_series_e_ocp)</f>
        <v>49.1582764764852</v>
      </c>
      <c r="R499" s="2" t="n">
        <f aca="false">class_series_e_original_shares*class_series_e_issue_pps/Sensitivity!Q499</f>
        <v>6102671.28586048</v>
      </c>
      <c r="S499" s="2" t="n">
        <f aca="false">Sensitivity!H499-class_seed_current_shares+Sensitivity!J499-class_series_a_current_shares+Sensitivity!L499-class_series_b_current_shares+Sensitivity!N499-class_series_c_current_shares+Sensitivity!P499-class_series_d_current_shares+Sensitivity!R499-class_series_e_current_shares</f>
        <v>4365.36697623692</v>
      </c>
      <c r="T499" s="5" t="n">
        <f aca="false">note_a_cap_usd/(pre_f_fd_total+Sensitivity!B499+Sensitivity!S499+Sensitivity!D499)</f>
        <v>27.2523180435759</v>
      </c>
      <c r="U499" s="5" t="n">
        <f aca="false">Sensitivity!E499*(const_one-note_a_discount)</f>
        <v>39.3249640524769</v>
      </c>
      <c r="V499" s="5" t="n">
        <f aca="false">MIN(Sensitivity!T499,Sensitivity!U499)</f>
        <v>27.2523180435759</v>
      </c>
      <c r="W499" s="2" t="n">
        <f aca="false">note_a_principal_usd/Sensitivity!V499</f>
        <v>183470.631452528</v>
      </c>
      <c r="X499" s="5" t="n">
        <f aca="false">note_b_cap_usd/(pre_f_fd_total+Sensitivity!B499+Sensitivity!S499+Sensitivity!C499)</f>
        <v>43.4714129425944</v>
      </c>
      <c r="Y499" s="5" t="n">
        <f aca="false">Sensitivity!E499*(const_one-note_b_discount)</f>
        <v>41.7827743057567</v>
      </c>
      <c r="Z499" s="5" t="n">
        <f aca="false">MIN(Sensitivity!X499,Sensitivity!Y499)</f>
        <v>41.7827743057567</v>
      </c>
      <c r="AA499" s="2" t="n">
        <f aca="false">note_b_principal_usd/Sensitivity!Z499</f>
        <v>71799.9235294118</v>
      </c>
      <c r="AB499" s="2" t="n">
        <f aca="false">pre_f_fd_total+Sensitivity!B499+Sensitivity!F499+Sensitivity!W499+Sensitivity!AA499+Sensitivity!S499</f>
        <v>37487896.2719582</v>
      </c>
      <c r="AC499" s="2" t="n">
        <f aca="false">MAX(const_zero,sensitivity_esop_low*Sensitivity!AB499-pre_f_option_pool_total)</f>
        <v>0</v>
      </c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customFormat="false" ht="15" hidden="true" customHeight="false" outlineLevel="0" collapsed="false">
      <c r="A500" s="2" t="n">
        <f aca="false">Sensitivity!A499+const_one</f>
        <v>18</v>
      </c>
      <c r="B500" s="2" t="n">
        <f aca="false">Sensitivity!AC499</f>
        <v>0</v>
      </c>
      <c r="C500" s="2" t="n">
        <f aca="false">Sensitivity!W499</f>
        <v>183470.631452528</v>
      </c>
      <c r="D500" s="2" t="n">
        <f aca="false">Sensitivity!AA499</f>
        <v>71799.9235294118</v>
      </c>
      <c r="E500" s="5" t="n">
        <f aca="false">sensitivity_pre_high_usd/(pre_f_fd_total+Sensitivity!B500)</f>
        <v>49.1562050655961</v>
      </c>
      <c r="F500" s="2" t="n">
        <f aca="false">series_f_primary_raise_usd/Sensitivity!E500</f>
        <v>610299.35</v>
      </c>
      <c r="G500" s="2" t="n">
        <f aca="false">IF(Sensitivity!E500&lt;class_seed_ocp,class_seed_ocp*(ad_pre_f_broad_based_fd+series_f_primary_raise_usd/class_seed_ocp)/(ad_pre_f_broad_based_fd+series_f_primary_raise_usd/Sensitivity!E500),class_seed_ocp)</f>
        <v>1</v>
      </c>
      <c r="H500" s="2" t="n">
        <f aca="false">class_seed_original_shares*class_seed_issue_pps/Sensitivity!G500</f>
        <v>5000000</v>
      </c>
      <c r="I500" s="2" t="n">
        <f aca="false">IF(Sensitivity!E500&lt;class_series_a_ocp,class_series_a_ocp*(ad_pre_f_broad_based_fd+series_f_primary_raise_usd/class_series_a_ocp)/(ad_pre_f_broad_based_fd+series_f_primary_raise_usd/Sensitivity!E500),class_series_a_ocp)</f>
        <v>3</v>
      </c>
      <c r="J500" s="2" t="n">
        <f aca="false">class_series_a_original_shares*class_series_a_issue_pps/Sensitivity!I500</f>
        <v>5000000</v>
      </c>
      <c r="K500" s="2" t="n">
        <f aca="false">IF(Sensitivity!E500&lt;class_series_b_ocp,class_series_b_ocp*(ad_pre_f_broad_based_fd+series_f_primary_raise_usd/class_series_b_ocp)/(ad_pre_f_broad_based_fd+series_f_primary_raise_usd/Sensitivity!E500),class_series_b_ocp)</f>
        <v>10</v>
      </c>
      <c r="L500" s="2" t="n">
        <f aca="false">class_series_b_original_shares*class_series_b_issue_pps/Sensitivity!K500</f>
        <v>3000000</v>
      </c>
      <c r="M500" s="2" t="n">
        <f aca="false">IF(Sensitivity!E500&lt;class_series_c_ocp,class_series_c_ocp*(ad_pre_f_broad_based_fd+series_f_primary_raise_usd/class_series_c_ocp)/(ad_pre_f_broad_based_fd+series_f_primary_raise_usd/Sensitivity!E500),class_series_c_ocp)</f>
        <v>25</v>
      </c>
      <c r="N500" s="2" t="n">
        <f aca="false">class_series_c_original_shares*class_series_c_issue_pps/Sensitivity!M500</f>
        <v>2400000</v>
      </c>
      <c r="O500" s="8" t="n">
        <f aca="false">IF(Sensitivity!E500&lt;class_series_d_ocp,class_series_d_ocp*(ad_pre_f_broad_based_fd+series_f_primary_raise_usd/class_series_d_ocp)/(ad_pre_f_broad_based_fd+series_f_primary_raise_usd/Sensitivity!E500),class_series_d_ocp)</f>
        <v>57.9714266404196</v>
      </c>
      <c r="P500" s="2" t="n">
        <f aca="false">class_series_d_original_shares*class_series_d_issue_pps/Sensitivity!O500</f>
        <v>1724988.08111575</v>
      </c>
      <c r="Q500" s="8" t="n">
        <f aca="false">IF(Sensitivity!E500&lt;class_series_e_ocp,class_series_e_ocp*(ad_pre_f_broad_based_fd+series_f_primary_raise_usd/class_series_e_ocp)/(ad_pre_f_broad_based_fd+series_f_primary_raise_usd/Sensitivity!E500),class_series_e_ocp)</f>
        <v>49.1582764764852</v>
      </c>
      <c r="R500" s="2" t="n">
        <f aca="false">class_series_e_original_shares*class_series_e_issue_pps/Sensitivity!Q500</f>
        <v>6102671.28586048</v>
      </c>
      <c r="S500" s="2" t="n">
        <f aca="false">Sensitivity!H500-class_seed_current_shares+Sensitivity!J500-class_series_a_current_shares+Sensitivity!L500-class_series_b_current_shares+Sensitivity!N500-class_series_c_current_shares+Sensitivity!P500-class_series_d_current_shares+Sensitivity!R500-class_series_e_current_shares</f>
        <v>4365.36697623692</v>
      </c>
      <c r="T500" s="5" t="n">
        <f aca="false">note_a_cap_usd/(pre_f_fd_total+Sensitivity!B500+Sensitivity!S500+Sensitivity!D500)</f>
        <v>27.2523180435759</v>
      </c>
      <c r="U500" s="5" t="n">
        <f aca="false">Sensitivity!E500*(const_one-note_a_discount)</f>
        <v>39.3249640524769</v>
      </c>
      <c r="V500" s="5" t="n">
        <f aca="false">MIN(Sensitivity!T500,Sensitivity!U500)</f>
        <v>27.2523180435759</v>
      </c>
      <c r="W500" s="2" t="n">
        <f aca="false">note_a_principal_usd/Sensitivity!V500</f>
        <v>183470.631452528</v>
      </c>
      <c r="X500" s="5" t="n">
        <f aca="false">note_b_cap_usd/(pre_f_fd_total+Sensitivity!B500+Sensitivity!S500+Sensitivity!C500)</f>
        <v>43.4714129425944</v>
      </c>
      <c r="Y500" s="5" t="n">
        <f aca="false">Sensitivity!E500*(const_one-note_b_discount)</f>
        <v>41.7827743057567</v>
      </c>
      <c r="Z500" s="5" t="n">
        <f aca="false">MIN(Sensitivity!X500,Sensitivity!Y500)</f>
        <v>41.7827743057567</v>
      </c>
      <c r="AA500" s="2" t="n">
        <f aca="false">note_b_principal_usd/Sensitivity!Z500</f>
        <v>71799.9235294118</v>
      </c>
      <c r="AB500" s="2" t="n">
        <f aca="false">pre_f_fd_total+Sensitivity!B500+Sensitivity!F500+Sensitivity!W500+Sensitivity!AA500+Sensitivity!S500</f>
        <v>37487896.2719582</v>
      </c>
      <c r="AC500" s="2" t="n">
        <f aca="false">MAX(const_zero,sensitivity_esop_low*Sensitivity!AB500-pre_f_option_pool_total)</f>
        <v>0</v>
      </c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customFormat="false" ht="15" hidden="true" customHeight="false" outlineLevel="0" collapsed="false">
      <c r="A501" s="2" t="n">
        <f aca="false">Sensitivity!A500+const_one</f>
        <v>19</v>
      </c>
      <c r="B501" s="2" t="n">
        <f aca="false">Sensitivity!AC500</f>
        <v>0</v>
      </c>
      <c r="C501" s="2" t="n">
        <f aca="false">Sensitivity!W500</f>
        <v>183470.631452528</v>
      </c>
      <c r="D501" s="2" t="n">
        <f aca="false">Sensitivity!AA500</f>
        <v>71799.9235294118</v>
      </c>
      <c r="E501" s="5" t="n">
        <f aca="false">sensitivity_pre_high_usd/(pre_f_fd_total+Sensitivity!B501)</f>
        <v>49.1562050655961</v>
      </c>
      <c r="F501" s="2" t="n">
        <f aca="false">series_f_primary_raise_usd/Sensitivity!E501</f>
        <v>610299.35</v>
      </c>
      <c r="G501" s="2" t="n">
        <f aca="false">IF(Sensitivity!E501&lt;class_seed_ocp,class_seed_ocp*(ad_pre_f_broad_based_fd+series_f_primary_raise_usd/class_seed_ocp)/(ad_pre_f_broad_based_fd+series_f_primary_raise_usd/Sensitivity!E501),class_seed_ocp)</f>
        <v>1</v>
      </c>
      <c r="H501" s="2" t="n">
        <f aca="false">class_seed_original_shares*class_seed_issue_pps/Sensitivity!G501</f>
        <v>5000000</v>
      </c>
      <c r="I501" s="2" t="n">
        <f aca="false">IF(Sensitivity!E501&lt;class_series_a_ocp,class_series_a_ocp*(ad_pre_f_broad_based_fd+series_f_primary_raise_usd/class_series_a_ocp)/(ad_pre_f_broad_based_fd+series_f_primary_raise_usd/Sensitivity!E501),class_series_a_ocp)</f>
        <v>3</v>
      </c>
      <c r="J501" s="2" t="n">
        <f aca="false">class_series_a_original_shares*class_series_a_issue_pps/Sensitivity!I501</f>
        <v>5000000</v>
      </c>
      <c r="K501" s="2" t="n">
        <f aca="false">IF(Sensitivity!E501&lt;class_series_b_ocp,class_series_b_ocp*(ad_pre_f_broad_based_fd+series_f_primary_raise_usd/class_series_b_ocp)/(ad_pre_f_broad_based_fd+series_f_primary_raise_usd/Sensitivity!E501),class_series_b_ocp)</f>
        <v>10</v>
      </c>
      <c r="L501" s="2" t="n">
        <f aca="false">class_series_b_original_shares*class_series_b_issue_pps/Sensitivity!K501</f>
        <v>3000000</v>
      </c>
      <c r="M501" s="2" t="n">
        <f aca="false">IF(Sensitivity!E501&lt;class_series_c_ocp,class_series_c_ocp*(ad_pre_f_broad_based_fd+series_f_primary_raise_usd/class_series_c_ocp)/(ad_pre_f_broad_based_fd+series_f_primary_raise_usd/Sensitivity!E501),class_series_c_ocp)</f>
        <v>25</v>
      </c>
      <c r="N501" s="2" t="n">
        <f aca="false">class_series_c_original_shares*class_series_c_issue_pps/Sensitivity!M501</f>
        <v>2400000</v>
      </c>
      <c r="O501" s="8" t="n">
        <f aca="false">IF(Sensitivity!E501&lt;class_series_d_ocp,class_series_d_ocp*(ad_pre_f_broad_based_fd+series_f_primary_raise_usd/class_series_d_ocp)/(ad_pre_f_broad_based_fd+series_f_primary_raise_usd/Sensitivity!E501),class_series_d_ocp)</f>
        <v>57.9714266404196</v>
      </c>
      <c r="P501" s="2" t="n">
        <f aca="false">class_series_d_original_shares*class_series_d_issue_pps/Sensitivity!O501</f>
        <v>1724988.08111575</v>
      </c>
      <c r="Q501" s="8" t="n">
        <f aca="false">IF(Sensitivity!E501&lt;class_series_e_ocp,class_series_e_ocp*(ad_pre_f_broad_based_fd+series_f_primary_raise_usd/class_series_e_ocp)/(ad_pre_f_broad_based_fd+series_f_primary_raise_usd/Sensitivity!E501),class_series_e_ocp)</f>
        <v>49.1582764764852</v>
      </c>
      <c r="R501" s="2" t="n">
        <f aca="false">class_series_e_original_shares*class_series_e_issue_pps/Sensitivity!Q501</f>
        <v>6102671.28586048</v>
      </c>
      <c r="S501" s="2" t="n">
        <f aca="false">Sensitivity!H501-class_seed_current_shares+Sensitivity!J501-class_series_a_current_shares+Sensitivity!L501-class_series_b_current_shares+Sensitivity!N501-class_series_c_current_shares+Sensitivity!P501-class_series_d_current_shares+Sensitivity!R501-class_series_e_current_shares</f>
        <v>4365.36697623692</v>
      </c>
      <c r="T501" s="5" t="n">
        <f aca="false">note_a_cap_usd/(pre_f_fd_total+Sensitivity!B501+Sensitivity!S501+Sensitivity!D501)</f>
        <v>27.2523180435759</v>
      </c>
      <c r="U501" s="5" t="n">
        <f aca="false">Sensitivity!E501*(const_one-note_a_discount)</f>
        <v>39.3249640524769</v>
      </c>
      <c r="V501" s="5" t="n">
        <f aca="false">MIN(Sensitivity!T501,Sensitivity!U501)</f>
        <v>27.2523180435759</v>
      </c>
      <c r="W501" s="2" t="n">
        <f aca="false">note_a_principal_usd/Sensitivity!V501</f>
        <v>183470.631452528</v>
      </c>
      <c r="X501" s="5" t="n">
        <f aca="false">note_b_cap_usd/(pre_f_fd_total+Sensitivity!B501+Sensitivity!S501+Sensitivity!C501)</f>
        <v>43.4714129425944</v>
      </c>
      <c r="Y501" s="5" t="n">
        <f aca="false">Sensitivity!E501*(const_one-note_b_discount)</f>
        <v>41.7827743057567</v>
      </c>
      <c r="Z501" s="5" t="n">
        <f aca="false">MIN(Sensitivity!X501,Sensitivity!Y501)</f>
        <v>41.7827743057567</v>
      </c>
      <c r="AA501" s="2" t="n">
        <f aca="false">note_b_principal_usd/Sensitivity!Z501</f>
        <v>71799.9235294118</v>
      </c>
      <c r="AB501" s="2" t="n">
        <f aca="false">pre_f_fd_total+Sensitivity!B501+Sensitivity!F501+Sensitivity!W501+Sensitivity!AA501+Sensitivity!S501</f>
        <v>37487896.2719582</v>
      </c>
      <c r="AC501" s="2" t="n">
        <f aca="false">MAX(const_zero,sensitivity_esop_low*Sensitivity!AB501-pre_f_option_pool_total)</f>
        <v>0</v>
      </c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customFormat="false" ht="15" hidden="true" customHeight="false" outlineLevel="0" collapsed="false">
      <c r="A502" s="2" t="n">
        <f aca="false">Sensitivity!A501+const_one</f>
        <v>20</v>
      </c>
      <c r="B502" s="2" t="n">
        <f aca="false">Sensitivity!AC501</f>
        <v>0</v>
      </c>
      <c r="C502" s="2" t="n">
        <f aca="false">Sensitivity!W501</f>
        <v>183470.631452528</v>
      </c>
      <c r="D502" s="2" t="n">
        <f aca="false">Sensitivity!AA501</f>
        <v>71799.9235294118</v>
      </c>
      <c r="E502" s="5" t="n">
        <f aca="false">sensitivity_pre_high_usd/(pre_f_fd_total+Sensitivity!B502)</f>
        <v>49.1562050655961</v>
      </c>
      <c r="F502" s="2" t="n">
        <f aca="false">series_f_primary_raise_usd/Sensitivity!E502</f>
        <v>610299.35</v>
      </c>
      <c r="G502" s="2" t="n">
        <f aca="false">IF(Sensitivity!E502&lt;class_seed_ocp,class_seed_ocp*(ad_pre_f_broad_based_fd+series_f_primary_raise_usd/class_seed_ocp)/(ad_pre_f_broad_based_fd+series_f_primary_raise_usd/Sensitivity!E502),class_seed_ocp)</f>
        <v>1</v>
      </c>
      <c r="H502" s="2" t="n">
        <f aca="false">class_seed_original_shares*class_seed_issue_pps/Sensitivity!G502</f>
        <v>5000000</v>
      </c>
      <c r="I502" s="2" t="n">
        <f aca="false">IF(Sensitivity!E502&lt;class_series_a_ocp,class_series_a_ocp*(ad_pre_f_broad_based_fd+series_f_primary_raise_usd/class_series_a_ocp)/(ad_pre_f_broad_based_fd+series_f_primary_raise_usd/Sensitivity!E502),class_series_a_ocp)</f>
        <v>3</v>
      </c>
      <c r="J502" s="2" t="n">
        <f aca="false">class_series_a_original_shares*class_series_a_issue_pps/Sensitivity!I502</f>
        <v>5000000</v>
      </c>
      <c r="K502" s="2" t="n">
        <f aca="false">IF(Sensitivity!E502&lt;class_series_b_ocp,class_series_b_ocp*(ad_pre_f_broad_based_fd+series_f_primary_raise_usd/class_series_b_ocp)/(ad_pre_f_broad_based_fd+series_f_primary_raise_usd/Sensitivity!E502),class_series_b_ocp)</f>
        <v>10</v>
      </c>
      <c r="L502" s="2" t="n">
        <f aca="false">class_series_b_original_shares*class_series_b_issue_pps/Sensitivity!K502</f>
        <v>3000000</v>
      </c>
      <c r="M502" s="2" t="n">
        <f aca="false">IF(Sensitivity!E502&lt;class_series_c_ocp,class_series_c_ocp*(ad_pre_f_broad_based_fd+series_f_primary_raise_usd/class_series_c_ocp)/(ad_pre_f_broad_based_fd+series_f_primary_raise_usd/Sensitivity!E502),class_series_c_ocp)</f>
        <v>25</v>
      </c>
      <c r="N502" s="2" t="n">
        <f aca="false">class_series_c_original_shares*class_series_c_issue_pps/Sensitivity!M502</f>
        <v>2400000</v>
      </c>
      <c r="O502" s="8" t="n">
        <f aca="false">IF(Sensitivity!E502&lt;class_series_d_ocp,class_series_d_ocp*(ad_pre_f_broad_based_fd+series_f_primary_raise_usd/class_series_d_ocp)/(ad_pre_f_broad_based_fd+series_f_primary_raise_usd/Sensitivity!E502),class_series_d_ocp)</f>
        <v>57.9714266404196</v>
      </c>
      <c r="P502" s="2" t="n">
        <f aca="false">class_series_d_original_shares*class_series_d_issue_pps/Sensitivity!O502</f>
        <v>1724988.08111575</v>
      </c>
      <c r="Q502" s="8" t="n">
        <f aca="false">IF(Sensitivity!E502&lt;class_series_e_ocp,class_series_e_ocp*(ad_pre_f_broad_based_fd+series_f_primary_raise_usd/class_series_e_ocp)/(ad_pre_f_broad_based_fd+series_f_primary_raise_usd/Sensitivity!E502),class_series_e_ocp)</f>
        <v>49.1582764764852</v>
      </c>
      <c r="R502" s="2" t="n">
        <f aca="false">class_series_e_original_shares*class_series_e_issue_pps/Sensitivity!Q502</f>
        <v>6102671.28586048</v>
      </c>
      <c r="S502" s="2" t="n">
        <f aca="false">Sensitivity!H502-class_seed_current_shares+Sensitivity!J502-class_series_a_current_shares+Sensitivity!L502-class_series_b_current_shares+Sensitivity!N502-class_series_c_current_shares+Sensitivity!P502-class_series_d_current_shares+Sensitivity!R502-class_series_e_current_shares</f>
        <v>4365.36697623692</v>
      </c>
      <c r="T502" s="5" t="n">
        <f aca="false">note_a_cap_usd/(pre_f_fd_total+Sensitivity!B502+Sensitivity!S502+Sensitivity!D502)</f>
        <v>27.2523180435759</v>
      </c>
      <c r="U502" s="5" t="n">
        <f aca="false">Sensitivity!E502*(const_one-note_a_discount)</f>
        <v>39.3249640524769</v>
      </c>
      <c r="V502" s="5" t="n">
        <f aca="false">MIN(Sensitivity!T502,Sensitivity!U502)</f>
        <v>27.2523180435759</v>
      </c>
      <c r="W502" s="2" t="n">
        <f aca="false">note_a_principal_usd/Sensitivity!V502</f>
        <v>183470.631452528</v>
      </c>
      <c r="X502" s="5" t="n">
        <f aca="false">note_b_cap_usd/(pre_f_fd_total+Sensitivity!B502+Sensitivity!S502+Sensitivity!C502)</f>
        <v>43.4714129425944</v>
      </c>
      <c r="Y502" s="5" t="n">
        <f aca="false">Sensitivity!E502*(const_one-note_b_discount)</f>
        <v>41.7827743057567</v>
      </c>
      <c r="Z502" s="5" t="n">
        <f aca="false">MIN(Sensitivity!X502,Sensitivity!Y502)</f>
        <v>41.7827743057567</v>
      </c>
      <c r="AA502" s="2" t="n">
        <f aca="false">note_b_principal_usd/Sensitivity!Z502</f>
        <v>71799.9235294118</v>
      </c>
      <c r="AB502" s="2" t="n">
        <f aca="false">pre_f_fd_total+Sensitivity!B502+Sensitivity!F502+Sensitivity!W502+Sensitivity!AA502+Sensitivity!S502</f>
        <v>37487896.2719582</v>
      </c>
      <c r="AC502" s="2" t="n">
        <f aca="false">MAX(const_zero,sensitivity_esop_low*Sensitivity!AB502-pre_f_option_pool_total)</f>
        <v>0</v>
      </c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customFormat="false" ht="15" hidden="true" customHeight="false" outlineLevel="0" collapsed="false">
      <c r="A503" s="2" t="n">
        <f aca="false">Sensitivity!A502+const_one</f>
        <v>21</v>
      </c>
      <c r="B503" s="2" t="n">
        <f aca="false">Sensitivity!AC502</f>
        <v>0</v>
      </c>
      <c r="C503" s="2" t="n">
        <f aca="false">Sensitivity!W502</f>
        <v>183470.631452528</v>
      </c>
      <c r="D503" s="2" t="n">
        <f aca="false">Sensitivity!AA502</f>
        <v>71799.9235294118</v>
      </c>
      <c r="E503" s="5" t="n">
        <f aca="false">sensitivity_pre_high_usd/(pre_f_fd_total+Sensitivity!B503)</f>
        <v>49.1562050655961</v>
      </c>
      <c r="F503" s="2" t="n">
        <f aca="false">series_f_primary_raise_usd/Sensitivity!E503</f>
        <v>610299.35</v>
      </c>
      <c r="G503" s="2" t="n">
        <f aca="false">IF(Sensitivity!E503&lt;class_seed_ocp,class_seed_ocp*(ad_pre_f_broad_based_fd+series_f_primary_raise_usd/class_seed_ocp)/(ad_pre_f_broad_based_fd+series_f_primary_raise_usd/Sensitivity!E503),class_seed_ocp)</f>
        <v>1</v>
      </c>
      <c r="H503" s="2" t="n">
        <f aca="false">class_seed_original_shares*class_seed_issue_pps/Sensitivity!G503</f>
        <v>5000000</v>
      </c>
      <c r="I503" s="2" t="n">
        <f aca="false">IF(Sensitivity!E503&lt;class_series_a_ocp,class_series_a_ocp*(ad_pre_f_broad_based_fd+series_f_primary_raise_usd/class_series_a_ocp)/(ad_pre_f_broad_based_fd+series_f_primary_raise_usd/Sensitivity!E503),class_series_a_ocp)</f>
        <v>3</v>
      </c>
      <c r="J503" s="2" t="n">
        <f aca="false">class_series_a_original_shares*class_series_a_issue_pps/Sensitivity!I503</f>
        <v>5000000</v>
      </c>
      <c r="K503" s="2" t="n">
        <f aca="false">IF(Sensitivity!E503&lt;class_series_b_ocp,class_series_b_ocp*(ad_pre_f_broad_based_fd+series_f_primary_raise_usd/class_series_b_ocp)/(ad_pre_f_broad_based_fd+series_f_primary_raise_usd/Sensitivity!E503),class_series_b_ocp)</f>
        <v>10</v>
      </c>
      <c r="L503" s="2" t="n">
        <f aca="false">class_series_b_original_shares*class_series_b_issue_pps/Sensitivity!K503</f>
        <v>3000000</v>
      </c>
      <c r="M503" s="2" t="n">
        <f aca="false">IF(Sensitivity!E503&lt;class_series_c_ocp,class_series_c_ocp*(ad_pre_f_broad_based_fd+series_f_primary_raise_usd/class_series_c_ocp)/(ad_pre_f_broad_based_fd+series_f_primary_raise_usd/Sensitivity!E503),class_series_c_ocp)</f>
        <v>25</v>
      </c>
      <c r="N503" s="2" t="n">
        <f aca="false">class_series_c_original_shares*class_series_c_issue_pps/Sensitivity!M503</f>
        <v>2400000</v>
      </c>
      <c r="O503" s="8" t="n">
        <f aca="false">IF(Sensitivity!E503&lt;class_series_d_ocp,class_series_d_ocp*(ad_pre_f_broad_based_fd+series_f_primary_raise_usd/class_series_d_ocp)/(ad_pre_f_broad_based_fd+series_f_primary_raise_usd/Sensitivity!E503),class_series_d_ocp)</f>
        <v>57.9714266404196</v>
      </c>
      <c r="P503" s="2" t="n">
        <f aca="false">class_series_d_original_shares*class_series_d_issue_pps/Sensitivity!O503</f>
        <v>1724988.08111575</v>
      </c>
      <c r="Q503" s="8" t="n">
        <f aca="false">IF(Sensitivity!E503&lt;class_series_e_ocp,class_series_e_ocp*(ad_pre_f_broad_based_fd+series_f_primary_raise_usd/class_series_e_ocp)/(ad_pre_f_broad_based_fd+series_f_primary_raise_usd/Sensitivity!E503),class_series_e_ocp)</f>
        <v>49.1582764764852</v>
      </c>
      <c r="R503" s="2" t="n">
        <f aca="false">class_series_e_original_shares*class_series_e_issue_pps/Sensitivity!Q503</f>
        <v>6102671.28586048</v>
      </c>
      <c r="S503" s="2" t="n">
        <f aca="false">Sensitivity!H503-class_seed_current_shares+Sensitivity!J503-class_series_a_current_shares+Sensitivity!L503-class_series_b_current_shares+Sensitivity!N503-class_series_c_current_shares+Sensitivity!P503-class_series_d_current_shares+Sensitivity!R503-class_series_e_current_shares</f>
        <v>4365.36697623692</v>
      </c>
      <c r="T503" s="5" t="n">
        <f aca="false">note_a_cap_usd/(pre_f_fd_total+Sensitivity!B503+Sensitivity!S503+Sensitivity!D503)</f>
        <v>27.2523180435759</v>
      </c>
      <c r="U503" s="5" t="n">
        <f aca="false">Sensitivity!E503*(const_one-note_a_discount)</f>
        <v>39.3249640524769</v>
      </c>
      <c r="V503" s="5" t="n">
        <f aca="false">MIN(Sensitivity!T503,Sensitivity!U503)</f>
        <v>27.2523180435759</v>
      </c>
      <c r="W503" s="2" t="n">
        <f aca="false">note_a_principal_usd/Sensitivity!V503</f>
        <v>183470.631452528</v>
      </c>
      <c r="X503" s="5" t="n">
        <f aca="false">note_b_cap_usd/(pre_f_fd_total+Sensitivity!B503+Sensitivity!S503+Sensitivity!C503)</f>
        <v>43.4714129425944</v>
      </c>
      <c r="Y503" s="5" t="n">
        <f aca="false">Sensitivity!E503*(const_one-note_b_discount)</f>
        <v>41.7827743057567</v>
      </c>
      <c r="Z503" s="5" t="n">
        <f aca="false">MIN(Sensitivity!X503,Sensitivity!Y503)</f>
        <v>41.7827743057567</v>
      </c>
      <c r="AA503" s="2" t="n">
        <f aca="false">note_b_principal_usd/Sensitivity!Z503</f>
        <v>71799.9235294118</v>
      </c>
      <c r="AB503" s="2" t="n">
        <f aca="false">pre_f_fd_total+Sensitivity!B503+Sensitivity!F503+Sensitivity!W503+Sensitivity!AA503+Sensitivity!S503</f>
        <v>37487896.2719582</v>
      </c>
      <c r="AC503" s="2" t="n">
        <f aca="false">MAX(const_zero,sensitivity_esop_low*Sensitivity!AB503-pre_f_option_pool_total)</f>
        <v>0</v>
      </c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customFormat="false" ht="15" hidden="true" customHeight="false" outlineLevel="0" collapsed="false">
      <c r="A504" s="2" t="n">
        <f aca="false">Sensitivity!A503+const_one</f>
        <v>22</v>
      </c>
      <c r="B504" s="2" t="n">
        <f aca="false">Sensitivity!AC503</f>
        <v>0</v>
      </c>
      <c r="C504" s="2" t="n">
        <f aca="false">Sensitivity!W503</f>
        <v>183470.631452528</v>
      </c>
      <c r="D504" s="2" t="n">
        <f aca="false">Sensitivity!AA503</f>
        <v>71799.9235294118</v>
      </c>
      <c r="E504" s="5" t="n">
        <f aca="false">sensitivity_pre_high_usd/(pre_f_fd_total+Sensitivity!B504)</f>
        <v>49.1562050655961</v>
      </c>
      <c r="F504" s="2" t="n">
        <f aca="false">series_f_primary_raise_usd/Sensitivity!E504</f>
        <v>610299.35</v>
      </c>
      <c r="G504" s="2" t="n">
        <f aca="false">IF(Sensitivity!E504&lt;class_seed_ocp,class_seed_ocp*(ad_pre_f_broad_based_fd+series_f_primary_raise_usd/class_seed_ocp)/(ad_pre_f_broad_based_fd+series_f_primary_raise_usd/Sensitivity!E504),class_seed_ocp)</f>
        <v>1</v>
      </c>
      <c r="H504" s="2" t="n">
        <f aca="false">class_seed_original_shares*class_seed_issue_pps/Sensitivity!G504</f>
        <v>5000000</v>
      </c>
      <c r="I504" s="2" t="n">
        <f aca="false">IF(Sensitivity!E504&lt;class_series_a_ocp,class_series_a_ocp*(ad_pre_f_broad_based_fd+series_f_primary_raise_usd/class_series_a_ocp)/(ad_pre_f_broad_based_fd+series_f_primary_raise_usd/Sensitivity!E504),class_series_a_ocp)</f>
        <v>3</v>
      </c>
      <c r="J504" s="2" t="n">
        <f aca="false">class_series_a_original_shares*class_series_a_issue_pps/Sensitivity!I504</f>
        <v>5000000</v>
      </c>
      <c r="K504" s="2" t="n">
        <f aca="false">IF(Sensitivity!E504&lt;class_series_b_ocp,class_series_b_ocp*(ad_pre_f_broad_based_fd+series_f_primary_raise_usd/class_series_b_ocp)/(ad_pre_f_broad_based_fd+series_f_primary_raise_usd/Sensitivity!E504),class_series_b_ocp)</f>
        <v>10</v>
      </c>
      <c r="L504" s="2" t="n">
        <f aca="false">class_series_b_original_shares*class_series_b_issue_pps/Sensitivity!K504</f>
        <v>3000000</v>
      </c>
      <c r="M504" s="2" t="n">
        <f aca="false">IF(Sensitivity!E504&lt;class_series_c_ocp,class_series_c_ocp*(ad_pre_f_broad_based_fd+series_f_primary_raise_usd/class_series_c_ocp)/(ad_pre_f_broad_based_fd+series_f_primary_raise_usd/Sensitivity!E504),class_series_c_ocp)</f>
        <v>25</v>
      </c>
      <c r="N504" s="2" t="n">
        <f aca="false">class_series_c_original_shares*class_series_c_issue_pps/Sensitivity!M504</f>
        <v>2400000</v>
      </c>
      <c r="O504" s="8" t="n">
        <f aca="false">IF(Sensitivity!E504&lt;class_series_d_ocp,class_series_d_ocp*(ad_pre_f_broad_based_fd+series_f_primary_raise_usd/class_series_d_ocp)/(ad_pre_f_broad_based_fd+series_f_primary_raise_usd/Sensitivity!E504),class_series_d_ocp)</f>
        <v>57.9714266404196</v>
      </c>
      <c r="P504" s="2" t="n">
        <f aca="false">class_series_d_original_shares*class_series_d_issue_pps/Sensitivity!O504</f>
        <v>1724988.08111575</v>
      </c>
      <c r="Q504" s="8" t="n">
        <f aca="false">IF(Sensitivity!E504&lt;class_series_e_ocp,class_series_e_ocp*(ad_pre_f_broad_based_fd+series_f_primary_raise_usd/class_series_e_ocp)/(ad_pre_f_broad_based_fd+series_f_primary_raise_usd/Sensitivity!E504),class_series_e_ocp)</f>
        <v>49.1582764764852</v>
      </c>
      <c r="R504" s="2" t="n">
        <f aca="false">class_series_e_original_shares*class_series_e_issue_pps/Sensitivity!Q504</f>
        <v>6102671.28586048</v>
      </c>
      <c r="S504" s="2" t="n">
        <f aca="false">Sensitivity!H504-class_seed_current_shares+Sensitivity!J504-class_series_a_current_shares+Sensitivity!L504-class_series_b_current_shares+Sensitivity!N504-class_series_c_current_shares+Sensitivity!P504-class_series_d_current_shares+Sensitivity!R504-class_series_e_current_shares</f>
        <v>4365.36697623692</v>
      </c>
      <c r="T504" s="5" t="n">
        <f aca="false">note_a_cap_usd/(pre_f_fd_total+Sensitivity!B504+Sensitivity!S504+Sensitivity!D504)</f>
        <v>27.2523180435759</v>
      </c>
      <c r="U504" s="5" t="n">
        <f aca="false">Sensitivity!E504*(const_one-note_a_discount)</f>
        <v>39.3249640524769</v>
      </c>
      <c r="V504" s="5" t="n">
        <f aca="false">MIN(Sensitivity!T504,Sensitivity!U504)</f>
        <v>27.2523180435759</v>
      </c>
      <c r="W504" s="2" t="n">
        <f aca="false">note_a_principal_usd/Sensitivity!V504</f>
        <v>183470.631452528</v>
      </c>
      <c r="X504" s="5" t="n">
        <f aca="false">note_b_cap_usd/(pre_f_fd_total+Sensitivity!B504+Sensitivity!S504+Sensitivity!C504)</f>
        <v>43.4714129425944</v>
      </c>
      <c r="Y504" s="5" t="n">
        <f aca="false">Sensitivity!E504*(const_one-note_b_discount)</f>
        <v>41.7827743057567</v>
      </c>
      <c r="Z504" s="5" t="n">
        <f aca="false">MIN(Sensitivity!X504,Sensitivity!Y504)</f>
        <v>41.7827743057567</v>
      </c>
      <c r="AA504" s="2" t="n">
        <f aca="false">note_b_principal_usd/Sensitivity!Z504</f>
        <v>71799.9235294118</v>
      </c>
      <c r="AB504" s="2" t="n">
        <f aca="false">pre_f_fd_total+Sensitivity!B504+Sensitivity!F504+Sensitivity!W504+Sensitivity!AA504+Sensitivity!S504</f>
        <v>37487896.2719582</v>
      </c>
      <c r="AC504" s="2" t="n">
        <f aca="false">MAX(const_zero,sensitivity_esop_low*Sensitivity!AB504-pre_f_option_pool_total)</f>
        <v>0</v>
      </c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customFormat="false" ht="15" hidden="true" customHeight="false" outlineLevel="0" collapsed="false">
      <c r="A505" s="2" t="n">
        <f aca="false">Sensitivity!A504+const_one</f>
        <v>23</v>
      </c>
      <c r="B505" s="2" t="n">
        <f aca="false">Sensitivity!AC504</f>
        <v>0</v>
      </c>
      <c r="C505" s="2" t="n">
        <f aca="false">Sensitivity!W504</f>
        <v>183470.631452528</v>
      </c>
      <c r="D505" s="2" t="n">
        <f aca="false">Sensitivity!AA504</f>
        <v>71799.9235294118</v>
      </c>
      <c r="E505" s="5" t="n">
        <f aca="false">sensitivity_pre_high_usd/(pre_f_fd_total+Sensitivity!B505)</f>
        <v>49.1562050655961</v>
      </c>
      <c r="F505" s="2" t="n">
        <f aca="false">series_f_primary_raise_usd/Sensitivity!E505</f>
        <v>610299.35</v>
      </c>
      <c r="G505" s="2" t="n">
        <f aca="false">IF(Sensitivity!E505&lt;class_seed_ocp,class_seed_ocp*(ad_pre_f_broad_based_fd+series_f_primary_raise_usd/class_seed_ocp)/(ad_pre_f_broad_based_fd+series_f_primary_raise_usd/Sensitivity!E505),class_seed_ocp)</f>
        <v>1</v>
      </c>
      <c r="H505" s="2" t="n">
        <f aca="false">class_seed_original_shares*class_seed_issue_pps/Sensitivity!G505</f>
        <v>5000000</v>
      </c>
      <c r="I505" s="2" t="n">
        <f aca="false">IF(Sensitivity!E505&lt;class_series_a_ocp,class_series_a_ocp*(ad_pre_f_broad_based_fd+series_f_primary_raise_usd/class_series_a_ocp)/(ad_pre_f_broad_based_fd+series_f_primary_raise_usd/Sensitivity!E505),class_series_a_ocp)</f>
        <v>3</v>
      </c>
      <c r="J505" s="2" t="n">
        <f aca="false">class_series_a_original_shares*class_series_a_issue_pps/Sensitivity!I505</f>
        <v>5000000</v>
      </c>
      <c r="K505" s="2" t="n">
        <f aca="false">IF(Sensitivity!E505&lt;class_series_b_ocp,class_series_b_ocp*(ad_pre_f_broad_based_fd+series_f_primary_raise_usd/class_series_b_ocp)/(ad_pre_f_broad_based_fd+series_f_primary_raise_usd/Sensitivity!E505),class_series_b_ocp)</f>
        <v>10</v>
      </c>
      <c r="L505" s="2" t="n">
        <f aca="false">class_series_b_original_shares*class_series_b_issue_pps/Sensitivity!K505</f>
        <v>3000000</v>
      </c>
      <c r="M505" s="2" t="n">
        <f aca="false">IF(Sensitivity!E505&lt;class_series_c_ocp,class_series_c_ocp*(ad_pre_f_broad_based_fd+series_f_primary_raise_usd/class_series_c_ocp)/(ad_pre_f_broad_based_fd+series_f_primary_raise_usd/Sensitivity!E505),class_series_c_ocp)</f>
        <v>25</v>
      </c>
      <c r="N505" s="2" t="n">
        <f aca="false">class_series_c_original_shares*class_series_c_issue_pps/Sensitivity!M505</f>
        <v>2400000</v>
      </c>
      <c r="O505" s="8" t="n">
        <f aca="false">IF(Sensitivity!E505&lt;class_series_d_ocp,class_series_d_ocp*(ad_pre_f_broad_based_fd+series_f_primary_raise_usd/class_series_d_ocp)/(ad_pre_f_broad_based_fd+series_f_primary_raise_usd/Sensitivity!E505),class_series_d_ocp)</f>
        <v>57.9714266404196</v>
      </c>
      <c r="P505" s="2" t="n">
        <f aca="false">class_series_d_original_shares*class_series_d_issue_pps/Sensitivity!O505</f>
        <v>1724988.08111575</v>
      </c>
      <c r="Q505" s="8" t="n">
        <f aca="false">IF(Sensitivity!E505&lt;class_series_e_ocp,class_series_e_ocp*(ad_pre_f_broad_based_fd+series_f_primary_raise_usd/class_series_e_ocp)/(ad_pre_f_broad_based_fd+series_f_primary_raise_usd/Sensitivity!E505),class_series_e_ocp)</f>
        <v>49.1582764764852</v>
      </c>
      <c r="R505" s="2" t="n">
        <f aca="false">class_series_e_original_shares*class_series_e_issue_pps/Sensitivity!Q505</f>
        <v>6102671.28586048</v>
      </c>
      <c r="S505" s="2" t="n">
        <f aca="false">Sensitivity!H505-class_seed_current_shares+Sensitivity!J505-class_series_a_current_shares+Sensitivity!L505-class_series_b_current_shares+Sensitivity!N505-class_series_c_current_shares+Sensitivity!P505-class_series_d_current_shares+Sensitivity!R505-class_series_e_current_shares</f>
        <v>4365.36697623692</v>
      </c>
      <c r="T505" s="5" t="n">
        <f aca="false">note_a_cap_usd/(pre_f_fd_total+Sensitivity!B505+Sensitivity!S505+Sensitivity!D505)</f>
        <v>27.2523180435759</v>
      </c>
      <c r="U505" s="5" t="n">
        <f aca="false">Sensitivity!E505*(const_one-note_a_discount)</f>
        <v>39.3249640524769</v>
      </c>
      <c r="V505" s="5" t="n">
        <f aca="false">MIN(Sensitivity!T505,Sensitivity!U505)</f>
        <v>27.2523180435759</v>
      </c>
      <c r="W505" s="2" t="n">
        <f aca="false">note_a_principal_usd/Sensitivity!V505</f>
        <v>183470.631452528</v>
      </c>
      <c r="X505" s="5" t="n">
        <f aca="false">note_b_cap_usd/(pre_f_fd_total+Sensitivity!B505+Sensitivity!S505+Sensitivity!C505)</f>
        <v>43.4714129425944</v>
      </c>
      <c r="Y505" s="5" t="n">
        <f aca="false">Sensitivity!E505*(const_one-note_b_discount)</f>
        <v>41.7827743057567</v>
      </c>
      <c r="Z505" s="5" t="n">
        <f aca="false">MIN(Sensitivity!X505,Sensitivity!Y505)</f>
        <v>41.7827743057567</v>
      </c>
      <c r="AA505" s="2" t="n">
        <f aca="false">note_b_principal_usd/Sensitivity!Z505</f>
        <v>71799.9235294118</v>
      </c>
      <c r="AB505" s="2" t="n">
        <f aca="false">pre_f_fd_total+Sensitivity!B505+Sensitivity!F505+Sensitivity!W505+Sensitivity!AA505+Sensitivity!S505</f>
        <v>37487896.2719582</v>
      </c>
      <c r="AC505" s="2" t="n">
        <f aca="false">MAX(const_zero,sensitivity_esop_low*Sensitivity!AB505-pre_f_option_pool_total)</f>
        <v>0</v>
      </c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customFormat="false" ht="15" hidden="true" customHeight="false" outlineLevel="0" collapsed="false">
      <c r="A506" s="2" t="n">
        <f aca="false">Sensitivity!A505+const_one</f>
        <v>24</v>
      </c>
      <c r="B506" s="2" t="n">
        <f aca="false">Sensitivity!AC505</f>
        <v>0</v>
      </c>
      <c r="C506" s="2" t="n">
        <f aca="false">Sensitivity!W505</f>
        <v>183470.631452528</v>
      </c>
      <c r="D506" s="2" t="n">
        <f aca="false">Sensitivity!AA505</f>
        <v>71799.9235294118</v>
      </c>
      <c r="E506" s="5" t="n">
        <f aca="false">sensitivity_pre_high_usd/(pre_f_fd_total+Sensitivity!B506)</f>
        <v>49.1562050655961</v>
      </c>
      <c r="F506" s="2" t="n">
        <f aca="false">series_f_primary_raise_usd/Sensitivity!E506</f>
        <v>610299.35</v>
      </c>
      <c r="G506" s="2" t="n">
        <f aca="false">IF(Sensitivity!E506&lt;class_seed_ocp,class_seed_ocp*(ad_pre_f_broad_based_fd+series_f_primary_raise_usd/class_seed_ocp)/(ad_pre_f_broad_based_fd+series_f_primary_raise_usd/Sensitivity!E506),class_seed_ocp)</f>
        <v>1</v>
      </c>
      <c r="H506" s="2" t="n">
        <f aca="false">class_seed_original_shares*class_seed_issue_pps/Sensitivity!G506</f>
        <v>5000000</v>
      </c>
      <c r="I506" s="2" t="n">
        <f aca="false">IF(Sensitivity!E506&lt;class_series_a_ocp,class_series_a_ocp*(ad_pre_f_broad_based_fd+series_f_primary_raise_usd/class_series_a_ocp)/(ad_pre_f_broad_based_fd+series_f_primary_raise_usd/Sensitivity!E506),class_series_a_ocp)</f>
        <v>3</v>
      </c>
      <c r="J506" s="2" t="n">
        <f aca="false">class_series_a_original_shares*class_series_a_issue_pps/Sensitivity!I506</f>
        <v>5000000</v>
      </c>
      <c r="K506" s="2" t="n">
        <f aca="false">IF(Sensitivity!E506&lt;class_series_b_ocp,class_series_b_ocp*(ad_pre_f_broad_based_fd+series_f_primary_raise_usd/class_series_b_ocp)/(ad_pre_f_broad_based_fd+series_f_primary_raise_usd/Sensitivity!E506),class_series_b_ocp)</f>
        <v>10</v>
      </c>
      <c r="L506" s="2" t="n">
        <f aca="false">class_series_b_original_shares*class_series_b_issue_pps/Sensitivity!K506</f>
        <v>3000000</v>
      </c>
      <c r="M506" s="2" t="n">
        <f aca="false">IF(Sensitivity!E506&lt;class_series_c_ocp,class_series_c_ocp*(ad_pre_f_broad_based_fd+series_f_primary_raise_usd/class_series_c_ocp)/(ad_pre_f_broad_based_fd+series_f_primary_raise_usd/Sensitivity!E506),class_series_c_ocp)</f>
        <v>25</v>
      </c>
      <c r="N506" s="2" t="n">
        <f aca="false">class_series_c_original_shares*class_series_c_issue_pps/Sensitivity!M506</f>
        <v>2400000</v>
      </c>
      <c r="O506" s="8" t="n">
        <f aca="false">IF(Sensitivity!E506&lt;class_series_d_ocp,class_series_d_ocp*(ad_pre_f_broad_based_fd+series_f_primary_raise_usd/class_series_d_ocp)/(ad_pre_f_broad_based_fd+series_f_primary_raise_usd/Sensitivity!E506),class_series_d_ocp)</f>
        <v>57.9714266404196</v>
      </c>
      <c r="P506" s="2" t="n">
        <f aca="false">class_series_d_original_shares*class_series_d_issue_pps/Sensitivity!O506</f>
        <v>1724988.08111575</v>
      </c>
      <c r="Q506" s="8" t="n">
        <f aca="false">IF(Sensitivity!E506&lt;class_series_e_ocp,class_series_e_ocp*(ad_pre_f_broad_based_fd+series_f_primary_raise_usd/class_series_e_ocp)/(ad_pre_f_broad_based_fd+series_f_primary_raise_usd/Sensitivity!E506),class_series_e_ocp)</f>
        <v>49.1582764764852</v>
      </c>
      <c r="R506" s="2" t="n">
        <f aca="false">class_series_e_original_shares*class_series_e_issue_pps/Sensitivity!Q506</f>
        <v>6102671.28586048</v>
      </c>
      <c r="S506" s="2" t="n">
        <f aca="false">Sensitivity!H506-class_seed_current_shares+Sensitivity!J506-class_series_a_current_shares+Sensitivity!L506-class_series_b_current_shares+Sensitivity!N506-class_series_c_current_shares+Sensitivity!P506-class_series_d_current_shares+Sensitivity!R506-class_series_e_current_shares</f>
        <v>4365.36697623692</v>
      </c>
      <c r="T506" s="5" t="n">
        <f aca="false">note_a_cap_usd/(pre_f_fd_total+Sensitivity!B506+Sensitivity!S506+Sensitivity!D506)</f>
        <v>27.2523180435759</v>
      </c>
      <c r="U506" s="5" t="n">
        <f aca="false">Sensitivity!E506*(const_one-note_a_discount)</f>
        <v>39.3249640524769</v>
      </c>
      <c r="V506" s="5" t="n">
        <f aca="false">MIN(Sensitivity!T506,Sensitivity!U506)</f>
        <v>27.2523180435759</v>
      </c>
      <c r="W506" s="2" t="n">
        <f aca="false">note_a_principal_usd/Sensitivity!V506</f>
        <v>183470.631452528</v>
      </c>
      <c r="X506" s="5" t="n">
        <f aca="false">note_b_cap_usd/(pre_f_fd_total+Sensitivity!B506+Sensitivity!S506+Sensitivity!C506)</f>
        <v>43.4714129425944</v>
      </c>
      <c r="Y506" s="5" t="n">
        <f aca="false">Sensitivity!E506*(const_one-note_b_discount)</f>
        <v>41.7827743057567</v>
      </c>
      <c r="Z506" s="5" t="n">
        <f aca="false">MIN(Sensitivity!X506,Sensitivity!Y506)</f>
        <v>41.7827743057567</v>
      </c>
      <c r="AA506" s="2" t="n">
        <f aca="false">note_b_principal_usd/Sensitivity!Z506</f>
        <v>71799.9235294118</v>
      </c>
      <c r="AB506" s="2" t="n">
        <f aca="false">pre_f_fd_total+Sensitivity!B506+Sensitivity!F506+Sensitivity!W506+Sensitivity!AA506+Sensitivity!S506</f>
        <v>37487896.2719582</v>
      </c>
      <c r="AC506" s="2" t="n">
        <f aca="false">MAX(const_zero,sensitivity_esop_low*Sensitivity!AB506-pre_f_option_pool_total)</f>
        <v>0</v>
      </c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customFormat="false" ht="15" hidden="true" customHeight="false" outlineLevel="0" collapsed="false">
      <c r="A507" s="2" t="n">
        <f aca="false">Sensitivity!A506+const_one</f>
        <v>25</v>
      </c>
      <c r="B507" s="2" t="n">
        <f aca="false">Sensitivity!AC506</f>
        <v>0</v>
      </c>
      <c r="C507" s="2" t="n">
        <f aca="false">Sensitivity!W506</f>
        <v>183470.631452528</v>
      </c>
      <c r="D507" s="2" t="n">
        <f aca="false">Sensitivity!AA506</f>
        <v>71799.9235294118</v>
      </c>
      <c r="E507" s="5" t="n">
        <f aca="false">sensitivity_pre_high_usd/(pre_f_fd_total+Sensitivity!B507)</f>
        <v>49.1562050655961</v>
      </c>
      <c r="F507" s="2" t="n">
        <f aca="false">series_f_primary_raise_usd/Sensitivity!E507</f>
        <v>610299.35</v>
      </c>
      <c r="G507" s="2" t="n">
        <f aca="false">IF(Sensitivity!E507&lt;class_seed_ocp,class_seed_ocp*(ad_pre_f_broad_based_fd+series_f_primary_raise_usd/class_seed_ocp)/(ad_pre_f_broad_based_fd+series_f_primary_raise_usd/Sensitivity!E507),class_seed_ocp)</f>
        <v>1</v>
      </c>
      <c r="H507" s="2" t="n">
        <f aca="false">class_seed_original_shares*class_seed_issue_pps/Sensitivity!G507</f>
        <v>5000000</v>
      </c>
      <c r="I507" s="2" t="n">
        <f aca="false">IF(Sensitivity!E507&lt;class_series_a_ocp,class_series_a_ocp*(ad_pre_f_broad_based_fd+series_f_primary_raise_usd/class_series_a_ocp)/(ad_pre_f_broad_based_fd+series_f_primary_raise_usd/Sensitivity!E507),class_series_a_ocp)</f>
        <v>3</v>
      </c>
      <c r="J507" s="2" t="n">
        <f aca="false">class_series_a_original_shares*class_series_a_issue_pps/Sensitivity!I507</f>
        <v>5000000</v>
      </c>
      <c r="K507" s="2" t="n">
        <f aca="false">IF(Sensitivity!E507&lt;class_series_b_ocp,class_series_b_ocp*(ad_pre_f_broad_based_fd+series_f_primary_raise_usd/class_series_b_ocp)/(ad_pre_f_broad_based_fd+series_f_primary_raise_usd/Sensitivity!E507),class_series_b_ocp)</f>
        <v>10</v>
      </c>
      <c r="L507" s="2" t="n">
        <f aca="false">class_series_b_original_shares*class_series_b_issue_pps/Sensitivity!K507</f>
        <v>3000000</v>
      </c>
      <c r="M507" s="2" t="n">
        <f aca="false">IF(Sensitivity!E507&lt;class_series_c_ocp,class_series_c_ocp*(ad_pre_f_broad_based_fd+series_f_primary_raise_usd/class_series_c_ocp)/(ad_pre_f_broad_based_fd+series_f_primary_raise_usd/Sensitivity!E507),class_series_c_ocp)</f>
        <v>25</v>
      </c>
      <c r="N507" s="2" t="n">
        <f aca="false">class_series_c_original_shares*class_series_c_issue_pps/Sensitivity!M507</f>
        <v>2400000</v>
      </c>
      <c r="O507" s="8" t="n">
        <f aca="false">IF(Sensitivity!E507&lt;class_series_d_ocp,class_series_d_ocp*(ad_pre_f_broad_based_fd+series_f_primary_raise_usd/class_series_d_ocp)/(ad_pre_f_broad_based_fd+series_f_primary_raise_usd/Sensitivity!E507),class_series_d_ocp)</f>
        <v>57.9714266404196</v>
      </c>
      <c r="P507" s="2" t="n">
        <f aca="false">class_series_d_original_shares*class_series_d_issue_pps/Sensitivity!O507</f>
        <v>1724988.08111575</v>
      </c>
      <c r="Q507" s="8" t="n">
        <f aca="false">IF(Sensitivity!E507&lt;class_series_e_ocp,class_series_e_ocp*(ad_pre_f_broad_based_fd+series_f_primary_raise_usd/class_series_e_ocp)/(ad_pre_f_broad_based_fd+series_f_primary_raise_usd/Sensitivity!E507),class_series_e_ocp)</f>
        <v>49.1582764764852</v>
      </c>
      <c r="R507" s="2" t="n">
        <f aca="false">class_series_e_original_shares*class_series_e_issue_pps/Sensitivity!Q507</f>
        <v>6102671.28586048</v>
      </c>
      <c r="S507" s="2" t="n">
        <f aca="false">Sensitivity!H507-class_seed_current_shares+Sensitivity!J507-class_series_a_current_shares+Sensitivity!L507-class_series_b_current_shares+Sensitivity!N507-class_series_c_current_shares+Sensitivity!P507-class_series_d_current_shares+Sensitivity!R507-class_series_e_current_shares</f>
        <v>4365.36697623692</v>
      </c>
      <c r="T507" s="5" t="n">
        <f aca="false">note_a_cap_usd/(pre_f_fd_total+Sensitivity!B507+Sensitivity!S507+Sensitivity!D507)</f>
        <v>27.2523180435759</v>
      </c>
      <c r="U507" s="5" t="n">
        <f aca="false">Sensitivity!E507*(const_one-note_a_discount)</f>
        <v>39.3249640524769</v>
      </c>
      <c r="V507" s="5" t="n">
        <f aca="false">MIN(Sensitivity!T507,Sensitivity!U507)</f>
        <v>27.2523180435759</v>
      </c>
      <c r="W507" s="2" t="n">
        <f aca="false">note_a_principal_usd/Sensitivity!V507</f>
        <v>183470.631452528</v>
      </c>
      <c r="X507" s="5" t="n">
        <f aca="false">note_b_cap_usd/(pre_f_fd_total+Sensitivity!B507+Sensitivity!S507+Sensitivity!C507)</f>
        <v>43.4714129425944</v>
      </c>
      <c r="Y507" s="5" t="n">
        <f aca="false">Sensitivity!E507*(const_one-note_b_discount)</f>
        <v>41.7827743057567</v>
      </c>
      <c r="Z507" s="5" t="n">
        <f aca="false">MIN(Sensitivity!X507,Sensitivity!Y507)</f>
        <v>41.7827743057567</v>
      </c>
      <c r="AA507" s="2" t="n">
        <f aca="false">note_b_principal_usd/Sensitivity!Z507</f>
        <v>71799.9235294118</v>
      </c>
      <c r="AB507" s="2" t="n">
        <f aca="false">pre_f_fd_total+Sensitivity!B507+Sensitivity!F507+Sensitivity!W507+Sensitivity!AA507+Sensitivity!S507</f>
        <v>37487896.2719582</v>
      </c>
      <c r="AC507" s="2" t="n">
        <f aca="false">MAX(const_zero,sensitivity_esop_low*Sensitivity!AB507-pre_f_option_pool_total)</f>
        <v>0</v>
      </c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customFormat="false" ht="15" hidden="true" customHeight="false" outlineLevel="0" collapsed="false">
      <c r="A508" s="2" t="n">
        <f aca="false">Sensitivity!A507+const_one</f>
        <v>26</v>
      </c>
      <c r="B508" s="2" t="n">
        <f aca="false">Sensitivity!AC507</f>
        <v>0</v>
      </c>
      <c r="C508" s="2" t="n">
        <f aca="false">Sensitivity!W507</f>
        <v>183470.631452528</v>
      </c>
      <c r="D508" s="2" t="n">
        <f aca="false">Sensitivity!AA507</f>
        <v>71799.9235294118</v>
      </c>
      <c r="E508" s="5" t="n">
        <f aca="false">sensitivity_pre_high_usd/(pre_f_fd_total+Sensitivity!B508)</f>
        <v>49.1562050655961</v>
      </c>
      <c r="F508" s="2" t="n">
        <f aca="false">series_f_primary_raise_usd/Sensitivity!E508</f>
        <v>610299.35</v>
      </c>
      <c r="G508" s="2" t="n">
        <f aca="false">IF(Sensitivity!E508&lt;class_seed_ocp,class_seed_ocp*(ad_pre_f_broad_based_fd+series_f_primary_raise_usd/class_seed_ocp)/(ad_pre_f_broad_based_fd+series_f_primary_raise_usd/Sensitivity!E508),class_seed_ocp)</f>
        <v>1</v>
      </c>
      <c r="H508" s="2" t="n">
        <f aca="false">class_seed_original_shares*class_seed_issue_pps/Sensitivity!G508</f>
        <v>5000000</v>
      </c>
      <c r="I508" s="2" t="n">
        <f aca="false">IF(Sensitivity!E508&lt;class_series_a_ocp,class_series_a_ocp*(ad_pre_f_broad_based_fd+series_f_primary_raise_usd/class_series_a_ocp)/(ad_pre_f_broad_based_fd+series_f_primary_raise_usd/Sensitivity!E508),class_series_a_ocp)</f>
        <v>3</v>
      </c>
      <c r="J508" s="2" t="n">
        <f aca="false">class_series_a_original_shares*class_series_a_issue_pps/Sensitivity!I508</f>
        <v>5000000</v>
      </c>
      <c r="K508" s="2" t="n">
        <f aca="false">IF(Sensitivity!E508&lt;class_series_b_ocp,class_series_b_ocp*(ad_pre_f_broad_based_fd+series_f_primary_raise_usd/class_series_b_ocp)/(ad_pre_f_broad_based_fd+series_f_primary_raise_usd/Sensitivity!E508),class_series_b_ocp)</f>
        <v>10</v>
      </c>
      <c r="L508" s="2" t="n">
        <f aca="false">class_series_b_original_shares*class_series_b_issue_pps/Sensitivity!K508</f>
        <v>3000000</v>
      </c>
      <c r="M508" s="2" t="n">
        <f aca="false">IF(Sensitivity!E508&lt;class_series_c_ocp,class_series_c_ocp*(ad_pre_f_broad_based_fd+series_f_primary_raise_usd/class_series_c_ocp)/(ad_pre_f_broad_based_fd+series_f_primary_raise_usd/Sensitivity!E508),class_series_c_ocp)</f>
        <v>25</v>
      </c>
      <c r="N508" s="2" t="n">
        <f aca="false">class_series_c_original_shares*class_series_c_issue_pps/Sensitivity!M508</f>
        <v>2400000</v>
      </c>
      <c r="O508" s="8" t="n">
        <f aca="false">IF(Sensitivity!E508&lt;class_series_d_ocp,class_series_d_ocp*(ad_pre_f_broad_based_fd+series_f_primary_raise_usd/class_series_d_ocp)/(ad_pre_f_broad_based_fd+series_f_primary_raise_usd/Sensitivity!E508),class_series_d_ocp)</f>
        <v>57.9714266404196</v>
      </c>
      <c r="P508" s="2" t="n">
        <f aca="false">class_series_d_original_shares*class_series_d_issue_pps/Sensitivity!O508</f>
        <v>1724988.08111575</v>
      </c>
      <c r="Q508" s="8" t="n">
        <f aca="false">IF(Sensitivity!E508&lt;class_series_e_ocp,class_series_e_ocp*(ad_pre_f_broad_based_fd+series_f_primary_raise_usd/class_series_e_ocp)/(ad_pre_f_broad_based_fd+series_f_primary_raise_usd/Sensitivity!E508),class_series_e_ocp)</f>
        <v>49.1582764764852</v>
      </c>
      <c r="R508" s="2" t="n">
        <f aca="false">class_series_e_original_shares*class_series_e_issue_pps/Sensitivity!Q508</f>
        <v>6102671.28586048</v>
      </c>
      <c r="S508" s="2" t="n">
        <f aca="false">Sensitivity!H508-class_seed_current_shares+Sensitivity!J508-class_series_a_current_shares+Sensitivity!L508-class_series_b_current_shares+Sensitivity!N508-class_series_c_current_shares+Sensitivity!P508-class_series_d_current_shares+Sensitivity!R508-class_series_e_current_shares</f>
        <v>4365.36697623692</v>
      </c>
      <c r="T508" s="5" t="n">
        <f aca="false">note_a_cap_usd/(pre_f_fd_total+Sensitivity!B508+Sensitivity!S508+Sensitivity!D508)</f>
        <v>27.2523180435759</v>
      </c>
      <c r="U508" s="5" t="n">
        <f aca="false">Sensitivity!E508*(const_one-note_a_discount)</f>
        <v>39.3249640524769</v>
      </c>
      <c r="V508" s="5" t="n">
        <f aca="false">MIN(Sensitivity!T508,Sensitivity!U508)</f>
        <v>27.2523180435759</v>
      </c>
      <c r="W508" s="2" t="n">
        <f aca="false">note_a_principal_usd/Sensitivity!V508</f>
        <v>183470.631452528</v>
      </c>
      <c r="X508" s="5" t="n">
        <f aca="false">note_b_cap_usd/(pre_f_fd_total+Sensitivity!B508+Sensitivity!S508+Sensitivity!C508)</f>
        <v>43.4714129425944</v>
      </c>
      <c r="Y508" s="5" t="n">
        <f aca="false">Sensitivity!E508*(const_one-note_b_discount)</f>
        <v>41.7827743057567</v>
      </c>
      <c r="Z508" s="5" t="n">
        <f aca="false">MIN(Sensitivity!X508,Sensitivity!Y508)</f>
        <v>41.7827743057567</v>
      </c>
      <c r="AA508" s="2" t="n">
        <f aca="false">note_b_principal_usd/Sensitivity!Z508</f>
        <v>71799.9235294118</v>
      </c>
      <c r="AB508" s="2" t="n">
        <f aca="false">pre_f_fd_total+Sensitivity!B508+Sensitivity!F508+Sensitivity!W508+Sensitivity!AA508+Sensitivity!S508</f>
        <v>37487896.2719582</v>
      </c>
      <c r="AC508" s="2" t="n">
        <f aca="false">MAX(const_zero,sensitivity_esop_low*Sensitivity!AB508-pre_f_option_pool_total)</f>
        <v>0</v>
      </c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customFormat="false" ht="15" hidden="true" customHeight="false" outlineLevel="0" collapsed="false">
      <c r="A509" s="2" t="n">
        <f aca="false">Sensitivity!A508+const_one</f>
        <v>27</v>
      </c>
      <c r="B509" s="2" t="n">
        <f aca="false">Sensitivity!AC508</f>
        <v>0</v>
      </c>
      <c r="C509" s="2" t="n">
        <f aca="false">Sensitivity!W508</f>
        <v>183470.631452528</v>
      </c>
      <c r="D509" s="2" t="n">
        <f aca="false">Sensitivity!AA508</f>
        <v>71799.9235294118</v>
      </c>
      <c r="E509" s="5" t="n">
        <f aca="false">sensitivity_pre_high_usd/(pre_f_fd_total+Sensitivity!B509)</f>
        <v>49.1562050655961</v>
      </c>
      <c r="F509" s="2" t="n">
        <f aca="false">series_f_primary_raise_usd/Sensitivity!E509</f>
        <v>610299.35</v>
      </c>
      <c r="G509" s="2" t="n">
        <f aca="false">IF(Sensitivity!E509&lt;class_seed_ocp,class_seed_ocp*(ad_pre_f_broad_based_fd+series_f_primary_raise_usd/class_seed_ocp)/(ad_pre_f_broad_based_fd+series_f_primary_raise_usd/Sensitivity!E509),class_seed_ocp)</f>
        <v>1</v>
      </c>
      <c r="H509" s="2" t="n">
        <f aca="false">class_seed_original_shares*class_seed_issue_pps/Sensitivity!G509</f>
        <v>5000000</v>
      </c>
      <c r="I509" s="2" t="n">
        <f aca="false">IF(Sensitivity!E509&lt;class_series_a_ocp,class_series_a_ocp*(ad_pre_f_broad_based_fd+series_f_primary_raise_usd/class_series_a_ocp)/(ad_pre_f_broad_based_fd+series_f_primary_raise_usd/Sensitivity!E509),class_series_a_ocp)</f>
        <v>3</v>
      </c>
      <c r="J509" s="2" t="n">
        <f aca="false">class_series_a_original_shares*class_series_a_issue_pps/Sensitivity!I509</f>
        <v>5000000</v>
      </c>
      <c r="K509" s="2" t="n">
        <f aca="false">IF(Sensitivity!E509&lt;class_series_b_ocp,class_series_b_ocp*(ad_pre_f_broad_based_fd+series_f_primary_raise_usd/class_series_b_ocp)/(ad_pre_f_broad_based_fd+series_f_primary_raise_usd/Sensitivity!E509),class_series_b_ocp)</f>
        <v>10</v>
      </c>
      <c r="L509" s="2" t="n">
        <f aca="false">class_series_b_original_shares*class_series_b_issue_pps/Sensitivity!K509</f>
        <v>3000000</v>
      </c>
      <c r="M509" s="2" t="n">
        <f aca="false">IF(Sensitivity!E509&lt;class_series_c_ocp,class_series_c_ocp*(ad_pre_f_broad_based_fd+series_f_primary_raise_usd/class_series_c_ocp)/(ad_pre_f_broad_based_fd+series_f_primary_raise_usd/Sensitivity!E509),class_series_c_ocp)</f>
        <v>25</v>
      </c>
      <c r="N509" s="2" t="n">
        <f aca="false">class_series_c_original_shares*class_series_c_issue_pps/Sensitivity!M509</f>
        <v>2400000</v>
      </c>
      <c r="O509" s="8" t="n">
        <f aca="false">IF(Sensitivity!E509&lt;class_series_d_ocp,class_series_d_ocp*(ad_pre_f_broad_based_fd+series_f_primary_raise_usd/class_series_d_ocp)/(ad_pre_f_broad_based_fd+series_f_primary_raise_usd/Sensitivity!E509),class_series_d_ocp)</f>
        <v>57.9714266404196</v>
      </c>
      <c r="P509" s="2" t="n">
        <f aca="false">class_series_d_original_shares*class_series_d_issue_pps/Sensitivity!O509</f>
        <v>1724988.08111575</v>
      </c>
      <c r="Q509" s="8" t="n">
        <f aca="false">IF(Sensitivity!E509&lt;class_series_e_ocp,class_series_e_ocp*(ad_pre_f_broad_based_fd+series_f_primary_raise_usd/class_series_e_ocp)/(ad_pre_f_broad_based_fd+series_f_primary_raise_usd/Sensitivity!E509),class_series_e_ocp)</f>
        <v>49.1582764764852</v>
      </c>
      <c r="R509" s="2" t="n">
        <f aca="false">class_series_e_original_shares*class_series_e_issue_pps/Sensitivity!Q509</f>
        <v>6102671.28586048</v>
      </c>
      <c r="S509" s="2" t="n">
        <f aca="false">Sensitivity!H509-class_seed_current_shares+Sensitivity!J509-class_series_a_current_shares+Sensitivity!L509-class_series_b_current_shares+Sensitivity!N509-class_series_c_current_shares+Sensitivity!P509-class_series_d_current_shares+Sensitivity!R509-class_series_e_current_shares</f>
        <v>4365.36697623692</v>
      </c>
      <c r="T509" s="5" t="n">
        <f aca="false">note_a_cap_usd/(pre_f_fd_total+Sensitivity!B509+Sensitivity!S509+Sensitivity!D509)</f>
        <v>27.2523180435759</v>
      </c>
      <c r="U509" s="5" t="n">
        <f aca="false">Sensitivity!E509*(const_one-note_a_discount)</f>
        <v>39.3249640524769</v>
      </c>
      <c r="V509" s="5" t="n">
        <f aca="false">MIN(Sensitivity!T509,Sensitivity!U509)</f>
        <v>27.2523180435759</v>
      </c>
      <c r="W509" s="2" t="n">
        <f aca="false">note_a_principal_usd/Sensitivity!V509</f>
        <v>183470.631452528</v>
      </c>
      <c r="X509" s="5" t="n">
        <f aca="false">note_b_cap_usd/(pre_f_fd_total+Sensitivity!B509+Sensitivity!S509+Sensitivity!C509)</f>
        <v>43.4714129425944</v>
      </c>
      <c r="Y509" s="5" t="n">
        <f aca="false">Sensitivity!E509*(const_one-note_b_discount)</f>
        <v>41.7827743057567</v>
      </c>
      <c r="Z509" s="5" t="n">
        <f aca="false">MIN(Sensitivity!X509,Sensitivity!Y509)</f>
        <v>41.7827743057567</v>
      </c>
      <c r="AA509" s="2" t="n">
        <f aca="false">note_b_principal_usd/Sensitivity!Z509</f>
        <v>71799.9235294118</v>
      </c>
      <c r="AB509" s="2" t="n">
        <f aca="false">pre_f_fd_total+Sensitivity!B509+Sensitivity!F509+Sensitivity!W509+Sensitivity!AA509+Sensitivity!S509</f>
        <v>37487896.2719582</v>
      </c>
      <c r="AC509" s="2" t="n">
        <f aca="false">MAX(const_zero,sensitivity_esop_low*Sensitivity!AB509-pre_f_option_pool_total)</f>
        <v>0</v>
      </c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customFormat="false" ht="15" hidden="true" customHeight="false" outlineLevel="0" collapsed="false">
      <c r="A510" s="2" t="n">
        <f aca="false">Sensitivity!A509+const_one</f>
        <v>28</v>
      </c>
      <c r="B510" s="2" t="n">
        <f aca="false">Sensitivity!AC509</f>
        <v>0</v>
      </c>
      <c r="C510" s="2" t="n">
        <f aca="false">Sensitivity!W509</f>
        <v>183470.631452528</v>
      </c>
      <c r="D510" s="2" t="n">
        <f aca="false">Sensitivity!AA509</f>
        <v>71799.9235294118</v>
      </c>
      <c r="E510" s="5" t="n">
        <f aca="false">sensitivity_pre_high_usd/(pre_f_fd_total+Sensitivity!B510)</f>
        <v>49.1562050655961</v>
      </c>
      <c r="F510" s="2" t="n">
        <f aca="false">series_f_primary_raise_usd/Sensitivity!E510</f>
        <v>610299.35</v>
      </c>
      <c r="G510" s="2" t="n">
        <f aca="false">IF(Sensitivity!E510&lt;class_seed_ocp,class_seed_ocp*(ad_pre_f_broad_based_fd+series_f_primary_raise_usd/class_seed_ocp)/(ad_pre_f_broad_based_fd+series_f_primary_raise_usd/Sensitivity!E510),class_seed_ocp)</f>
        <v>1</v>
      </c>
      <c r="H510" s="2" t="n">
        <f aca="false">class_seed_original_shares*class_seed_issue_pps/Sensitivity!G510</f>
        <v>5000000</v>
      </c>
      <c r="I510" s="2" t="n">
        <f aca="false">IF(Sensitivity!E510&lt;class_series_a_ocp,class_series_a_ocp*(ad_pre_f_broad_based_fd+series_f_primary_raise_usd/class_series_a_ocp)/(ad_pre_f_broad_based_fd+series_f_primary_raise_usd/Sensitivity!E510),class_series_a_ocp)</f>
        <v>3</v>
      </c>
      <c r="J510" s="2" t="n">
        <f aca="false">class_series_a_original_shares*class_series_a_issue_pps/Sensitivity!I510</f>
        <v>5000000</v>
      </c>
      <c r="K510" s="2" t="n">
        <f aca="false">IF(Sensitivity!E510&lt;class_series_b_ocp,class_series_b_ocp*(ad_pre_f_broad_based_fd+series_f_primary_raise_usd/class_series_b_ocp)/(ad_pre_f_broad_based_fd+series_f_primary_raise_usd/Sensitivity!E510),class_series_b_ocp)</f>
        <v>10</v>
      </c>
      <c r="L510" s="2" t="n">
        <f aca="false">class_series_b_original_shares*class_series_b_issue_pps/Sensitivity!K510</f>
        <v>3000000</v>
      </c>
      <c r="M510" s="2" t="n">
        <f aca="false">IF(Sensitivity!E510&lt;class_series_c_ocp,class_series_c_ocp*(ad_pre_f_broad_based_fd+series_f_primary_raise_usd/class_series_c_ocp)/(ad_pre_f_broad_based_fd+series_f_primary_raise_usd/Sensitivity!E510),class_series_c_ocp)</f>
        <v>25</v>
      </c>
      <c r="N510" s="2" t="n">
        <f aca="false">class_series_c_original_shares*class_series_c_issue_pps/Sensitivity!M510</f>
        <v>2400000</v>
      </c>
      <c r="O510" s="8" t="n">
        <f aca="false">IF(Sensitivity!E510&lt;class_series_d_ocp,class_series_d_ocp*(ad_pre_f_broad_based_fd+series_f_primary_raise_usd/class_series_d_ocp)/(ad_pre_f_broad_based_fd+series_f_primary_raise_usd/Sensitivity!E510),class_series_d_ocp)</f>
        <v>57.9714266404196</v>
      </c>
      <c r="P510" s="2" t="n">
        <f aca="false">class_series_d_original_shares*class_series_d_issue_pps/Sensitivity!O510</f>
        <v>1724988.08111575</v>
      </c>
      <c r="Q510" s="8" t="n">
        <f aca="false">IF(Sensitivity!E510&lt;class_series_e_ocp,class_series_e_ocp*(ad_pre_f_broad_based_fd+series_f_primary_raise_usd/class_series_e_ocp)/(ad_pre_f_broad_based_fd+series_f_primary_raise_usd/Sensitivity!E510),class_series_e_ocp)</f>
        <v>49.1582764764852</v>
      </c>
      <c r="R510" s="2" t="n">
        <f aca="false">class_series_e_original_shares*class_series_e_issue_pps/Sensitivity!Q510</f>
        <v>6102671.28586048</v>
      </c>
      <c r="S510" s="2" t="n">
        <f aca="false">Sensitivity!H510-class_seed_current_shares+Sensitivity!J510-class_series_a_current_shares+Sensitivity!L510-class_series_b_current_shares+Sensitivity!N510-class_series_c_current_shares+Sensitivity!P510-class_series_d_current_shares+Sensitivity!R510-class_series_e_current_shares</f>
        <v>4365.36697623692</v>
      </c>
      <c r="T510" s="5" t="n">
        <f aca="false">note_a_cap_usd/(pre_f_fd_total+Sensitivity!B510+Sensitivity!S510+Sensitivity!D510)</f>
        <v>27.2523180435759</v>
      </c>
      <c r="U510" s="5" t="n">
        <f aca="false">Sensitivity!E510*(const_one-note_a_discount)</f>
        <v>39.3249640524769</v>
      </c>
      <c r="V510" s="5" t="n">
        <f aca="false">MIN(Sensitivity!T510,Sensitivity!U510)</f>
        <v>27.2523180435759</v>
      </c>
      <c r="W510" s="2" t="n">
        <f aca="false">note_a_principal_usd/Sensitivity!V510</f>
        <v>183470.631452528</v>
      </c>
      <c r="X510" s="5" t="n">
        <f aca="false">note_b_cap_usd/(pre_f_fd_total+Sensitivity!B510+Sensitivity!S510+Sensitivity!C510)</f>
        <v>43.4714129425944</v>
      </c>
      <c r="Y510" s="5" t="n">
        <f aca="false">Sensitivity!E510*(const_one-note_b_discount)</f>
        <v>41.7827743057567</v>
      </c>
      <c r="Z510" s="5" t="n">
        <f aca="false">MIN(Sensitivity!X510,Sensitivity!Y510)</f>
        <v>41.7827743057567</v>
      </c>
      <c r="AA510" s="2" t="n">
        <f aca="false">note_b_principal_usd/Sensitivity!Z510</f>
        <v>71799.9235294118</v>
      </c>
      <c r="AB510" s="2" t="n">
        <f aca="false">pre_f_fd_total+Sensitivity!B510+Sensitivity!F510+Sensitivity!W510+Sensitivity!AA510+Sensitivity!S510</f>
        <v>37487896.2719582</v>
      </c>
      <c r="AC510" s="2" t="n">
        <f aca="false">MAX(const_zero,sensitivity_esop_low*Sensitivity!AB510-pre_f_option_pool_total)</f>
        <v>0</v>
      </c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customFormat="false" ht="15" hidden="true" customHeight="false" outlineLevel="0" collapsed="false">
      <c r="A511" s="2" t="n">
        <f aca="false">Sensitivity!A510+const_one</f>
        <v>29</v>
      </c>
      <c r="B511" s="2" t="n">
        <f aca="false">Sensitivity!AC510</f>
        <v>0</v>
      </c>
      <c r="C511" s="2" t="n">
        <f aca="false">Sensitivity!W510</f>
        <v>183470.631452528</v>
      </c>
      <c r="D511" s="2" t="n">
        <f aca="false">Sensitivity!AA510</f>
        <v>71799.9235294118</v>
      </c>
      <c r="E511" s="5" t="n">
        <f aca="false">sensitivity_pre_high_usd/(pre_f_fd_total+Sensitivity!B511)</f>
        <v>49.1562050655961</v>
      </c>
      <c r="F511" s="2" t="n">
        <f aca="false">series_f_primary_raise_usd/Sensitivity!E511</f>
        <v>610299.35</v>
      </c>
      <c r="G511" s="2" t="n">
        <f aca="false">IF(Sensitivity!E511&lt;class_seed_ocp,class_seed_ocp*(ad_pre_f_broad_based_fd+series_f_primary_raise_usd/class_seed_ocp)/(ad_pre_f_broad_based_fd+series_f_primary_raise_usd/Sensitivity!E511),class_seed_ocp)</f>
        <v>1</v>
      </c>
      <c r="H511" s="2" t="n">
        <f aca="false">class_seed_original_shares*class_seed_issue_pps/Sensitivity!G511</f>
        <v>5000000</v>
      </c>
      <c r="I511" s="2" t="n">
        <f aca="false">IF(Sensitivity!E511&lt;class_series_a_ocp,class_series_a_ocp*(ad_pre_f_broad_based_fd+series_f_primary_raise_usd/class_series_a_ocp)/(ad_pre_f_broad_based_fd+series_f_primary_raise_usd/Sensitivity!E511),class_series_a_ocp)</f>
        <v>3</v>
      </c>
      <c r="J511" s="2" t="n">
        <f aca="false">class_series_a_original_shares*class_series_a_issue_pps/Sensitivity!I511</f>
        <v>5000000</v>
      </c>
      <c r="K511" s="2" t="n">
        <f aca="false">IF(Sensitivity!E511&lt;class_series_b_ocp,class_series_b_ocp*(ad_pre_f_broad_based_fd+series_f_primary_raise_usd/class_series_b_ocp)/(ad_pre_f_broad_based_fd+series_f_primary_raise_usd/Sensitivity!E511),class_series_b_ocp)</f>
        <v>10</v>
      </c>
      <c r="L511" s="2" t="n">
        <f aca="false">class_series_b_original_shares*class_series_b_issue_pps/Sensitivity!K511</f>
        <v>3000000</v>
      </c>
      <c r="M511" s="2" t="n">
        <f aca="false">IF(Sensitivity!E511&lt;class_series_c_ocp,class_series_c_ocp*(ad_pre_f_broad_based_fd+series_f_primary_raise_usd/class_series_c_ocp)/(ad_pre_f_broad_based_fd+series_f_primary_raise_usd/Sensitivity!E511),class_series_c_ocp)</f>
        <v>25</v>
      </c>
      <c r="N511" s="2" t="n">
        <f aca="false">class_series_c_original_shares*class_series_c_issue_pps/Sensitivity!M511</f>
        <v>2400000</v>
      </c>
      <c r="O511" s="8" t="n">
        <f aca="false">IF(Sensitivity!E511&lt;class_series_d_ocp,class_series_d_ocp*(ad_pre_f_broad_based_fd+series_f_primary_raise_usd/class_series_d_ocp)/(ad_pre_f_broad_based_fd+series_f_primary_raise_usd/Sensitivity!E511),class_series_d_ocp)</f>
        <v>57.9714266404196</v>
      </c>
      <c r="P511" s="2" t="n">
        <f aca="false">class_series_d_original_shares*class_series_d_issue_pps/Sensitivity!O511</f>
        <v>1724988.08111575</v>
      </c>
      <c r="Q511" s="8" t="n">
        <f aca="false">IF(Sensitivity!E511&lt;class_series_e_ocp,class_series_e_ocp*(ad_pre_f_broad_based_fd+series_f_primary_raise_usd/class_series_e_ocp)/(ad_pre_f_broad_based_fd+series_f_primary_raise_usd/Sensitivity!E511),class_series_e_ocp)</f>
        <v>49.1582764764852</v>
      </c>
      <c r="R511" s="2" t="n">
        <f aca="false">class_series_e_original_shares*class_series_e_issue_pps/Sensitivity!Q511</f>
        <v>6102671.28586048</v>
      </c>
      <c r="S511" s="2" t="n">
        <f aca="false">Sensitivity!H511-class_seed_current_shares+Sensitivity!J511-class_series_a_current_shares+Sensitivity!L511-class_series_b_current_shares+Sensitivity!N511-class_series_c_current_shares+Sensitivity!P511-class_series_d_current_shares+Sensitivity!R511-class_series_e_current_shares</f>
        <v>4365.36697623692</v>
      </c>
      <c r="T511" s="5" t="n">
        <f aca="false">note_a_cap_usd/(pre_f_fd_total+Sensitivity!B511+Sensitivity!S511+Sensitivity!D511)</f>
        <v>27.2523180435759</v>
      </c>
      <c r="U511" s="5" t="n">
        <f aca="false">Sensitivity!E511*(const_one-note_a_discount)</f>
        <v>39.3249640524769</v>
      </c>
      <c r="V511" s="5" t="n">
        <f aca="false">MIN(Sensitivity!T511,Sensitivity!U511)</f>
        <v>27.2523180435759</v>
      </c>
      <c r="W511" s="2" t="n">
        <f aca="false">note_a_principal_usd/Sensitivity!V511</f>
        <v>183470.631452528</v>
      </c>
      <c r="X511" s="5" t="n">
        <f aca="false">note_b_cap_usd/(pre_f_fd_total+Sensitivity!B511+Sensitivity!S511+Sensitivity!C511)</f>
        <v>43.4714129425944</v>
      </c>
      <c r="Y511" s="5" t="n">
        <f aca="false">Sensitivity!E511*(const_one-note_b_discount)</f>
        <v>41.7827743057567</v>
      </c>
      <c r="Z511" s="5" t="n">
        <f aca="false">MIN(Sensitivity!X511,Sensitivity!Y511)</f>
        <v>41.7827743057567</v>
      </c>
      <c r="AA511" s="2" t="n">
        <f aca="false">note_b_principal_usd/Sensitivity!Z511</f>
        <v>71799.9235294118</v>
      </c>
      <c r="AB511" s="2" t="n">
        <f aca="false">pre_f_fd_total+Sensitivity!B511+Sensitivity!F511+Sensitivity!W511+Sensitivity!AA511+Sensitivity!S511</f>
        <v>37487896.2719582</v>
      </c>
      <c r="AC511" s="2" t="n">
        <f aca="false">MAX(const_zero,sensitivity_esop_low*Sensitivity!AB511-pre_f_option_pool_total)</f>
        <v>0</v>
      </c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customFormat="false" ht="15" hidden="true" customHeight="false" outlineLevel="0" collapsed="false">
      <c r="A512" s="2" t="n">
        <f aca="false">Sensitivity!A511+const_one</f>
        <v>30</v>
      </c>
      <c r="B512" s="2" t="n">
        <f aca="false">Sensitivity!AC511</f>
        <v>0</v>
      </c>
      <c r="C512" s="2" t="n">
        <f aca="false">Sensitivity!W511</f>
        <v>183470.631452528</v>
      </c>
      <c r="D512" s="2" t="n">
        <f aca="false">Sensitivity!AA511</f>
        <v>71799.9235294118</v>
      </c>
      <c r="E512" s="5" t="n">
        <f aca="false">sensitivity_pre_high_usd/(pre_f_fd_total+Sensitivity!B512)</f>
        <v>49.1562050655961</v>
      </c>
      <c r="F512" s="2" t="n">
        <f aca="false">series_f_primary_raise_usd/Sensitivity!E512</f>
        <v>610299.35</v>
      </c>
      <c r="G512" s="2" t="n">
        <f aca="false">IF(Sensitivity!E512&lt;class_seed_ocp,class_seed_ocp*(ad_pre_f_broad_based_fd+series_f_primary_raise_usd/class_seed_ocp)/(ad_pre_f_broad_based_fd+series_f_primary_raise_usd/Sensitivity!E512),class_seed_ocp)</f>
        <v>1</v>
      </c>
      <c r="H512" s="2" t="n">
        <f aca="false">class_seed_original_shares*class_seed_issue_pps/Sensitivity!G512</f>
        <v>5000000</v>
      </c>
      <c r="I512" s="2" t="n">
        <f aca="false">IF(Sensitivity!E512&lt;class_series_a_ocp,class_series_a_ocp*(ad_pre_f_broad_based_fd+series_f_primary_raise_usd/class_series_a_ocp)/(ad_pre_f_broad_based_fd+series_f_primary_raise_usd/Sensitivity!E512),class_series_a_ocp)</f>
        <v>3</v>
      </c>
      <c r="J512" s="2" t="n">
        <f aca="false">class_series_a_original_shares*class_series_a_issue_pps/Sensitivity!I512</f>
        <v>5000000</v>
      </c>
      <c r="K512" s="2" t="n">
        <f aca="false">IF(Sensitivity!E512&lt;class_series_b_ocp,class_series_b_ocp*(ad_pre_f_broad_based_fd+series_f_primary_raise_usd/class_series_b_ocp)/(ad_pre_f_broad_based_fd+series_f_primary_raise_usd/Sensitivity!E512),class_series_b_ocp)</f>
        <v>10</v>
      </c>
      <c r="L512" s="2" t="n">
        <f aca="false">class_series_b_original_shares*class_series_b_issue_pps/Sensitivity!K512</f>
        <v>3000000</v>
      </c>
      <c r="M512" s="2" t="n">
        <f aca="false">IF(Sensitivity!E512&lt;class_series_c_ocp,class_series_c_ocp*(ad_pre_f_broad_based_fd+series_f_primary_raise_usd/class_series_c_ocp)/(ad_pre_f_broad_based_fd+series_f_primary_raise_usd/Sensitivity!E512),class_series_c_ocp)</f>
        <v>25</v>
      </c>
      <c r="N512" s="2" t="n">
        <f aca="false">class_series_c_original_shares*class_series_c_issue_pps/Sensitivity!M512</f>
        <v>2400000</v>
      </c>
      <c r="O512" s="8" t="n">
        <f aca="false">IF(Sensitivity!E512&lt;class_series_d_ocp,class_series_d_ocp*(ad_pre_f_broad_based_fd+series_f_primary_raise_usd/class_series_d_ocp)/(ad_pre_f_broad_based_fd+series_f_primary_raise_usd/Sensitivity!E512),class_series_d_ocp)</f>
        <v>57.9714266404196</v>
      </c>
      <c r="P512" s="2" t="n">
        <f aca="false">class_series_d_original_shares*class_series_d_issue_pps/Sensitivity!O512</f>
        <v>1724988.08111575</v>
      </c>
      <c r="Q512" s="8" t="n">
        <f aca="false">IF(Sensitivity!E512&lt;class_series_e_ocp,class_series_e_ocp*(ad_pre_f_broad_based_fd+series_f_primary_raise_usd/class_series_e_ocp)/(ad_pre_f_broad_based_fd+series_f_primary_raise_usd/Sensitivity!E512),class_series_e_ocp)</f>
        <v>49.1582764764852</v>
      </c>
      <c r="R512" s="2" t="n">
        <f aca="false">class_series_e_original_shares*class_series_e_issue_pps/Sensitivity!Q512</f>
        <v>6102671.28586048</v>
      </c>
      <c r="S512" s="2" t="n">
        <f aca="false">Sensitivity!H512-class_seed_current_shares+Sensitivity!J512-class_series_a_current_shares+Sensitivity!L512-class_series_b_current_shares+Sensitivity!N512-class_series_c_current_shares+Sensitivity!P512-class_series_d_current_shares+Sensitivity!R512-class_series_e_current_shares</f>
        <v>4365.36697623692</v>
      </c>
      <c r="T512" s="5" t="n">
        <f aca="false">note_a_cap_usd/(pre_f_fd_total+Sensitivity!B512+Sensitivity!S512+Sensitivity!D512)</f>
        <v>27.2523180435759</v>
      </c>
      <c r="U512" s="5" t="n">
        <f aca="false">Sensitivity!E512*(const_one-note_a_discount)</f>
        <v>39.3249640524769</v>
      </c>
      <c r="V512" s="5" t="n">
        <f aca="false">MIN(Sensitivity!T512,Sensitivity!U512)</f>
        <v>27.2523180435759</v>
      </c>
      <c r="W512" s="2" t="n">
        <f aca="false">note_a_principal_usd/Sensitivity!V512</f>
        <v>183470.631452528</v>
      </c>
      <c r="X512" s="5" t="n">
        <f aca="false">note_b_cap_usd/(pre_f_fd_total+Sensitivity!B512+Sensitivity!S512+Sensitivity!C512)</f>
        <v>43.4714129425944</v>
      </c>
      <c r="Y512" s="5" t="n">
        <f aca="false">Sensitivity!E512*(const_one-note_b_discount)</f>
        <v>41.7827743057567</v>
      </c>
      <c r="Z512" s="5" t="n">
        <f aca="false">MIN(Sensitivity!X512,Sensitivity!Y512)</f>
        <v>41.7827743057567</v>
      </c>
      <c r="AA512" s="2" t="n">
        <f aca="false">note_b_principal_usd/Sensitivity!Z512</f>
        <v>71799.9235294118</v>
      </c>
      <c r="AB512" s="2" t="n">
        <f aca="false">pre_f_fd_total+Sensitivity!B512+Sensitivity!F512+Sensitivity!W512+Sensitivity!AA512+Sensitivity!S512</f>
        <v>37487896.2719582</v>
      </c>
      <c r="AC512" s="2" t="n">
        <f aca="false">MAX(const_zero,sensitivity_esop_low*Sensitivity!AB512-pre_f_option_pool_total)</f>
        <v>0</v>
      </c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customFormat="false" ht="15" hidden="true" customHeight="false" outlineLevel="0" collapsed="false">
      <c r="A513" s="2" t="n">
        <f aca="false">Sensitivity!A512+const_one</f>
        <v>31</v>
      </c>
      <c r="B513" s="2" t="n">
        <f aca="false">Sensitivity!AC512</f>
        <v>0</v>
      </c>
      <c r="C513" s="2" t="n">
        <f aca="false">Sensitivity!W512</f>
        <v>183470.631452528</v>
      </c>
      <c r="D513" s="2" t="n">
        <f aca="false">Sensitivity!AA512</f>
        <v>71799.9235294118</v>
      </c>
      <c r="E513" s="5" t="n">
        <f aca="false">sensitivity_pre_high_usd/(pre_f_fd_total+Sensitivity!B513)</f>
        <v>49.1562050655961</v>
      </c>
      <c r="F513" s="2" t="n">
        <f aca="false">series_f_primary_raise_usd/Sensitivity!E513</f>
        <v>610299.35</v>
      </c>
      <c r="G513" s="2" t="n">
        <f aca="false">IF(Sensitivity!E513&lt;class_seed_ocp,class_seed_ocp*(ad_pre_f_broad_based_fd+series_f_primary_raise_usd/class_seed_ocp)/(ad_pre_f_broad_based_fd+series_f_primary_raise_usd/Sensitivity!E513),class_seed_ocp)</f>
        <v>1</v>
      </c>
      <c r="H513" s="2" t="n">
        <f aca="false">class_seed_original_shares*class_seed_issue_pps/Sensitivity!G513</f>
        <v>5000000</v>
      </c>
      <c r="I513" s="2" t="n">
        <f aca="false">IF(Sensitivity!E513&lt;class_series_a_ocp,class_series_a_ocp*(ad_pre_f_broad_based_fd+series_f_primary_raise_usd/class_series_a_ocp)/(ad_pre_f_broad_based_fd+series_f_primary_raise_usd/Sensitivity!E513),class_series_a_ocp)</f>
        <v>3</v>
      </c>
      <c r="J513" s="2" t="n">
        <f aca="false">class_series_a_original_shares*class_series_a_issue_pps/Sensitivity!I513</f>
        <v>5000000</v>
      </c>
      <c r="K513" s="2" t="n">
        <f aca="false">IF(Sensitivity!E513&lt;class_series_b_ocp,class_series_b_ocp*(ad_pre_f_broad_based_fd+series_f_primary_raise_usd/class_series_b_ocp)/(ad_pre_f_broad_based_fd+series_f_primary_raise_usd/Sensitivity!E513),class_series_b_ocp)</f>
        <v>10</v>
      </c>
      <c r="L513" s="2" t="n">
        <f aca="false">class_series_b_original_shares*class_series_b_issue_pps/Sensitivity!K513</f>
        <v>3000000</v>
      </c>
      <c r="M513" s="2" t="n">
        <f aca="false">IF(Sensitivity!E513&lt;class_series_c_ocp,class_series_c_ocp*(ad_pre_f_broad_based_fd+series_f_primary_raise_usd/class_series_c_ocp)/(ad_pre_f_broad_based_fd+series_f_primary_raise_usd/Sensitivity!E513),class_series_c_ocp)</f>
        <v>25</v>
      </c>
      <c r="N513" s="2" t="n">
        <f aca="false">class_series_c_original_shares*class_series_c_issue_pps/Sensitivity!M513</f>
        <v>2400000</v>
      </c>
      <c r="O513" s="8" t="n">
        <f aca="false">IF(Sensitivity!E513&lt;class_series_d_ocp,class_series_d_ocp*(ad_pre_f_broad_based_fd+series_f_primary_raise_usd/class_series_d_ocp)/(ad_pre_f_broad_based_fd+series_f_primary_raise_usd/Sensitivity!E513),class_series_d_ocp)</f>
        <v>57.9714266404196</v>
      </c>
      <c r="P513" s="2" t="n">
        <f aca="false">class_series_d_original_shares*class_series_d_issue_pps/Sensitivity!O513</f>
        <v>1724988.08111575</v>
      </c>
      <c r="Q513" s="8" t="n">
        <f aca="false">IF(Sensitivity!E513&lt;class_series_e_ocp,class_series_e_ocp*(ad_pre_f_broad_based_fd+series_f_primary_raise_usd/class_series_e_ocp)/(ad_pre_f_broad_based_fd+series_f_primary_raise_usd/Sensitivity!E513),class_series_e_ocp)</f>
        <v>49.1582764764852</v>
      </c>
      <c r="R513" s="2" t="n">
        <f aca="false">class_series_e_original_shares*class_series_e_issue_pps/Sensitivity!Q513</f>
        <v>6102671.28586048</v>
      </c>
      <c r="S513" s="2" t="n">
        <f aca="false">Sensitivity!H513-class_seed_current_shares+Sensitivity!J513-class_series_a_current_shares+Sensitivity!L513-class_series_b_current_shares+Sensitivity!N513-class_series_c_current_shares+Sensitivity!P513-class_series_d_current_shares+Sensitivity!R513-class_series_e_current_shares</f>
        <v>4365.36697623692</v>
      </c>
      <c r="T513" s="5" t="n">
        <f aca="false">note_a_cap_usd/(pre_f_fd_total+Sensitivity!B513+Sensitivity!S513+Sensitivity!D513)</f>
        <v>27.2523180435759</v>
      </c>
      <c r="U513" s="5" t="n">
        <f aca="false">Sensitivity!E513*(const_one-note_a_discount)</f>
        <v>39.3249640524769</v>
      </c>
      <c r="V513" s="5" t="n">
        <f aca="false">MIN(Sensitivity!T513,Sensitivity!U513)</f>
        <v>27.2523180435759</v>
      </c>
      <c r="W513" s="2" t="n">
        <f aca="false">note_a_principal_usd/Sensitivity!V513</f>
        <v>183470.631452528</v>
      </c>
      <c r="X513" s="5" t="n">
        <f aca="false">note_b_cap_usd/(pre_f_fd_total+Sensitivity!B513+Sensitivity!S513+Sensitivity!C513)</f>
        <v>43.4714129425944</v>
      </c>
      <c r="Y513" s="5" t="n">
        <f aca="false">Sensitivity!E513*(const_one-note_b_discount)</f>
        <v>41.7827743057567</v>
      </c>
      <c r="Z513" s="5" t="n">
        <f aca="false">MIN(Sensitivity!X513,Sensitivity!Y513)</f>
        <v>41.7827743057567</v>
      </c>
      <c r="AA513" s="2" t="n">
        <f aca="false">note_b_principal_usd/Sensitivity!Z513</f>
        <v>71799.9235294118</v>
      </c>
      <c r="AB513" s="2" t="n">
        <f aca="false">pre_f_fd_total+Sensitivity!B513+Sensitivity!F513+Sensitivity!W513+Sensitivity!AA513+Sensitivity!S513</f>
        <v>37487896.2719582</v>
      </c>
      <c r="AC513" s="2" t="n">
        <f aca="false">MAX(const_zero,sensitivity_esop_low*Sensitivity!AB513-pre_f_option_pool_total)</f>
        <v>0</v>
      </c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</row>
    <row r="514" customFormat="false" ht="15" hidden="true" customHeight="false" outlineLevel="0" collapsed="false">
      <c r="A514" s="2" t="n">
        <f aca="false">Sensitivity!A513+const_one</f>
        <v>32</v>
      </c>
      <c r="B514" s="2" t="n">
        <f aca="false">Sensitivity!AC513</f>
        <v>0</v>
      </c>
      <c r="C514" s="2" t="n">
        <f aca="false">Sensitivity!W513</f>
        <v>183470.631452528</v>
      </c>
      <c r="D514" s="2" t="n">
        <f aca="false">Sensitivity!AA513</f>
        <v>71799.9235294118</v>
      </c>
      <c r="E514" s="5" t="n">
        <f aca="false">sensitivity_pre_high_usd/(pre_f_fd_total+Sensitivity!B514)</f>
        <v>49.1562050655961</v>
      </c>
      <c r="F514" s="2" t="n">
        <f aca="false">series_f_primary_raise_usd/Sensitivity!E514</f>
        <v>610299.35</v>
      </c>
      <c r="G514" s="2" t="n">
        <f aca="false">IF(Sensitivity!E514&lt;class_seed_ocp,class_seed_ocp*(ad_pre_f_broad_based_fd+series_f_primary_raise_usd/class_seed_ocp)/(ad_pre_f_broad_based_fd+series_f_primary_raise_usd/Sensitivity!E514),class_seed_ocp)</f>
        <v>1</v>
      </c>
      <c r="H514" s="2" t="n">
        <f aca="false">class_seed_original_shares*class_seed_issue_pps/Sensitivity!G514</f>
        <v>5000000</v>
      </c>
      <c r="I514" s="2" t="n">
        <f aca="false">IF(Sensitivity!E514&lt;class_series_a_ocp,class_series_a_ocp*(ad_pre_f_broad_based_fd+series_f_primary_raise_usd/class_series_a_ocp)/(ad_pre_f_broad_based_fd+series_f_primary_raise_usd/Sensitivity!E514),class_series_a_ocp)</f>
        <v>3</v>
      </c>
      <c r="J514" s="2" t="n">
        <f aca="false">class_series_a_original_shares*class_series_a_issue_pps/Sensitivity!I514</f>
        <v>5000000</v>
      </c>
      <c r="K514" s="2" t="n">
        <f aca="false">IF(Sensitivity!E514&lt;class_series_b_ocp,class_series_b_ocp*(ad_pre_f_broad_based_fd+series_f_primary_raise_usd/class_series_b_ocp)/(ad_pre_f_broad_based_fd+series_f_primary_raise_usd/Sensitivity!E514),class_series_b_ocp)</f>
        <v>10</v>
      </c>
      <c r="L514" s="2" t="n">
        <f aca="false">class_series_b_original_shares*class_series_b_issue_pps/Sensitivity!K514</f>
        <v>3000000</v>
      </c>
      <c r="M514" s="2" t="n">
        <f aca="false">IF(Sensitivity!E514&lt;class_series_c_ocp,class_series_c_ocp*(ad_pre_f_broad_based_fd+series_f_primary_raise_usd/class_series_c_ocp)/(ad_pre_f_broad_based_fd+series_f_primary_raise_usd/Sensitivity!E514),class_series_c_ocp)</f>
        <v>25</v>
      </c>
      <c r="N514" s="2" t="n">
        <f aca="false">class_series_c_original_shares*class_series_c_issue_pps/Sensitivity!M514</f>
        <v>2400000</v>
      </c>
      <c r="O514" s="8" t="n">
        <f aca="false">IF(Sensitivity!E514&lt;class_series_d_ocp,class_series_d_ocp*(ad_pre_f_broad_based_fd+series_f_primary_raise_usd/class_series_d_ocp)/(ad_pre_f_broad_based_fd+series_f_primary_raise_usd/Sensitivity!E514),class_series_d_ocp)</f>
        <v>57.9714266404196</v>
      </c>
      <c r="P514" s="2" t="n">
        <f aca="false">class_series_d_original_shares*class_series_d_issue_pps/Sensitivity!O514</f>
        <v>1724988.08111575</v>
      </c>
      <c r="Q514" s="8" t="n">
        <f aca="false">IF(Sensitivity!E514&lt;class_series_e_ocp,class_series_e_ocp*(ad_pre_f_broad_based_fd+series_f_primary_raise_usd/class_series_e_ocp)/(ad_pre_f_broad_based_fd+series_f_primary_raise_usd/Sensitivity!E514),class_series_e_ocp)</f>
        <v>49.1582764764852</v>
      </c>
      <c r="R514" s="2" t="n">
        <f aca="false">class_series_e_original_shares*class_series_e_issue_pps/Sensitivity!Q514</f>
        <v>6102671.28586048</v>
      </c>
      <c r="S514" s="2" t="n">
        <f aca="false">Sensitivity!H514-class_seed_current_shares+Sensitivity!J514-class_series_a_current_shares+Sensitivity!L514-class_series_b_current_shares+Sensitivity!N514-class_series_c_current_shares+Sensitivity!P514-class_series_d_current_shares+Sensitivity!R514-class_series_e_current_shares</f>
        <v>4365.36697623692</v>
      </c>
      <c r="T514" s="5" t="n">
        <f aca="false">note_a_cap_usd/(pre_f_fd_total+Sensitivity!B514+Sensitivity!S514+Sensitivity!D514)</f>
        <v>27.2523180435759</v>
      </c>
      <c r="U514" s="5" t="n">
        <f aca="false">Sensitivity!E514*(const_one-note_a_discount)</f>
        <v>39.3249640524769</v>
      </c>
      <c r="V514" s="5" t="n">
        <f aca="false">MIN(Sensitivity!T514,Sensitivity!U514)</f>
        <v>27.2523180435759</v>
      </c>
      <c r="W514" s="2" t="n">
        <f aca="false">note_a_principal_usd/Sensitivity!V514</f>
        <v>183470.631452528</v>
      </c>
      <c r="X514" s="5" t="n">
        <f aca="false">note_b_cap_usd/(pre_f_fd_total+Sensitivity!B514+Sensitivity!S514+Sensitivity!C514)</f>
        <v>43.4714129425944</v>
      </c>
      <c r="Y514" s="5" t="n">
        <f aca="false">Sensitivity!E514*(const_one-note_b_discount)</f>
        <v>41.7827743057567</v>
      </c>
      <c r="Z514" s="5" t="n">
        <f aca="false">MIN(Sensitivity!X514,Sensitivity!Y514)</f>
        <v>41.7827743057567</v>
      </c>
      <c r="AA514" s="2" t="n">
        <f aca="false">note_b_principal_usd/Sensitivity!Z514</f>
        <v>71799.9235294118</v>
      </c>
      <c r="AB514" s="2" t="n">
        <f aca="false">pre_f_fd_total+Sensitivity!B514+Sensitivity!F514+Sensitivity!W514+Sensitivity!AA514+Sensitivity!S514</f>
        <v>37487896.2719582</v>
      </c>
      <c r="AC514" s="2" t="n">
        <f aca="false">MAX(const_zero,sensitivity_esop_low*Sensitivity!AB514-pre_f_option_pool_total)</f>
        <v>0</v>
      </c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</row>
    <row r="515" customFormat="false" ht="15" hidden="true" customHeight="false" outlineLevel="0" collapsed="false">
      <c r="A515" s="2" t="n">
        <f aca="false">Sensitivity!A514+const_one</f>
        <v>33</v>
      </c>
      <c r="B515" s="2" t="n">
        <f aca="false">Sensitivity!AC514</f>
        <v>0</v>
      </c>
      <c r="C515" s="2" t="n">
        <f aca="false">Sensitivity!W514</f>
        <v>183470.631452528</v>
      </c>
      <c r="D515" s="2" t="n">
        <f aca="false">Sensitivity!AA514</f>
        <v>71799.9235294118</v>
      </c>
      <c r="E515" s="5" t="n">
        <f aca="false">sensitivity_pre_high_usd/(pre_f_fd_total+Sensitivity!B515)</f>
        <v>49.1562050655961</v>
      </c>
      <c r="F515" s="2" t="n">
        <f aca="false">series_f_primary_raise_usd/Sensitivity!E515</f>
        <v>610299.35</v>
      </c>
      <c r="G515" s="2" t="n">
        <f aca="false">IF(Sensitivity!E515&lt;class_seed_ocp,class_seed_ocp*(ad_pre_f_broad_based_fd+series_f_primary_raise_usd/class_seed_ocp)/(ad_pre_f_broad_based_fd+series_f_primary_raise_usd/Sensitivity!E515),class_seed_ocp)</f>
        <v>1</v>
      </c>
      <c r="H515" s="2" t="n">
        <f aca="false">class_seed_original_shares*class_seed_issue_pps/Sensitivity!G515</f>
        <v>5000000</v>
      </c>
      <c r="I515" s="2" t="n">
        <f aca="false">IF(Sensitivity!E515&lt;class_series_a_ocp,class_series_a_ocp*(ad_pre_f_broad_based_fd+series_f_primary_raise_usd/class_series_a_ocp)/(ad_pre_f_broad_based_fd+series_f_primary_raise_usd/Sensitivity!E515),class_series_a_ocp)</f>
        <v>3</v>
      </c>
      <c r="J515" s="2" t="n">
        <f aca="false">class_series_a_original_shares*class_series_a_issue_pps/Sensitivity!I515</f>
        <v>5000000</v>
      </c>
      <c r="K515" s="2" t="n">
        <f aca="false">IF(Sensitivity!E515&lt;class_series_b_ocp,class_series_b_ocp*(ad_pre_f_broad_based_fd+series_f_primary_raise_usd/class_series_b_ocp)/(ad_pre_f_broad_based_fd+series_f_primary_raise_usd/Sensitivity!E515),class_series_b_ocp)</f>
        <v>10</v>
      </c>
      <c r="L515" s="2" t="n">
        <f aca="false">class_series_b_original_shares*class_series_b_issue_pps/Sensitivity!K515</f>
        <v>3000000</v>
      </c>
      <c r="M515" s="2" t="n">
        <f aca="false">IF(Sensitivity!E515&lt;class_series_c_ocp,class_series_c_ocp*(ad_pre_f_broad_based_fd+series_f_primary_raise_usd/class_series_c_ocp)/(ad_pre_f_broad_based_fd+series_f_primary_raise_usd/Sensitivity!E515),class_series_c_ocp)</f>
        <v>25</v>
      </c>
      <c r="N515" s="2" t="n">
        <f aca="false">class_series_c_original_shares*class_series_c_issue_pps/Sensitivity!M515</f>
        <v>2400000</v>
      </c>
      <c r="O515" s="8" t="n">
        <f aca="false">IF(Sensitivity!E515&lt;class_series_d_ocp,class_series_d_ocp*(ad_pre_f_broad_based_fd+series_f_primary_raise_usd/class_series_d_ocp)/(ad_pre_f_broad_based_fd+series_f_primary_raise_usd/Sensitivity!E515),class_series_d_ocp)</f>
        <v>57.9714266404196</v>
      </c>
      <c r="P515" s="2" t="n">
        <f aca="false">class_series_d_original_shares*class_series_d_issue_pps/Sensitivity!O515</f>
        <v>1724988.08111575</v>
      </c>
      <c r="Q515" s="8" t="n">
        <f aca="false">IF(Sensitivity!E515&lt;class_series_e_ocp,class_series_e_ocp*(ad_pre_f_broad_based_fd+series_f_primary_raise_usd/class_series_e_ocp)/(ad_pre_f_broad_based_fd+series_f_primary_raise_usd/Sensitivity!E515),class_series_e_ocp)</f>
        <v>49.1582764764852</v>
      </c>
      <c r="R515" s="2" t="n">
        <f aca="false">class_series_e_original_shares*class_series_e_issue_pps/Sensitivity!Q515</f>
        <v>6102671.28586048</v>
      </c>
      <c r="S515" s="2" t="n">
        <f aca="false">Sensitivity!H515-class_seed_current_shares+Sensitivity!J515-class_series_a_current_shares+Sensitivity!L515-class_series_b_current_shares+Sensitivity!N515-class_series_c_current_shares+Sensitivity!P515-class_series_d_current_shares+Sensitivity!R515-class_series_e_current_shares</f>
        <v>4365.36697623692</v>
      </c>
      <c r="T515" s="5" t="n">
        <f aca="false">note_a_cap_usd/(pre_f_fd_total+Sensitivity!B515+Sensitivity!S515+Sensitivity!D515)</f>
        <v>27.2523180435759</v>
      </c>
      <c r="U515" s="5" t="n">
        <f aca="false">Sensitivity!E515*(const_one-note_a_discount)</f>
        <v>39.3249640524769</v>
      </c>
      <c r="V515" s="5" t="n">
        <f aca="false">MIN(Sensitivity!T515,Sensitivity!U515)</f>
        <v>27.2523180435759</v>
      </c>
      <c r="W515" s="2" t="n">
        <f aca="false">note_a_principal_usd/Sensitivity!V515</f>
        <v>183470.631452528</v>
      </c>
      <c r="X515" s="5" t="n">
        <f aca="false">note_b_cap_usd/(pre_f_fd_total+Sensitivity!B515+Sensitivity!S515+Sensitivity!C515)</f>
        <v>43.4714129425944</v>
      </c>
      <c r="Y515" s="5" t="n">
        <f aca="false">Sensitivity!E515*(const_one-note_b_discount)</f>
        <v>41.7827743057567</v>
      </c>
      <c r="Z515" s="5" t="n">
        <f aca="false">MIN(Sensitivity!X515,Sensitivity!Y515)</f>
        <v>41.7827743057567</v>
      </c>
      <c r="AA515" s="2" t="n">
        <f aca="false">note_b_principal_usd/Sensitivity!Z515</f>
        <v>71799.9235294118</v>
      </c>
      <c r="AB515" s="2" t="n">
        <f aca="false">pre_f_fd_total+Sensitivity!B515+Sensitivity!F515+Sensitivity!W515+Sensitivity!AA515+Sensitivity!S515</f>
        <v>37487896.2719582</v>
      </c>
      <c r="AC515" s="2" t="n">
        <f aca="false">MAX(const_zero,sensitivity_esop_low*Sensitivity!AB515-pre_f_option_pool_total)</f>
        <v>0</v>
      </c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customFormat="false" ht="15" hidden="true" customHeight="false" outlineLevel="0" collapsed="false">
      <c r="A516" s="2" t="n">
        <f aca="false">Sensitivity!A515+const_one</f>
        <v>34</v>
      </c>
      <c r="B516" s="2" t="n">
        <f aca="false">Sensitivity!AC515</f>
        <v>0</v>
      </c>
      <c r="C516" s="2" t="n">
        <f aca="false">Sensitivity!W515</f>
        <v>183470.631452528</v>
      </c>
      <c r="D516" s="2" t="n">
        <f aca="false">Sensitivity!AA515</f>
        <v>71799.9235294118</v>
      </c>
      <c r="E516" s="5" t="n">
        <f aca="false">sensitivity_pre_high_usd/(pre_f_fd_total+Sensitivity!B516)</f>
        <v>49.1562050655961</v>
      </c>
      <c r="F516" s="2" t="n">
        <f aca="false">series_f_primary_raise_usd/Sensitivity!E516</f>
        <v>610299.35</v>
      </c>
      <c r="G516" s="2" t="n">
        <f aca="false">IF(Sensitivity!E516&lt;class_seed_ocp,class_seed_ocp*(ad_pre_f_broad_based_fd+series_f_primary_raise_usd/class_seed_ocp)/(ad_pre_f_broad_based_fd+series_f_primary_raise_usd/Sensitivity!E516),class_seed_ocp)</f>
        <v>1</v>
      </c>
      <c r="H516" s="2" t="n">
        <f aca="false">class_seed_original_shares*class_seed_issue_pps/Sensitivity!G516</f>
        <v>5000000</v>
      </c>
      <c r="I516" s="2" t="n">
        <f aca="false">IF(Sensitivity!E516&lt;class_series_a_ocp,class_series_a_ocp*(ad_pre_f_broad_based_fd+series_f_primary_raise_usd/class_series_a_ocp)/(ad_pre_f_broad_based_fd+series_f_primary_raise_usd/Sensitivity!E516),class_series_a_ocp)</f>
        <v>3</v>
      </c>
      <c r="J516" s="2" t="n">
        <f aca="false">class_series_a_original_shares*class_series_a_issue_pps/Sensitivity!I516</f>
        <v>5000000</v>
      </c>
      <c r="K516" s="2" t="n">
        <f aca="false">IF(Sensitivity!E516&lt;class_series_b_ocp,class_series_b_ocp*(ad_pre_f_broad_based_fd+series_f_primary_raise_usd/class_series_b_ocp)/(ad_pre_f_broad_based_fd+series_f_primary_raise_usd/Sensitivity!E516),class_series_b_ocp)</f>
        <v>10</v>
      </c>
      <c r="L516" s="2" t="n">
        <f aca="false">class_series_b_original_shares*class_series_b_issue_pps/Sensitivity!K516</f>
        <v>3000000</v>
      </c>
      <c r="M516" s="2" t="n">
        <f aca="false">IF(Sensitivity!E516&lt;class_series_c_ocp,class_series_c_ocp*(ad_pre_f_broad_based_fd+series_f_primary_raise_usd/class_series_c_ocp)/(ad_pre_f_broad_based_fd+series_f_primary_raise_usd/Sensitivity!E516),class_series_c_ocp)</f>
        <v>25</v>
      </c>
      <c r="N516" s="2" t="n">
        <f aca="false">class_series_c_original_shares*class_series_c_issue_pps/Sensitivity!M516</f>
        <v>2400000</v>
      </c>
      <c r="O516" s="8" t="n">
        <f aca="false">IF(Sensitivity!E516&lt;class_series_d_ocp,class_series_d_ocp*(ad_pre_f_broad_based_fd+series_f_primary_raise_usd/class_series_d_ocp)/(ad_pre_f_broad_based_fd+series_f_primary_raise_usd/Sensitivity!E516),class_series_d_ocp)</f>
        <v>57.9714266404196</v>
      </c>
      <c r="P516" s="2" t="n">
        <f aca="false">class_series_d_original_shares*class_series_d_issue_pps/Sensitivity!O516</f>
        <v>1724988.08111575</v>
      </c>
      <c r="Q516" s="8" t="n">
        <f aca="false">IF(Sensitivity!E516&lt;class_series_e_ocp,class_series_e_ocp*(ad_pre_f_broad_based_fd+series_f_primary_raise_usd/class_series_e_ocp)/(ad_pre_f_broad_based_fd+series_f_primary_raise_usd/Sensitivity!E516),class_series_e_ocp)</f>
        <v>49.1582764764852</v>
      </c>
      <c r="R516" s="2" t="n">
        <f aca="false">class_series_e_original_shares*class_series_e_issue_pps/Sensitivity!Q516</f>
        <v>6102671.28586048</v>
      </c>
      <c r="S516" s="2" t="n">
        <f aca="false">Sensitivity!H516-class_seed_current_shares+Sensitivity!J516-class_series_a_current_shares+Sensitivity!L516-class_series_b_current_shares+Sensitivity!N516-class_series_c_current_shares+Sensitivity!P516-class_series_d_current_shares+Sensitivity!R516-class_series_e_current_shares</f>
        <v>4365.36697623692</v>
      </c>
      <c r="T516" s="5" t="n">
        <f aca="false">note_a_cap_usd/(pre_f_fd_total+Sensitivity!B516+Sensitivity!S516+Sensitivity!D516)</f>
        <v>27.2523180435759</v>
      </c>
      <c r="U516" s="5" t="n">
        <f aca="false">Sensitivity!E516*(const_one-note_a_discount)</f>
        <v>39.3249640524769</v>
      </c>
      <c r="V516" s="5" t="n">
        <f aca="false">MIN(Sensitivity!T516,Sensitivity!U516)</f>
        <v>27.2523180435759</v>
      </c>
      <c r="W516" s="2" t="n">
        <f aca="false">note_a_principal_usd/Sensitivity!V516</f>
        <v>183470.631452528</v>
      </c>
      <c r="X516" s="5" t="n">
        <f aca="false">note_b_cap_usd/(pre_f_fd_total+Sensitivity!B516+Sensitivity!S516+Sensitivity!C516)</f>
        <v>43.4714129425944</v>
      </c>
      <c r="Y516" s="5" t="n">
        <f aca="false">Sensitivity!E516*(const_one-note_b_discount)</f>
        <v>41.7827743057567</v>
      </c>
      <c r="Z516" s="5" t="n">
        <f aca="false">MIN(Sensitivity!X516,Sensitivity!Y516)</f>
        <v>41.7827743057567</v>
      </c>
      <c r="AA516" s="2" t="n">
        <f aca="false">note_b_principal_usd/Sensitivity!Z516</f>
        <v>71799.9235294118</v>
      </c>
      <c r="AB516" s="2" t="n">
        <f aca="false">pre_f_fd_total+Sensitivity!B516+Sensitivity!F516+Sensitivity!W516+Sensitivity!AA516+Sensitivity!S516</f>
        <v>37487896.2719582</v>
      </c>
      <c r="AC516" s="2" t="n">
        <f aca="false">MAX(const_zero,sensitivity_esop_low*Sensitivity!AB516-pre_f_option_pool_total)</f>
        <v>0</v>
      </c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customFormat="false" ht="15" hidden="true" customHeight="false" outlineLevel="0" collapsed="false">
      <c r="A517" s="2" t="n">
        <f aca="false">Sensitivity!A516+const_one</f>
        <v>35</v>
      </c>
      <c r="B517" s="2" t="n">
        <f aca="false">Sensitivity!AC516</f>
        <v>0</v>
      </c>
      <c r="C517" s="2" t="n">
        <f aca="false">Sensitivity!W516</f>
        <v>183470.631452528</v>
      </c>
      <c r="D517" s="2" t="n">
        <f aca="false">Sensitivity!AA516</f>
        <v>71799.9235294118</v>
      </c>
      <c r="E517" s="5" t="n">
        <f aca="false">sensitivity_pre_high_usd/(pre_f_fd_total+Sensitivity!B517)</f>
        <v>49.1562050655961</v>
      </c>
      <c r="F517" s="2" t="n">
        <f aca="false">series_f_primary_raise_usd/Sensitivity!E517</f>
        <v>610299.35</v>
      </c>
      <c r="G517" s="2" t="n">
        <f aca="false">IF(Sensitivity!E517&lt;class_seed_ocp,class_seed_ocp*(ad_pre_f_broad_based_fd+series_f_primary_raise_usd/class_seed_ocp)/(ad_pre_f_broad_based_fd+series_f_primary_raise_usd/Sensitivity!E517),class_seed_ocp)</f>
        <v>1</v>
      </c>
      <c r="H517" s="2" t="n">
        <f aca="false">class_seed_original_shares*class_seed_issue_pps/Sensitivity!G517</f>
        <v>5000000</v>
      </c>
      <c r="I517" s="2" t="n">
        <f aca="false">IF(Sensitivity!E517&lt;class_series_a_ocp,class_series_a_ocp*(ad_pre_f_broad_based_fd+series_f_primary_raise_usd/class_series_a_ocp)/(ad_pre_f_broad_based_fd+series_f_primary_raise_usd/Sensitivity!E517),class_series_a_ocp)</f>
        <v>3</v>
      </c>
      <c r="J517" s="2" t="n">
        <f aca="false">class_series_a_original_shares*class_series_a_issue_pps/Sensitivity!I517</f>
        <v>5000000</v>
      </c>
      <c r="K517" s="2" t="n">
        <f aca="false">IF(Sensitivity!E517&lt;class_series_b_ocp,class_series_b_ocp*(ad_pre_f_broad_based_fd+series_f_primary_raise_usd/class_series_b_ocp)/(ad_pre_f_broad_based_fd+series_f_primary_raise_usd/Sensitivity!E517),class_series_b_ocp)</f>
        <v>10</v>
      </c>
      <c r="L517" s="2" t="n">
        <f aca="false">class_series_b_original_shares*class_series_b_issue_pps/Sensitivity!K517</f>
        <v>3000000</v>
      </c>
      <c r="M517" s="2" t="n">
        <f aca="false">IF(Sensitivity!E517&lt;class_series_c_ocp,class_series_c_ocp*(ad_pre_f_broad_based_fd+series_f_primary_raise_usd/class_series_c_ocp)/(ad_pre_f_broad_based_fd+series_f_primary_raise_usd/Sensitivity!E517),class_series_c_ocp)</f>
        <v>25</v>
      </c>
      <c r="N517" s="2" t="n">
        <f aca="false">class_series_c_original_shares*class_series_c_issue_pps/Sensitivity!M517</f>
        <v>2400000</v>
      </c>
      <c r="O517" s="8" t="n">
        <f aca="false">IF(Sensitivity!E517&lt;class_series_d_ocp,class_series_d_ocp*(ad_pre_f_broad_based_fd+series_f_primary_raise_usd/class_series_d_ocp)/(ad_pre_f_broad_based_fd+series_f_primary_raise_usd/Sensitivity!E517),class_series_d_ocp)</f>
        <v>57.9714266404196</v>
      </c>
      <c r="P517" s="2" t="n">
        <f aca="false">class_series_d_original_shares*class_series_d_issue_pps/Sensitivity!O517</f>
        <v>1724988.08111575</v>
      </c>
      <c r="Q517" s="8" t="n">
        <f aca="false">IF(Sensitivity!E517&lt;class_series_e_ocp,class_series_e_ocp*(ad_pre_f_broad_based_fd+series_f_primary_raise_usd/class_series_e_ocp)/(ad_pre_f_broad_based_fd+series_f_primary_raise_usd/Sensitivity!E517),class_series_e_ocp)</f>
        <v>49.1582764764852</v>
      </c>
      <c r="R517" s="2" t="n">
        <f aca="false">class_series_e_original_shares*class_series_e_issue_pps/Sensitivity!Q517</f>
        <v>6102671.28586048</v>
      </c>
      <c r="S517" s="2" t="n">
        <f aca="false">Sensitivity!H517-class_seed_current_shares+Sensitivity!J517-class_series_a_current_shares+Sensitivity!L517-class_series_b_current_shares+Sensitivity!N517-class_series_c_current_shares+Sensitivity!P517-class_series_d_current_shares+Sensitivity!R517-class_series_e_current_shares</f>
        <v>4365.36697623692</v>
      </c>
      <c r="T517" s="5" t="n">
        <f aca="false">note_a_cap_usd/(pre_f_fd_total+Sensitivity!B517+Sensitivity!S517+Sensitivity!D517)</f>
        <v>27.2523180435759</v>
      </c>
      <c r="U517" s="5" t="n">
        <f aca="false">Sensitivity!E517*(const_one-note_a_discount)</f>
        <v>39.3249640524769</v>
      </c>
      <c r="V517" s="5" t="n">
        <f aca="false">MIN(Sensitivity!T517,Sensitivity!U517)</f>
        <v>27.2523180435759</v>
      </c>
      <c r="W517" s="2" t="n">
        <f aca="false">note_a_principal_usd/Sensitivity!V517</f>
        <v>183470.631452528</v>
      </c>
      <c r="X517" s="5" t="n">
        <f aca="false">note_b_cap_usd/(pre_f_fd_total+Sensitivity!B517+Sensitivity!S517+Sensitivity!C517)</f>
        <v>43.4714129425944</v>
      </c>
      <c r="Y517" s="5" t="n">
        <f aca="false">Sensitivity!E517*(const_one-note_b_discount)</f>
        <v>41.7827743057567</v>
      </c>
      <c r="Z517" s="5" t="n">
        <f aca="false">MIN(Sensitivity!X517,Sensitivity!Y517)</f>
        <v>41.7827743057567</v>
      </c>
      <c r="AA517" s="2" t="n">
        <f aca="false">note_b_principal_usd/Sensitivity!Z517</f>
        <v>71799.9235294118</v>
      </c>
      <c r="AB517" s="2" t="n">
        <f aca="false">pre_f_fd_total+Sensitivity!B517+Sensitivity!F517+Sensitivity!W517+Sensitivity!AA517+Sensitivity!S517</f>
        <v>37487896.2719582</v>
      </c>
      <c r="AC517" s="2" t="n">
        <f aca="false">MAX(const_zero,sensitivity_esop_low*Sensitivity!AB517-pre_f_option_pool_total)</f>
        <v>0</v>
      </c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customFormat="false" ht="15" hidden="true" customHeight="false" outlineLevel="0" collapsed="false">
      <c r="A518" s="2" t="n">
        <f aca="false">Sensitivity!A517+const_one</f>
        <v>36</v>
      </c>
      <c r="B518" s="2" t="n">
        <f aca="false">Sensitivity!AC517</f>
        <v>0</v>
      </c>
      <c r="C518" s="2" t="n">
        <f aca="false">Sensitivity!W517</f>
        <v>183470.631452528</v>
      </c>
      <c r="D518" s="2" t="n">
        <f aca="false">Sensitivity!AA517</f>
        <v>71799.9235294118</v>
      </c>
      <c r="E518" s="5" t="n">
        <f aca="false">sensitivity_pre_high_usd/(pre_f_fd_total+Sensitivity!B518)</f>
        <v>49.1562050655961</v>
      </c>
      <c r="F518" s="2" t="n">
        <f aca="false">series_f_primary_raise_usd/Sensitivity!E518</f>
        <v>610299.35</v>
      </c>
      <c r="G518" s="2" t="n">
        <f aca="false">IF(Sensitivity!E518&lt;class_seed_ocp,class_seed_ocp*(ad_pre_f_broad_based_fd+series_f_primary_raise_usd/class_seed_ocp)/(ad_pre_f_broad_based_fd+series_f_primary_raise_usd/Sensitivity!E518),class_seed_ocp)</f>
        <v>1</v>
      </c>
      <c r="H518" s="2" t="n">
        <f aca="false">class_seed_original_shares*class_seed_issue_pps/Sensitivity!G518</f>
        <v>5000000</v>
      </c>
      <c r="I518" s="2" t="n">
        <f aca="false">IF(Sensitivity!E518&lt;class_series_a_ocp,class_series_a_ocp*(ad_pre_f_broad_based_fd+series_f_primary_raise_usd/class_series_a_ocp)/(ad_pre_f_broad_based_fd+series_f_primary_raise_usd/Sensitivity!E518),class_series_a_ocp)</f>
        <v>3</v>
      </c>
      <c r="J518" s="2" t="n">
        <f aca="false">class_series_a_original_shares*class_series_a_issue_pps/Sensitivity!I518</f>
        <v>5000000</v>
      </c>
      <c r="K518" s="2" t="n">
        <f aca="false">IF(Sensitivity!E518&lt;class_series_b_ocp,class_series_b_ocp*(ad_pre_f_broad_based_fd+series_f_primary_raise_usd/class_series_b_ocp)/(ad_pre_f_broad_based_fd+series_f_primary_raise_usd/Sensitivity!E518),class_series_b_ocp)</f>
        <v>10</v>
      </c>
      <c r="L518" s="2" t="n">
        <f aca="false">class_series_b_original_shares*class_series_b_issue_pps/Sensitivity!K518</f>
        <v>3000000</v>
      </c>
      <c r="M518" s="2" t="n">
        <f aca="false">IF(Sensitivity!E518&lt;class_series_c_ocp,class_series_c_ocp*(ad_pre_f_broad_based_fd+series_f_primary_raise_usd/class_series_c_ocp)/(ad_pre_f_broad_based_fd+series_f_primary_raise_usd/Sensitivity!E518),class_series_c_ocp)</f>
        <v>25</v>
      </c>
      <c r="N518" s="2" t="n">
        <f aca="false">class_series_c_original_shares*class_series_c_issue_pps/Sensitivity!M518</f>
        <v>2400000</v>
      </c>
      <c r="O518" s="8" t="n">
        <f aca="false">IF(Sensitivity!E518&lt;class_series_d_ocp,class_series_d_ocp*(ad_pre_f_broad_based_fd+series_f_primary_raise_usd/class_series_d_ocp)/(ad_pre_f_broad_based_fd+series_f_primary_raise_usd/Sensitivity!E518),class_series_d_ocp)</f>
        <v>57.9714266404196</v>
      </c>
      <c r="P518" s="2" t="n">
        <f aca="false">class_series_d_original_shares*class_series_d_issue_pps/Sensitivity!O518</f>
        <v>1724988.08111575</v>
      </c>
      <c r="Q518" s="8" t="n">
        <f aca="false">IF(Sensitivity!E518&lt;class_series_e_ocp,class_series_e_ocp*(ad_pre_f_broad_based_fd+series_f_primary_raise_usd/class_series_e_ocp)/(ad_pre_f_broad_based_fd+series_f_primary_raise_usd/Sensitivity!E518),class_series_e_ocp)</f>
        <v>49.1582764764852</v>
      </c>
      <c r="R518" s="2" t="n">
        <f aca="false">class_series_e_original_shares*class_series_e_issue_pps/Sensitivity!Q518</f>
        <v>6102671.28586048</v>
      </c>
      <c r="S518" s="2" t="n">
        <f aca="false">Sensitivity!H518-class_seed_current_shares+Sensitivity!J518-class_series_a_current_shares+Sensitivity!L518-class_series_b_current_shares+Sensitivity!N518-class_series_c_current_shares+Sensitivity!P518-class_series_d_current_shares+Sensitivity!R518-class_series_e_current_shares</f>
        <v>4365.36697623692</v>
      </c>
      <c r="T518" s="5" t="n">
        <f aca="false">note_a_cap_usd/(pre_f_fd_total+Sensitivity!B518+Sensitivity!S518+Sensitivity!D518)</f>
        <v>27.2523180435759</v>
      </c>
      <c r="U518" s="5" t="n">
        <f aca="false">Sensitivity!E518*(const_one-note_a_discount)</f>
        <v>39.3249640524769</v>
      </c>
      <c r="V518" s="5" t="n">
        <f aca="false">MIN(Sensitivity!T518,Sensitivity!U518)</f>
        <v>27.2523180435759</v>
      </c>
      <c r="W518" s="2" t="n">
        <f aca="false">note_a_principal_usd/Sensitivity!V518</f>
        <v>183470.631452528</v>
      </c>
      <c r="X518" s="5" t="n">
        <f aca="false">note_b_cap_usd/(pre_f_fd_total+Sensitivity!B518+Sensitivity!S518+Sensitivity!C518)</f>
        <v>43.4714129425944</v>
      </c>
      <c r="Y518" s="5" t="n">
        <f aca="false">Sensitivity!E518*(const_one-note_b_discount)</f>
        <v>41.7827743057567</v>
      </c>
      <c r="Z518" s="5" t="n">
        <f aca="false">MIN(Sensitivity!X518,Sensitivity!Y518)</f>
        <v>41.7827743057567</v>
      </c>
      <c r="AA518" s="2" t="n">
        <f aca="false">note_b_principal_usd/Sensitivity!Z518</f>
        <v>71799.9235294118</v>
      </c>
      <c r="AB518" s="2" t="n">
        <f aca="false">pre_f_fd_total+Sensitivity!B518+Sensitivity!F518+Sensitivity!W518+Sensitivity!AA518+Sensitivity!S518</f>
        <v>37487896.2719582</v>
      </c>
      <c r="AC518" s="2" t="n">
        <f aca="false">MAX(const_zero,sensitivity_esop_low*Sensitivity!AB518-pre_f_option_pool_total)</f>
        <v>0</v>
      </c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customFormat="false" ht="15" hidden="true" customHeight="false" outlineLevel="0" collapsed="false">
      <c r="A519" s="2" t="n">
        <f aca="false">Sensitivity!A518+const_one</f>
        <v>37</v>
      </c>
      <c r="B519" s="2" t="n">
        <f aca="false">Sensitivity!AC518</f>
        <v>0</v>
      </c>
      <c r="C519" s="2" t="n">
        <f aca="false">Sensitivity!W518</f>
        <v>183470.631452528</v>
      </c>
      <c r="D519" s="2" t="n">
        <f aca="false">Sensitivity!AA518</f>
        <v>71799.9235294118</v>
      </c>
      <c r="E519" s="5" t="n">
        <f aca="false">sensitivity_pre_high_usd/(pre_f_fd_total+Sensitivity!B519)</f>
        <v>49.1562050655961</v>
      </c>
      <c r="F519" s="2" t="n">
        <f aca="false">series_f_primary_raise_usd/Sensitivity!E519</f>
        <v>610299.35</v>
      </c>
      <c r="G519" s="2" t="n">
        <f aca="false">IF(Sensitivity!E519&lt;class_seed_ocp,class_seed_ocp*(ad_pre_f_broad_based_fd+series_f_primary_raise_usd/class_seed_ocp)/(ad_pre_f_broad_based_fd+series_f_primary_raise_usd/Sensitivity!E519),class_seed_ocp)</f>
        <v>1</v>
      </c>
      <c r="H519" s="2" t="n">
        <f aca="false">class_seed_original_shares*class_seed_issue_pps/Sensitivity!G519</f>
        <v>5000000</v>
      </c>
      <c r="I519" s="2" t="n">
        <f aca="false">IF(Sensitivity!E519&lt;class_series_a_ocp,class_series_a_ocp*(ad_pre_f_broad_based_fd+series_f_primary_raise_usd/class_series_a_ocp)/(ad_pre_f_broad_based_fd+series_f_primary_raise_usd/Sensitivity!E519),class_series_a_ocp)</f>
        <v>3</v>
      </c>
      <c r="J519" s="2" t="n">
        <f aca="false">class_series_a_original_shares*class_series_a_issue_pps/Sensitivity!I519</f>
        <v>5000000</v>
      </c>
      <c r="K519" s="2" t="n">
        <f aca="false">IF(Sensitivity!E519&lt;class_series_b_ocp,class_series_b_ocp*(ad_pre_f_broad_based_fd+series_f_primary_raise_usd/class_series_b_ocp)/(ad_pre_f_broad_based_fd+series_f_primary_raise_usd/Sensitivity!E519),class_series_b_ocp)</f>
        <v>10</v>
      </c>
      <c r="L519" s="2" t="n">
        <f aca="false">class_series_b_original_shares*class_series_b_issue_pps/Sensitivity!K519</f>
        <v>3000000</v>
      </c>
      <c r="M519" s="2" t="n">
        <f aca="false">IF(Sensitivity!E519&lt;class_series_c_ocp,class_series_c_ocp*(ad_pre_f_broad_based_fd+series_f_primary_raise_usd/class_series_c_ocp)/(ad_pre_f_broad_based_fd+series_f_primary_raise_usd/Sensitivity!E519),class_series_c_ocp)</f>
        <v>25</v>
      </c>
      <c r="N519" s="2" t="n">
        <f aca="false">class_series_c_original_shares*class_series_c_issue_pps/Sensitivity!M519</f>
        <v>2400000</v>
      </c>
      <c r="O519" s="8" t="n">
        <f aca="false">IF(Sensitivity!E519&lt;class_series_d_ocp,class_series_d_ocp*(ad_pre_f_broad_based_fd+series_f_primary_raise_usd/class_series_d_ocp)/(ad_pre_f_broad_based_fd+series_f_primary_raise_usd/Sensitivity!E519),class_series_d_ocp)</f>
        <v>57.9714266404196</v>
      </c>
      <c r="P519" s="2" t="n">
        <f aca="false">class_series_d_original_shares*class_series_d_issue_pps/Sensitivity!O519</f>
        <v>1724988.08111575</v>
      </c>
      <c r="Q519" s="8" t="n">
        <f aca="false">IF(Sensitivity!E519&lt;class_series_e_ocp,class_series_e_ocp*(ad_pre_f_broad_based_fd+series_f_primary_raise_usd/class_series_e_ocp)/(ad_pre_f_broad_based_fd+series_f_primary_raise_usd/Sensitivity!E519),class_series_e_ocp)</f>
        <v>49.1582764764852</v>
      </c>
      <c r="R519" s="2" t="n">
        <f aca="false">class_series_e_original_shares*class_series_e_issue_pps/Sensitivity!Q519</f>
        <v>6102671.28586048</v>
      </c>
      <c r="S519" s="2" t="n">
        <f aca="false">Sensitivity!H519-class_seed_current_shares+Sensitivity!J519-class_series_a_current_shares+Sensitivity!L519-class_series_b_current_shares+Sensitivity!N519-class_series_c_current_shares+Sensitivity!P519-class_series_d_current_shares+Sensitivity!R519-class_series_e_current_shares</f>
        <v>4365.36697623692</v>
      </c>
      <c r="T519" s="5" t="n">
        <f aca="false">note_a_cap_usd/(pre_f_fd_total+Sensitivity!B519+Sensitivity!S519+Sensitivity!D519)</f>
        <v>27.2523180435759</v>
      </c>
      <c r="U519" s="5" t="n">
        <f aca="false">Sensitivity!E519*(const_one-note_a_discount)</f>
        <v>39.3249640524769</v>
      </c>
      <c r="V519" s="5" t="n">
        <f aca="false">MIN(Sensitivity!T519,Sensitivity!U519)</f>
        <v>27.2523180435759</v>
      </c>
      <c r="W519" s="2" t="n">
        <f aca="false">note_a_principal_usd/Sensitivity!V519</f>
        <v>183470.631452528</v>
      </c>
      <c r="X519" s="5" t="n">
        <f aca="false">note_b_cap_usd/(pre_f_fd_total+Sensitivity!B519+Sensitivity!S519+Sensitivity!C519)</f>
        <v>43.4714129425944</v>
      </c>
      <c r="Y519" s="5" t="n">
        <f aca="false">Sensitivity!E519*(const_one-note_b_discount)</f>
        <v>41.7827743057567</v>
      </c>
      <c r="Z519" s="5" t="n">
        <f aca="false">MIN(Sensitivity!X519,Sensitivity!Y519)</f>
        <v>41.7827743057567</v>
      </c>
      <c r="AA519" s="2" t="n">
        <f aca="false">note_b_principal_usd/Sensitivity!Z519</f>
        <v>71799.9235294118</v>
      </c>
      <c r="AB519" s="2" t="n">
        <f aca="false">pre_f_fd_total+Sensitivity!B519+Sensitivity!F519+Sensitivity!W519+Sensitivity!AA519+Sensitivity!S519</f>
        <v>37487896.2719582</v>
      </c>
      <c r="AC519" s="2" t="n">
        <f aca="false">MAX(const_zero,sensitivity_esop_low*Sensitivity!AB519-pre_f_option_pool_total)</f>
        <v>0</v>
      </c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customFormat="false" ht="15" hidden="true" customHeight="false" outlineLevel="0" collapsed="false">
      <c r="A520" s="2" t="n">
        <f aca="false">Sensitivity!A519+const_one</f>
        <v>38</v>
      </c>
      <c r="B520" s="2" t="n">
        <f aca="false">Sensitivity!AC519</f>
        <v>0</v>
      </c>
      <c r="C520" s="2" t="n">
        <f aca="false">Sensitivity!W519</f>
        <v>183470.631452528</v>
      </c>
      <c r="D520" s="2" t="n">
        <f aca="false">Sensitivity!AA519</f>
        <v>71799.9235294118</v>
      </c>
      <c r="E520" s="5" t="n">
        <f aca="false">sensitivity_pre_high_usd/(pre_f_fd_total+Sensitivity!B520)</f>
        <v>49.1562050655961</v>
      </c>
      <c r="F520" s="2" t="n">
        <f aca="false">series_f_primary_raise_usd/Sensitivity!E520</f>
        <v>610299.35</v>
      </c>
      <c r="G520" s="2" t="n">
        <f aca="false">IF(Sensitivity!E520&lt;class_seed_ocp,class_seed_ocp*(ad_pre_f_broad_based_fd+series_f_primary_raise_usd/class_seed_ocp)/(ad_pre_f_broad_based_fd+series_f_primary_raise_usd/Sensitivity!E520),class_seed_ocp)</f>
        <v>1</v>
      </c>
      <c r="H520" s="2" t="n">
        <f aca="false">class_seed_original_shares*class_seed_issue_pps/Sensitivity!G520</f>
        <v>5000000</v>
      </c>
      <c r="I520" s="2" t="n">
        <f aca="false">IF(Sensitivity!E520&lt;class_series_a_ocp,class_series_a_ocp*(ad_pre_f_broad_based_fd+series_f_primary_raise_usd/class_series_a_ocp)/(ad_pre_f_broad_based_fd+series_f_primary_raise_usd/Sensitivity!E520),class_series_a_ocp)</f>
        <v>3</v>
      </c>
      <c r="J520" s="2" t="n">
        <f aca="false">class_series_a_original_shares*class_series_a_issue_pps/Sensitivity!I520</f>
        <v>5000000</v>
      </c>
      <c r="K520" s="2" t="n">
        <f aca="false">IF(Sensitivity!E520&lt;class_series_b_ocp,class_series_b_ocp*(ad_pre_f_broad_based_fd+series_f_primary_raise_usd/class_series_b_ocp)/(ad_pre_f_broad_based_fd+series_f_primary_raise_usd/Sensitivity!E520),class_series_b_ocp)</f>
        <v>10</v>
      </c>
      <c r="L520" s="2" t="n">
        <f aca="false">class_series_b_original_shares*class_series_b_issue_pps/Sensitivity!K520</f>
        <v>3000000</v>
      </c>
      <c r="M520" s="2" t="n">
        <f aca="false">IF(Sensitivity!E520&lt;class_series_c_ocp,class_series_c_ocp*(ad_pre_f_broad_based_fd+series_f_primary_raise_usd/class_series_c_ocp)/(ad_pre_f_broad_based_fd+series_f_primary_raise_usd/Sensitivity!E520),class_series_c_ocp)</f>
        <v>25</v>
      </c>
      <c r="N520" s="2" t="n">
        <f aca="false">class_series_c_original_shares*class_series_c_issue_pps/Sensitivity!M520</f>
        <v>2400000</v>
      </c>
      <c r="O520" s="8" t="n">
        <f aca="false">IF(Sensitivity!E520&lt;class_series_d_ocp,class_series_d_ocp*(ad_pre_f_broad_based_fd+series_f_primary_raise_usd/class_series_d_ocp)/(ad_pre_f_broad_based_fd+series_f_primary_raise_usd/Sensitivity!E520),class_series_d_ocp)</f>
        <v>57.9714266404196</v>
      </c>
      <c r="P520" s="2" t="n">
        <f aca="false">class_series_d_original_shares*class_series_d_issue_pps/Sensitivity!O520</f>
        <v>1724988.08111575</v>
      </c>
      <c r="Q520" s="8" t="n">
        <f aca="false">IF(Sensitivity!E520&lt;class_series_e_ocp,class_series_e_ocp*(ad_pre_f_broad_based_fd+series_f_primary_raise_usd/class_series_e_ocp)/(ad_pre_f_broad_based_fd+series_f_primary_raise_usd/Sensitivity!E520),class_series_e_ocp)</f>
        <v>49.1582764764852</v>
      </c>
      <c r="R520" s="2" t="n">
        <f aca="false">class_series_e_original_shares*class_series_e_issue_pps/Sensitivity!Q520</f>
        <v>6102671.28586048</v>
      </c>
      <c r="S520" s="2" t="n">
        <f aca="false">Sensitivity!H520-class_seed_current_shares+Sensitivity!J520-class_series_a_current_shares+Sensitivity!L520-class_series_b_current_shares+Sensitivity!N520-class_series_c_current_shares+Sensitivity!P520-class_series_d_current_shares+Sensitivity!R520-class_series_e_current_shares</f>
        <v>4365.36697623692</v>
      </c>
      <c r="T520" s="5" t="n">
        <f aca="false">note_a_cap_usd/(pre_f_fd_total+Sensitivity!B520+Sensitivity!S520+Sensitivity!D520)</f>
        <v>27.2523180435759</v>
      </c>
      <c r="U520" s="5" t="n">
        <f aca="false">Sensitivity!E520*(const_one-note_a_discount)</f>
        <v>39.3249640524769</v>
      </c>
      <c r="V520" s="5" t="n">
        <f aca="false">MIN(Sensitivity!T520,Sensitivity!U520)</f>
        <v>27.2523180435759</v>
      </c>
      <c r="W520" s="2" t="n">
        <f aca="false">note_a_principal_usd/Sensitivity!V520</f>
        <v>183470.631452528</v>
      </c>
      <c r="X520" s="5" t="n">
        <f aca="false">note_b_cap_usd/(pre_f_fd_total+Sensitivity!B520+Sensitivity!S520+Sensitivity!C520)</f>
        <v>43.4714129425944</v>
      </c>
      <c r="Y520" s="5" t="n">
        <f aca="false">Sensitivity!E520*(const_one-note_b_discount)</f>
        <v>41.7827743057567</v>
      </c>
      <c r="Z520" s="5" t="n">
        <f aca="false">MIN(Sensitivity!X520,Sensitivity!Y520)</f>
        <v>41.7827743057567</v>
      </c>
      <c r="AA520" s="2" t="n">
        <f aca="false">note_b_principal_usd/Sensitivity!Z520</f>
        <v>71799.9235294118</v>
      </c>
      <c r="AB520" s="2" t="n">
        <f aca="false">pre_f_fd_total+Sensitivity!B520+Sensitivity!F520+Sensitivity!W520+Sensitivity!AA520+Sensitivity!S520</f>
        <v>37487896.2719582</v>
      </c>
      <c r="AC520" s="2" t="n">
        <f aca="false">MAX(const_zero,sensitivity_esop_low*Sensitivity!AB520-pre_f_option_pool_total)</f>
        <v>0</v>
      </c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customFormat="false" ht="15" hidden="true" customHeight="false" outlineLevel="0" collapsed="false">
      <c r="A521" s="2" t="n">
        <f aca="false">Sensitivity!A520+const_one</f>
        <v>39</v>
      </c>
      <c r="B521" s="2" t="n">
        <f aca="false">Sensitivity!AC520</f>
        <v>0</v>
      </c>
      <c r="C521" s="2" t="n">
        <f aca="false">Sensitivity!W520</f>
        <v>183470.631452528</v>
      </c>
      <c r="D521" s="2" t="n">
        <f aca="false">Sensitivity!AA520</f>
        <v>71799.9235294118</v>
      </c>
      <c r="E521" s="5" t="n">
        <f aca="false">sensitivity_pre_high_usd/(pre_f_fd_total+Sensitivity!B521)</f>
        <v>49.1562050655961</v>
      </c>
      <c r="F521" s="2" t="n">
        <f aca="false">series_f_primary_raise_usd/Sensitivity!E521</f>
        <v>610299.35</v>
      </c>
      <c r="G521" s="2" t="n">
        <f aca="false">IF(Sensitivity!E521&lt;class_seed_ocp,class_seed_ocp*(ad_pre_f_broad_based_fd+series_f_primary_raise_usd/class_seed_ocp)/(ad_pre_f_broad_based_fd+series_f_primary_raise_usd/Sensitivity!E521),class_seed_ocp)</f>
        <v>1</v>
      </c>
      <c r="H521" s="2" t="n">
        <f aca="false">class_seed_original_shares*class_seed_issue_pps/Sensitivity!G521</f>
        <v>5000000</v>
      </c>
      <c r="I521" s="2" t="n">
        <f aca="false">IF(Sensitivity!E521&lt;class_series_a_ocp,class_series_a_ocp*(ad_pre_f_broad_based_fd+series_f_primary_raise_usd/class_series_a_ocp)/(ad_pre_f_broad_based_fd+series_f_primary_raise_usd/Sensitivity!E521),class_series_a_ocp)</f>
        <v>3</v>
      </c>
      <c r="J521" s="2" t="n">
        <f aca="false">class_series_a_original_shares*class_series_a_issue_pps/Sensitivity!I521</f>
        <v>5000000</v>
      </c>
      <c r="K521" s="2" t="n">
        <f aca="false">IF(Sensitivity!E521&lt;class_series_b_ocp,class_series_b_ocp*(ad_pre_f_broad_based_fd+series_f_primary_raise_usd/class_series_b_ocp)/(ad_pre_f_broad_based_fd+series_f_primary_raise_usd/Sensitivity!E521),class_series_b_ocp)</f>
        <v>10</v>
      </c>
      <c r="L521" s="2" t="n">
        <f aca="false">class_series_b_original_shares*class_series_b_issue_pps/Sensitivity!K521</f>
        <v>3000000</v>
      </c>
      <c r="M521" s="2" t="n">
        <f aca="false">IF(Sensitivity!E521&lt;class_series_c_ocp,class_series_c_ocp*(ad_pre_f_broad_based_fd+series_f_primary_raise_usd/class_series_c_ocp)/(ad_pre_f_broad_based_fd+series_f_primary_raise_usd/Sensitivity!E521),class_series_c_ocp)</f>
        <v>25</v>
      </c>
      <c r="N521" s="2" t="n">
        <f aca="false">class_series_c_original_shares*class_series_c_issue_pps/Sensitivity!M521</f>
        <v>2400000</v>
      </c>
      <c r="O521" s="8" t="n">
        <f aca="false">IF(Sensitivity!E521&lt;class_series_d_ocp,class_series_d_ocp*(ad_pre_f_broad_based_fd+series_f_primary_raise_usd/class_series_d_ocp)/(ad_pre_f_broad_based_fd+series_f_primary_raise_usd/Sensitivity!E521),class_series_d_ocp)</f>
        <v>57.9714266404196</v>
      </c>
      <c r="P521" s="2" t="n">
        <f aca="false">class_series_d_original_shares*class_series_d_issue_pps/Sensitivity!O521</f>
        <v>1724988.08111575</v>
      </c>
      <c r="Q521" s="8" t="n">
        <f aca="false">IF(Sensitivity!E521&lt;class_series_e_ocp,class_series_e_ocp*(ad_pre_f_broad_based_fd+series_f_primary_raise_usd/class_series_e_ocp)/(ad_pre_f_broad_based_fd+series_f_primary_raise_usd/Sensitivity!E521),class_series_e_ocp)</f>
        <v>49.1582764764852</v>
      </c>
      <c r="R521" s="2" t="n">
        <f aca="false">class_series_e_original_shares*class_series_e_issue_pps/Sensitivity!Q521</f>
        <v>6102671.28586048</v>
      </c>
      <c r="S521" s="2" t="n">
        <f aca="false">Sensitivity!H521-class_seed_current_shares+Sensitivity!J521-class_series_a_current_shares+Sensitivity!L521-class_series_b_current_shares+Sensitivity!N521-class_series_c_current_shares+Sensitivity!P521-class_series_d_current_shares+Sensitivity!R521-class_series_e_current_shares</f>
        <v>4365.36697623692</v>
      </c>
      <c r="T521" s="5" t="n">
        <f aca="false">note_a_cap_usd/(pre_f_fd_total+Sensitivity!B521+Sensitivity!S521+Sensitivity!D521)</f>
        <v>27.2523180435759</v>
      </c>
      <c r="U521" s="5" t="n">
        <f aca="false">Sensitivity!E521*(const_one-note_a_discount)</f>
        <v>39.3249640524769</v>
      </c>
      <c r="V521" s="5" t="n">
        <f aca="false">MIN(Sensitivity!T521,Sensitivity!U521)</f>
        <v>27.2523180435759</v>
      </c>
      <c r="W521" s="2" t="n">
        <f aca="false">note_a_principal_usd/Sensitivity!V521</f>
        <v>183470.631452528</v>
      </c>
      <c r="X521" s="5" t="n">
        <f aca="false">note_b_cap_usd/(pre_f_fd_total+Sensitivity!B521+Sensitivity!S521+Sensitivity!C521)</f>
        <v>43.4714129425944</v>
      </c>
      <c r="Y521" s="5" t="n">
        <f aca="false">Sensitivity!E521*(const_one-note_b_discount)</f>
        <v>41.7827743057567</v>
      </c>
      <c r="Z521" s="5" t="n">
        <f aca="false">MIN(Sensitivity!X521,Sensitivity!Y521)</f>
        <v>41.7827743057567</v>
      </c>
      <c r="AA521" s="2" t="n">
        <f aca="false">note_b_principal_usd/Sensitivity!Z521</f>
        <v>71799.9235294118</v>
      </c>
      <c r="AB521" s="2" t="n">
        <f aca="false">pre_f_fd_total+Sensitivity!B521+Sensitivity!F521+Sensitivity!W521+Sensitivity!AA521+Sensitivity!S521</f>
        <v>37487896.2719582</v>
      </c>
      <c r="AC521" s="2" t="n">
        <f aca="false">MAX(const_zero,sensitivity_esop_low*Sensitivity!AB521-pre_f_option_pool_total)</f>
        <v>0</v>
      </c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</row>
    <row r="522" customFormat="false" ht="15" hidden="true" customHeight="false" outlineLevel="0" collapsed="false">
      <c r="A522" s="2" t="n">
        <f aca="false">Sensitivity!A521+const_one</f>
        <v>40</v>
      </c>
      <c r="B522" s="2" t="n">
        <f aca="false">Sensitivity!AC521</f>
        <v>0</v>
      </c>
      <c r="C522" s="2" t="n">
        <f aca="false">Sensitivity!W521</f>
        <v>183470.631452528</v>
      </c>
      <c r="D522" s="2" t="n">
        <f aca="false">Sensitivity!AA521</f>
        <v>71799.9235294118</v>
      </c>
      <c r="E522" s="5" t="n">
        <f aca="false">sensitivity_pre_high_usd/(pre_f_fd_total+Sensitivity!B522)</f>
        <v>49.1562050655961</v>
      </c>
      <c r="F522" s="2" t="n">
        <f aca="false">series_f_primary_raise_usd/Sensitivity!E522</f>
        <v>610299.35</v>
      </c>
      <c r="G522" s="2" t="n">
        <f aca="false">IF(Sensitivity!E522&lt;class_seed_ocp,class_seed_ocp*(ad_pre_f_broad_based_fd+series_f_primary_raise_usd/class_seed_ocp)/(ad_pre_f_broad_based_fd+series_f_primary_raise_usd/Sensitivity!E522),class_seed_ocp)</f>
        <v>1</v>
      </c>
      <c r="H522" s="2" t="n">
        <f aca="false">class_seed_original_shares*class_seed_issue_pps/Sensitivity!G522</f>
        <v>5000000</v>
      </c>
      <c r="I522" s="2" t="n">
        <f aca="false">IF(Sensitivity!E522&lt;class_series_a_ocp,class_series_a_ocp*(ad_pre_f_broad_based_fd+series_f_primary_raise_usd/class_series_a_ocp)/(ad_pre_f_broad_based_fd+series_f_primary_raise_usd/Sensitivity!E522),class_series_a_ocp)</f>
        <v>3</v>
      </c>
      <c r="J522" s="2" t="n">
        <f aca="false">class_series_a_original_shares*class_series_a_issue_pps/Sensitivity!I522</f>
        <v>5000000</v>
      </c>
      <c r="K522" s="2" t="n">
        <f aca="false">IF(Sensitivity!E522&lt;class_series_b_ocp,class_series_b_ocp*(ad_pre_f_broad_based_fd+series_f_primary_raise_usd/class_series_b_ocp)/(ad_pre_f_broad_based_fd+series_f_primary_raise_usd/Sensitivity!E522),class_series_b_ocp)</f>
        <v>10</v>
      </c>
      <c r="L522" s="2" t="n">
        <f aca="false">class_series_b_original_shares*class_series_b_issue_pps/Sensitivity!K522</f>
        <v>3000000</v>
      </c>
      <c r="M522" s="2" t="n">
        <f aca="false">IF(Sensitivity!E522&lt;class_series_c_ocp,class_series_c_ocp*(ad_pre_f_broad_based_fd+series_f_primary_raise_usd/class_series_c_ocp)/(ad_pre_f_broad_based_fd+series_f_primary_raise_usd/Sensitivity!E522),class_series_c_ocp)</f>
        <v>25</v>
      </c>
      <c r="N522" s="2" t="n">
        <f aca="false">class_series_c_original_shares*class_series_c_issue_pps/Sensitivity!M522</f>
        <v>2400000</v>
      </c>
      <c r="O522" s="8" t="n">
        <f aca="false">IF(Sensitivity!E522&lt;class_series_d_ocp,class_series_d_ocp*(ad_pre_f_broad_based_fd+series_f_primary_raise_usd/class_series_d_ocp)/(ad_pre_f_broad_based_fd+series_f_primary_raise_usd/Sensitivity!E522),class_series_d_ocp)</f>
        <v>57.9714266404196</v>
      </c>
      <c r="P522" s="2" t="n">
        <f aca="false">class_series_d_original_shares*class_series_d_issue_pps/Sensitivity!O522</f>
        <v>1724988.08111575</v>
      </c>
      <c r="Q522" s="8" t="n">
        <f aca="false">IF(Sensitivity!E522&lt;class_series_e_ocp,class_series_e_ocp*(ad_pre_f_broad_based_fd+series_f_primary_raise_usd/class_series_e_ocp)/(ad_pre_f_broad_based_fd+series_f_primary_raise_usd/Sensitivity!E522),class_series_e_ocp)</f>
        <v>49.1582764764852</v>
      </c>
      <c r="R522" s="2" t="n">
        <f aca="false">class_series_e_original_shares*class_series_e_issue_pps/Sensitivity!Q522</f>
        <v>6102671.28586048</v>
      </c>
      <c r="S522" s="2" t="n">
        <f aca="false">Sensitivity!H522-class_seed_current_shares+Sensitivity!J522-class_series_a_current_shares+Sensitivity!L522-class_series_b_current_shares+Sensitivity!N522-class_series_c_current_shares+Sensitivity!P522-class_series_d_current_shares+Sensitivity!R522-class_series_e_current_shares</f>
        <v>4365.36697623692</v>
      </c>
      <c r="T522" s="5" t="n">
        <f aca="false">note_a_cap_usd/(pre_f_fd_total+Sensitivity!B522+Sensitivity!S522+Sensitivity!D522)</f>
        <v>27.2523180435759</v>
      </c>
      <c r="U522" s="5" t="n">
        <f aca="false">Sensitivity!E522*(const_one-note_a_discount)</f>
        <v>39.3249640524769</v>
      </c>
      <c r="V522" s="5" t="n">
        <f aca="false">MIN(Sensitivity!T522,Sensitivity!U522)</f>
        <v>27.2523180435759</v>
      </c>
      <c r="W522" s="2" t="n">
        <f aca="false">note_a_principal_usd/Sensitivity!V522</f>
        <v>183470.631452528</v>
      </c>
      <c r="X522" s="5" t="n">
        <f aca="false">note_b_cap_usd/(pre_f_fd_total+Sensitivity!B522+Sensitivity!S522+Sensitivity!C522)</f>
        <v>43.4714129425944</v>
      </c>
      <c r="Y522" s="5" t="n">
        <f aca="false">Sensitivity!E522*(const_one-note_b_discount)</f>
        <v>41.7827743057567</v>
      </c>
      <c r="Z522" s="5" t="n">
        <f aca="false">MIN(Sensitivity!X522,Sensitivity!Y522)</f>
        <v>41.7827743057567</v>
      </c>
      <c r="AA522" s="2" t="n">
        <f aca="false">note_b_principal_usd/Sensitivity!Z522</f>
        <v>71799.9235294118</v>
      </c>
      <c r="AB522" s="2" t="n">
        <f aca="false">pre_f_fd_total+Sensitivity!B522+Sensitivity!F522+Sensitivity!W522+Sensitivity!AA522+Sensitivity!S522</f>
        <v>37487896.2719582</v>
      </c>
      <c r="AC522" s="2" t="n">
        <f aca="false">MAX(const_zero,sensitivity_esop_low*Sensitivity!AB522-pre_f_option_pool_total)</f>
        <v>0</v>
      </c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customFormat="false" ht="15" hidden="true" customHeight="false" outlineLevel="0" collapsed="false">
      <c r="A523" s="2" t="n">
        <f aca="false">Sensitivity!A522+const_one</f>
        <v>41</v>
      </c>
      <c r="B523" s="2" t="n">
        <f aca="false">Sensitivity!AC522</f>
        <v>0</v>
      </c>
      <c r="C523" s="2" t="n">
        <f aca="false">Sensitivity!W522</f>
        <v>183470.631452528</v>
      </c>
      <c r="D523" s="2" t="n">
        <f aca="false">Sensitivity!AA522</f>
        <v>71799.9235294118</v>
      </c>
      <c r="E523" s="5" t="n">
        <f aca="false">sensitivity_pre_high_usd/(pre_f_fd_total+Sensitivity!B523)</f>
        <v>49.1562050655961</v>
      </c>
      <c r="F523" s="2" t="n">
        <f aca="false">series_f_primary_raise_usd/Sensitivity!E523</f>
        <v>610299.35</v>
      </c>
      <c r="G523" s="2" t="n">
        <f aca="false">IF(Sensitivity!E523&lt;class_seed_ocp,class_seed_ocp*(ad_pre_f_broad_based_fd+series_f_primary_raise_usd/class_seed_ocp)/(ad_pre_f_broad_based_fd+series_f_primary_raise_usd/Sensitivity!E523),class_seed_ocp)</f>
        <v>1</v>
      </c>
      <c r="H523" s="2" t="n">
        <f aca="false">class_seed_original_shares*class_seed_issue_pps/Sensitivity!G523</f>
        <v>5000000</v>
      </c>
      <c r="I523" s="2" t="n">
        <f aca="false">IF(Sensitivity!E523&lt;class_series_a_ocp,class_series_a_ocp*(ad_pre_f_broad_based_fd+series_f_primary_raise_usd/class_series_a_ocp)/(ad_pre_f_broad_based_fd+series_f_primary_raise_usd/Sensitivity!E523),class_series_a_ocp)</f>
        <v>3</v>
      </c>
      <c r="J523" s="2" t="n">
        <f aca="false">class_series_a_original_shares*class_series_a_issue_pps/Sensitivity!I523</f>
        <v>5000000</v>
      </c>
      <c r="K523" s="2" t="n">
        <f aca="false">IF(Sensitivity!E523&lt;class_series_b_ocp,class_series_b_ocp*(ad_pre_f_broad_based_fd+series_f_primary_raise_usd/class_series_b_ocp)/(ad_pre_f_broad_based_fd+series_f_primary_raise_usd/Sensitivity!E523),class_series_b_ocp)</f>
        <v>10</v>
      </c>
      <c r="L523" s="2" t="n">
        <f aca="false">class_series_b_original_shares*class_series_b_issue_pps/Sensitivity!K523</f>
        <v>3000000</v>
      </c>
      <c r="M523" s="2" t="n">
        <f aca="false">IF(Sensitivity!E523&lt;class_series_c_ocp,class_series_c_ocp*(ad_pre_f_broad_based_fd+series_f_primary_raise_usd/class_series_c_ocp)/(ad_pre_f_broad_based_fd+series_f_primary_raise_usd/Sensitivity!E523),class_series_c_ocp)</f>
        <v>25</v>
      </c>
      <c r="N523" s="2" t="n">
        <f aca="false">class_series_c_original_shares*class_series_c_issue_pps/Sensitivity!M523</f>
        <v>2400000</v>
      </c>
      <c r="O523" s="8" t="n">
        <f aca="false">IF(Sensitivity!E523&lt;class_series_d_ocp,class_series_d_ocp*(ad_pre_f_broad_based_fd+series_f_primary_raise_usd/class_series_d_ocp)/(ad_pre_f_broad_based_fd+series_f_primary_raise_usd/Sensitivity!E523),class_series_d_ocp)</f>
        <v>57.9714266404196</v>
      </c>
      <c r="P523" s="2" t="n">
        <f aca="false">class_series_d_original_shares*class_series_d_issue_pps/Sensitivity!O523</f>
        <v>1724988.08111575</v>
      </c>
      <c r="Q523" s="8" t="n">
        <f aca="false">IF(Sensitivity!E523&lt;class_series_e_ocp,class_series_e_ocp*(ad_pre_f_broad_based_fd+series_f_primary_raise_usd/class_series_e_ocp)/(ad_pre_f_broad_based_fd+series_f_primary_raise_usd/Sensitivity!E523),class_series_e_ocp)</f>
        <v>49.1582764764852</v>
      </c>
      <c r="R523" s="2" t="n">
        <f aca="false">class_series_e_original_shares*class_series_e_issue_pps/Sensitivity!Q523</f>
        <v>6102671.28586048</v>
      </c>
      <c r="S523" s="2" t="n">
        <f aca="false">Sensitivity!H523-class_seed_current_shares+Sensitivity!J523-class_series_a_current_shares+Sensitivity!L523-class_series_b_current_shares+Sensitivity!N523-class_series_c_current_shares+Sensitivity!P523-class_series_d_current_shares+Sensitivity!R523-class_series_e_current_shares</f>
        <v>4365.36697623692</v>
      </c>
      <c r="T523" s="5" t="n">
        <f aca="false">note_a_cap_usd/(pre_f_fd_total+Sensitivity!B523+Sensitivity!S523+Sensitivity!D523)</f>
        <v>27.2523180435759</v>
      </c>
      <c r="U523" s="5" t="n">
        <f aca="false">Sensitivity!E523*(const_one-note_a_discount)</f>
        <v>39.3249640524769</v>
      </c>
      <c r="V523" s="5" t="n">
        <f aca="false">MIN(Sensitivity!T523,Sensitivity!U523)</f>
        <v>27.2523180435759</v>
      </c>
      <c r="W523" s="2" t="n">
        <f aca="false">note_a_principal_usd/Sensitivity!V523</f>
        <v>183470.631452528</v>
      </c>
      <c r="X523" s="5" t="n">
        <f aca="false">note_b_cap_usd/(pre_f_fd_total+Sensitivity!B523+Sensitivity!S523+Sensitivity!C523)</f>
        <v>43.4714129425944</v>
      </c>
      <c r="Y523" s="5" t="n">
        <f aca="false">Sensitivity!E523*(const_one-note_b_discount)</f>
        <v>41.7827743057567</v>
      </c>
      <c r="Z523" s="5" t="n">
        <f aca="false">MIN(Sensitivity!X523,Sensitivity!Y523)</f>
        <v>41.7827743057567</v>
      </c>
      <c r="AA523" s="2" t="n">
        <f aca="false">note_b_principal_usd/Sensitivity!Z523</f>
        <v>71799.9235294118</v>
      </c>
      <c r="AB523" s="2" t="n">
        <f aca="false">pre_f_fd_total+Sensitivity!B523+Sensitivity!F523+Sensitivity!W523+Sensitivity!AA523+Sensitivity!S523</f>
        <v>37487896.2719582</v>
      </c>
      <c r="AC523" s="2" t="n">
        <f aca="false">MAX(const_zero,sensitivity_esop_low*Sensitivity!AB523-pre_f_option_pool_total)</f>
        <v>0</v>
      </c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customFormat="false" ht="15" hidden="true" customHeight="false" outlineLevel="0" collapsed="false">
      <c r="A524" s="2" t="n">
        <f aca="false">Sensitivity!A523+const_one</f>
        <v>42</v>
      </c>
      <c r="B524" s="2" t="n">
        <f aca="false">Sensitivity!AC523</f>
        <v>0</v>
      </c>
      <c r="C524" s="2" t="n">
        <f aca="false">Sensitivity!W523</f>
        <v>183470.631452528</v>
      </c>
      <c r="D524" s="2" t="n">
        <f aca="false">Sensitivity!AA523</f>
        <v>71799.9235294118</v>
      </c>
      <c r="E524" s="5" t="n">
        <f aca="false">sensitivity_pre_high_usd/(pre_f_fd_total+Sensitivity!B524)</f>
        <v>49.1562050655961</v>
      </c>
      <c r="F524" s="2" t="n">
        <f aca="false">series_f_primary_raise_usd/Sensitivity!E524</f>
        <v>610299.35</v>
      </c>
      <c r="G524" s="2" t="n">
        <f aca="false">IF(Sensitivity!E524&lt;class_seed_ocp,class_seed_ocp*(ad_pre_f_broad_based_fd+series_f_primary_raise_usd/class_seed_ocp)/(ad_pre_f_broad_based_fd+series_f_primary_raise_usd/Sensitivity!E524),class_seed_ocp)</f>
        <v>1</v>
      </c>
      <c r="H524" s="2" t="n">
        <f aca="false">class_seed_original_shares*class_seed_issue_pps/Sensitivity!G524</f>
        <v>5000000</v>
      </c>
      <c r="I524" s="2" t="n">
        <f aca="false">IF(Sensitivity!E524&lt;class_series_a_ocp,class_series_a_ocp*(ad_pre_f_broad_based_fd+series_f_primary_raise_usd/class_series_a_ocp)/(ad_pre_f_broad_based_fd+series_f_primary_raise_usd/Sensitivity!E524),class_series_a_ocp)</f>
        <v>3</v>
      </c>
      <c r="J524" s="2" t="n">
        <f aca="false">class_series_a_original_shares*class_series_a_issue_pps/Sensitivity!I524</f>
        <v>5000000</v>
      </c>
      <c r="K524" s="2" t="n">
        <f aca="false">IF(Sensitivity!E524&lt;class_series_b_ocp,class_series_b_ocp*(ad_pre_f_broad_based_fd+series_f_primary_raise_usd/class_series_b_ocp)/(ad_pre_f_broad_based_fd+series_f_primary_raise_usd/Sensitivity!E524),class_series_b_ocp)</f>
        <v>10</v>
      </c>
      <c r="L524" s="2" t="n">
        <f aca="false">class_series_b_original_shares*class_series_b_issue_pps/Sensitivity!K524</f>
        <v>3000000</v>
      </c>
      <c r="M524" s="2" t="n">
        <f aca="false">IF(Sensitivity!E524&lt;class_series_c_ocp,class_series_c_ocp*(ad_pre_f_broad_based_fd+series_f_primary_raise_usd/class_series_c_ocp)/(ad_pre_f_broad_based_fd+series_f_primary_raise_usd/Sensitivity!E524),class_series_c_ocp)</f>
        <v>25</v>
      </c>
      <c r="N524" s="2" t="n">
        <f aca="false">class_series_c_original_shares*class_series_c_issue_pps/Sensitivity!M524</f>
        <v>2400000</v>
      </c>
      <c r="O524" s="8" t="n">
        <f aca="false">IF(Sensitivity!E524&lt;class_series_d_ocp,class_series_d_ocp*(ad_pre_f_broad_based_fd+series_f_primary_raise_usd/class_series_d_ocp)/(ad_pre_f_broad_based_fd+series_f_primary_raise_usd/Sensitivity!E524),class_series_d_ocp)</f>
        <v>57.9714266404196</v>
      </c>
      <c r="P524" s="2" t="n">
        <f aca="false">class_series_d_original_shares*class_series_d_issue_pps/Sensitivity!O524</f>
        <v>1724988.08111575</v>
      </c>
      <c r="Q524" s="8" t="n">
        <f aca="false">IF(Sensitivity!E524&lt;class_series_e_ocp,class_series_e_ocp*(ad_pre_f_broad_based_fd+series_f_primary_raise_usd/class_series_e_ocp)/(ad_pre_f_broad_based_fd+series_f_primary_raise_usd/Sensitivity!E524),class_series_e_ocp)</f>
        <v>49.1582764764852</v>
      </c>
      <c r="R524" s="2" t="n">
        <f aca="false">class_series_e_original_shares*class_series_e_issue_pps/Sensitivity!Q524</f>
        <v>6102671.28586048</v>
      </c>
      <c r="S524" s="2" t="n">
        <f aca="false">Sensitivity!H524-class_seed_current_shares+Sensitivity!J524-class_series_a_current_shares+Sensitivity!L524-class_series_b_current_shares+Sensitivity!N524-class_series_c_current_shares+Sensitivity!P524-class_series_d_current_shares+Sensitivity!R524-class_series_e_current_shares</f>
        <v>4365.36697623692</v>
      </c>
      <c r="T524" s="5" t="n">
        <f aca="false">note_a_cap_usd/(pre_f_fd_total+Sensitivity!B524+Sensitivity!S524+Sensitivity!D524)</f>
        <v>27.2523180435759</v>
      </c>
      <c r="U524" s="5" t="n">
        <f aca="false">Sensitivity!E524*(const_one-note_a_discount)</f>
        <v>39.3249640524769</v>
      </c>
      <c r="V524" s="5" t="n">
        <f aca="false">MIN(Sensitivity!T524,Sensitivity!U524)</f>
        <v>27.2523180435759</v>
      </c>
      <c r="W524" s="2" t="n">
        <f aca="false">note_a_principal_usd/Sensitivity!V524</f>
        <v>183470.631452528</v>
      </c>
      <c r="X524" s="5" t="n">
        <f aca="false">note_b_cap_usd/(pre_f_fd_total+Sensitivity!B524+Sensitivity!S524+Sensitivity!C524)</f>
        <v>43.4714129425944</v>
      </c>
      <c r="Y524" s="5" t="n">
        <f aca="false">Sensitivity!E524*(const_one-note_b_discount)</f>
        <v>41.7827743057567</v>
      </c>
      <c r="Z524" s="5" t="n">
        <f aca="false">MIN(Sensitivity!X524,Sensitivity!Y524)</f>
        <v>41.7827743057567</v>
      </c>
      <c r="AA524" s="2" t="n">
        <f aca="false">note_b_principal_usd/Sensitivity!Z524</f>
        <v>71799.9235294118</v>
      </c>
      <c r="AB524" s="2" t="n">
        <f aca="false">pre_f_fd_total+Sensitivity!B524+Sensitivity!F524+Sensitivity!W524+Sensitivity!AA524+Sensitivity!S524</f>
        <v>37487896.2719582</v>
      </c>
      <c r="AC524" s="2" t="n">
        <f aca="false">MAX(const_zero,sensitivity_esop_low*Sensitivity!AB524-pre_f_option_pool_total)</f>
        <v>0</v>
      </c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customFormat="false" ht="15" hidden="true" customHeight="false" outlineLevel="0" collapsed="false">
      <c r="A525" s="2" t="n">
        <f aca="false">Sensitivity!A524+const_one</f>
        <v>43</v>
      </c>
      <c r="B525" s="2" t="n">
        <f aca="false">Sensitivity!AC524</f>
        <v>0</v>
      </c>
      <c r="C525" s="2" t="n">
        <f aca="false">Sensitivity!W524</f>
        <v>183470.631452528</v>
      </c>
      <c r="D525" s="2" t="n">
        <f aca="false">Sensitivity!AA524</f>
        <v>71799.9235294118</v>
      </c>
      <c r="E525" s="5" t="n">
        <f aca="false">sensitivity_pre_high_usd/(pre_f_fd_total+Sensitivity!B525)</f>
        <v>49.1562050655961</v>
      </c>
      <c r="F525" s="2" t="n">
        <f aca="false">series_f_primary_raise_usd/Sensitivity!E525</f>
        <v>610299.35</v>
      </c>
      <c r="G525" s="2" t="n">
        <f aca="false">IF(Sensitivity!E525&lt;class_seed_ocp,class_seed_ocp*(ad_pre_f_broad_based_fd+series_f_primary_raise_usd/class_seed_ocp)/(ad_pre_f_broad_based_fd+series_f_primary_raise_usd/Sensitivity!E525),class_seed_ocp)</f>
        <v>1</v>
      </c>
      <c r="H525" s="2" t="n">
        <f aca="false">class_seed_original_shares*class_seed_issue_pps/Sensitivity!G525</f>
        <v>5000000</v>
      </c>
      <c r="I525" s="2" t="n">
        <f aca="false">IF(Sensitivity!E525&lt;class_series_a_ocp,class_series_a_ocp*(ad_pre_f_broad_based_fd+series_f_primary_raise_usd/class_series_a_ocp)/(ad_pre_f_broad_based_fd+series_f_primary_raise_usd/Sensitivity!E525),class_series_a_ocp)</f>
        <v>3</v>
      </c>
      <c r="J525" s="2" t="n">
        <f aca="false">class_series_a_original_shares*class_series_a_issue_pps/Sensitivity!I525</f>
        <v>5000000</v>
      </c>
      <c r="K525" s="2" t="n">
        <f aca="false">IF(Sensitivity!E525&lt;class_series_b_ocp,class_series_b_ocp*(ad_pre_f_broad_based_fd+series_f_primary_raise_usd/class_series_b_ocp)/(ad_pre_f_broad_based_fd+series_f_primary_raise_usd/Sensitivity!E525),class_series_b_ocp)</f>
        <v>10</v>
      </c>
      <c r="L525" s="2" t="n">
        <f aca="false">class_series_b_original_shares*class_series_b_issue_pps/Sensitivity!K525</f>
        <v>3000000</v>
      </c>
      <c r="M525" s="2" t="n">
        <f aca="false">IF(Sensitivity!E525&lt;class_series_c_ocp,class_series_c_ocp*(ad_pre_f_broad_based_fd+series_f_primary_raise_usd/class_series_c_ocp)/(ad_pre_f_broad_based_fd+series_f_primary_raise_usd/Sensitivity!E525),class_series_c_ocp)</f>
        <v>25</v>
      </c>
      <c r="N525" s="2" t="n">
        <f aca="false">class_series_c_original_shares*class_series_c_issue_pps/Sensitivity!M525</f>
        <v>2400000</v>
      </c>
      <c r="O525" s="8" t="n">
        <f aca="false">IF(Sensitivity!E525&lt;class_series_d_ocp,class_series_d_ocp*(ad_pre_f_broad_based_fd+series_f_primary_raise_usd/class_series_d_ocp)/(ad_pre_f_broad_based_fd+series_f_primary_raise_usd/Sensitivity!E525),class_series_d_ocp)</f>
        <v>57.9714266404196</v>
      </c>
      <c r="P525" s="2" t="n">
        <f aca="false">class_series_d_original_shares*class_series_d_issue_pps/Sensitivity!O525</f>
        <v>1724988.08111575</v>
      </c>
      <c r="Q525" s="8" t="n">
        <f aca="false">IF(Sensitivity!E525&lt;class_series_e_ocp,class_series_e_ocp*(ad_pre_f_broad_based_fd+series_f_primary_raise_usd/class_series_e_ocp)/(ad_pre_f_broad_based_fd+series_f_primary_raise_usd/Sensitivity!E525),class_series_e_ocp)</f>
        <v>49.1582764764852</v>
      </c>
      <c r="R525" s="2" t="n">
        <f aca="false">class_series_e_original_shares*class_series_e_issue_pps/Sensitivity!Q525</f>
        <v>6102671.28586048</v>
      </c>
      <c r="S525" s="2" t="n">
        <f aca="false">Sensitivity!H525-class_seed_current_shares+Sensitivity!J525-class_series_a_current_shares+Sensitivity!L525-class_series_b_current_shares+Sensitivity!N525-class_series_c_current_shares+Sensitivity!P525-class_series_d_current_shares+Sensitivity!R525-class_series_e_current_shares</f>
        <v>4365.36697623692</v>
      </c>
      <c r="T525" s="5" t="n">
        <f aca="false">note_a_cap_usd/(pre_f_fd_total+Sensitivity!B525+Sensitivity!S525+Sensitivity!D525)</f>
        <v>27.2523180435759</v>
      </c>
      <c r="U525" s="5" t="n">
        <f aca="false">Sensitivity!E525*(const_one-note_a_discount)</f>
        <v>39.3249640524769</v>
      </c>
      <c r="V525" s="5" t="n">
        <f aca="false">MIN(Sensitivity!T525,Sensitivity!U525)</f>
        <v>27.2523180435759</v>
      </c>
      <c r="W525" s="2" t="n">
        <f aca="false">note_a_principal_usd/Sensitivity!V525</f>
        <v>183470.631452528</v>
      </c>
      <c r="X525" s="5" t="n">
        <f aca="false">note_b_cap_usd/(pre_f_fd_total+Sensitivity!B525+Sensitivity!S525+Sensitivity!C525)</f>
        <v>43.4714129425944</v>
      </c>
      <c r="Y525" s="5" t="n">
        <f aca="false">Sensitivity!E525*(const_one-note_b_discount)</f>
        <v>41.7827743057567</v>
      </c>
      <c r="Z525" s="5" t="n">
        <f aca="false">MIN(Sensitivity!X525,Sensitivity!Y525)</f>
        <v>41.7827743057567</v>
      </c>
      <c r="AA525" s="2" t="n">
        <f aca="false">note_b_principal_usd/Sensitivity!Z525</f>
        <v>71799.9235294118</v>
      </c>
      <c r="AB525" s="2" t="n">
        <f aca="false">pre_f_fd_total+Sensitivity!B525+Sensitivity!F525+Sensitivity!W525+Sensitivity!AA525+Sensitivity!S525</f>
        <v>37487896.2719582</v>
      </c>
      <c r="AC525" s="2" t="n">
        <f aca="false">MAX(const_zero,sensitivity_esop_low*Sensitivity!AB525-pre_f_option_pool_total)</f>
        <v>0</v>
      </c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customFormat="false" ht="15" hidden="true" customHeight="false" outlineLevel="0" collapsed="false">
      <c r="A526" s="2" t="n">
        <f aca="false">Sensitivity!A525+const_one</f>
        <v>44</v>
      </c>
      <c r="B526" s="2" t="n">
        <f aca="false">Sensitivity!AC525</f>
        <v>0</v>
      </c>
      <c r="C526" s="2" t="n">
        <f aca="false">Sensitivity!W525</f>
        <v>183470.631452528</v>
      </c>
      <c r="D526" s="2" t="n">
        <f aca="false">Sensitivity!AA525</f>
        <v>71799.9235294118</v>
      </c>
      <c r="E526" s="5" t="n">
        <f aca="false">sensitivity_pre_high_usd/(pre_f_fd_total+Sensitivity!B526)</f>
        <v>49.1562050655961</v>
      </c>
      <c r="F526" s="2" t="n">
        <f aca="false">series_f_primary_raise_usd/Sensitivity!E526</f>
        <v>610299.35</v>
      </c>
      <c r="G526" s="2" t="n">
        <f aca="false">IF(Sensitivity!E526&lt;class_seed_ocp,class_seed_ocp*(ad_pre_f_broad_based_fd+series_f_primary_raise_usd/class_seed_ocp)/(ad_pre_f_broad_based_fd+series_f_primary_raise_usd/Sensitivity!E526),class_seed_ocp)</f>
        <v>1</v>
      </c>
      <c r="H526" s="2" t="n">
        <f aca="false">class_seed_original_shares*class_seed_issue_pps/Sensitivity!G526</f>
        <v>5000000</v>
      </c>
      <c r="I526" s="2" t="n">
        <f aca="false">IF(Sensitivity!E526&lt;class_series_a_ocp,class_series_a_ocp*(ad_pre_f_broad_based_fd+series_f_primary_raise_usd/class_series_a_ocp)/(ad_pre_f_broad_based_fd+series_f_primary_raise_usd/Sensitivity!E526),class_series_a_ocp)</f>
        <v>3</v>
      </c>
      <c r="J526" s="2" t="n">
        <f aca="false">class_series_a_original_shares*class_series_a_issue_pps/Sensitivity!I526</f>
        <v>5000000</v>
      </c>
      <c r="K526" s="2" t="n">
        <f aca="false">IF(Sensitivity!E526&lt;class_series_b_ocp,class_series_b_ocp*(ad_pre_f_broad_based_fd+series_f_primary_raise_usd/class_series_b_ocp)/(ad_pre_f_broad_based_fd+series_f_primary_raise_usd/Sensitivity!E526),class_series_b_ocp)</f>
        <v>10</v>
      </c>
      <c r="L526" s="2" t="n">
        <f aca="false">class_series_b_original_shares*class_series_b_issue_pps/Sensitivity!K526</f>
        <v>3000000</v>
      </c>
      <c r="M526" s="2" t="n">
        <f aca="false">IF(Sensitivity!E526&lt;class_series_c_ocp,class_series_c_ocp*(ad_pre_f_broad_based_fd+series_f_primary_raise_usd/class_series_c_ocp)/(ad_pre_f_broad_based_fd+series_f_primary_raise_usd/Sensitivity!E526),class_series_c_ocp)</f>
        <v>25</v>
      </c>
      <c r="N526" s="2" t="n">
        <f aca="false">class_series_c_original_shares*class_series_c_issue_pps/Sensitivity!M526</f>
        <v>2400000</v>
      </c>
      <c r="O526" s="8" t="n">
        <f aca="false">IF(Sensitivity!E526&lt;class_series_d_ocp,class_series_d_ocp*(ad_pre_f_broad_based_fd+series_f_primary_raise_usd/class_series_d_ocp)/(ad_pre_f_broad_based_fd+series_f_primary_raise_usd/Sensitivity!E526),class_series_d_ocp)</f>
        <v>57.9714266404196</v>
      </c>
      <c r="P526" s="2" t="n">
        <f aca="false">class_series_d_original_shares*class_series_d_issue_pps/Sensitivity!O526</f>
        <v>1724988.08111575</v>
      </c>
      <c r="Q526" s="8" t="n">
        <f aca="false">IF(Sensitivity!E526&lt;class_series_e_ocp,class_series_e_ocp*(ad_pre_f_broad_based_fd+series_f_primary_raise_usd/class_series_e_ocp)/(ad_pre_f_broad_based_fd+series_f_primary_raise_usd/Sensitivity!E526),class_series_e_ocp)</f>
        <v>49.1582764764852</v>
      </c>
      <c r="R526" s="2" t="n">
        <f aca="false">class_series_e_original_shares*class_series_e_issue_pps/Sensitivity!Q526</f>
        <v>6102671.28586048</v>
      </c>
      <c r="S526" s="2" t="n">
        <f aca="false">Sensitivity!H526-class_seed_current_shares+Sensitivity!J526-class_series_a_current_shares+Sensitivity!L526-class_series_b_current_shares+Sensitivity!N526-class_series_c_current_shares+Sensitivity!P526-class_series_d_current_shares+Sensitivity!R526-class_series_e_current_shares</f>
        <v>4365.36697623692</v>
      </c>
      <c r="T526" s="5" t="n">
        <f aca="false">note_a_cap_usd/(pre_f_fd_total+Sensitivity!B526+Sensitivity!S526+Sensitivity!D526)</f>
        <v>27.2523180435759</v>
      </c>
      <c r="U526" s="5" t="n">
        <f aca="false">Sensitivity!E526*(const_one-note_a_discount)</f>
        <v>39.3249640524769</v>
      </c>
      <c r="V526" s="5" t="n">
        <f aca="false">MIN(Sensitivity!T526,Sensitivity!U526)</f>
        <v>27.2523180435759</v>
      </c>
      <c r="W526" s="2" t="n">
        <f aca="false">note_a_principal_usd/Sensitivity!V526</f>
        <v>183470.631452528</v>
      </c>
      <c r="X526" s="5" t="n">
        <f aca="false">note_b_cap_usd/(pre_f_fd_total+Sensitivity!B526+Sensitivity!S526+Sensitivity!C526)</f>
        <v>43.4714129425944</v>
      </c>
      <c r="Y526" s="5" t="n">
        <f aca="false">Sensitivity!E526*(const_one-note_b_discount)</f>
        <v>41.7827743057567</v>
      </c>
      <c r="Z526" s="5" t="n">
        <f aca="false">MIN(Sensitivity!X526,Sensitivity!Y526)</f>
        <v>41.7827743057567</v>
      </c>
      <c r="AA526" s="2" t="n">
        <f aca="false">note_b_principal_usd/Sensitivity!Z526</f>
        <v>71799.9235294118</v>
      </c>
      <c r="AB526" s="2" t="n">
        <f aca="false">pre_f_fd_total+Sensitivity!B526+Sensitivity!F526+Sensitivity!W526+Sensitivity!AA526+Sensitivity!S526</f>
        <v>37487896.2719582</v>
      </c>
      <c r="AC526" s="2" t="n">
        <f aca="false">MAX(const_zero,sensitivity_esop_low*Sensitivity!AB526-pre_f_option_pool_total)</f>
        <v>0</v>
      </c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</row>
    <row r="527" customFormat="false" ht="15" hidden="true" customHeight="false" outlineLevel="0" collapsed="false">
      <c r="A527" s="2" t="n">
        <f aca="false">Sensitivity!A526+const_one</f>
        <v>45</v>
      </c>
      <c r="B527" s="2" t="n">
        <f aca="false">Sensitivity!AC526</f>
        <v>0</v>
      </c>
      <c r="C527" s="2" t="n">
        <f aca="false">Sensitivity!W526</f>
        <v>183470.631452528</v>
      </c>
      <c r="D527" s="2" t="n">
        <f aca="false">Sensitivity!AA526</f>
        <v>71799.9235294118</v>
      </c>
      <c r="E527" s="5" t="n">
        <f aca="false">sensitivity_pre_high_usd/(pre_f_fd_total+Sensitivity!B527)</f>
        <v>49.1562050655961</v>
      </c>
      <c r="F527" s="2" t="n">
        <f aca="false">series_f_primary_raise_usd/Sensitivity!E527</f>
        <v>610299.35</v>
      </c>
      <c r="G527" s="2" t="n">
        <f aca="false">IF(Sensitivity!E527&lt;class_seed_ocp,class_seed_ocp*(ad_pre_f_broad_based_fd+series_f_primary_raise_usd/class_seed_ocp)/(ad_pre_f_broad_based_fd+series_f_primary_raise_usd/Sensitivity!E527),class_seed_ocp)</f>
        <v>1</v>
      </c>
      <c r="H527" s="2" t="n">
        <f aca="false">class_seed_original_shares*class_seed_issue_pps/Sensitivity!G527</f>
        <v>5000000</v>
      </c>
      <c r="I527" s="2" t="n">
        <f aca="false">IF(Sensitivity!E527&lt;class_series_a_ocp,class_series_a_ocp*(ad_pre_f_broad_based_fd+series_f_primary_raise_usd/class_series_a_ocp)/(ad_pre_f_broad_based_fd+series_f_primary_raise_usd/Sensitivity!E527),class_series_a_ocp)</f>
        <v>3</v>
      </c>
      <c r="J527" s="2" t="n">
        <f aca="false">class_series_a_original_shares*class_series_a_issue_pps/Sensitivity!I527</f>
        <v>5000000</v>
      </c>
      <c r="K527" s="2" t="n">
        <f aca="false">IF(Sensitivity!E527&lt;class_series_b_ocp,class_series_b_ocp*(ad_pre_f_broad_based_fd+series_f_primary_raise_usd/class_series_b_ocp)/(ad_pre_f_broad_based_fd+series_f_primary_raise_usd/Sensitivity!E527),class_series_b_ocp)</f>
        <v>10</v>
      </c>
      <c r="L527" s="2" t="n">
        <f aca="false">class_series_b_original_shares*class_series_b_issue_pps/Sensitivity!K527</f>
        <v>3000000</v>
      </c>
      <c r="M527" s="2" t="n">
        <f aca="false">IF(Sensitivity!E527&lt;class_series_c_ocp,class_series_c_ocp*(ad_pre_f_broad_based_fd+series_f_primary_raise_usd/class_series_c_ocp)/(ad_pre_f_broad_based_fd+series_f_primary_raise_usd/Sensitivity!E527),class_series_c_ocp)</f>
        <v>25</v>
      </c>
      <c r="N527" s="2" t="n">
        <f aca="false">class_series_c_original_shares*class_series_c_issue_pps/Sensitivity!M527</f>
        <v>2400000</v>
      </c>
      <c r="O527" s="8" t="n">
        <f aca="false">IF(Sensitivity!E527&lt;class_series_d_ocp,class_series_d_ocp*(ad_pre_f_broad_based_fd+series_f_primary_raise_usd/class_series_d_ocp)/(ad_pre_f_broad_based_fd+series_f_primary_raise_usd/Sensitivity!E527),class_series_d_ocp)</f>
        <v>57.9714266404196</v>
      </c>
      <c r="P527" s="2" t="n">
        <f aca="false">class_series_d_original_shares*class_series_d_issue_pps/Sensitivity!O527</f>
        <v>1724988.08111575</v>
      </c>
      <c r="Q527" s="8" t="n">
        <f aca="false">IF(Sensitivity!E527&lt;class_series_e_ocp,class_series_e_ocp*(ad_pre_f_broad_based_fd+series_f_primary_raise_usd/class_series_e_ocp)/(ad_pre_f_broad_based_fd+series_f_primary_raise_usd/Sensitivity!E527),class_series_e_ocp)</f>
        <v>49.1582764764852</v>
      </c>
      <c r="R527" s="2" t="n">
        <f aca="false">class_series_e_original_shares*class_series_e_issue_pps/Sensitivity!Q527</f>
        <v>6102671.28586048</v>
      </c>
      <c r="S527" s="2" t="n">
        <f aca="false">Sensitivity!H527-class_seed_current_shares+Sensitivity!J527-class_series_a_current_shares+Sensitivity!L527-class_series_b_current_shares+Sensitivity!N527-class_series_c_current_shares+Sensitivity!P527-class_series_d_current_shares+Sensitivity!R527-class_series_e_current_shares</f>
        <v>4365.36697623692</v>
      </c>
      <c r="T527" s="5" t="n">
        <f aca="false">note_a_cap_usd/(pre_f_fd_total+Sensitivity!B527+Sensitivity!S527+Sensitivity!D527)</f>
        <v>27.2523180435759</v>
      </c>
      <c r="U527" s="5" t="n">
        <f aca="false">Sensitivity!E527*(const_one-note_a_discount)</f>
        <v>39.3249640524769</v>
      </c>
      <c r="V527" s="5" t="n">
        <f aca="false">MIN(Sensitivity!T527,Sensitivity!U527)</f>
        <v>27.2523180435759</v>
      </c>
      <c r="W527" s="2" t="n">
        <f aca="false">note_a_principal_usd/Sensitivity!V527</f>
        <v>183470.631452528</v>
      </c>
      <c r="X527" s="5" t="n">
        <f aca="false">note_b_cap_usd/(pre_f_fd_total+Sensitivity!B527+Sensitivity!S527+Sensitivity!C527)</f>
        <v>43.4714129425944</v>
      </c>
      <c r="Y527" s="5" t="n">
        <f aca="false">Sensitivity!E527*(const_one-note_b_discount)</f>
        <v>41.7827743057567</v>
      </c>
      <c r="Z527" s="5" t="n">
        <f aca="false">MIN(Sensitivity!X527,Sensitivity!Y527)</f>
        <v>41.7827743057567</v>
      </c>
      <c r="AA527" s="2" t="n">
        <f aca="false">note_b_principal_usd/Sensitivity!Z527</f>
        <v>71799.9235294118</v>
      </c>
      <c r="AB527" s="2" t="n">
        <f aca="false">pre_f_fd_total+Sensitivity!B527+Sensitivity!F527+Sensitivity!W527+Sensitivity!AA527+Sensitivity!S527</f>
        <v>37487896.2719582</v>
      </c>
      <c r="AC527" s="2" t="n">
        <f aca="false">MAX(const_zero,sensitivity_esop_low*Sensitivity!AB527-pre_f_option_pool_total)</f>
        <v>0</v>
      </c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</row>
    <row r="528" customFormat="false" ht="15" hidden="true" customHeight="false" outlineLevel="0" collapsed="false">
      <c r="A528" s="2" t="n">
        <f aca="false">Sensitivity!A527+const_one</f>
        <v>46</v>
      </c>
      <c r="B528" s="2" t="n">
        <f aca="false">Sensitivity!AC527</f>
        <v>0</v>
      </c>
      <c r="C528" s="2" t="n">
        <f aca="false">Sensitivity!W527</f>
        <v>183470.631452528</v>
      </c>
      <c r="D528" s="2" t="n">
        <f aca="false">Sensitivity!AA527</f>
        <v>71799.9235294118</v>
      </c>
      <c r="E528" s="5" t="n">
        <f aca="false">sensitivity_pre_high_usd/(pre_f_fd_total+Sensitivity!B528)</f>
        <v>49.1562050655961</v>
      </c>
      <c r="F528" s="2" t="n">
        <f aca="false">series_f_primary_raise_usd/Sensitivity!E528</f>
        <v>610299.35</v>
      </c>
      <c r="G528" s="2" t="n">
        <f aca="false">IF(Sensitivity!E528&lt;class_seed_ocp,class_seed_ocp*(ad_pre_f_broad_based_fd+series_f_primary_raise_usd/class_seed_ocp)/(ad_pre_f_broad_based_fd+series_f_primary_raise_usd/Sensitivity!E528),class_seed_ocp)</f>
        <v>1</v>
      </c>
      <c r="H528" s="2" t="n">
        <f aca="false">class_seed_original_shares*class_seed_issue_pps/Sensitivity!G528</f>
        <v>5000000</v>
      </c>
      <c r="I528" s="2" t="n">
        <f aca="false">IF(Sensitivity!E528&lt;class_series_a_ocp,class_series_a_ocp*(ad_pre_f_broad_based_fd+series_f_primary_raise_usd/class_series_a_ocp)/(ad_pre_f_broad_based_fd+series_f_primary_raise_usd/Sensitivity!E528),class_series_a_ocp)</f>
        <v>3</v>
      </c>
      <c r="J528" s="2" t="n">
        <f aca="false">class_series_a_original_shares*class_series_a_issue_pps/Sensitivity!I528</f>
        <v>5000000</v>
      </c>
      <c r="K528" s="2" t="n">
        <f aca="false">IF(Sensitivity!E528&lt;class_series_b_ocp,class_series_b_ocp*(ad_pre_f_broad_based_fd+series_f_primary_raise_usd/class_series_b_ocp)/(ad_pre_f_broad_based_fd+series_f_primary_raise_usd/Sensitivity!E528),class_series_b_ocp)</f>
        <v>10</v>
      </c>
      <c r="L528" s="2" t="n">
        <f aca="false">class_series_b_original_shares*class_series_b_issue_pps/Sensitivity!K528</f>
        <v>3000000</v>
      </c>
      <c r="M528" s="2" t="n">
        <f aca="false">IF(Sensitivity!E528&lt;class_series_c_ocp,class_series_c_ocp*(ad_pre_f_broad_based_fd+series_f_primary_raise_usd/class_series_c_ocp)/(ad_pre_f_broad_based_fd+series_f_primary_raise_usd/Sensitivity!E528),class_series_c_ocp)</f>
        <v>25</v>
      </c>
      <c r="N528" s="2" t="n">
        <f aca="false">class_series_c_original_shares*class_series_c_issue_pps/Sensitivity!M528</f>
        <v>2400000</v>
      </c>
      <c r="O528" s="8" t="n">
        <f aca="false">IF(Sensitivity!E528&lt;class_series_d_ocp,class_series_d_ocp*(ad_pre_f_broad_based_fd+series_f_primary_raise_usd/class_series_d_ocp)/(ad_pre_f_broad_based_fd+series_f_primary_raise_usd/Sensitivity!E528),class_series_d_ocp)</f>
        <v>57.9714266404196</v>
      </c>
      <c r="P528" s="2" t="n">
        <f aca="false">class_series_d_original_shares*class_series_d_issue_pps/Sensitivity!O528</f>
        <v>1724988.08111575</v>
      </c>
      <c r="Q528" s="8" t="n">
        <f aca="false">IF(Sensitivity!E528&lt;class_series_e_ocp,class_series_e_ocp*(ad_pre_f_broad_based_fd+series_f_primary_raise_usd/class_series_e_ocp)/(ad_pre_f_broad_based_fd+series_f_primary_raise_usd/Sensitivity!E528),class_series_e_ocp)</f>
        <v>49.1582764764852</v>
      </c>
      <c r="R528" s="2" t="n">
        <f aca="false">class_series_e_original_shares*class_series_e_issue_pps/Sensitivity!Q528</f>
        <v>6102671.28586048</v>
      </c>
      <c r="S528" s="2" t="n">
        <f aca="false">Sensitivity!H528-class_seed_current_shares+Sensitivity!J528-class_series_a_current_shares+Sensitivity!L528-class_series_b_current_shares+Sensitivity!N528-class_series_c_current_shares+Sensitivity!P528-class_series_d_current_shares+Sensitivity!R528-class_series_e_current_shares</f>
        <v>4365.36697623692</v>
      </c>
      <c r="T528" s="5" t="n">
        <f aca="false">note_a_cap_usd/(pre_f_fd_total+Sensitivity!B528+Sensitivity!S528+Sensitivity!D528)</f>
        <v>27.2523180435759</v>
      </c>
      <c r="U528" s="5" t="n">
        <f aca="false">Sensitivity!E528*(const_one-note_a_discount)</f>
        <v>39.3249640524769</v>
      </c>
      <c r="V528" s="5" t="n">
        <f aca="false">MIN(Sensitivity!T528,Sensitivity!U528)</f>
        <v>27.2523180435759</v>
      </c>
      <c r="W528" s="2" t="n">
        <f aca="false">note_a_principal_usd/Sensitivity!V528</f>
        <v>183470.631452528</v>
      </c>
      <c r="X528" s="5" t="n">
        <f aca="false">note_b_cap_usd/(pre_f_fd_total+Sensitivity!B528+Sensitivity!S528+Sensitivity!C528)</f>
        <v>43.4714129425944</v>
      </c>
      <c r="Y528" s="5" t="n">
        <f aca="false">Sensitivity!E528*(const_one-note_b_discount)</f>
        <v>41.7827743057567</v>
      </c>
      <c r="Z528" s="5" t="n">
        <f aca="false">MIN(Sensitivity!X528,Sensitivity!Y528)</f>
        <v>41.7827743057567</v>
      </c>
      <c r="AA528" s="2" t="n">
        <f aca="false">note_b_principal_usd/Sensitivity!Z528</f>
        <v>71799.9235294118</v>
      </c>
      <c r="AB528" s="2" t="n">
        <f aca="false">pre_f_fd_total+Sensitivity!B528+Sensitivity!F528+Sensitivity!W528+Sensitivity!AA528+Sensitivity!S528</f>
        <v>37487896.2719582</v>
      </c>
      <c r="AC528" s="2" t="n">
        <f aca="false">MAX(const_zero,sensitivity_esop_low*Sensitivity!AB528-pre_f_option_pool_total)</f>
        <v>0</v>
      </c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customFormat="false" ht="15" hidden="true" customHeight="false" outlineLevel="0" collapsed="false">
      <c r="A529" s="2" t="n">
        <f aca="false">Sensitivity!A528+const_one</f>
        <v>47</v>
      </c>
      <c r="B529" s="2" t="n">
        <f aca="false">Sensitivity!AC528</f>
        <v>0</v>
      </c>
      <c r="C529" s="2" t="n">
        <f aca="false">Sensitivity!W528</f>
        <v>183470.631452528</v>
      </c>
      <c r="D529" s="2" t="n">
        <f aca="false">Sensitivity!AA528</f>
        <v>71799.9235294118</v>
      </c>
      <c r="E529" s="5" t="n">
        <f aca="false">sensitivity_pre_high_usd/(pre_f_fd_total+Sensitivity!B529)</f>
        <v>49.1562050655961</v>
      </c>
      <c r="F529" s="2" t="n">
        <f aca="false">series_f_primary_raise_usd/Sensitivity!E529</f>
        <v>610299.35</v>
      </c>
      <c r="G529" s="2" t="n">
        <f aca="false">IF(Sensitivity!E529&lt;class_seed_ocp,class_seed_ocp*(ad_pre_f_broad_based_fd+series_f_primary_raise_usd/class_seed_ocp)/(ad_pre_f_broad_based_fd+series_f_primary_raise_usd/Sensitivity!E529),class_seed_ocp)</f>
        <v>1</v>
      </c>
      <c r="H529" s="2" t="n">
        <f aca="false">class_seed_original_shares*class_seed_issue_pps/Sensitivity!G529</f>
        <v>5000000</v>
      </c>
      <c r="I529" s="2" t="n">
        <f aca="false">IF(Sensitivity!E529&lt;class_series_a_ocp,class_series_a_ocp*(ad_pre_f_broad_based_fd+series_f_primary_raise_usd/class_series_a_ocp)/(ad_pre_f_broad_based_fd+series_f_primary_raise_usd/Sensitivity!E529),class_series_a_ocp)</f>
        <v>3</v>
      </c>
      <c r="J529" s="2" t="n">
        <f aca="false">class_series_a_original_shares*class_series_a_issue_pps/Sensitivity!I529</f>
        <v>5000000</v>
      </c>
      <c r="K529" s="2" t="n">
        <f aca="false">IF(Sensitivity!E529&lt;class_series_b_ocp,class_series_b_ocp*(ad_pre_f_broad_based_fd+series_f_primary_raise_usd/class_series_b_ocp)/(ad_pre_f_broad_based_fd+series_f_primary_raise_usd/Sensitivity!E529),class_series_b_ocp)</f>
        <v>10</v>
      </c>
      <c r="L529" s="2" t="n">
        <f aca="false">class_series_b_original_shares*class_series_b_issue_pps/Sensitivity!K529</f>
        <v>3000000</v>
      </c>
      <c r="M529" s="2" t="n">
        <f aca="false">IF(Sensitivity!E529&lt;class_series_c_ocp,class_series_c_ocp*(ad_pre_f_broad_based_fd+series_f_primary_raise_usd/class_series_c_ocp)/(ad_pre_f_broad_based_fd+series_f_primary_raise_usd/Sensitivity!E529),class_series_c_ocp)</f>
        <v>25</v>
      </c>
      <c r="N529" s="2" t="n">
        <f aca="false">class_series_c_original_shares*class_series_c_issue_pps/Sensitivity!M529</f>
        <v>2400000</v>
      </c>
      <c r="O529" s="8" t="n">
        <f aca="false">IF(Sensitivity!E529&lt;class_series_d_ocp,class_series_d_ocp*(ad_pre_f_broad_based_fd+series_f_primary_raise_usd/class_series_d_ocp)/(ad_pre_f_broad_based_fd+series_f_primary_raise_usd/Sensitivity!E529),class_series_d_ocp)</f>
        <v>57.9714266404196</v>
      </c>
      <c r="P529" s="2" t="n">
        <f aca="false">class_series_d_original_shares*class_series_d_issue_pps/Sensitivity!O529</f>
        <v>1724988.08111575</v>
      </c>
      <c r="Q529" s="8" t="n">
        <f aca="false">IF(Sensitivity!E529&lt;class_series_e_ocp,class_series_e_ocp*(ad_pre_f_broad_based_fd+series_f_primary_raise_usd/class_series_e_ocp)/(ad_pre_f_broad_based_fd+series_f_primary_raise_usd/Sensitivity!E529),class_series_e_ocp)</f>
        <v>49.1582764764852</v>
      </c>
      <c r="R529" s="2" t="n">
        <f aca="false">class_series_e_original_shares*class_series_e_issue_pps/Sensitivity!Q529</f>
        <v>6102671.28586048</v>
      </c>
      <c r="S529" s="2" t="n">
        <f aca="false">Sensitivity!H529-class_seed_current_shares+Sensitivity!J529-class_series_a_current_shares+Sensitivity!L529-class_series_b_current_shares+Sensitivity!N529-class_series_c_current_shares+Sensitivity!P529-class_series_d_current_shares+Sensitivity!R529-class_series_e_current_shares</f>
        <v>4365.36697623692</v>
      </c>
      <c r="T529" s="5" t="n">
        <f aca="false">note_a_cap_usd/(pre_f_fd_total+Sensitivity!B529+Sensitivity!S529+Sensitivity!D529)</f>
        <v>27.2523180435759</v>
      </c>
      <c r="U529" s="5" t="n">
        <f aca="false">Sensitivity!E529*(const_one-note_a_discount)</f>
        <v>39.3249640524769</v>
      </c>
      <c r="V529" s="5" t="n">
        <f aca="false">MIN(Sensitivity!T529,Sensitivity!U529)</f>
        <v>27.2523180435759</v>
      </c>
      <c r="W529" s="2" t="n">
        <f aca="false">note_a_principal_usd/Sensitivity!V529</f>
        <v>183470.631452528</v>
      </c>
      <c r="X529" s="5" t="n">
        <f aca="false">note_b_cap_usd/(pre_f_fd_total+Sensitivity!B529+Sensitivity!S529+Sensitivity!C529)</f>
        <v>43.4714129425944</v>
      </c>
      <c r="Y529" s="5" t="n">
        <f aca="false">Sensitivity!E529*(const_one-note_b_discount)</f>
        <v>41.7827743057567</v>
      </c>
      <c r="Z529" s="5" t="n">
        <f aca="false">MIN(Sensitivity!X529,Sensitivity!Y529)</f>
        <v>41.7827743057567</v>
      </c>
      <c r="AA529" s="2" t="n">
        <f aca="false">note_b_principal_usd/Sensitivity!Z529</f>
        <v>71799.9235294118</v>
      </c>
      <c r="AB529" s="2" t="n">
        <f aca="false">pre_f_fd_total+Sensitivity!B529+Sensitivity!F529+Sensitivity!W529+Sensitivity!AA529+Sensitivity!S529</f>
        <v>37487896.2719582</v>
      </c>
      <c r="AC529" s="2" t="n">
        <f aca="false">MAX(const_zero,sensitivity_esop_low*Sensitivity!AB529-pre_f_option_pool_total)</f>
        <v>0</v>
      </c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customFormat="false" ht="15" hidden="true" customHeight="false" outlineLevel="0" collapsed="false">
      <c r="A530" s="2" t="n">
        <f aca="false">Sensitivity!A529+const_one</f>
        <v>48</v>
      </c>
      <c r="B530" s="2" t="n">
        <f aca="false">Sensitivity!AC529</f>
        <v>0</v>
      </c>
      <c r="C530" s="2" t="n">
        <f aca="false">Sensitivity!W529</f>
        <v>183470.631452528</v>
      </c>
      <c r="D530" s="2" t="n">
        <f aca="false">Sensitivity!AA529</f>
        <v>71799.9235294118</v>
      </c>
      <c r="E530" s="5" t="n">
        <f aca="false">sensitivity_pre_high_usd/(pre_f_fd_total+Sensitivity!B530)</f>
        <v>49.1562050655961</v>
      </c>
      <c r="F530" s="2" t="n">
        <f aca="false">series_f_primary_raise_usd/Sensitivity!E530</f>
        <v>610299.35</v>
      </c>
      <c r="G530" s="2" t="n">
        <f aca="false">IF(Sensitivity!E530&lt;class_seed_ocp,class_seed_ocp*(ad_pre_f_broad_based_fd+series_f_primary_raise_usd/class_seed_ocp)/(ad_pre_f_broad_based_fd+series_f_primary_raise_usd/Sensitivity!E530),class_seed_ocp)</f>
        <v>1</v>
      </c>
      <c r="H530" s="2" t="n">
        <f aca="false">class_seed_original_shares*class_seed_issue_pps/Sensitivity!G530</f>
        <v>5000000</v>
      </c>
      <c r="I530" s="2" t="n">
        <f aca="false">IF(Sensitivity!E530&lt;class_series_a_ocp,class_series_a_ocp*(ad_pre_f_broad_based_fd+series_f_primary_raise_usd/class_series_a_ocp)/(ad_pre_f_broad_based_fd+series_f_primary_raise_usd/Sensitivity!E530),class_series_a_ocp)</f>
        <v>3</v>
      </c>
      <c r="J530" s="2" t="n">
        <f aca="false">class_series_a_original_shares*class_series_a_issue_pps/Sensitivity!I530</f>
        <v>5000000</v>
      </c>
      <c r="K530" s="2" t="n">
        <f aca="false">IF(Sensitivity!E530&lt;class_series_b_ocp,class_series_b_ocp*(ad_pre_f_broad_based_fd+series_f_primary_raise_usd/class_series_b_ocp)/(ad_pre_f_broad_based_fd+series_f_primary_raise_usd/Sensitivity!E530),class_series_b_ocp)</f>
        <v>10</v>
      </c>
      <c r="L530" s="2" t="n">
        <f aca="false">class_series_b_original_shares*class_series_b_issue_pps/Sensitivity!K530</f>
        <v>3000000</v>
      </c>
      <c r="M530" s="2" t="n">
        <f aca="false">IF(Sensitivity!E530&lt;class_series_c_ocp,class_series_c_ocp*(ad_pre_f_broad_based_fd+series_f_primary_raise_usd/class_series_c_ocp)/(ad_pre_f_broad_based_fd+series_f_primary_raise_usd/Sensitivity!E530),class_series_c_ocp)</f>
        <v>25</v>
      </c>
      <c r="N530" s="2" t="n">
        <f aca="false">class_series_c_original_shares*class_series_c_issue_pps/Sensitivity!M530</f>
        <v>2400000</v>
      </c>
      <c r="O530" s="8" t="n">
        <f aca="false">IF(Sensitivity!E530&lt;class_series_d_ocp,class_series_d_ocp*(ad_pre_f_broad_based_fd+series_f_primary_raise_usd/class_series_d_ocp)/(ad_pre_f_broad_based_fd+series_f_primary_raise_usd/Sensitivity!E530),class_series_d_ocp)</f>
        <v>57.9714266404196</v>
      </c>
      <c r="P530" s="2" t="n">
        <f aca="false">class_series_d_original_shares*class_series_d_issue_pps/Sensitivity!O530</f>
        <v>1724988.08111575</v>
      </c>
      <c r="Q530" s="8" t="n">
        <f aca="false">IF(Sensitivity!E530&lt;class_series_e_ocp,class_series_e_ocp*(ad_pre_f_broad_based_fd+series_f_primary_raise_usd/class_series_e_ocp)/(ad_pre_f_broad_based_fd+series_f_primary_raise_usd/Sensitivity!E530),class_series_e_ocp)</f>
        <v>49.1582764764852</v>
      </c>
      <c r="R530" s="2" t="n">
        <f aca="false">class_series_e_original_shares*class_series_e_issue_pps/Sensitivity!Q530</f>
        <v>6102671.28586048</v>
      </c>
      <c r="S530" s="2" t="n">
        <f aca="false">Sensitivity!H530-class_seed_current_shares+Sensitivity!J530-class_series_a_current_shares+Sensitivity!L530-class_series_b_current_shares+Sensitivity!N530-class_series_c_current_shares+Sensitivity!P530-class_series_d_current_shares+Sensitivity!R530-class_series_e_current_shares</f>
        <v>4365.36697623692</v>
      </c>
      <c r="T530" s="5" t="n">
        <f aca="false">note_a_cap_usd/(pre_f_fd_total+Sensitivity!B530+Sensitivity!S530+Sensitivity!D530)</f>
        <v>27.2523180435759</v>
      </c>
      <c r="U530" s="5" t="n">
        <f aca="false">Sensitivity!E530*(const_one-note_a_discount)</f>
        <v>39.3249640524769</v>
      </c>
      <c r="V530" s="5" t="n">
        <f aca="false">MIN(Sensitivity!T530,Sensitivity!U530)</f>
        <v>27.2523180435759</v>
      </c>
      <c r="W530" s="2" t="n">
        <f aca="false">note_a_principal_usd/Sensitivity!V530</f>
        <v>183470.631452528</v>
      </c>
      <c r="X530" s="5" t="n">
        <f aca="false">note_b_cap_usd/(pre_f_fd_total+Sensitivity!B530+Sensitivity!S530+Sensitivity!C530)</f>
        <v>43.4714129425944</v>
      </c>
      <c r="Y530" s="5" t="n">
        <f aca="false">Sensitivity!E530*(const_one-note_b_discount)</f>
        <v>41.7827743057567</v>
      </c>
      <c r="Z530" s="5" t="n">
        <f aca="false">MIN(Sensitivity!X530,Sensitivity!Y530)</f>
        <v>41.7827743057567</v>
      </c>
      <c r="AA530" s="2" t="n">
        <f aca="false">note_b_principal_usd/Sensitivity!Z530</f>
        <v>71799.9235294118</v>
      </c>
      <c r="AB530" s="2" t="n">
        <f aca="false">pre_f_fd_total+Sensitivity!B530+Sensitivity!F530+Sensitivity!W530+Sensitivity!AA530+Sensitivity!S530</f>
        <v>37487896.2719582</v>
      </c>
      <c r="AC530" s="2" t="n">
        <f aca="false">MAX(const_zero,sensitivity_esop_low*Sensitivity!AB530-pre_f_option_pool_total)</f>
        <v>0</v>
      </c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</row>
    <row r="531" customFormat="false" ht="15" hidden="true" customHeight="false" outlineLevel="0" collapsed="false">
      <c r="A531" s="2" t="n">
        <f aca="false">Sensitivity!A530+const_one</f>
        <v>49</v>
      </c>
      <c r="B531" s="2" t="n">
        <f aca="false">Sensitivity!AC530</f>
        <v>0</v>
      </c>
      <c r="C531" s="2" t="n">
        <f aca="false">Sensitivity!W530</f>
        <v>183470.631452528</v>
      </c>
      <c r="D531" s="2" t="n">
        <f aca="false">Sensitivity!AA530</f>
        <v>71799.9235294118</v>
      </c>
      <c r="E531" s="5" t="n">
        <f aca="false">sensitivity_pre_high_usd/(pre_f_fd_total+Sensitivity!B531)</f>
        <v>49.1562050655961</v>
      </c>
      <c r="F531" s="2" t="n">
        <f aca="false">series_f_primary_raise_usd/Sensitivity!E531</f>
        <v>610299.35</v>
      </c>
      <c r="G531" s="2" t="n">
        <f aca="false">IF(Sensitivity!E531&lt;class_seed_ocp,class_seed_ocp*(ad_pre_f_broad_based_fd+series_f_primary_raise_usd/class_seed_ocp)/(ad_pre_f_broad_based_fd+series_f_primary_raise_usd/Sensitivity!E531),class_seed_ocp)</f>
        <v>1</v>
      </c>
      <c r="H531" s="2" t="n">
        <f aca="false">class_seed_original_shares*class_seed_issue_pps/Sensitivity!G531</f>
        <v>5000000</v>
      </c>
      <c r="I531" s="2" t="n">
        <f aca="false">IF(Sensitivity!E531&lt;class_series_a_ocp,class_series_a_ocp*(ad_pre_f_broad_based_fd+series_f_primary_raise_usd/class_series_a_ocp)/(ad_pre_f_broad_based_fd+series_f_primary_raise_usd/Sensitivity!E531),class_series_a_ocp)</f>
        <v>3</v>
      </c>
      <c r="J531" s="2" t="n">
        <f aca="false">class_series_a_original_shares*class_series_a_issue_pps/Sensitivity!I531</f>
        <v>5000000</v>
      </c>
      <c r="K531" s="2" t="n">
        <f aca="false">IF(Sensitivity!E531&lt;class_series_b_ocp,class_series_b_ocp*(ad_pre_f_broad_based_fd+series_f_primary_raise_usd/class_series_b_ocp)/(ad_pre_f_broad_based_fd+series_f_primary_raise_usd/Sensitivity!E531),class_series_b_ocp)</f>
        <v>10</v>
      </c>
      <c r="L531" s="2" t="n">
        <f aca="false">class_series_b_original_shares*class_series_b_issue_pps/Sensitivity!K531</f>
        <v>3000000</v>
      </c>
      <c r="M531" s="2" t="n">
        <f aca="false">IF(Sensitivity!E531&lt;class_series_c_ocp,class_series_c_ocp*(ad_pre_f_broad_based_fd+series_f_primary_raise_usd/class_series_c_ocp)/(ad_pre_f_broad_based_fd+series_f_primary_raise_usd/Sensitivity!E531),class_series_c_ocp)</f>
        <v>25</v>
      </c>
      <c r="N531" s="2" t="n">
        <f aca="false">class_series_c_original_shares*class_series_c_issue_pps/Sensitivity!M531</f>
        <v>2400000</v>
      </c>
      <c r="O531" s="8" t="n">
        <f aca="false">IF(Sensitivity!E531&lt;class_series_d_ocp,class_series_d_ocp*(ad_pre_f_broad_based_fd+series_f_primary_raise_usd/class_series_d_ocp)/(ad_pre_f_broad_based_fd+series_f_primary_raise_usd/Sensitivity!E531),class_series_d_ocp)</f>
        <v>57.9714266404196</v>
      </c>
      <c r="P531" s="2" t="n">
        <f aca="false">class_series_d_original_shares*class_series_d_issue_pps/Sensitivity!O531</f>
        <v>1724988.08111575</v>
      </c>
      <c r="Q531" s="8" t="n">
        <f aca="false">IF(Sensitivity!E531&lt;class_series_e_ocp,class_series_e_ocp*(ad_pre_f_broad_based_fd+series_f_primary_raise_usd/class_series_e_ocp)/(ad_pre_f_broad_based_fd+series_f_primary_raise_usd/Sensitivity!E531),class_series_e_ocp)</f>
        <v>49.1582764764852</v>
      </c>
      <c r="R531" s="2" t="n">
        <f aca="false">class_series_e_original_shares*class_series_e_issue_pps/Sensitivity!Q531</f>
        <v>6102671.28586048</v>
      </c>
      <c r="S531" s="2" t="n">
        <f aca="false">Sensitivity!H531-class_seed_current_shares+Sensitivity!J531-class_series_a_current_shares+Sensitivity!L531-class_series_b_current_shares+Sensitivity!N531-class_series_c_current_shares+Sensitivity!P531-class_series_d_current_shares+Sensitivity!R531-class_series_e_current_shares</f>
        <v>4365.36697623692</v>
      </c>
      <c r="T531" s="5" t="n">
        <f aca="false">note_a_cap_usd/(pre_f_fd_total+Sensitivity!B531+Sensitivity!S531+Sensitivity!D531)</f>
        <v>27.2523180435759</v>
      </c>
      <c r="U531" s="5" t="n">
        <f aca="false">Sensitivity!E531*(const_one-note_a_discount)</f>
        <v>39.3249640524769</v>
      </c>
      <c r="V531" s="5" t="n">
        <f aca="false">MIN(Sensitivity!T531,Sensitivity!U531)</f>
        <v>27.2523180435759</v>
      </c>
      <c r="W531" s="2" t="n">
        <f aca="false">note_a_principal_usd/Sensitivity!V531</f>
        <v>183470.631452528</v>
      </c>
      <c r="X531" s="5" t="n">
        <f aca="false">note_b_cap_usd/(pre_f_fd_total+Sensitivity!B531+Sensitivity!S531+Sensitivity!C531)</f>
        <v>43.4714129425944</v>
      </c>
      <c r="Y531" s="5" t="n">
        <f aca="false">Sensitivity!E531*(const_one-note_b_discount)</f>
        <v>41.7827743057567</v>
      </c>
      <c r="Z531" s="5" t="n">
        <f aca="false">MIN(Sensitivity!X531,Sensitivity!Y531)</f>
        <v>41.7827743057567</v>
      </c>
      <c r="AA531" s="2" t="n">
        <f aca="false">note_b_principal_usd/Sensitivity!Z531</f>
        <v>71799.9235294118</v>
      </c>
      <c r="AB531" s="2" t="n">
        <f aca="false">pre_f_fd_total+Sensitivity!B531+Sensitivity!F531+Sensitivity!W531+Sensitivity!AA531+Sensitivity!S531</f>
        <v>37487896.2719582</v>
      </c>
      <c r="AC531" s="2" t="n">
        <f aca="false">MAX(const_zero,sensitivity_esop_low*Sensitivity!AB531-pre_f_option_pool_total)</f>
        <v>0</v>
      </c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customFormat="false" ht="15" hidden="tru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customFormat="false" ht="15" hidden="tru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customFormat="false" ht="15" hidden="tru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customFormat="false" ht="15" hidden="true" customHeight="false" outlineLevel="0" collapsed="false">
      <c r="A535" s="5" t="n">
        <f aca="false">sensitivity_exit_usd</f>
        <v>2000000000</v>
      </c>
      <c r="B535" s="2" t="n">
        <f aca="false">ROW()-ROW($B$535)</f>
        <v>0</v>
      </c>
      <c r="C535" s="2" t="n">
        <f aca="false">MOD(QUOTIENT($B535,1),2)</f>
        <v>0</v>
      </c>
      <c r="D535" s="2" t="n">
        <f aca="false">MOD(QUOTIENT($B535,2),2)</f>
        <v>0</v>
      </c>
      <c r="E535" s="2" t="n">
        <f aca="false">MOD(QUOTIENT($B535,4),2)</f>
        <v>0</v>
      </c>
      <c r="F535" s="2" t="n">
        <f aca="false">MOD(QUOTIENT($B535,8),2)</f>
        <v>0</v>
      </c>
      <c r="G535" s="2" t="n">
        <f aca="false">MOD(QUOTIENT($B535,16),2)</f>
        <v>0</v>
      </c>
      <c r="H535" s="2" t="n">
        <f aca="false">MOD(QUOTIENT($B535,32),2)</f>
        <v>0</v>
      </c>
      <c r="I535" s="2" t="n">
        <f aca="false">MOD(QUOTIENT($B535,64),2)</f>
        <v>0</v>
      </c>
      <c r="J535" s="5" t="n">
        <f aca="false">IF($C535=const_zero,MIN(class_series_f_invested_usd,MAX(const_zero,$A535)),const_zero)</f>
        <v>30000000</v>
      </c>
      <c r="K535" s="5" t="n">
        <f aca="false">IF($D535=const_zero,MIN(class_series_e_invested_usd,MAX(const_zero,$A535-SUM($J535:$J535))),const_zero)</f>
        <v>300000000</v>
      </c>
      <c r="L535" s="5" t="n">
        <f aca="false">IF($E535=const_zero,MIN(class_series_d_invested_usd,MAX(const_zero,$A535-SUM($J535:$K535))),const_zero)</f>
        <v>100000000</v>
      </c>
      <c r="M535" s="5" t="n">
        <f aca="false">IF($F535=const_zero,MIN(class_series_c_invested_usd,MAX(const_zero,$A535-SUM($J535:$L535))),const_zero)</f>
        <v>60000000</v>
      </c>
      <c r="N535" s="5" t="n">
        <f aca="false">IF($G535=const_zero,MIN(class_series_b_invested_usd,MAX(const_zero,$A535-SUM($J535:$M535))),const_zero)</f>
        <v>30000000</v>
      </c>
      <c r="O535" s="5" t="n">
        <f aca="false">IF($H535=const_zero,MIN(class_series_a_invested_usd,MAX(const_zero,$A535-SUM($J535:$N535))),const_zero)</f>
        <v>15000000</v>
      </c>
      <c r="P535" s="5" t="n">
        <f aca="false">IF($I535=const_zero,MIN(class_seed_invested_usd,MAX(const_zero,$A535-SUM($J535:$O535))),const_zero)</f>
        <v>5000000</v>
      </c>
      <c r="Q535" s="5" t="n">
        <f aca="false">MAX(const_zero,$A535-SUM($J535:$P535))</f>
        <v>1460000000</v>
      </c>
      <c r="R535" s="9" t="n">
        <f aca="false">common_rsa_total+Sensitivity!$AE$480+Sensitivity!$AJ$480+IF($C535=const_one,Sensitivity!$D$480,const_zero)+IF($D535=const_one,Sensitivity!$Y$480,const_zero)+IF($E535=const_one,Sensitivity!$V$480,const_zero)+IF($F535=const_one,Sensitivity!$S$480,const_zero)+IF($G535=const_one,Sensitivity!$P$480,const_zero)+IF($H535=const_one,Sensitivity!$M$480,const_zero)+IF($I535=const_one,Sensitivity!$J$480,const_zero)</f>
        <v>9255270.55498194</v>
      </c>
      <c r="S535" s="23" t="b">
        <f aca="false">IF($R535&gt;const_zero,--($Q535&gt;option_strike_usd*$R535),const_zero)</f>
        <v>1</v>
      </c>
      <c r="T535" s="7" t="n">
        <f aca="false">IF($R535&gt;const_zero,IF($S535=const_one,($Q535+option_strike_usd*pre_f_options_issued)/($R535+pre_f_options_issued),$Q535/$R535),const_zero)</f>
        <v>124.412278999413</v>
      </c>
      <c r="U535" s="5" t="n">
        <f aca="false">IF($C535=const_one,Sensitivity!$D$480*$T535,const_zero)</f>
        <v>0</v>
      </c>
      <c r="V535" s="5" t="n">
        <f aca="false">IF($D535=const_one,Sensitivity!$Y$480*$T535,const_zero)</f>
        <v>0</v>
      </c>
      <c r="W535" s="5" t="n">
        <f aca="false">IF($E535=const_one,Sensitivity!$V$480*$T535,const_zero)</f>
        <v>0</v>
      </c>
      <c r="X535" s="5" t="n">
        <f aca="false">IF($F535=const_one,Sensitivity!$S$480*$T535,const_zero)</f>
        <v>0</v>
      </c>
      <c r="Y535" s="5" t="n">
        <f aca="false">IF($G535=const_one,Sensitivity!$P$480*$T535,const_zero)</f>
        <v>0</v>
      </c>
      <c r="Z535" s="5" t="n">
        <f aca="false">IF($H535=const_one,Sensitivity!$M$480*$T535,const_zero)</f>
        <v>0</v>
      </c>
      <c r="AA535" s="5" t="n">
        <f aca="false">IF($I535=const_one,Sensitivity!$J$480*$T535,const_zero)</f>
        <v>0</v>
      </c>
      <c r="AB535" s="5" t="n">
        <f aca="false">(Sensitivity!$AE$480+Sensitivity!$AJ$480)*$T535</f>
        <v>31758791.5067482</v>
      </c>
      <c r="AC535" s="5" t="n">
        <f aca="false">common_rsa_total*$T535</f>
        <v>1119710510.99472</v>
      </c>
      <c r="AD535" s="5" t="n">
        <f aca="false">IF($S535=const_one,pre_f_options_issued*($T535-option_strike_usd),const_zero)</f>
        <v>308530697.498533</v>
      </c>
      <c r="AE535" s="5" t="n">
        <f aca="false">J535+U535</f>
        <v>30000000</v>
      </c>
      <c r="AF535" s="5" t="n">
        <f aca="false">K535+V535</f>
        <v>300000000</v>
      </c>
      <c r="AG535" s="5" t="n">
        <f aca="false">L535+W535</f>
        <v>100000000</v>
      </c>
      <c r="AH535" s="5" t="n">
        <f aca="false">M535+X535</f>
        <v>60000000</v>
      </c>
      <c r="AI535" s="5" t="n">
        <f aca="false">N535+Y535</f>
        <v>30000000</v>
      </c>
      <c r="AJ535" s="5" t="n">
        <f aca="false">O535+Z535</f>
        <v>15000000</v>
      </c>
      <c r="AK535" s="5" t="n">
        <f aca="false">P535+AA535</f>
        <v>5000000</v>
      </c>
      <c r="AL535" s="5" t="n">
        <f aca="false">INDEX($AE$535:$AE$662,$B535-$C535*1+const_one)</f>
        <v>30000000</v>
      </c>
      <c r="AM535" s="5" t="n">
        <f aca="false">INDEX($AF$535:$AF$662,$B535-$D535*2+const_one)</f>
        <v>300000000</v>
      </c>
      <c r="AN535" s="5" t="n">
        <f aca="false">INDEX($AG$535:$AG$662,$B535-$E535*4+const_one)</f>
        <v>100000000</v>
      </c>
      <c r="AO535" s="5" t="n">
        <f aca="false">INDEX($AH$535:$AH$662,$B535-$F535*8+const_one)</f>
        <v>60000000</v>
      </c>
      <c r="AP535" s="5" t="n">
        <f aca="false">INDEX($AI$535:$AI$662,$B535-$G535*16+const_one)</f>
        <v>30000000</v>
      </c>
      <c r="AQ535" s="5" t="n">
        <f aca="false">INDEX($AJ$535:$AJ$662,$B535-$H535*32+const_one)</f>
        <v>15000000</v>
      </c>
      <c r="AR535" s="5" t="n">
        <f aca="false">INDEX($AK$535:$AK$662,$B535-$I535*64+const_one)</f>
        <v>5000000</v>
      </c>
      <c r="AS535" s="5" t="n">
        <f aca="false">INDEX($AE$535:$AE$662,$B535+(const_one-$C535)*1+const_one)</f>
        <v>73661932.8404767</v>
      </c>
      <c r="AT535" s="5" t="n">
        <f aca="false">INDEX($AF$535:$AF$662,$B535+(const_one-$D535)*2+const_one)</f>
        <v>602306706.852939</v>
      </c>
      <c r="AU535" s="5" t="n">
        <f aca="false">INDEX($AG$535:$AG$662,$B535+(const_one-$E535)*4+const_one)</f>
        <v>199943780.716926</v>
      </c>
      <c r="AV535" s="5" t="n">
        <f aca="false">INDEX($AH$535:$AH$662,$B535+(const_one-$F535)*8+const_one)</f>
        <v>258137065.328926</v>
      </c>
      <c r="AW535" s="5" t="n">
        <f aca="false">INDEX($AI$535:$AI$662,$B535+(const_one-$G535)*16+const_one)</f>
        <v>303450891.213122</v>
      </c>
      <c r="AX535" s="5" t="n">
        <f aca="false">INDEX($AJ$535:$AJ$662,$B535+(const_one-$H535)*32+const_one)</f>
        <v>440906040.625135</v>
      </c>
      <c r="AY535" s="5" t="n">
        <f aca="false">INDEX($AK$535:$AK$662,$B535+(const_one-$I535)*64+const_one)</f>
        <v>437921904.986387</v>
      </c>
      <c r="AZ535" s="5" t="n">
        <f aca="false">--($C535=--(AS535&gt;AL535))</f>
        <v>0</v>
      </c>
      <c r="BA535" s="5" t="n">
        <f aca="false">--($D535=--(AT535&gt;AM535))</f>
        <v>0</v>
      </c>
      <c r="BB535" s="5" t="n">
        <f aca="false">--($E535=--(AU535&gt;AN535))</f>
        <v>0</v>
      </c>
      <c r="BC535" s="5" t="n">
        <f aca="false">--($F535=--(AV535&gt;AO535))</f>
        <v>0</v>
      </c>
      <c r="BD535" s="5" t="n">
        <f aca="false">--($G535=--(AW535&gt;AP535))</f>
        <v>0</v>
      </c>
      <c r="BE535" s="5" t="n">
        <f aca="false">--($H535=--(AX535&gt;AQ535))</f>
        <v>0</v>
      </c>
      <c r="BF535" s="5" t="n">
        <f aca="false">--($I535=--(AY535&gt;AR535))</f>
        <v>0</v>
      </c>
      <c r="BG535" s="5" t="n">
        <f aca="false">SUM(AZ535:BF535)</f>
        <v>0</v>
      </c>
      <c r="BH535" s="5" t="n">
        <f aca="false">SUM(AE535:AK535)+AB535+AC535+AD535</f>
        <v>2000000000</v>
      </c>
    </row>
    <row r="536" customFormat="false" ht="15" hidden="true" customHeight="false" outlineLevel="0" collapsed="false">
      <c r="A536" s="5" t="n">
        <f aca="false">sensitivity_exit_usd</f>
        <v>2000000000</v>
      </c>
      <c r="B536" s="2" t="n">
        <f aca="false">ROW()-ROW($B$535)</f>
        <v>1</v>
      </c>
      <c r="C536" s="2" t="n">
        <f aca="false">MOD(QUOTIENT($B536,1),2)</f>
        <v>1</v>
      </c>
      <c r="D536" s="2" t="n">
        <f aca="false">MOD(QUOTIENT($B536,2),2)</f>
        <v>0</v>
      </c>
      <c r="E536" s="2" t="n">
        <f aca="false">MOD(QUOTIENT($B536,4),2)</f>
        <v>0</v>
      </c>
      <c r="F536" s="2" t="n">
        <f aca="false">MOD(QUOTIENT($B536,8),2)</f>
        <v>0</v>
      </c>
      <c r="G536" s="2" t="n">
        <f aca="false">MOD(QUOTIENT($B536,16),2)</f>
        <v>0</v>
      </c>
      <c r="H536" s="2" t="n">
        <f aca="false">MOD(QUOTIENT($B536,32),2)</f>
        <v>0</v>
      </c>
      <c r="I536" s="2" t="n">
        <f aca="false">MOD(QUOTIENT($B536,64),2)</f>
        <v>0</v>
      </c>
      <c r="J536" s="5" t="n">
        <f aca="false">IF($C536=const_zero,MIN(class_series_f_invested_usd,MAX(const_zero,$A536)),const_zero)</f>
        <v>0</v>
      </c>
      <c r="K536" s="5" t="n">
        <f aca="false">IF($D536=const_zero,MIN(class_series_e_invested_usd,MAX(const_zero,$A536-SUM($J536:$J536))),const_zero)</f>
        <v>300000000</v>
      </c>
      <c r="L536" s="5" t="n">
        <f aca="false">IF($E536=const_zero,MIN(class_series_d_invested_usd,MAX(const_zero,$A536-SUM($J536:$K536))),const_zero)</f>
        <v>100000000</v>
      </c>
      <c r="M536" s="5" t="n">
        <f aca="false">IF($F536=const_zero,MIN(class_series_c_invested_usd,MAX(const_zero,$A536-SUM($J536:$L536))),const_zero)</f>
        <v>60000000</v>
      </c>
      <c r="N536" s="5" t="n">
        <f aca="false">IF($G536=const_zero,MIN(class_series_b_invested_usd,MAX(const_zero,$A536-SUM($J536:$M536))),const_zero)</f>
        <v>30000000</v>
      </c>
      <c r="O536" s="5" t="n">
        <f aca="false">IF($H536=const_zero,MIN(class_series_a_invested_usd,MAX(const_zero,$A536-SUM($J536:$N536))),const_zero)</f>
        <v>15000000</v>
      </c>
      <c r="P536" s="5" t="n">
        <f aca="false">IF($I536=const_zero,MIN(class_seed_invested_usd,MAX(const_zero,$A536-SUM($J536:$O536))),const_zero)</f>
        <v>5000000</v>
      </c>
      <c r="Q536" s="5" t="n">
        <f aca="false">MAX(const_zero,$A536-SUM($J536:$P536))</f>
        <v>1490000000</v>
      </c>
      <c r="R536" s="9" t="n">
        <f aca="false">common_rsa_total+Sensitivity!$AE$480+Sensitivity!$AJ$480+IF($C536=const_one,Sensitivity!$D$480,const_zero)+IF($D536=const_one,Sensitivity!$Y$480,const_zero)+IF($E536=const_one,Sensitivity!$V$480,const_zero)+IF($F536=const_one,Sensitivity!$S$480,const_zero)+IF($G536=const_one,Sensitivity!$P$480,const_zero)+IF($H536=const_one,Sensitivity!$M$480,const_zero)+IF($I536=const_one,Sensitivity!$J$480,const_zero)</f>
        <v>9865569.90498194</v>
      </c>
      <c r="S536" s="23" t="b">
        <f aca="false">IF($R536&gt;const_zero,--($Q536&gt;option_strike_usd*$R536),const_zero)</f>
        <v>1</v>
      </c>
      <c r="T536" s="7" t="n">
        <f aca="false">IF($R536&gt;const_zero,IF($S536=const_one,($Q536+option_strike_usd*pre_f_options_issued)/($R536+pre_f_options_issued),$Q536/$R536),const_zero)</f>
        <v>120.698035874488</v>
      </c>
      <c r="U536" s="5" t="n">
        <f aca="false">IF($C536=const_one,Sensitivity!$D$480*$T536,const_zero)</f>
        <v>73661932.8404767</v>
      </c>
      <c r="V536" s="5" t="n">
        <f aca="false">IF($D536=const_one,Sensitivity!$Y$480*$T536,const_zero)</f>
        <v>0</v>
      </c>
      <c r="W536" s="5" t="n">
        <f aca="false">IF($E536=const_one,Sensitivity!$V$480*$T536,const_zero)</f>
        <v>0</v>
      </c>
      <c r="X536" s="5" t="n">
        <f aca="false">IF($F536=const_one,Sensitivity!$S$480*$T536,const_zero)</f>
        <v>0</v>
      </c>
      <c r="Y536" s="5" t="n">
        <f aca="false">IF($G536=const_one,Sensitivity!$P$480*$T536,const_zero)</f>
        <v>0</v>
      </c>
      <c r="Z536" s="5" t="n">
        <f aca="false">IF($H536=const_one,Sensitivity!$M$480*$T536,const_zero)</f>
        <v>0</v>
      </c>
      <c r="AA536" s="5" t="n">
        <f aca="false">IF($I536=const_one,Sensitivity!$J$480*$T536,const_zero)</f>
        <v>0</v>
      </c>
      <c r="AB536" s="5" t="n">
        <f aca="false">(Sensitivity!$AE$480+Sensitivity!$AJ$480)*$T536</f>
        <v>30810654.6029107</v>
      </c>
      <c r="AC536" s="5" t="n">
        <f aca="false">common_rsa_total*$T536</f>
        <v>1086282322.87039</v>
      </c>
      <c r="AD536" s="5" t="n">
        <f aca="false">IF($S536=const_one,pre_f_options_issued*($T536-option_strike_usd),const_zero)</f>
        <v>299245089.68622</v>
      </c>
      <c r="AE536" s="5" t="n">
        <f aca="false">J536+U536</f>
        <v>73661932.8404767</v>
      </c>
      <c r="AF536" s="5" t="n">
        <f aca="false">K536+V536</f>
        <v>300000000</v>
      </c>
      <c r="AG536" s="5" t="n">
        <f aca="false">L536+W536</f>
        <v>100000000</v>
      </c>
      <c r="AH536" s="5" t="n">
        <f aca="false">M536+X536</f>
        <v>60000000</v>
      </c>
      <c r="AI536" s="5" t="n">
        <f aca="false">N536+Y536</f>
        <v>30000000</v>
      </c>
      <c r="AJ536" s="5" t="n">
        <f aca="false">O536+Z536</f>
        <v>15000000</v>
      </c>
      <c r="AK536" s="5" t="n">
        <f aca="false">P536+AA536</f>
        <v>5000000</v>
      </c>
      <c r="AL536" s="5" t="n">
        <f aca="false">INDEX($AE$535:$AE$662,$B536-$C536*1+const_one)</f>
        <v>30000000</v>
      </c>
      <c r="AM536" s="5" t="n">
        <f aca="false">INDEX($AF$535:$AF$662,$B536-$D536*2+const_one)</f>
        <v>300000000</v>
      </c>
      <c r="AN536" s="5" t="n">
        <f aca="false">INDEX($AG$535:$AG$662,$B536-$E536*4+const_one)</f>
        <v>100000000</v>
      </c>
      <c r="AO536" s="5" t="n">
        <f aca="false">INDEX($AH$535:$AH$662,$B536-$F536*8+const_one)</f>
        <v>60000000</v>
      </c>
      <c r="AP536" s="5" t="n">
        <f aca="false">INDEX($AI$535:$AI$662,$B536-$G536*16+const_one)</f>
        <v>30000000</v>
      </c>
      <c r="AQ536" s="5" t="n">
        <f aca="false">INDEX($AJ$535:$AJ$662,$B536-$H536*32+const_one)</f>
        <v>15000000</v>
      </c>
      <c r="AR536" s="5" t="n">
        <f aca="false">INDEX($AK$535:$AK$662,$B536-$I536*64+const_one)</f>
        <v>5000000</v>
      </c>
      <c r="AS536" s="5" t="n">
        <f aca="false">INDEX($AE$535:$AE$662,$B536+(const_one-$C536)*1+const_one)</f>
        <v>73661932.8404767</v>
      </c>
      <c r="AT536" s="5" t="n">
        <f aca="false">INDEX($AF$535:$AF$662,$B536+(const_one-$D536)*2+const_one)</f>
        <v>592316191.177376</v>
      </c>
      <c r="AU536" s="5" t="n">
        <f aca="false">INDEX($AG$535:$AG$662,$B536+(const_one-$E536)*4+const_one)</f>
        <v>194956333.303988</v>
      </c>
      <c r="AV536" s="5" t="n">
        <f aca="false">INDEX($AH$535:$AH$662,$B536+(const_one-$F536)*8+const_one)</f>
        <v>252343798.713982</v>
      </c>
      <c r="AW536" s="5" t="n">
        <f aca="false">INDEX($AI$535:$AI$662,$B536+(const_one-$G536)*16+const_one)</f>
        <v>297255489.268842</v>
      </c>
      <c r="AX536" s="5" t="n">
        <f aca="false">INDEX($AJ$535:$AJ$662,$B536+(const_one-$H536)*32+const_one)</f>
        <v>434048524.824837</v>
      </c>
      <c r="AY536" s="5" t="n">
        <f aca="false">INDEX($AK$535:$AK$662,$B536+(const_one-$I536)*64+const_one)</f>
        <v>431169264.295319</v>
      </c>
      <c r="AZ536" s="5" t="n">
        <f aca="false">--($C536=--(AS536&gt;AL536))</f>
        <v>1</v>
      </c>
      <c r="BA536" s="5" t="n">
        <f aca="false">--($D536=--(AT536&gt;AM536))</f>
        <v>0</v>
      </c>
      <c r="BB536" s="5" t="n">
        <f aca="false">--($E536=--(AU536&gt;AN536))</f>
        <v>0</v>
      </c>
      <c r="BC536" s="5" t="n">
        <f aca="false">--($F536=--(AV536&gt;AO536))</f>
        <v>0</v>
      </c>
      <c r="BD536" s="5" t="n">
        <f aca="false">--($G536=--(AW536&gt;AP536))</f>
        <v>0</v>
      </c>
      <c r="BE536" s="5" t="n">
        <f aca="false">--($H536=--(AX536&gt;AQ536))</f>
        <v>0</v>
      </c>
      <c r="BF536" s="5" t="n">
        <f aca="false">--($I536=--(AY536&gt;AR536))</f>
        <v>0</v>
      </c>
      <c r="BG536" s="5" t="n">
        <f aca="false">SUM(AZ536:BF536)</f>
        <v>1</v>
      </c>
      <c r="BH536" s="5" t="n">
        <f aca="false">SUM(AE536:AK536)+AB536+AC536+AD536</f>
        <v>2000000000</v>
      </c>
    </row>
    <row r="537" customFormat="false" ht="15" hidden="true" customHeight="false" outlineLevel="0" collapsed="false">
      <c r="A537" s="5" t="n">
        <f aca="false">sensitivity_exit_usd</f>
        <v>2000000000</v>
      </c>
      <c r="B537" s="2" t="n">
        <f aca="false">ROW()-ROW($B$535)</f>
        <v>2</v>
      </c>
      <c r="C537" s="2" t="n">
        <f aca="false">MOD(QUOTIENT($B537,1),2)</f>
        <v>0</v>
      </c>
      <c r="D537" s="2" t="n">
        <f aca="false">MOD(QUOTIENT($B537,2),2)</f>
        <v>1</v>
      </c>
      <c r="E537" s="2" t="n">
        <f aca="false">MOD(QUOTIENT($B537,4),2)</f>
        <v>0</v>
      </c>
      <c r="F537" s="2" t="n">
        <f aca="false">MOD(QUOTIENT($B537,8),2)</f>
        <v>0</v>
      </c>
      <c r="G537" s="2" t="n">
        <f aca="false">MOD(QUOTIENT($B537,16),2)</f>
        <v>0</v>
      </c>
      <c r="H537" s="2" t="n">
        <f aca="false">MOD(QUOTIENT($B537,32),2)</f>
        <v>0</v>
      </c>
      <c r="I537" s="2" t="n">
        <f aca="false">MOD(QUOTIENT($B537,64),2)</f>
        <v>0</v>
      </c>
      <c r="J537" s="5" t="n">
        <f aca="false">IF($C537=const_zero,MIN(class_series_f_invested_usd,MAX(const_zero,$A537)),const_zero)</f>
        <v>30000000</v>
      </c>
      <c r="K537" s="5" t="n">
        <f aca="false">IF($D537=const_zero,MIN(class_series_e_invested_usd,MAX(const_zero,$A537-SUM($J537:$J537))),const_zero)</f>
        <v>0</v>
      </c>
      <c r="L537" s="5" t="n">
        <f aca="false">IF($E537=const_zero,MIN(class_series_d_invested_usd,MAX(const_zero,$A537-SUM($J537:$K537))),const_zero)</f>
        <v>100000000</v>
      </c>
      <c r="M537" s="5" t="n">
        <f aca="false">IF($F537=const_zero,MIN(class_series_c_invested_usd,MAX(const_zero,$A537-SUM($J537:$L537))),const_zero)</f>
        <v>60000000</v>
      </c>
      <c r="N537" s="5" t="n">
        <f aca="false">IF($G537=const_zero,MIN(class_series_b_invested_usd,MAX(const_zero,$A537-SUM($J537:$M537))),const_zero)</f>
        <v>30000000</v>
      </c>
      <c r="O537" s="5" t="n">
        <f aca="false">IF($H537=const_zero,MIN(class_series_a_invested_usd,MAX(const_zero,$A537-SUM($J537:$N537))),const_zero)</f>
        <v>15000000</v>
      </c>
      <c r="P537" s="5" t="n">
        <f aca="false">IF($I537=const_zero,MIN(class_seed_invested_usd,MAX(const_zero,$A537-SUM($J537:$O537))),const_zero)</f>
        <v>5000000</v>
      </c>
      <c r="Q537" s="5" t="n">
        <f aca="false">MAX(const_zero,$A537-SUM($J537:$P537))</f>
        <v>1760000000</v>
      </c>
      <c r="R537" s="9" t="n">
        <f aca="false">common_rsa_total+Sensitivity!$AE$480+Sensitivity!$AJ$480+IF($C537=const_one,Sensitivity!$D$480,const_zero)+IF($D537=const_one,Sensitivity!$Y$480,const_zero)+IF($E537=const_one,Sensitivity!$V$480,const_zero)+IF($F537=const_one,Sensitivity!$S$480,const_zero)+IF($G537=const_one,Sensitivity!$P$480,const_zero)+IF($H537=const_one,Sensitivity!$M$480,const_zero)+IF($I537=const_one,Sensitivity!$J$480,const_zero)</f>
        <v>15357941.8408424</v>
      </c>
      <c r="S537" s="23" t="b">
        <f aca="false">IF($R537&gt;const_zero,--($Q537&gt;option_strike_usd*$R537),const_zero)</f>
        <v>1</v>
      </c>
      <c r="T537" s="7" t="n">
        <f aca="false">IF($R537&gt;const_zero,IF($S537=const_one,($Q537+option_strike_usd*pre_f_options_issued)/($R537+pre_f_options_issued),$Q537/$R537),const_zero)</f>
        <v>98.6955840548788</v>
      </c>
      <c r="U537" s="5" t="n">
        <f aca="false">IF($C537=const_one,Sensitivity!$D$480*$T537,const_zero)</f>
        <v>0</v>
      </c>
      <c r="V537" s="5" t="n">
        <f aca="false">IF($D537=const_one,Sensitivity!$Y$480*$T537,const_zero)</f>
        <v>602306706.852939</v>
      </c>
      <c r="W537" s="5" t="n">
        <f aca="false">IF($E537=const_one,Sensitivity!$V$480*$T537,const_zero)</f>
        <v>0</v>
      </c>
      <c r="X537" s="5" t="n">
        <f aca="false">IF($F537=const_one,Sensitivity!$S$480*$T537,const_zero)</f>
        <v>0</v>
      </c>
      <c r="Y537" s="5" t="n">
        <f aca="false">IF($G537=const_one,Sensitivity!$P$480*$T537,const_zero)</f>
        <v>0</v>
      </c>
      <c r="Z537" s="5" t="n">
        <f aca="false">IF($H537=const_one,Sensitivity!$M$480*$T537,const_zero)</f>
        <v>0</v>
      </c>
      <c r="AA537" s="5" t="n">
        <f aca="false">IF($I537=const_one,Sensitivity!$J$480*$T537,const_zero)</f>
        <v>0</v>
      </c>
      <c r="AB537" s="5" t="n">
        <f aca="false">(Sensitivity!$AE$480+Sensitivity!$AJ$480)*$T537</f>
        <v>25194076.5159556</v>
      </c>
      <c r="AC537" s="5" t="n">
        <f aca="false">common_rsa_total*$T537</f>
        <v>888260256.493909</v>
      </c>
      <c r="AD537" s="5" t="n">
        <f aca="false">IF($S537=const_one,pre_f_options_issued*($T537-option_strike_usd),const_zero)</f>
        <v>244238960.137197</v>
      </c>
      <c r="AE537" s="5" t="n">
        <f aca="false">J537+U537</f>
        <v>30000000</v>
      </c>
      <c r="AF537" s="5" t="n">
        <f aca="false">K537+V537</f>
        <v>602306706.852939</v>
      </c>
      <c r="AG537" s="5" t="n">
        <f aca="false">L537+W537</f>
        <v>100000000</v>
      </c>
      <c r="AH537" s="5" t="n">
        <f aca="false">M537+X537</f>
        <v>60000000</v>
      </c>
      <c r="AI537" s="5" t="n">
        <f aca="false">N537+Y537</f>
        <v>30000000</v>
      </c>
      <c r="AJ537" s="5" t="n">
        <f aca="false">O537+Z537</f>
        <v>15000000</v>
      </c>
      <c r="AK537" s="5" t="n">
        <f aca="false">P537+AA537</f>
        <v>5000000</v>
      </c>
      <c r="AL537" s="5" t="n">
        <f aca="false">INDEX($AE$535:$AE$662,$B537-$C537*1+const_one)</f>
        <v>30000000</v>
      </c>
      <c r="AM537" s="5" t="n">
        <f aca="false">INDEX($AF$535:$AF$662,$B537-$D537*2+const_one)</f>
        <v>300000000</v>
      </c>
      <c r="AN537" s="5" t="n">
        <f aca="false">INDEX($AG$535:$AG$662,$B537-$E537*4+const_one)</f>
        <v>100000000</v>
      </c>
      <c r="AO537" s="5" t="n">
        <f aca="false">INDEX($AH$535:$AH$662,$B537-$F537*8+const_one)</f>
        <v>60000000</v>
      </c>
      <c r="AP537" s="5" t="n">
        <f aca="false">INDEX($AI$535:$AI$662,$B537-$G537*16+const_one)</f>
        <v>30000000</v>
      </c>
      <c r="AQ537" s="5" t="n">
        <f aca="false">INDEX($AJ$535:$AJ$662,$B537-$H537*32+const_one)</f>
        <v>15000000</v>
      </c>
      <c r="AR537" s="5" t="n">
        <f aca="false">INDEX($AK$535:$AK$662,$B537-$I537*64+const_one)</f>
        <v>5000000</v>
      </c>
      <c r="AS537" s="5" t="n">
        <f aca="false">INDEX($AE$535:$AE$662,$B537+(const_one-$C537)*1+const_one)</f>
        <v>59234746.4802142</v>
      </c>
      <c r="AT537" s="5" t="n">
        <f aca="false">INDEX($AF$535:$AF$662,$B537+(const_one-$D537)*2+const_one)</f>
        <v>602306706.852939</v>
      </c>
      <c r="AU537" s="5" t="n">
        <f aca="false">INDEX($AG$535:$AG$662,$B537+(const_one-$E537)*4+const_one)</f>
        <v>164060756.683586</v>
      </c>
      <c r="AV537" s="5" t="n">
        <f aca="false">INDEX($AH$535:$AH$662,$B537+(const_one-$F537)*8+const_one)</f>
        <v>215915320.241541</v>
      </c>
      <c r="AW537" s="5" t="n">
        <f aca="false">INDEX($AI$535:$AI$662,$B537+(const_one-$G537)*16+const_one)</f>
        <v>257815466.215856</v>
      </c>
      <c r="AX537" s="5" t="n">
        <f aca="false">INDEX($AJ$535:$AJ$662,$B537+(const_one-$H537)*32+const_one)</f>
        <v>388814533.779234</v>
      </c>
      <c r="AY537" s="5" t="n">
        <f aca="false">INDEX($AK$535:$AK$662,$B537+(const_one-$I537)*64+const_one)</f>
        <v>386627110.241798</v>
      </c>
      <c r="AZ537" s="5" t="n">
        <f aca="false">--($C537=--(AS537&gt;AL537))</f>
        <v>0</v>
      </c>
      <c r="BA537" s="5" t="n">
        <f aca="false">--($D537=--(AT537&gt;AM537))</f>
        <v>1</v>
      </c>
      <c r="BB537" s="5" t="n">
        <f aca="false">--($E537=--(AU537&gt;AN537))</f>
        <v>0</v>
      </c>
      <c r="BC537" s="5" t="n">
        <f aca="false">--($F537=--(AV537&gt;AO537))</f>
        <v>0</v>
      </c>
      <c r="BD537" s="5" t="n">
        <f aca="false">--($G537=--(AW537&gt;AP537))</f>
        <v>0</v>
      </c>
      <c r="BE537" s="5" t="n">
        <f aca="false">--($H537=--(AX537&gt;AQ537))</f>
        <v>0</v>
      </c>
      <c r="BF537" s="5" t="n">
        <f aca="false">--($I537=--(AY537&gt;AR537))</f>
        <v>0</v>
      </c>
      <c r="BG537" s="5" t="n">
        <f aca="false">SUM(AZ537:BF537)</f>
        <v>1</v>
      </c>
      <c r="BH537" s="5" t="n">
        <f aca="false">SUM(AE537:AK537)+AB537+AC537+AD537</f>
        <v>2000000000</v>
      </c>
    </row>
    <row r="538" customFormat="false" ht="15" hidden="true" customHeight="false" outlineLevel="0" collapsed="false">
      <c r="A538" s="5" t="n">
        <f aca="false">sensitivity_exit_usd</f>
        <v>2000000000</v>
      </c>
      <c r="B538" s="2" t="n">
        <f aca="false">ROW()-ROW($B$535)</f>
        <v>3</v>
      </c>
      <c r="C538" s="2" t="n">
        <f aca="false">MOD(QUOTIENT($B538,1),2)</f>
        <v>1</v>
      </c>
      <c r="D538" s="2" t="n">
        <f aca="false">MOD(QUOTIENT($B538,2),2)</f>
        <v>1</v>
      </c>
      <c r="E538" s="2" t="n">
        <f aca="false">MOD(QUOTIENT($B538,4),2)</f>
        <v>0</v>
      </c>
      <c r="F538" s="2" t="n">
        <f aca="false">MOD(QUOTIENT($B538,8),2)</f>
        <v>0</v>
      </c>
      <c r="G538" s="2" t="n">
        <f aca="false">MOD(QUOTIENT($B538,16),2)</f>
        <v>0</v>
      </c>
      <c r="H538" s="2" t="n">
        <f aca="false">MOD(QUOTIENT($B538,32),2)</f>
        <v>0</v>
      </c>
      <c r="I538" s="2" t="n">
        <f aca="false">MOD(QUOTIENT($B538,64),2)</f>
        <v>0</v>
      </c>
      <c r="J538" s="5" t="n">
        <f aca="false">IF($C538=const_zero,MIN(class_series_f_invested_usd,MAX(const_zero,$A538)),const_zero)</f>
        <v>0</v>
      </c>
      <c r="K538" s="5" t="n">
        <f aca="false">IF($D538=const_zero,MIN(class_series_e_invested_usd,MAX(const_zero,$A538-SUM($J538:$J538))),const_zero)</f>
        <v>0</v>
      </c>
      <c r="L538" s="5" t="n">
        <f aca="false">IF($E538=const_zero,MIN(class_series_d_invested_usd,MAX(const_zero,$A538-SUM($J538:$K538))),const_zero)</f>
        <v>100000000</v>
      </c>
      <c r="M538" s="5" t="n">
        <f aca="false">IF($F538=const_zero,MIN(class_series_c_invested_usd,MAX(const_zero,$A538-SUM($J538:$L538))),const_zero)</f>
        <v>60000000</v>
      </c>
      <c r="N538" s="5" t="n">
        <f aca="false">IF($G538=const_zero,MIN(class_series_b_invested_usd,MAX(const_zero,$A538-SUM($J538:$M538))),const_zero)</f>
        <v>30000000</v>
      </c>
      <c r="O538" s="5" t="n">
        <f aca="false">IF($H538=const_zero,MIN(class_series_a_invested_usd,MAX(const_zero,$A538-SUM($J538:$N538))),const_zero)</f>
        <v>15000000</v>
      </c>
      <c r="P538" s="5" t="n">
        <f aca="false">IF($I538=const_zero,MIN(class_seed_invested_usd,MAX(const_zero,$A538-SUM($J538:$O538))),const_zero)</f>
        <v>5000000</v>
      </c>
      <c r="Q538" s="5" t="n">
        <f aca="false">MAX(const_zero,$A538-SUM($J538:$P538))</f>
        <v>1790000000</v>
      </c>
      <c r="R538" s="9" t="n">
        <f aca="false">common_rsa_total+Sensitivity!$AE$480+Sensitivity!$AJ$480+IF($C538=const_one,Sensitivity!$D$480,const_zero)+IF($D538=const_one,Sensitivity!$Y$480,const_zero)+IF($E538=const_one,Sensitivity!$V$480,const_zero)+IF($F538=const_one,Sensitivity!$S$480,const_zero)+IF($G538=const_one,Sensitivity!$P$480,const_zero)+IF($H538=const_one,Sensitivity!$M$480,const_zero)+IF($I538=const_one,Sensitivity!$J$480,const_zero)</f>
        <v>15968241.1908424</v>
      </c>
      <c r="S538" s="23" t="b">
        <f aca="false">IF($R538&gt;const_zero,--($Q538&gt;option_strike_usd*$R538),const_zero)</f>
        <v>1</v>
      </c>
      <c r="T538" s="7" t="n">
        <f aca="false">IF($R538&gt;const_zero,IF($S538=const_one,($Q538+option_strike_usd*pre_f_options_issued)/($R538+pre_f_options_issued),$Q538/$R538),const_zero)</f>
        <v>97.0585114996668</v>
      </c>
      <c r="U538" s="5" t="n">
        <f aca="false">IF($C538=const_one,Sensitivity!$D$480*$T538,const_zero)</f>
        <v>59234746.4802142</v>
      </c>
      <c r="V538" s="5" t="n">
        <f aca="false">IF($D538=const_one,Sensitivity!$Y$480*$T538,const_zero)</f>
        <v>592316191.177376</v>
      </c>
      <c r="W538" s="5" t="n">
        <f aca="false">IF($E538=const_one,Sensitivity!$V$480*$T538,const_zero)</f>
        <v>0</v>
      </c>
      <c r="X538" s="5" t="n">
        <f aca="false">IF($F538=const_one,Sensitivity!$S$480*$T538,const_zero)</f>
        <v>0</v>
      </c>
      <c r="Y538" s="5" t="n">
        <f aca="false">IF($G538=const_one,Sensitivity!$P$480*$T538,const_zero)</f>
        <v>0</v>
      </c>
      <c r="Z538" s="5" t="n">
        <f aca="false">IF($H538=const_one,Sensitivity!$M$480*$T538,const_zero)</f>
        <v>0</v>
      </c>
      <c r="AA538" s="5" t="n">
        <f aca="false">IF($I538=const_one,Sensitivity!$J$480*$T538,const_zero)</f>
        <v>0</v>
      </c>
      <c r="AB538" s="5" t="n">
        <f aca="false">(Sensitivity!$AE$480+Sensitivity!$AJ$480)*$T538</f>
        <v>24776180.096241</v>
      </c>
      <c r="AC538" s="5" t="n">
        <f aca="false">common_rsa_total*$T538</f>
        <v>873526603.497001</v>
      </c>
      <c r="AD538" s="5" t="n">
        <f aca="false">IF($S538=const_one,pre_f_options_issued*($T538-option_strike_usd),const_zero)</f>
        <v>240146278.749167</v>
      </c>
      <c r="AE538" s="5" t="n">
        <f aca="false">J538+U538</f>
        <v>59234746.4802142</v>
      </c>
      <c r="AF538" s="5" t="n">
        <f aca="false">K538+V538</f>
        <v>592316191.177376</v>
      </c>
      <c r="AG538" s="5" t="n">
        <f aca="false">L538+W538</f>
        <v>100000000</v>
      </c>
      <c r="AH538" s="5" t="n">
        <f aca="false">M538+X538</f>
        <v>60000000</v>
      </c>
      <c r="AI538" s="5" t="n">
        <f aca="false">N538+Y538</f>
        <v>30000000</v>
      </c>
      <c r="AJ538" s="5" t="n">
        <f aca="false">O538+Z538</f>
        <v>15000000</v>
      </c>
      <c r="AK538" s="5" t="n">
        <f aca="false">P538+AA538</f>
        <v>5000000</v>
      </c>
      <c r="AL538" s="5" t="n">
        <f aca="false">INDEX($AE$535:$AE$662,$B538-$C538*1+const_one)</f>
        <v>30000000</v>
      </c>
      <c r="AM538" s="5" t="n">
        <f aca="false">INDEX($AF$535:$AF$662,$B538-$D538*2+const_one)</f>
        <v>300000000</v>
      </c>
      <c r="AN538" s="5" t="n">
        <f aca="false">INDEX($AG$535:$AG$662,$B538-$E538*4+const_one)</f>
        <v>100000000</v>
      </c>
      <c r="AO538" s="5" t="n">
        <f aca="false">INDEX($AH$535:$AH$662,$B538-$F538*8+const_one)</f>
        <v>60000000</v>
      </c>
      <c r="AP538" s="5" t="n">
        <f aca="false">INDEX($AI$535:$AI$662,$B538-$G538*16+const_one)</f>
        <v>30000000</v>
      </c>
      <c r="AQ538" s="5" t="n">
        <f aca="false">INDEX($AJ$535:$AJ$662,$B538-$H538*32+const_one)</f>
        <v>15000000</v>
      </c>
      <c r="AR538" s="5" t="n">
        <f aca="false">INDEX($AK$535:$AK$662,$B538-$I538*64+const_one)</f>
        <v>5000000</v>
      </c>
      <c r="AS538" s="5" t="n">
        <f aca="false">INDEX($AE$535:$AE$662,$B538+(const_one-$C538)*1+const_one)</f>
        <v>59234746.4802142</v>
      </c>
      <c r="AT538" s="5" t="n">
        <f aca="false">INDEX($AF$535:$AF$662,$B538+(const_one-$D538)*2+const_one)</f>
        <v>592316191.177376</v>
      </c>
      <c r="AU538" s="5" t="n">
        <f aca="false">INDEX($AG$535:$AG$662,$B538+(const_one-$E538)*4+const_one)</f>
        <v>161665075.929433</v>
      </c>
      <c r="AV538" s="5" t="n">
        <f aca="false">INDEX($AH$535:$AH$662,$B538+(const_one-$F538)*8+const_one)</f>
        <v>213051016.582606</v>
      </c>
      <c r="AW538" s="5" t="n">
        <f aca="false">INDEX($AI$535:$AI$662,$B538+(const_one-$G538)*16+const_one)</f>
        <v>254678524.961432</v>
      </c>
      <c r="AX538" s="5" t="n">
        <f aca="false">INDEX($AJ$535:$AJ$662,$B538+(const_one-$H538)*32+const_one)</f>
        <v>385094900.23166</v>
      </c>
      <c r="AY538" s="5" t="n">
        <f aca="false">INDEX($AK$535:$AK$662,$B538+(const_one-$I538)*64+const_one)</f>
        <v>382964361.364542</v>
      </c>
      <c r="AZ538" s="5" t="n">
        <f aca="false">--($C538=--(AS538&gt;AL538))</f>
        <v>1</v>
      </c>
      <c r="BA538" s="5" t="n">
        <f aca="false">--($D538=--(AT538&gt;AM538))</f>
        <v>1</v>
      </c>
      <c r="BB538" s="5" t="n">
        <f aca="false">--($E538=--(AU538&gt;AN538))</f>
        <v>0</v>
      </c>
      <c r="BC538" s="5" t="n">
        <f aca="false">--($F538=--(AV538&gt;AO538))</f>
        <v>0</v>
      </c>
      <c r="BD538" s="5" t="n">
        <f aca="false">--($G538=--(AW538&gt;AP538))</f>
        <v>0</v>
      </c>
      <c r="BE538" s="5" t="n">
        <f aca="false">--($H538=--(AX538&gt;AQ538))</f>
        <v>0</v>
      </c>
      <c r="BF538" s="5" t="n">
        <f aca="false">--($I538=--(AY538&gt;AR538))</f>
        <v>0</v>
      </c>
      <c r="BG538" s="5" t="n">
        <f aca="false">SUM(AZ538:BF538)</f>
        <v>2</v>
      </c>
      <c r="BH538" s="5" t="n">
        <f aca="false">SUM(AE538:AK538)+AB538+AC538+AD538</f>
        <v>2000000000</v>
      </c>
    </row>
    <row r="539" customFormat="false" ht="15" hidden="true" customHeight="false" outlineLevel="0" collapsed="false">
      <c r="A539" s="5" t="n">
        <f aca="false">sensitivity_exit_usd</f>
        <v>2000000000</v>
      </c>
      <c r="B539" s="2" t="n">
        <f aca="false">ROW()-ROW($B$535)</f>
        <v>4</v>
      </c>
      <c r="C539" s="2" t="n">
        <f aca="false">MOD(QUOTIENT($B539,1),2)</f>
        <v>0</v>
      </c>
      <c r="D539" s="2" t="n">
        <f aca="false">MOD(QUOTIENT($B539,2),2)</f>
        <v>0</v>
      </c>
      <c r="E539" s="2" t="n">
        <f aca="false">MOD(QUOTIENT($B539,4),2)</f>
        <v>1</v>
      </c>
      <c r="F539" s="2" t="n">
        <f aca="false">MOD(QUOTIENT($B539,8),2)</f>
        <v>0</v>
      </c>
      <c r="G539" s="2" t="n">
        <f aca="false">MOD(QUOTIENT($B539,16),2)</f>
        <v>0</v>
      </c>
      <c r="H539" s="2" t="n">
        <f aca="false">MOD(QUOTIENT($B539,32),2)</f>
        <v>0</v>
      </c>
      <c r="I539" s="2" t="n">
        <f aca="false">MOD(QUOTIENT($B539,64),2)</f>
        <v>0</v>
      </c>
      <c r="J539" s="5" t="n">
        <f aca="false">IF($C539=const_zero,MIN(class_series_f_invested_usd,MAX(const_zero,$A539)),const_zero)</f>
        <v>30000000</v>
      </c>
      <c r="K539" s="5" t="n">
        <f aca="false">IF($D539=const_zero,MIN(class_series_e_invested_usd,MAX(const_zero,$A539-SUM($J539:$J539))),const_zero)</f>
        <v>300000000</v>
      </c>
      <c r="L539" s="5" t="n">
        <f aca="false">IF($E539=const_zero,MIN(class_series_d_invested_usd,MAX(const_zero,$A539-SUM($J539:$K539))),const_zero)</f>
        <v>0</v>
      </c>
      <c r="M539" s="5" t="n">
        <f aca="false">IF($F539=const_zero,MIN(class_series_c_invested_usd,MAX(const_zero,$A539-SUM($J539:$L539))),const_zero)</f>
        <v>60000000</v>
      </c>
      <c r="N539" s="5" t="n">
        <f aca="false">IF($G539=const_zero,MIN(class_series_b_invested_usd,MAX(const_zero,$A539-SUM($J539:$M539))),const_zero)</f>
        <v>30000000</v>
      </c>
      <c r="O539" s="5" t="n">
        <f aca="false">IF($H539=const_zero,MIN(class_series_a_invested_usd,MAX(const_zero,$A539-SUM($J539:$N539))),const_zero)</f>
        <v>15000000</v>
      </c>
      <c r="P539" s="5" t="n">
        <f aca="false">IF($I539=const_zero,MIN(class_seed_invested_usd,MAX(const_zero,$A539-SUM($J539:$O539))),const_zero)</f>
        <v>5000000</v>
      </c>
      <c r="Q539" s="5" t="n">
        <f aca="false">MAX(const_zero,$A539-SUM($J539:$P539))</f>
        <v>1560000000</v>
      </c>
      <c r="R539" s="9" t="n">
        <f aca="false">common_rsa_total+Sensitivity!$AE$480+Sensitivity!$AJ$480+IF($C539=const_one,Sensitivity!$D$480,const_zero)+IF($D539=const_one,Sensitivity!$Y$480,const_zero)+IF($E539=const_one,Sensitivity!$V$480,const_zero)+IF($F539=const_one,Sensitivity!$S$480,const_zero)+IF($G539=const_one,Sensitivity!$P$480,const_zero)+IF($H539=const_one,Sensitivity!$M$480,const_zero)+IF($I539=const_one,Sensitivity!$J$480,const_zero)</f>
        <v>10980258.6360977</v>
      </c>
      <c r="S539" s="23" t="b">
        <f aca="false">IF($R539&gt;const_zero,--($Q539&gt;option_strike_usd*$R539),const_zero)</f>
        <v>1</v>
      </c>
      <c r="T539" s="7" t="n">
        <f aca="false">IF($R539&gt;const_zero,IF($S539=const_one,($Q539+option_strike_usd*pre_f_options_issued)/($R539+pre_f_options_issued),$Q539/$R539),const_zero)</f>
        <v>115.910238978346</v>
      </c>
      <c r="U539" s="5" t="n">
        <f aca="false">IF($C539=const_one,Sensitivity!$D$480*$T539,const_zero)</f>
        <v>0</v>
      </c>
      <c r="V539" s="5" t="n">
        <f aca="false">IF($D539=const_one,Sensitivity!$Y$480*$T539,const_zero)</f>
        <v>0</v>
      </c>
      <c r="W539" s="5" t="n">
        <f aca="false">IF($E539=const_one,Sensitivity!$V$480*$T539,const_zero)</f>
        <v>199943780.716926</v>
      </c>
      <c r="X539" s="5" t="n">
        <f aca="false">IF($F539=const_one,Sensitivity!$S$480*$T539,const_zero)</f>
        <v>0</v>
      </c>
      <c r="Y539" s="5" t="n">
        <f aca="false">IF($G539=const_one,Sensitivity!$P$480*$T539,const_zero)</f>
        <v>0</v>
      </c>
      <c r="Z539" s="5" t="n">
        <f aca="false">IF($H539=const_one,Sensitivity!$M$480*$T539,const_zero)</f>
        <v>0</v>
      </c>
      <c r="AA539" s="5" t="n">
        <f aca="false">IF($I539=const_one,Sensitivity!$J$480*$T539,const_zero)</f>
        <v>0</v>
      </c>
      <c r="AB539" s="5" t="n">
        <f aca="false">(Sensitivity!$AE$480+Sensitivity!$AJ$480)*$T539</f>
        <v>29588471.0320918</v>
      </c>
      <c r="AC539" s="5" t="n">
        <f aca="false">common_rsa_total*$T539</f>
        <v>1043192150.80512</v>
      </c>
      <c r="AD539" s="5" t="n">
        <f aca="false">IF($S539=const_one,pre_f_options_issued*($T539-option_strike_usd),const_zero)</f>
        <v>287275597.445866</v>
      </c>
      <c r="AE539" s="5" t="n">
        <f aca="false">J539+U539</f>
        <v>30000000</v>
      </c>
      <c r="AF539" s="5" t="n">
        <f aca="false">K539+V539</f>
        <v>300000000</v>
      </c>
      <c r="AG539" s="5" t="n">
        <f aca="false">L539+W539</f>
        <v>199943780.716926</v>
      </c>
      <c r="AH539" s="5" t="n">
        <f aca="false">M539+X539</f>
        <v>60000000</v>
      </c>
      <c r="AI539" s="5" t="n">
        <f aca="false">N539+Y539</f>
        <v>30000000</v>
      </c>
      <c r="AJ539" s="5" t="n">
        <f aca="false">O539+Z539</f>
        <v>15000000</v>
      </c>
      <c r="AK539" s="5" t="n">
        <f aca="false">P539+AA539</f>
        <v>5000000</v>
      </c>
      <c r="AL539" s="5" t="n">
        <f aca="false">INDEX($AE$535:$AE$662,$B539-$C539*1+const_one)</f>
        <v>30000000</v>
      </c>
      <c r="AM539" s="5" t="n">
        <f aca="false">INDEX($AF$535:$AF$662,$B539-$D539*2+const_one)</f>
        <v>300000000</v>
      </c>
      <c r="AN539" s="5" t="n">
        <f aca="false">INDEX($AG$535:$AG$662,$B539-$E539*4+const_one)</f>
        <v>100000000</v>
      </c>
      <c r="AO539" s="5" t="n">
        <f aca="false">INDEX($AH$535:$AH$662,$B539-$F539*8+const_one)</f>
        <v>60000000</v>
      </c>
      <c r="AP539" s="5" t="n">
        <f aca="false">INDEX($AI$535:$AI$662,$B539-$G539*16+const_one)</f>
        <v>30000000</v>
      </c>
      <c r="AQ539" s="5" t="n">
        <f aca="false">INDEX($AJ$535:$AJ$662,$B539-$H539*32+const_one)</f>
        <v>15000000</v>
      </c>
      <c r="AR539" s="5" t="n">
        <f aca="false">INDEX($AK$535:$AK$662,$B539-$I539*64+const_one)</f>
        <v>5000000</v>
      </c>
      <c r="AS539" s="5" t="n">
        <f aca="false">INDEX($AE$535:$AE$662,$B539+(const_one-$C539)*1+const_one)</f>
        <v>68975388.7556417</v>
      </c>
      <c r="AT539" s="5" t="n">
        <f aca="false">INDEX($AF$535:$AF$662,$B539+(const_one-$D539)*2+const_one)</f>
        <v>580414948.897422</v>
      </c>
      <c r="AU539" s="5" t="n">
        <f aca="false">INDEX($AG$535:$AG$662,$B539+(const_one-$E539)*4+const_one)</f>
        <v>199943780.716926</v>
      </c>
      <c r="AV539" s="5" t="n">
        <f aca="false">INDEX($AH$535:$AH$662,$B539+(const_one-$F539)*8+const_one)</f>
        <v>245210112.078936</v>
      </c>
      <c r="AW539" s="5" t="n">
        <f aca="false">INDEX($AI$535:$AI$662,$B539+(const_one-$G539)*16+const_one)</f>
        <v>289892295.108498</v>
      </c>
      <c r="AX539" s="5" t="n">
        <f aca="false">INDEX($AJ$535:$AJ$662,$B539+(const_one-$H539)*32+const_one)</f>
        <v>426806797.205384</v>
      </c>
      <c r="AY539" s="5" t="n">
        <f aca="false">INDEX($AK$535:$AK$662,$B539+(const_one-$I539)*64+const_one)</f>
        <v>424101207.365731</v>
      </c>
      <c r="AZ539" s="5" t="n">
        <f aca="false">--($C539=--(AS539&gt;AL539))</f>
        <v>0</v>
      </c>
      <c r="BA539" s="5" t="n">
        <f aca="false">--($D539=--(AT539&gt;AM539))</f>
        <v>0</v>
      </c>
      <c r="BB539" s="5" t="n">
        <f aca="false">--($E539=--(AU539&gt;AN539))</f>
        <v>1</v>
      </c>
      <c r="BC539" s="5" t="n">
        <f aca="false">--($F539=--(AV539&gt;AO539))</f>
        <v>0</v>
      </c>
      <c r="BD539" s="5" t="n">
        <f aca="false">--($G539=--(AW539&gt;AP539))</f>
        <v>0</v>
      </c>
      <c r="BE539" s="5" t="n">
        <f aca="false">--($H539=--(AX539&gt;AQ539))</f>
        <v>0</v>
      </c>
      <c r="BF539" s="5" t="n">
        <f aca="false">--($I539=--(AY539&gt;AR539))</f>
        <v>0</v>
      </c>
      <c r="BG539" s="5" t="n">
        <f aca="false">SUM(AZ539:BF539)</f>
        <v>1</v>
      </c>
      <c r="BH539" s="5" t="n">
        <f aca="false">SUM(AE539:AK539)+AB539+AC539+AD539</f>
        <v>2000000000</v>
      </c>
    </row>
    <row r="540" customFormat="false" ht="15" hidden="true" customHeight="false" outlineLevel="0" collapsed="false">
      <c r="A540" s="5" t="n">
        <f aca="false">sensitivity_exit_usd</f>
        <v>2000000000</v>
      </c>
      <c r="B540" s="2" t="n">
        <f aca="false">ROW()-ROW($B$535)</f>
        <v>5</v>
      </c>
      <c r="C540" s="2" t="n">
        <f aca="false">MOD(QUOTIENT($B540,1),2)</f>
        <v>1</v>
      </c>
      <c r="D540" s="2" t="n">
        <f aca="false">MOD(QUOTIENT($B540,2),2)</f>
        <v>0</v>
      </c>
      <c r="E540" s="2" t="n">
        <f aca="false">MOD(QUOTIENT($B540,4),2)</f>
        <v>1</v>
      </c>
      <c r="F540" s="2" t="n">
        <f aca="false">MOD(QUOTIENT($B540,8),2)</f>
        <v>0</v>
      </c>
      <c r="G540" s="2" t="n">
        <f aca="false">MOD(QUOTIENT($B540,16),2)</f>
        <v>0</v>
      </c>
      <c r="H540" s="2" t="n">
        <f aca="false">MOD(QUOTIENT($B540,32),2)</f>
        <v>0</v>
      </c>
      <c r="I540" s="2" t="n">
        <f aca="false">MOD(QUOTIENT($B540,64),2)</f>
        <v>0</v>
      </c>
      <c r="J540" s="5" t="n">
        <f aca="false">IF($C540=const_zero,MIN(class_series_f_invested_usd,MAX(const_zero,$A540)),const_zero)</f>
        <v>0</v>
      </c>
      <c r="K540" s="5" t="n">
        <f aca="false">IF($D540=const_zero,MIN(class_series_e_invested_usd,MAX(const_zero,$A540-SUM($J540:$J540))),const_zero)</f>
        <v>300000000</v>
      </c>
      <c r="L540" s="5" t="n">
        <f aca="false">IF($E540=const_zero,MIN(class_series_d_invested_usd,MAX(const_zero,$A540-SUM($J540:$K540))),const_zero)</f>
        <v>0</v>
      </c>
      <c r="M540" s="5" t="n">
        <f aca="false">IF($F540=const_zero,MIN(class_series_c_invested_usd,MAX(const_zero,$A540-SUM($J540:$L540))),const_zero)</f>
        <v>60000000</v>
      </c>
      <c r="N540" s="5" t="n">
        <f aca="false">IF($G540=const_zero,MIN(class_series_b_invested_usd,MAX(const_zero,$A540-SUM($J540:$M540))),const_zero)</f>
        <v>30000000</v>
      </c>
      <c r="O540" s="5" t="n">
        <f aca="false">IF($H540=const_zero,MIN(class_series_a_invested_usd,MAX(const_zero,$A540-SUM($J540:$N540))),const_zero)</f>
        <v>15000000</v>
      </c>
      <c r="P540" s="5" t="n">
        <f aca="false">IF($I540=const_zero,MIN(class_seed_invested_usd,MAX(const_zero,$A540-SUM($J540:$O540))),const_zero)</f>
        <v>5000000</v>
      </c>
      <c r="Q540" s="5" t="n">
        <f aca="false">MAX(const_zero,$A540-SUM($J540:$P540))</f>
        <v>1590000000</v>
      </c>
      <c r="R540" s="9" t="n">
        <f aca="false">common_rsa_total+Sensitivity!$AE$480+Sensitivity!$AJ$480+IF($C540=const_one,Sensitivity!$D$480,const_zero)+IF($D540=const_one,Sensitivity!$Y$480,const_zero)+IF($E540=const_one,Sensitivity!$V$480,const_zero)+IF($F540=const_one,Sensitivity!$S$480,const_zero)+IF($G540=const_one,Sensitivity!$P$480,const_zero)+IF($H540=const_one,Sensitivity!$M$480,const_zero)+IF($I540=const_one,Sensitivity!$J$480,const_zero)</f>
        <v>11590557.9860977</v>
      </c>
      <c r="S540" s="23" t="b">
        <f aca="false">IF($R540&gt;const_zero,--($Q540&gt;option_strike_usd*$R540),const_zero)</f>
        <v>1</v>
      </c>
      <c r="T540" s="7" t="n">
        <f aca="false">IF($R540&gt;const_zero,IF($S540=const_one,($Q540+option_strike_usd*pre_f_options_issued)/($R540+pre_f_options_issued),$Q540/$R540),const_zero)</f>
        <v>113.018945138384</v>
      </c>
      <c r="U540" s="5" t="n">
        <f aca="false">IF($C540=const_one,Sensitivity!$D$480*$T540,const_zero)</f>
        <v>68975388.7556417</v>
      </c>
      <c r="V540" s="5" t="n">
        <f aca="false">IF($D540=const_one,Sensitivity!$Y$480*$T540,const_zero)</f>
        <v>0</v>
      </c>
      <c r="W540" s="5" t="n">
        <f aca="false">IF($E540=const_one,Sensitivity!$V$480*$T540,const_zero)</f>
        <v>194956333.303988</v>
      </c>
      <c r="X540" s="5" t="n">
        <f aca="false">IF($F540=const_one,Sensitivity!$S$480*$T540,const_zero)</f>
        <v>0</v>
      </c>
      <c r="Y540" s="5" t="n">
        <f aca="false">IF($G540=const_one,Sensitivity!$P$480*$T540,const_zero)</f>
        <v>0</v>
      </c>
      <c r="Z540" s="5" t="n">
        <f aca="false">IF($H540=const_one,Sensitivity!$M$480*$T540,const_zero)</f>
        <v>0</v>
      </c>
      <c r="AA540" s="5" t="n">
        <f aca="false">IF($I540=const_one,Sensitivity!$J$480*$T540,const_zero)</f>
        <v>0</v>
      </c>
      <c r="AB540" s="5" t="n">
        <f aca="false">(Sensitivity!$AE$480+Sensitivity!$AJ$480)*$T540</f>
        <v>28850408.8489488</v>
      </c>
      <c r="AC540" s="5" t="n">
        <f aca="false">common_rsa_total*$T540</f>
        <v>1017170506.24546</v>
      </c>
      <c r="AD540" s="5" t="n">
        <f aca="false">IF($S540=const_one,pre_f_options_issued*($T540-option_strike_usd),const_zero)</f>
        <v>280047362.845961</v>
      </c>
      <c r="AE540" s="5" t="n">
        <f aca="false">J540+U540</f>
        <v>68975388.7556417</v>
      </c>
      <c r="AF540" s="5" t="n">
        <f aca="false">K540+V540</f>
        <v>300000000</v>
      </c>
      <c r="AG540" s="5" t="n">
        <f aca="false">L540+W540</f>
        <v>194956333.303988</v>
      </c>
      <c r="AH540" s="5" t="n">
        <f aca="false">M540+X540</f>
        <v>60000000</v>
      </c>
      <c r="AI540" s="5" t="n">
        <f aca="false">N540+Y540</f>
        <v>30000000</v>
      </c>
      <c r="AJ540" s="5" t="n">
        <f aca="false">O540+Z540</f>
        <v>15000000</v>
      </c>
      <c r="AK540" s="5" t="n">
        <f aca="false">P540+AA540</f>
        <v>5000000</v>
      </c>
      <c r="AL540" s="5" t="n">
        <f aca="false">INDEX($AE$535:$AE$662,$B540-$C540*1+const_one)</f>
        <v>30000000</v>
      </c>
      <c r="AM540" s="5" t="n">
        <f aca="false">INDEX($AF$535:$AF$662,$B540-$D540*2+const_one)</f>
        <v>300000000</v>
      </c>
      <c r="AN540" s="5" t="n">
        <f aca="false">INDEX($AG$535:$AG$662,$B540-$E540*4+const_one)</f>
        <v>100000000</v>
      </c>
      <c r="AO540" s="5" t="n">
        <f aca="false">INDEX($AH$535:$AH$662,$B540-$F540*8+const_one)</f>
        <v>60000000</v>
      </c>
      <c r="AP540" s="5" t="n">
        <f aca="false">INDEX($AI$535:$AI$662,$B540-$G540*16+const_one)</f>
        <v>30000000</v>
      </c>
      <c r="AQ540" s="5" t="n">
        <f aca="false">INDEX($AJ$535:$AJ$662,$B540-$H540*32+const_one)</f>
        <v>15000000</v>
      </c>
      <c r="AR540" s="5" t="n">
        <f aca="false">INDEX($AK$535:$AK$662,$B540-$I540*64+const_one)</f>
        <v>5000000</v>
      </c>
      <c r="AS540" s="5" t="n">
        <f aca="false">INDEX($AE$535:$AE$662,$B540+(const_one-$C540)*1+const_one)</f>
        <v>68975388.7556417</v>
      </c>
      <c r="AT540" s="5" t="n">
        <f aca="false">INDEX($AF$535:$AF$662,$B540+(const_one-$D540)*2+const_one)</f>
        <v>571939497.786478</v>
      </c>
      <c r="AU540" s="5" t="n">
        <f aca="false">INDEX($AG$535:$AG$662,$B540+(const_one-$E540)*4+const_one)</f>
        <v>194956333.303988</v>
      </c>
      <c r="AV540" s="5" t="n">
        <f aca="false">INDEX($AH$535:$AH$662,$B540+(const_one-$F540)*8+const_one)</f>
        <v>240501261.59124</v>
      </c>
      <c r="AW540" s="5" t="n">
        <f aca="false">INDEX($AI$535:$AI$662,$B540+(const_one-$G540)*16+const_one)</f>
        <v>284806382.796832</v>
      </c>
      <c r="AX540" s="5" t="n">
        <f aca="false">INDEX($AJ$535:$AJ$662,$B540+(const_one-$H540)*32+const_one)</f>
        <v>421019647.820307</v>
      </c>
      <c r="AY540" s="5" t="n">
        <f aca="false">INDEX($AK$535:$AK$662,$B540+(const_one-$I540)*64+const_one)</f>
        <v>418400552.032933</v>
      </c>
      <c r="AZ540" s="5" t="n">
        <f aca="false">--($C540=--(AS540&gt;AL540))</f>
        <v>1</v>
      </c>
      <c r="BA540" s="5" t="n">
        <f aca="false">--($D540=--(AT540&gt;AM540))</f>
        <v>0</v>
      </c>
      <c r="BB540" s="5" t="n">
        <f aca="false">--($E540=--(AU540&gt;AN540))</f>
        <v>1</v>
      </c>
      <c r="BC540" s="5" t="n">
        <f aca="false">--($F540=--(AV540&gt;AO540))</f>
        <v>0</v>
      </c>
      <c r="BD540" s="5" t="n">
        <f aca="false">--($G540=--(AW540&gt;AP540))</f>
        <v>0</v>
      </c>
      <c r="BE540" s="5" t="n">
        <f aca="false">--($H540=--(AX540&gt;AQ540))</f>
        <v>0</v>
      </c>
      <c r="BF540" s="5" t="n">
        <f aca="false">--($I540=--(AY540&gt;AR540))</f>
        <v>0</v>
      </c>
      <c r="BG540" s="5" t="n">
        <f aca="false">SUM(AZ540:BF540)</f>
        <v>2</v>
      </c>
      <c r="BH540" s="5" t="n">
        <f aca="false">SUM(AE540:AK540)+AB540+AC540+AD540</f>
        <v>2000000000</v>
      </c>
    </row>
    <row r="541" customFormat="false" ht="15" hidden="true" customHeight="false" outlineLevel="0" collapsed="false">
      <c r="A541" s="5" t="n">
        <f aca="false">sensitivity_exit_usd</f>
        <v>2000000000</v>
      </c>
      <c r="B541" s="2" t="n">
        <f aca="false">ROW()-ROW($B$535)</f>
        <v>6</v>
      </c>
      <c r="C541" s="2" t="n">
        <f aca="false">MOD(QUOTIENT($B541,1),2)</f>
        <v>0</v>
      </c>
      <c r="D541" s="2" t="n">
        <f aca="false">MOD(QUOTIENT($B541,2),2)</f>
        <v>1</v>
      </c>
      <c r="E541" s="2" t="n">
        <f aca="false">MOD(QUOTIENT($B541,4),2)</f>
        <v>1</v>
      </c>
      <c r="F541" s="2" t="n">
        <f aca="false">MOD(QUOTIENT($B541,8),2)</f>
        <v>0</v>
      </c>
      <c r="G541" s="2" t="n">
        <f aca="false">MOD(QUOTIENT($B541,16),2)</f>
        <v>0</v>
      </c>
      <c r="H541" s="2" t="n">
        <f aca="false">MOD(QUOTIENT($B541,32),2)</f>
        <v>0</v>
      </c>
      <c r="I541" s="2" t="n">
        <f aca="false">MOD(QUOTIENT($B541,64),2)</f>
        <v>0</v>
      </c>
      <c r="J541" s="5" t="n">
        <f aca="false">IF($C541=const_zero,MIN(class_series_f_invested_usd,MAX(const_zero,$A541)),const_zero)</f>
        <v>30000000</v>
      </c>
      <c r="K541" s="5" t="n">
        <f aca="false">IF($D541=const_zero,MIN(class_series_e_invested_usd,MAX(const_zero,$A541-SUM($J541:$J541))),const_zero)</f>
        <v>0</v>
      </c>
      <c r="L541" s="5" t="n">
        <f aca="false">IF($E541=const_zero,MIN(class_series_d_invested_usd,MAX(const_zero,$A541-SUM($J541:$K541))),const_zero)</f>
        <v>0</v>
      </c>
      <c r="M541" s="5" t="n">
        <f aca="false">IF($F541=const_zero,MIN(class_series_c_invested_usd,MAX(const_zero,$A541-SUM($J541:$L541))),const_zero)</f>
        <v>60000000</v>
      </c>
      <c r="N541" s="5" t="n">
        <f aca="false">IF($G541=const_zero,MIN(class_series_b_invested_usd,MAX(const_zero,$A541-SUM($J541:$M541))),const_zero)</f>
        <v>30000000</v>
      </c>
      <c r="O541" s="5" t="n">
        <f aca="false">IF($H541=const_zero,MIN(class_series_a_invested_usd,MAX(const_zero,$A541-SUM($J541:$N541))),const_zero)</f>
        <v>15000000</v>
      </c>
      <c r="P541" s="5" t="n">
        <f aca="false">IF($I541=const_zero,MIN(class_seed_invested_usd,MAX(const_zero,$A541-SUM($J541:$O541))),const_zero)</f>
        <v>5000000</v>
      </c>
      <c r="Q541" s="5" t="n">
        <f aca="false">MAX(const_zero,$A541-SUM($J541:$P541))</f>
        <v>1860000000</v>
      </c>
      <c r="R541" s="9" t="n">
        <f aca="false">common_rsa_total+Sensitivity!$AE$480+Sensitivity!$AJ$480+IF($C541=const_one,Sensitivity!$D$480,const_zero)+IF($D541=const_one,Sensitivity!$Y$480,const_zero)+IF($E541=const_one,Sensitivity!$V$480,const_zero)+IF($F541=const_one,Sensitivity!$S$480,const_zero)+IF($G541=const_one,Sensitivity!$P$480,const_zero)+IF($H541=const_one,Sensitivity!$M$480,const_zero)+IF($I541=const_one,Sensitivity!$J$480,const_zero)</f>
        <v>17082929.9219582</v>
      </c>
      <c r="S541" s="23" t="b">
        <f aca="false">IF($R541&gt;const_zero,--($Q541&gt;option_strike_usd*$R541),const_zero)</f>
        <v>1</v>
      </c>
      <c r="T541" s="7" t="n">
        <f aca="false">IF($R541&gt;const_zero,IF($S541=const_one,($Q541+option_strike_usd*pre_f_options_issued)/($R541+pre_f_options_issued),$Q541/$R541),const_zero)</f>
        <v>95.1083421848737</v>
      </c>
      <c r="U541" s="5" t="n">
        <f aca="false">IF($C541=const_one,Sensitivity!$D$480*$T541,const_zero)</f>
        <v>0</v>
      </c>
      <c r="V541" s="5" t="n">
        <f aca="false">IF($D541=const_one,Sensitivity!$Y$480*$T541,const_zero)</f>
        <v>580414948.897422</v>
      </c>
      <c r="W541" s="5" t="n">
        <f aca="false">IF($E541=const_one,Sensitivity!$V$480*$T541,const_zero)</f>
        <v>164060756.683586</v>
      </c>
      <c r="X541" s="5" t="n">
        <f aca="false">IF($F541=const_one,Sensitivity!$S$480*$T541,const_zero)</f>
        <v>0</v>
      </c>
      <c r="Y541" s="5" t="n">
        <f aca="false">IF($G541=const_one,Sensitivity!$P$480*$T541,const_zero)</f>
        <v>0</v>
      </c>
      <c r="Z541" s="5" t="n">
        <f aca="false">IF($H541=const_one,Sensitivity!$M$480*$T541,const_zero)</f>
        <v>0</v>
      </c>
      <c r="AA541" s="5" t="n">
        <f aca="false">IF($I541=const_one,Sensitivity!$J$480*$T541,const_zero)</f>
        <v>0</v>
      </c>
      <c r="AB541" s="5" t="n">
        <f aca="false">(Sensitivity!$AE$480+Sensitivity!$AJ$480)*$T541</f>
        <v>24278359.292945</v>
      </c>
      <c r="AC541" s="5" t="n">
        <f aca="false">common_rsa_total*$T541</f>
        <v>855975079.663863</v>
      </c>
      <c r="AD541" s="5" t="n">
        <f aca="false">IF($S541=const_one,pre_f_options_issued*($T541-option_strike_usd),const_zero)</f>
        <v>235270855.462184</v>
      </c>
      <c r="AE541" s="5" t="n">
        <f aca="false">J541+U541</f>
        <v>30000000</v>
      </c>
      <c r="AF541" s="5" t="n">
        <f aca="false">K541+V541</f>
        <v>580414948.897422</v>
      </c>
      <c r="AG541" s="5" t="n">
        <f aca="false">L541+W541</f>
        <v>164060756.683586</v>
      </c>
      <c r="AH541" s="5" t="n">
        <f aca="false">M541+X541</f>
        <v>60000000</v>
      </c>
      <c r="AI541" s="5" t="n">
        <f aca="false">N541+Y541</f>
        <v>30000000</v>
      </c>
      <c r="AJ541" s="5" t="n">
        <f aca="false">O541+Z541</f>
        <v>15000000</v>
      </c>
      <c r="AK541" s="5" t="n">
        <f aca="false">P541+AA541</f>
        <v>5000000</v>
      </c>
      <c r="AL541" s="5" t="n">
        <f aca="false">INDEX($AE$535:$AE$662,$B541-$C541*1+const_one)</f>
        <v>30000000</v>
      </c>
      <c r="AM541" s="5" t="n">
        <f aca="false">INDEX($AF$535:$AF$662,$B541-$D541*2+const_one)</f>
        <v>300000000</v>
      </c>
      <c r="AN541" s="5" t="n">
        <f aca="false">INDEX($AG$535:$AG$662,$B541-$E541*4+const_one)</f>
        <v>100000000</v>
      </c>
      <c r="AO541" s="5" t="n">
        <f aca="false">INDEX($AH$535:$AH$662,$B541-$F541*8+const_one)</f>
        <v>60000000</v>
      </c>
      <c r="AP541" s="5" t="n">
        <f aca="false">INDEX($AI$535:$AI$662,$B541-$G541*16+const_one)</f>
        <v>30000000</v>
      </c>
      <c r="AQ541" s="5" t="n">
        <f aca="false">INDEX($AJ$535:$AJ$662,$B541-$H541*32+const_one)</f>
        <v>15000000</v>
      </c>
      <c r="AR541" s="5" t="n">
        <f aca="false">INDEX($AK$535:$AK$662,$B541-$I541*64+const_one)</f>
        <v>5000000</v>
      </c>
      <c r="AS541" s="5" t="n">
        <f aca="false">INDEX($AE$535:$AE$662,$B541+(const_one-$C541)*1+const_one)</f>
        <v>57196969.5544886</v>
      </c>
      <c r="AT541" s="5" t="n">
        <f aca="false">INDEX($AF$535:$AF$662,$B541+(const_one-$D541)*2+const_one)</f>
        <v>580414948.897422</v>
      </c>
      <c r="AU541" s="5" t="n">
        <f aca="false">INDEX($AG$535:$AG$662,$B541+(const_one-$E541)*4+const_one)</f>
        <v>164060756.683586</v>
      </c>
      <c r="AV541" s="5" t="n">
        <f aca="false">INDEX($AH$535:$AH$662,$B541+(const_one-$F541)*8+const_one)</f>
        <v>209890129.131113</v>
      </c>
      <c r="AW541" s="5" t="n">
        <f aca="false">INDEX($AI$535:$AI$662,$B541+(const_one-$G541)*16+const_one)</f>
        <v>251406704.959022</v>
      </c>
      <c r="AX541" s="5" t="n">
        <f aca="false">INDEX($AJ$535:$AJ$662,$B541+(const_one-$H541)*32+const_one)</f>
        <v>381870673.259936</v>
      </c>
      <c r="AY541" s="5" t="n">
        <f aca="false">INDEX($AK$535:$AK$662,$B541+(const_one-$I541)*64+const_one)</f>
        <v>379836741.578126</v>
      </c>
      <c r="AZ541" s="5" t="n">
        <f aca="false">--($C541=--(AS541&gt;AL541))</f>
        <v>0</v>
      </c>
      <c r="BA541" s="5" t="n">
        <f aca="false">--($D541=--(AT541&gt;AM541))</f>
        <v>1</v>
      </c>
      <c r="BB541" s="5" t="n">
        <f aca="false">--($E541=--(AU541&gt;AN541))</f>
        <v>1</v>
      </c>
      <c r="BC541" s="5" t="n">
        <f aca="false">--($F541=--(AV541&gt;AO541))</f>
        <v>0</v>
      </c>
      <c r="BD541" s="5" t="n">
        <f aca="false">--($G541=--(AW541&gt;AP541))</f>
        <v>0</v>
      </c>
      <c r="BE541" s="5" t="n">
        <f aca="false">--($H541=--(AX541&gt;AQ541))</f>
        <v>0</v>
      </c>
      <c r="BF541" s="5" t="n">
        <f aca="false">--($I541=--(AY541&gt;AR541))</f>
        <v>0</v>
      </c>
      <c r="BG541" s="5" t="n">
        <f aca="false">SUM(AZ541:BF541)</f>
        <v>2</v>
      </c>
      <c r="BH541" s="5" t="n">
        <f aca="false">SUM(AE541:AK541)+AB541+AC541+AD541</f>
        <v>2000000000</v>
      </c>
    </row>
    <row r="542" customFormat="false" ht="15" hidden="true" customHeight="false" outlineLevel="0" collapsed="false">
      <c r="A542" s="5" t="n">
        <f aca="false">sensitivity_exit_usd</f>
        <v>2000000000</v>
      </c>
      <c r="B542" s="2" t="n">
        <f aca="false">ROW()-ROW($B$535)</f>
        <v>7</v>
      </c>
      <c r="C542" s="2" t="n">
        <f aca="false">MOD(QUOTIENT($B542,1),2)</f>
        <v>1</v>
      </c>
      <c r="D542" s="2" t="n">
        <f aca="false">MOD(QUOTIENT($B542,2),2)</f>
        <v>1</v>
      </c>
      <c r="E542" s="2" t="n">
        <f aca="false">MOD(QUOTIENT($B542,4),2)</f>
        <v>1</v>
      </c>
      <c r="F542" s="2" t="n">
        <f aca="false">MOD(QUOTIENT($B542,8),2)</f>
        <v>0</v>
      </c>
      <c r="G542" s="2" t="n">
        <f aca="false">MOD(QUOTIENT($B542,16),2)</f>
        <v>0</v>
      </c>
      <c r="H542" s="2" t="n">
        <f aca="false">MOD(QUOTIENT($B542,32),2)</f>
        <v>0</v>
      </c>
      <c r="I542" s="2" t="n">
        <f aca="false">MOD(QUOTIENT($B542,64),2)</f>
        <v>0</v>
      </c>
      <c r="J542" s="5" t="n">
        <f aca="false">IF($C542=const_zero,MIN(class_series_f_invested_usd,MAX(const_zero,$A542)),const_zero)</f>
        <v>0</v>
      </c>
      <c r="K542" s="5" t="n">
        <f aca="false">IF($D542=const_zero,MIN(class_series_e_invested_usd,MAX(const_zero,$A542-SUM($J542:$J542))),const_zero)</f>
        <v>0</v>
      </c>
      <c r="L542" s="5" t="n">
        <f aca="false">IF($E542=const_zero,MIN(class_series_d_invested_usd,MAX(const_zero,$A542-SUM($J542:$K542))),const_zero)</f>
        <v>0</v>
      </c>
      <c r="M542" s="5" t="n">
        <f aca="false">IF($F542=const_zero,MIN(class_series_c_invested_usd,MAX(const_zero,$A542-SUM($J542:$L542))),const_zero)</f>
        <v>60000000</v>
      </c>
      <c r="N542" s="5" t="n">
        <f aca="false">IF($G542=const_zero,MIN(class_series_b_invested_usd,MAX(const_zero,$A542-SUM($J542:$M542))),const_zero)</f>
        <v>30000000</v>
      </c>
      <c r="O542" s="5" t="n">
        <f aca="false">IF($H542=const_zero,MIN(class_series_a_invested_usd,MAX(const_zero,$A542-SUM($J542:$N542))),const_zero)</f>
        <v>15000000</v>
      </c>
      <c r="P542" s="5" t="n">
        <f aca="false">IF($I542=const_zero,MIN(class_seed_invested_usd,MAX(const_zero,$A542-SUM($J542:$O542))),const_zero)</f>
        <v>5000000</v>
      </c>
      <c r="Q542" s="5" t="n">
        <f aca="false">MAX(const_zero,$A542-SUM($J542:$P542))</f>
        <v>1890000000</v>
      </c>
      <c r="R542" s="9" t="n">
        <f aca="false">common_rsa_total+Sensitivity!$AE$480+Sensitivity!$AJ$480+IF($C542=const_one,Sensitivity!$D$480,const_zero)+IF($D542=const_one,Sensitivity!$Y$480,const_zero)+IF($E542=const_one,Sensitivity!$V$480,const_zero)+IF($F542=const_one,Sensitivity!$S$480,const_zero)+IF($G542=const_one,Sensitivity!$P$480,const_zero)+IF($H542=const_one,Sensitivity!$M$480,const_zero)+IF($I542=const_one,Sensitivity!$J$480,const_zero)</f>
        <v>17693229.2719582</v>
      </c>
      <c r="S542" s="23" t="b">
        <f aca="false">IF($R542&gt;const_zero,--($Q542&gt;option_strike_usd*$R542),const_zero)</f>
        <v>1</v>
      </c>
      <c r="T542" s="7" t="n">
        <f aca="false">IF($R542&gt;const_zero,IF($S542=const_one,($Q542+option_strike_usd*pre_f_options_issued)/($R542+pre_f_options_issued),$Q542/$R542),const_zero)</f>
        <v>93.7195321517033</v>
      </c>
      <c r="U542" s="5" t="n">
        <f aca="false">IF($C542=const_one,Sensitivity!$D$480*$T542,const_zero)</f>
        <v>57196969.5544886</v>
      </c>
      <c r="V542" s="5" t="n">
        <f aca="false">IF($D542=const_one,Sensitivity!$Y$480*$T542,const_zero)</f>
        <v>571939497.786478</v>
      </c>
      <c r="W542" s="5" t="n">
        <f aca="false">IF($E542=const_one,Sensitivity!$V$480*$T542,const_zero)</f>
        <v>161665075.929433</v>
      </c>
      <c r="X542" s="5" t="n">
        <f aca="false">IF($F542=const_one,Sensitivity!$S$480*$T542,const_zero)</f>
        <v>0</v>
      </c>
      <c r="Y542" s="5" t="n">
        <f aca="false">IF($G542=const_one,Sensitivity!$P$480*$T542,const_zero)</f>
        <v>0</v>
      </c>
      <c r="Z542" s="5" t="n">
        <f aca="false">IF($H542=const_one,Sensitivity!$M$480*$T542,const_zero)</f>
        <v>0</v>
      </c>
      <c r="AA542" s="5" t="n">
        <f aca="false">IF($I542=const_one,Sensitivity!$J$480*$T542,const_zero)</f>
        <v>0</v>
      </c>
      <c r="AB542" s="5" t="n">
        <f aca="false">(Sensitivity!$AE$480+Sensitivity!$AJ$480)*$T542</f>
        <v>23923836.9850131</v>
      </c>
      <c r="AC542" s="5" t="n">
        <f aca="false">common_rsa_total*$T542</f>
        <v>843475789.36533</v>
      </c>
      <c r="AD542" s="5" t="n">
        <f aca="false">IF($S542=const_one,pre_f_options_issued*($T542-option_strike_usd),const_zero)</f>
        <v>231798830.379258</v>
      </c>
      <c r="AE542" s="5" t="n">
        <f aca="false">J542+U542</f>
        <v>57196969.5544886</v>
      </c>
      <c r="AF542" s="5" t="n">
        <f aca="false">K542+V542</f>
        <v>571939497.786478</v>
      </c>
      <c r="AG542" s="5" t="n">
        <f aca="false">L542+W542</f>
        <v>161665075.929433</v>
      </c>
      <c r="AH542" s="5" t="n">
        <f aca="false">M542+X542</f>
        <v>60000000</v>
      </c>
      <c r="AI542" s="5" t="n">
        <f aca="false">N542+Y542</f>
        <v>30000000</v>
      </c>
      <c r="AJ542" s="5" t="n">
        <f aca="false">O542+Z542</f>
        <v>15000000</v>
      </c>
      <c r="AK542" s="5" t="n">
        <f aca="false">P542+AA542</f>
        <v>5000000</v>
      </c>
      <c r="AL542" s="5" t="n">
        <f aca="false">INDEX($AE$535:$AE$662,$B542-$C542*1+const_one)</f>
        <v>30000000</v>
      </c>
      <c r="AM542" s="5" t="n">
        <f aca="false">INDEX($AF$535:$AF$662,$B542-$D542*2+const_one)</f>
        <v>300000000</v>
      </c>
      <c r="AN542" s="5" t="n">
        <f aca="false">INDEX($AG$535:$AG$662,$B542-$E542*4+const_one)</f>
        <v>100000000</v>
      </c>
      <c r="AO542" s="5" t="n">
        <f aca="false">INDEX($AH$535:$AH$662,$B542-$F542*8+const_one)</f>
        <v>60000000</v>
      </c>
      <c r="AP542" s="5" t="n">
        <f aca="false">INDEX($AI$535:$AI$662,$B542-$G542*16+const_one)</f>
        <v>30000000</v>
      </c>
      <c r="AQ542" s="5" t="n">
        <f aca="false">INDEX($AJ$535:$AJ$662,$B542-$H542*32+const_one)</f>
        <v>15000000</v>
      </c>
      <c r="AR542" s="5" t="n">
        <f aca="false">INDEX($AK$535:$AK$662,$B542-$I542*64+const_one)</f>
        <v>5000000</v>
      </c>
      <c r="AS542" s="5" t="n">
        <f aca="false">INDEX($AE$535:$AE$662,$B542+(const_one-$C542)*1+const_one)</f>
        <v>57196969.5544886</v>
      </c>
      <c r="AT542" s="5" t="n">
        <f aca="false">INDEX($AF$535:$AF$662,$B542+(const_one-$D542)*2+const_one)</f>
        <v>571939497.786478</v>
      </c>
      <c r="AU542" s="5" t="n">
        <f aca="false">INDEX($AG$535:$AG$662,$B542+(const_one-$E542)*4+const_one)</f>
        <v>161665075.929433</v>
      </c>
      <c r="AV542" s="5" t="n">
        <f aca="false">INDEX($AH$535:$AH$662,$B542+(const_one-$F542)*8+const_one)</f>
        <v>207407269.832652</v>
      </c>
      <c r="AW542" s="5" t="n">
        <f aca="false">INDEX($AI$535:$AI$662,$B542+(const_one-$G542)*16+const_one)</f>
        <v>248671710.712281</v>
      </c>
      <c r="AX542" s="5" t="n">
        <f aca="false">INDEX($AJ$535:$AJ$662,$B542+(const_one-$H542)*32+const_one)</f>
        <v>378573937.348155</v>
      </c>
      <c r="AY542" s="5" t="n">
        <f aca="false">INDEX($AK$535:$AK$662,$B542+(const_one-$I542)*64+const_one)</f>
        <v>376589277.126146</v>
      </c>
      <c r="AZ542" s="5" t="n">
        <f aca="false">--($C542=--(AS542&gt;AL542))</f>
        <v>1</v>
      </c>
      <c r="BA542" s="5" t="n">
        <f aca="false">--($D542=--(AT542&gt;AM542))</f>
        <v>1</v>
      </c>
      <c r="BB542" s="5" t="n">
        <f aca="false">--($E542=--(AU542&gt;AN542))</f>
        <v>1</v>
      </c>
      <c r="BC542" s="5" t="n">
        <f aca="false">--($F542=--(AV542&gt;AO542))</f>
        <v>0</v>
      </c>
      <c r="BD542" s="5" t="n">
        <f aca="false">--($G542=--(AW542&gt;AP542))</f>
        <v>0</v>
      </c>
      <c r="BE542" s="5" t="n">
        <f aca="false">--($H542=--(AX542&gt;AQ542))</f>
        <v>0</v>
      </c>
      <c r="BF542" s="5" t="n">
        <f aca="false">--($I542=--(AY542&gt;AR542))</f>
        <v>0</v>
      </c>
      <c r="BG542" s="5" t="n">
        <f aca="false">SUM(AZ542:BF542)</f>
        <v>3</v>
      </c>
      <c r="BH542" s="5" t="n">
        <f aca="false">SUM(AE542:AK542)+AB542+AC542+AD542</f>
        <v>2000000000</v>
      </c>
    </row>
    <row r="543" customFormat="false" ht="15" hidden="true" customHeight="false" outlineLevel="0" collapsed="false">
      <c r="A543" s="5" t="n">
        <f aca="false">sensitivity_exit_usd</f>
        <v>2000000000</v>
      </c>
      <c r="B543" s="2" t="n">
        <f aca="false">ROW()-ROW($B$535)</f>
        <v>8</v>
      </c>
      <c r="C543" s="2" t="n">
        <f aca="false">MOD(QUOTIENT($B543,1),2)</f>
        <v>0</v>
      </c>
      <c r="D543" s="2" t="n">
        <f aca="false">MOD(QUOTIENT($B543,2),2)</f>
        <v>0</v>
      </c>
      <c r="E543" s="2" t="n">
        <f aca="false">MOD(QUOTIENT($B543,4),2)</f>
        <v>0</v>
      </c>
      <c r="F543" s="2" t="n">
        <f aca="false">MOD(QUOTIENT($B543,8),2)</f>
        <v>1</v>
      </c>
      <c r="G543" s="2" t="n">
        <f aca="false">MOD(QUOTIENT($B543,16),2)</f>
        <v>0</v>
      </c>
      <c r="H543" s="2" t="n">
        <f aca="false">MOD(QUOTIENT($B543,32),2)</f>
        <v>0</v>
      </c>
      <c r="I543" s="2" t="n">
        <f aca="false">MOD(QUOTIENT($B543,64),2)</f>
        <v>0</v>
      </c>
      <c r="J543" s="5" t="n">
        <f aca="false">IF($C543=const_zero,MIN(class_series_f_invested_usd,MAX(const_zero,$A543)),const_zero)</f>
        <v>30000000</v>
      </c>
      <c r="K543" s="5" t="n">
        <f aca="false">IF($D543=const_zero,MIN(class_series_e_invested_usd,MAX(const_zero,$A543-SUM($J543:$J543))),const_zero)</f>
        <v>300000000</v>
      </c>
      <c r="L543" s="5" t="n">
        <f aca="false">IF($E543=const_zero,MIN(class_series_d_invested_usd,MAX(const_zero,$A543-SUM($J543:$K543))),const_zero)</f>
        <v>100000000</v>
      </c>
      <c r="M543" s="5" t="n">
        <f aca="false">IF($F543=const_zero,MIN(class_series_c_invested_usd,MAX(const_zero,$A543-SUM($J543:$L543))),const_zero)</f>
        <v>0</v>
      </c>
      <c r="N543" s="5" t="n">
        <f aca="false">IF($G543=const_zero,MIN(class_series_b_invested_usd,MAX(const_zero,$A543-SUM($J543:$M543))),const_zero)</f>
        <v>30000000</v>
      </c>
      <c r="O543" s="5" t="n">
        <f aca="false">IF($H543=const_zero,MIN(class_series_a_invested_usd,MAX(const_zero,$A543-SUM($J543:$N543))),const_zero)</f>
        <v>15000000</v>
      </c>
      <c r="P543" s="5" t="n">
        <f aca="false">IF($I543=const_zero,MIN(class_seed_invested_usd,MAX(const_zero,$A543-SUM($J543:$O543))),const_zero)</f>
        <v>5000000</v>
      </c>
      <c r="Q543" s="5" t="n">
        <f aca="false">MAX(const_zero,$A543-SUM($J543:$P543))</f>
        <v>1520000000</v>
      </c>
      <c r="R543" s="9" t="n">
        <f aca="false">common_rsa_total+Sensitivity!$AE$480+Sensitivity!$AJ$480+IF($C543=const_one,Sensitivity!$D$480,const_zero)+IF($D543=const_one,Sensitivity!$Y$480,const_zero)+IF($E543=const_one,Sensitivity!$V$480,const_zero)+IF($F543=const_one,Sensitivity!$S$480,const_zero)+IF($G543=const_one,Sensitivity!$P$480,const_zero)+IF($H543=const_one,Sensitivity!$M$480,const_zero)+IF($I543=const_one,Sensitivity!$J$480,const_zero)</f>
        <v>11655270.5549819</v>
      </c>
      <c r="S543" s="23" t="b">
        <f aca="false">IF($R543&gt;const_zero,--($Q543&gt;option_strike_usd*$R543),const_zero)</f>
        <v>1</v>
      </c>
      <c r="T543" s="7" t="n">
        <f aca="false">IF($R543&gt;const_zero,IF($S543=const_one,($Q543+option_strike_usd*pre_f_options_issued)/($R543+pre_f_options_issued),$Q543/$R543),const_zero)</f>
        <v>107.557110553719</v>
      </c>
      <c r="U543" s="5" t="n">
        <f aca="false">IF($C543=const_one,Sensitivity!$D$480*$T543,const_zero)</f>
        <v>0</v>
      </c>
      <c r="V543" s="5" t="n">
        <f aca="false">IF($D543=const_one,Sensitivity!$Y$480*$T543,const_zero)</f>
        <v>0</v>
      </c>
      <c r="W543" s="5" t="n">
        <f aca="false">IF($E543=const_one,Sensitivity!$V$480*$T543,const_zero)</f>
        <v>0</v>
      </c>
      <c r="X543" s="5" t="n">
        <f aca="false">IF($F543=const_one,Sensitivity!$S$480*$T543,const_zero)</f>
        <v>258137065.328926</v>
      </c>
      <c r="Y543" s="5" t="n">
        <f aca="false">IF($G543=const_one,Sensitivity!$P$480*$T543,const_zero)</f>
        <v>0</v>
      </c>
      <c r="Z543" s="5" t="n">
        <f aca="false">IF($H543=const_one,Sensitivity!$M$480*$T543,const_zero)</f>
        <v>0</v>
      </c>
      <c r="AA543" s="5" t="n">
        <f aca="false">IF($I543=const_one,Sensitivity!$J$480*$T543,const_zero)</f>
        <v>0</v>
      </c>
      <c r="AB543" s="5" t="n">
        <f aca="false">(Sensitivity!$AE$480+Sensitivity!$AJ$480)*$T543</f>
        <v>27456163.3033018</v>
      </c>
      <c r="AC543" s="5" t="n">
        <f aca="false">common_rsa_total*$T543</f>
        <v>968013994.983474</v>
      </c>
      <c r="AD543" s="5" t="n">
        <f aca="false">IF($S543=const_one,pre_f_options_issued*($T543-option_strike_usd),const_zero)</f>
        <v>266392776.384298</v>
      </c>
      <c r="AE543" s="5" t="n">
        <f aca="false">J543+U543</f>
        <v>30000000</v>
      </c>
      <c r="AF543" s="5" t="n">
        <f aca="false">K543+V543</f>
        <v>300000000</v>
      </c>
      <c r="AG543" s="5" t="n">
        <f aca="false">L543+W543</f>
        <v>100000000</v>
      </c>
      <c r="AH543" s="5" t="n">
        <f aca="false">M543+X543</f>
        <v>258137065.328926</v>
      </c>
      <c r="AI543" s="5" t="n">
        <f aca="false">N543+Y543</f>
        <v>30000000</v>
      </c>
      <c r="AJ543" s="5" t="n">
        <f aca="false">O543+Z543</f>
        <v>15000000</v>
      </c>
      <c r="AK543" s="5" t="n">
        <f aca="false">P543+AA543</f>
        <v>5000000</v>
      </c>
      <c r="AL543" s="5" t="n">
        <f aca="false">INDEX($AE$535:$AE$662,$B543-$C543*1+const_one)</f>
        <v>30000000</v>
      </c>
      <c r="AM543" s="5" t="n">
        <f aca="false">INDEX($AF$535:$AF$662,$B543-$D543*2+const_one)</f>
        <v>300000000</v>
      </c>
      <c r="AN543" s="5" t="n">
        <f aca="false">INDEX($AG$535:$AG$662,$B543-$E543*4+const_one)</f>
        <v>100000000</v>
      </c>
      <c r="AO543" s="5" t="n">
        <f aca="false">INDEX($AH$535:$AH$662,$B543-$F543*8+const_one)</f>
        <v>60000000</v>
      </c>
      <c r="AP543" s="5" t="n">
        <f aca="false">INDEX($AI$535:$AI$662,$B543-$G543*16+const_one)</f>
        <v>30000000</v>
      </c>
      <c r="AQ543" s="5" t="n">
        <f aca="false">INDEX($AJ$535:$AJ$662,$B543-$H543*32+const_one)</f>
        <v>15000000</v>
      </c>
      <c r="AR543" s="5" t="n">
        <f aca="false">INDEX($AK$535:$AK$662,$B543-$I543*64+const_one)</f>
        <v>5000000</v>
      </c>
      <c r="AS543" s="5" t="n">
        <f aca="false">INDEX($AE$535:$AE$662,$B543+(const_one-$C543)*1+const_one)</f>
        <v>64168856.8048643</v>
      </c>
      <c r="AT543" s="5" t="n">
        <f aca="false">INDEX($AF$535:$AF$662,$B543+(const_one-$D543)*2+const_one)</f>
        <v>549025093.756426</v>
      </c>
      <c r="AU543" s="5" t="n">
        <f aca="false">INDEX($AG$535:$AG$662,$B543+(const_one-$E543)*4+const_one)</f>
        <v>176243550.293842</v>
      </c>
      <c r="AV543" s="5" t="n">
        <f aca="false">INDEX($AH$535:$AH$662,$B543+(const_one-$F543)*8+const_one)</f>
        <v>258137065.328926</v>
      </c>
      <c r="AW543" s="5" t="n">
        <f aca="false">INDEX($AI$535:$AI$662,$B543+(const_one-$G543)*16+const_one)</f>
        <v>271490909.168288</v>
      </c>
      <c r="AX543" s="5" t="n">
        <f aca="false">INDEX($AJ$535:$AJ$662,$B543+(const_one-$H543)*32+const_one)</f>
        <v>401325576.578746</v>
      </c>
      <c r="AY543" s="5" t="n">
        <f aca="false">INDEX($AK$535:$AK$662,$B543+(const_one-$I543)*64+const_one)</f>
        <v>398715328.926201</v>
      </c>
      <c r="AZ543" s="5" t="n">
        <f aca="false">--($C543=--(AS543&gt;AL543))</f>
        <v>0</v>
      </c>
      <c r="BA543" s="5" t="n">
        <f aca="false">--($D543=--(AT543&gt;AM543))</f>
        <v>0</v>
      </c>
      <c r="BB543" s="5" t="n">
        <f aca="false">--($E543=--(AU543&gt;AN543))</f>
        <v>0</v>
      </c>
      <c r="BC543" s="5" t="n">
        <f aca="false">--($F543=--(AV543&gt;AO543))</f>
        <v>1</v>
      </c>
      <c r="BD543" s="5" t="n">
        <f aca="false">--($G543=--(AW543&gt;AP543))</f>
        <v>0</v>
      </c>
      <c r="BE543" s="5" t="n">
        <f aca="false">--($H543=--(AX543&gt;AQ543))</f>
        <v>0</v>
      </c>
      <c r="BF543" s="5" t="n">
        <f aca="false">--($I543=--(AY543&gt;AR543))</f>
        <v>0</v>
      </c>
      <c r="BG543" s="5" t="n">
        <f aca="false">SUM(AZ543:BF543)</f>
        <v>1</v>
      </c>
      <c r="BH543" s="5" t="n">
        <f aca="false">SUM(AE543:AK543)+AB543+AC543+AD543</f>
        <v>2000000000</v>
      </c>
    </row>
    <row r="544" customFormat="false" ht="15" hidden="true" customHeight="false" outlineLevel="0" collapsed="false">
      <c r="A544" s="5" t="n">
        <f aca="false">sensitivity_exit_usd</f>
        <v>2000000000</v>
      </c>
      <c r="B544" s="2" t="n">
        <f aca="false">ROW()-ROW($B$535)</f>
        <v>9</v>
      </c>
      <c r="C544" s="2" t="n">
        <f aca="false">MOD(QUOTIENT($B544,1),2)</f>
        <v>1</v>
      </c>
      <c r="D544" s="2" t="n">
        <f aca="false">MOD(QUOTIENT($B544,2),2)</f>
        <v>0</v>
      </c>
      <c r="E544" s="2" t="n">
        <f aca="false">MOD(QUOTIENT($B544,4),2)</f>
        <v>0</v>
      </c>
      <c r="F544" s="2" t="n">
        <f aca="false">MOD(QUOTIENT($B544,8),2)</f>
        <v>1</v>
      </c>
      <c r="G544" s="2" t="n">
        <f aca="false">MOD(QUOTIENT($B544,16),2)</f>
        <v>0</v>
      </c>
      <c r="H544" s="2" t="n">
        <f aca="false">MOD(QUOTIENT($B544,32),2)</f>
        <v>0</v>
      </c>
      <c r="I544" s="2" t="n">
        <f aca="false">MOD(QUOTIENT($B544,64),2)</f>
        <v>0</v>
      </c>
      <c r="J544" s="5" t="n">
        <f aca="false">IF($C544=const_zero,MIN(class_series_f_invested_usd,MAX(const_zero,$A544)),const_zero)</f>
        <v>0</v>
      </c>
      <c r="K544" s="5" t="n">
        <f aca="false">IF($D544=const_zero,MIN(class_series_e_invested_usd,MAX(const_zero,$A544-SUM($J544:$J544))),const_zero)</f>
        <v>300000000</v>
      </c>
      <c r="L544" s="5" t="n">
        <f aca="false">IF($E544=const_zero,MIN(class_series_d_invested_usd,MAX(const_zero,$A544-SUM($J544:$K544))),const_zero)</f>
        <v>100000000</v>
      </c>
      <c r="M544" s="5" t="n">
        <f aca="false">IF($F544=const_zero,MIN(class_series_c_invested_usd,MAX(const_zero,$A544-SUM($J544:$L544))),const_zero)</f>
        <v>0</v>
      </c>
      <c r="N544" s="5" t="n">
        <f aca="false">IF($G544=const_zero,MIN(class_series_b_invested_usd,MAX(const_zero,$A544-SUM($J544:$M544))),const_zero)</f>
        <v>30000000</v>
      </c>
      <c r="O544" s="5" t="n">
        <f aca="false">IF($H544=const_zero,MIN(class_series_a_invested_usd,MAX(const_zero,$A544-SUM($J544:$N544))),const_zero)</f>
        <v>15000000</v>
      </c>
      <c r="P544" s="5" t="n">
        <f aca="false">IF($I544=const_zero,MIN(class_seed_invested_usd,MAX(const_zero,$A544-SUM($J544:$O544))),const_zero)</f>
        <v>5000000</v>
      </c>
      <c r="Q544" s="5" t="n">
        <f aca="false">MAX(const_zero,$A544-SUM($J544:$P544))</f>
        <v>1550000000</v>
      </c>
      <c r="R544" s="9" t="n">
        <f aca="false">common_rsa_total+Sensitivity!$AE$480+Sensitivity!$AJ$480+IF($C544=const_one,Sensitivity!$D$480,const_zero)+IF($D544=const_one,Sensitivity!$Y$480,const_zero)+IF($E544=const_one,Sensitivity!$V$480,const_zero)+IF($F544=const_one,Sensitivity!$S$480,const_zero)+IF($G544=const_one,Sensitivity!$P$480,const_zero)+IF($H544=const_one,Sensitivity!$M$480,const_zero)+IF($I544=const_one,Sensitivity!$J$480,const_zero)</f>
        <v>12265569.9049819</v>
      </c>
      <c r="S544" s="23" t="b">
        <f aca="false">IF($R544&gt;const_zero,--($Q544&gt;option_strike_usd*$R544),const_zero)</f>
        <v>1</v>
      </c>
      <c r="T544" s="7" t="n">
        <f aca="false">IF($R544&gt;const_zero,IF($S544=const_one,($Q544+option_strike_usd*pre_f_options_issued)/($R544+pre_f_options_issued),$Q544/$R544),const_zero)</f>
        <v>105.143249464159</v>
      </c>
      <c r="U544" s="5" t="n">
        <f aca="false">IF($C544=const_one,Sensitivity!$D$480*$T544,const_zero)</f>
        <v>64168856.8048643</v>
      </c>
      <c r="V544" s="5" t="n">
        <f aca="false">IF($D544=const_one,Sensitivity!$Y$480*$T544,const_zero)</f>
        <v>0</v>
      </c>
      <c r="W544" s="5" t="n">
        <f aca="false">IF($E544=const_one,Sensitivity!$V$480*$T544,const_zero)</f>
        <v>0</v>
      </c>
      <c r="X544" s="5" t="n">
        <f aca="false">IF($F544=const_one,Sensitivity!$S$480*$T544,const_zero)</f>
        <v>252343798.713982</v>
      </c>
      <c r="Y544" s="5" t="n">
        <f aca="false">IF($G544=const_one,Sensitivity!$P$480*$T544,const_zero)</f>
        <v>0</v>
      </c>
      <c r="Z544" s="5" t="n">
        <f aca="false">IF($H544=const_one,Sensitivity!$M$480*$T544,const_zero)</f>
        <v>0</v>
      </c>
      <c r="AA544" s="5" t="n">
        <f aca="false">IF($I544=const_one,Sensitivity!$J$480*$T544,const_zero)</f>
        <v>0</v>
      </c>
      <c r="AB544" s="5" t="n">
        <f aca="false">(Sensitivity!$AE$480+Sensitivity!$AJ$480)*$T544</f>
        <v>26839975.6433205</v>
      </c>
      <c r="AC544" s="5" t="n">
        <f aca="false">common_rsa_total*$T544</f>
        <v>946289245.177434</v>
      </c>
      <c r="AD544" s="5" t="n">
        <f aca="false">IF($S544=const_one,pre_f_options_issued*($T544-option_strike_usd),const_zero)</f>
        <v>260358123.660398</v>
      </c>
      <c r="AE544" s="5" t="n">
        <f aca="false">J544+U544</f>
        <v>64168856.8048643</v>
      </c>
      <c r="AF544" s="5" t="n">
        <f aca="false">K544+V544</f>
        <v>300000000</v>
      </c>
      <c r="AG544" s="5" t="n">
        <f aca="false">L544+W544</f>
        <v>100000000</v>
      </c>
      <c r="AH544" s="5" t="n">
        <f aca="false">M544+X544</f>
        <v>252343798.713982</v>
      </c>
      <c r="AI544" s="5" t="n">
        <f aca="false">N544+Y544</f>
        <v>30000000</v>
      </c>
      <c r="AJ544" s="5" t="n">
        <f aca="false">O544+Z544</f>
        <v>15000000</v>
      </c>
      <c r="AK544" s="5" t="n">
        <f aca="false">P544+AA544</f>
        <v>5000000</v>
      </c>
      <c r="AL544" s="5" t="n">
        <f aca="false">INDEX($AE$535:$AE$662,$B544-$C544*1+const_one)</f>
        <v>30000000</v>
      </c>
      <c r="AM544" s="5" t="n">
        <f aca="false">INDEX($AF$535:$AF$662,$B544-$D544*2+const_one)</f>
        <v>300000000</v>
      </c>
      <c r="AN544" s="5" t="n">
        <f aca="false">INDEX($AG$535:$AG$662,$B544-$E544*4+const_one)</f>
        <v>100000000</v>
      </c>
      <c r="AO544" s="5" t="n">
        <f aca="false">INDEX($AH$535:$AH$662,$B544-$F544*8+const_one)</f>
        <v>60000000</v>
      </c>
      <c r="AP544" s="5" t="n">
        <f aca="false">INDEX($AI$535:$AI$662,$B544-$G544*16+const_one)</f>
        <v>30000000</v>
      </c>
      <c r="AQ544" s="5" t="n">
        <f aca="false">INDEX($AJ$535:$AJ$662,$B544-$H544*32+const_one)</f>
        <v>15000000</v>
      </c>
      <c r="AR544" s="5" t="n">
        <f aca="false">INDEX($AK$535:$AK$662,$B544-$I544*64+const_one)</f>
        <v>5000000</v>
      </c>
      <c r="AS544" s="5" t="n">
        <f aca="false">INDEX($AE$535:$AE$662,$B544+(const_one-$C544)*1+const_one)</f>
        <v>64168856.8048643</v>
      </c>
      <c r="AT544" s="5" t="n">
        <f aca="false">INDEX($AF$535:$AF$662,$B544+(const_one-$D544)*2+const_one)</f>
        <v>541741800.550858</v>
      </c>
      <c r="AU544" s="5" t="n">
        <f aca="false">INDEX($AG$535:$AG$662,$B544+(const_one-$E544)*4+const_one)</f>
        <v>172859087.390913</v>
      </c>
      <c r="AV544" s="5" t="n">
        <f aca="false">INDEX($AH$535:$AH$662,$B544+(const_one-$F544)*8+const_one)</f>
        <v>252343798.713982</v>
      </c>
      <c r="AW544" s="5" t="n">
        <f aca="false">INDEX($AI$535:$AI$662,$B544+(const_one-$G544)*16+const_one)</f>
        <v>267230380.189981</v>
      </c>
      <c r="AX544" s="5" t="n">
        <f aca="false">INDEX($AJ$535:$AJ$662,$B544+(const_one-$H544)*32+const_one)</f>
        <v>396522844.404529</v>
      </c>
      <c r="AY544" s="5" t="n">
        <f aca="false">INDEX($AK$535:$AK$662,$B544+(const_one-$I544)*64+const_one)</f>
        <v>393993193.084564</v>
      </c>
      <c r="AZ544" s="5" t="n">
        <f aca="false">--($C544=--(AS544&gt;AL544))</f>
        <v>1</v>
      </c>
      <c r="BA544" s="5" t="n">
        <f aca="false">--($D544=--(AT544&gt;AM544))</f>
        <v>0</v>
      </c>
      <c r="BB544" s="5" t="n">
        <f aca="false">--($E544=--(AU544&gt;AN544))</f>
        <v>0</v>
      </c>
      <c r="BC544" s="5" t="n">
        <f aca="false">--($F544=--(AV544&gt;AO544))</f>
        <v>1</v>
      </c>
      <c r="BD544" s="5" t="n">
        <f aca="false">--($G544=--(AW544&gt;AP544))</f>
        <v>0</v>
      </c>
      <c r="BE544" s="5" t="n">
        <f aca="false">--($H544=--(AX544&gt;AQ544))</f>
        <v>0</v>
      </c>
      <c r="BF544" s="5" t="n">
        <f aca="false">--($I544=--(AY544&gt;AR544))</f>
        <v>0</v>
      </c>
      <c r="BG544" s="5" t="n">
        <f aca="false">SUM(AZ544:BF544)</f>
        <v>2</v>
      </c>
      <c r="BH544" s="5" t="n">
        <f aca="false">SUM(AE544:AK544)+AB544+AC544+AD544</f>
        <v>2000000000</v>
      </c>
    </row>
    <row r="545" customFormat="false" ht="15" hidden="true" customHeight="false" outlineLevel="0" collapsed="false">
      <c r="A545" s="5" t="n">
        <f aca="false">sensitivity_exit_usd</f>
        <v>2000000000</v>
      </c>
      <c r="B545" s="2" t="n">
        <f aca="false">ROW()-ROW($B$535)</f>
        <v>10</v>
      </c>
      <c r="C545" s="2" t="n">
        <f aca="false">MOD(QUOTIENT($B545,1),2)</f>
        <v>0</v>
      </c>
      <c r="D545" s="2" t="n">
        <f aca="false">MOD(QUOTIENT($B545,2),2)</f>
        <v>1</v>
      </c>
      <c r="E545" s="2" t="n">
        <f aca="false">MOD(QUOTIENT($B545,4),2)</f>
        <v>0</v>
      </c>
      <c r="F545" s="2" t="n">
        <f aca="false">MOD(QUOTIENT($B545,8),2)</f>
        <v>1</v>
      </c>
      <c r="G545" s="2" t="n">
        <f aca="false">MOD(QUOTIENT($B545,16),2)</f>
        <v>0</v>
      </c>
      <c r="H545" s="2" t="n">
        <f aca="false">MOD(QUOTIENT($B545,32),2)</f>
        <v>0</v>
      </c>
      <c r="I545" s="2" t="n">
        <f aca="false">MOD(QUOTIENT($B545,64),2)</f>
        <v>0</v>
      </c>
      <c r="J545" s="5" t="n">
        <f aca="false">IF($C545=const_zero,MIN(class_series_f_invested_usd,MAX(const_zero,$A545)),const_zero)</f>
        <v>30000000</v>
      </c>
      <c r="K545" s="5" t="n">
        <f aca="false">IF($D545=const_zero,MIN(class_series_e_invested_usd,MAX(const_zero,$A545-SUM($J545:$J545))),const_zero)</f>
        <v>0</v>
      </c>
      <c r="L545" s="5" t="n">
        <f aca="false">IF($E545=const_zero,MIN(class_series_d_invested_usd,MAX(const_zero,$A545-SUM($J545:$K545))),const_zero)</f>
        <v>100000000</v>
      </c>
      <c r="M545" s="5" t="n">
        <f aca="false">IF($F545=const_zero,MIN(class_series_c_invested_usd,MAX(const_zero,$A545-SUM($J545:$L545))),const_zero)</f>
        <v>0</v>
      </c>
      <c r="N545" s="5" t="n">
        <f aca="false">IF($G545=const_zero,MIN(class_series_b_invested_usd,MAX(const_zero,$A545-SUM($J545:$M545))),const_zero)</f>
        <v>30000000</v>
      </c>
      <c r="O545" s="5" t="n">
        <f aca="false">IF($H545=const_zero,MIN(class_series_a_invested_usd,MAX(const_zero,$A545-SUM($J545:$N545))),const_zero)</f>
        <v>15000000</v>
      </c>
      <c r="P545" s="5" t="n">
        <f aca="false">IF($I545=const_zero,MIN(class_seed_invested_usd,MAX(const_zero,$A545-SUM($J545:$O545))),const_zero)</f>
        <v>5000000</v>
      </c>
      <c r="Q545" s="5" t="n">
        <f aca="false">MAX(const_zero,$A545-SUM($J545:$P545))</f>
        <v>1820000000</v>
      </c>
      <c r="R545" s="9" t="n">
        <f aca="false">common_rsa_total+Sensitivity!$AE$480+Sensitivity!$AJ$480+IF($C545=const_one,Sensitivity!$D$480,const_zero)+IF($D545=const_one,Sensitivity!$Y$480,const_zero)+IF($E545=const_one,Sensitivity!$V$480,const_zero)+IF($F545=const_one,Sensitivity!$S$480,const_zero)+IF($G545=const_one,Sensitivity!$P$480,const_zero)+IF($H545=const_one,Sensitivity!$M$480,const_zero)+IF($I545=const_one,Sensitivity!$J$480,const_zero)</f>
        <v>17757941.8408424</v>
      </c>
      <c r="S545" s="23" t="b">
        <f aca="false">IF($R545&gt;const_zero,--($Q545&gt;option_strike_usd*$R545),const_zero)</f>
        <v>1</v>
      </c>
      <c r="T545" s="7" t="n">
        <f aca="false">IF($R545&gt;const_zero,IF($S545=const_one,($Q545+option_strike_usd*pre_f_options_issued)/($R545+pre_f_options_issued),$Q545/$R545),const_zero)</f>
        <v>89.9647167673086</v>
      </c>
      <c r="U545" s="5" t="n">
        <f aca="false">IF($C545=const_one,Sensitivity!$D$480*$T545,const_zero)</f>
        <v>0</v>
      </c>
      <c r="V545" s="5" t="n">
        <f aca="false">IF($D545=const_one,Sensitivity!$Y$480*$T545,const_zero)</f>
        <v>549025093.756426</v>
      </c>
      <c r="W545" s="5" t="n">
        <f aca="false">IF($E545=const_one,Sensitivity!$V$480*$T545,const_zero)</f>
        <v>0</v>
      </c>
      <c r="X545" s="5" t="n">
        <f aca="false">IF($F545=const_one,Sensitivity!$S$480*$T545,const_zero)</f>
        <v>215915320.241541</v>
      </c>
      <c r="Y545" s="5" t="n">
        <f aca="false">IF($G545=const_one,Sensitivity!$P$480*$T545,const_zero)</f>
        <v>0</v>
      </c>
      <c r="Z545" s="5" t="n">
        <f aca="false">IF($H545=const_one,Sensitivity!$M$480*$T545,const_zero)</f>
        <v>0</v>
      </c>
      <c r="AA545" s="5" t="n">
        <f aca="false">IF($I545=const_one,Sensitivity!$J$480*$T545,const_zero)</f>
        <v>0</v>
      </c>
      <c r="AB545" s="5" t="n">
        <f aca="false">(Sensitivity!$AE$480+Sensitivity!$AJ$480)*$T545</f>
        <v>22965343.1779839</v>
      </c>
      <c r="AC545" s="5" t="n">
        <f aca="false">common_rsa_total*$T545</f>
        <v>809682450.905778</v>
      </c>
      <c r="AD545" s="5" t="n">
        <f aca="false">IF($S545=const_one,pre_f_options_issued*($T545-option_strike_usd),const_zero)</f>
        <v>222411791.918272</v>
      </c>
      <c r="AE545" s="5" t="n">
        <f aca="false">J545+U545</f>
        <v>30000000</v>
      </c>
      <c r="AF545" s="5" t="n">
        <f aca="false">K545+V545</f>
        <v>549025093.756426</v>
      </c>
      <c r="AG545" s="5" t="n">
        <f aca="false">L545+W545</f>
        <v>100000000</v>
      </c>
      <c r="AH545" s="5" t="n">
        <f aca="false">M545+X545</f>
        <v>215915320.241541</v>
      </c>
      <c r="AI545" s="5" t="n">
        <f aca="false">N545+Y545</f>
        <v>30000000</v>
      </c>
      <c r="AJ545" s="5" t="n">
        <f aca="false">O545+Z545</f>
        <v>15000000</v>
      </c>
      <c r="AK545" s="5" t="n">
        <f aca="false">P545+AA545</f>
        <v>5000000</v>
      </c>
      <c r="AL545" s="5" t="n">
        <f aca="false">INDEX($AE$535:$AE$662,$B545-$C545*1+const_one)</f>
        <v>30000000</v>
      </c>
      <c r="AM545" s="5" t="n">
        <f aca="false">INDEX($AF$535:$AF$662,$B545-$D545*2+const_one)</f>
        <v>300000000</v>
      </c>
      <c r="AN545" s="5" t="n">
        <f aca="false">INDEX($AG$535:$AG$662,$B545-$E545*4+const_one)</f>
        <v>100000000</v>
      </c>
      <c r="AO545" s="5" t="n">
        <f aca="false">INDEX($AH$535:$AH$662,$B545-$F545*8+const_one)</f>
        <v>60000000</v>
      </c>
      <c r="AP545" s="5" t="n">
        <f aca="false">INDEX($AI$535:$AI$662,$B545-$G545*16+const_one)</f>
        <v>30000000</v>
      </c>
      <c r="AQ545" s="5" t="n">
        <f aca="false">INDEX($AJ$535:$AJ$662,$B545-$H545*32+const_one)</f>
        <v>15000000</v>
      </c>
      <c r="AR545" s="5" t="n">
        <f aca="false">INDEX($AK$535:$AK$662,$B545-$I545*64+const_one)</f>
        <v>5000000</v>
      </c>
      <c r="AS545" s="5" t="n">
        <f aca="false">INDEX($AE$535:$AE$662,$B545+(const_one-$C545)*1+const_one)</f>
        <v>54177040.3905016</v>
      </c>
      <c r="AT545" s="5" t="n">
        <f aca="false">INDEX($AF$535:$AF$662,$B545+(const_one-$D545)*2+const_one)</f>
        <v>549025093.756426</v>
      </c>
      <c r="AU545" s="5" t="n">
        <f aca="false">INDEX($AG$535:$AG$662,$B545+(const_one-$E545)*4+const_one)</f>
        <v>150857487.956256</v>
      </c>
      <c r="AV545" s="5" t="n">
        <f aca="false">INDEX($AH$535:$AH$662,$B545+(const_one-$F545)*8+const_one)</f>
        <v>215915320.241541</v>
      </c>
      <c r="AW545" s="5" t="n">
        <f aca="false">INDEX($AI$535:$AI$662,$B545+(const_one-$G545)*16+const_one)</f>
        <v>238950636.218407</v>
      </c>
      <c r="AX545" s="5" t="n">
        <f aca="false">INDEX($AJ$535:$AJ$662,$B545+(const_one-$H545)*32+const_one)</f>
        <v>363746977.401923</v>
      </c>
      <c r="AY545" s="5" t="n">
        <f aca="false">INDEX($AK$535:$AK$662,$B545+(const_one-$I545)*64+const_one)</f>
        <v>361767402.014702</v>
      </c>
      <c r="AZ545" s="5" t="n">
        <f aca="false">--($C545=--(AS545&gt;AL545))</f>
        <v>0</v>
      </c>
      <c r="BA545" s="5" t="n">
        <f aca="false">--($D545=--(AT545&gt;AM545))</f>
        <v>1</v>
      </c>
      <c r="BB545" s="5" t="n">
        <f aca="false">--($E545=--(AU545&gt;AN545))</f>
        <v>0</v>
      </c>
      <c r="BC545" s="5" t="n">
        <f aca="false">--($F545=--(AV545&gt;AO545))</f>
        <v>1</v>
      </c>
      <c r="BD545" s="5" t="n">
        <f aca="false">--($G545=--(AW545&gt;AP545))</f>
        <v>0</v>
      </c>
      <c r="BE545" s="5" t="n">
        <f aca="false">--($H545=--(AX545&gt;AQ545))</f>
        <v>0</v>
      </c>
      <c r="BF545" s="5" t="n">
        <f aca="false">--($I545=--(AY545&gt;AR545))</f>
        <v>0</v>
      </c>
      <c r="BG545" s="5" t="n">
        <f aca="false">SUM(AZ545:BF545)</f>
        <v>2</v>
      </c>
      <c r="BH545" s="5" t="n">
        <f aca="false">SUM(AE545:AK545)+AB545+AC545+AD545</f>
        <v>2000000000</v>
      </c>
    </row>
    <row r="546" customFormat="false" ht="15" hidden="true" customHeight="false" outlineLevel="0" collapsed="false">
      <c r="A546" s="5" t="n">
        <f aca="false">sensitivity_exit_usd</f>
        <v>2000000000</v>
      </c>
      <c r="B546" s="2" t="n">
        <f aca="false">ROW()-ROW($B$535)</f>
        <v>11</v>
      </c>
      <c r="C546" s="2" t="n">
        <f aca="false">MOD(QUOTIENT($B546,1),2)</f>
        <v>1</v>
      </c>
      <c r="D546" s="2" t="n">
        <f aca="false">MOD(QUOTIENT($B546,2),2)</f>
        <v>1</v>
      </c>
      <c r="E546" s="2" t="n">
        <f aca="false">MOD(QUOTIENT($B546,4),2)</f>
        <v>0</v>
      </c>
      <c r="F546" s="2" t="n">
        <f aca="false">MOD(QUOTIENT($B546,8),2)</f>
        <v>1</v>
      </c>
      <c r="G546" s="2" t="n">
        <f aca="false">MOD(QUOTIENT($B546,16),2)</f>
        <v>0</v>
      </c>
      <c r="H546" s="2" t="n">
        <f aca="false">MOD(QUOTIENT($B546,32),2)</f>
        <v>0</v>
      </c>
      <c r="I546" s="2" t="n">
        <f aca="false">MOD(QUOTIENT($B546,64),2)</f>
        <v>0</v>
      </c>
      <c r="J546" s="5" t="n">
        <f aca="false">IF($C546=const_zero,MIN(class_series_f_invested_usd,MAX(const_zero,$A546)),const_zero)</f>
        <v>0</v>
      </c>
      <c r="K546" s="5" t="n">
        <f aca="false">IF($D546=const_zero,MIN(class_series_e_invested_usd,MAX(const_zero,$A546-SUM($J546:$J546))),const_zero)</f>
        <v>0</v>
      </c>
      <c r="L546" s="5" t="n">
        <f aca="false">IF($E546=const_zero,MIN(class_series_d_invested_usd,MAX(const_zero,$A546-SUM($J546:$K546))),const_zero)</f>
        <v>100000000</v>
      </c>
      <c r="M546" s="5" t="n">
        <f aca="false">IF($F546=const_zero,MIN(class_series_c_invested_usd,MAX(const_zero,$A546-SUM($J546:$L546))),const_zero)</f>
        <v>0</v>
      </c>
      <c r="N546" s="5" t="n">
        <f aca="false">IF($G546=const_zero,MIN(class_series_b_invested_usd,MAX(const_zero,$A546-SUM($J546:$M546))),const_zero)</f>
        <v>30000000</v>
      </c>
      <c r="O546" s="5" t="n">
        <f aca="false">IF($H546=const_zero,MIN(class_series_a_invested_usd,MAX(const_zero,$A546-SUM($J546:$N546))),const_zero)</f>
        <v>15000000</v>
      </c>
      <c r="P546" s="5" t="n">
        <f aca="false">IF($I546=const_zero,MIN(class_seed_invested_usd,MAX(const_zero,$A546-SUM($J546:$O546))),const_zero)</f>
        <v>5000000</v>
      </c>
      <c r="Q546" s="5" t="n">
        <f aca="false">MAX(const_zero,$A546-SUM($J546:$P546))</f>
        <v>1850000000</v>
      </c>
      <c r="R546" s="9" t="n">
        <f aca="false">common_rsa_total+Sensitivity!$AE$480+Sensitivity!$AJ$480+IF($C546=const_one,Sensitivity!$D$480,const_zero)+IF($D546=const_one,Sensitivity!$Y$480,const_zero)+IF($E546=const_one,Sensitivity!$V$480,const_zero)+IF($F546=const_one,Sensitivity!$S$480,const_zero)+IF($G546=const_one,Sensitivity!$P$480,const_zero)+IF($H546=const_one,Sensitivity!$M$480,const_zero)+IF($I546=const_one,Sensitivity!$J$480,const_zero)</f>
        <v>18368241.1908424</v>
      </c>
      <c r="S546" s="23" t="b">
        <f aca="false">IF($R546&gt;const_zero,--($Q546&gt;option_strike_usd*$R546),const_zero)</f>
        <v>1</v>
      </c>
      <c r="T546" s="7" t="n">
        <f aca="false">IF($R546&gt;const_zero,IF($S546=const_one,($Q546+option_strike_usd*pre_f_options_issued)/($R546+pre_f_options_issued),$Q546/$R546),const_zero)</f>
        <v>88.7712569094193</v>
      </c>
      <c r="U546" s="5" t="n">
        <f aca="false">IF($C546=const_one,Sensitivity!$D$480*$T546,const_zero)</f>
        <v>54177040.3905016</v>
      </c>
      <c r="V546" s="5" t="n">
        <f aca="false">IF($D546=const_one,Sensitivity!$Y$480*$T546,const_zero)</f>
        <v>541741800.550858</v>
      </c>
      <c r="W546" s="5" t="n">
        <f aca="false">IF($E546=const_one,Sensitivity!$V$480*$T546,const_zero)</f>
        <v>0</v>
      </c>
      <c r="X546" s="5" t="n">
        <f aca="false">IF($F546=const_one,Sensitivity!$S$480*$T546,const_zero)</f>
        <v>213051016.582606</v>
      </c>
      <c r="Y546" s="5" t="n">
        <f aca="false">IF($G546=const_one,Sensitivity!$P$480*$T546,const_zero)</f>
        <v>0</v>
      </c>
      <c r="Z546" s="5" t="n">
        <f aca="false">IF($H546=const_one,Sensitivity!$M$480*$T546,const_zero)</f>
        <v>0</v>
      </c>
      <c r="AA546" s="5" t="n">
        <f aca="false">IF($I546=const_one,Sensitivity!$J$480*$T546,const_zero)</f>
        <v>0</v>
      </c>
      <c r="AB546" s="5" t="n">
        <f aca="false">(Sensitivity!$AE$480+Sensitivity!$AJ$480)*$T546</f>
        <v>22660688.0177119</v>
      </c>
      <c r="AC546" s="5" t="n">
        <f aca="false">common_rsa_total*$T546</f>
        <v>798941312.184774</v>
      </c>
      <c r="AD546" s="5" t="n">
        <f aca="false">IF($S546=const_one,pre_f_options_issued*($T546-option_strike_usd),const_zero)</f>
        <v>219428142.273548</v>
      </c>
      <c r="AE546" s="5" t="n">
        <f aca="false">J546+U546</f>
        <v>54177040.3905016</v>
      </c>
      <c r="AF546" s="5" t="n">
        <f aca="false">K546+V546</f>
        <v>541741800.550858</v>
      </c>
      <c r="AG546" s="5" t="n">
        <f aca="false">L546+W546</f>
        <v>100000000</v>
      </c>
      <c r="AH546" s="5" t="n">
        <f aca="false">M546+X546</f>
        <v>213051016.582606</v>
      </c>
      <c r="AI546" s="5" t="n">
        <f aca="false">N546+Y546</f>
        <v>30000000</v>
      </c>
      <c r="AJ546" s="5" t="n">
        <f aca="false">O546+Z546</f>
        <v>15000000</v>
      </c>
      <c r="AK546" s="5" t="n">
        <f aca="false">P546+AA546</f>
        <v>5000000</v>
      </c>
      <c r="AL546" s="5" t="n">
        <f aca="false">INDEX($AE$535:$AE$662,$B546-$C546*1+const_one)</f>
        <v>30000000</v>
      </c>
      <c r="AM546" s="5" t="n">
        <f aca="false">INDEX($AF$535:$AF$662,$B546-$D546*2+const_one)</f>
        <v>300000000</v>
      </c>
      <c r="AN546" s="5" t="n">
        <f aca="false">INDEX($AG$535:$AG$662,$B546-$E546*4+const_one)</f>
        <v>100000000</v>
      </c>
      <c r="AO546" s="5" t="n">
        <f aca="false">INDEX($AH$535:$AH$662,$B546-$F546*8+const_one)</f>
        <v>60000000</v>
      </c>
      <c r="AP546" s="5" t="n">
        <f aca="false">INDEX($AI$535:$AI$662,$B546-$G546*16+const_one)</f>
        <v>30000000</v>
      </c>
      <c r="AQ546" s="5" t="n">
        <f aca="false">INDEX($AJ$535:$AJ$662,$B546-$H546*32+const_one)</f>
        <v>15000000</v>
      </c>
      <c r="AR546" s="5" t="n">
        <f aca="false">INDEX($AK$535:$AK$662,$B546-$I546*64+const_one)</f>
        <v>5000000</v>
      </c>
      <c r="AS546" s="5" t="n">
        <f aca="false">INDEX($AE$535:$AE$662,$B546+(const_one-$C546)*1+const_one)</f>
        <v>54177040.3905016</v>
      </c>
      <c r="AT546" s="5" t="n">
        <f aca="false">INDEX($AF$535:$AF$662,$B546+(const_one-$D546)*2+const_one)</f>
        <v>541741800.550858</v>
      </c>
      <c r="AU546" s="5" t="n">
        <f aca="false">INDEX($AG$535:$AG$662,$B546+(const_one-$E546)*4+const_one)</f>
        <v>149072945.165868</v>
      </c>
      <c r="AV546" s="5" t="n">
        <f aca="false">INDEX($AH$535:$AH$662,$B546+(const_one-$F546)*8+const_one)</f>
        <v>213051016.582606</v>
      </c>
      <c r="AW546" s="5" t="n">
        <f aca="false">INDEX($AI$535:$AI$662,$B546+(const_one-$G546)*16+const_one)</f>
        <v>236611485.314083</v>
      </c>
      <c r="AX546" s="5" t="n">
        <f aca="false">INDEX($AJ$535:$AJ$662,$B546+(const_one-$H546)*32+const_one)</f>
        <v>360963852.591012</v>
      </c>
      <c r="AY546" s="5" t="n">
        <f aca="false">INDEX($AK$535:$AK$662,$B546+(const_one-$I546)*64+const_one)</f>
        <v>359030980.555719</v>
      </c>
      <c r="AZ546" s="5" t="n">
        <f aca="false">--($C546=--(AS546&gt;AL546))</f>
        <v>1</v>
      </c>
      <c r="BA546" s="5" t="n">
        <f aca="false">--($D546=--(AT546&gt;AM546))</f>
        <v>1</v>
      </c>
      <c r="BB546" s="5" t="n">
        <f aca="false">--($E546=--(AU546&gt;AN546))</f>
        <v>0</v>
      </c>
      <c r="BC546" s="5" t="n">
        <f aca="false">--($F546=--(AV546&gt;AO546))</f>
        <v>1</v>
      </c>
      <c r="BD546" s="5" t="n">
        <f aca="false">--($G546=--(AW546&gt;AP546))</f>
        <v>0</v>
      </c>
      <c r="BE546" s="5" t="n">
        <f aca="false">--($H546=--(AX546&gt;AQ546))</f>
        <v>0</v>
      </c>
      <c r="BF546" s="5" t="n">
        <f aca="false">--($I546=--(AY546&gt;AR546))</f>
        <v>0</v>
      </c>
      <c r="BG546" s="5" t="n">
        <f aca="false">SUM(AZ546:BF546)</f>
        <v>3</v>
      </c>
      <c r="BH546" s="5" t="n">
        <f aca="false">SUM(AE546:AK546)+AB546+AC546+AD546</f>
        <v>2000000000</v>
      </c>
    </row>
    <row r="547" customFormat="false" ht="15" hidden="true" customHeight="false" outlineLevel="0" collapsed="false">
      <c r="A547" s="5" t="n">
        <f aca="false">sensitivity_exit_usd</f>
        <v>2000000000</v>
      </c>
      <c r="B547" s="2" t="n">
        <f aca="false">ROW()-ROW($B$535)</f>
        <v>12</v>
      </c>
      <c r="C547" s="2" t="n">
        <f aca="false">MOD(QUOTIENT($B547,1),2)</f>
        <v>0</v>
      </c>
      <c r="D547" s="2" t="n">
        <f aca="false">MOD(QUOTIENT($B547,2),2)</f>
        <v>0</v>
      </c>
      <c r="E547" s="2" t="n">
        <f aca="false">MOD(QUOTIENT($B547,4),2)</f>
        <v>1</v>
      </c>
      <c r="F547" s="2" t="n">
        <f aca="false">MOD(QUOTIENT($B547,8),2)</f>
        <v>1</v>
      </c>
      <c r="G547" s="2" t="n">
        <f aca="false">MOD(QUOTIENT($B547,16),2)</f>
        <v>0</v>
      </c>
      <c r="H547" s="2" t="n">
        <f aca="false">MOD(QUOTIENT($B547,32),2)</f>
        <v>0</v>
      </c>
      <c r="I547" s="2" t="n">
        <f aca="false">MOD(QUOTIENT($B547,64),2)</f>
        <v>0</v>
      </c>
      <c r="J547" s="5" t="n">
        <f aca="false">IF($C547=const_zero,MIN(class_series_f_invested_usd,MAX(const_zero,$A547)),const_zero)</f>
        <v>30000000</v>
      </c>
      <c r="K547" s="5" t="n">
        <f aca="false">IF($D547=const_zero,MIN(class_series_e_invested_usd,MAX(const_zero,$A547-SUM($J547:$J547))),const_zero)</f>
        <v>300000000</v>
      </c>
      <c r="L547" s="5" t="n">
        <f aca="false">IF($E547=const_zero,MIN(class_series_d_invested_usd,MAX(const_zero,$A547-SUM($J547:$K547))),const_zero)</f>
        <v>0</v>
      </c>
      <c r="M547" s="5" t="n">
        <f aca="false">IF($F547=const_zero,MIN(class_series_c_invested_usd,MAX(const_zero,$A547-SUM($J547:$L547))),const_zero)</f>
        <v>0</v>
      </c>
      <c r="N547" s="5" t="n">
        <f aca="false">IF($G547=const_zero,MIN(class_series_b_invested_usd,MAX(const_zero,$A547-SUM($J547:$M547))),const_zero)</f>
        <v>30000000</v>
      </c>
      <c r="O547" s="5" t="n">
        <f aca="false">IF($H547=const_zero,MIN(class_series_a_invested_usd,MAX(const_zero,$A547-SUM($J547:$N547))),const_zero)</f>
        <v>15000000</v>
      </c>
      <c r="P547" s="5" t="n">
        <f aca="false">IF($I547=const_zero,MIN(class_seed_invested_usd,MAX(const_zero,$A547-SUM($J547:$O547))),const_zero)</f>
        <v>5000000</v>
      </c>
      <c r="Q547" s="5" t="n">
        <f aca="false">MAX(const_zero,$A547-SUM($J547:$P547))</f>
        <v>1620000000</v>
      </c>
      <c r="R547" s="9" t="n">
        <f aca="false">common_rsa_total+Sensitivity!$AE$480+Sensitivity!$AJ$480+IF($C547=const_one,Sensitivity!$D$480,const_zero)+IF($D547=const_one,Sensitivity!$Y$480,const_zero)+IF($E547=const_one,Sensitivity!$V$480,const_zero)+IF($F547=const_one,Sensitivity!$S$480,const_zero)+IF($G547=const_one,Sensitivity!$P$480,const_zero)+IF($H547=const_one,Sensitivity!$M$480,const_zero)+IF($I547=const_one,Sensitivity!$J$480,const_zero)</f>
        <v>13380258.6360977</v>
      </c>
      <c r="S547" s="23" t="b">
        <f aca="false">IF($R547&gt;const_zero,--($Q547&gt;option_strike_usd*$R547),const_zero)</f>
        <v>1</v>
      </c>
      <c r="T547" s="7" t="n">
        <f aca="false">IF($R547&gt;const_zero,IF($S547=const_one,($Q547+option_strike_usd*pre_f_options_issued)/($R547+pre_f_options_issued),$Q547/$R547),const_zero)</f>
        <v>102.17088003289</v>
      </c>
      <c r="U547" s="5" t="n">
        <f aca="false">IF($C547=const_one,Sensitivity!$D$480*$T547,const_zero)</f>
        <v>0</v>
      </c>
      <c r="V547" s="5" t="n">
        <f aca="false">IF($D547=const_one,Sensitivity!$Y$480*$T547,const_zero)</f>
        <v>0</v>
      </c>
      <c r="W547" s="5" t="n">
        <f aca="false">IF($E547=const_one,Sensitivity!$V$480*$T547,const_zero)</f>
        <v>176243550.293842</v>
      </c>
      <c r="X547" s="5" t="n">
        <f aca="false">IF($F547=const_one,Sensitivity!$S$480*$T547,const_zero)</f>
        <v>245210112.078936</v>
      </c>
      <c r="Y547" s="5" t="n">
        <f aca="false">IF($G547=const_one,Sensitivity!$P$480*$T547,const_zero)</f>
        <v>0</v>
      </c>
      <c r="Z547" s="5" t="n">
        <f aca="false">IF($H547=const_one,Sensitivity!$M$480*$T547,const_zero)</f>
        <v>0</v>
      </c>
      <c r="AA547" s="5" t="n">
        <f aca="false">IF($I547=const_one,Sensitivity!$J$480*$T547,const_zero)</f>
        <v>0</v>
      </c>
      <c r="AB547" s="5" t="n">
        <f aca="false">(Sensitivity!$AE$480+Sensitivity!$AJ$480)*$T547</f>
        <v>26081217.248989</v>
      </c>
      <c r="AC547" s="5" t="n">
        <f aca="false">common_rsa_total*$T547</f>
        <v>919537920.296009</v>
      </c>
      <c r="AD547" s="5" t="n">
        <f aca="false">IF($S547=const_one,pre_f_options_issued*($T547-option_strike_usd),const_zero)</f>
        <v>252927200.082225</v>
      </c>
      <c r="AE547" s="5" t="n">
        <f aca="false">J547+U547</f>
        <v>30000000</v>
      </c>
      <c r="AF547" s="5" t="n">
        <f aca="false">K547+V547</f>
        <v>300000000</v>
      </c>
      <c r="AG547" s="5" t="n">
        <f aca="false">L547+W547</f>
        <v>176243550.293842</v>
      </c>
      <c r="AH547" s="5" t="n">
        <f aca="false">M547+X547</f>
        <v>245210112.078936</v>
      </c>
      <c r="AI547" s="5" t="n">
        <f aca="false">N547+Y547</f>
        <v>30000000</v>
      </c>
      <c r="AJ547" s="5" t="n">
        <f aca="false">O547+Z547</f>
        <v>15000000</v>
      </c>
      <c r="AK547" s="5" t="n">
        <f aca="false">P547+AA547</f>
        <v>5000000</v>
      </c>
      <c r="AL547" s="5" t="n">
        <f aca="false">INDEX($AE$535:$AE$662,$B547-$C547*1+const_one)</f>
        <v>30000000</v>
      </c>
      <c r="AM547" s="5" t="n">
        <f aca="false">INDEX($AF$535:$AF$662,$B547-$D547*2+const_one)</f>
        <v>300000000</v>
      </c>
      <c r="AN547" s="5" t="n">
        <f aca="false">INDEX($AG$535:$AG$662,$B547-$E547*4+const_one)</f>
        <v>100000000</v>
      </c>
      <c r="AO547" s="5" t="n">
        <f aca="false">INDEX($AH$535:$AH$662,$B547-$F547*8+const_one)</f>
        <v>60000000</v>
      </c>
      <c r="AP547" s="5" t="n">
        <f aca="false">INDEX($AI$535:$AI$662,$B547-$G547*16+const_one)</f>
        <v>30000000</v>
      </c>
      <c r="AQ547" s="5" t="n">
        <f aca="false">INDEX($AJ$535:$AJ$662,$B547-$H547*32+const_one)</f>
        <v>15000000</v>
      </c>
      <c r="AR547" s="5" t="n">
        <f aca="false">INDEX($AK$535:$AK$662,$B547-$I547*64+const_one)</f>
        <v>5000000</v>
      </c>
      <c r="AS547" s="5" t="n">
        <f aca="false">INDEX($AE$535:$AE$662,$B547+(const_one-$C547)*1+const_one)</f>
        <v>61157401.5097142</v>
      </c>
      <c r="AT547" s="5" t="n">
        <f aca="false">INDEX($AF$535:$AF$662,$B547+(const_one-$D547)*2+const_one)</f>
        <v>533704360.097496</v>
      </c>
      <c r="AU547" s="5" t="n">
        <f aca="false">INDEX($AG$535:$AG$662,$B547+(const_one-$E547)*4+const_one)</f>
        <v>176243550.293842</v>
      </c>
      <c r="AV547" s="5" t="n">
        <f aca="false">INDEX($AH$535:$AH$662,$B547+(const_one-$F547)*8+const_one)</f>
        <v>245210112.078936</v>
      </c>
      <c r="AW547" s="5" t="n">
        <f aca="false">INDEX($AI$535:$AI$662,$B547+(const_one-$G547)*16+const_one)</f>
        <v>262575852.140162</v>
      </c>
      <c r="AX547" s="5" t="n">
        <f aca="false">INDEX($AJ$535:$AJ$662,$B547+(const_one-$H547)*32+const_one)</f>
        <v>392116790.442695</v>
      </c>
      <c r="AY547" s="5" t="n">
        <f aca="false">INDEX($AK$535:$AK$662,$B547+(const_one-$I547)*64+const_one)</f>
        <v>389722184.088847</v>
      </c>
      <c r="AZ547" s="5" t="n">
        <f aca="false">--($C547=--(AS547&gt;AL547))</f>
        <v>0</v>
      </c>
      <c r="BA547" s="5" t="n">
        <f aca="false">--($D547=--(AT547&gt;AM547))</f>
        <v>0</v>
      </c>
      <c r="BB547" s="5" t="n">
        <f aca="false">--($E547=--(AU547&gt;AN547))</f>
        <v>1</v>
      </c>
      <c r="BC547" s="5" t="n">
        <f aca="false">--($F547=--(AV547&gt;AO547))</f>
        <v>1</v>
      </c>
      <c r="BD547" s="5" t="n">
        <f aca="false">--($G547=--(AW547&gt;AP547))</f>
        <v>0</v>
      </c>
      <c r="BE547" s="5" t="n">
        <f aca="false">--($H547=--(AX547&gt;AQ547))</f>
        <v>0</v>
      </c>
      <c r="BF547" s="5" t="n">
        <f aca="false">--($I547=--(AY547&gt;AR547))</f>
        <v>0</v>
      </c>
      <c r="BG547" s="5" t="n">
        <f aca="false">SUM(AZ547:BF547)</f>
        <v>2</v>
      </c>
      <c r="BH547" s="5" t="n">
        <f aca="false">SUM(AE547:AK547)+AB547+AC547+AD547</f>
        <v>2000000000</v>
      </c>
    </row>
    <row r="548" customFormat="false" ht="15" hidden="true" customHeight="false" outlineLevel="0" collapsed="false">
      <c r="A548" s="5" t="n">
        <f aca="false">sensitivity_exit_usd</f>
        <v>2000000000</v>
      </c>
      <c r="B548" s="2" t="n">
        <f aca="false">ROW()-ROW($B$535)</f>
        <v>13</v>
      </c>
      <c r="C548" s="2" t="n">
        <f aca="false">MOD(QUOTIENT($B548,1),2)</f>
        <v>1</v>
      </c>
      <c r="D548" s="2" t="n">
        <f aca="false">MOD(QUOTIENT($B548,2),2)</f>
        <v>0</v>
      </c>
      <c r="E548" s="2" t="n">
        <f aca="false">MOD(QUOTIENT($B548,4),2)</f>
        <v>1</v>
      </c>
      <c r="F548" s="2" t="n">
        <f aca="false">MOD(QUOTIENT($B548,8),2)</f>
        <v>1</v>
      </c>
      <c r="G548" s="2" t="n">
        <f aca="false">MOD(QUOTIENT($B548,16),2)</f>
        <v>0</v>
      </c>
      <c r="H548" s="2" t="n">
        <f aca="false">MOD(QUOTIENT($B548,32),2)</f>
        <v>0</v>
      </c>
      <c r="I548" s="2" t="n">
        <f aca="false">MOD(QUOTIENT($B548,64),2)</f>
        <v>0</v>
      </c>
      <c r="J548" s="5" t="n">
        <f aca="false">IF($C548=const_zero,MIN(class_series_f_invested_usd,MAX(const_zero,$A548)),const_zero)</f>
        <v>0</v>
      </c>
      <c r="K548" s="5" t="n">
        <f aca="false">IF($D548=const_zero,MIN(class_series_e_invested_usd,MAX(const_zero,$A548-SUM($J548:$J548))),const_zero)</f>
        <v>300000000</v>
      </c>
      <c r="L548" s="5" t="n">
        <f aca="false">IF($E548=const_zero,MIN(class_series_d_invested_usd,MAX(const_zero,$A548-SUM($J548:$K548))),const_zero)</f>
        <v>0</v>
      </c>
      <c r="M548" s="5" t="n">
        <f aca="false">IF($F548=const_zero,MIN(class_series_c_invested_usd,MAX(const_zero,$A548-SUM($J548:$L548))),const_zero)</f>
        <v>0</v>
      </c>
      <c r="N548" s="5" t="n">
        <f aca="false">IF($G548=const_zero,MIN(class_series_b_invested_usd,MAX(const_zero,$A548-SUM($J548:$M548))),const_zero)</f>
        <v>30000000</v>
      </c>
      <c r="O548" s="5" t="n">
        <f aca="false">IF($H548=const_zero,MIN(class_series_a_invested_usd,MAX(const_zero,$A548-SUM($J548:$N548))),const_zero)</f>
        <v>15000000</v>
      </c>
      <c r="P548" s="5" t="n">
        <f aca="false">IF($I548=const_zero,MIN(class_seed_invested_usd,MAX(const_zero,$A548-SUM($J548:$O548))),const_zero)</f>
        <v>5000000</v>
      </c>
      <c r="Q548" s="5" t="n">
        <f aca="false">MAX(const_zero,$A548-SUM($J548:$P548))</f>
        <v>1650000000</v>
      </c>
      <c r="R548" s="9" t="n">
        <f aca="false">common_rsa_total+Sensitivity!$AE$480+Sensitivity!$AJ$480+IF($C548=const_one,Sensitivity!$D$480,const_zero)+IF($D548=const_one,Sensitivity!$Y$480,const_zero)+IF($E548=const_one,Sensitivity!$V$480,const_zero)+IF($F548=const_one,Sensitivity!$S$480,const_zero)+IF($G548=const_one,Sensitivity!$P$480,const_zero)+IF($H548=const_one,Sensitivity!$M$480,const_zero)+IF($I548=const_one,Sensitivity!$J$480,const_zero)</f>
        <v>13990557.9860977</v>
      </c>
      <c r="S548" s="23" t="b">
        <f aca="false">IF($R548&gt;const_zero,--($Q548&gt;option_strike_usd*$R548),const_zero)</f>
        <v>1</v>
      </c>
      <c r="T548" s="7" t="n">
        <f aca="false">IF($R548&gt;const_zero,IF($S548=const_one,($Q548+option_strike_usd*pre_f_options_issued)/($R548+pre_f_options_issued),$Q548/$R548),const_zero)</f>
        <v>100.20885899635</v>
      </c>
      <c r="U548" s="5" t="n">
        <f aca="false">IF($C548=const_one,Sensitivity!$D$480*$T548,const_zero)</f>
        <v>61157401.5097142</v>
      </c>
      <c r="V548" s="5" t="n">
        <f aca="false">IF($D548=const_one,Sensitivity!$Y$480*$T548,const_zero)</f>
        <v>0</v>
      </c>
      <c r="W548" s="5" t="n">
        <f aca="false">IF($E548=const_one,Sensitivity!$V$480*$T548,const_zero)</f>
        <v>172859087.390913</v>
      </c>
      <c r="X548" s="5" t="n">
        <f aca="false">IF($F548=const_one,Sensitivity!$S$480*$T548,const_zero)</f>
        <v>240501261.59124</v>
      </c>
      <c r="Y548" s="5" t="n">
        <f aca="false">IF($G548=const_one,Sensitivity!$P$480*$T548,const_zero)</f>
        <v>0</v>
      </c>
      <c r="Z548" s="5" t="n">
        <f aca="false">IF($H548=const_one,Sensitivity!$M$480*$T548,const_zero)</f>
        <v>0</v>
      </c>
      <c r="AA548" s="5" t="n">
        <f aca="false">IF($I548=const_one,Sensitivity!$J$480*$T548,const_zero)</f>
        <v>0</v>
      </c>
      <c r="AB548" s="5" t="n">
        <f aca="false">(Sensitivity!$AE$480+Sensitivity!$AJ$480)*$T548</f>
        <v>25580371.0501053</v>
      </c>
      <c r="AC548" s="5" t="n">
        <f aca="false">common_rsa_total*$T548</f>
        <v>901879730.967152</v>
      </c>
      <c r="AD548" s="5" t="n">
        <f aca="false">IF($S548=const_one,pre_f_options_issued*($T548-option_strike_usd),const_zero)</f>
        <v>248022147.490875</v>
      </c>
      <c r="AE548" s="5" t="n">
        <f aca="false">J548+U548</f>
        <v>61157401.5097142</v>
      </c>
      <c r="AF548" s="5" t="n">
        <f aca="false">K548+V548</f>
        <v>300000000</v>
      </c>
      <c r="AG548" s="5" t="n">
        <f aca="false">L548+W548</f>
        <v>172859087.390913</v>
      </c>
      <c r="AH548" s="5" t="n">
        <f aca="false">M548+X548</f>
        <v>240501261.59124</v>
      </c>
      <c r="AI548" s="5" t="n">
        <f aca="false">N548+Y548</f>
        <v>30000000</v>
      </c>
      <c r="AJ548" s="5" t="n">
        <f aca="false">O548+Z548</f>
        <v>15000000</v>
      </c>
      <c r="AK548" s="5" t="n">
        <f aca="false">P548+AA548</f>
        <v>5000000</v>
      </c>
      <c r="AL548" s="5" t="n">
        <f aca="false">INDEX($AE$535:$AE$662,$B548-$C548*1+const_one)</f>
        <v>30000000</v>
      </c>
      <c r="AM548" s="5" t="n">
        <f aca="false">INDEX($AF$535:$AF$662,$B548-$D548*2+const_one)</f>
        <v>300000000</v>
      </c>
      <c r="AN548" s="5" t="n">
        <f aca="false">INDEX($AG$535:$AG$662,$B548-$E548*4+const_one)</f>
        <v>100000000</v>
      </c>
      <c r="AO548" s="5" t="n">
        <f aca="false">INDEX($AH$535:$AH$662,$B548-$F548*8+const_one)</f>
        <v>60000000</v>
      </c>
      <c r="AP548" s="5" t="n">
        <f aca="false">INDEX($AI$535:$AI$662,$B548-$G548*16+const_one)</f>
        <v>30000000</v>
      </c>
      <c r="AQ548" s="5" t="n">
        <f aca="false">INDEX($AJ$535:$AJ$662,$B548-$H548*32+const_one)</f>
        <v>15000000</v>
      </c>
      <c r="AR548" s="5" t="n">
        <f aca="false">INDEX($AK$535:$AK$662,$B548-$I548*64+const_one)</f>
        <v>5000000</v>
      </c>
      <c r="AS548" s="5" t="n">
        <f aca="false">INDEX($AE$535:$AE$662,$B548+(const_one-$C548)*1+const_one)</f>
        <v>61157401.5097142</v>
      </c>
      <c r="AT548" s="5" t="n">
        <f aca="false">INDEX($AF$535:$AF$662,$B548+(const_one-$D548)*2+const_one)</f>
        <v>527390995.869351</v>
      </c>
      <c r="AU548" s="5" t="n">
        <f aca="false">INDEX($AG$535:$AG$662,$B548+(const_one-$E548)*4+const_one)</f>
        <v>172859087.390913</v>
      </c>
      <c r="AV548" s="5" t="n">
        <f aca="false">INDEX($AH$535:$AH$662,$B548+(const_one-$F548)*8+const_one)</f>
        <v>240501261.59124</v>
      </c>
      <c r="AW548" s="5" t="n">
        <f aca="false">INDEX($AI$535:$AI$662,$B548+(const_one-$G548)*16+const_one)</f>
        <v>258971549.383055</v>
      </c>
      <c r="AX548" s="5" t="n">
        <f aca="false">INDEX($AJ$535:$AJ$662,$B548+(const_one-$H548)*32+const_one)</f>
        <v>387961075.994097</v>
      </c>
      <c r="AY548" s="5" t="n">
        <f aca="false">INDEX($AK$535:$AK$662,$B548+(const_one-$I548)*64+const_one)</f>
        <v>385634472.83971</v>
      </c>
      <c r="AZ548" s="5" t="n">
        <f aca="false">--($C548=--(AS548&gt;AL548))</f>
        <v>1</v>
      </c>
      <c r="BA548" s="5" t="n">
        <f aca="false">--($D548=--(AT548&gt;AM548))</f>
        <v>0</v>
      </c>
      <c r="BB548" s="5" t="n">
        <f aca="false">--($E548=--(AU548&gt;AN548))</f>
        <v>1</v>
      </c>
      <c r="BC548" s="5" t="n">
        <f aca="false">--($F548=--(AV548&gt;AO548))</f>
        <v>1</v>
      </c>
      <c r="BD548" s="5" t="n">
        <f aca="false">--($G548=--(AW548&gt;AP548))</f>
        <v>0</v>
      </c>
      <c r="BE548" s="5" t="n">
        <f aca="false">--($H548=--(AX548&gt;AQ548))</f>
        <v>0</v>
      </c>
      <c r="BF548" s="5" t="n">
        <f aca="false">--($I548=--(AY548&gt;AR548))</f>
        <v>0</v>
      </c>
      <c r="BG548" s="5" t="n">
        <f aca="false">SUM(AZ548:BF548)</f>
        <v>3</v>
      </c>
      <c r="BH548" s="5" t="n">
        <f aca="false">SUM(AE548:AK548)+AB548+AC548+AD548</f>
        <v>2000000000</v>
      </c>
    </row>
    <row r="549" customFormat="false" ht="15" hidden="true" customHeight="false" outlineLevel="0" collapsed="false">
      <c r="A549" s="5" t="n">
        <f aca="false">sensitivity_exit_usd</f>
        <v>2000000000</v>
      </c>
      <c r="B549" s="2" t="n">
        <f aca="false">ROW()-ROW($B$535)</f>
        <v>14</v>
      </c>
      <c r="C549" s="2" t="n">
        <f aca="false">MOD(QUOTIENT($B549,1),2)</f>
        <v>0</v>
      </c>
      <c r="D549" s="2" t="n">
        <f aca="false">MOD(QUOTIENT($B549,2),2)</f>
        <v>1</v>
      </c>
      <c r="E549" s="2" t="n">
        <f aca="false">MOD(QUOTIENT($B549,4),2)</f>
        <v>1</v>
      </c>
      <c r="F549" s="2" t="n">
        <f aca="false">MOD(QUOTIENT($B549,8),2)</f>
        <v>1</v>
      </c>
      <c r="G549" s="2" t="n">
        <f aca="false">MOD(QUOTIENT($B549,16),2)</f>
        <v>0</v>
      </c>
      <c r="H549" s="2" t="n">
        <f aca="false">MOD(QUOTIENT($B549,32),2)</f>
        <v>0</v>
      </c>
      <c r="I549" s="2" t="n">
        <f aca="false">MOD(QUOTIENT($B549,64),2)</f>
        <v>0</v>
      </c>
      <c r="J549" s="5" t="n">
        <f aca="false">IF($C549=const_zero,MIN(class_series_f_invested_usd,MAX(const_zero,$A549)),const_zero)</f>
        <v>30000000</v>
      </c>
      <c r="K549" s="5" t="n">
        <f aca="false">IF($D549=const_zero,MIN(class_series_e_invested_usd,MAX(const_zero,$A549-SUM($J549:$J549))),const_zero)</f>
        <v>0</v>
      </c>
      <c r="L549" s="5" t="n">
        <f aca="false">IF($E549=const_zero,MIN(class_series_d_invested_usd,MAX(const_zero,$A549-SUM($J549:$K549))),const_zero)</f>
        <v>0</v>
      </c>
      <c r="M549" s="5" t="n">
        <f aca="false">IF($F549=const_zero,MIN(class_series_c_invested_usd,MAX(const_zero,$A549-SUM($J549:$L549))),const_zero)</f>
        <v>0</v>
      </c>
      <c r="N549" s="5" t="n">
        <f aca="false">IF($G549=const_zero,MIN(class_series_b_invested_usd,MAX(const_zero,$A549-SUM($J549:$M549))),const_zero)</f>
        <v>30000000</v>
      </c>
      <c r="O549" s="5" t="n">
        <f aca="false">IF($H549=const_zero,MIN(class_series_a_invested_usd,MAX(const_zero,$A549-SUM($J549:$N549))),const_zero)</f>
        <v>15000000</v>
      </c>
      <c r="P549" s="5" t="n">
        <f aca="false">IF($I549=const_zero,MIN(class_seed_invested_usd,MAX(const_zero,$A549-SUM($J549:$O549))),const_zero)</f>
        <v>5000000</v>
      </c>
      <c r="Q549" s="5" t="n">
        <f aca="false">MAX(const_zero,$A549-SUM($J549:$P549))</f>
        <v>1920000000</v>
      </c>
      <c r="R549" s="9" t="n">
        <f aca="false">common_rsa_total+Sensitivity!$AE$480+Sensitivity!$AJ$480+IF($C549=const_one,Sensitivity!$D$480,const_zero)+IF($D549=const_one,Sensitivity!$Y$480,const_zero)+IF($E549=const_one,Sensitivity!$V$480,const_zero)+IF($F549=const_one,Sensitivity!$S$480,const_zero)+IF($G549=const_one,Sensitivity!$P$480,const_zero)+IF($H549=const_one,Sensitivity!$M$480,const_zero)+IF($I549=const_one,Sensitivity!$J$480,const_zero)</f>
        <v>19482929.9219582</v>
      </c>
      <c r="S549" s="23" t="b">
        <f aca="false">IF($R549&gt;const_zero,--($Q549&gt;option_strike_usd*$R549),const_zero)</f>
        <v>1</v>
      </c>
      <c r="T549" s="7" t="n">
        <f aca="false">IF($R549&gt;const_zero,IF($S549=const_one,($Q549+option_strike_usd*pre_f_options_issued)/($R549+pre_f_options_issued),$Q549/$R549),const_zero)</f>
        <v>87.4542204712969</v>
      </c>
      <c r="U549" s="5" t="n">
        <f aca="false">IF($C549=const_one,Sensitivity!$D$480*$T549,const_zero)</f>
        <v>0</v>
      </c>
      <c r="V549" s="5" t="n">
        <f aca="false">IF($D549=const_one,Sensitivity!$Y$480*$T549,const_zero)</f>
        <v>533704360.097496</v>
      </c>
      <c r="W549" s="5" t="n">
        <f aca="false">IF($E549=const_one,Sensitivity!$V$480*$T549,const_zero)</f>
        <v>150857487.956256</v>
      </c>
      <c r="X549" s="5" t="n">
        <f aca="false">IF($F549=const_one,Sensitivity!$S$480*$T549,const_zero)</f>
        <v>209890129.131113</v>
      </c>
      <c r="Y549" s="5" t="n">
        <f aca="false">IF($G549=const_one,Sensitivity!$P$480*$T549,const_zero)</f>
        <v>0</v>
      </c>
      <c r="Z549" s="5" t="n">
        <f aca="false">IF($H549=const_one,Sensitivity!$M$480*$T549,const_zero)</f>
        <v>0</v>
      </c>
      <c r="AA549" s="5" t="n">
        <f aca="false">IF($I549=const_one,Sensitivity!$J$480*$T549,const_zero)</f>
        <v>0</v>
      </c>
      <c r="AB549" s="5" t="n">
        <f aca="false">(Sensitivity!$AE$480+Sensitivity!$AJ$480)*$T549</f>
        <v>22324487.3952209</v>
      </c>
      <c r="AC549" s="5" t="n">
        <f aca="false">common_rsa_total*$T549</f>
        <v>787087984.241672</v>
      </c>
      <c r="AD549" s="5" t="n">
        <f aca="false">IF($S549=const_one,pre_f_options_issued*($T549-option_strike_usd),const_zero)</f>
        <v>216135551.178242</v>
      </c>
      <c r="AE549" s="5" t="n">
        <f aca="false">J549+U549</f>
        <v>30000000</v>
      </c>
      <c r="AF549" s="5" t="n">
        <f aca="false">K549+V549</f>
        <v>533704360.097496</v>
      </c>
      <c r="AG549" s="5" t="n">
        <f aca="false">L549+W549</f>
        <v>150857487.956256</v>
      </c>
      <c r="AH549" s="5" t="n">
        <f aca="false">M549+X549</f>
        <v>209890129.131113</v>
      </c>
      <c r="AI549" s="5" t="n">
        <f aca="false">N549+Y549</f>
        <v>30000000</v>
      </c>
      <c r="AJ549" s="5" t="n">
        <f aca="false">O549+Z549</f>
        <v>15000000</v>
      </c>
      <c r="AK549" s="5" t="n">
        <f aca="false">P549+AA549</f>
        <v>5000000</v>
      </c>
      <c r="AL549" s="5" t="n">
        <f aca="false">INDEX($AE$535:$AE$662,$B549-$C549*1+const_one)</f>
        <v>30000000</v>
      </c>
      <c r="AM549" s="5" t="n">
        <f aca="false">INDEX($AF$535:$AF$662,$B549-$D549*2+const_one)</f>
        <v>300000000</v>
      </c>
      <c r="AN549" s="5" t="n">
        <f aca="false">INDEX($AG$535:$AG$662,$B549-$E549*4+const_one)</f>
        <v>100000000</v>
      </c>
      <c r="AO549" s="5" t="n">
        <f aca="false">INDEX($AH$535:$AH$662,$B549-$F549*8+const_one)</f>
        <v>60000000</v>
      </c>
      <c r="AP549" s="5" t="n">
        <f aca="false">INDEX($AI$535:$AI$662,$B549-$G549*16+const_one)</f>
        <v>30000000</v>
      </c>
      <c r="AQ549" s="5" t="n">
        <f aca="false">INDEX($AJ$535:$AJ$662,$B549-$H549*32+const_one)</f>
        <v>15000000</v>
      </c>
      <c r="AR549" s="5" t="n">
        <f aca="false">INDEX($AK$535:$AK$662,$B549-$I549*64+const_one)</f>
        <v>5000000</v>
      </c>
      <c r="AS549" s="5" t="n">
        <f aca="false">INDEX($AE$535:$AE$662,$B549+(const_one-$C549)*1+const_one)</f>
        <v>52741884.1517259</v>
      </c>
      <c r="AT549" s="5" t="n">
        <f aca="false">INDEX($AF$535:$AF$662,$B549+(const_one-$D549)*2+const_one)</f>
        <v>533704360.097496</v>
      </c>
      <c r="AU549" s="5" t="n">
        <f aca="false">INDEX($AG$535:$AG$662,$B549+(const_one-$E549)*4+const_one)</f>
        <v>150857487.956256</v>
      </c>
      <c r="AV549" s="5" t="n">
        <f aca="false">INDEX($AH$535:$AH$662,$B549+(const_one-$F549)*8+const_one)</f>
        <v>209890129.131113</v>
      </c>
      <c r="AW549" s="5" t="n">
        <f aca="false">INDEX($AI$535:$AI$662,$B549+(const_one-$G549)*16+const_one)</f>
        <v>234460090.081415</v>
      </c>
      <c r="AX549" s="5" t="n">
        <f aca="false">INDEX($AJ$535:$AJ$662,$B549+(const_one-$H549)*32+const_one)</f>
        <v>359023279.829834</v>
      </c>
      <c r="AY549" s="5" t="n">
        <f aca="false">INDEX($AK$535:$AK$662,$B549+(const_one-$I549)*64+const_one)</f>
        <v>357170256.450067</v>
      </c>
      <c r="AZ549" s="5" t="n">
        <f aca="false">--($C549=--(AS549&gt;AL549))</f>
        <v>0</v>
      </c>
      <c r="BA549" s="5" t="n">
        <f aca="false">--($D549=--(AT549&gt;AM549))</f>
        <v>1</v>
      </c>
      <c r="BB549" s="5" t="n">
        <f aca="false">--($E549=--(AU549&gt;AN549))</f>
        <v>1</v>
      </c>
      <c r="BC549" s="5" t="n">
        <f aca="false">--($F549=--(AV549&gt;AO549))</f>
        <v>1</v>
      </c>
      <c r="BD549" s="5" t="n">
        <f aca="false">--($G549=--(AW549&gt;AP549))</f>
        <v>0</v>
      </c>
      <c r="BE549" s="5" t="n">
        <f aca="false">--($H549=--(AX549&gt;AQ549))</f>
        <v>0</v>
      </c>
      <c r="BF549" s="5" t="n">
        <f aca="false">--($I549=--(AY549&gt;AR549))</f>
        <v>0</v>
      </c>
      <c r="BG549" s="5" t="n">
        <f aca="false">SUM(AZ549:BF549)</f>
        <v>3</v>
      </c>
      <c r="BH549" s="5" t="n">
        <f aca="false">SUM(AE549:AK549)+AB549+AC549+AD549</f>
        <v>2000000000</v>
      </c>
    </row>
    <row r="550" customFormat="false" ht="15" hidden="true" customHeight="false" outlineLevel="0" collapsed="false">
      <c r="A550" s="5" t="n">
        <f aca="false">sensitivity_exit_usd</f>
        <v>2000000000</v>
      </c>
      <c r="B550" s="2" t="n">
        <f aca="false">ROW()-ROW($B$535)</f>
        <v>15</v>
      </c>
      <c r="C550" s="2" t="n">
        <f aca="false">MOD(QUOTIENT($B550,1),2)</f>
        <v>1</v>
      </c>
      <c r="D550" s="2" t="n">
        <f aca="false">MOD(QUOTIENT($B550,2),2)</f>
        <v>1</v>
      </c>
      <c r="E550" s="2" t="n">
        <f aca="false">MOD(QUOTIENT($B550,4),2)</f>
        <v>1</v>
      </c>
      <c r="F550" s="2" t="n">
        <f aca="false">MOD(QUOTIENT($B550,8),2)</f>
        <v>1</v>
      </c>
      <c r="G550" s="2" t="n">
        <f aca="false">MOD(QUOTIENT($B550,16),2)</f>
        <v>0</v>
      </c>
      <c r="H550" s="2" t="n">
        <f aca="false">MOD(QUOTIENT($B550,32),2)</f>
        <v>0</v>
      </c>
      <c r="I550" s="2" t="n">
        <f aca="false">MOD(QUOTIENT($B550,64),2)</f>
        <v>0</v>
      </c>
      <c r="J550" s="5" t="n">
        <f aca="false">IF($C550=const_zero,MIN(class_series_f_invested_usd,MAX(const_zero,$A550)),const_zero)</f>
        <v>0</v>
      </c>
      <c r="K550" s="5" t="n">
        <f aca="false">IF($D550=const_zero,MIN(class_series_e_invested_usd,MAX(const_zero,$A550-SUM($J550:$J550))),const_zero)</f>
        <v>0</v>
      </c>
      <c r="L550" s="5" t="n">
        <f aca="false">IF($E550=const_zero,MIN(class_series_d_invested_usd,MAX(const_zero,$A550-SUM($J550:$K550))),const_zero)</f>
        <v>0</v>
      </c>
      <c r="M550" s="5" t="n">
        <f aca="false">IF($F550=const_zero,MIN(class_series_c_invested_usd,MAX(const_zero,$A550-SUM($J550:$L550))),const_zero)</f>
        <v>0</v>
      </c>
      <c r="N550" s="5" t="n">
        <f aca="false">IF($G550=const_zero,MIN(class_series_b_invested_usd,MAX(const_zero,$A550-SUM($J550:$M550))),const_zero)</f>
        <v>30000000</v>
      </c>
      <c r="O550" s="5" t="n">
        <f aca="false">IF($H550=const_zero,MIN(class_series_a_invested_usd,MAX(const_zero,$A550-SUM($J550:$N550))),const_zero)</f>
        <v>15000000</v>
      </c>
      <c r="P550" s="5" t="n">
        <f aca="false">IF($I550=const_zero,MIN(class_seed_invested_usd,MAX(const_zero,$A550-SUM($J550:$O550))),const_zero)</f>
        <v>5000000</v>
      </c>
      <c r="Q550" s="5" t="n">
        <f aca="false">MAX(const_zero,$A550-SUM($J550:$P550))</f>
        <v>1950000000</v>
      </c>
      <c r="R550" s="9" t="n">
        <f aca="false">common_rsa_total+Sensitivity!$AE$480+Sensitivity!$AJ$480+IF($C550=const_one,Sensitivity!$D$480,const_zero)+IF($D550=const_one,Sensitivity!$Y$480,const_zero)+IF($E550=const_one,Sensitivity!$V$480,const_zero)+IF($F550=const_one,Sensitivity!$S$480,const_zero)+IF($G550=const_one,Sensitivity!$P$480,const_zero)+IF($H550=const_one,Sensitivity!$M$480,const_zero)+IF($I550=const_one,Sensitivity!$J$480,const_zero)</f>
        <v>20093229.2719582</v>
      </c>
      <c r="S550" s="23" t="b">
        <f aca="false">IF($R550&gt;const_zero,--($Q550&gt;option_strike_usd*$R550),const_zero)</f>
        <v>1</v>
      </c>
      <c r="T550" s="7" t="n">
        <f aca="false">IF($R550&gt;const_zero,IF($S550=const_one,($Q550+option_strike_usd*pre_f_options_issued)/($R550+pre_f_options_issued),$Q550/$R550),const_zero)</f>
        <v>86.419695763605</v>
      </c>
      <c r="U550" s="5" t="n">
        <f aca="false">IF($C550=const_one,Sensitivity!$D$480*$T550,const_zero)</f>
        <v>52741884.1517259</v>
      </c>
      <c r="V550" s="5" t="n">
        <f aca="false">IF($D550=const_one,Sensitivity!$Y$480*$T550,const_zero)</f>
        <v>527390995.869351</v>
      </c>
      <c r="W550" s="5" t="n">
        <f aca="false">IF($E550=const_one,Sensitivity!$V$480*$T550,const_zero)</f>
        <v>149072945.165868</v>
      </c>
      <c r="X550" s="5" t="n">
        <f aca="false">IF($F550=const_one,Sensitivity!$S$480*$T550,const_zero)</f>
        <v>207407269.832652</v>
      </c>
      <c r="Y550" s="5" t="n">
        <f aca="false">IF($G550=const_one,Sensitivity!$P$480*$T550,const_zero)</f>
        <v>0</v>
      </c>
      <c r="Z550" s="5" t="n">
        <f aca="false">IF($H550=const_one,Sensitivity!$M$480*$T550,const_zero)</f>
        <v>0</v>
      </c>
      <c r="AA550" s="5" t="n">
        <f aca="false">IF($I550=const_one,Sensitivity!$J$480*$T550,const_zero)</f>
        <v>0</v>
      </c>
      <c r="AB550" s="5" t="n">
        <f aca="false">(Sensitivity!$AE$480+Sensitivity!$AJ$480)*$T550</f>
        <v>22060403.6989459</v>
      </c>
      <c r="AC550" s="5" t="n">
        <f aca="false">common_rsa_total*$T550</f>
        <v>777777261.872445</v>
      </c>
      <c r="AD550" s="5" t="n">
        <f aca="false">IF($S550=const_one,pre_f_options_issued*($T550-option_strike_usd),const_zero)</f>
        <v>213549239.409012</v>
      </c>
      <c r="AE550" s="5" t="n">
        <f aca="false">J550+U550</f>
        <v>52741884.1517259</v>
      </c>
      <c r="AF550" s="5" t="n">
        <f aca="false">K550+V550</f>
        <v>527390995.869351</v>
      </c>
      <c r="AG550" s="5" t="n">
        <f aca="false">L550+W550</f>
        <v>149072945.165868</v>
      </c>
      <c r="AH550" s="5" t="n">
        <f aca="false">M550+X550</f>
        <v>207407269.832652</v>
      </c>
      <c r="AI550" s="5" t="n">
        <f aca="false">N550+Y550</f>
        <v>30000000</v>
      </c>
      <c r="AJ550" s="5" t="n">
        <f aca="false">O550+Z550</f>
        <v>15000000</v>
      </c>
      <c r="AK550" s="5" t="n">
        <f aca="false">P550+AA550</f>
        <v>5000000</v>
      </c>
      <c r="AL550" s="5" t="n">
        <f aca="false">INDEX($AE$535:$AE$662,$B550-$C550*1+const_one)</f>
        <v>30000000</v>
      </c>
      <c r="AM550" s="5" t="n">
        <f aca="false">INDEX($AF$535:$AF$662,$B550-$D550*2+const_one)</f>
        <v>300000000</v>
      </c>
      <c r="AN550" s="5" t="n">
        <f aca="false">INDEX($AG$535:$AG$662,$B550-$E550*4+const_one)</f>
        <v>100000000</v>
      </c>
      <c r="AO550" s="5" t="n">
        <f aca="false">INDEX($AH$535:$AH$662,$B550-$F550*8+const_one)</f>
        <v>60000000</v>
      </c>
      <c r="AP550" s="5" t="n">
        <f aca="false">INDEX($AI$535:$AI$662,$B550-$G550*16+const_one)</f>
        <v>30000000</v>
      </c>
      <c r="AQ550" s="5" t="n">
        <f aca="false">INDEX($AJ$535:$AJ$662,$B550-$H550*32+const_one)</f>
        <v>15000000</v>
      </c>
      <c r="AR550" s="5" t="n">
        <f aca="false">INDEX($AK$535:$AK$662,$B550-$I550*64+const_one)</f>
        <v>5000000</v>
      </c>
      <c r="AS550" s="5" t="n">
        <f aca="false">INDEX($AE$535:$AE$662,$B550+(const_one-$C550)*1+const_one)</f>
        <v>52741884.1517259</v>
      </c>
      <c r="AT550" s="5" t="n">
        <f aca="false">INDEX($AF$535:$AF$662,$B550+(const_one-$D550)*2+const_one)</f>
        <v>527390995.869351</v>
      </c>
      <c r="AU550" s="5" t="n">
        <f aca="false">INDEX($AG$535:$AG$662,$B550+(const_one-$E550)*4+const_one)</f>
        <v>149072945.165868</v>
      </c>
      <c r="AV550" s="5" t="n">
        <f aca="false">INDEX($AH$535:$AH$662,$B550+(const_one-$F550)*8+const_one)</f>
        <v>207407269.832652</v>
      </c>
      <c r="AW550" s="5" t="n">
        <f aca="false">INDEX($AI$535:$AI$662,$B550+(const_one-$G550)*16+const_one)</f>
        <v>232385680.478255</v>
      </c>
      <c r="AX550" s="5" t="n">
        <f aca="false">INDEX($AJ$535:$AJ$662,$B550+(const_one-$H550)*32+const_one)</f>
        <v>356518619.225095</v>
      </c>
      <c r="AY550" s="5" t="n">
        <f aca="false">INDEX($AK$535:$AK$662,$B550+(const_one-$I550)*64+const_one)</f>
        <v>354706580.499682</v>
      </c>
      <c r="AZ550" s="5" t="n">
        <f aca="false">--($C550=--(AS550&gt;AL550))</f>
        <v>1</v>
      </c>
      <c r="BA550" s="5" t="n">
        <f aca="false">--($D550=--(AT550&gt;AM550))</f>
        <v>1</v>
      </c>
      <c r="BB550" s="5" t="n">
        <f aca="false">--($E550=--(AU550&gt;AN550))</f>
        <v>1</v>
      </c>
      <c r="BC550" s="5" t="n">
        <f aca="false">--($F550=--(AV550&gt;AO550))</f>
        <v>1</v>
      </c>
      <c r="BD550" s="5" t="n">
        <f aca="false">--($G550=--(AW550&gt;AP550))</f>
        <v>0</v>
      </c>
      <c r="BE550" s="5" t="n">
        <f aca="false">--($H550=--(AX550&gt;AQ550))</f>
        <v>0</v>
      </c>
      <c r="BF550" s="5" t="n">
        <f aca="false">--($I550=--(AY550&gt;AR550))</f>
        <v>0</v>
      </c>
      <c r="BG550" s="5" t="n">
        <f aca="false">SUM(AZ550:BF550)</f>
        <v>4</v>
      </c>
      <c r="BH550" s="5" t="n">
        <f aca="false">SUM(AE550:AK550)+AB550+AC550+AD550</f>
        <v>2000000000</v>
      </c>
    </row>
    <row r="551" customFormat="false" ht="15" hidden="true" customHeight="false" outlineLevel="0" collapsed="false">
      <c r="A551" s="5" t="n">
        <f aca="false">sensitivity_exit_usd</f>
        <v>2000000000</v>
      </c>
      <c r="B551" s="2" t="n">
        <f aca="false">ROW()-ROW($B$535)</f>
        <v>16</v>
      </c>
      <c r="C551" s="2" t="n">
        <f aca="false">MOD(QUOTIENT($B551,1),2)</f>
        <v>0</v>
      </c>
      <c r="D551" s="2" t="n">
        <f aca="false">MOD(QUOTIENT($B551,2),2)</f>
        <v>0</v>
      </c>
      <c r="E551" s="2" t="n">
        <f aca="false">MOD(QUOTIENT($B551,4),2)</f>
        <v>0</v>
      </c>
      <c r="F551" s="2" t="n">
        <f aca="false">MOD(QUOTIENT($B551,8),2)</f>
        <v>0</v>
      </c>
      <c r="G551" s="2" t="n">
        <f aca="false">MOD(QUOTIENT($B551,16),2)</f>
        <v>1</v>
      </c>
      <c r="H551" s="2" t="n">
        <f aca="false">MOD(QUOTIENT($B551,32),2)</f>
        <v>0</v>
      </c>
      <c r="I551" s="2" t="n">
        <f aca="false">MOD(QUOTIENT($B551,64),2)</f>
        <v>0</v>
      </c>
      <c r="J551" s="5" t="n">
        <f aca="false">IF($C551=const_zero,MIN(class_series_f_invested_usd,MAX(const_zero,$A551)),const_zero)</f>
        <v>30000000</v>
      </c>
      <c r="K551" s="5" t="n">
        <f aca="false">IF($D551=const_zero,MIN(class_series_e_invested_usd,MAX(const_zero,$A551-SUM($J551:$J551))),const_zero)</f>
        <v>300000000</v>
      </c>
      <c r="L551" s="5" t="n">
        <f aca="false">IF($E551=const_zero,MIN(class_series_d_invested_usd,MAX(const_zero,$A551-SUM($J551:$K551))),const_zero)</f>
        <v>100000000</v>
      </c>
      <c r="M551" s="5" t="n">
        <f aca="false">IF($F551=const_zero,MIN(class_series_c_invested_usd,MAX(const_zero,$A551-SUM($J551:$L551))),const_zero)</f>
        <v>60000000</v>
      </c>
      <c r="N551" s="5" t="n">
        <f aca="false">IF($G551=const_zero,MIN(class_series_b_invested_usd,MAX(const_zero,$A551-SUM($J551:$M551))),const_zero)</f>
        <v>0</v>
      </c>
      <c r="O551" s="5" t="n">
        <f aca="false">IF($H551=const_zero,MIN(class_series_a_invested_usd,MAX(const_zero,$A551-SUM($J551:$N551))),const_zero)</f>
        <v>15000000</v>
      </c>
      <c r="P551" s="5" t="n">
        <f aca="false">IF($I551=const_zero,MIN(class_seed_invested_usd,MAX(const_zero,$A551-SUM($J551:$O551))),const_zero)</f>
        <v>5000000</v>
      </c>
      <c r="Q551" s="5" t="n">
        <f aca="false">MAX(const_zero,$A551-SUM($J551:$P551))</f>
        <v>1490000000</v>
      </c>
      <c r="R551" s="9" t="n">
        <f aca="false">common_rsa_total+Sensitivity!$AE$480+Sensitivity!$AJ$480+IF($C551=const_one,Sensitivity!$D$480,const_zero)+IF($D551=const_one,Sensitivity!$Y$480,const_zero)+IF($E551=const_one,Sensitivity!$V$480,const_zero)+IF($F551=const_one,Sensitivity!$S$480,const_zero)+IF($G551=const_one,Sensitivity!$P$480,const_zero)+IF($H551=const_one,Sensitivity!$M$480,const_zero)+IF($I551=const_one,Sensitivity!$J$480,const_zero)</f>
        <v>12255270.5549819</v>
      </c>
      <c r="S551" s="23" t="b">
        <f aca="false">IF($R551&gt;const_zero,--($Q551&gt;option_strike_usd*$R551),const_zero)</f>
        <v>1</v>
      </c>
      <c r="T551" s="7" t="n">
        <f aca="false">IF($R551&gt;const_zero,IF($S551=const_one,($Q551+option_strike_usd*pre_f_options_issued)/($R551+pre_f_options_issued),$Q551/$R551),const_zero)</f>
        <v>101.150297071041</v>
      </c>
      <c r="U551" s="5" t="n">
        <f aca="false">IF($C551=const_one,Sensitivity!$D$480*$T551,const_zero)</f>
        <v>0</v>
      </c>
      <c r="V551" s="5" t="n">
        <f aca="false">IF($D551=const_one,Sensitivity!$Y$480*$T551,const_zero)</f>
        <v>0</v>
      </c>
      <c r="W551" s="5" t="n">
        <f aca="false">IF($E551=const_one,Sensitivity!$V$480*$T551,const_zero)</f>
        <v>0</v>
      </c>
      <c r="X551" s="5" t="n">
        <f aca="false">IF($F551=const_one,Sensitivity!$S$480*$T551,const_zero)</f>
        <v>0</v>
      </c>
      <c r="Y551" s="5" t="n">
        <f aca="false">IF($G551=const_one,Sensitivity!$P$480*$T551,const_zero)</f>
        <v>303450891.213122</v>
      </c>
      <c r="Z551" s="5" t="n">
        <f aca="false">IF($H551=const_one,Sensitivity!$M$480*$T551,const_zero)</f>
        <v>0</v>
      </c>
      <c r="AA551" s="5" t="n">
        <f aca="false">IF($I551=const_one,Sensitivity!$J$480*$T551,const_zero)</f>
        <v>0</v>
      </c>
      <c r="AB551" s="5" t="n">
        <f aca="false">(Sensitivity!$AE$480+Sensitivity!$AJ$480)*$T551</f>
        <v>25820692.4699126</v>
      </c>
      <c r="AC551" s="5" t="n">
        <f aca="false">common_rsa_total*$T551</f>
        <v>910352673.639365</v>
      </c>
      <c r="AD551" s="5" t="n">
        <f aca="false">IF($S551=const_one,pre_f_options_issued*($T551-option_strike_usd),const_zero)</f>
        <v>250375742.677601</v>
      </c>
      <c r="AE551" s="5" t="n">
        <f aca="false">J551+U551</f>
        <v>30000000</v>
      </c>
      <c r="AF551" s="5" t="n">
        <f aca="false">K551+V551</f>
        <v>300000000</v>
      </c>
      <c r="AG551" s="5" t="n">
        <f aca="false">L551+W551</f>
        <v>100000000</v>
      </c>
      <c r="AH551" s="5" t="n">
        <f aca="false">M551+X551</f>
        <v>60000000</v>
      </c>
      <c r="AI551" s="5" t="n">
        <f aca="false">N551+Y551</f>
        <v>303450891.213122</v>
      </c>
      <c r="AJ551" s="5" t="n">
        <f aca="false">O551+Z551</f>
        <v>15000000</v>
      </c>
      <c r="AK551" s="5" t="n">
        <f aca="false">P551+AA551</f>
        <v>5000000</v>
      </c>
      <c r="AL551" s="5" t="n">
        <f aca="false">INDEX($AE$535:$AE$662,$B551-$C551*1+const_one)</f>
        <v>30000000</v>
      </c>
      <c r="AM551" s="5" t="n">
        <f aca="false">INDEX($AF$535:$AF$662,$B551-$D551*2+const_one)</f>
        <v>300000000</v>
      </c>
      <c r="AN551" s="5" t="n">
        <f aca="false">INDEX($AG$535:$AG$662,$B551-$E551*4+const_one)</f>
        <v>100000000</v>
      </c>
      <c r="AO551" s="5" t="n">
        <f aca="false">INDEX($AH$535:$AH$662,$B551-$F551*8+const_one)</f>
        <v>60000000</v>
      </c>
      <c r="AP551" s="5" t="n">
        <f aca="false">INDEX($AI$535:$AI$662,$B551-$G551*16+const_one)</f>
        <v>30000000</v>
      </c>
      <c r="AQ551" s="5" t="n">
        <f aca="false">INDEX($AJ$535:$AJ$662,$B551-$H551*32+const_one)</f>
        <v>15000000</v>
      </c>
      <c r="AR551" s="5" t="n">
        <f aca="false">INDEX($AK$535:$AK$662,$B551-$I551*64+const_one)</f>
        <v>5000000</v>
      </c>
      <c r="AS551" s="5" t="n">
        <f aca="false">INDEX($AE$535:$AE$662,$B551+(const_one-$C551)*1+const_one)</f>
        <v>60471610.6282354</v>
      </c>
      <c r="AT551" s="5" t="n">
        <f aca="false">INDEX($AF$535:$AF$662,$B551+(const_one-$D551)*2+const_one)</f>
        <v>524454347.575413</v>
      </c>
      <c r="AU551" s="5" t="n">
        <f aca="false">INDEX($AG$535:$AG$662,$B551+(const_one-$E551)*4+const_one)</f>
        <v>166686917.956483</v>
      </c>
      <c r="AV551" s="5" t="n">
        <f aca="false">INDEX($AH$535:$AH$662,$B551+(const_one-$F551)*8+const_one)</f>
        <v>217192727.33463</v>
      </c>
      <c r="AW551" s="5" t="n">
        <f aca="false">INDEX($AI$535:$AI$662,$B551+(const_one-$G551)*16+const_one)</f>
        <v>303450891.213122</v>
      </c>
      <c r="AX551" s="5" t="n">
        <f aca="false">INDEX($AJ$535:$AJ$662,$B551+(const_one-$H551)*32+const_one)</f>
        <v>381543749.503303</v>
      </c>
      <c r="AY551" s="5" t="n">
        <f aca="false">INDEX($AK$535:$AK$662,$B551+(const_one-$I551)*64+const_one)</f>
        <v>379012779.357344</v>
      </c>
      <c r="AZ551" s="5" t="n">
        <f aca="false">--($C551=--(AS551&gt;AL551))</f>
        <v>0</v>
      </c>
      <c r="BA551" s="5" t="n">
        <f aca="false">--($D551=--(AT551&gt;AM551))</f>
        <v>0</v>
      </c>
      <c r="BB551" s="5" t="n">
        <f aca="false">--($E551=--(AU551&gt;AN551))</f>
        <v>0</v>
      </c>
      <c r="BC551" s="5" t="n">
        <f aca="false">--($F551=--(AV551&gt;AO551))</f>
        <v>0</v>
      </c>
      <c r="BD551" s="5" t="n">
        <f aca="false">--($G551=--(AW551&gt;AP551))</f>
        <v>1</v>
      </c>
      <c r="BE551" s="5" t="n">
        <f aca="false">--($H551=--(AX551&gt;AQ551))</f>
        <v>0</v>
      </c>
      <c r="BF551" s="5" t="n">
        <f aca="false">--($I551=--(AY551&gt;AR551))</f>
        <v>0</v>
      </c>
      <c r="BG551" s="5" t="n">
        <f aca="false">SUM(AZ551:BF551)</f>
        <v>1</v>
      </c>
      <c r="BH551" s="5" t="n">
        <f aca="false">SUM(AE551:AK551)+AB551+AC551+AD551</f>
        <v>2000000000</v>
      </c>
    </row>
    <row r="552" customFormat="false" ht="15" hidden="true" customHeight="false" outlineLevel="0" collapsed="false">
      <c r="A552" s="5" t="n">
        <f aca="false">sensitivity_exit_usd</f>
        <v>2000000000</v>
      </c>
      <c r="B552" s="2" t="n">
        <f aca="false">ROW()-ROW($B$535)</f>
        <v>17</v>
      </c>
      <c r="C552" s="2" t="n">
        <f aca="false">MOD(QUOTIENT($B552,1),2)</f>
        <v>1</v>
      </c>
      <c r="D552" s="2" t="n">
        <f aca="false">MOD(QUOTIENT($B552,2),2)</f>
        <v>0</v>
      </c>
      <c r="E552" s="2" t="n">
        <f aca="false">MOD(QUOTIENT($B552,4),2)</f>
        <v>0</v>
      </c>
      <c r="F552" s="2" t="n">
        <f aca="false">MOD(QUOTIENT($B552,8),2)</f>
        <v>0</v>
      </c>
      <c r="G552" s="2" t="n">
        <f aca="false">MOD(QUOTIENT($B552,16),2)</f>
        <v>1</v>
      </c>
      <c r="H552" s="2" t="n">
        <f aca="false">MOD(QUOTIENT($B552,32),2)</f>
        <v>0</v>
      </c>
      <c r="I552" s="2" t="n">
        <f aca="false">MOD(QUOTIENT($B552,64),2)</f>
        <v>0</v>
      </c>
      <c r="J552" s="5" t="n">
        <f aca="false">IF($C552=const_zero,MIN(class_series_f_invested_usd,MAX(const_zero,$A552)),const_zero)</f>
        <v>0</v>
      </c>
      <c r="K552" s="5" t="n">
        <f aca="false">IF($D552=const_zero,MIN(class_series_e_invested_usd,MAX(const_zero,$A552-SUM($J552:$J552))),const_zero)</f>
        <v>300000000</v>
      </c>
      <c r="L552" s="5" t="n">
        <f aca="false">IF($E552=const_zero,MIN(class_series_d_invested_usd,MAX(const_zero,$A552-SUM($J552:$K552))),const_zero)</f>
        <v>100000000</v>
      </c>
      <c r="M552" s="5" t="n">
        <f aca="false">IF($F552=const_zero,MIN(class_series_c_invested_usd,MAX(const_zero,$A552-SUM($J552:$L552))),const_zero)</f>
        <v>60000000</v>
      </c>
      <c r="N552" s="5" t="n">
        <f aca="false">IF($G552=const_zero,MIN(class_series_b_invested_usd,MAX(const_zero,$A552-SUM($J552:$M552))),const_zero)</f>
        <v>0</v>
      </c>
      <c r="O552" s="5" t="n">
        <f aca="false">IF($H552=const_zero,MIN(class_series_a_invested_usd,MAX(const_zero,$A552-SUM($J552:$N552))),const_zero)</f>
        <v>15000000</v>
      </c>
      <c r="P552" s="5" t="n">
        <f aca="false">IF($I552=const_zero,MIN(class_seed_invested_usd,MAX(const_zero,$A552-SUM($J552:$O552))),const_zero)</f>
        <v>5000000</v>
      </c>
      <c r="Q552" s="5" t="n">
        <f aca="false">MAX(const_zero,$A552-SUM($J552:$P552))</f>
        <v>1520000000</v>
      </c>
      <c r="R552" s="9" t="n">
        <f aca="false">common_rsa_total+Sensitivity!$AE$480+Sensitivity!$AJ$480+IF($C552=const_one,Sensitivity!$D$480,const_zero)+IF($D552=const_one,Sensitivity!$Y$480,const_zero)+IF($E552=const_one,Sensitivity!$V$480,const_zero)+IF($F552=const_one,Sensitivity!$S$480,const_zero)+IF($G552=const_one,Sensitivity!$P$480,const_zero)+IF($H552=const_one,Sensitivity!$M$480,const_zero)+IF($I552=const_one,Sensitivity!$J$480,const_zero)</f>
        <v>12865569.9049819</v>
      </c>
      <c r="S552" s="23" t="b">
        <f aca="false">IF($R552&gt;const_zero,--($Q552&gt;option_strike_usd*$R552),const_zero)</f>
        <v>1</v>
      </c>
      <c r="T552" s="7" t="n">
        <f aca="false">IF($R552&gt;const_zero,IF($S552=const_one,($Q552+option_strike_usd*pre_f_options_issued)/($R552+pre_f_options_issued),$Q552/$R552),const_zero)</f>
        <v>99.085163089614</v>
      </c>
      <c r="U552" s="5" t="n">
        <f aca="false">IF($C552=const_one,Sensitivity!$D$480*$T552,const_zero)</f>
        <v>60471610.6282354</v>
      </c>
      <c r="V552" s="5" t="n">
        <f aca="false">IF($D552=const_one,Sensitivity!$Y$480*$T552,const_zero)</f>
        <v>0</v>
      </c>
      <c r="W552" s="5" t="n">
        <f aca="false">IF($E552=const_one,Sensitivity!$V$480*$T552,const_zero)</f>
        <v>0</v>
      </c>
      <c r="X552" s="5" t="n">
        <f aca="false">IF($F552=const_one,Sensitivity!$S$480*$T552,const_zero)</f>
        <v>0</v>
      </c>
      <c r="Y552" s="5" t="n">
        <f aca="false">IF($G552=const_one,Sensitivity!$P$480*$T552,const_zero)</f>
        <v>297255489.268842</v>
      </c>
      <c r="Z552" s="5" t="n">
        <f aca="false">IF($H552=const_one,Sensitivity!$M$480*$T552,const_zero)</f>
        <v>0</v>
      </c>
      <c r="AA552" s="5" t="n">
        <f aca="false">IF($I552=const_one,Sensitivity!$J$480*$T552,const_zero)</f>
        <v>0</v>
      </c>
      <c r="AB552" s="5" t="n">
        <f aca="false">(Sensitivity!$AE$480+Sensitivity!$AJ$480)*$T552</f>
        <v>25293524.5723618</v>
      </c>
      <c r="AC552" s="5" t="n">
        <f aca="false">common_rsa_total*$T552</f>
        <v>891766467.806526</v>
      </c>
      <c r="AD552" s="5" t="n">
        <f aca="false">IF($S552=const_one,pre_f_options_issued*($T552-option_strike_usd),const_zero)</f>
        <v>245212907.724035</v>
      </c>
      <c r="AE552" s="5" t="n">
        <f aca="false">J552+U552</f>
        <v>60471610.6282354</v>
      </c>
      <c r="AF552" s="5" t="n">
        <f aca="false">K552+V552</f>
        <v>300000000</v>
      </c>
      <c r="AG552" s="5" t="n">
        <f aca="false">L552+W552</f>
        <v>100000000</v>
      </c>
      <c r="AH552" s="5" t="n">
        <f aca="false">M552+X552</f>
        <v>60000000</v>
      </c>
      <c r="AI552" s="5" t="n">
        <f aca="false">N552+Y552</f>
        <v>297255489.268842</v>
      </c>
      <c r="AJ552" s="5" t="n">
        <f aca="false">O552+Z552</f>
        <v>15000000</v>
      </c>
      <c r="AK552" s="5" t="n">
        <f aca="false">P552+AA552</f>
        <v>5000000</v>
      </c>
      <c r="AL552" s="5" t="n">
        <f aca="false">INDEX($AE$535:$AE$662,$B552-$C552*1+const_one)</f>
        <v>30000000</v>
      </c>
      <c r="AM552" s="5" t="n">
        <f aca="false">INDEX($AF$535:$AF$662,$B552-$D552*2+const_one)</f>
        <v>300000000</v>
      </c>
      <c r="AN552" s="5" t="n">
        <f aca="false">INDEX($AG$535:$AG$662,$B552-$E552*4+const_one)</f>
        <v>100000000</v>
      </c>
      <c r="AO552" s="5" t="n">
        <f aca="false">INDEX($AH$535:$AH$662,$B552-$F552*8+const_one)</f>
        <v>60000000</v>
      </c>
      <c r="AP552" s="5" t="n">
        <f aca="false">INDEX($AI$535:$AI$662,$B552-$G552*16+const_one)</f>
        <v>30000000</v>
      </c>
      <c r="AQ552" s="5" t="n">
        <f aca="false">INDEX($AJ$535:$AJ$662,$B552-$H552*32+const_one)</f>
        <v>15000000</v>
      </c>
      <c r="AR552" s="5" t="n">
        <f aca="false">INDEX($AK$535:$AK$662,$B552-$I552*64+const_one)</f>
        <v>5000000</v>
      </c>
      <c r="AS552" s="5" t="n">
        <f aca="false">INDEX($AE$535:$AE$662,$B552+(const_one-$C552)*1+const_one)</f>
        <v>60471610.6282354</v>
      </c>
      <c r="AT552" s="5" t="n">
        <f aca="false">INDEX($AF$535:$AF$662,$B552+(const_one-$D552)*2+const_one)</f>
        <v>518073107.135811</v>
      </c>
      <c r="AU552" s="5" t="n">
        <f aca="false">INDEX($AG$535:$AG$662,$B552+(const_one-$E552)*4+const_one)</f>
        <v>163762538.583409</v>
      </c>
      <c r="AV552" s="5" t="n">
        <f aca="false">INDEX($AH$535:$AH$662,$B552+(const_one-$F552)*8+const_one)</f>
        <v>213784304.151984</v>
      </c>
      <c r="AW552" s="5" t="n">
        <f aca="false">INDEX($AI$535:$AI$662,$B552+(const_one-$G552)*16+const_one)</f>
        <v>297255489.268842</v>
      </c>
      <c r="AX552" s="5" t="n">
        <f aca="false">INDEX($AJ$535:$AJ$662,$B552+(const_one-$H552)*32+const_one)</f>
        <v>377475319.171866</v>
      </c>
      <c r="AY552" s="5" t="n">
        <f aca="false">INDEX($AK$535:$AK$662,$B552+(const_one-$I552)*64+const_one)</f>
        <v>375020195.144732</v>
      </c>
      <c r="AZ552" s="5" t="n">
        <f aca="false">--($C552=--(AS552&gt;AL552))</f>
        <v>1</v>
      </c>
      <c r="BA552" s="5" t="n">
        <f aca="false">--($D552=--(AT552&gt;AM552))</f>
        <v>0</v>
      </c>
      <c r="BB552" s="5" t="n">
        <f aca="false">--($E552=--(AU552&gt;AN552))</f>
        <v>0</v>
      </c>
      <c r="BC552" s="5" t="n">
        <f aca="false">--($F552=--(AV552&gt;AO552))</f>
        <v>0</v>
      </c>
      <c r="BD552" s="5" t="n">
        <f aca="false">--($G552=--(AW552&gt;AP552))</f>
        <v>1</v>
      </c>
      <c r="BE552" s="5" t="n">
        <f aca="false">--($H552=--(AX552&gt;AQ552))</f>
        <v>0</v>
      </c>
      <c r="BF552" s="5" t="n">
        <f aca="false">--($I552=--(AY552&gt;AR552))</f>
        <v>0</v>
      </c>
      <c r="BG552" s="5" t="n">
        <f aca="false">SUM(AZ552:BF552)</f>
        <v>2</v>
      </c>
      <c r="BH552" s="5" t="n">
        <f aca="false">SUM(AE552:AK552)+AB552+AC552+AD552</f>
        <v>2000000000</v>
      </c>
    </row>
    <row r="553" customFormat="false" ht="15" hidden="true" customHeight="false" outlineLevel="0" collapsed="false">
      <c r="A553" s="5" t="n">
        <f aca="false">sensitivity_exit_usd</f>
        <v>2000000000</v>
      </c>
      <c r="B553" s="2" t="n">
        <f aca="false">ROW()-ROW($B$535)</f>
        <v>18</v>
      </c>
      <c r="C553" s="2" t="n">
        <f aca="false">MOD(QUOTIENT($B553,1),2)</f>
        <v>0</v>
      </c>
      <c r="D553" s="2" t="n">
        <f aca="false">MOD(QUOTIENT($B553,2),2)</f>
        <v>1</v>
      </c>
      <c r="E553" s="2" t="n">
        <f aca="false">MOD(QUOTIENT($B553,4),2)</f>
        <v>0</v>
      </c>
      <c r="F553" s="2" t="n">
        <f aca="false">MOD(QUOTIENT($B553,8),2)</f>
        <v>0</v>
      </c>
      <c r="G553" s="2" t="n">
        <f aca="false">MOD(QUOTIENT($B553,16),2)</f>
        <v>1</v>
      </c>
      <c r="H553" s="2" t="n">
        <f aca="false">MOD(QUOTIENT($B553,32),2)</f>
        <v>0</v>
      </c>
      <c r="I553" s="2" t="n">
        <f aca="false">MOD(QUOTIENT($B553,64),2)</f>
        <v>0</v>
      </c>
      <c r="J553" s="5" t="n">
        <f aca="false">IF($C553=const_zero,MIN(class_series_f_invested_usd,MAX(const_zero,$A553)),const_zero)</f>
        <v>30000000</v>
      </c>
      <c r="K553" s="5" t="n">
        <f aca="false">IF($D553=const_zero,MIN(class_series_e_invested_usd,MAX(const_zero,$A553-SUM($J553:$J553))),const_zero)</f>
        <v>0</v>
      </c>
      <c r="L553" s="5" t="n">
        <f aca="false">IF($E553=const_zero,MIN(class_series_d_invested_usd,MAX(const_zero,$A553-SUM($J553:$K553))),const_zero)</f>
        <v>100000000</v>
      </c>
      <c r="M553" s="5" t="n">
        <f aca="false">IF($F553=const_zero,MIN(class_series_c_invested_usd,MAX(const_zero,$A553-SUM($J553:$L553))),const_zero)</f>
        <v>60000000</v>
      </c>
      <c r="N553" s="5" t="n">
        <f aca="false">IF($G553=const_zero,MIN(class_series_b_invested_usd,MAX(const_zero,$A553-SUM($J553:$M553))),const_zero)</f>
        <v>0</v>
      </c>
      <c r="O553" s="5" t="n">
        <f aca="false">IF($H553=const_zero,MIN(class_series_a_invested_usd,MAX(const_zero,$A553-SUM($J553:$N553))),const_zero)</f>
        <v>15000000</v>
      </c>
      <c r="P553" s="5" t="n">
        <f aca="false">IF($I553=const_zero,MIN(class_seed_invested_usd,MAX(const_zero,$A553-SUM($J553:$O553))),const_zero)</f>
        <v>5000000</v>
      </c>
      <c r="Q553" s="5" t="n">
        <f aca="false">MAX(const_zero,$A553-SUM($J553:$P553))</f>
        <v>1790000000</v>
      </c>
      <c r="R553" s="9" t="n">
        <f aca="false">common_rsa_total+Sensitivity!$AE$480+Sensitivity!$AJ$480+IF($C553=const_one,Sensitivity!$D$480,const_zero)+IF($D553=const_one,Sensitivity!$Y$480,const_zero)+IF($E553=const_one,Sensitivity!$V$480,const_zero)+IF($F553=const_one,Sensitivity!$S$480,const_zero)+IF($G553=const_one,Sensitivity!$P$480,const_zero)+IF($H553=const_one,Sensitivity!$M$480,const_zero)+IF($I553=const_one,Sensitivity!$J$480,const_zero)</f>
        <v>18357941.8408424</v>
      </c>
      <c r="S553" s="23" t="b">
        <f aca="false">IF($R553&gt;const_zero,--($Q553&gt;option_strike_usd*$R553),const_zero)</f>
        <v>1</v>
      </c>
      <c r="T553" s="7" t="n">
        <f aca="false">IF($R553&gt;const_zero,IF($S553=const_one,($Q553+option_strike_usd*pre_f_options_issued)/($R553+pre_f_options_issued),$Q553/$R553),const_zero)</f>
        <v>85.9384887386187</v>
      </c>
      <c r="U553" s="5" t="n">
        <f aca="false">IF($C553=const_one,Sensitivity!$D$480*$T553,const_zero)</f>
        <v>0</v>
      </c>
      <c r="V553" s="5" t="n">
        <f aca="false">IF($D553=const_one,Sensitivity!$Y$480*$T553,const_zero)</f>
        <v>524454347.575413</v>
      </c>
      <c r="W553" s="5" t="n">
        <f aca="false">IF($E553=const_one,Sensitivity!$V$480*$T553,const_zero)</f>
        <v>0</v>
      </c>
      <c r="X553" s="5" t="n">
        <f aca="false">IF($F553=const_one,Sensitivity!$S$480*$T553,const_zero)</f>
        <v>0</v>
      </c>
      <c r="Y553" s="5" t="n">
        <f aca="false">IF($G553=const_one,Sensitivity!$P$480*$T553,const_zero)</f>
        <v>257815466.215856</v>
      </c>
      <c r="Z553" s="5" t="n">
        <f aca="false">IF($H553=const_one,Sensitivity!$M$480*$T553,const_zero)</f>
        <v>0</v>
      </c>
      <c r="AA553" s="5" t="n">
        <f aca="false">IF($I553=const_one,Sensitivity!$J$480*$T553,const_zero)</f>
        <v>0</v>
      </c>
      <c r="AB553" s="5" t="n">
        <f aca="false">(Sensitivity!$AE$480+Sensitivity!$AJ$480)*$T553</f>
        <v>21937565.7146164</v>
      </c>
      <c r="AC553" s="5" t="n">
        <f aca="false">common_rsa_total*$T553</f>
        <v>773446398.647568</v>
      </c>
      <c r="AD553" s="5" t="n">
        <f aca="false">IF($S553=const_one,pre_f_options_issued*($T553-option_strike_usd),const_zero)</f>
        <v>212346221.846547</v>
      </c>
      <c r="AE553" s="5" t="n">
        <f aca="false">J553+U553</f>
        <v>30000000</v>
      </c>
      <c r="AF553" s="5" t="n">
        <f aca="false">K553+V553</f>
        <v>524454347.575413</v>
      </c>
      <c r="AG553" s="5" t="n">
        <f aca="false">L553+W553</f>
        <v>100000000</v>
      </c>
      <c r="AH553" s="5" t="n">
        <f aca="false">M553+X553</f>
        <v>60000000</v>
      </c>
      <c r="AI553" s="5" t="n">
        <f aca="false">N553+Y553</f>
        <v>257815466.215856</v>
      </c>
      <c r="AJ553" s="5" t="n">
        <f aca="false">O553+Z553</f>
        <v>15000000</v>
      </c>
      <c r="AK553" s="5" t="n">
        <f aca="false">P553+AA553</f>
        <v>5000000</v>
      </c>
      <c r="AL553" s="5" t="n">
        <f aca="false">INDEX($AE$535:$AE$662,$B553-$C553*1+const_one)</f>
        <v>30000000</v>
      </c>
      <c r="AM553" s="5" t="n">
        <f aca="false">INDEX($AF$535:$AF$662,$B553-$D553*2+const_one)</f>
        <v>300000000</v>
      </c>
      <c r="AN553" s="5" t="n">
        <f aca="false">INDEX($AG$535:$AG$662,$B553-$E553*4+const_one)</f>
        <v>100000000</v>
      </c>
      <c r="AO553" s="5" t="n">
        <f aca="false">INDEX($AH$535:$AH$662,$B553-$F553*8+const_one)</f>
        <v>60000000</v>
      </c>
      <c r="AP553" s="5" t="n">
        <f aca="false">INDEX($AI$535:$AI$662,$B553-$G553*16+const_one)</f>
        <v>30000000</v>
      </c>
      <c r="AQ553" s="5" t="n">
        <f aca="false">INDEX($AJ$535:$AJ$662,$B553-$H553*32+const_one)</f>
        <v>15000000</v>
      </c>
      <c r="AR553" s="5" t="n">
        <f aca="false">INDEX($AK$535:$AK$662,$B553-$I553*64+const_one)</f>
        <v>5000000</v>
      </c>
      <c r="AS553" s="5" t="n">
        <f aca="false">INDEX($AE$535:$AE$662,$B553+(const_one-$C553)*1+const_one)</f>
        <v>51810046.0809735</v>
      </c>
      <c r="AT553" s="5" t="n">
        <f aca="false">INDEX($AF$535:$AF$662,$B553+(const_one-$D553)*2+const_one)</f>
        <v>524454347.575413</v>
      </c>
      <c r="AU553" s="5" t="n">
        <f aca="false">INDEX($AG$535:$AG$662,$B553+(const_one-$E553)*4+const_one)</f>
        <v>144557856.522299</v>
      </c>
      <c r="AV553" s="5" t="n">
        <f aca="false">INDEX($AH$535:$AH$662,$B553+(const_one-$F553)*8+const_one)</f>
        <v>191160508.974725</v>
      </c>
      <c r="AW553" s="5" t="n">
        <f aca="false">INDEX($AI$535:$AI$662,$B553+(const_one-$G553)*16+const_one)</f>
        <v>257815466.215856</v>
      </c>
      <c r="AX553" s="5" t="n">
        <f aca="false">INDEX($AJ$535:$AJ$662,$B553+(const_one-$H553)*32+const_one)</f>
        <v>349505774.884424</v>
      </c>
      <c r="AY553" s="5" t="n">
        <f aca="false">INDEX($AK$535:$AK$662,$B553+(const_one-$I553)*64+const_one)</f>
        <v>347572132.97635</v>
      </c>
      <c r="AZ553" s="5" t="n">
        <f aca="false">--($C553=--(AS553&gt;AL553))</f>
        <v>0</v>
      </c>
      <c r="BA553" s="5" t="n">
        <f aca="false">--($D553=--(AT553&gt;AM553))</f>
        <v>1</v>
      </c>
      <c r="BB553" s="5" t="n">
        <f aca="false">--($E553=--(AU553&gt;AN553))</f>
        <v>0</v>
      </c>
      <c r="BC553" s="5" t="n">
        <f aca="false">--($F553=--(AV553&gt;AO553))</f>
        <v>0</v>
      </c>
      <c r="BD553" s="5" t="n">
        <f aca="false">--($G553=--(AW553&gt;AP553))</f>
        <v>1</v>
      </c>
      <c r="BE553" s="5" t="n">
        <f aca="false">--($H553=--(AX553&gt;AQ553))</f>
        <v>0</v>
      </c>
      <c r="BF553" s="5" t="n">
        <f aca="false">--($I553=--(AY553&gt;AR553))</f>
        <v>0</v>
      </c>
      <c r="BG553" s="5" t="n">
        <f aca="false">SUM(AZ553:BF553)</f>
        <v>2</v>
      </c>
      <c r="BH553" s="5" t="n">
        <f aca="false">SUM(AE553:AK553)+AB553+AC553+AD553</f>
        <v>2000000000</v>
      </c>
    </row>
    <row r="554" customFormat="false" ht="15" hidden="true" customHeight="false" outlineLevel="0" collapsed="false">
      <c r="A554" s="5" t="n">
        <f aca="false">sensitivity_exit_usd</f>
        <v>2000000000</v>
      </c>
      <c r="B554" s="2" t="n">
        <f aca="false">ROW()-ROW($B$535)</f>
        <v>19</v>
      </c>
      <c r="C554" s="2" t="n">
        <f aca="false">MOD(QUOTIENT($B554,1),2)</f>
        <v>1</v>
      </c>
      <c r="D554" s="2" t="n">
        <f aca="false">MOD(QUOTIENT($B554,2),2)</f>
        <v>1</v>
      </c>
      <c r="E554" s="2" t="n">
        <f aca="false">MOD(QUOTIENT($B554,4),2)</f>
        <v>0</v>
      </c>
      <c r="F554" s="2" t="n">
        <f aca="false">MOD(QUOTIENT($B554,8),2)</f>
        <v>0</v>
      </c>
      <c r="G554" s="2" t="n">
        <f aca="false">MOD(QUOTIENT($B554,16),2)</f>
        <v>1</v>
      </c>
      <c r="H554" s="2" t="n">
        <f aca="false">MOD(QUOTIENT($B554,32),2)</f>
        <v>0</v>
      </c>
      <c r="I554" s="2" t="n">
        <f aca="false">MOD(QUOTIENT($B554,64),2)</f>
        <v>0</v>
      </c>
      <c r="J554" s="5" t="n">
        <f aca="false">IF($C554=const_zero,MIN(class_series_f_invested_usd,MAX(const_zero,$A554)),const_zero)</f>
        <v>0</v>
      </c>
      <c r="K554" s="5" t="n">
        <f aca="false">IF($D554=const_zero,MIN(class_series_e_invested_usd,MAX(const_zero,$A554-SUM($J554:$J554))),const_zero)</f>
        <v>0</v>
      </c>
      <c r="L554" s="5" t="n">
        <f aca="false">IF($E554=const_zero,MIN(class_series_d_invested_usd,MAX(const_zero,$A554-SUM($J554:$K554))),const_zero)</f>
        <v>100000000</v>
      </c>
      <c r="M554" s="5" t="n">
        <f aca="false">IF($F554=const_zero,MIN(class_series_c_invested_usd,MAX(const_zero,$A554-SUM($J554:$L554))),const_zero)</f>
        <v>60000000</v>
      </c>
      <c r="N554" s="5" t="n">
        <f aca="false">IF($G554=const_zero,MIN(class_series_b_invested_usd,MAX(const_zero,$A554-SUM($J554:$M554))),const_zero)</f>
        <v>0</v>
      </c>
      <c r="O554" s="5" t="n">
        <f aca="false">IF($H554=const_zero,MIN(class_series_a_invested_usd,MAX(const_zero,$A554-SUM($J554:$N554))),const_zero)</f>
        <v>15000000</v>
      </c>
      <c r="P554" s="5" t="n">
        <f aca="false">IF($I554=const_zero,MIN(class_seed_invested_usd,MAX(const_zero,$A554-SUM($J554:$O554))),const_zero)</f>
        <v>5000000</v>
      </c>
      <c r="Q554" s="5" t="n">
        <f aca="false">MAX(const_zero,$A554-SUM($J554:$P554))</f>
        <v>1820000000</v>
      </c>
      <c r="R554" s="9" t="n">
        <f aca="false">common_rsa_total+Sensitivity!$AE$480+Sensitivity!$AJ$480+IF($C554=const_one,Sensitivity!$D$480,const_zero)+IF($D554=const_one,Sensitivity!$Y$480,const_zero)+IF($E554=const_one,Sensitivity!$V$480,const_zero)+IF($F554=const_one,Sensitivity!$S$480,const_zero)+IF($G554=const_one,Sensitivity!$P$480,const_zero)+IF($H554=const_one,Sensitivity!$M$480,const_zero)+IF($I554=const_one,Sensitivity!$J$480,const_zero)</f>
        <v>18968241.1908424</v>
      </c>
      <c r="S554" s="23" t="b">
        <f aca="false">IF($R554&gt;const_zero,--($Q554&gt;option_strike_usd*$R554),const_zero)</f>
        <v>1</v>
      </c>
      <c r="T554" s="7" t="n">
        <f aca="false">IF($R554&gt;const_zero,IF($S554=const_one,($Q554+option_strike_usd*pre_f_options_issued)/($R554+pre_f_options_issued),$Q554/$R554),const_zero)</f>
        <v>84.8928416538106</v>
      </c>
      <c r="U554" s="5" t="n">
        <f aca="false">IF($C554=const_one,Sensitivity!$D$480*$T554,const_zero)</f>
        <v>51810046.0809735</v>
      </c>
      <c r="V554" s="5" t="n">
        <f aca="false">IF($D554=const_one,Sensitivity!$Y$480*$T554,const_zero)</f>
        <v>518073107.135811</v>
      </c>
      <c r="W554" s="5" t="n">
        <f aca="false">IF($E554=const_one,Sensitivity!$V$480*$T554,const_zero)</f>
        <v>0</v>
      </c>
      <c r="X554" s="5" t="n">
        <f aca="false">IF($F554=const_one,Sensitivity!$S$480*$T554,const_zero)</f>
        <v>0</v>
      </c>
      <c r="Y554" s="5" t="n">
        <f aca="false">IF($G554=const_one,Sensitivity!$P$480*$T554,const_zero)</f>
        <v>254678524.961432</v>
      </c>
      <c r="Z554" s="5" t="n">
        <f aca="false">IF($H554=const_one,Sensitivity!$M$480*$T554,const_zero)</f>
        <v>0</v>
      </c>
      <c r="AA554" s="5" t="n">
        <f aca="false">IF($I554=const_one,Sensitivity!$J$480*$T554,const_zero)</f>
        <v>0</v>
      </c>
      <c r="AB554" s="5" t="n">
        <f aca="false">(Sensitivity!$AE$480+Sensitivity!$AJ$480)*$T554</f>
        <v>21670642.8029622</v>
      </c>
      <c r="AC554" s="5" t="n">
        <f aca="false">common_rsa_total*$T554</f>
        <v>764035574.884295</v>
      </c>
      <c r="AD554" s="5" t="n">
        <f aca="false">IF($S554=const_one,pre_f_options_issued*($T554-option_strike_usd),const_zero)</f>
        <v>209732104.134526</v>
      </c>
      <c r="AE554" s="5" t="n">
        <f aca="false">J554+U554</f>
        <v>51810046.0809735</v>
      </c>
      <c r="AF554" s="5" t="n">
        <f aca="false">K554+V554</f>
        <v>518073107.135811</v>
      </c>
      <c r="AG554" s="5" t="n">
        <f aca="false">L554+W554</f>
        <v>100000000</v>
      </c>
      <c r="AH554" s="5" t="n">
        <f aca="false">M554+X554</f>
        <v>60000000</v>
      </c>
      <c r="AI554" s="5" t="n">
        <f aca="false">N554+Y554</f>
        <v>254678524.961432</v>
      </c>
      <c r="AJ554" s="5" t="n">
        <f aca="false">O554+Z554</f>
        <v>15000000</v>
      </c>
      <c r="AK554" s="5" t="n">
        <f aca="false">P554+AA554</f>
        <v>5000000</v>
      </c>
      <c r="AL554" s="5" t="n">
        <f aca="false">INDEX($AE$535:$AE$662,$B554-$C554*1+const_one)</f>
        <v>30000000</v>
      </c>
      <c r="AM554" s="5" t="n">
        <f aca="false">INDEX($AF$535:$AF$662,$B554-$D554*2+const_one)</f>
        <v>300000000</v>
      </c>
      <c r="AN554" s="5" t="n">
        <f aca="false">INDEX($AG$535:$AG$662,$B554-$E554*4+const_one)</f>
        <v>100000000</v>
      </c>
      <c r="AO554" s="5" t="n">
        <f aca="false">INDEX($AH$535:$AH$662,$B554-$F554*8+const_one)</f>
        <v>60000000</v>
      </c>
      <c r="AP554" s="5" t="n">
        <f aca="false">INDEX($AI$535:$AI$662,$B554-$G554*16+const_one)</f>
        <v>30000000</v>
      </c>
      <c r="AQ554" s="5" t="n">
        <f aca="false">INDEX($AJ$535:$AJ$662,$B554-$H554*32+const_one)</f>
        <v>15000000</v>
      </c>
      <c r="AR554" s="5" t="n">
        <f aca="false">INDEX($AK$535:$AK$662,$B554-$I554*64+const_one)</f>
        <v>5000000</v>
      </c>
      <c r="AS554" s="5" t="n">
        <f aca="false">INDEX($AE$535:$AE$662,$B554+(const_one-$C554)*1+const_one)</f>
        <v>51810046.0809735</v>
      </c>
      <c r="AT554" s="5" t="n">
        <f aca="false">INDEX($AF$535:$AF$662,$B554+(const_one-$D554)*2+const_one)</f>
        <v>518073107.135811</v>
      </c>
      <c r="AU554" s="5" t="n">
        <f aca="false">INDEX($AG$535:$AG$662,$B554+(const_one-$E554)*4+const_one)</f>
        <v>142985245.69645</v>
      </c>
      <c r="AV554" s="5" t="n">
        <f aca="false">INDEX($AH$535:$AH$662,$B554+(const_one-$F554)*8+const_one)</f>
        <v>189289188.251266</v>
      </c>
      <c r="AW554" s="5" t="n">
        <f aca="false">INDEX($AI$535:$AI$662,$B554+(const_one-$G554)*16+const_one)</f>
        <v>254678524.961432</v>
      </c>
      <c r="AX554" s="5" t="n">
        <f aca="false">INDEX($AJ$535:$AJ$662,$B554+(const_one-$H554)*32+const_one)</f>
        <v>347114110.596012</v>
      </c>
      <c r="AY554" s="5" t="n">
        <f aca="false">INDEX($AK$535:$AK$662,$B554+(const_one-$I554)*64+const_one)</f>
        <v>345225054.211816</v>
      </c>
      <c r="AZ554" s="5" t="n">
        <f aca="false">--($C554=--(AS554&gt;AL554))</f>
        <v>1</v>
      </c>
      <c r="BA554" s="5" t="n">
        <f aca="false">--($D554=--(AT554&gt;AM554))</f>
        <v>1</v>
      </c>
      <c r="BB554" s="5" t="n">
        <f aca="false">--($E554=--(AU554&gt;AN554))</f>
        <v>0</v>
      </c>
      <c r="BC554" s="5" t="n">
        <f aca="false">--($F554=--(AV554&gt;AO554))</f>
        <v>0</v>
      </c>
      <c r="BD554" s="5" t="n">
        <f aca="false">--($G554=--(AW554&gt;AP554))</f>
        <v>1</v>
      </c>
      <c r="BE554" s="5" t="n">
        <f aca="false">--($H554=--(AX554&gt;AQ554))</f>
        <v>0</v>
      </c>
      <c r="BF554" s="5" t="n">
        <f aca="false">--($I554=--(AY554&gt;AR554))</f>
        <v>0</v>
      </c>
      <c r="BG554" s="5" t="n">
        <f aca="false">SUM(AZ554:BF554)</f>
        <v>3</v>
      </c>
      <c r="BH554" s="5" t="n">
        <f aca="false">SUM(AE554:AK554)+AB554+AC554+AD554</f>
        <v>2000000000</v>
      </c>
    </row>
    <row r="555" customFormat="false" ht="15" hidden="true" customHeight="false" outlineLevel="0" collapsed="false">
      <c r="A555" s="5" t="n">
        <f aca="false">sensitivity_exit_usd</f>
        <v>2000000000</v>
      </c>
      <c r="B555" s="2" t="n">
        <f aca="false">ROW()-ROW($B$535)</f>
        <v>20</v>
      </c>
      <c r="C555" s="2" t="n">
        <f aca="false">MOD(QUOTIENT($B555,1),2)</f>
        <v>0</v>
      </c>
      <c r="D555" s="2" t="n">
        <f aca="false">MOD(QUOTIENT($B555,2),2)</f>
        <v>0</v>
      </c>
      <c r="E555" s="2" t="n">
        <f aca="false">MOD(QUOTIENT($B555,4),2)</f>
        <v>1</v>
      </c>
      <c r="F555" s="2" t="n">
        <f aca="false">MOD(QUOTIENT($B555,8),2)</f>
        <v>0</v>
      </c>
      <c r="G555" s="2" t="n">
        <f aca="false">MOD(QUOTIENT($B555,16),2)</f>
        <v>1</v>
      </c>
      <c r="H555" s="2" t="n">
        <f aca="false">MOD(QUOTIENT($B555,32),2)</f>
        <v>0</v>
      </c>
      <c r="I555" s="2" t="n">
        <f aca="false">MOD(QUOTIENT($B555,64),2)</f>
        <v>0</v>
      </c>
      <c r="J555" s="5" t="n">
        <f aca="false">IF($C555=const_zero,MIN(class_series_f_invested_usd,MAX(const_zero,$A555)),const_zero)</f>
        <v>30000000</v>
      </c>
      <c r="K555" s="5" t="n">
        <f aca="false">IF($D555=const_zero,MIN(class_series_e_invested_usd,MAX(const_zero,$A555-SUM($J555:$J555))),const_zero)</f>
        <v>300000000</v>
      </c>
      <c r="L555" s="5" t="n">
        <f aca="false">IF($E555=const_zero,MIN(class_series_d_invested_usd,MAX(const_zero,$A555-SUM($J555:$K555))),const_zero)</f>
        <v>0</v>
      </c>
      <c r="M555" s="5" t="n">
        <f aca="false">IF($F555=const_zero,MIN(class_series_c_invested_usd,MAX(const_zero,$A555-SUM($J555:$L555))),const_zero)</f>
        <v>60000000</v>
      </c>
      <c r="N555" s="5" t="n">
        <f aca="false">IF($G555=const_zero,MIN(class_series_b_invested_usd,MAX(const_zero,$A555-SUM($J555:$M555))),const_zero)</f>
        <v>0</v>
      </c>
      <c r="O555" s="5" t="n">
        <f aca="false">IF($H555=const_zero,MIN(class_series_a_invested_usd,MAX(const_zero,$A555-SUM($J555:$N555))),const_zero)</f>
        <v>15000000</v>
      </c>
      <c r="P555" s="5" t="n">
        <f aca="false">IF($I555=const_zero,MIN(class_seed_invested_usd,MAX(const_zero,$A555-SUM($J555:$O555))),const_zero)</f>
        <v>5000000</v>
      </c>
      <c r="Q555" s="5" t="n">
        <f aca="false">MAX(const_zero,$A555-SUM($J555:$P555))</f>
        <v>1590000000</v>
      </c>
      <c r="R555" s="9" t="n">
        <f aca="false">common_rsa_total+Sensitivity!$AE$480+Sensitivity!$AJ$480+IF($C555=const_one,Sensitivity!$D$480,const_zero)+IF($D555=const_one,Sensitivity!$Y$480,const_zero)+IF($E555=const_one,Sensitivity!$V$480,const_zero)+IF($F555=const_one,Sensitivity!$S$480,const_zero)+IF($G555=const_one,Sensitivity!$P$480,const_zero)+IF($H555=const_one,Sensitivity!$M$480,const_zero)+IF($I555=const_one,Sensitivity!$J$480,const_zero)</f>
        <v>13980258.6360977</v>
      </c>
      <c r="S555" s="23" t="b">
        <f aca="false">IF($R555&gt;const_zero,--($Q555&gt;option_strike_usd*$R555),const_zero)</f>
        <v>1</v>
      </c>
      <c r="T555" s="7" t="n">
        <f aca="false">IF($R555&gt;const_zero,IF($S555=const_one,($Q555+option_strike_usd*pre_f_options_issued)/($R555+pre_f_options_issued),$Q555/$R555),const_zero)</f>
        <v>96.6307650361659</v>
      </c>
      <c r="U555" s="5" t="n">
        <f aca="false">IF($C555=const_one,Sensitivity!$D$480*$T555,const_zero)</f>
        <v>0</v>
      </c>
      <c r="V555" s="5" t="n">
        <f aca="false">IF($D555=const_one,Sensitivity!$Y$480*$T555,const_zero)</f>
        <v>0</v>
      </c>
      <c r="W555" s="5" t="n">
        <f aca="false">IF($E555=const_one,Sensitivity!$V$480*$T555,const_zero)</f>
        <v>166686917.956483</v>
      </c>
      <c r="X555" s="5" t="n">
        <f aca="false">IF($F555=const_one,Sensitivity!$S$480*$T555,const_zero)</f>
        <v>0</v>
      </c>
      <c r="Y555" s="5" t="n">
        <f aca="false">IF($G555=const_one,Sensitivity!$P$480*$T555,const_zero)</f>
        <v>289892295.108498</v>
      </c>
      <c r="Z555" s="5" t="n">
        <f aca="false">IF($H555=const_one,Sensitivity!$M$480*$T555,const_zero)</f>
        <v>0</v>
      </c>
      <c r="AA555" s="5" t="n">
        <f aca="false">IF($I555=const_one,Sensitivity!$J$480*$T555,const_zero)</f>
        <v>0</v>
      </c>
      <c r="AB555" s="5" t="n">
        <f aca="false">(Sensitivity!$AE$480+Sensitivity!$AJ$480)*$T555</f>
        <v>24666989.0191115</v>
      </c>
      <c r="AC555" s="5" t="n">
        <f aca="false">common_rsa_total*$T555</f>
        <v>869676885.325493</v>
      </c>
      <c r="AD555" s="5" t="n">
        <f aca="false">IF($S555=const_one,pre_f_options_issued*($T555-option_strike_usd),const_zero)</f>
        <v>239076912.590415</v>
      </c>
      <c r="AE555" s="5" t="n">
        <f aca="false">J555+U555</f>
        <v>30000000</v>
      </c>
      <c r="AF555" s="5" t="n">
        <f aca="false">K555+V555</f>
        <v>300000000</v>
      </c>
      <c r="AG555" s="5" t="n">
        <f aca="false">L555+W555</f>
        <v>166686917.956483</v>
      </c>
      <c r="AH555" s="5" t="n">
        <f aca="false">M555+X555</f>
        <v>60000000</v>
      </c>
      <c r="AI555" s="5" t="n">
        <f aca="false">N555+Y555</f>
        <v>289892295.108498</v>
      </c>
      <c r="AJ555" s="5" t="n">
        <f aca="false">O555+Z555</f>
        <v>15000000</v>
      </c>
      <c r="AK555" s="5" t="n">
        <f aca="false">P555+AA555</f>
        <v>5000000</v>
      </c>
      <c r="AL555" s="5" t="n">
        <f aca="false">INDEX($AE$535:$AE$662,$B555-$C555*1+const_one)</f>
        <v>30000000</v>
      </c>
      <c r="AM555" s="5" t="n">
        <f aca="false">INDEX($AF$535:$AF$662,$B555-$D555*2+const_one)</f>
        <v>300000000</v>
      </c>
      <c r="AN555" s="5" t="n">
        <f aca="false">INDEX($AG$535:$AG$662,$B555-$E555*4+const_one)</f>
        <v>100000000</v>
      </c>
      <c r="AO555" s="5" t="n">
        <f aca="false">INDEX($AH$535:$AH$662,$B555-$F555*8+const_one)</f>
        <v>60000000</v>
      </c>
      <c r="AP555" s="5" t="n">
        <f aca="false">INDEX($AI$535:$AI$662,$B555-$G555*16+const_one)</f>
        <v>30000000</v>
      </c>
      <c r="AQ555" s="5" t="n">
        <f aca="false">INDEX($AJ$535:$AJ$662,$B555-$H555*32+const_one)</f>
        <v>15000000</v>
      </c>
      <c r="AR555" s="5" t="n">
        <f aca="false">INDEX($AK$535:$AK$662,$B555-$I555*64+const_one)</f>
        <v>5000000</v>
      </c>
      <c r="AS555" s="5" t="n">
        <f aca="false">INDEX($AE$535:$AE$662,$B555+(const_one-$C555)*1+const_one)</f>
        <v>57939050.0989193</v>
      </c>
      <c r="AT555" s="5" t="n">
        <f aca="false">INDEX($AF$535:$AF$662,$B555+(const_one-$D555)*2+const_one)</f>
        <v>511417493.142073</v>
      </c>
      <c r="AU555" s="5" t="n">
        <f aca="false">INDEX($AG$535:$AG$662,$B555+(const_one-$E555)*4+const_one)</f>
        <v>166686917.956483</v>
      </c>
      <c r="AV555" s="5" t="n">
        <f aca="false">INDEX($AH$535:$AH$662,$B555+(const_one-$F555)*8+const_one)</f>
        <v>210060681.712129</v>
      </c>
      <c r="AW555" s="5" t="n">
        <f aca="false">INDEX($AI$535:$AI$662,$B555+(const_one-$G555)*16+const_one)</f>
        <v>289892295.108498</v>
      </c>
      <c r="AX555" s="5" t="n">
        <f aca="false">INDEX($AJ$535:$AJ$662,$B555+(const_one-$H555)*32+const_one)</f>
        <v>374180783.209609</v>
      </c>
      <c r="AY555" s="5" t="n">
        <f aca="false">INDEX($AK$535:$AK$662,$B555+(const_one-$I555)*64+const_one)</f>
        <v>371853064.496019</v>
      </c>
      <c r="AZ555" s="5" t="n">
        <f aca="false">--($C555=--(AS555&gt;AL555))</f>
        <v>0</v>
      </c>
      <c r="BA555" s="5" t="n">
        <f aca="false">--($D555=--(AT555&gt;AM555))</f>
        <v>0</v>
      </c>
      <c r="BB555" s="5" t="n">
        <f aca="false">--($E555=--(AU555&gt;AN555))</f>
        <v>1</v>
      </c>
      <c r="BC555" s="5" t="n">
        <f aca="false">--($F555=--(AV555&gt;AO555))</f>
        <v>0</v>
      </c>
      <c r="BD555" s="5" t="n">
        <f aca="false">--($G555=--(AW555&gt;AP555))</f>
        <v>1</v>
      </c>
      <c r="BE555" s="5" t="n">
        <f aca="false">--($H555=--(AX555&gt;AQ555))</f>
        <v>0</v>
      </c>
      <c r="BF555" s="5" t="n">
        <f aca="false">--($I555=--(AY555&gt;AR555))</f>
        <v>0</v>
      </c>
      <c r="BG555" s="5" t="n">
        <f aca="false">SUM(AZ555:BF555)</f>
        <v>2</v>
      </c>
      <c r="BH555" s="5" t="n">
        <f aca="false">SUM(AE555:AK555)+AB555+AC555+AD555</f>
        <v>2000000000</v>
      </c>
    </row>
    <row r="556" customFormat="false" ht="15" hidden="true" customHeight="false" outlineLevel="0" collapsed="false">
      <c r="A556" s="5" t="n">
        <f aca="false">sensitivity_exit_usd</f>
        <v>2000000000</v>
      </c>
      <c r="B556" s="2" t="n">
        <f aca="false">ROW()-ROW($B$535)</f>
        <v>21</v>
      </c>
      <c r="C556" s="2" t="n">
        <f aca="false">MOD(QUOTIENT($B556,1),2)</f>
        <v>1</v>
      </c>
      <c r="D556" s="2" t="n">
        <f aca="false">MOD(QUOTIENT($B556,2),2)</f>
        <v>0</v>
      </c>
      <c r="E556" s="2" t="n">
        <f aca="false">MOD(QUOTIENT($B556,4),2)</f>
        <v>1</v>
      </c>
      <c r="F556" s="2" t="n">
        <f aca="false">MOD(QUOTIENT($B556,8),2)</f>
        <v>0</v>
      </c>
      <c r="G556" s="2" t="n">
        <f aca="false">MOD(QUOTIENT($B556,16),2)</f>
        <v>1</v>
      </c>
      <c r="H556" s="2" t="n">
        <f aca="false">MOD(QUOTIENT($B556,32),2)</f>
        <v>0</v>
      </c>
      <c r="I556" s="2" t="n">
        <f aca="false">MOD(QUOTIENT($B556,64),2)</f>
        <v>0</v>
      </c>
      <c r="J556" s="5" t="n">
        <f aca="false">IF($C556=const_zero,MIN(class_series_f_invested_usd,MAX(const_zero,$A556)),const_zero)</f>
        <v>0</v>
      </c>
      <c r="K556" s="5" t="n">
        <f aca="false">IF($D556=const_zero,MIN(class_series_e_invested_usd,MAX(const_zero,$A556-SUM($J556:$J556))),const_zero)</f>
        <v>300000000</v>
      </c>
      <c r="L556" s="5" t="n">
        <f aca="false">IF($E556=const_zero,MIN(class_series_d_invested_usd,MAX(const_zero,$A556-SUM($J556:$K556))),const_zero)</f>
        <v>0</v>
      </c>
      <c r="M556" s="5" t="n">
        <f aca="false">IF($F556=const_zero,MIN(class_series_c_invested_usd,MAX(const_zero,$A556-SUM($J556:$L556))),const_zero)</f>
        <v>60000000</v>
      </c>
      <c r="N556" s="5" t="n">
        <f aca="false">IF($G556=const_zero,MIN(class_series_b_invested_usd,MAX(const_zero,$A556-SUM($J556:$M556))),const_zero)</f>
        <v>0</v>
      </c>
      <c r="O556" s="5" t="n">
        <f aca="false">IF($H556=const_zero,MIN(class_series_a_invested_usd,MAX(const_zero,$A556-SUM($J556:$N556))),const_zero)</f>
        <v>15000000</v>
      </c>
      <c r="P556" s="5" t="n">
        <f aca="false">IF($I556=const_zero,MIN(class_seed_invested_usd,MAX(const_zero,$A556-SUM($J556:$O556))),const_zero)</f>
        <v>5000000</v>
      </c>
      <c r="Q556" s="5" t="n">
        <f aca="false">MAX(const_zero,$A556-SUM($J556:$P556))</f>
        <v>1620000000</v>
      </c>
      <c r="R556" s="9" t="n">
        <f aca="false">common_rsa_total+Sensitivity!$AE$480+Sensitivity!$AJ$480+IF($C556=const_one,Sensitivity!$D$480,const_zero)+IF($D556=const_one,Sensitivity!$Y$480,const_zero)+IF($E556=const_one,Sensitivity!$V$480,const_zero)+IF($F556=const_one,Sensitivity!$S$480,const_zero)+IF($G556=const_one,Sensitivity!$P$480,const_zero)+IF($H556=const_one,Sensitivity!$M$480,const_zero)+IF($I556=const_one,Sensitivity!$J$480,const_zero)</f>
        <v>14590557.9860977</v>
      </c>
      <c r="S556" s="23" t="b">
        <f aca="false">IF($R556&gt;const_zero,--($Q556&gt;option_strike_usd*$R556),const_zero)</f>
        <v>1</v>
      </c>
      <c r="T556" s="7" t="n">
        <f aca="false">IF($R556&gt;const_zero,IF($S556=const_one,($Q556+option_strike_usd*pre_f_options_issued)/($R556+pre_f_options_issued),$Q556/$R556),const_zero)</f>
        <v>94.9354609322775</v>
      </c>
      <c r="U556" s="5" t="n">
        <f aca="false">IF($C556=const_one,Sensitivity!$D$480*$T556,const_zero)</f>
        <v>57939050.0989193</v>
      </c>
      <c r="V556" s="5" t="n">
        <f aca="false">IF($D556=const_one,Sensitivity!$Y$480*$T556,const_zero)</f>
        <v>0</v>
      </c>
      <c r="W556" s="5" t="n">
        <f aca="false">IF($E556=const_one,Sensitivity!$V$480*$T556,const_zero)</f>
        <v>163762538.583409</v>
      </c>
      <c r="X556" s="5" t="n">
        <f aca="false">IF($F556=const_one,Sensitivity!$S$480*$T556,const_zero)</f>
        <v>0</v>
      </c>
      <c r="Y556" s="5" t="n">
        <f aca="false">IF($G556=const_one,Sensitivity!$P$480*$T556,const_zero)</f>
        <v>284806382.796832</v>
      </c>
      <c r="Z556" s="5" t="n">
        <f aca="false">IF($H556=const_one,Sensitivity!$M$480*$T556,const_zero)</f>
        <v>0</v>
      </c>
      <c r="AA556" s="5" t="n">
        <f aca="false">IF($I556=const_one,Sensitivity!$J$480*$T556,const_zero)</f>
        <v>0</v>
      </c>
      <c r="AB556" s="5" t="n">
        <f aca="false">(Sensitivity!$AE$480+Sensitivity!$AJ$480)*$T556</f>
        <v>24234227.7996488</v>
      </c>
      <c r="AC556" s="5" t="n">
        <f aca="false">common_rsa_total*$T556</f>
        <v>854419148.390497</v>
      </c>
      <c r="AD556" s="5" t="n">
        <f aca="false">IF($S556=const_one,pre_f_options_issued*($T556-option_strike_usd),const_zero)</f>
        <v>234838652.330694</v>
      </c>
      <c r="AE556" s="5" t="n">
        <f aca="false">J556+U556</f>
        <v>57939050.0989193</v>
      </c>
      <c r="AF556" s="5" t="n">
        <f aca="false">K556+V556</f>
        <v>300000000</v>
      </c>
      <c r="AG556" s="5" t="n">
        <f aca="false">L556+W556</f>
        <v>163762538.583409</v>
      </c>
      <c r="AH556" s="5" t="n">
        <f aca="false">M556+X556</f>
        <v>60000000</v>
      </c>
      <c r="AI556" s="5" t="n">
        <f aca="false">N556+Y556</f>
        <v>284806382.796832</v>
      </c>
      <c r="AJ556" s="5" t="n">
        <f aca="false">O556+Z556</f>
        <v>15000000</v>
      </c>
      <c r="AK556" s="5" t="n">
        <f aca="false">P556+AA556</f>
        <v>5000000</v>
      </c>
      <c r="AL556" s="5" t="n">
        <f aca="false">INDEX($AE$535:$AE$662,$B556-$C556*1+const_one)</f>
        <v>30000000</v>
      </c>
      <c r="AM556" s="5" t="n">
        <f aca="false">INDEX($AF$535:$AF$662,$B556-$D556*2+const_one)</f>
        <v>300000000</v>
      </c>
      <c r="AN556" s="5" t="n">
        <f aca="false">INDEX($AG$535:$AG$662,$B556-$E556*4+const_one)</f>
        <v>100000000</v>
      </c>
      <c r="AO556" s="5" t="n">
        <f aca="false">INDEX($AH$535:$AH$662,$B556-$F556*8+const_one)</f>
        <v>60000000</v>
      </c>
      <c r="AP556" s="5" t="n">
        <f aca="false">INDEX($AI$535:$AI$662,$B556-$G556*16+const_one)</f>
        <v>30000000</v>
      </c>
      <c r="AQ556" s="5" t="n">
        <f aca="false">INDEX($AJ$535:$AJ$662,$B556-$H556*32+const_one)</f>
        <v>15000000</v>
      </c>
      <c r="AR556" s="5" t="n">
        <f aca="false">INDEX($AK$535:$AK$662,$B556-$I556*64+const_one)</f>
        <v>5000000</v>
      </c>
      <c r="AS556" s="5" t="n">
        <f aca="false">INDEX($AE$535:$AE$662,$B556+(const_one-$C556)*1+const_one)</f>
        <v>57939050.0989193</v>
      </c>
      <c r="AT556" s="5" t="n">
        <f aca="false">INDEX($AF$535:$AF$662,$B556+(const_one-$D556)*2+const_one)</f>
        <v>505853902.856548</v>
      </c>
      <c r="AU556" s="5" t="n">
        <f aca="false">INDEX($AG$535:$AG$662,$B556+(const_one-$E556)*4+const_one)</f>
        <v>163762538.583409</v>
      </c>
      <c r="AV556" s="5" t="n">
        <f aca="false">INDEX($AH$535:$AH$662,$B556+(const_one-$F556)*8+const_one)</f>
        <v>207177239.506444</v>
      </c>
      <c r="AW556" s="5" t="n">
        <f aca="false">INDEX($AI$535:$AI$662,$B556+(const_one-$G556)*16+const_one)</f>
        <v>284806382.796832</v>
      </c>
      <c r="AX556" s="5" t="n">
        <f aca="false">INDEX($AJ$535:$AJ$662,$B556+(const_one-$H556)*32+const_one)</f>
        <v>370633462.728857</v>
      </c>
      <c r="AY556" s="5" t="n">
        <f aca="false">INDEX($AK$535:$AK$662,$B556+(const_one-$I556)*64+const_one)</f>
        <v>368370052.269444</v>
      </c>
      <c r="AZ556" s="5" t="n">
        <f aca="false">--($C556=--(AS556&gt;AL556))</f>
        <v>1</v>
      </c>
      <c r="BA556" s="5" t="n">
        <f aca="false">--($D556=--(AT556&gt;AM556))</f>
        <v>0</v>
      </c>
      <c r="BB556" s="5" t="n">
        <f aca="false">--($E556=--(AU556&gt;AN556))</f>
        <v>1</v>
      </c>
      <c r="BC556" s="5" t="n">
        <f aca="false">--($F556=--(AV556&gt;AO556))</f>
        <v>0</v>
      </c>
      <c r="BD556" s="5" t="n">
        <f aca="false">--($G556=--(AW556&gt;AP556))</f>
        <v>1</v>
      </c>
      <c r="BE556" s="5" t="n">
        <f aca="false">--($H556=--(AX556&gt;AQ556))</f>
        <v>0</v>
      </c>
      <c r="BF556" s="5" t="n">
        <f aca="false">--($I556=--(AY556&gt;AR556))</f>
        <v>0</v>
      </c>
      <c r="BG556" s="5" t="n">
        <f aca="false">SUM(AZ556:BF556)</f>
        <v>3</v>
      </c>
      <c r="BH556" s="5" t="n">
        <f aca="false">SUM(AE556:AK556)+AB556+AC556+AD556</f>
        <v>2000000000</v>
      </c>
    </row>
    <row r="557" customFormat="false" ht="15" hidden="true" customHeight="false" outlineLevel="0" collapsed="false">
      <c r="A557" s="5" t="n">
        <f aca="false">sensitivity_exit_usd</f>
        <v>2000000000</v>
      </c>
      <c r="B557" s="2" t="n">
        <f aca="false">ROW()-ROW($B$535)</f>
        <v>22</v>
      </c>
      <c r="C557" s="2" t="n">
        <f aca="false">MOD(QUOTIENT($B557,1),2)</f>
        <v>0</v>
      </c>
      <c r="D557" s="2" t="n">
        <f aca="false">MOD(QUOTIENT($B557,2),2)</f>
        <v>1</v>
      </c>
      <c r="E557" s="2" t="n">
        <f aca="false">MOD(QUOTIENT($B557,4),2)</f>
        <v>1</v>
      </c>
      <c r="F557" s="2" t="n">
        <f aca="false">MOD(QUOTIENT($B557,8),2)</f>
        <v>0</v>
      </c>
      <c r="G557" s="2" t="n">
        <f aca="false">MOD(QUOTIENT($B557,16),2)</f>
        <v>1</v>
      </c>
      <c r="H557" s="2" t="n">
        <f aca="false">MOD(QUOTIENT($B557,32),2)</f>
        <v>0</v>
      </c>
      <c r="I557" s="2" t="n">
        <f aca="false">MOD(QUOTIENT($B557,64),2)</f>
        <v>0</v>
      </c>
      <c r="J557" s="5" t="n">
        <f aca="false">IF($C557=const_zero,MIN(class_series_f_invested_usd,MAX(const_zero,$A557)),const_zero)</f>
        <v>30000000</v>
      </c>
      <c r="K557" s="5" t="n">
        <f aca="false">IF($D557=const_zero,MIN(class_series_e_invested_usd,MAX(const_zero,$A557-SUM($J557:$J557))),const_zero)</f>
        <v>0</v>
      </c>
      <c r="L557" s="5" t="n">
        <f aca="false">IF($E557=const_zero,MIN(class_series_d_invested_usd,MAX(const_zero,$A557-SUM($J557:$K557))),const_zero)</f>
        <v>0</v>
      </c>
      <c r="M557" s="5" t="n">
        <f aca="false">IF($F557=const_zero,MIN(class_series_c_invested_usd,MAX(const_zero,$A557-SUM($J557:$L557))),const_zero)</f>
        <v>60000000</v>
      </c>
      <c r="N557" s="5" t="n">
        <f aca="false">IF($G557=const_zero,MIN(class_series_b_invested_usd,MAX(const_zero,$A557-SUM($J557:$M557))),const_zero)</f>
        <v>0</v>
      </c>
      <c r="O557" s="5" t="n">
        <f aca="false">IF($H557=const_zero,MIN(class_series_a_invested_usd,MAX(const_zero,$A557-SUM($J557:$N557))),const_zero)</f>
        <v>15000000</v>
      </c>
      <c r="P557" s="5" t="n">
        <f aca="false">IF($I557=const_zero,MIN(class_seed_invested_usd,MAX(const_zero,$A557-SUM($J557:$O557))),const_zero)</f>
        <v>5000000</v>
      </c>
      <c r="Q557" s="5" t="n">
        <f aca="false">MAX(const_zero,$A557-SUM($J557:$P557))</f>
        <v>1890000000</v>
      </c>
      <c r="R557" s="9" t="n">
        <f aca="false">common_rsa_total+Sensitivity!$AE$480+Sensitivity!$AJ$480+IF($C557=const_one,Sensitivity!$D$480,const_zero)+IF($D557=const_one,Sensitivity!$Y$480,const_zero)+IF($E557=const_one,Sensitivity!$V$480,const_zero)+IF($F557=const_one,Sensitivity!$S$480,const_zero)+IF($G557=const_one,Sensitivity!$P$480,const_zero)+IF($H557=const_one,Sensitivity!$M$480,const_zero)+IF($I557=const_one,Sensitivity!$J$480,const_zero)</f>
        <v>20082929.9219582</v>
      </c>
      <c r="S557" s="23" t="b">
        <f aca="false">IF($R557&gt;const_zero,--($Q557&gt;option_strike_usd*$R557),const_zero)</f>
        <v>1</v>
      </c>
      <c r="T557" s="7" t="n">
        <f aca="false">IF($R557&gt;const_zero,IF($S557=const_one,($Q557+option_strike_usd*pre_f_options_issued)/($R557+pre_f_options_issued),$Q557/$R557),const_zero)</f>
        <v>83.8022349863405</v>
      </c>
      <c r="U557" s="5" t="n">
        <f aca="false">IF($C557=const_one,Sensitivity!$D$480*$T557,const_zero)</f>
        <v>0</v>
      </c>
      <c r="V557" s="5" t="n">
        <f aca="false">IF($D557=const_one,Sensitivity!$Y$480*$T557,const_zero)</f>
        <v>511417493.142073</v>
      </c>
      <c r="W557" s="5" t="n">
        <f aca="false">IF($E557=const_one,Sensitivity!$V$480*$T557,const_zero)</f>
        <v>144557856.522299</v>
      </c>
      <c r="X557" s="5" t="n">
        <f aca="false">IF($F557=const_one,Sensitivity!$S$480*$T557,const_zero)</f>
        <v>0</v>
      </c>
      <c r="Y557" s="5" t="n">
        <f aca="false">IF($G557=const_one,Sensitivity!$P$480*$T557,const_zero)</f>
        <v>251406704.959022</v>
      </c>
      <c r="Z557" s="5" t="n">
        <f aca="false">IF($H557=const_one,Sensitivity!$M$480*$T557,const_zero)</f>
        <v>0</v>
      </c>
      <c r="AA557" s="5" t="n">
        <f aca="false">IF($I557=const_one,Sensitivity!$J$480*$T557,const_zero)</f>
        <v>0</v>
      </c>
      <c r="AB557" s="5" t="n">
        <f aca="false">(Sensitivity!$AE$480+Sensitivity!$AJ$480)*$T557</f>
        <v>21392243.0336901</v>
      </c>
      <c r="AC557" s="5" t="n">
        <f aca="false">common_rsa_total*$T557</f>
        <v>754220114.877065</v>
      </c>
      <c r="AD557" s="5" t="n">
        <f aca="false">IF($S557=const_one,pre_f_options_issued*($T557-option_strike_usd),const_zero)</f>
        <v>207005587.465851</v>
      </c>
      <c r="AE557" s="5" t="n">
        <f aca="false">J557+U557</f>
        <v>30000000</v>
      </c>
      <c r="AF557" s="5" t="n">
        <f aca="false">K557+V557</f>
        <v>511417493.142073</v>
      </c>
      <c r="AG557" s="5" t="n">
        <f aca="false">L557+W557</f>
        <v>144557856.522299</v>
      </c>
      <c r="AH557" s="5" t="n">
        <f aca="false">M557+X557</f>
        <v>60000000</v>
      </c>
      <c r="AI557" s="5" t="n">
        <f aca="false">N557+Y557</f>
        <v>251406704.959022</v>
      </c>
      <c r="AJ557" s="5" t="n">
        <f aca="false">O557+Z557</f>
        <v>15000000</v>
      </c>
      <c r="AK557" s="5" t="n">
        <f aca="false">P557+AA557</f>
        <v>5000000</v>
      </c>
      <c r="AL557" s="5" t="n">
        <f aca="false">INDEX($AE$535:$AE$662,$B557-$C557*1+const_one)</f>
        <v>30000000</v>
      </c>
      <c r="AM557" s="5" t="n">
        <f aca="false">INDEX($AF$535:$AF$662,$B557-$D557*2+const_one)</f>
        <v>300000000</v>
      </c>
      <c r="AN557" s="5" t="n">
        <f aca="false">INDEX($AG$535:$AG$662,$B557-$E557*4+const_one)</f>
        <v>100000000</v>
      </c>
      <c r="AO557" s="5" t="n">
        <f aca="false">INDEX($AH$535:$AH$662,$B557-$F557*8+const_one)</f>
        <v>60000000</v>
      </c>
      <c r="AP557" s="5" t="n">
        <f aca="false">INDEX($AI$535:$AI$662,$B557-$G557*16+const_one)</f>
        <v>30000000</v>
      </c>
      <c r="AQ557" s="5" t="n">
        <f aca="false">INDEX($AJ$535:$AJ$662,$B557-$H557*32+const_one)</f>
        <v>15000000</v>
      </c>
      <c r="AR557" s="5" t="n">
        <f aca="false">INDEX($AK$535:$AK$662,$B557-$I557*64+const_one)</f>
        <v>5000000</v>
      </c>
      <c r="AS557" s="5" t="n">
        <f aca="false">INDEX($AE$535:$AE$662,$B557+(const_one-$C557)*1+const_one)</f>
        <v>50588061.1370311</v>
      </c>
      <c r="AT557" s="5" t="n">
        <f aca="false">INDEX($AF$535:$AF$662,$B557+(const_one-$D557)*2+const_one)</f>
        <v>511417493.142073</v>
      </c>
      <c r="AU557" s="5" t="n">
        <f aca="false">INDEX($AG$535:$AG$662,$B557+(const_one-$E557)*4+const_one)</f>
        <v>144557856.522299</v>
      </c>
      <c r="AV557" s="5" t="n">
        <f aca="false">INDEX($AH$535:$AH$662,$B557+(const_one-$F557)*8+const_one)</f>
        <v>187568072.065132</v>
      </c>
      <c r="AW557" s="5" t="n">
        <f aca="false">INDEX($AI$535:$AI$662,$B557+(const_one-$G557)*16+const_one)</f>
        <v>251406704.959022</v>
      </c>
      <c r="AX557" s="5" t="n">
        <f aca="false">INDEX($AJ$535:$AJ$662,$B557+(const_one-$H557)*32+const_one)</f>
        <v>345775449.779445</v>
      </c>
      <c r="AY557" s="5" t="n">
        <f aca="false">INDEX($AK$535:$AK$662,$B557+(const_one-$I557)*64+const_one)</f>
        <v>343962734.446394</v>
      </c>
      <c r="AZ557" s="5" t="n">
        <f aca="false">--($C557=--(AS557&gt;AL557))</f>
        <v>0</v>
      </c>
      <c r="BA557" s="5" t="n">
        <f aca="false">--($D557=--(AT557&gt;AM557))</f>
        <v>1</v>
      </c>
      <c r="BB557" s="5" t="n">
        <f aca="false">--($E557=--(AU557&gt;AN557))</f>
        <v>1</v>
      </c>
      <c r="BC557" s="5" t="n">
        <f aca="false">--($F557=--(AV557&gt;AO557))</f>
        <v>0</v>
      </c>
      <c r="BD557" s="5" t="n">
        <f aca="false">--($G557=--(AW557&gt;AP557))</f>
        <v>1</v>
      </c>
      <c r="BE557" s="5" t="n">
        <f aca="false">--($H557=--(AX557&gt;AQ557))</f>
        <v>0</v>
      </c>
      <c r="BF557" s="5" t="n">
        <f aca="false">--($I557=--(AY557&gt;AR557))</f>
        <v>0</v>
      </c>
      <c r="BG557" s="5" t="n">
        <f aca="false">SUM(AZ557:BF557)</f>
        <v>3</v>
      </c>
      <c r="BH557" s="5" t="n">
        <f aca="false">SUM(AE557:AK557)+AB557+AC557+AD557</f>
        <v>2000000000</v>
      </c>
    </row>
    <row r="558" customFormat="false" ht="15" hidden="true" customHeight="false" outlineLevel="0" collapsed="false">
      <c r="A558" s="5" t="n">
        <f aca="false">sensitivity_exit_usd</f>
        <v>2000000000</v>
      </c>
      <c r="B558" s="2" t="n">
        <f aca="false">ROW()-ROW($B$535)</f>
        <v>23</v>
      </c>
      <c r="C558" s="2" t="n">
        <f aca="false">MOD(QUOTIENT($B558,1),2)</f>
        <v>1</v>
      </c>
      <c r="D558" s="2" t="n">
        <f aca="false">MOD(QUOTIENT($B558,2),2)</f>
        <v>1</v>
      </c>
      <c r="E558" s="2" t="n">
        <f aca="false">MOD(QUOTIENT($B558,4),2)</f>
        <v>1</v>
      </c>
      <c r="F558" s="2" t="n">
        <f aca="false">MOD(QUOTIENT($B558,8),2)</f>
        <v>0</v>
      </c>
      <c r="G558" s="2" t="n">
        <f aca="false">MOD(QUOTIENT($B558,16),2)</f>
        <v>1</v>
      </c>
      <c r="H558" s="2" t="n">
        <f aca="false">MOD(QUOTIENT($B558,32),2)</f>
        <v>0</v>
      </c>
      <c r="I558" s="2" t="n">
        <f aca="false">MOD(QUOTIENT($B558,64),2)</f>
        <v>0</v>
      </c>
      <c r="J558" s="5" t="n">
        <f aca="false">IF($C558=const_zero,MIN(class_series_f_invested_usd,MAX(const_zero,$A558)),const_zero)</f>
        <v>0</v>
      </c>
      <c r="K558" s="5" t="n">
        <f aca="false">IF($D558=const_zero,MIN(class_series_e_invested_usd,MAX(const_zero,$A558-SUM($J558:$J558))),const_zero)</f>
        <v>0</v>
      </c>
      <c r="L558" s="5" t="n">
        <f aca="false">IF($E558=const_zero,MIN(class_series_d_invested_usd,MAX(const_zero,$A558-SUM($J558:$K558))),const_zero)</f>
        <v>0</v>
      </c>
      <c r="M558" s="5" t="n">
        <f aca="false">IF($F558=const_zero,MIN(class_series_c_invested_usd,MAX(const_zero,$A558-SUM($J558:$L558))),const_zero)</f>
        <v>60000000</v>
      </c>
      <c r="N558" s="5" t="n">
        <f aca="false">IF($G558=const_zero,MIN(class_series_b_invested_usd,MAX(const_zero,$A558-SUM($J558:$M558))),const_zero)</f>
        <v>0</v>
      </c>
      <c r="O558" s="5" t="n">
        <f aca="false">IF($H558=const_zero,MIN(class_series_a_invested_usd,MAX(const_zero,$A558-SUM($J558:$N558))),const_zero)</f>
        <v>15000000</v>
      </c>
      <c r="P558" s="5" t="n">
        <f aca="false">IF($I558=const_zero,MIN(class_seed_invested_usd,MAX(const_zero,$A558-SUM($J558:$O558))),const_zero)</f>
        <v>5000000</v>
      </c>
      <c r="Q558" s="5" t="n">
        <f aca="false">MAX(const_zero,$A558-SUM($J558:$P558))</f>
        <v>1920000000</v>
      </c>
      <c r="R558" s="9" t="n">
        <f aca="false">common_rsa_total+Sensitivity!$AE$480+Sensitivity!$AJ$480+IF($C558=const_one,Sensitivity!$D$480,const_zero)+IF($D558=const_one,Sensitivity!$Y$480,const_zero)+IF($E558=const_one,Sensitivity!$V$480,const_zero)+IF($F558=const_one,Sensitivity!$S$480,const_zero)+IF($G558=const_one,Sensitivity!$P$480,const_zero)+IF($H558=const_one,Sensitivity!$M$480,const_zero)+IF($I558=const_one,Sensitivity!$J$480,const_zero)</f>
        <v>20693229.2719582</v>
      </c>
      <c r="S558" s="23" t="b">
        <f aca="false">IF($R558&gt;const_zero,--($Q558&gt;option_strike_usd*$R558),const_zero)</f>
        <v>1</v>
      </c>
      <c r="T558" s="7" t="n">
        <f aca="false">IF($R558&gt;const_zero,IF($S558=const_one,($Q558+option_strike_usd*pre_f_options_issued)/($R558+pre_f_options_issued),$Q558/$R558),const_zero)</f>
        <v>82.8905702374271</v>
      </c>
      <c r="U558" s="5" t="n">
        <f aca="false">IF($C558=const_one,Sensitivity!$D$480*$T558,const_zero)</f>
        <v>50588061.1370311</v>
      </c>
      <c r="V558" s="5" t="n">
        <f aca="false">IF($D558=const_one,Sensitivity!$Y$480*$T558,const_zero)</f>
        <v>505853902.856548</v>
      </c>
      <c r="W558" s="5" t="n">
        <f aca="false">IF($E558=const_one,Sensitivity!$V$480*$T558,const_zero)</f>
        <v>142985245.69645</v>
      </c>
      <c r="X558" s="5" t="n">
        <f aca="false">IF($F558=const_one,Sensitivity!$S$480*$T558,const_zero)</f>
        <v>0</v>
      </c>
      <c r="Y558" s="5" t="n">
        <f aca="false">IF($G558=const_one,Sensitivity!$P$480*$T558,const_zero)</f>
        <v>248671710.712281</v>
      </c>
      <c r="Z558" s="5" t="n">
        <f aca="false">IF($H558=const_one,Sensitivity!$M$480*$T558,const_zero)</f>
        <v>0</v>
      </c>
      <c r="AA558" s="5" t="n">
        <f aca="false">IF($I558=const_one,Sensitivity!$J$480*$T558,const_zero)</f>
        <v>0</v>
      </c>
      <c r="AB558" s="5" t="n">
        <f aca="false">(Sensitivity!$AE$480+Sensitivity!$AJ$480)*$T558</f>
        <v>21159521.8672775</v>
      </c>
      <c r="AC558" s="5" t="n">
        <f aca="false">common_rsa_total*$T558</f>
        <v>746015132.136844</v>
      </c>
      <c r="AD558" s="5" t="n">
        <f aca="false">IF($S558=const_one,pre_f_options_issued*($T558-option_strike_usd),const_zero)</f>
        <v>204726425.593568</v>
      </c>
      <c r="AE558" s="5" t="n">
        <f aca="false">J558+U558</f>
        <v>50588061.1370311</v>
      </c>
      <c r="AF558" s="5" t="n">
        <f aca="false">K558+V558</f>
        <v>505853902.856548</v>
      </c>
      <c r="AG558" s="5" t="n">
        <f aca="false">L558+W558</f>
        <v>142985245.69645</v>
      </c>
      <c r="AH558" s="5" t="n">
        <f aca="false">M558+X558</f>
        <v>60000000</v>
      </c>
      <c r="AI558" s="5" t="n">
        <f aca="false">N558+Y558</f>
        <v>248671710.712281</v>
      </c>
      <c r="AJ558" s="5" t="n">
        <f aca="false">O558+Z558</f>
        <v>15000000</v>
      </c>
      <c r="AK558" s="5" t="n">
        <f aca="false">P558+AA558</f>
        <v>5000000</v>
      </c>
      <c r="AL558" s="5" t="n">
        <f aca="false">INDEX($AE$535:$AE$662,$B558-$C558*1+const_one)</f>
        <v>30000000</v>
      </c>
      <c r="AM558" s="5" t="n">
        <f aca="false">INDEX($AF$535:$AF$662,$B558-$D558*2+const_one)</f>
        <v>300000000</v>
      </c>
      <c r="AN558" s="5" t="n">
        <f aca="false">INDEX($AG$535:$AG$662,$B558-$E558*4+const_one)</f>
        <v>100000000</v>
      </c>
      <c r="AO558" s="5" t="n">
        <f aca="false">INDEX($AH$535:$AH$662,$B558-$F558*8+const_one)</f>
        <v>60000000</v>
      </c>
      <c r="AP558" s="5" t="n">
        <f aca="false">INDEX($AI$535:$AI$662,$B558-$G558*16+const_one)</f>
        <v>30000000</v>
      </c>
      <c r="AQ558" s="5" t="n">
        <f aca="false">INDEX($AJ$535:$AJ$662,$B558-$H558*32+const_one)</f>
        <v>15000000</v>
      </c>
      <c r="AR558" s="5" t="n">
        <f aca="false">INDEX($AK$535:$AK$662,$B558-$I558*64+const_one)</f>
        <v>5000000</v>
      </c>
      <c r="AS558" s="5" t="n">
        <f aca="false">INDEX($AE$535:$AE$662,$B558+(const_one-$C558)*1+const_one)</f>
        <v>50588061.1370311</v>
      </c>
      <c r="AT558" s="5" t="n">
        <f aca="false">INDEX($AF$535:$AF$662,$B558+(const_one-$D558)*2+const_one)</f>
        <v>505853902.856548</v>
      </c>
      <c r="AU558" s="5" t="n">
        <f aca="false">INDEX($AG$535:$AG$662,$B558+(const_one-$E558)*4+const_one)</f>
        <v>142985245.69645</v>
      </c>
      <c r="AV558" s="5" t="n">
        <f aca="false">INDEX($AH$535:$AH$662,$B558+(const_one-$F558)*8+const_one)</f>
        <v>185908544.382604</v>
      </c>
      <c r="AW558" s="5" t="n">
        <f aca="false">INDEX($AI$535:$AI$662,$B558+(const_one-$G558)*16+const_one)</f>
        <v>248671710.712281</v>
      </c>
      <c r="AX558" s="5" t="n">
        <f aca="false">INDEX($AJ$535:$AJ$662,$B558+(const_one-$H558)*32+const_one)</f>
        <v>343610868.643397</v>
      </c>
      <c r="AY558" s="5" t="n">
        <f aca="false">INDEX($AK$535:$AK$662,$B558+(const_one-$I558)*64+const_one)</f>
        <v>341837393.192335</v>
      </c>
      <c r="AZ558" s="5" t="n">
        <f aca="false">--($C558=--(AS558&gt;AL558))</f>
        <v>1</v>
      </c>
      <c r="BA558" s="5" t="n">
        <f aca="false">--($D558=--(AT558&gt;AM558))</f>
        <v>1</v>
      </c>
      <c r="BB558" s="5" t="n">
        <f aca="false">--($E558=--(AU558&gt;AN558))</f>
        <v>1</v>
      </c>
      <c r="BC558" s="5" t="n">
        <f aca="false">--($F558=--(AV558&gt;AO558))</f>
        <v>0</v>
      </c>
      <c r="BD558" s="5" t="n">
        <f aca="false">--($G558=--(AW558&gt;AP558))</f>
        <v>1</v>
      </c>
      <c r="BE558" s="5" t="n">
        <f aca="false">--($H558=--(AX558&gt;AQ558))</f>
        <v>0</v>
      </c>
      <c r="BF558" s="5" t="n">
        <f aca="false">--($I558=--(AY558&gt;AR558))</f>
        <v>0</v>
      </c>
      <c r="BG558" s="5" t="n">
        <f aca="false">SUM(AZ558:BF558)</f>
        <v>4</v>
      </c>
      <c r="BH558" s="5" t="n">
        <f aca="false">SUM(AE558:AK558)+AB558+AC558+AD558</f>
        <v>2000000000</v>
      </c>
    </row>
    <row r="559" customFormat="false" ht="15" hidden="true" customHeight="false" outlineLevel="0" collapsed="false">
      <c r="A559" s="5" t="n">
        <f aca="false">sensitivity_exit_usd</f>
        <v>2000000000</v>
      </c>
      <c r="B559" s="2" t="n">
        <f aca="false">ROW()-ROW($B$535)</f>
        <v>24</v>
      </c>
      <c r="C559" s="2" t="n">
        <f aca="false">MOD(QUOTIENT($B559,1),2)</f>
        <v>0</v>
      </c>
      <c r="D559" s="2" t="n">
        <f aca="false">MOD(QUOTIENT($B559,2),2)</f>
        <v>0</v>
      </c>
      <c r="E559" s="2" t="n">
        <f aca="false">MOD(QUOTIENT($B559,4),2)</f>
        <v>0</v>
      </c>
      <c r="F559" s="2" t="n">
        <f aca="false">MOD(QUOTIENT($B559,8),2)</f>
        <v>1</v>
      </c>
      <c r="G559" s="2" t="n">
        <f aca="false">MOD(QUOTIENT($B559,16),2)</f>
        <v>1</v>
      </c>
      <c r="H559" s="2" t="n">
        <f aca="false">MOD(QUOTIENT($B559,32),2)</f>
        <v>0</v>
      </c>
      <c r="I559" s="2" t="n">
        <f aca="false">MOD(QUOTIENT($B559,64),2)</f>
        <v>0</v>
      </c>
      <c r="J559" s="5" t="n">
        <f aca="false">IF($C559=const_zero,MIN(class_series_f_invested_usd,MAX(const_zero,$A559)),const_zero)</f>
        <v>30000000</v>
      </c>
      <c r="K559" s="5" t="n">
        <f aca="false">IF($D559=const_zero,MIN(class_series_e_invested_usd,MAX(const_zero,$A559-SUM($J559:$J559))),const_zero)</f>
        <v>300000000</v>
      </c>
      <c r="L559" s="5" t="n">
        <f aca="false">IF($E559=const_zero,MIN(class_series_d_invested_usd,MAX(const_zero,$A559-SUM($J559:$K559))),const_zero)</f>
        <v>100000000</v>
      </c>
      <c r="M559" s="5" t="n">
        <f aca="false">IF($F559=const_zero,MIN(class_series_c_invested_usd,MAX(const_zero,$A559-SUM($J559:$L559))),const_zero)</f>
        <v>0</v>
      </c>
      <c r="N559" s="5" t="n">
        <f aca="false">IF($G559=const_zero,MIN(class_series_b_invested_usd,MAX(const_zero,$A559-SUM($J559:$M559))),const_zero)</f>
        <v>0</v>
      </c>
      <c r="O559" s="5" t="n">
        <f aca="false">IF($H559=const_zero,MIN(class_series_a_invested_usd,MAX(const_zero,$A559-SUM($J559:$N559))),const_zero)</f>
        <v>15000000</v>
      </c>
      <c r="P559" s="5" t="n">
        <f aca="false">IF($I559=const_zero,MIN(class_seed_invested_usd,MAX(const_zero,$A559-SUM($J559:$O559))),const_zero)</f>
        <v>5000000</v>
      </c>
      <c r="Q559" s="5" t="n">
        <f aca="false">MAX(const_zero,$A559-SUM($J559:$P559))</f>
        <v>1550000000</v>
      </c>
      <c r="R559" s="9" t="n">
        <f aca="false">common_rsa_total+Sensitivity!$AE$480+Sensitivity!$AJ$480+IF($C559=const_one,Sensitivity!$D$480,const_zero)+IF($D559=const_one,Sensitivity!$Y$480,const_zero)+IF($E559=const_one,Sensitivity!$V$480,const_zero)+IF($F559=const_one,Sensitivity!$S$480,const_zero)+IF($G559=const_one,Sensitivity!$P$480,const_zero)+IF($H559=const_one,Sensitivity!$M$480,const_zero)+IF($I559=const_one,Sensitivity!$J$480,const_zero)</f>
        <v>14655270.5549819</v>
      </c>
      <c r="S559" s="23" t="b">
        <f aca="false">IF($R559&gt;const_zero,--($Q559&gt;option_strike_usd*$R559),const_zero)</f>
        <v>1</v>
      </c>
      <c r="T559" s="7" t="n">
        <f aca="false">IF($R559&gt;const_zero,IF($S559=const_one,($Q559+option_strike_usd*pre_f_options_issued)/($R559+pre_f_options_issued),$Q559/$R559),const_zero)</f>
        <v>90.4969697227625</v>
      </c>
      <c r="U559" s="5" t="n">
        <f aca="false">IF($C559=const_one,Sensitivity!$D$480*$T559,const_zero)</f>
        <v>0</v>
      </c>
      <c r="V559" s="5" t="n">
        <f aca="false">IF($D559=const_one,Sensitivity!$Y$480*$T559,const_zero)</f>
        <v>0</v>
      </c>
      <c r="W559" s="5" t="n">
        <f aca="false">IF($E559=const_one,Sensitivity!$V$480*$T559,const_zero)</f>
        <v>0</v>
      </c>
      <c r="X559" s="5" t="n">
        <f aca="false">IF($F559=const_one,Sensitivity!$S$480*$T559,const_zero)</f>
        <v>217192727.33463</v>
      </c>
      <c r="Y559" s="5" t="n">
        <f aca="false">IF($G559=const_one,Sensitivity!$P$480*$T559,const_zero)</f>
        <v>271490909.168288</v>
      </c>
      <c r="Z559" s="5" t="n">
        <f aca="false">IF($H559=const_one,Sensitivity!$M$480*$T559,const_zero)</f>
        <v>0</v>
      </c>
      <c r="AA559" s="5" t="n">
        <f aca="false">IF($I559=const_one,Sensitivity!$J$480*$T559,const_zero)</f>
        <v>0</v>
      </c>
      <c r="AB559" s="5" t="n">
        <f aca="false">(Sensitivity!$AE$480+Sensitivity!$AJ$480)*$T559</f>
        <v>23101211.6853134</v>
      </c>
      <c r="AC559" s="5" t="n">
        <f aca="false">common_rsa_total*$T559</f>
        <v>814472727.504863</v>
      </c>
      <c r="AD559" s="5" t="n">
        <f aca="false">IF($S559=const_one,pre_f_options_issued*($T559-option_strike_usd),const_zero)</f>
        <v>223742424.306906</v>
      </c>
      <c r="AE559" s="5" t="n">
        <f aca="false">J559+U559</f>
        <v>30000000</v>
      </c>
      <c r="AF559" s="5" t="n">
        <f aca="false">K559+V559</f>
        <v>300000000</v>
      </c>
      <c r="AG559" s="5" t="n">
        <f aca="false">L559+W559</f>
        <v>100000000</v>
      </c>
      <c r="AH559" s="5" t="n">
        <f aca="false">M559+X559</f>
        <v>217192727.33463</v>
      </c>
      <c r="AI559" s="5" t="n">
        <f aca="false">N559+Y559</f>
        <v>271490909.168288</v>
      </c>
      <c r="AJ559" s="5" t="n">
        <f aca="false">O559+Z559</f>
        <v>15000000</v>
      </c>
      <c r="AK559" s="5" t="n">
        <f aca="false">P559+AA559</f>
        <v>5000000</v>
      </c>
      <c r="AL559" s="5" t="n">
        <f aca="false">INDEX($AE$535:$AE$662,$B559-$C559*1+const_one)</f>
        <v>30000000</v>
      </c>
      <c r="AM559" s="5" t="n">
        <f aca="false">INDEX($AF$535:$AF$662,$B559-$D559*2+const_one)</f>
        <v>300000000</v>
      </c>
      <c r="AN559" s="5" t="n">
        <f aca="false">INDEX($AG$535:$AG$662,$B559-$E559*4+const_one)</f>
        <v>100000000</v>
      </c>
      <c r="AO559" s="5" t="n">
        <f aca="false">INDEX($AH$535:$AH$662,$B559-$F559*8+const_one)</f>
        <v>60000000</v>
      </c>
      <c r="AP559" s="5" t="n">
        <f aca="false">INDEX($AI$535:$AI$662,$B559-$G559*16+const_one)</f>
        <v>30000000</v>
      </c>
      <c r="AQ559" s="5" t="n">
        <f aca="false">INDEX($AJ$535:$AJ$662,$B559-$H559*32+const_one)</f>
        <v>15000000</v>
      </c>
      <c r="AR559" s="5" t="n">
        <f aca="false">INDEX($AK$535:$AK$662,$B559-$I559*64+const_one)</f>
        <v>5000000</v>
      </c>
      <c r="AS559" s="5" t="n">
        <f aca="false">INDEX($AE$535:$AE$662,$B559+(const_one-$C559)*1+const_one)</f>
        <v>54363509.110066</v>
      </c>
      <c r="AT559" s="5" t="n">
        <f aca="false">INDEX($AF$535:$AF$662,$B559+(const_one-$D559)*2+const_one)</f>
        <v>486079062.129388</v>
      </c>
      <c r="AU559" s="5" t="n">
        <f aca="false">INDEX($AG$535:$AG$662,$B559+(const_one-$E559)*4+const_one)</f>
        <v>150980071.776864</v>
      </c>
      <c r="AV559" s="5" t="n">
        <f aca="false">INDEX($AH$535:$AH$662,$B559+(const_one-$F559)*8+const_one)</f>
        <v>217192727.33463</v>
      </c>
      <c r="AW559" s="5" t="n">
        <f aca="false">INDEX($AI$535:$AI$662,$B559+(const_one-$G559)*16+const_one)</f>
        <v>271490909.168288</v>
      </c>
      <c r="AX559" s="5" t="n">
        <f aca="false">INDEX($AJ$535:$AJ$662,$B559+(const_one-$H559)*32+const_one)</f>
        <v>353753296.785519</v>
      </c>
      <c r="AY559" s="5" t="n">
        <f aca="false">INDEX($AK$535:$AK$662,$B559+(const_one-$I559)*64+const_one)</f>
        <v>351496497.443985</v>
      </c>
      <c r="AZ559" s="5" t="n">
        <f aca="false">--($C559=--(AS559&gt;AL559))</f>
        <v>0</v>
      </c>
      <c r="BA559" s="5" t="n">
        <f aca="false">--($D559=--(AT559&gt;AM559))</f>
        <v>0</v>
      </c>
      <c r="BB559" s="5" t="n">
        <f aca="false">--($E559=--(AU559&gt;AN559))</f>
        <v>0</v>
      </c>
      <c r="BC559" s="5" t="n">
        <f aca="false">--($F559=--(AV559&gt;AO559))</f>
        <v>1</v>
      </c>
      <c r="BD559" s="5" t="n">
        <f aca="false">--($G559=--(AW559&gt;AP559))</f>
        <v>1</v>
      </c>
      <c r="BE559" s="5" t="n">
        <f aca="false">--($H559=--(AX559&gt;AQ559))</f>
        <v>0</v>
      </c>
      <c r="BF559" s="5" t="n">
        <f aca="false">--($I559=--(AY559&gt;AR559))</f>
        <v>0</v>
      </c>
      <c r="BG559" s="5" t="n">
        <f aca="false">SUM(AZ559:BF559)</f>
        <v>2</v>
      </c>
      <c r="BH559" s="5" t="n">
        <f aca="false">SUM(AE559:AK559)+AB559+AC559+AD559</f>
        <v>2000000000</v>
      </c>
    </row>
    <row r="560" customFormat="false" ht="15" hidden="true" customHeight="false" outlineLevel="0" collapsed="false">
      <c r="A560" s="5" t="n">
        <f aca="false">sensitivity_exit_usd</f>
        <v>2000000000</v>
      </c>
      <c r="B560" s="2" t="n">
        <f aca="false">ROW()-ROW($B$535)</f>
        <v>25</v>
      </c>
      <c r="C560" s="2" t="n">
        <f aca="false">MOD(QUOTIENT($B560,1),2)</f>
        <v>1</v>
      </c>
      <c r="D560" s="2" t="n">
        <f aca="false">MOD(QUOTIENT($B560,2),2)</f>
        <v>0</v>
      </c>
      <c r="E560" s="2" t="n">
        <f aca="false">MOD(QUOTIENT($B560,4),2)</f>
        <v>0</v>
      </c>
      <c r="F560" s="2" t="n">
        <f aca="false">MOD(QUOTIENT($B560,8),2)</f>
        <v>1</v>
      </c>
      <c r="G560" s="2" t="n">
        <f aca="false">MOD(QUOTIENT($B560,16),2)</f>
        <v>1</v>
      </c>
      <c r="H560" s="2" t="n">
        <f aca="false">MOD(QUOTIENT($B560,32),2)</f>
        <v>0</v>
      </c>
      <c r="I560" s="2" t="n">
        <f aca="false">MOD(QUOTIENT($B560,64),2)</f>
        <v>0</v>
      </c>
      <c r="J560" s="5" t="n">
        <f aca="false">IF($C560=const_zero,MIN(class_series_f_invested_usd,MAX(const_zero,$A560)),const_zero)</f>
        <v>0</v>
      </c>
      <c r="K560" s="5" t="n">
        <f aca="false">IF($D560=const_zero,MIN(class_series_e_invested_usd,MAX(const_zero,$A560-SUM($J560:$J560))),const_zero)</f>
        <v>300000000</v>
      </c>
      <c r="L560" s="5" t="n">
        <f aca="false">IF($E560=const_zero,MIN(class_series_d_invested_usd,MAX(const_zero,$A560-SUM($J560:$K560))),const_zero)</f>
        <v>100000000</v>
      </c>
      <c r="M560" s="5" t="n">
        <f aca="false">IF($F560=const_zero,MIN(class_series_c_invested_usd,MAX(const_zero,$A560-SUM($J560:$L560))),const_zero)</f>
        <v>0</v>
      </c>
      <c r="N560" s="5" t="n">
        <f aca="false">IF($G560=const_zero,MIN(class_series_b_invested_usd,MAX(const_zero,$A560-SUM($J560:$M560))),const_zero)</f>
        <v>0</v>
      </c>
      <c r="O560" s="5" t="n">
        <f aca="false">IF($H560=const_zero,MIN(class_series_a_invested_usd,MAX(const_zero,$A560-SUM($J560:$N560))),const_zero)</f>
        <v>15000000</v>
      </c>
      <c r="P560" s="5" t="n">
        <f aca="false">IF($I560=const_zero,MIN(class_seed_invested_usd,MAX(const_zero,$A560-SUM($J560:$O560))),const_zero)</f>
        <v>5000000</v>
      </c>
      <c r="Q560" s="5" t="n">
        <f aca="false">MAX(const_zero,$A560-SUM($J560:$P560))</f>
        <v>1580000000</v>
      </c>
      <c r="R560" s="9" t="n">
        <f aca="false">common_rsa_total+Sensitivity!$AE$480+Sensitivity!$AJ$480+IF($C560=const_one,Sensitivity!$D$480,const_zero)+IF($D560=const_one,Sensitivity!$Y$480,const_zero)+IF($E560=const_one,Sensitivity!$V$480,const_zero)+IF($F560=const_one,Sensitivity!$S$480,const_zero)+IF($G560=const_one,Sensitivity!$P$480,const_zero)+IF($H560=const_one,Sensitivity!$M$480,const_zero)+IF($I560=const_one,Sensitivity!$J$480,const_zero)</f>
        <v>15265569.9049819</v>
      </c>
      <c r="S560" s="23" t="b">
        <f aca="false">IF($R560&gt;const_zero,--($Q560&gt;option_strike_usd*$R560),const_zero)</f>
        <v>1</v>
      </c>
      <c r="T560" s="7" t="n">
        <f aca="false">IF($R560&gt;const_zero,IF($S560=const_one,($Q560+option_strike_usd*pre_f_options_issued)/($R560+pre_f_options_issued),$Q560/$R560),const_zero)</f>
        <v>89.0767933966602</v>
      </c>
      <c r="U560" s="5" t="n">
        <f aca="false">IF($C560=const_one,Sensitivity!$D$480*$T560,const_zero)</f>
        <v>54363509.110066</v>
      </c>
      <c r="V560" s="5" t="n">
        <f aca="false">IF($D560=const_one,Sensitivity!$Y$480*$T560,const_zero)</f>
        <v>0</v>
      </c>
      <c r="W560" s="5" t="n">
        <f aca="false">IF($E560=const_one,Sensitivity!$V$480*$T560,const_zero)</f>
        <v>0</v>
      </c>
      <c r="X560" s="5" t="n">
        <f aca="false">IF($F560=const_one,Sensitivity!$S$480*$T560,const_zero)</f>
        <v>213784304.151984</v>
      </c>
      <c r="Y560" s="5" t="n">
        <f aca="false">IF($G560=const_one,Sensitivity!$P$480*$T560,const_zero)</f>
        <v>267230380.189981</v>
      </c>
      <c r="Z560" s="5" t="n">
        <f aca="false">IF($H560=const_one,Sensitivity!$M$480*$T560,const_zero)</f>
        <v>0</v>
      </c>
      <c r="AA560" s="5" t="n">
        <f aca="false">IF($I560=const_one,Sensitivity!$J$480*$T560,const_zero)</f>
        <v>0</v>
      </c>
      <c r="AB560" s="5" t="n">
        <f aca="false">(Sensitivity!$AE$480+Sensitivity!$AJ$480)*$T560</f>
        <v>22738682.4863771</v>
      </c>
      <c r="AC560" s="5" t="n">
        <f aca="false">common_rsa_total*$T560</f>
        <v>801691140.569942</v>
      </c>
      <c r="AD560" s="5" t="n">
        <f aca="false">IF($S560=const_one,pre_f_options_issued*($T560-option_strike_usd),const_zero)</f>
        <v>220191983.49165</v>
      </c>
      <c r="AE560" s="5" t="n">
        <f aca="false">J560+U560</f>
        <v>54363509.110066</v>
      </c>
      <c r="AF560" s="5" t="n">
        <f aca="false">K560+V560</f>
        <v>300000000</v>
      </c>
      <c r="AG560" s="5" t="n">
        <f aca="false">L560+W560</f>
        <v>100000000</v>
      </c>
      <c r="AH560" s="5" t="n">
        <f aca="false">M560+X560</f>
        <v>213784304.151984</v>
      </c>
      <c r="AI560" s="5" t="n">
        <f aca="false">N560+Y560</f>
        <v>267230380.189981</v>
      </c>
      <c r="AJ560" s="5" t="n">
        <f aca="false">O560+Z560</f>
        <v>15000000</v>
      </c>
      <c r="AK560" s="5" t="n">
        <f aca="false">P560+AA560</f>
        <v>5000000</v>
      </c>
      <c r="AL560" s="5" t="n">
        <f aca="false">INDEX($AE$535:$AE$662,$B560-$C560*1+const_one)</f>
        <v>30000000</v>
      </c>
      <c r="AM560" s="5" t="n">
        <f aca="false">INDEX($AF$535:$AF$662,$B560-$D560*2+const_one)</f>
        <v>300000000</v>
      </c>
      <c r="AN560" s="5" t="n">
        <f aca="false">INDEX($AG$535:$AG$662,$B560-$E560*4+const_one)</f>
        <v>100000000</v>
      </c>
      <c r="AO560" s="5" t="n">
        <f aca="false">INDEX($AH$535:$AH$662,$B560-$F560*8+const_one)</f>
        <v>60000000</v>
      </c>
      <c r="AP560" s="5" t="n">
        <f aca="false">INDEX($AI$535:$AI$662,$B560-$G560*16+const_one)</f>
        <v>30000000</v>
      </c>
      <c r="AQ560" s="5" t="n">
        <f aca="false">INDEX($AJ$535:$AJ$662,$B560-$H560*32+const_one)</f>
        <v>15000000</v>
      </c>
      <c r="AR560" s="5" t="n">
        <f aca="false">INDEX($AK$535:$AK$662,$B560-$I560*64+const_one)</f>
        <v>5000000</v>
      </c>
      <c r="AS560" s="5" t="n">
        <f aca="false">INDEX($AE$535:$AE$662,$B560+(const_one-$C560)*1+const_one)</f>
        <v>54363509.110066</v>
      </c>
      <c r="AT560" s="5" t="n">
        <f aca="false">INDEX($AF$535:$AF$662,$B560+(const_one-$D560)*2+const_one)</f>
        <v>481320705.777018</v>
      </c>
      <c r="AU560" s="5" t="n">
        <f aca="false">INDEX($AG$535:$AG$662,$B560+(const_one-$E560)*4+const_one)</f>
        <v>148907612.011283</v>
      </c>
      <c r="AV560" s="5" t="n">
        <f aca="false">INDEX($AH$535:$AH$662,$B560+(const_one-$F560)*8+const_one)</f>
        <v>213784304.151984</v>
      </c>
      <c r="AW560" s="5" t="n">
        <f aca="false">INDEX($AI$535:$AI$662,$B560+(const_one-$G560)*16+const_one)</f>
        <v>267230380.189981</v>
      </c>
      <c r="AX560" s="5" t="n">
        <f aca="false">INDEX($AJ$535:$AJ$662,$B560+(const_one-$H560)*32+const_one)</f>
        <v>350858776.36</v>
      </c>
      <c r="AY560" s="5" t="n">
        <f aca="false">INDEX($AK$535:$AK$662,$B560+(const_one-$I560)*64+const_one)</f>
        <v>348662477.290454</v>
      </c>
      <c r="AZ560" s="5" t="n">
        <f aca="false">--($C560=--(AS560&gt;AL560))</f>
        <v>1</v>
      </c>
      <c r="BA560" s="5" t="n">
        <f aca="false">--($D560=--(AT560&gt;AM560))</f>
        <v>0</v>
      </c>
      <c r="BB560" s="5" t="n">
        <f aca="false">--($E560=--(AU560&gt;AN560))</f>
        <v>0</v>
      </c>
      <c r="BC560" s="5" t="n">
        <f aca="false">--($F560=--(AV560&gt;AO560))</f>
        <v>1</v>
      </c>
      <c r="BD560" s="5" t="n">
        <f aca="false">--($G560=--(AW560&gt;AP560))</f>
        <v>1</v>
      </c>
      <c r="BE560" s="5" t="n">
        <f aca="false">--($H560=--(AX560&gt;AQ560))</f>
        <v>0</v>
      </c>
      <c r="BF560" s="5" t="n">
        <f aca="false">--($I560=--(AY560&gt;AR560))</f>
        <v>0</v>
      </c>
      <c r="BG560" s="5" t="n">
        <f aca="false">SUM(AZ560:BF560)</f>
        <v>3</v>
      </c>
      <c r="BH560" s="5" t="n">
        <f aca="false">SUM(AE560:AK560)+AB560+AC560+AD560</f>
        <v>2000000000</v>
      </c>
    </row>
    <row r="561" customFormat="false" ht="15" hidden="true" customHeight="false" outlineLevel="0" collapsed="false">
      <c r="A561" s="5" t="n">
        <f aca="false">sensitivity_exit_usd</f>
        <v>2000000000</v>
      </c>
      <c r="B561" s="2" t="n">
        <f aca="false">ROW()-ROW($B$535)</f>
        <v>26</v>
      </c>
      <c r="C561" s="2" t="n">
        <f aca="false">MOD(QUOTIENT($B561,1),2)</f>
        <v>0</v>
      </c>
      <c r="D561" s="2" t="n">
        <f aca="false">MOD(QUOTIENT($B561,2),2)</f>
        <v>1</v>
      </c>
      <c r="E561" s="2" t="n">
        <f aca="false">MOD(QUOTIENT($B561,4),2)</f>
        <v>0</v>
      </c>
      <c r="F561" s="2" t="n">
        <f aca="false">MOD(QUOTIENT($B561,8),2)</f>
        <v>1</v>
      </c>
      <c r="G561" s="2" t="n">
        <f aca="false">MOD(QUOTIENT($B561,16),2)</f>
        <v>1</v>
      </c>
      <c r="H561" s="2" t="n">
        <f aca="false">MOD(QUOTIENT($B561,32),2)</f>
        <v>0</v>
      </c>
      <c r="I561" s="2" t="n">
        <f aca="false">MOD(QUOTIENT($B561,64),2)</f>
        <v>0</v>
      </c>
      <c r="J561" s="5" t="n">
        <f aca="false">IF($C561=const_zero,MIN(class_series_f_invested_usd,MAX(const_zero,$A561)),const_zero)</f>
        <v>30000000</v>
      </c>
      <c r="K561" s="5" t="n">
        <f aca="false">IF($D561=const_zero,MIN(class_series_e_invested_usd,MAX(const_zero,$A561-SUM($J561:$J561))),const_zero)</f>
        <v>0</v>
      </c>
      <c r="L561" s="5" t="n">
        <f aca="false">IF($E561=const_zero,MIN(class_series_d_invested_usd,MAX(const_zero,$A561-SUM($J561:$K561))),const_zero)</f>
        <v>100000000</v>
      </c>
      <c r="M561" s="5" t="n">
        <f aca="false">IF($F561=const_zero,MIN(class_series_c_invested_usd,MAX(const_zero,$A561-SUM($J561:$L561))),const_zero)</f>
        <v>0</v>
      </c>
      <c r="N561" s="5" t="n">
        <f aca="false">IF($G561=const_zero,MIN(class_series_b_invested_usd,MAX(const_zero,$A561-SUM($J561:$M561))),const_zero)</f>
        <v>0</v>
      </c>
      <c r="O561" s="5" t="n">
        <f aca="false">IF($H561=const_zero,MIN(class_series_a_invested_usd,MAX(const_zero,$A561-SUM($J561:$N561))),const_zero)</f>
        <v>15000000</v>
      </c>
      <c r="P561" s="5" t="n">
        <f aca="false">IF($I561=const_zero,MIN(class_seed_invested_usd,MAX(const_zero,$A561-SUM($J561:$O561))),const_zero)</f>
        <v>5000000</v>
      </c>
      <c r="Q561" s="5" t="n">
        <f aca="false">MAX(const_zero,$A561-SUM($J561:$P561))</f>
        <v>1850000000</v>
      </c>
      <c r="R561" s="9" t="n">
        <f aca="false">common_rsa_total+Sensitivity!$AE$480+Sensitivity!$AJ$480+IF($C561=const_one,Sensitivity!$D$480,const_zero)+IF($D561=const_one,Sensitivity!$Y$480,const_zero)+IF($E561=const_one,Sensitivity!$V$480,const_zero)+IF($F561=const_one,Sensitivity!$S$480,const_zero)+IF($G561=const_one,Sensitivity!$P$480,const_zero)+IF($H561=const_one,Sensitivity!$M$480,const_zero)+IF($I561=const_one,Sensitivity!$J$480,const_zero)</f>
        <v>20757941.8408424</v>
      </c>
      <c r="S561" s="23" t="b">
        <f aca="false">IF($R561&gt;const_zero,--($Q561&gt;option_strike_usd*$R561),const_zero)</f>
        <v>1</v>
      </c>
      <c r="T561" s="7" t="n">
        <f aca="false">IF($R561&gt;const_zero,IF($S561=const_one,($Q561+option_strike_usd*pre_f_options_issued)/($R561+pre_f_options_issued),$Q561/$R561),const_zero)</f>
        <v>79.6502120728023</v>
      </c>
      <c r="U561" s="5" t="n">
        <f aca="false">IF($C561=const_one,Sensitivity!$D$480*$T561,const_zero)</f>
        <v>0</v>
      </c>
      <c r="V561" s="5" t="n">
        <f aca="false">IF($D561=const_one,Sensitivity!$Y$480*$T561,const_zero)</f>
        <v>486079062.129388</v>
      </c>
      <c r="W561" s="5" t="n">
        <f aca="false">IF($E561=const_one,Sensitivity!$V$480*$T561,const_zero)</f>
        <v>0</v>
      </c>
      <c r="X561" s="5" t="n">
        <f aca="false">IF($F561=const_one,Sensitivity!$S$480*$T561,const_zero)</f>
        <v>191160508.974725</v>
      </c>
      <c r="Y561" s="5" t="n">
        <f aca="false">IF($G561=const_one,Sensitivity!$P$480*$T561,const_zero)</f>
        <v>238950636.218407</v>
      </c>
      <c r="Z561" s="5" t="n">
        <f aca="false">IF($H561=const_one,Sensitivity!$M$480*$T561,const_zero)</f>
        <v>0</v>
      </c>
      <c r="AA561" s="5" t="n">
        <f aca="false">IF($I561=const_one,Sensitivity!$J$480*$T561,const_zero)</f>
        <v>0</v>
      </c>
      <c r="AB561" s="5" t="n">
        <f aca="false">(Sensitivity!$AE$480+Sensitivity!$AJ$480)*$T561</f>
        <v>20332353.8402535</v>
      </c>
      <c r="AC561" s="5" t="n">
        <f aca="false">common_rsa_total*$T561</f>
        <v>716851908.65522</v>
      </c>
      <c r="AD561" s="5" t="n">
        <f aca="false">IF($S561=const_one,pre_f_options_issued*($T561-option_strike_usd),const_zero)</f>
        <v>196625530.182006</v>
      </c>
      <c r="AE561" s="5" t="n">
        <f aca="false">J561+U561</f>
        <v>30000000</v>
      </c>
      <c r="AF561" s="5" t="n">
        <f aca="false">K561+V561</f>
        <v>486079062.129388</v>
      </c>
      <c r="AG561" s="5" t="n">
        <f aca="false">L561+W561</f>
        <v>100000000</v>
      </c>
      <c r="AH561" s="5" t="n">
        <f aca="false">M561+X561</f>
        <v>191160508.974725</v>
      </c>
      <c r="AI561" s="5" t="n">
        <f aca="false">N561+Y561</f>
        <v>238950636.218407</v>
      </c>
      <c r="AJ561" s="5" t="n">
        <f aca="false">O561+Z561</f>
        <v>15000000</v>
      </c>
      <c r="AK561" s="5" t="n">
        <f aca="false">P561+AA561</f>
        <v>5000000</v>
      </c>
      <c r="AL561" s="5" t="n">
        <f aca="false">INDEX($AE$535:$AE$662,$B561-$C561*1+const_one)</f>
        <v>30000000</v>
      </c>
      <c r="AM561" s="5" t="n">
        <f aca="false">INDEX($AF$535:$AF$662,$B561-$D561*2+const_one)</f>
        <v>300000000</v>
      </c>
      <c r="AN561" s="5" t="n">
        <f aca="false">INDEX($AG$535:$AG$662,$B561-$E561*4+const_one)</f>
        <v>100000000</v>
      </c>
      <c r="AO561" s="5" t="n">
        <f aca="false">INDEX($AH$535:$AH$662,$B561-$F561*8+const_one)</f>
        <v>60000000</v>
      </c>
      <c r="AP561" s="5" t="n">
        <f aca="false">INDEX($AI$535:$AI$662,$B561-$G561*16+const_one)</f>
        <v>30000000</v>
      </c>
      <c r="AQ561" s="5" t="n">
        <f aca="false">INDEX($AJ$535:$AJ$662,$B561-$H561*32+const_one)</f>
        <v>15000000</v>
      </c>
      <c r="AR561" s="5" t="n">
        <f aca="false">INDEX($AK$535:$AK$662,$B561-$I561*64+const_one)</f>
        <v>5000000</v>
      </c>
      <c r="AS561" s="5" t="n">
        <f aca="false">INDEX($AE$535:$AE$662,$B561+(const_one-$C561)*1+const_one)</f>
        <v>48134611.8965731</v>
      </c>
      <c r="AT561" s="5" t="n">
        <f aca="false">INDEX($AF$535:$AF$662,$B561+(const_one-$D561)*2+const_one)</f>
        <v>486079062.129388</v>
      </c>
      <c r="AU561" s="5" t="n">
        <f aca="false">INDEX($AG$535:$AG$662,$B561+(const_one-$E561)*4+const_one)</f>
        <v>134813620.295922</v>
      </c>
      <c r="AV561" s="5" t="n">
        <f aca="false">INDEX($AH$535:$AH$662,$B561+(const_one-$F561)*8+const_one)</f>
        <v>191160508.974725</v>
      </c>
      <c r="AW561" s="5" t="n">
        <f aca="false">INDEX($AI$535:$AI$662,$B561+(const_one-$G561)*16+const_one)</f>
        <v>238950636.218407</v>
      </c>
      <c r="AX561" s="5" t="n">
        <f aca="false">INDEX($AJ$535:$AJ$662,$B561+(const_one-$H561)*32+const_one)</f>
        <v>330438078.349503</v>
      </c>
      <c r="AY561" s="5" t="n">
        <f aca="false">INDEX($AK$535:$AK$662,$B561+(const_one-$I561)*64+const_one)</f>
        <v>328668664.275343</v>
      </c>
      <c r="AZ561" s="5" t="n">
        <f aca="false">--($C561=--(AS561&gt;AL561))</f>
        <v>0</v>
      </c>
      <c r="BA561" s="5" t="n">
        <f aca="false">--($D561=--(AT561&gt;AM561))</f>
        <v>1</v>
      </c>
      <c r="BB561" s="5" t="n">
        <f aca="false">--($E561=--(AU561&gt;AN561))</f>
        <v>0</v>
      </c>
      <c r="BC561" s="5" t="n">
        <f aca="false">--($F561=--(AV561&gt;AO561))</f>
        <v>1</v>
      </c>
      <c r="BD561" s="5" t="n">
        <f aca="false">--($G561=--(AW561&gt;AP561))</f>
        <v>1</v>
      </c>
      <c r="BE561" s="5" t="n">
        <f aca="false">--($H561=--(AX561&gt;AQ561))</f>
        <v>0</v>
      </c>
      <c r="BF561" s="5" t="n">
        <f aca="false">--($I561=--(AY561&gt;AR561))</f>
        <v>0</v>
      </c>
      <c r="BG561" s="5" t="n">
        <f aca="false">SUM(AZ561:BF561)</f>
        <v>3</v>
      </c>
      <c r="BH561" s="5" t="n">
        <f aca="false">SUM(AE561:AK561)+AB561+AC561+AD561</f>
        <v>2000000000</v>
      </c>
    </row>
    <row r="562" customFormat="false" ht="15" hidden="true" customHeight="false" outlineLevel="0" collapsed="false">
      <c r="A562" s="5" t="n">
        <f aca="false">sensitivity_exit_usd</f>
        <v>2000000000</v>
      </c>
      <c r="B562" s="2" t="n">
        <f aca="false">ROW()-ROW($B$535)</f>
        <v>27</v>
      </c>
      <c r="C562" s="2" t="n">
        <f aca="false">MOD(QUOTIENT($B562,1),2)</f>
        <v>1</v>
      </c>
      <c r="D562" s="2" t="n">
        <f aca="false">MOD(QUOTIENT($B562,2),2)</f>
        <v>1</v>
      </c>
      <c r="E562" s="2" t="n">
        <f aca="false">MOD(QUOTIENT($B562,4),2)</f>
        <v>0</v>
      </c>
      <c r="F562" s="2" t="n">
        <f aca="false">MOD(QUOTIENT($B562,8),2)</f>
        <v>1</v>
      </c>
      <c r="G562" s="2" t="n">
        <f aca="false">MOD(QUOTIENT($B562,16),2)</f>
        <v>1</v>
      </c>
      <c r="H562" s="2" t="n">
        <f aca="false">MOD(QUOTIENT($B562,32),2)</f>
        <v>0</v>
      </c>
      <c r="I562" s="2" t="n">
        <f aca="false">MOD(QUOTIENT($B562,64),2)</f>
        <v>0</v>
      </c>
      <c r="J562" s="5" t="n">
        <f aca="false">IF($C562=const_zero,MIN(class_series_f_invested_usd,MAX(const_zero,$A562)),const_zero)</f>
        <v>0</v>
      </c>
      <c r="K562" s="5" t="n">
        <f aca="false">IF($D562=const_zero,MIN(class_series_e_invested_usd,MAX(const_zero,$A562-SUM($J562:$J562))),const_zero)</f>
        <v>0</v>
      </c>
      <c r="L562" s="5" t="n">
        <f aca="false">IF($E562=const_zero,MIN(class_series_d_invested_usd,MAX(const_zero,$A562-SUM($J562:$K562))),const_zero)</f>
        <v>100000000</v>
      </c>
      <c r="M562" s="5" t="n">
        <f aca="false">IF($F562=const_zero,MIN(class_series_c_invested_usd,MAX(const_zero,$A562-SUM($J562:$L562))),const_zero)</f>
        <v>0</v>
      </c>
      <c r="N562" s="5" t="n">
        <f aca="false">IF($G562=const_zero,MIN(class_series_b_invested_usd,MAX(const_zero,$A562-SUM($J562:$M562))),const_zero)</f>
        <v>0</v>
      </c>
      <c r="O562" s="5" t="n">
        <f aca="false">IF($H562=const_zero,MIN(class_series_a_invested_usd,MAX(const_zero,$A562-SUM($J562:$N562))),const_zero)</f>
        <v>15000000</v>
      </c>
      <c r="P562" s="5" t="n">
        <f aca="false">IF($I562=const_zero,MIN(class_seed_invested_usd,MAX(const_zero,$A562-SUM($J562:$O562))),const_zero)</f>
        <v>5000000</v>
      </c>
      <c r="Q562" s="5" t="n">
        <f aca="false">MAX(const_zero,$A562-SUM($J562:$P562))</f>
        <v>1880000000</v>
      </c>
      <c r="R562" s="9" t="n">
        <f aca="false">common_rsa_total+Sensitivity!$AE$480+Sensitivity!$AJ$480+IF($C562=const_one,Sensitivity!$D$480,const_zero)+IF($D562=const_one,Sensitivity!$Y$480,const_zero)+IF($E562=const_one,Sensitivity!$V$480,const_zero)+IF($F562=const_one,Sensitivity!$S$480,const_zero)+IF($G562=const_one,Sensitivity!$P$480,const_zero)+IF($H562=const_one,Sensitivity!$M$480,const_zero)+IF($I562=const_one,Sensitivity!$J$480,const_zero)</f>
        <v>21368241.1908424</v>
      </c>
      <c r="S562" s="23" t="b">
        <f aca="false">IF($R562&gt;const_zero,--($Q562&gt;option_strike_usd*$R562),const_zero)</f>
        <v>1</v>
      </c>
      <c r="T562" s="7" t="n">
        <f aca="false">IF($R562&gt;const_zero,IF($S562=const_one,($Q562+option_strike_usd*pre_f_options_issued)/($R562+pre_f_options_issued),$Q562/$R562),const_zero)</f>
        <v>78.8704951046943</v>
      </c>
      <c r="U562" s="5" t="n">
        <f aca="false">IF($C562=const_one,Sensitivity!$D$480*$T562,const_zero)</f>
        <v>48134611.8965731</v>
      </c>
      <c r="V562" s="5" t="n">
        <f aca="false">IF($D562=const_one,Sensitivity!$Y$480*$T562,const_zero)</f>
        <v>481320705.777018</v>
      </c>
      <c r="W562" s="5" t="n">
        <f aca="false">IF($E562=const_one,Sensitivity!$V$480*$T562,const_zero)</f>
        <v>0</v>
      </c>
      <c r="X562" s="5" t="n">
        <f aca="false">IF($F562=const_one,Sensitivity!$S$480*$T562,const_zero)</f>
        <v>189289188.251266</v>
      </c>
      <c r="Y562" s="5" t="n">
        <f aca="false">IF($G562=const_one,Sensitivity!$P$480*$T562,const_zero)</f>
        <v>236611485.314083</v>
      </c>
      <c r="Z562" s="5" t="n">
        <f aca="false">IF($H562=const_one,Sensitivity!$M$480*$T562,const_zero)</f>
        <v>0</v>
      </c>
      <c r="AA562" s="5" t="n">
        <f aca="false">IF($I562=const_one,Sensitivity!$J$480*$T562,const_zero)</f>
        <v>0</v>
      </c>
      <c r="AB562" s="5" t="n">
        <f aca="false">(Sensitivity!$AE$480+Sensitivity!$AJ$480)*$T562</f>
        <v>20133315.0570757</v>
      </c>
      <c r="AC562" s="5" t="n">
        <f aca="false">common_rsa_total*$T562</f>
        <v>709834455.942249</v>
      </c>
      <c r="AD562" s="5" t="n">
        <f aca="false">IF($S562=const_one,pre_f_options_issued*($T562-option_strike_usd),const_zero)</f>
        <v>194676237.761736</v>
      </c>
      <c r="AE562" s="5" t="n">
        <f aca="false">J562+U562</f>
        <v>48134611.8965731</v>
      </c>
      <c r="AF562" s="5" t="n">
        <f aca="false">K562+V562</f>
        <v>481320705.777018</v>
      </c>
      <c r="AG562" s="5" t="n">
        <f aca="false">L562+W562</f>
        <v>100000000</v>
      </c>
      <c r="AH562" s="5" t="n">
        <f aca="false">M562+X562</f>
        <v>189289188.251266</v>
      </c>
      <c r="AI562" s="5" t="n">
        <f aca="false">N562+Y562</f>
        <v>236611485.314083</v>
      </c>
      <c r="AJ562" s="5" t="n">
        <f aca="false">O562+Z562</f>
        <v>15000000</v>
      </c>
      <c r="AK562" s="5" t="n">
        <f aca="false">P562+AA562</f>
        <v>5000000</v>
      </c>
      <c r="AL562" s="5" t="n">
        <f aca="false">INDEX($AE$535:$AE$662,$B562-$C562*1+const_one)</f>
        <v>30000000</v>
      </c>
      <c r="AM562" s="5" t="n">
        <f aca="false">INDEX($AF$535:$AF$662,$B562-$D562*2+const_one)</f>
        <v>300000000</v>
      </c>
      <c r="AN562" s="5" t="n">
        <f aca="false">INDEX($AG$535:$AG$662,$B562-$E562*4+const_one)</f>
        <v>100000000</v>
      </c>
      <c r="AO562" s="5" t="n">
        <f aca="false">INDEX($AH$535:$AH$662,$B562-$F562*8+const_one)</f>
        <v>60000000</v>
      </c>
      <c r="AP562" s="5" t="n">
        <f aca="false">INDEX($AI$535:$AI$662,$B562-$G562*16+const_one)</f>
        <v>30000000</v>
      </c>
      <c r="AQ562" s="5" t="n">
        <f aca="false">INDEX($AJ$535:$AJ$662,$B562-$H562*32+const_one)</f>
        <v>15000000</v>
      </c>
      <c r="AR562" s="5" t="n">
        <f aca="false">INDEX($AK$535:$AK$662,$B562-$I562*64+const_one)</f>
        <v>5000000</v>
      </c>
      <c r="AS562" s="5" t="n">
        <f aca="false">INDEX($AE$535:$AE$662,$B562+(const_one-$C562)*1+const_one)</f>
        <v>48134611.8965731</v>
      </c>
      <c r="AT562" s="5" t="n">
        <f aca="false">INDEX($AF$535:$AF$662,$B562+(const_one-$D562)*2+const_one)</f>
        <v>481320705.777018</v>
      </c>
      <c r="AU562" s="5" t="n">
        <f aca="false">INDEX($AG$535:$AG$662,$B562+(const_one-$E562)*4+const_one)</f>
        <v>133620843.015655</v>
      </c>
      <c r="AV562" s="5" t="n">
        <f aca="false">INDEX($AH$535:$AH$662,$B562+(const_one-$F562)*8+const_one)</f>
        <v>189289188.251266</v>
      </c>
      <c r="AW562" s="5" t="n">
        <f aca="false">INDEX($AI$535:$AI$662,$B562+(const_one-$G562)*16+const_one)</f>
        <v>236611485.314083</v>
      </c>
      <c r="AX562" s="5" t="n">
        <f aca="false">INDEX($AJ$535:$AJ$662,$B562+(const_one-$H562)*32+const_one)</f>
        <v>328648355.723508</v>
      </c>
      <c r="AY562" s="5" t="n">
        <f aca="false">INDEX($AK$535:$AK$662,$B562+(const_one-$I562)*64+const_one)</f>
        <v>326916348.57872</v>
      </c>
      <c r="AZ562" s="5" t="n">
        <f aca="false">--($C562=--(AS562&gt;AL562))</f>
        <v>1</v>
      </c>
      <c r="BA562" s="5" t="n">
        <f aca="false">--($D562=--(AT562&gt;AM562))</f>
        <v>1</v>
      </c>
      <c r="BB562" s="5" t="n">
        <f aca="false">--($E562=--(AU562&gt;AN562))</f>
        <v>0</v>
      </c>
      <c r="BC562" s="5" t="n">
        <f aca="false">--($F562=--(AV562&gt;AO562))</f>
        <v>1</v>
      </c>
      <c r="BD562" s="5" t="n">
        <f aca="false">--($G562=--(AW562&gt;AP562))</f>
        <v>1</v>
      </c>
      <c r="BE562" s="5" t="n">
        <f aca="false">--($H562=--(AX562&gt;AQ562))</f>
        <v>0</v>
      </c>
      <c r="BF562" s="5" t="n">
        <f aca="false">--($I562=--(AY562&gt;AR562))</f>
        <v>0</v>
      </c>
      <c r="BG562" s="5" t="n">
        <f aca="false">SUM(AZ562:BF562)</f>
        <v>4</v>
      </c>
      <c r="BH562" s="5" t="n">
        <f aca="false">SUM(AE562:AK562)+AB562+AC562+AD562</f>
        <v>2000000000</v>
      </c>
    </row>
    <row r="563" customFormat="false" ht="15" hidden="true" customHeight="false" outlineLevel="0" collapsed="false">
      <c r="A563" s="5" t="n">
        <f aca="false">sensitivity_exit_usd</f>
        <v>2000000000</v>
      </c>
      <c r="B563" s="2" t="n">
        <f aca="false">ROW()-ROW($B$535)</f>
        <v>28</v>
      </c>
      <c r="C563" s="2" t="n">
        <f aca="false">MOD(QUOTIENT($B563,1),2)</f>
        <v>0</v>
      </c>
      <c r="D563" s="2" t="n">
        <f aca="false">MOD(QUOTIENT($B563,2),2)</f>
        <v>0</v>
      </c>
      <c r="E563" s="2" t="n">
        <f aca="false">MOD(QUOTIENT($B563,4),2)</f>
        <v>1</v>
      </c>
      <c r="F563" s="2" t="n">
        <f aca="false">MOD(QUOTIENT($B563,8),2)</f>
        <v>1</v>
      </c>
      <c r="G563" s="2" t="n">
        <f aca="false">MOD(QUOTIENT($B563,16),2)</f>
        <v>1</v>
      </c>
      <c r="H563" s="2" t="n">
        <f aca="false">MOD(QUOTIENT($B563,32),2)</f>
        <v>0</v>
      </c>
      <c r="I563" s="2" t="n">
        <f aca="false">MOD(QUOTIENT($B563,64),2)</f>
        <v>0</v>
      </c>
      <c r="J563" s="5" t="n">
        <f aca="false">IF($C563=const_zero,MIN(class_series_f_invested_usd,MAX(const_zero,$A563)),const_zero)</f>
        <v>30000000</v>
      </c>
      <c r="K563" s="5" t="n">
        <f aca="false">IF($D563=const_zero,MIN(class_series_e_invested_usd,MAX(const_zero,$A563-SUM($J563:$J563))),const_zero)</f>
        <v>300000000</v>
      </c>
      <c r="L563" s="5" t="n">
        <f aca="false">IF($E563=const_zero,MIN(class_series_d_invested_usd,MAX(const_zero,$A563-SUM($J563:$K563))),const_zero)</f>
        <v>0</v>
      </c>
      <c r="M563" s="5" t="n">
        <f aca="false">IF($F563=const_zero,MIN(class_series_c_invested_usd,MAX(const_zero,$A563-SUM($J563:$L563))),const_zero)</f>
        <v>0</v>
      </c>
      <c r="N563" s="5" t="n">
        <f aca="false">IF($G563=const_zero,MIN(class_series_b_invested_usd,MAX(const_zero,$A563-SUM($J563:$M563))),const_zero)</f>
        <v>0</v>
      </c>
      <c r="O563" s="5" t="n">
        <f aca="false">IF($H563=const_zero,MIN(class_series_a_invested_usd,MAX(const_zero,$A563-SUM($J563:$N563))),const_zero)</f>
        <v>15000000</v>
      </c>
      <c r="P563" s="5" t="n">
        <f aca="false">IF($I563=const_zero,MIN(class_seed_invested_usd,MAX(const_zero,$A563-SUM($J563:$O563))),const_zero)</f>
        <v>5000000</v>
      </c>
      <c r="Q563" s="5" t="n">
        <f aca="false">MAX(const_zero,$A563-SUM($J563:$P563))</f>
        <v>1650000000</v>
      </c>
      <c r="R563" s="9" t="n">
        <f aca="false">common_rsa_total+Sensitivity!$AE$480+Sensitivity!$AJ$480+IF($C563=const_one,Sensitivity!$D$480,const_zero)+IF($D563=const_one,Sensitivity!$Y$480,const_zero)+IF($E563=const_one,Sensitivity!$V$480,const_zero)+IF($F563=const_one,Sensitivity!$S$480,const_zero)+IF($G563=const_one,Sensitivity!$P$480,const_zero)+IF($H563=const_one,Sensitivity!$M$480,const_zero)+IF($I563=const_one,Sensitivity!$J$480,const_zero)</f>
        <v>16380258.6360977</v>
      </c>
      <c r="S563" s="23" t="b">
        <f aca="false">IF($R563&gt;const_zero,--($Q563&gt;option_strike_usd*$R563),const_zero)</f>
        <v>1</v>
      </c>
      <c r="T563" s="7" t="n">
        <f aca="false">IF($R563&gt;const_zero,IF($S563=const_one,($Q563+option_strike_usd*pre_f_options_issued)/($R563+pre_f_options_issued),$Q563/$R563),const_zero)</f>
        <v>87.5252840467206</v>
      </c>
      <c r="U563" s="5" t="n">
        <f aca="false">IF($C563=const_one,Sensitivity!$D$480*$T563,const_zero)</f>
        <v>0</v>
      </c>
      <c r="V563" s="5" t="n">
        <f aca="false">IF($D563=const_one,Sensitivity!$Y$480*$T563,const_zero)</f>
        <v>0</v>
      </c>
      <c r="W563" s="5" t="n">
        <f aca="false">IF($E563=const_one,Sensitivity!$V$480*$T563,const_zero)</f>
        <v>150980071.776864</v>
      </c>
      <c r="X563" s="5" t="n">
        <f aca="false">IF($F563=const_one,Sensitivity!$S$480*$T563,const_zero)</f>
        <v>210060681.712129</v>
      </c>
      <c r="Y563" s="5" t="n">
        <f aca="false">IF($G563=const_one,Sensitivity!$P$480*$T563,const_zero)</f>
        <v>262575852.140162</v>
      </c>
      <c r="Z563" s="5" t="n">
        <f aca="false">IF($H563=const_one,Sensitivity!$M$480*$T563,const_zero)</f>
        <v>0</v>
      </c>
      <c r="AA563" s="5" t="n">
        <f aca="false">IF($I563=const_one,Sensitivity!$J$480*$T563,const_zero)</f>
        <v>0</v>
      </c>
      <c r="AB563" s="5" t="n">
        <f aca="false">(Sensitivity!$AE$480+Sensitivity!$AJ$480)*$T563</f>
        <v>22342627.8335583</v>
      </c>
      <c r="AC563" s="5" t="n">
        <f aca="false">common_rsa_total*$T563</f>
        <v>787727556.420485</v>
      </c>
      <c r="AD563" s="5" t="n">
        <f aca="false">IF($S563=const_one,pre_f_options_issued*($T563-option_strike_usd),const_zero)</f>
        <v>216313210.116801</v>
      </c>
      <c r="AE563" s="5" t="n">
        <f aca="false">J563+U563</f>
        <v>30000000</v>
      </c>
      <c r="AF563" s="5" t="n">
        <f aca="false">K563+V563</f>
        <v>300000000</v>
      </c>
      <c r="AG563" s="5" t="n">
        <f aca="false">L563+W563</f>
        <v>150980071.776864</v>
      </c>
      <c r="AH563" s="5" t="n">
        <f aca="false">M563+X563</f>
        <v>210060681.712129</v>
      </c>
      <c r="AI563" s="5" t="n">
        <f aca="false">N563+Y563</f>
        <v>262575852.140162</v>
      </c>
      <c r="AJ563" s="5" t="n">
        <f aca="false">O563+Z563</f>
        <v>15000000</v>
      </c>
      <c r="AK563" s="5" t="n">
        <f aca="false">P563+AA563</f>
        <v>5000000</v>
      </c>
      <c r="AL563" s="5" t="n">
        <f aca="false">INDEX($AE$535:$AE$662,$B563-$C563*1+const_one)</f>
        <v>30000000</v>
      </c>
      <c r="AM563" s="5" t="n">
        <f aca="false">INDEX($AF$535:$AF$662,$B563-$D563*2+const_one)</f>
        <v>300000000</v>
      </c>
      <c r="AN563" s="5" t="n">
        <f aca="false">INDEX($AG$535:$AG$662,$B563-$E563*4+const_one)</f>
        <v>100000000</v>
      </c>
      <c r="AO563" s="5" t="n">
        <f aca="false">INDEX($AH$535:$AH$662,$B563-$F563*8+const_one)</f>
        <v>60000000</v>
      </c>
      <c r="AP563" s="5" t="n">
        <f aca="false">INDEX($AI$535:$AI$662,$B563-$G563*16+const_one)</f>
        <v>30000000</v>
      </c>
      <c r="AQ563" s="5" t="n">
        <f aca="false">INDEX($AJ$535:$AJ$662,$B563-$H563*32+const_one)</f>
        <v>15000000</v>
      </c>
      <c r="AR563" s="5" t="n">
        <f aca="false">INDEX($AK$535:$AK$662,$B563-$I563*64+const_one)</f>
        <v>5000000</v>
      </c>
      <c r="AS563" s="5" t="n">
        <f aca="false">INDEX($AE$535:$AE$662,$B563+(const_one-$C563)*1+const_one)</f>
        <v>52683389.4189905</v>
      </c>
      <c r="AT563" s="5" t="n">
        <f aca="false">INDEX($AF$535:$AF$662,$B563+(const_one-$D563)*2+const_one)</f>
        <v>476944286.473372</v>
      </c>
      <c r="AU563" s="5" t="n">
        <f aca="false">INDEX($AG$535:$AG$662,$B563+(const_one-$E563)*4+const_one)</f>
        <v>150980071.776864</v>
      </c>
      <c r="AV563" s="5" t="n">
        <f aca="false">INDEX($AH$535:$AH$662,$B563+(const_one-$F563)*8+const_one)</f>
        <v>210060681.712129</v>
      </c>
      <c r="AW563" s="5" t="n">
        <f aca="false">INDEX($AI$535:$AI$662,$B563+(const_one-$G563)*16+const_one)</f>
        <v>262575852.140162</v>
      </c>
      <c r="AX563" s="5" t="n">
        <f aca="false">INDEX($AJ$535:$AJ$662,$B563+(const_one-$H563)*32+const_one)</f>
        <v>349137759.647081</v>
      </c>
      <c r="AY563" s="5" t="n">
        <f aca="false">INDEX($AK$535:$AK$662,$B563+(const_one-$I563)*64+const_one)</f>
        <v>347043979.979032</v>
      </c>
      <c r="AZ563" s="5" t="n">
        <f aca="false">--($C563=--(AS563&gt;AL563))</f>
        <v>0</v>
      </c>
      <c r="BA563" s="5" t="n">
        <f aca="false">--($D563=--(AT563&gt;AM563))</f>
        <v>0</v>
      </c>
      <c r="BB563" s="5" t="n">
        <f aca="false">--($E563=--(AU563&gt;AN563))</f>
        <v>1</v>
      </c>
      <c r="BC563" s="5" t="n">
        <f aca="false">--($F563=--(AV563&gt;AO563))</f>
        <v>1</v>
      </c>
      <c r="BD563" s="5" t="n">
        <f aca="false">--($G563=--(AW563&gt;AP563))</f>
        <v>1</v>
      </c>
      <c r="BE563" s="5" t="n">
        <f aca="false">--($H563=--(AX563&gt;AQ563))</f>
        <v>0</v>
      </c>
      <c r="BF563" s="5" t="n">
        <f aca="false">--($I563=--(AY563&gt;AR563))</f>
        <v>0</v>
      </c>
      <c r="BG563" s="5" t="n">
        <f aca="false">SUM(AZ563:BF563)</f>
        <v>3</v>
      </c>
      <c r="BH563" s="5" t="n">
        <f aca="false">SUM(AE563:AK563)+AB563+AC563+AD563</f>
        <v>2000000000</v>
      </c>
    </row>
    <row r="564" customFormat="false" ht="15" hidden="true" customHeight="false" outlineLevel="0" collapsed="false">
      <c r="A564" s="5" t="n">
        <f aca="false">sensitivity_exit_usd</f>
        <v>2000000000</v>
      </c>
      <c r="B564" s="2" t="n">
        <f aca="false">ROW()-ROW($B$535)</f>
        <v>29</v>
      </c>
      <c r="C564" s="2" t="n">
        <f aca="false">MOD(QUOTIENT($B564,1),2)</f>
        <v>1</v>
      </c>
      <c r="D564" s="2" t="n">
        <f aca="false">MOD(QUOTIENT($B564,2),2)</f>
        <v>0</v>
      </c>
      <c r="E564" s="2" t="n">
        <f aca="false">MOD(QUOTIENT($B564,4),2)</f>
        <v>1</v>
      </c>
      <c r="F564" s="2" t="n">
        <f aca="false">MOD(QUOTIENT($B564,8),2)</f>
        <v>1</v>
      </c>
      <c r="G564" s="2" t="n">
        <f aca="false">MOD(QUOTIENT($B564,16),2)</f>
        <v>1</v>
      </c>
      <c r="H564" s="2" t="n">
        <f aca="false">MOD(QUOTIENT($B564,32),2)</f>
        <v>0</v>
      </c>
      <c r="I564" s="2" t="n">
        <f aca="false">MOD(QUOTIENT($B564,64),2)</f>
        <v>0</v>
      </c>
      <c r="J564" s="5" t="n">
        <f aca="false">IF($C564=const_zero,MIN(class_series_f_invested_usd,MAX(const_zero,$A564)),const_zero)</f>
        <v>0</v>
      </c>
      <c r="K564" s="5" t="n">
        <f aca="false">IF($D564=const_zero,MIN(class_series_e_invested_usd,MAX(const_zero,$A564-SUM($J564:$J564))),const_zero)</f>
        <v>300000000</v>
      </c>
      <c r="L564" s="5" t="n">
        <f aca="false">IF($E564=const_zero,MIN(class_series_d_invested_usd,MAX(const_zero,$A564-SUM($J564:$K564))),const_zero)</f>
        <v>0</v>
      </c>
      <c r="M564" s="5" t="n">
        <f aca="false">IF($F564=const_zero,MIN(class_series_c_invested_usd,MAX(const_zero,$A564-SUM($J564:$L564))),const_zero)</f>
        <v>0</v>
      </c>
      <c r="N564" s="5" t="n">
        <f aca="false">IF($G564=const_zero,MIN(class_series_b_invested_usd,MAX(const_zero,$A564-SUM($J564:$M564))),const_zero)</f>
        <v>0</v>
      </c>
      <c r="O564" s="5" t="n">
        <f aca="false">IF($H564=const_zero,MIN(class_series_a_invested_usd,MAX(const_zero,$A564-SUM($J564:$N564))),const_zero)</f>
        <v>15000000</v>
      </c>
      <c r="P564" s="5" t="n">
        <f aca="false">IF($I564=const_zero,MIN(class_seed_invested_usd,MAX(const_zero,$A564-SUM($J564:$O564))),const_zero)</f>
        <v>5000000</v>
      </c>
      <c r="Q564" s="5" t="n">
        <f aca="false">MAX(const_zero,$A564-SUM($J564:$P564))</f>
        <v>1680000000</v>
      </c>
      <c r="R564" s="9" t="n">
        <f aca="false">common_rsa_total+Sensitivity!$AE$480+Sensitivity!$AJ$480+IF($C564=const_one,Sensitivity!$D$480,const_zero)+IF($D564=const_one,Sensitivity!$Y$480,const_zero)+IF($E564=const_one,Sensitivity!$V$480,const_zero)+IF($F564=const_one,Sensitivity!$S$480,const_zero)+IF($G564=const_one,Sensitivity!$P$480,const_zero)+IF($H564=const_one,Sensitivity!$M$480,const_zero)+IF($I564=const_one,Sensitivity!$J$480,const_zero)</f>
        <v>16990557.9860977</v>
      </c>
      <c r="S564" s="23" t="b">
        <f aca="false">IF($R564&gt;const_zero,--($Q564&gt;option_strike_usd*$R564),const_zero)</f>
        <v>1</v>
      </c>
      <c r="T564" s="7" t="n">
        <f aca="false">IF($R564&gt;const_zero,IF($S564=const_one,($Q564+option_strike_usd*pre_f_options_issued)/($R564+pre_f_options_issued),$Q564/$R564),const_zero)</f>
        <v>86.3238497943517</v>
      </c>
      <c r="U564" s="5" t="n">
        <f aca="false">IF($C564=const_one,Sensitivity!$D$480*$T564,const_zero)</f>
        <v>52683389.4189905</v>
      </c>
      <c r="V564" s="5" t="n">
        <f aca="false">IF($D564=const_one,Sensitivity!$Y$480*$T564,const_zero)</f>
        <v>0</v>
      </c>
      <c r="W564" s="5" t="n">
        <f aca="false">IF($E564=const_one,Sensitivity!$V$480*$T564,const_zero)</f>
        <v>148907612.011283</v>
      </c>
      <c r="X564" s="5" t="n">
        <f aca="false">IF($F564=const_one,Sensitivity!$S$480*$T564,const_zero)</f>
        <v>207177239.506444</v>
      </c>
      <c r="Y564" s="5" t="n">
        <f aca="false">IF($G564=const_one,Sensitivity!$P$480*$T564,const_zero)</f>
        <v>258971549.383055</v>
      </c>
      <c r="Z564" s="5" t="n">
        <f aca="false">IF($H564=const_one,Sensitivity!$M$480*$T564,const_zero)</f>
        <v>0</v>
      </c>
      <c r="AA564" s="5" t="n">
        <f aca="false">IF($I564=const_one,Sensitivity!$J$480*$T564,const_zero)</f>
        <v>0</v>
      </c>
      <c r="AB564" s="5" t="n">
        <f aca="false">(Sensitivity!$AE$480+Sensitivity!$AJ$480)*$T564</f>
        <v>22035937.0451818</v>
      </c>
      <c r="AC564" s="5" t="n">
        <f aca="false">common_rsa_total*$T564</f>
        <v>776914648.149166</v>
      </c>
      <c r="AD564" s="5" t="n">
        <f aca="false">IF($S564=const_one,pre_f_options_issued*($T564-option_strike_usd),const_zero)</f>
        <v>213309624.485879</v>
      </c>
      <c r="AE564" s="5" t="n">
        <f aca="false">J564+U564</f>
        <v>52683389.4189905</v>
      </c>
      <c r="AF564" s="5" t="n">
        <f aca="false">K564+V564</f>
        <v>300000000</v>
      </c>
      <c r="AG564" s="5" t="n">
        <f aca="false">L564+W564</f>
        <v>148907612.011283</v>
      </c>
      <c r="AH564" s="5" t="n">
        <f aca="false">M564+X564</f>
        <v>207177239.506444</v>
      </c>
      <c r="AI564" s="5" t="n">
        <f aca="false">N564+Y564</f>
        <v>258971549.383055</v>
      </c>
      <c r="AJ564" s="5" t="n">
        <f aca="false">O564+Z564</f>
        <v>15000000</v>
      </c>
      <c r="AK564" s="5" t="n">
        <f aca="false">P564+AA564</f>
        <v>5000000</v>
      </c>
      <c r="AL564" s="5" t="n">
        <f aca="false">INDEX($AE$535:$AE$662,$B564-$C564*1+const_one)</f>
        <v>30000000</v>
      </c>
      <c r="AM564" s="5" t="n">
        <f aca="false">INDEX($AF$535:$AF$662,$B564-$D564*2+const_one)</f>
        <v>300000000</v>
      </c>
      <c r="AN564" s="5" t="n">
        <f aca="false">INDEX($AG$535:$AG$662,$B564-$E564*4+const_one)</f>
        <v>100000000</v>
      </c>
      <c r="AO564" s="5" t="n">
        <f aca="false">INDEX($AH$535:$AH$662,$B564-$F564*8+const_one)</f>
        <v>60000000</v>
      </c>
      <c r="AP564" s="5" t="n">
        <f aca="false">INDEX($AI$535:$AI$662,$B564-$G564*16+const_one)</f>
        <v>30000000</v>
      </c>
      <c r="AQ564" s="5" t="n">
        <f aca="false">INDEX($AJ$535:$AJ$662,$B564-$H564*32+const_one)</f>
        <v>15000000</v>
      </c>
      <c r="AR564" s="5" t="n">
        <f aca="false">INDEX($AK$535:$AK$662,$B564-$I564*64+const_one)</f>
        <v>5000000</v>
      </c>
      <c r="AS564" s="5" t="n">
        <f aca="false">INDEX($AE$535:$AE$662,$B564+(const_one-$C564)*1+const_one)</f>
        <v>52683389.4189905</v>
      </c>
      <c r="AT564" s="5" t="n">
        <f aca="false">INDEX($AF$535:$AF$662,$B564+(const_one-$D564)*2+const_one)</f>
        <v>472724473.166599</v>
      </c>
      <c r="AU564" s="5" t="n">
        <f aca="false">INDEX($AG$535:$AG$662,$B564+(const_one-$E564)*4+const_one)</f>
        <v>148907612.011283</v>
      </c>
      <c r="AV564" s="5" t="n">
        <f aca="false">INDEX($AH$535:$AH$662,$B564+(const_one-$F564)*8+const_one)</f>
        <v>207177239.506444</v>
      </c>
      <c r="AW564" s="5" t="n">
        <f aca="false">INDEX($AI$535:$AI$662,$B564+(const_one-$G564)*16+const_one)</f>
        <v>258971549.383055</v>
      </c>
      <c r="AX564" s="5" t="n">
        <f aca="false">INDEX($AJ$535:$AJ$662,$B564+(const_one-$H564)*32+const_one)</f>
        <v>346562132.427445</v>
      </c>
      <c r="AY564" s="5" t="n">
        <f aca="false">INDEX($AK$535:$AK$662,$B564+(const_one-$I564)*64+const_one)</f>
        <v>344520529.290906</v>
      </c>
      <c r="AZ564" s="5" t="n">
        <f aca="false">--($C564=--(AS564&gt;AL564))</f>
        <v>1</v>
      </c>
      <c r="BA564" s="5" t="n">
        <f aca="false">--($D564=--(AT564&gt;AM564))</f>
        <v>0</v>
      </c>
      <c r="BB564" s="5" t="n">
        <f aca="false">--($E564=--(AU564&gt;AN564))</f>
        <v>1</v>
      </c>
      <c r="BC564" s="5" t="n">
        <f aca="false">--($F564=--(AV564&gt;AO564))</f>
        <v>1</v>
      </c>
      <c r="BD564" s="5" t="n">
        <f aca="false">--($G564=--(AW564&gt;AP564))</f>
        <v>1</v>
      </c>
      <c r="BE564" s="5" t="n">
        <f aca="false">--($H564=--(AX564&gt;AQ564))</f>
        <v>0</v>
      </c>
      <c r="BF564" s="5" t="n">
        <f aca="false">--($I564=--(AY564&gt;AR564))</f>
        <v>0</v>
      </c>
      <c r="BG564" s="5" t="n">
        <f aca="false">SUM(AZ564:BF564)</f>
        <v>4</v>
      </c>
      <c r="BH564" s="5" t="n">
        <f aca="false">SUM(AE564:AK564)+AB564+AC564+AD564</f>
        <v>2000000000</v>
      </c>
    </row>
    <row r="565" customFormat="false" ht="15" hidden="true" customHeight="false" outlineLevel="0" collapsed="false">
      <c r="A565" s="5" t="n">
        <f aca="false">sensitivity_exit_usd</f>
        <v>2000000000</v>
      </c>
      <c r="B565" s="2" t="n">
        <f aca="false">ROW()-ROW($B$535)</f>
        <v>30</v>
      </c>
      <c r="C565" s="2" t="n">
        <f aca="false">MOD(QUOTIENT($B565,1),2)</f>
        <v>0</v>
      </c>
      <c r="D565" s="2" t="n">
        <f aca="false">MOD(QUOTIENT($B565,2),2)</f>
        <v>1</v>
      </c>
      <c r="E565" s="2" t="n">
        <f aca="false">MOD(QUOTIENT($B565,4),2)</f>
        <v>1</v>
      </c>
      <c r="F565" s="2" t="n">
        <f aca="false">MOD(QUOTIENT($B565,8),2)</f>
        <v>1</v>
      </c>
      <c r="G565" s="2" t="n">
        <f aca="false">MOD(QUOTIENT($B565,16),2)</f>
        <v>1</v>
      </c>
      <c r="H565" s="2" t="n">
        <f aca="false">MOD(QUOTIENT($B565,32),2)</f>
        <v>0</v>
      </c>
      <c r="I565" s="2" t="n">
        <f aca="false">MOD(QUOTIENT($B565,64),2)</f>
        <v>0</v>
      </c>
      <c r="J565" s="5" t="n">
        <f aca="false">IF($C565=const_zero,MIN(class_series_f_invested_usd,MAX(const_zero,$A565)),const_zero)</f>
        <v>30000000</v>
      </c>
      <c r="K565" s="5" t="n">
        <f aca="false">IF($D565=const_zero,MIN(class_series_e_invested_usd,MAX(const_zero,$A565-SUM($J565:$J565))),const_zero)</f>
        <v>0</v>
      </c>
      <c r="L565" s="5" t="n">
        <f aca="false">IF($E565=const_zero,MIN(class_series_d_invested_usd,MAX(const_zero,$A565-SUM($J565:$K565))),const_zero)</f>
        <v>0</v>
      </c>
      <c r="M565" s="5" t="n">
        <f aca="false">IF($F565=const_zero,MIN(class_series_c_invested_usd,MAX(const_zero,$A565-SUM($J565:$L565))),const_zero)</f>
        <v>0</v>
      </c>
      <c r="N565" s="5" t="n">
        <f aca="false">IF($G565=const_zero,MIN(class_series_b_invested_usd,MAX(const_zero,$A565-SUM($J565:$M565))),const_zero)</f>
        <v>0</v>
      </c>
      <c r="O565" s="5" t="n">
        <f aca="false">IF($H565=const_zero,MIN(class_series_a_invested_usd,MAX(const_zero,$A565-SUM($J565:$N565))),const_zero)</f>
        <v>15000000</v>
      </c>
      <c r="P565" s="5" t="n">
        <f aca="false">IF($I565=const_zero,MIN(class_seed_invested_usd,MAX(const_zero,$A565-SUM($J565:$O565))),const_zero)</f>
        <v>5000000</v>
      </c>
      <c r="Q565" s="5" t="n">
        <f aca="false">MAX(const_zero,$A565-SUM($J565:$P565))</f>
        <v>1950000000</v>
      </c>
      <c r="R565" s="9" t="n">
        <f aca="false">common_rsa_total+Sensitivity!$AE$480+Sensitivity!$AJ$480+IF($C565=const_one,Sensitivity!$D$480,const_zero)+IF($D565=const_one,Sensitivity!$Y$480,const_zero)+IF($E565=const_one,Sensitivity!$V$480,const_zero)+IF($F565=const_one,Sensitivity!$S$480,const_zero)+IF($G565=const_one,Sensitivity!$P$480,const_zero)+IF($H565=const_one,Sensitivity!$M$480,const_zero)+IF($I565=const_one,Sensitivity!$J$480,const_zero)</f>
        <v>22482929.9219582</v>
      </c>
      <c r="S565" s="23" t="b">
        <f aca="false">IF($R565&gt;const_zero,--($Q565&gt;option_strike_usd*$R565),const_zero)</f>
        <v>1</v>
      </c>
      <c r="T565" s="7" t="n">
        <f aca="false">IF($R565&gt;const_zero,IF($S565=const_one,($Q565+option_strike_usd*pre_f_options_issued)/($R565+pre_f_options_issued),$Q565/$R565),const_zero)</f>
        <v>78.1533633604718</v>
      </c>
      <c r="U565" s="5" t="n">
        <f aca="false">IF($C565=const_one,Sensitivity!$D$480*$T565,const_zero)</f>
        <v>0</v>
      </c>
      <c r="V565" s="5" t="n">
        <f aca="false">IF($D565=const_one,Sensitivity!$Y$480*$T565,const_zero)</f>
        <v>476944286.473372</v>
      </c>
      <c r="W565" s="5" t="n">
        <f aca="false">IF($E565=const_one,Sensitivity!$V$480*$T565,const_zero)</f>
        <v>134813620.295922</v>
      </c>
      <c r="X565" s="5" t="n">
        <f aca="false">IF($F565=const_one,Sensitivity!$S$480*$T565,const_zero)</f>
        <v>187568072.065132</v>
      </c>
      <c r="Y565" s="5" t="n">
        <f aca="false">IF($G565=const_one,Sensitivity!$P$480*$T565,const_zero)</f>
        <v>234460090.081415</v>
      </c>
      <c r="Z565" s="5" t="n">
        <f aca="false">IF($H565=const_one,Sensitivity!$M$480*$T565,const_zero)</f>
        <v>0</v>
      </c>
      <c r="AA565" s="5" t="n">
        <f aca="false">IF($I565=const_one,Sensitivity!$J$480*$T565,const_zero)</f>
        <v>0</v>
      </c>
      <c r="AB565" s="5" t="n">
        <f aca="false">(Sensitivity!$AE$480+Sensitivity!$AJ$480)*$T565</f>
        <v>19950252.4387328</v>
      </c>
      <c r="AC565" s="5" t="n">
        <f aca="false">common_rsa_total*$T565</f>
        <v>703380270.244246</v>
      </c>
      <c r="AD565" s="5" t="n">
        <f aca="false">IF($S565=const_one,pre_f_options_issued*($T565-option_strike_usd),const_zero)</f>
        <v>192883408.401179</v>
      </c>
      <c r="AE565" s="5" t="n">
        <f aca="false">J565+U565</f>
        <v>30000000</v>
      </c>
      <c r="AF565" s="5" t="n">
        <f aca="false">K565+V565</f>
        <v>476944286.473372</v>
      </c>
      <c r="AG565" s="5" t="n">
        <f aca="false">L565+W565</f>
        <v>134813620.295922</v>
      </c>
      <c r="AH565" s="5" t="n">
        <f aca="false">M565+X565</f>
        <v>187568072.065132</v>
      </c>
      <c r="AI565" s="5" t="n">
        <f aca="false">N565+Y565</f>
        <v>234460090.081415</v>
      </c>
      <c r="AJ565" s="5" t="n">
        <f aca="false">O565+Z565</f>
        <v>15000000</v>
      </c>
      <c r="AK565" s="5" t="n">
        <f aca="false">P565+AA565</f>
        <v>5000000</v>
      </c>
      <c r="AL565" s="5" t="n">
        <f aca="false">INDEX($AE$535:$AE$662,$B565-$C565*1+const_one)</f>
        <v>30000000</v>
      </c>
      <c r="AM565" s="5" t="n">
        <f aca="false">INDEX($AF$535:$AF$662,$B565-$D565*2+const_one)</f>
        <v>300000000</v>
      </c>
      <c r="AN565" s="5" t="n">
        <f aca="false">INDEX($AG$535:$AG$662,$B565-$E565*4+const_one)</f>
        <v>100000000</v>
      </c>
      <c r="AO565" s="5" t="n">
        <f aca="false">INDEX($AH$535:$AH$662,$B565-$F565*8+const_one)</f>
        <v>60000000</v>
      </c>
      <c r="AP565" s="5" t="n">
        <f aca="false">INDEX($AI$535:$AI$662,$B565-$G565*16+const_one)</f>
        <v>30000000</v>
      </c>
      <c r="AQ565" s="5" t="n">
        <f aca="false">INDEX($AJ$535:$AJ$662,$B565-$H565*32+const_one)</f>
        <v>15000000</v>
      </c>
      <c r="AR565" s="5" t="n">
        <f aca="false">INDEX($AK$535:$AK$662,$B565-$I565*64+const_one)</f>
        <v>5000000</v>
      </c>
      <c r="AS565" s="5" t="n">
        <f aca="false">INDEX($AE$535:$AE$662,$B565+(const_one-$C565)*1+const_one)</f>
        <v>47274943.2483956</v>
      </c>
      <c r="AT565" s="5" t="n">
        <f aca="false">INDEX($AF$535:$AF$662,$B565+(const_one-$D565)*2+const_one)</f>
        <v>476944286.473372</v>
      </c>
      <c r="AU565" s="5" t="n">
        <f aca="false">INDEX($AG$535:$AG$662,$B565+(const_one-$E565)*4+const_one)</f>
        <v>134813620.295922</v>
      </c>
      <c r="AV565" s="5" t="n">
        <f aca="false">INDEX($AH$535:$AH$662,$B565+(const_one-$F565)*8+const_one)</f>
        <v>187568072.065132</v>
      </c>
      <c r="AW565" s="5" t="n">
        <f aca="false">INDEX($AI$535:$AI$662,$B565+(const_one-$G565)*16+const_one)</f>
        <v>234460090.081415</v>
      </c>
      <c r="AX565" s="5" t="n">
        <f aca="false">INDEX($AJ$535:$AJ$662,$B565+(const_one-$H565)*32+const_one)</f>
        <v>328103358.331083</v>
      </c>
      <c r="AY565" s="5" t="n">
        <f aca="false">INDEX($AK$535:$AK$662,$B565+(const_one-$I565)*64+const_one)</f>
        <v>326435742.786834</v>
      </c>
      <c r="AZ565" s="5" t="n">
        <f aca="false">--($C565=--(AS565&gt;AL565))</f>
        <v>0</v>
      </c>
      <c r="BA565" s="5" t="n">
        <f aca="false">--($D565=--(AT565&gt;AM565))</f>
        <v>1</v>
      </c>
      <c r="BB565" s="5" t="n">
        <f aca="false">--($E565=--(AU565&gt;AN565))</f>
        <v>1</v>
      </c>
      <c r="BC565" s="5" t="n">
        <f aca="false">--($F565=--(AV565&gt;AO565))</f>
        <v>1</v>
      </c>
      <c r="BD565" s="5" t="n">
        <f aca="false">--($G565=--(AW565&gt;AP565))</f>
        <v>1</v>
      </c>
      <c r="BE565" s="5" t="n">
        <f aca="false">--($H565=--(AX565&gt;AQ565))</f>
        <v>0</v>
      </c>
      <c r="BF565" s="5" t="n">
        <f aca="false">--($I565=--(AY565&gt;AR565))</f>
        <v>0</v>
      </c>
      <c r="BG565" s="5" t="n">
        <f aca="false">SUM(AZ565:BF565)</f>
        <v>4</v>
      </c>
      <c r="BH565" s="5" t="n">
        <f aca="false">SUM(AE565:AK565)+AB565+AC565+AD565</f>
        <v>2000000000</v>
      </c>
    </row>
    <row r="566" customFormat="false" ht="15" hidden="true" customHeight="false" outlineLevel="0" collapsed="false">
      <c r="A566" s="5" t="n">
        <f aca="false">sensitivity_exit_usd</f>
        <v>2000000000</v>
      </c>
      <c r="B566" s="2" t="n">
        <f aca="false">ROW()-ROW($B$535)</f>
        <v>31</v>
      </c>
      <c r="C566" s="2" t="n">
        <f aca="false">MOD(QUOTIENT($B566,1),2)</f>
        <v>1</v>
      </c>
      <c r="D566" s="2" t="n">
        <f aca="false">MOD(QUOTIENT($B566,2),2)</f>
        <v>1</v>
      </c>
      <c r="E566" s="2" t="n">
        <f aca="false">MOD(QUOTIENT($B566,4),2)</f>
        <v>1</v>
      </c>
      <c r="F566" s="2" t="n">
        <f aca="false">MOD(QUOTIENT($B566,8),2)</f>
        <v>1</v>
      </c>
      <c r="G566" s="2" t="n">
        <f aca="false">MOD(QUOTIENT($B566,16),2)</f>
        <v>1</v>
      </c>
      <c r="H566" s="2" t="n">
        <f aca="false">MOD(QUOTIENT($B566,32),2)</f>
        <v>0</v>
      </c>
      <c r="I566" s="2" t="n">
        <f aca="false">MOD(QUOTIENT($B566,64),2)</f>
        <v>0</v>
      </c>
      <c r="J566" s="5" t="n">
        <f aca="false">IF($C566=const_zero,MIN(class_series_f_invested_usd,MAX(const_zero,$A566)),const_zero)</f>
        <v>0</v>
      </c>
      <c r="K566" s="5" t="n">
        <f aca="false">IF($D566=const_zero,MIN(class_series_e_invested_usd,MAX(const_zero,$A566-SUM($J566:$J566))),const_zero)</f>
        <v>0</v>
      </c>
      <c r="L566" s="5" t="n">
        <f aca="false">IF($E566=const_zero,MIN(class_series_d_invested_usd,MAX(const_zero,$A566-SUM($J566:$K566))),const_zero)</f>
        <v>0</v>
      </c>
      <c r="M566" s="5" t="n">
        <f aca="false">IF($F566=const_zero,MIN(class_series_c_invested_usd,MAX(const_zero,$A566-SUM($J566:$L566))),const_zero)</f>
        <v>0</v>
      </c>
      <c r="N566" s="5" t="n">
        <f aca="false">IF($G566=const_zero,MIN(class_series_b_invested_usd,MAX(const_zero,$A566-SUM($J566:$M566))),const_zero)</f>
        <v>0</v>
      </c>
      <c r="O566" s="5" t="n">
        <f aca="false">IF($H566=const_zero,MIN(class_series_a_invested_usd,MAX(const_zero,$A566-SUM($J566:$N566))),const_zero)</f>
        <v>15000000</v>
      </c>
      <c r="P566" s="5" t="n">
        <f aca="false">IF($I566=const_zero,MIN(class_seed_invested_usd,MAX(const_zero,$A566-SUM($J566:$O566))),const_zero)</f>
        <v>5000000</v>
      </c>
      <c r="Q566" s="5" t="n">
        <f aca="false">MAX(const_zero,$A566-SUM($J566:$P566))</f>
        <v>1980000000</v>
      </c>
      <c r="R566" s="9" t="n">
        <f aca="false">common_rsa_total+Sensitivity!$AE$480+Sensitivity!$AJ$480+IF($C566=const_one,Sensitivity!$D$480,const_zero)+IF($D566=const_one,Sensitivity!$Y$480,const_zero)+IF($E566=const_one,Sensitivity!$V$480,const_zero)+IF($F566=const_one,Sensitivity!$S$480,const_zero)+IF($G566=const_one,Sensitivity!$P$480,const_zero)+IF($H566=const_one,Sensitivity!$M$480,const_zero)+IF($I566=const_one,Sensitivity!$J$480,const_zero)</f>
        <v>23093229.2719582</v>
      </c>
      <c r="S566" s="23" t="b">
        <f aca="false">IF($R566&gt;const_zero,--($Q566&gt;option_strike_usd*$R566),const_zero)</f>
        <v>1</v>
      </c>
      <c r="T566" s="7" t="n">
        <f aca="false">IF($R566&gt;const_zero,IF($S566=const_one,($Q566+option_strike_usd*pre_f_options_issued)/($R566+pre_f_options_issued),$Q566/$R566),const_zero)</f>
        <v>77.4618934927517</v>
      </c>
      <c r="U566" s="5" t="n">
        <f aca="false">IF($C566=const_one,Sensitivity!$D$480*$T566,const_zero)</f>
        <v>47274943.2483956</v>
      </c>
      <c r="V566" s="5" t="n">
        <f aca="false">IF($D566=const_one,Sensitivity!$Y$480*$T566,const_zero)</f>
        <v>472724473.166599</v>
      </c>
      <c r="W566" s="5" t="n">
        <f aca="false">IF($E566=const_one,Sensitivity!$V$480*$T566,const_zero)</f>
        <v>133620843.015655</v>
      </c>
      <c r="X566" s="5" t="n">
        <f aca="false">IF($F566=const_one,Sensitivity!$S$480*$T566,const_zero)</f>
        <v>185908544.382604</v>
      </c>
      <c r="Y566" s="5" t="n">
        <f aca="false">IF($G566=const_one,Sensitivity!$P$480*$T566,const_zero)</f>
        <v>232385680.478255</v>
      </c>
      <c r="Z566" s="5" t="n">
        <f aca="false">IF($H566=const_one,Sensitivity!$M$480*$T566,const_zero)</f>
        <v>0</v>
      </c>
      <c r="AA566" s="5" t="n">
        <f aca="false">IF($I566=const_one,Sensitivity!$J$480*$T566,const_zero)</f>
        <v>0</v>
      </c>
      <c r="AB566" s="5" t="n">
        <f aca="false">(Sensitivity!$AE$480+Sensitivity!$AJ$480)*$T566</f>
        <v>19773740.5418467</v>
      </c>
      <c r="AC566" s="5" t="n">
        <f aca="false">common_rsa_total*$T566</f>
        <v>697157041.434766</v>
      </c>
      <c r="AD566" s="5" t="n">
        <f aca="false">IF($S566=const_one,pre_f_options_issued*($T566-option_strike_usd),const_zero)</f>
        <v>191154733.731879</v>
      </c>
      <c r="AE566" s="5" t="n">
        <f aca="false">J566+U566</f>
        <v>47274943.2483956</v>
      </c>
      <c r="AF566" s="5" t="n">
        <f aca="false">K566+V566</f>
        <v>472724473.166599</v>
      </c>
      <c r="AG566" s="5" t="n">
        <f aca="false">L566+W566</f>
        <v>133620843.015655</v>
      </c>
      <c r="AH566" s="5" t="n">
        <f aca="false">M566+X566</f>
        <v>185908544.382604</v>
      </c>
      <c r="AI566" s="5" t="n">
        <f aca="false">N566+Y566</f>
        <v>232385680.478255</v>
      </c>
      <c r="AJ566" s="5" t="n">
        <f aca="false">O566+Z566</f>
        <v>15000000</v>
      </c>
      <c r="AK566" s="5" t="n">
        <f aca="false">P566+AA566</f>
        <v>5000000</v>
      </c>
      <c r="AL566" s="5" t="n">
        <f aca="false">INDEX($AE$535:$AE$662,$B566-$C566*1+const_one)</f>
        <v>30000000</v>
      </c>
      <c r="AM566" s="5" t="n">
        <f aca="false">INDEX($AF$535:$AF$662,$B566-$D566*2+const_one)</f>
        <v>300000000</v>
      </c>
      <c r="AN566" s="5" t="n">
        <f aca="false">INDEX($AG$535:$AG$662,$B566-$E566*4+const_one)</f>
        <v>100000000</v>
      </c>
      <c r="AO566" s="5" t="n">
        <f aca="false">INDEX($AH$535:$AH$662,$B566-$F566*8+const_one)</f>
        <v>60000000</v>
      </c>
      <c r="AP566" s="5" t="n">
        <f aca="false">INDEX($AI$535:$AI$662,$B566-$G566*16+const_one)</f>
        <v>30000000</v>
      </c>
      <c r="AQ566" s="5" t="n">
        <f aca="false">INDEX($AJ$535:$AJ$662,$B566-$H566*32+const_one)</f>
        <v>15000000</v>
      </c>
      <c r="AR566" s="5" t="n">
        <f aca="false">INDEX($AK$535:$AK$662,$B566-$I566*64+const_one)</f>
        <v>5000000</v>
      </c>
      <c r="AS566" s="5" t="n">
        <f aca="false">INDEX($AE$535:$AE$662,$B566+(const_one-$C566)*1+const_one)</f>
        <v>47274943.2483956</v>
      </c>
      <c r="AT566" s="5" t="n">
        <f aca="false">INDEX($AF$535:$AF$662,$B566+(const_one-$D566)*2+const_one)</f>
        <v>472724473.166599</v>
      </c>
      <c r="AU566" s="5" t="n">
        <f aca="false">INDEX($AG$535:$AG$662,$B566+(const_one-$E566)*4+const_one)</f>
        <v>133620843.015655</v>
      </c>
      <c r="AV566" s="5" t="n">
        <f aca="false">INDEX($AH$535:$AH$662,$B566+(const_one-$F566)*8+const_one)</f>
        <v>185908544.382604</v>
      </c>
      <c r="AW566" s="5" t="n">
        <f aca="false">INDEX($AI$535:$AI$662,$B566+(const_one-$G566)*16+const_one)</f>
        <v>232385680.478255</v>
      </c>
      <c r="AX566" s="5" t="n">
        <f aca="false">INDEX($AJ$535:$AJ$662,$B566+(const_one-$H566)*32+const_one)</f>
        <v>326461123.512534</v>
      </c>
      <c r="AY566" s="5" t="n">
        <f aca="false">INDEX($AK$535:$AK$662,$B566+(const_one-$I566)*64+const_one)</f>
        <v>324826774.959279</v>
      </c>
      <c r="AZ566" s="5" t="n">
        <f aca="false">--($C566=--(AS566&gt;AL566))</f>
        <v>1</v>
      </c>
      <c r="BA566" s="5" t="n">
        <f aca="false">--($D566=--(AT566&gt;AM566))</f>
        <v>1</v>
      </c>
      <c r="BB566" s="5" t="n">
        <f aca="false">--($E566=--(AU566&gt;AN566))</f>
        <v>1</v>
      </c>
      <c r="BC566" s="5" t="n">
        <f aca="false">--($F566=--(AV566&gt;AO566))</f>
        <v>1</v>
      </c>
      <c r="BD566" s="5" t="n">
        <f aca="false">--($G566=--(AW566&gt;AP566))</f>
        <v>1</v>
      </c>
      <c r="BE566" s="5" t="n">
        <f aca="false">--($H566=--(AX566&gt;AQ566))</f>
        <v>0</v>
      </c>
      <c r="BF566" s="5" t="n">
        <f aca="false">--($I566=--(AY566&gt;AR566))</f>
        <v>0</v>
      </c>
      <c r="BG566" s="5" t="n">
        <f aca="false">SUM(AZ566:BF566)</f>
        <v>5</v>
      </c>
      <c r="BH566" s="5" t="n">
        <f aca="false">SUM(AE566:AK566)+AB566+AC566+AD566</f>
        <v>2000000000</v>
      </c>
    </row>
    <row r="567" customFormat="false" ht="15" hidden="true" customHeight="false" outlineLevel="0" collapsed="false">
      <c r="A567" s="5" t="n">
        <f aca="false">sensitivity_exit_usd</f>
        <v>2000000000</v>
      </c>
      <c r="B567" s="2" t="n">
        <f aca="false">ROW()-ROW($B$535)</f>
        <v>32</v>
      </c>
      <c r="C567" s="2" t="n">
        <f aca="false">MOD(QUOTIENT($B567,1),2)</f>
        <v>0</v>
      </c>
      <c r="D567" s="2" t="n">
        <f aca="false">MOD(QUOTIENT($B567,2),2)</f>
        <v>0</v>
      </c>
      <c r="E567" s="2" t="n">
        <f aca="false">MOD(QUOTIENT($B567,4),2)</f>
        <v>0</v>
      </c>
      <c r="F567" s="2" t="n">
        <f aca="false">MOD(QUOTIENT($B567,8),2)</f>
        <v>0</v>
      </c>
      <c r="G567" s="2" t="n">
        <f aca="false">MOD(QUOTIENT($B567,16),2)</f>
        <v>0</v>
      </c>
      <c r="H567" s="2" t="n">
        <f aca="false">MOD(QUOTIENT($B567,32),2)</f>
        <v>1</v>
      </c>
      <c r="I567" s="2" t="n">
        <f aca="false">MOD(QUOTIENT($B567,64),2)</f>
        <v>0</v>
      </c>
      <c r="J567" s="5" t="n">
        <f aca="false">IF($C567=const_zero,MIN(class_series_f_invested_usd,MAX(const_zero,$A567)),const_zero)</f>
        <v>30000000</v>
      </c>
      <c r="K567" s="5" t="n">
        <f aca="false">IF($D567=const_zero,MIN(class_series_e_invested_usd,MAX(const_zero,$A567-SUM($J567:$J567))),const_zero)</f>
        <v>300000000</v>
      </c>
      <c r="L567" s="5" t="n">
        <f aca="false">IF($E567=const_zero,MIN(class_series_d_invested_usd,MAX(const_zero,$A567-SUM($J567:$K567))),const_zero)</f>
        <v>100000000</v>
      </c>
      <c r="M567" s="5" t="n">
        <f aca="false">IF($F567=const_zero,MIN(class_series_c_invested_usd,MAX(const_zero,$A567-SUM($J567:$L567))),const_zero)</f>
        <v>60000000</v>
      </c>
      <c r="N567" s="5" t="n">
        <f aca="false">IF($G567=const_zero,MIN(class_series_b_invested_usd,MAX(const_zero,$A567-SUM($J567:$M567))),const_zero)</f>
        <v>30000000</v>
      </c>
      <c r="O567" s="5" t="n">
        <f aca="false">IF($H567=const_zero,MIN(class_series_a_invested_usd,MAX(const_zero,$A567-SUM($J567:$N567))),const_zero)</f>
        <v>0</v>
      </c>
      <c r="P567" s="5" t="n">
        <f aca="false">IF($I567=const_zero,MIN(class_seed_invested_usd,MAX(const_zero,$A567-SUM($J567:$O567))),const_zero)</f>
        <v>5000000</v>
      </c>
      <c r="Q567" s="5" t="n">
        <f aca="false">MAX(const_zero,$A567-SUM($J567:$P567))</f>
        <v>1475000000</v>
      </c>
      <c r="R567" s="9" t="n">
        <f aca="false">common_rsa_total+Sensitivity!$AE$480+Sensitivity!$AJ$480+IF($C567=const_one,Sensitivity!$D$480,const_zero)+IF($D567=const_one,Sensitivity!$Y$480,const_zero)+IF($E567=const_one,Sensitivity!$V$480,const_zero)+IF($F567=const_one,Sensitivity!$S$480,const_zero)+IF($G567=const_one,Sensitivity!$P$480,const_zero)+IF($H567=const_one,Sensitivity!$M$480,const_zero)+IF($I567=const_one,Sensitivity!$J$480,const_zero)</f>
        <v>14255270.5549819</v>
      </c>
      <c r="S567" s="23" t="b">
        <f aca="false">IF($R567&gt;const_zero,--($Q567&gt;option_strike_usd*$R567),const_zero)</f>
        <v>1</v>
      </c>
      <c r="T567" s="7" t="n">
        <f aca="false">IF($R567&gt;const_zero,IF($S567=const_one,($Q567+option_strike_usd*pre_f_options_issued)/($R567+pre_f_options_issued),$Q567/$R567),const_zero)</f>
        <v>88.181208125027</v>
      </c>
      <c r="U567" s="5" t="n">
        <f aca="false">IF($C567=const_one,Sensitivity!$D$480*$T567,const_zero)</f>
        <v>0</v>
      </c>
      <c r="V567" s="5" t="n">
        <f aca="false">IF($D567=const_one,Sensitivity!$Y$480*$T567,const_zero)</f>
        <v>0</v>
      </c>
      <c r="W567" s="5" t="n">
        <f aca="false">IF($E567=const_one,Sensitivity!$V$480*$T567,const_zero)</f>
        <v>0</v>
      </c>
      <c r="X567" s="5" t="n">
        <f aca="false">IF($F567=const_one,Sensitivity!$S$480*$T567,const_zero)</f>
        <v>0</v>
      </c>
      <c r="Y567" s="5" t="n">
        <f aca="false">IF($G567=const_one,Sensitivity!$P$480*$T567,const_zero)</f>
        <v>0</v>
      </c>
      <c r="Z567" s="5" t="n">
        <f aca="false">IF($H567=const_one,Sensitivity!$M$480*$T567,const_zero)</f>
        <v>440906040.625135</v>
      </c>
      <c r="AA567" s="5" t="n">
        <f aca="false">IF($I567=const_one,Sensitivity!$J$480*$T567,const_zero)</f>
        <v>0</v>
      </c>
      <c r="AB567" s="5" t="n">
        <f aca="false">(Sensitivity!$AE$480+Sensitivity!$AJ$480)*$T567</f>
        <v>22510065.9370536</v>
      </c>
      <c r="AC567" s="5" t="n">
        <f aca="false">common_rsa_total*$T567</f>
        <v>793630873.125243</v>
      </c>
      <c r="AD567" s="5" t="n">
        <f aca="false">IF($S567=const_one,pre_f_options_issued*($T567-option_strike_usd),const_zero)</f>
        <v>217953020.312568</v>
      </c>
      <c r="AE567" s="5" t="n">
        <f aca="false">J567+U567</f>
        <v>30000000</v>
      </c>
      <c r="AF567" s="5" t="n">
        <f aca="false">K567+V567</f>
        <v>300000000</v>
      </c>
      <c r="AG567" s="5" t="n">
        <f aca="false">L567+W567</f>
        <v>100000000</v>
      </c>
      <c r="AH567" s="5" t="n">
        <f aca="false">M567+X567</f>
        <v>60000000</v>
      </c>
      <c r="AI567" s="5" t="n">
        <f aca="false">N567+Y567</f>
        <v>30000000</v>
      </c>
      <c r="AJ567" s="5" t="n">
        <f aca="false">O567+Z567</f>
        <v>440906040.625135</v>
      </c>
      <c r="AK567" s="5" t="n">
        <f aca="false">P567+AA567</f>
        <v>5000000</v>
      </c>
      <c r="AL567" s="5" t="n">
        <f aca="false">INDEX($AE$535:$AE$662,$B567-$C567*1+const_one)</f>
        <v>30000000</v>
      </c>
      <c r="AM567" s="5" t="n">
        <f aca="false">INDEX($AF$535:$AF$662,$B567-$D567*2+const_one)</f>
        <v>300000000</v>
      </c>
      <c r="AN567" s="5" t="n">
        <f aca="false">INDEX($AG$535:$AG$662,$B567-$E567*4+const_one)</f>
        <v>100000000</v>
      </c>
      <c r="AO567" s="5" t="n">
        <f aca="false">INDEX($AH$535:$AH$662,$B567-$F567*8+const_one)</f>
        <v>60000000</v>
      </c>
      <c r="AP567" s="5" t="n">
        <f aca="false">INDEX($AI$535:$AI$662,$B567-$G567*16+const_one)</f>
        <v>30000000</v>
      </c>
      <c r="AQ567" s="5" t="n">
        <f aca="false">INDEX($AJ$535:$AJ$662,$B567-$H567*32+const_one)</f>
        <v>15000000</v>
      </c>
      <c r="AR567" s="5" t="n">
        <f aca="false">INDEX($AK$535:$AK$662,$B567-$I567*64+const_one)</f>
        <v>5000000</v>
      </c>
      <c r="AS567" s="5" t="n">
        <f aca="false">INDEX($AE$535:$AE$662,$B567+(const_one-$C567)*1+const_one)</f>
        <v>52979906.5138114</v>
      </c>
      <c r="AT567" s="5" t="n">
        <f aca="false">INDEX($AF$535:$AF$662,$B567+(const_one-$D567)*2+const_one)</f>
        <v>474561458.163953</v>
      </c>
      <c r="AU567" s="5" t="n">
        <f aca="false">INDEX($AG$535:$AG$662,$B567+(const_one-$E567)*4+const_one)</f>
        <v>147247327.623695</v>
      </c>
      <c r="AV567" s="5" t="n">
        <f aca="false">INDEX($AH$535:$AH$662,$B567+(const_one-$F567)*8+const_one)</f>
        <v>192636276.757798</v>
      </c>
      <c r="AW567" s="5" t="n">
        <f aca="false">INDEX($AI$535:$AI$662,$B567+(const_one-$G567)*16+const_one)</f>
        <v>228926249.701982</v>
      </c>
      <c r="AX567" s="5" t="n">
        <f aca="false">INDEX($AJ$535:$AJ$662,$B567+(const_one-$H567)*32+const_one)</f>
        <v>440906040.625135</v>
      </c>
      <c r="AY567" s="5" t="n">
        <f aca="false">INDEX($AK$535:$AK$662,$B567+(const_one-$I567)*64+const_one)</f>
        <v>340722032.450318</v>
      </c>
      <c r="AZ567" s="5" t="n">
        <f aca="false">--($C567=--(AS567&gt;AL567))</f>
        <v>0</v>
      </c>
      <c r="BA567" s="5" t="n">
        <f aca="false">--($D567=--(AT567&gt;AM567))</f>
        <v>0</v>
      </c>
      <c r="BB567" s="5" t="n">
        <f aca="false">--($E567=--(AU567&gt;AN567))</f>
        <v>0</v>
      </c>
      <c r="BC567" s="5" t="n">
        <f aca="false">--($F567=--(AV567&gt;AO567))</f>
        <v>0</v>
      </c>
      <c r="BD567" s="5" t="n">
        <f aca="false">--($G567=--(AW567&gt;AP567))</f>
        <v>0</v>
      </c>
      <c r="BE567" s="5" t="n">
        <f aca="false">--($H567=--(AX567&gt;AQ567))</f>
        <v>1</v>
      </c>
      <c r="BF567" s="5" t="n">
        <f aca="false">--($I567=--(AY567&gt;AR567))</f>
        <v>0</v>
      </c>
      <c r="BG567" s="5" t="n">
        <f aca="false">SUM(AZ567:BF567)</f>
        <v>1</v>
      </c>
      <c r="BH567" s="5" t="n">
        <f aca="false">SUM(AE567:AK567)+AB567+AC567+AD567</f>
        <v>2000000000</v>
      </c>
    </row>
    <row r="568" customFormat="false" ht="15" hidden="true" customHeight="false" outlineLevel="0" collapsed="false">
      <c r="A568" s="5" t="n">
        <f aca="false">sensitivity_exit_usd</f>
        <v>2000000000</v>
      </c>
      <c r="B568" s="2" t="n">
        <f aca="false">ROW()-ROW($B$535)</f>
        <v>33</v>
      </c>
      <c r="C568" s="2" t="n">
        <f aca="false">MOD(QUOTIENT($B568,1),2)</f>
        <v>1</v>
      </c>
      <c r="D568" s="2" t="n">
        <f aca="false">MOD(QUOTIENT($B568,2),2)</f>
        <v>0</v>
      </c>
      <c r="E568" s="2" t="n">
        <f aca="false">MOD(QUOTIENT($B568,4),2)</f>
        <v>0</v>
      </c>
      <c r="F568" s="2" t="n">
        <f aca="false">MOD(QUOTIENT($B568,8),2)</f>
        <v>0</v>
      </c>
      <c r="G568" s="2" t="n">
        <f aca="false">MOD(QUOTIENT($B568,16),2)</f>
        <v>0</v>
      </c>
      <c r="H568" s="2" t="n">
        <f aca="false">MOD(QUOTIENT($B568,32),2)</f>
        <v>1</v>
      </c>
      <c r="I568" s="2" t="n">
        <f aca="false">MOD(QUOTIENT($B568,64),2)</f>
        <v>0</v>
      </c>
      <c r="J568" s="5" t="n">
        <f aca="false">IF($C568=const_zero,MIN(class_series_f_invested_usd,MAX(const_zero,$A568)),const_zero)</f>
        <v>0</v>
      </c>
      <c r="K568" s="5" t="n">
        <f aca="false">IF($D568=const_zero,MIN(class_series_e_invested_usd,MAX(const_zero,$A568-SUM($J568:$J568))),const_zero)</f>
        <v>300000000</v>
      </c>
      <c r="L568" s="5" t="n">
        <f aca="false">IF($E568=const_zero,MIN(class_series_d_invested_usd,MAX(const_zero,$A568-SUM($J568:$K568))),const_zero)</f>
        <v>100000000</v>
      </c>
      <c r="M568" s="5" t="n">
        <f aca="false">IF($F568=const_zero,MIN(class_series_c_invested_usd,MAX(const_zero,$A568-SUM($J568:$L568))),const_zero)</f>
        <v>60000000</v>
      </c>
      <c r="N568" s="5" t="n">
        <f aca="false">IF($G568=const_zero,MIN(class_series_b_invested_usd,MAX(const_zero,$A568-SUM($J568:$M568))),const_zero)</f>
        <v>30000000</v>
      </c>
      <c r="O568" s="5" t="n">
        <f aca="false">IF($H568=const_zero,MIN(class_series_a_invested_usd,MAX(const_zero,$A568-SUM($J568:$N568))),const_zero)</f>
        <v>0</v>
      </c>
      <c r="P568" s="5" t="n">
        <f aca="false">IF($I568=const_zero,MIN(class_seed_invested_usd,MAX(const_zero,$A568-SUM($J568:$O568))),const_zero)</f>
        <v>5000000</v>
      </c>
      <c r="Q568" s="5" t="n">
        <f aca="false">MAX(const_zero,$A568-SUM($J568:$P568))</f>
        <v>1505000000</v>
      </c>
      <c r="R568" s="9" t="n">
        <f aca="false">common_rsa_total+Sensitivity!$AE$480+Sensitivity!$AJ$480+IF($C568=const_one,Sensitivity!$D$480,const_zero)+IF($D568=const_one,Sensitivity!$Y$480,const_zero)+IF($E568=const_one,Sensitivity!$V$480,const_zero)+IF($F568=const_one,Sensitivity!$S$480,const_zero)+IF($G568=const_one,Sensitivity!$P$480,const_zero)+IF($H568=const_one,Sensitivity!$M$480,const_zero)+IF($I568=const_one,Sensitivity!$J$480,const_zero)</f>
        <v>14865569.9049819</v>
      </c>
      <c r="S568" s="23" t="b">
        <f aca="false">IF($R568&gt;const_zero,--($Q568&gt;option_strike_usd*$R568),const_zero)</f>
        <v>1</v>
      </c>
      <c r="T568" s="7" t="n">
        <f aca="false">IF($R568&gt;const_zero,IF($S568=const_one,($Q568+option_strike_usd*pre_f_options_issued)/($R568+pre_f_options_issued),$Q568/$R568),const_zero)</f>
        <v>86.8097049649674</v>
      </c>
      <c r="U568" s="5" t="n">
        <f aca="false">IF($C568=const_one,Sensitivity!$D$480*$T568,const_zero)</f>
        <v>52979906.5138114</v>
      </c>
      <c r="V568" s="5" t="n">
        <f aca="false">IF($D568=const_one,Sensitivity!$Y$480*$T568,const_zero)</f>
        <v>0</v>
      </c>
      <c r="W568" s="5" t="n">
        <f aca="false">IF($E568=const_one,Sensitivity!$V$480*$T568,const_zero)</f>
        <v>0</v>
      </c>
      <c r="X568" s="5" t="n">
        <f aca="false">IF($F568=const_one,Sensitivity!$S$480*$T568,const_zero)</f>
        <v>0</v>
      </c>
      <c r="Y568" s="5" t="n">
        <f aca="false">IF($G568=const_one,Sensitivity!$P$480*$T568,const_zero)</f>
        <v>0</v>
      </c>
      <c r="Z568" s="5" t="n">
        <f aca="false">IF($H568=const_one,Sensitivity!$M$480*$T568,const_zero)</f>
        <v>434048524.824837</v>
      </c>
      <c r="AA568" s="5" t="n">
        <f aca="false">IF($I568=const_one,Sensitivity!$J$480*$T568,const_zero)</f>
        <v>0</v>
      </c>
      <c r="AB568" s="5" t="n">
        <f aca="false">(Sensitivity!$AE$480+Sensitivity!$AJ$480)*$T568</f>
        <v>22159961.5642257</v>
      </c>
      <c r="AC568" s="5" t="n">
        <f aca="false">common_rsa_total*$T568</f>
        <v>781287344.684707</v>
      </c>
      <c r="AD568" s="5" t="n">
        <f aca="false">IF($S568=const_one,pre_f_options_issued*($T568-option_strike_usd),const_zero)</f>
        <v>214524262.412419</v>
      </c>
      <c r="AE568" s="5" t="n">
        <f aca="false">J568+U568</f>
        <v>52979906.5138114</v>
      </c>
      <c r="AF568" s="5" t="n">
        <f aca="false">K568+V568</f>
        <v>300000000</v>
      </c>
      <c r="AG568" s="5" t="n">
        <f aca="false">L568+W568</f>
        <v>100000000</v>
      </c>
      <c r="AH568" s="5" t="n">
        <f aca="false">M568+X568</f>
        <v>60000000</v>
      </c>
      <c r="AI568" s="5" t="n">
        <f aca="false">N568+Y568</f>
        <v>30000000</v>
      </c>
      <c r="AJ568" s="5" t="n">
        <f aca="false">O568+Z568</f>
        <v>434048524.824837</v>
      </c>
      <c r="AK568" s="5" t="n">
        <f aca="false">P568+AA568</f>
        <v>5000000</v>
      </c>
      <c r="AL568" s="5" t="n">
        <f aca="false">INDEX($AE$535:$AE$662,$B568-$C568*1+const_one)</f>
        <v>30000000</v>
      </c>
      <c r="AM568" s="5" t="n">
        <f aca="false">INDEX($AF$535:$AF$662,$B568-$D568*2+const_one)</f>
        <v>300000000</v>
      </c>
      <c r="AN568" s="5" t="n">
        <f aca="false">INDEX($AG$535:$AG$662,$B568-$E568*4+const_one)</f>
        <v>100000000</v>
      </c>
      <c r="AO568" s="5" t="n">
        <f aca="false">INDEX($AH$535:$AH$662,$B568-$F568*8+const_one)</f>
        <v>60000000</v>
      </c>
      <c r="AP568" s="5" t="n">
        <f aca="false">INDEX($AI$535:$AI$662,$B568-$G568*16+const_one)</f>
        <v>30000000</v>
      </c>
      <c r="AQ568" s="5" t="n">
        <f aca="false">INDEX($AJ$535:$AJ$662,$B568-$H568*32+const_one)</f>
        <v>15000000</v>
      </c>
      <c r="AR568" s="5" t="n">
        <f aca="false">INDEX($AK$535:$AK$662,$B568-$I568*64+const_one)</f>
        <v>5000000</v>
      </c>
      <c r="AS568" s="5" t="n">
        <f aca="false">INDEX($AE$535:$AE$662,$B568+(const_one-$C568)*1+const_one)</f>
        <v>52979906.5138114</v>
      </c>
      <c r="AT568" s="5" t="n">
        <f aca="false">INDEX($AF$535:$AF$662,$B568+(const_one-$D568)*2+const_one)</f>
        <v>470021517.995012</v>
      </c>
      <c r="AU568" s="5" t="n">
        <f aca="false">INDEX($AG$535:$AG$662,$B568+(const_one-$E568)*4+const_one)</f>
        <v>145250774.881116</v>
      </c>
      <c r="AV568" s="5" t="n">
        <f aca="false">INDEX($AH$535:$AH$662,$B568+(const_one-$F568)*8+const_one)</f>
        <v>190330965.314174</v>
      </c>
      <c r="AW568" s="5" t="n">
        <f aca="false">INDEX($AI$535:$AI$662,$B568+(const_one-$G568)*16+const_one)</f>
        <v>226485191.503119</v>
      </c>
      <c r="AX568" s="5" t="n">
        <f aca="false">INDEX($AJ$535:$AJ$662,$B568+(const_one-$H568)*32+const_one)</f>
        <v>434048524.824837</v>
      </c>
      <c r="AY568" s="5" t="n">
        <f aca="false">INDEX($AK$535:$AK$662,$B568+(const_one-$I568)*64+const_one)</f>
        <v>338131334.552555</v>
      </c>
      <c r="AZ568" s="5" t="n">
        <f aca="false">--($C568=--(AS568&gt;AL568))</f>
        <v>1</v>
      </c>
      <c r="BA568" s="5" t="n">
        <f aca="false">--($D568=--(AT568&gt;AM568))</f>
        <v>0</v>
      </c>
      <c r="BB568" s="5" t="n">
        <f aca="false">--($E568=--(AU568&gt;AN568))</f>
        <v>0</v>
      </c>
      <c r="BC568" s="5" t="n">
        <f aca="false">--($F568=--(AV568&gt;AO568))</f>
        <v>0</v>
      </c>
      <c r="BD568" s="5" t="n">
        <f aca="false">--($G568=--(AW568&gt;AP568))</f>
        <v>0</v>
      </c>
      <c r="BE568" s="5" t="n">
        <f aca="false">--($H568=--(AX568&gt;AQ568))</f>
        <v>1</v>
      </c>
      <c r="BF568" s="5" t="n">
        <f aca="false">--($I568=--(AY568&gt;AR568))</f>
        <v>0</v>
      </c>
      <c r="BG568" s="5" t="n">
        <f aca="false">SUM(AZ568:BF568)</f>
        <v>2</v>
      </c>
      <c r="BH568" s="5" t="n">
        <f aca="false">SUM(AE568:AK568)+AB568+AC568+AD568</f>
        <v>2000000000</v>
      </c>
    </row>
    <row r="569" customFormat="false" ht="15" hidden="true" customHeight="false" outlineLevel="0" collapsed="false">
      <c r="A569" s="5" t="n">
        <f aca="false">sensitivity_exit_usd</f>
        <v>2000000000</v>
      </c>
      <c r="B569" s="2" t="n">
        <f aca="false">ROW()-ROW($B$535)</f>
        <v>34</v>
      </c>
      <c r="C569" s="2" t="n">
        <f aca="false">MOD(QUOTIENT($B569,1),2)</f>
        <v>0</v>
      </c>
      <c r="D569" s="2" t="n">
        <f aca="false">MOD(QUOTIENT($B569,2),2)</f>
        <v>1</v>
      </c>
      <c r="E569" s="2" t="n">
        <f aca="false">MOD(QUOTIENT($B569,4),2)</f>
        <v>0</v>
      </c>
      <c r="F569" s="2" t="n">
        <f aca="false">MOD(QUOTIENT($B569,8),2)</f>
        <v>0</v>
      </c>
      <c r="G569" s="2" t="n">
        <f aca="false">MOD(QUOTIENT($B569,16),2)</f>
        <v>0</v>
      </c>
      <c r="H569" s="2" t="n">
        <f aca="false">MOD(QUOTIENT($B569,32),2)</f>
        <v>1</v>
      </c>
      <c r="I569" s="2" t="n">
        <f aca="false">MOD(QUOTIENT($B569,64),2)</f>
        <v>0</v>
      </c>
      <c r="J569" s="5" t="n">
        <f aca="false">IF($C569=const_zero,MIN(class_series_f_invested_usd,MAX(const_zero,$A569)),const_zero)</f>
        <v>30000000</v>
      </c>
      <c r="K569" s="5" t="n">
        <f aca="false">IF($D569=const_zero,MIN(class_series_e_invested_usd,MAX(const_zero,$A569-SUM($J569:$J569))),const_zero)</f>
        <v>0</v>
      </c>
      <c r="L569" s="5" t="n">
        <f aca="false">IF($E569=const_zero,MIN(class_series_d_invested_usd,MAX(const_zero,$A569-SUM($J569:$K569))),const_zero)</f>
        <v>100000000</v>
      </c>
      <c r="M569" s="5" t="n">
        <f aca="false">IF($F569=const_zero,MIN(class_series_c_invested_usd,MAX(const_zero,$A569-SUM($J569:$L569))),const_zero)</f>
        <v>60000000</v>
      </c>
      <c r="N569" s="5" t="n">
        <f aca="false">IF($G569=const_zero,MIN(class_series_b_invested_usd,MAX(const_zero,$A569-SUM($J569:$M569))),const_zero)</f>
        <v>30000000</v>
      </c>
      <c r="O569" s="5" t="n">
        <f aca="false">IF($H569=const_zero,MIN(class_series_a_invested_usd,MAX(const_zero,$A569-SUM($J569:$N569))),const_zero)</f>
        <v>0</v>
      </c>
      <c r="P569" s="5" t="n">
        <f aca="false">IF($I569=const_zero,MIN(class_seed_invested_usd,MAX(const_zero,$A569-SUM($J569:$O569))),const_zero)</f>
        <v>5000000</v>
      </c>
      <c r="Q569" s="5" t="n">
        <f aca="false">MAX(const_zero,$A569-SUM($J569:$P569))</f>
        <v>1775000000</v>
      </c>
      <c r="R569" s="9" t="n">
        <f aca="false">common_rsa_total+Sensitivity!$AE$480+Sensitivity!$AJ$480+IF($C569=const_one,Sensitivity!$D$480,const_zero)+IF($D569=const_one,Sensitivity!$Y$480,const_zero)+IF($E569=const_one,Sensitivity!$V$480,const_zero)+IF($F569=const_one,Sensitivity!$S$480,const_zero)+IF($G569=const_one,Sensitivity!$P$480,const_zero)+IF($H569=const_one,Sensitivity!$M$480,const_zero)+IF($I569=const_one,Sensitivity!$J$480,const_zero)</f>
        <v>20357941.8408424</v>
      </c>
      <c r="S569" s="23" t="b">
        <f aca="false">IF($R569&gt;const_zero,--($Q569&gt;option_strike_usd*$R569),const_zero)</f>
        <v>1</v>
      </c>
      <c r="T569" s="7" t="n">
        <f aca="false">IF($R569&gt;const_zero,IF($S569=const_one,($Q569+option_strike_usd*pre_f_options_issued)/($R569+pre_f_options_issued),$Q569/$R569),const_zero)</f>
        <v>77.7629067558469</v>
      </c>
      <c r="U569" s="5" t="n">
        <f aca="false">IF($C569=const_one,Sensitivity!$D$480*$T569,const_zero)</f>
        <v>0</v>
      </c>
      <c r="V569" s="5" t="n">
        <f aca="false">IF($D569=const_one,Sensitivity!$Y$480*$T569,const_zero)</f>
        <v>474561458.163953</v>
      </c>
      <c r="W569" s="5" t="n">
        <f aca="false">IF($E569=const_one,Sensitivity!$V$480*$T569,const_zero)</f>
        <v>0</v>
      </c>
      <c r="X569" s="5" t="n">
        <f aca="false">IF($F569=const_one,Sensitivity!$S$480*$T569,const_zero)</f>
        <v>0</v>
      </c>
      <c r="Y569" s="5" t="n">
        <f aca="false">IF($G569=const_one,Sensitivity!$P$480*$T569,const_zero)</f>
        <v>0</v>
      </c>
      <c r="Z569" s="5" t="n">
        <f aca="false">IF($H569=const_one,Sensitivity!$M$480*$T569,const_zero)</f>
        <v>388814533.779234</v>
      </c>
      <c r="AA569" s="5" t="n">
        <f aca="false">IF($I569=const_one,Sensitivity!$J$480*$T569,const_zero)</f>
        <v>0</v>
      </c>
      <c r="AB569" s="5" t="n">
        <f aca="false">(Sensitivity!$AE$480+Sensitivity!$AJ$480)*$T569</f>
        <v>19850580.3645739</v>
      </c>
      <c r="AC569" s="5" t="n">
        <f aca="false">common_rsa_total*$T569</f>
        <v>699866160.802622</v>
      </c>
      <c r="AD569" s="5" t="n">
        <f aca="false">IF($S569=const_one,pre_f_options_issued*($T569-option_strike_usd),const_zero)</f>
        <v>191907266.889617</v>
      </c>
      <c r="AE569" s="5" t="n">
        <f aca="false">J569+U569</f>
        <v>30000000</v>
      </c>
      <c r="AF569" s="5" t="n">
        <f aca="false">K569+V569</f>
        <v>474561458.163953</v>
      </c>
      <c r="AG569" s="5" t="n">
        <f aca="false">L569+W569</f>
        <v>100000000</v>
      </c>
      <c r="AH569" s="5" t="n">
        <f aca="false">M569+X569</f>
        <v>60000000</v>
      </c>
      <c r="AI569" s="5" t="n">
        <f aca="false">N569+Y569</f>
        <v>30000000</v>
      </c>
      <c r="AJ569" s="5" t="n">
        <f aca="false">O569+Z569</f>
        <v>388814533.779234</v>
      </c>
      <c r="AK569" s="5" t="n">
        <f aca="false">P569+AA569</f>
        <v>5000000</v>
      </c>
      <c r="AL569" s="5" t="n">
        <f aca="false">INDEX($AE$535:$AE$662,$B569-$C569*1+const_one)</f>
        <v>30000000</v>
      </c>
      <c r="AM569" s="5" t="n">
        <f aca="false">INDEX($AF$535:$AF$662,$B569-$D569*2+const_one)</f>
        <v>300000000</v>
      </c>
      <c r="AN569" s="5" t="n">
        <f aca="false">INDEX($AG$535:$AG$662,$B569-$E569*4+const_one)</f>
        <v>100000000</v>
      </c>
      <c r="AO569" s="5" t="n">
        <f aca="false">INDEX($AH$535:$AH$662,$B569-$F569*8+const_one)</f>
        <v>60000000</v>
      </c>
      <c r="AP569" s="5" t="n">
        <f aca="false">INDEX($AI$535:$AI$662,$B569-$G569*16+const_one)</f>
        <v>30000000</v>
      </c>
      <c r="AQ569" s="5" t="n">
        <f aca="false">INDEX($AJ$535:$AJ$662,$B569-$H569*32+const_one)</f>
        <v>15000000</v>
      </c>
      <c r="AR569" s="5" t="n">
        <f aca="false">INDEX($AK$535:$AK$662,$B569-$I569*64+const_one)</f>
        <v>5000000</v>
      </c>
      <c r="AS569" s="5" t="n">
        <f aca="false">INDEX($AE$535:$AE$662,$B569+(const_one-$C569)*1+const_one)</f>
        <v>47004633.4599394</v>
      </c>
      <c r="AT569" s="5" t="n">
        <f aca="false">INDEX($AF$535:$AF$662,$B569+(const_one-$D569)*2+const_one)</f>
        <v>474561458.163953</v>
      </c>
      <c r="AU569" s="5" t="n">
        <f aca="false">INDEX($AG$535:$AG$662,$B569+(const_one-$E569)*4+const_one)</f>
        <v>131744471.980208</v>
      </c>
      <c r="AV569" s="5" t="n">
        <f aca="false">INDEX($AH$535:$AH$662,$B569+(const_one-$F569)*8+const_one)</f>
        <v>174598549.152923</v>
      </c>
      <c r="AW569" s="5" t="n">
        <f aca="false">INDEX($AI$535:$AI$662,$B569+(const_one-$G569)*16+const_one)</f>
        <v>209703464.930654</v>
      </c>
      <c r="AX569" s="5" t="n">
        <f aca="false">INDEX($AJ$535:$AJ$662,$B569+(const_one-$H569)*32+const_one)</f>
        <v>388814533.779234</v>
      </c>
      <c r="AY569" s="5" t="n">
        <f aca="false">INDEX($AK$535:$AK$662,$B569+(const_one-$I569)*64+const_one)</f>
        <v>319926721.468469</v>
      </c>
      <c r="AZ569" s="5" t="n">
        <f aca="false">--($C569=--(AS569&gt;AL569))</f>
        <v>0</v>
      </c>
      <c r="BA569" s="5" t="n">
        <f aca="false">--($D569=--(AT569&gt;AM569))</f>
        <v>1</v>
      </c>
      <c r="BB569" s="5" t="n">
        <f aca="false">--($E569=--(AU569&gt;AN569))</f>
        <v>0</v>
      </c>
      <c r="BC569" s="5" t="n">
        <f aca="false">--($F569=--(AV569&gt;AO569))</f>
        <v>0</v>
      </c>
      <c r="BD569" s="5" t="n">
        <f aca="false">--($G569=--(AW569&gt;AP569))</f>
        <v>0</v>
      </c>
      <c r="BE569" s="5" t="n">
        <f aca="false">--($H569=--(AX569&gt;AQ569))</f>
        <v>1</v>
      </c>
      <c r="BF569" s="5" t="n">
        <f aca="false">--($I569=--(AY569&gt;AR569))</f>
        <v>0</v>
      </c>
      <c r="BG569" s="5" t="n">
        <f aca="false">SUM(AZ569:BF569)</f>
        <v>2</v>
      </c>
      <c r="BH569" s="5" t="n">
        <f aca="false">SUM(AE569:AK569)+AB569+AC569+AD569</f>
        <v>2000000000</v>
      </c>
    </row>
    <row r="570" customFormat="false" ht="15" hidden="true" customHeight="false" outlineLevel="0" collapsed="false">
      <c r="A570" s="5" t="n">
        <f aca="false">sensitivity_exit_usd</f>
        <v>2000000000</v>
      </c>
      <c r="B570" s="2" t="n">
        <f aca="false">ROW()-ROW($B$535)</f>
        <v>35</v>
      </c>
      <c r="C570" s="2" t="n">
        <f aca="false">MOD(QUOTIENT($B570,1),2)</f>
        <v>1</v>
      </c>
      <c r="D570" s="2" t="n">
        <f aca="false">MOD(QUOTIENT($B570,2),2)</f>
        <v>1</v>
      </c>
      <c r="E570" s="2" t="n">
        <f aca="false">MOD(QUOTIENT($B570,4),2)</f>
        <v>0</v>
      </c>
      <c r="F570" s="2" t="n">
        <f aca="false">MOD(QUOTIENT($B570,8),2)</f>
        <v>0</v>
      </c>
      <c r="G570" s="2" t="n">
        <f aca="false">MOD(QUOTIENT($B570,16),2)</f>
        <v>0</v>
      </c>
      <c r="H570" s="2" t="n">
        <f aca="false">MOD(QUOTIENT($B570,32),2)</f>
        <v>1</v>
      </c>
      <c r="I570" s="2" t="n">
        <f aca="false">MOD(QUOTIENT($B570,64),2)</f>
        <v>0</v>
      </c>
      <c r="J570" s="5" t="n">
        <f aca="false">IF($C570=const_zero,MIN(class_series_f_invested_usd,MAX(const_zero,$A570)),const_zero)</f>
        <v>0</v>
      </c>
      <c r="K570" s="5" t="n">
        <f aca="false">IF($D570=const_zero,MIN(class_series_e_invested_usd,MAX(const_zero,$A570-SUM($J570:$J570))),const_zero)</f>
        <v>0</v>
      </c>
      <c r="L570" s="5" t="n">
        <f aca="false">IF($E570=const_zero,MIN(class_series_d_invested_usd,MAX(const_zero,$A570-SUM($J570:$K570))),const_zero)</f>
        <v>100000000</v>
      </c>
      <c r="M570" s="5" t="n">
        <f aca="false">IF($F570=const_zero,MIN(class_series_c_invested_usd,MAX(const_zero,$A570-SUM($J570:$L570))),const_zero)</f>
        <v>60000000</v>
      </c>
      <c r="N570" s="5" t="n">
        <f aca="false">IF($G570=const_zero,MIN(class_series_b_invested_usd,MAX(const_zero,$A570-SUM($J570:$M570))),const_zero)</f>
        <v>30000000</v>
      </c>
      <c r="O570" s="5" t="n">
        <f aca="false">IF($H570=const_zero,MIN(class_series_a_invested_usd,MAX(const_zero,$A570-SUM($J570:$N570))),const_zero)</f>
        <v>0</v>
      </c>
      <c r="P570" s="5" t="n">
        <f aca="false">IF($I570=const_zero,MIN(class_seed_invested_usd,MAX(const_zero,$A570-SUM($J570:$O570))),const_zero)</f>
        <v>5000000</v>
      </c>
      <c r="Q570" s="5" t="n">
        <f aca="false">MAX(const_zero,$A570-SUM($J570:$P570))</f>
        <v>1805000000</v>
      </c>
      <c r="R570" s="9" t="n">
        <f aca="false">common_rsa_total+Sensitivity!$AE$480+Sensitivity!$AJ$480+IF($C570=const_one,Sensitivity!$D$480,const_zero)+IF($D570=const_one,Sensitivity!$Y$480,const_zero)+IF($E570=const_one,Sensitivity!$V$480,const_zero)+IF($F570=const_one,Sensitivity!$S$480,const_zero)+IF($G570=const_one,Sensitivity!$P$480,const_zero)+IF($H570=const_one,Sensitivity!$M$480,const_zero)+IF($I570=const_one,Sensitivity!$J$480,const_zero)</f>
        <v>20968241.1908424</v>
      </c>
      <c r="S570" s="23" t="b">
        <f aca="false">IF($R570&gt;const_zero,--($Q570&gt;option_strike_usd*$R570),const_zero)</f>
        <v>1</v>
      </c>
      <c r="T570" s="7" t="n">
        <f aca="false">IF($R570&gt;const_zero,IF($S570=const_one,($Q570+option_strike_usd*pre_f_options_issued)/($R570+pre_f_options_issued),$Q570/$R570),const_zero)</f>
        <v>77.018980046332</v>
      </c>
      <c r="U570" s="5" t="n">
        <f aca="false">IF($C570=const_one,Sensitivity!$D$480*$T570,const_zero)</f>
        <v>47004633.4599394</v>
      </c>
      <c r="V570" s="5" t="n">
        <f aca="false">IF($D570=const_one,Sensitivity!$Y$480*$T570,const_zero)</f>
        <v>470021517.995012</v>
      </c>
      <c r="W570" s="5" t="n">
        <f aca="false">IF($E570=const_one,Sensitivity!$V$480*$T570,const_zero)</f>
        <v>0</v>
      </c>
      <c r="X570" s="5" t="n">
        <f aca="false">IF($F570=const_one,Sensitivity!$S$480*$T570,const_zero)</f>
        <v>0</v>
      </c>
      <c r="Y570" s="5" t="n">
        <f aca="false">IF($G570=const_one,Sensitivity!$P$480*$T570,const_zero)</f>
        <v>0</v>
      </c>
      <c r="Z570" s="5" t="n">
        <f aca="false">IF($H570=const_one,Sensitivity!$M$480*$T570,const_zero)</f>
        <v>385094900.23166</v>
      </c>
      <c r="AA570" s="5" t="n">
        <f aca="false">IF($I570=const_one,Sensitivity!$J$480*$T570,const_zero)</f>
        <v>0</v>
      </c>
      <c r="AB570" s="5" t="n">
        <f aca="false">(Sensitivity!$AE$480+Sensitivity!$AJ$480)*$T570</f>
        <v>19660677.7805701</v>
      </c>
      <c r="AC570" s="5" t="n">
        <f aca="false">common_rsa_total*$T570</f>
        <v>693170820.416988</v>
      </c>
      <c r="AD570" s="5" t="n">
        <f aca="false">IF($S570=const_one,pre_f_options_issued*($T570-option_strike_usd),const_zero)</f>
        <v>190047450.11583</v>
      </c>
      <c r="AE570" s="5" t="n">
        <f aca="false">J570+U570</f>
        <v>47004633.4599394</v>
      </c>
      <c r="AF570" s="5" t="n">
        <f aca="false">K570+V570</f>
        <v>470021517.995012</v>
      </c>
      <c r="AG570" s="5" t="n">
        <f aca="false">L570+W570</f>
        <v>100000000</v>
      </c>
      <c r="AH570" s="5" t="n">
        <f aca="false">M570+X570</f>
        <v>60000000</v>
      </c>
      <c r="AI570" s="5" t="n">
        <f aca="false">N570+Y570</f>
        <v>30000000</v>
      </c>
      <c r="AJ570" s="5" t="n">
        <f aca="false">O570+Z570</f>
        <v>385094900.23166</v>
      </c>
      <c r="AK570" s="5" t="n">
        <f aca="false">P570+AA570</f>
        <v>5000000</v>
      </c>
      <c r="AL570" s="5" t="n">
        <f aca="false">INDEX($AE$535:$AE$662,$B570-$C570*1+const_one)</f>
        <v>30000000</v>
      </c>
      <c r="AM570" s="5" t="n">
        <f aca="false">INDEX($AF$535:$AF$662,$B570-$D570*2+const_one)</f>
        <v>300000000</v>
      </c>
      <c r="AN570" s="5" t="n">
        <f aca="false">INDEX($AG$535:$AG$662,$B570-$E570*4+const_one)</f>
        <v>100000000</v>
      </c>
      <c r="AO570" s="5" t="n">
        <f aca="false">INDEX($AH$535:$AH$662,$B570-$F570*8+const_one)</f>
        <v>60000000</v>
      </c>
      <c r="AP570" s="5" t="n">
        <f aca="false">INDEX($AI$535:$AI$662,$B570-$G570*16+const_one)</f>
        <v>30000000</v>
      </c>
      <c r="AQ570" s="5" t="n">
        <f aca="false">INDEX($AJ$535:$AJ$662,$B570-$H570*32+const_one)</f>
        <v>15000000</v>
      </c>
      <c r="AR570" s="5" t="n">
        <f aca="false">INDEX($AK$535:$AK$662,$B570-$I570*64+const_one)</f>
        <v>5000000</v>
      </c>
      <c r="AS570" s="5" t="n">
        <f aca="false">INDEX($AE$535:$AE$662,$B570+(const_one-$C570)*1+const_one)</f>
        <v>47004633.4599394</v>
      </c>
      <c r="AT570" s="5" t="n">
        <f aca="false">INDEX($AF$535:$AF$662,$B570+(const_one-$D570)*2+const_one)</f>
        <v>470021517.995012</v>
      </c>
      <c r="AU570" s="5" t="n">
        <f aca="false">INDEX($AG$535:$AG$662,$B570+(const_one-$E570)*4+const_one)</f>
        <v>130607105.949326</v>
      </c>
      <c r="AV570" s="5" t="n">
        <f aca="false">INDEX($AH$535:$AH$662,$B570+(const_one-$F570)*8+const_one)</f>
        <v>173262649.243686</v>
      </c>
      <c r="AW570" s="5" t="n">
        <f aca="false">INDEX($AI$535:$AI$662,$B570+(const_one-$G570)*16+const_one)</f>
        <v>208268466.357607</v>
      </c>
      <c r="AX570" s="5" t="n">
        <f aca="false">INDEX($AJ$535:$AJ$662,$B570+(const_one-$H570)*32+const_one)</f>
        <v>385094900.23166</v>
      </c>
      <c r="AY570" s="5" t="n">
        <f aca="false">INDEX($AK$535:$AK$662,$B570+(const_one-$I570)*64+const_one)</f>
        <v>318337193.339334</v>
      </c>
      <c r="AZ570" s="5" t="n">
        <f aca="false">--($C570=--(AS570&gt;AL570))</f>
        <v>1</v>
      </c>
      <c r="BA570" s="5" t="n">
        <f aca="false">--($D570=--(AT570&gt;AM570))</f>
        <v>1</v>
      </c>
      <c r="BB570" s="5" t="n">
        <f aca="false">--($E570=--(AU570&gt;AN570))</f>
        <v>0</v>
      </c>
      <c r="BC570" s="5" t="n">
        <f aca="false">--($F570=--(AV570&gt;AO570))</f>
        <v>0</v>
      </c>
      <c r="BD570" s="5" t="n">
        <f aca="false">--($G570=--(AW570&gt;AP570))</f>
        <v>0</v>
      </c>
      <c r="BE570" s="5" t="n">
        <f aca="false">--($H570=--(AX570&gt;AQ570))</f>
        <v>1</v>
      </c>
      <c r="BF570" s="5" t="n">
        <f aca="false">--($I570=--(AY570&gt;AR570))</f>
        <v>0</v>
      </c>
      <c r="BG570" s="5" t="n">
        <f aca="false">SUM(AZ570:BF570)</f>
        <v>3</v>
      </c>
      <c r="BH570" s="5" t="n">
        <f aca="false">SUM(AE570:AK570)+AB570+AC570+AD570</f>
        <v>2000000000</v>
      </c>
    </row>
    <row r="571" customFormat="false" ht="15" hidden="true" customHeight="false" outlineLevel="0" collapsed="false">
      <c r="A571" s="5" t="n">
        <f aca="false">sensitivity_exit_usd</f>
        <v>2000000000</v>
      </c>
      <c r="B571" s="2" t="n">
        <f aca="false">ROW()-ROW($B$535)</f>
        <v>36</v>
      </c>
      <c r="C571" s="2" t="n">
        <f aca="false">MOD(QUOTIENT($B571,1),2)</f>
        <v>0</v>
      </c>
      <c r="D571" s="2" t="n">
        <f aca="false">MOD(QUOTIENT($B571,2),2)</f>
        <v>0</v>
      </c>
      <c r="E571" s="2" t="n">
        <f aca="false">MOD(QUOTIENT($B571,4),2)</f>
        <v>1</v>
      </c>
      <c r="F571" s="2" t="n">
        <f aca="false">MOD(QUOTIENT($B571,8),2)</f>
        <v>0</v>
      </c>
      <c r="G571" s="2" t="n">
        <f aca="false">MOD(QUOTIENT($B571,16),2)</f>
        <v>0</v>
      </c>
      <c r="H571" s="2" t="n">
        <f aca="false">MOD(QUOTIENT($B571,32),2)</f>
        <v>1</v>
      </c>
      <c r="I571" s="2" t="n">
        <f aca="false">MOD(QUOTIENT($B571,64),2)</f>
        <v>0</v>
      </c>
      <c r="J571" s="5" t="n">
        <f aca="false">IF($C571=const_zero,MIN(class_series_f_invested_usd,MAX(const_zero,$A571)),const_zero)</f>
        <v>30000000</v>
      </c>
      <c r="K571" s="5" t="n">
        <f aca="false">IF($D571=const_zero,MIN(class_series_e_invested_usd,MAX(const_zero,$A571-SUM($J571:$J571))),const_zero)</f>
        <v>300000000</v>
      </c>
      <c r="L571" s="5" t="n">
        <f aca="false">IF($E571=const_zero,MIN(class_series_d_invested_usd,MAX(const_zero,$A571-SUM($J571:$K571))),const_zero)</f>
        <v>0</v>
      </c>
      <c r="M571" s="5" t="n">
        <f aca="false">IF($F571=const_zero,MIN(class_series_c_invested_usd,MAX(const_zero,$A571-SUM($J571:$L571))),const_zero)</f>
        <v>60000000</v>
      </c>
      <c r="N571" s="5" t="n">
        <f aca="false">IF($G571=const_zero,MIN(class_series_b_invested_usd,MAX(const_zero,$A571-SUM($J571:$M571))),const_zero)</f>
        <v>30000000</v>
      </c>
      <c r="O571" s="5" t="n">
        <f aca="false">IF($H571=const_zero,MIN(class_series_a_invested_usd,MAX(const_zero,$A571-SUM($J571:$N571))),const_zero)</f>
        <v>0</v>
      </c>
      <c r="P571" s="5" t="n">
        <f aca="false">IF($I571=const_zero,MIN(class_seed_invested_usd,MAX(const_zero,$A571-SUM($J571:$O571))),const_zero)</f>
        <v>5000000</v>
      </c>
      <c r="Q571" s="5" t="n">
        <f aca="false">MAX(const_zero,$A571-SUM($J571:$P571))</f>
        <v>1575000000</v>
      </c>
      <c r="R571" s="9" t="n">
        <f aca="false">common_rsa_total+Sensitivity!$AE$480+Sensitivity!$AJ$480+IF($C571=const_one,Sensitivity!$D$480,const_zero)+IF($D571=const_one,Sensitivity!$Y$480,const_zero)+IF($E571=const_one,Sensitivity!$V$480,const_zero)+IF($F571=const_one,Sensitivity!$S$480,const_zero)+IF($G571=const_one,Sensitivity!$P$480,const_zero)+IF($H571=const_one,Sensitivity!$M$480,const_zero)+IF($I571=const_one,Sensitivity!$J$480,const_zero)</f>
        <v>15980258.6360977</v>
      </c>
      <c r="S571" s="23" t="b">
        <f aca="false">IF($R571&gt;const_zero,--($Q571&gt;option_strike_usd*$R571),const_zero)</f>
        <v>1</v>
      </c>
      <c r="T571" s="7" t="n">
        <f aca="false">IF($R571&gt;const_zero,IF($S571=const_one,($Q571+option_strike_usd*pre_f_options_issued)/($R571+pre_f_options_issued),$Q571/$R571),const_zero)</f>
        <v>85.3613594410769</v>
      </c>
      <c r="U571" s="5" t="n">
        <f aca="false">IF($C571=const_one,Sensitivity!$D$480*$T571,const_zero)</f>
        <v>0</v>
      </c>
      <c r="V571" s="5" t="n">
        <f aca="false">IF($D571=const_one,Sensitivity!$Y$480*$T571,const_zero)</f>
        <v>0</v>
      </c>
      <c r="W571" s="5" t="n">
        <f aca="false">IF($E571=const_one,Sensitivity!$V$480*$T571,const_zero)</f>
        <v>147247327.623695</v>
      </c>
      <c r="X571" s="5" t="n">
        <f aca="false">IF($F571=const_one,Sensitivity!$S$480*$T571,const_zero)</f>
        <v>0</v>
      </c>
      <c r="Y571" s="5" t="n">
        <f aca="false">IF($G571=const_one,Sensitivity!$P$480*$T571,const_zero)</f>
        <v>0</v>
      </c>
      <c r="Z571" s="5" t="n">
        <f aca="false">IF($H571=const_one,Sensitivity!$M$480*$T571,const_zero)</f>
        <v>426806797.205384</v>
      </c>
      <c r="AA571" s="5" t="n">
        <f aca="false">IF($I571=const_one,Sensitivity!$J$480*$T571,const_zero)</f>
        <v>0</v>
      </c>
      <c r="AB571" s="5" t="n">
        <f aca="false">(Sensitivity!$AE$480+Sensitivity!$AJ$480)*$T571</f>
        <v>21790241.5985366</v>
      </c>
      <c r="AC571" s="5" t="n">
        <f aca="false">common_rsa_total*$T571</f>
        <v>768252234.969692</v>
      </c>
      <c r="AD571" s="5" t="n">
        <f aca="false">IF($S571=const_one,pre_f_options_issued*($T571-option_strike_usd),const_zero)</f>
        <v>210903398.602692</v>
      </c>
      <c r="AE571" s="5" t="n">
        <f aca="false">J571+U571</f>
        <v>30000000</v>
      </c>
      <c r="AF571" s="5" t="n">
        <f aca="false">K571+V571</f>
        <v>300000000</v>
      </c>
      <c r="AG571" s="5" t="n">
        <f aca="false">L571+W571</f>
        <v>147247327.623695</v>
      </c>
      <c r="AH571" s="5" t="n">
        <f aca="false">M571+X571</f>
        <v>60000000</v>
      </c>
      <c r="AI571" s="5" t="n">
        <f aca="false">N571+Y571</f>
        <v>30000000</v>
      </c>
      <c r="AJ571" s="5" t="n">
        <f aca="false">O571+Z571</f>
        <v>426806797.205384</v>
      </c>
      <c r="AK571" s="5" t="n">
        <f aca="false">P571+AA571</f>
        <v>5000000</v>
      </c>
      <c r="AL571" s="5" t="n">
        <f aca="false">INDEX($AE$535:$AE$662,$B571-$C571*1+const_one)</f>
        <v>30000000</v>
      </c>
      <c r="AM571" s="5" t="n">
        <f aca="false">INDEX($AF$535:$AF$662,$B571-$D571*2+const_one)</f>
        <v>300000000</v>
      </c>
      <c r="AN571" s="5" t="n">
        <f aca="false">INDEX($AG$535:$AG$662,$B571-$E571*4+const_one)</f>
        <v>100000000</v>
      </c>
      <c r="AO571" s="5" t="n">
        <f aca="false">INDEX($AH$535:$AH$662,$B571-$F571*8+const_one)</f>
        <v>60000000</v>
      </c>
      <c r="AP571" s="5" t="n">
        <f aca="false">INDEX($AI$535:$AI$662,$B571-$G571*16+const_one)</f>
        <v>30000000</v>
      </c>
      <c r="AQ571" s="5" t="n">
        <f aca="false">INDEX($AJ$535:$AJ$662,$B571-$H571*32+const_one)</f>
        <v>15000000</v>
      </c>
      <c r="AR571" s="5" t="n">
        <f aca="false">INDEX($AK$535:$AK$662,$B571-$I571*64+const_one)</f>
        <v>5000000</v>
      </c>
      <c r="AS571" s="5" t="n">
        <f aca="false">INDEX($AE$535:$AE$662,$B571+(const_one-$C571)*1+const_one)</f>
        <v>51389603.4803925</v>
      </c>
      <c r="AT571" s="5" t="n">
        <f aca="false">INDEX($AF$535:$AF$662,$B571+(const_one-$D571)*2+const_one)</f>
        <v>466086238.523125</v>
      </c>
      <c r="AU571" s="5" t="n">
        <f aca="false">INDEX($AG$535:$AG$662,$B571+(const_one-$E571)*4+const_one)</f>
        <v>147247327.623695</v>
      </c>
      <c r="AV571" s="5" t="n">
        <f aca="false">INDEX($AH$535:$AH$662,$B571+(const_one-$F571)*8+const_one)</f>
        <v>188216059.412494</v>
      </c>
      <c r="AW571" s="5" t="n">
        <f aca="false">INDEX($AI$535:$AI$662,$B571+(const_one-$G571)*16+const_one)</f>
        <v>224508469.925765</v>
      </c>
      <c r="AX571" s="5" t="n">
        <f aca="false">INDEX($AJ$535:$AJ$662,$B571+(const_one-$H571)*32+const_one)</f>
        <v>426806797.205384</v>
      </c>
      <c r="AY571" s="5" t="n">
        <f aca="false">INDEX($AK$535:$AK$662,$B571+(const_one-$I571)*64+const_one)</f>
        <v>336985214.798086</v>
      </c>
      <c r="AZ571" s="5" t="n">
        <f aca="false">--($C571=--(AS571&gt;AL571))</f>
        <v>0</v>
      </c>
      <c r="BA571" s="5" t="n">
        <f aca="false">--($D571=--(AT571&gt;AM571))</f>
        <v>0</v>
      </c>
      <c r="BB571" s="5" t="n">
        <f aca="false">--($E571=--(AU571&gt;AN571))</f>
        <v>1</v>
      </c>
      <c r="BC571" s="5" t="n">
        <f aca="false">--($F571=--(AV571&gt;AO571))</f>
        <v>0</v>
      </c>
      <c r="BD571" s="5" t="n">
        <f aca="false">--($G571=--(AW571&gt;AP571))</f>
        <v>0</v>
      </c>
      <c r="BE571" s="5" t="n">
        <f aca="false">--($H571=--(AX571&gt;AQ571))</f>
        <v>1</v>
      </c>
      <c r="BF571" s="5" t="n">
        <f aca="false">--($I571=--(AY571&gt;AR571))</f>
        <v>0</v>
      </c>
      <c r="BG571" s="5" t="n">
        <f aca="false">SUM(AZ571:BF571)</f>
        <v>2</v>
      </c>
      <c r="BH571" s="5" t="n">
        <f aca="false">SUM(AE571:AK571)+AB571+AC571+AD571</f>
        <v>2000000000</v>
      </c>
    </row>
    <row r="572" customFormat="false" ht="15" hidden="true" customHeight="false" outlineLevel="0" collapsed="false">
      <c r="A572" s="5" t="n">
        <f aca="false">sensitivity_exit_usd</f>
        <v>2000000000</v>
      </c>
      <c r="B572" s="2" t="n">
        <f aca="false">ROW()-ROW($B$535)</f>
        <v>37</v>
      </c>
      <c r="C572" s="2" t="n">
        <f aca="false">MOD(QUOTIENT($B572,1),2)</f>
        <v>1</v>
      </c>
      <c r="D572" s="2" t="n">
        <f aca="false">MOD(QUOTIENT($B572,2),2)</f>
        <v>0</v>
      </c>
      <c r="E572" s="2" t="n">
        <f aca="false">MOD(QUOTIENT($B572,4),2)</f>
        <v>1</v>
      </c>
      <c r="F572" s="2" t="n">
        <f aca="false">MOD(QUOTIENT($B572,8),2)</f>
        <v>0</v>
      </c>
      <c r="G572" s="2" t="n">
        <f aca="false">MOD(QUOTIENT($B572,16),2)</f>
        <v>0</v>
      </c>
      <c r="H572" s="2" t="n">
        <f aca="false">MOD(QUOTIENT($B572,32),2)</f>
        <v>1</v>
      </c>
      <c r="I572" s="2" t="n">
        <f aca="false">MOD(QUOTIENT($B572,64),2)</f>
        <v>0</v>
      </c>
      <c r="J572" s="5" t="n">
        <f aca="false">IF($C572=const_zero,MIN(class_series_f_invested_usd,MAX(const_zero,$A572)),const_zero)</f>
        <v>0</v>
      </c>
      <c r="K572" s="5" t="n">
        <f aca="false">IF($D572=const_zero,MIN(class_series_e_invested_usd,MAX(const_zero,$A572-SUM($J572:$J572))),const_zero)</f>
        <v>300000000</v>
      </c>
      <c r="L572" s="5" t="n">
        <f aca="false">IF($E572=const_zero,MIN(class_series_d_invested_usd,MAX(const_zero,$A572-SUM($J572:$K572))),const_zero)</f>
        <v>0</v>
      </c>
      <c r="M572" s="5" t="n">
        <f aca="false">IF($F572=const_zero,MIN(class_series_c_invested_usd,MAX(const_zero,$A572-SUM($J572:$L572))),const_zero)</f>
        <v>60000000</v>
      </c>
      <c r="N572" s="5" t="n">
        <f aca="false">IF($G572=const_zero,MIN(class_series_b_invested_usd,MAX(const_zero,$A572-SUM($J572:$M572))),const_zero)</f>
        <v>30000000</v>
      </c>
      <c r="O572" s="5" t="n">
        <f aca="false">IF($H572=const_zero,MIN(class_series_a_invested_usd,MAX(const_zero,$A572-SUM($J572:$N572))),const_zero)</f>
        <v>0</v>
      </c>
      <c r="P572" s="5" t="n">
        <f aca="false">IF($I572=const_zero,MIN(class_seed_invested_usd,MAX(const_zero,$A572-SUM($J572:$O572))),const_zero)</f>
        <v>5000000</v>
      </c>
      <c r="Q572" s="5" t="n">
        <f aca="false">MAX(const_zero,$A572-SUM($J572:$P572))</f>
        <v>1605000000</v>
      </c>
      <c r="R572" s="9" t="n">
        <f aca="false">common_rsa_total+Sensitivity!$AE$480+Sensitivity!$AJ$480+IF($C572=const_one,Sensitivity!$D$480,const_zero)+IF($D572=const_one,Sensitivity!$Y$480,const_zero)+IF($E572=const_one,Sensitivity!$V$480,const_zero)+IF($F572=const_one,Sensitivity!$S$480,const_zero)+IF($G572=const_one,Sensitivity!$P$480,const_zero)+IF($H572=const_one,Sensitivity!$M$480,const_zero)+IF($I572=const_one,Sensitivity!$J$480,const_zero)</f>
        <v>16590557.9860977</v>
      </c>
      <c r="S572" s="23" t="b">
        <f aca="false">IF($R572&gt;const_zero,--($Q572&gt;option_strike_usd*$R572),const_zero)</f>
        <v>1</v>
      </c>
      <c r="T572" s="7" t="n">
        <f aca="false">IF($R572&gt;const_zero,IF($S572=const_one,($Q572+option_strike_usd*pre_f_options_issued)/($R572+pre_f_options_issued),$Q572/$R572),const_zero)</f>
        <v>84.2039295640614</v>
      </c>
      <c r="U572" s="5" t="n">
        <f aca="false">IF($C572=const_one,Sensitivity!$D$480*$T572,const_zero)</f>
        <v>51389603.4803925</v>
      </c>
      <c r="V572" s="5" t="n">
        <f aca="false">IF($D572=const_one,Sensitivity!$Y$480*$T572,const_zero)</f>
        <v>0</v>
      </c>
      <c r="W572" s="5" t="n">
        <f aca="false">IF($E572=const_one,Sensitivity!$V$480*$T572,const_zero)</f>
        <v>145250774.881116</v>
      </c>
      <c r="X572" s="5" t="n">
        <f aca="false">IF($F572=const_one,Sensitivity!$S$480*$T572,const_zero)</f>
        <v>0</v>
      </c>
      <c r="Y572" s="5" t="n">
        <f aca="false">IF($G572=const_one,Sensitivity!$P$480*$T572,const_zero)</f>
        <v>0</v>
      </c>
      <c r="Z572" s="5" t="n">
        <f aca="false">IF($H572=const_one,Sensitivity!$M$480*$T572,const_zero)</f>
        <v>421019647.820307</v>
      </c>
      <c r="AA572" s="5" t="n">
        <f aca="false">IF($I572=const_one,Sensitivity!$J$480*$T572,const_zero)</f>
        <v>0</v>
      </c>
      <c r="AB572" s="5" t="n">
        <f aca="false">(Sensitivity!$AE$480+Sensitivity!$AJ$480)*$T572</f>
        <v>21494783.8314781</v>
      </c>
      <c r="AC572" s="5" t="n">
        <f aca="false">common_rsa_total*$T572</f>
        <v>757835366.076553</v>
      </c>
      <c r="AD572" s="5" t="n">
        <f aca="false">IF($S572=const_one,pre_f_options_issued*($T572-option_strike_usd),const_zero)</f>
        <v>208009823.910153</v>
      </c>
      <c r="AE572" s="5" t="n">
        <f aca="false">J572+U572</f>
        <v>51389603.4803925</v>
      </c>
      <c r="AF572" s="5" t="n">
        <f aca="false">K572+V572</f>
        <v>300000000</v>
      </c>
      <c r="AG572" s="5" t="n">
        <f aca="false">L572+W572</f>
        <v>145250774.881116</v>
      </c>
      <c r="AH572" s="5" t="n">
        <f aca="false">M572+X572</f>
        <v>60000000</v>
      </c>
      <c r="AI572" s="5" t="n">
        <f aca="false">N572+Y572</f>
        <v>30000000</v>
      </c>
      <c r="AJ572" s="5" t="n">
        <f aca="false">O572+Z572</f>
        <v>421019647.820307</v>
      </c>
      <c r="AK572" s="5" t="n">
        <f aca="false">P572+AA572</f>
        <v>5000000</v>
      </c>
      <c r="AL572" s="5" t="n">
        <f aca="false">INDEX($AE$535:$AE$662,$B572-$C572*1+const_one)</f>
        <v>30000000</v>
      </c>
      <c r="AM572" s="5" t="n">
        <f aca="false">INDEX($AF$535:$AF$662,$B572-$D572*2+const_one)</f>
        <v>300000000</v>
      </c>
      <c r="AN572" s="5" t="n">
        <f aca="false">INDEX($AG$535:$AG$662,$B572-$E572*4+const_one)</f>
        <v>100000000</v>
      </c>
      <c r="AO572" s="5" t="n">
        <f aca="false">INDEX($AH$535:$AH$662,$B572-$F572*8+const_one)</f>
        <v>60000000</v>
      </c>
      <c r="AP572" s="5" t="n">
        <f aca="false">INDEX($AI$535:$AI$662,$B572-$G572*16+const_one)</f>
        <v>30000000</v>
      </c>
      <c r="AQ572" s="5" t="n">
        <f aca="false">INDEX($AJ$535:$AJ$662,$B572-$H572*32+const_one)</f>
        <v>15000000</v>
      </c>
      <c r="AR572" s="5" t="n">
        <f aca="false">INDEX($AK$535:$AK$662,$B572-$I572*64+const_one)</f>
        <v>5000000</v>
      </c>
      <c r="AS572" s="5" t="n">
        <f aca="false">INDEX($AE$535:$AE$662,$B572+(const_one-$C572)*1+const_one)</f>
        <v>51389603.4803925</v>
      </c>
      <c r="AT572" s="5" t="n">
        <f aca="false">INDEX($AF$535:$AF$662,$B572+(const_one-$D572)*2+const_one)</f>
        <v>462062459.405946</v>
      </c>
      <c r="AU572" s="5" t="n">
        <f aca="false">INDEX($AG$535:$AG$662,$B572+(const_one-$E572)*4+const_one)</f>
        <v>145250774.881116</v>
      </c>
      <c r="AV572" s="5" t="n">
        <f aca="false">INDEX($AH$535:$AH$662,$B572+(const_one-$F572)*8+const_one)</f>
        <v>186221316.477167</v>
      </c>
      <c r="AW572" s="5" t="n">
        <f aca="false">INDEX($AI$535:$AI$662,$B572+(const_one-$G572)*16+const_one)</f>
        <v>222380077.637314</v>
      </c>
      <c r="AX572" s="5" t="n">
        <f aca="false">INDEX($AJ$535:$AJ$662,$B572+(const_one-$H572)*32+const_one)</f>
        <v>421019647.820307</v>
      </c>
      <c r="AY572" s="5" t="n">
        <f aca="false">INDEX($AK$535:$AK$662,$B572+(const_one-$I572)*64+const_one)</f>
        <v>334674688.923883</v>
      </c>
      <c r="AZ572" s="5" t="n">
        <f aca="false">--($C572=--(AS572&gt;AL572))</f>
        <v>1</v>
      </c>
      <c r="BA572" s="5" t="n">
        <f aca="false">--($D572=--(AT572&gt;AM572))</f>
        <v>0</v>
      </c>
      <c r="BB572" s="5" t="n">
        <f aca="false">--($E572=--(AU572&gt;AN572))</f>
        <v>1</v>
      </c>
      <c r="BC572" s="5" t="n">
        <f aca="false">--($F572=--(AV572&gt;AO572))</f>
        <v>0</v>
      </c>
      <c r="BD572" s="5" t="n">
        <f aca="false">--($G572=--(AW572&gt;AP572))</f>
        <v>0</v>
      </c>
      <c r="BE572" s="5" t="n">
        <f aca="false">--($H572=--(AX572&gt;AQ572))</f>
        <v>1</v>
      </c>
      <c r="BF572" s="5" t="n">
        <f aca="false">--($I572=--(AY572&gt;AR572))</f>
        <v>0</v>
      </c>
      <c r="BG572" s="5" t="n">
        <f aca="false">SUM(AZ572:BF572)</f>
        <v>3</v>
      </c>
      <c r="BH572" s="5" t="n">
        <f aca="false">SUM(AE572:AK572)+AB572+AC572+AD572</f>
        <v>2000000000</v>
      </c>
    </row>
    <row r="573" customFormat="false" ht="15" hidden="true" customHeight="false" outlineLevel="0" collapsed="false">
      <c r="A573" s="5" t="n">
        <f aca="false">sensitivity_exit_usd</f>
        <v>2000000000</v>
      </c>
      <c r="B573" s="2" t="n">
        <f aca="false">ROW()-ROW($B$535)</f>
        <v>38</v>
      </c>
      <c r="C573" s="2" t="n">
        <f aca="false">MOD(QUOTIENT($B573,1),2)</f>
        <v>0</v>
      </c>
      <c r="D573" s="2" t="n">
        <f aca="false">MOD(QUOTIENT($B573,2),2)</f>
        <v>1</v>
      </c>
      <c r="E573" s="2" t="n">
        <f aca="false">MOD(QUOTIENT($B573,4),2)</f>
        <v>1</v>
      </c>
      <c r="F573" s="2" t="n">
        <f aca="false">MOD(QUOTIENT($B573,8),2)</f>
        <v>0</v>
      </c>
      <c r="G573" s="2" t="n">
        <f aca="false">MOD(QUOTIENT($B573,16),2)</f>
        <v>0</v>
      </c>
      <c r="H573" s="2" t="n">
        <f aca="false">MOD(QUOTIENT($B573,32),2)</f>
        <v>1</v>
      </c>
      <c r="I573" s="2" t="n">
        <f aca="false">MOD(QUOTIENT($B573,64),2)</f>
        <v>0</v>
      </c>
      <c r="J573" s="5" t="n">
        <f aca="false">IF($C573=const_zero,MIN(class_series_f_invested_usd,MAX(const_zero,$A573)),const_zero)</f>
        <v>30000000</v>
      </c>
      <c r="K573" s="5" t="n">
        <f aca="false">IF($D573=const_zero,MIN(class_series_e_invested_usd,MAX(const_zero,$A573-SUM($J573:$J573))),const_zero)</f>
        <v>0</v>
      </c>
      <c r="L573" s="5" t="n">
        <f aca="false">IF($E573=const_zero,MIN(class_series_d_invested_usd,MAX(const_zero,$A573-SUM($J573:$K573))),const_zero)</f>
        <v>0</v>
      </c>
      <c r="M573" s="5" t="n">
        <f aca="false">IF($F573=const_zero,MIN(class_series_c_invested_usd,MAX(const_zero,$A573-SUM($J573:$L573))),const_zero)</f>
        <v>60000000</v>
      </c>
      <c r="N573" s="5" t="n">
        <f aca="false">IF($G573=const_zero,MIN(class_series_b_invested_usd,MAX(const_zero,$A573-SUM($J573:$M573))),const_zero)</f>
        <v>30000000</v>
      </c>
      <c r="O573" s="5" t="n">
        <f aca="false">IF($H573=const_zero,MIN(class_series_a_invested_usd,MAX(const_zero,$A573-SUM($J573:$N573))),const_zero)</f>
        <v>0</v>
      </c>
      <c r="P573" s="5" t="n">
        <f aca="false">IF($I573=const_zero,MIN(class_seed_invested_usd,MAX(const_zero,$A573-SUM($J573:$O573))),const_zero)</f>
        <v>5000000</v>
      </c>
      <c r="Q573" s="5" t="n">
        <f aca="false">MAX(const_zero,$A573-SUM($J573:$P573))</f>
        <v>1875000000</v>
      </c>
      <c r="R573" s="9" t="n">
        <f aca="false">common_rsa_total+Sensitivity!$AE$480+Sensitivity!$AJ$480+IF($C573=const_one,Sensitivity!$D$480,const_zero)+IF($D573=const_one,Sensitivity!$Y$480,const_zero)+IF($E573=const_one,Sensitivity!$V$480,const_zero)+IF($F573=const_one,Sensitivity!$S$480,const_zero)+IF($G573=const_one,Sensitivity!$P$480,const_zero)+IF($H573=const_one,Sensitivity!$M$480,const_zero)+IF($I573=const_one,Sensitivity!$J$480,const_zero)</f>
        <v>22082929.9219582</v>
      </c>
      <c r="S573" s="23" t="b">
        <f aca="false">IF($R573&gt;const_zero,--($Q573&gt;option_strike_usd*$R573),const_zero)</f>
        <v>1</v>
      </c>
      <c r="T573" s="7" t="n">
        <f aca="false">IF($R573&gt;const_zero,IF($S573=const_one,($Q573+option_strike_usd*pre_f_options_issued)/($R573+pre_f_options_issued),$Q573/$R573),const_zero)</f>
        <v>76.3741346519872</v>
      </c>
      <c r="U573" s="5" t="n">
        <f aca="false">IF($C573=const_one,Sensitivity!$D$480*$T573,const_zero)</f>
        <v>0</v>
      </c>
      <c r="V573" s="5" t="n">
        <f aca="false">IF($D573=const_one,Sensitivity!$Y$480*$T573,const_zero)</f>
        <v>466086238.523125</v>
      </c>
      <c r="W573" s="5" t="n">
        <f aca="false">IF($E573=const_one,Sensitivity!$V$480*$T573,const_zero)</f>
        <v>131744471.980208</v>
      </c>
      <c r="X573" s="5" t="n">
        <f aca="false">IF($F573=const_one,Sensitivity!$S$480*$T573,const_zero)</f>
        <v>0</v>
      </c>
      <c r="Y573" s="5" t="n">
        <f aca="false">IF($G573=const_one,Sensitivity!$P$480*$T573,const_zero)</f>
        <v>0</v>
      </c>
      <c r="Z573" s="5" t="n">
        <f aca="false">IF($H573=const_one,Sensitivity!$M$480*$T573,const_zero)</f>
        <v>381870673.259936</v>
      </c>
      <c r="AA573" s="5" t="n">
        <f aca="false">IF($I573=const_one,Sensitivity!$J$480*$T573,const_zero)</f>
        <v>0</v>
      </c>
      <c r="AB573" s="5" t="n">
        <f aca="false">(Sensitivity!$AE$480+Sensitivity!$AJ$480)*$T573</f>
        <v>19496067.7388782</v>
      </c>
      <c r="AC573" s="5" t="n">
        <f aca="false">common_rsa_total*$T573</f>
        <v>687367211.867885</v>
      </c>
      <c r="AD573" s="5" t="n">
        <f aca="false">IF($S573=const_one,pre_f_options_issued*($T573-option_strike_usd),const_zero)</f>
        <v>188435336.629968</v>
      </c>
      <c r="AE573" s="5" t="n">
        <f aca="false">J573+U573</f>
        <v>30000000</v>
      </c>
      <c r="AF573" s="5" t="n">
        <f aca="false">K573+V573</f>
        <v>466086238.523125</v>
      </c>
      <c r="AG573" s="5" t="n">
        <f aca="false">L573+W573</f>
        <v>131744471.980208</v>
      </c>
      <c r="AH573" s="5" t="n">
        <f aca="false">M573+X573</f>
        <v>60000000</v>
      </c>
      <c r="AI573" s="5" t="n">
        <f aca="false">N573+Y573</f>
        <v>30000000</v>
      </c>
      <c r="AJ573" s="5" t="n">
        <f aca="false">O573+Z573</f>
        <v>381870673.259936</v>
      </c>
      <c r="AK573" s="5" t="n">
        <f aca="false">P573+AA573</f>
        <v>5000000</v>
      </c>
      <c r="AL573" s="5" t="n">
        <f aca="false">INDEX($AE$535:$AE$662,$B573-$C573*1+const_one)</f>
        <v>30000000</v>
      </c>
      <c r="AM573" s="5" t="n">
        <f aca="false">INDEX($AF$535:$AF$662,$B573-$D573*2+const_one)</f>
        <v>300000000</v>
      </c>
      <c r="AN573" s="5" t="n">
        <f aca="false">INDEX($AG$535:$AG$662,$B573-$E573*4+const_one)</f>
        <v>100000000</v>
      </c>
      <c r="AO573" s="5" t="n">
        <f aca="false">INDEX($AH$535:$AH$662,$B573-$F573*8+const_one)</f>
        <v>60000000</v>
      </c>
      <c r="AP573" s="5" t="n">
        <f aca="false">INDEX($AI$535:$AI$662,$B573-$G573*16+const_one)</f>
        <v>30000000</v>
      </c>
      <c r="AQ573" s="5" t="n">
        <f aca="false">INDEX($AJ$535:$AJ$662,$B573-$H573*32+const_one)</f>
        <v>15000000</v>
      </c>
      <c r="AR573" s="5" t="n">
        <f aca="false">INDEX($AK$535:$AK$662,$B573-$I573*64+const_one)</f>
        <v>5000000</v>
      </c>
      <c r="AS573" s="5" t="n">
        <f aca="false">INDEX($AE$535:$AE$662,$B573+(const_one-$C573)*1+const_one)</f>
        <v>46208685.5781039</v>
      </c>
      <c r="AT573" s="5" t="n">
        <f aca="false">INDEX($AF$535:$AF$662,$B573+(const_one-$D573)*2+const_one)</f>
        <v>466086238.523125</v>
      </c>
      <c r="AU573" s="5" t="n">
        <f aca="false">INDEX($AG$535:$AG$662,$B573+(const_one-$E573)*4+const_one)</f>
        <v>131744471.980208</v>
      </c>
      <c r="AV573" s="5" t="n">
        <f aca="false">INDEX($AH$535:$AH$662,$B573+(const_one-$F573)*8+const_one)</f>
        <v>172331174.31832</v>
      </c>
      <c r="AW573" s="5" t="n">
        <f aca="false">INDEX($AI$535:$AI$662,$B573+(const_one-$G573)*16+const_one)</f>
        <v>207465269.867667</v>
      </c>
      <c r="AX573" s="5" t="n">
        <f aca="false">INDEX($AJ$535:$AJ$662,$B573+(const_one-$H573)*32+const_one)</f>
        <v>381870673.259936</v>
      </c>
      <c r="AY573" s="5" t="n">
        <f aca="false">INDEX($AK$535:$AK$662,$B573+(const_one-$I573)*64+const_one)</f>
        <v>318173352.836613</v>
      </c>
      <c r="AZ573" s="5" t="n">
        <f aca="false">--($C573=--(AS573&gt;AL573))</f>
        <v>0</v>
      </c>
      <c r="BA573" s="5" t="n">
        <f aca="false">--($D573=--(AT573&gt;AM573))</f>
        <v>1</v>
      </c>
      <c r="BB573" s="5" t="n">
        <f aca="false">--($E573=--(AU573&gt;AN573))</f>
        <v>1</v>
      </c>
      <c r="BC573" s="5" t="n">
        <f aca="false">--($F573=--(AV573&gt;AO573))</f>
        <v>0</v>
      </c>
      <c r="BD573" s="5" t="n">
        <f aca="false">--($G573=--(AW573&gt;AP573))</f>
        <v>0</v>
      </c>
      <c r="BE573" s="5" t="n">
        <f aca="false">--($H573=--(AX573&gt;AQ573))</f>
        <v>1</v>
      </c>
      <c r="BF573" s="5" t="n">
        <f aca="false">--($I573=--(AY573&gt;AR573))</f>
        <v>0</v>
      </c>
      <c r="BG573" s="5" t="n">
        <f aca="false">SUM(AZ573:BF573)</f>
        <v>3</v>
      </c>
      <c r="BH573" s="5" t="n">
        <f aca="false">SUM(AE573:AK573)+AB573+AC573+AD573</f>
        <v>2000000000</v>
      </c>
    </row>
    <row r="574" customFormat="false" ht="15" hidden="true" customHeight="false" outlineLevel="0" collapsed="false">
      <c r="A574" s="5" t="n">
        <f aca="false">sensitivity_exit_usd</f>
        <v>2000000000</v>
      </c>
      <c r="B574" s="2" t="n">
        <f aca="false">ROW()-ROW($B$535)</f>
        <v>39</v>
      </c>
      <c r="C574" s="2" t="n">
        <f aca="false">MOD(QUOTIENT($B574,1),2)</f>
        <v>1</v>
      </c>
      <c r="D574" s="2" t="n">
        <f aca="false">MOD(QUOTIENT($B574,2),2)</f>
        <v>1</v>
      </c>
      <c r="E574" s="2" t="n">
        <f aca="false">MOD(QUOTIENT($B574,4),2)</f>
        <v>1</v>
      </c>
      <c r="F574" s="2" t="n">
        <f aca="false">MOD(QUOTIENT($B574,8),2)</f>
        <v>0</v>
      </c>
      <c r="G574" s="2" t="n">
        <f aca="false">MOD(QUOTIENT($B574,16),2)</f>
        <v>0</v>
      </c>
      <c r="H574" s="2" t="n">
        <f aca="false">MOD(QUOTIENT($B574,32),2)</f>
        <v>1</v>
      </c>
      <c r="I574" s="2" t="n">
        <f aca="false">MOD(QUOTIENT($B574,64),2)</f>
        <v>0</v>
      </c>
      <c r="J574" s="5" t="n">
        <f aca="false">IF($C574=const_zero,MIN(class_series_f_invested_usd,MAX(const_zero,$A574)),const_zero)</f>
        <v>0</v>
      </c>
      <c r="K574" s="5" t="n">
        <f aca="false">IF($D574=const_zero,MIN(class_series_e_invested_usd,MAX(const_zero,$A574-SUM($J574:$J574))),const_zero)</f>
        <v>0</v>
      </c>
      <c r="L574" s="5" t="n">
        <f aca="false">IF($E574=const_zero,MIN(class_series_d_invested_usd,MAX(const_zero,$A574-SUM($J574:$K574))),const_zero)</f>
        <v>0</v>
      </c>
      <c r="M574" s="5" t="n">
        <f aca="false">IF($F574=const_zero,MIN(class_series_c_invested_usd,MAX(const_zero,$A574-SUM($J574:$L574))),const_zero)</f>
        <v>60000000</v>
      </c>
      <c r="N574" s="5" t="n">
        <f aca="false">IF($G574=const_zero,MIN(class_series_b_invested_usd,MAX(const_zero,$A574-SUM($J574:$M574))),const_zero)</f>
        <v>30000000</v>
      </c>
      <c r="O574" s="5" t="n">
        <f aca="false">IF($H574=const_zero,MIN(class_series_a_invested_usd,MAX(const_zero,$A574-SUM($J574:$N574))),const_zero)</f>
        <v>0</v>
      </c>
      <c r="P574" s="5" t="n">
        <f aca="false">IF($I574=const_zero,MIN(class_seed_invested_usd,MAX(const_zero,$A574-SUM($J574:$O574))),const_zero)</f>
        <v>5000000</v>
      </c>
      <c r="Q574" s="5" t="n">
        <f aca="false">MAX(const_zero,$A574-SUM($J574:$P574))</f>
        <v>1905000000</v>
      </c>
      <c r="R574" s="9" t="n">
        <f aca="false">common_rsa_total+Sensitivity!$AE$480+Sensitivity!$AJ$480+IF($C574=const_one,Sensitivity!$D$480,const_zero)+IF($D574=const_one,Sensitivity!$Y$480,const_zero)+IF($E574=const_one,Sensitivity!$V$480,const_zero)+IF($F574=const_one,Sensitivity!$S$480,const_zero)+IF($G574=const_one,Sensitivity!$P$480,const_zero)+IF($H574=const_one,Sensitivity!$M$480,const_zero)+IF($I574=const_one,Sensitivity!$J$480,const_zero)</f>
        <v>22693229.2719582</v>
      </c>
      <c r="S574" s="23" t="b">
        <f aca="false">IF($R574&gt;const_zero,--($Q574&gt;option_strike_usd*$R574),const_zero)</f>
        <v>1</v>
      </c>
      <c r="T574" s="7" t="n">
        <f aca="false">IF($R574&gt;const_zero,IF($S574=const_one,($Q574+option_strike_usd*pre_f_options_issued)/($R574+pre_f_options_issued),$Q574/$R574),const_zero)</f>
        <v>75.714787469631</v>
      </c>
      <c r="U574" s="5" t="n">
        <f aca="false">IF($C574=const_one,Sensitivity!$D$480*$T574,const_zero)</f>
        <v>46208685.5781039</v>
      </c>
      <c r="V574" s="5" t="n">
        <f aca="false">IF($D574=const_one,Sensitivity!$Y$480*$T574,const_zero)</f>
        <v>462062459.405946</v>
      </c>
      <c r="W574" s="5" t="n">
        <f aca="false">IF($E574=const_one,Sensitivity!$V$480*$T574,const_zero)</f>
        <v>130607105.949326</v>
      </c>
      <c r="X574" s="5" t="n">
        <f aca="false">IF($F574=const_one,Sensitivity!$S$480*$T574,const_zero)</f>
        <v>0</v>
      </c>
      <c r="Y574" s="5" t="n">
        <f aca="false">IF($G574=const_one,Sensitivity!$P$480*$T574,const_zero)</f>
        <v>0</v>
      </c>
      <c r="Z574" s="5" t="n">
        <f aca="false">IF($H574=const_one,Sensitivity!$M$480*$T574,const_zero)</f>
        <v>378573937.348155</v>
      </c>
      <c r="AA574" s="5" t="n">
        <f aca="false">IF($I574=const_one,Sensitivity!$J$480*$T574,const_zero)</f>
        <v>0</v>
      </c>
      <c r="AB574" s="5" t="n">
        <f aca="false">(Sensitivity!$AE$480+Sensitivity!$AJ$480)*$T574</f>
        <v>19327755.8177123</v>
      </c>
      <c r="AC574" s="5" t="n">
        <f aca="false">common_rsa_total*$T574</f>
        <v>681433087.226679</v>
      </c>
      <c r="AD574" s="5" t="n">
        <f aca="false">IF($S574=const_one,pre_f_options_issued*($T574-option_strike_usd),const_zero)</f>
        <v>186786968.674078</v>
      </c>
      <c r="AE574" s="5" t="n">
        <f aca="false">J574+U574</f>
        <v>46208685.5781039</v>
      </c>
      <c r="AF574" s="5" t="n">
        <f aca="false">K574+V574</f>
        <v>462062459.405946</v>
      </c>
      <c r="AG574" s="5" t="n">
        <f aca="false">L574+W574</f>
        <v>130607105.949326</v>
      </c>
      <c r="AH574" s="5" t="n">
        <f aca="false">M574+X574</f>
        <v>60000000</v>
      </c>
      <c r="AI574" s="5" t="n">
        <f aca="false">N574+Y574</f>
        <v>30000000</v>
      </c>
      <c r="AJ574" s="5" t="n">
        <f aca="false">O574+Z574</f>
        <v>378573937.348155</v>
      </c>
      <c r="AK574" s="5" t="n">
        <f aca="false">P574+AA574</f>
        <v>5000000</v>
      </c>
      <c r="AL574" s="5" t="n">
        <f aca="false">INDEX($AE$535:$AE$662,$B574-$C574*1+const_one)</f>
        <v>30000000</v>
      </c>
      <c r="AM574" s="5" t="n">
        <f aca="false">INDEX($AF$535:$AF$662,$B574-$D574*2+const_one)</f>
        <v>300000000</v>
      </c>
      <c r="AN574" s="5" t="n">
        <f aca="false">INDEX($AG$535:$AG$662,$B574-$E574*4+const_one)</f>
        <v>100000000</v>
      </c>
      <c r="AO574" s="5" t="n">
        <f aca="false">INDEX($AH$535:$AH$662,$B574-$F574*8+const_one)</f>
        <v>60000000</v>
      </c>
      <c r="AP574" s="5" t="n">
        <f aca="false">INDEX($AI$535:$AI$662,$B574-$G574*16+const_one)</f>
        <v>30000000</v>
      </c>
      <c r="AQ574" s="5" t="n">
        <f aca="false">INDEX($AJ$535:$AJ$662,$B574-$H574*32+const_one)</f>
        <v>15000000</v>
      </c>
      <c r="AR574" s="5" t="n">
        <f aca="false">INDEX($AK$535:$AK$662,$B574-$I574*64+const_one)</f>
        <v>5000000</v>
      </c>
      <c r="AS574" s="5" t="n">
        <f aca="false">INDEX($AE$535:$AE$662,$B574+(const_one-$C574)*1+const_one)</f>
        <v>46208685.5781039</v>
      </c>
      <c r="AT574" s="5" t="n">
        <f aca="false">INDEX($AF$535:$AF$662,$B574+(const_one-$D574)*2+const_one)</f>
        <v>462062459.405946</v>
      </c>
      <c r="AU574" s="5" t="n">
        <f aca="false">INDEX($AG$535:$AG$662,$B574+(const_one-$E574)*4+const_one)</f>
        <v>130607105.949326</v>
      </c>
      <c r="AV574" s="5" t="n">
        <f aca="false">INDEX($AH$535:$AH$662,$B574+(const_one-$F574)*8+const_one)</f>
        <v>171128937.228046</v>
      </c>
      <c r="AW574" s="5" t="n">
        <f aca="false">INDEX($AI$535:$AI$662,$B574+(const_one-$G574)*16+const_one)</f>
        <v>206166521.186038</v>
      </c>
      <c r="AX574" s="5" t="n">
        <f aca="false">INDEX($AJ$535:$AJ$662,$B574+(const_one-$H574)*32+const_one)</f>
        <v>378573937.348155</v>
      </c>
      <c r="AY574" s="5" t="n">
        <f aca="false">INDEX($AK$535:$AK$662,$B574+(const_one-$I574)*64+const_one)</f>
        <v>316710078.073071</v>
      </c>
      <c r="AZ574" s="5" t="n">
        <f aca="false">--($C574=--(AS574&gt;AL574))</f>
        <v>1</v>
      </c>
      <c r="BA574" s="5" t="n">
        <f aca="false">--($D574=--(AT574&gt;AM574))</f>
        <v>1</v>
      </c>
      <c r="BB574" s="5" t="n">
        <f aca="false">--($E574=--(AU574&gt;AN574))</f>
        <v>1</v>
      </c>
      <c r="BC574" s="5" t="n">
        <f aca="false">--($F574=--(AV574&gt;AO574))</f>
        <v>0</v>
      </c>
      <c r="BD574" s="5" t="n">
        <f aca="false">--($G574=--(AW574&gt;AP574))</f>
        <v>0</v>
      </c>
      <c r="BE574" s="5" t="n">
        <f aca="false">--($H574=--(AX574&gt;AQ574))</f>
        <v>1</v>
      </c>
      <c r="BF574" s="5" t="n">
        <f aca="false">--($I574=--(AY574&gt;AR574))</f>
        <v>0</v>
      </c>
      <c r="BG574" s="5" t="n">
        <f aca="false">SUM(AZ574:BF574)</f>
        <v>4</v>
      </c>
      <c r="BH574" s="5" t="n">
        <f aca="false">SUM(AE574:AK574)+AB574+AC574+AD574</f>
        <v>2000000000</v>
      </c>
    </row>
    <row r="575" customFormat="false" ht="15" hidden="true" customHeight="false" outlineLevel="0" collapsed="false">
      <c r="A575" s="5" t="n">
        <f aca="false">sensitivity_exit_usd</f>
        <v>2000000000</v>
      </c>
      <c r="B575" s="2" t="n">
        <f aca="false">ROW()-ROW($B$535)</f>
        <v>40</v>
      </c>
      <c r="C575" s="2" t="n">
        <f aca="false">MOD(QUOTIENT($B575,1),2)</f>
        <v>0</v>
      </c>
      <c r="D575" s="2" t="n">
        <f aca="false">MOD(QUOTIENT($B575,2),2)</f>
        <v>0</v>
      </c>
      <c r="E575" s="2" t="n">
        <f aca="false">MOD(QUOTIENT($B575,4),2)</f>
        <v>0</v>
      </c>
      <c r="F575" s="2" t="n">
        <f aca="false">MOD(QUOTIENT($B575,8),2)</f>
        <v>1</v>
      </c>
      <c r="G575" s="2" t="n">
        <f aca="false">MOD(QUOTIENT($B575,16),2)</f>
        <v>0</v>
      </c>
      <c r="H575" s="2" t="n">
        <f aca="false">MOD(QUOTIENT($B575,32),2)</f>
        <v>1</v>
      </c>
      <c r="I575" s="2" t="n">
        <f aca="false">MOD(QUOTIENT($B575,64),2)</f>
        <v>0</v>
      </c>
      <c r="J575" s="5" t="n">
        <f aca="false">IF($C575=const_zero,MIN(class_series_f_invested_usd,MAX(const_zero,$A575)),const_zero)</f>
        <v>30000000</v>
      </c>
      <c r="K575" s="5" t="n">
        <f aca="false">IF($D575=const_zero,MIN(class_series_e_invested_usd,MAX(const_zero,$A575-SUM($J575:$J575))),const_zero)</f>
        <v>300000000</v>
      </c>
      <c r="L575" s="5" t="n">
        <f aca="false">IF($E575=const_zero,MIN(class_series_d_invested_usd,MAX(const_zero,$A575-SUM($J575:$K575))),const_zero)</f>
        <v>100000000</v>
      </c>
      <c r="M575" s="5" t="n">
        <f aca="false">IF($F575=const_zero,MIN(class_series_c_invested_usd,MAX(const_zero,$A575-SUM($J575:$L575))),const_zero)</f>
        <v>0</v>
      </c>
      <c r="N575" s="5" t="n">
        <f aca="false">IF($G575=const_zero,MIN(class_series_b_invested_usd,MAX(const_zero,$A575-SUM($J575:$M575))),const_zero)</f>
        <v>30000000</v>
      </c>
      <c r="O575" s="5" t="n">
        <f aca="false">IF($H575=const_zero,MIN(class_series_a_invested_usd,MAX(const_zero,$A575-SUM($J575:$N575))),const_zero)</f>
        <v>0</v>
      </c>
      <c r="P575" s="5" t="n">
        <f aca="false">IF($I575=const_zero,MIN(class_seed_invested_usd,MAX(const_zero,$A575-SUM($J575:$O575))),const_zero)</f>
        <v>5000000</v>
      </c>
      <c r="Q575" s="5" t="n">
        <f aca="false">MAX(const_zero,$A575-SUM($J575:$P575))</f>
        <v>1535000000</v>
      </c>
      <c r="R575" s="9" t="n">
        <f aca="false">common_rsa_total+Sensitivity!$AE$480+Sensitivity!$AJ$480+IF($C575=const_one,Sensitivity!$D$480,const_zero)+IF($D575=const_one,Sensitivity!$Y$480,const_zero)+IF($E575=const_one,Sensitivity!$V$480,const_zero)+IF($F575=const_one,Sensitivity!$S$480,const_zero)+IF($G575=const_one,Sensitivity!$P$480,const_zero)+IF($H575=const_one,Sensitivity!$M$480,const_zero)+IF($I575=const_one,Sensitivity!$J$480,const_zero)</f>
        <v>16655270.5549819</v>
      </c>
      <c r="S575" s="23" t="b">
        <f aca="false">IF($R575&gt;const_zero,--($Q575&gt;option_strike_usd*$R575),const_zero)</f>
        <v>1</v>
      </c>
      <c r="T575" s="7" t="n">
        <f aca="false">IF($R575&gt;const_zero,IF($S575=const_one,($Q575+option_strike_usd*pre_f_options_issued)/($R575+pre_f_options_issued),$Q575/$R575),const_zero)</f>
        <v>80.2651153157492</v>
      </c>
      <c r="U575" s="5" t="n">
        <f aca="false">IF($C575=const_one,Sensitivity!$D$480*$T575,const_zero)</f>
        <v>0</v>
      </c>
      <c r="V575" s="5" t="n">
        <f aca="false">IF($D575=const_one,Sensitivity!$Y$480*$T575,const_zero)</f>
        <v>0</v>
      </c>
      <c r="W575" s="5" t="n">
        <f aca="false">IF($E575=const_one,Sensitivity!$V$480*$T575,const_zero)</f>
        <v>0</v>
      </c>
      <c r="X575" s="5" t="n">
        <f aca="false">IF($F575=const_one,Sensitivity!$S$480*$T575,const_zero)</f>
        <v>192636276.757798</v>
      </c>
      <c r="Y575" s="5" t="n">
        <f aca="false">IF($G575=const_one,Sensitivity!$P$480*$T575,const_zero)</f>
        <v>0</v>
      </c>
      <c r="Z575" s="5" t="n">
        <f aca="false">IF($H575=const_one,Sensitivity!$M$480*$T575,const_zero)</f>
        <v>401325576.578746</v>
      </c>
      <c r="AA575" s="5" t="n">
        <f aca="false">IF($I575=const_one,Sensitivity!$J$480*$T575,const_zero)</f>
        <v>0</v>
      </c>
      <c r="AB575" s="5" t="n">
        <f aca="false">(Sensitivity!$AE$480+Sensitivity!$AJ$480)*$T575</f>
        <v>20489320.5323407</v>
      </c>
      <c r="AC575" s="5" t="n">
        <f aca="false">common_rsa_total*$T575</f>
        <v>722386037.841743</v>
      </c>
      <c r="AD575" s="5" t="n">
        <f aca="false">IF($S575=const_one,pre_f_options_issued*($T575-option_strike_usd),const_zero)</f>
        <v>198162788.289373</v>
      </c>
      <c r="AE575" s="5" t="n">
        <f aca="false">J575+U575</f>
        <v>30000000</v>
      </c>
      <c r="AF575" s="5" t="n">
        <f aca="false">K575+V575</f>
        <v>300000000</v>
      </c>
      <c r="AG575" s="5" t="n">
        <f aca="false">L575+W575</f>
        <v>100000000</v>
      </c>
      <c r="AH575" s="5" t="n">
        <f aca="false">M575+X575</f>
        <v>192636276.757798</v>
      </c>
      <c r="AI575" s="5" t="n">
        <f aca="false">N575+Y575</f>
        <v>30000000</v>
      </c>
      <c r="AJ575" s="5" t="n">
        <f aca="false">O575+Z575</f>
        <v>401325576.578746</v>
      </c>
      <c r="AK575" s="5" t="n">
        <f aca="false">P575+AA575</f>
        <v>5000000</v>
      </c>
      <c r="AL575" s="5" t="n">
        <f aca="false">INDEX($AE$535:$AE$662,$B575-$C575*1+const_one)</f>
        <v>30000000</v>
      </c>
      <c r="AM575" s="5" t="n">
        <f aca="false">INDEX($AF$535:$AF$662,$B575-$D575*2+const_one)</f>
        <v>300000000</v>
      </c>
      <c r="AN575" s="5" t="n">
        <f aca="false">INDEX($AG$535:$AG$662,$B575-$E575*4+const_one)</f>
        <v>100000000</v>
      </c>
      <c r="AO575" s="5" t="n">
        <f aca="false">INDEX($AH$535:$AH$662,$B575-$F575*8+const_one)</f>
        <v>60000000</v>
      </c>
      <c r="AP575" s="5" t="n">
        <f aca="false">INDEX($AI$535:$AI$662,$B575-$G575*16+const_one)</f>
        <v>30000000</v>
      </c>
      <c r="AQ575" s="5" t="n">
        <f aca="false">INDEX($AJ$535:$AJ$662,$B575-$H575*32+const_one)</f>
        <v>15000000</v>
      </c>
      <c r="AR575" s="5" t="n">
        <f aca="false">INDEX($AK$535:$AK$662,$B575-$I575*64+const_one)</f>
        <v>5000000</v>
      </c>
      <c r="AS575" s="5" t="n">
        <f aca="false">INDEX($AE$535:$AE$662,$B575+(const_one-$C575)*1+const_one)</f>
        <v>48399526.8400471</v>
      </c>
      <c r="AT575" s="5" t="n">
        <f aca="false">INDEX($AF$535:$AF$662,$B575+(const_one-$D575)*2+const_one)</f>
        <v>443965646.861852</v>
      </c>
      <c r="AU575" s="5" t="n">
        <f aca="false">INDEX($AG$535:$AG$662,$B575+(const_one-$E575)*4+const_one)</f>
        <v>135279357.983803</v>
      </c>
      <c r="AV575" s="5" t="n">
        <f aca="false">INDEX($AH$535:$AH$662,$B575+(const_one-$F575)*8+const_one)</f>
        <v>192636276.757798</v>
      </c>
      <c r="AW575" s="5" t="n">
        <f aca="false">INDEX($AI$535:$AI$662,$B575+(const_one-$G575)*16+const_one)</f>
        <v>212251978.071311</v>
      </c>
      <c r="AX575" s="5" t="n">
        <f aca="false">INDEX($AJ$535:$AJ$662,$B575+(const_one-$H575)*32+const_one)</f>
        <v>401325576.578746</v>
      </c>
      <c r="AY575" s="5" t="n">
        <f aca="false">INDEX($AK$535:$AK$662,$B575+(const_one-$I575)*64+const_one)</f>
        <v>319288495.752714</v>
      </c>
      <c r="AZ575" s="5" t="n">
        <f aca="false">--($C575=--(AS575&gt;AL575))</f>
        <v>0</v>
      </c>
      <c r="BA575" s="5" t="n">
        <f aca="false">--($D575=--(AT575&gt;AM575))</f>
        <v>0</v>
      </c>
      <c r="BB575" s="5" t="n">
        <f aca="false">--($E575=--(AU575&gt;AN575))</f>
        <v>0</v>
      </c>
      <c r="BC575" s="5" t="n">
        <f aca="false">--($F575=--(AV575&gt;AO575))</f>
        <v>1</v>
      </c>
      <c r="BD575" s="5" t="n">
        <f aca="false">--($G575=--(AW575&gt;AP575))</f>
        <v>0</v>
      </c>
      <c r="BE575" s="5" t="n">
        <f aca="false">--($H575=--(AX575&gt;AQ575))</f>
        <v>1</v>
      </c>
      <c r="BF575" s="5" t="n">
        <f aca="false">--($I575=--(AY575&gt;AR575))</f>
        <v>0</v>
      </c>
      <c r="BG575" s="5" t="n">
        <f aca="false">SUM(AZ575:BF575)</f>
        <v>2</v>
      </c>
      <c r="BH575" s="5" t="n">
        <f aca="false">SUM(AE575:AK575)+AB575+AC575+AD575</f>
        <v>2000000000</v>
      </c>
    </row>
    <row r="576" customFormat="false" ht="15" hidden="true" customHeight="false" outlineLevel="0" collapsed="false">
      <c r="A576" s="5" t="n">
        <f aca="false">sensitivity_exit_usd</f>
        <v>2000000000</v>
      </c>
      <c r="B576" s="2" t="n">
        <f aca="false">ROW()-ROW($B$535)</f>
        <v>41</v>
      </c>
      <c r="C576" s="2" t="n">
        <f aca="false">MOD(QUOTIENT($B576,1),2)</f>
        <v>1</v>
      </c>
      <c r="D576" s="2" t="n">
        <f aca="false">MOD(QUOTIENT($B576,2),2)</f>
        <v>0</v>
      </c>
      <c r="E576" s="2" t="n">
        <f aca="false">MOD(QUOTIENT($B576,4),2)</f>
        <v>0</v>
      </c>
      <c r="F576" s="2" t="n">
        <f aca="false">MOD(QUOTIENT($B576,8),2)</f>
        <v>1</v>
      </c>
      <c r="G576" s="2" t="n">
        <f aca="false">MOD(QUOTIENT($B576,16),2)</f>
        <v>0</v>
      </c>
      <c r="H576" s="2" t="n">
        <f aca="false">MOD(QUOTIENT($B576,32),2)</f>
        <v>1</v>
      </c>
      <c r="I576" s="2" t="n">
        <f aca="false">MOD(QUOTIENT($B576,64),2)</f>
        <v>0</v>
      </c>
      <c r="J576" s="5" t="n">
        <f aca="false">IF($C576=const_zero,MIN(class_series_f_invested_usd,MAX(const_zero,$A576)),const_zero)</f>
        <v>0</v>
      </c>
      <c r="K576" s="5" t="n">
        <f aca="false">IF($D576=const_zero,MIN(class_series_e_invested_usd,MAX(const_zero,$A576-SUM($J576:$J576))),const_zero)</f>
        <v>300000000</v>
      </c>
      <c r="L576" s="5" t="n">
        <f aca="false">IF($E576=const_zero,MIN(class_series_d_invested_usd,MAX(const_zero,$A576-SUM($J576:$K576))),const_zero)</f>
        <v>100000000</v>
      </c>
      <c r="M576" s="5" t="n">
        <f aca="false">IF($F576=const_zero,MIN(class_series_c_invested_usd,MAX(const_zero,$A576-SUM($J576:$L576))),const_zero)</f>
        <v>0</v>
      </c>
      <c r="N576" s="5" t="n">
        <f aca="false">IF($G576=const_zero,MIN(class_series_b_invested_usd,MAX(const_zero,$A576-SUM($J576:$M576))),const_zero)</f>
        <v>30000000</v>
      </c>
      <c r="O576" s="5" t="n">
        <f aca="false">IF($H576=const_zero,MIN(class_series_a_invested_usd,MAX(const_zero,$A576-SUM($J576:$N576))),const_zero)</f>
        <v>0</v>
      </c>
      <c r="P576" s="5" t="n">
        <f aca="false">IF($I576=const_zero,MIN(class_seed_invested_usd,MAX(const_zero,$A576-SUM($J576:$O576))),const_zero)</f>
        <v>5000000</v>
      </c>
      <c r="Q576" s="5" t="n">
        <f aca="false">MAX(const_zero,$A576-SUM($J576:$P576))</f>
        <v>1565000000</v>
      </c>
      <c r="R576" s="9" t="n">
        <f aca="false">common_rsa_total+Sensitivity!$AE$480+Sensitivity!$AJ$480+IF($C576=const_one,Sensitivity!$D$480,const_zero)+IF($D576=const_one,Sensitivity!$Y$480,const_zero)+IF($E576=const_one,Sensitivity!$V$480,const_zero)+IF($F576=const_one,Sensitivity!$S$480,const_zero)+IF($G576=const_one,Sensitivity!$P$480,const_zero)+IF($H576=const_one,Sensitivity!$M$480,const_zero)+IF($I576=const_one,Sensitivity!$J$480,const_zero)</f>
        <v>17265569.9049819</v>
      </c>
      <c r="S576" s="23" t="b">
        <f aca="false">IF($R576&gt;const_zero,--($Q576&gt;option_strike_usd*$R576),const_zero)</f>
        <v>1</v>
      </c>
      <c r="T576" s="7" t="n">
        <f aca="false">IF($R576&gt;const_zero,IF($S576=const_one,($Q576+option_strike_usd*pre_f_options_issued)/($R576+pre_f_options_issued),$Q576/$R576),const_zero)</f>
        <v>79.3045688809059</v>
      </c>
      <c r="U576" s="5" t="n">
        <f aca="false">IF($C576=const_one,Sensitivity!$D$480*$T576,const_zero)</f>
        <v>48399526.8400471</v>
      </c>
      <c r="V576" s="5" t="n">
        <f aca="false">IF($D576=const_one,Sensitivity!$Y$480*$T576,const_zero)</f>
        <v>0</v>
      </c>
      <c r="W576" s="5" t="n">
        <f aca="false">IF($E576=const_one,Sensitivity!$V$480*$T576,const_zero)</f>
        <v>0</v>
      </c>
      <c r="X576" s="5" t="n">
        <f aca="false">IF($F576=const_one,Sensitivity!$S$480*$T576,const_zero)</f>
        <v>190330965.314174</v>
      </c>
      <c r="Y576" s="5" t="n">
        <f aca="false">IF($G576=const_one,Sensitivity!$P$480*$T576,const_zero)</f>
        <v>0</v>
      </c>
      <c r="Z576" s="5" t="n">
        <f aca="false">IF($H576=const_one,Sensitivity!$M$480*$T576,const_zero)</f>
        <v>396522844.404529</v>
      </c>
      <c r="AA576" s="5" t="n">
        <f aca="false">IF($I576=const_one,Sensitivity!$J$480*$T576,const_zero)</f>
        <v>0</v>
      </c>
      <c r="AB576" s="5" t="n">
        <f aca="false">(Sensitivity!$AE$480+Sensitivity!$AJ$480)*$T576</f>
        <v>20244121.3108323</v>
      </c>
      <c r="AC576" s="5" t="n">
        <f aca="false">common_rsa_total*$T576</f>
        <v>713741119.928153</v>
      </c>
      <c r="AD576" s="5" t="n">
        <f aca="false">IF($S576=const_one,pre_f_options_issued*($T576-option_strike_usd),const_zero)</f>
        <v>195761422.202265</v>
      </c>
      <c r="AE576" s="5" t="n">
        <f aca="false">J576+U576</f>
        <v>48399526.8400471</v>
      </c>
      <c r="AF576" s="5" t="n">
        <f aca="false">K576+V576</f>
        <v>300000000</v>
      </c>
      <c r="AG576" s="5" t="n">
        <f aca="false">L576+W576</f>
        <v>100000000</v>
      </c>
      <c r="AH576" s="5" t="n">
        <f aca="false">M576+X576</f>
        <v>190330965.314174</v>
      </c>
      <c r="AI576" s="5" t="n">
        <f aca="false">N576+Y576</f>
        <v>30000000</v>
      </c>
      <c r="AJ576" s="5" t="n">
        <f aca="false">O576+Z576</f>
        <v>396522844.404529</v>
      </c>
      <c r="AK576" s="5" t="n">
        <f aca="false">P576+AA576</f>
        <v>5000000</v>
      </c>
      <c r="AL576" s="5" t="n">
        <f aca="false">INDEX($AE$535:$AE$662,$B576-$C576*1+const_one)</f>
        <v>30000000</v>
      </c>
      <c r="AM576" s="5" t="n">
        <f aca="false">INDEX($AF$535:$AF$662,$B576-$D576*2+const_one)</f>
        <v>300000000</v>
      </c>
      <c r="AN576" s="5" t="n">
        <f aca="false">INDEX($AG$535:$AG$662,$B576-$E576*4+const_one)</f>
        <v>100000000</v>
      </c>
      <c r="AO576" s="5" t="n">
        <f aca="false">INDEX($AH$535:$AH$662,$B576-$F576*8+const_one)</f>
        <v>60000000</v>
      </c>
      <c r="AP576" s="5" t="n">
        <f aca="false">INDEX($AI$535:$AI$662,$B576-$G576*16+const_one)</f>
        <v>30000000</v>
      </c>
      <c r="AQ576" s="5" t="n">
        <f aca="false">INDEX($AJ$535:$AJ$662,$B576-$H576*32+const_one)</f>
        <v>15000000</v>
      </c>
      <c r="AR576" s="5" t="n">
        <f aca="false">INDEX($AK$535:$AK$662,$B576-$I576*64+const_one)</f>
        <v>5000000</v>
      </c>
      <c r="AS576" s="5" t="n">
        <f aca="false">INDEX($AE$535:$AE$662,$B576+(const_one-$C576)*1+const_one)</f>
        <v>48399526.8400471</v>
      </c>
      <c r="AT576" s="5" t="n">
        <f aca="false">INDEX($AF$535:$AF$662,$B576+(const_one-$D576)*2+const_one)</f>
        <v>440568747.68815</v>
      </c>
      <c r="AU576" s="5" t="n">
        <f aca="false">INDEX($AG$535:$AG$662,$B576+(const_one-$E576)*4+const_one)</f>
        <v>133845646.405332</v>
      </c>
      <c r="AV576" s="5" t="n">
        <f aca="false">INDEX($AH$535:$AH$662,$B576+(const_one-$F576)*8+const_one)</f>
        <v>190330965.314174</v>
      </c>
      <c r="AW576" s="5" t="n">
        <f aca="false">INDEX($AI$535:$AI$662,$B576+(const_one-$G576)*16+const_one)</f>
        <v>210515265.816</v>
      </c>
      <c r="AX576" s="5" t="n">
        <f aca="false">INDEX($AJ$535:$AJ$662,$B576+(const_one-$H576)*32+const_one)</f>
        <v>396522844.404529</v>
      </c>
      <c r="AY576" s="5" t="n">
        <f aca="false">INDEX($AK$535:$AK$662,$B576+(const_one-$I576)*64+const_one)</f>
        <v>317477046.971503</v>
      </c>
      <c r="AZ576" s="5" t="n">
        <f aca="false">--($C576=--(AS576&gt;AL576))</f>
        <v>1</v>
      </c>
      <c r="BA576" s="5" t="n">
        <f aca="false">--($D576=--(AT576&gt;AM576))</f>
        <v>0</v>
      </c>
      <c r="BB576" s="5" t="n">
        <f aca="false">--($E576=--(AU576&gt;AN576))</f>
        <v>0</v>
      </c>
      <c r="BC576" s="5" t="n">
        <f aca="false">--($F576=--(AV576&gt;AO576))</f>
        <v>1</v>
      </c>
      <c r="BD576" s="5" t="n">
        <f aca="false">--($G576=--(AW576&gt;AP576))</f>
        <v>0</v>
      </c>
      <c r="BE576" s="5" t="n">
        <f aca="false">--($H576=--(AX576&gt;AQ576))</f>
        <v>1</v>
      </c>
      <c r="BF576" s="5" t="n">
        <f aca="false">--($I576=--(AY576&gt;AR576))</f>
        <v>0</v>
      </c>
      <c r="BG576" s="5" t="n">
        <f aca="false">SUM(AZ576:BF576)</f>
        <v>3</v>
      </c>
      <c r="BH576" s="5" t="n">
        <f aca="false">SUM(AE576:AK576)+AB576+AC576+AD576</f>
        <v>2000000000</v>
      </c>
    </row>
    <row r="577" customFormat="false" ht="15" hidden="true" customHeight="false" outlineLevel="0" collapsed="false">
      <c r="A577" s="5" t="n">
        <f aca="false">sensitivity_exit_usd</f>
        <v>2000000000</v>
      </c>
      <c r="B577" s="2" t="n">
        <f aca="false">ROW()-ROW($B$535)</f>
        <v>42</v>
      </c>
      <c r="C577" s="2" t="n">
        <f aca="false">MOD(QUOTIENT($B577,1),2)</f>
        <v>0</v>
      </c>
      <c r="D577" s="2" t="n">
        <f aca="false">MOD(QUOTIENT($B577,2),2)</f>
        <v>1</v>
      </c>
      <c r="E577" s="2" t="n">
        <f aca="false">MOD(QUOTIENT($B577,4),2)</f>
        <v>0</v>
      </c>
      <c r="F577" s="2" t="n">
        <f aca="false">MOD(QUOTIENT($B577,8),2)</f>
        <v>1</v>
      </c>
      <c r="G577" s="2" t="n">
        <f aca="false">MOD(QUOTIENT($B577,16),2)</f>
        <v>0</v>
      </c>
      <c r="H577" s="2" t="n">
        <f aca="false">MOD(QUOTIENT($B577,32),2)</f>
        <v>1</v>
      </c>
      <c r="I577" s="2" t="n">
        <f aca="false">MOD(QUOTIENT($B577,64),2)</f>
        <v>0</v>
      </c>
      <c r="J577" s="5" t="n">
        <f aca="false">IF($C577=const_zero,MIN(class_series_f_invested_usd,MAX(const_zero,$A577)),const_zero)</f>
        <v>30000000</v>
      </c>
      <c r="K577" s="5" t="n">
        <f aca="false">IF($D577=const_zero,MIN(class_series_e_invested_usd,MAX(const_zero,$A577-SUM($J577:$J577))),const_zero)</f>
        <v>0</v>
      </c>
      <c r="L577" s="5" t="n">
        <f aca="false">IF($E577=const_zero,MIN(class_series_d_invested_usd,MAX(const_zero,$A577-SUM($J577:$K577))),const_zero)</f>
        <v>100000000</v>
      </c>
      <c r="M577" s="5" t="n">
        <f aca="false">IF($F577=const_zero,MIN(class_series_c_invested_usd,MAX(const_zero,$A577-SUM($J577:$L577))),const_zero)</f>
        <v>0</v>
      </c>
      <c r="N577" s="5" t="n">
        <f aca="false">IF($G577=const_zero,MIN(class_series_b_invested_usd,MAX(const_zero,$A577-SUM($J577:$M577))),const_zero)</f>
        <v>30000000</v>
      </c>
      <c r="O577" s="5" t="n">
        <f aca="false">IF($H577=const_zero,MIN(class_series_a_invested_usd,MAX(const_zero,$A577-SUM($J577:$N577))),const_zero)</f>
        <v>0</v>
      </c>
      <c r="P577" s="5" t="n">
        <f aca="false">IF($I577=const_zero,MIN(class_seed_invested_usd,MAX(const_zero,$A577-SUM($J577:$O577))),const_zero)</f>
        <v>5000000</v>
      </c>
      <c r="Q577" s="5" t="n">
        <f aca="false">MAX(const_zero,$A577-SUM($J577:$P577))</f>
        <v>1835000000</v>
      </c>
      <c r="R577" s="9" t="n">
        <f aca="false">common_rsa_total+Sensitivity!$AE$480+Sensitivity!$AJ$480+IF($C577=const_one,Sensitivity!$D$480,const_zero)+IF($D577=const_one,Sensitivity!$Y$480,const_zero)+IF($E577=const_one,Sensitivity!$V$480,const_zero)+IF($F577=const_one,Sensitivity!$S$480,const_zero)+IF($G577=const_one,Sensitivity!$P$480,const_zero)+IF($H577=const_one,Sensitivity!$M$480,const_zero)+IF($I577=const_one,Sensitivity!$J$480,const_zero)</f>
        <v>22757941.8408424</v>
      </c>
      <c r="S577" s="23" t="b">
        <f aca="false">IF($R577&gt;const_zero,--($Q577&gt;option_strike_usd*$R577),const_zero)</f>
        <v>1</v>
      </c>
      <c r="T577" s="7" t="n">
        <f aca="false">IF($R577&gt;const_zero,IF($S577=const_one,($Q577+option_strike_usd*pre_f_options_issued)/($R577+pre_f_options_issued),$Q577/$R577),const_zero)</f>
        <v>72.7493954803846</v>
      </c>
      <c r="U577" s="5" t="n">
        <f aca="false">IF($C577=const_one,Sensitivity!$D$480*$T577,const_zero)</f>
        <v>0</v>
      </c>
      <c r="V577" s="5" t="n">
        <f aca="false">IF($D577=const_one,Sensitivity!$Y$480*$T577,const_zero)</f>
        <v>443965646.861852</v>
      </c>
      <c r="W577" s="5" t="n">
        <f aca="false">IF($E577=const_one,Sensitivity!$V$480*$T577,const_zero)</f>
        <v>0</v>
      </c>
      <c r="X577" s="5" t="n">
        <f aca="false">IF($F577=const_one,Sensitivity!$S$480*$T577,const_zero)</f>
        <v>174598549.152923</v>
      </c>
      <c r="Y577" s="5" t="n">
        <f aca="false">IF($G577=const_one,Sensitivity!$P$480*$T577,const_zero)</f>
        <v>0</v>
      </c>
      <c r="Z577" s="5" t="n">
        <f aca="false">IF($H577=const_one,Sensitivity!$M$480*$T577,const_zero)</f>
        <v>363746977.401923</v>
      </c>
      <c r="AA577" s="5" t="n">
        <f aca="false">IF($I577=const_one,Sensitivity!$J$480*$T577,const_zero)</f>
        <v>0</v>
      </c>
      <c r="AB577" s="5" t="n">
        <f aca="false">(Sensitivity!$AE$480+Sensitivity!$AJ$480)*$T577</f>
        <v>18570778.5588784</v>
      </c>
      <c r="AC577" s="5" t="n">
        <f aca="false">common_rsa_total*$T577</f>
        <v>654744559.323462</v>
      </c>
      <c r="AD577" s="5" t="n">
        <f aca="false">IF($S577=const_one,pre_f_options_issued*($T577-option_strike_usd),const_zero)</f>
        <v>179373488.700962</v>
      </c>
      <c r="AE577" s="5" t="n">
        <f aca="false">J577+U577</f>
        <v>30000000</v>
      </c>
      <c r="AF577" s="5" t="n">
        <f aca="false">K577+V577</f>
        <v>443965646.861852</v>
      </c>
      <c r="AG577" s="5" t="n">
        <f aca="false">L577+W577</f>
        <v>100000000</v>
      </c>
      <c r="AH577" s="5" t="n">
        <f aca="false">M577+X577</f>
        <v>174598549.152923</v>
      </c>
      <c r="AI577" s="5" t="n">
        <f aca="false">N577+Y577</f>
        <v>30000000</v>
      </c>
      <c r="AJ577" s="5" t="n">
        <f aca="false">O577+Z577</f>
        <v>363746977.401923</v>
      </c>
      <c r="AK577" s="5" t="n">
        <f aca="false">P577+AA577</f>
        <v>5000000</v>
      </c>
      <c r="AL577" s="5" t="n">
        <f aca="false">INDEX($AE$535:$AE$662,$B577-$C577*1+const_one)</f>
        <v>30000000</v>
      </c>
      <c r="AM577" s="5" t="n">
        <f aca="false">INDEX($AF$535:$AF$662,$B577-$D577*2+const_one)</f>
        <v>300000000</v>
      </c>
      <c r="AN577" s="5" t="n">
        <f aca="false">INDEX($AG$535:$AG$662,$B577-$E577*4+const_one)</f>
        <v>100000000</v>
      </c>
      <c r="AO577" s="5" t="n">
        <f aca="false">INDEX($AH$535:$AH$662,$B577-$F577*8+const_one)</f>
        <v>60000000</v>
      </c>
      <c r="AP577" s="5" t="n">
        <f aca="false">INDEX($AI$535:$AI$662,$B577-$G577*16+const_one)</f>
        <v>30000000</v>
      </c>
      <c r="AQ577" s="5" t="n">
        <f aca="false">INDEX($AJ$535:$AJ$662,$B577-$H577*32+const_one)</f>
        <v>15000000</v>
      </c>
      <c r="AR577" s="5" t="n">
        <f aca="false">INDEX($AK$535:$AK$662,$B577-$I577*64+const_one)</f>
        <v>5000000</v>
      </c>
      <c r="AS577" s="5" t="n">
        <f aca="false">INDEX($AE$535:$AE$662,$B577+(const_one-$C577)*1+const_one)</f>
        <v>44059200.9219581</v>
      </c>
      <c r="AT577" s="5" t="n">
        <f aca="false">INDEX($AF$535:$AF$662,$B577+(const_one-$D577)*2+const_one)</f>
        <v>443965646.861852</v>
      </c>
      <c r="AU577" s="5" t="n">
        <f aca="false">INDEX($AG$535:$AG$662,$B577+(const_one-$E577)*4+const_one)</f>
        <v>123862175.70991</v>
      </c>
      <c r="AV577" s="5" t="n">
        <f aca="false">INDEX($AH$535:$AH$662,$B577+(const_one-$F577)*8+const_one)</f>
        <v>174598549.152923</v>
      </c>
      <c r="AW577" s="5" t="n">
        <f aca="false">INDEX($AI$535:$AI$662,$B577+(const_one-$G577)*16+const_one)</f>
        <v>198262847.009702</v>
      </c>
      <c r="AX577" s="5" t="n">
        <f aca="false">INDEX($AJ$535:$AJ$662,$B577+(const_one-$H577)*32+const_one)</f>
        <v>363746977.401923</v>
      </c>
      <c r="AY577" s="5" t="n">
        <f aca="false">INDEX($AK$535:$AK$662,$B577+(const_one-$I577)*64+const_one)</f>
        <v>304465520.109001</v>
      </c>
      <c r="AZ577" s="5" t="n">
        <f aca="false">--($C577=--(AS577&gt;AL577))</f>
        <v>0</v>
      </c>
      <c r="BA577" s="5" t="n">
        <f aca="false">--($D577=--(AT577&gt;AM577))</f>
        <v>1</v>
      </c>
      <c r="BB577" s="5" t="n">
        <f aca="false">--($E577=--(AU577&gt;AN577))</f>
        <v>0</v>
      </c>
      <c r="BC577" s="5" t="n">
        <f aca="false">--($F577=--(AV577&gt;AO577))</f>
        <v>1</v>
      </c>
      <c r="BD577" s="5" t="n">
        <f aca="false">--($G577=--(AW577&gt;AP577))</f>
        <v>0</v>
      </c>
      <c r="BE577" s="5" t="n">
        <f aca="false">--($H577=--(AX577&gt;AQ577))</f>
        <v>1</v>
      </c>
      <c r="BF577" s="5" t="n">
        <f aca="false">--($I577=--(AY577&gt;AR577))</f>
        <v>0</v>
      </c>
      <c r="BG577" s="5" t="n">
        <f aca="false">SUM(AZ577:BF577)</f>
        <v>3</v>
      </c>
      <c r="BH577" s="5" t="n">
        <f aca="false">SUM(AE577:AK577)+AB577+AC577+AD577</f>
        <v>2000000000</v>
      </c>
    </row>
    <row r="578" customFormat="false" ht="15" hidden="true" customHeight="false" outlineLevel="0" collapsed="false">
      <c r="A578" s="5" t="n">
        <f aca="false">sensitivity_exit_usd</f>
        <v>2000000000</v>
      </c>
      <c r="B578" s="2" t="n">
        <f aca="false">ROW()-ROW($B$535)</f>
        <v>43</v>
      </c>
      <c r="C578" s="2" t="n">
        <f aca="false">MOD(QUOTIENT($B578,1),2)</f>
        <v>1</v>
      </c>
      <c r="D578" s="2" t="n">
        <f aca="false">MOD(QUOTIENT($B578,2),2)</f>
        <v>1</v>
      </c>
      <c r="E578" s="2" t="n">
        <f aca="false">MOD(QUOTIENT($B578,4),2)</f>
        <v>0</v>
      </c>
      <c r="F578" s="2" t="n">
        <f aca="false">MOD(QUOTIENT($B578,8),2)</f>
        <v>1</v>
      </c>
      <c r="G578" s="2" t="n">
        <f aca="false">MOD(QUOTIENT($B578,16),2)</f>
        <v>0</v>
      </c>
      <c r="H578" s="2" t="n">
        <f aca="false">MOD(QUOTIENT($B578,32),2)</f>
        <v>1</v>
      </c>
      <c r="I578" s="2" t="n">
        <f aca="false">MOD(QUOTIENT($B578,64),2)</f>
        <v>0</v>
      </c>
      <c r="J578" s="5" t="n">
        <f aca="false">IF($C578=const_zero,MIN(class_series_f_invested_usd,MAX(const_zero,$A578)),const_zero)</f>
        <v>0</v>
      </c>
      <c r="K578" s="5" t="n">
        <f aca="false">IF($D578=const_zero,MIN(class_series_e_invested_usd,MAX(const_zero,$A578-SUM($J578:$J578))),const_zero)</f>
        <v>0</v>
      </c>
      <c r="L578" s="5" t="n">
        <f aca="false">IF($E578=const_zero,MIN(class_series_d_invested_usd,MAX(const_zero,$A578-SUM($J578:$K578))),const_zero)</f>
        <v>100000000</v>
      </c>
      <c r="M578" s="5" t="n">
        <f aca="false">IF($F578=const_zero,MIN(class_series_c_invested_usd,MAX(const_zero,$A578-SUM($J578:$L578))),const_zero)</f>
        <v>0</v>
      </c>
      <c r="N578" s="5" t="n">
        <f aca="false">IF($G578=const_zero,MIN(class_series_b_invested_usd,MAX(const_zero,$A578-SUM($J578:$M578))),const_zero)</f>
        <v>30000000</v>
      </c>
      <c r="O578" s="5" t="n">
        <f aca="false">IF($H578=const_zero,MIN(class_series_a_invested_usd,MAX(const_zero,$A578-SUM($J578:$N578))),const_zero)</f>
        <v>0</v>
      </c>
      <c r="P578" s="5" t="n">
        <f aca="false">IF($I578=const_zero,MIN(class_seed_invested_usd,MAX(const_zero,$A578-SUM($J578:$O578))),const_zero)</f>
        <v>5000000</v>
      </c>
      <c r="Q578" s="5" t="n">
        <f aca="false">MAX(const_zero,$A578-SUM($J578:$P578))</f>
        <v>1865000000</v>
      </c>
      <c r="R578" s="9" t="n">
        <f aca="false">common_rsa_total+Sensitivity!$AE$480+Sensitivity!$AJ$480+IF($C578=const_one,Sensitivity!$D$480,const_zero)+IF($D578=const_one,Sensitivity!$Y$480,const_zero)+IF($E578=const_one,Sensitivity!$V$480,const_zero)+IF($F578=const_one,Sensitivity!$S$480,const_zero)+IF($G578=const_one,Sensitivity!$P$480,const_zero)+IF($H578=const_one,Sensitivity!$M$480,const_zero)+IF($I578=const_one,Sensitivity!$J$480,const_zero)</f>
        <v>23368241.1908424</v>
      </c>
      <c r="S578" s="23" t="b">
        <f aca="false">IF($R578&gt;const_zero,--($Q578&gt;option_strike_usd*$R578),const_zero)</f>
        <v>1</v>
      </c>
      <c r="T578" s="7" t="n">
        <f aca="false">IF($R578&gt;const_zero,IF($S578=const_one,($Q578+option_strike_usd*pre_f_options_issued)/($R578+pre_f_options_issued),$Q578/$R578),const_zero)</f>
        <v>72.1927705182025</v>
      </c>
      <c r="U578" s="5" t="n">
        <f aca="false">IF($C578=const_one,Sensitivity!$D$480*$T578,const_zero)</f>
        <v>44059200.9219581</v>
      </c>
      <c r="V578" s="5" t="n">
        <f aca="false">IF($D578=const_one,Sensitivity!$Y$480*$T578,const_zero)</f>
        <v>440568747.68815</v>
      </c>
      <c r="W578" s="5" t="n">
        <f aca="false">IF($E578=const_one,Sensitivity!$V$480*$T578,const_zero)</f>
        <v>0</v>
      </c>
      <c r="X578" s="5" t="n">
        <f aca="false">IF($F578=const_one,Sensitivity!$S$480*$T578,const_zero)</f>
        <v>173262649.243686</v>
      </c>
      <c r="Y578" s="5" t="n">
        <f aca="false">IF($G578=const_one,Sensitivity!$P$480*$T578,const_zero)</f>
        <v>0</v>
      </c>
      <c r="Z578" s="5" t="n">
        <f aca="false">IF($H578=const_one,Sensitivity!$M$480*$T578,const_zero)</f>
        <v>360963852.591012</v>
      </c>
      <c r="AA578" s="5" t="n">
        <f aca="false">IF($I578=const_one,Sensitivity!$J$480*$T578,const_zero)</f>
        <v>0</v>
      </c>
      <c r="AB578" s="5" t="n">
        <f aca="false">(Sensitivity!$AE$480+Sensitivity!$AJ$480)*$T578</f>
        <v>18428688.5958654</v>
      </c>
      <c r="AC578" s="5" t="n">
        <f aca="false">common_rsa_total*$T578</f>
        <v>649734934.663822</v>
      </c>
      <c r="AD578" s="5" t="n">
        <f aca="false">IF($S578=const_one,pre_f_options_issued*($T578-option_strike_usd),const_zero)</f>
        <v>177981926.295506</v>
      </c>
      <c r="AE578" s="5" t="n">
        <f aca="false">J578+U578</f>
        <v>44059200.9219581</v>
      </c>
      <c r="AF578" s="5" t="n">
        <f aca="false">K578+V578</f>
        <v>440568747.68815</v>
      </c>
      <c r="AG578" s="5" t="n">
        <f aca="false">L578+W578</f>
        <v>100000000</v>
      </c>
      <c r="AH578" s="5" t="n">
        <f aca="false">M578+X578</f>
        <v>173262649.243686</v>
      </c>
      <c r="AI578" s="5" t="n">
        <f aca="false">N578+Y578</f>
        <v>30000000</v>
      </c>
      <c r="AJ578" s="5" t="n">
        <f aca="false">O578+Z578</f>
        <v>360963852.591012</v>
      </c>
      <c r="AK578" s="5" t="n">
        <f aca="false">P578+AA578</f>
        <v>5000000</v>
      </c>
      <c r="AL578" s="5" t="n">
        <f aca="false">INDEX($AE$535:$AE$662,$B578-$C578*1+const_one)</f>
        <v>30000000</v>
      </c>
      <c r="AM578" s="5" t="n">
        <f aca="false">INDEX($AF$535:$AF$662,$B578-$D578*2+const_one)</f>
        <v>300000000</v>
      </c>
      <c r="AN578" s="5" t="n">
        <f aca="false">INDEX($AG$535:$AG$662,$B578-$E578*4+const_one)</f>
        <v>100000000</v>
      </c>
      <c r="AO578" s="5" t="n">
        <f aca="false">INDEX($AH$535:$AH$662,$B578-$F578*8+const_one)</f>
        <v>60000000</v>
      </c>
      <c r="AP578" s="5" t="n">
        <f aca="false">INDEX($AI$535:$AI$662,$B578-$G578*16+const_one)</f>
        <v>30000000</v>
      </c>
      <c r="AQ578" s="5" t="n">
        <f aca="false">INDEX($AJ$535:$AJ$662,$B578-$H578*32+const_one)</f>
        <v>15000000</v>
      </c>
      <c r="AR578" s="5" t="n">
        <f aca="false">INDEX($AK$535:$AK$662,$B578-$I578*64+const_one)</f>
        <v>5000000</v>
      </c>
      <c r="AS578" s="5" t="n">
        <f aca="false">INDEX($AE$535:$AE$662,$B578+(const_one-$C578)*1+const_one)</f>
        <v>44059200.9219581</v>
      </c>
      <c r="AT578" s="5" t="n">
        <f aca="false">INDEX($AF$535:$AF$662,$B578+(const_one-$D578)*2+const_one)</f>
        <v>440568747.68815</v>
      </c>
      <c r="AU578" s="5" t="n">
        <f aca="false">INDEX($AG$535:$AG$662,$B578+(const_one-$E578)*4+const_one)</f>
        <v>122998073.771827</v>
      </c>
      <c r="AV578" s="5" t="n">
        <f aca="false">INDEX($AH$535:$AH$662,$B578+(const_one-$F578)*8+const_one)</f>
        <v>173262649.243686</v>
      </c>
      <c r="AW578" s="5" t="n">
        <f aca="false">INDEX($AI$535:$AI$662,$B578+(const_one-$G578)*16+const_one)</f>
        <v>197189013.434105</v>
      </c>
      <c r="AX578" s="5" t="n">
        <f aca="false">INDEX($AJ$535:$AJ$662,$B578+(const_one-$H578)*32+const_one)</f>
        <v>360963852.591012</v>
      </c>
      <c r="AY578" s="5" t="n">
        <f aca="false">INDEX($AK$535:$AK$662,$B578+(const_one-$I578)*64+const_one)</f>
        <v>303305262.587411</v>
      </c>
      <c r="AZ578" s="5" t="n">
        <f aca="false">--($C578=--(AS578&gt;AL578))</f>
        <v>1</v>
      </c>
      <c r="BA578" s="5" t="n">
        <f aca="false">--($D578=--(AT578&gt;AM578))</f>
        <v>1</v>
      </c>
      <c r="BB578" s="5" t="n">
        <f aca="false">--($E578=--(AU578&gt;AN578))</f>
        <v>0</v>
      </c>
      <c r="BC578" s="5" t="n">
        <f aca="false">--($F578=--(AV578&gt;AO578))</f>
        <v>1</v>
      </c>
      <c r="BD578" s="5" t="n">
        <f aca="false">--($G578=--(AW578&gt;AP578))</f>
        <v>0</v>
      </c>
      <c r="BE578" s="5" t="n">
        <f aca="false">--($H578=--(AX578&gt;AQ578))</f>
        <v>1</v>
      </c>
      <c r="BF578" s="5" t="n">
        <f aca="false">--($I578=--(AY578&gt;AR578))</f>
        <v>0</v>
      </c>
      <c r="BG578" s="5" t="n">
        <f aca="false">SUM(AZ578:BF578)</f>
        <v>4</v>
      </c>
      <c r="BH578" s="5" t="n">
        <f aca="false">SUM(AE578:AK578)+AB578+AC578+AD578</f>
        <v>2000000000</v>
      </c>
    </row>
    <row r="579" customFormat="false" ht="15" hidden="true" customHeight="false" outlineLevel="0" collapsed="false">
      <c r="A579" s="5" t="n">
        <f aca="false">sensitivity_exit_usd</f>
        <v>2000000000</v>
      </c>
      <c r="B579" s="2" t="n">
        <f aca="false">ROW()-ROW($B$535)</f>
        <v>44</v>
      </c>
      <c r="C579" s="2" t="n">
        <f aca="false">MOD(QUOTIENT($B579,1),2)</f>
        <v>0</v>
      </c>
      <c r="D579" s="2" t="n">
        <f aca="false">MOD(QUOTIENT($B579,2),2)</f>
        <v>0</v>
      </c>
      <c r="E579" s="2" t="n">
        <f aca="false">MOD(QUOTIENT($B579,4),2)</f>
        <v>1</v>
      </c>
      <c r="F579" s="2" t="n">
        <f aca="false">MOD(QUOTIENT($B579,8),2)</f>
        <v>1</v>
      </c>
      <c r="G579" s="2" t="n">
        <f aca="false">MOD(QUOTIENT($B579,16),2)</f>
        <v>0</v>
      </c>
      <c r="H579" s="2" t="n">
        <f aca="false">MOD(QUOTIENT($B579,32),2)</f>
        <v>1</v>
      </c>
      <c r="I579" s="2" t="n">
        <f aca="false">MOD(QUOTIENT($B579,64),2)</f>
        <v>0</v>
      </c>
      <c r="J579" s="5" t="n">
        <f aca="false">IF($C579=const_zero,MIN(class_series_f_invested_usd,MAX(const_zero,$A579)),const_zero)</f>
        <v>30000000</v>
      </c>
      <c r="K579" s="5" t="n">
        <f aca="false">IF($D579=const_zero,MIN(class_series_e_invested_usd,MAX(const_zero,$A579-SUM($J579:$J579))),const_zero)</f>
        <v>300000000</v>
      </c>
      <c r="L579" s="5" t="n">
        <f aca="false">IF($E579=const_zero,MIN(class_series_d_invested_usd,MAX(const_zero,$A579-SUM($J579:$K579))),const_zero)</f>
        <v>0</v>
      </c>
      <c r="M579" s="5" t="n">
        <f aca="false">IF($F579=const_zero,MIN(class_series_c_invested_usd,MAX(const_zero,$A579-SUM($J579:$L579))),const_zero)</f>
        <v>0</v>
      </c>
      <c r="N579" s="5" t="n">
        <f aca="false">IF($G579=const_zero,MIN(class_series_b_invested_usd,MAX(const_zero,$A579-SUM($J579:$M579))),const_zero)</f>
        <v>30000000</v>
      </c>
      <c r="O579" s="5" t="n">
        <f aca="false">IF($H579=const_zero,MIN(class_series_a_invested_usd,MAX(const_zero,$A579-SUM($J579:$N579))),const_zero)</f>
        <v>0</v>
      </c>
      <c r="P579" s="5" t="n">
        <f aca="false">IF($I579=const_zero,MIN(class_seed_invested_usd,MAX(const_zero,$A579-SUM($J579:$O579))),const_zero)</f>
        <v>5000000</v>
      </c>
      <c r="Q579" s="5" t="n">
        <f aca="false">MAX(const_zero,$A579-SUM($J579:$P579))</f>
        <v>1635000000</v>
      </c>
      <c r="R579" s="9" t="n">
        <f aca="false">common_rsa_total+Sensitivity!$AE$480+Sensitivity!$AJ$480+IF($C579=const_one,Sensitivity!$D$480,const_zero)+IF($D579=const_one,Sensitivity!$Y$480,const_zero)+IF($E579=const_one,Sensitivity!$V$480,const_zero)+IF($F579=const_one,Sensitivity!$S$480,const_zero)+IF($G579=const_one,Sensitivity!$P$480,const_zero)+IF($H579=const_one,Sensitivity!$M$480,const_zero)+IF($I579=const_one,Sensitivity!$J$480,const_zero)</f>
        <v>18380258.6360977</v>
      </c>
      <c r="S579" s="23" t="b">
        <f aca="false">IF($R579&gt;const_zero,--($Q579&gt;option_strike_usd*$R579),const_zero)</f>
        <v>1</v>
      </c>
      <c r="T579" s="7" t="n">
        <f aca="false">IF($R579&gt;const_zero,IF($S579=const_one,($Q579+option_strike_usd*pre_f_options_issued)/($R579+pre_f_options_issued),$Q579/$R579),const_zero)</f>
        <v>78.4233580885391</v>
      </c>
      <c r="U579" s="5" t="n">
        <f aca="false">IF($C579=const_one,Sensitivity!$D$480*$T579,const_zero)</f>
        <v>0</v>
      </c>
      <c r="V579" s="5" t="n">
        <f aca="false">IF($D579=const_one,Sensitivity!$Y$480*$T579,const_zero)</f>
        <v>0</v>
      </c>
      <c r="W579" s="5" t="n">
        <f aca="false">IF($E579=const_one,Sensitivity!$V$480*$T579,const_zero)</f>
        <v>135279357.983803</v>
      </c>
      <c r="X579" s="5" t="n">
        <f aca="false">IF($F579=const_one,Sensitivity!$S$480*$T579,const_zero)</f>
        <v>188216059.412494</v>
      </c>
      <c r="Y579" s="5" t="n">
        <f aca="false">IF($G579=const_one,Sensitivity!$P$480*$T579,const_zero)</f>
        <v>0</v>
      </c>
      <c r="Z579" s="5" t="n">
        <f aca="false">IF($H579=const_one,Sensitivity!$M$480*$T579,const_zero)</f>
        <v>392116790.442695</v>
      </c>
      <c r="AA579" s="5" t="n">
        <f aca="false">IF($I579=const_one,Sensitivity!$J$480*$T579,const_zero)</f>
        <v>0</v>
      </c>
      <c r="AB579" s="5" t="n">
        <f aca="false">(Sensitivity!$AE$480+Sensitivity!$AJ$480)*$T579</f>
        <v>20019174.1428088</v>
      </c>
      <c r="AC579" s="5" t="n">
        <f aca="false">common_rsa_total*$T579</f>
        <v>705810222.796852</v>
      </c>
      <c r="AD579" s="5" t="n">
        <f aca="false">IF($S579=const_one,pre_f_options_issued*($T579-option_strike_usd),const_zero)</f>
        <v>193558395.221348</v>
      </c>
      <c r="AE579" s="5" t="n">
        <f aca="false">J579+U579</f>
        <v>30000000</v>
      </c>
      <c r="AF579" s="5" t="n">
        <f aca="false">K579+V579</f>
        <v>300000000</v>
      </c>
      <c r="AG579" s="5" t="n">
        <f aca="false">L579+W579</f>
        <v>135279357.983803</v>
      </c>
      <c r="AH579" s="5" t="n">
        <f aca="false">M579+X579</f>
        <v>188216059.412494</v>
      </c>
      <c r="AI579" s="5" t="n">
        <f aca="false">N579+Y579</f>
        <v>30000000</v>
      </c>
      <c r="AJ579" s="5" t="n">
        <f aca="false">O579+Z579</f>
        <v>392116790.442695</v>
      </c>
      <c r="AK579" s="5" t="n">
        <f aca="false">P579+AA579</f>
        <v>5000000</v>
      </c>
      <c r="AL579" s="5" t="n">
        <f aca="false">INDEX($AE$535:$AE$662,$B579-$C579*1+const_one)</f>
        <v>30000000</v>
      </c>
      <c r="AM579" s="5" t="n">
        <f aca="false">INDEX($AF$535:$AF$662,$B579-$D579*2+const_one)</f>
        <v>300000000</v>
      </c>
      <c r="AN579" s="5" t="n">
        <f aca="false">INDEX($AG$535:$AG$662,$B579-$E579*4+const_one)</f>
        <v>100000000</v>
      </c>
      <c r="AO579" s="5" t="n">
        <f aca="false">INDEX($AH$535:$AH$662,$B579-$F579*8+const_one)</f>
        <v>60000000</v>
      </c>
      <c r="AP579" s="5" t="n">
        <f aca="false">INDEX($AI$535:$AI$662,$B579-$G579*16+const_one)</f>
        <v>30000000</v>
      </c>
      <c r="AQ579" s="5" t="n">
        <f aca="false">INDEX($AJ$535:$AJ$662,$B579-$H579*32+const_one)</f>
        <v>15000000</v>
      </c>
      <c r="AR579" s="5" t="n">
        <f aca="false">INDEX($AK$535:$AK$662,$B579-$I579*64+const_one)</f>
        <v>5000000</v>
      </c>
      <c r="AS579" s="5" t="n">
        <f aca="false">INDEX($AE$535:$AE$662,$B579+(const_one-$C579)*1+const_one)</f>
        <v>47354478.5008996</v>
      </c>
      <c r="AT579" s="5" t="n">
        <f aca="false">INDEX($AF$535:$AF$662,$B579+(const_one-$D579)*2+const_one)</f>
        <v>438200212.154597</v>
      </c>
      <c r="AU579" s="5" t="n">
        <f aca="false">INDEX($AG$535:$AG$662,$B579+(const_one-$E579)*4+const_one)</f>
        <v>135279357.983803</v>
      </c>
      <c r="AV579" s="5" t="n">
        <f aca="false">INDEX($AH$535:$AH$662,$B579+(const_one-$F579)*8+const_one)</f>
        <v>188216059.412494</v>
      </c>
      <c r="AW579" s="5" t="n">
        <f aca="false">INDEX($AI$535:$AI$662,$B579+(const_one-$G579)*16+const_one)</f>
        <v>209482655.788248</v>
      </c>
      <c r="AX579" s="5" t="n">
        <f aca="false">INDEX($AJ$535:$AJ$662,$B579+(const_one-$H579)*32+const_one)</f>
        <v>392116790.442695</v>
      </c>
      <c r="AY579" s="5" t="n">
        <f aca="false">INDEX($AK$535:$AK$662,$B579+(const_one-$I579)*64+const_one)</f>
        <v>317326813.2856</v>
      </c>
      <c r="AZ579" s="5" t="n">
        <f aca="false">--($C579=--(AS579&gt;AL579))</f>
        <v>0</v>
      </c>
      <c r="BA579" s="5" t="n">
        <f aca="false">--($D579=--(AT579&gt;AM579))</f>
        <v>0</v>
      </c>
      <c r="BB579" s="5" t="n">
        <f aca="false">--($E579=--(AU579&gt;AN579))</f>
        <v>1</v>
      </c>
      <c r="BC579" s="5" t="n">
        <f aca="false">--($F579=--(AV579&gt;AO579))</f>
        <v>1</v>
      </c>
      <c r="BD579" s="5" t="n">
        <f aca="false">--($G579=--(AW579&gt;AP579))</f>
        <v>0</v>
      </c>
      <c r="BE579" s="5" t="n">
        <f aca="false">--($H579=--(AX579&gt;AQ579))</f>
        <v>1</v>
      </c>
      <c r="BF579" s="5" t="n">
        <f aca="false">--($I579=--(AY579&gt;AR579))</f>
        <v>0</v>
      </c>
      <c r="BG579" s="5" t="n">
        <f aca="false">SUM(AZ579:BF579)</f>
        <v>3</v>
      </c>
      <c r="BH579" s="5" t="n">
        <f aca="false">SUM(AE579:AK579)+AB579+AC579+AD579</f>
        <v>2000000000</v>
      </c>
    </row>
    <row r="580" customFormat="false" ht="15" hidden="true" customHeight="false" outlineLevel="0" collapsed="false">
      <c r="A580" s="5" t="n">
        <f aca="false">sensitivity_exit_usd</f>
        <v>2000000000</v>
      </c>
      <c r="B580" s="2" t="n">
        <f aca="false">ROW()-ROW($B$535)</f>
        <v>45</v>
      </c>
      <c r="C580" s="2" t="n">
        <f aca="false">MOD(QUOTIENT($B580,1),2)</f>
        <v>1</v>
      </c>
      <c r="D580" s="2" t="n">
        <f aca="false">MOD(QUOTIENT($B580,2),2)</f>
        <v>0</v>
      </c>
      <c r="E580" s="2" t="n">
        <f aca="false">MOD(QUOTIENT($B580,4),2)</f>
        <v>1</v>
      </c>
      <c r="F580" s="2" t="n">
        <f aca="false">MOD(QUOTIENT($B580,8),2)</f>
        <v>1</v>
      </c>
      <c r="G580" s="2" t="n">
        <f aca="false">MOD(QUOTIENT($B580,16),2)</f>
        <v>0</v>
      </c>
      <c r="H580" s="2" t="n">
        <f aca="false">MOD(QUOTIENT($B580,32),2)</f>
        <v>1</v>
      </c>
      <c r="I580" s="2" t="n">
        <f aca="false">MOD(QUOTIENT($B580,64),2)</f>
        <v>0</v>
      </c>
      <c r="J580" s="5" t="n">
        <f aca="false">IF($C580=const_zero,MIN(class_series_f_invested_usd,MAX(const_zero,$A580)),const_zero)</f>
        <v>0</v>
      </c>
      <c r="K580" s="5" t="n">
        <f aca="false">IF($D580=const_zero,MIN(class_series_e_invested_usd,MAX(const_zero,$A580-SUM($J580:$J580))),const_zero)</f>
        <v>300000000</v>
      </c>
      <c r="L580" s="5" t="n">
        <f aca="false">IF($E580=const_zero,MIN(class_series_d_invested_usd,MAX(const_zero,$A580-SUM($J580:$K580))),const_zero)</f>
        <v>0</v>
      </c>
      <c r="M580" s="5" t="n">
        <f aca="false">IF($F580=const_zero,MIN(class_series_c_invested_usd,MAX(const_zero,$A580-SUM($J580:$L580))),const_zero)</f>
        <v>0</v>
      </c>
      <c r="N580" s="5" t="n">
        <f aca="false">IF($G580=const_zero,MIN(class_series_b_invested_usd,MAX(const_zero,$A580-SUM($J580:$M580))),const_zero)</f>
        <v>30000000</v>
      </c>
      <c r="O580" s="5" t="n">
        <f aca="false">IF($H580=const_zero,MIN(class_series_a_invested_usd,MAX(const_zero,$A580-SUM($J580:$N580))),const_zero)</f>
        <v>0</v>
      </c>
      <c r="P580" s="5" t="n">
        <f aca="false">IF($I580=const_zero,MIN(class_seed_invested_usd,MAX(const_zero,$A580-SUM($J580:$O580))),const_zero)</f>
        <v>5000000</v>
      </c>
      <c r="Q580" s="5" t="n">
        <f aca="false">MAX(const_zero,$A580-SUM($J580:$P580))</f>
        <v>1665000000</v>
      </c>
      <c r="R580" s="9" t="n">
        <f aca="false">common_rsa_total+Sensitivity!$AE$480+Sensitivity!$AJ$480+IF($C580=const_one,Sensitivity!$D$480,const_zero)+IF($D580=const_one,Sensitivity!$Y$480,const_zero)+IF($E580=const_one,Sensitivity!$V$480,const_zero)+IF($F580=const_one,Sensitivity!$S$480,const_zero)+IF($G580=const_one,Sensitivity!$P$480,const_zero)+IF($H580=const_one,Sensitivity!$M$480,const_zero)+IF($I580=const_one,Sensitivity!$J$480,const_zero)</f>
        <v>18990557.9860977</v>
      </c>
      <c r="S580" s="23" t="b">
        <f aca="false">IF($R580&gt;const_zero,--($Q580&gt;option_strike_usd*$R580),const_zero)</f>
        <v>1</v>
      </c>
      <c r="T580" s="7" t="n">
        <f aca="false">IF($R580&gt;const_zero,IF($S580=const_one,($Q580+option_strike_usd*pre_f_options_issued)/($R580+pre_f_options_issued),$Q580/$R580),const_zero)</f>
        <v>77.5922151988195</v>
      </c>
      <c r="U580" s="5" t="n">
        <f aca="false">IF($C580=const_one,Sensitivity!$D$480*$T580,const_zero)</f>
        <v>47354478.5008996</v>
      </c>
      <c r="V580" s="5" t="n">
        <f aca="false">IF($D580=const_one,Sensitivity!$Y$480*$T580,const_zero)</f>
        <v>0</v>
      </c>
      <c r="W580" s="5" t="n">
        <f aca="false">IF($E580=const_one,Sensitivity!$V$480*$T580,const_zero)</f>
        <v>133845646.405332</v>
      </c>
      <c r="X580" s="5" t="n">
        <f aca="false">IF($F580=const_one,Sensitivity!$S$480*$T580,const_zero)</f>
        <v>186221316.477167</v>
      </c>
      <c r="Y580" s="5" t="n">
        <f aca="false">IF($G580=const_one,Sensitivity!$P$480*$T580,const_zero)</f>
        <v>0</v>
      </c>
      <c r="Z580" s="5" t="n">
        <f aca="false">IF($H580=const_one,Sensitivity!$M$480*$T580,const_zero)</f>
        <v>387961075.994097</v>
      </c>
      <c r="AA580" s="5" t="n">
        <f aca="false">IF($I580=const_one,Sensitivity!$J$480*$T580,const_zero)</f>
        <v>0</v>
      </c>
      <c r="AB580" s="5" t="n">
        <f aca="false">(Sensitivity!$AE$480+Sensitivity!$AJ$480)*$T580</f>
        <v>19807007.8360808</v>
      </c>
      <c r="AC580" s="5" t="n">
        <f aca="false">common_rsa_total*$T580</f>
        <v>698329936.789375</v>
      </c>
      <c r="AD580" s="5" t="n">
        <f aca="false">IF($S580=const_one,pre_f_options_issued*($T580-option_strike_usd),const_zero)</f>
        <v>191480537.997049</v>
      </c>
      <c r="AE580" s="5" t="n">
        <f aca="false">J580+U580</f>
        <v>47354478.5008996</v>
      </c>
      <c r="AF580" s="5" t="n">
        <f aca="false">K580+V580</f>
        <v>300000000</v>
      </c>
      <c r="AG580" s="5" t="n">
        <f aca="false">L580+W580</f>
        <v>133845646.405332</v>
      </c>
      <c r="AH580" s="5" t="n">
        <f aca="false">M580+X580</f>
        <v>186221316.477167</v>
      </c>
      <c r="AI580" s="5" t="n">
        <f aca="false">N580+Y580</f>
        <v>30000000</v>
      </c>
      <c r="AJ580" s="5" t="n">
        <f aca="false">O580+Z580</f>
        <v>387961075.994097</v>
      </c>
      <c r="AK580" s="5" t="n">
        <f aca="false">P580+AA580</f>
        <v>5000000</v>
      </c>
      <c r="AL580" s="5" t="n">
        <f aca="false">INDEX($AE$535:$AE$662,$B580-$C580*1+const_one)</f>
        <v>30000000</v>
      </c>
      <c r="AM580" s="5" t="n">
        <f aca="false">INDEX($AF$535:$AF$662,$B580-$D580*2+const_one)</f>
        <v>300000000</v>
      </c>
      <c r="AN580" s="5" t="n">
        <f aca="false">INDEX($AG$535:$AG$662,$B580-$E580*4+const_one)</f>
        <v>100000000</v>
      </c>
      <c r="AO580" s="5" t="n">
        <f aca="false">INDEX($AH$535:$AH$662,$B580-$F580*8+const_one)</f>
        <v>60000000</v>
      </c>
      <c r="AP580" s="5" t="n">
        <f aca="false">INDEX($AI$535:$AI$662,$B580-$G580*16+const_one)</f>
        <v>30000000</v>
      </c>
      <c r="AQ580" s="5" t="n">
        <f aca="false">INDEX($AJ$535:$AJ$662,$B580-$H580*32+const_one)</f>
        <v>15000000</v>
      </c>
      <c r="AR580" s="5" t="n">
        <f aca="false">INDEX($AK$535:$AK$662,$B580-$I580*64+const_one)</f>
        <v>5000000</v>
      </c>
      <c r="AS580" s="5" t="n">
        <f aca="false">INDEX($AE$535:$AE$662,$B580+(const_one-$C580)*1+const_one)</f>
        <v>47354478.5008996</v>
      </c>
      <c r="AT580" s="5" t="n">
        <f aca="false">INDEX($AF$535:$AF$662,$B580+(const_one-$D580)*2+const_one)</f>
        <v>435143188.083923</v>
      </c>
      <c r="AU580" s="5" t="n">
        <f aca="false">INDEX($AG$535:$AG$662,$B580+(const_one-$E580)*4+const_one)</f>
        <v>133845646.405332</v>
      </c>
      <c r="AV580" s="5" t="n">
        <f aca="false">INDEX($AH$535:$AH$662,$B580+(const_one-$F580)*8+const_one)</f>
        <v>186221316.477167</v>
      </c>
      <c r="AW580" s="5" t="n">
        <f aca="false">INDEX($AI$535:$AI$662,$B580+(const_one-$G580)*16+const_one)</f>
        <v>207937279.456467</v>
      </c>
      <c r="AX580" s="5" t="n">
        <f aca="false">INDEX($AJ$535:$AJ$662,$B580+(const_one-$H580)*32+const_one)</f>
        <v>387961075.994097</v>
      </c>
      <c r="AY580" s="5" t="n">
        <f aca="false">INDEX($AK$535:$AK$662,$B580+(const_one-$I580)*64+const_one)</f>
        <v>315678514.751885</v>
      </c>
      <c r="AZ580" s="5" t="n">
        <f aca="false">--($C580=--(AS580&gt;AL580))</f>
        <v>1</v>
      </c>
      <c r="BA580" s="5" t="n">
        <f aca="false">--($D580=--(AT580&gt;AM580))</f>
        <v>0</v>
      </c>
      <c r="BB580" s="5" t="n">
        <f aca="false">--($E580=--(AU580&gt;AN580))</f>
        <v>1</v>
      </c>
      <c r="BC580" s="5" t="n">
        <f aca="false">--($F580=--(AV580&gt;AO580))</f>
        <v>1</v>
      </c>
      <c r="BD580" s="5" t="n">
        <f aca="false">--($G580=--(AW580&gt;AP580))</f>
        <v>0</v>
      </c>
      <c r="BE580" s="5" t="n">
        <f aca="false">--($H580=--(AX580&gt;AQ580))</f>
        <v>1</v>
      </c>
      <c r="BF580" s="5" t="n">
        <f aca="false">--($I580=--(AY580&gt;AR580))</f>
        <v>0</v>
      </c>
      <c r="BG580" s="5" t="n">
        <f aca="false">SUM(AZ580:BF580)</f>
        <v>4</v>
      </c>
      <c r="BH580" s="5" t="n">
        <f aca="false">SUM(AE580:AK580)+AB580+AC580+AD580</f>
        <v>2000000000</v>
      </c>
    </row>
    <row r="581" customFormat="false" ht="15" hidden="true" customHeight="false" outlineLevel="0" collapsed="false">
      <c r="A581" s="5" t="n">
        <f aca="false">sensitivity_exit_usd</f>
        <v>2000000000</v>
      </c>
      <c r="B581" s="2" t="n">
        <f aca="false">ROW()-ROW($B$535)</f>
        <v>46</v>
      </c>
      <c r="C581" s="2" t="n">
        <f aca="false">MOD(QUOTIENT($B581,1),2)</f>
        <v>0</v>
      </c>
      <c r="D581" s="2" t="n">
        <f aca="false">MOD(QUOTIENT($B581,2),2)</f>
        <v>1</v>
      </c>
      <c r="E581" s="2" t="n">
        <f aca="false">MOD(QUOTIENT($B581,4),2)</f>
        <v>1</v>
      </c>
      <c r="F581" s="2" t="n">
        <f aca="false">MOD(QUOTIENT($B581,8),2)</f>
        <v>1</v>
      </c>
      <c r="G581" s="2" t="n">
        <f aca="false">MOD(QUOTIENT($B581,16),2)</f>
        <v>0</v>
      </c>
      <c r="H581" s="2" t="n">
        <f aca="false">MOD(QUOTIENT($B581,32),2)</f>
        <v>1</v>
      </c>
      <c r="I581" s="2" t="n">
        <f aca="false">MOD(QUOTIENT($B581,64),2)</f>
        <v>0</v>
      </c>
      <c r="J581" s="5" t="n">
        <f aca="false">IF($C581=const_zero,MIN(class_series_f_invested_usd,MAX(const_zero,$A581)),const_zero)</f>
        <v>30000000</v>
      </c>
      <c r="K581" s="5" t="n">
        <f aca="false">IF($D581=const_zero,MIN(class_series_e_invested_usd,MAX(const_zero,$A581-SUM($J581:$J581))),const_zero)</f>
        <v>0</v>
      </c>
      <c r="L581" s="5" t="n">
        <f aca="false">IF($E581=const_zero,MIN(class_series_d_invested_usd,MAX(const_zero,$A581-SUM($J581:$K581))),const_zero)</f>
        <v>0</v>
      </c>
      <c r="M581" s="5" t="n">
        <f aca="false">IF($F581=const_zero,MIN(class_series_c_invested_usd,MAX(const_zero,$A581-SUM($J581:$L581))),const_zero)</f>
        <v>0</v>
      </c>
      <c r="N581" s="5" t="n">
        <f aca="false">IF($G581=const_zero,MIN(class_series_b_invested_usd,MAX(const_zero,$A581-SUM($J581:$M581))),const_zero)</f>
        <v>30000000</v>
      </c>
      <c r="O581" s="5" t="n">
        <f aca="false">IF($H581=const_zero,MIN(class_series_a_invested_usd,MAX(const_zero,$A581-SUM($J581:$N581))),const_zero)</f>
        <v>0</v>
      </c>
      <c r="P581" s="5" t="n">
        <f aca="false">IF($I581=const_zero,MIN(class_seed_invested_usd,MAX(const_zero,$A581-SUM($J581:$O581))),const_zero)</f>
        <v>5000000</v>
      </c>
      <c r="Q581" s="5" t="n">
        <f aca="false">MAX(const_zero,$A581-SUM($J581:$P581))</f>
        <v>1935000000</v>
      </c>
      <c r="R581" s="9" t="n">
        <f aca="false">common_rsa_total+Sensitivity!$AE$480+Sensitivity!$AJ$480+IF($C581=const_one,Sensitivity!$D$480,const_zero)+IF($D581=const_one,Sensitivity!$Y$480,const_zero)+IF($E581=const_one,Sensitivity!$V$480,const_zero)+IF($F581=const_one,Sensitivity!$S$480,const_zero)+IF($G581=const_one,Sensitivity!$P$480,const_zero)+IF($H581=const_one,Sensitivity!$M$480,const_zero)+IF($I581=const_one,Sensitivity!$J$480,const_zero)</f>
        <v>24482929.9219582</v>
      </c>
      <c r="S581" s="23" t="b">
        <f aca="false">IF($R581&gt;const_zero,--($Q581&gt;option_strike_usd*$R581),const_zero)</f>
        <v>1</v>
      </c>
      <c r="T581" s="7" t="n">
        <f aca="false">IF($R581&gt;const_zero,IF($S581=const_one,($Q581+option_strike_usd*pre_f_options_issued)/($R581+pre_f_options_issued),$Q581/$R581),const_zero)</f>
        <v>71.8046559659669</v>
      </c>
      <c r="U581" s="5" t="n">
        <f aca="false">IF($C581=const_one,Sensitivity!$D$480*$T581,const_zero)</f>
        <v>0</v>
      </c>
      <c r="V581" s="5" t="n">
        <f aca="false">IF($D581=const_one,Sensitivity!$Y$480*$T581,const_zero)</f>
        <v>438200212.154597</v>
      </c>
      <c r="W581" s="5" t="n">
        <f aca="false">IF($E581=const_one,Sensitivity!$V$480*$T581,const_zero)</f>
        <v>123862175.70991</v>
      </c>
      <c r="X581" s="5" t="n">
        <f aca="false">IF($F581=const_one,Sensitivity!$S$480*$T581,const_zero)</f>
        <v>172331174.31832</v>
      </c>
      <c r="Y581" s="5" t="n">
        <f aca="false">IF($G581=const_one,Sensitivity!$P$480*$T581,const_zero)</f>
        <v>0</v>
      </c>
      <c r="Z581" s="5" t="n">
        <f aca="false">IF($H581=const_one,Sensitivity!$M$480*$T581,const_zero)</f>
        <v>359023279.829834</v>
      </c>
      <c r="AA581" s="5" t="n">
        <f aca="false">IF($I581=const_one,Sensitivity!$J$480*$T581,const_zero)</f>
        <v>0</v>
      </c>
      <c r="AB581" s="5" t="n">
        <f aca="false">(Sensitivity!$AE$480+Sensitivity!$AJ$480)*$T581</f>
        <v>18329614.3787196</v>
      </c>
      <c r="AC581" s="5" t="n">
        <f aca="false">common_rsa_total*$T581</f>
        <v>646241903.693702</v>
      </c>
      <c r="AD581" s="5" t="n">
        <f aca="false">IF($S581=const_one,pre_f_options_issued*($T581-option_strike_usd),const_zero)</f>
        <v>177011639.914917</v>
      </c>
      <c r="AE581" s="5" t="n">
        <f aca="false">J581+U581</f>
        <v>30000000</v>
      </c>
      <c r="AF581" s="5" t="n">
        <f aca="false">K581+V581</f>
        <v>438200212.154597</v>
      </c>
      <c r="AG581" s="5" t="n">
        <f aca="false">L581+W581</f>
        <v>123862175.70991</v>
      </c>
      <c r="AH581" s="5" t="n">
        <f aca="false">M581+X581</f>
        <v>172331174.31832</v>
      </c>
      <c r="AI581" s="5" t="n">
        <f aca="false">N581+Y581</f>
        <v>30000000</v>
      </c>
      <c r="AJ581" s="5" t="n">
        <f aca="false">O581+Z581</f>
        <v>359023279.829834</v>
      </c>
      <c r="AK581" s="5" t="n">
        <f aca="false">P581+AA581</f>
        <v>5000000</v>
      </c>
      <c r="AL581" s="5" t="n">
        <f aca="false">INDEX($AE$535:$AE$662,$B581-$C581*1+const_one)</f>
        <v>30000000</v>
      </c>
      <c r="AM581" s="5" t="n">
        <f aca="false">INDEX($AF$535:$AF$662,$B581-$D581*2+const_one)</f>
        <v>300000000</v>
      </c>
      <c r="AN581" s="5" t="n">
        <f aca="false">INDEX($AG$535:$AG$662,$B581-$E581*4+const_one)</f>
        <v>100000000</v>
      </c>
      <c r="AO581" s="5" t="n">
        <f aca="false">INDEX($AH$535:$AH$662,$B581-$F581*8+const_one)</f>
        <v>60000000</v>
      </c>
      <c r="AP581" s="5" t="n">
        <f aca="false">INDEX($AI$535:$AI$662,$B581-$G581*16+const_one)</f>
        <v>30000000</v>
      </c>
      <c r="AQ581" s="5" t="n">
        <f aca="false">INDEX($AJ$535:$AJ$662,$B581-$H581*32+const_one)</f>
        <v>15000000</v>
      </c>
      <c r="AR581" s="5" t="n">
        <f aca="false">INDEX($AK$535:$AK$662,$B581-$I581*64+const_one)</f>
        <v>5000000</v>
      </c>
      <c r="AS581" s="5" t="n">
        <f aca="false">INDEX($AE$535:$AE$662,$B581+(const_one-$C581)*1+const_one)</f>
        <v>43516616.3151946</v>
      </c>
      <c r="AT581" s="5" t="n">
        <f aca="false">INDEX($AF$535:$AF$662,$B581+(const_one-$D581)*2+const_one)</f>
        <v>438200212.154597</v>
      </c>
      <c r="AU581" s="5" t="n">
        <f aca="false">INDEX($AG$535:$AG$662,$B581+(const_one-$E581)*4+const_one)</f>
        <v>123862175.70991</v>
      </c>
      <c r="AV581" s="5" t="n">
        <f aca="false">INDEX($AH$535:$AH$662,$B581+(const_one-$F581)*8+const_one)</f>
        <v>172331174.31832</v>
      </c>
      <c r="AW581" s="5" t="n">
        <f aca="false">INDEX($AI$535:$AI$662,$B581+(const_one-$G581)*16+const_one)</f>
        <v>196862014.99865</v>
      </c>
      <c r="AX581" s="5" t="n">
        <f aca="false">INDEX($AJ$535:$AJ$662,$B581+(const_one-$H581)*32+const_one)</f>
        <v>359023279.829834</v>
      </c>
      <c r="AY581" s="5" t="n">
        <f aca="false">INDEX($AK$535:$AK$662,$B581+(const_one-$I581)*64+const_one)</f>
        <v>303677618.770374</v>
      </c>
      <c r="AZ581" s="5" t="n">
        <f aca="false">--($C581=--(AS581&gt;AL581))</f>
        <v>0</v>
      </c>
      <c r="BA581" s="5" t="n">
        <f aca="false">--($D581=--(AT581&gt;AM581))</f>
        <v>1</v>
      </c>
      <c r="BB581" s="5" t="n">
        <f aca="false">--($E581=--(AU581&gt;AN581))</f>
        <v>1</v>
      </c>
      <c r="BC581" s="5" t="n">
        <f aca="false">--($F581=--(AV581&gt;AO581))</f>
        <v>1</v>
      </c>
      <c r="BD581" s="5" t="n">
        <f aca="false">--($G581=--(AW581&gt;AP581))</f>
        <v>0</v>
      </c>
      <c r="BE581" s="5" t="n">
        <f aca="false">--($H581=--(AX581&gt;AQ581))</f>
        <v>1</v>
      </c>
      <c r="BF581" s="5" t="n">
        <f aca="false">--($I581=--(AY581&gt;AR581))</f>
        <v>0</v>
      </c>
      <c r="BG581" s="5" t="n">
        <f aca="false">SUM(AZ581:BF581)</f>
        <v>4</v>
      </c>
      <c r="BH581" s="5" t="n">
        <f aca="false">SUM(AE581:AK581)+AB581+AC581+AD581</f>
        <v>2000000000</v>
      </c>
    </row>
    <row r="582" customFormat="false" ht="15" hidden="true" customHeight="false" outlineLevel="0" collapsed="false">
      <c r="A582" s="5" t="n">
        <f aca="false">sensitivity_exit_usd</f>
        <v>2000000000</v>
      </c>
      <c r="B582" s="2" t="n">
        <f aca="false">ROW()-ROW($B$535)</f>
        <v>47</v>
      </c>
      <c r="C582" s="2" t="n">
        <f aca="false">MOD(QUOTIENT($B582,1),2)</f>
        <v>1</v>
      </c>
      <c r="D582" s="2" t="n">
        <f aca="false">MOD(QUOTIENT($B582,2),2)</f>
        <v>1</v>
      </c>
      <c r="E582" s="2" t="n">
        <f aca="false">MOD(QUOTIENT($B582,4),2)</f>
        <v>1</v>
      </c>
      <c r="F582" s="2" t="n">
        <f aca="false">MOD(QUOTIENT($B582,8),2)</f>
        <v>1</v>
      </c>
      <c r="G582" s="2" t="n">
        <f aca="false">MOD(QUOTIENT($B582,16),2)</f>
        <v>0</v>
      </c>
      <c r="H582" s="2" t="n">
        <f aca="false">MOD(QUOTIENT($B582,32),2)</f>
        <v>1</v>
      </c>
      <c r="I582" s="2" t="n">
        <f aca="false">MOD(QUOTIENT($B582,64),2)</f>
        <v>0</v>
      </c>
      <c r="J582" s="5" t="n">
        <f aca="false">IF($C582=const_zero,MIN(class_series_f_invested_usd,MAX(const_zero,$A582)),const_zero)</f>
        <v>0</v>
      </c>
      <c r="K582" s="5" t="n">
        <f aca="false">IF($D582=const_zero,MIN(class_series_e_invested_usd,MAX(const_zero,$A582-SUM($J582:$J582))),const_zero)</f>
        <v>0</v>
      </c>
      <c r="L582" s="5" t="n">
        <f aca="false">IF($E582=const_zero,MIN(class_series_d_invested_usd,MAX(const_zero,$A582-SUM($J582:$K582))),const_zero)</f>
        <v>0</v>
      </c>
      <c r="M582" s="5" t="n">
        <f aca="false">IF($F582=const_zero,MIN(class_series_c_invested_usd,MAX(const_zero,$A582-SUM($J582:$L582))),const_zero)</f>
        <v>0</v>
      </c>
      <c r="N582" s="5" t="n">
        <f aca="false">IF($G582=const_zero,MIN(class_series_b_invested_usd,MAX(const_zero,$A582-SUM($J582:$M582))),const_zero)</f>
        <v>30000000</v>
      </c>
      <c r="O582" s="5" t="n">
        <f aca="false">IF($H582=const_zero,MIN(class_series_a_invested_usd,MAX(const_zero,$A582-SUM($J582:$N582))),const_zero)</f>
        <v>0</v>
      </c>
      <c r="P582" s="5" t="n">
        <f aca="false">IF($I582=const_zero,MIN(class_seed_invested_usd,MAX(const_zero,$A582-SUM($J582:$O582))),const_zero)</f>
        <v>5000000</v>
      </c>
      <c r="Q582" s="5" t="n">
        <f aca="false">MAX(const_zero,$A582-SUM($J582:$P582))</f>
        <v>1965000000</v>
      </c>
      <c r="R582" s="9" t="n">
        <f aca="false">common_rsa_total+Sensitivity!$AE$480+Sensitivity!$AJ$480+IF($C582=const_one,Sensitivity!$D$480,const_zero)+IF($D582=const_one,Sensitivity!$Y$480,const_zero)+IF($E582=const_one,Sensitivity!$V$480,const_zero)+IF($F582=const_one,Sensitivity!$S$480,const_zero)+IF($G582=const_one,Sensitivity!$P$480,const_zero)+IF($H582=const_one,Sensitivity!$M$480,const_zero)+IF($I582=const_one,Sensitivity!$J$480,const_zero)</f>
        <v>25093229.2719582</v>
      </c>
      <c r="S582" s="23" t="b">
        <f aca="false">IF($R582&gt;const_zero,--($Q582&gt;option_strike_usd*$R582),const_zero)</f>
        <v>1</v>
      </c>
      <c r="T582" s="7" t="n">
        <f aca="false">IF($R582&gt;const_zero,IF($S582=const_one,($Q582+option_strike_usd*pre_f_options_issued)/($R582+pre_f_options_issued),$Q582/$R582),const_zero)</f>
        <v>71.303723845019</v>
      </c>
      <c r="U582" s="5" t="n">
        <f aca="false">IF($C582=const_one,Sensitivity!$D$480*$T582,const_zero)</f>
        <v>43516616.3151946</v>
      </c>
      <c r="V582" s="5" t="n">
        <f aca="false">IF($D582=const_one,Sensitivity!$Y$480*$T582,const_zero)</f>
        <v>435143188.083923</v>
      </c>
      <c r="W582" s="5" t="n">
        <f aca="false">IF($E582=const_one,Sensitivity!$V$480*$T582,const_zero)</f>
        <v>122998073.771827</v>
      </c>
      <c r="X582" s="5" t="n">
        <f aca="false">IF($F582=const_one,Sensitivity!$S$480*$T582,const_zero)</f>
        <v>171128937.228046</v>
      </c>
      <c r="Y582" s="5" t="n">
        <f aca="false">IF($G582=const_one,Sensitivity!$P$480*$T582,const_zero)</f>
        <v>0</v>
      </c>
      <c r="Z582" s="5" t="n">
        <f aca="false">IF($H582=const_one,Sensitivity!$M$480*$T582,const_zero)</f>
        <v>356518619.225095</v>
      </c>
      <c r="AA582" s="5" t="n">
        <f aca="false">IF($I582=const_one,Sensitivity!$J$480*$T582,const_zero)</f>
        <v>0</v>
      </c>
      <c r="AB582" s="5" t="n">
        <f aca="false">(Sensitivity!$AE$480+Sensitivity!$AJ$480)*$T582</f>
        <v>18201741.158197</v>
      </c>
      <c r="AC582" s="5" t="n">
        <f aca="false">common_rsa_total*$T582</f>
        <v>641733514.605171</v>
      </c>
      <c r="AD582" s="5" t="n">
        <f aca="false">IF($S582=const_one,pre_f_options_issued*($T582-option_strike_usd),const_zero)</f>
        <v>175759309.612547</v>
      </c>
      <c r="AE582" s="5" t="n">
        <f aca="false">J582+U582</f>
        <v>43516616.3151946</v>
      </c>
      <c r="AF582" s="5" t="n">
        <f aca="false">K582+V582</f>
        <v>435143188.083923</v>
      </c>
      <c r="AG582" s="5" t="n">
        <f aca="false">L582+W582</f>
        <v>122998073.771827</v>
      </c>
      <c r="AH582" s="5" t="n">
        <f aca="false">M582+X582</f>
        <v>171128937.228046</v>
      </c>
      <c r="AI582" s="5" t="n">
        <f aca="false">N582+Y582</f>
        <v>30000000</v>
      </c>
      <c r="AJ582" s="5" t="n">
        <f aca="false">O582+Z582</f>
        <v>356518619.225095</v>
      </c>
      <c r="AK582" s="5" t="n">
        <f aca="false">P582+AA582</f>
        <v>5000000</v>
      </c>
      <c r="AL582" s="5" t="n">
        <f aca="false">INDEX($AE$535:$AE$662,$B582-$C582*1+const_one)</f>
        <v>30000000</v>
      </c>
      <c r="AM582" s="5" t="n">
        <f aca="false">INDEX($AF$535:$AF$662,$B582-$D582*2+const_one)</f>
        <v>300000000</v>
      </c>
      <c r="AN582" s="5" t="n">
        <f aca="false">INDEX($AG$535:$AG$662,$B582-$E582*4+const_one)</f>
        <v>100000000</v>
      </c>
      <c r="AO582" s="5" t="n">
        <f aca="false">INDEX($AH$535:$AH$662,$B582-$F582*8+const_one)</f>
        <v>60000000</v>
      </c>
      <c r="AP582" s="5" t="n">
        <f aca="false">INDEX($AI$535:$AI$662,$B582-$G582*16+const_one)</f>
        <v>30000000</v>
      </c>
      <c r="AQ582" s="5" t="n">
        <f aca="false">INDEX($AJ$535:$AJ$662,$B582-$H582*32+const_one)</f>
        <v>15000000</v>
      </c>
      <c r="AR582" s="5" t="n">
        <f aca="false">INDEX($AK$535:$AK$662,$B582-$I582*64+const_one)</f>
        <v>5000000</v>
      </c>
      <c r="AS582" s="5" t="n">
        <f aca="false">INDEX($AE$535:$AE$662,$B582+(const_one-$C582)*1+const_one)</f>
        <v>43516616.3151946</v>
      </c>
      <c r="AT582" s="5" t="n">
        <f aca="false">INDEX($AF$535:$AF$662,$B582+(const_one-$D582)*2+const_one)</f>
        <v>435143188.083923</v>
      </c>
      <c r="AU582" s="5" t="n">
        <f aca="false">INDEX($AG$535:$AG$662,$B582+(const_one-$E582)*4+const_one)</f>
        <v>122998073.771827</v>
      </c>
      <c r="AV582" s="5" t="n">
        <f aca="false">INDEX($AH$535:$AH$662,$B582+(const_one-$F582)*8+const_one)</f>
        <v>171128937.228046</v>
      </c>
      <c r="AW582" s="5" t="n">
        <f aca="false">INDEX($AI$535:$AI$662,$B582+(const_one-$G582)*16+const_one)</f>
        <v>195876674.10752</v>
      </c>
      <c r="AX582" s="5" t="n">
        <f aca="false">INDEX($AJ$535:$AJ$662,$B582+(const_one-$H582)*32+const_one)</f>
        <v>356518619.225095</v>
      </c>
      <c r="AY582" s="5" t="n">
        <f aca="false">INDEX($AK$535:$AK$662,$B582+(const_one-$I582)*64+const_one)</f>
        <v>302593520.81094</v>
      </c>
      <c r="AZ582" s="5" t="n">
        <f aca="false">--($C582=--(AS582&gt;AL582))</f>
        <v>1</v>
      </c>
      <c r="BA582" s="5" t="n">
        <f aca="false">--($D582=--(AT582&gt;AM582))</f>
        <v>1</v>
      </c>
      <c r="BB582" s="5" t="n">
        <f aca="false">--($E582=--(AU582&gt;AN582))</f>
        <v>1</v>
      </c>
      <c r="BC582" s="5" t="n">
        <f aca="false">--($F582=--(AV582&gt;AO582))</f>
        <v>1</v>
      </c>
      <c r="BD582" s="5" t="n">
        <f aca="false">--($G582=--(AW582&gt;AP582))</f>
        <v>0</v>
      </c>
      <c r="BE582" s="5" t="n">
        <f aca="false">--($H582=--(AX582&gt;AQ582))</f>
        <v>1</v>
      </c>
      <c r="BF582" s="5" t="n">
        <f aca="false">--($I582=--(AY582&gt;AR582))</f>
        <v>0</v>
      </c>
      <c r="BG582" s="5" t="n">
        <f aca="false">SUM(AZ582:BF582)</f>
        <v>5</v>
      </c>
      <c r="BH582" s="5" t="n">
        <f aca="false">SUM(AE582:AK582)+AB582+AC582+AD582</f>
        <v>2000000000</v>
      </c>
    </row>
    <row r="583" customFormat="false" ht="15" hidden="true" customHeight="false" outlineLevel="0" collapsed="false">
      <c r="A583" s="5" t="n">
        <f aca="false">sensitivity_exit_usd</f>
        <v>2000000000</v>
      </c>
      <c r="B583" s="2" t="n">
        <f aca="false">ROW()-ROW($B$535)</f>
        <v>48</v>
      </c>
      <c r="C583" s="2" t="n">
        <f aca="false">MOD(QUOTIENT($B583,1),2)</f>
        <v>0</v>
      </c>
      <c r="D583" s="2" t="n">
        <f aca="false">MOD(QUOTIENT($B583,2),2)</f>
        <v>0</v>
      </c>
      <c r="E583" s="2" t="n">
        <f aca="false">MOD(QUOTIENT($B583,4),2)</f>
        <v>0</v>
      </c>
      <c r="F583" s="2" t="n">
        <f aca="false">MOD(QUOTIENT($B583,8),2)</f>
        <v>0</v>
      </c>
      <c r="G583" s="2" t="n">
        <f aca="false">MOD(QUOTIENT($B583,16),2)</f>
        <v>1</v>
      </c>
      <c r="H583" s="2" t="n">
        <f aca="false">MOD(QUOTIENT($B583,32),2)</f>
        <v>1</v>
      </c>
      <c r="I583" s="2" t="n">
        <f aca="false">MOD(QUOTIENT($B583,64),2)</f>
        <v>0</v>
      </c>
      <c r="J583" s="5" t="n">
        <f aca="false">IF($C583=const_zero,MIN(class_series_f_invested_usd,MAX(const_zero,$A583)),const_zero)</f>
        <v>30000000</v>
      </c>
      <c r="K583" s="5" t="n">
        <f aca="false">IF($D583=const_zero,MIN(class_series_e_invested_usd,MAX(const_zero,$A583-SUM($J583:$J583))),const_zero)</f>
        <v>300000000</v>
      </c>
      <c r="L583" s="5" t="n">
        <f aca="false">IF($E583=const_zero,MIN(class_series_d_invested_usd,MAX(const_zero,$A583-SUM($J583:$K583))),const_zero)</f>
        <v>100000000</v>
      </c>
      <c r="M583" s="5" t="n">
        <f aca="false">IF($F583=const_zero,MIN(class_series_c_invested_usd,MAX(const_zero,$A583-SUM($J583:$L583))),const_zero)</f>
        <v>60000000</v>
      </c>
      <c r="N583" s="5" t="n">
        <f aca="false">IF($G583=const_zero,MIN(class_series_b_invested_usd,MAX(const_zero,$A583-SUM($J583:$M583))),const_zero)</f>
        <v>0</v>
      </c>
      <c r="O583" s="5" t="n">
        <f aca="false">IF($H583=const_zero,MIN(class_series_a_invested_usd,MAX(const_zero,$A583-SUM($J583:$N583))),const_zero)</f>
        <v>0</v>
      </c>
      <c r="P583" s="5" t="n">
        <f aca="false">IF($I583=const_zero,MIN(class_seed_invested_usd,MAX(const_zero,$A583-SUM($J583:$O583))),const_zero)</f>
        <v>5000000</v>
      </c>
      <c r="Q583" s="5" t="n">
        <f aca="false">MAX(const_zero,$A583-SUM($J583:$P583))</f>
        <v>1505000000</v>
      </c>
      <c r="R583" s="9" t="n">
        <f aca="false">common_rsa_total+Sensitivity!$AE$480+Sensitivity!$AJ$480+IF($C583=const_one,Sensitivity!$D$480,const_zero)+IF($D583=const_one,Sensitivity!$Y$480,const_zero)+IF($E583=const_one,Sensitivity!$V$480,const_zero)+IF($F583=const_one,Sensitivity!$S$480,const_zero)+IF($G583=const_one,Sensitivity!$P$480,const_zero)+IF($H583=const_one,Sensitivity!$M$480,const_zero)+IF($I583=const_one,Sensitivity!$J$480,const_zero)</f>
        <v>17255270.5549819</v>
      </c>
      <c r="S583" s="23" t="b">
        <f aca="false">IF($R583&gt;const_zero,--($Q583&gt;option_strike_usd*$R583),const_zero)</f>
        <v>1</v>
      </c>
      <c r="T583" s="7" t="n">
        <f aca="false">IF($R583&gt;const_zero,IF($S583=const_one,($Q583+option_strike_usd*pre_f_options_issued)/($R583+pre_f_options_issued),$Q583/$R583),const_zero)</f>
        <v>76.3087499006605</v>
      </c>
      <c r="U583" s="5" t="n">
        <f aca="false">IF($C583=const_one,Sensitivity!$D$480*$T583,const_zero)</f>
        <v>0</v>
      </c>
      <c r="V583" s="5" t="n">
        <f aca="false">IF($D583=const_one,Sensitivity!$Y$480*$T583,const_zero)</f>
        <v>0</v>
      </c>
      <c r="W583" s="5" t="n">
        <f aca="false">IF($E583=const_one,Sensitivity!$V$480*$T583,const_zero)</f>
        <v>0</v>
      </c>
      <c r="X583" s="5" t="n">
        <f aca="false">IF($F583=const_one,Sensitivity!$S$480*$T583,const_zero)</f>
        <v>0</v>
      </c>
      <c r="Y583" s="5" t="n">
        <f aca="false">IF($G583=const_one,Sensitivity!$P$480*$T583,const_zero)</f>
        <v>228926249.701982</v>
      </c>
      <c r="Z583" s="5" t="n">
        <f aca="false">IF($H583=const_one,Sensitivity!$M$480*$T583,const_zero)</f>
        <v>381543749.503303</v>
      </c>
      <c r="AA583" s="5" t="n">
        <f aca="false">IF($I583=const_one,Sensitivity!$J$480*$T583,const_zero)</f>
        <v>0</v>
      </c>
      <c r="AB583" s="5" t="n">
        <f aca="false">(Sensitivity!$AE$480+Sensitivity!$AJ$480)*$T583</f>
        <v>19479376.9371197</v>
      </c>
      <c r="AC583" s="5" t="n">
        <f aca="false">common_rsa_total*$T583</f>
        <v>686778749.105945</v>
      </c>
      <c r="AD583" s="5" t="n">
        <f aca="false">IF($S583=const_one,pre_f_options_issued*($T583-option_strike_usd),const_zero)</f>
        <v>188271874.751651</v>
      </c>
      <c r="AE583" s="5" t="n">
        <f aca="false">J583+U583</f>
        <v>30000000</v>
      </c>
      <c r="AF583" s="5" t="n">
        <f aca="false">K583+V583</f>
        <v>300000000</v>
      </c>
      <c r="AG583" s="5" t="n">
        <f aca="false">L583+W583</f>
        <v>100000000</v>
      </c>
      <c r="AH583" s="5" t="n">
        <f aca="false">M583+X583</f>
        <v>60000000</v>
      </c>
      <c r="AI583" s="5" t="n">
        <f aca="false">N583+Y583</f>
        <v>228926249.701982</v>
      </c>
      <c r="AJ583" s="5" t="n">
        <f aca="false">O583+Z583</f>
        <v>381543749.503303</v>
      </c>
      <c r="AK583" s="5" t="n">
        <f aca="false">P583+AA583</f>
        <v>5000000</v>
      </c>
      <c r="AL583" s="5" t="n">
        <f aca="false">INDEX($AE$535:$AE$662,$B583-$C583*1+const_one)</f>
        <v>30000000</v>
      </c>
      <c r="AM583" s="5" t="n">
        <f aca="false">INDEX($AF$535:$AF$662,$B583-$D583*2+const_one)</f>
        <v>300000000</v>
      </c>
      <c r="AN583" s="5" t="n">
        <f aca="false">INDEX($AG$535:$AG$662,$B583-$E583*4+const_one)</f>
        <v>100000000</v>
      </c>
      <c r="AO583" s="5" t="n">
        <f aca="false">INDEX($AH$535:$AH$662,$B583-$F583*8+const_one)</f>
        <v>60000000</v>
      </c>
      <c r="AP583" s="5" t="n">
        <f aca="false">INDEX($AI$535:$AI$662,$B583-$G583*16+const_one)</f>
        <v>30000000</v>
      </c>
      <c r="AQ583" s="5" t="n">
        <f aca="false">INDEX($AJ$535:$AJ$662,$B583-$H583*32+const_one)</f>
        <v>15000000</v>
      </c>
      <c r="AR583" s="5" t="n">
        <f aca="false">INDEX($AK$535:$AK$662,$B583-$I583*64+const_one)</f>
        <v>5000000</v>
      </c>
      <c r="AS583" s="5" t="n">
        <f aca="false">INDEX($AE$535:$AE$662,$B583+(const_one-$C583)*1+const_one)</f>
        <v>46074588.3863264</v>
      </c>
      <c r="AT583" s="5" t="n">
        <f aca="false">INDEX($AF$535:$AF$662,$B583+(const_one-$D583)*2+const_one)</f>
        <v>426583771.325919</v>
      </c>
      <c r="AU583" s="5" t="n">
        <f aca="false">INDEX($AG$535:$AG$662,$B583+(const_one-$E583)*4+const_one)</f>
        <v>129091478.243827</v>
      </c>
      <c r="AV583" s="5" t="n">
        <f aca="false">INDEX($AH$535:$AH$662,$B583+(const_one-$F583)*8+const_one)</f>
        <v>169801582.457049</v>
      </c>
      <c r="AW583" s="5" t="n">
        <f aca="false">INDEX($AI$535:$AI$662,$B583+(const_one-$G583)*16+const_one)</f>
        <v>228926249.701982</v>
      </c>
      <c r="AX583" s="5" t="n">
        <f aca="false">INDEX($AJ$535:$AJ$662,$B583+(const_one-$H583)*32+const_one)</f>
        <v>381543749.503303</v>
      </c>
      <c r="AY583" s="5" t="n">
        <f aca="false">INDEX($AK$535:$AK$662,$B583+(const_one-$I583)*64+const_one)</f>
        <v>305490500.829047</v>
      </c>
      <c r="AZ583" s="5" t="n">
        <f aca="false">--($C583=--(AS583&gt;AL583))</f>
        <v>0</v>
      </c>
      <c r="BA583" s="5" t="n">
        <f aca="false">--($D583=--(AT583&gt;AM583))</f>
        <v>0</v>
      </c>
      <c r="BB583" s="5" t="n">
        <f aca="false">--($E583=--(AU583&gt;AN583))</f>
        <v>0</v>
      </c>
      <c r="BC583" s="5" t="n">
        <f aca="false">--($F583=--(AV583&gt;AO583))</f>
        <v>0</v>
      </c>
      <c r="BD583" s="5" t="n">
        <f aca="false">--($G583=--(AW583&gt;AP583))</f>
        <v>1</v>
      </c>
      <c r="BE583" s="5" t="n">
        <f aca="false">--($H583=--(AX583&gt;AQ583))</f>
        <v>1</v>
      </c>
      <c r="BF583" s="5" t="n">
        <f aca="false">--($I583=--(AY583&gt;AR583))</f>
        <v>0</v>
      </c>
      <c r="BG583" s="5" t="n">
        <f aca="false">SUM(AZ583:BF583)</f>
        <v>2</v>
      </c>
      <c r="BH583" s="5" t="n">
        <f aca="false">SUM(AE583:AK583)+AB583+AC583+AD583</f>
        <v>2000000000</v>
      </c>
    </row>
    <row r="584" customFormat="false" ht="15" hidden="true" customHeight="false" outlineLevel="0" collapsed="false">
      <c r="A584" s="5" t="n">
        <f aca="false">sensitivity_exit_usd</f>
        <v>2000000000</v>
      </c>
      <c r="B584" s="2" t="n">
        <f aca="false">ROW()-ROW($B$535)</f>
        <v>49</v>
      </c>
      <c r="C584" s="2" t="n">
        <f aca="false">MOD(QUOTIENT($B584,1),2)</f>
        <v>1</v>
      </c>
      <c r="D584" s="2" t="n">
        <f aca="false">MOD(QUOTIENT($B584,2),2)</f>
        <v>0</v>
      </c>
      <c r="E584" s="2" t="n">
        <f aca="false">MOD(QUOTIENT($B584,4),2)</f>
        <v>0</v>
      </c>
      <c r="F584" s="2" t="n">
        <f aca="false">MOD(QUOTIENT($B584,8),2)</f>
        <v>0</v>
      </c>
      <c r="G584" s="2" t="n">
        <f aca="false">MOD(QUOTIENT($B584,16),2)</f>
        <v>1</v>
      </c>
      <c r="H584" s="2" t="n">
        <f aca="false">MOD(QUOTIENT($B584,32),2)</f>
        <v>1</v>
      </c>
      <c r="I584" s="2" t="n">
        <f aca="false">MOD(QUOTIENT($B584,64),2)</f>
        <v>0</v>
      </c>
      <c r="J584" s="5" t="n">
        <f aca="false">IF($C584=const_zero,MIN(class_series_f_invested_usd,MAX(const_zero,$A584)),const_zero)</f>
        <v>0</v>
      </c>
      <c r="K584" s="5" t="n">
        <f aca="false">IF($D584=const_zero,MIN(class_series_e_invested_usd,MAX(const_zero,$A584-SUM($J584:$J584))),const_zero)</f>
        <v>300000000</v>
      </c>
      <c r="L584" s="5" t="n">
        <f aca="false">IF($E584=const_zero,MIN(class_series_d_invested_usd,MAX(const_zero,$A584-SUM($J584:$K584))),const_zero)</f>
        <v>100000000</v>
      </c>
      <c r="M584" s="5" t="n">
        <f aca="false">IF($F584=const_zero,MIN(class_series_c_invested_usd,MAX(const_zero,$A584-SUM($J584:$L584))),const_zero)</f>
        <v>60000000</v>
      </c>
      <c r="N584" s="5" t="n">
        <f aca="false">IF($G584=const_zero,MIN(class_series_b_invested_usd,MAX(const_zero,$A584-SUM($J584:$M584))),const_zero)</f>
        <v>0</v>
      </c>
      <c r="O584" s="5" t="n">
        <f aca="false">IF($H584=const_zero,MIN(class_series_a_invested_usd,MAX(const_zero,$A584-SUM($J584:$N584))),const_zero)</f>
        <v>0</v>
      </c>
      <c r="P584" s="5" t="n">
        <f aca="false">IF($I584=const_zero,MIN(class_seed_invested_usd,MAX(const_zero,$A584-SUM($J584:$O584))),const_zero)</f>
        <v>5000000</v>
      </c>
      <c r="Q584" s="5" t="n">
        <f aca="false">MAX(const_zero,$A584-SUM($J584:$P584))</f>
        <v>1535000000</v>
      </c>
      <c r="R584" s="9" t="n">
        <f aca="false">common_rsa_total+Sensitivity!$AE$480+Sensitivity!$AJ$480+IF($C584=const_one,Sensitivity!$D$480,const_zero)+IF($D584=const_one,Sensitivity!$Y$480,const_zero)+IF($E584=const_one,Sensitivity!$V$480,const_zero)+IF($F584=const_one,Sensitivity!$S$480,const_zero)+IF($G584=const_one,Sensitivity!$P$480,const_zero)+IF($H584=const_one,Sensitivity!$M$480,const_zero)+IF($I584=const_one,Sensitivity!$J$480,const_zero)</f>
        <v>17865569.9049819</v>
      </c>
      <c r="S584" s="23" t="b">
        <f aca="false">IF($R584&gt;const_zero,--($Q584&gt;option_strike_usd*$R584),const_zero)</f>
        <v>1</v>
      </c>
      <c r="T584" s="7" t="n">
        <f aca="false">IF($R584&gt;const_zero,IF($S584=const_one,($Q584+option_strike_usd*pre_f_options_issued)/($R584+pre_f_options_issued),$Q584/$R584),const_zero)</f>
        <v>75.4950638343731</v>
      </c>
      <c r="U584" s="5" t="n">
        <f aca="false">IF($C584=const_one,Sensitivity!$D$480*$T584,const_zero)</f>
        <v>46074588.3863264</v>
      </c>
      <c r="V584" s="5" t="n">
        <f aca="false">IF($D584=const_one,Sensitivity!$Y$480*$T584,const_zero)</f>
        <v>0</v>
      </c>
      <c r="W584" s="5" t="n">
        <f aca="false">IF($E584=const_one,Sensitivity!$V$480*$T584,const_zero)</f>
        <v>0</v>
      </c>
      <c r="X584" s="5" t="n">
        <f aca="false">IF($F584=const_one,Sensitivity!$S$480*$T584,const_zero)</f>
        <v>0</v>
      </c>
      <c r="Y584" s="5" t="n">
        <f aca="false">IF($G584=const_one,Sensitivity!$P$480*$T584,const_zero)</f>
        <v>226485191.503119</v>
      </c>
      <c r="Z584" s="5" t="n">
        <f aca="false">IF($H584=const_one,Sensitivity!$M$480*$T584,const_zero)</f>
        <v>377475319.171866</v>
      </c>
      <c r="AA584" s="5" t="n">
        <f aca="false">IF($I584=const_one,Sensitivity!$J$480*$T584,const_zero)</f>
        <v>0</v>
      </c>
      <c r="AB584" s="5" t="n">
        <f aca="false">(Sensitivity!$AE$480+Sensitivity!$AJ$480)*$T584</f>
        <v>19271666.8433974</v>
      </c>
      <c r="AC584" s="5" t="n">
        <f aca="false">common_rsa_total*$T584</f>
        <v>679455574.509358</v>
      </c>
      <c r="AD584" s="5" t="n">
        <f aca="false">IF($S584=const_one,pre_f_options_issued*($T584-option_strike_usd),const_zero)</f>
        <v>186237659.585933</v>
      </c>
      <c r="AE584" s="5" t="n">
        <f aca="false">J584+U584</f>
        <v>46074588.3863264</v>
      </c>
      <c r="AF584" s="5" t="n">
        <f aca="false">K584+V584</f>
        <v>300000000</v>
      </c>
      <c r="AG584" s="5" t="n">
        <f aca="false">L584+W584</f>
        <v>100000000</v>
      </c>
      <c r="AH584" s="5" t="n">
        <f aca="false">M584+X584</f>
        <v>60000000</v>
      </c>
      <c r="AI584" s="5" t="n">
        <f aca="false">N584+Y584</f>
        <v>226485191.503119</v>
      </c>
      <c r="AJ584" s="5" t="n">
        <f aca="false">O584+Z584</f>
        <v>377475319.171866</v>
      </c>
      <c r="AK584" s="5" t="n">
        <f aca="false">P584+AA584</f>
        <v>5000000</v>
      </c>
      <c r="AL584" s="5" t="n">
        <f aca="false">INDEX($AE$535:$AE$662,$B584-$C584*1+const_one)</f>
        <v>30000000</v>
      </c>
      <c r="AM584" s="5" t="n">
        <f aca="false">INDEX($AF$535:$AF$662,$B584-$D584*2+const_one)</f>
        <v>300000000</v>
      </c>
      <c r="AN584" s="5" t="n">
        <f aca="false">INDEX($AG$535:$AG$662,$B584-$E584*4+const_one)</f>
        <v>100000000</v>
      </c>
      <c r="AO584" s="5" t="n">
        <f aca="false">INDEX($AH$535:$AH$662,$B584-$F584*8+const_one)</f>
        <v>60000000</v>
      </c>
      <c r="AP584" s="5" t="n">
        <f aca="false">INDEX($AI$535:$AI$662,$B584-$G584*16+const_one)</f>
        <v>30000000</v>
      </c>
      <c r="AQ584" s="5" t="n">
        <f aca="false">INDEX($AJ$535:$AJ$662,$B584-$H584*32+const_one)</f>
        <v>15000000</v>
      </c>
      <c r="AR584" s="5" t="n">
        <f aca="false">INDEX($AK$535:$AK$662,$B584-$I584*64+const_one)</f>
        <v>5000000</v>
      </c>
      <c r="AS584" s="5" t="n">
        <f aca="false">INDEX($AE$535:$AE$662,$B584+(const_one-$C584)*1+const_one)</f>
        <v>46074588.3863264</v>
      </c>
      <c r="AT584" s="5" t="n">
        <f aca="false">INDEX($AF$535:$AF$662,$B584+(const_one-$D584)*2+const_one)</f>
        <v>423664663.130257</v>
      </c>
      <c r="AU584" s="5" t="n">
        <f aca="false">INDEX($AG$535:$AG$662,$B584+(const_one-$E584)*4+const_one)</f>
        <v>127867661.133988</v>
      </c>
      <c r="AV584" s="5" t="n">
        <f aca="false">INDEX($AH$535:$AH$662,$B584+(const_one-$F584)*8+const_one)</f>
        <v>168412212.6528</v>
      </c>
      <c r="AW584" s="5" t="n">
        <f aca="false">INDEX($AI$535:$AI$662,$B584+(const_one-$G584)*16+const_one)</f>
        <v>226485191.503119</v>
      </c>
      <c r="AX584" s="5" t="n">
        <f aca="false">INDEX($AJ$535:$AJ$662,$B584+(const_one-$H584)*32+const_one)</f>
        <v>377475319.171866</v>
      </c>
      <c r="AY584" s="5" t="n">
        <f aca="false">INDEX($AK$535:$AK$662,$B584+(const_one-$I584)*64+const_one)</f>
        <v>304053882.049195</v>
      </c>
      <c r="AZ584" s="5" t="n">
        <f aca="false">--($C584=--(AS584&gt;AL584))</f>
        <v>1</v>
      </c>
      <c r="BA584" s="5" t="n">
        <f aca="false">--($D584=--(AT584&gt;AM584))</f>
        <v>0</v>
      </c>
      <c r="BB584" s="5" t="n">
        <f aca="false">--($E584=--(AU584&gt;AN584))</f>
        <v>0</v>
      </c>
      <c r="BC584" s="5" t="n">
        <f aca="false">--($F584=--(AV584&gt;AO584))</f>
        <v>0</v>
      </c>
      <c r="BD584" s="5" t="n">
        <f aca="false">--($G584=--(AW584&gt;AP584))</f>
        <v>1</v>
      </c>
      <c r="BE584" s="5" t="n">
        <f aca="false">--($H584=--(AX584&gt;AQ584))</f>
        <v>1</v>
      </c>
      <c r="BF584" s="5" t="n">
        <f aca="false">--($I584=--(AY584&gt;AR584))</f>
        <v>0</v>
      </c>
      <c r="BG584" s="5" t="n">
        <f aca="false">SUM(AZ584:BF584)</f>
        <v>3</v>
      </c>
      <c r="BH584" s="5" t="n">
        <f aca="false">SUM(AE584:AK584)+AB584+AC584+AD584</f>
        <v>2000000000</v>
      </c>
    </row>
    <row r="585" customFormat="false" ht="15" hidden="true" customHeight="false" outlineLevel="0" collapsed="false">
      <c r="A585" s="5" t="n">
        <f aca="false">sensitivity_exit_usd</f>
        <v>2000000000</v>
      </c>
      <c r="B585" s="2" t="n">
        <f aca="false">ROW()-ROW($B$535)</f>
        <v>50</v>
      </c>
      <c r="C585" s="2" t="n">
        <f aca="false">MOD(QUOTIENT($B585,1),2)</f>
        <v>0</v>
      </c>
      <c r="D585" s="2" t="n">
        <f aca="false">MOD(QUOTIENT($B585,2),2)</f>
        <v>1</v>
      </c>
      <c r="E585" s="2" t="n">
        <f aca="false">MOD(QUOTIENT($B585,4),2)</f>
        <v>0</v>
      </c>
      <c r="F585" s="2" t="n">
        <f aca="false">MOD(QUOTIENT($B585,8),2)</f>
        <v>0</v>
      </c>
      <c r="G585" s="2" t="n">
        <f aca="false">MOD(QUOTIENT($B585,16),2)</f>
        <v>1</v>
      </c>
      <c r="H585" s="2" t="n">
        <f aca="false">MOD(QUOTIENT($B585,32),2)</f>
        <v>1</v>
      </c>
      <c r="I585" s="2" t="n">
        <f aca="false">MOD(QUOTIENT($B585,64),2)</f>
        <v>0</v>
      </c>
      <c r="J585" s="5" t="n">
        <f aca="false">IF($C585=const_zero,MIN(class_series_f_invested_usd,MAX(const_zero,$A585)),const_zero)</f>
        <v>30000000</v>
      </c>
      <c r="K585" s="5" t="n">
        <f aca="false">IF($D585=const_zero,MIN(class_series_e_invested_usd,MAX(const_zero,$A585-SUM($J585:$J585))),const_zero)</f>
        <v>0</v>
      </c>
      <c r="L585" s="5" t="n">
        <f aca="false">IF($E585=const_zero,MIN(class_series_d_invested_usd,MAX(const_zero,$A585-SUM($J585:$K585))),const_zero)</f>
        <v>100000000</v>
      </c>
      <c r="M585" s="5" t="n">
        <f aca="false">IF($F585=const_zero,MIN(class_series_c_invested_usd,MAX(const_zero,$A585-SUM($J585:$L585))),const_zero)</f>
        <v>60000000</v>
      </c>
      <c r="N585" s="5" t="n">
        <f aca="false">IF($G585=const_zero,MIN(class_series_b_invested_usd,MAX(const_zero,$A585-SUM($J585:$M585))),const_zero)</f>
        <v>0</v>
      </c>
      <c r="O585" s="5" t="n">
        <f aca="false">IF($H585=const_zero,MIN(class_series_a_invested_usd,MAX(const_zero,$A585-SUM($J585:$N585))),const_zero)</f>
        <v>0</v>
      </c>
      <c r="P585" s="5" t="n">
        <f aca="false">IF($I585=const_zero,MIN(class_seed_invested_usd,MAX(const_zero,$A585-SUM($J585:$O585))),const_zero)</f>
        <v>5000000</v>
      </c>
      <c r="Q585" s="5" t="n">
        <f aca="false">MAX(const_zero,$A585-SUM($J585:$P585))</f>
        <v>1805000000</v>
      </c>
      <c r="R585" s="9" t="n">
        <f aca="false">common_rsa_total+Sensitivity!$AE$480+Sensitivity!$AJ$480+IF($C585=const_one,Sensitivity!$D$480,const_zero)+IF($D585=const_one,Sensitivity!$Y$480,const_zero)+IF($E585=const_one,Sensitivity!$V$480,const_zero)+IF($F585=const_one,Sensitivity!$S$480,const_zero)+IF($G585=const_one,Sensitivity!$P$480,const_zero)+IF($H585=const_one,Sensitivity!$M$480,const_zero)+IF($I585=const_one,Sensitivity!$J$480,const_zero)</f>
        <v>23357941.8408424</v>
      </c>
      <c r="S585" s="23" t="b">
        <f aca="false">IF($R585&gt;const_zero,--($Q585&gt;option_strike_usd*$R585),const_zero)</f>
        <v>1</v>
      </c>
      <c r="T585" s="7" t="n">
        <f aca="false">IF($R585&gt;const_zero,IF($S585=const_one,($Q585+option_strike_usd*pre_f_options_issued)/($R585+pre_f_options_issued),$Q585/$R585),const_zero)</f>
        <v>69.9011549768848</v>
      </c>
      <c r="U585" s="5" t="n">
        <f aca="false">IF($C585=const_one,Sensitivity!$D$480*$T585,const_zero)</f>
        <v>0</v>
      </c>
      <c r="V585" s="5" t="n">
        <f aca="false">IF($D585=const_one,Sensitivity!$Y$480*$T585,const_zero)</f>
        <v>426583771.325919</v>
      </c>
      <c r="W585" s="5" t="n">
        <f aca="false">IF($E585=const_one,Sensitivity!$V$480*$T585,const_zero)</f>
        <v>0</v>
      </c>
      <c r="X585" s="5" t="n">
        <f aca="false">IF($F585=const_one,Sensitivity!$S$480*$T585,const_zero)</f>
        <v>0</v>
      </c>
      <c r="Y585" s="5" t="n">
        <f aca="false">IF($G585=const_one,Sensitivity!$P$480*$T585,const_zero)</f>
        <v>209703464.930654</v>
      </c>
      <c r="Z585" s="5" t="n">
        <f aca="false">IF($H585=const_one,Sensitivity!$M$480*$T585,const_zero)</f>
        <v>349505774.884424</v>
      </c>
      <c r="AA585" s="5" t="n">
        <f aca="false">IF($I585=const_one,Sensitivity!$J$480*$T585,const_zero)</f>
        <v>0</v>
      </c>
      <c r="AB585" s="5" t="n">
        <f aca="false">(Sensitivity!$AE$480+Sensitivity!$AJ$480)*$T585</f>
        <v>17843706.624828</v>
      </c>
      <c r="AC585" s="5" t="n">
        <f aca="false">common_rsa_total*$T585</f>
        <v>629110394.791963</v>
      </c>
      <c r="AD585" s="5" t="n">
        <f aca="false">IF($S585=const_one,pre_f_options_issued*($T585-option_strike_usd),const_zero)</f>
        <v>172252887.442212</v>
      </c>
      <c r="AE585" s="5" t="n">
        <f aca="false">J585+U585</f>
        <v>30000000</v>
      </c>
      <c r="AF585" s="5" t="n">
        <f aca="false">K585+V585</f>
        <v>426583771.325919</v>
      </c>
      <c r="AG585" s="5" t="n">
        <f aca="false">L585+W585</f>
        <v>100000000</v>
      </c>
      <c r="AH585" s="5" t="n">
        <f aca="false">M585+X585</f>
        <v>60000000</v>
      </c>
      <c r="AI585" s="5" t="n">
        <f aca="false">N585+Y585</f>
        <v>209703464.930654</v>
      </c>
      <c r="AJ585" s="5" t="n">
        <f aca="false">O585+Z585</f>
        <v>349505774.884424</v>
      </c>
      <c r="AK585" s="5" t="n">
        <f aca="false">P585+AA585</f>
        <v>5000000</v>
      </c>
      <c r="AL585" s="5" t="n">
        <f aca="false">INDEX($AE$535:$AE$662,$B585-$C585*1+const_one)</f>
        <v>30000000</v>
      </c>
      <c r="AM585" s="5" t="n">
        <f aca="false">INDEX($AF$535:$AF$662,$B585-$D585*2+const_one)</f>
        <v>300000000</v>
      </c>
      <c r="AN585" s="5" t="n">
        <f aca="false">INDEX($AG$535:$AG$662,$B585-$E585*4+const_one)</f>
        <v>100000000</v>
      </c>
      <c r="AO585" s="5" t="n">
        <f aca="false">INDEX($AH$535:$AH$662,$B585-$F585*8+const_one)</f>
        <v>60000000</v>
      </c>
      <c r="AP585" s="5" t="n">
        <f aca="false">INDEX($AI$535:$AI$662,$B585-$G585*16+const_one)</f>
        <v>30000000</v>
      </c>
      <c r="AQ585" s="5" t="n">
        <f aca="false">INDEX($AJ$535:$AJ$662,$B585-$H585*32+const_one)</f>
        <v>15000000</v>
      </c>
      <c r="AR585" s="5" t="n">
        <f aca="false">INDEX($AK$535:$AK$662,$B585-$I585*64+const_one)</f>
        <v>5000000</v>
      </c>
      <c r="AS585" s="5" t="n">
        <f aca="false">INDEX($AE$535:$AE$662,$B585+(const_one-$C585)*1+const_one)</f>
        <v>42368703.2145149</v>
      </c>
      <c r="AT585" s="5" t="n">
        <f aca="false">INDEX($AF$535:$AF$662,$B585+(const_one-$D585)*2+const_one)</f>
        <v>426583771.325919</v>
      </c>
      <c r="AU585" s="5" t="n">
        <f aca="false">INDEX($AG$535:$AG$662,$B585+(const_one-$E585)*4+const_one)</f>
        <v>119291705.922396</v>
      </c>
      <c r="AV585" s="5" t="n">
        <f aca="false">INDEX($AH$535:$AH$662,$B585+(const_one-$F585)*8+const_one)</f>
        <v>158610277.607762</v>
      </c>
      <c r="AW585" s="5" t="n">
        <f aca="false">INDEX($AI$535:$AI$662,$B585+(const_one-$G585)*16+const_one)</f>
        <v>209703464.930654</v>
      </c>
      <c r="AX585" s="5" t="n">
        <f aca="false">INDEX($AJ$535:$AJ$662,$B585+(const_one-$H585)*32+const_one)</f>
        <v>349505774.884424</v>
      </c>
      <c r="AY585" s="5" t="n">
        <f aca="false">INDEX($AK$535:$AK$662,$B585+(const_one-$I585)*64+const_one)</f>
        <v>293684525.259077</v>
      </c>
      <c r="AZ585" s="5" t="n">
        <f aca="false">--($C585=--(AS585&gt;AL585))</f>
        <v>0</v>
      </c>
      <c r="BA585" s="5" t="n">
        <f aca="false">--($D585=--(AT585&gt;AM585))</f>
        <v>1</v>
      </c>
      <c r="BB585" s="5" t="n">
        <f aca="false">--($E585=--(AU585&gt;AN585))</f>
        <v>0</v>
      </c>
      <c r="BC585" s="5" t="n">
        <f aca="false">--($F585=--(AV585&gt;AO585))</f>
        <v>0</v>
      </c>
      <c r="BD585" s="5" t="n">
        <f aca="false">--($G585=--(AW585&gt;AP585))</f>
        <v>1</v>
      </c>
      <c r="BE585" s="5" t="n">
        <f aca="false">--($H585=--(AX585&gt;AQ585))</f>
        <v>1</v>
      </c>
      <c r="BF585" s="5" t="n">
        <f aca="false">--($I585=--(AY585&gt;AR585))</f>
        <v>0</v>
      </c>
      <c r="BG585" s="5" t="n">
        <f aca="false">SUM(AZ585:BF585)</f>
        <v>3</v>
      </c>
      <c r="BH585" s="5" t="n">
        <f aca="false">SUM(AE585:AK585)+AB585+AC585+AD585</f>
        <v>2000000000</v>
      </c>
    </row>
    <row r="586" customFormat="false" ht="15" hidden="true" customHeight="false" outlineLevel="0" collapsed="false">
      <c r="A586" s="5" t="n">
        <f aca="false">sensitivity_exit_usd</f>
        <v>2000000000</v>
      </c>
      <c r="B586" s="2" t="n">
        <f aca="false">ROW()-ROW($B$535)</f>
        <v>51</v>
      </c>
      <c r="C586" s="2" t="n">
        <f aca="false">MOD(QUOTIENT($B586,1),2)</f>
        <v>1</v>
      </c>
      <c r="D586" s="2" t="n">
        <f aca="false">MOD(QUOTIENT($B586,2),2)</f>
        <v>1</v>
      </c>
      <c r="E586" s="2" t="n">
        <f aca="false">MOD(QUOTIENT($B586,4),2)</f>
        <v>0</v>
      </c>
      <c r="F586" s="2" t="n">
        <f aca="false">MOD(QUOTIENT($B586,8),2)</f>
        <v>0</v>
      </c>
      <c r="G586" s="2" t="n">
        <f aca="false">MOD(QUOTIENT($B586,16),2)</f>
        <v>1</v>
      </c>
      <c r="H586" s="2" t="n">
        <f aca="false">MOD(QUOTIENT($B586,32),2)</f>
        <v>1</v>
      </c>
      <c r="I586" s="2" t="n">
        <f aca="false">MOD(QUOTIENT($B586,64),2)</f>
        <v>0</v>
      </c>
      <c r="J586" s="5" t="n">
        <f aca="false">IF($C586=const_zero,MIN(class_series_f_invested_usd,MAX(const_zero,$A586)),const_zero)</f>
        <v>0</v>
      </c>
      <c r="K586" s="5" t="n">
        <f aca="false">IF($D586=const_zero,MIN(class_series_e_invested_usd,MAX(const_zero,$A586-SUM($J586:$J586))),const_zero)</f>
        <v>0</v>
      </c>
      <c r="L586" s="5" t="n">
        <f aca="false">IF($E586=const_zero,MIN(class_series_d_invested_usd,MAX(const_zero,$A586-SUM($J586:$K586))),const_zero)</f>
        <v>100000000</v>
      </c>
      <c r="M586" s="5" t="n">
        <f aca="false">IF($F586=const_zero,MIN(class_series_c_invested_usd,MAX(const_zero,$A586-SUM($J586:$L586))),const_zero)</f>
        <v>60000000</v>
      </c>
      <c r="N586" s="5" t="n">
        <f aca="false">IF($G586=const_zero,MIN(class_series_b_invested_usd,MAX(const_zero,$A586-SUM($J586:$M586))),const_zero)</f>
        <v>0</v>
      </c>
      <c r="O586" s="5" t="n">
        <f aca="false">IF($H586=const_zero,MIN(class_series_a_invested_usd,MAX(const_zero,$A586-SUM($J586:$N586))),const_zero)</f>
        <v>0</v>
      </c>
      <c r="P586" s="5" t="n">
        <f aca="false">IF($I586=const_zero,MIN(class_seed_invested_usd,MAX(const_zero,$A586-SUM($J586:$O586))),const_zero)</f>
        <v>5000000</v>
      </c>
      <c r="Q586" s="5" t="n">
        <f aca="false">MAX(const_zero,$A586-SUM($J586:$P586))</f>
        <v>1835000000</v>
      </c>
      <c r="R586" s="9" t="n">
        <f aca="false">common_rsa_total+Sensitivity!$AE$480+Sensitivity!$AJ$480+IF($C586=const_one,Sensitivity!$D$480,const_zero)+IF($D586=const_one,Sensitivity!$Y$480,const_zero)+IF($E586=const_one,Sensitivity!$V$480,const_zero)+IF($F586=const_one,Sensitivity!$S$480,const_zero)+IF($G586=const_one,Sensitivity!$P$480,const_zero)+IF($H586=const_one,Sensitivity!$M$480,const_zero)+IF($I586=const_one,Sensitivity!$J$480,const_zero)</f>
        <v>23968241.1908424</v>
      </c>
      <c r="S586" s="23" t="b">
        <f aca="false">IF($R586&gt;const_zero,--($Q586&gt;option_strike_usd*$R586),const_zero)</f>
        <v>1</v>
      </c>
      <c r="T586" s="7" t="n">
        <f aca="false">IF($R586&gt;const_zero,IF($S586=const_one,($Q586+option_strike_usd*pre_f_options_issued)/($R586+pre_f_options_issued),$Q586/$R586),const_zero)</f>
        <v>69.4228221192024</v>
      </c>
      <c r="U586" s="5" t="n">
        <f aca="false">IF($C586=const_one,Sensitivity!$D$480*$T586,const_zero)</f>
        <v>42368703.2145149</v>
      </c>
      <c r="V586" s="5" t="n">
        <f aca="false">IF($D586=const_one,Sensitivity!$Y$480*$T586,const_zero)</f>
        <v>423664663.130257</v>
      </c>
      <c r="W586" s="5" t="n">
        <f aca="false">IF($E586=const_one,Sensitivity!$V$480*$T586,const_zero)</f>
        <v>0</v>
      </c>
      <c r="X586" s="5" t="n">
        <f aca="false">IF($F586=const_one,Sensitivity!$S$480*$T586,const_zero)</f>
        <v>0</v>
      </c>
      <c r="Y586" s="5" t="n">
        <f aca="false">IF($G586=const_one,Sensitivity!$P$480*$T586,const_zero)</f>
        <v>208268466.357607</v>
      </c>
      <c r="Z586" s="5" t="n">
        <f aca="false">IF($H586=const_one,Sensitivity!$M$480*$T586,const_zero)</f>
        <v>347114110.596012</v>
      </c>
      <c r="AA586" s="5" t="n">
        <f aca="false">IF($I586=const_one,Sensitivity!$J$480*$T586,const_zero)</f>
        <v>0</v>
      </c>
      <c r="AB586" s="5" t="n">
        <f aca="false">(Sensitivity!$AE$480+Sensitivity!$AJ$480)*$T586</f>
        <v>17721602.3307813</v>
      </c>
      <c r="AC586" s="5" t="n">
        <f aca="false">common_rsa_total*$T586</f>
        <v>624805399.072822</v>
      </c>
      <c r="AD586" s="5" t="n">
        <f aca="false">IF($S586=const_one,pre_f_options_issued*($T586-option_strike_usd),const_zero)</f>
        <v>171057055.298006</v>
      </c>
      <c r="AE586" s="5" t="n">
        <f aca="false">J586+U586</f>
        <v>42368703.2145149</v>
      </c>
      <c r="AF586" s="5" t="n">
        <f aca="false">K586+V586</f>
        <v>423664663.130257</v>
      </c>
      <c r="AG586" s="5" t="n">
        <f aca="false">L586+W586</f>
        <v>100000000</v>
      </c>
      <c r="AH586" s="5" t="n">
        <f aca="false">M586+X586</f>
        <v>60000000</v>
      </c>
      <c r="AI586" s="5" t="n">
        <f aca="false">N586+Y586</f>
        <v>208268466.357607</v>
      </c>
      <c r="AJ586" s="5" t="n">
        <f aca="false">O586+Z586</f>
        <v>347114110.596012</v>
      </c>
      <c r="AK586" s="5" t="n">
        <f aca="false">P586+AA586</f>
        <v>5000000</v>
      </c>
      <c r="AL586" s="5" t="n">
        <f aca="false">INDEX($AE$535:$AE$662,$B586-$C586*1+const_one)</f>
        <v>30000000</v>
      </c>
      <c r="AM586" s="5" t="n">
        <f aca="false">INDEX($AF$535:$AF$662,$B586-$D586*2+const_one)</f>
        <v>300000000</v>
      </c>
      <c r="AN586" s="5" t="n">
        <f aca="false">INDEX($AG$535:$AG$662,$B586-$E586*4+const_one)</f>
        <v>100000000</v>
      </c>
      <c r="AO586" s="5" t="n">
        <f aca="false">INDEX($AH$535:$AH$662,$B586-$F586*8+const_one)</f>
        <v>60000000</v>
      </c>
      <c r="AP586" s="5" t="n">
        <f aca="false">INDEX($AI$535:$AI$662,$B586-$G586*16+const_one)</f>
        <v>30000000</v>
      </c>
      <c r="AQ586" s="5" t="n">
        <f aca="false">INDEX($AJ$535:$AJ$662,$B586-$H586*32+const_one)</f>
        <v>15000000</v>
      </c>
      <c r="AR586" s="5" t="n">
        <f aca="false">INDEX($AK$535:$AK$662,$B586-$I586*64+const_one)</f>
        <v>5000000</v>
      </c>
      <c r="AS586" s="5" t="n">
        <f aca="false">INDEX($AE$535:$AE$662,$B586+(const_one-$C586)*1+const_one)</f>
        <v>42368703.2145149</v>
      </c>
      <c r="AT586" s="5" t="n">
        <f aca="false">INDEX($AF$535:$AF$662,$B586+(const_one-$D586)*2+const_one)</f>
        <v>423664663.130257</v>
      </c>
      <c r="AU586" s="5" t="n">
        <f aca="false">INDEX($AG$535:$AG$662,$B586+(const_one-$E586)*4+const_one)</f>
        <v>118544930.590338</v>
      </c>
      <c r="AV586" s="5" t="n">
        <f aca="false">INDEX($AH$535:$AH$662,$B586+(const_one-$F586)*8+const_one)</f>
        <v>157751210.747284</v>
      </c>
      <c r="AW586" s="5" t="n">
        <f aca="false">INDEX($AI$535:$AI$662,$B586+(const_one-$G586)*16+const_one)</f>
        <v>208268466.357607</v>
      </c>
      <c r="AX586" s="5" t="n">
        <f aca="false">INDEX($AJ$535:$AJ$662,$B586+(const_one-$H586)*32+const_one)</f>
        <v>347114110.596012</v>
      </c>
      <c r="AY586" s="5" t="n">
        <f aca="false">INDEX($AK$535:$AK$662,$B586+(const_one-$I586)*64+const_one)</f>
        <v>292755478.265526</v>
      </c>
      <c r="AZ586" s="5" t="n">
        <f aca="false">--($C586=--(AS586&gt;AL586))</f>
        <v>1</v>
      </c>
      <c r="BA586" s="5" t="n">
        <f aca="false">--($D586=--(AT586&gt;AM586))</f>
        <v>1</v>
      </c>
      <c r="BB586" s="5" t="n">
        <f aca="false">--($E586=--(AU586&gt;AN586))</f>
        <v>0</v>
      </c>
      <c r="BC586" s="5" t="n">
        <f aca="false">--($F586=--(AV586&gt;AO586))</f>
        <v>0</v>
      </c>
      <c r="BD586" s="5" t="n">
        <f aca="false">--($G586=--(AW586&gt;AP586))</f>
        <v>1</v>
      </c>
      <c r="BE586" s="5" t="n">
        <f aca="false">--($H586=--(AX586&gt;AQ586))</f>
        <v>1</v>
      </c>
      <c r="BF586" s="5" t="n">
        <f aca="false">--($I586=--(AY586&gt;AR586))</f>
        <v>0</v>
      </c>
      <c r="BG586" s="5" t="n">
        <f aca="false">SUM(AZ586:BF586)</f>
        <v>4</v>
      </c>
      <c r="BH586" s="5" t="n">
        <f aca="false">SUM(AE586:AK586)+AB586+AC586+AD586</f>
        <v>2000000000</v>
      </c>
    </row>
    <row r="587" customFormat="false" ht="15" hidden="true" customHeight="false" outlineLevel="0" collapsed="false">
      <c r="A587" s="5" t="n">
        <f aca="false">sensitivity_exit_usd</f>
        <v>2000000000</v>
      </c>
      <c r="B587" s="2" t="n">
        <f aca="false">ROW()-ROW($B$535)</f>
        <v>52</v>
      </c>
      <c r="C587" s="2" t="n">
        <f aca="false">MOD(QUOTIENT($B587,1),2)</f>
        <v>0</v>
      </c>
      <c r="D587" s="2" t="n">
        <f aca="false">MOD(QUOTIENT($B587,2),2)</f>
        <v>0</v>
      </c>
      <c r="E587" s="2" t="n">
        <f aca="false">MOD(QUOTIENT($B587,4),2)</f>
        <v>1</v>
      </c>
      <c r="F587" s="2" t="n">
        <f aca="false">MOD(QUOTIENT($B587,8),2)</f>
        <v>0</v>
      </c>
      <c r="G587" s="2" t="n">
        <f aca="false">MOD(QUOTIENT($B587,16),2)</f>
        <v>1</v>
      </c>
      <c r="H587" s="2" t="n">
        <f aca="false">MOD(QUOTIENT($B587,32),2)</f>
        <v>1</v>
      </c>
      <c r="I587" s="2" t="n">
        <f aca="false">MOD(QUOTIENT($B587,64),2)</f>
        <v>0</v>
      </c>
      <c r="J587" s="5" t="n">
        <f aca="false">IF($C587=const_zero,MIN(class_series_f_invested_usd,MAX(const_zero,$A587)),const_zero)</f>
        <v>30000000</v>
      </c>
      <c r="K587" s="5" t="n">
        <f aca="false">IF($D587=const_zero,MIN(class_series_e_invested_usd,MAX(const_zero,$A587-SUM($J587:$J587))),const_zero)</f>
        <v>300000000</v>
      </c>
      <c r="L587" s="5" t="n">
        <f aca="false">IF($E587=const_zero,MIN(class_series_d_invested_usd,MAX(const_zero,$A587-SUM($J587:$K587))),const_zero)</f>
        <v>0</v>
      </c>
      <c r="M587" s="5" t="n">
        <f aca="false">IF($F587=const_zero,MIN(class_series_c_invested_usd,MAX(const_zero,$A587-SUM($J587:$L587))),const_zero)</f>
        <v>60000000</v>
      </c>
      <c r="N587" s="5" t="n">
        <f aca="false">IF($G587=const_zero,MIN(class_series_b_invested_usd,MAX(const_zero,$A587-SUM($J587:$M587))),const_zero)</f>
        <v>0</v>
      </c>
      <c r="O587" s="5" t="n">
        <f aca="false">IF($H587=const_zero,MIN(class_series_a_invested_usd,MAX(const_zero,$A587-SUM($J587:$N587))),const_zero)</f>
        <v>0</v>
      </c>
      <c r="P587" s="5" t="n">
        <f aca="false">IF($I587=const_zero,MIN(class_seed_invested_usd,MAX(const_zero,$A587-SUM($J587:$O587))),const_zero)</f>
        <v>5000000</v>
      </c>
      <c r="Q587" s="5" t="n">
        <f aca="false">MAX(const_zero,$A587-SUM($J587:$P587))</f>
        <v>1605000000</v>
      </c>
      <c r="R587" s="9" t="n">
        <f aca="false">common_rsa_total+Sensitivity!$AE$480+Sensitivity!$AJ$480+IF($C587=const_one,Sensitivity!$D$480,const_zero)+IF($D587=const_one,Sensitivity!$Y$480,const_zero)+IF($E587=const_one,Sensitivity!$V$480,const_zero)+IF($F587=const_one,Sensitivity!$S$480,const_zero)+IF($G587=const_one,Sensitivity!$P$480,const_zero)+IF($H587=const_one,Sensitivity!$M$480,const_zero)+IF($I587=const_one,Sensitivity!$J$480,const_zero)</f>
        <v>18980258.6360977</v>
      </c>
      <c r="S587" s="23" t="b">
        <f aca="false">IF($R587&gt;const_zero,--($Q587&gt;option_strike_usd*$R587),const_zero)</f>
        <v>1</v>
      </c>
      <c r="T587" s="7" t="n">
        <f aca="false">IF($R587&gt;const_zero,IF($S587=const_one,($Q587+option_strike_usd*pre_f_options_issued)/($R587+pre_f_options_issued),$Q587/$R587),const_zero)</f>
        <v>74.8361566419218</v>
      </c>
      <c r="U587" s="5" t="n">
        <f aca="false">IF($C587=const_one,Sensitivity!$D$480*$T587,const_zero)</f>
        <v>0</v>
      </c>
      <c r="V587" s="5" t="n">
        <f aca="false">IF($D587=const_one,Sensitivity!$Y$480*$T587,const_zero)</f>
        <v>0</v>
      </c>
      <c r="W587" s="5" t="n">
        <f aca="false">IF($E587=const_one,Sensitivity!$V$480*$T587,const_zero)</f>
        <v>129091478.243827</v>
      </c>
      <c r="X587" s="5" t="n">
        <f aca="false">IF($F587=const_one,Sensitivity!$S$480*$T587,const_zero)</f>
        <v>0</v>
      </c>
      <c r="Y587" s="5" t="n">
        <f aca="false">IF($G587=const_one,Sensitivity!$P$480*$T587,const_zero)</f>
        <v>224508469.925765</v>
      </c>
      <c r="Z587" s="5" t="n">
        <f aca="false">IF($H587=const_one,Sensitivity!$M$480*$T587,const_zero)</f>
        <v>374180783.209609</v>
      </c>
      <c r="AA587" s="5" t="n">
        <f aca="false">IF($I587=const_one,Sensitivity!$J$480*$T587,const_zero)</f>
        <v>0</v>
      </c>
      <c r="AB587" s="5" t="n">
        <f aca="false">(Sensitivity!$AE$480+Sensitivity!$AJ$480)*$T587</f>
        <v>19103467.2386988</v>
      </c>
      <c r="AC587" s="5" t="n">
        <f aca="false">common_rsa_total*$T587</f>
        <v>673525409.777296</v>
      </c>
      <c r="AD587" s="5" t="n">
        <f aca="false">IF($S587=const_one,pre_f_options_issued*($T587-option_strike_usd),const_zero)</f>
        <v>184590391.604804</v>
      </c>
      <c r="AE587" s="5" t="n">
        <f aca="false">J587+U587</f>
        <v>30000000</v>
      </c>
      <c r="AF587" s="5" t="n">
        <f aca="false">K587+V587</f>
        <v>300000000</v>
      </c>
      <c r="AG587" s="5" t="n">
        <f aca="false">L587+W587</f>
        <v>129091478.243827</v>
      </c>
      <c r="AH587" s="5" t="n">
        <f aca="false">M587+X587</f>
        <v>60000000</v>
      </c>
      <c r="AI587" s="5" t="n">
        <f aca="false">N587+Y587</f>
        <v>224508469.925765</v>
      </c>
      <c r="AJ587" s="5" t="n">
        <f aca="false">O587+Z587</f>
        <v>374180783.209609</v>
      </c>
      <c r="AK587" s="5" t="n">
        <f aca="false">P587+AA587</f>
        <v>5000000</v>
      </c>
      <c r="AL587" s="5" t="n">
        <f aca="false">INDEX($AE$535:$AE$662,$B587-$C587*1+const_one)</f>
        <v>30000000</v>
      </c>
      <c r="AM587" s="5" t="n">
        <f aca="false">INDEX($AF$535:$AF$662,$B587-$D587*2+const_one)</f>
        <v>300000000</v>
      </c>
      <c r="AN587" s="5" t="n">
        <f aca="false">INDEX($AG$535:$AG$662,$B587-$E587*4+const_one)</f>
        <v>100000000</v>
      </c>
      <c r="AO587" s="5" t="n">
        <f aca="false">INDEX($AH$535:$AH$662,$B587-$F587*8+const_one)</f>
        <v>60000000</v>
      </c>
      <c r="AP587" s="5" t="n">
        <f aca="false">INDEX($AI$535:$AI$662,$B587-$G587*16+const_one)</f>
        <v>30000000</v>
      </c>
      <c r="AQ587" s="5" t="n">
        <f aca="false">INDEX($AJ$535:$AJ$662,$B587-$H587*32+const_one)</f>
        <v>15000000</v>
      </c>
      <c r="AR587" s="5" t="n">
        <f aca="false">INDEX($AK$535:$AK$662,$B587-$I587*64+const_one)</f>
        <v>5000000</v>
      </c>
      <c r="AS587" s="5" t="n">
        <f aca="false">INDEX($AE$535:$AE$662,$B587+(const_one-$C587)*1+const_one)</f>
        <v>45239472.2783342</v>
      </c>
      <c r="AT587" s="5" t="n">
        <f aca="false">INDEX($AF$535:$AF$662,$B587+(const_one-$D587)*2+const_one)</f>
        <v>422030781.744903</v>
      </c>
      <c r="AU587" s="5" t="n">
        <f aca="false">INDEX($AG$535:$AG$662,$B587+(const_one-$E587)*4+const_one)</f>
        <v>129091478.243827</v>
      </c>
      <c r="AV587" s="5" t="n">
        <f aca="false">INDEX($AH$535:$AH$662,$B587+(const_one-$F587)*8+const_one)</f>
        <v>167586124.630599</v>
      </c>
      <c r="AW587" s="5" t="n">
        <f aca="false">INDEX($AI$535:$AI$662,$B587+(const_one-$G587)*16+const_one)</f>
        <v>224508469.925765</v>
      </c>
      <c r="AX587" s="5" t="n">
        <f aca="false">INDEX($AJ$535:$AJ$662,$B587+(const_one-$H587)*32+const_one)</f>
        <v>374180783.209609</v>
      </c>
      <c r="AY587" s="5" t="n">
        <f aca="false">INDEX($AK$535:$AK$662,$B587+(const_one-$I587)*64+const_one)</f>
        <v>304472101.681411</v>
      </c>
      <c r="AZ587" s="5" t="n">
        <f aca="false">--($C587=--(AS587&gt;AL587))</f>
        <v>0</v>
      </c>
      <c r="BA587" s="5" t="n">
        <f aca="false">--($D587=--(AT587&gt;AM587))</f>
        <v>0</v>
      </c>
      <c r="BB587" s="5" t="n">
        <f aca="false">--($E587=--(AU587&gt;AN587))</f>
        <v>1</v>
      </c>
      <c r="BC587" s="5" t="n">
        <f aca="false">--($F587=--(AV587&gt;AO587))</f>
        <v>0</v>
      </c>
      <c r="BD587" s="5" t="n">
        <f aca="false">--($G587=--(AW587&gt;AP587))</f>
        <v>1</v>
      </c>
      <c r="BE587" s="5" t="n">
        <f aca="false">--($H587=--(AX587&gt;AQ587))</f>
        <v>1</v>
      </c>
      <c r="BF587" s="5" t="n">
        <f aca="false">--($I587=--(AY587&gt;AR587))</f>
        <v>0</v>
      </c>
      <c r="BG587" s="5" t="n">
        <f aca="false">SUM(AZ587:BF587)</f>
        <v>3</v>
      </c>
      <c r="BH587" s="5" t="n">
        <f aca="false">SUM(AE587:AK587)+AB587+AC587+AD587</f>
        <v>2000000000</v>
      </c>
    </row>
    <row r="588" customFormat="false" ht="15" hidden="true" customHeight="false" outlineLevel="0" collapsed="false">
      <c r="A588" s="5" t="n">
        <f aca="false">sensitivity_exit_usd</f>
        <v>2000000000</v>
      </c>
      <c r="B588" s="2" t="n">
        <f aca="false">ROW()-ROW($B$535)</f>
        <v>53</v>
      </c>
      <c r="C588" s="2" t="n">
        <f aca="false">MOD(QUOTIENT($B588,1),2)</f>
        <v>1</v>
      </c>
      <c r="D588" s="2" t="n">
        <f aca="false">MOD(QUOTIENT($B588,2),2)</f>
        <v>0</v>
      </c>
      <c r="E588" s="2" t="n">
        <f aca="false">MOD(QUOTIENT($B588,4),2)</f>
        <v>1</v>
      </c>
      <c r="F588" s="2" t="n">
        <f aca="false">MOD(QUOTIENT($B588,8),2)</f>
        <v>0</v>
      </c>
      <c r="G588" s="2" t="n">
        <f aca="false">MOD(QUOTIENT($B588,16),2)</f>
        <v>1</v>
      </c>
      <c r="H588" s="2" t="n">
        <f aca="false">MOD(QUOTIENT($B588,32),2)</f>
        <v>1</v>
      </c>
      <c r="I588" s="2" t="n">
        <f aca="false">MOD(QUOTIENT($B588,64),2)</f>
        <v>0</v>
      </c>
      <c r="J588" s="5" t="n">
        <f aca="false">IF($C588=const_zero,MIN(class_series_f_invested_usd,MAX(const_zero,$A588)),const_zero)</f>
        <v>0</v>
      </c>
      <c r="K588" s="5" t="n">
        <f aca="false">IF($D588=const_zero,MIN(class_series_e_invested_usd,MAX(const_zero,$A588-SUM($J588:$J588))),const_zero)</f>
        <v>300000000</v>
      </c>
      <c r="L588" s="5" t="n">
        <f aca="false">IF($E588=const_zero,MIN(class_series_d_invested_usd,MAX(const_zero,$A588-SUM($J588:$K588))),const_zero)</f>
        <v>0</v>
      </c>
      <c r="M588" s="5" t="n">
        <f aca="false">IF($F588=const_zero,MIN(class_series_c_invested_usd,MAX(const_zero,$A588-SUM($J588:$L588))),const_zero)</f>
        <v>60000000</v>
      </c>
      <c r="N588" s="5" t="n">
        <f aca="false">IF($G588=const_zero,MIN(class_series_b_invested_usd,MAX(const_zero,$A588-SUM($J588:$M588))),const_zero)</f>
        <v>0</v>
      </c>
      <c r="O588" s="5" t="n">
        <f aca="false">IF($H588=const_zero,MIN(class_series_a_invested_usd,MAX(const_zero,$A588-SUM($J588:$N588))),const_zero)</f>
        <v>0</v>
      </c>
      <c r="P588" s="5" t="n">
        <f aca="false">IF($I588=const_zero,MIN(class_seed_invested_usd,MAX(const_zero,$A588-SUM($J588:$O588))),const_zero)</f>
        <v>5000000</v>
      </c>
      <c r="Q588" s="5" t="n">
        <f aca="false">MAX(const_zero,$A588-SUM($J588:$P588))</f>
        <v>1635000000</v>
      </c>
      <c r="R588" s="9" t="n">
        <f aca="false">common_rsa_total+Sensitivity!$AE$480+Sensitivity!$AJ$480+IF($C588=const_one,Sensitivity!$D$480,const_zero)+IF($D588=const_one,Sensitivity!$Y$480,const_zero)+IF($E588=const_one,Sensitivity!$V$480,const_zero)+IF($F588=const_one,Sensitivity!$S$480,const_zero)+IF($G588=const_one,Sensitivity!$P$480,const_zero)+IF($H588=const_one,Sensitivity!$M$480,const_zero)+IF($I588=const_one,Sensitivity!$J$480,const_zero)</f>
        <v>19590557.9860977</v>
      </c>
      <c r="S588" s="23" t="b">
        <f aca="false">IF($R588&gt;const_zero,--($Q588&gt;option_strike_usd*$R588),const_zero)</f>
        <v>1</v>
      </c>
      <c r="T588" s="7" t="n">
        <f aca="false">IF($R588&gt;const_zero,IF($S588=const_one,($Q588+option_strike_usd*pre_f_options_issued)/($R588+pre_f_options_issued),$Q588/$R588),const_zero)</f>
        <v>74.1266925457715</v>
      </c>
      <c r="U588" s="5" t="n">
        <f aca="false">IF($C588=const_one,Sensitivity!$D$480*$T588,const_zero)</f>
        <v>45239472.2783342</v>
      </c>
      <c r="V588" s="5" t="n">
        <f aca="false">IF($D588=const_one,Sensitivity!$Y$480*$T588,const_zero)</f>
        <v>0</v>
      </c>
      <c r="W588" s="5" t="n">
        <f aca="false">IF($E588=const_one,Sensitivity!$V$480*$T588,const_zero)</f>
        <v>127867661.133988</v>
      </c>
      <c r="X588" s="5" t="n">
        <f aca="false">IF($F588=const_one,Sensitivity!$S$480*$T588,const_zero)</f>
        <v>0</v>
      </c>
      <c r="Y588" s="5" t="n">
        <f aca="false">IF($G588=const_one,Sensitivity!$P$480*$T588,const_zero)</f>
        <v>222380077.637314</v>
      </c>
      <c r="Z588" s="5" t="n">
        <f aca="false">IF($H588=const_one,Sensitivity!$M$480*$T588,const_zero)</f>
        <v>370633462.728857</v>
      </c>
      <c r="AA588" s="5" t="n">
        <f aca="false">IF($I588=const_one,Sensitivity!$J$480*$T588,const_zero)</f>
        <v>0</v>
      </c>
      <c r="AB588" s="5" t="n">
        <f aca="false">(Sensitivity!$AE$480+Sensitivity!$AJ$480)*$T588</f>
        <v>18922361.9451347</v>
      </c>
      <c r="AC588" s="5" t="n">
        <f aca="false">common_rsa_total*$T588</f>
        <v>667140232.911943</v>
      </c>
      <c r="AD588" s="5" t="n">
        <f aca="false">IF($S588=const_one,pre_f_options_issued*($T588-option_strike_usd),const_zero)</f>
        <v>182816731.364429</v>
      </c>
      <c r="AE588" s="5" t="n">
        <f aca="false">J588+U588</f>
        <v>45239472.2783342</v>
      </c>
      <c r="AF588" s="5" t="n">
        <f aca="false">K588+V588</f>
        <v>300000000</v>
      </c>
      <c r="AG588" s="5" t="n">
        <f aca="false">L588+W588</f>
        <v>127867661.133988</v>
      </c>
      <c r="AH588" s="5" t="n">
        <f aca="false">M588+X588</f>
        <v>60000000</v>
      </c>
      <c r="AI588" s="5" t="n">
        <f aca="false">N588+Y588</f>
        <v>222380077.637314</v>
      </c>
      <c r="AJ588" s="5" t="n">
        <f aca="false">O588+Z588</f>
        <v>370633462.728857</v>
      </c>
      <c r="AK588" s="5" t="n">
        <f aca="false">P588+AA588</f>
        <v>5000000</v>
      </c>
      <c r="AL588" s="5" t="n">
        <f aca="false">INDEX($AE$535:$AE$662,$B588-$C588*1+const_one)</f>
        <v>30000000</v>
      </c>
      <c r="AM588" s="5" t="n">
        <f aca="false">INDEX($AF$535:$AF$662,$B588-$D588*2+const_one)</f>
        <v>300000000</v>
      </c>
      <c r="AN588" s="5" t="n">
        <f aca="false">INDEX($AG$535:$AG$662,$B588-$E588*4+const_one)</f>
        <v>100000000</v>
      </c>
      <c r="AO588" s="5" t="n">
        <f aca="false">INDEX($AH$535:$AH$662,$B588-$F588*8+const_one)</f>
        <v>60000000</v>
      </c>
      <c r="AP588" s="5" t="n">
        <f aca="false">INDEX($AI$535:$AI$662,$B588-$G588*16+const_one)</f>
        <v>30000000</v>
      </c>
      <c r="AQ588" s="5" t="n">
        <f aca="false">INDEX($AJ$535:$AJ$662,$B588-$H588*32+const_one)</f>
        <v>15000000</v>
      </c>
      <c r="AR588" s="5" t="n">
        <f aca="false">INDEX($AK$535:$AK$662,$B588-$I588*64+const_one)</f>
        <v>5000000</v>
      </c>
      <c r="AS588" s="5" t="n">
        <f aca="false">INDEX($AE$535:$AE$662,$B588+(const_one-$C588)*1+const_one)</f>
        <v>45239472.2783342</v>
      </c>
      <c r="AT588" s="5" t="n">
        <f aca="false">INDEX($AF$535:$AF$662,$B588+(const_one-$D588)*2+const_one)</f>
        <v>419388836.315928</v>
      </c>
      <c r="AU588" s="5" t="n">
        <f aca="false">INDEX($AG$535:$AG$662,$B588+(const_one-$E588)*4+const_one)</f>
        <v>127867661.133988</v>
      </c>
      <c r="AV588" s="5" t="n">
        <f aca="false">INDEX($AH$535:$AH$662,$B588+(const_one-$F588)*8+const_one)</f>
        <v>166349823.565173</v>
      </c>
      <c r="AW588" s="5" t="n">
        <f aca="false">INDEX($AI$535:$AI$662,$B588+(const_one-$G588)*16+const_one)</f>
        <v>222380077.637314</v>
      </c>
      <c r="AX588" s="5" t="n">
        <f aca="false">INDEX($AJ$535:$AJ$662,$B588+(const_one-$H588)*32+const_one)</f>
        <v>370633462.728857</v>
      </c>
      <c r="AY588" s="5" t="n">
        <f aca="false">INDEX($AK$535:$AK$662,$B588+(const_one-$I588)*64+const_one)</f>
        <v>303149902.051279</v>
      </c>
      <c r="AZ588" s="5" t="n">
        <f aca="false">--($C588=--(AS588&gt;AL588))</f>
        <v>1</v>
      </c>
      <c r="BA588" s="5" t="n">
        <f aca="false">--($D588=--(AT588&gt;AM588))</f>
        <v>0</v>
      </c>
      <c r="BB588" s="5" t="n">
        <f aca="false">--($E588=--(AU588&gt;AN588))</f>
        <v>1</v>
      </c>
      <c r="BC588" s="5" t="n">
        <f aca="false">--($F588=--(AV588&gt;AO588))</f>
        <v>0</v>
      </c>
      <c r="BD588" s="5" t="n">
        <f aca="false">--($G588=--(AW588&gt;AP588))</f>
        <v>1</v>
      </c>
      <c r="BE588" s="5" t="n">
        <f aca="false">--($H588=--(AX588&gt;AQ588))</f>
        <v>1</v>
      </c>
      <c r="BF588" s="5" t="n">
        <f aca="false">--($I588=--(AY588&gt;AR588))</f>
        <v>0</v>
      </c>
      <c r="BG588" s="5" t="n">
        <f aca="false">SUM(AZ588:BF588)</f>
        <v>4</v>
      </c>
      <c r="BH588" s="5" t="n">
        <f aca="false">SUM(AE588:AK588)+AB588+AC588+AD588</f>
        <v>2000000000</v>
      </c>
    </row>
    <row r="589" customFormat="false" ht="15" hidden="true" customHeight="false" outlineLevel="0" collapsed="false">
      <c r="A589" s="5" t="n">
        <f aca="false">sensitivity_exit_usd</f>
        <v>2000000000</v>
      </c>
      <c r="B589" s="2" t="n">
        <f aca="false">ROW()-ROW($B$535)</f>
        <v>54</v>
      </c>
      <c r="C589" s="2" t="n">
        <f aca="false">MOD(QUOTIENT($B589,1),2)</f>
        <v>0</v>
      </c>
      <c r="D589" s="2" t="n">
        <f aca="false">MOD(QUOTIENT($B589,2),2)</f>
        <v>1</v>
      </c>
      <c r="E589" s="2" t="n">
        <f aca="false">MOD(QUOTIENT($B589,4),2)</f>
        <v>1</v>
      </c>
      <c r="F589" s="2" t="n">
        <f aca="false">MOD(QUOTIENT($B589,8),2)</f>
        <v>0</v>
      </c>
      <c r="G589" s="2" t="n">
        <f aca="false">MOD(QUOTIENT($B589,16),2)</f>
        <v>1</v>
      </c>
      <c r="H589" s="2" t="n">
        <f aca="false">MOD(QUOTIENT($B589,32),2)</f>
        <v>1</v>
      </c>
      <c r="I589" s="2" t="n">
        <f aca="false">MOD(QUOTIENT($B589,64),2)</f>
        <v>0</v>
      </c>
      <c r="J589" s="5" t="n">
        <f aca="false">IF($C589=const_zero,MIN(class_series_f_invested_usd,MAX(const_zero,$A589)),const_zero)</f>
        <v>30000000</v>
      </c>
      <c r="K589" s="5" t="n">
        <f aca="false">IF($D589=const_zero,MIN(class_series_e_invested_usd,MAX(const_zero,$A589-SUM($J589:$J589))),const_zero)</f>
        <v>0</v>
      </c>
      <c r="L589" s="5" t="n">
        <f aca="false">IF($E589=const_zero,MIN(class_series_d_invested_usd,MAX(const_zero,$A589-SUM($J589:$K589))),const_zero)</f>
        <v>0</v>
      </c>
      <c r="M589" s="5" t="n">
        <f aca="false">IF($F589=const_zero,MIN(class_series_c_invested_usd,MAX(const_zero,$A589-SUM($J589:$L589))),const_zero)</f>
        <v>60000000</v>
      </c>
      <c r="N589" s="5" t="n">
        <f aca="false">IF($G589=const_zero,MIN(class_series_b_invested_usd,MAX(const_zero,$A589-SUM($J589:$M589))),const_zero)</f>
        <v>0</v>
      </c>
      <c r="O589" s="5" t="n">
        <f aca="false">IF($H589=const_zero,MIN(class_series_a_invested_usd,MAX(const_zero,$A589-SUM($J589:$N589))),const_zero)</f>
        <v>0</v>
      </c>
      <c r="P589" s="5" t="n">
        <f aca="false">IF($I589=const_zero,MIN(class_seed_invested_usd,MAX(const_zero,$A589-SUM($J589:$O589))),const_zero)</f>
        <v>5000000</v>
      </c>
      <c r="Q589" s="5" t="n">
        <f aca="false">MAX(const_zero,$A589-SUM($J589:$P589))</f>
        <v>1905000000</v>
      </c>
      <c r="R589" s="9" t="n">
        <f aca="false">common_rsa_total+Sensitivity!$AE$480+Sensitivity!$AJ$480+IF($C589=const_one,Sensitivity!$D$480,const_zero)+IF($D589=const_one,Sensitivity!$Y$480,const_zero)+IF($E589=const_one,Sensitivity!$V$480,const_zero)+IF($F589=const_one,Sensitivity!$S$480,const_zero)+IF($G589=const_one,Sensitivity!$P$480,const_zero)+IF($H589=const_one,Sensitivity!$M$480,const_zero)+IF($I589=const_one,Sensitivity!$J$480,const_zero)</f>
        <v>25082929.9219582</v>
      </c>
      <c r="S589" s="23" t="b">
        <f aca="false">IF($R589&gt;const_zero,--($Q589&gt;option_strike_usd*$R589),const_zero)</f>
        <v>1</v>
      </c>
      <c r="T589" s="7" t="n">
        <f aca="false">IF($R589&gt;const_zero,IF($S589=const_one,($Q589+option_strike_usd*pre_f_options_issued)/($R589+pre_f_options_issued),$Q589/$R589),const_zero)</f>
        <v>69.155089955889</v>
      </c>
      <c r="U589" s="5" t="n">
        <f aca="false">IF($C589=const_one,Sensitivity!$D$480*$T589,const_zero)</f>
        <v>0</v>
      </c>
      <c r="V589" s="5" t="n">
        <f aca="false">IF($D589=const_one,Sensitivity!$Y$480*$T589,const_zero)</f>
        <v>422030781.744903</v>
      </c>
      <c r="W589" s="5" t="n">
        <f aca="false">IF($E589=const_one,Sensitivity!$V$480*$T589,const_zero)</f>
        <v>119291705.922396</v>
      </c>
      <c r="X589" s="5" t="n">
        <f aca="false">IF($F589=const_one,Sensitivity!$S$480*$T589,const_zero)</f>
        <v>0</v>
      </c>
      <c r="Y589" s="5" t="n">
        <f aca="false">IF($G589=const_one,Sensitivity!$P$480*$T589,const_zero)</f>
        <v>207465269.867667</v>
      </c>
      <c r="Z589" s="5" t="n">
        <f aca="false">IF($H589=const_one,Sensitivity!$M$480*$T589,const_zero)</f>
        <v>345775449.779445</v>
      </c>
      <c r="AA589" s="5" t="n">
        <f aca="false">IF($I589=const_one,Sensitivity!$J$480*$T589,const_zero)</f>
        <v>0</v>
      </c>
      <c r="AB589" s="5" t="n">
        <f aca="false">(Sensitivity!$AE$480+Sensitivity!$AJ$480)*$T589</f>
        <v>17653258.1928658</v>
      </c>
      <c r="AC589" s="5" t="n">
        <f aca="false">common_rsa_total*$T589</f>
        <v>622395809.603001</v>
      </c>
      <c r="AD589" s="5" t="n">
        <f aca="false">IF($S589=const_one,pre_f_options_issued*($T589-option_strike_usd),const_zero)</f>
        <v>170387724.889723</v>
      </c>
      <c r="AE589" s="5" t="n">
        <f aca="false">J589+U589</f>
        <v>30000000</v>
      </c>
      <c r="AF589" s="5" t="n">
        <f aca="false">K589+V589</f>
        <v>422030781.744903</v>
      </c>
      <c r="AG589" s="5" t="n">
        <f aca="false">L589+W589</f>
        <v>119291705.922396</v>
      </c>
      <c r="AH589" s="5" t="n">
        <f aca="false">M589+X589</f>
        <v>60000000</v>
      </c>
      <c r="AI589" s="5" t="n">
        <f aca="false">N589+Y589</f>
        <v>207465269.867667</v>
      </c>
      <c r="AJ589" s="5" t="n">
        <f aca="false">O589+Z589</f>
        <v>345775449.779445</v>
      </c>
      <c r="AK589" s="5" t="n">
        <f aca="false">P589+AA589</f>
        <v>5000000</v>
      </c>
      <c r="AL589" s="5" t="n">
        <f aca="false">INDEX($AE$535:$AE$662,$B589-$C589*1+const_one)</f>
        <v>30000000</v>
      </c>
      <c r="AM589" s="5" t="n">
        <f aca="false">INDEX($AF$535:$AF$662,$B589-$D589*2+const_one)</f>
        <v>300000000</v>
      </c>
      <c r="AN589" s="5" t="n">
        <f aca="false">INDEX($AG$535:$AG$662,$B589-$E589*4+const_one)</f>
        <v>100000000</v>
      </c>
      <c r="AO589" s="5" t="n">
        <f aca="false">INDEX($AH$535:$AH$662,$B589-$F589*8+const_one)</f>
        <v>60000000</v>
      </c>
      <c r="AP589" s="5" t="n">
        <f aca="false">INDEX($AI$535:$AI$662,$B589-$G589*16+const_one)</f>
        <v>30000000</v>
      </c>
      <c r="AQ589" s="5" t="n">
        <f aca="false">INDEX($AJ$535:$AJ$662,$B589-$H589*32+const_one)</f>
        <v>15000000</v>
      </c>
      <c r="AR589" s="5" t="n">
        <f aca="false">INDEX($AK$535:$AK$662,$B589-$I589*64+const_one)</f>
        <v>5000000</v>
      </c>
      <c r="AS589" s="5" t="n">
        <f aca="false">INDEX($AE$535:$AE$662,$B589+(const_one-$C589)*1+const_one)</f>
        <v>41941097.9572001</v>
      </c>
      <c r="AT589" s="5" t="n">
        <f aca="false">INDEX($AF$535:$AF$662,$B589+(const_one-$D589)*2+const_one)</f>
        <v>422030781.744903</v>
      </c>
      <c r="AU589" s="5" t="n">
        <f aca="false">INDEX($AG$535:$AG$662,$B589+(const_one-$E589)*4+const_one)</f>
        <v>119291705.922396</v>
      </c>
      <c r="AV589" s="5" t="n">
        <f aca="false">INDEX($AH$535:$AH$662,$B589+(const_one-$F589)*8+const_one)</f>
        <v>157489611.99892</v>
      </c>
      <c r="AW589" s="5" t="n">
        <f aca="false">INDEX($AI$535:$AI$662,$B589+(const_one-$G589)*16+const_one)</f>
        <v>207465269.867667</v>
      </c>
      <c r="AX589" s="5" t="n">
        <f aca="false">INDEX($AJ$535:$AJ$662,$B589+(const_one-$H589)*32+const_one)</f>
        <v>345775449.779445</v>
      </c>
      <c r="AY589" s="5" t="n">
        <f aca="false">INDEX($AK$535:$AK$662,$B589+(const_one-$I589)*64+const_one)</f>
        <v>293481894.443006</v>
      </c>
      <c r="AZ589" s="5" t="n">
        <f aca="false">--($C589=--(AS589&gt;AL589))</f>
        <v>0</v>
      </c>
      <c r="BA589" s="5" t="n">
        <f aca="false">--($D589=--(AT589&gt;AM589))</f>
        <v>1</v>
      </c>
      <c r="BB589" s="5" t="n">
        <f aca="false">--($E589=--(AU589&gt;AN589))</f>
        <v>1</v>
      </c>
      <c r="BC589" s="5" t="n">
        <f aca="false">--($F589=--(AV589&gt;AO589))</f>
        <v>0</v>
      </c>
      <c r="BD589" s="5" t="n">
        <f aca="false">--($G589=--(AW589&gt;AP589))</f>
        <v>1</v>
      </c>
      <c r="BE589" s="5" t="n">
        <f aca="false">--($H589=--(AX589&gt;AQ589))</f>
        <v>1</v>
      </c>
      <c r="BF589" s="5" t="n">
        <f aca="false">--($I589=--(AY589&gt;AR589))</f>
        <v>0</v>
      </c>
      <c r="BG589" s="5" t="n">
        <f aca="false">SUM(AZ589:BF589)</f>
        <v>4</v>
      </c>
      <c r="BH589" s="5" t="n">
        <f aca="false">SUM(AE589:AK589)+AB589+AC589+AD589</f>
        <v>2000000000</v>
      </c>
    </row>
    <row r="590" customFormat="false" ht="15" hidden="true" customHeight="false" outlineLevel="0" collapsed="false">
      <c r="A590" s="5" t="n">
        <f aca="false">sensitivity_exit_usd</f>
        <v>2000000000</v>
      </c>
      <c r="B590" s="2" t="n">
        <f aca="false">ROW()-ROW($B$535)</f>
        <v>55</v>
      </c>
      <c r="C590" s="2" t="n">
        <f aca="false">MOD(QUOTIENT($B590,1),2)</f>
        <v>1</v>
      </c>
      <c r="D590" s="2" t="n">
        <f aca="false">MOD(QUOTIENT($B590,2),2)</f>
        <v>1</v>
      </c>
      <c r="E590" s="2" t="n">
        <f aca="false">MOD(QUOTIENT($B590,4),2)</f>
        <v>1</v>
      </c>
      <c r="F590" s="2" t="n">
        <f aca="false">MOD(QUOTIENT($B590,8),2)</f>
        <v>0</v>
      </c>
      <c r="G590" s="2" t="n">
        <f aca="false">MOD(QUOTIENT($B590,16),2)</f>
        <v>1</v>
      </c>
      <c r="H590" s="2" t="n">
        <f aca="false">MOD(QUOTIENT($B590,32),2)</f>
        <v>1</v>
      </c>
      <c r="I590" s="2" t="n">
        <f aca="false">MOD(QUOTIENT($B590,64),2)</f>
        <v>0</v>
      </c>
      <c r="J590" s="5" t="n">
        <f aca="false">IF($C590=const_zero,MIN(class_series_f_invested_usd,MAX(const_zero,$A590)),const_zero)</f>
        <v>0</v>
      </c>
      <c r="K590" s="5" t="n">
        <f aca="false">IF($D590=const_zero,MIN(class_series_e_invested_usd,MAX(const_zero,$A590-SUM($J590:$J590))),const_zero)</f>
        <v>0</v>
      </c>
      <c r="L590" s="5" t="n">
        <f aca="false">IF($E590=const_zero,MIN(class_series_d_invested_usd,MAX(const_zero,$A590-SUM($J590:$K590))),const_zero)</f>
        <v>0</v>
      </c>
      <c r="M590" s="5" t="n">
        <f aca="false">IF($F590=const_zero,MIN(class_series_c_invested_usd,MAX(const_zero,$A590-SUM($J590:$L590))),const_zero)</f>
        <v>60000000</v>
      </c>
      <c r="N590" s="5" t="n">
        <f aca="false">IF($G590=const_zero,MIN(class_series_b_invested_usd,MAX(const_zero,$A590-SUM($J590:$M590))),const_zero)</f>
        <v>0</v>
      </c>
      <c r="O590" s="5" t="n">
        <f aca="false">IF($H590=const_zero,MIN(class_series_a_invested_usd,MAX(const_zero,$A590-SUM($J590:$N590))),const_zero)</f>
        <v>0</v>
      </c>
      <c r="P590" s="5" t="n">
        <f aca="false">IF($I590=const_zero,MIN(class_seed_invested_usd,MAX(const_zero,$A590-SUM($J590:$O590))),const_zero)</f>
        <v>5000000</v>
      </c>
      <c r="Q590" s="5" t="n">
        <f aca="false">MAX(const_zero,$A590-SUM($J590:$P590))</f>
        <v>1935000000</v>
      </c>
      <c r="R590" s="9" t="n">
        <f aca="false">common_rsa_total+Sensitivity!$AE$480+Sensitivity!$AJ$480+IF($C590=const_one,Sensitivity!$D$480,const_zero)+IF($D590=const_one,Sensitivity!$Y$480,const_zero)+IF($E590=const_one,Sensitivity!$V$480,const_zero)+IF($F590=const_one,Sensitivity!$S$480,const_zero)+IF($G590=const_one,Sensitivity!$P$480,const_zero)+IF($H590=const_one,Sensitivity!$M$480,const_zero)+IF($I590=const_one,Sensitivity!$J$480,const_zero)</f>
        <v>25693229.2719582</v>
      </c>
      <c r="S590" s="23" t="b">
        <f aca="false">IF($R590&gt;const_zero,--($Q590&gt;option_strike_usd*$R590),const_zero)</f>
        <v>1</v>
      </c>
      <c r="T590" s="7" t="n">
        <f aca="false">IF($R590&gt;const_zero,IF($S590=const_one,($Q590+option_strike_usd*pre_f_options_issued)/($R590+pre_f_options_issued),$Q590/$R590),const_zero)</f>
        <v>68.7221737286794</v>
      </c>
      <c r="U590" s="5" t="n">
        <f aca="false">IF($C590=const_one,Sensitivity!$D$480*$T590,const_zero)</f>
        <v>41941097.9572001</v>
      </c>
      <c r="V590" s="5" t="n">
        <f aca="false">IF($D590=const_one,Sensitivity!$Y$480*$T590,const_zero)</f>
        <v>419388836.315928</v>
      </c>
      <c r="W590" s="5" t="n">
        <f aca="false">IF($E590=const_one,Sensitivity!$V$480*$T590,const_zero)</f>
        <v>118544930.590338</v>
      </c>
      <c r="X590" s="5" t="n">
        <f aca="false">IF($F590=const_one,Sensitivity!$S$480*$T590,const_zero)</f>
        <v>0</v>
      </c>
      <c r="Y590" s="5" t="n">
        <f aca="false">IF($G590=const_one,Sensitivity!$P$480*$T590,const_zero)</f>
        <v>206166521.186038</v>
      </c>
      <c r="Z590" s="5" t="n">
        <f aca="false">IF($H590=const_one,Sensitivity!$M$480*$T590,const_zero)</f>
        <v>343610868.643397</v>
      </c>
      <c r="AA590" s="5" t="n">
        <f aca="false">IF($I590=const_one,Sensitivity!$J$480*$T590,const_zero)</f>
        <v>0</v>
      </c>
      <c r="AB590" s="5" t="n">
        <f aca="false">(Sensitivity!$AE$480+Sensitivity!$AJ$480)*$T590</f>
        <v>17542747.4272853</v>
      </c>
      <c r="AC590" s="5" t="n">
        <f aca="false">common_rsa_total*$T590</f>
        <v>618499563.558115</v>
      </c>
      <c r="AD590" s="5" t="n">
        <f aca="false">IF($S590=const_one,pre_f_options_issued*($T590-option_strike_usd),const_zero)</f>
        <v>169305434.321699</v>
      </c>
      <c r="AE590" s="5" t="n">
        <f aca="false">J590+U590</f>
        <v>41941097.9572001</v>
      </c>
      <c r="AF590" s="5" t="n">
        <f aca="false">K590+V590</f>
        <v>419388836.315928</v>
      </c>
      <c r="AG590" s="5" t="n">
        <f aca="false">L590+W590</f>
        <v>118544930.590338</v>
      </c>
      <c r="AH590" s="5" t="n">
        <f aca="false">M590+X590</f>
        <v>60000000</v>
      </c>
      <c r="AI590" s="5" t="n">
        <f aca="false">N590+Y590</f>
        <v>206166521.186038</v>
      </c>
      <c r="AJ590" s="5" t="n">
        <f aca="false">O590+Z590</f>
        <v>343610868.643397</v>
      </c>
      <c r="AK590" s="5" t="n">
        <f aca="false">P590+AA590</f>
        <v>5000000</v>
      </c>
      <c r="AL590" s="5" t="n">
        <f aca="false">INDEX($AE$535:$AE$662,$B590-$C590*1+const_one)</f>
        <v>30000000</v>
      </c>
      <c r="AM590" s="5" t="n">
        <f aca="false">INDEX($AF$535:$AF$662,$B590-$D590*2+const_one)</f>
        <v>300000000</v>
      </c>
      <c r="AN590" s="5" t="n">
        <f aca="false">INDEX($AG$535:$AG$662,$B590-$E590*4+const_one)</f>
        <v>100000000</v>
      </c>
      <c r="AO590" s="5" t="n">
        <f aca="false">INDEX($AH$535:$AH$662,$B590-$F590*8+const_one)</f>
        <v>60000000</v>
      </c>
      <c r="AP590" s="5" t="n">
        <f aca="false">INDEX($AI$535:$AI$662,$B590-$G590*16+const_one)</f>
        <v>30000000</v>
      </c>
      <c r="AQ590" s="5" t="n">
        <f aca="false">INDEX($AJ$535:$AJ$662,$B590-$H590*32+const_one)</f>
        <v>15000000</v>
      </c>
      <c r="AR590" s="5" t="n">
        <f aca="false">INDEX($AK$535:$AK$662,$B590-$I590*64+const_one)</f>
        <v>5000000</v>
      </c>
      <c r="AS590" s="5" t="n">
        <f aca="false">INDEX($AE$535:$AE$662,$B590+(const_one-$C590)*1+const_one)</f>
        <v>41941097.9572001</v>
      </c>
      <c r="AT590" s="5" t="n">
        <f aca="false">INDEX($AF$535:$AF$662,$B590+(const_one-$D590)*2+const_one)</f>
        <v>419388836.315928</v>
      </c>
      <c r="AU590" s="5" t="n">
        <f aca="false">INDEX($AG$535:$AG$662,$B590+(const_one-$E590)*4+const_one)</f>
        <v>118544930.590338</v>
      </c>
      <c r="AV590" s="5" t="n">
        <f aca="false">INDEX($AH$535:$AH$662,$B590+(const_one-$F590)*8+const_one)</f>
        <v>156701339.286016</v>
      </c>
      <c r="AW590" s="5" t="n">
        <f aca="false">INDEX($AI$535:$AI$662,$B590+(const_one-$G590)*16+const_one)</f>
        <v>206166521.186038</v>
      </c>
      <c r="AX590" s="5" t="n">
        <f aca="false">INDEX($AJ$535:$AJ$662,$B590+(const_one-$H590)*32+const_one)</f>
        <v>343610868.643397</v>
      </c>
      <c r="AY590" s="5" t="n">
        <f aca="false">INDEX($AK$535:$AK$662,$B590+(const_one-$I590)*64+const_one)</f>
        <v>292604853.852083</v>
      </c>
      <c r="AZ590" s="5" t="n">
        <f aca="false">--($C590=--(AS590&gt;AL590))</f>
        <v>1</v>
      </c>
      <c r="BA590" s="5" t="n">
        <f aca="false">--($D590=--(AT590&gt;AM590))</f>
        <v>1</v>
      </c>
      <c r="BB590" s="5" t="n">
        <f aca="false">--($E590=--(AU590&gt;AN590))</f>
        <v>1</v>
      </c>
      <c r="BC590" s="5" t="n">
        <f aca="false">--($F590=--(AV590&gt;AO590))</f>
        <v>0</v>
      </c>
      <c r="BD590" s="5" t="n">
        <f aca="false">--($G590=--(AW590&gt;AP590))</f>
        <v>1</v>
      </c>
      <c r="BE590" s="5" t="n">
        <f aca="false">--($H590=--(AX590&gt;AQ590))</f>
        <v>1</v>
      </c>
      <c r="BF590" s="5" t="n">
        <f aca="false">--($I590=--(AY590&gt;AR590))</f>
        <v>0</v>
      </c>
      <c r="BG590" s="5" t="n">
        <f aca="false">SUM(AZ590:BF590)</f>
        <v>5</v>
      </c>
      <c r="BH590" s="5" t="n">
        <f aca="false">SUM(AE590:AK590)+AB590+AC590+AD590</f>
        <v>2000000000</v>
      </c>
    </row>
    <row r="591" customFormat="false" ht="15" hidden="true" customHeight="false" outlineLevel="0" collapsed="false">
      <c r="A591" s="5" t="n">
        <f aca="false">sensitivity_exit_usd</f>
        <v>2000000000</v>
      </c>
      <c r="B591" s="2" t="n">
        <f aca="false">ROW()-ROW($B$535)</f>
        <v>56</v>
      </c>
      <c r="C591" s="2" t="n">
        <f aca="false">MOD(QUOTIENT($B591,1),2)</f>
        <v>0</v>
      </c>
      <c r="D591" s="2" t="n">
        <f aca="false">MOD(QUOTIENT($B591,2),2)</f>
        <v>0</v>
      </c>
      <c r="E591" s="2" t="n">
        <f aca="false">MOD(QUOTIENT($B591,4),2)</f>
        <v>0</v>
      </c>
      <c r="F591" s="2" t="n">
        <f aca="false">MOD(QUOTIENT($B591,8),2)</f>
        <v>1</v>
      </c>
      <c r="G591" s="2" t="n">
        <f aca="false">MOD(QUOTIENT($B591,16),2)</f>
        <v>1</v>
      </c>
      <c r="H591" s="2" t="n">
        <f aca="false">MOD(QUOTIENT($B591,32),2)</f>
        <v>1</v>
      </c>
      <c r="I591" s="2" t="n">
        <f aca="false">MOD(QUOTIENT($B591,64),2)</f>
        <v>0</v>
      </c>
      <c r="J591" s="5" t="n">
        <f aca="false">IF($C591=const_zero,MIN(class_series_f_invested_usd,MAX(const_zero,$A591)),const_zero)</f>
        <v>30000000</v>
      </c>
      <c r="K591" s="5" t="n">
        <f aca="false">IF($D591=const_zero,MIN(class_series_e_invested_usd,MAX(const_zero,$A591-SUM($J591:$J591))),const_zero)</f>
        <v>300000000</v>
      </c>
      <c r="L591" s="5" t="n">
        <f aca="false">IF($E591=const_zero,MIN(class_series_d_invested_usd,MAX(const_zero,$A591-SUM($J591:$K591))),const_zero)</f>
        <v>100000000</v>
      </c>
      <c r="M591" s="5" t="n">
        <f aca="false">IF($F591=const_zero,MIN(class_series_c_invested_usd,MAX(const_zero,$A591-SUM($J591:$L591))),const_zero)</f>
        <v>0</v>
      </c>
      <c r="N591" s="5" t="n">
        <f aca="false">IF($G591=const_zero,MIN(class_series_b_invested_usd,MAX(const_zero,$A591-SUM($J591:$M591))),const_zero)</f>
        <v>0</v>
      </c>
      <c r="O591" s="5" t="n">
        <f aca="false">IF($H591=const_zero,MIN(class_series_a_invested_usd,MAX(const_zero,$A591-SUM($J591:$N591))),const_zero)</f>
        <v>0</v>
      </c>
      <c r="P591" s="5" t="n">
        <f aca="false">IF($I591=const_zero,MIN(class_seed_invested_usd,MAX(const_zero,$A591-SUM($J591:$O591))),const_zero)</f>
        <v>5000000</v>
      </c>
      <c r="Q591" s="5" t="n">
        <f aca="false">MAX(const_zero,$A591-SUM($J591:$P591))</f>
        <v>1565000000</v>
      </c>
      <c r="R591" s="9" t="n">
        <f aca="false">common_rsa_total+Sensitivity!$AE$480+Sensitivity!$AJ$480+IF($C591=const_one,Sensitivity!$D$480,const_zero)+IF($D591=const_one,Sensitivity!$Y$480,const_zero)+IF($E591=const_one,Sensitivity!$V$480,const_zero)+IF($F591=const_one,Sensitivity!$S$480,const_zero)+IF($G591=const_one,Sensitivity!$P$480,const_zero)+IF($H591=const_one,Sensitivity!$M$480,const_zero)+IF($I591=const_one,Sensitivity!$J$480,const_zero)</f>
        <v>19655270.5549819</v>
      </c>
      <c r="S591" s="23" t="b">
        <f aca="false">IF($R591&gt;const_zero,--($Q591&gt;option_strike_usd*$R591),const_zero)</f>
        <v>1</v>
      </c>
      <c r="T591" s="7" t="n">
        <f aca="false">IF($R591&gt;const_zero,IF($S591=const_one,($Q591+option_strike_usd*pre_f_options_issued)/($R591+pre_f_options_issued),$Q591/$R591),const_zero)</f>
        <v>70.7506593571038</v>
      </c>
      <c r="U591" s="5" t="n">
        <f aca="false">IF($C591=const_one,Sensitivity!$D$480*$T591,const_zero)</f>
        <v>0</v>
      </c>
      <c r="V591" s="5" t="n">
        <f aca="false">IF($D591=const_one,Sensitivity!$Y$480*$T591,const_zero)</f>
        <v>0</v>
      </c>
      <c r="W591" s="5" t="n">
        <f aca="false">IF($E591=const_one,Sensitivity!$V$480*$T591,const_zero)</f>
        <v>0</v>
      </c>
      <c r="X591" s="5" t="n">
        <f aca="false">IF($F591=const_one,Sensitivity!$S$480*$T591,const_zero)</f>
        <v>169801582.457049</v>
      </c>
      <c r="Y591" s="5" t="n">
        <f aca="false">IF($G591=const_one,Sensitivity!$P$480*$T591,const_zero)</f>
        <v>212251978.071311</v>
      </c>
      <c r="Z591" s="5" t="n">
        <f aca="false">IF($H591=const_one,Sensitivity!$M$480*$T591,const_zero)</f>
        <v>353753296.785519</v>
      </c>
      <c r="AA591" s="5" t="n">
        <f aca="false">IF($I591=const_one,Sensitivity!$J$480*$T591,const_zero)</f>
        <v>0</v>
      </c>
      <c r="AB591" s="5" t="n">
        <f aca="false">(Sensitivity!$AE$480+Sensitivity!$AJ$480)*$T591</f>
        <v>18060560.0794261</v>
      </c>
      <c r="AC591" s="5" t="n">
        <f aca="false">common_rsa_total*$T591</f>
        <v>636755934.213934</v>
      </c>
      <c r="AD591" s="5" t="n">
        <f aca="false">IF($S591=const_one,pre_f_options_issued*($T591-option_strike_usd),const_zero)</f>
        <v>174376648.39276</v>
      </c>
      <c r="AE591" s="5" t="n">
        <f aca="false">J591+U591</f>
        <v>30000000</v>
      </c>
      <c r="AF591" s="5" t="n">
        <f aca="false">K591+V591</f>
        <v>300000000</v>
      </c>
      <c r="AG591" s="5" t="n">
        <f aca="false">L591+W591</f>
        <v>100000000</v>
      </c>
      <c r="AH591" s="5" t="n">
        <f aca="false">M591+X591</f>
        <v>169801582.457049</v>
      </c>
      <c r="AI591" s="5" t="n">
        <f aca="false">N591+Y591</f>
        <v>212251978.071311</v>
      </c>
      <c r="AJ591" s="5" t="n">
        <f aca="false">O591+Z591</f>
        <v>353753296.785519</v>
      </c>
      <c r="AK591" s="5" t="n">
        <f aca="false">P591+AA591</f>
        <v>5000000</v>
      </c>
      <c r="AL591" s="5" t="n">
        <f aca="false">INDEX($AE$535:$AE$662,$B591-$C591*1+const_one)</f>
        <v>30000000</v>
      </c>
      <c r="AM591" s="5" t="n">
        <f aca="false">INDEX($AF$535:$AF$662,$B591-$D591*2+const_one)</f>
        <v>300000000</v>
      </c>
      <c r="AN591" s="5" t="n">
        <f aca="false">INDEX($AG$535:$AG$662,$B591-$E591*4+const_one)</f>
        <v>100000000</v>
      </c>
      <c r="AO591" s="5" t="n">
        <f aca="false">INDEX($AH$535:$AH$662,$B591-$F591*8+const_one)</f>
        <v>60000000</v>
      </c>
      <c r="AP591" s="5" t="n">
        <f aca="false">INDEX($AI$535:$AI$662,$B591-$G591*16+const_one)</f>
        <v>30000000</v>
      </c>
      <c r="AQ591" s="5" t="n">
        <f aca="false">INDEX($AJ$535:$AJ$662,$B591-$H591*32+const_one)</f>
        <v>15000000</v>
      </c>
      <c r="AR591" s="5" t="n">
        <f aca="false">INDEX($AK$535:$AK$662,$B591-$I591*64+const_one)</f>
        <v>5000000</v>
      </c>
      <c r="AS591" s="5" t="n">
        <f aca="false">INDEX($AE$535:$AE$662,$B591+(const_one-$C591)*1+const_one)</f>
        <v>42825776.6308606</v>
      </c>
      <c r="AT591" s="5" t="n">
        <f aca="false">INDEX($AF$535:$AF$662,$B591+(const_one-$D591)*2+const_one)</f>
        <v>403310994.499686</v>
      </c>
      <c r="AU591" s="5" t="n">
        <f aca="false">INDEX($AG$535:$AG$662,$B591+(const_one-$E591)*4+const_one)</f>
        <v>120451694.811734</v>
      </c>
      <c r="AV591" s="5" t="n">
        <f aca="false">INDEX($AH$535:$AH$662,$B591+(const_one-$F591)*8+const_one)</f>
        <v>169801582.457049</v>
      </c>
      <c r="AW591" s="5" t="n">
        <f aca="false">INDEX($AI$535:$AI$662,$B591+(const_one-$G591)*16+const_one)</f>
        <v>212251978.071311</v>
      </c>
      <c r="AX591" s="5" t="n">
        <f aca="false">INDEX($AJ$535:$AJ$662,$B591+(const_one-$H591)*32+const_one)</f>
        <v>353753296.785519</v>
      </c>
      <c r="AY591" s="5" t="n">
        <f aca="false">INDEX($AK$535:$AK$662,$B591+(const_one-$I591)*64+const_one)</f>
        <v>289538636.121507</v>
      </c>
      <c r="AZ591" s="5" t="n">
        <f aca="false">--($C591=--(AS591&gt;AL591))</f>
        <v>0</v>
      </c>
      <c r="BA591" s="5" t="n">
        <f aca="false">--($D591=--(AT591&gt;AM591))</f>
        <v>0</v>
      </c>
      <c r="BB591" s="5" t="n">
        <f aca="false">--($E591=--(AU591&gt;AN591))</f>
        <v>0</v>
      </c>
      <c r="BC591" s="5" t="n">
        <f aca="false">--($F591=--(AV591&gt;AO591))</f>
        <v>1</v>
      </c>
      <c r="BD591" s="5" t="n">
        <f aca="false">--($G591=--(AW591&gt;AP591))</f>
        <v>1</v>
      </c>
      <c r="BE591" s="5" t="n">
        <f aca="false">--($H591=--(AX591&gt;AQ591))</f>
        <v>1</v>
      </c>
      <c r="BF591" s="5" t="n">
        <f aca="false">--($I591=--(AY591&gt;AR591))</f>
        <v>0</v>
      </c>
      <c r="BG591" s="5" t="n">
        <f aca="false">SUM(AZ591:BF591)</f>
        <v>3</v>
      </c>
      <c r="BH591" s="5" t="n">
        <f aca="false">SUM(AE591:AK591)+AB591+AC591+AD591</f>
        <v>2000000000</v>
      </c>
    </row>
    <row r="592" customFormat="false" ht="15" hidden="true" customHeight="false" outlineLevel="0" collapsed="false">
      <c r="A592" s="5" t="n">
        <f aca="false">sensitivity_exit_usd</f>
        <v>2000000000</v>
      </c>
      <c r="B592" s="2" t="n">
        <f aca="false">ROW()-ROW($B$535)</f>
        <v>57</v>
      </c>
      <c r="C592" s="2" t="n">
        <f aca="false">MOD(QUOTIENT($B592,1),2)</f>
        <v>1</v>
      </c>
      <c r="D592" s="2" t="n">
        <f aca="false">MOD(QUOTIENT($B592,2),2)</f>
        <v>0</v>
      </c>
      <c r="E592" s="2" t="n">
        <f aca="false">MOD(QUOTIENT($B592,4),2)</f>
        <v>0</v>
      </c>
      <c r="F592" s="2" t="n">
        <f aca="false">MOD(QUOTIENT($B592,8),2)</f>
        <v>1</v>
      </c>
      <c r="G592" s="2" t="n">
        <f aca="false">MOD(QUOTIENT($B592,16),2)</f>
        <v>1</v>
      </c>
      <c r="H592" s="2" t="n">
        <f aca="false">MOD(QUOTIENT($B592,32),2)</f>
        <v>1</v>
      </c>
      <c r="I592" s="2" t="n">
        <f aca="false">MOD(QUOTIENT($B592,64),2)</f>
        <v>0</v>
      </c>
      <c r="J592" s="5" t="n">
        <f aca="false">IF($C592=const_zero,MIN(class_series_f_invested_usd,MAX(const_zero,$A592)),const_zero)</f>
        <v>0</v>
      </c>
      <c r="K592" s="5" t="n">
        <f aca="false">IF($D592=const_zero,MIN(class_series_e_invested_usd,MAX(const_zero,$A592-SUM($J592:$J592))),const_zero)</f>
        <v>300000000</v>
      </c>
      <c r="L592" s="5" t="n">
        <f aca="false">IF($E592=const_zero,MIN(class_series_d_invested_usd,MAX(const_zero,$A592-SUM($J592:$K592))),const_zero)</f>
        <v>100000000</v>
      </c>
      <c r="M592" s="5" t="n">
        <f aca="false">IF($F592=const_zero,MIN(class_series_c_invested_usd,MAX(const_zero,$A592-SUM($J592:$L592))),const_zero)</f>
        <v>0</v>
      </c>
      <c r="N592" s="5" t="n">
        <f aca="false">IF($G592=const_zero,MIN(class_series_b_invested_usd,MAX(const_zero,$A592-SUM($J592:$M592))),const_zero)</f>
        <v>0</v>
      </c>
      <c r="O592" s="5" t="n">
        <f aca="false">IF($H592=const_zero,MIN(class_series_a_invested_usd,MAX(const_zero,$A592-SUM($J592:$N592))),const_zero)</f>
        <v>0</v>
      </c>
      <c r="P592" s="5" t="n">
        <f aca="false">IF($I592=const_zero,MIN(class_seed_invested_usd,MAX(const_zero,$A592-SUM($J592:$O592))),const_zero)</f>
        <v>5000000</v>
      </c>
      <c r="Q592" s="5" t="n">
        <f aca="false">MAX(const_zero,$A592-SUM($J592:$P592))</f>
        <v>1595000000</v>
      </c>
      <c r="R592" s="9" t="n">
        <f aca="false">common_rsa_total+Sensitivity!$AE$480+Sensitivity!$AJ$480+IF($C592=const_one,Sensitivity!$D$480,const_zero)+IF($D592=const_one,Sensitivity!$Y$480,const_zero)+IF($E592=const_one,Sensitivity!$V$480,const_zero)+IF($F592=const_one,Sensitivity!$S$480,const_zero)+IF($G592=const_one,Sensitivity!$P$480,const_zero)+IF($H592=const_one,Sensitivity!$M$480,const_zero)+IF($I592=const_one,Sensitivity!$J$480,const_zero)</f>
        <v>20265569.9049819</v>
      </c>
      <c r="S592" s="23" t="b">
        <f aca="false">IF($R592&gt;const_zero,--($Q592&gt;option_strike_usd*$R592),const_zero)</f>
        <v>1</v>
      </c>
      <c r="T592" s="7" t="n">
        <f aca="false">IF($R592&gt;const_zero,IF($S592=const_one,($Q592+option_strike_usd*pre_f_options_issued)/($R592+pre_f_options_issued),$Q592/$R592),const_zero)</f>
        <v>70.171755272</v>
      </c>
      <c r="U592" s="5" t="n">
        <f aca="false">IF($C592=const_one,Sensitivity!$D$480*$T592,const_zero)</f>
        <v>42825776.6308606</v>
      </c>
      <c r="V592" s="5" t="n">
        <f aca="false">IF($D592=const_one,Sensitivity!$Y$480*$T592,const_zero)</f>
        <v>0</v>
      </c>
      <c r="W592" s="5" t="n">
        <f aca="false">IF($E592=const_one,Sensitivity!$V$480*$T592,const_zero)</f>
        <v>0</v>
      </c>
      <c r="X592" s="5" t="n">
        <f aca="false">IF($F592=const_one,Sensitivity!$S$480*$T592,const_zero)</f>
        <v>168412212.6528</v>
      </c>
      <c r="Y592" s="5" t="n">
        <f aca="false">IF($G592=const_one,Sensitivity!$P$480*$T592,const_zero)</f>
        <v>210515265.816</v>
      </c>
      <c r="Z592" s="5" t="n">
        <f aca="false">IF($H592=const_one,Sensitivity!$M$480*$T592,const_zero)</f>
        <v>350858776.36</v>
      </c>
      <c r="AA592" s="5" t="n">
        <f aca="false">IF($I592=const_one,Sensitivity!$J$480*$T592,const_zero)</f>
        <v>0</v>
      </c>
      <c r="AB592" s="5" t="n">
        <f aca="false">(Sensitivity!$AE$480+Sensitivity!$AJ$480)*$T592</f>
        <v>17912782.9123403</v>
      </c>
      <c r="AC592" s="5" t="n">
        <f aca="false">common_rsa_total*$T592</f>
        <v>631545797.448</v>
      </c>
      <c r="AD592" s="5" t="n">
        <f aca="false">IF($S592=const_one,pre_f_options_issued*($T592-option_strike_usd),const_zero)</f>
        <v>172929388.18</v>
      </c>
      <c r="AE592" s="5" t="n">
        <f aca="false">J592+U592</f>
        <v>42825776.6308606</v>
      </c>
      <c r="AF592" s="5" t="n">
        <f aca="false">K592+V592</f>
        <v>300000000</v>
      </c>
      <c r="AG592" s="5" t="n">
        <f aca="false">L592+W592</f>
        <v>100000000</v>
      </c>
      <c r="AH592" s="5" t="n">
        <f aca="false">M592+X592</f>
        <v>168412212.6528</v>
      </c>
      <c r="AI592" s="5" t="n">
        <f aca="false">N592+Y592</f>
        <v>210515265.816</v>
      </c>
      <c r="AJ592" s="5" t="n">
        <f aca="false">O592+Z592</f>
        <v>350858776.36</v>
      </c>
      <c r="AK592" s="5" t="n">
        <f aca="false">P592+AA592</f>
        <v>5000000</v>
      </c>
      <c r="AL592" s="5" t="n">
        <f aca="false">INDEX($AE$535:$AE$662,$B592-$C592*1+const_one)</f>
        <v>30000000</v>
      </c>
      <c r="AM592" s="5" t="n">
        <f aca="false">INDEX($AF$535:$AF$662,$B592-$D592*2+const_one)</f>
        <v>300000000</v>
      </c>
      <c r="AN592" s="5" t="n">
        <f aca="false">INDEX($AG$535:$AG$662,$B592-$E592*4+const_one)</f>
        <v>100000000</v>
      </c>
      <c r="AO592" s="5" t="n">
        <f aca="false">INDEX($AH$535:$AH$662,$B592-$F592*8+const_one)</f>
        <v>60000000</v>
      </c>
      <c r="AP592" s="5" t="n">
        <f aca="false">INDEX($AI$535:$AI$662,$B592-$G592*16+const_one)</f>
        <v>30000000</v>
      </c>
      <c r="AQ592" s="5" t="n">
        <f aca="false">INDEX($AJ$535:$AJ$662,$B592-$H592*32+const_one)</f>
        <v>15000000</v>
      </c>
      <c r="AR592" s="5" t="n">
        <f aca="false">INDEX($AK$535:$AK$662,$B592-$I592*64+const_one)</f>
        <v>5000000</v>
      </c>
      <c r="AS592" s="5" t="n">
        <f aca="false">INDEX($AE$535:$AE$662,$B592+(const_one-$C592)*1+const_one)</f>
        <v>42825776.6308606</v>
      </c>
      <c r="AT592" s="5" t="n">
        <f aca="false">INDEX($AF$535:$AF$662,$B592+(const_one-$D592)*2+const_one)</f>
        <v>401126576.723823</v>
      </c>
      <c r="AU592" s="5" t="n">
        <f aca="false">INDEX($AG$535:$AG$662,$B592+(const_one-$E592)*4+const_one)</f>
        <v>119563109.56068</v>
      </c>
      <c r="AV592" s="5" t="n">
        <f aca="false">INDEX($AH$535:$AH$662,$B592+(const_one-$F592)*8+const_one)</f>
        <v>168412212.6528</v>
      </c>
      <c r="AW592" s="5" t="n">
        <f aca="false">INDEX($AI$535:$AI$662,$B592+(const_one-$G592)*16+const_one)</f>
        <v>210515265.816</v>
      </c>
      <c r="AX592" s="5" t="n">
        <f aca="false">INDEX($AJ$535:$AJ$662,$B592+(const_one-$H592)*32+const_one)</f>
        <v>350858776.36</v>
      </c>
      <c r="AY592" s="5" t="n">
        <f aca="false">INDEX($AK$535:$AK$662,$B592+(const_one-$I592)*64+const_one)</f>
        <v>288576824.730053</v>
      </c>
      <c r="AZ592" s="5" t="n">
        <f aca="false">--($C592=--(AS592&gt;AL592))</f>
        <v>1</v>
      </c>
      <c r="BA592" s="5" t="n">
        <f aca="false">--($D592=--(AT592&gt;AM592))</f>
        <v>0</v>
      </c>
      <c r="BB592" s="5" t="n">
        <f aca="false">--($E592=--(AU592&gt;AN592))</f>
        <v>0</v>
      </c>
      <c r="BC592" s="5" t="n">
        <f aca="false">--($F592=--(AV592&gt;AO592))</f>
        <v>1</v>
      </c>
      <c r="BD592" s="5" t="n">
        <f aca="false">--($G592=--(AW592&gt;AP592))</f>
        <v>1</v>
      </c>
      <c r="BE592" s="5" t="n">
        <f aca="false">--($H592=--(AX592&gt;AQ592))</f>
        <v>1</v>
      </c>
      <c r="BF592" s="5" t="n">
        <f aca="false">--($I592=--(AY592&gt;AR592))</f>
        <v>0</v>
      </c>
      <c r="BG592" s="5" t="n">
        <f aca="false">SUM(AZ592:BF592)</f>
        <v>4</v>
      </c>
      <c r="BH592" s="5" t="n">
        <f aca="false">SUM(AE592:AK592)+AB592+AC592+AD592</f>
        <v>2000000000</v>
      </c>
    </row>
    <row r="593" customFormat="false" ht="15" hidden="true" customHeight="false" outlineLevel="0" collapsed="false">
      <c r="A593" s="5" t="n">
        <f aca="false">sensitivity_exit_usd</f>
        <v>2000000000</v>
      </c>
      <c r="B593" s="2" t="n">
        <f aca="false">ROW()-ROW($B$535)</f>
        <v>58</v>
      </c>
      <c r="C593" s="2" t="n">
        <f aca="false">MOD(QUOTIENT($B593,1),2)</f>
        <v>0</v>
      </c>
      <c r="D593" s="2" t="n">
        <f aca="false">MOD(QUOTIENT($B593,2),2)</f>
        <v>1</v>
      </c>
      <c r="E593" s="2" t="n">
        <f aca="false">MOD(QUOTIENT($B593,4),2)</f>
        <v>0</v>
      </c>
      <c r="F593" s="2" t="n">
        <f aca="false">MOD(QUOTIENT($B593,8),2)</f>
        <v>1</v>
      </c>
      <c r="G593" s="2" t="n">
        <f aca="false">MOD(QUOTIENT($B593,16),2)</f>
        <v>1</v>
      </c>
      <c r="H593" s="2" t="n">
        <f aca="false">MOD(QUOTIENT($B593,32),2)</f>
        <v>1</v>
      </c>
      <c r="I593" s="2" t="n">
        <f aca="false">MOD(QUOTIENT($B593,64),2)</f>
        <v>0</v>
      </c>
      <c r="J593" s="5" t="n">
        <f aca="false">IF($C593=const_zero,MIN(class_series_f_invested_usd,MAX(const_zero,$A593)),const_zero)</f>
        <v>30000000</v>
      </c>
      <c r="K593" s="5" t="n">
        <f aca="false">IF($D593=const_zero,MIN(class_series_e_invested_usd,MAX(const_zero,$A593-SUM($J593:$J593))),const_zero)</f>
        <v>0</v>
      </c>
      <c r="L593" s="5" t="n">
        <f aca="false">IF($E593=const_zero,MIN(class_series_d_invested_usd,MAX(const_zero,$A593-SUM($J593:$K593))),const_zero)</f>
        <v>100000000</v>
      </c>
      <c r="M593" s="5" t="n">
        <f aca="false">IF($F593=const_zero,MIN(class_series_c_invested_usd,MAX(const_zero,$A593-SUM($J593:$L593))),const_zero)</f>
        <v>0</v>
      </c>
      <c r="N593" s="5" t="n">
        <f aca="false">IF($G593=const_zero,MIN(class_series_b_invested_usd,MAX(const_zero,$A593-SUM($J593:$M593))),const_zero)</f>
        <v>0</v>
      </c>
      <c r="O593" s="5" t="n">
        <f aca="false">IF($H593=const_zero,MIN(class_series_a_invested_usd,MAX(const_zero,$A593-SUM($J593:$N593))),const_zero)</f>
        <v>0</v>
      </c>
      <c r="P593" s="5" t="n">
        <f aca="false">IF($I593=const_zero,MIN(class_seed_invested_usd,MAX(const_zero,$A593-SUM($J593:$O593))),const_zero)</f>
        <v>5000000</v>
      </c>
      <c r="Q593" s="5" t="n">
        <f aca="false">MAX(const_zero,$A593-SUM($J593:$P593))</f>
        <v>1865000000</v>
      </c>
      <c r="R593" s="9" t="n">
        <f aca="false">common_rsa_total+Sensitivity!$AE$480+Sensitivity!$AJ$480+IF($C593=const_one,Sensitivity!$D$480,const_zero)+IF($D593=const_one,Sensitivity!$Y$480,const_zero)+IF($E593=const_one,Sensitivity!$V$480,const_zero)+IF($F593=const_one,Sensitivity!$S$480,const_zero)+IF($G593=const_one,Sensitivity!$P$480,const_zero)+IF($H593=const_one,Sensitivity!$M$480,const_zero)+IF($I593=const_one,Sensitivity!$J$480,const_zero)</f>
        <v>25757941.8408424</v>
      </c>
      <c r="S593" s="23" t="b">
        <f aca="false">IF($R593&gt;const_zero,--($Q593&gt;option_strike_usd*$R593),const_zero)</f>
        <v>1</v>
      </c>
      <c r="T593" s="7" t="n">
        <f aca="false">IF($R593&gt;const_zero,IF($S593=const_one,($Q593+option_strike_usd*pre_f_options_issued)/($R593+pre_f_options_issued),$Q593/$R593),const_zero)</f>
        <v>66.0876156699007</v>
      </c>
      <c r="U593" s="5" t="n">
        <f aca="false">IF($C593=const_one,Sensitivity!$D$480*$T593,const_zero)</f>
        <v>0</v>
      </c>
      <c r="V593" s="5" t="n">
        <f aca="false">IF($D593=const_one,Sensitivity!$Y$480*$T593,const_zero)</f>
        <v>403310994.499686</v>
      </c>
      <c r="W593" s="5" t="n">
        <f aca="false">IF($E593=const_one,Sensitivity!$V$480*$T593,const_zero)</f>
        <v>0</v>
      </c>
      <c r="X593" s="5" t="n">
        <f aca="false">IF($F593=const_one,Sensitivity!$S$480*$T593,const_zero)</f>
        <v>158610277.607762</v>
      </c>
      <c r="Y593" s="5" t="n">
        <f aca="false">IF($G593=const_one,Sensitivity!$P$480*$T593,const_zero)</f>
        <v>198262847.009702</v>
      </c>
      <c r="Z593" s="5" t="n">
        <f aca="false">IF($H593=const_one,Sensitivity!$M$480*$T593,const_zero)</f>
        <v>330438078.349503</v>
      </c>
      <c r="AA593" s="5" t="n">
        <f aca="false">IF($I593=const_one,Sensitivity!$J$480*$T593,const_zero)</f>
        <v>0</v>
      </c>
      <c r="AB593" s="5" t="n">
        <f aca="false">(Sensitivity!$AE$480+Sensitivity!$AJ$480)*$T593</f>
        <v>16870222.3294887</v>
      </c>
      <c r="AC593" s="5" t="n">
        <f aca="false">common_rsa_total*$T593</f>
        <v>594788541.029106</v>
      </c>
      <c r="AD593" s="5" t="n">
        <f aca="false">IF($S593=const_one,pre_f_options_issued*($T593-option_strike_usd),const_zero)</f>
        <v>162719039.174752</v>
      </c>
      <c r="AE593" s="5" t="n">
        <f aca="false">J593+U593</f>
        <v>30000000</v>
      </c>
      <c r="AF593" s="5" t="n">
        <f aca="false">K593+V593</f>
        <v>403310994.499686</v>
      </c>
      <c r="AG593" s="5" t="n">
        <f aca="false">L593+W593</f>
        <v>100000000</v>
      </c>
      <c r="AH593" s="5" t="n">
        <f aca="false">M593+X593</f>
        <v>158610277.607762</v>
      </c>
      <c r="AI593" s="5" t="n">
        <f aca="false">N593+Y593</f>
        <v>198262847.009702</v>
      </c>
      <c r="AJ593" s="5" t="n">
        <f aca="false">O593+Z593</f>
        <v>330438078.349503</v>
      </c>
      <c r="AK593" s="5" t="n">
        <f aca="false">P593+AA593</f>
        <v>5000000</v>
      </c>
      <c r="AL593" s="5" t="n">
        <f aca="false">INDEX($AE$535:$AE$662,$B593-$C593*1+const_one)</f>
        <v>30000000</v>
      </c>
      <c r="AM593" s="5" t="n">
        <f aca="false">INDEX($AF$535:$AF$662,$B593-$D593*2+const_one)</f>
        <v>300000000</v>
      </c>
      <c r="AN593" s="5" t="n">
        <f aca="false">INDEX($AG$535:$AG$662,$B593-$E593*4+const_one)</f>
        <v>100000000</v>
      </c>
      <c r="AO593" s="5" t="n">
        <f aca="false">INDEX($AH$535:$AH$662,$B593-$F593*8+const_one)</f>
        <v>60000000</v>
      </c>
      <c r="AP593" s="5" t="n">
        <f aca="false">INDEX($AI$535:$AI$662,$B593-$G593*16+const_one)</f>
        <v>30000000</v>
      </c>
      <c r="AQ593" s="5" t="n">
        <f aca="false">INDEX($AJ$535:$AJ$662,$B593-$H593*32+const_one)</f>
        <v>15000000</v>
      </c>
      <c r="AR593" s="5" t="n">
        <f aca="false">INDEX($AK$535:$AK$662,$B593-$I593*64+const_one)</f>
        <v>5000000</v>
      </c>
      <c r="AS593" s="5" t="n">
        <f aca="false">INDEX($AE$535:$AE$662,$B593+(const_one-$C593)*1+const_one)</f>
        <v>40114775.5753251</v>
      </c>
      <c r="AT593" s="5" t="n">
        <f aca="false">INDEX($AF$535:$AF$662,$B593+(const_one-$D593)*2+const_one)</f>
        <v>403310994.499686</v>
      </c>
      <c r="AU593" s="5" t="n">
        <f aca="false">INDEX($AG$535:$AG$662,$B593+(const_one-$E593)*4+const_one)</f>
        <v>113194876.499034</v>
      </c>
      <c r="AV593" s="5" t="n">
        <f aca="false">INDEX($AH$535:$AH$662,$B593+(const_one-$F593)*8+const_one)</f>
        <v>158610277.607762</v>
      </c>
      <c r="AW593" s="5" t="n">
        <f aca="false">INDEX($AI$535:$AI$662,$B593+(const_one-$G593)*16+const_one)</f>
        <v>198262847.009702</v>
      </c>
      <c r="AX593" s="5" t="n">
        <f aca="false">INDEX($AJ$535:$AJ$662,$B593+(const_one-$H593)*32+const_one)</f>
        <v>330438078.349503</v>
      </c>
      <c r="AY593" s="5" t="n">
        <f aca="false">INDEX($AK$535:$AK$662,$B593+(const_one-$I593)*64+const_one)</f>
        <v>281511707.633765</v>
      </c>
      <c r="AZ593" s="5" t="n">
        <f aca="false">--($C593=--(AS593&gt;AL593))</f>
        <v>0</v>
      </c>
      <c r="BA593" s="5" t="n">
        <f aca="false">--($D593=--(AT593&gt;AM593))</f>
        <v>1</v>
      </c>
      <c r="BB593" s="5" t="n">
        <f aca="false">--($E593=--(AU593&gt;AN593))</f>
        <v>0</v>
      </c>
      <c r="BC593" s="5" t="n">
        <f aca="false">--($F593=--(AV593&gt;AO593))</f>
        <v>1</v>
      </c>
      <c r="BD593" s="5" t="n">
        <f aca="false">--($G593=--(AW593&gt;AP593))</f>
        <v>1</v>
      </c>
      <c r="BE593" s="5" t="n">
        <f aca="false">--($H593=--(AX593&gt;AQ593))</f>
        <v>1</v>
      </c>
      <c r="BF593" s="5" t="n">
        <f aca="false">--($I593=--(AY593&gt;AR593))</f>
        <v>0</v>
      </c>
      <c r="BG593" s="5" t="n">
        <f aca="false">SUM(AZ593:BF593)</f>
        <v>4</v>
      </c>
      <c r="BH593" s="5" t="n">
        <f aca="false">SUM(AE593:AK593)+AB593+AC593+AD593</f>
        <v>2000000000</v>
      </c>
    </row>
    <row r="594" customFormat="false" ht="15" hidden="true" customHeight="false" outlineLevel="0" collapsed="false">
      <c r="A594" s="5" t="n">
        <f aca="false">sensitivity_exit_usd</f>
        <v>2000000000</v>
      </c>
      <c r="B594" s="2" t="n">
        <f aca="false">ROW()-ROW($B$535)</f>
        <v>59</v>
      </c>
      <c r="C594" s="2" t="n">
        <f aca="false">MOD(QUOTIENT($B594,1),2)</f>
        <v>1</v>
      </c>
      <c r="D594" s="2" t="n">
        <f aca="false">MOD(QUOTIENT($B594,2),2)</f>
        <v>1</v>
      </c>
      <c r="E594" s="2" t="n">
        <f aca="false">MOD(QUOTIENT($B594,4),2)</f>
        <v>0</v>
      </c>
      <c r="F594" s="2" t="n">
        <f aca="false">MOD(QUOTIENT($B594,8),2)</f>
        <v>1</v>
      </c>
      <c r="G594" s="2" t="n">
        <f aca="false">MOD(QUOTIENT($B594,16),2)</f>
        <v>1</v>
      </c>
      <c r="H594" s="2" t="n">
        <f aca="false">MOD(QUOTIENT($B594,32),2)</f>
        <v>1</v>
      </c>
      <c r="I594" s="2" t="n">
        <f aca="false">MOD(QUOTIENT($B594,64),2)</f>
        <v>0</v>
      </c>
      <c r="J594" s="5" t="n">
        <f aca="false">IF($C594=const_zero,MIN(class_series_f_invested_usd,MAX(const_zero,$A594)),const_zero)</f>
        <v>0</v>
      </c>
      <c r="K594" s="5" t="n">
        <f aca="false">IF($D594=const_zero,MIN(class_series_e_invested_usd,MAX(const_zero,$A594-SUM($J594:$J594))),const_zero)</f>
        <v>0</v>
      </c>
      <c r="L594" s="5" t="n">
        <f aca="false">IF($E594=const_zero,MIN(class_series_d_invested_usd,MAX(const_zero,$A594-SUM($J594:$K594))),const_zero)</f>
        <v>100000000</v>
      </c>
      <c r="M594" s="5" t="n">
        <f aca="false">IF($F594=const_zero,MIN(class_series_c_invested_usd,MAX(const_zero,$A594-SUM($J594:$L594))),const_zero)</f>
        <v>0</v>
      </c>
      <c r="N594" s="5" t="n">
        <f aca="false">IF($G594=const_zero,MIN(class_series_b_invested_usd,MAX(const_zero,$A594-SUM($J594:$M594))),const_zero)</f>
        <v>0</v>
      </c>
      <c r="O594" s="5" t="n">
        <f aca="false">IF($H594=const_zero,MIN(class_series_a_invested_usd,MAX(const_zero,$A594-SUM($J594:$N594))),const_zero)</f>
        <v>0</v>
      </c>
      <c r="P594" s="5" t="n">
        <f aca="false">IF($I594=const_zero,MIN(class_seed_invested_usd,MAX(const_zero,$A594-SUM($J594:$O594))),const_zero)</f>
        <v>5000000</v>
      </c>
      <c r="Q594" s="5" t="n">
        <f aca="false">MAX(const_zero,$A594-SUM($J594:$P594))</f>
        <v>1895000000</v>
      </c>
      <c r="R594" s="9" t="n">
        <f aca="false">common_rsa_total+Sensitivity!$AE$480+Sensitivity!$AJ$480+IF($C594=const_one,Sensitivity!$D$480,const_zero)+IF($D594=const_one,Sensitivity!$Y$480,const_zero)+IF($E594=const_one,Sensitivity!$V$480,const_zero)+IF($F594=const_one,Sensitivity!$S$480,const_zero)+IF($G594=const_one,Sensitivity!$P$480,const_zero)+IF($H594=const_one,Sensitivity!$M$480,const_zero)+IF($I594=const_one,Sensitivity!$J$480,const_zero)</f>
        <v>26368241.1908424</v>
      </c>
      <c r="S594" s="23" t="b">
        <f aca="false">IF($R594&gt;const_zero,--($Q594&gt;option_strike_usd*$R594),const_zero)</f>
        <v>1</v>
      </c>
      <c r="T594" s="7" t="n">
        <f aca="false">IF($R594&gt;const_zero,IF($S594=const_one,($Q594+option_strike_usd*pre_f_options_issued)/($R594+pre_f_options_issued),$Q594/$R594),const_zero)</f>
        <v>65.7296711447015</v>
      </c>
      <c r="U594" s="5" t="n">
        <f aca="false">IF($C594=const_one,Sensitivity!$D$480*$T594,const_zero)</f>
        <v>40114775.5753251</v>
      </c>
      <c r="V594" s="5" t="n">
        <f aca="false">IF($D594=const_one,Sensitivity!$Y$480*$T594,const_zero)</f>
        <v>401126576.723823</v>
      </c>
      <c r="W594" s="5" t="n">
        <f aca="false">IF($E594=const_one,Sensitivity!$V$480*$T594,const_zero)</f>
        <v>0</v>
      </c>
      <c r="X594" s="5" t="n">
        <f aca="false">IF($F594=const_one,Sensitivity!$S$480*$T594,const_zero)</f>
        <v>157751210.747284</v>
      </c>
      <c r="Y594" s="5" t="n">
        <f aca="false">IF($G594=const_one,Sensitivity!$P$480*$T594,const_zero)</f>
        <v>197189013.434105</v>
      </c>
      <c r="Z594" s="5" t="n">
        <f aca="false">IF($H594=const_one,Sensitivity!$M$480*$T594,const_zero)</f>
        <v>328648355.723508</v>
      </c>
      <c r="AA594" s="5" t="n">
        <f aca="false">IF($I594=const_one,Sensitivity!$J$480*$T594,const_zero)</f>
        <v>0</v>
      </c>
      <c r="AB594" s="5" t="n">
        <f aca="false">(Sensitivity!$AE$480+Sensitivity!$AJ$480)*$T594</f>
        <v>16778849.6318884</v>
      </c>
      <c r="AC594" s="5" t="n">
        <f aca="false">common_rsa_total*$T594</f>
        <v>591567040.302314</v>
      </c>
      <c r="AD594" s="5" t="n">
        <f aca="false">IF($S594=const_one,pre_f_options_issued*($T594-option_strike_usd),const_zero)</f>
        <v>161824177.861754</v>
      </c>
      <c r="AE594" s="5" t="n">
        <f aca="false">J594+U594</f>
        <v>40114775.5753251</v>
      </c>
      <c r="AF594" s="5" t="n">
        <f aca="false">K594+V594</f>
        <v>401126576.723823</v>
      </c>
      <c r="AG594" s="5" t="n">
        <f aca="false">L594+W594</f>
        <v>100000000</v>
      </c>
      <c r="AH594" s="5" t="n">
        <f aca="false">M594+X594</f>
        <v>157751210.747284</v>
      </c>
      <c r="AI594" s="5" t="n">
        <f aca="false">N594+Y594</f>
        <v>197189013.434105</v>
      </c>
      <c r="AJ594" s="5" t="n">
        <f aca="false">O594+Z594</f>
        <v>328648355.723508</v>
      </c>
      <c r="AK594" s="5" t="n">
        <f aca="false">P594+AA594</f>
        <v>5000000</v>
      </c>
      <c r="AL594" s="5" t="n">
        <f aca="false">INDEX($AE$535:$AE$662,$B594-$C594*1+const_one)</f>
        <v>30000000</v>
      </c>
      <c r="AM594" s="5" t="n">
        <f aca="false">INDEX($AF$535:$AF$662,$B594-$D594*2+const_one)</f>
        <v>300000000</v>
      </c>
      <c r="AN594" s="5" t="n">
        <f aca="false">INDEX($AG$535:$AG$662,$B594-$E594*4+const_one)</f>
        <v>100000000</v>
      </c>
      <c r="AO594" s="5" t="n">
        <f aca="false">INDEX($AH$535:$AH$662,$B594-$F594*8+const_one)</f>
        <v>60000000</v>
      </c>
      <c r="AP594" s="5" t="n">
        <f aca="false">INDEX($AI$535:$AI$662,$B594-$G594*16+const_one)</f>
        <v>30000000</v>
      </c>
      <c r="AQ594" s="5" t="n">
        <f aca="false">INDEX($AJ$535:$AJ$662,$B594-$H594*32+const_one)</f>
        <v>15000000</v>
      </c>
      <c r="AR594" s="5" t="n">
        <f aca="false">INDEX($AK$535:$AK$662,$B594-$I594*64+const_one)</f>
        <v>5000000</v>
      </c>
      <c r="AS594" s="5" t="n">
        <f aca="false">INDEX($AE$535:$AE$662,$B594+(const_one-$C594)*1+const_one)</f>
        <v>40114775.5753251</v>
      </c>
      <c r="AT594" s="5" t="n">
        <f aca="false">INDEX($AF$535:$AF$662,$B594+(const_one-$D594)*2+const_one)</f>
        <v>401126576.723823</v>
      </c>
      <c r="AU594" s="5" t="n">
        <f aca="false">INDEX($AG$535:$AG$662,$B594+(const_one-$E594)*4+const_one)</f>
        <v>112628309.401356</v>
      </c>
      <c r="AV594" s="5" t="n">
        <f aca="false">INDEX($AH$535:$AH$662,$B594+(const_one-$F594)*8+const_one)</f>
        <v>157751210.747284</v>
      </c>
      <c r="AW594" s="5" t="n">
        <f aca="false">INDEX($AI$535:$AI$662,$B594+(const_one-$G594)*16+const_one)</f>
        <v>197189013.434105</v>
      </c>
      <c r="AX594" s="5" t="n">
        <f aca="false">INDEX($AJ$535:$AJ$662,$B594+(const_one-$H594)*32+const_one)</f>
        <v>328648355.723508</v>
      </c>
      <c r="AY594" s="5" t="n">
        <f aca="false">INDEX($AK$535:$AK$662,$B594+(const_one-$I594)*64+const_one)</f>
        <v>280867847.44441</v>
      </c>
      <c r="AZ594" s="5" t="n">
        <f aca="false">--($C594=--(AS594&gt;AL594))</f>
        <v>1</v>
      </c>
      <c r="BA594" s="5" t="n">
        <f aca="false">--($D594=--(AT594&gt;AM594))</f>
        <v>1</v>
      </c>
      <c r="BB594" s="5" t="n">
        <f aca="false">--($E594=--(AU594&gt;AN594))</f>
        <v>0</v>
      </c>
      <c r="BC594" s="5" t="n">
        <f aca="false">--($F594=--(AV594&gt;AO594))</f>
        <v>1</v>
      </c>
      <c r="BD594" s="5" t="n">
        <f aca="false">--($G594=--(AW594&gt;AP594))</f>
        <v>1</v>
      </c>
      <c r="BE594" s="5" t="n">
        <f aca="false">--($H594=--(AX594&gt;AQ594))</f>
        <v>1</v>
      </c>
      <c r="BF594" s="5" t="n">
        <f aca="false">--($I594=--(AY594&gt;AR594))</f>
        <v>0</v>
      </c>
      <c r="BG594" s="5" t="n">
        <f aca="false">SUM(AZ594:BF594)</f>
        <v>5</v>
      </c>
      <c r="BH594" s="5" t="n">
        <f aca="false">SUM(AE594:AK594)+AB594+AC594+AD594</f>
        <v>2000000000</v>
      </c>
    </row>
    <row r="595" customFormat="false" ht="15" hidden="true" customHeight="false" outlineLevel="0" collapsed="false">
      <c r="A595" s="5" t="n">
        <f aca="false">sensitivity_exit_usd</f>
        <v>2000000000</v>
      </c>
      <c r="B595" s="2" t="n">
        <f aca="false">ROW()-ROW($B$535)</f>
        <v>60</v>
      </c>
      <c r="C595" s="2" t="n">
        <f aca="false">MOD(QUOTIENT($B595,1),2)</f>
        <v>0</v>
      </c>
      <c r="D595" s="2" t="n">
        <f aca="false">MOD(QUOTIENT($B595,2),2)</f>
        <v>0</v>
      </c>
      <c r="E595" s="2" t="n">
        <f aca="false">MOD(QUOTIENT($B595,4),2)</f>
        <v>1</v>
      </c>
      <c r="F595" s="2" t="n">
        <f aca="false">MOD(QUOTIENT($B595,8),2)</f>
        <v>1</v>
      </c>
      <c r="G595" s="2" t="n">
        <f aca="false">MOD(QUOTIENT($B595,16),2)</f>
        <v>1</v>
      </c>
      <c r="H595" s="2" t="n">
        <f aca="false">MOD(QUOTIENT($B595,32),2)</f>
        <v>1</v>
      </c>
      <c r="I595" s="2" t="n">
        <f aca="false">MOD(QUOTIENT($B595,64),2)</f>
        <v>0</v>
      </c>
      <c r="J595" s="5" t="n">
        <f aca="false">IF($C595=const_zero,MIN(class_series_f_invested_usd,MAX(const_zero,$A595)),const_zero)</f>
        <v>30000000</v>
      </c>
      <c r="K595" s="5" t="n">
        <f aca="false">IF($D595=const_zero,MIN(class_series_e_invested_usd,MAX(const_zero,$A595-SUM($J595:$J595))),const_zero)</f>
        <v>300000000</v>
      </c>
      <c r="L595" s="5" t="n">
        <f aca="false">IF($E595=const_zero,MIN(class_series_d_invested_usd,MAX(const_zero,$A595-SUM($J595:$K595))),const_zero)</f>
        <v>0</v>
      </c>
      <c r="M595" s="5" t="n">
        <f aca="false">IF($F595=const_zero,MIN(class_series_c_invested_usd,MAX(const_zero,$A595-SUM($J595:$L595))),const_zero)</f>
        <v>0</v>
      </c>
      <c r="N595" s="5" t="n">
        <f aca="false">IF($G595=const_zero,MIN(class_series_b_invested_usd,MAX(const_zero,$A595-SUM($J595:$M595))),const_zero)</f>
        <v>0</v>
      </c>
      <c r="O595" s="5" t="n">
        <f aca="false">IF($H595=const_zero,MIN(class_series_a_invested_usd,MAX(const_zero,$A595-SUM($J595:$N595))),const_zero)</f>
        <v>0</v>
      </c>
      <c r="P595" s="5" t="n">
        <f aca="false">IF($I595=const_zero,MIN(class_seed_invested_usd,MAX(const_zero,$A595-SUM($J595:$O595))),const_zero)</f>
        <v>5000000</v>
      </c>
      <c r="Q595" s="5" t="n">
        <f aca="false">MAX(const_zero,$A595-SUM($J595:$P595))</f>
        <v>1665000000</v>
      </c>
      <c r="R595" s="9" t="n">
        <f aca="false">common_rsa_total+Sensitivity!$AE$480+Sensitivity!$AJ$480+IF($C595=const_one,Sensitivity!$D$480,const_zero)+IF($D595=const_one,Sensitivity!$Y$480,const_zero)+IF($E595=const_one,Sensitivity!$V$480,const_zero)+IF($F595=const_one,Sensitivity!$S$480,const_zero)+IF($G595=const_one,Sensitivity!$P$480,const_zero)+IF($H595=const_one,Sensitivity!$M$480,const_zero)+IF($I595=const_one,Sensitivity!$J$480,const_zero)</f>
        <v>21380258.6360977</v>
      </c>
      <c r="S595" s="23" t="b">
        <f aca="false">IF($R595&gt;const_zero,--($Q595&gt;option_strike_usd*$R595),const_zero)</f>
        <v>1</v>
      </c>
      <c r="T595" s="7" t="n">
        <f aca="false">IF($R595&gt;const_zero,IF($S595=const_one,($Q595+option_strike_usd*pre_f_options_issued)/($R595+pre_f_options_issued),$Q595/$R595),const_zero)</f>
        <v>69.8275519294162</v>
      </c>
      <c r="U595" s="5" t="n">
        <f aca="false">IF($C595=const_one,Sensitivity!$D$480*$T595,const_zero)</f>
        <v>0</v>
      </c>
      <c r="V595" s="5" t="n">
        <f aca="false">IF($D595=const_one,Sensitivity!$Y$480*$T595,const_zero)</f>
        <v>0</v>
      </c>
      <c r="W595" s="5" t="n">
        <f aca="false">IF($E595=const_one,Sensitivity!$V$480*$T595,const_zero)</f>
        <v>120451694.811734</v>
      </c>
      <c r="X595" s="5" t="n">
        <f aca="false">IF($F595=const_one,Sensitivity!$S$480*$T595,const_zero)</f>
        <v>167586124.630599</v>
      </c>
      <c r="Y595" s="5" t="n">
        <f aca="false">IF($G595=const_one,Sensitivity!$P$480*$T595,const_zero)</f>
        <v>209482655.788248</v>
      </c>
      <c r="Z595" s="5" t="n">
        <f aca="false">IF($H595=const_one,Sensitivity!$M$480*$T595,const_zero)</f>
        <v>349137759.647081</v>
      </c>
      <c r="AA595" s="5" t="n">
        <f aca="false">IF($I595=const_one,Sensitivity!$J$480*$T595,const_zero)</f>
        <v>0</v>
      </c>
      <c r="AB595" s="5" t="n">
        <f aca="false">(Sensitivity!$AE$480+Sensitivity!$AJ$480)*$T595</f>
        <v>17824917.9340523</v>
      </c>
      <c r="AC595" s="5" t="n">
        <f aca="false">common_rsa_total*$T595</f>
        <v>628447967.364745</v>
      </c>
      <c r="AD595" s="5" t="n">
        <f aca="false">IF($S595=const_one,pre_f_options_issued*($T595-option_strike_usd),const_zero)</f>
        <v>172068879.82354</v>
      </c>
      <c r="AE595" s="5" t="n">
        <f aca="false">J595+U595</f>
        <v>30000000</v>
      </c>
      <c r="AF595" s="5" t="n">
        <f aca="false">K595+V595</f>
        <v>300000000</v>
      </c>
      <c r="AG595" s="5" t="n">
        <f aca="false">L595+W595</f>
        <v>120451694.811734</v>
      </c>
      <c r="AH595" s="5" t="n">
        <f aca="false">M595+X595</f>
        <v>167586124.630599</v>
      </c>
      <c r="AI595" s="5" t="n">
        <f aca="false">N595+Y595</f>
        <v>209482655.788248</v>
      </c>
      <c r="AJ595" s="5" t="n">
        <f aca="false">O595+Z595</f>
        <v>349137759.647081</v>
      </c>
      <c r="AK595" s="5" t="n">
        <f aca="false">P595+AA595</f>
        <v>5000000</v>
      </c>
      <c r="AL595" s="5" t="n">
        <f aca="false">INDEX($AE$535:$AE$662,$B595-$C595*1+const_one)</f>
        <v>30000000</v>
      </c>
      <c r="AM595" s="5" t="n">
        <f aca="false">INDEX($AF$535:$AF$662,$B595-$D595*2+const_one)</f>
        <v>300000000</v>
      </c>
      <c r="AN595" s="5" t="n">
        <f aca="false">INDEX($AG$535:$AG$662,$B595-$E595*4+const_one)</f>
        <v>100000000</v>
      </c>
      <c r="AO595" s="5" t="n">
        <f aca="false">INDEX($AH$535:$AH$662,$B595-$F595*8+const_one)</f>
        <v>60000000</v>
      </c>
      <c r="AP595" s="5" t="n">
        <f aca="false">INDEX($AI$535:$AI$662,$B595-$G595*16+const_one)</f>
        <v>30000000</v>
      </c>
      <c r="AQ595" s="5" t="n">
        <f aca="false">INDEX($AJ$535:$AJ$662,$B595-$H595*32+const_one)</f>
        <v>15000000</v>
      </c>
      <c r="AR595" s="5" t="n">
        <f aca="false">INDEX($AK$535:$AK$662,$B595-$I595*64+const_one)</f>
        <v>5000000</v>
      </c>
      <c r="AS595" s="5" t="n">
        <f aca="false">INDEX($AE$535:$AE$662,$B595+(const_one-$C595)*1+const_one)</f>
        <v>42301328.8310167</v>
      </c>
      <c r="AT595" s="5" t="n">
        <f aca="false">INDEX($AF$535:$AF$662,$B595+(const_one-$D595)*2+const_one)</f>
        <v>400461388.736299</v>
      </c>
      <c r="AU595" s="5" t="n">
        <f aca="false">INDEX($AG$535:$AG$662,$B595+(const_one-$E595)*4+const_one)</f>
        <v>120451694.811734</v>
      </c>
      <c r="AV595" s="5" t="n">
        <f aca="false">INDEX($AH$535:$AH$662,$B595+(const_one-$F595)*8+const_one)</f>
        <v>167586124.630599</v>
      </c>
      <c r="AW595" s="5" t="n">
        <f aca="false">INDEX($AI$535:$AI$662,$B595+(const_one-$G595)*16+const_one)</f>
        <v>209482655.788248</v>
      </c>
      <c r="AX595" s="5" t="n">
        <f aca="false">INDEX($AJ$535:$AJ$662,$B595+(const_one-$H595)*32+const_one)</f>
        <v>349137759.647081</v>
      </c>
      <c r="AY595" s="5" t="n">
        <f aca="false">INDEX($AK$535:$AK$662,$B595+(const_one-$I595)*64+const_one)</f>
        <v>289557656.16128</v>
      </c>
      <c r="AZ595" s="5" t="n">
        <f aca="false">--($C595=--(AS595&gt;AL595))</f>
        <v>0</v>
      </c>
      <c r="BA595" s="5" t="n">
        <f aca="false">--($D595=--(AT595&gt;AM595))</f>
        <v>0</v>
      </c>
      <c r="BB595" s="5" t="n">
        <f aca="false">--($E595=--(AU595&gt;AN595))</f>
        <v>1</v>
      </c>
      <c r="BC595" s="5" t="n">
        <f aca="false">--($F595=--(AV595&gt;AO595))</f>
        <v>1</v>
      </c>
      <c r="BD595" s="5" t="n">
        <f aca="false">--($G595=--(AW595&gt;AP595))</f>
        <v>1</v>
      </c>
      <c r="BE595" s="5" t="n">
        <f aca="false">--($H595=--(AX595&gt;AQ595))</f>
        <v>1</v>
      </c>
      <c r="BF595" s="5" t="n">
        <f aca="false">--($I595=--(AY595&gt;AR595))</f>
        <v>0</v>
      </c>
      <c r="BG595" s="5" t="n">
        <f aca="false">SUM(AZ595:BF595)</f>
        <v>4</v>
      </c>
      <c r="BH595" s="5" t="n">
        <f aca="false">SUM(AE595:AK595)+AB595+AC595+AD595</f>
        <v>2000000000</v>
      </c>
    </row>
    <row r="596" customFormat="false" ht="15" hidden="true" customHeight="false" outlineLevel="0" collapsed="false">
      <c r="A596" s="5" t="n">
        <f aca="false">sensitivity_exit_usd</f>
        <v>2000000000</v>
      </c>
      <c r="B596" s="2" t="n">
        <f aca="false">ROW()-ROW($B$535)</f>
        <v>61</v>
      </c>
      <c r="C596" s="2" t="n">
        <f aca="false">MOD(QUOTIENT($B596,1),2)</f>
        <v>1</v>
      </c>
      <c r="D596" s="2" t="n">
        <f aca="false">MOD(QUOTIENT($B596,2),2)</f>
        <v>0</v>
      </c>
      <c r="E596" s="2" t="n">
        <f aca="false">MOD(QUOTIENT($B596,4),2)</f>
        <v>1</v>
      </c>
      <c r="F596" s="2" t="n">
        <f aca="false">MOD(QUOTIENT($B596,8),2)</f>
        <v>1</v>
      </c>
      <c r="G596" s="2" t="n">
        <f aca="false">MOD(QUOTIENT($B596,16),2)</f>
        <v>1</v>
      </c>
      <c r="H596" s="2" t="n">
        <f aca="false">MOD(QUOTIENT($B596,32),2)</f>
        <v>1</v>
      </c>
      <c r="I596" s="2" t="n">
        <f aca="false">MOD(QUOTIENT($B596,64),2)</f>
        <v>0</v>
      </c>
      <c r="J596" s="5" t="n">
        <f aca="false">IF($C596=const_zero,MIN(class_series_f_invested_usd,MAX(const_zero,$A596)),const_zero)</f>
        <v>0</v>
      </c>
      <c r="K596" s="5" t="n">
        <f aca="false">IF($D596=const_zero,MIN(class_series_e_invested_usd,MAX(const_zero,$A596-SUM($J596:$J596))),const_zero)</f>
        <v>300000000</v>
      </c>
      <c r="L596" s="5" t="n">
        <f aca="false">IF($E596=const_zero,MIN(class_series_d_invested_usd,MAX(const_zero,$A596-SUM($J596:$K596))),const_zero)</f>
        <v>0</v>
      </c>
      <c r="M596" s="5" t="n">
        <f aca="false">IF($F596=const_zero,MIN(class_series_c_invested_usd,MAX(const_zero,$A596-SUM($J596:$L596))),const_zero)</f>
        <v>0</v>
      </c>
      <c r="N596" s="5" t="n">
        <f aca="false">IF($G596=const_zero,MIN(class_series_b_invested_usd,MAX(const_zero,$A596-SUM($J596:$M596))),const_zero)</f>
        <v>0</v>
      </c>
      <c r="O596" s="5" t="n">
        <f aca="false">IF($H596=const_zero,MIN(class_series_a_invested_usd,MAX(const_zero,$A596-SUM($J596:$N596))),const_zero)</f>
        <v>0</v>
      </c>
      <c r="P596" s="5" t="n">
        <f aca="false">IF($I596=const_zero,MIN(class_seed_invested_usd,MAX(const_zero,$A596-SUM($J596:$O596))),const_zero)</f>
        <v>5000000</v>
      </c>
      <c r="Q596" s="5" t="n">
        <f aca="false">MAX(const_zero,$A596-SUM($J596:$P596))</f>
        <v>1695000000</v>
      </c>
      <c r="R596" s="9" t="n">
        <f aca="false">common_rsa_total+Sensitivity!$AE$480+Sensitivity!$AJ$480+IF($C596=const_one,Sensitivity!$D$480,const_zero)+IF($D596=const_one,Sensitivity!$Y$480,const_zero)+IF($E596=const_one,Sensitivity!$V$480,const_zero)+IF($F596=const_one,Sensitivity!$S$480,const_zero)+IF($G596=const_one,Sensitivity!$P$480,const_zero)+IF($H596=const_one,Sensitivity!$M$480,const_zero)+IF($I596=const_one,Sensitivity!$J$480,const_zero)</f>
        <v>21990557.9860977</v>
      </c>
      <c r="S596" s="23" t="b">
        <f aca="false">IF($R596&gt;const_zero,--($Q596&gt;option_strike_usd*$R596),const_zero)</f>
        <v>1</v>
      </c>
      <c r="T596" s="7" t="n">
        <f aca="false">IF($R596&gt;const_zero,IF($S596=const_one,($Q596+option_strike_usd*pre_f_options_issued)/($R596+pre_f_options_issued),$Q596/$R596),const_zero)</f>
        <v>69.3124264854889</v>
      </c>
      <c r="U596" s="5" t="n">
        <f aca="false">IF($C596=const_one,Sensitivity!$D$480*$T596,const_zero)</f>
        <v>42301328.8310167</v>
      </c>
      <c r="V596" s="5" t="n">
        <f aca="false">IF($D596=const_one,Sensitivity!$Y$480*$T596,const_zero)</f>
        <v>0</v>
      </c>
      <c r="W596" s="5" t="n">
        <f aca="false">IF($E596=const_one,Sensitivity!$V$480*$T596,const_zero)</f>
        <v>119563109.56068</v>
      </c>
      <c r="X596" s="5" t="n">
        <f aca="false">IF($F596=const_one,Sensitivity!$S$480*$T596,const_zero)</f>
        <v>166349823.565173</v>
      </c>
      <c r="Y596" s="5" t="n">
        <f aca="false">IF($G596=const_one,Sensitivity!$P$480*$T596,const_zero)</f>
        <v>207937279.456467</v>
      </c>
      <c r="Z596" s="5" t="n">
        <f aca="false">IF($H596=const_one,Sensitivity!$M$480*$T596,const_zero)</f>
        <v>346562132.427445</v>
      </c>
      <c r="AA596" s="5" t="n">
        <f aca="false">IF($I596=const_one,Sensitivity!$J$480*$T596,const_zero)</f>
        <v>0</v>
      </c>
      <c r="AB596" s="5" t="n">
        <f aca="false">(Sensitivity!$AE$480+Sensitivity!$AJ$480)*$T596</f>
        <v>17693421.5760957</v>
      </c>
      <c r="AC596" s="5" t="n">
        <f aca="false">common_rsa_total*$T596</f>
        <v>623811838.3694</v>
      </c>
      <c r="AD596" s="5" t="n">
        <f aca="false">IF($S596=const_one,pre_f_options_issued*($T596-option_strike_usd),const_zero)</f>
        <v>170781066.213722</v>
      </c>
      <c r="AE596" s="5" t="n">
        <f aca="false">J596+U596</f>
        <v>42301328.8310167</v>
      </c>
      <c r="AF596" s="5" t="n">
        <f aca="false">K596+V596</f>
        <v>300000000</v>
      </c>
      <c r="AG596" s="5" t="n">
        <f aca="false">L596+W596</f>
        <v>119563109.56068</v>
      </c>
      <c r="AH596" s="5" t="n">
        <f aca="false">M596+X596</f>
        <v>166349823.565173</v>
      </c>
      <c r="AI596" s="5" t="n">
        <f aca="false">N596+Y596</f>
        <v>207937279.456467</v>
      </c>
      <c r="AJ596" s="5" t="n">
        <f aca="false">O596+Z596</f>
        <v>346562132.427445</v>
      </c>
      <c r="AK596" s="5" t="n">
        <f aca="false">P596+AA596</f>
        <v>5000000</v>
      </c>
      <c r="AL596" s="5" t="n">
        <f aca="false">INDEX($AE$535:$AE$662,$B596-$C596*1+const_one)</f>
        <v>30000000</v>
      </c>
      <c r="AM596" s="5" t="n">
        <f aca="false">INDEX($AF$535:$AF$662,$B596-$D596*2+const_one)</f>
        <v>300000000</v>
      </c>
      <c r="AN596" s="5" t="n">
        <f aca="false">INDEX($AG$535:$AG$662,$B596-$E596*4+const_one)</f>
        <v>100000000</v>
      </c>
      <c r="AO596" s="5" t="n">
        <f aca="false">INDEX($AH$535:$AH$662,$B596-$F596*8+const_one)</f>
        <v>60000000</v>
      </c>
      <c r="AP596" s="5" t="n">
        <f aca="false">INDEX($AI$535:$AI$662,$B596-$G596*16+const_one)</f>
        <v>30000000</v>
      </c>
      <c r="AQ596" s="5" t="n">
        <f aca="false">INDEX($AJ$535:$AJ$662,$B596-$H596*32+const_one)</f>
        <v>15000000</v>
      </c>
      <c r="AR596" s="5" t="n">
        <f aca="false">INDEX($AK$535:$AK$662,$B596-$I596*64+const_one)</f>
        <v>5000000</v>
      </c>
      <c r="AS596" s="5" t="n">
        <f aca="false">INDEX($AE$535:$AE$662,$B596+(const_one-$C596)*1+const_one)</f>
        <v>42301328.8310167</v>
      </c>
      <c r="AT596" s="5" t="n">
        <f aca="false">INDEX($AF$535:$AF$662,$B596+(const_one-$D596)*2+const_one)</f>
        <v>398456984.881939</v>
      </c>
      <c r="AU596" s="5" t="n">
        <f aca="false">INDEX($AG$535:$AG$662,$B596+(const_one-$E596)*4+const_one)</f>
        <v>119563109.56068</v>
      </c>
      <c r="AV596" s="5" t="n">
        <f aca="false">INDEX($AH$535:$AH$662,$B596+(const_one-$F596)*8+const_one)</f>
        <v>166349823.565173</v>
      </c>
      <c r="AW596" s="5" t="n">
        <f aca="false">INDEX($AI$535:$AI$662,$B596+(const_one-$G596)*16+const_one)</f>
        <v>207937279.456467</v>
      </c>
      <c r="AX596" s="5" t="n">
        <f aca="false">INDEX($AJ$535:$AJ$662,$B596+(const_one-$H596)*32+const_one)</f>
        <v>346562132.427445</v>
      </c>
      <c r="AY596" s="5" t="n">
        <f aca="false">INDEX($AK$535:$AK$662,$B596+(const_one-$I596)*64+const_one)</f>
        <v>288651710.286829</v>
      </c>
      <c r="AZ596" s="5" t="n">
        <f aca="false">--($C596=--(AS596&gt;AL596))</f>
        <v>1</v>
      </c>
      <c r="BA596" s="5" t="n">
        <f aca="false">--($D596=--(AT596&gt;AM596))</f>
        <v>0</v>
      </c>
      <c r="BB596" s="5" t="n">
        <f aca="false">--($E596=--(AU596&gt;AN596))</f>
        <v>1</v>
      </c>
      <c r="BC596" s="5" t="n">
        <f aca="false">--($F596=--(AV596&gt;AO596))</f>
        <v>1</v>
      </c>
      <c r="BD596" s="5" t="n">
        <f aca="false">--($G596=--(AW596&gt;AP596))</f>
        <v>1</v>
      </c>
      <c r="BE596" s="5" t="n">
        <f aca="false">--($H596=--(AX596&gt;AQ596))</f>
        <v>1</v>
      </c>
      <c r="BF596" s="5" t="n">
        <f aca="false">--($I596=--(AY596&gt;AR596))</f>
        <v>0</v>
      </c>
      <c r="BG596" s="5" t="n">
        <f aca="false">SUM(AZ596:BF596)</f>
        <v>5</v>
      </c>
      <c r="BH596" s="5" t="n">
        <f aca="false">SUM(AE596:AK596)+AB596+AC596+AD596</f>
        <v>2000000000</v>
      </c>
    </row>
    <row r="597" customFormat="false" ht="15" hidden="true" customHeight="false" outlineLevel="0" collapsed="false">
      <c r="A597" s="5" t="n">
        <f aca="false">sensitivity_exit_usd</f>
        <v>2000000000</v>
      </c>
      <c r="B597" s="2" t="n">
        <f aca="false">ROW()-ROW($B$535)</f>
        <v>62</v>
      </c>
      <c r="C597" s="2" t="n">
        <f aca="false">MOD(QUOTIENT($B597,1),2)</f>
        <v>0</v>
      </c>
      <c r="D597" s="2" t="n">
        <f aca="false">MOD(QUOTIENT($B597,2),2)</f>
        <v>1</v>
      </c>
      <c r="E597" s="2" t="n">
        <f aca="false">MOD(QUOTIENT($B597,4),2)</f>
        <v>1</v>
      </c>
      <c r="F597" s="2" t="n">
        <f aca="false">MOD(QUOTIENT($B597,8),2)</f>
        <v>1</v>
      </c>
      <c r="G597" s="2" t="n">
        <f aca="false">MOD(QUOTIENT($B597,16),2)</f>
        <v>1</v>
      </c>
      <c r="H597" s="2" t="n">
        <f aca="false">MOD(QUOTIENT($B597,32),2)</f>
        <v>1</v>
      </c>
      <c r="I597" s="2" t="n">
        <f aca="false">MOD(QUOTIENT($B597,64),2)</f>
        <v>0</v>
      </c>
      <c r="J597" s="5" t="n">
        <f aca="false">IF($C597=const_zero,MIN(class_series_f_invested_usd,MAX(const_zero,$A597)),const_zero)</f>
        <v>30000000</v>
      </c>
      <c r="K597" s="5" t="n">
        <f aca="false">IF($D597=const_zero,MIN(class_series_e_invested_usd,MAX(const_zero,$A597-SUM($J597:$J597))),const_zero)</f>
        <v>0</v>
      </c>
      <c r="L597" s="5" t="n">
        <f aca="false">IF($E597=const_zero,MIN(class_series_d_invested_usd,MAX(const_zero,$A597-SUM($J597:$K597))),const_zero)</f>
        <v>0</v>
      </c>
      <c r="M597" s="5" t="n">
        <f aca="false">IF($F597=const_zero,MIN(class_series_c_invested_usd,MAX(const_zero,$A597-SUM($J597:$L597))),const_zero)</f>
        <v>0</v>
      </c>
      <c r="N597" s="5" t="n">
        <f aca="false">IF($G597=const_zero,MIN(class_series_b_invested_usd,MAX(const_zero,$A597-SUM($J597:$M597))),const_zero)</f>
        <v>0</v>
      </c>
      <c r="O597" s="5" t="n">
        <f aca="false">IF($H597=const_zero,MIN(class_series_a_invested_usd,MAX(const_zero,$A597-SUM($J597:$N597))),const_zero)</f>
        <v>0</v>
      </c>
      <c r="P597" s="5" t="n">
        <f aca="false">IF($I597=const_zero,MIN(class_seed_invested_usd,MAX(const_zero,$A597-SUM($J597:$O597))),const_zero)</f>
        <v>5000000</v>
      </c>
      <c r="Q597" s="5" t="n">
        <f aca="false">MAX(const_zero,$A597-SUM($J597:$P597))</f>
        <v>1965000000</v>
      </c>
      <c r="R597" s="9" t="n">
        <f aca="false">common_rsa_total+Sensitivity!$AE$480+Sensitivity!$AJ$480+IF($C597=const_one,Sensitivity!$D$480,const_zero)+IF($D597=const_one,Sensitivity!$Y$480,const_zero)+IF($E597=const_one,Sensitivity!$V$480,const_zero)+IF($F597=const_one,Sensitivity!$S$480,const_zero)+IF($G597=const_one,Sensitivity!$P$480,const_zero)+IF($H597=const_one,Sensitivity!$M$480,const_zero)+IF($I597=const_one,Sensitivity!$J$480,const_zero)</f>
        <v>27482929.9219582</v>
      </c>
      <c r="S597" s="23" t="b">
        <f aca="false">IF($R597&gt;const_zero,--($Q597&gt;option_strike_usd*$R597),const_zero)</f>
        <v>1</v>
      </c>
      <c r="T597" s="7" t="n">
        <f aca="false">IF($R597&gt;const_zero,IF($S597=const_one,($Q597+option_strike_usd*pre_f_options_issued)/($R597+pre_f_options_issued),$Q597/$R597),const_zero)</f>
        <v>65.6206716662166</v>
      </c>
      <c r="U597" s="5" t="n">
        <f aca="false">IF($C597=const_one,Sensitivity!$D$480*$T597,const_zero)</f>
        <v>0</v>
      </c>
      <c r="V597" s="5" t="n">
        <f aca="false">IF($D597=const_one,Sensitivity!$Y$480*$T597,const_zero)</f>
        <v>400461388.736299</v>
      </c>
      <c r="W597" s="5" t="n">
        <f aca="false">IF($E597=const_one,Sensitivity!$V$480*$T597,const_zero)</f>
        <v>113194876.499034</v>
      </c>
      <c r="X597" s="5" t="n">
        <f aca="false">IF($F597=const_one,Sensitivity!$S$480*$T597,const_zero)</f>
        <v>157489611.99892</v>
      </c>
      <c r="Y597" s="5" t="n">
        <f aca="false">IF($G597=const_one,Sensitivity!$P$480*$T597,const_zero)</f>
        <v>196862014.99865</v>
      </c>
      <c r="Z597" s="5" t="n">
        <f aca="false">IF($H597=const_one,Sensitivity!$M$480*$T597,const_zero)</f>
        <v>328103358.331083</v>
      </c>
      <c r="AA597" s="5" t="n">
        <f aca="false">IF($I597=const_one,Sensitivity!$J$480*$T597,const_zero)</f>
        <v>0</v>
      </c>
      <c r="AB597" s="5" t="n">
        <f aca="false">(Sensitivity!$AE$480+Sensitivity!$AJ$480)*$T597</f>
        <v>16751025.2745228</v>
      </c>
      <c r="AC597" s="5" t="n">
        <f aca="false">common_rsa_total*$T597</f>
        <v>590586044.99595</v>
      </c>
      <c r="AD597" s="5" t="n">
        <f aca="false">IF($S597=const_one,pre_f_options_issued*($T597-option_strike_usd),const_zero)</f>
        <v>161551679.165542</v>
      </c>
      <c r="AE597" s="5" t="n">
        <f aca="false">J597+U597</f>
        <v>30000000</v>
      </c>
      <c r="AF597" s="5" t="n">
        <f aca="false">K597+V597</f>
        <v>400461388.736299</v>
      </c>
      <c r="AG597" s="5" t="n">
        <f aca="false">L597+W597</f>
        <v>113194876.499034</v>
      </c>
      <c r="AH597" s="5" t="n">
        <f aca="false">M597+X597</f>
        <v>157489611.99892</v>
      </c>
      <c r="AI597" s="5" t="n">
        <f aca="false">N597+Y597</f>
        <v>196862014.99865</v>
      </c>
      <c r="AJ597" s="5" t="n">
        <f aca="false">O597+Z597</f>
        <v>328103358.331083</v>
      </c>
      <c r="AK597" s="5" t="n">
        <f aca="false">P597+AA597</f>
        <v>5000000</v>
      </c>
      <c r="AL597" s="5" t="n">
        <f aca="false">INDEX($AE$535:$AE$662,$B597-$C597*1+const_one)</f>
        <v>30000000</v>
      </c>
      <c r="AM597" s="5" t="n">
        <f aca="false">INDEX($AF$535:$AF$662,$B597-$D597*2+const_one)</f>
        <v>300000000</v>
      </c>
      <c r="AN597" s="5" t="n">
        <f aca="false">INDEX($AG$535:$AG$662,$B597-$E597*4+const_one)</f>
        <v>100000000</v>
      </c>
      <c r="AO597" s="5" t="n">
        <f aca="false">INDEX($AH$535:$AH$662,$B597-$F597*8+const_one)</f>
        <v>60000000</v>
      </c>
      <c r="AP597" s="5" t="n">
        <f aca="false">INDEX($AI$535:$AI$662,$B597-$G597*16+const_one)</f>
        <v>30000000</v>
      </c>
      <c r="AQ597" s="5" t="n">
        <f aca="false">INDEX($AJ$535:$AJ$662,$B597-$H597*32+const_one)</f>
        <v>15000000</v>
      </c>
      <c r="AR597" s="5" t="n">
        <f aca="false">INDEX($AK$535:$AK$662,$B597-$I597*64+const_one)</f>
        <v>5000000</v>
      </c>
      <c r="AS597" s="5" t="n">
        <f aca="false">INDEX($AE$535:$AE$662,$B597+(const_one-$C597)*1+const_one)</f>
        <v>39847802.2959938</v>
      </c>
      <c r="AT597" s="5" t="n">
        <f aca="false">INDEX($AF$535:$AF$662,$B597+(const_one-$D597)*2+const_one)</f>
        <v>400461388.736299</v>
      </c>
      <c r="AU597" s="5" t="n">
        <f aca="false">INDEX($AG$535:$AG$662,$B597+(const_one-$E597)*4+const_one)</f>
        <v>113194876.499034</v>
      </c>
      <c r="AV597" s="5" t="n">
        <f aca="false">INDEX($AH$535:$AH$662,$B597+(const_one-$F597)*8+const_one)</f>
        <v>157489611.99892</v>
      </c>
      <c r="AW597" s="5" t="n">
        <f aca="false">INDEX($AI$535:$AI$662,$B597+(const_one-$G597)*16+const_one)</f>
        <v>196862014.99865</v>
      </c>
      <c r="AX597" s="5" t="n">
        <f aca="false">INDEX($AJ$535:$AJ$662,$B597+(const_one-$H597)*32+const_one)</f>
        <v>328103358.331083</v>
      </c>
      <c r="AY597" s="5" t="n">
        <f aca="false">INDEX($AK$535:$AK$662,$B597+(const_one-$I597)*64+const_one)</f>
        <v>281923212.89274</v>
      </c>
      <c r="AZ597" s="5" t="n">
        <f aca="false">--($C597=--(AS597&gt;AL597))</f>
        <v>0</v>
      </c>
      <c r="BA597" s="5" t="n">
        <f aca="false">--($D597=--(AT597&gt;AM597))</f>
        <v>1</v>
      </c>
      <c r="BB597" s="5" t="n">
        <f aca="false">--($E597=--(AU597&gt;AN597))</f>
        <v>1</v>
      </c>
      <c r="BC597" s="5" t="n">
        <f aca="false">--($F597=--(AV597&gt;AO597))</f>
        <v>1</v>
      </c>
      <c r="BD597" s="5" t="n">
        <f aca="false">--($G597=--(AW597&gt;AP597))</f>
        <v>1</v>
      </c>
      <c r="BE597" s="5" t="n">
        <f aca="false">--($H597=--(AX597&gt;AQ597))</f>
        <v>1</v>
      </c>
      <c r="BF597" s="5" t="n">
        <f aca="false">--($I597=--(AY597&gt;AR597))</f>
        <v>0</v>
      </c>
      <c r="BG597" s="5" t="n">
        <f aca="false">SUM(AZ597:BF597)</f>
        <v>5</v>
      </c>
      <c r="BH597" s="5" t="n">
        <f aca="false">SUM(AE597:AK597)+AB597+AC597+AD597</f>
        <v>2000000000</v>
      </c>
    </row>
    <row r="598" customFormat="false" ht="15" hidden="true" customHeight="false" outlineLevel="0" collapsed="false">
      <c r="A598" s="5" t="n">
        <f aca="false">sensitivity_exit_usd</f>
        <v>2000000000</v>
      </c>
      <c r="B598" s="2" t="n">
        <f aca="false">ROW()-ROW($B$535)</f>
        <v>63</v>
      </c>
      <c r="C598" s="2" t="n">
        <f aca="false">MOD(QUOTIENT($B598,1),2)</f>
        <v>1</v>
      </c>
      <c r="D598" s="2" t="n">
        <f aca="false">MOD(QUOTIENT($B598,2),2)</f>
        <v>1</v>
      </c>
      <c r="E598" s="2" t="n">
        <f aca="false">MOD(QUOTIENT($B598,4),2)</f>
        <v>1</v>
      </c>
      <c r="F598" s="2" t="n">
        <f aca="false">MOD(QUOTIENT($B598,8),2)</f>
        <v>1</v>
      </c>
      <c r="G598" s="2" t="n">
        <f aca="false">MOD(QUOTIENT($B598,16),2)</f>
        <v>1</v>
      </c>
      <c r="H598" s="2" t="n">
        <f aca="false">MOD(QUOTIENT($B598,32),2)</f>
        <v>1</v>
      </c>
      <c r="I598" s="2" t="n">
        <f aca="false">MOD(QUOTIENT($B598,64),2)</f>
        <v>0</v>
      </c>
      <c r="J598" s="5" t="n">
        <f aca="false">IF($C598=const_zero,MIN(class_series_f_invested_usd,MAX(const_zero,$A598)),const_zero)</f>
        <v>0</v>
      </c>
      <c r="K598" s="5" t="n">
        <f aca="false">IF($D598=const_zero,MIN(class_series_e_invested_usd,MAX(const_zero,$A598-SUM($J598:$J598))),const_zero)</f>
        <v>0</v>
      </c>
      <c r="L598" s="5" t="n">
        <f aca="false">IF($E598=const_zero,MIN(class_series_d_invested_usd,MAX(const_zero,$A598-SUM($J598:$K598))),const_zero)</f>
        <v>0</v>
      </c>
      <c r="M598" s="5" t="n">
        <f aca="false">IF($F598=const_zero,MIN(class_series_c_invested_usd,MAX(const_zero,$A598-SUM($J598:$L598))),const_zero)</f>
        <v>0</v>
      </c>
      <c r="N598" s="5" t="n">
        <f aca="false">IF($G598=const_zero,MIN(class_series_b_invested_usd,MAX(const_zero,$A598-SUM($J598:$M598))),const_zero)</f>
        <v>0</v>
      </c>
      <c r="O598" s="5" t="n">
        <f aca="false">IF($H598=const_zero,MIN(class_series_a_invested_usd,MAX(const_zero,$A598-SUM($J598:$N598))),const_zero)</f>
        <v>0</v>
      </c>
      <c r="P598" s="5" t="n">
        <f aca="false">IF($I598=const_zero,MIN(class_seed_invested_usd,MAX(const_zero,$A598-SUM($J598:$O598))),const_zero)</f>
        <v>5000000</v>
      </c>
      <c r="Q598" s="5" t="n">
        <f aca="false">MAX(const_zero,$A598-SUM($J598:$P598))</f>
        <v>1995000000</v>
      </c>
      <c r="R598" s="9" t="n">
        <f aca="false">common_rsa_total+Sensitivity!$AE$480+Sensitivity!$AJ$480+IF($C598=const_one,Sensitivity!$D$480,const_zero)+IF($D598=const_one,Sensitivity!$Y$480,const_zero)+IF($E598=const_one,Sensitivity!$V$480,const_zero)+IF($F598=const_one,Sensitivity!$S$480,const_zero)+IF($G598=const_one,Sensitivity!$P$480,const_zero)+IF($H598=const_one,Sensitivity!$M$480,const_zero)+IF($I598=const_one,Sensitivity!$J$480,const_zero)</f>
        <v>28093229.2719582</v>
      </c>
      <c r="S598" s="23" t="b">
        <f aca="false">IF($R598&gt;const_zero,--($Q598&gt;option_strike_usd*$R598),const_zero)</f>
        <v>1</v>
      </c>
      <c r="T598" s="7" t="n">
        <f aca="false">IF($R598&gt;const_zero,IF($S598=const_one,($Q598+option_strike_usd*pre_f_options_issued)/($R598+pre_f_options_issued),$Q598/$R598),const_zero)</f>
        <v>65.2922247025067</v>
      </c>
      <c r="U598" s="5" t="n">
        <f aca="false">IF($C598=const_one,Sensitivity!$D$480*$T598,const_zero)</f>
        <v>39847802.2959938</v>
      </c>
      <c r="V598" s="5" t="n">
        <f aca="false">IF($D598=const_one,Sensitivity!$Y$480*$T598,const_zero)</f>
        <v>398456984.881939</v>
      </c>
      <c r="W598" s="5" t="n">
        <f aca="false">IF($E598=const_one,Sensitivity!$V$480*$T598,const_zero)</f>
        <v>112628309.401356</v>
      </c>
      <c r="X598" s="5" t="n">
        <f aca="false">IF($F598=const_one,Sensitivity!$S$480*$T598,const_zero)</f>
        <v>156701339.286016</v>
      </c>
      <c r="Y598" s="5" t="n">
        <f aca="false">IF($G598=const_one,Sensitivity!$P$480*$T598,const_zero)</f>
        <v>195876674.10752</v>
      </c>
      <c r="Z598" s="5" t="n">
        <f aca="false">IF($H598=const_one,Sensitivity!$M$480*$T598,const_zero)</f>
        <v>326461123.512534</v>
      </c>
      <c r="AA598" s="5" t="n">
        <f aca="false">IF($I598=const_one,Sensitivity!$J$480*$T598,const_zero)</f>
        <v>0</v>
      </c>
      <c r="AB598" s="5" t="n">
        <f aca="false">(Sensitivity!$AE$480+Sensitivity!$AJ$480)*$T598</f>
        <v>16667182.4358144</v>
      </c>
      <c r="AC598" s="5" t="n">
        <f aca="false">common_rsa_total*$T598</f>
        <v>587630022.322561</v>
      </c>
      <c r="AD598" s="5" t="n">
        <f aca="false">IF($S598=const_one,pre_f_options_issued*($T598-option_strike_usd),const_zero)</f>
        <v>160730561.756267</v>
      </c>
      <c r="AE598" s="5" t="n">
        <f aca="false">J598+U598</f>
        <v>39847802.2959938</v>
      </c>
      <c r="AF598" s="5" t="n">
        <f aca="false">K598+V598</f>
        <v>398456984.881939</v>
      </c>
      <c r="AG598" s="5" t="n">
        <f aca="false">L598+W598</f>
        <v>112628309.401356</v>
      </c>
      <c r="AH598" s="5" t="n">
        <f aca="false">M598+X598</f>
        <v>156701339.286016</v>
      </c>
      <c r="AI598" s="5" t="n">
        <f aca="false">N598+Y598</f>
        <v>195876674.10752</v>
      </c>
      <c r="AJ598" s="5" t="n">
        <f aca="false">O598+Z598</f>
        <v>326461123.512534</v>
      </c>
      <c r="AK598" s="5" t="n">
        <f aca="false">P598+AA598</f>
        <v>5000000</v>
      </c>
      <c r="AL598" s="5" t="n">
        <f aca="false">INDEX($AE$535:$AE$662,$B598-$C598*1+const_one)</f>
        <v>30000000</v>
      </c>
      <c r="AM598" s="5" t="n">
        <f aca="false">INDEX($AF$535:$AF$662,$B598-$D598*2+const_one)</f>
        <v>300000000</v>
      </c>
      <c r="AN598" s="5" t="n">
        <f aca="false">INDEX($AG$535:$AG$662,$B598-$E598*4+const_one)</f>
        <v>100000000</v>
      </c>
      <c r="AO598" s="5" t="n">
        <f aca="false">INDEX($AH$535:$AH$662,$B598-$F598*8+const_one)</f>
        <v>60000000</v>
      </c>
      <c r="AP598" s="5" t="n">
        <f aca="false">INDEX($AI$535:$AI$662,$B598-$G598*16+const_one)</f>
        <v>30000000</v>
      </c>
      <c r="AQ598" s="5" t="n">
        <f aca="false">INDEX($AJ$535:$AJ$662,$B598-$H598*32+const_one)</f>
        <v>15000000</v>
      </c>
      <c r="AR598" s="5" t="n">
        <f aca="false">INDEX($AK$535:$AK$662,$B598-$I598*64+const_one)</f>
        <v>5000000</v>
      </c>
      <c r="AS598" s="5" t="n">
        <f aca="false">INDEX($AE$535:$AE$662,$B598+(const_one-$C598)*1+const_one)</f>
        <v>39847802.2959938</v>
      </c>
      <c r="AT598" s="5" t="n">
        <f aca="false">INDEX($AF$535:$AF$662,$B598+(const_one-$D598)*2+const_one)</f>
        <v>398456984.881939</v>
      </c>
      <c r="AU598" s="5" t="n">
        <f aca="false">INDEX($AG$535:$AG$662,$B598+(const_one-$E598)*4+const_one)</f>
        <v>112628309.401356</v>
      </c>
      <c r="AV598" s="5" t="n">
        <f aca="false">INDEX($AH$535:$AH$662,$B598+(const_one-$F598)*8+const_one)</f>
        <v>156701339.286016</v>
      </c>
      <c r="AW598" s="5" t="n">
        <f aca="false">INDEX($AI$535:$AI$662,$B598+(const_one-$G598)*16+const_one)</f>
        <v>195876674.10752</v>
      </c>
      <c r="AX598" s="5" t="n">
        <f aca="false">INDEX($AJ$535:$AJ$662,$B598+(const_one-$H598)*32+const_one)</f>
        <v>326461123.512534</v>
      </c>
      <c r="AY598" s="5" t="n">
        <f aca="false">INDEX($AK$535:$AK$662,$B598+(const_one-$I598)*64+const_one)</f>
        <v>281303500.828689</v>
      </c>
      <c r="AZ598" s="5" t="n">
        <f aca="false">--($C598=--(AS598&gt;AL598))</f>
        <v>1</v>
      </c>
      <c r="BA598" s="5" t="n">
        <f aca="false">--($D598=--(AT598&gt;AM598))</f>
        <v>1</v>
      </c>
      <c r="BB598" s="5" t="n">
        <f aca="false">--($E598=--(AU598&gt;AN598))</f>
        <v>1</v>
      </c>
      <c r="BC598" s="5" t="n">
        <f aca="false">--($F598=--(AV598&gt;AO598))</f>
        <v>1</v>
      </c>
      <c r="BD598" s="5" t="n">
        <f aca="false">--($G598=--(AW598&gt;AP598))</f>
        <v>1</v>
      </c>
      <c r="BE598" s="5" t="n">
        <f aca="false">--($H598=--(AX598&gt;AQ598))</f>
        <v>1</v>
      </c>
      <c r="BF598" s="5" t="n">
        <f aca="false">--($I598=--(AY598&gt;AR598))</f>
        <v>0</v>
      </c>
      <c r="BG598" s="5" t="n">
        <f aca="false">SUM(AZ598:BF598)</f>
        <v>6</v>
      </c>
      <c r="BH598" s="5" t="n">
        <f aca="false">SUM(AE598:AK598)+AB598+AC598+AD598</f>
        <v>2000000000</v>
      </c>
    </row>
    <row r="599" customFormat="false" ht="15" hidden="true" customHeight="false" outlineLevel="0" collapsed="false">
      <c r="A599" s="5" t="n">
        <f aca="false">sensitivity_exit_usd</f>
        <v>2000000000</v>
      </c>
      <c r="B599" s="2" t="n">
        <f aca="false">ROW()-ROW($B$535)</f>
        <v>64</v>
      </c>
      <c r="C599" s="2" t="n">
        <f aca="false">MOD(QUOTIENT($B599,1),2)</f>
        <v>0</v>
      </c>
      <c r="D599" s="2" t="n">
        <f aca="false">MOD(QUOTIENT($B599,2),2)</f>
        <v>0</v>
      </c>
      <c r="E599" s="2" t="n">
        <f aca="false">MOD(QUOTIENT($B599,4),2)</f>
        <v>0</v>
      </c>
      <c r="F599" s="2" t="n">
        <f aca="false">MOD(QUOTIENT($B599,8),2)</f>
        <v>0</v>
      </c>
      <c r="G599" s="2" t="n">
        <f aca="false">MOD(QUOTIENT($B599,16),2)</f>
        <v>0</v>
      </c>
      <c r="H599" s="2" t="n">
        <f aca="false">MOD(QUOTIENT($B599,32),2)</f>
        <v>0</v>
      </c>
      <c r="I599" s="2" t="n">
        <f aca="false">MOD(QUOTIENT($B599,64),2)</f>
        <v>1</v>
      </c>
      <c r="J599" s="5" t="n">
        <f aca="false">IF($C599=const_zero,MIN(class_series_f_invested_usd,MAX(const_zero,$A599)),const_zero)</f>
        <v>30000000</v>
      </c>
      <c r="K599" s="5" t="n">
        <f aca="false">IF($D599=const_zero,MIN(class_series_e_invested_usd,MAX(const_zero,$A599-SUM($J599:$J599))),const_zero)</f>
        <v>300000000</v>
      </c>
      <c r="L599" s="5" t="n">
        <f aca="false">IF($E599=const_zero,MIN(class_series_d_invested_usd,MAX(const_zero,$A599-SUM($J599:$K599))),const_zero)</f>
        <v>100000000</v>
      </c>
      <c r="M599" s="5" t="n">
        <f aca="false">IF($F599=const_zero,MIN(class_series_c_invested_usd,MAX(const_zero,$A599-SUM($J599:$L599))),const_zero)</f>
        <v>60000000</v>
      </c>
      <c r="N599" s="5" t="n">
        <f aca="false">IF($G599=const_zero,MIN(class_series_b_invested_usd,MAX(const_zero,$A599-SUM($J599:$M599))),const_zero)</f>
        <v>30000000</v>
      </c>
      <c r="O599" s="5" t="n">
        <f aca="false">IF($H599=const_zero,MIN(class_series_a_invested_usd,MAX(const_zero,$A599-SUM($J599:$N599))),const_zero)</f>
        <v>15000000</v>
      </c>
      <c r="P599" s="5" t="n">
        <f aca="false">IF($I599=const_zero,MIN(class_seed_invested_usd,MAX(const_zero,$A599-SUM($J599:$O599))),const_zero)</f>
        <v>0</v>
      </c>
      <c r="Q599" s="5" t="n">
        <f aca="false">MAX(const_zero,$A599-SUM($J599:$P599))</f>
        <v>1465000000</v>
      </c>
      <c r="R599" s="9" t="n">
        <f aca="false">common_rsa_total+Sensitivity!$AE$480+Sensitivity!$AJ$480+IF($C599=const_one,Sensitivity!$D$480,const_zero)+IF($D599=const_one,Sensitivity!$Y$480,const_zero)+IF($E599=const_one,Sensitivity!$V$480,const_zero)+IF($F599=const_one,Sensitivity!$S$480,const_zero)+IF($G599=const_one,Sensitivity!$P$480,const_zero)+IF($H599=const_one,Sensitivity!$M$480,const_zero)+IF($I599=const_one,Sensitivity!$J$480,const_zero)</f>
        <v>14255270.5549819</v>
      </c>
      <c r="S599" s="23" t="b">
        <f aca="false">IF($R599&gt;const_zero,--($Q599&gt;option_strike_usd*$R599),const_zero)</f>
        <v>1</v>
      </c>
      <c r="T599" s="7" t="n">
        <f aca="false">IF($R599&gt;const_zero,IF($S599=const_one,($Q599+option_strike_usd*pre_f_options_issued)/($R599+pre_f_options_issued),$Q599/$R599),const_zero)</f>
        <v>87.5843809972773</v>
      </c>
      <c r="U599" s="5" t="n">
        <f aca="false">IF($C599=const_one,Sensitivity!$D$480*$T599,const_zero)</f>
        <v>0</v>
      </c>
      <c r="V599" s="5" t="n">
        <f aca="false">IF($D599=const_one,Sensitivity!$Y$480*$T599,const_zero)</f>
        <v>0</v>
      </c>
      <c r="W599" s="5" t="n">
        <f aca="false">IF($E599=const_one,Sensitivity!$V$480*$T599,const_zero)</f>
        <v>0</v>
      </c>
      <c r="X599" s="5" t="n">
        <f aca="false">IF($F599=const_one,Sensitivity!$S$480*$T599,const_zero)</f>
        <v>0</v>
      </c>
      <c r="Y599" s="5" t="n">
        <f aca="false">IF($G599=const_one,Sensitivity!$P$480*$T599,const_zero)</f>
        <v>0</v>
      </c>
      <c r="Z599" s="5" t="n">
        <f aca="false">IF($H599=const_one,Sensitivity!$M$480*$T599,const_zero)</f>
        <v>0</v>
      </c>
      <c r="AA599" s="5" t="n">
        <f aca="false">IF($I599=const_one,Sensitivity!$J$480*$T599,const_zero)</f>
        <v>437921904.986387</v>
      </c>
      <c r="AB599" s="5" t="n">
        <f aca="false">(Sensitivity!$AE$480+Sensitivity!$AJ$480)*$T599</f>
        <v>22357713.5449247</v>
      </c>
      <c r="AC599" s="5" t="n">
        <f aca="false">common_rsa_total*$T599</f>
        <v>788259428.975496</v>
      </c>
      <c r="AD599" s="5" t="n">
        <f aca="false">IF($S599=const_one,pre_f_options_issued*($T599-option_strike_usd),const_zero)</f>
        <v>216460952.493193</v>
      </c>
      <c r="AE599" s="5" t="n">
        <f aca="false">J599+U599</f>
        <v>30000000</v>
      </c>
      <c r="AF599" s="5" t="n">
        <f aca="false">K599+V599</f>
        <v>300000000</v>
      </c>
      <c r="AG599" s="5" t="n">
        <f aca="false">L599+W599</f>
        <v>100000000</v>
      </c>
      <c r="AH599" s="5" t="n">
        <f aca="false">M599+X599</f>
        <v>60000000</v>
      </c>
      <c r="AI599" s="5" t="n">
        <f aca="false">N599+Y599</f>
        <v>30000000</v>
      </c>
      <c r="AJ599" s="5" t="n">
        <f aca="false">O599+Z599</f>
        <v>15000000</v>
      </c>
      <c r="AK599" s="5" t="n">
        <f aca="false">P599+AA599</f>
        <v>437921904.986387</v>
      </c>
      <c r="AL599" s="5" t="n">
        <f aca="false">INDEX($AE$535:$AE$662,$B599-$C599*1+const_one)</f>
        <v>30000000</v>
      </c>
      <c r="AM599" s="5" t="n">
        <f aca="false">INDEX($AF$535:$AF$662,$B599-$D599*2+const_one)</f>
        <v>300000000</v>
      </c>
      <c r="AN599" s="5" t="n">
        <f aca="false">INDEX($AG$535:$AG$662,$B599-$E599*4+const_one)</f>
        <v>100000000</v>
      </c>
      <c r="AO599" s="5" t="n">
        <f aca="false">INDEX($AH$535:$AH$662,$B599-$F599*8+const_one)</f>
        <v>60000000</v>
      </c>
      <c r="AP599" s="5" t="n">
        <f aca="false">INDEX($AI$535:$AI$662,$B599-$G599*16+const_one)</f>
        <v>30000000</v>
      </c>
      <c r="AQ599" s="5" t="n">
        <f aca="false">INDEX($AJ$535:$AJ$662,$B599-$H599*32+const_one)</f>
        <v>15000000</v>
      </c>
      <c r="AR599" s="5" t="n">
        <f aca="false">INDEX($AK$535:$AK$662,$B599-$I599*64+const_one)</f>
        <v>5000000</v>
      </c>
      <c r="AS599" s="5" t="n">
        <f aca="false">INDEX($AE$535:$AE$662,$B599+(const_one-$C599)*1+const_one)</f>
        <v>52628464.3478823</v>
      </c>
      <c r="AT599" s="5" t="n">
        <f aca="false">INDEX($AF$535:$AF$662,$B599+(const_one-$D599)*2+const_one)</f>
        <v>471891632.801568</v>
      </c>
      <c r="AU599" s="5" t="n">
        <f aca="false">INDEX($AG$535:$AG$662,$B599+(const_one-$E599)*4+const_one)</f>
        <v>146313905.578537</v>
      </c>
      <c r="AV599" s="5" t="n">
        <f aca="false">INDEX($AH$535:$AH$662,$B599+(const_one-$F599)*8+const_one)</f>
        <v>191383357.884577</v>
      </c>
      <c r="AW599" s="5" t="n">
        <f aca="false">INDEX($AI$535:$AI$662,$B599+(const_one-$G599)*16+const_one)</f>
        <v>227407667.614406</v>
      </c>
      <c r="AX599" s="5" t="n">
        <f aca="false">INDEX($AJ$535:$AJ$662,$B599+(const_one-$H599)*32+const_one)</f>
        <v>340722032.450318</v>
      </c>
      <c r="AY599" s="5" t="n">
        <f aca="false">INDEX($AK$535:$AK$662,$B599+(const_one-$I599)*64+const_one)</f>
        <v>437921904.986387</v>
      </c>
      <c r="AZ599" s="5" t="n">
        <f aca="false">--($C599=--(AS599&gt;AL599))</f>
        <v>0</v>
      </c>
      <c r="BA599" s="5" t="n">
        <f aca="false">--($D599=--(AT599&gt;AM599))</f>
        <v>0</v>
      </c>
      <c r="BB599" s="5" t="n">
        <f aca="false">--($E599=--(AU599&gt;AN599))</f>
        <v>0</v>
      </c>
      <c r="BC599" s="5" t="n">
        <f aca="false">--($F599=--(AV599&gt;AO599))</f>
        <v>0</v>
      </c>
      <c r="BD599" s="5" t="n">
        <f aca="false">--($G599=--(AW599&gt;AP599))</f>
        <v>0</v>
      </c>
      <c r="BE599" s="5" t="n">
        <f aca="false">--($H599=--(AX599&gt;AQ599))</f>
        <v>0</v>
      </c>
      <c r="BF599" s="5" t="n">
        <f aca="false">--($I599=--(AY599&gt;AR599))</f>
        <v>1</v>
      </c>
      <c r="BG599" s="5" t="n">
        <f aca="false">SUM(AZ599:BF599)</f>
        <v>1</v>
      </c>
      <c r="BH599" s="5" t="n">
        <f aca="false">SUM(AE599:AK599)+AB599+AC599+AD599</f>
        <v>2000000000</v>
      </c>
    </row>
    <row r="600" customFormat="false" ht="15" hidden="true" customHeight="false" outlineLevel="0" collapsed="false">
      <c r="A600" s="5" t="n">
        <f aca="false">sensitivity_exit_usd</f>
        <v>2000000000</v>
      </c>
      <c r="B600" s="2" t="n">
        <f aca="false">ROW()-ROW($B$535)</f>
        <v>65</v>
      </c>
      <c r="C600" s="2" t="n">
        <f aca="false">MOD(QUOTIENT($B600,1),2)</f>
        <v>1</v>
      </c>
      <c r="D600" s="2" t="n">
        <f aca="false">MOD(QUOTIENT($B600,2),2)</f>
        <v>0</v>
      </c>
      <c r="E600" s="2" t="n">
        <f aca="false">MOD(QUOTIENT($B600,4),2)</f>
        <v>0</v>
      </c>
      <c r="F600" s="2" t="n">
        <f aca="false">MOD(QUOTIENT($B600,8),2)</f>
        <v>0</v>
      </c>
      <c r="G600" s="2" t="n">
        <f aca="false">MOD(QUOTIENT($B600,16),2)</f>
        <v>0</v>
      </c>
      <c r="H600" s="2" t="n">
        <f aca="false">MOD(QUOTIENT($B600,32),2)</f>
        <v>0</v>
      </c>
      <c r="I600" s="2" t="n">
        <f aca="false">MOD(QUOTIENT($B600,64),2)</f>
        <v>1</v>
      </c>
      <c r="J600" s="5" t="n">
        <f aca="false">IF($C600=const_zero,MIN(class_series_f_invested_usd,MAX(const_zero,$A600)),const_zero)</f>
        <v>0</v>
      </c>
      <c r="K600" s="5" t="n">
        <f aca="false">IF($D600=const_zero,MIN(class_series_e_invested_usd,MAX(const_zero,$A600-SUM($J600:$J600))),const_zero)</f>
        <v>300000000</v>
      </c>
      <c r="L600" s="5" t="n">
        <f aca="false">IF($E600=const_zero,MIN(class_series_d_invested_usd,MAX(const_zero,$A600-SUM($J600:$K600))),const_zero)</f>
        <v>100000000</v>
      </c>
      <c r="M600" s="5" t="n">
        <f aca="false">IF($F600=const_zero,MIN(class_series_c_invested_usd,MAX(const_zero,$A600-SUM($J600:$L600))),const_zero)</f>
        <v>60000000</v>
      </c>
      <c r="N600" s="5" t="n">
        <f aca="false">IF($G600=const_zero,MIN(class_series_b_invested_usd,MAX(const_zero,$A600-SUM($J600:$M600))),const_zero)</f>
        <v>30000000</v>
      </c>
      <c r="O600" s="5" t="n">
        <f aca="false">IF($H600=const_zero,MIN(class_series_a_invested_usd,MAX(const_zero,$A600-SUM($J600:$N600))),const_zero)</f>
        <v>15000000</v>
      </c>
      <c r="P600" s="5" t="n">
        <f aca="false">IF($I600=const_zero,MIN(class_seed_invested_usd,MAX(const_zero,$A600-SUM($J600:$O600))),const_zero)</f>
        <v>0</v>
      </c>
      <c r="Q600" s="5" t="n">
        <f aca="false">MAX(const_zero,$A600-SUM($J600:$P600))</f>
        <v>1495000000</v>
      </c>
      <c r="R600" s="9" t="n">
        <f aca="false">common_rsa_total+Sensitivity!$AE$480+Sensitivity!$AJ$480+IF($C600=const_one,Sensitivity!$D$480,const_zero)+IF($D600=const_one,Sensitivity!$Y$480,const_zero)+IF($E600=const_one,Sensitivity!$V$480,const_zero)+IF($F600=const_one,Sensitivity!$S$480,const_zero)+IF($G600=const_one,Sensitivity!$P$480,const_zero)+IF($H600=const_one,Sensitivity!$M$480,const_zero)+IF($I600=const_one,Sensitivity!$J$480,const_zero)</f>
        <v>14865569.9049819</v>
      </c>
      <c r="S600" s="23" t="b">
        <f aca="false">IF($R600&gt;const_zero,--($Q600&gt;option_strike_usd*$R600),const_zero)</f>
        <v>1</v>
      </c>
      <c r="T600" s="7" t="n">
        <f aca="false">IF($R600&gt;const_zero,IF($S600=const_one,($Q600+option_strike_usd*pre_f_options_issued)/($R600+pre_f_options_issued),$Q600/$R600),const_zero)</f>
        <v>86.2338528590638</v>
      </c>
      <c r="U600" s="5" t="n">
        <f aca="false">IF($C600=const_one,Sensitivity!$D$480*$T600,const_zero)</f>
        <v>52628464.3478823</v>
      </c>
      <c r="V600" s="5" t="n">
        <f aca="false">IF($D600=const_one,Sensitivity!$Y$480*$T600,const_zero)</f>
        <v>0</v>
      </c>
      <c r="W600" s="5" t="n">
        <f aca="false">IF($E600=const_one,Sensitivity!$V$480*$T600,const_zero)</f>
        <v>0</v>
      </c>
      <c r="X600" s="5" t="n">
        <f aca="false">IF($F600=const_one,Sensitivity!$S$480*$T600,const_zero)</f>
        <v>0</v>
      </c>
      <c r="Y600" s="5" t="n">
        <f aca="false">IF($G600=const_one,Sensitivity!$P$480*$T600,const_zero)</f>
        <v>0</v>
      </c>
      <c r="Z600" s="5" t="n">
        <f aca="false">IF($H600=const_one,Sensitivity!$M$480*$T600,const_zero)</f>
        <v>0</v>
      </c>
      <c r="AA600" s="5" t="n">
        <f aca="false">IF($I600=const_one,Sensitivity!$J$480*$T600,const_zero)</f>
        <v>431169264.295319</v>
      </c>
      <c r="AB600" s="5" t="n">
        <f aca="false">(Sensitivity!$AE$480+Sensitivity!$AJ$480)*$T600</f>
        <v>22012963.4775642</v>
      </c>
      <c r="AC600" s="5" t="n">
        <f aca="false">common_rsa_total*$T600</f>
        <v>776104675.731575</v>
      </c>
      <c r="AD600" s="5" t="n">
        <f aca="false">IF($S600=const_one,pre_f_options_issued*($T600-option_strike_usd),const_zero)</f>
        <v>213084632.14766</v>
      </c>
      <c r="AE600" s="5" t="n">
        <f aca="false">J600+U600</f>
        <v>52628464.3478823</v>
      </c>
      <c r="AF600" s="5" t="n">
        <f aca="false">K600+V600</f>
        <v>300000000</v>
      </c>
      <c r="AG600" s="5" t="n">
        <f aca="false">L600+W600</f>
        <v>100000000</v>
      </c>
      <c r="AH600" s="5" t="n">
        <f aca="false">M600+X600</f>
        <v>60000000</v>
      </c>
      <c r="AI600" s="5" t="n">
        <f aca="false">N600+Y600</f>
        <v>30000000</v>
      </c>
      <c r="AJ600" s="5" t="n">
        <f aca="false">O600+Z600</f>
        <v>15000000</v>
      </c>
      <c r="AK600" s="5" t="n">
        <f aca="false">P600+AA600</f>
        <v>431169264.295319</v>
      </c>
      <c r="AL600" s="5" t="n">
        <f aca="false">INDEX($AE$535:$AE$662,$B600-$C600*1+const_one)</f>
        <v>30000000</v>
      </c>
      <c r="AM600" s="5" t="n">
        <f aca="false">INDEX($AF$535:$AF$662,$B600-$D600*2+const_one)</f>
        <v>300000000</v>
      </c>
      <c r="AN600" s="5" t="n">
        <f aca="false">INDEX($AG$535:$AG$662,$B600-$E600*4+const_one)</f>
        <v>100000000</v>
      </c>
      <c r="AO600" s="5" t="n">
        <f aca="false">INDEX($AH$535:$AH$662,$B600-$F600*8+const_one)</f>
        <v>60000000</v>
      </c>
      <c r="AP600" s="5" t="n">
        <f aca="false">INDEX($AI$535:$AI$662,$B600-$G600*16+const_one)</f>
        <v>30000000</v>
      </c>
      <c r="AQ600" s="5" t="n">
        <f aca="false">INDEX($AJ$535:$AJ$662,$B600-$H600*32+const_one)</f>
        <v>15000000</v>
      </c>
      <c r="AR600" s="5" t="n">
        <f aca="false">INDEX($AK$535:$AK$662,$B600-$I600*64+const_one)</f>
        <v>5000000</v>
      </c>
      <c r="AS600" s="5" t="n">
        <f aca="false">INDEX($AE$535:$AE$662,$B600+(const_one-$C600)*1+const_one)</f>
        <v>52628464.3478823</v>
      </c>
      <c r="AT600" s="5" t="n">
        <f aca="false">INDEX($AF$535:$AF$662,$B600+(const_one-$D600)*2+const_one)</f>
        <v>467421122.321457</v>
      </c>
      <c r="AU600" s="5" t="n">
        <f aca="false">INDEX($AG$535:$AG$662,$B600+(const_one-$E600)*4+const_one)</f>
        <v>144347193.077812</v>
      </c>
      <c r="AV600" s="5" t="n">
        <f aca="false">INDEX($AH$535:$AH$662,$B600+(const_one-$F600)*8+const_one)</f>
        <v>189116732.680591</v>
      </c>
      <c r="AW600" s="5" t="n">
        <f aca="false">INDEX($AI$535:$AI$662,$B600+(const_one-$G600)*16+const_one)</f>
        <v>225012117.086839</v>
      </c>
      <c r="AX600" s="5" t="n">
        <f aca="false">INDEX($AJ$535:$AJ$662,$B600+(const_one-$H600)*32+const_one)</f>
        <v>338131334.552555</v>
      </c>
      <c r="AY600" s="5" t="n">
        <f aca="false">INDEX($AK$535:$AK$662,$B600+(const_one-$I600)*64+const_one)</f>
        <v>431169264.295319</v>
      </c>
      <c r="AZ600" s="5" t="n">
        <f aca="false">--($C600=--(AS600&gt;AL600))</f>
        <v>1</v>
      </c>
      <c r="BA600" s="5" t="n">
        <f aca="false">--($D600=--(AT600&gt;AM600))</f>
        <v>0</v>
      </c>
      <c r="BB600" s="5" t="n">
        <f aca="false">--($E600=--(AU600&gt;AN600))</f>
        <v>0</v>
      </c>
      <c r="BC600" s="5" t="n">
        <f aca="false">--($F600=--(AV600&gt;AO600))</f>
        <v>0</v>
      </c>
      <c r="BD600" s="5" t="n">
        <f aca="false">--($G600=--(AW600&gt;AP600))</f>
        <v>0</v>
      </c>
      <c r="BE600" s="5" t="n">
        <f aca="false">--($H600=--(AX600&gt;AQ600))</f>
        <v>0</v>
      </c>
      <c r="BF600" s="5" t="n">
        <f aca="false">--($I600=--(AY600&gt;AR600))</f>
        <v>1</v>
      </c>
      <c r="BG600" s="5" t="n">
        <f aca="false">SUM(AZ600:BF600)</f>
        <v>2</v>
      </c>
      <c r="BH600" s="5" t="n">
        <f aca="false">SUM(AE600:AK600)+AB600+AC600+AD600</f>
        <v>2000000000</v>
      </c>
    </row>
    <row r="601" customFormat="false" ht="15" hidden="true" customHeight="false" outlineLevel="0" collapsed="false">
      <c r="A601" s="5" t="n">
        <f aca="false">sensitivity_exit_usd</f>
        <v>2000000000</v>
      </c>
      <c r="B601" s="2" t="n">
        <f aca="false">ROW()-ROW($B$535)</f>
        <v>66</v>
      </c>
      <c r="C601" s="2" t="n">
        <f aca="false">MOD(QUOTIENT($B601,1),2)</f>
        <v>0</v>
      </c>
      <c r="D601" s="2" t="n">
        <f aca="false">MOD(QUOTIENT($B601,2),2)</f>
        <v>1</v>
      </c>
      <c r="E601" s="2" t="n">
        <f aca="false">MOD(QUOTIENT($B601,4),2)</f>
        <v>0</v>
      </c>
      <c r="F601" s="2" t="n">
        <f aca="false">MOD(QUOTIENT($B601,8),2)</f>
        <v>0</v>
      </c>
      <c r="G601" s="2" t="n">
        <f aca="false">MOD(QUOTIENT($B601,16),2)</f>
        <v>0</v>
      </c>
      <c r="H601" s="2" t="n">
        <f aca="false">MOD(QUOTIENT($B601,32),2)</f>
        <v>0</v>
      </c>
      <c r="I601" s="2" t="n">
        <f aca="false">MOD(QUOTIENT($B601,64),2)</f>
        <v>1</v>
      </c>
      <c r="J601" s="5" t="n">
        <f aca="false">IF($C601=const_zero,MIN(class_series_f_invested_usd,MAX(const_zero,$A601)),const_zero)</f>
        <v>30000000</v>
      </c>
      <c r="K601" s="5" t="n">
        <f aca="false">IF($D601=const_zero,MIN(class_series_e_invested_usd,MAX(const_zero,$A601-SUM($J601:$J601))),const_zero)</f>
        <v>0</v>
      </c>
      <c r="L601" s="5" t="n">
        <f aca="false">IF($E601=const_zero,MIN(class_series_d_invested_usd,MAX(const_zero,$A601-SUM($J601:$K601))),const_zero)</f>
        <v>100000000</v>
      </c>
      <c r="M601" s="5" t="n">
        <f aca="false">IF($F601=const_zero,MIN(class_series_c_invested_usd,MAX(const_zero,$A601-SUM($J601:$L601))),const_zero)</f>
        <v>60000000</v>
      </c>
      <c r="N601" s="5" t="n">
        <f aca="false">IF($G601=const_zero,MIN(class_series_b_invested_usd,MAX(const_zero,$A601-SUM($J601:$M601))),const_zero)</f>
        <v>30000000</v>
      </c>
      <c r="O601" s="5" t="n">
        <f aca="false">IF($H601=const_zero,MIN(class_series_a_invested_usd,MAX(const_zero,$A601-SUM($J601:$N601))),const_zero)</f>
        <v>15000000</v>
      </c>
      <c r="P601" s="5" t="n">
        <f aca="false">IF($I601=const_zero,MIN(class_seed_invested_usd,MAX(const_zero,$A601-SUM($J601:$O601))),const_zero)</f>
        <v>0</v>
      </c>
      <c r="Q601" s="5" t="n">
        <f aca="false">MAX(const_zero,$A601-SUM($J601:$P601))</f>
        <v>1765000000</v>
      </c>
      <c r="R601" s="9" t="n">
        <f aca="false">common_rsa_total+Sensitivity!$AE$480+Sensitivity!$AJ$480+IF($C601=const_one,Sensitivity!$D$480,const_zero)+IF($D601=const_one,Sensitivity!$Y$480,const_zero)+IF($E601=const_one,Sensitivity!$V$480,const_zero)+IF($F601=const_one,Sensitivity!$S$480,const_zero)+IF($G601=const_one,Sensitivity!$P$480,const_zero)+IF($H601=const_one,Sensitivity!$M$480,const_zero)+IF($I601=const_one,Sensitivity!$J$480,const_zero)</f>
        <v>20357941.8408424</v>
      </c>
      <c r="S601" s="23" t="b">
        <f aca="false">IF($R601&gt;const_zero,--($Q601&gt;option_strike_usd*$R601),const_zero)</f>
        <v>1</v>
      </c>
      <c r="T601" s="7" t="n">
        <f aca="false">IF($R601&gt;const_zero,IF($S601=const_one,($Q601+option_strike_usd*pre_f_options_issued)/($R601+pre_f_options_issued),$Q601/$R601),const_zero)</f>
        <v>77.3254220483597</v>
      </c>
      <c r="U601" s="5" t="n">
        <f aca="false">IF($C601=const_one,Sensitivity!$D$480*$T601,const_zero)</f>
        <v>0</v>
      </c>
      <c r="V601" s="5" t="n">
        <f aca="false">IF($D601=const_one,Sensitivity!$Y$480*$T601,const_zero)</f>
        <v>471891632.801568</v>
      </c>
      <c r="W601" s="5" t="n">
        <f aca="false">IF($E601=const_one,Sensitivity!$V$480*$T601,const_zero)</f>
        <v>0</v>
      </c>
      <c r="X601" s="5" t="n">
        <f aca="false">IF($F601=const_one,Sensitivity!$S$480*$T601,const_zero)</f>
        <v>0</v>
      </c>
      <c r="Y601" s="5" t="n">
        <f aca="false">IF($G601=const_one,Sensitivity!$P$480*$T601,const_zero)</f>
        <v>0</v>
      </c>
      <c r="Z601" s="5" t="n">
        <f aca="false">IF($H601=const_one,Sensitivity!$M$480*$T601,const_zero)</f>
        <v>0</v>
      </c>
      <c r="AA601" s="5" t="n">
        <f aca="false">IF($I601=const_one,Sensitivity!$J$480*$T601,const_zero)</f>
        <v>386627110.241798</v>
      </c>
      <c r="AB601" s="5" t="n">
        <f aca="false">(Sensitivity!$AE$480+Sensitivity!$AJ$480)*$T601</f>
        <v>19738903.4004975</v>
      </c>
      <c r="AC601" s="5" t="n">
        <f aca="false">common_rsa_total*$T601</f>
        <v>695928798.435237</v>
      </c>
      <c r="AD601" s="5" t="n">
        <f aca="false">IF($S601=const_one,pre_f_options_issued*($T601-option_strike_usd),const_zero)</f>
        <v>190813555.120899</v>
      </c>
      <c r="AE601" s="5" t="n">
        <f aca="false">J601+U601</f>
        <v>30000000</v>
      </c>
      <c r="AF601" s="5" t="n">
        <f aca="false">K601+V601</f>
        <v>471891632.801568</v>
      </c>
      <c r="AG601" s="5" t="n">
        <f aca="false">L601+W601</f>
        <v>100000000</v>
      </c>
      <c r="AH601" s="5" t="n">
        <f aca="false">M601+X601</f>
        <v>60000000</v>
      </c>
      <c r="AI601" s="5" t="n">
        <f aca="false">N601+Y601</f>
        <v>30000000</v>
      </c>
      <c r="AJ601" s="5" t="n">
        <f aca="false">O601+Z601</f>
        <v>15000000</v>
      </c>
      <c r="AK601" s="5" t="n">
        <f aca="false">P601+AA601</f>
        <v>386627110.241798</v>
      </c>
      <c r="AL601" s="5" t="n">
        <f aca="false">INDEX($AE$535:$AE$662,$B601-$C601*1+const_one)</f>
        <v>30000000</v>
      </c>
      <c r="AM601" s="5" t="n">
        <f aca="false">INDEX($AF$535:$AF$662,$B601-$D601*2+const_one)</f>
        <v>300000000</v>
      </c>
      <c r="AN601" s="5" t="n">
        <f aca="false">INDEX($AG$535:$AG$662,$B601-$E601*4+const_one)</f>
        <v>100000000</v>
      </c>
      <c r="AO601" s="5" t="n">
        <f aca="false">INDEX($AH$535:$AH$662,$B601-$F601*8+const_one)</f>
        <v>60000000</v>
      </c>
      <c r="AP601" s="5" t="n">
        <f aca="false">INDEX($AI$535:$AI$662,$B601-$G601*16+const_one)</f>
        <v>30000000</v>
      </c>
      <c r="AQ601" s="5" t="n">
        <f aca="false">INDEX($AJ$535:$AJ$662,$B601-$H601*32+const_one)</f>
        <v>15000000</v>
      </c>
      <c r="AR601" s="5" t="n">
        <f aca="false">INDEX($AK$535:$AK$662,$B601-$I601*64+const_one)</f>
        <v>5000000</v>
      </c>
      <c r="AS601" s="5" t="n">
        <f aca="false">INDEX($AE$535:$AE$662,$B601+(const_one-$C601)*1+const_one)</f>
        <v>46744580.162789</v>
      </c>
      <c r="AT601" s="5" t="n">
        <f aca="false">INDEX($AF$535:$AF$662,$B601+(const_one-$D601)*2+const_one)</f>
        <v>471891632.801568</v>
      </c>
      <c r="AU601" s="5" t="n">
        <f aca="false">INDEX($AG$535:$AG$662,$B601+(const_one-$E601)*4+const_one)</f>
        <v>131042770.398422</v>
      </c>
      <c r="AV601" s="5" t="n">
        <f aca="false">INDEX($AH$535:$AH$662,$B601+(const_one-$F601)*8+const_one)</f>
        <v>173648352.967057</v>
      </c>
      <c r="AW601" s="5" t="n">
        <f aca="false">INDEX($AI$535:$AI$662,$B601+(const_one-$G601)*16+const_one)</f>
        <v>208543279.78581</v>
      </c>
      <c r="AX601" s="5" t="n">
        <f aca="false">INDEX($AJ$535:$AJ$662,$B601+(const_one-$H601)*32+const_one)</f>
        <v>319926721.468469</v>
      </c>
      <c r="AY601" s="5" t="n">
        <f aca="false">INDEX($AK$535:$AK$662,$B601+(const_one-$I601)*64+const_one)</f>
        <v>386627110.241798</v>
      </c>
      <c r="AZ601" s="5" t="n">
        <f aca="false">--($C601=--(AS601&gt;AL601))</f>
        <v>0</v>
      </c>
      <c r="BA601" s="5" t="n">
        <f aca="false">--($D601=--(AT601&gt;AM601))</f>
        <v>1</v>
      </c>
      <c r="BB601" s="5" t="n">
        <f aca="false">--($E601=--(AU601&gt;AN601))</f>
        <v>0</v>
      </c>
      <c r="BC601" s="5" t="n">
        <f aca="false">--($F601=--(AV601&gt;AO601))</f>
        <v>0</v>
      </c>
      <c r="BD601" s="5" t="n">
        <f aca="false">--($G601=--(AW601&gt;AP601))</f>
        <v>0</v>
      </c>
      <c r="BE601" s="5" t="n">
        <f aca="false">--($H601=--(AX601&gt;AQ601))</f>
        <v>0</v>
      </c>
      <c r="BF601" s="5" t="n">
        <f aca="false">--($I601=--(AY601&gt;AR601))</f>
        <v>1</v>
      </c>
      <c r="BG601" s="5" t="n">
        <f aca="false">SUM(AZ601:BF601)</f>
        <v>2</v>
      </c>
      <c r="BH601" s="5" t="n">
        <f aca="false">SUM(AE601:AK601)+AB601+AC601+AD601</f>
        <v>2000000000</v>
      </c>
    </row>
    <row r="602" customFormat="false" ht="15" hidden="true" customHeight="false" outlineLevel="0" collapsed="false">
      <c r="A602" s="5" t="n">
        <f aca="false">sensitivity_exit_usd</f>
        <v>2000000000</v>
      </c>
      <c r="B602" s="2" t="n">
        <f aca="false">ROW()-ROW($B$535)</f>
        <v>67</v>
      </c>
      <c r="C602" s="2" t="n">
        <f aca="false">MOD(QUOTIENT($B602,1),2)</f>
        <v>1</v>
      </c>
      <c r="D602" s="2" t="n">
        <f aca="false">MOD(QUOTIENT($B602,2),2)</f>
        <v>1</v>
      </c>
      <c r="E602" s="2" t="n">
        <f aca="false">MOD(QUOTIENT($B602,4),2)</f>
        <v>0</v>
      </c>
      <c r="F602" s="2" t="n">
        <f aca="false">MOD(QUOTIENT($B602,8),2)</f>
        <v>0</v>
      </c>
      <c r="G602" s="2" t="n">
        <f aca="false">MOD(QUOTIENT($B602,16),2)</f>
        <v>0</v>
      </c>
      <c r="H602" s="2" t="n">
        <f aca="false">MOD(QUOTIENT($B602,32),2)</f>
        <v>0</v>
      </c>
      <c r="I602" s="2" t="n">
        <f aca="false">MOD(QUOTIENT($B602,64),2)</f>
        <v>1</v>
      </c>
      <c r="J602" s="5" t="n">
        <f aca="false">IF($C602=const_zero,MIN(class_series_f_invested_usd,MAX(const_zero,$A602)),const_zero)</f>
        <v>0</v>
      </c>
      <c r="K602" s="5" t="n">
        <f aca="false">IF($D602=const_zero,MIN(class_series_e_invested_usd,MAX(const_zero,$A602-SUM($J602:$J602))),const_zero)</f>
        <v>0</v>
      </c>
      <c r="L602" s="5" t="n">
        <f aca="false">IF($E602=const_zero,MIN(class_series_d_invested_usd,MAX(const_zero,$A602-SUM($J602:$K602))),const_zero)</f>
        <v>100000000</v>
      </c>
      <c r="M602" s="5" t="n">
        <f aca="false">IF($F602=const_zero,MIN(class_series_c_invested_usd,MAX(const_zero,$A602-SUM($J602:$L602))),const_zero)</f>
        <v>60000000</v>
      </c>
      <c r="N602" s="5" t="n">
        <f aca="false">IF($G602=const_zero,MIN(class_series_b_invested_usd,MAX(const_zero,$A602-SUM($J602:$M602))),const_zero)</f>
        <v>30000000</v>
      </c>
      <c r="O602" s="5" t="n">
        <f aca="false">IF($H602=const_zero,MIN(class_series_a_invested_usd,MAX(const_zero,$A602-SUM($J602:$N602))),const_zero)</f>
        <v>15000000</v>
      </c>
      <c r="P602" s="5" t="n">
        <f aca="false">IF($I602=const_zero,MIN(class_seed_invested_usd,MAX(const_zero,$A602-SUM($J602:$O602))),const_zero)</f>
        <v>0</v>
      </c>
      <c r="Q602" s="5" t="n">
        <f aca="false">MAX(const_zero,$A602-SUM($J602:$P602))</f>
        <v>1795000000</v>
      </c>
      <c r="R602" s="9" t="n">
        <f aca="false">common_rsa_total+Sensitivity!$AE$480+Sensitivity!$AJ$480+IF($C602=const_one,Sensitivity!$D$480,const_zero)+IF($D602=const_one,Sensitivity!$Y$480,const_zero)+IF($E602=const_one,Sensitivity!$V$480,const_zero)+IF($F602=const_one,Sensitivity!$S$480,const_zero)+IF($G602=const_one,Sensitivity!$P$480,const_zero)+IF($H602=const_one,Sensitivity!$M$480,const_zero)+IF($I602=const_one,Sensitivity!$J$480,const_zero)</f>
        <v>20968241.1908424</v>
      </c>
      <c r="S602" s="23" t="b">
        <f aca="false">IF($R602&gt;const_zero,--($Q602&gt;option_strike_usd*$R602),const_zero)</f>
        <v>1</v>
      </c>
      <c r="T602" s="7" t="n">
        <f aca="false">IF($R602&gt;const_zero,IF($S602=const_one,($Q602+option_strike_usd*pre_f_options_issued)/($R602+pre_f_options_issued),$Q602/$R602),const_zero)</f>
        <v>76.5928722729083</v>
      </c>
      <c r="U602" s="5" t="n">
        <f aca="false">IF($C602=const_one,Sensitivity!$D$480*$T602,const_zero)</f>
        <v>46744580.162789</v>
      </c>
      <c r="V602" s="5" t="n">
        <f aca="false">IF($D602=const_one,Sensitivity!$Y$480*$T602,const_zero)</f>
        <v>467421122.321457</v>
      </c>
      <c r="W602" s="5" t="n">
        <f aca="false">IF($E602=const_one,Sensitivity!$V$480*$T602,const_zero)</f>
        <v>0</v>
      </c>
      <c r="X602" s="5" t="n">
        <f aca="false">IF($F602=const_one,Sensitivity!$S$480*$T602,const_zero)</f>
        <v>0</v>
      </c>
      <c r="Y602" s="5" t="n">
        <f aca="false">IF($G602=const_one,Sensitivity!$P$480*$T602,const_zero)</f>
        <v>0</v>
      </c>
      <c r="Z602" s="5" t="n">
        <f aca="false">IF($H602=const_one,Sensitivity!$M$480*$T602,const_zero)</f>
        <v>0</v>
      </c>
      <c r="AA602" s="5" t="n">
        <f aca="false">IF($I602=const_one,Sensitivity!$J$480*$T602,const_zero)</f>
        <v>382964361.364542</v>
      </c>
      <c r="AB602" s="5" t="n">
        <f aca="false">(Sensitivity!$AE$480+Sensitivity!$AJ$480)*$T602</f>
        <v>19551905.0127662</v>
      </c>
      <c r="AC602" s="5" t="n">
        <f aca="false">common_rsa_total*$T602</f>
        <v>689335850.456175</v>
      </c>
      <c r="AD602" s="5" t="n">
        <f aca="false">IF($S602=const_one,pre_f_options_issued*($T602-option_strike_usd),const_zero)</f>
        <v>188982180.682271</v>
      </c>
      <c r="AE602" s="5" t="n">
        <f aca="false">J602+U602</f>
        <v>46744580.162789</v>
      </c>
      <c r="AF602" s="5" t="n">
        <f aca="false">K602+V602</f>
        <v>467421122.321457</v>
      </c>
      <c r="AG602" s="5" t="n">
        <f aca="false">L602+W602</f>
        <v>100000000</v>
      </c>
      <c r="AH602" s="5" t="n">
        <f aca="false">M602+X602</f>
        <v>60000000</v>
      </c>
      <c r="AI602" s="5" t="n">
        <f aca="false">N602+Y602</f>
        <v>30000000</v>
      </c>
      <c r="AJ602" s="5" t="n">
        <f aca="false">O602+Z602</f>
        <v>15000000</v>
      </c>
      <c r="AK602" s="5" t="n">
        <f aca="false">P602+AA602</f>
        <v>382964361.364542</v>
      </c>
      <c r="AL602" s="5" t="n">
        <f aca="false">INDEX($AE$535:$AE$662,$B602-$C602*1+const_one)</f>
        <v>30000000</v>
      </c>
      <c r="AM602" s="5" t="n">
        <f aca="false">INDEX($AF$535:$AF$662,$B602-$D602*2+const_one)</f>
        <v>300000000</v>
      </c>
      <c r="AN602" s="5" t="n">
        <f aca="false">INDEX($AG$535:$AG$662,$B602-$E602*4+const_one)</f>
        <v>100000000</v>
      </c>
      <c r="AO602" s="5" t="n">
        <f aca="false">INDEX($AH$535:$AH$662,$B602-$F602*8+const_one)</f>
        <v>60000000</v>
      </c>
      <c r="AP602" s="5" t="n">
        <f aca="false">INDEX($AI$535:$AI$662,$B602-$G602*16+const_one)</f>
        <v>30000000</v>
      </c>
      <c r="AQ602" s="5" t="n">
        <f aca="false">INDEX($AJ$535:$AJ$662,$B602-$H602*32+const_one)</f>
        <v>15000000</v>
      </c>
      <c r="AR602" s="5" t="n">
        <f aca="false">INDEX($AK$535:$AK$662,$B602-$I602*64+const_one)</f>
        <v>5000000</v>
      </c>
      <c r="AS602" s="5" t="n">
        <f aca="false">INDEX($AE$535:$AE$662,$B602+(const_one-$C602)*1+const_one)</f>
        <v>46744580.162789</v>
      </c>
      <c r="AT602" s="5" t="n">
        <f aca="false">INDEX($AF$535:$AF$662,$B602+(const_one-$D602)*2+const_one)</f>
        <v>467421122.321457</v>
      </c>
      <c r="AU602" s="5" t="n">
        <f aca="false">INDEX($AG$535:$AG$662,$B602+(const_one-$E602)*4+const_one)</f>
        <v>129922402.90372</v>
      </c>
      <c r="AV602" s="5" t="n">
        <f aca="false">INDEX($AH$535:$AH$662,$B602+(const_one-$F602)*8+const_one)</f>
        <v>172334870.666745</v>
      </c>
      <c r="AW602" s="5" t="n">
        <f aca="false">INDEX($AI$535:$AI$662,$B602+(const_one-$G602)*16+const_one)</f>
        <v>207135032.52709</v>
      </c>
      <c r="AX602" s="5" t="n">
        <f aca="false">INDEX($AJ$535:$AJ$662,$B602+(const_one-$H602)*32+const_one)</f>
        <v>318337193.339334</v>
      </c>
      <c r="AY602" s="5" t="n">
        <f aca="false">INDEX($AK$535:$AK$662,$B602+(const_one-$I602)*64+const_one)</f>
        <v>382964361.364542</v>
      </c>
      <c r="AZ602" s="5" t="n">
        <f aca="false">--($C602=--(AS602&gt;AL602))</f>
        <v>1</v>
      </c>
      <c r="BA602" s="5" t="n">
        <f aca="false">--($D602=--(AT602&gt;AM602))</f>
        <v>1</v>
      </c>
      <c r="BB602" s="5" t="n">
        <f aca="false">--($E602=--(AU602&gt;AN602))</f>
        <v>0</v>
      </c>
      <c r="BC602" s="5" t="n">
        <f aca="false">--($F602=--(AV602&gt;AO602))</f>
        <v>0</v>
      </c>
      <c r="BD602" s="5" t="n">
        <f aca="false">--($G602=--(AW602&gt;AP602))</f>
        <v>0</v>
      </c>
      <c r="BE602" s="5" t="n">
        <f aca="false">--($H602=--(AX602&gt;AQ602))</f>
        <v>0</v>
      </c>
      <c r="BF602" s="5" t="n">
        <f aca="false">--($I602=--(AY602&gt;AR602))</f>
        <v>1</v>
      </c>
      <c r="BG602" s="5" t="n">
        <f aca="false">SUM(AZ602:BF602)</f>
        <v>3</v>
      </c>
      <c r="BH602" s="5" t="n">
        <f aca="false">SUM(AE602:AK602)+AB602+AC602+AD602</f>
        <v>2000000000</v>
      </c>
    </row>
    <row r="603" customFormat="false" ht="15" hidden="true" customHeight="false" outlineLevel="0" collapsed="false">
      <c r="A603" s="5" t="n">
        <f aca="false">sensitivity_exit_usd</f>
        <v>2000000000</v>
      </c>
      <c r="B603" s="2" t="n">
        <f aca="false">ROW()-ROW($B$535)</f>
        <v>68</v>
      </c>
      <c r="C603" s="2" t="n">
        <f aca="false">MOD(QUOTIENT($B603,1),2)</f>
        <v>0</v>
      </c>
      <c r="D603" s="2" t="n">
        <f aca="false">MOD(QUOTIENT($B603,2),2)</f>
        <v>0</v>
      </c>
      <c r="E603" s="2" t="n">
        <f aca="false">MOD(QUOTIENT($B603,4),2)</f>
        <v>1</v>
      </c>
      <c r="F603" s="2" t="n">
        <f aca="false">MOD(QUOTIENT($B603,8),2)</f>
        <v>0</v>
      </c>
      <c r="G603" s="2" t="n">
        <f aca="false">MOD(QUOTIENT($B603,16),2)</f>
        <v>0</v>
      </c>
      <c r="H603" s="2" t="n">
        <f aca="false">MOD(QUOTIENT($B603,32),2)</f>
        <v>0</v>
      </c>
      <c r="I603" s="2" t="n">
        <f aca="false">MOD(QUOTIENT($B603,64),2)</f>
        <v>1</v>
      </c>
      <c r="J603" s="5" t="n">
        <f aca="false">IF($C603=const_zero,MIN(class_series_f_invested_usd,MAX(const_zero,$A603)),const_zero)</f>
        <v>30000000</v>
      </c>
      <c r="K603" s="5" t="n">
        <f aca="false">IF($D603=const_zero,MIN(class_series_e_invested_usd,MAX(const_zero,$A603-SUM($J603:$J603))),const_zero)</f>
        <v>300000000</v>
      </c>
      <c r="L603" s="5" t="n">
        <f aca="false">IF($E603=const_zero,MIN(class_series_d_invested_usd,MAX(const_zero,$A603-SUM($J603:$K603))),const_zero)</f>
        <v>0</v>
      </c>
      <c r="M603" s="5" t="n">
        <f aca="false">IF($F603=const_zero,MIN(class_series_c_invested_usd,MAX(const_zero,$A603-SUM($J603:$L603))),const_zero)</f>
        <v>60000000</v>
      </c>
      <c r="N603" s="5" t="n">
        <f aca="false">IF($G603=const_zero,MIN(class_series_b_invested_usd,MAX(const_zero,$A603-SUM($J603:$M603))),const_zero)</f>
        <v>30000000</v>
      </c>
      <c r="O603" s="5" t="n">
        <f aca="false">IF($H603=const_zero,MIN(class_series_a_invested_usd,MAX(const_zero,$A603-SUM($J603:$N603))),const_zero)</f>
        <v>15000000</v>
      </c>
      <c r="P603" s="5" t="n">
        <f aca="false">IF($I603=const_zero,MIN(class_seed_invested_usd,MAX(const_zero,$A603-SUM($J603:$O603))),const_zero)</f>
        <v>0</v>
      </c>
      <c r="Q603" s="5" t="n">
        <f aca="false">MAX(const_zero,$A603-SUM($J603:$P603))</f>
        <v>1565000000</v>
      </c>
      <c r="R603" s="9" t="n">
        <f aca="false">common_rsa_total+Sensitivity!$AE$480+Sensitivity!$AJ$480+IF($C603=const_one,Sensitivity!$D$480,const_zero)+IF($D603=const_one,Sensitivity!$Y$480,const_zero)+IF($E603=const_one,Sensitivity!$V$480,const_zero)+IF($F603=const_one,Sensitivity!$S$480,const_zero)+IF($G603=const_one,Sensitivity!$P$480,const_zero)+IF($H603=const_one,Sensitivity!$M$480,const_zero)+IF($I603=const_one,Sensitivity!$J$480,const_zero)</f>
        <v>15980258.6360977</v>
      </c>
      <c r="S603" s="23" t="b">
        <f aca="false">IF($R603&gt;const_zero,--($Q603&gt;option_strike_usd*$R603),const_zero)</f>
        <v>1</v>
      </c>
      <c r="T603" s="7" t="n">
        <f aca="false">IF($R603&gt;const_zero,IF($S603=const_one,($Q603+option_strike_usd*pre_f_options_issued)/($R603+pre_f_options_issued),$Q603/$R603),const_zero)</f>
        <v>84.8202414731461</v>
      </c>
      <c r="U603" s="5" t="n">
        <f aca="false">IF($C603=const_one,Sensitivity!$D$480*$T603,const_zero)</f>
        <v>0</v>
      </c>
      <c r="V603" s="5" t="n">
        <f aca="false">IF($D603=const_one,Sensitivity!$Y$480*$T603,const_zero)</f>
        <v>0</v>
      </c>
      <c r="W603" s="5" t="n">
        <f aca="false">IF($E603=const_one,Sensitivity!$V$480*$T603,const_zero)</f>
        <v>146313905.578537</v>
      </c>
      <c r="X603" s="5" t="n">
        <f aca="false">IF($F603=const_one,Sensitivity!$S$480*$T603,const_zero)</f>
        <v>0</v>
      </c>
      <c r="Y603" s="5" t="n">
        <f aca="false">IF($G603=const_one,Sensitivity!$P$480*$T603,const_zero)</f>
        <v>0</v>
      </c>
      <c r="Z603" s="5" t="n">
        <f aca="false">IF($H603=const_one,Sensitivity!$M$480*$T603,const_zero)</f>
        <v>0</v>
      </c>
      <c r="AA603" s="5" t="n">
        <f aca="false">IF($I603=const_one,Sensitivity!$J$480*$T603,const_zero)</f>
        <v>424101207.365731</v>
      </c>
      <c r="AB603" s="5" t="n">
        <f aca="false">(Sensitivity!$AE$480+Sensitivity!$AJ$480)*$T603</f>
        <v>21652110.1145522</v>
      </c>
      <c r="AC603" s="5" t="n">
        <f aca="false">common_rsa_total*$T603</f>
        <v>763382173.258315</v>
      </c>
      <c r="AD603" s="5" t="n">
        <f aca="false">IF($S603=const_one,pre_f_options_issued*($T603-option_strike_usd),const_zero)</f>
        <v>209550603.682865</v>
      </c>
      <c r="AE603" s="5" t="n">
        <f aca="false">J603+U603</f>
        <v>30000000</v>
      </c>
      <c r="AF603" s="5" t="n">
        <f aca="false">K603+V603</f>
        <v>300000000</v>
      </c>
      <c r="AG603" s="5" t="n">
        <f aca="false">L603+W603</f>
        <v>146313905.578537</v>
      </c>
      <c r="AH603" s="5" t="n">
        <f aca="false">M603+X603</f>
        <v>60000000</v>
      </c>
      <c r="AI603" s="5" t="n">
        <f aca="false">N603+Y603</f>
        <v>30000000</v>
      </c>
      <c r="AJ603" s="5" t="n">
        <f aca="false">O603+Z603</f>
        <v>15000000</v>
      </c>
      <c r="AK603" s="5" t="n">
        <f aca="false">P603+AA603</f>
        <v>424101207.365731</v>
      </c>
      <c r="AL603" s="5" t="n">
        <f aca="false">INDEX($AE$535:$AE$662,$B603-$C603*1+const_one)</f>
        <v>30000000</v>
      </c>
      <c r="AM603" s="5" t="n">
        <f aca="false">INDEX($AF$535:$AF$662,$B603-$D603*2+const_one)</f>
        <v>300000000</v>
      </c>
      <c r="AN603" s="5" t="n">
        <f aca="false">INDEX($AG$535:$AG$662,$B603-$E603*4+const_one)</f>
        <v>100000000</v>
      </c>
      <c r="AO603" s="5" t="n">
        <f aca="false">INDEX($AH$535:$AH$662,$B603-$F603*8+const_one)</f>
        <v>60000000</v>
      </c>
      <c r="AP603" s="5" t="n">
        <f aca="false">INDEX($AI$535:$AI$662,$B603-$G603*16+const_one)</f>
        <v>30000000</v>
      </c>
      <c r="AQ603" s="5" t="n">
        <f aca="false">INDEX($AJ$535:$AJ$662,$B603-$H603*32+const_one)</f>
        <v>15000000</v>
      </c>
      <c r="AR603" s="5" t="n">
        <f aca="false">INDEX($AK$535:$AK$662,$B603-$I603*64+const_one)</f>
        <v>5000000</v>
      </c>
      <c r="AS603" s="5" t="n">
        <f aca="false">INDEX($AE$535:$AE$662,$B603+(const_one-$C603)*1+const_one)</f>
        <v>51069916.9890681</v>
      </c>
      <c r="AT603" s="5" t="n">
        <f aca="false">INDEX($AF$535:$AF$662,$B603+(const_one-$D603)*2+const_one)</f>
        <v>463603755.228727</v>
      </c>
      <c r="AU603" s="5" t="n">
        <f aca="false">INDEX($AG$535:$AG$662,$B603+(const_one-$E603)*4+const_one)</f>
        <v>146313905.578537</v>
      </c>
      <c r="AV603" s="5" t="n">
        <f aca="false">INDEX($AH$535:$AH$662,$B603+(const_one-$F603)*8+const_one)</f>
        <v>187066648.362647</v>
      </c>
      <c r="AW603" s="5" t="n">
        <f aca="false">INDEX($AI$535:$AI$662,$B603+(const_one-$G603)*16+const_one)</f>
        <v>223111838.697611</v>
      </c>
      <c r="AX603" s="5" t="n">
        <f aca="false">INDEX($AJ$535:$AJ$662,$B603+(const_one-$H603)*32+const_one)</f>
        <v>336985214.798086</v>
      </c>
      <c r="AY603" s="5" t="n">
        <f aca="false">INDEX($AK$535:$AK$662,$B603+(const_one-$I603)*64+const_one)</f>
        <v>424101207.365731</v>
      </c>
      <c r="AZ603" s="5" t="n">
        <f aca="false">--($C603=--(AS603&gt;AL603))</f>
        <v>0</v>
      </c>
      <c r="BA603" s="5" t="n">
        <f aca="false">--($D603=--(AT603&gt;AM603))</f>
        <v>0</v>
      </c>
      <c r="BB603" s="5" t="n">
        <f aca="false">--($E603=--(AU603&gt;AN603))</f>
        <v>1</v>
      </c>
      <c r="BC603" s="5" t="n">
        <f aca="false">--($F603=--(AV603&gt;AO603))</f>
        <v>0</v>
      </c>
      <c r="BD603" s="5" t="n">
        <f aca="false">--($G603=--(AW603&gt;AP603))</f>
        <v>0</v>
      </c>
      <c r="BE603" s="5" t="n">
        <f aca="false">--($H603=--(AX603&gt;AQ603))</f>
        <v>0</v>
      </c>
      <c r="BF603" s="5" t="n">
        <f aca="false">--($I603=--(AY603&gt;AR603))</f>
        <v>1</v>
      </c>
      <c r="BG603" s="5" t="n">
        <f aca="false">SUM(AZ603:BF603)</f>
        <v>2</v>
      </c>
      <c r="BH603" s="5" t="n">
        <f aca="false">SUM(AE603:AK603)+AB603+AC603+AD603</f>
        <v>2000000000</v>
      </c>
    </row>
    <row r="604" customFormat="false" ht="15" hidden="true" customHeight="false" outlineLevel="0" collapsed="false">
      <c r="A604" s="5" t="n">
        <f aca="false">sensitivity_exit_usd</f>
        <v>2000000000</v>
      </c>
      <c r="B604" s="2" t="n">
        <f aca="false">ROW()-ROW($B$535)</f>
        <v>69</v>
      </c>
      <c r="C604" s="2" t="n">
        <f aca="false">MOD(QUOTIENT($B604,1),2)</f>
        <v>1</v>
      </c>
      <c r="D604" s="2" t="n">
        <f aca="false">MOD(QUOTIENT($B604,2),2)</f>
        <v>0</v>
      </c>
      <c r="E604" s="2" t="n">
        <f aca="false">MOD(QUOTIENT($B604,4),2)</f>
        <v>1</v>
      </c>
      <c r="F604" s="2" t="n">
        <f aca="false">MOD(QUOTIENT($B604,8),2)</f>
        <v>0</v>
      </c>
      <c r="G604" s="2" t="n">
        <f aca="false">MOD(QUOTIENT($B604,16),2)</f>
        <v>0</v>
      </c>
      <c r="H604" s="2" t="n">
        <f aca="false">MOD(QUOTIENT($B604,32),2)</f>
        <v>0</v>
      </c>
      <c r="I604" s="2" t="n">
        <f aca="false">MOD(QUOTIENT($B604,64),2)</f>
        <v>1</v>
      </c>
      <c r="J604" s="5" t="n">
        <f aca="false">IF($C604=const_zero,MIN(class_series_f_invested_usd,MAX(const_zero,$A604)),const_zero)</f>
        <v>0</v>
      </c>
      <c r="K604" s="5" t="n">
        <f aca="false">IF($D604=const_zero,MIN(class_series_e_invested_usd,MAX(const_zero,$A604-SUM($J604:$J604))),const_zero)</f>
        <v>300000000</v>
      </c>
      <c r="L604" s="5" t="n">
        <f aca="false">IF($E604=const_zero,MIN(class_series_d_invested_usd,MAX(const_zero,$A604-SUM($J604:$K604))),const_zero)</f>
        <v>0</v>
      </c>
      <c r="M604" s="5" t="n">
        <f aca="false">IF($F604=const_zero,MIN(class_series_c_invested_usd,MAX(const_zero,$A604-SUM($J604:$L604))),const_zero)</f>
        <v>60000000</v>
      </c>
      <c r="N604" s="5" t="n">
        <f aca="false">IF($G604=const_zero,MIN(class_series_b_invested_usd,MAX(const_zero,$A604-SUM($J604:$M604))),const_zero)</f>
        <v>30000000</v>
      </c>
      <c r="O604" s="5" t="n">
        <f aca="false">IF($H604=const_zero,MIN(class_series_a_invested_usd,MAX(const_zero,$A604-SUM($J604:$N604))),const_zero)</f>
        <v>15000000</v>
      </c>
      <c r="P604" s="5" t="n">
        <f aca="false">IF($I604=const_zero,MIN(class_seed_invested_usd,MAX(const_zero,$A604-SUM($J604:$O604))),const_zero)</f>
        <v>0</v>
      </c>
      <c r="Q604" s="5" t="n">
        <f aca="false">MAX(const_zero,$A604-SUM($J604:$P604))</f>
        <v>1595000000</v>
      </c>
      <c r="R604" s="9" t="n">
        <f aca="false">common_rsa_total+Sensitivity!$AE$480+Sensitivity!$AJ$480+IF($C604=const_one,Sensitivity!$D$480,const_zero)+IF($D604=const_one,Sensitivity!$Y$480,const_zero)+IF($E604=const_one,Sensitivity!$V$480,const_zero)+IF($F604=const_one,Sensitivity!$S$480,const_zero)+IF($G604=const_one,Sensitivity!$P$480,const_zero)+IF($H604=const_one,Sensitivity!$M$480,const_zero)+IF($I604=const_one,Sensitivity!$J$480,const_zero)</f>
        <v>16590557.9860977</v>
      </c>
      <c r="S604" s="23" t="b">
        <f aca="false">IF($R604&gt;const_zero,--($Q604&gt;option_strike_usd*$R604),const_zero)</f>
        <v>1</v>
      </c>
      <c r="T604" s="7" t="n">
        <f aca="false">IF($R604&gt;const_zero,IF($S604=const_one,($Q604+option_strike_usd*pre_f_options_issued)/($R604+pre_f_options_issued),$Q604/$R604),const_zero)</f>
        <v>83.6801104065867</v>
      </c>
      <c r="U604" s="5" t="n">
        <f aca="false">IF($C604=const_one,Sensitivity!$D$480*$T604,const_zero)</f>
        <v>51069916.9890681</v>
      </c>
      <c r="V604" s="5" t="n">
        <f aca="false">IF($D604=const_one,Sensitivity!$Y$480*$T604,const_zero)</f>
        <v>0</v>
      </c>
      <c r="W604" s="5" t="n">
        <f aca="false">IF($E604=const_one,Sensitivity!$V$480*$T604,const_zero)</f>
        <v>144347193.077812</v>
      </c>
      <c r="X604" s="5" t="n">
        <f aca="false">IF($F604=const_one,Sensitivity!$S$480*$T604,const_zero)</f>
        <v>0</v>
      </c>
      <c r="Y604" s="5" t="n">
        <f aca="false">IF($G604=const_one,Sensitivity!$P$480*$T604,const_zero)</f>
        <v>0</v>
      </c>
      <c r="Z604" s="5" t="n">
        <f aca="false">IF($H604=const_one,Sensitivity!$M$480*$T604,const_zero)</f>
        <v>0</v>
      </c>
      <c r="AA604" s="5" t="n">
        <f aca="false">IF($I604=const_one,Sensitivity!$J$480*$T604,const_zero)</f>
        <v>418400552.032933</v>
      </c>
      <c r="AB604" s="5" t="n">
        <f aca="false">(Sensitivity!$AE$480+Sensitivity!$AJ$480)*$T604</f>
        <v>21361068.2244394</v>
      </c>
      <c r="AC604" s="5" t="n">
        <f aca="false">common_rsa_total*$T604</f>
        <v>753120993.65928</v>
      </c>
      <c r="AD604" s="5" t="n">
        <f aca="false">IF($S604=const_one,pre_f_options_issued*($T604-option_strike_usd),const_zero)</f>
        <v>206700276.016467</v>
      </c>
      <c r="AE604" s="5" t="n">
        <f aca="false">J604+U604</f>
        <v>51069916.9890681</v>
      </c>
      <c r="AF604" s="5" t="n">
        <f aca="false">K604+V604</f>
        <v>300000000</v>
      </c>
      <c r="AG604" s="5" t="n">
        <f aca="false">L604+W604</f>
        <v>144347193.077812</v>
      </c>
      <c r="AH604" s="5" t="n">
        <f aca="false">M604+X604</f>
        <v>60000000</v>
      </c>
      <c r="AI604" s="5" t="n">
        <f aca="false">N604+Y604</f>
        <v>30000000</v>
      </c>
      <c r="AJ604" s="5" t="n">
        <f aca="false">O604+Z604</f>
        <v>15000000</v>
      </c>
      <c r="AK604" s="5" t="n">
        <f aca="false">P604+AA604</f>
        <v>418400552.032933</v>
      </c>
      <c r="AL604" s="5" t="n">
        <f aca="false">INDEX($AE$535:$AE$662,$B604-$C604*1+const_one)</f>
        <v>30000000</v>
      </c>
      <c r="AM604" s="5" t="n">
        <f aca="false">INDEX($AF$535:$AF$662,$B604-$D604*2+const_one)</f>
        <v>300000000</v>
      </c>
      <c r="AN604" s="5" t="n">
        <f aca="false">INDEX($AG$535:$AG$662,$B604-$E604*4+const_one)</f>
        <v>100000000</v>
      </c>
      <c r="AO604" s="5" t="n">
        <f aca="false">INDEX($AH$535:$AH$662,$B604-$F604*8+const_one)</f>
        <v>60000000</v>
      </c>
      <c r="AP604" s="5" t="n">
        <f aca="false">INDEX($AI$535:$AI$662,$B604-$G604*16+const_one)</f>
        <v>30000000</v>
      </c>
      <c r="AQ604" s="5" t="n">
        <f aca="false">INDEX($AJ$535:$AJ$662,$B604-$H604*32+const_one)</f>
        <v>15000000</v>
      </c>
      <c r="AR604" s="5" t="n">
        <f aca="false">INDEX($AK$535:$AK$662,$B604-$I604*64+const_one)</f>
        <v>5000000</v>
      </c>
      <c r="AS604" s="5" t="n">
        <f aca="false">INDEX($AE$535:$AE$662,$B604+(const_one-$C604)*1+const_one)</f>
        <v>51069916.9890681</v>
      </c>
      <c r="AT604" s="5" t="n">
        <f aca="false">INDEX($AF$535:$AF$662,$B604+(const_one-$D604)*2+const_one)</f>
        <v>459640113.616138</v>
      </c>
      <c r="AU604" s="5" t="n">
        <f aca="false">INDEX($AG$535:$AG$662,$B604+(const_one-$E604)*4+const_one)</f>
        <v>144347193.077812</v>
      </c>
      <c r="AV604" s="5" t="n">
        <f aca="false">INDEX($AH$535:$AH$662,$B604+(const_one-$F604)*8+const_one)</f>
        <v>185104546.963061</v>
      </c>
      <c r="AW604" s="5" t="n">
        <f aca="false">INDEX($AI$535:$AI$662,$B604+(const_one-$G604)*16+const_one)</f>
        <v>221022031.361667</v>
      </c>
      <c r="AX604" s="5" t="n">
        <f aca="false">INDEX($AJ$535:$AJ$662,$B604+(const_one-$H604)*32+const_one)</f>
        <v>334674688.923883</v>
      </c>
      <c r="AY604" s="5" t="n">
        <f aca="false">INDEX($AK$535:$AK$662,$B604+(const_one-$I604)*64+const_one)</f>
        <v>418400552.032933</v>
      </c>
      <c r="AZ604" s="5" t="n">
        <f aca="false">--($C604=--(AS604&gt;AL604))</f>
        <v>1</v>
      </c>
      <c r="BA604" s="5" t="n">
        <f aca="false">--($D604=--(AT604&gt;AM604))</f>
        <v>0</v>
      </c>
      <c r="BB604" s="5" t="n">
        <f aca="false">--($E604=--(AU604&gt;AN604))</f>
        <v>1</v>
      </c>
      <c r="BC604" s="5" t="n">
        <f aca="false">--($F604=--(AV604&gt;AO604))</f>
        <v>0</v>
      </c>
      <c r="BD604" s="5" t="n">
        <f aca="false">--($G604=--(AW604&gt;AP604))</f>
        <v>0</v>
      </c>
      <c r="BE604" s="5" t="n">
        <f aca="false">--($H604=--(AX604&gt;AQ604))</f>
        <v>0</v>
      </c>
      <c r="BF604" s="5" t="n">
        <f aca="false">--($I604=--(AY604&gt;AR604))</f>
        <v>1</v>
      </c>
      <c r="BG604" s="5" t="n">
        <f aca="false">SUM(AZ604:BF604)</f>
        <v>3</v>
      </c>
      <c r="BH604" s="5" t="n">
        <f aca="false">SUM(AE604:AK604)+AB604+AC604+AD604</f>
        <v>2000000000</v>
      </c>
    </row>
    <row r="605" customFormat="false" ht="15" hidden="true" customHeight="false" outlineLevel="0" collapsed="false">
      <c r="A605" s="5" t="n">
        <f aca="false">sensitivity_exit_usd</f>
        <v>2000000000</v>
      </c>
      <c r="B605" s="2" t="n">
        <f aca="false">ROW()-ROW($B$535)</f>
        <v>70</v>
      </c>
      <c r="C605" s="2" t="n">
        <f aca="false">MOD(QUOTIENT($B605,1),2)</f>
        <v>0</v>
      </c>
      <c r="D605" s="2" t="n">
        <f aca="false">MOD(QUOTIENT($B605,2),2)</f>
        <v>1</v>
      </c>
      <c r="E605" s="2" t="n">
        <f aca="false">MOD(QUOTIENT($B605,4),2)</f>
        <v>1</v>
      </c>
      <c r="F605" s="2" t="n">
        <f aca="false">MOD(QUOTIENT($B605,8),2)</f>
        <v>0</v>
      </c>
      <c r="G605" s="2" t="n">
        <f aca="false">MOD(QUOTIENT($B605,16),2)</f>
        <v>0</v>
      </c>
      <c r="H605" s="2" t="n">
        <f aca="false">MOD(QUOTIENT($B605,32),2)</f>
        <v>0</v>
      </c>
      <c r="I605" s="2" t="n">
        <f aca="false">MOD(QUOTIENT($B605,64),2)</f>
        <v>1</v>
      </c>
      <c r="J605" s="5" t="n">
        <f aca="false">IF($C605=const_zero,MIN(class_series_f_invested_usd,MAX(const_zero,$A605)),const_zero)</f>
        <v>30000000</v>
      </c>
      <c r="K605" s="5" t="n">
        <f aca="false">IF($D605=const_zero,MIN(class_series_e_invested_usd,MAX(const_zero,$A605-SUM($J605:$J605))),const_zero)</f>
        <v>0</v>
      </c>
      <c r="L605" s="5" t="n">
        <f aca="false">IF($E605=const_zero,MIN(class_series_d_invested_usd,MAX(const_zero,$A605-SUM($J605:$K605))),const_zero)</f>
        <v>0</v>
      </c>
      <c r="M605" s="5" t="n">
        <f aca="false">IF($F605=const_zero,MIN(class_series_c_invested_usd,MAX(const_zero,$A605-SUM($J605:$L605))),const_zero)</f>
        <v>60000000</v>
      </c>
      <c r="N605" s="5" t="n">
        <f aca="false">IF($G605=const_zero,MIN(class_series_b_invested_usd,MAX(const_zero,$A605-SUM($J605:$M605))),const_zero)</f>
        <v>30000000</v>
      </c>
      <c r="O605" s="5" t="n">
        <f aca="false">IF($H605=const_zero,MIN(class_series_a_invested_usd,MAX(const_zero,$A605-SUM($J605:$N605))),const_zero)</f>
        <v>15000000</v>
      </c>
      <c r="P605" s="5" t="n">
        <f aca="false">IF($I605=const_zero,MIN(class_seed_invested_usd,MAX(const_zero,$A605-SUM($J605:$O605))),const_zero)</f>
        <v>0</v>
      </c>
      <c r="Q605" s="5" t="n">
        <f aca="false">MAX(const_zero,$A605-SUM($J605:$P605))</f>
        <v>1865000000</v>
      </c>
      <c r="R605" s="9" t="n">
        <f aca="false">common_rsa_total+Sensitivity!$AE$480+Sensitivity!$AJ$480+IF($C605=const_one,Sensitivity!$D$480,const_zero)+IF($D605=const_one,Sensitivity!$Y$480,const_zero)+IF($E605=const_one,Sensitivity!$V$480,const_zero)+IF($F605=const_one,Sensitivity!$S$480,const_zero)+IF($G605=const_one,Sensitivity!$P$480,const_zero)+IF($H605=const_one,Sensitivity!$M$480,const_zero)+IF($I605=const_one,Sensitivity!$J$480,const_zero)</f>
        <v>22082929.9219582</v>
      </c>
      <c r="S605" s="23" t="b">
        <f aca="false">IF($R605&gt;const_zero,--($Q605&gt;option_strike_usd*$R605),const_zero)</f>
        <v>1</v>
      </c>
      <c r="T605" s="7" t="n">
        <f aca="false">IF($R605&gt;const_zero,IF($S605=const_one,($Q605+option_strike_usd*pre_f_options_issued)/($R605+pre_f_options_issued),$Q605/$R605),const_zero)</f>
        <v>75.9673483156251</v>
      </c>
      <c r="U605" s="5" t="n">
        <f aca="false">IF($C605=const_one,Sensitivity!$D$480*$T605,const_zero)</f>
        <v>0</v>
      </c>
      <c r="V605" s="5" t="n">
        <f aca="false">IF($D605=const_one,Sensitivity!$Y$480*$T605,const_zero)</f>
        <v>463603755.228727</v>
      </c>
      <c r="W605" s="5" t="n">
        <f aca="false">IF($E605=const_one,Sensitivity!$V$480*$T605,const_zero)</f>
        <v>131042770.398422</v>
      </c>
      <c r="X605" s="5" t="n">
        <f aca="false">IF($F605=const_one,Sensitivity!$S$480*$T605,const_zero)</f>
        <v>0</v>
      </c>
      <c r="Y605" s="5" t="n">
        <f aca="false">IF($G605=const_one,Sensitivity!$P$480*$T605,const_zero)</f>
        <v>0</v>
      </c>
      <c r="Z605" s="5" t="n">
        <f aca="false">IF($H605=const_one,Sensitivity!$M$480*$T605,const_zero)</f>
        <v>0</v>
      </c>
      <c r="AA605" s="5" t="n">
        <f aca="false">IF($I605=const_one,Sensitivity!$J$480*$T605,const_zero)</f>
        <v>379836741.578126</v>
      </c>
      <c r="AB605" s="5" t="n">
        <f aca="false">(Sensitivity!$AE$480+Sensitivity!$AJ$480)*$T605</f>
        <v>19392227.165036</v>
      </c>
      <c r="AC605" s="5" t="n">
        <f aca="false">common_rsa_total*$T605</f>
        <v>683706134.840626</v>
      </c>
      <c r="AD605" s="5" t="n">
        <f aca="false">IF($S605=const_one,pre_f_options_issued*($T605-option_strike_usd),const_zero)</f>
        <v>187418370.789063</v>
      </c>
      <c r="AE605" s="5" t="n">
        <f aca="false">J605+U605</f>
        <v>30000000</v>
      </c>
      <c r="AF605" s="5" t="n">
        <f aca="false">K605+V605</f>
        <v>463603755.228727</v>
      </c>
      <c r="AG605" s="5" t="n">
        <f aca="false">L605+W605</f>
        <v>131042770.398422</v>
      </c>
      <c r="AH605" s="5" t="n">
        <f aca="false">M605+X605</f>
        <v>60000000</v>
      </c>
      <c r="AI605" s="5" t="n">
        <f aca="false">N605+Y605</f>
        <v>30000000</v>
      </c>
      <c r="AJ605" s="5" t="n">
        <f aca="false">O605+Z605</f>
        <v>15000000</v>
      </c>
      <c r="AK605" s="5" t="n">
        <f aca="false">P605+AA605</f>
        <v>379836741.578126</v>
      </c>
      <c r="AL605" s="5" t="n">
        <f aca="false">INDEX($AE$535:$AE$662,$B605-$C605*1+const_one)</f>
        <v>30000000</v>
      </c>
      <c r="AM605" s="5" t="n">
        <f aca="false">INDEX($AF$535:$AF$662,$B605-$D605*2+const_one)</f>
        <v>300000000</v>
      </c>
      <c r="AN605" s="5" t="n">
        <f aca="false">INDEX($AG$535:$AG$662,$B605-$E605*4+const_one)</f>
        <v>100000000</v>
      </c>
      <c r="AO605" s="5" t="n">
        <f aca="false">INDEX($AH$535:$AH$662,$B605-$F605*8+const_one)</f>
        <v>60000000</v>
      </c>
      <c r="AP605" s="5" t="n">
        <f aca="false">INDEX($AI$535:$AI$662,$B605-$G605*16+const_one)</f>
        <v>30000000</v>
      </c>
      <c r="AQ605" s="5" t="n">
        <f aca="false">INDEX($AJ$535:$AJ$662,$B605-$H605*32+const_one)</f>
        <v>15000000</v>
      </c>
      <c r="AR605" s="5" t="n">
        <f aca="false">INDEX($AK$535:$AK$662,$B605-$I605*64+const_one)</f>
        <v>5000000</v>
      </c>
      <c r="AS605" s="5" t="n">
        <f aca="false">INDEX($AE$535:$AE$662,$B605+(const_one-$C605)*1+const_one)</f>
        <v>45966438.2094114</v>
      </c>
      <c r="AT605" s="5" t="n">
        <f aca="false">INDEX($AF$535:$AF$662,$B605+(const_one-$D605)*2+const_one)</f>
        <v>463603755.228727</v>
      </c>
      <c r="AU605" s="5" t="n">
        <f aca="false">INDEX($AG$535:$AG$662,$B605+(const_one-$E605)*4+const_one)</f>
        <v>131042770.398422</v>
      </c>
      <c r="AV605" s="5" t="n">
        <f aca="false">INDEX($AH$535:$AH$662,$B605+(const_one-$F605)*8+const_one)</f>
        <v>171441723.096032</v>
      </c>
      <c r="AW605" s="5" t="n">
        <f aca="false">INDEX($AI$535:$AI$662,$B605+(const_one-$G605)*16+const_one)</f>
        <v>206377640.667837</v>
      </c>
      <c r="AX605" s="5" t="n">
        <f aca="false">INDEX($AJ$535:$AJ$662,$B605+(const_one-$H605)*32+const_one)</f>
        <v>318173352.836613</v>
      </c>
      <c r="AY605" s="5" t="n">
        <f aca="false">INDEX($AK$535:$AK$662,$B605+(const_one-$I605)*64+const_one)</f>
        <v>379836741.578126</v>
      </c>
      <c r="AZ605" s="5" t="n">
        <f aca="false">--($C605=--(AS605&gt;AL605))</f>
        <v>0</v>
      </c>
      <c r="BA605" s="5" t="n">
        <f aca="false">--($D605=--(AT605&gt;AM605))</f>
        <v>1</v>
      </c>
      <c r="BB605" s="5" t="n">
        <f aca="false">--($E605=--(AU605&gt;AN605))</f>
        <v>1</v>
      </c>
      <c r="BC605" s="5" t="n">
        <f aca="false">--($F605=--(AV605&gt;AO605))</f>
        <v>0</v>
      </c>
      <c r="BD605" s="5" t="n">
        <f aca="false">--($G605=--(AW605&gt;AP605))</f>
        <v>0</v>
      </c>
      <c r="BE605" s="5" t="n">
        <f aca="false">--($H605=--(AX605&gt;AQ605))</f>
        <v>0</v>
      </c>
      <c r="BF605" s="5" t="n">
        <f aca="false">--($I605=--(AY605&gt;AR605))</f>
        <v>1</v>
      </c>
      <c r="BG605" s="5" t="n">
        <f aca="false">SUM(AZ605:BF605)</f>
        <v>3</v>
      </c>
      <c r="BH605" s="5" t="n">
        <f aca="false">SUM(AE605:AK605)+AB605+AC605+AD605</f>
        <v>2000000000</v>
      </c>
    </row>
    <row r="606" customFormat="false" ht="15" hidden="true" customHeight="false" outlineLevel="0" collapsed="false">
      <c r="A606" s="5" t="n">
        <f aca="false">sensitivity_exit_usd</f>
        <v>2000000000</v>
      </c>
      <c r="B606" s="2" t="n">
        <f aca="false">ROW()-ROW($B$535)</f>
        <v>71</v>
      </c>
      <c r="C606" s="2" t="n">
        <f aca="false">MOD(QUOTIENT($B606,1),2)</f>
        <v>1</v>
      </c>
      <c r="D606" s="2" t="n">
        <f aca="false">MOD(QUOTIENT($B606,2),2)</f>
        <v>1</v>
      </c>
      <c r="E606" s="2" t="n">
        <f aca="false">MOD(QUOTIENT($B606,4),2)</f>
        <v>1</v>
      </c>
      <c r="F606" s="2" t="n">
        <f aca="false">MOD(QUOTIENT($B606,8),2)</f>
        <v>0</v>
      </c>
      <c r="G606" s="2" t="n">
        <f aca="false">MOD(QUOTIENT($B606,16),2)</f>
        <v>0</v>
      </c>
      <c r="H606" s="2" t="n">
        <f aca="false">MOD(QUOTIENT($B606,32),2)</f>
        <v>0</v>
      </c>
      <c r="I606" s="2" t="n">
        <f aca="false">MOD(QUOTIENT($B606,64),2)</f>
        <v>1</v>
      </c>
      <c r="J606" s="5" t="n">
        <f aca="false">IF($C606=const_zero,MIN(class_series_f_invested_usd,MAX(const_zero,$A606)),const_zero)</f>
        <v>0</v>
      </c>
      <c r="K606" s="5" t="n">
        <f aca="false">IF($D606=const_zero,MIN(class_series_e_invested_usd,MAX(const_zero,$A606-SUM($J606:$J606))),const_zero)</f>
        <v>0</v>
      </c>
      <c r="L606" s="5" t="n">
        <f aca="false">IF($E606=const_zero,MIN(class_series_d_invested_usd,MAX(const_zero,$A606-SUM($J606:$K606))),const_zero)</f>
        <v>0</v>
      </c>
      <c r="M606" s="5" t="n">
        <f aca="false">IF($F606=const_zero,MIN(class_series_c_invested_usd,MAX(const_zero,$A606-SUM($J606:$L606))),const_zero)</f>
        <v>60000000</v>
      </c>
      <c r="N606" s="5" t="n">
        <f aca="false">IF($G606=const_zero,MIN(class_series_b_invested_usd,MAX(const_zero,$A606-SUM($J606:$M606))),const_zero)</f>
        <v>30000000</v>
      </c>
      <c r="O606" s="5" t="n">
        <f aca="false">IF($H606=const_zero,MIN(class_series_a_invested_usd,MAX(const_zero,$A606-SUM($J606:$N606))),const_zero)</f>
        <v>15000000</v>
      </c>
      <c r="P606" s="5" t="n">
        <f aca="false">IF($I606=const_zero,MIN(class_seed_invested_usd,MAX(const_zero,$A606-SUM($J606:$O606))),const_zero)</f>
        <v>0</v>
      </c>
      <c r="Q606" s="5" t="n">
        <f aca="false">MAX(const_zero,$A606-SUM($J606:$P606))</f>
        <v>1895000000</v>
      </c>
      <c r="R606" s="9" t="n">
        <f aca="false">common_rsa_total+Sensitivity!$AE$480+Sensitivity!$AJ$480+IF($C606=const_one,Sensitivity!$D$480,const_zero)+IF($D606=const_one,Sensitivity!$Y$480,const_zero)+IF($E606=const_one,Sensitivity!$V$480,const_zero)+IF($F606=const_one,Sensitivity!$S$480,const_zero)+IF($G606=const_one,Sensitivity!$P$480,const_zero)+IF($H606=const_one,Sensitivity!$M$480,const_zero)+IF($I606=const_one,Sensitivity!$J$480,const_zero)</f>
        <v>22693229.2719582</v>
      </c>
      <c r="S606" s="23" t="b">
        <f aca="false">IF($R606&gt;const_zero,--($Q606&gt;option_strike_usd*$R606),const_zero)</f>
        <v>1</v>
      </c>
      <c r="T606" s="7" t="n">
        <f aca="false">IF($R606&gt;const_zero,IF($S606=const_one,($Q606+option_strike_usd*pre_f_options_issued)/($R606+pre_f_options_issued),$Q606/$R606),const_zero)</f>
        <v>75.3178554252293</v>
      </c>
      <c r="U606" s="5" t="n">
        <f aca="false">IF($C606=const_one,Sensitivity!$D$480*$T606,const_zero)</f>
        <v>45966438.2094114</v>
      </c>
      <c r="V606" s="5" t="n">
        <f aca="false">IF($D606=const_one,Sensitivity!$Y$480*$T606,const_zero)</f>
        <v>459640113.616138</v>
      </c>
      <c r="W606" s="5" t="n">
        <f aca="false">IF($E606=const_one,Sensitivity!$V$480*$T606,const_zero)</f>
        <v>129922402.90372</v>
      </c>
      <c r="X606" s="5" t="n">
        <f aca="false">IF($F606=const_one,Sensitivity!$S$480*$T606,const_zero)</f>
        <v>0</v>
      </c>
      <c r="Y606" s="5" t="n">
        <f aca="false">IF($G606=const_one,Sensitivity!$P$480*$T606,const_zero)</f>
        <v>0</v>
      </c>
      <c r="Z606" s="5" t="n">
        <f aca="false">IF($H606=const_one,Sensitivity!$M$480*$T606,const_zero)</f>
        <v>0</v>
      </c>
      <c r="AA606" s="5" t="n">
        <f aca="false">IF($I606=const_one,Sensitivity!$J$480*$T606,const_zero)</f>
        <v>376589277.126146</v>
      </c>
      <c r="AB606" s="5" t="n">
        <f aca="false">(Sensitivity!$AE$480+Sensitivity!$AJ$480)*$T606</f>
        <v>19226430.7544478</v>
      </c>
      <c r="AC606" s="5" t="n">
        <f aca="false">common_rsa_total*$T606</f>
        <v>677860698.827063</v>
      </c>
      <c r="AD606" s="5" t="n">
        <f aca="false">IF($S606=const_one,pre_f_options_issued*($T606-option_strike_usd),const_zero)</f>
        <v>185794638.563073</v>
      </c>
      <c r="AE606" s="5" t="n">
        <f aca="false">J606+U606</f>
        <v>45966438.2094114</v>
      </c>
      <c r="AF606" s="5" t="n">
        <f aca="false">K606+V606</f>
        <v>459640113.616138</v>
      </c>
      <c r="AG606" s="5" t="n">
        <f aca="false">L606+W606</f>
        <v>129922402.90372</v>
      </c>
      <c r="AH606" s="5" t="n">
        <f aca="false">M606+X606</f>
        <v>60000000</v>
      </c>
      <c r="AI606" s="5" t="n">
        <f aca="false">N606+Y606</f>
        <v>30000000</v>
      </c>
      <c r="AJ606" s="5" t="n">
        <f aca="false">O606+Z606</f>
        <v>15000000</v>
      </c>
      <c r="AK606" s="5" t="n">
        <f aca="false">P606+AA606</f>
        <v>376589277.126146</v>
      </c>
      <c r="AL606" s="5" t="n">
        <f aca="false">INDEX($AE$535:$AE$662,$B606-$C606*1+const_one)</f>
        <v>30000000</v>
      </c>
      <c r="AM606" s="5" t="n">
        <f aca="false">INDEX($AF$535:$AF$662,$B606-$D606*2+const_one)</f>
        <v>300000000</v>
      </c>
      <c r="AN606" s="5" t="n">
        <f aca="false">INDEX($AG$535:$AG$662,$B606-$E606*4+const_one)</f>
        <v>100000000</v>
      </c>
      <c r="AO606" s="5" t="n">
        <f aca="false">INDEX($AH$535:$AH$662,$B606-$F606*8+const_one)</f>
        <v>60000000</v>
      </c>
      <c r="AP606" s="5" t="n">
        <f aca="false">INDEX($AI$535:$AI$662,$B606-$G606*16+const_one)</f>
        <v>30000000</v>
      </c>
      <c r="AQ606" s="5" t="n">
        <f aca="false">INDEX($AJ$535:$AJ$662,$B606-$H606*32+const_one)</f>
        <v>15000000</v>
      </c>
      <c r="AR606" s="5" t="n">
        <f aca="false">INDEX($AK$535:$AK$662,$B606-$I606*64+const_one)</f>
        <v>5000000</v>
      </c>
      <c r="AS606" s="5" t="n">
        <f aca="false">INDEX($AE$535:$AE$662,$B606+(const_one-$C606)*1+const_one)</f>
        <v>45966438.2094114</v>
      </c>
      <c r="AT606" s="5" t="n">
        <f aca="false">INDEX($AF$535:$AF$662,$B606+(const_one-$D606)*2+const_one)</f>
        <v>459640113.616138</v>
      </c>
      <c r="AU606" s="5" t="n">
        <f aca="false">INDEX($AG$535:$AG$662,$B606+(const_one-$E606)*4+const_one)</f>
        <v>129922402.90372</v>
      </c>
      <c r="AV606" s="5" t="n">
        <f aca="false">INDEX($AH$535:$AH$662,$B606+(const_one-$F606)*8+const_one)</f>
        <v>170259158.639847</v>
      </c>
      <c r="AW606" s="5" t="n">
        <f aca="false">INDEX($AI$535:$AI$662,$B606+(const_one-$G606)*16+const_one)</f>
        <v>205102435.915401</v>
      </c>
      <c r="AX606" s="5" t="n">
        <f aca="false">INDEX($AJ$535:$AJ$662,$B606+(const_one-$H606)*32+const_one)</f>
        <v>316710078.073071</v>
      </c>
      <c r="AY606" s="5" t="n">
        <f aca="false">INDEX($AK$535:$AK$662,$B606+(const_one-$I606)*64+const_one)</f>
        <v>376589277.126146</v>
      </c>
      <c r="AZ606" s="5" t="n">
        <f aca="false">--($C606=--(AS606&gt;AL606))</f>
        <v>1</v>
      </c>
      <c r="BA606" s="5" t="n">
        <f aca="false">--($D606=--(AT606&gt;AM606))</f>
        <v>1</v>
      </c>
      <c r="BB606" s="5" t="n">
        <f aca="false">--($E606=--(AU606&gt;AN606))</f>
        <v>1</v>
      </c>
      <c r="BC606" s="5" t="n">
        <f aca="false">--($F606=--(AV606&gt;AO606))</f>
        <v>0</v>
      </c>
      <c r="BD606" s="5" t="n">
        <f aca="false">--($G606=--(AW606&gt;AP606))</f>
        <v>0</v>
      </c>
      <c r="BE606" s="5" t="n">
        <f aca="false">--($H606=--(AX606&gt;AQ606))</f>
        <v>0</v>
      </c>
      <c r="BF606" s="5" t="n">
        <f aca="false">--($I606=--(AY606&gt;AR606))</f>
        <v>1</v>
      </c>
      <c r="BG606" s="5" t="n">
        <f aca="false">SUM(AZ606:BF606)</f>
        <v>4</v>
      </c>
      <c r="BH606" s="5" t="n">
        <f aca="false">SUM(AE606:AK606)+AB606+AC606+AD606</f>
        <v>2000000000</v>
      </c>
    </row>
    <row r="607" customFormat="false" ht="15" hidden="true" customHeight="false" outlineLevel="0" collapsed="false">
      <c r="A607" s="5" t="n">
        <f aca="false">sensitivity_exit_usd</f>
        <v>2000000000</v>
      </c>
      <c r="B607" s="2" t="n">
        <f aca="false">ROW()-ROW($B$535)</f>
        <v>72</v>
      </c>
      <c r="C607" s="2" t="n">
        <f aca="false">MOD(QUOTIENT($B607,1),2)</f>
        <v>0</v>
      </c>
      <c r="D607" s="2" t="n">
        <f aca="false">MOD(QUOTIENT($B607,2),2)</f>
        <v>0</v>
      </c>
      <c r="E607" s="2" t="n">
        <f aca="false">MOD(QUOTIENT($B607,4),2)</f>
        <v>0</v>
      </c>
      <c r="F607" s="2" t="n">
        <f aca="false">MOD(QUOTIENT($B607,8),2)</f>
        <v>1</v>
      </c>
      <c r="G607" s="2" t="n">
        <f aca="false">MOD(QUOTIENT($B607,16),2)</f>
        <v>0</v>
      </c>
      <c r="H607" s="2" t="n">
        <f aca="false">MOD(QUOTIENT($B607,32),2)</f>
        <v>0</v>
      </c>
      <c r="I607" s="2" t="n">
        <f aca="false">MOD(QUOTIENT($B607,64),2)</f>
        <v>1</v>
      </c>
      <c r="J607" s="5" t="n">
        <f aca="false">IF($C607=const_zero,MIN(class_series_f_invested_usd,MAX(const_zero,$A607)),const_zero)</f>
        <v>30000000</v>
      </c>
      <c r="K607" s="5" t="n">
        <f aca="false">IF($D607=const_zero,MIN(class_series_e_invested_usd,MAX(const_zero,$A607-SUM($J607:$J607))),const_zero)</f>
        <v>300000000</v>
      </c>
      <c r="L607" s="5" t="n">
        <f aca="false">IF($E607=const_zero,MIN(class_series_d_invested_usd,MAX(const_zero,$A607-SUM($J607:$K607))),const_zero)</f>
        <v>100000000</v>
      </c>
      <c r="M607" s="5" t="n">
        <f aca="false">IF($F607=const_zero,MIN(class_series_c_invested_usd,MAX(const_zero,$A607-SUM($J607:$L607))),const_zero)</f>
        <v>0</v>
      </c>
      <c r="N607" s="5" t="n">
        <f aca="false">IF($G607=const_zero,MIN(class_series_b_invested_usd,MAX(const_zero,$A607-SUM($J607:$M607))),const_zero)</f>
        <v>30000000</v>
      </c>
      <c r="O607" s="5" t="n">
        <f aca="false">IF($H607=const_zero,MIN(class_series_a_invested_usd,MAX(const_zero,$A607-SUM($J607:$N607))),const_zero)</f>
        <v>15000000</v>
      </c>
      <c r="P607" s="5" t="n">
        <f aca="false">IF($I607=const_zero,MIN(class_seed_invested_usd,MAX(const_zero,$A607-SUM($J607:$O607))),const_zero)</f>
        <v>0</v>
      </c>
      <c r="Q607" s="5" t="n">
        <f aca="false">MAX(const_zero,$A607-SUM($J607:$P607))</f>
        <v>1525000000</v>
      </c>
      <c r="R607" s="9" t="n">
        <f aca="false">common_rsa_total+Sensitivity!$AE$480+Sensitivity!$AJ$480+IF($C607=const_one,Sensitivity!$D$480,const_zero)+IF($D607=const_one,Sensitivity!$Y$480,const_zero)+IF($E607=const_one,Sensitivity!$V$480,const_zero)+IF($F607=const_one,Sensitivity!$S$480,const_zero)+IF($G607=const_one,Sensitivity!$P$480,const_zero)+IF($H607=const_one,Sensitivity!$M$480,const_zero)+IF($I607=const_one,Sensitivity!$J$480,const_zero)</f>
        <v>16655270.5549819</v>
      </c>
      <c r="S607" s="23" t="b">
        <f aca="false">IF($R607&gt;const_zero,--($Q607&gt;option_strike_usd*$R607),const_zero)</f>
        <v>1</v>
      </c>
      <c r="T607" s="7" t="n">
        <f aca="false">IF($R607&gt;const_zero,IF($S607=const_one,($Q607+option_strike_usd*pre_f_options_issued)/($R607+pre_f_options_issued),$Q607/$R607),const_zero)</f>
        <v>79.7430657852402</v>
      </c>
      <c r="U607" s="5" t="n">
        <f aca="false">IF($C607=const_one,Sensitivity!$D$480*$T607,const_zero)</f>
        <v>0</v>
      </c>
      <c r="V607" s="5" t="n">
        <f aca="false">IF($D607=const_one,Sensitivity!$Y$480*$T607,const_zero)</f>
        <v>0</v>
      </c>
      <c r="W607" s="5" t="n">
        <f aca="false">IF($E607=const_one,Sensitivity!$V$480*$T607,const_zero)</f>
        <v>0</v>
      </c>
      <c r="X607" s="5" t="n">
        <f aca="false">IF($F607=const_one,Sensitivity!$S$480*$T607,const_zero)</f>
        <v>191383357.884577</v>
      </c>
      <c r="Y607" s="5" t="n">
        <f aca="false">IF($G607=const_one,Sensitivity!$P$480*$T607,const_zero)</f>
        <v>0</v>
      </c>
      <c r="Z607" s="5" t="n">
        <f aca="false">IF($H607=const_one,Sensitivity!$M$480*$T607,const_zero)</f>
        <v>0</v>
      </c>
      <c r="AA607" s="5" t="n">
        <f aca="false">IF($I607=const_one,Sensitivity!$J$480*$T607,const_zero)</f>
        <v>398715328.926201</v>
      </c>
      <c r="AB607" s="5" t="n">
        <f aca="false">(Sensitivity!$AE$480+Sensitivity!$AJ$480)*$T607</f>
        <v>20356056.6589596</v>
      </c>
      <c r="AC607" s="5" t="n">
        <f aca="false">common_rsa_total*$T607</f>
        <v>717687592.067162</v>
      </c>
      <c r="AD607" s="5" t="n">
        <f aca="false">IF($S607=const_one,pre_f_options_issued*($T607-option_strike_usd),const_zero)</f>
        <v>196857664.463101</v>
      </c>
      <c r="AE607" s="5" t="n">
        <f aca="false">J607+U607</f>
        <v>30000000</v>
      </c>
      <c r="AF607" s="5" t="n">
        <f aca="false">K607+V607</f>
        <v>300000000</v>
      </c>
      <c r="AG607" s="5" t="n">
        <f aca="false">L607+W607</f>
        <v>100000000</v>
      </c>
      <c r="AH607" s="5" t="n">
        <f aca="false">M607+X607</f>
        <v>191383357.884577</v>
      </c>
      <c r="AI607" s="5" t="n">
        <f aca="false">N607+Y607</f>
        <v>30000000</v>
      </c>
      <c r="AJ607" s="5" t="n">
        <f aca="false">O607+Z607</f>
        <v>15000000</v>
      </c>
      <c r="AK607" s="5" t="n">
        <f aca="false">P607+AA607</f>
        <v>398715328.926201</v>
      </c>
      <c r="AL607" s="5" t="n">
        <f aca="false">INDEX($AE$535:$AE$662,$B607-$C607*1+const_one)</f>
        <v>30000000</v>
      </c>
      <c r="AM607" s="5" t="n">
        <f aca="false">INDEX($AF$535:$AF$662,$B607-$D607*2+const_one)</f>
        <v>300000000</v>
      </c>
      <c r="AN607" s="5" t="n">
        <f aca="false">INDEX($AG$535:$AG$662,$B607-$E607*4+const_one)</f>
        <v>100000000</v>
      </c>
      <c r="AO607" s="5" t="n">
        <f aca="false">INDEX($AH$535:$AH$662,$B607-$F607*8+const_one)</f>
        <v>60000000</v>
      </c>
      <c r="AP607" s="5" t="n">
        <f aca="false">INDEX($AI$535:$AI$662,$B607-$G607*16+const_one)</f>
        <v>30000000</v>
      </c>
      <c r="AQ607" s="5" t="n">
        <f aca="false">INDEX($AJ$535:$AJ$662,$B607-$H607*32+const_one)</f>
        <v>15000000</v>
      </c>
      <c r="AR607" s="5" t="n">
        <f aca="false">INDEX($AK$535:$AK$662,$B607-$I607*64+const_one)</f>
        <v>5000000</v>
      </c>
      <c r="AS607" s="5" t="n">
        <f aca="false">INDEX($AE$535:$AE$662,$B607+(const_one-$C607)*1+const_one)</f>
        <v>48090757.9287868</v>
      </c>
      <c r="AT607" s="5" t="n">
        <f aca="false">INDEX($AF$535:$AF$662,$B607+(const_one-$D607)*2+const_one)</f>
        <v>441549507.287093</v>
      </c>
      <c r="AU607" s="5" t="n">
        <f aca="false">INDEX($AG$535:$AG$662,$B607+(const_one-$E607)*4+const_one)</f>
        <v>134453224.499932</v>
      </c>
      <c r="AV607" s="5" t="n">
        <f aca="false">INDEX($AH$535:$AH$662,$B607+(const_one-$F607)*8+const_one)</f>
        <v>191383357.884577</v>
      </c>
      <c r="AW607" s="5" t="n">
        <f aca="false">INDEX($AI$535:$AI$662,$B607+(const_one-$G607)*16+const_one)</f>
        <v>210897898.466391</v>
      </c>
      <c r="AX607" s="5" t="n">
        <f aca="false">INDEX($AJ$535:$AJ$662,$B607+(const_one-$H607)*32+const_one)</f>
        <v>319288495.752714</v>
      </c>
      <c r="AY607" s="5" t="n">
        <f aca="false">INDEX($AK$535:$AK$662,$B607+(const_one-$I607)*64+const_one)</f>
        <v>398715328.926201</v>
      </c>
      <c r="AZ607" s="5" t="n">
        <f aca="false">--($C607=--(AS607&gt;AL607))</f>
        <v>0</v>
      </c>
      <c r="BA607" s="5" t="n">
        <f aca="false">--($D607=--(AT607&gt;AM607))</f>
        <v>0</v>
      </c>
      <c r="BB607" s="5" t="n">
        <f aca="false">--($E607=--(AU607&gt;AN607))</f>
        <v>0</v>
      </c>
      <c r="BC607" s="5" t="n">
        <f aca="false">--($F607=--(AV607&gt;AO607))</f>
        <v>1</v>
      </c>
      <c r="BD607" s="5" t="n">
        <f aca="false">--($G607=--(AW607&gt;AP607))</f>
        <v>0</v>
      </c>
      <c r="BE607" s="5" t="n">
        <f aca="false">--($H607=--(AX607&gt;AQ607))</f>
        <v>0</v>
      </c>
      <c r="BF607" s="5" t="n">
        <f aca="false">--($I607=--(AY607&gt;AR607))</f>
        <v>1</v>
      </c>
      <c r="BG607" s="5" t="n">
        <f aca="false">SUM(AZ607:BF607)</f>
        <v>2</v>
      </c>
      <c r="BH607" s="5" t="n">
        <f aca="false">SUM(AE607:AK607)+AB607+AC607+AD607</f>
        <v>2000000000</v>
      </c>
    </row>
    <row r="608" customFormat="false" ht="15" hidden="true" customHeight="false" outlineLevel="0" collapsed="false">
      <c r="A608" s="5" t="n">
        <f aca="false">sensitivity_exit_usd</f>
        <v>2000000000</v>
      </c>
      <c r="B608" s="2" t="n">
        <f aca="false">ROW()-ROW($B$535)</f>
        <v>73</v>
      </c>
      <c r="C608" s="2" t="n">
        <f aca="false">MOD(QUOTIENT($B608,1),2)</f>
        <v>1</v>
      </c>
      <c r="D608" s="2" t="n">
        <f aca="false">MOD(QUOTIENT($B608,2),2)</f>
        <v>0</v>
      </c>
      <c r="E608" s="2" t="n">
        <f aca="false">MOD(QUOTIENT($B608,4),2)</f>
        <v>0</v>
      </c>
      <c r="F608" s="2" t="n">
        <f aca="false">MOD(QUOTIENT($B608,8),2)</f>
        <v>1</v>
      </c>
      <c r="G608" s="2" t="n">
        <f aca="false">MOD(QUOTIENT($B608,16),2)</f>
        <v>0</v>
      </c>
      <c r="H608" s="2" t="n">
        <f aca="false">MOD(QUOTIENT($B608,32),2)</f>
        <v>0</v>
      </c>
      <c r="I608" s="2" t="n">
        <f aca="false">MOD(QUOTIENT($B608,64),2)</f>
        <v>1</v>
      </c>
      <c r="J608" s="5" t="n">
        <f aca="false">IF($C608=const_zero,MIN(class_series_f_invested_usd,MAX(const_zero,$A608)),const_zero)</f>
        <v>0</v>
      </c>
      <c r="K608" s="5" t="n">
        <f aca="false">IF($D608=const_zero,MIN(class_series_e_invested_usd,MAX(const_zero,$A608-SUM($J608:$J608))),const_zero)</f>
        <v>300000000</v>
      </c>
      <c r="L608" s="5" t="n">
        <f aca="false">IF($E608=const_zero,MIN(class_series_d_invested_usd,MAX(const_zero,$A608-SUM($J608:$K608))),const_zero)</f>
        <v>100000000</v>
      </c>
      <c r="M608" s="5" t="n">
        <f aca="false">IF($F608=const_zero,MIN(class_series_c_invested_usd,MAX(const_zero,$A608-SUM($J608:$L608))),const_zero)</f>
        <v>0</v>
      </c>
      <c r="N608" s="5" t="n">
        <f aca="false">IF($G608=const_zero,MIN(class_series_b_invested_usd,MAX(const_zero,$A608-SUM($J608:$M608))),const_zero)</f>
        <v>30000000</v>
      </c>
      <c r="O608" s="5" t="n">
        <f aca="false">IF($H608=const_zero,MIN(class_series_a_invested_usd,MAX(const_zero,$A608-SUM($J608:$N608))),const_zero)</f>
        <v>15000000</v>
      </c>
      <c r="P608" s="5" t="n">
        <f aca="false">IF($I608=const_zero,MIN(class_seed_invested_usd,MAX(const_zero,$A608-SUM($J608:$O608))),const_zero)</f>
        <v>0</v>
      </c>
      <c r="Q608" s="5" t="n">
        <f aca="false">MAX(const_zero,$A608-SUM($J608:$P608))</f>
        <v>1555000000</v>
      </c>
      <c r="R608" s="9" t="n">
        <f aca="false">common_rsa_total+Sensitivity!$AE$480+Sensitivity!$AJ$480+IF($C608=const_one,Sensitivity!$D$480,const_zero)+IF($D608=const_one,Sensitivity!$Y$480,const_zero)+IF($E608=const_one,Sensitivity!$V$480,const_zero)+IF($F608=const_one,Sensitivity!$S$480,const_zero)+IF($G608=const_one,Sensitivity!$P$480,const_zero)+IF($H608=const_one,Sensitivity!$M$480,const_zero)+IF($I608=const_one,Sensitivity!$J$480,const_zero)</f>
        <v>17265569.9049819</v>
      </c>
      <c r="S608" s="23" t="b">
        <f aca="false">IF($R608&gt;const_zero,--($Q608&gt;option_strike_usd*$R608),const_zero)</f>
        <v>1</v>
      </c>
      <c r="T608" s="7" t="n">
        <f aca="false">IF($R608&gt;const_zero,IF($S608=const_one,($Q608+option_strike_usd*pre_f_options_issued)/($R608+pre_f_options_issued),$Q608/$R608),const_zero)</f>
        <v>78.7986386169128</v>
      </c>
      <c r="U608" s="5" t="n">
        <f aca="false">IF($C608=const_one,Sensitivity!$D$480*$T608,const_zero)</f>
        <v>48090757.9287868</v>
      </c>
      <c r="V608" s="5" t="n">
        <f aca="false">IF($D608=const_one,Sensitivity!$Y$480*$T608,const_zero)</f>
        <v>0</v>
      </c>
      <c r="W608" s="5" t="n">
        <f aca="false">IF($E608=const_one,Sensitivity!$V$480*$T608,const_zero)</f>
        <v>0</v>
      </c>
      <c r="X608" s="5" t="n">
        <f aca="false">IF($F608=const_one,Sensitivity!$S$480*$T608,const_zero)</f>
        <v>189116732.680591</v>
      </c>
      <c r="Y608" s="5" t="n">
        <f aca="false">IF($G608=const_one,Sensitivity!$P$480*$T608,const_zero)</f>
        <v>0</v>
      </c>
      <c r="Z608" s="5" t="n">
        <f aca="false">IF($H608=const_one,Sensitivity!$M$480*$T608,const_zero)</f>
        <v>0</v>
      </c>
      <c r="AA608" s="5" t="n">
        <f aca="false">IF($I608=const_one,Sensitivity!$J$480*$T608,const_zero)</f>
        <v>393993193.084564</v>
      </c>
      <c r="AB608" s="5" t="n">
        <f aca="false">(Sensitivity!$AE$480+Sensitivity!$AJ$480)*$T608</f>
        <v>20114972.2115607</v>
      </c>
      <c r="AC608" s="5" t="n">
        <f aca="false">common_rsa_total*$T608</f>
        <v>709187747.552216</v>
      </c>
      <c r="AD608" s="5" t="n">
        <f aca="false">IF($S608=const_one,pre_f_options_issued*($T608-option_strike_usd),const_zero)</f>
        <v>194496596.542282</v>
      </c>
      <c r="AE608" s="5" t="n">
        <f aca="false">J608+U608</f>
        <v>48090757.9287868</v>
      </c>
      <c r="AF608" s="5" t="n">
        <f aca="false">K608+V608</f>
        <v>300000000</v>
      </c>
      <c r="AG608" s="5" t="n">
        <f aca="false">L608+W608</f>
        <v>100000000</v>
      </c>
      <c r="AH608" s="5" t="n">
        <f aca="false">M608+X608</f>
        <v>189116732.680591</v>
      </c>
      <c r="AI608" s="5" t="n">
        <f aca="false">N608+Y608</f>
        <v>30000000</v>
      </c>
      <c r="AJ608" s="5" t="n">
        <f aca="false">O608+Z608</f>
        <v>15000000</v>
      </c>
      <c r="AK608" s="5" t="n">
        <f aca="false">P608+AA608</f>
        <v>393993193.084564</v>
      </c>
      <c r="AL608" s="5" t="n">
        <f aca="false">INDEX($AE$535:$AE$662,$B608-$C608*1+const_one)</f>
        <v>30000000</v>
      </c>
      <c r="AM608" s="5" t="n">
        <f aca="false">INDEX($AF$535:$AF$662,$B608-$D608*2+const_one)</f>
        <v>300000000</v>
      </c>
      <c r="AN608" s="5" t="n">
        <f aca="false">INDEX($AG$535:$AG$662,$B608-$E608*4+const_one)</f>
        <v>100000000</v>
      </c>
      <c r="AO608" s="5" t="n">
        <f aca="false">INDEX($AH$535:$AH$662,$B608-$F608*8+const_one)</f>
        <v>60000000</v>
      </c>
      <c r="AP608" s="5" t="n">
        <f aca="false">INDEX($AI$535:$AI$662,$B608-$G608*16+const_one)</f>
        <v>30000000</v>
      </c>
      <c r="AQ608" s="5" t="n">
        <f aca="false">INDEX($AJ$535:$AJ$662,$B608-$H608*32+const_one)</f>
        <v>15000000</v>
      </c>
      <c r="AR608" s="5" t="n">
        <f aca="false">INDEX($AK$535:$AK$662,$B608-$I608*64+const_one)</f>
        <v>5000000</v>
      </c>
      <c r="AS608" s="5" t="n">
        <f aca="false">INDEX($AE$535:$AE$662,$B608+(const_one-$C608)*1+const_one)</f>
        <v>48090757.9287868</v>
      </c>
      <c r="AT608" s="5" t="n">
        <f aca="false">INDEX($AF$535:$AF$662,$B608+(const_one-$D608)*2+const_one)</f>
        <v>438209611.154344</v>
      </c>
      <c r="AU608" s="5" t="n">
        <f aca="false">INDEX($AG$535:$AG$662,$B608+(const_one-$E608)*4+const_one)</f>
        <v>133042973.863171</v>
      </c>
      <c r="AV608" s="5" t="n">
        <f aca="false">INDEX($AH$535:$AH$662,$B608+(const_one-$F608)*8+const_one)</f>
        <v>189116732.680591</v>
      </c>
      <c r="AW608" s="5" t="n">
        <f aca="false">INDEX($AI$535:$AI$662,$B608+(const_one-$G608)*16+const_one)</f>
        <v>209197486.374272</v>
      </c>
      <c r="AX608" s="5" t="n">
        <f aca="false">INDEX($AJ$535:$AJ$662,$B608+(const_one-$H608)*32+const_one)</f>
        <v>317477046.971503</v>
      </c>
      <c r="AY608" s="5" t="n">
        <f aca="false">INDEX($AK$535:$AK$662,$B608+(const_one-$I608)*64+const_one)</f>
        <v>393993193.084564</v>
      </c>
      <c r="AZ608" s="5" t="n">
        <f aca="false">--($C608=--(AS608&gt;AL608))</f>
        <v>1</v>
      </c>
      <c r="BA608" s="5" t="n">
        <f aca="false">--($D608=--(AT608&gt;AM608))</f>
        <v>0</v>
      </c>
      <c r="BB608" s="5" t="n">
        <f aca="false">--($E608=--(AU608&gt;AN608))</f>
        <v>0</v>
      </c>
      <c r="BC608" s="5" t="n">
        <f aca="false">--($F608=--(AV608&gt;AO608))</f>
        <v>1</v>
      </c>
      <c r="BD608" s="5" t="n">
        <f aca="false">--($G608=--(AW608&gt;AP608))</f>
        <v>0</v>
      </c>
      <c r="BE608" s="5" t="n">
        <f aca="false">--($H608=--(AX608&gt;AQ608))</f>
        <v>0</v>
      </c>
      <c r="BF608" s="5" t="n">
        <f aca="false">--($I608=--(AY608&gt;AR608))</f>
        <v>1</v>
      </c>
      <c r="BG608" s="5" t="n">
        <f aca="false">SUM(AZ608:BF608)</f>
        <v>3</v>
      </c>
      <c r="BH608" s="5" t="n">
        <f aca="false">SUM(AE608:AK608)+AB608+AC608+AD608</f>
        <v>2000000000</v>
      </c>
    </row>
    <row r="609" customFormat="false" ht="15" hidden="true" customHeight="false" outlineLevel="0" collapsed="false">
      <c r="A609" s="5" t="n">
        <f aca="false">sensitivity_exit_usd</f>
        <v>2000000000</v>
      </c>
      <c r="B609" s="2" t="n">
        <f aca="false">ROW()-ROW($B$535)</f>
        <v>74</v>
      </c>
      <c r="C609" s="2" t="n">
        <f aca="false">MOD(QUOTIENT($B609,1),2)</f>
        <v>0</v>
      </c>
      <c r="D609" s="2" t="n">
        <f aca="false">MOD(QUOTIENT($B609,2),2)</f>
        <v>1</v>
      </c>
      <c r="E609" s="2" t="n">
        <f aca="false">MOD(QUOTIENT($B609,4),2)</f>
        <v>0</v>
      </c>
      <c r="F609" s="2" t="n">
        <f aca="false">MOD(QUOTIENT($B609,8),2)</f>
        <v>1</v>
      </c>
      <c r="G609" s="2" t="n">
        <f aca="false">MOD(QUOTIENT($B609,16),2)</f>
        <v>0</v>
      </c>
      <c r="H609" s="2" t="n">
        <f aca="false">MOD(QUOTIENT($B609,32),2)</f>
        <v>0</v>
      </c>
      <c r="I609" s="2" t="n">
        <f aca="false">MOD(QUOTIENT($B609,64),2)</f>
        <v>1</v>
      </c>
      <c r="J609" s="5" t="n">
        <f aca="false">IF($C609=const_zero,MIN(class_series_f_invested_usd,MAX(const_zero,$A609)),const_zero)</f>
        <v>30000000</v>
      </c>
      <c r="K609" s="5" t="n">
        <f aca="false">IF($D609=const_zero,MIN(class_series_e_invested_usd,MAX(const_zero,$A609-SUM($J609:$J609))),const_zero)</f>
        <v>0</v>
      </c>
      <c r="L609" s="5" t="n">
        <f aca="false">IF($E609=const_zero,MIN(class_series_d_invested_usd,MAX(const_zero,$A609-SUM($J609:$K609))),const_zero)</f>
        <v>100000000</v>
      </c>
      <c r="M609" s="5" t="n">
        <f aca="false">IF($F609=const_zero,MIN(class_series_c_invested_usd,MAX(const_zero,$A609-SUM($J609:$L609))),const_zero)</f>
        <v>0</v>
      </c>
      <c r="N609" s="5" t="n">
        <f aca="false">IF($G609=const_zero,MIN(class_series_b_invested_usd,MAX(const_zero,$A609-SUM($J609:$M609))),const_zero)</f>
        <v>30000000</v>
      </c>
      <c r="O609" s="5" t="n">
        <f aca="false">IF($H609=const_zero,MIN(class_series_a_invested_usd,MAX(const_zero,$A609-SUM($J609:$N609))),const_zero)</f>
        <v>15000000</v>
      </c>
      <c r="P609" s="5" t="n">
        <f aca="false">IF($I609=const_zero,MIN(class_seed_invested_usd,MAX(const_zero,$A609-SUM($J609:$O609))),const_zero)</f>
        <v>0</v>
      </c>
      <c r="Q609" s="5" t="n">
        <f aca="false">MAX(const_zero,$A609-SUM($J609:$P609))</f>
        <v>1825000000</v>
      </c>
      <c r="R609" s="9" t="n">
        <f aca="false">common_rsa_total+Sensitivity!$AE$480+Sensitivity!$AJ$480+IF($C609=const_one,Sensitivity!$D$480,const_zero)+IF($D609=const_one,Sensitivity!$Y$480,const_zero)+IF($E609=const_one,Sensitivity!$V$480,const_zero)+IF($F609=const_one,Sensitivity!$S$480,const_zero)+IF($G609=const_one,Sensitivity!$P$480,const_zero)+IF($H609=const_one,Sensitivity!$M$480,const_zero)+IF($I609=const_one,Sensitivity!$J$480,const_zero)</f>
        <v>22757941.8408424</v>
      </c>
      <c r="S609" s="23" t="b">
        <f aca="false">IF($R609&gt;const_zero,--($Q609&gt;option_strike_usd*$R609),const_zero)</f>
        <v>1</v>
      </c>
      <c r="T609" s="7" t="n">
        <f aca="false">IF($R609&gt;const_zero,IF($S609=const_one,($Q609+option_strike_usd*pre_f_options_issued)/($R609+pre_f_options_issued),$Q609/$R609),const_zero)</f>
        <v>72.3534804029404</v>
      </c>
      <c r="U609" s="5" t="n">
        <f aca="false">IF($C609=const_one,Sensitivity!$D$480*$T609,const_zero)</f>
        <v>0</v>
      </c>
      <c r="V609" s="5" t="n">
        <f aca="false">IF($D609=const_one,Sensitivity!$Y$480*$T609,const_zero)</f>
        <v>441549507.287093</v>
      </c>
      <c r="W609" s="5" t="n">
        <f aca="false">IF($E609=const_one,Sensitivity!$V$480*$T609,const_zero)</f>
        <v>0</v>
      </c>
      <c r="X609" s="5" t="n">
        <f aca="false">IF($F609=const_one,Sensitivity!$S$480*$T609,const_zero)</f>
        <v>173648352.967057</v>
      </c>
      <c r="Y609" s="5" t="n">
        <f aca="false">IF($G609=const_one,Sensitivity!$P$480*$T609,const_zero)</f>
        <v>0</v>
      </c>
      <c r="Z609" s="5" t="n">
        <f aca="false">IF($H609=const_one,Sensitivity!$M$480*$T609,const_zero)</f>
        <v>0</v>
      </c>
      <c r="AA609" s="5" t="n">
        <f aca="false">IF($I609=const_one,Sensitivity!$J$480*$T609,const_zero)</f>
        <v>361767402.014702</v>
      </c>
      <c r="AB609" s="5" t="n">
        <f aca="false">(Sensitivity!$AE$480+Sensitivity!$AJ$480)*$T609</f>
        <v>18469713.0973335</v>
      </c>
      <c r="AC609" s="5" t="n">
        <f aca="false">common_rsa_total*$T609</f>
        <v>651181323.626463</v>
      </c>
      <c r="AD609" s="5" t="n">
        <f aca="false">IF($S609=const_one,pre_f_options_issued*($T609-option_strike_usd),const_zero)</f>
        <v>178383701.007351</v>
      </c>
      <c r="AE609" s="5" t="n">
        <f aca="false">J609+U609</f>
        <v>30000000</v>
      </c>
      <c r="AF609" s="5" t="n">
        <f aca="false">K609+V609</f>
        <v>441549507.287093</v>
      </c>
      <c r="AG609" s="5" t="n">
        <f aca="false">L609+W609</f>
        <v>100000000</v>
      </c>
      <c r="AH609" s="5" t="n">
        <f aca="false">M609+X609</f>
        <v>173648352.967057</v>
      </c>
      <c r="AI609" s="5" t="n">
        <f aca="false">N609+Y609</f>
        <v>30000000</v>
      </c>
      <c r="AJ609" s="5" t="n">
        <f aca="false">O609+Z609</f>
        <v>15000000</v>
      </c>
      <c r="AK609" s="5" t="n">
        <f aca="false">P609+AA609</f>
        <v>361767402.014702</v>
      </c>
      <c r="AL609" s="5" t="n">
        <f aca="false">INDEX($AE$535:$AE$662,$B609-$C609*1+const_one)</f>
        <v>30000000</v>
      </c>
      <c r="AM609" s="5" t="n">
        <f aca="false">INDEX($AF$535:$AF$662,$B609-$D609*2+const_one)</f>
        <v>300000000</v>
      </c>
      <c r="AN609" s="5" t="n">
        <f aca="false">INDEX($AG$535:$AG$662,$B609-$E609*4+const_one)</f>
        <v>100000000</v>
      </c>
      <c r="AO609" s="5" t="n">
        <f aca="false">INDEX($AH$535:$AH$662,$B609-$F609*8+const_one)</f>
        <v>60000000</v>
      </c>
      <c r="AP609" s="5" t="n">
        <f aca="false">INDEX($AI$535:$AI$662,$B609-$G609*16+const_one)</f>
        <v>30000000</v>
      </c>
      <c r="AQ609" s="5" t="n">
        <f aca="false">INDEX($AJ$535:$AJ$662,$B609-$H609*32+const_one)</f>
        <v>15000000</v>
      </c>
      <c r="AR609" s="5" t="n">
        <f aca="false">INDEX($AK$535:$AK$662,$B609-$I609*64+const_one)</f>
        <v>5000000</v>
      </c>
      <c r="AS609" s="5" t="n">
        <f aca="false">INDEX($AE$535:$AE$662,$B609+(const_one-$C609)*1+const_one)</f>
        <v>43823274.8126036</v>
      </c>
      <c r="AT609" s="5" t="n">
        <f aca="false">INDEX($AF$535:$AF$662,$B609+(const_one-$D609)*2+const_one)</f>
        <v>441549507.287093</v>
      </c>
      <c r="AU609" s="5" t="n">
        <f aca="false">INDEX($AG$535:$AG$662,$B609+(const_one-$E609)*4+const_one)</f>
        <v>123222887.061085</v>
      </c>
      <c r="AV609" s="5" t="n">
        <f aca="false">INDEX($AH$535:$AH$662,$B609+(const_one-$F609)*8+const_one)</f>
        <v>173648352.967057</v>
      </c>
      <c r="AW609" s="5" t="n">
        <f aca="false">INDEX($AI$535:$AI$662,$B609+(const_one-$G609)*16+const_one)</f>
        <v>197201198.565206</v>
      </c>
      <c r="AX609" s="5" t="n">
        <f aca="false">INDEX($AJ$535:$AJ$662,$B609+(const_one-$H609)*32+const_one)</f>
        <v>304465520.109001</v>
      </c>
      <c r="AY609" s="5" t="n">
        <f aca="false">INDEX($AK$535:$AK$662,$B609+(const_one-$I609)*64+const_one)</f>
        <v>361767402.014702</v>
      </c>
      <c r="AZ609" s="5" t="n">
        <f aca="false">--($C609=--(AS609&gt;AL609))</f>
        <v>0</v>
      </c>
      <c r="BA609" s="5" t="n">
        <f aca="false">--($D609=--(AT609&gt;AM609))</f>
        <v>1</v>
      </c>
      <c r="BB609" s="5" t="n">
        <f aca="false">--($E609=--(AU609&gt;AN609))</f>
        <v>0</v>
      </c>
      <c r="BC609" s="5" t="n">
        <f aca="false">--($F609=--(AV609&gt;AO609))</f>
        <v>1</v>
      </c>
      <c r="BD609" s="5" t="n">
        <f aca="false">--($G609=--(AW609&gt;AP609))</f>
        <v>0</v>
      </c>
      <c r="BE609" s="5" t="n">
        <f aca="false">--($H609=--(AX609&gt;AQ609))</f>
        <v>0</v>
      </c>
      <c r="BF609" s="5" t="n">
        <f aca="false">--($I609=--(AY609&gt;AR609))</f>
        <v>1</v>
      </c>
      <c r="BG609" s="5" t="n">
        <f aca="false">SUM(AZ609:BF609)</f>
        <v>3</v>
      </c>
      <c r="BH609" s="5" t="n">
        <f aca="false">SUM(AE609:AK609)+AB609+AC609+AD609</f>
        <v>2000000000</v>
      </c>
    </row>
    <row r="610" customFormat="false" ht="15" hidden="true" customHeight="false" outlineLevel="0" collapsed="false">
      <c r="A610" s="5" t="n">
        <f aca="false">sensitivity_exit_usd</f>
        <v>2000000000</v>
      </c>
      <c r="B610" s="2" t="n">
        <f aca="false">ROW()-ROW($B$535)</f>
        <v>75</v>
      </c>
      <c r="C610" s="2" t="n">
        <f aca="false">MOD(QUOTIENT($B610,1),2)</f>
        <v>1</v>
      </c>
      <c r="D610" s="2" t="n">
        <f aca="false">MOD(QUOTIENT($B610,2),2)</f>
        <v>1</v>
      </c>
      <c r="E610" s="2" t="n">
        <f aca="false">MOD(QUOTIENT($B610,4),2)</f>
        <v>0</v>
      </c>
      <c r="F610" s="2" t="n">
        <f aca="false">MOD(QUOTIENT($B610,8),2)</f>
        <v>1</v>
      </c>
      <c r="G610" s="2" t="n">
        <f aca="false">MOD(QUOTIENT($B610,16),2)</f>
        <v>0</v>
      </c>
      <c r="H610" s="2" t="n">
        <f aca="false">MOD(QUOTIENT($B610,32),2)</f>
        <v>0</v>
      </c>
      <c r="I610" s="2" t="n">
        <f aca="false">MOD(QUOTIENT($B610,64),2)</f>
        <v>1</v>
      </c>
      <c r="J610" s="5" t="n">
        <f aca="false">IF($C610=const_zero,MIN(class_series_f_invested_usd,MAX(const_zero,$A610)),const_zero)</f>
        <v>0</v>
      </c>
      <c r="K610" s="5" t="n">
        <f aca="false">IF($D610=const_zero,MIN(class_series_e_invested_usd,MAX(const_zero,$A610-SUM($J610:$J610))),const_zero)</f>
        <v>0</v>
      </c>
      <c r="L610" s="5" t="n">
        <f aca="false">IF($E610=const_zero,MIN(class_series_d_invested_usd,MAX(const_zero,$A610-SUM($J610:$K610))),const_zero)</f>
        <v>100000000</v>
      </c>
      <c r="M610" s="5" t="n">
        <f aca="false">IF($F610=const_zero,MIN(class_series_c_invested_usd,MAX(const_zero,$A610-SUM($J610:$L610))),const_zero)</f>
        <v>0</v>
      </c>
      <c r="N610" s="5" t="n">
        <f aca="false">IF($G610=const_zero,MIN(class_series_b_invested_usd,MAX(const_zero,$A610-SUM($J610:$M610))),const_zero)</f>
        <v>30000000</v>
      </c>
      <c r="O610" s="5" t="n">
        <f aca="false">IF($H610=const_zero,MIN(class_series_a_invested_usd,MAX(const_zero,$A610-SUM($J610:$N610))),const_zero)</f>
        <v>15000000</v>
      </c>
      <c r="P610" s="5" t="n">
        <f aca="false">IF($I610=const_zero,MIN(class_seed_invested_usd,MAX(const_zero,$A610-SUM($J610:$O610))),const_zero)</f>
        <v>0</v>
      </c>
      <c r="Q610" s="5" t="n">
        <f aca="false">MAX(const_zero,$A610-SUM($J610:$P610))</f>
        <v>1855000000</v>
      </c>
      <c r="R610" s="9" t="n">
        <f aca="false">common_rsa_total+Sensitivity!$AE$480+Sensitivity!$AJ$480+IF($C610=const_one,Sensitivity!$D$480,const_zero)+IF($D610=const_one,Sensitivity!$Y$480,const_zero)+IF($E610=const_one,Sensitivity!$V$480,const_zero)+IF($F610=const_one,Sensitivity!$S$480,const_zero)+IF($G610=const_one,Sensitivity!$P$480,const_zero)+IF($H610=const_one,Sensitivity!$M$480,const_zero)+IF($I610=const_one,Sensitivity!$J$480,const_zero)</f>
        <v>23368241.1908424</v>
      </c>
      <c r="S610" s="23" t="b">
        <f aca="false">IF($R610&gt;const_zero,--($Q610&gt;option_strike_usd*$R610),const_zero)</f>
        <v>1</v>
      </c>
      <c r="T610" s="7" t="n">
        <f aca="false">IF($R610&gt;const_zero,IF($S610=const_one,($Q610+option_strike_usd*pre_f_options_issued)/($R610+pre_f_options_issued),$Q610/$R610),const_zero)</f>
        <v>71.8061961111438</v>
      </c>
      <c r="U610" s="5" t="n">
        <f aca="false">IF($C610=const_one,Sensitivity!$D$480*$T610,const_zero)</f>
        <v>43823274.8126036</v>
      </c>
      <c r="V610" s="5" t="n">
        <f aca="false">IF($D610=const_one,Sensitivity!$Y$480*$T610,const_zero)</f>
        <v>438209611.154344</v>
      </c>
      <c r="W610" s="5" t="n">
        <f aca="false">IF($E610=const_one,Sensitivity!$V$480*$T610,const_zero)</f>
        <v>0</v>
      </c>
      <c r="X610" s="5" t="n">
        <f aca="false">IF($F610=const_one,Sensitivity!$S$480*$T610,const_zero)</f>
        <v>172334870.666745</v>
      </c>
      <c r="Y610" s="5" t="n">
        <f aca="false">IF($G610=const_one,Sensitivity!$P$480*$T610,const_zero)</f>
        <v>0</v>
      </c>
      <c r="Z610" s="5" t="n">
        <f aca="false">IF($H610=const_one,Sensitivity!$M$480*$T610,const_zero)</f>
        <v>0</v>
      </c>
      <c r="AA610" s="5" t="n">
        <f aca="false">IF($I610=const_one,Sensitivity!$J$480*$T610,const_zero)</f>
        <v>359030980.555719</v>
      </c>
      <c r="AB610" s="5" t="n">
        <f aca="false">(Sensitivity!$AE$480+Sensitivity!$AJ$480)*$T610</f>
        <v>18330007.5324337</v>
      </c>
      <c r="AC610" s="5" t="n">
        <f aca="false">common_rsa_total*$T610</f>
        <v>646255765.000294</v>
      </c>
      <c r="AD610" s="5" t="n">
        <f aca="false">IF($S610=const_one,pre_f_options_issued*($T610-option_strike_usd),const_zero)</f>
        <v>177015490.27786</v>
      </c>
      <c r="AE610" s="5" t="n">
        <f aca="false">J610+U610</f>
        <v>43823274.8126036</v>
      </c>
      <c r="AF610" s="5" t="n">
        <f aca="false">K610+V610</f>
        <v>438209611.154344</v>
      </c>
      <c r="AG610" s="5" t="n">
        <f aca="false">L610+W610</f>
        <v>100000000</v>
      </c>
      <c r="AH610" s="5" t="n">
        <f aca="false">M610+X610</f>
        <v>172334870.666745</v>
      </c>
      <c r="AI610" s="5" t="n">
        <f aca="false">N610+Y610</f>
        <v>30000000</v>
      </c>
      <c r="AJ610" s="5" t="n">
        <f aca="false">O610+Z610</f>
        <v>15000000</v>
      </c>
      <c r="AK610" s="5" t="n">
        <f aca="false">P610+AA610</f>
        <v>359030980.555719</v>
      </c>
      <c r="AL610" s="5" t="n">
        <f aca="false">INDEX($AE$535:$AE$662,$B610-$C610*1+const_one)</f>
        <v>30000000</v>
      </c>
      <c r="AM610" s="5" t="n">
        <f aca="false">INDEX($AF$535:$AF$662,$B610-$D610*2+const_one)</f>
        <v>300000000</v>
      </c>
      <c r="AN610" s="5" t="n">
        <f aca="false">INDEX($AG$535:$AG$662,$B610-$E610*4+const_one)</f>
        <v>100000000</v>
      </c>
      <c r="AO610" s="5" t="n">
        <f aca="false">INDEX($AH$535:$AH$662,$B610-$F610*8+const_one)</f>
        <v>60000000</v>
      </c>
      <c r="AP610" s="5" t="n">
        <f aca="false">INDEX($AI$535:$AI$662,$B610-$G610*16+const_one)</f>
        <v>30000000</v>
      </c>
      <c r="AQ610" s="5" t="n">
        <f aca="false">INDEX($AJ$535:$AJ$662,$B610-$H610*32+const_one)</f>
        <v>15000000</v>
      </c>
      <c r="AR610" s="5" t="n">
        <f aca="false">INDEX($AK$535:$AK$662,$B610-$I610*64+const_one)</f>
        <v>5000000</v>
      </c>
      <c r="AS610" s="5" t="n">
        <f aca="false">INDEX($AE$535:$AE$662,$B610+(const_one-$C610)*1+const_one)</f>
        <v>43823274.8126036</v>
      </c>
      <c r="AT610" s="5" t="n">
        <f aca="false">INDEX($AF$535:$AF$662,$B610+(const_one-$D610)*2+const_one)</f>
        <v>438209611.154344</v>
      </c>
      <c r="AU610" s="5" t="n">
        <f aca="false">INDEX($AG$535:$AG$662,$B610+(const_one-$E610)*4+const_one)</f>
        <v>122372924.731055</v>
      </c>
      <c r="AV610" s="5" t="n">
        <f aca="false">INDEX($AH$535:$AH$662,$B610+(const_one-$F610)*8+const_one)</f>
        <v>172334870.666745</v>
      </c>
      <c r="AW610" s="5" t="n">
        <f aca="false">INDEX($AI$535:$AI$662,$B610+(const_one-$G610)*16+const_one)</f>
        <v>196149809.147232</v>
      </c>
      <c r="AX610" s="5" t="n">
        <f aca="false">INDEX($AJ$535:$AJ$662,$B610+(const_one-$H610)*32+const_one)</f>
        <v>303305262.587411</v>
      </c>
      <c r="AY610" s="5" t="n">
        <f aca="false">INDEX($AK$535:$AK$662,$B610+(const_one-$I610)*64+const_one)</f>
        <v>359030980.555719</v>
      </c>
      <c r="AZ610" s="5" t="n">
        <f aca="false">--($C610=--(AS610&gt;AL610))</f>
        <v>1</v>
      </c>
      <c r="BA610" s="5" t="n">
        <f aca="false">--($D610=--(AT610&gt;AM610))</f>
        <v>1</v>
      </c>
      <c r="BB610" s="5" t="n">
        <f aca="false">--($E610=--(AU610&gt;AN610))</f>
        <v>0</v>
      </c>
      <c r="BC610" s="5" t="n">
        <f aca="false">--($F610=--(AV610&gt;AO610))</f>
        <v>1</v>
      </c>
      <c r="BD610" s="5" t="n">
        <f aca="false">--($G610=--(AW610&gt;AP610))</f>
        <v>0</v>
      </c>
      <c r="BE610" s="5" t="n">
        <f aca="false">--($H610=--(AX610&gt;AQ610))</f>
        <v>0</v>
      </c>
      <c r="BF610" s="5" t="n">
        <f aca="false">--($I610=--(AY610&gt;AR610))</f>
        <v>1</v>
      </c>
      <c r="BG610" s="5" t="n">
        <f aca="false">SUM(AZ610:BF610)</f>
        <v>4</v>
      </c>
      <c r="BH610" s="5" t="n">
        <f aca="false">SUM(AE610:AK610)+AB610+AC610+AD610</f>
        <v>2000000000</v>
      </c>
    </row>
    <row r="611" customFormat="false" ht="15" hidden="true" customHeight="false" outlineLevel="0" collapsed="false">
      <c r="A611" s="5" t="n">
        <f aca="false">sensitivity_exit_usd</f>
        <v>2000000000</v>
      </c>
      <c r="B611" s="2" t="n">
        <f aca="false">ROW()-ROW($B$535)</f>
        <v>76</v>
      </c>
      <c r="C611" s="2" t="n">
        <f aca="false">MOD(QUOTIENT($B611,1),2)</f>
        <v>0</v>
      </c>
      <c r="D611" s="2" t="n">
        <f aca="false">MOD(QUOTIENT($B611,2),2)</f>
        <v>0</v>
      </c>
      <c r="E611" s="2" t="n">
        <f aca="false">MOD(QUOTIENT($B611,4),2)</f>
        <v>1</v>
      </c>
      <c r="F611" s="2" t="n">
        <f aca="false">MOD(QUOTIENT($B611,8),2)</f>
        <v>1</v>
      </c>
      <c r="G611" s="2" t="n">
        <f aca="false">MOD(QUOTIENT($B611,16),2)</f>
        <v>0</v>
      </c>
      <c r="H611" s="2" t="n">
        <f aca="false">MOD(QUOTIENT($B611,32),2)</f>
        <v>0</v>
      </c>
      <c r="I611" s="2" t="n">
        <f aca="false">MOD(QUOTIENT($B611,64),2)</f>
        <v>1</v>
      </c>
      <c r="J611" s="5" t="n">
        <f aca="false">IF($C611=const_zero,MIN(class_series_f_invested_usd,MAX(const_zero,$A611)),const_zero)</f>
        <v>30000000</v>
      </c>
      <c r="K611" s="5" t="n">
        <f aca="false">IF($D611=const_zero,MIN(class_series_e_invested_usd,MAX(const_zero,$A611-SUM($J611:$J611))),const_zero)</f>
        <v>300000000</v>
      </c>
      <c r="L611" s="5" t="n">
        <f aca="false">IF($E611=const_zero,MIN(class_series_d_invested_usd,MAX(const_zero,$A611-SUM($J611:$K611))),const_zero)</f>
        <v>0</v>
      </c>
      <c r="M611" s="5" t="n">
        <f aca="false">IF($F611=const_zero,MIN(class_series_c_invested_usd,MAX(const_zero,$A611-SUM($J611:$L611))),const_zero)</f>
        <v>0</v>
      </c>
      <c r="N611" s="5" t="n">
        <f aca="false">IF($G611=const_zero,MIN(class_series_b_invested_usd,MAX(const_zero,$A611-SUM($J611:$M611))),const_zero)</f>
        <v>30000000</v>
      </c>
      <c r="O611" s="5" t="n">
        <f aca="false">IF($H611=const_zero,MIN(class_series_a_invested_usd,MAX(const_zero,$A611-SUM($J611:$N611))),const_zero)</f>
        <v>15000000</v>
      </c>
      <c r="P611" s="5" t="n">
        <f aca="false">IF($I611=const_zero,MIN(class_seed_invested_usd,MAX(const_zero,$A611-SUM($J611:$O611))),const_zero)</f>
        <v>0</v>
      </c>
      <c r="Q611" s="5" t="n">
        <f aca="false">MAX(const_zero,$A611-SUM($J611:$P611))</f>
        <v>1625000000</v>
      </c>
      <c r="R611" s="9" t="n">
        <f aca="false">common_rsa_total+Sensitivity!$AE$480+Sensitivity!$AJ$480+IF($C611=const_one,Sensitivity!$D$480,const_zero)+IF($D611=const_one,Sensitivity!$Y$480,const_zero)+IF($E611=const_one,Sensitivity!$V$480,const_zero)+IF($F611=const_one,Sensitivity!$S$480,const_zero)+IF($G611=const_one,Sensitivity!$P$480,const_zero)+IF($H611=const_one,Sensitivity!$M$480,const_zero)+IF($I611=const_one,Sensitivity!$J$480,const_zero)</f>
        <v>18380258.6360977</v>
      </c>
      <c r="S611" s="23" t="b">
        <f aca="false">IF($R611&gt;const_zero,--($Q611&gt;option_strike_usd*$R611),const_zero)</f>
        <v>1</v>
      </c>
      <c r="T611" s="7" t="n">
        <f aca="false">IF($R611&gt;const_zero,IF($S611=const_one,($Q611+option_strike_usd*pre_f_options_issued)/($R611+pre_f_options_issued),$Q611/$R611),const_zero)</f>
        <v>77.9444368177694</v>
      </c>
      <c r="U611" s="5" t="n">
        <f aca="false">IF($C611=const_one,Sensitivity!$D$480*$T611,const_zero)</f>
        <v>0</v>
      </c>
      <c r="V611" s="5" t="n">
        <f aca="false">IF($D611=const_one,Sensitivity!$Y$480*$T611,const_zero)</f>
        <v>0</v>
      </c>
      <c r="W611" s="5" t="n">
        <f aca="false">IF($E611=const_one,Sensitivity!$V$480*$T611,const_zero)</f>
        <v>134453224.499932</v>
      </c>
      <c r="X611" s="5" t="n">
        <f aca="false">IF($F611=const_one,Sensitivity!$S$480*$T611,const_zero)</f>
        <v>187066648.362647</v>
      </c>
      <c r="Y611" s="5" t="n">
        <f aca="false">IF($G611=const_one,Sensitivity!$P$480*$T611,const_zero)</f>
        <v>0</v>
      </c>
      <c r="Z611" s="5" t="n">
        <f aca="false">IF($H611=const_one,Sensitivity!$M$480*$T611,const_zero)</f>
        <v>0</v>
      </c>
      <c r="AA611" s="5" t="n">
        <f aca="false">IF($I611=const_one,Sensitivity!$J$480*$T611,const_zero)</f>
        <v>389722184.088847</v>
      </c>
      <c r="AB611" s="5" t="n">
        <f aca="false">(Sensitivity!$AE$480+Sensitivity!$AJ$480)*$T611</f>
        <v>19896919.6442268</v>
      </c>
      <c r="AC611" s="5" t="n">
        <f aca="false">common_rsa_total*$T611</f>
        <v>701499931.359924</v>
      </c>
      <c r="AD611" s="5" t="n">
        <f aca="false">IF($S611=const_one,pre_f_options_issued*($T611-option_strike_usd),const_zero)</f>
        <v>192361092.044423</v>
      </c>
      <c r="AE611" s="5" t="n">
        <f aca="false">J611+U611</f>
        <v>30000000</v>
      </c>
      <c r="AF611" s="5" t="n">
        <f aca="false">K611+V611</f>
        <v>300000000</v>
      </c>
      <c r="AG611" s="5" t="n">
        <f aca="false">L611+W611</f>
        <v>134453224.499932</v>
      </c>
      <c r="AH611" s="5" t="n">
        <f aca="false">M611+X611</f>
        <v>187066648.362647</v>
      </c>
      <c r="AI611" s="5" t="n">
        <f aca="false">N611+Y611</f>
        <v>30000000</v>
      </c>
      <c r="AJ611" s="5" t="n">
        <f aca="false">O611+Z611</f>
        <v>15000000</v>
      </c>
      <c r="AK611" s="5" t="n">
        <f aca="false">P611+AA611</f>
        <v>389722184.088847</v>
      </c>
      <c r="AL611" s="5" t="n">
        <f aca="false">INDEX($AE$535:$AE$662,$B611-$C611*1+const_one)</f>
        <v>30000000</v>
      </c>
      <c r="AM611" s="5" t="n">
        <f aca="false">INDEX($AF$535:$AF$662,$B611-$D611*2+const_one)</f>
        <v>300000000</v>
      </c>
      <c r="AN611" s="5" t="n">
        <f aca="false">INDEX($AG$535:$AG$662,$B611-$E611*4+const_one)</f>
        <v>100000000</v>
      </c>
      <c r="AO611" s="5" t="n">
        <f aca="false">INDEX($AH$535:$AH$662,$B611-$F611*8+const_one)</f>
        <v>60000000</v>
      </c>
      <c r="AP611" s="5" t="n">
        <f aca="false">INDEX($AI$535:$AI$662,$B611-$G611*16+const_one)</f>
        <v>30000000</v>
      </c>
      <c r="AQ611" s="5" t="n">
        <f aca="false">INDEX($AJ$535:$AJ$662,$B611-$H611*32+const_one)</f>
        <v>15000000</v>
      </c>
      <c r="AR611" s="5" t="n">
        <f aca="false">INDEX($AK$535:$AK$662,$B611-$I611*64+const_one)</f>
        <v>5000000</v>
      </c>
      <c r="AS611" s="5" t="n">
        <f aca="false">INDEX($AE$535:$AE$662,$B611+(const_one-$C611)*1+const_one)</f>
        <v>47070493.6223335</v>
      </c>
      <c r="AT611" s="5" t="n">
        <f aca="false">INDEX($AF$535:$AF$662,$B611+(const_one-$D611)*2+const_one)</f>
        <v>435938533.64025</v>
      </c>
      <c r="AU611" s="5" t="n">
        <f aca="false">INDEX($AG$535:$AG$662,$B611+(const_one-$E611)*4+const_one)</f>
        <v>134453224.499932</v>
      </c>
      <c r="AV611" s="5" t="n">
        <f aca="false">INDEX($AH$535:$AH$662,$B611+(const_one-$F611)*8+const_one)</f>
        <v>187066648.362647</v>
      </c>
      <c r="AW611" s="5" t="n">
        <f aca="false">INDEX($AI$535:$AI$662,$B611+(const_one-$G611)*16+const_one)</f>
        <v>208226387.987419</v>
      </c>
      <c r="AX611" s="5" t="n">
        <f aca="false">INDEX($AJ$535:$AJ$662,$B611+(const_one-$H611)*32+const_one)</f>
        <v>317326813.2856</v>
      </c>
      <c r="AY611" s="5" t="n">
        <f aca="false">INDEX($AK$535:$AK$662,$B611+(const_one-$I611)*64+const_one)</f>
        <v>389722184.088847</v>
      </c>
      <c r="AZ611" s="5" t="n">
        <f aca="false">--($C611=--(AS611&gt;AL611))</f>
        <v>0</v>
      </c>
      <c r="BA611" s="5" t="n">
        <f aca="false">--($D611=--(AT611&gt;AM611))</f>
        <v>0</v>
      </c>
      <c r="BB611" s="5" t="n">
        <f aca="false">--($E611=--(AU611&gt;AN611))</f>
        <v>1</v>
      </c>
      <c r="BC611" s="5" t="n">
        <f aca="false">--($F611=--(AV611&gt;AO611))</f>
        <v>1</v>
      </c>
      <c r="BD611" s="5" t="n">
        <f aca="false">--($G611=--(AW611&gt;AP611))</f>
        <v>0</v>
      </c>
      <c r="BE611" s="5" t="n">
        <f aca="false">--($H611=--(AX611&gt;AQ611))</f>
        <v>0</v>
      </c>
      <c r="BF611" s="5" t="n">
        <f aca="false">--($I611=--(AY611&gt;AR611))</f>
        <v>1</v>
      </c>
      <c r="BG611" s="5" t="n">
        <f aca="false">SUM(AZ611:BF611)</f>
        <v>3</v>
      </c>
      <c r="BH611" s="5" t="n">
        <f aca="false">SUM(AE611:AK611)+AB611+AC611+AD611</f>
        <v>2000000000</v>
      </c>
    </row>
    <row r="612" customFormat="false" ht="15" hidden="true" customHeight="false" outlineLevel="0" collapsed="false">
      <c r="A612" s="5" t="n">
        <f aca="false">sensitivity_exit_usd</f>
        <v>2000000000</v>
      </c>
      <c r="B612" s="2" t="n">
        <f aca="false">ROW()-ROW($B$535)</f>
        <v>77</v>
      </c>
      <c r="C612" s="2" t="n">
        <f aca="false">MOD(QUOTIENT($B612,1),2)</f>
        <v>1</v>
      </c>
      <c r="D612" s="2" t="n">
        <f aca="false">MOD(QUOTIENT($B612,2),2)</f>
        <v>0</v>
      </c>
      <c r="E612" s="2" t="n">
        <f aca="false">MOD(QUOTIENT($B612,4),2)</f>
        <v>1</v>
      </c>
      <c r="F612" s="2" t="n">
        <f aca="false">MOD(QUOTIENT($B612,8),2)</f>
        <v>1</v>
      </c>
      <c r="G612" s="2" t="n">
        <f aca="false">MOD(QUOTIENT($B612,16),2)</f>
        <v>0</v>
      </c>
      <c r="H612" s="2" t="n">
        <f aca="false">MOD(QUOTIENT($B612,32),2)</f>
        <v>0</v>
      </c>
      <c r="I612" s="2" t="n">
        <f aca="false">MOD(QUOTIENT($B612,64),2)</f>
        <v>1</v>
      </c>
      <c r="J612" s="5" t="n">
        <f aca="false">IF($C612=const_zero,MIN(class_series_f_invested_usd,MAX(const_zero,$A612)),const_zero)</f>
        <v>0</v>
      </c>
      <c r="K612" s="5" t="n">
        <f aca="false">IF($D612=const_zero,MIN(class_series_e_invested_usd,MAX(const_zero,$A612-SUM($J612:$J612))),const_zero)</f>
        <v>300000000</v>
      </c>
      <c r="L612" s="5" t="n">
        <f aca="false">IF($E612=const_zero,MIN(class_series_d_invested_usd,MAX(const_zero,$A612-SUM($J612:$K612))),const_zero)</f>
        <v>0</v>
      </c>
      <c r="M612" s="5" t="n">
        <f aca="false">IF($F612=const_zero,MIN(class_series_c_invested_usd,MAX(const_zero,$A612-SUM($J612:$L612))),const_zero)</f>
        <v>0</v>
      </c>
      <c r="N612" s="5" t="n">
        <f aca="false">IF($G612=const_zero,MIN(class_series_b_invested_usd,MAX(const_zero,$A612-SUM($J612:$M612))),const_zero)</f>
        <v>30000000</v>
      </c>
      <c r="O612" s="5" t="n">
        <f aca="false">IF($H612=const_zero,MIN(class_series_a_invested_usd,MAX(const_zero,$A612-SUM($J612:$N612))),const_zero)</f>
        <v>15000000</v>
      </c>
      <c r="P612" s="5" t="n">
        <f aca="false">IF($I612=const_zero,MIN(class_seed_invested_usd,MAX(const_zero,$A612-SUM($J612:$O612))),const_zero)</f>
        <v>0</v>
      </c>
      <c r="Q612" s="5" t="n">
        <f aca="false">MAX(const_zero,$A612-SUM($J612:$P612))</f>
        <v>1655000000</v>
      </c>
      <c r="R612" s="9" t="n">
        <f aca="false">common_rsa_total+Sensitivity!$AE$480+Sensitivity!$AJ$480+IF($C612=const_one,Sensitivity!$D$480,const_zero)+IF($D612=const_one,Sensitivity!$Y$480,const_zero)+IF($E612=const_one,Sensitivity!$V$480,const_zero)+IF($F612=const_one,Sensitivity!$S$480,const_zero)+IF($G612=const_one,Sensitivity!$P$480,const_zero)+IF($H612=const_one,Sensitivity!$M$480,const_zero)+IF($I612=const_one,Sensitivity!$J$480,const_zero)</f>
        <v>18990557.9860977</v>
      </c>
      <c r="S612" s="23" t="b">
        <f aca="false">IF($R612&gt;const_zero,--($Q612&gt;option_strike_usd*$R612),const_zero)</f>
        <v>1</v>
      </c>
      <c r="T612" s="7" t="n">
        <f aca="false">IF($R612&gt;const_zero,IF($S612=const_one,($Q612+option_strike_usd*pre_f_options_issued)/($R612+pre_f_options_issued),$Q612/$R612),const_zero)</f>
        <v>77.126894567942</v>
      </c>
      <c r="U612" s="5" t="n">
        <f aca="false">IF($C612=const_one,Sensitivity!$D$480*$T612,const_zero)</f>
        <v>47070493.6223335</v>
      </c>
      <c r="V612" s="5" t="n">
        <f aca="false">IF($D612=const_one,Sensitivity!$Y$480*$T612,const_zero)</f>
        <v>0</v>
      </c>
      <c r="W612" s="5" t="n">
        <f aca="false">IF($E612=const_one,Sensitivity!$V$480*$T612,const_zero)</f>
        <v>133042973.863171</v>
      </c>
      <c r="X612" s="5" t="n">
        <f aca="false">IF($F612=const_one,Sensitivity!$S$480*$T612,const_zero)</f>
        <v>185104546.963061</v>
      </c>
      <c r="Y612" s="5" t="n">
        <f aca="false">IF($G612=const_one,Sensitivity!$P$480*$T612,const_zero)</f>
        <v>0</v>
      </c>
      <c r="Z612" s="5" t="n">
        <f aca="false">IF($H612=const_one,Sensitivity!$M$480*$T612,const_zero)</f>
        <v>0</v>
      </c>
      <c r="AA612" s="5" t="n">
        <f aca="false">IF($I612=const_one,Sensitivity!$J$480*$T612,const_zero)</f>
        <v>385634472.83971</v>
      </c>
      <c r="AB612" s="5" t="n">
        <f aca="false">(Sensitivity!$AE$480+Sensitivity!$AJ$480)*$T612</f>
        <v>19688225.1803921</v>
      </c>
      <c r="AC612" s="5" t="n">
        <f aca="false">common_rsa_total*$T612</f>
        <v>694142051.111478</v>
      </c>
      <c r="AD612" s="5" t="n">
        <f aca="false">IF($S612=const_one,pre_f_options_issued*($T612-option_strike_usd),const_zero)</f>
        <v>190317236.419855</v>
      </c>
      <c r="AE612" s="5" t="n">
        <f aca="false">J612+U612</f>
        <v>47070493.6223335</v>
      </c>
      <c r="AF612" s="5" t="n">
        <f aca="false">K612+V612</f>
        <v>300000000</v>
      </c>
      <c r="AG612" s="5" t="n">
        <f aca="false">L612+W612</f>
        <v>133042973.863171</v>
      </c>
      <c r="AH612" s="5" t="n">
        <f aca="false">M612+X612</f>
        <v>185104546.963061</v>
      </c>
      <c r="AI612" s="5" t="n">
        <f aca="false">N612+Y612</f>
        <v>30000000</v>
      </c>
      <c r="AJ612" s="5" t="n">
        <f aca="false">O612+Z612</f>
        <v>15000000</v>
      </c>
      <c r="AK612" s="5" t="n">
        <f aca="false">P612+AA612</f>
        <v>385634472.83971</v>
      </c>
      <c r="AL612" s="5" t="n">
        <f aca="false">INDEX($AE$535:$AE$662,$B612-$C612*1+const_one)</f>
        <v>30000000</v>
      </c>
      <c r="AM612" s="5" t="n">
        <f aca="false">INDEX($AF$535:$AF$662,$B612-$D612*2+const_one)</f>
        <v>300000000</v>
      </c>
      <c r="AN612" s="5" t="n">
        <f aca="false">INDEX($AG$535:$AG$662,$B612-$E612*4+const_one)</f>
        <v>100000000</v>
      </c>
      <c r="AO612" s="5" t="n">
        <f aca="false">INDEX($AH$535:$AH$662,$B612-$F612*8+const_one)</f>
        <v>60000000</v>
      </c>
      <c r="AP612" s="5" t="n">
        <f aca="false">INDEX($AI$535:$AI$662,$B612-$G612*16+const_one)</f>
        <v>30000000</v>
      </c>
      <c r="AQ612" s="5" t="n">
        <f aca="false">INDEX($AJ$535:$AJ$662,$B612-$H612*32+const_one)</f>
        <v>15000000</v>
      </c>
      <c r="AR612" s="5" t="n">
        <f aca="false">INDEX($AK$535:$AK$662,$B612-$I612*64+const_one)</f>
        <v>5000000</v>
      </c>
      <c r="AS612" s="5" t="n">
        <f aca="false">INDEX($AE$535:$AE$662,$B612+(const_one-$C612)*1+const_one)</f>
        <v>47070493.6223335</v>
      </c>
      <c r="AT612" s="5" t="n">
        <f aca="false">INDEX($AF$535:$AF$662,$B612+(const_one-$D612)*2+const_one)</f>
        <v>432931532.744233</v>
      </c>
      <c r="AU612" s="5" t="n">
        <f aca="false">INDEX($AG$535:$AG$662,$B612+(const_one-$E612)*4+const_one)</f>
        <v>133042973.863171</v>
      </c>
      <c r="AV612" s="5" t="n">
        <f aca="false">INDEX($AH$535:$AH$662,$B612+(const_one-$F612)*8+const_one)</f>
        <v>185104546.963061</v>
      </c>
      <c r="AW612" s="5" t="n">
        <f aca="false">INDEX($AI$535:$AI$662,$B612+(const_one-$G612)*16+const_one)</f>
        <v>206712317.574544</v>
      </c>
      <c r="AX612" s="5" t="n">
        <f aca="false">INDEX($AJ$535:$AJ$662,$B612+(const_one-$H612)*32+const_one)</f>
        <v>315678514.751885</v>
      </c>
      <c r="AY612" s="5" t="n">
        <f aca="false">INDEX($AK$535:$AK$662,$B612+(const_one-$I612)*64+const_one)</f>
        <v>385634472.83971</v>
      </c>
      <c r="AZ612" s="5" t="n">
        <f aca="false">--($C612=--(AS612&gt;AL612))</f>
        <v>1</v>
      </c>
      <c r="BA612" s="5" t="n">
        <f aca="false">--($D612=--(AT612&gt;AM612))</f>
        <v>0</v>
      </c>
      <c r="BB612" s="5" t="n">
        <f aca="false">--($E612=--(AU612&gt;AN612))</f>
        <v>1</v>
      </c>
      <c r="BC612" s="5" t="n">
        <f aca="false">--($F612=--(AV612&gt;AO612))</f>
        <v>1</v>
      </c>
      <c r="BD612" s="5" t="n">
        <f aca="false">--($G612=--(AW612&gt;AP612))</f>
        <v>0</v>
      </c>
      <c r="BE612" s="5" t="n">
        <f aca="false">--($H612=--(AX612&gt;AQ612))</f>
        <v>0</v>
      </c>
      <c r="BF612" s="5" t="n">
        <f aca="false">--($I612=--(AY612&gt;AR612))</f>
        <v>1</v>
      </c>
      <c r="BG612" s="5" t="n">
        <f aca="false">SUM(AZ612:BF612)</f>
        <v>4</v>
      </c>
      <c r="BH612" s="5" t="n">
        <f aca="false">SUM(AE612:AK612)+AB612+AC612+AD612</f>
        <v>2000000000</v>
      </c>
    </row>
    <row r="613" customFormat="false" ht="15" hidden="true" customHeight="false" outlineLevel="0" collapsed="false">
      <c r="A613" s="5" t="n">
        <f aca="false">sensitivity_exit_usd</f>
        <v>2000000000</v>
      </c>
      <c r="B613" s="2" t="n">
        <f aca="false">ROW()-ROW($B$535)</f>
        <v>78</v>
      </c>
      <c r="C613" s="2" t="n">
        <f aca="false">MOD(QUOTIENT($B613,1),2)</f>
        <v>0</v>
      </c>
      <c r="D613" s="2" t="n">
        <f aca="false">MOD(QUOTIENT($B613,2),2)</f>
        <v>1</v>
      </c>
      <c r="E613" s="2" t="n">
        <f aca="false">MOD(QUOTIENT($B613,4),2)</f>
        <v>1</v>
      </c>
      <c r="F613" s="2" t="n">
        <f aca="false">MOD(QUOTIENT($B613,8),2)</f>
        <v>1</v>
      </c>
      <c r="G613" s="2" t="n">
        <f aca="false">MOD(QUOTIENT($B613,16),2)</f>
        <v>0</v>
      </c>
      <c r="H613" s="2" t="n">
        <f aca="false">MOD(QUOTIENT($B613,32),2)</f>
        <v>0</v>
      </c>
      <c r="I613" s="2" t="n">
        <f aca="false">MOD(QUOTIENT($B613,64),2)</f>
        <v>1</v>
      </c>
      <c r="J613" s="5" t="n">
        <f aca="false">IF($C613=const_zero,MIN(class_series_f_invested_usd,MAX(const_zero,$A613)),const_zero)</f>
        <v>30000000</v>
      </c>
      <c r="K613" s="5" t="n">
        <f aca="false">IF($D613=const_zero,MIN(class_series_e_invested_usd,MAX(const_zero,$A613-SUM($J613:$J613))),const_zero)</f>
        <v>0</v>
      </c>
      <c r="L613" s="5" t="n">
        <f aca="false">IF($E613=const_zero,MIN(class_series_d_invested_usd,MAX(const_zero,$A613-SUM($J613:$K613))),const_zero)</f>
        <v>0</v>
      </c>
      <c r="M613" s="5" t="n">
        <f aca="false">IF($F613=const_zero,MIN(class_series_c_invested_usd,MAX(const_zero,$A613-SUM($J613:$L613))),const_zero)</f>
        <v>0</v>
      </c>
      <c r="N613" s="5" t="n">
        <f aca="false">IF($G613=const_zero,MIN(class_series_b_invested_usd,MAX(const_zero,$A613-SUM($J613:$M613))),const_zero)</f>
        <v>30000000</v>
      </c>
      <c r="O613" s="5" t="n">
        <f aca="false">IF($H613=const_zero,MIN(class_series_a_invested_usd,MAX(const_zero,$A613-SUM($J613:$N613))),const_zero)</f>
        <v>15000000</v>
      </c>
      <c r="P613" s="5" t="n">
        <f aca="false">IF($I613=const_zero,MIN(class_seed_invested_usd,MAX(const_zero,$A613-SUM($J613:$O613))),const_zero)</f>
        <v>0</v>
      </c>
      <c r="Q613" s="5" t="n">
        <f aca="false">MAX(const_zero,$A613-SUM($J613:$P613))</f>
        <v>1925000000</v>
      </c>
      <c r="R613" s="9" t="n">
        <f aca="false">common_rsa_total+Sensitivity!$AE$480+Sensitivity!$AJ$480+IF($C613=const_one,Sensitivity!$D$480,const_zero)+IF($D613=const_one,Sensitivity!$Y$480,const_zero)+IF($E613=const_one,Sensitivity!$V$480,const_zero)+IF($F613=const_one,Sensitivity!$S$480,const_zero)+IF($G613=const_one,Sensitivity!$P$480,const_zero)+IF($H613=const_one,Sensitivity!$M$480,const_zero)+IF($I613=const_one,Sensitivity!$J$480,const_zero)</f>
        <v>24482929.9219582</v>
      </c>
      <c r="S613" s="23" t="b">
        <f aca="false">IF($R613&gt;const_zero,--($Q613&gt;option_strike_usd*$R613),const_zero)</f>
        <v>1</v>
      </c>
      <c r="T613" s="7" t="n">
        <f aca="false">IF($R613&gt;const_zero,IF($S613=const_one,($Q613+option_strike_usd*pre_f_options_issued)/($R613+pre_f_options_issued),$Q613/$R613),const_zero)</f>
        <v>71.4340512900135</v>
      </c>
      <c r="U613" s="5" t="n">
        <f aca="false">IF($C613=const_one,Sensitivity!$D$480*$T613,const_zero)</f>
        <v>0</v>
      </c>
      <c r="V613" s="5" t="n">
        <f aca="false">IF($D613=const_one,Sensitivity!$Y$480*$T613,const_zero)</f>
        <v>435938533.64025</v>
      </c>
      <c r="W613" s="5" t="n">
        <f aca="false">IF($E613=const_one,Sensitivity!$V$480*$T613,const_zero)</f>
        <v>123222887.061085</v>
      </c>
      <c r="X613" s="5" t="n">
        <f aca="false">IF($F613=const_one,Sensitivity!$S$480*$T613,const_zero)</f>
        <v>171441723.096032</v>
      </c>
      <c r="Y613" s="5" t="n">
        <f aca="false">IF($G613=const_one,Sensitivity!$P$480*$T613,const_zero)</f>
        <v>0</v>
      </c>
      <c r="Z613" s="5" t="n">
        <f aca="false">IF($H613=const_one,Sensitivity!$M$480*$T613,const_zero)</f>
        <v>0</v>
      </c>
      <c r="AA613" s="5" t="n">
        <f aca="false">IF($I613=const_one,Sensitivity!$J$480*$T613,const_zero)</f>
        <v>357170256.450067</v>
      </c>
      <c r="AB613" s="5" t="n">
        <f aca="false">(Sensitivity!$AE$480+Sensitivity!$AJ$480)*$T613</f>
        <v>18235009.9174101</v>
      </c>
      <c r="AC613" s="5" t="n">
        <f aca="false">common_rsa_total*$T613</f>
        <v>642906461.610121</v>
      </c>
      <c r="AD613" s="5" t="n">
        <f aca="false">IF($S613=const_one,pre_f_options_issued*($T613-option_strike_usd),const_zero)</f>
        <v>176085128.225034</v>
      </c>
      <c r="AE613" s="5" t="n">
        <f aca="false">J613+U613</f>
        <v>30000000</v>
      </c>
      <c r="AF613" s="5" t="n">
        <f aca="false">K613+V613</f>
        <v>435938533.64025</v>
      </c>
      <c r="AG613" s="5" t="n">
        <f aca="false">L613+W613</f>
        <v>123222887.061085</v>
      </c>
      <c r="AH613" s="5" t="n">
        <f aca="false">M613+X613</f>
        <v>171441723.096032</v>
      </c>
      <c r="AI613" s="5" t="n">
        <f aca="false">N613+Y613</f>
        <v>30000000</v>
      </c>
      <c r="AJ613" s="5" t="n">
        <f aca="false">O613+Z613</f>
        <v>15000000</v>
      </c>
      <c r="AK613" s="5" t="n">
        <f aca="false">P613+AA613</f>
        <v>357170256.450067</v>
      </c>
      <c r="AL613" s="5" t="n">
        <f aca="false">INDEX($AE$535:$AE$662,$B613-$C613*1+const_one)</f>
        <v>30000000</v>
      </c>
      <c r="AM613" s="5" t="n">
        <f aca="false">INDEX($AF$535:$AF$662,$B613-$D613*2+const_one)</f>
        <v>300000000</v>
      </c>
      <c r="AN613" s="5" t="n">
        <f aca="false">INDEX($AG$535:$AG$662,$B613-$E613*4+const_one)</f>
        <v>100000000</v>
      </c>
      <c r="AO613" s="5" t="n">
        <f aca="false">INDEX($AH$535:$AH$662,$B613-$F613*8+const_one)</f>
        <v>60000000</v>
      </c>
      <c r="AP613" s="5" t="n">
        <f aca="false">INDEX($AI$535:$AI$662,$B613-$G613*16+const_one)</f>
        <v>30000000</v>
      </c>
      <c r="AQ613" s="5" t="n">
        <f aca="false">INDEX($AJ$535:$AJ$662,$B613-$H613*32+const_one)</f>
        <v>15000000</v>
      </c>
      <c r="AR613" s="5" t="n">
        <f aca="false">INDEX($AK$535:$AK$662,$B613-$I613*64+const_one)</f>
        <v>5000000</v>
      </c>
      <c r="AS613" s="5" t="n">
        <f aca="false">INDEX($AE$535:$AE$662,$B613+(const_one-$C613)*1+const_one)</f>
        <v>43295439.1039357</v>
      </c>
      <c r="AT613" s="5" t="n">
        <f aca="false">INDEX($AF$535:$AF$662,$B613+(const_one-$D613)*2+const_one)</f>
        <v>435938533.64025</v>
      </c>
      <c r="AU613" s="5" t="n">
        <f aca="false">INDEX($AG$535:$AG$662,$B613+(const_one-$E613)*4+const_one)</f>
        <v>123222887.061085</v>
      </c>
      <c r="AV613" s="5" t="n">
        <f aca="false">INDEX($AH$535:$AH$662,$B613+(const_one-$F613)*8+const_one)</f>
        <v>171441723.096032</v>
      </c>
      <c r="AW613" s="5" t="n">
        <f aca="false">INDEX($AI$535:$AI$662,$B613+(const_one-$G613)*16+const_one)</f>
        <v>195861445.6721</v>
      </c>
      <c r="AX613" s="5" t="n">
        <f aca="false">INDEX($AJ$535:$AJ$662,$B613+(const_one-$H613)*32+const_one)</f>
        <v>303677618.770374</v>
      </c>
      <c r="AY613" s="5" t="n">
        <f aca="false">INDEX($AK$535:$AK$662,$B613+(const_one-$I613)*64+const_one)</f>
        <v>357170256.450067</v>
      </c>
      <c r="AZ613" s="5" t="n">
        <f aca="false">--($C613=--(AS613&gt;AL613))</f>
        <v>0</v>
      </c>
      <c r="BA613" s="5" t="n">
        <f aca="false">--($D613=--(AT613&gt;AM613))</f>
        <v>1</v>
      </c>
      <c r="BB613" s="5" t="n">
        <f aca="false">--($E613=--(AU613&gt;AN613))</f>
        <v>1</v>
      </c>
      <c r="BC613" s="5" t="n">
        <f aca="false">--($F613=--(AV613&gt;AO613))</f>
        <v>1</v>
      </c>
      <c r="BD613" s="5" t="n">
        <f aca="false">--($G613=--(AW613&gt;AP613))</f>
        <v>0</v>
      </c>
      <c r="BE613" s="5" t="n">
        <f aca="false">--($H613=--(AX613&gt;AQ613))</f>
        <v>0</v>
      </c>
      <c r="BF613" s="5" t="n">
        <f aca="false">--($I613=--(AY613&gt;AR613))</f>
        <v>1</v>
      </c>
      <c r="BG613" s="5" t="n">
        <f aca="false">SUM(AZ613:BF613)</f>
        <v>4</v>
      </c>
      <c r="BH613" s="5" t="n">
        <f aca="false">SUM(AE613:AK613)+AB613+AC613+AD613</f>
        <v>2000000000</v>
      </c>
    </row>
    <row r="614" customFormat="false" ht="15" hidden="true" customHeight="false" outlineLevel="0" collapsed="false">
      <c r="A614" s="5" t="n">
        <f aca="false">sensitivity_exit_usd</f>
        <v>2000000000</v>
      </c>
      <c r="B614" s="2" t="n">
        <f aca="false">ROW()-ROW($B$535)</f>
        <v>79</v>
      </c>
      <c r="C614" s="2" t="n">
        <f aca="false">MOD(QUOTIENT($B614,1),2)</f>
        <v>1</v>
      </c>
      <c r="D614" s="2" t="n">
        <f aca="false">MOD(QUOTIENT($B614,2),2)</f>
        <v>1</v>
      </c>
      <c r="E614" s="2" t="n">
        <f aca="false">MOD(QUOTIENT($B614,4),2)</f>
        <v>1</v>
      </c>
      <c r="F614" s="2" t="n">
        <f aca="false">MOD(QUOTIENT($B614,8),2)</f>
        <v>1</v>
      </c>
      <c r="G614" s="2" t="n">
        <f aca="false">MOD(QUOTIENT($B614,16),2)</f>
        <v>0</v>
      </c>
      <c r="H614" s="2" t="n">
        <f aca="false">MOD(QUOTIENT($B614,32),2)</f>
        <v>0</v>
      </c>
      <c r="I614" s="2" t="n">
        <f aca="false">MOD(QUOTIENT($B614,64),2)</f>
        <v>1</v>
      </c>
      <c r="J614" s="5" t="n">
        <f aca="false">IF($C614=const_zero,MIN(class_series_f_invested_usd,MAX(const_zero,$A614)),const_zero)</f>
        <v>0</v>
      </c>
      <c r="K614" s="5" t="n">
        <f aca="false">IF($D614=const_zero,MIN(class_series_e_invested_usd,MAX(const_zero,$A614-SUM($J614:$J614))),const_zero)</f>
        <v>0</v>
      </c>
      <c r="L614" s="5" t="n">
        <f aca="false">IF($E614=const_zero,MIN(class_series_d_invested_usd,MAX(const_zero,$A614-SUM($J614:$K614))),const_zero)</f>
        <v>0</v>
      </c>
      <c r="M614" s="5" t="n">
        <f aca="false">IF($F614=const_zero,MIN(class_series_c_invested_usd,MAX(const_zero,$A614-SUM($J614:$L614))),const_zero)</f>
        <v>0</v>
      </c>
      <c r="N614" s="5" t="n">
        <f aca="false">IF($G614=const_zero,MIN(class_series_b_invested_usd,MAX(const_zero,$A614-SUM($J614:$M614))),const_zero)</f>
        <v>30000000</v>
      </c>
      <c r="O614" s="5" t="n">
        <f aca="false">IF($H614=const_zero,MIN(class_series_a_invested_usd,MAX(const_zero,$A614-SUM($J614:$N614))),const_zero)</f>
        <v>15000000</v>
      </c>
      <c r="P614" s="5" t="n">
        <f aca="false">IF($I614=const_zero,MIN(class_seed_invested_usd,MAX(const_zero,$A614-SUM($J614:$O614))),const_zero)</f>
        <v>0</v>
      </c>
      <c r="Q614" s="5" t="n">
        <f aca="false">MAX(const_zero,$A614-SUM($J614:$P614))</f>
        <v>1955000000</v>
      </c>
      <c r="R614" s="9" t="n">
        <f aca="false">common_rsa_total+Sensitivity!$AE$480+Sensitivity!$AJ$480+IF($C614=const_one,Sensitivity!$D$480,const_zero)+IF($D614=const_one,Sensitivity!$Y$480,const_zero)+IF($E614=const_one,Sensitivity!$V$480,const_zero)+IF($F614=const_one,Sensitivity!$S$480,const_zero)+IF($G614=const_one,Sensitivity!$P$480,const_zero)+IF($H614=const_one,Sensitivity!$M$480,const_zero)+IF($I614=const_one,Sensitivity!$J$480,const_zero)</f>
        <v>25093229.2719582</v>
      </c>
      <c r="S614" s="23" t="b">
        <f aca="false">IF($R614&gt;const_zero,--($Q614&gt;option_strike_usd*$R614),const_zero)</f>
        <v>1</v>
      </c>
      <c r="T614" s="7" t="n">
        <f aca="false">IF($R614&gt;const_zero,IF($S614=const_one,($Q614+option_strike_usd*pre_f_options_issued)/($R614+pre_f_options_issued),$Q614/$R614),const_zero)</f>
        <v>70.9413160999363</v>
      </c>
      <c r="U614" s="5" t="n">
        <f aca="false">IF($C614=const_one,Sensitivity!$D$480*$T614,const_zero)</f>
        <v>43295439.1039357</v>
      </c>
      <c r="V614" s="5" t="n">
        <f aca="false">IF($D614=const_one,Sensitivity!$Y$480*$T614,const_zero)</f>
        <v>432931532.744233</v>
      </c>
      <c r="W614" s="5" t="n">
        <f aca="false">IF($E614=const_one,Sensitivity!$V$480*$T614,const_zero)</f>
        <v>122372924.731055</v>
      </c>
      <c r="X614" s="5" t="n">
        <f aca="false">IF($F614=const_one,Sensitivity!$S$480*$T614,const_zero)</f>
        <v>170259158.639847</v>
      </c>
      <c r="Y614" s="5" t="n">
        <f aca="false">IF($G614=const_one,Sensitivity!$P$480*$T614,const_zero)</f>
        <v>0</v>
      </c>
      <c r="Z614" s="5" t="n">
        <f aca="false">IF($H614=const_one,Sensitivity!$M$480*$T614,const_zero)</f>
        <v>0</v>
      </c>
      <c r="AA614" s="5" t="n">
        <f aca="false">IF($I614=const_one,Sensitivity!$J$480*$T614,const_zero)</f>
        <v>354706580.499682</v>
      </c>
      <c r="AB614" s="5" t="n">
        <f aca="false">(Sensitivity!$AE$480+Sensitivity!$AJ$480)*$T614</f>
        <v>18109229.13198</v>
      </c>
      <c r="AC614" s="5" t="n">
        <f aca="false">common_rsa_total*$T614</f>
        <v>638471844.899427</v>
      </c>
      <c r="AD614" s="5" t="n">
        <f aca="false">IF($S614=const_one,pre_f_options_issued*($T614-option_strike_usd),const_zero)</f>
        <v>174853290.249841</v>
      </c>
      <c r="AE614" s="5" t="n">
        <f aca="false">J614+U614</f>
        <v>43295439.1039357</v>
      </c>
      <c r="AF614" s="5" t="n">
        <f aca="false">K614+V614</f>
        <v>432931532.744233</v>
      </c>
      <c r="AG614" s="5" t="n">
        <f aca="false">L614+W614</f>
        <v>122372924.731055</v>
      </c>
      <c r="AH614" s="5" t="n">
        <f aca="false">M614+X614</f>
        <v>170259158.639847</v>
      </c>
      <c r="AI614" s="5" t="n">
        <f aca="false">N614+Y614</f>
        <v>30000000</v>
      </c>
      <c r="AJ614" s="5" t="n">
        <f aca="false">O614+Z614</f>
        <v>15000000</v>
      </c>
      <c r="AK614" s="5" t="n">
        <f aca="false">P614+AA614</f>
        <v>354706580.499682</v>
      </c>
      <c r="AL614" s="5" t="n">
        <f aca="false">INDEX($AE$535:$AE$662,$B614-$C614*1+const_one)</f>
        <v>30000000</v>
      </c>
      <c r="AM614" s="5" t="n">
        <f aca="false">INDEX($AF$535:$AF$662,$B614-$D614*2+const_one)</f>
        <v>300000000</v>
      </c>
      <c r="AN614" s="5" t="n">
        <f aca="false">INDEX($AG$535:$AG$662,$B614-$E614*4+const_one)</f>
        <v>100000000</v>
      </c>
      <c r="AO614" s="5" t="n">
        <f aca="false">INDEX($AH$535:$AH$662,$B614-$F614*8+const_one)</f>
        <v>60000000</v>
      </c>
      <c r="AP614" s="5" t="n">
        <f aca="false">INDEX($AI$535:$AI$662,$B614-$G614*16+const_one)</f>
        <v>30000000</v>
      </c>
      <c r="AQ614" s="5" t="n">
        <f aca="false">INDEX($AJ$535:$AJ$662,$B614-$H614*32+const_one)</f>
        <v>15000000</v>
      </c>
      <c r="AR614" s="5" t="n">
        <f aca="false">INDEX($AK$535:$AK$662,$B614-$I614*64+const_one)</f>
        <v>5000000</v>
      </c>
      <c r="AS614" s="5" t="n">
        <f aca="false">INDEX($AE$535:$AE$662,$B614+(const_one-$C614)*1+const_one)</f>
        <v>43295439.1039357</v>
      </c>
      <c r="AT614" s="5" t="n">
        <f aca="false">INDEX($AF$535:$AF$662,$B614+(const_one-$D614)*2+const_one)</f>
        <v>432931532.744233</v>
      </c>
      <c r="AU614" s="5" t="n">
        <f aca="false">INDEX($AG$535:$AG$662,$B614+(const_one-$E614)*4+const_one)</f>
        <v>122372924.731055</v>
      </c>
      <c r="AV614" s="5" t="n">
        <f aca="false">INDEX($AH$535:$AH$662,$B614+(const_one-$F614)*8+const_one)</f>
        <v>170259158.639847</v>
      </c>
      <c r="AW614" s="5" t="n">
        <f aca="false">INDEX($AI$535:$AI$662,$B614+(const_one-$G614)*16+const_one)</f>
        <v>194896064.975568</v>
      </c>
      <c r="AX614" s="5" t="n">
        <f aca="false">INDEX($AJ$535:$AJ$662,$B614+(const_one-$H614)*32+const_one)</f>
        <v>302593520.81094</v>
      </c>
      <c r="AY614" s="5" t="n">
        <f aca="false">INDEX($AK$535:$AK$662,$B614+(const_one-$I614)*64+const_one)</f>
        <v>354706580.499682</v>
      </c>
      <c r="AZ614" s="5" t="n">
        <f aca="false">--($C614=--(AS614&gt;AL614))</f>
        <v>1</v>
      </c>
      <c r="BA614" s="5" t="n">
        <f aca="false">--($D614=--(AT614&gt;AM614))</f>
        <v>1</v>
      </c>
      <c r="BB614" s="5" t="n">
        <f aca="false">--($E614=--(AU614&gt;AN614))</f>
        <v>1</v>
      </c>
      <c r="BC614" s="5" t="n">
        <f aca="false">--($F614=--(AV614&gt;AO614))</f>
        <v>1</v>
      </c>
      <c r="BD614" s="5" t="n">
        <f aca="false">--($G614=--(AW614&gt;AP614))</f>
        <v>0</v>
      </c>
      <c r="BE614" s="5" t="n">
        <f aca="false">--($H614=--(AX614&gt;AQ614))</f>
        <v>0</v>
      </c>
      <c r="BF614" s="5" t="n">
        <f aca="false">--($I614=--(AY614&gt;AR614))</f>
        <v>1</v>
      </c>
      <c r="BG614" s="5" t="n">
        <f aca="false">SUM(AZ614:BF614)</f>
        <v>5</v>
      </c>
      <c r="BH614" s="5" t="n">
        <f aca="false">SUM(AE614:AK614)+AB614+AC614+AD614</f>
        <v>2000000000</v>
      </c>
    </row>
    <row r="615" customFormat="false" ht="15" hidden="true" customHeight="false" outlineLevel="0" collapsed="false">
      <c r="A615" s="5" t="n">
        <f aca="false">sensitivity_exit_usd</f>
        <v>2000000000</v>
      </c>
      <c r="B615" s="2" t="n">
        <f aca="false">ROW()-ROW($B$535)</f>
        <v>80</v>
      </c>
      <c r="C615" s="2" t="n">
        <f aca="false">MOD(QUOTIENT($B615,1),2)</f>
        <v>0</v>
      </c>
      <c r="D615" s="2" t="n">
        <f aca="false">MOD(QUOTIENT($B615,2),2)</f>
        <v>0</v>
      </c>
      <c r="E615" s="2" t="n">
        <f aca="false">MOD(QUOTIENT($B615,4),2)</f>
        <v>0</v>
      </c>
      <c r="F615" s="2" t="n">
        <f aca="false">MOD(QUOTIENT($B615,8),2)</f>
        <v>0</v>
      </c>
      <c r="G615" s="2" t="n">
        <f aca="false">MOD(QUOTIENT($B615,16),2)</f>
        <v>1</v>
      </c>
      <c r="H615" s="2" t="n">
        <f aca="false">MOD(QUOTIENT($B615,32),2)</f>
        <v>0</v>
      </c>
      <c r="I615" s="2" t="n">
        <f aca="false">MOD(QUOTIENT($B615,64),2)</f>
        <v>1</v>
      </c>
      <c r="J615" s="5" t="n">
        <f aca="false">IF($C615=const_zero,MIN(class_series_f_invested_usd,MAX(const_zero,$A615)),const_zero)</f>
        <v>30000000</v>
      </c>
      <c r="K615" s="5" t="n">
        <f aca="false">IF($D615=const_zero,MIN(class_series_e_invested_usd,MAX(const_zero,$A615-SUM($J615:$J615))),const_zero)</f>
        <v>300000000</v>
      </c>
      <c r="L615" s="5" t="n">
        <f aca="false">IF($E615=const_zero,MIN(class_series_d_invested_usd,MAX(const_zero,$A615-SUM($J615:$K615))),const_zero)</f>
        <v>100000000</v>
      </c>
      <c r="M615" s="5" t="n">
        <f aca="false">IF($F615=const_zero,MIN(class_series_c_invested_usd,MAX(const_zero,$A615-SUM($J615:$L615))),const_zero)</f>
        <v>60000000</v>
      </c>
      <c r="N615" s="5" t="n">
        <f aca="false">IF($G615=const_zero,MIN(class_series_b_invested_usd,MAX(const_zero,$A615-SUM($J615:$M615))),const_zero)</f>
        <v>0</v>
      </c>
      <c r="O615" s="5" t="n">
        <f aca="false">IF($H615=const_zero,MIN(class_series_a_invested_usd,MAX(const_zero,$A615-SUM($J615:$N615))),const_zero)</f>
        <v>15000000</v>
      </c>
      <c r="P615" s="5" t="n">
        <f aca="false">IF($I615=const_zero,MIN(class_seed_invested_usd,MAX(const_zero,$A615-SUM($J615:$O615))),const_zero)</f>
        <v>0</v>
      </c>
      <c r="Q615" s="5" t="n">
        <f aca="false">MAX(const_zero,$A615-SUM($J615:$P615))</f>
        <v>1495000000</v>
      </c>
      <c r="R615" s="9" t="n">
        <f aca="false">common_rsa_total+Sensitivity!$AE$480+Sensitivity!$AJ$480+IF($C615=const_one,Sensitivity!$D$480,const_zero)+IF($D615=const_one,Sensitivity!$Y$480,const_zero)+IF($E615=const_one,Sensitivity!$V$480,const_zero)+IF($F615=const_one,Sensitivity!$S$480,const_zero)+IF($G615=const_one,Sensitivity!$P$480,const_zero)+IF($H615=const_one,Sensitivity!$M$480,const_zero)+IF($I615=const_one,Sensitivity!$J$480,const_zero)</f>
        <v>17255270.5549819</v>
      </c>
      <c r="S615" s="23" t="b">
        <f aca="false">IF($R615&gt;const_zero,--($Q615&gt;option_strike_usd*$R615),const_zero)</f>
        <v>1</v>
      </c>
      <c r="T615" s="7" t="n">
        <f aca="false">IF($R615&gt;const_zero,IF($S615=const_one,($Q615+option_strike_usd*pre_f_options_issued)/($R615+pre_f_options_issued),$Q615/$R615),const_zero)</f>
        <v>75.8025558714688</v>
      </c>
      <c r="U615" s="5" t="n">
        <f aca="false">IF($C615=const_one,Sensitivity!$D$480*$T615,const_zero)</f>
        <v>0</v>
      </c>
      <c r="V615" s="5" t="n">
        <f aca="false">IF($D615=const_one,Sensitivity!$Y$480*$T615,const_zero)</f>
        <v>0</v>
      </c>
      <c r="W615" s="5" t="n">
        <f aca="false">IF($E615=const_one,Sensitivity!$V$480*$T615,const_zero)</f>
        <v>0</v>
      </c>
      <c r="X615" s="5" t="n">
        <f aca="false">IF($F615=const_one,Sensitivity!$S$480*$T615,const_zero)</f>
        <v>0</v>
      </c>
      <c r="Y615" s="5" t="n">
        <f aca="false">IF($G615=const_one,Sensitivity!$P$480*$T615,const_zero)</f>
        <v>227407667.614406</v>
      </c>
      <c r="Z615" s="5" t="n">
        <f aca="false">IF($H615=const_one,Sensitivity!$M$480*$T615,const_zero)</f>
        <v>0</v>
      </c>
      <c r="AA615" s="5" t="n">
        <f aca="false">IF($I615=const_one,Sensitivity!$J$480*$T615,const_zero)</f>
        <v>379012779.357344</v>
      </c>
      <c r="AB615" s="5" t="n">
        <f aca="false">(Sensitivity!$AE$480+Sensitivity!$AJ$480)*$T615</f>
        <v>19350160.5063593</v>
      </c>
      <c r="AC615" s="5" t="n">
        <f aca="false">common_rsa_total*$T615</f>
        <v>682223002.843219</v>
      </c>
      <c r="AD615" s="5" t="n">
        <f aca="false">IF($S615=const_one,pre_f_options_issued*($T615-option_strike_usd),const_zero)</f>
        <v>187006389.678672</v>
      </c>
      <c r="AE615" s="5" t="n">
        <f aca="false">J615+U615</f>
        <v>30000000</v>
      </c>
      <c r="AF615" s="5" t="n">
        <f aca="false">K615+V615</f>
        <v>300000000</v>
      </c>
      <c r="AG615" s="5" t="n">
        <f aca="false">L615+W615</f>
        <v>100000000</v>
      </c>
      <c r="AH615" s="5" t="n">
        <f aca="false">M615+X615</f>
        <v>60000000</v>
      </c>
      <c r="AI615" s="5" t="n">
        <f aca="false">N615+Y615</f>
        <v>227407667.614406</v>
      </c>
      <c r="AJ615" s="5" t="n">
        <f aca="false">O615+Z615</f>
        <v>15000000</v>
      </c>
      <c r="AK615" s="5" t="n">
        <f aca="false">P615+AA615</f>
        <v>379012779.357344</v>
      </c>
      <c r="AL615" s="5" t="n">
        <f aca="false">INDEX($AE$535:$AE$662,$B615-$C615*1+const_one)</f>
        <v>30000000</v>
      </c>
      <c r="AM615" s="5" t="n">
        <f aca="false">INDEX($AF$535:$AF$662,$B615-$D615*2+const_one)</f>
        <v>300000000</v>
      </c>
      <c r="AN615" s="5" t="n">
        <f aca="false">INDEX($AG$535:$AG$662,$B615-$E615*4+const_one)</f>
        <v>100000000</v>
      </c>
      <c r="AO615" s="5" t="n">
        <f aca="false">INDEX($AH$535:$AH$662,$B615-$F615*8+const_one)</f>
        <v>60000000</v>
      </c>
      <c r="AP615" s="5" t="n">
        <f aca="false">INDEX($AI$535:$AI$662,$B615-$G615*16+const_one)</f>
        <v>30000000</v>
      </c>
      <c r="AQ615" s="5" t="n">
        <f aca="false">INDEX($AJ$535:$AJ$662,$B615-$H615*32+const_one)</f>
        <v>15000000</v>
      </c>
      <c r="AR615" s="5" t="n">
        <f aca="false">INDEX($AK$535:$AK$662,$B615-$I615*64+const_one)</f>
        <v>5000000</v>
      </c>
      <c r="AS615" s="5" t="n">
        <f aca="false">INDEX($AE$535:$AE$662,$B615+(const_one-$C615)*1+const_one)</f>
        <v>45774916.2667406</v>
      </c>
      <c r="AT615" s="5" t="n">
        <f aca="false">INDEX($AF$535:$AF$662,$B615+(const_one-$D615)*2+const_one)</f>
        <v>424223695.13601</v>
      </c>
      <c r="AU615" s="5" t="n">
        <f aca="false">INDEX($AG$535:$AG$662,$B615+(const_one-$E615)*4+const_one)</f>
        <v>128288420.8364</v>
      </c>
      <c r="AV615" s="5" t="n">
        <f aca="false">INDEX($AH$535:$AH$662,$B615+(const_one-$F615)*8+const_one)</f>
        <v>168718318.773113</v>
      </c>
      <c r="AW615" s="5" t="n">
        <f aca="false">INDEX($AI$535:$AI$662,$B615+(const_one-$G615)*16+const_one)</f>
        <v>227407667.614406</v>
      </c>
      <c r="AX615" s="5" t="n">
        <f aca="false">INDEX($AJ$535:$AJ$662,$B615+(const_one-$H615)*32+const_one)</f>
        <v>305490500.829047</v>
      </c>
      <c r="AY615" s="5" t="n">
        <f aca="false">INDEX($AK$535:$AK$662,$B615+(const_one-$I615)*64+const_one)</f>
        <v>379012779.357344</v>
      </c>
      <c r="AZ615" s="5" t="n">
        <f aca="false">--($C615=--(AS615&gt;AL615))</f>
        <v>0</v>
      </c>
      <c r="BA615" s="5" t="n">
        <f aca="false">--($D615=--(AT615&gt;AM615))</f>
        <v>0</v>
      </c>
      <c r="BB615" s="5" t="n">
        <f aca="false">--($E615=--(AU615&gt;AN615))</f>
        <v>0</v>
      </c>
      <c r="BC615" s="5" t="n">
        <f aca="false">--($F615=--(AV615&gt;AO615))</f>
        <v>0</v>
      </c>
      <c r="BD615" s="5" t="n">
        <f aca="false">--($G615=--(AW615&gt;AP615))</f>
        <v>1</v>
      </c>
      <c r="BE615" s="5" t="n">
        <f aca="false">--($H615=--(AX615&gt;AQ615))</f>
        <v>0</v>
      </c>
      <c r="BF615" s="5" t="n">
        <f aca="false">--($I615=--(AY615&gt;AR615))</f>
        <v>1</v>
      </c>
      <c r="BG615" s="5" t="n">
        <f aca="false">SUM(AZ615:BF615)</f>
        <v>2</v>
      </c>
      <c r="BH615" s="5" t="n">
        <f aca="false">SUM(AE615:AK615)+AB615+AC615+AD615</f>
        <v>2000000000</v>
      </c>
    </row>
    <row r="616" customFormat="false" ht="15" hidden="true" customHeight="false" outlineLevel="0" collapsed="false">
      <c r="A616" s="5" t="n">
        <f aca="false">sensitivity_exit_usd</f>
        <v>2000000000</v>
      </c>
      <c r="B616" s="2" t="n">
        <f aca="false">ROW()-ROW($B$535)</f>
        <v>81</v>
      </c>
      <c r="C616" s="2" t="n">
        <f aca="false">MOD(QUOTIENT($B616,1),2)</f>
        <v>1</v>
      </c>
      <c r="D616" s="2" t="n">
        <f aca="false">MOD(QUOTIENT($B616,2),2)</f>
        <v>0</v>
      </c>
      <c r="E616" s="2" t="n">
        <f aca="false">MOD(QUOTIENT($B616,4),2)</f>
        <v>0</v>
      </c>
      <c r="F616" s="2" t="n">
        <f aca="false">MOD(QUOTIENT($B616,8),2)</f>
        <v>0</v>
      </c>
      <c r="G616" s="2" t="n">
        <f aca="false">MOD(QUOTIENT($B616,16),2)</f>
        <v>1</v>
      </c>
      <c r="H616" s="2" t="n">
        <f aca="false">MOD(QUOTIENT($B616,32),2)</f>
        <v>0</v>
      </c>
      <c r="I616" s="2" t="n">
        <f aca="false">MOD(QUOTIENT($B616,64),2)</f>
        <v>1</v>
      </c>
      <c r="J616" s="5" t="n">
        <f aca="false">IF($C616=const_zero,MIN(class_series_f_invested_usd,MAX(const_zero,$A616)),const_zero)</f>
        <v>0</v>
      </c>
      <c r="K616" s="5" t="n">
        <f aca="false">IF($D616=const_zero,MIN(class_series_e_invested_usd,MAX(const_zero,$A616-SUM($J616:$J616))),const_zero)</f>
        <v>300000000</v>
      </c>
      <c r="L616" s="5" t="n">
        <f aca="false">IF($E616=const_zero,MIN(class_series_d_invested_usd,MAX(const_zero,$A616-SUM($J616:$K616))),const_zero)</f>
        <v>100000000</v>
      </c>
      <c r="M616" s="5" t="n">
        <f aca="false">IF($F616=const_zero,MIN(class_series_c_invested_usd,MAX(const_zero,$A616-SUM($J616:$L616))),const_zero)</f>
        <v>60000000</v>
      </c>
      <c r="N616" s="5" t="n">
        <f aca="false">IF($G616=const_zero,MIN(class_series_b_invested_usd,MAX(const_zero,$A616-SUM($J616:$M616))),const_zero)</f>
        <v>0</v>
      </c>
      <c r="O616" s="5" t="n">
        <f aca="false">IF($H616=const_zero,MIN(class_series_a_invested_usd,MAX(const_zero,$A616-SUM($J616:$N616))),const_zero)</f>
        <v>15000000</v>
      </c>
      <c r="P616" s="5" t="n">
        <f aca="false">IF($I616=const_zero,MIN(class_seed_invested_usd,MAX(const_zero,$A616-SUM($J616:$O616))),const_zero)</f>
        <v>0</v>
      </c>
      <c r="Q616" s="5" t="n">
        <f aca="false">MAX(const_zero,$A616-SUM($J616:$P616))</f>
        <v>1525000000</v>
      </c>
      <c r="R616" s="9" t="n">
        <f aca="false">common_rsa_total+Sensitivity!$AE$480+Sensitivity!$AJ$480+IF($C616=const_one,Sensitivity!$D$480,const_zero)+IF($D616=const_one,Sensitivity!$Y$480,const_zero)+IF($E616=const_one,Sensitivity!$V$480,const_zero)+IF($F616=const_one,Sensitivity!$S$480,const_zero)+IF($G616=const_one,Sensitivity!$P$480,const_zero)+IF($H616=const_one,Sensitivity!$M$480,const_zero)+IF($I616=const_one,Sensitivity!$J$480,const_zero)</f>
        <v>17865569.9049819</v>
      </c>
      <c r="S616" s="23" t="b">
        <f aca="false">IF($R616&gt;const_zero,--($Q616&gt;option_strike_usd*$R616),const_zero)</f>
        <v>1</v>
      </c>
      <c r="T616" s="7" t="n">
        <f aca="false">IF($R616&gt;const_zero,IF($S616=const_one,($Q616+option_strike_usd*pre_f_options_issued)/($R616+pre_f_options_issued),$Q616/$R616),const_zero)</f>
        <v>75.0040390289463</v>
      </c>
      <c r="U616" s="5" t="n">
        <f aca="false">IF($C616=const_one,Sensitivity!$D$480*$T616,const_zero)</f>
        <v>45774916.2667406</v>
      </c>
      <c r="V616" s="5" t="n">
        <f aca="false">IF($D616=const_one,Sensitivity!$Y$480*$T616,const_zero)</f>
        <v>0</v>
      </c>
      <c r="W616" s="5" t="n">
        <f aca="false">IF($E616=const_one,Sensitivity!$V$480*$T616,const_zero)</f>
        <v>0</v>
      </c>
      <c r="X616" s="5" t="n">
        <f aca="false">IF($F616=const_one,Sensitivity!$S$480*$T616,const_zero)</f>
        <v>0</v>
      </c>
      <c r="Y616" s="5" t="n">
        <f aca="false">IF($G616=const_one,Sensitivity!$P$480*$T616,const_zero)</f>
        <v>225012117.086839</v>
      </c>
      <c r="Z616" s="5" t="n">
        <f aca="false">IF($H616=const_one,Sensitivity!$M$480*$T616,const_zero)</f>
        <v>0</v>
      </c>
      <c r="AA616" s="5" t="n">
        <f aca="false">IF($I616=const_one,Sensitivity!$J$480*$T616,const_zero)</f>
        <v>375020195.144732</v>
      </c>
      <c r="AB616" s="5" t="n">
        <f aca="false">(Sensitivity!$AE$480+Sensitivity!$AJ$480)*$T616</f>
        <v>19146322.6688062</v>
      </c>
      <c r="AC616" s="5" t="n">
        <f aca="false">common_rsa_total*$T616</f>
        <v>675036351.260517</v>
      </c>
      <c r="AD616" s="5" t="n">
        <f aca="false">IF($S616=const_one,pre_f_options_issued*($T616-option_strike_usd),const_zero)</f>
        <v>185010097.572366</v>
      </c>
      <c r="AE616" s="5" t="n">
        <f aca="false">J616+U616</f>
        <v>45774916.2667406</v>
      </c>
      <c r="AF616" s="5" t="n">
        <f aca="false">K616+V616</f>
        <v>300000000</v>
      </c>
      <c r="AG616" s="5" t="n">
        <f aca="false">L616+W616</f>
        <v>100000000</v>
      </c>
      <c r="AH616" s="5" t="n">
        <f aca="false">M616+X616</f>
        <v>60000000</v>
      </c>
      <c r="AI616" s="5" t="n">
        <f aca="false">N616+Y616</f>
        <v>225012117.086839</v>
      </c>
      <c r="AJ616" s="5" t="n">
        <f aca="false">O616+Z616</f>
        <v>15000000</v>
      </c>
      <c r="AK616" s="5" t="n">
        <f aca="false">P616+AA616</f>
        <v>375020195.144732</v>
      </c>
      <c r="AL616" s="5" t="n">
        <f aca="false">INDEX($AE$535:$AE$662,$B616-$C616*1+const_one)</f>
        <v>30000000</v>
      </c>
      <c r="AM616" s="5" t="n">
        <f aca="false">INDEX($AF$535:$AF$662,$B616-$D616*2+const_one)</f>
        <v>300000000</v>
      </c>
      <c r="AN616" s="5" t="n">
        <f aca="false">INDEX($AG$535:$AG$662,$B616-$E616*4+const_one)</f>
        <v>100000000</v>
      </c>
      <c r="AO616" s="5" t="n">
        <f aca="false">INDEX($AH$535:$AH$662,$B616-$F616*8+const_one)</f>
        <v>60000000</v>
      </c>
      <c r="AP616" s="5" t="n">
        <f aca="false">INDEX($AI$535:$AI$662,$B616-$G616*16+const_one)</f>
        <v>30000000</v>
      </c>
      <c r="AQ616" s="5" t="n">
        <f aca="false">INDEX($AJ$535:$AJ$662,$B616-$H616*32+const_one)</f>
        <v>15000000</v>
      </c>
      <c r="AR616" s="5" t="n">
        <f aca="false">INDEX($AK$535:$AK$662,$B616-$I616*64+const_one)</f>
        <v>5000000</v>
      </c>
      <c r="AS616" s="5" t="n">
        <f aca="false">INDEX($AE$535:$AE$662,$B616+(const_one-$C616)*1+const_one)</f>
        <v>45774916.2667406</v>
      </c>
      <c r="AT616" s="5" t="n">
        <f aca="false">INDEX($AF$535:$AF$662,$B616+(const_one-$D616)*2+const_one)</f>
        <v>421359005.099616</v>
      </c>
      <c r="AU616" s="5" t="n">
        <f aca="false">INDEX($AG$535:$AG$662,$B616+(const_one-$E616)*4+const_one)</f>
        <v>127086789.920956</v>
      </c>
      <c r="AV616" s="5" t="n">
        <f aca="false">INDEX($AH$535:$AH$662,$B616+(const_one-$F616)*8+const_one)</f>
        <v>167357989.099418</v>
      </c>
      <c r="AW616" s="5" t="n">
        <f aca="false">INDEX($AI$535:$AI$662,$B616+(const_one-$G616)*16+const_one)</f>
        <v>225012117.086839</v>
      </c>
      <c r="AX616" s="5" t="n">
        <f aca="false">INDEX($AJ$535:$AJ$662,$B616+(const_one-$H616)*32+const_one)</f>
        <v>304053882.049195</v>
      </c>
      <c r="AY616" s="5" t="n">
        <f aca="false">INDEX($AK$535:$AK$662,$B616+(const_one-$I616)*64+const_one)</f>
        <v>375020195.144732</v>
      </c>
      <c r="AZ616" s="5" t="n">
        <f aca="false">--($C616=--(AS616&gt;AL616))</f>
        <v>1</v>
      </c>
      <c r="BA616" s="5" t="n">
        <f aca="false">--($D616=--(AT616&gt;AM616))</f>
        <v>0</v>
      </c>
      <c r="BB616" s="5" t="n">
        <f aca="false">--($E616=--(AU616&gt;AN616))</f>
        <v>0</v>
      </c>
      <c r="BC616" s="5" t="n">
        <f aca="false">--($F616=--(AV616&gt;AO616))</f>
        <v>0</v>
      </c>
      <c r="BD616" s="5" t="n">
        <f aca="false">--($G616=--(AW616&gt;AP616))</f>
        <v>1</v>
      </c>
      <c r="BE616" s="5" t="n">
        <f aca="false">--($H616=--(AX616&gt;AQ616))</f>
        <v>0</v>
      </c>
      <c r="BF616" s="5" t="n">
        <f aca="false">--($I616=--(AY616&gt;AR616))</f>
        <v>1</v>
      </c>
      <c r="BG616" s="5" t="n">
        <f aca="false">SUM(AZ616:BF616)</f>
        <v>3</v>
      </c>
      <c r="BH616" s="5" t="n">
        <f aca="false">SUM(AE616:AK616)+AB616+AC616+AD616</f>
        <v>2000000000</v>
      </c>
    </row>
    <row r="617" customFormat="false" ht="15" hidden="true" customHeight="false" outlineLevel="0" collapsed="false">
      <c r="A617" s="5" t="n">
        <f aca="false">sensitivity_exit_usd</f>
        <v>2000000000</v>
      </c>
      <c r="B617" s="2" t="n">
        <f aca="false">ROW()-ROW($B$535)</f>
        <v>82</v>
      </c>
      <c r="C617" s="2" t="n">
        <f aca="false">MOD(QUOTIENT($B617,1),2)</f>
        <v>0</v>
      </c>
      <c r="D617" s="2" t="n">
        <f aca="false">MOD(QUOTIENT($B617,2),2)</f>
        <v>1</v>
      </c>
      <c r="E617" s="2" t="n">
        <f aca="false">MOD(QUOTIENT($B617,4),2)</f>
        <v>0</v>
      </c>
      <c r="F617" s="2" t="n">
        <f aca="false">MOD(QUOTIENT($B617,8),2)</f>
        <v>0</v>
      </c>
      <c r="G617" s="2" t="n">
        <f aca="false">MOD(QUOTIENT($B617,16),2)</f>
        <v>1</v>
      </c>
      <c r="H617" s="2" t="n">
        <f aca="false">MOD(QUOTIENT($B617,32),2)</f>
        <v>0</v>
      </c>
      <c r="I617" s="2" t="n">
        <f aca="false">MOD(QUOTIENT($B617,64),2)</f>
        <v>1</v>
      </c>
      <c r="J617" s="5" t="n">
        <f aca="false">IF($C617=const_zero,MIN(class_series_f_invested_usd,MAX(const_zero,$A617)),const_zero)</f>
        <v>30000000</v>
      </c>
      <c r="K617" s="5" t="n">
        <f aca="false">IF($D617=const_zero,MIN(class_series_e_invested_usd,MAX(const_zero,$A617-SUM($J617:$J617))),const_zero)</f>
        <v>0</v>
      </c>
      <c r="L617" s="5" t="n">
        <f aca="false">IF($E617=const_zero,MIN(class_series_d_invested_usd,MAX(const_zero,$A617-SUM($J617:$K617))),const_zero)</f>
        <v>100000000</v>
      </c>
      <c r="M617" s="5" t="n">
        <f aca="false">IF($F617=const_zero,MIN(class_series_c_invested_usd,MAX(const_zero,$A617-SUM($J617:$L617))),const_zero)</f>
        <v>60000000</v>
      </c>
      <c r="N617" s="5" t="n">
        <f aca="false">IF($G617=const_zero,MIN(class_series_b_invested_usd,MAX(const_zero,$A617-SUM($J617:$M617))),const_zero)</f>
        <v>0</v>
      </c>
      <c r="O617" s="5" t="n">
        <f aca="false">IF($H617=const_zero,MIN(class_series_a_invested_usd,MAX(const_zero,$A617-SUM($J617:$N617))),const_zero)</f>
        <v>15000000</v>
      </c>
      <c r="P617" s="5" t="n">
        <f aca="false">IF($I617=const_zero,MIN(class_seed_invested_usd,MAX(const_zero,$A617-SUM($J617:$O617))),const_zero)</f>
        <v>0</v>
      </c>
      <c r="Q617" s="5" t="n">
        <f aca="false">MAX(const_zero,$A617-SUM($J617:$P617))</f>
        <v>1795000000</v>
      </c>
      <c r="R617" s="9" t="n">
        <f aca="false">common_rsa_total+Sensitivity!$AE$480+Sensitivity!$AJ$480+IF($C617=const_one,Sensitivity!$D$480,const_zero)+IF($D617=const_one,Sensitivity!$Y$480,const_zero)+IF($E617=const_one,Sensitivity!$V$480,const_zero)+IF($F617=const_one,Sensitivity!$S$480,const_zero)+IF($G617=const_one,Sensitivity!$P$480,const_zero)+IF($H617=const_one,Sensitivity!$M$480,const_zero)+IF($I617=const_one,Sensitivity!$J$480,const_zero)</f>
        <v>23357941.8408424</v>
      </c>
      <c r="S617" s="23" t="b">
        <f aca="false">IF($R617&gt;const_zero,--($Q617&gt;option_strike_usd*$R617),const_zero)</f>
        <v>1</v>
      </c>
      <c r="T617" s="7" t="n">
        <f aca="false">IF($R617&gt;const_zero,IF($S617=const_one,($Q617+option_strike_usd*pre_f_options_issued)/($R617+pre_f_options_issued),$Q617/$R617),const_zero)</f>
        <v>69.5144265952699</v>
      </c>
      <c r="U617" s="5" t="n">
        <f aca="false">IF($C617=const_one,Sensitivity!$D$480*$T617,const_zero)</f>
        <v>0</v>
      </c>
      <c r="V617" s="5" t="n">
        <f aca="false">IF($D617=const_one,Sensitivity!$Y$480*$T617,const_zero)</f>
        <v>424223695.13601</v>
      </c>
      <c r="W617" s="5" t="n">
        <f aca="false">IF($E617=const_one,Sensitivity!$V$480*$T617,const_zero)</f>
        <v>0</v>
      </c>
      <c r="X617" s="5" t="n">
        <f aca="false">IF($F617=const_one,Sensitivity!$S$480*$T617,const_zero)</f>
        <v>0</v>
      </c>
      <c r="Y617" s="5" t="n">
        <f aca="false">IF($G617=const_one,Sensitivity!$P$480*$T617,const_zero)</f>
        <v>208543279.78581</v>
      </c>
      <c r="Z617" s="5" t="n">
        <f aca="false">IF($H617=const_one,Sensitivity!$M$480*$T617,const_zero)</f>
        <v>0</v>
      </c>
      <c r="AA617" s="5" t="n">
        <f aca="false">IF($I617=const_one,Sensitivity!$J$480*$T617,const_zero)</f>
        <v>347572132.97635</v>
      </c>
      <c r="AB617" s="5" t="n">
        <f aca="false">(Sensitivity!$AE$480+Sensitivity!$AJ$480)*$T617</f>
        <v>17744986.2562259</v>
      </c>
      <c r="AC617" s="5" t="n">
        <f aca="false">common_rsa_total*$T617</f>
        <v>625629839.35743</v>
      </c>
      <c r="AD617" s="5" t="n">
        <f aca="false">IF($S617=const_one,pre_f_options_issued*($T617-option_strike_usd),const_zero)</f>
        <v>171286066.488175</v>
      </c>
      <c r="AE617" s="5" t="n">
        <f aca="false">J617+U617</f>
        <v>30000000</v>
      </c>
      <c r="AF617" s="5" t="n">
        <f aca="false">K617+V617</f>
        <v>424223695.13601</v>
      </c>
      <c r="AG617" s="5" t="n">
        <f aca="false">L617+W617</f>
        <v>100000000</v>
      </c>
      <c r="AH617" s="5" t="n">
        <f aca="false">M617+X617</f>
        <v>60000000</v>
      </c>
      <c r="AI617" s="5" t="n">
        <f aca="false">N617+Y617</f>
        <v>208543279.78581</v>
      </c>
      <c r="AJ617" s="5" t="n">
        <f aca="false">O617+Z617</f>
        <v>15000000</v>
      </c>
      <c r="AK617" s="5" t="n">
        <f aca="false">P617+AA617</f>
        <v>347572132.97635</v>
      </c>
      <c r="AL617" s="5" t="n">
        <f aca="false">INDEX($AE$535:$AE$662,$B617-$C617*1+const_one)</f>
        <v>30000000</v>
      </c>
      <c r="AM617" s="5" t="n">
        <f aca="false">INDEX($AF$535:$AF$662,$B617-$D617*2+const_one)</f>
        <v>300000000</v>
      </c>
      <c r="AN617" s="5" t="n">
        <f aca="false">INDEX($AG$535:$AG$662,$B617-$E617*4+const_one)</f>
        <v>100000000</v>
      </c>
      <c r="AO617" s="5" t="n">
        <f aca="false">INDEX($AH$535:$AH$662,$B617-$F617*8+const_one)</f>
        <v>60000000</v>
      </c>
      <c r="AP617" s="5" t="n">
        <f aca="false">INDEX($AI$535:$AI$662,$B617-$G617*16+const_one)</f>
        <v>30000000</v>
      </c>
      <c r="AQ617" s="5" t="n">
        <f aca="false">INDEX($AJ$535:$AJ$662,$B617-$H617*32+const_one)</f>
        <v>15000000</v>
      </c>
      <c r="AR617" s="5" t="n">
        <f aca="false">INDEX($AK$535:$AK$662,$B617-$I617*64+const_one)</f>
        <v>5000000</v>
      </c>
      <c r="AS617" s="5" t="n">
        <f aca="false">INDEX($AE$535:$AE$662,$B617+(const_one-$C617)*1+const_one)</f>
        <v>42138125.2378372</v>
      </c>
      <c r="AT617" s="5" t="n">
        <f aca="false">INDEX($AF$535:$AF$662,$B617+(const_one-$D617)*2+const_one)</f>
        <v>424223695.13601</v>
      </c>
      <c r="AU617" s="5" t="n">
        <f aca="false">INDEX($AG$535:$AG$662,$B617+(const_one-$E617)*4+const_one)</f>
        <v>118666323.453603</v>
      </c>
      <c r="AV617" s="5" t="n">
        <f aca="false">INDEX($AH$535:$AH$662,$B617+(const_one-$F617)*8+const_one)</f>
        <v>157760958.852165</v>
      </c>
      <c r="AW617" s="5" t="n">
        <f aca="false">INDEX($AI$535:$AI$662,$B617+(const_one-$G617)*16+const_one)</f>
        <v>208543279.78581</v>
      </c>
      <c r="AX617" s="5" t="n">
        <f aca="false">INDEX($AJ$535:$AJ$662,$B617+(const_one-$H617)*32+const_one)</f>
        <v>293684525.259077</v>
      </c>
      <c r="AY617" s="5" t="n">
        <f aca="false">INDEX($AK$535:$AK$662,$B617+(const_one-$I617)*64+const_one)</f>
        <v>347572132.97635</v>
      </c>
      <c r="AZ617" s="5" t="n">
        <f aca="false">--($C617=--(AS617&gt;AL617))</f>
        <v>0</v>
      </c>
      <c r="BA617" s="5" t="n">
        <f aca="false">--($D617=--(AT617&gt;AM617))</f>
        <v>1</v>
      </c>
      <c r="BB617" s="5" t="n">
        <f aca="false">--($E617=--(AU617&gt;AN617))</f>
        <v>0</v>
      </c>
      <c r="BC617" s="5" t="n">
        <f aca="false">--($F617=--(AV617&gt;AO617))</f>
        <v>0</v>
      </c>
      <c r="BD617" s="5" t="n">
        <f aca="false">--($G617=--(AW617&gt;AP617))</f>
        <v>1</v>
      </c>
      <c r="BE617" s="5" t="n">
        <f aca="false">--($H617=--(AX617&gt;AQ617))</f>
        <v>0</v>
      </c>
      <c r="BF617" s="5" t="n">
        <f aca="false">--($I617=--(AY617&gt;AR617))</f>
        <v>1</v>
      </c>
      <c r="BG617" s="5" t="n">
        <f aca="false">SUM(AZ617:BF617)</f>
        <v>3</v>
      </c>
      <c r="BH617" s="5" t="n">
        <f aca="false">SUM(AE617:AK617)+AB617+AC617+AD617</f>
        <v>2000000000</v>
      </c>
    </row>
    <row r="618" customFormat="false" ht="15" hidden="true" customHeight="false" outlineLevel="0" collapsed="false">
      <c r="A618" s="5" t="n">
        <f aca="false">sensitivity_exit_usd</f>
        <v>2000000000</v>
      </c>
      <c r="B618" s="2" t="n">
        <f aca="false">ROW()-ROW($B$535)</f>
        <v>83</v>
      </c>
      <c r="C618" s="2" t="n">
        <f aca="false">MOD(QUOTIENT($B618,1),2)</f>
        <v>1</v>
      </c>
      <c r="D618" s="2" t="n">
        <f aca="false">MOD(QUOTIENT($B618,2),2)</f>
        <v>1</v>
      </c>
      <c r="E618" s="2" t="n">
        <f aca="false">MOD(QUOTIENT($B618,4),2)</f>
        <v>0</v>
      </c>
      <c r="F618" s="2" t="n">
        <f aca="false">MOD(QUOTIENT($B618,8),2)</f>
        <v>0</v>
      </c>
      <c r="G618" s="2" t="n">
        <f aca="false">MOD(QUOTIENT($B618,16),2)</f>
        <v>1</v>
      </c>
      <c r="H618" s="2" t="n">
        <f aca="false">MOD(QUOTIENT($B618,32),2)</f>
        <v>0</v>
      </c>
      <c r="I618" s="2" t="n">
        <f aca="false">MOD(QUOTIENT($B618,64),2)</f>
        <v>1</v>
      </c>
      <c r="J618" s="5" t="n">
        <f aca="false">IF($C618=const_zero,MIN(class_series_f_invested_usd,MAX(const_zero,$A618)),const_zero)</f>
        <v>0</v>
      </c>
      <c r="K618" s="5" t="n">
        <f aca="false">IF($D618=const_zero,MIN(class_series_e_invested_usd,MAX(const_zero,$A618-SUM($J618:$J618))),const_zero)</f>
        <v>0</v>
      </c>
      <c r="L618" s="5" t="n">
        <f aca="false">IF($E618=const_zero,MIN(class_series_d_invested_usd,MAX(const_zero,$A618-SUM($J618:$K618))),const_zero)</f>
        <v>100000000</v>
      </c>
      <c r="M618" s="5" t="n">
        <f aca="false">IF($F618=const_zero,MIN(class_series_c_invested_usd,MAX(const_zero,$A618-SUM($J618:$L618))),const_zero)</f>
        <v>60000000</v>
      </c>
      <c r="N618" s="5" t="n">
        <f aca="false">IF($G618=const_zero,MIN(class_series_b_invested_usd,MAX(const_zero,$A618-SUM($J618:$M618))),const_zero)</f>
        <v>0</v>
      </c>
      <c r="O618" s="5" t="n">
        <f aca="false">IF($H618=const_zero,MIN(class_series_a_invested_usd,MAX(const_zero,$A618-SUM($J618:$N618))),const_zero)</f>
        <v>15000000</v>
      </c>
      <c r="P618" s="5" t="n">
        <f aca="false">IF($I618=const_zero,MIN(class_seed_invested_usd,MAX(const_zero,$A618-SUM($J618:$O618))),const_zero)</f>
        <v>0</v>
      </c>
      <c r="Q618" s="5" t="n">
        <f aca="false">MAX(const_zero,$A618-SUM($J618:$P618))</f>
        <v>1825000000</v>
      </c>
      <c r="R618" s="9" t="n">
        <f aca="false">common_rsa_total+Sensitivity!$AE$480+Sensitivity!$AJ$480+IF($C618=const_one,Sensitivity!$D$480,const_zero)+IF($D618=const_one,Sensitivity!$Y$480,const_zero)+IF($E618=const_one,Sensitivity!$V$480,const_zero)+IF($F618=const_one,Sensitivity!$S$480,const_zero)+IF($G618=const_one,Sensitivity!$P$480,const_zero)+IF($H618=const_one,Sensitivity!$M$480,const_zero)+IF($I618=const_one,Sensitivity!$J$480,const_zero)</f>
        <v>23968241.1908424</v>
      </c>
      <c r="S618" s="23" t="b">
        <f aca="false">IF($R618&gt;const_zero,--($Q618&gt;option_strike_usd*$R618),const_zero)</f>
        <v>1</v>
      </c>
      <c r="T618" s="7" t="n">
        <f aca="false">IF($R618&gt;const_zero,IF($S618=const_one,($Q618+option_strike_usd*pre_f_options_issued)/($R618+pre_f_options_issued),$Q618/$R618),const_zero)</f>
        <v>69.0450108423632</v>
      </c>
      <c r="U618" s="5" t="n">
        <f aca="false">IF($C618=const_one,Sensitivity!$D$480*$T618,const_zero)</f>
        <v>42138125.2378372</v>
      </c>
      <c r="V618" s="5" t="n">
        <f aca="false">IF($D618=const_one,Sensitivity!$Y$480*$T618,const_zero)</f>
        <v>421359005.099616</v>
      </c>
      <c r="W618" s="5" t="n">
        <f aca="false">IF($E618=const_one,Sensitivity!$V$480*$T618,const_zero)</f>
        <v>0</v>
      </c>
      <c r="X618" s="5" t="n">
        <f aca="false">IF($F618=const_one,Sensitivity!$S$480*$T618,const_zero)</f>
        <v>0</v>
      </c>
      <c r="Y618" s="5" t="n">
        <f aca="false">IF($G618=const_one,Sensitivity!$P$480*$T618,const_zero)</f>
        <v>207135032.52709</v>
      </c>
      <c r="Z618" s="5" t="n">
        <f aca="false">IF($H618=const_one,Sensitivity!$M$480*$T618,const_zero)</f>
        <v>0</v>
      </c>
      <c r="AA618" s="5" t="n">
        <f aca="false">IF($I618=const_one,Sensitivity!$J$480*$T618,const_zero)</f>
        <v>345225054.211816</v>
      </c>
      <c r="AB618" s="5" t="n">
        <f aca="false">(Sensitivity!$AE$480+Sensitivity!$AJ$480)*$T618</f>
        <v>17625158.2364641</v>
      </c>
      <c r="AC618" s="5" t="n">
        <f aca="false">common_rsa_total*$T618</f>
        <v>621405097.581269</v>
      </c>
      <c r="AD618" s="5" t="n">
        <f aca="false">IF($S618=const_one,pre_f_options_issued*($T618-option_strike_usd),const_zero)</f>
        <v>170112527.105908</v>
      </c>
      <c r="AE618" s="5" t="n">
        <f aca="false">J618+U618</f>
        <v>42138125.2378372</v>
      </c>
      <c r="AF618" s="5" t="n">
        <f aca="false">K618+V618</f>
        <v>421359005.099616</v>
      </c>
      <c r="AG618" s="5" t="n">
        <f aca="false">L618+W618</f>
        <v>100000000</v>
      </c>
      <c r="AH618" s="5" t="n">
        <f aca="false">M618+X618</f>
        <v>60000000</v>
      </c>
      <c r="AI618" s="5" t="n">
        <f aca="false">N618+Y618</f>
        <v>207135032.52709</v>
      </c>
      <c r="AJ618" s="5" t="n">
        <f aca="false">O618+Z618</f>
        <v>15000000</v>
      </c>
      <c r="AK618" s="5" t="n">
        <f aca="false">P618+AA618</f>
        <v>345225054.211816</v>
      </c>
      <c r="AL618" s="5" t="n">
        <f aca="false">INDEX($AE$535:$AE$662,$B618-$C618*1+const_one)</f>
        <v>30000000</v>
      </c>
      <c r="AM618" s="5" t="n">
        <f aca="false">INDEX($AF$535:$AF$662,$B618-$D618*2+const_one)</f>
        <v>300000000</v>
      </c>
      <c r="AN618" s="5" t="n">
        <f aca="false">INDEX($AG$535:$AG$662,$B618-$E618*4+const_one)</f>
        <v>100000000</v>
      </c>
      <c r="AO618" s="5" t="n">
        <f aca="false">INDEX($AH$535:$AH$662,$B618-$F618*8+const_one)</f>
        <v>60000000</v>
      </c>
      <c r="AP618" s="5" t="n">
        <f aca="false">INDEX($AI$535:$AI$662,$B618-$G618*16+const_one)</f>
        <v>30000000</v>
      </c>
      <c r="AQ618" s="5" t="n">
        <f aca="false">INDEX($AJ$535:$AJ$662,$B618-$H618*32+const_one)</f>
        <v>15000000</v>
      </c>
      <c r="AR618" s="5" t="n">
        <f aca="false">INDEX($AK$535:$AK$662,$B618-$I618*64+const_one)</f>
        <v>5000000</v>
      </c>
      <c r="AS618" s="5" t="n">
        <f aca="false">INDEX($AE$535:$AE$662,$B618+(const_one-$C618)*1+const_one)</f>
        <v>42138125.2378372</v>
      </c>
      <c r="AT618" s="5" t="n">
        <f aca="false">INDEX($AF$535:$AF$662,$B618+(const_one-$D618)*2+const_one)</f>
        <v>421359005.099616</v>
      </c>
      <c r="AU618" s="5" t="n">
        <f aca="false">INDEX($AG$535:$AG$662,$B618+(const_one-$E618)*4+const_one)</f>
        <v>117933085.787291</v>
      </c>
      <c r="AV618" s="5" t="n">
        <f aca="false">INDEX($AH$535:$AH$662,$B618+(const_one-$F618)*8+const_one)</f>
        <v>156919847.317786</v>
      </c>
      <c r="AW618" s="5" t="n">
        <f aca="false">INDEX($AI$535:$AI$662,$B618+(const_one-$G618)*16+const_one)</f>
        <v>207135032.52709</v>
      </c>
      <c r="AX618" s="5" t="n">
        <f aca="false">INDEX($AJ$535:$AJ$662,$B618+(const_one-$H618)*32+const_one)</f>
        <v>292755478.265526</v>
      </c>
      <c r="AY618" s="5" t="n">
        <f aca="false">INDEX($AK$535:$AK$662,$B618+(const_one-$I618)*64+const_one)</f>
        <v>345225054.211816</v>
      </c>
      <c r="AZ618" s="5" t="n">
        <f aca="false">--($C618=--(AS618&gt;AL618))</f>
        <v>1</v>
      </c>
      <c r="BA618" s="5" t="n">
        <f aca="false">--($D618=--(AT618&gt;AM618))</f>
        <v>1</v>
      </c>
      <c r="BB618" s="5" t="n">
        <f aca="false">--($E618=--(AU618&gt;AN618))</f>
        <v>0</v>
      </c>
      <c r="BC618" s="5" t="n">
        <f aca="false">--($F618=--(AV618&gt;AO618))</f>
        <v>0</v>
      </c>
      <c r="BD618" s="5" t="n">
        <f aca="false">--($G618=--(AW618&gt;AP618))</f>
        <v>1</v>
      </c>
      <c r="BE618" s="5" t="n">
        <f aca="false">--($H618=--(AX618&gt;AQ618))</f>
        <v>0</v>
      </c>
      <c r="BF618" s="5" t="n">
        <f aca="false">--($I618=--(AY618&gt;AR618))</f>
        <v>1</v>
      </c>
      <c r="BG618" s="5" t="n">
        <f aca="false">SUM(AZ618:BF618)</f>
        <v>4</v>
      </c>
      <c r="BH618" s="5" t="n">
        <f aca="false">SUM(AE618:AK618)+AB618+AC618+AD618</f>
        <v>2000000000</v>
      </c>
    </row>
    <row r="619" customFormat="false" ht="15" hidden="true" customHeight="false" outlineLevel="0" collapsed="false">
      <c r="A619" s="5" t="n">
        <f aca="false">sensitivity_exit_usd</f>
        <v>2000000000</v>
      </c>
      <c r="B619" s="2" t="n">
        <f aca="false">ROW()-ROW($B$535)</f>
        <v>84</v>
      </c>
      <c r="C619" s="2" t="n">
        <f aca="false">MOD(QUOTIENT($B619,1),2)</f>
        <v>0</v>
      </c>
      <c r="D619" s="2" t="n">
        <f aca="false">MOD(QUOTIENT($B619,2),2)</f>
        <v>0</v>
      </c>
      <c r="E619" s="2" t="n">
        <f aca="false">MOD(QUOTIENT($B619,4),2)</f>
        <v>1</v>
      </c>
      <c r="F619" s="2" t="n">
        <f aca="false">MOD(QUOTIENT($B619,8),2)</f>
        <v>0</v>
      </c>
      <c r="G619" s="2" t="n">
        <f aca="false">MOD(QUOTIENT($B619,16),2)</f>
        <v>1</v>
      </c>
      <c r="H619" s="2" t="n">
        <f aca="false">MOD(QUOTIENT($B619,32),2)</f>
        <v>0</v>
      </c>
      <c r="I619" s="2" t="n">
        <f aca="false">MOD(QUOTIENT($B619,64),2)</f>
        <v>1</v>
      </c>
      <c r="J619" s="5" t="n">
        <f aca="false">IF($C619=const_zero,MIN(class_series_f_invested_usd,MAX(const_zero,$A619)),const_zero)</f>
        <v>30000000</v>
      </c>
      <c r="K619" s="5" t="n">
        <f aca="false">IF($D619=const_zero,MIN(class_series_e_invested_usd,MAX(const_zero,$A619-SUM($J619:$J619))),const_zero)</f>
        <v>300000000</v>
      </c>
      <c r="L619" s="5" t="n">
        <f aca="false">IF($E619=const_zero,MIN(class_series_d_invested_usd,MAX(const_zero,$A619-SUM($J619:$K619))),const_zero)</f>
        <v>0</v>
      </c>
      <c r="M619" s="5" t="n">
        <f aca="false">IF($F619=const_zero,MIN(class_series_c_invested_usd,MAX(const_zero,$A619-SUM($J619:$L619))),const_zero)</f>
        <v>60000000</v>
      </c>
      <c r="N619" s="5" t="n">
        <f aca="false">IF($G619=const_zero,MIN(class_series_b_invested_usd,MAX(const_zero,$A619-SUM($J619:$M619))),const_zero)</f>
        <v>0</v>
      </c>
      <c r="O619" s="5" t="n">
        <f aca="false">IF($H619=const_zero,MIN(class_series_a_invested_usd,MAX(const_zero,$A619-SUM($J619:$N619))),const_zero)</f>
        <v>15000000</v>
      </c>
      <c r="P619" s="5" t="n">
        <f aca="false">IF($I619=const_zero,MIN(class_seed_invested_usd,MAX(const_zero,$A619-SUM($J619:$O619))),const_zero)</f>
        <v>0</v>
      </c>
      <c r="Q619" s="5" t="n">
        <f aca="false">MAX(const_zero,$A619-SUM($J619:$P619))</f>
        <v>1595000000</v>
      </c>
      <c r="R619" s="9" t="n">
        <f aca="false">common_rsa_total+Sensitivity!$AE$480+Sensitivity!$AJ$480+IF($C619=const_one,Sensitivity!$D$480,const_zero)+IF($D619=const_one,Sensitivity!$Y$480,const_zero)+IF($E619=const_one,Sensitivity!$V$480,const_zero)+IF($F619=const_one,Sensitivity!$S$480,const_zero)+IF($G619=const_one,Sensitivity!$P$480,const_zero)+IF($H619=const_one,Sensitivity!$M$480,const_zero)+IF($I619=const_one,Sensitivity!$J$480,const_zero)</f>
        <v>18980258.6360977</v>
      </c>
      <c r="S619" s="23" t="b">
        <f aca="false">IF($R619&gt;const_zero,--($Q619&gt;option_strike_usd*$R619),const_zero)</f>
        <v>1</v>
      </c>
      <c r="T619" s="7" t="n">
        <f aca="false">IF($R619&gt;const_zero,IF($S619=const_one,($Q619+option_strike_usd*pre_f_options_issued)/($R619+pre_f_options_issued),$Q619/$R619),const_zero)</f>
        <v>74.3706128992038</v>
      </c>
      <c r="U619" s="5" t="n">
        <f aca="false">IF($C619=const_one,Sensitivity!$D$480*$T619,const_zero)</f>
        <v>0</v>
      </c>
      <c r="V619" s="5" t="n">
        <f aca="false">IF($D619=const_one,Sensitivity!$Y$480*$T619,const_zero)</f>
        <v>0</v>
      </c>
      <c r="W619" s="5" t="n">
        <f aca="false">IF($E619=const_one,Sensitivity!$V$480*$T619,const_zero)</f>
        <v>128288420.8364</v>
      </c>
      <c r="X619" s="5" t="n">
        <f aca="false">IF($F619=const_one,Sensitivity!$S$480*$T619,const_zero)</f>
        <v>0</v>
      </c>
      <c r="Y619" s="5" t="n">
        <f aca="false">IF($G619=const_one,Sensitivity!$P$480*$T619,const_zero)</f>
        <v>223111838.697611</v>
      </c>
      <c r="Z619" s="5" t="n">
        <f aca="false">IF($H619=const_one,Sensitivity!$M$480*$T619,const_zero)</f>
        <v>0</v>
      </c>
      <c r="AA619" s="5" t="n">
        <f aca="false">IF($I619=const_one,Sensitivity!$J$480*$T619,const_zero)</f>
        <v>371853064.496019</v>
      </c>
      <c r="AB619" s="5" t="n">
        <f aca="false">(Sensitivity!$AE$480+Sensitivity!$AJ$480)*$T619</f>
        <v>18984627.6291268</v>
      </c>
      <c r="AC619" s="5" t="n">
        <f aca="false">common_rsa_total*$T619</f>
        <v>669335516.092834</v>
      </c>
      <c r="AD619" s="5" t="n">
        <f aca="false">IF($S619=const_one,pre_f_options_issued*($T619-option_strike_usd),const_zero)</f>
        <v>183426532.248009</v>
      </c>
      <c r="AE619" s="5" t="n">
        <f aca="false">J619+U619</f>
        <v>30000000</v>
      </c>
      <c r="AF619" s="5" t="n">
        <f aca="false">K619+V619</f>
        <v>300000000</v>
      </c>
      <c r="AG619" s="5" t="n">
        <f aca="false">L619+W619</f>
        <v>128288420.8364</v>
      </c>
      <c r="AH619" s="5" t="n">
        <f aca="false">M619+X619</f>
        <v>60000000</v>
      </c>
      <c r="AI619" s="5" t="n">
        <f aca="false">N619+Y619</f>
        <v>223111838.697611</v>
      </c>
      <c r="AJ619" s="5" t="n">
        <f aca="false">O619+Z619</f>
        <v>15000000</v>
      </c>
      <c r="AK619" s="5" t="n">
        <f aca="false">P619+AA619</f>
        <v>371853064.496019</v>
      </c>
      <c r="AL619" s="5" t="n">
        <f aca="false">INDEX($AE$535:$AE$662,$B619-$C619*1+const_one)</f>
        <v>30000000</v>
      </c>
      <c r="AM619" s="5" t="n">
        <f aca="false">INDEX($AF$535:$AF$662,$B619-$D619*2+const_one)</f>
        <v>300000000</v>
      </c>
      <c r="AN619" s="5" t="n">
        <f aca="false">INDEX($AG$535:$AG$662,$B619-$E619*4+const_one)</f>
        <v>100000000</v>
      </c>
      <c r="AO619" s="5" t="n">
        <f aca="false">INDEX($AH$535:$AH$662,$B619-$F619*8+const_one)</f>
        <v>60000000</v>
      </c>
      <c r="AP619" s="5" t="n">
        <f aca="false">INDEX($AI$535:$AI$662,$B619-$G619*16+const_one)</f>
        <v>30000000</v>
      </c>
      <c r="AQ619" s="5" t="n">
        <f aca="false">INDEX($AJ$535:$AJ$662,$B619-$H619*32+const_one)</f>
        <v>15000000</v>
      </c>
      <c r="AR619" s="5" t="n">
        <f aca="false">INDEX($AK$535:$AK$662,$B619-$I619*64+const_one)</f>
        <v>5000000</v>
      </c>
      <c r="AS619" s="5" t="n">
        <f aca="false">INDEX($AE$535:$AE$662,$B619+(const_one-$C619)*1+const_one)</f>
        <v>44963200.6919016</v>
      </c>
      <c r="AT619" s="5" t="n">
        <f aca="false">INDEX($AF$535:$AF$662,$B619+(const_one-$D619)*2+const_one)</f>
        <v>419818300.582413</v>
      </c>
      <c r="AU619" s="5" t="n">
        <f aca="false">INDEX($AG$535:$AG$662,$B619+(const_one-$E619)*4+const_one)</f>
        <v>128288420.8364</v>
      </c>
      <c r="AV619" s="5" t="n">
        <f aca="false">INDEX($AH$535:$AH$662,$B619+(const_one-$F619)*8+const_one)</f>
        <v>166581110.389936</v>
      </c>
      <c r="AW619" s="5" t="n">
        <f aca="false">INDEX($AI$535:$AI$662,$B619+(const_one-$G619)*16+const_one)</f>
        <v>223111838.697611</v>
      </c>
      <c r="AX619" s="5" t="n">
        <f aca="false">INDEX($AJ$535:$AJ$662,$B619+(const_one-$H619)*32+const_one)</f>
        <v>304472101.681411</v>
      </c>
      <c r="AY619" s="5" t="n">
        <f aca="false">INDEX($AK$535:$AK$662,$B619+(const_one-$I619)*64+const_one)</f>
        <v>371853064.496019</v>
      </c>
      <c r="AZ619" s="5" t="n">
        <f aca="false">--($C619=--(AS619&gt;AL619))</f>
        <v>0</v>
      </c>
      <c r="BA619" s="5" t="n">
        <f aca="false">--($D619=--(AT619&gt;AM619))</f>
        <v>0</v>
      </c>
      <c r="BB619" s="5" t="n">
        <f aca="false">--($E619=--(AU619&gt;AN619))</f>
        <v>1</v>
      </c>
      <c r="BC619" s="5" t="n">
        <f aca="false">--($F619=--(AV619&gt;AO619))</f>
        <v>0</v>
      </c>
      <c r="BD619" s="5" t="n">
        <f aca="false">--($G619=--(AW619&gt;AP619))</f>
        <v>1</v>
      </c>
      <c r="BE619" s="5" t="n">
        <f aca="false">--($H619=--(AX619&gt;AQ619))</f>
        <v>0</v>
      </c>
      <c r="BF619" s="5" t="n">
        <f aca="false">--($I619=--(AY619&gt;AR619))</f>
        <v>1</v>
      </c>
      <c r="BG619" s="5" t="n">
        <f aca="false">SUM(AZ619:BF619)</f>
        <v>3</v>
      </c>
      <c r="BH619" s="5" t="n">
        <f aca="false">SUM(AE619:AK619)+AB619+AC619+AD619</f>
        <v>2000000000</v>
      </c>
    </row>
    <row r="620" customFormat="false" ht="15" hidden="true" customHeight="false" outlineLevel="0" collapsed="false">
      <c r="A620" s="5" t="n">
        <f aca="false">sensitivity_exit_usd</f>
        <v>2000000000</v>
      </c>
      <c r="B620" s="2" t="n">
        <f aca="false">ROW()-ROW($B$535)</f>
        <v>85</v>
      </c>
      <c r="C620" s="2" t="n">
        <f aca="false">MOD(QUOTIENT($B620,1),2)</f>
        <v>1</v>
      </c>
      <c r="D620" s="2" t="n">
        <f aca="false">MOD(QUOTIENT($B620,2),2)</f>
        <v>0</v>
      </c>
      <c r="E620" s="2" t="n">
        <f aca="false">MOD(QUOTIENT($B620,4),2)</f>
        <v>1</v>
      </c>
      <c r="F620" s="2" t="n">
        <f aca="false">MOD(QUOTIENT($B620,8),2)</f>
        <v>0</v>
      </c>
      <c r="G620" s="2" t="n">
        <f aca="false">MOD(QUOTIENT($B620,16),2)</f>
        <v>1</v>
      </c>
      <c r="H620" s="2" t="n">
        <f aca="false">MOD(QUOTIENT($B620,32),2)</f>
        <v>0</v>
      </c>
      <c r="I620" s="2" t="n">
        <f aca="false">MOD(QUOTIENT($B620,64),2)</f>
        <v>1</v>
      </c>
      <c r="J620" s="5" t="n">
        <f aca="false">IF($C620=const_zero,MIN(class_series_f_invested_usd,MAX(const_zero,$A620)),const_zero)</f>
        <v>0</v>
      </c>
      <c r="K620" s="5" t="n">
        <f aca="false">IF($D620=const_zero,MIN(class_series_e_invested_usd,MAX(const_zero,$A620-SUM($J620:$J620))),const_zero)</f>
        <v>300000000</v>
      </c>
      <c r="L620" s="5" t="n">
        <f aca="false">IF($E620=const_zero,MIN(class_series_d_invested_usd,MAX(const_zero,$A620-SUM($J620:$K620))),const_zero)</f>
        <v>0</v>
      </c>
      <c r="M620" s="5" t="n">
        <f aca="false">IF($F620=const_zero,MIN(class_series_c_invested_usd,MAX(const_zero,$A620-SUM($J620:$L620))),const_zero)</f>
        <v>60000000</v>
      </c>
      <c r="N620" s="5" t="n">
        <f aca="false">IF($G620=const_zero,MIN(class_series_b_invested_usd,MAX(const_zero,$A620-SUM($J620:$M620))),const_zero)</f>
        <v>0</v>
      </c>
      <c r="O620" s="5" t="n">
        <f aca="false">IF($H620=const_zero,MIN(class_series_a_invested_usd,MAX(const_zero,$A620-SUM($J620:$N620))),const_zero)</f>
        <v>15000000</v>
      </c>
      <c r="P620" s="5" t="n">
        <f aca="false">IF($I620=const_zero,MIN(class_seed_invested_usd,MAX(const_zero,$A620-SUM($J620:$O620))),const_zero)</f>
        <v>0</v>
      </c>
      <c r="Q620" s="5" t="n">
        <f aca="false">MAX(const_zero,$A620-SUM($J620:$P620))</f>
        <v>1625000000</v>
      </c>
      <c r="R620" s="9" t="n">
        <f aca="false">common_rsa_total+Sensitivity!$AE$480+Sensitivity!$AJ$480+IF($C620=const_one,Sensitivity!$D$480,const_zero)+IF($D620=const_one,Sensitivity!$Y$480,const_zero)+IF($E620=const_one,Sensitivity!$V$480,const_zero)+IF($F620=const_one,Sensitivity!$S$480,const_zero)+IF($G620=const_one,Sensitivity!$P$480,const_zero)+IF($H620=const_one,Sensitivity!$M$480,const_zero)+IF($I620=const_one,Sensitivity!$J$480,const_zero)</f>
        <v>19590557.9860977</v>
      </c>
      <c r="S620" s="23" t="b">
        <f aca="false">IF($R620&gt;const_zero,--($Q620&gt;option_strike_usd*$R620),const_zero)</f>
        <v>1</v>
      </c>
      <c r="T620" s="7" t="n">
        <f aca="false">IF($R620&gt;const_zero,IF($S620=const_one,($Q620+option_strike_usd*pre_f_options_issued)/($R620+pre_f_options_issued),$Q620/$R620),const_zero)</f>
        <v>73.6740104538889</v>
      </c>
      <c r="U620" s="5" t="n">
        <f aca="false">IF($C620=const_one,Sensitivity!$D$480*$T620,const_zero)</f>
        <v>44963200.6919016</v>
      </c>
      <c r="V620" s="5" t="n">
        <f aca="false">IF($D620=const_one,Sensitivity!$Y$480*$T620,const_zero)</f>
        <v>0</v>
      </c>
      <c r="W620" s="5" t="n">
        <f aca="false">IF($E620=const_one,Sensitivity!$V$480*$T620,const_zero)</f>
        <v>127086789.920956</v>
      </c>
      <c r="X620" s="5" t="n">
        <f aca="false">IF($F620=const_one,Sensitivity!$S$480*$T620,const_zero)</f>
        <v>0</v>
      </c>
      <c r="Y620" s="5" t="n">
        <f aca="false">IF($G620=const_one,Sensitivity!$P$480*$T620,const_zero)</f>
        <v>221022031.361667</v>
      </c>
      <c r="Z620" s="5" t="n">
        <f aca="false">IF($H620=const_one,Sensitivity!$M$480*$T620,const_zero)</f>
        <v>0</v>
      </c>
      <c r="AA620" s="5" t="n">
        <f aca="false">IF($I620=const_one,Sensitivity!$J$480*$T620,const_zero)</f>
        <v>368370052.269444</v>
      </c>
      <c r="AB620" s="5" t="n">
        <f aca="false">(Sensitivity!$AE$480+Sensitivity!$AJ$480)*$T620</f>
        <v>18806805.5363095</v>
      </c>
      <c r="AC620" s="5" t="n">
        <f aca="false">common_rsa_total*$T620</f>
        <v>663066094.085</v>
      </c>
      <c r="AD620" s="5" t="n">
        <f aca="false">IF($S620=const_one,pre_f_options_issued*($T620-option_strike_usd),const_zero)</f>
        <v>181685026.134722</v>
      </c>
      <c r="AE620" s="5" t="n">
        <f aca="false">J620+U620</f>
        <v>44963200.6919016</v>
      </c>
      <c r="AF620" s="5" t="n">
        <f aca="false">K620+V620</f>
        <v>300000000</v>
      </c>
      <c r="AG620" s="5" t="n">
        <f aca="false">L620+W620</f>
        <v>127086789.920956</v>
      </c>
      <c r="AH620" s="5" t="n">
        <f aca="false">M620+X620</f>
        <v>60000000</v>
      </c>
      <c r="AI620" s="5" t="n">
        <f aca="false">N620+Y620</f>
        <v>221022031.361667</v>
      </c>
      <c r="AJ620" s="5" t="n">
        <f aca="false">O620+Z620</f>
        <v>15000000</v>
      </c>
      <c r="AK620" s="5" t="n">
        <f aca="false">P620+AA620</f>
        <v>368370052.269444</v>
      </c>
      <c r="AL620" s="5" t="n">
        <f aca="false">INDEX($AE$535:$AE$662,$B620-$C620*1+const_one)</f>
        <v>30000000</v>
      </c>
      <c r="AM620" s="5" t="n">
        <f aca="false">INDEX($AF$535:$AF$662,$B620-$D620*2+const_one)</f>
        <v>300000000</v>
      </c>
      <c r="AN620" s="5" t="n">
        <f aca="false">INDEX($AG$535:$AG$662,$B620-$E620*4+const_one)</f>
        <v>100000000</v>
      </c>
      <c r="AO620" s="5" t="n">
        <f aca="false">INDEX($AH$535:$AH$662,$B620-$F620*8+const_one)</f>
        <v>60000000</v>
      </c>
      <c r="AP620" s="5" t="n">
        <f aca="false">INDEX($AI$535:$AI$662,$B620-$G620*16+const_one)</f>
        <v>30000000</v>
      </c>
      <c r="AQ620" s="5" t="n">
        <f aca="false">INDEX($AJ$535:$AJ$662,$B620-$H620*32+const_one)</f>
        <v>15000000</v>
      </c>
      <c r="AR620" s="5" t="n">
        <f aca="false">INDEX($AK$535:$AK$662,$B620-$I620*64+const_one)</f>
        <v>5000000</v>
      </c>
      <c r="AS620" s="5" t="n">
        <f aca="false">INDEX($AE$535:$AE$662,$B620+(const_one-$C620)*1+const_one)</f>
        <v>44963200.6919016</v>
      </c>
      <c r="AT620" s="5" t="n">
        <f aca="false">INDEX($AF$535:$AF$662,$B620+(const_one-$D620)*2+const_one)</f>
        <v>417224248.773652</v>
      </c>
      <c r="AU620" s="5" t="n">
        <f aca="false">INDEX($AG$535:$AG$662,$B620+(const_one-$E620)*4+const_one)</f>
        <v>127086789.920956</v>
      </c>
      <c r="AV620" s="5" t="n">
        <f aca="false">INDEX($AH$535:$AH$662,$B620+(const_one-$F620)*8+const_one)</f>
        <v>165369854.059635</v>
      </c>
      <c r="AW620" s="5" t="n">
        <f aca="false">INDEX($AI$535:$AI$662,$B620+(const_one-$G620)*16+const_one)</f>
        <v>221022031.361667</v>
      </c>
      <c r="AX620" s="5" t="n">
        <f aca="false">INDEX($AJ$535:$AJ$662,$B620+(const_one-$H620)*32+const_one)</f>
        <v>303149902.051279</v>
      </c>
      <c r="AY620" s="5" t="n">
        <f aca="false">INDEX($AK$535:$AK$662,$B620+(const_one-$I620)*64+const_one)</f>
        <v>368370052.269444</v>
      </c>
      <c r="AZ620" s="5" t="n">
        <f aca="false">--($C620=--(AS620&gt;AL620))</f>
        <v>1</v>
      </c>
      <c r="BA620" s="5" t="n">
        <f aca="false">--($D620=--(AT620&gt;AM620))</f>
        <v>0</v>
      </c>
      <c r="BB620" s="5" t="n">
        <f aca="false">--($E620=--(AU620&gt;AN620))</f>
        <v>1</v>
      </c>
      <c r="BC620" s="5" t="n">
        <f aca="false">--($F620=--(AV620&gt;AO620))</f>
        <v>0</v>
      </c>
      <c r="BD620" s="5" t="n">
        <f aca="false">--($G620=--(AW620&gt;AP620))</f>
        <v>1</v>
      </c>
      <c r="BE620" s="5" t="n">
        <f aca="false">--($H620=--(AX620&gt;AQ620))</f>
        <v>0</v>
      </c>
      <c r="BF620" s="5" t="n">
        <f aca="false">--($I620=--(AY620&gt;AR620))</f>
        <v>1</v>
      </c>
      <c r="BG620" s="5" t="n">
        <f aca="false">SUM(AZ620:BF620)</f>
        <v>4</v>
      </c>
      <c r="BH620" s="5" t="n">
        <f aca="false">SUM(AE620:AK620)+AB620+AC620+AD620</f>
        <v>2000000000</v>
      </c>
    </row>
    <row r="621" customFormat="false" ht="15" hidden="true" customHeight="false" outlineLevel="0" collapsed="false">
      <c r="A621" s="5" t="n">
        <f aca="false">sensitivity_exit_usd</f>
        <v>2000000000</v>
      </c>
      <c r="B621" s="2" t="n">
        <f aca="false">ROW()-ROW($B$535)</f>
        <v>86</v>
      </c>
      <c r="C621" s="2" t="n">
        <f aca="false">MOD(QUOTIENT($B621,1),2)</f>
        <v>0</v>
      </c>
      <c r="D621" s="2" t="n">
        <f aca="false">MOD(QUOTIENT($B621,2),2)</f>
        <v>1</v>
      </c>
      <c r="E621" s="2" t="n">
        <f aca="false">MOD(QUOTIENT($B621,4),2)</f>
        <v>1</v>
      </c>
      <c r="F621" s="2" t="n">
        <f aca="false">MOD(QUOTIENT($B621,8),2)</f>
        <v>0</v>
      </c>
      <c r="G621" s="2" t="n">
        <f aca="false">MOD(QUOTIENT($B621,16),2)</f>
        <v>1</v>
      </c>
      <c r="H621" s="2" t="n">
        <f aca="false">MOD(QUOTIENT($B621,32),2)</f>
        <v>0</v>
      </c>
      <c r="I621" s="2" t="n">
        <f aca="false">MOD(QUOTIENT($B621,64),2)</f>
        <v>1</v>
      </c>
      <c r="J621" s="5" t="n">
        <f aca="false">IF($C621=const_zero,MIN(class_series_f_invested_usd,MAX(const_zero,$A621)),const_zero)</f>
        <v>30000000</v>
      </c>
      <c r="K621" s="5" t="n">
        <f aca="false">IF($D621=const_zero,MIN(class_series_e_invested_usd,MAX(const_zero,$A621-SUM($J621:$J621))),const_zero)</f>
        <v>0</v>
      </c>
      <c r="L621" s="5" t="n">
        <f aca="false">IF($E621=const_zero,MIN(class_series_d_invested_usd,MAX(const_zero,$A621-SUM($J621:$K621))),const_zero)</f>
        <v>0</v>
      </c>
      <c r="M621" s="5" t="n">
        <f aca="false">IF($F621=const_zero,MIN(class_series_c_invested_usd,MAX(const_zero,$A621-SUM($J621:$L621))),const_zero)</f>
        <v>60000000</v>
      </c>
      <c r="N621" s="5" t="n">
        <f aca="false">IF($G621=const_zero,MIN(class_series_b_invested_usd,MAX(const_zero,$A621-SUM($J621:$M621))),const_zero)</f>
        <v>0</v>
      </c>
      <c r="O621" s="5" t="n">
        <f aca="false">IF($H621=const_zero,MIN(class_series_a_invested_usd,MAX(const_zero,$A621-SUM($J621:$N621))),const_zero)</f>
        <v>15000000</v>
      </c>
      <c r="P621" s="5" t="n">
        <f aca="false">IF($I621=const_zero,MIN(class_seed_invested_usd,MAX(const_zero,$A621-SUM($J621:$O621))),const_zero)</f>
        <v>0</v>
      </c>
      <c r="Q621" s="5" t="n">
        <f aca="false">MAX(const_zero,$A621-SUM($J621:$P621))</f>
        <v>1895000000</v>
      </c>
      <c r="R621" s="9" t="n">
        <f aca="false">common_rsa_total+Sensitivity!$AE$480+Sensitivity!$AJ$480+IF($C621=const_one,Sensitivity!$D$480,const_zero)+IF($D621=const_one,Sensitivity!$Y$480,const_zero)+IF($E621=const_one,Sensitivity!$V$480,const_zero)+IF($F621=const_one,Sensitivity!$S$480,const_zero)+IF($G621=const_one,Sensitivity!$P$480,const_zero)+IF($H621=const_one,Sensitivity!$M$480,const_zero)+IF($I621=const_one,Sensitivity!$J$480,const_zero)</f>
        <v>25082929.9219582</v>
      </c>
      <c r="S621" s="23" t="b">
        <f aca="false">IF($R621&gt;const_zero,--($Q621&gt;option_strike_usd*$R621),const_zero)</f>
        <v>1</v>
      </c>
      <c r="T621" s="7" t="n">
        <f aca="false">IF($R621&gt;const_zero,IF($S621=const_one,($Q621+option_strike_usd*pre_f_options_issued)/($R621+pre_f_options_issued),$Q621/$R621),const_zero)</f>
        <v>68.7925468892788</v>
      </c>
      <c r="U621" s="5" t="n">
        <f aca="false">IF($C621=const_one,Sensitivity!$D$480*$T621,const_zero)</f>
        <v>0</v>
      </c>
      <c r="V621" s="5" t="n">
        <f aca="false">IF($D621=const_one,Sensitivity!$Y$480*$T621,const_zero)</f>
        <v>419818300.582413</v>
      </c>
      <c r="W621" s="5" t="n">
        <f aca="false">IF($E621=const_one,Sensitivity!$V$480*$T621,const_zero)</f>
        <v>118666323.453603</v>
      </c>
      <c r="X621" s="5" t="n">
        <f aca="false">IF($F621=const_one,Sensitivity!$S$480*$T621,const_zero)</f>
        <v>0</v>
      </c>
      <c r="Y621" s="5" t="n">
        <f aca="false">IF($G621=const_one,Sensitivity!$P$480*$T621,const_zero)</f>
        <v>206377640.667837</v>
      </c>
      <c r="Z621" s="5" t="n">
        <f aca="false">IF($H621=const_one,Sensitivity!$M$480*$T621,const_zero)</f>
        <v>0</v>
      </c>
      <c r="AA621" s="5" t="n">
        <f aca="false">IF($I621=const_one,Sensitivity!$J$480*$T621,const_zero)</f>
        <v>343962734.446394</v>
      </c>
      <c r="AB621" s="5" t="n">
        <f aca="false">(Sensitivity!$AE$480+Sensitivity!$AJ$480)*$T621</f>
        <v>17560711.6230473</v>
      </c>
      <c r="AC621" s="5" t="n">
        <f aca="false">common_rsa_total*$T621</f>
        <v>619132922.003509</v>
      </c>
      <c r="AD621" s="5" t="n">
        <f aca="false">IF($S621=const_one,pre_f_options_issued*($T621-option_strike_usd),const_zero)</f>
        <v>169481367.223197</v>
      </c>
      <c r="AE621" s="5" t="n">
        <f aca="false">J621+U621</f>
        <v>30000000</v>
      </c>
      <c r="AF621" s="5" t="n">
        <f aca="false">K621+V621</f>
        <v>419818300.582413</v>
      </c>
      <c r="AG621" s="5" t="n">
        <f aca="false">L621+W621</f>
        <v>118666323.453603</v>
      </c>
      <c r="AH621" s="5" t="n">
        <f aca="false">M621+X621</f>
        <v>60000000</v>
      </c>
      <c r="AI621" s="5" t="n">
        <f aca="false">N621+Y621</f>
        <v>206377640.667837</v>
      </c>
      <c r="AJ621" s="5" t="n">
        <f aca="false">O621+Z621</f>
        <v>15000000</v>
      </c>
      <c r="AK621" s="5" t="n">
        <f aca="false">P621+AA621</f>
        <v>343962734.446394</v>
      </c>
      <c r="AL621" s="5" t="n">
        <f aca="false">INDEX($AE$535:$AE$662,$B621-$C621*1+const_one)</f>
        <v>30000000</v>
      </c>
      <c r="AM621" s="5" t="n">
        <f aca="false">INDEX($AF$535:$AF$662,$B621-$D621*2+const_one)</f>
        <v>300000000</v>
      </c>
      <c r="AN621" s="5" t="n">
        <f aca="false">INDEX($AG$535:$AG$662,$B621-$E621*4+const_one)</f>
        <v>100000000</v>
      </c>
      <c r="AO621" s="5" t="n">
        <f aca="false">INDEX($AH$535:$AH$662,$B621-$F621*8+const_one)</f>
        <v>60000000</v>
      </c>
      <c r="AP621" s="5" t="n">
        <f aca="false">INDEX($AI$535:$AI$662,$B621-$G621*16+const_one)</f>
        <v>30000000</v>
      </c>
      <c r="AQ621" s="5" t="n">
        <f aca="false">INDEX($AJ$535:$AJ$662,$B621-$H621*32+const_one)</f>
        <v>15000000</v>
      </c>
      <c r="AR621" s="5" t="n">
        <f aca="false">INDEX($AK$535:$AK$662,$B621-$I621*64+const_one)</f>
        <v>5000000</v>
      </c>
      <c r="AS621" s="5" t="n">
        <f aca="false">INDEX($AE$535:$AE$662,$B621+(const_one-$C621)*1+const_one)</f>
        <v>41724627.7741952</v>
      </c>
      <c r="AT621" s="5" t="n">
        <f aca="false">INDEX($AF$535:$AF$662,$B621+(const_one-$D621)*2+const_one)</f>
        <v>419818300.582413</v>
      </c>
      <c r="AU621" s="5" t="n">
        <f aca="false">INDEX($AG$535:$AG$662,$B621+(const_one-$E621)*4+const_one)</f>
        <v>118666323.453603</v>
      </c>
      <c r="AV621" s="5" t="n">
        <f aca="false">INDEX($AH$535:$AH$662,$B621+(const_one-$F621)*8+const_one)</f>
        <v>156689156.53768</v>
      </c>
      <c r="AW621" s="5" t="n">
        <f aca="false">INDEX($AI$535:$AI$662,$B621+(const_one-$G621)*16+const_one)</f>
        <v>206377640.667837</v>
      </c>
      <c r="AX621" s="5" t="n">
        <f aca="false">INDEX($AJ$535:$AJ$662,$B621+(const_one-$H621)*32+const_one)</f>
        <v>293481894.443006</v>
      </c>
      <c r="AY621" s="5" t="n">
        <f aca="false">INDEX($AK$535:$AK$662,$B621+(const_one-$I621)*64+const_one)</f>
        <v>343962734.446394</v>
      </c>
      <c r="AZ621" s="5" t="n">
        <f aca="false">--($C621=--(AS621&gt;AL621))</f>
        <v>0</v>
      </c>
      <c r="BA621" s="5" t="n">
        <f aca="false">--($D621=--(AT621&gt;AM621))</f>
        <v>1</v>
      </c>
      <c r="BB621" s="5" t="n">
        <f aca="false">--($E621=--(AU621&gt;AN621))</f>
        <v>1</v>
      </c>
      <c r="BC621" s="5" t="n">
        <f aca="false">--($F621=--(AV621&gt;AO621))</f>
        <v>0</v>
      </c>
      <c r="BD621" s="5" t="n">
        <f aca="false">--($G621=--(AW621&gt;AP621))</f>
        <v>1</v>
      </c>
      <c r="BE621" s="5" t="n">
        <f aca="false">--($H621=--(AX621&gt;AQ621))</f>
        <v>0</v>
      </c>
      <c r="BF621" s="5" t="n">
        <f aca="false">--($I621=--(AY621&gt;AR621))</f>
        <v>1</v>
      </c>
      <c r="BG621" s="5" t="n">
        <f aca="false">SUM(AZ621:BF621)</f>
        <v>4</v>
      </c>
      <c r="BH621" s="5" t="n">
        <f aca="false">SUM(AE621:AK621)+AB621+AC621+AD621</f>
        <v>2000000000</v>
      </c>
    </row>
    <row r="622" customFormat="false" ht="15" hidden="true" customHeight="false" outlineLevel="0" collapsed="false">
      <c r="A622" s="5" t="n">
        <f aca="false">sensitivity_exit_usd</f>
        <v>2000000000</v>
      </c>
      <c r="B622" s="2" t="n">
        <f aca="false">ROW()-ROW($B$535)</f>
        <v>87</v>
      </c>
      <c r="C622" s="2" t="n">
        <f aca="false">MOD(QUOTIENT($B622,1),2)</f>
        <v>1</v>
      </c>
      <c r="D622" s="2" t="n">
        <f aca="false">MOD(QUOTIENT($B622,2),2)</f>
        <v>1</v>
      </c>
      <c r="E622" s="2" t="n">
        <f aca="false">MOD(QUOTIENT($B622,4),2)</f>
        <v>1</v>
      </c>
      <c r="F622" s="2" t="n">
        <f aca="false">MOD(QUOTIENT($B622,8),2)</f>
        <v>0</v>
      </c>
      <c r="G622" s="2" t="n">
        <f aca="false">MOD(QUOTIENT($B622,16),2)</f>
        <v>1</v>
      </c>
      <c r="H622" s="2" t="n">
        <f aca="false">MOD(QUOTIENT($B622,32),2)</f>
        <v>0</v>
      </c>
      <c r="I622" s="2" t="n">
        <f aca="false">MOD(QUOTIENT($B622,64),2)</f>
        <v>1</v>
      </c>
      <c r="J622" s="5" t="n">
        <f aca="false">IF($C622=const_zero,MIN(class_series_f_invested_usd,MAX(const_zero,$A622)),const_zero)</f>
        <v>0</v>
      </c>
      <c r="K622" s="5" t="n">
        <f aca="false">IF($D622=const_zero,MIN(class_series_e_invested_usd,MAX(const_zero,$A622-SUM($J622:$J622))),const_zero)</f>
        <v>0</v>
      </c>
      <c r="L622" s="5" t="n">
        <f aca="false">IF($E622=const_zero,MIN(class_series_d_invested_usd,MAX(const_zero,$A622-SUM($J622:$K622))),const_zero)</f>
        <v>0</v>
      </c>
      <c r="M622" s="5" t="n">
        <f aca="false">IF($F622=const_zero,MIN(class_series_c_invested_usd,MAX(const_zero,$A622-SUM($J622:$L622))),const_zero)</f>
        <v>60000000</v>
      </c>
      <c r="N622" s="5" t="n">
        <f aca="false">IF($G622=const_zero,MIN(class_series_b_invested_usd,MAX(const_zero,$A622-SUM($J622:$M622))),const_zero)</f>
        <v>0</v>
      </c>
      <c r="O622" s="5" t="n">
        <f aca="false">IF($H622=const_zero,MIN(class_series_a_invested_usd,MAX(const_zero,$A622-SUM($J622:$N622))),const_zero)</f>
        <v>15000000</v>
      </c>
      <c r="P622" s="5" t="n">
        <f aca="false">IF($I622=const_zero,MIN(class_seed_invested_usd,MAX(const_zero,$A622-SUM($J622:$O622))),const_zero)</f>
        <v>0</v>
      </c>
      <c r="Q622" s="5" t="n">
        <f aca="false">MAX(const_zero,$A622-SUM($J622:$P622))</f>
        <v>1925000000</v>
      </c>
      <c r="R622" s="9" t="n">
        <f aca="false">common_rsa_total+Sensitivity!$AE$480+Sensitivity!$AJ$480+IF($C622=const_one,Sensitivity!$D$480,const_zero)+IF($D622=const_one,Sensitivity!$Y$480,const_zero)+IF($E622=const_one,Sensitivity!$V$480,const_zero)+IF($F622=const_one,Sensitivity!$S$480,const_zero)+IF($G622=const_one,Sensitivity!$P$480,const_zero)+IF($H622=const_one,Sensitivity!$M$480,const_zero)+IF($I622=const_one,Sensitivity!$J$480,const_zero)</f>
        <v>25693229.2719582</v>
      </c>
      <c r="S622" s="23" t="b">
        <f aca="false">IF($R622&gt;const_zero,--($Q622&gt;option_strike_usd*$R622),const_zero)</f>
        <v>1</v>
      </c>
      <c r="T622" s="7" t="n">
        <f aca="false">IF($R622&gt;const_zero,IF($S622=const_one,($Q622+option_strike_usd*pre_f_options_issued)/($R622+pre_f_options_issued),$Q622/$R622),const_zero)</f>
        <v>68.3674786384669</v>
      </c>
      <c r="U622" s="5" t="n">
        <f aca="false">IF($C622=const_one,Sensitivity!$D$480*$T622,const_zero)</f>
        <v>41724627.7741952</v>
      </c>
      <c r="V622" s="5" t="n">
        <f aca="false">IF($D622=const_one,Sensitivity!$Y$480*$T622,const_zero)</f>
        <v>417224248.773652</v>
      </c>
      <c r="W622" s="5" t="n">
        <f aca="false">IF($E622=const_one,Sensitivity!$V$480*$T622,const_zero)</f>
        <v>117933085.787291</v>
      </c>
      <c r="X622" s="5" t="n">
        <f aca="false">IF($F622=const_one,Sensitivity!$S$480*$T622,const_zero)</f>
        <v>0</v>
      </c>
      <c r="Y622" s="5" t="n">
        <f aca="false">IF($G622=const_one,Sensitivity!$P$480*$T622,const_zero)</f>
        <v>205102435.915401</v>
      </c>
      <c r="Z622" s="5" t="n">
        <f aca="false">IF($H622=const_one,Sensitivity!$M$480*$T622,const_zero)</f>
        <v>0</v>
      </c>
      <c r="AA622" s="5" t="n">
        <f aca="false">IF($I622=const_one,Sensitivity!$J$480*$T622,const_zero)</f>
        <v>341837393.192335</v>
      </c>
      <c r="AB622" s="5" t="n">
        <f aca="false">(Sensitivity!$AE$480+Sensitivity!$AJ$480)*$T622</f>
        <v>17452204.2147574</v>
      </c>
      <c r="AC622" s="5" t="n">
        <f aca="false">common_rsa_total*$T622</f>
        <v>615307307.746202</v>
      </c>
      <c r="AD622" s="5" t="n">
        <f aca="false">IF($S622=const_one,pre_f_options_issued*($T622-option_strike_usd),const_zero)</f>
        <v>168418696.596167</v>
      </c>
      <c r="AE622" s="5" t="n">
        <f aca="false">J622+U622</f>
        <v>41724627.7741952</v>
      </c>
      <c r="AF622" s="5" t="n">
        <f aca="false">K622+V622</f>
        <v>417224248.773652</v>
      </c>
      <c r="AG622" s="5" t="n">
        <f aca="false">L622+W622</f>
        <v>117933085.787291</v>
      </c>
      <c r="AH622" s="5" t="n">
        <f aca="false">M622+X622</f>
        <v>60000000</v>
      </c>
      <c r="AI622" s="5" t="n">
        <f aca="false">N622+Y622</f>
        <v>205102435.915401</v>
      </c>
      <c r="AJ622" s="5" t="n">
        <f aca="false">O622+Z622</f>
        <v>15000000</v>
      </c>
      <c r="AK622" s="5" t="n">
        <f aca="false">P622+AA622</f>
        <v>341837393.192335</v>
      </c>
      <c r="AL622" s="5" t="n">
        <f aca="false">INDEX($AE$535:$AE$662,$B622-$C622*1+const_one)</f>
        <v>30000000</v>
      </c>
      <c r="AM622" s="5" t="n">
        <f aca="false">INDEX($AF$535:$AF$662,$B622-$D622*2+const_one)</f>
        <v>300000000</v>
      </c>
      <c r="AN622" s="5" t="n">
        <f aca="false">INDEX($AG$535:$AG$662,$B622-$E622*4+const_one)</f>
        <v>100000000</v>
      </c>
      <c r="AO622" s="5" t="n">
        <f aca="false">INDEX($AH$535:$AH$662,$B622-$F622*8+const_one)</f>
        <v>60000000</v>
      </c>
      <c r="AP622" s="5" t="n">
        <f aca="false">INDEX($AI$535:$AI$662,$B622-$G622*16+const_one)</f>
        <v>30000000</v>
      </c>
      <c r="AQ622" s="5" t="n">
        <f aca="false">INDEX($AJ$535:$AJ$662,$B622-$H622*32+const_one)</f>
        <v>15000000</v>
      </c>
      <c r="AR622" s="5" t="n">
        <f aca="false">INDEX($AK$535:$AK$662,$B622-$I622*64+const_one)</f>
        <v>5000000</v>
      </c>
      <c r="AS622" s="5" t="n">
        <f aca="false">INDEX($AE$535:$AE$662,$B622+(const_one-$C622)*1+const_one)</f>
        <v>41724627.7741952</v>
      </c>
      <c r="AT622" s="5" t="n">
        <f aca="false">INDEX($AF$535:$AF$662,$B622+(const_one-$D622)*2+const_one)</f>
        <v>417224248.773652</v>
      </c>
      <c r="AU622" s="5" t="n">
        <f aca="false">INDEX($AG$535:$AG$662,$B622+(const_one-$E622)*4+const_one)</f>
        <v>117933085.787291</v>
      </c>
      <c r="AV622" s="5" t="n">
        <f aca="false">INDEX($AH$535:$AH$662,$B622+(const_one-$F622)*8+const_one)</f>
        <v>155916851.980454</v>
      </c>
      <c r="AW622" s="5" t="n">
        <f aca="false">INDEX($AI$535:$AI$662,$B622+(const_one-$G622)*16+const_one)</f>
        <v>205102435.915401</v>
      </c>
      <c r="AX622" s="5" t="n">
        <f aca="false">INDEX($AJ$535:$AJ$662,$B622+(const_one-$H622)*32+const_one)</f>
        <v>292604853.852083</v>
      </c>
      <c r="AY622" s="5" t="n">
        <f aca="false">INDEX($AK$535:$AK$662,$B622+(const_one-$I622)*64+const_one)</f>
        <v>341837393.192335</v>
      </c>
      <c r="AZ622" s="5" t="n">
        <f aca="false">--($C622=--(AS622&gt;AL622))</f>
        <v>1</v>
      </c>
      <c r="BA622" s="5" t="n">
        <f aca="false">--($D622=--(AT622&gt;AM622))</f>
        <v>1</v>
      </c>
      <c r="BB622" s="5" t="n">
        <f aca="false">--($E622=--(AU622&gt;AN622))</f>
        <v>1</v>
      </c>
      <c r="BC622" s="5" t="n">
        <f aca="false">--($F622=--(AV622&gt;AO622))</f>
        <v>0</v>
      </c>
      <c r="BD622" s="5" t="n">
        <f aca="false">--($G622=--(AW622&gt;AP622))</f>
        <v>1</v>
      </c>
      <c r="BE622" s="5" t="n">
        <f aca="false">--($H622=--(AX622&gt;AQ622))</f>
        <v>0</v>
      </c>
      <c r="BF622" s="5" t="n">
        <f aca="false">--($I622=--(AY622&gt;AR622))</f>
        <v>1</v>
      </c>
      <c r="BG622" s="5" t="n">
        <f aca="false">SUM(AZ622:BF622)</f>
        <v>5</v>
      </c>
      <c r="BH622" s="5" t="n">
        <f aca="false">SUM(AE622:AK622)+AB622+AC622+AD622</f>
        <v>2000000000</v>
      </c>
    </row>
    <row r="623" customFormat="false" ht="15" hidden="true" customHeight="false" outlineLevel="0" collapsed="false">
      <c r="A623" s="5" t="n">
        <f aca="false">sensitivity_exit_usd</f>
        <v>2000000000</v>
      </c>
      <c r="B623" s="2" t="n">
        <f aca="false">ROW()-ROW($B$535)</f>
        <v>88</v>
      </c>
      <c r="C623" s="2" t="n">
        <f aca="false">MOD(QUOTIENT($B623,1),2)</f>
        <v>0</v>
      </c>
      <c r="D623" s="2" t="n">
        <f aca="false">MOD(QUOTIENT($B623,2),2)</f>
        <v>0</v>
      </c>
      <c r="E623" s="2" t="n">
        <f aca="false">MOD(QUOTIENT($B623,4),2)</f>
        <v>0</v>
      </c>
      <c r="F623" s="2" t="n">
        <f aca="false">MOD(QUOTIENT($B623,8),2)</f>
        <v>1</v>
      </c>
      <c r="G623" s="2" t="n">
        <f aca="false">MOD(QUOTIENT($B623,16),2)</f>
        <v>1</v>
      </c>
      <c r="H623" s="2" t="n">
        <f aca="false">MOD(QUOTIENT($B623,32),2)</f>
        <v>0</v>
      </c>
      <c r="I623" s="2" t="n">
        <f aca="false">MOD(QUOTIENT($B623,64),2)</f>
        <v>1</v>
      </c>
      <c r="J623" s="5" t="n">
        <f aca="false">IF($C623=const_zero,MIN(class_series_f_invested_usd,MAX(const_zero,$A623)),const_zero)</f>
        <v>30000000</v>
      </c>
      <c r="K623" s="5" t="n">
        <f aca="false">IF($D623=const_zero,MIN(class_series_e_invested_usd,MAX(const_zero,$A623-SUM($J623:$J623))),const_zero)</f>
        <v>300000000</v>
      </c>
      <c r="L623" s="5" t="n">
        <f aca="false">IF($E623=const_zero,MIN(class_series_d_invested_usd,MAX(const_zero,$A623-SUM($J623:$K623))),const_zero)</f>
        <v>100000000</v>
      </c>
      <c r="M623" s="5" t="n">
        <f aca="false">IF($F623=const_zero,MIN(class_series_c_invested_usd,MAX(const_zero,$A623-SUM($J623:$L623))),const_zero)</f>
        <v>0</v>
      </c>
      <c r="N623" s="5" t="n">
        <f aca="false">IF($G623=const_zero,MIN(class_series_b_invested_usd,MAX(const_zero,$A623-SUM($J623:$M623))),const_zero)</f>
        <v>0</v>
      </c>
      <c r="O623" s="5" t="n">
        <f aca="false">IF($H623=const_zero,MIN(class_series_a_invested_usd,MAX(const_zero,$A623-SUM($J623:$N623))),const_zero)</f>
        <v>15000000</v>
      </c>
      <c r="P623" s="5" t="n">
        <f aca="false">IF($I623=const_zero,MIN(class_seed_invested_usd,MAX(const_zero,$A623-SUM($J623:$O623))),const_zero)</f>
        <v>0</v>
      </c>
      <c r="Q623" s="5" t="n">
        <f aca="false">MAX(const_zero,$A623-SUM($J623:$P623))</f>
        <v>1555000000</v>
      </c>
      <c r="R623" s="9" t="n">
        <f aca="false">common_rsa_total+Sensitivity!$AE$480+Sensitivity!$AJ$480+IF($C623=const_one,Sensitivity!$D$480,const_zero)+IF($D623=const_one,Sensitivity!$Y$480,const_zero)+IF($E623=const_one,Sensitivity!$V$480,const_zero)+IF($F623=const_one,Sensitivity!$S$480,const_zero)+IF($G623=const_one,Sensitivity!$P$480,const_zero)+IF($H623=const_one,Sensitivity!$M$480,const_zero)+IF($I623=const_one,Sensitivity!$J$480,const_zero)</f>
        <v>19655270.5549819</v>
      </c>
      <c r="S623" s="23" t="b">
        <f aca="false">IF($R623&gt;const_zero,--($Q623&gt;option_strike_usd*$R623),const_zero)</f>
        <v>1</v>
      </c>
      <c r="T623" s="7" t="n">
        <f aca="false">IF($R623&gt;const_zero,IF($S623=const_one,($Q623+option_strike_usd*pre_f_options_issued)/($R623+pre_f_options_issued),$Q623/$R623),const_zero)</f>
        <v>70.299299488797</v>
      </c>
      <c r="U623" s="5" t="n">
        <f aca="false">IF($C623=const_one,Sensitivity!$D$480*$T623,const_zero)</f>
        <v>0</v>
      </c>
      <c r="V623" s="5" t="n">
        <f aca="false">IF($D623=const_one,Sensitivity!$Y$480*$T623,const_zero)</f>
        <v>0</v>
      </c>
      <c r="W623" s="5" t="n">
        <f aca="false">IF($E623=const_one,Sensitivity!$V$480*$T623,const_zero)</f>
        <v>0</v>
      </c>
      <c r="X623" s="5" t="n">
        <f aca="false">IF($F623=const_one,Sensitivity!$S$480*$T623,const_zero)</f>
        <v>168718318.773113</v>
      </c>
      <c r="Y623" s="5" t="n">
        <f aca="false">IF($G623=const_one,Sensitivity!$P$480*$T623,const_zero)</f>
        <v>210897898.466391</v>
      </c>
      <c r="Z623" s="5" t="n">
        <f aca="false">IF($H623=const_one,Sensitivity!$M$480*$T623,const_zero)</f>
        <v>0</v>
      </c>
      <c r="AA623" s="5" t="n">
        <f aca="false">IF($I623=const_one,Sensitivity!$J$480*$T623,const_zero)</f>
        <v>351496497.443985</v>
      </c>
      <c r="AB623" s="5" t="n">
        <f aca="false">(Sensitivity!$AE$480+Sensitivity!$AJ$480)*$T623</f>
        <v>17945341.1953468</v>
      </c>
      <c r="AC623" s="5" t="n">
        <f aca="false">common_rsa_total*$T623</f>
        <v>632693695.399173</v>
      </c>
      <c r="AD623" s="5" t="n">
        <f aca="false">IF($S623=const_one,pre_f_options_issued*($T623-option_strike_usd),const_zero)</f>
        <v>173248248.721992</v>
      </c>
      <c r="AE623" s="5" t="n">
        <f aca="false">J623+U623</f>
        <v>30000000</v>
      </c>
      <c r="AF623" s="5" t="n">
        <f aca="false">K623+V623</f>
        <v>300000000</v>
      </c>
      <c r="AG623" s="5" t="n">
        <f aca="false">L623+W623</f>
        <v>100000000</v>
      </c>
      <c r="AH623" s="5" t="n">
        <f aca="false">M623+X623</f>
        <v>168718318.773113</v>
      </c>
      <c r="AI623" s="5" t="n">
        <f aca="false">N623+Y623</f>
        <v>210897898.466391</v>
      </c>
      <c r="AJ623" s="5" t="n">
        <f aca="false">O623+Z623</f>
        <v>15000000</v>
      </c>
      <c r="AK623" s="5" t="n">
        <f aca="false">P623+AA623</f>
        <v>351496497.443985</v>
      </c>
      <c r="AL623" s="5" t="n">
        <f aca="false">INDEX($AE$535:$AE$662,$B623-$C623*1+const_one)</f>
        <v>30000000</v>
      </c>
      <c r="AM623" s="5" t="n">
        <f aca="false">INDEX($AF$535:$AF$662,$B623-$D623*2+const_one)</f>
        <v>300000000</v>
      </c>
      <c r="AN623" s="5" t="n">
        <f aca="false">INDEX($AG$535:$AG$662,$B623-$E623*4+const_one)</f>
        <v>100000000</v>
      </c>
      <c r="AO623" s="5" t="n">
        <f aca="false">INDEX($AH$535:$AH$662,$B623-$F623*8+const_one)</f>
        <v>60000000</v>
      </c>
      <c r="AP623" s="5" t="n">
        <f aca="false">INDEX($AI$535:$AI$662,$B623-$G623*16+const_one)</f>
        <v>30000000</v>
      </c>
      <c r="AQ623" s="5" t="n">
        <f aca="false">INDEX($AJ$535:$AJ$662,$B623-$H623*32+const_one)</f>
        <v>15000000</v>
      </c>
      <c r="AR623" s="5" t="n">
        <f aca="false">INDEX($AK$535:$AK$662,$B623-$I623*64+const_one)</f>
        <v>5000000</v>
      </c>
      <c r="AS623" s="5" t="n">
        <f aca="false">INDEX($AE$535:$AE$662,$B623+(const_one-$C623)*1+const_one)</f>
        <v>42557696.6519507</v>
      </c>
      <c r="AT623" s="5" t="n">
        <f aca="false">INDEX($AF$535:$AF$662,$B623+(const_one-$D623)*2+const_one)</f>
        <v>401151364.007051</v>
      </c>
      <c r="AU623" s="5" t="n">
        <f aca="false">INDEX($AG$535:$AG$662,$B623+(const_one-$E623)*4+const_one)</f>
        <v>119729345.817361</v>
      </c>
      <c r="AV623" s="5" t="n">
        <f aca="false">INDEX($AH$535:$AH$662,$B623+(const_one-$F623)*8+const_one)</f>
        <v>168718318.773113</v>
      </c>
      <c r="AW623" s="5" t="n">
        <f aca="false">INDEX($AI$535:$AI$662,$B623+(const_one-$G623)*16+const_one)</f>
        <v>210897898.466391</v>
      </c>
      <c r="AX623" s="5" t="n">
        <f aca="false">INDEX($AJ$535:$AJ$662,$B623+(const_one-$H623)*32+const_one)</f>
        <v>289538636.121507</v>
      </c>
      <c r="AY623" s="5" t="n">
        <f aca="false">INDEX($AK$535:$AK$662,$B623+(const_one-$I623)*64+const_one)</f>
        <v>351496497.443985</v>
      </c>
      <c r="AZ623" s="5" t="n">
        <f aca="false">--($C623=--(AS623&gt;AL623))</f>
        <v>0</v>
      </c>
      <c r="BA623" s="5" t="n">
        <f aca="false">--($D623=--(AT623&gt;AM623))</f>
        <v>0</v>
      </c>
      <c r="BB623" s="5" t="n">
        <f aca="false">--($E623=--(AU623&gt;AN623))</f>
        <v>0</v>
      </c>
      <c r="BC623" s="5" t="n">
        <f aca="false">--($F623=--(AV623&gt;AO623))</f>
        <v>1</v>
      </c>
      <c r="BD623" s="5" t="n">
        <f aca="false">--($G623=--(AW623&gt;AP623))</f>
        <v>1</v>
      </c>
      <c r="BE623" s="5" t="n">
        <f aca="false">--($H623=--(AX623&gt;AQ623))</f>
        <v>0</v>
      </c>
      <c r="BF623" s="5" t="n">
        <f aca="false">--($I623=--(AY623&gt;AR623))</f>
        <v>1</v>
      </c>
      <c r="BG623" s="5" t="n">
        <f aca="false">SUM(AZ623:BF623)</f>
        <v>3</v>
      </c>
      <c r="BH623" s="5" t="n">
        <f aca="false">SUM(AE623:AK623)+AB623+AC623+AD623</f>
        <v>2000000000</v>
      </c>
    </row>
    <row r="624" customFormat="false" ht="15" hidden="true" customHeight="false" outlineLevel="0" collapsed="false">
      <c r="A624" s="5" t="n">
        <f aca="false">sensitivity_exit_usd</f>
        <v>2000000000</v>
      </c>
      <c r="B624" s="2" t="n">
        <f aca="false">ROW()-ROW($B$535)</f>
        <v>89</v>
      </c>
      <c r="C624" s="2" t="n">
        <f aca="false">MOD(QUOTIENT($B624,1),2)</f>
        <v>1</v>
      </c>
      <c r="D624" s="2" t="n">
        <f aca="false">MOD(QUOTIENT($B624,2),2)</f>
        <v>0</v>
      </c>
      <c r="E624" s="2" t="n">
        <f aca="false">MOD(QUOTIENT($B624,4),2)</f>
        <v>0</v>
      </c>
      <c r="F624" s="2" t="n">
        <f aca="false">MOD(QUOTIENT($B624,8),2)</f>
        <v>1</v>
      </c>
      <c r="G624" s="2" t="n">
        <f aca="false">MOD(QUOTIENT($B624,16),2)</f>
        <v>1</v>
      </c>
      <c r="H624" s="2" t="n">
        <f aca="false">MOD(QUOTIENT($B624,32),2)</f>
        <v>0</v>
      </c>
      <c r="I624" s="2" t="n">
        <f aca="false">MOD(QUOTIENT($B624,64),2)</f>
        <v>1</v>
      </c>
      <c r="J624" s="5" t="n">
        <f aca="false">IF($C624=const_zero,MIN(class_series_f_invested_usd,MAX(const_zero,$A624)),const_zero)</f>
        <v>0</v>
      </c>
      <c r="K624" s="5" t="n">
        <f aca="false">IF($D624=const_zero,MIN(class_series_e_invested_usd,MAX(const_zero,$A624-SUM($J624:$J624))),const_zero)</f>
        <v>300000000</v>
      </c>
      <c r="L624" s="5" t="n">
        <f aca="false">IF($E624=const_zero,MIN(class_series_d_invested_usd,MAX(const_zero,$A624-SUM($J624:$K624))),const_zero)</f>
        <v>100000000</v>
      </c>
      <c r="M624" s="5" t="n">
        <f aca="false">IF($F624=const_zero,MIN(class_series_c_invested_usd,MAX(const_zero,$A624-SUM($J624:$L624))),const_zero)</f>
        <v>0</v>
      </c>
      <c r="N624" s="5" t="n">
        <f aca="false">IF($G624=const_zero,MIN(class_series_b_invested_usd,MAX(const_zero,$A624-SUM($J624:$M624))),const_zero)</f>
        <v>0</v>
      </c>
      <c r="O624" s="5" t="n">
        <f aca="false">IF($H624=const_zero,MIN(class_series_a_invested_usd,MAX(const_zero,$A624-SUM($J624:$N624))),const_zero)</f>
        <v>15000000</v>
      </c>
      <c r="P624" s="5" t="n">
        <f aca="false">IF($I624=const_zero,MIN(class_seed_invested_usd,MAX(const_zero,$A624-SUM($J624:$O624))),const_zero)</f>
        <v>0</v>
      </c>
      <c r="Q624" s="5" t="n">
        <f aca="false">MAX(const_zero,$A624-SUM($J624:$P624))</f>
        <v>1585000000</v>
      </c>
      <c r="R624" s="9" t="n">
        <f aca="false">common_rsa_total+Sensitivity!$AE$480+Sensitivity!$AJ$480+IF($C624=const_one,Sensitivity!$D$480,const_zero)+IF($D624=const_one,Sensitivity!$Y$480,const_zero)+IF($E624=const_one,Sensitivity!$V$480,const_zero)+IF($F624=const_one,Sensitivity!$S$480,const_zero)+IF($G624=const_one,Sensitivity!$P$480,const_zero)+IF($H624=const_one,Sensitivity!$M$480,const_zero)+IF($I624=const_one,Sensitivity!$J$480,const_zero)</f>
        <v>20265569.9049819</v>
      </c>
      <c r="S624" s="23" t="b">
        <f aca="false">IF($R624&gt;const_zero,--($Q624&gt;option_strike_usd*$R624),const_zero)</f>
        <v>1</v>
      </c>
      <c r="T624" s="7" t="n">
        <f aca="false">IF($R624&gt;const_zero,IF($S624=const_one,($Q624+option_strike_usd*pre_f_options_issued)/($R624+pre_f_options_issued),$Q624/$R624),const_zero)</f>
        <v>69.7324954580907</v>
      </c>
      <c r="U624" s="5" t="n">
        <f aca="false">IF($C624=const_one,Sensitivity!$D$480*$T624,const_zero)</f>
        <v>42557696.6519507</v>
      </c>
      <c r="V624" s="5" t="n">
        <f aca="false">IF($D624=const_one,Sensitivity!$Y$480*$T624,const_zero)</f>
        <v>0</v>
      </c>
      <c r="W624" s="5" t="n">
        <f aca="false">IF($E624=const_one,Sensitivity!$V$480*$T624,const_zero)</f>
        <v>0</v>
      </c>
      <c r="X624" s="5" t="n">
        <f aca="false">IF($F624=const_one,Sensitivity!$S$480*$T624,const_zero)</f>
        <v>167357989.099418</v>
      </c>
      <c r="Y624" s="5" t="n">
        <f aca="false">IF($G624=const_one,Sensitivity!$P$480*$T624,const_zero)</f>
        <v>209197486.374272</v>
      </c>
      <c r="Z624" s="5" t="n">
        <f aca="false">IF($H624=const_one,Sensitivity!$M$480*$T624,const_zero)</f>
        <v>0</v>
      </c>
      <c r="AA624" s="5" t="n">
        <f aca="false">IF($I624=const_one,Sensitivity!$J$480*$T624,const_zero)</f>
        <v>348662477.290454</v>
      </c>
      <c r="AB624" s="5" t="n">
        <f aca="false">(Sensitivity!$AE$480+Sensitivity!$AJ$480)*$T624</f>
        <v>17800652.8158624</v>
      </c>
      <c r="AC624" s="5" t="n">
        <f aca="false">common_rsa_total*$T624</f>
        <v>627592459.122817</v>
      </c>
      <c r="AD624" s="5" t="n">
        <f aca="false">IF($S624=const_one,pre_f_options_issued*($T624-option_strike_usd),const_zero)</f>
        <v>171831238.645227</v>
      </c>
      <c r="AE624" s="5" t="n">
        <f aca="false">J624+U624</f>
        <v>42557696.6519507</v>
      </c>
      <c r="AF624" s="5" t="n">
        <f aca="false">K624+V624</f>
        <v>300000000</v>
      </c>
      <c r="AG624" s="5" t="n">
        <f aca="false">L624+W624</f>
        <v>100000000</v>
      </c>
      <c r="AH624" s="5" t="n">
        <f aca="false">M624+X624</f>
        <v>167357989.099418</v>
      </c>
      <c r="AI624" s="5" t="n">
        <f aca="false">N624+Y624</f>
        <v>209197486.374272</v>
      </c>
      <c r="AJ624" s="5" t="n">
        <f aca="false">O624+Z624</f>
        <v>15000000</v>
      </c>
      <c r="AK624" s="5" t="n">
        <f aca="false">P624+AA624</f>
        <v>348662477.290454</v>
      </c>
      <c r="AL624" s="5" t="n">
        <f aca="false">INDEX($AE$535:$AE$662,$B624-$C624*1+const_one)</f>
        <v>30000000</v>
      </c>
      <c r="AM624" s="5" t="n">
        <f aca="false">INDEX($AF$535:$AF$662,$B624-$D624*2+const_one)</f>
        <v>300000000</v>
      </c>
      <c r="AN624" s="5" t="n">
        <f aca="false">INDEX($AG$535:$AG$662,$B624-$E624*4+const_one)</f>
        <v>100000000</v>
      </c>
      <c r="AO624" s="5" t="n">
        <f aca="false">INDEX($AH$535:$AH$662,$B624-$F624*8+const_one)</f>
        <v>60000000</v>
      </c>
      <c r="AP624" s="5" t="n">
        <f aca="false">INDEX($AI$535:$AI$662,$B624-$G624*16+const_one)</f>
        <v>30000000</v>
      </c>
      <c r="AQ624" s="5" t="n">
        <f aca="false">INDEX($AJ$535:$AJ$662,$B624-$H624*32+const_one)</f>
        <v>15000000</v>
      </c>
      <c r="AR624" s="5" t="n">
        <f aca="false">INDEX($AK$535:$AK$662,$B624-$I624*64+const_one)</f>
        <v>5000000</v>
      </c>
      <c r="AS624" s="5" t="n">
        <f aca="false">INDEX($AE$535:$AE$662,$B624+(const_one-$C624)*1+const_one)</f>
        <v>42557696.6519507</v>
      </c>
      <c r="AT624" s="5" t="n">
        <f aca="false">INDEX($AF$535:$AF$662,$B624+(const_one-$D624)*2+const_one)</f>
        <v>399012602.669942</v>
      </c>
      <c r="AU624" s="5" t="n">
        <f aca="false">INDEX($AG$535:$AG$662,$B624+(const_one-$E624)*4+const_one)</f>
        <v>118858761.345301</v>
      </c>
      <c r="AV624" s="5" t="n">
        <f aca="false">INDEX($AH$535:$AH$662,$B624+(const_one-$F624)*8+const_one)</f>
        <v>167357989.099418</v>
      </c>
      <c r="AW624" s="5" t="n">
        <f aca="false">INDEX($AI$535:$AI$662,$B624+(const_one-$G624)*16+const_one)</f>
        <v>209197486.374272</v>
      </c>
      <c r="AX624" s="5" t="n">
        <f aca="false">INDEX($AJ$535:$AJ$662,$B624+(const_one-$H624)*32+const_one)</f>
        <v>288576824.730053</v>
      </c>
      <c r="AY624" s="5" t="n">
        <f aca="false">INDEX($AK$535:$AK$662,$B624+(const_one-$I624)*64+const_one)</f>
        <v>348662477.290454</v>
      </c>
      <c r="AZ624" s="5" t="n">
        <f aca="false">--($C624=--(AS624&gt;AL624))</f>
        <v>1</v>
      </c>
      <c r="BA624" s="5" t="n">
        <f aca="false">--($D624=--(AT624&gt;AM624))</f>
        <v>0</v>
      </c>
      <c r="BB624" s="5" t="n">
        <f aca="false">--($E624=--(AU624&gt;AN624))</f>
        <v>0</v>
      </c>
      <c r="BC624" s="5" t="n">
        <f aca="false">--($F624=--(AV624&gt;AO624))</f>
        <v>1</v>
      </c>
      <c r="BD624" s="5" t="n">
        <f aca="false">--($G624=--(AW624&gt;AP624))</f>
        <v>1</v>
      </c>
      <c r="BE624" s="5" t="n">
        <f aca="false">--($H624=--(AX624&gt;AQ624))</f>
        <v>0</v>
      </c>
      <c r="BF624" s="5" t="n">
        <f aca="false">--($I624=--(AY624&gt;AR624))</f>
        <v>1</v>
      </c>
      <c r="BG624" s="5" t="n">
        <f aca="false">SUM(AZ624:BF624)</f>
        <v>4</v>
      </c>
      <c r="BH624" s="5" t="n">
        <f aca="false">SUM(AE624:AK624)+AB624+AC624+AD624</f>
        <v>2000000000</v>
      </c>
    </row>
    <row r="625" customFormat="false" ht="15" hidden="true" customHeight="false" outlineLevel="0" collapsed="false">
      <c r="A625" s="5" t="n">
        <f aca="false">sensitivity_exit_usd</f>
        <v>2000000000</v>
      </c>
      <c r="B625" s="2" t="n">
        <f aca="false">ROW()-ROW($B$535)</f>
        <v>90</v>
      </c>
      <c r="C625" s="2" t="n">
        <f aca="false">MOD(QUOTIENT($B625,1),2)</f>
        <v>0</v>
      </c>
      <c r="D625" s="2" t="n">
        <f aca="false">MOD(QUOTIENT($B625,2),2)</f>
        <v>1</v>
      </c>
      <c r="E625" s="2" t="n">
        <f aca="false">MOD(QUOTIENT($B625,4),2)</f>
        <v>0</v>
      </c>
      <c r="F625" s="2" t="n">
        <f aca="false">MOD(QUOTIENT($B625,8),2)</f>
        <v>1</v>
      </c>
      <c r="G625" s="2" t="n">
        <f aca="false">MOD(QUOTIENT($B625,16),2)</f>
        <v>1</v>
      </c>
      <c r="H625" s="2" t="n">
        <f aca="false">MOD(QUOTIENT($B625,32),2)</f>
        <v>0</v>
      </c>
      <c r="I625" s="2" t="n">
        <f aca="false">MOD(QUOTIENT($B625,64),2)</f>
        <v>1</v>
      </c>
      <c r="J625" s="5" t="n">
        <f aca="false">IF($C625=const_zero,MIN(class_series_f_invested_usd,MAX(const_zero,$A625)),const_zero)</f>
        <v>30000000</v>
      </c>
      <c r="K625" s="5" t="n">
        <f aca="false">IF($D625=const_zero,MIN(class_series_e_invested_usd,MAX(const_zero,$A625-SUM($J625:$J625))),const_zero)</f>
        <v>0</v>
      </c>
      <c r="L625" s="5" t="n">
        <f aca="false">IF($E625=const_zero,MIN(class_series_d_invested_usd,MAX(const_zero,$A625-SUM($J625:$K625))),const_zero)</f>
        <v>100000000</v>
      </c>
      <c r="M625" s="5" t="n">
        <f aca="false">IF($F625=const_zero,MIN(class_series_c_invested_usd,MAX(const_zero,$A625-SUM($J625:$L625))),const_zero)</f>
        <v>0</v>
      </c>
      <c r="N625" s="5" t="n">
        <f aca="false">IF($G625=const_zero,MIN(class_series_b_invested_usd,MAX(const_zero,$A625-SUM($J625:$M625))),const_zero)</f>
        <v>0</v>
      </c>
      <c r="O625" s="5" t="n">
        <f aca="false">IF($H625=const_zero,MIN(class_series_a_invested_usd,MAX(const_zero,$A625-SUM($J625:$N625))),const_zero)</f>
        <v>15000000</v>
      </c>
      <c r="P625" s="5" t="n">
        <f aca="false">IF($I625=const_zero,MIN(class_seed_invested_usd,MAX(const_zero,$A625-SUM($J625:$O625))),const_zero)</f>
        <v>0</v>
      </c>
      <c r="Q625" s="5" t="n">
        <f aca="false">MAX(const_zero,$A625-SUM($J625:$P625))</f>
        <v>1855000000</v>
      </c>
      <c r="R625" s="9" t="n">
        <f aca="false">common_rsa_total+Sensitivity!$AE$480+Sensitivity!$AJ$480+IF($C625=const_one,Sensitivity!$D$480,const_zero)+IF($D625=const_one,Sensitivity!$Y$480,const_zero)+IF($E625=const_one,Sensitivity!$V$480,const_zero)+IF($F625=const_one,Sensitivity!$S$480,const_zero)+IF($G625=const_one,Sensitivity!$P$480,const_zero)+IF($H625=const_one,Sensitivity!$M$480,const_zero)+IF($I625=const_one,Sensitivity!$J$480,const_zero)</f>
        <v>25757941.8408424</v>
      </c>
      <c r="S625" s="23" t="b">
        <f aca="false">IF($R625&gt;const_zero,--($Q625&gt;option_strike_usd*$R625),const_zero)</f>
        <v>1</v>
      </c>
      <c r="T625" s="7" t="n">
        <f aca="false">IF($R625&gt;const_zero,IF($S625=const_one,($Q625+option_strike_usd*pre_f_options_issued)/($R625+pre_f_options_issued),$Q625/$R625),const_zero)</f>
        <v>65.7337328550686</v>
      </c>
      <c r="U625" s="5" t="n">
        <f aca="false">IF($C625=const_one,Sensitivity!$D$480*$T625,const_zero)</f>
        <v>0</v>
      </c>
      <c r="V625" s="5" t="n">
        <f aca="false">IF($D625=const_one,Sensitivity!$Y$480*$T625,const_zero)</f>
        <v>401151364.007051</v>
      </c>
      <c r="W625" s="5" t="n">
        <f aca="false">IF($E625=const_one,Sensitivity!$V$480*$T625,const_zero)</f>
        <v>0</v>
      </c>
      <c r="X625" s="5" t="n">
        <f aca="false">IF($F625=const_one,Sensitivity!$S$480*$T625,const_zero)</f>
        <v>157760958.852165</v>
      </c>
      <c r="Y625" s="5" t="n">
        <f aca="false">IF($G625=const_one,Sensitivity!$P$480*$T625,const_zero)</f>
        <v>197201198.565206</v>
      </c>
      <c r="Z625" s="5" t="n">
        <f aca="false">IF($H625=const_one,Sensitivity!$M$480*$T625,const_zero)</f>
        <v>0</v>
      </c>
      <c r="AA625" s="5" t="n">
        <f aca="false">IF($I625=const_one,Sensitivity!$J$480*$T625,const_zero)</f>
        <v>328668664.275343</v>
      </c>
      <c r="AB625" s="5" t="n">
        <f aca="false">(Sensitivity!$AE$480+Sensitivity!$AJ$480)*$T625</f>
        <v>16779886.4669479</v>
      </c>
      <c r="AC625" s="5" t="n">
        <f aca="false">common_rsa_total*$T625</f>
        <v>591603595.695617</v>
      </c>
      <c r="AD625" s="5" t="n">
        <f aca="false">IF($S625=const_one,pre_f_options_issued*($T625-option_strike_usd),const_zero)</f>
        <v>161834332.137671</v>
      </c>
      <c r="AE625" s="5" t="n">
        <f aca="false">J625+U625</f>
        <v>30000000</v>
      </c>
      <c r="AF625" s="5" t="n">
        <f aca="false">K625+V625</f>
        <v>401151364.007051</v>
      </c>
      <c r="AG625" s="5" t="n">
        <f aca="false">L625+W625</f>
        <v>100000000</v>
      </c>
      <c r="AH625" s="5" t="n">
        <f aca="false">M625+X625</f>
        <v>157760958.852165</v>
      </c>
      <c r="AI625" s="5" t="n">
        <f aca="false">N625+Y625</f>
        <v>197201198.565206</v>
      </c>
      <c r="AJ625" s="5" t="n">
        <f aca="false">O625+Z625</f>
        <v>15000000</v>
      </c>
      <c r="AK625" s="5" t="n">
        <f aca="false">P625+AA625</f>
        <v>328668664.275343</v>
      </c>
      <c r="AL625" s="5" t="n">
        <f aca="false">INDEX($AE$535:$AE$662,$B625-$C625*1+const_one)</f>
        <v>30000000</v>
      </c>
      <c r="AM625" s="5" t="n">
        <f aca="false">INDEX($AF$535:$AF$662,$B625-$D625*2+const_one)</f>
        <v>300000000</v>
      </c>
      <c r="AN625" s="5" t="n">
        <f aca="false">INDEX($AG$535:$AG$662,$B625-$E625*4+const_one)</f>
        <v>100000000</v>
      </c>
      <c r="AO625" s="5" t="n">
        <f aca="false">INDEX($AH$535:$AH$662,$B625-$F625*8+const_one)</f>
        <v>60000000</v>
      </c>
      <c r="AP625" s="5" t="n">
        <f aca="false">INDEX($AI$535:$AI$662,$B625-$G625*16+const_one)</f>
        <v>30000000</v>
      </c>
      <c r="AQ625" s="5" t="n">
        <f aca="false">INDEX($AJ$535:$AJ$662,$B625-$H625*32+const_one)</f>
        <v>15000000</v>
      </c>
      <c r="AR625" s="5" t="n">
        <f aca="false">INDEX($AK$535:$AK$662,$B625-$I625*64+const_one)</f>
        <v>5000000</v>
      </c>
      <c r="AS625" s="5" t="n">
        <f aca="false">INDEX($AE$535:$AE$662,$B625+(const_one-$C625)*1+const_one)</f>
        <v>39903367.0083932</v>
      </c>
      <c r="AT625" s="5" t="n">
        <f aca="false">INDEX($AF$535:$AF$662,$B625+(const_one-$D625)*2+const_one)</f>
        <v>401151364.007051</v>
      </c>
      <c r="AU625" s="5" t="n">
        <f aca="false">INDEX($AG$535:$AG$662,$B625+(const_one-$E625)*4+const_one)</f>
        <v>112619553.111491</v>
      </c>
      <c r="AV625" s="5" t="n">
        <f aca="false">INDEX($AH$535:$AH$662,$B625+(const_one-$F625)*8+const_one)</f>
        <v>157760958.852165</v>
      </c>
      <c r="AW625" s="5" t="n">
        <f aca="false">INDEX($AI$535:$AI$662,$B625+(const_one-$G625)*16+const_one)</f>
        <v>197201198.565206</v>
      </c>
      <c r="AX625" s="5" t="n">
        <f aca="false">INDEX($AJ$535:$AJ$662,$B625+(const_one-$H625)*32+const_one)</f>
        <v>281511707.633765</v>
      </c>
      <c r="AY625" s="5" t="n">
        <f aca="false">INDEX($AK$535:$AK$662,$B625+(const_one-$I625)*64+const_one)</f>
        <v>328668664.275343</v>
      </c>
      <c r="AZ625" s="5" t="n">
        <f aca="false">--($C625=--(AS625&gt;AL625))</f>
        <v>0</v>
      </c>
      <c r="BA625" s="5" t="n">
        <f aca="false">--($D625=--(AT625&gt;AM625))</f>
        <v>1</v>
      </c>
      <c r="BB625" s="5" t="n">
        <f aca="false">--($E625=--(AU625&gt;AN625))</f>
        <v>0</v>
      </c>
      <c r="BC625" s="5" t="n">
        <f aca="false">--($F625=--(AV625&gt;AO625))</f>
        <v>1</v>
      </c>
      <c r="BD625" s="5" t="n">
        <f aca="false">--($G625=--(AW625&gt;AP625))</f>
        <v>1</v>
      </c>
      <c r="BE625" s="5" t="n">
        <f aca="false">--($H625=--(AX625&gt;AQ625))</f>
        <v>0</v>
      </c>
      <c r="BF625" s="5" t="n">
        <f aca="false">--($I625=--(AY625&gt;AR625))</f>
        <v>1</v>
      </c>
      <c r="BG625" s="5" t="n">
        <f aca="false">SUM(AZ625:BF625)</f>
        <v>4</v>
      </c>
      <c r="BH625" s="5" t="n">
        <f aca="false">SUM(AE625:AK625)+AB625+AC625+AD625</f>
        <v>2000000000</v>
      </c>
    </row>
    <row r="626" customFormat="false" ht="15" hidden="true" customHeight="false" outlineLevel="0" collapsed="false">
      <c r="A626" s="5" t="n">
        <f aca="false">sensitivity_exit_usd</f>
        <v>2000000000</v>
      </c>
      <c r="B626" s="2" t="n">
        <f aca="false">ROW()-ROW($B$535)</f>
        <v>91</v>
      </c>
      <c r="C626" s="2" t="n">
        <f aca="false">MOD(QUOTIENT($B626,1),2)</f>
        <v>1</v>
      </c>
      <c r="D626" s="2" t="n">
        <f aca="false">MOD(QUOTIENT($B626,2),2)</f>
        <v>1</v>
      </c>
      <c r="E626" s="2" t="n">
        <f aca="false">MOD(QUOTIENT($B626,4),2)</f>
        <v>0</v>
      </c>
      <c r="F626" s="2" t="n">
        <f aca="false">MOD(QUOTIENT($B626,8),2)</f>
        <v>1</v>
      </c>
      <c r="G626" s="2" t="n">
        <f aca="false">MOD(QUOTIENT($B626,16),2)</f>
        <v>1</v>
      </c>
      <c r="H626" s="2" t="n">
        <f aca="false">MOD(QUOTIENT($B626,32),2)</f>
        <v>0</v>
      </c>
      <c r="I626" s="2" t="n">
        <f aca="false">MOD(QUOTIENT($B626,64),2)</f>
        <v>1</v>
      </c>
      <c r="J626" s="5" t="n">
        <f aca="false">IF($C626=const_zero,MIN(class_series_f_invested_usd,MAX(const_zero,$A626)),const_zero)</f>
        <v>0</v>
      </c>
      <c r="K626" s="5" t="n">
        <f aca="false">IF($D626=const_zero,MIN(class_series_e_invested_usd,MAX(const_zero,$A626-SUM($J626:$J626))),const_zero)</f>
        <v>0</v>
      </c>
      <c r="L626" s="5" t="n">
        <f aca="false">IF($E626=const_zero,MIN(class_series_d_invested_usd,MAX(const_zero,$A626-SUM($J626:$K626))),const_zero)</f>
        <v>100000000</v>
      </c>
      <c r="M626" s="5" t="n">
        <f aca="false">IF($F626=const_zero,MIN(class_series_c_invested_usd,MAX(const_zero,$A626-SUM($J626:$L626))),const_zero)</f>
        <v>0</v>
      </c>
      <c r="N626" s="5" t="n">
        <f aca="false">IF($G626=const_zero,MIN(class_series_b_invested_usd,MAX(const_zero,$A626-SUM($J626:$M626))),const_zero)</f>
        <v>0</v>
      </c>
      <c r="O626" s="5" t="n">
        <f aca="false">IF($H626=const_zero,MIN(class_series_a_invested_usd,MAX(const_zero,$A626-SUM($J626:$N626))),const_zero)</f>
        <v>15000000</v>
      </c>
      <c r="P626" s="5" t="n">
        <f aca="false">IF($I626=const_zero,MIN(class_seed_invested_usd,MAX(const_zero,$A626-SUM($J626:$O626))),const_zero)</f>
        <v>0</v>
      </c>
      <c r="Q626" s="5" t="n">
        <f aca="false">MAX(const_zero,$A626-SUM($J626:$P626))</f>
        <v>1885000000</v>
      </c>
      <c r="R626" s="9" t="n">
        <f aca="false">common_rsa_total+Sensitivity!$AE$480+Sensitivity!$AJ$480+IF($C626=const_one,Sensitivity!$D$480,const_zero)+IF($D626=const_one,Sensitivity!$Y$480,const_zero)+IF($E626=const_one,Sensitivity!$V$480,const_zero)+IF($F626=const_one,Sensitivity!$S$480,const_zero)+IF($G626=const_one,Sensitivity!$P$480,const_zero)+IF($H626=const_one,Sensitivity!$M$480,const_zero)+IF($I626=const_one,Sensitivity!$J$480,const_zero)</f>
        <v>26368241.1908424</v>
      </c>
      <c r="S626" s="23" t="b">
        <f aca="false">IF($R626&gt;const_zero,--($Q626&gt;option_strike_usd*$R626),const_zero)</f>
        <v>1</v>
      </c>
      <c r="T626" s="7" t="n">
        <f aca="false">IF($R626&gt;const_zero,IF($S626=const_one,($Q626+option_strike_usd*pre_f_options_issued)/($R626+pre_f_options_issued),$Q626/$R626),const_zero)</f>
        <v>65.383269715744</v>
      </c>
      <c r="U626" s="5" t="n">
        <f aca="false">IF($C626=const_one,Sensitivity!$D$480*$T626,const_zero)</f>
        <v>39903367.0083932</v>
      </c>
      <c r="V626" s="5" t="n">
        <f aca="false">IF($D626=const_one,Sensitivity!$Y$480*$T626,const_zero)</f>
        <v>399012602.669942</v>
      </c>
      <c r="W626" s="5" t="n">
        <f aca="false">IF($E626=const_one,Sensitivity!$V$480*$T626,const_zero)</f>
        <v>0</v>
      </c>
      <c r="X626" s="5" t="n">
        <f aca="false">IF($F626=const_one,Sensitivity!$S$480*$T626,const_zero)</f>
        <v>156919847.317786</v>
      </c>
      <c r="Y626" s="5" t="n">
        <f aca="false">IF($G626=const_one,Sensitivity!$P$480*$T626,const_zero)</f>
        <v>196149809.147232</v>
      </c>
      <c r="Z626" s="5" t="n">
        <f aca="false">IF($H626=const_one,Sensitivity!$M$480*$T626,const_zero)</f>
        <v>0</v>
      </c>
      <c r="AA626" s="5" t="n">
        <f aca="false">IF($I626=const_one,Sensitivity!$J$480*$T626,const_zero)</f>
        <v>326916348.57872</v>
      </c>
      <c r="AB626" s="5" t="n">
        <f aca="false">(Sensitivity!$AE$480+Sensitivity!$AJ$480)*$T626</f>
        <v>16690423.5468718</v>
      </c>
      <c r="AC626" s="5" t="n">
        <f aca="false">common_rsa_total*$T626</f>
        <v>588449427.441696</v>
      </c>
      <c r="AD626" s="5" t="n">
        <f aca="false">IF($S626=const_one,pre_f_options_issued*($T626-option_strike_usd),const_zero)</f>
        <v>160958174.28936</v>
      </c>
      <c r="AE626" s="5" t="n">
        <f aca="false">J626+U626</f>
        <v>39903367.0083932</v>
      </c>
      <c r="AF626" s="5" t="n">
        <f aca="false">K626+V626</f>
        <v>399012602.669942</v>
      </c>
      <c r="AG626" s="5" t="n">
        <f aca="false">L626+W626</f>
        <v>100000000</v>
      </c>
      <c r="AH626" s="5" t="n">
        <f aca="false">M626+X626</f>
        <v>156919847.317786</v>
      </c>
      <c r="AI626" s="5" t="n">
        <f aca="false">N626+Y626</f>
        <v>196149809.147232</v>
      </c>
      <c r="AJ626" s="5" t="n">
        <f aca="false">O626+Z626</f>
        <v>15000000</v>
      </c>
      <c r="AK626" s="5" t="n">
        <f aca="false">P626+AA626</f>
        <v>326916348.57872</v>
      </c>
      <c r="AL626" s="5" t="n">
        <f aca="false">INDEX($AE$535:$AE$662,$B626-$C626*1+const_one)</f>
        <v>30000000</v>
      </c>
      <c r="AM626" s="5" t="n">
        <f aca="false">INDEX($AF$535:$AF$662,$B626-$D626*2+const_one)</f>
        <v>300000000</v>
      </c>
      <c r="AN626" s="5" t="n">
        <f aca="false">INDEX($AG$535:$AG$662,$B626-$E626*4+const_one)</f>
        <v>100000000</v>
      </c>
      <c r="AO626" s="5" t="n">
        <f aca="false">INDEX($AH$535:$AH$662,$B626-$F626*8+const_one)</f>
        <v>60000000</v>
      </c>
      <c r="AP626" s="5" t="n">
        <f aca="false">INDEX($AI$535:$AI$662,$B626-$G626*16+const_one)</f>
        <v>30000000</v>
      </c>
      <c r="AQ626" s="5" t="n">
        <f aca="false">INDEX($AJ$535:$AJ$662,$B626-$H626*32+const_one)</f>
        <v>15000000</v>
      </c>
      <c r="AR626" s="5" t="n">
        <f aca="false">INDEX($AK$535:$AK$662,$B626-$I626*64+const_one)</f>
        <v>5000000</v>
      </c>
      <c r="AS626" s="5" t="n">
        <f aca="false">INDEX($AE$535:$AE$662,$B626+(const_one-$C626)*1+const_one)</f>
        <v>39903367.0083932</v>
      </c>
      <c r="AT626" s="5" t="n">
        <f aca="false">INDEX($AF$535:$AF$662,$B626+(const_one-$D626)*2+const_one)</f>
        <v>399012602.669942</v>
      </c>
      <c r="AU626" s="5" t="n">
        <f aca="false">INDEX($AG$535:$AG$662,$B626+(const_one-$E626)*4+const_one)</f>
        <v>112064463.046405</v>
      </c>
      <c r="AV626" s="5" t="n">
        <f aca="false">INDEX($AH$535:$AH$662,$B626+(const_one-$F626)*8+const_one)</f>
        <v>156919847.317786</v>
      </c>
      <c r="AW626" s="5" t="n">
        <f aca="false">INDEX($AI$535:$AI$662,$B626+(const_one-$G626)*16+const_one)</f>
        <v>196149809.147232</v>
      </c>
      <c r="AX626" s="5" t="n">
        <f aca="false">INDEX($AJ$535:$AJ$662,$B626+(const_one-$H626)*32+const_one)</f>
        <v>280867847.44441</v>
      </c>
      <c r="AY626" s="5" t="n">
        <f aca="false">INDEX($AK$535:$AK$662,$B626+(const_one-$I626)*64+const_one)</f>
        <v>326916348.57872</v>
      </c>
      <c r="AZ626" s="5" t="n">
        <f aca="false">--($C626=--(AS626&gt;AL626))</f>
        <v>1</v>
      </c>
      <c r="BA626" s="5" t="n">
        <f aca="false">--($D626=--(AT626&gt;AM626))</f>
        <v>1</v>
      </c>
      <c r="BB626" s="5" t="n">
        <f aca="false">--($E626=--(AU626&gt;AN626))</f>
        <v>0</v>
      </c>
      <c r="BC626" s="5" t="n">
        <f aca="false">--($F626=--(AV626&gt;AO626))</f>
        <v>1</v>
      </c>
      <c r="BD626" s="5" t="n">
        <f aca="false">--($G626=--(AW626&gt;AP626))</f>
        <v>1</v>
      </c>
      <c r="BE626" s="5" t="n">
        <f aca="false">--($H626=--(AX626&gt;AQ626))</f>
        <v>0</v>
      </c>
      <c r="BF626" s="5" t="n">
        <f aca="false">--($I626=--(AY626&gt;AR626))</f>
        <v>1</v>
      </c>
      <c r="BG626" s="5" t="n">
        <f aca="false">SUM(AZ626:BF626)</f>
        <v>5</v>
      </c>
      <c r="BH626" s="5" t="n">
        <f aca="false">SUM(AE626:AK626)+AB626+AC626+AD626</f>
        <v>2000000000</v>
      </c>
    </row>
    <row r="627" customFormat="false" ht="15" hidden="true" customHeight="false" outlineLevel="0" collapsed="false">
      <c r="A627" s="5" t="n">
        <f aca="false">sensitivity_exit_usd</f>
        <v>2000000000</v>
      </c>
      <c r="B627" s="2" t="n">
        <f aca="false">ROW()-ROW($B$535)</f>
        <v>92</v>
      </c>
      <c r="C627" s="2" t="n">
        <f aca="false">MOD(QUOTIENT($B627,1),2)</f>
        <v>0</v>
      </c>
      <c r="D627" s="2" t="n">
        <f aca="false">MOD(QUOTIENT($B627,2),2)</f>
        <v>0</v>
      </c>
      <c r="E627" s="2" t="n">
        <f aca="false">MOD(QUOTIENT($B627,4),2)</f>
        <v>1</v>
      </c>
      <c r="F627" s="2" t="n">
        <f aca="false">MOD(QUOTIENT($B627,8),2)</f>
        <v>1</v>
      </c>
      <c r="G627" s="2" t="n">
        <f aca="false">MOD(QUOTIENT($B627,16),2)</f>
        <v>1</v>
      </c>
      <c r="H627" s="2" t="n">
        <f aca="false">MOD(QUOTIENT($B627,32),2)</f>
        <v>0</v>
      </c>
      <c r="I627" s="2" t="n">
        <f aca="false">MOD(QUOTIENT($B627,64),2)</f>
        <v>1</v>
      </c>
      <c r="J627" s="5" t="n">
        <f aca="false">IF($C627=const_zero,MIN(class_series_f_invested_usd,MAX(const_zero,$A627)),const_zero)</f>
        <v>30000000</v>
      </c>
      <c r="K627" s="5" t="n">
        <f aca="false">IF($D627=const_zero,MIN(class_series_e_invested_usd,MAX(const_zero,$A627-SUM($J627:$J627))),const_zero)</f>
        <v>300000000</v>
      </c>
      <c r="L627" s="5" t="n">
        <f aca="false">IF($E627=const_zero,MIN(class_series_d_invested_usd,MAX(const_zero,$A627-SUM($J627:$K627))),const_zero)</f>
        <v>0</v>
      </c>
      <c r="M627" s="5" t="n">
        <f aca="false">IF($F627=const_zero,MIN(class_series_c_invested_usd,MAX(const_zero,$A627-SUM($J627:$L627))),const_zero)</f>
        <v>0</v>
      </c>
      <c r="N627" s="5" t="n">
        <f aca="false">IF($G627=const_zero,MIN(class_series_b_invested_usd,MAX(const_zero,$A627-SUM($J627:$M627))),const_zero)</f>
        <v>0</v>
      </c>
      <c r="O627" s="5" t="n">
        <f aca="false">IF($H627=const_zero,MIN(class_series_a_invested_usd,MAX(const_zero,$A627-SUM($J627:$N627))),const_zero)</f>
        <v>15000000</v>
      </c>
      <c r="P627" s="5" t="n">
        <f aca="false">IF($I627=const_zero,MIN(class_seed_invested_usd,MAX(const_zero,$A627-SUM($J627:$O627))),const_zero)</f>
        <v>0</v>
      </c>
      <c r="Q627" s="5" t="n">
        <f aca="false">MAX(const_zero,$A627-SUM($J627:$P627))</f>
        <v>1655000000</v>
      </c>
      <c r="R627" s="9" t="n">
        <f aca="false">common_rsa_total+Sensitivity!$AE$480+Sensitivity!$AJ$480+IF($C627=const_one,Sensitivity!$D$480,const_zero)+IF($D627=const_one,Sensitivity!$Y$480,const_zero)+IF($E627=const_one,Sensitivity!$V$480,const_zero)+IF($F627=const_one,Sensitivity!$S$480,const_zero)+IF($G627=const_one,Sensitivity!$P$480,const_zero)+IF($H627=const_one,Sensitivity!$M$480,const_zero)+IF($I627=const_one,Sensitivity!$J$480,const_zero)</f>
        <v>21380258.6360977</v>
      </c>
      <c r="S627" s="23" t="b">
        <f aca="false">IF($R627&gt;const_zero,--($Q627&gt;option_strike_usd*$R627),const_zero)</f>
        <v>1</v>
      </c>
      <c r="T627" s="7" t="n">
        <f aca="false">IF($R627&gt;const_zero,IF($S627=const_one,($Q627+option_strike_usd*pre_f_options_issued)/($R627+pre_f_options_issued),$Q627/$R627),const_zero)</f>
        <v>69.4087959958065</v>
      </c>
      <c r="U627" s="5" t="n">
        <f aca="false">IF($C627=const_one,Sensitivity!$D$480*$T627,const_zero)</f>
        <v>0</v>
      </c>
      <c r="V627" s="5" t="n">
        <f aca="false">IF($D627=const_one,Sensitivity!$Y$480*$T627,const_zero)</f>
        <v>0</v>
      </c>
      <c r="W627" s="5" t="n">
        <f aca="false">IF($E627=const_one,Sensitivity!$V$480*$T627,const_zero)</f>
        <v>119729345.817361</v>
      </c>
      <c r="X627" s="5" t="n">
        <f aca="false">IF($F627=const_one,Sensitivity!$S$480*$T627,const_zero)</f>
        <v>166581110.389936</v>
      </c>
      <c r="Y627" s="5" t="n">
        <f aca="false">IF($G627=const_one,Sensitivity!$P$480*$T627,const_zero)</f>
        <v>208226387.987419</v>
      </c>
      <c r="Z627" s="5" t="n">
        <f aca="false">IF($H627=const_one,Sensitivity!$M$480*$T627,const_zero)</f>
        <v>0</v>
      </c>
      <c r="AA627" s="5" t="n">
        <f aca="false">IF($I627=const_one,Sensitivity!$J$480*$T627,const_zero)</f>
        <v>347043979.979032</v>
      </c>
      <c r="AB627" s="5" t="n">
        <f aca="false">(Sensitivity!$AE$480+Sensitivity!$AJ$480)*$T627</f>
        <v>17718021.8744778</v>
      </c>
      <c r="AC627" s="5" t="n">
        <f aca="false">common_rsa_total*$T627</f>
        <v>624679163.962258</v>
      </c>
      <c r="AD627" s="5" t="n">
        <f aca="false">IF($S627=const_one,pre_f_options_issued*($T627-option_strike_usd),const_zero)</f>
        <v>171021989.989516</v>
      </c>
      <c r="AE627" s="5" t="n">
        <f aca="false">J627+U627</f>
        <v>30000000</v>
      </c>
      <c r="AF627" s="5" t="n">
        <f aca="false">K627+V627</f>
        <v>300000000</v>
      </c>
      <c r="AG627" s="5" t="n">
        <f aca="false">L627+W627</f>
        <v>119729345.817361</v>
      </c>
      <c r="AH627" s="5" t="n">
        <f aca="false">M627+X627</f>
        <v>166581110.389936</v>
      </c>
      <c r="AI627" s="5" t="n">
        <f aca="false">N627+Y627</f>
        <v>208226387.987419</v>
      </c>
      <c r="AJ627" s="5" t="n">
        <f aca="false">O627+Z627</f>
        <v>15000000</v>
      </c>
      <c r="AK627" s="5" t="n">
        <f aca="false">P627+AA627</f>
        <v>347043979.979032</v>
      </c>
      <c r="AL627" s="5" t="n">
        <f aca="false">INDEX($AE$535:$AE$662,$B627-$C627*1+const_one)</f>
        <v>30000000</v>
      </c>
      <c r="AM627" s="5" t="n">
        <f aca="false">INDEX($AF$535:$AF$662,$B627-$D627*2+const_one)</f>
        <v>300000000</v>
      </c>
      <c r="AN627" s="5" t="n">
        <f aca="false">INDEX($AG$535:$AG$662,$B627-$E627*4+const_one)</f>
        <v>100000000</v>
      </c>
      <c r="AO627" s="5" t="n">
        <f aca="false">INDEX($AH$535:$AH$662,$B627-$F627*8+const_one)</f>
        <v>60000000</v>
      </c>
      <c r="AP627" s="5" t="n">
        <f aca="false">INDEX($AI$535:$AI$662,$B627-$G627*16+const_one)</f>
        <v>30000000</v>
      </c>
      <c r="AQ627" s="5" t="n">
        <f aca="false">INDEX($AJ$535:$AJ$662,$B627-$H627*32+const_one)</f>
        <v>15000000</v>
      </c>
      <c r="AR627" s="5" t="n">
        <f aca="false">INDEX($AK$535:$AK$662,$B627-$I627*64+const_one)</f>
        <v>5000000</v>
      </c>
      <c r="AS627" s="5" t="n">
        <f aca="false">INDEX($AE$535:$AE$662,$B627+(const_one-$C627)*1+const_one)</f>
        <v>42052131.0175792</v>
      </c>
      <c r="AT627" s="5" t="n">
        <f aca="false">INDEX($AF$535:$AF$662,$B627+(const_one-$D627)*2+const_one)</f>
        <v>398426006.83675</v>
      </c>
      <c r="AU627" s="5" t="n">
        <f aca="false">INDEX($AG$535:$AG$662,$B627+(const_one-$E627)*4+const_one)</f>
        <v>119729345.817361</v>
      </c>
      <c r="AV627" s="5" t="n">
        <f aca="false">INDEX($AH$535:$AH$662,$B627+(const_one-$F627)*8+const_one)</f>
        <v>166581110.389936</v>
      </c>
      <c r="AW627" s="5" t="n">
        <f aca="false">INDEX($AI$535:$AI$662,$B627+(const_one-$G627)*16+const_one)</f>
        <v>208226387.987419</v>
      </c>
      <c r="AX627" s="5" t="n">
        <f aca="false">INDEX($AJ$535:$AJ$662,$B627+(const_one-$H627)*32+const_one)</f>
        <v>289557656.16128</v>
      </c>
      <c r="AY627" s="5" t="n">
        <f aca="false">INDEX($AK$535:$AK$662,$B627+(const_one-$I627)*64+const_one)</f>
        <v>347043979.979032</v>
      </c>
      <c r="AZ627" s="5" t="n">
        <f aca="false">--($C627=--(AS627&gt;AL627))</f>
        <v>0</v>
      </c>
      <c r="BA627" s="5" t="n">
        <f aca="false">--($D627=--(AT627&gt;AM627))</f>
        <v>0</v>
      </c>
      <c r="BB627" s="5" t="n">
        <f aca="false">--($E627=--(AU627&gt;AN627))</f>
        <v>1</v>
      </c>
      <c r="BC627" s="5" t="n">
        <f aca="false">--($F627=--(AV627&gt;AO627))</f>
        <v>1</v>
      </c>
      <c r="BD627" s="5" t="n">
        <f aca="false">--($G627=--(AW627&gt;AP627))</f>
        <v>1</v>
      </c>
      <c r="BE627" s="5" t="n">
        <f aca="false">--($H627=--(AX627&gt;AQ627))</f>
        <v>0</v>
      </c>
      <c r="BF627" s="5" t="n">
        <f aca="false">--($I627=--(AY627&gt;AR627))</f>
        <v>1</v>
      </c>
      <c r="BG627" s="5" t="n">
        <f aca="false">SUM(AZ627:BF627)</f>
        <v>4</v>
      </c>
      <c r="BH627" s="5" t="n">
        <f aca="false">SUM(AE627:AK627)+AB627+AC627+AD627</f>
        <v>2000000000</v>
      </c>
    </row>
    <row r="628" customFormat="false" ht="15" hidden="true" customHeight="false" outlineLevel="0" collapsed="false">
      <c r="A628" s="5" t="n">
        <f aca="false">sensitivity_exit_usd</f>
        <v>2000000000</v>
      </c>
      <c r="B628" s="2" t="n">
        <f aca="false">ROW()-ROW($B$535)</f>
        <v>93</v>
      </c>
      <c r="C628" s="2" t="n">
        <f aca="false">MOD(QUOTIENT($B628,1),2)</f>
        <v>1</v>
      </c>
      <c r="D628" s="2" t="n">
        <f aca="false">MOD(QUOTIENT($B628,2),2)</f>
        <v>0</v>
      </c>
      <c r="E628" s="2" t="n">
        <f aca="false">MOD(QUOTIENT($B628,4),2)</f>
        <v>1</v>
      </c>
      <c r="F628" s="2" t="n">
        <f aca="false">MOD(QUOTIENT($B628,8),2)</f>
        <v>1</v>
      </c>
      <c r="G628" s="2" t="n">
        <f aca="false">MOD(QUOTIENT($B628,16),2)</f>
        <v>1</v>
      </c>
      <c r="H628" s="2" t="n">
        <f aca="false">MOD(QUOTIENT($B628,32),2)</f>
        <v>0</v>
      </c>
      <c r="I628" s="2" t="n">
        <f aca="false">MOD(QUOTIENT($B628,64),2)</f>
        <v>1</v>
      </c>
      <c r="J628" s="5" t="n">
        <f aca="false">IF($C628=const_zero,MIN(class_series_f_invested_usd,MAX(const_zero,$A628)),const_zero)</f>
        <v>0</v>
      </c>
      <c r="K628" s="5" t="n">
        <f aca="false">IF($D628=const_zero,MIN(class_series_e_invested_usd,MAX(const_zero,$A628-SUM($J628:$J628))),const_zero)</f>
        <v>300000000</v>
      </c>
      <c r="L628" s="5" t="n">
        <f aca="false">IF($E628=const_zero,MIN(class_series_d_invested_usd,MAX(const_zero,$A628-SUM($J628:$K628))),const_zero)</f>
        <v>0</v>
      </c>
      <c r="M628" s="5" t="n">
        <f aca="false">IF($F628=const_zero,MIN(class_series_c_invested_usd,MAX(const_zero,$A628-SUM($J628:$L628))),const_zero)</f>
        <v>0</v>
      </c>
      <c r="N628" s="5" t="n">
        <f aca="false">IF($G628=const_zero,MIN(class_series_b_invested_usd,MAX(const_zero,$A628-SUM($J628:$M628))),const_zero)</f>
        <v>0</v>
      </c>
      <c r="O628" s="5" t="n">
        <f aca="false">IF($H628=const_zero,MIN(class_series_a_invested_usd,MAX(const_zero,$A628-SUM($J628:$N628))),const_zero)</f>
        <v>15000000</v>
      </c>
      <c r="P628" s="5" t="n">
        <f aca="false">IF($I628=const_zero,MIN(class_seed_invested_usd,MAX(const_zero,$A628-SUM($J628:$O628))),const_zero)</f>
        <v>0</v>
      </c>
      <c r="Q628" s="5" t="n">
        <f aca="false">MAX(const_zero,$A628-SUM($J628:$P628))</f>
        <v>1685000000</v>
      </c>
      <c r="R628" s="9" t="n">
        <f aca="false">common_rsa_total+Sensitivity!$AE$480+Sensitivity!$AJ$480+IF($C628=const_one,Sensitivity!$D$480,const_zero)+IF($D628=const_one,Sensitivity!$Y$480,const_zero)+IF($E628=const_one,Sensitivity!$V$480,const_zero)+IF($F628=const_one,Sensitivity!$S$480,const_zero)+IF($G628=const_one,Sensitivity!$P$480,const_zero)+IF($H628=const_one,Sensitivity!$M$480,const_zero)+IF($I628=const_one,Sensitivity!$J$480,const_zero)</f>
        <v>21990557.9860977</v>
      </c>
      <c r="S628" s="23" t="b">
        <f aca="false">IF($R628&gt;const_zero,--($Q628&gt;option_strike_usd*$R628),const_zero)</f>
        <v>1</v>
      </c>
      <c r="T628" s="7" t="n">
        <f aca="false">IF($R628&gt;const_zero,IF($S628=const_one,($Q628+option_strike_usd*pre_f_options_issued)/($R628+pre_f_options_issued),$Q628/$R628),const_zero)</f>
        <v>68.9041058581812</v>
      </c>
      <c r="U628" s="5" t="n">
        <f aca="false">IF($C628=const_one,Sensitivity!$D$480*$T628,const_zero)</f>
        <v>42052131.0175792</v>
      </c>
      <c r="V628" s="5" t="n">
        <f aca="false">IF($D628=const_one,Sensitivity!$Y$480*$T628,const_zero)</f>
        <v>0</v>
      </c>
      <c r="W628" s="5" t="n">
        <f aca="false">IF($E628=const_one,Sensitivity!$V$480*$T628,const_zero)</f>
        <v>118858761.345301</v>
      </c>
      <c r="X628" s="5" t="n">
        <f aca="false">IF($F628=const_one,Sensitivity!$S$480*$T628,const_zero)</f>
        <v>165369854.059635</v>
      </c>
      <c r="Y628" s="5" t="n">
        <f aca="false">IF($G628=const_one,Sensitivity!$P$480*$T628,const_zero)</f>
        <v>206712317.574544</v>
      </c>
      <c r="Z628" s="5" t="n">
        <f aca="false">IF($H628=const_one,Sensitivity!$M$480*$T628,const_zero)</f>
        <v>0</v>
      </c>
      <c r="AA628" s="5" t="n">
        <f aca="false">IF($I628=const_one,Sensitivity!$J$480*$T628,const_zero)</f>
        <v>344520529.290906</v>
      </c>
      <c r="AB628" s="5" t="n">
        <f aca="false">(Sensitivity!$AE$480+Sensitivity!$AJ$480)*$T628</f>
        <v>17589189.3429523</v>
      </c>
      <c r="AC628" s="5" t="n">
        <f aca="false">common_rsa_total*$T628</f>
        <v>620136952.723631</v>
      </c>
      <c r="AD628" s="5" t="n">
        <f aca="false">IF($S628=const_one,pre_f_options_issued*($T628-option_strike_usd),const_zero)</f>
        <v>169760264.645453</v>
      </c>
      <c r="AE628" s="5" t="n">
        <f aca="false">J628+U628</f>
        <v>42052131.0175792</v>
      </c>
      <c r="AF628" s="5" t="n">
        <f aca="false">K628+V628</f>
        <v>300000000</v>
      </c>
      <c r="AG628" s="5" t="n">
        <f aca="false">L628+W628</f>
        <v>118858761.345301</v>
      </c>
      <c r="AH628" s="5" t="n">
        <f aca="false">M628+X628</f>
        <v>165369854.059635</v>
      </c>
      <c r="AI628" s="5" t="n">
        <f aca="false">N628+Y628</f>
        <v>206712317.574544</v>
      </c>
      <c r="AJ628" s="5" t="n">
        <f aca="false">O628+Z628</f>
        <v>15000000</v>
      </c>
      <c r="AK628" s="5" t="n">
        <f aca="false">P628+AA628</f>
        <v>344520529.290906</v>
      </c>
      <c r="AL628" s="5" t="n">
        <f aca="false">INDEX($AE$535:$AE$662,$B628-$C628*1+const_one)</f>
        <v>30000000</v>
      </c>
      <c r="AM628" s="5" t="n">
        <f aca="false">INDEX($AF$535:$AF$662,$B628-$D628*2+const_one)</f>
        <v>300000000</v>
      </c>
      <c r="AN628" s="5" t="n">
        <f aca="false">INDEX($AG$535:$AG$662,$B628-$E628*4+const_one)</f>
        <v>100000000</v>
      </c>
      <c r="AO628" s="5" t="n">
        <f aca="false">INDEX($AH$535:$AH$662,$B628-$F628*8+const_one)</f>
        <v>60000000</v>
      </c>
      <c r="AP628" s="5" t="n">
        <f aca="false">INDEX($AI$535:$AI$662,$B628-$G628*16+const_one)</f>
        <v>30000000</v>
      </c>
      <c r="AQ628" s="5" t="n">
        <f aca="false">INDEX($AJ$535:$AJ$662,$B628-$H628*32+const_one)</f>
        <v>15000000</v>
      </c>
      <c r="AR628" s="5" t="n">
        <f aca="false">INDEX($AK$535:$AK$662,$B628-$I628*64+const_one)</f>
        <v>5000000</v>
      </c>
      <c r="AS628" s="5" t="n">
        <f aca="false">INDEX($AE$535:$AE$662,$B628+(const_one-$C628)*1+const_one)</f>
        <v>42052131.0175792</v>
      </c>
      <c r="AT628" s="5" t="n">
        <f aca="false">INDEX($AF$535:$AF$662,$B628+(const_one-$D628)*2+const_one)</f>
        <v>396462206.484532</v>
      </c>
      <c r="AU628" s="5" t="n">
        <f aca="false">INDEX($AG$535:$AG$662,$B628+(const_one-$E628)*4+const_one)</f>
        <v>118858761.345301</v>
      </c>
      <c r="AV628" s="5" t="n">
        <f aca="false">INDEX($AH$535:$AH$662,$B628+(const_one-$F628)*8+const_one)</f>
        <v>165369854.059635</v>
      </c>
      <c r="AW628" s="5" t="n">
        <f aca="false">INDEX($AI$535:$AI$662,$B628+(const_one-$G628)*16+const_one)</f>
        <v>206712317.574544</v>
      </c>
      <c r="AX628" s="5" t="n">
        <f aca="false">INDEX($AJ$535:$AJ$662,$B628+(const_one-$H628)*32+const_one)</f>
        <v>288651710.286829</v>
      </c>
      <c r="AY628" s="5" t="n">
        <f aca="false">INDEX($AK$535:$AK$662,$B628+(const_one-$I628)*64+const_one)</f>
        <v>344520529.290906</v>
      </c>
      <c r="AZ628" s="5" t="n">
        <f aca="false">--($C628=--(AS628&gt;AL628))</f>
        <v>1</v>
      </c>
      <c r="BA628" s="5" t="n">
        <f aca="false">--($D628=--(AT628&gt;AM628))</f>
        <v>0</v>
      </c>
      <c r="BB628" s="5" t="n">
        <f aca="false">--($E628=--(AU628&gt;AN628))</f>
        <v>1</v>
      </c>
      <c r="BC628" s="5" t="n">
        <f aca="false">--($F628=--(AV628&gt;AO628))</f>
        <v>1</v>
      </c>
      <c r="BD628" s="5" t="n">
        <f aca="false">--($G628=--(AW628&gt;AP628))</f>
        <v>1</v>
      </c>
      <c r="BE628" s="5" t="n">
        <f aca="false">--($H628=--(AX628&gt;AQ628))</f>
        <v>0</v>
      </c>
      <c r="BF628" s="5" t="n">
        <f aca="false">--($I628=--(AY628&gt;AR628))</f>
        <v>1</v>
      </c>
      <c r="BG628" s="5" t="n">
        <f aca="false">SUM(AZ628:BF628)</f>
        <v>5</v>
      </c>
      <c r="BH628" s="5" t="n">
        <f aca="false">SUM(AE628:AK628)+AB628+AC628+AD628</f>
        <v>2000000000</v>
      </c>
    </row>
    <row r="629" customFormat="false" ht="15" hidden="true" customHeight="false" outlineLevel="0" collapsed="false">
      <c r="A629" s="5" t="n">
        <f aca="false">sensitivity_exit_usd</f>
        <v>2000000000</v>
      </c>
      <c r="B629" s="2" t="n">
        <f aca="false">ROW()-ROW($B$535)</f>
        <v>94</v>
      </c>
      <c r="C629" s="2" t="n">
        <f aca="false">MOD(QUOTIENT($B629,1),2)</f>
        <v>0</v>
      </c>
      <c r="D629" s="2" t="n">
        <f aca="false">MOD(QUOTIENT($B629,2),2)</f>
        <v>1</v>
      </c>
      <c r="E629" s="2" t="n">
        <f aca="false">MOD(QUOTIENT($B629,4),2)</f>
        <v>1</v>
      </c>
      <c r="F629" s="2" t="n">
        <f aca="false">MOD(QUOTIENT($B629,8),2)</f>
        <v>1</v>
      </c>
      <c r="G629" s="2" t="n">
        <f aca="false">MOD(QUOTIENT($B629,16),2)</f>
        <v>1</v>
      </c>
      <c r="H629" s="2" t="n">
        <f aca="false">MOD(QUOTIENT($B629,32),2)</f>
        <v>0</v>
      </c>
      <c r="I629" s="2" t="n">
        <f aca="false">MOD(QUOTIENT($B629,64),2)</f>
        <v>1</v>
      </c>
      <c r="J629" s="5" t="n">
        <f aca="false">IF($C629=const_zero,MIN(class_series_f_invested_usd,MAX(const_zero,$A629)),const_zero)</f>
        <v>30000000</v>
      </c>
      <c r="K629" s="5" t="n">
        <f aca="false">IF($D629=const_zero,MIN(class_series_e_invested_usd,MAX(const_zero,$A629-SUM($J629:$J629))),const_zero)</f>
        <v>0</v>
      </c>
      <c r="L629" s="5" t="n">
        <f aca="false">IF($E629=const_zero,MIN(class_series_d_invested_usd,MAX(const_zero,$A629-SUM($J629:$K629))),const_zero)</f>
        <v>0</v>
      </c>
      <c r="M629" s="5" t="n">
        <f aca="false">IF($F629=const_zero,MIN(class_series_c_invested_usd,MAX(const_zero,$A629-SUM($J629:$L629))),const_zero)</f>
        <v>0</v>
      </c>
      <c r="N629" s="5" t="n">
        <f aca="false">IF($G629=const_zero,MIN(class_series_b_invested_usd,MAX(const_zero,$A629-SUM($J629:$M629))),const_zero)</f>
        <v>0</v>
      </c>
      <c r="O629" s="5" t="n">
        <f aca="false">IF($H629=const_zero,MIN(class_series_a_invested_usd,MAX(const_zero,$A629-SUM($J629:$N629))),const_zero)</f>
        <v>15000000</v>
      </c>
      <c r="P629" s="5" t="n">
        <f aca="false">IF($I629=const_zero,MIN(class_seed_invested_usd,MAX(const_zero,$A629-SUM($J629:$O629))),const_zero)</f>
        <v>0</v>
      </c>
      <c r="Q629" s="5" t="n">
        <f aca="false">MAX(const_zero,$A629-SUM($J629:$P629))</f>
        <v>1955000000</v>
      </c>
      <c r="R629" s="9" t="n">
        <f aca="false">common_rsa_total+Sensitivity!$AE$480+Sensitivity!$AJ$480+IF($C629=const_one,Sensitivity!$D$480,const_zero)+IF($D629=const_one,Sensitivity!$Y$480,const_zero)+IF($E629=const_one,Sensitivity!$V$480,const_zero)+IF($F629=const_one,Sensitivity!$S$480,const_zero)+IF($G629=const_one,Sensitivity!$P$480,const_zero)+IF($H629=const_one,Sensitivity!$M$480,const_zero)+IF($I629=const_one,Sensitivity!$J$480,const_zero)</f>
        <v>27482929.9219582</v>
      </c>
      <c r="S629" s="23" t="b">
        <f aca="false">IF($R629&gt;const_zero,--($Q629&gt;option_strike_usd*$R629),const_zero)</f>
        <v>1</v>
      </c>
      <c r="T629" s="7" t="n">
        <f aca="false">IF($R629&gt;const_zero,IF($S629=const_one,($Q629+option_strike_usd*pre_f_options_issued)/($R629+pre_f_options_issued),$Q629/$R629),const_zero)</f>
        <v>65.2871485573668</v>
      </c>
      <c r="U629" s="5" t="n">
        <f aca="false">IF($C629=const_one,Sensitivity!$D$480*$T629,const_zero)</f>
        <v>0</v>
      </c>
      <c r="V629" s="5" t="n">
        <f aca="false">IF($D629=const_one,Sensitivity!$Y$480*$T629,const_zero)</f>
        <v>398426006.83675</v>
      </c>
      <c r="W629" s="5" t="n">
        <f aca="false">IF($E629=const_one,Sensitivity!$V$480*$T629,const_zero)</f>
        <v>112619553.111491</v>
      </c>
      <c r="X629" s="5" t="n">
        <f aca="false">IF($F629=const_one,Sensitivity!$S$480*$T629,const_zero)</f>
        <v>156689156.53768</v>
      </c>
      <c r="Y629" s="5" t="n">
        <f aca="false">IF($G629=const_one,Sensitivity!$P$480*$T629,const_zero)</f>
        <v>195861445.6721</v>
      </c>
      <c r="Z629" s="5" t="n">
        <f aca="false">IF($H629=const_one,Sensitivity!$M$480*$T629,const_zero)</f>
        <v>0</v>
      </c>
      <c r="AA629" s="5" t="n">
        <f aca="false">IF($I629=const_one,Sensitivity!$J$480*$T629,const_zero)</f>
        <v>326435742.786834</v>
      </c>
      <c r="AB629" s="5" t="n">
        <f aca="false">(Sensitivity!$AE$480+Sensitivity!$AJ$480)*$T629</f>
        <v>16665886.6454274</v>
      </c>
      <c r="AC629" s="5" t="n">
        <f aca="false">common_rsa_total*$T629</f>
        <v>587584337.016301</v>
      </c>
      <c r="AD629" s="5" t="n">
        <f aca="false">IF($S629=const_one,pre_f_options_issued*($T629-option_strike_usd),const_zero)</f>
        <v>160717871.393417</v>
      </c>
      <c r="AE629" s="5" t="n">
        <f aca="false">J629+U629</f>
        <v>30000000</v>
      </c>
      <c r="AF629" s="5" t="n">
        <f aca="false">K629+V629</f>
        <v>398426006.83675</v>
      </c>
      <c r="AG629" s="5" t="n">
        <f aca="false">L629+W629</f>
        <v>112619553.111491</v>
      </c>
      <c r="AH629" s="5" t="n">
        <f aca="false">M629+X629</f>
        <v>156689156.53768</v>
      </c>
      <c r="AI629" s="5" t="n">
        <f aca="false">N629+Y629</f>
        <v>195861445.6721</v>
      </c>
      <c r="AJ629" s="5" t="n">
        <f aca="false">O629+Z629</f>
        <v>15000000</v>
      </c>
      <c r="AK629" s="5" t="n">
        <f aca="false">P629+AA629</f>
        <v>326435742.786834</v>
      </c>
      <c r="AL629" s="5" t="n">
        <f aca="false">INDEX($AE$535:$AE$662,$B629-$C629*1+const_one)</f>
        <v>30000000</v>
      </c>
      <c r="AM629" s="5" t="n">
        <f aca="false">INDEX($AF$535:$AF$662,$B629-$D629*2+const_one)</f>
        <v>300000000</v>
      </c>
      <c r="AN629" s="5" t="n">
        <f aca="false">INDEX($AG$535:$AG$662,$B629-$E629*4+const_one)</f>
        <v>100000000</v>
      </c>
      <c r="AO629" s="5" t="n">
        <f aca="false">INDEX($AH$535:$AH$662,$B629-$F629*8+const_one)</f>
        <v>60000000</v>
      </c>
      <c r="AP629" s="5" t="n">
        <f aca="false">INDEX($AI$535:$AI$662,$B629-$G629*16+const_one)</f>
        <v>30000000</v>
      </c>
      <c r="AQ629" s="5" t="n">
        <f aca="false">INDEX($AJ$535:$AJ$662,$B629-$H629*32+const_one)</f>
        <v>15000000</v>
      </c>
      <c r="AR629" s="5" t="n">
        <f aca="false">INDEX($AK$535:$AK$662,$B629-$I629*64+const_one)</f>
        <v>5000000</v>
      </c>
      <c r="AS629" s="5" t="n">
        <f aca="false">INDEX($AE$535:$AE$662,$B629+(const_one-$C629)*1+const_one)</f>
        <v>39648313.9240489</v>
      </c>
      <c r="AT629" s="5" t="n">
        <f aca="false">INDEX($AF$535:$AF$662,$B629+(const_one-$D629)*2+const_one)</f>
        <v>398426006.83675</v>
      </c>
      <c r="AU629" s="5" t="n">
        <f aca="false">INDEX($AG$535:$AG$662,$B629+(const_one-$E629)*4+const_one)</f>
        <v>112619553.111491</v>
      </c>
      <c r="AV629" s="5" t="n">
        <f aca="false">INDEX($AH$535:$AH$662,$B629+(const_one-$F629)*8+const_one)</f>
        <v>156689156.53768</v>
      </c>
      <c r="AW629" s="5" t="n">
        <f aca="false">INDEX($AI$535:$AI$662,$B629+(const_one-$G629)*16+const_one)</f>
        <v>195861445.6721</v>
      </c>
      <c r="AX629" s="5" t="n">
        <f aca="false">INDEX($AJ$535:$AJ$662,$B629+(const_one-$H629)*32+const_one)</f>
        <v>281923212.89274</v>
      </c>
      <c r="AY629" s="5" t="n">
        <f aca="false">INDEX($AK$535:$AK$662,$B629+(const_one-$I629)*64+const_one)</f>
        <v>326435742.786834</v>
      </c>
      <c r="AZ629" s="5" t="n">
        <f aca="false">--($C629=--(AS629&gt;AL629))</f>
        <v>0</v>
      </c>
      <c r="BA629" s="5" t="n">
        <f aca="false">--($D629=--(AT629&gt;AM629))</f>
        <v>1</v>
      </c>
      <c r="BB629" s="5" t="n">
        <f aca="false">--($E629=--(AU629&gt;AN629))</f>
        <v>1</v>
      </c>
      <c r="BC629" s="5" t="n">
        <f aca="false">--($F629=--(AV629&gt;AO629))</f>
        <v>1</v>
      </c>
      <c r="BD629" s="5" t="n">
        <f aca="false">--($G629=--(AW629&gt;AP629))</f>
        <v>1</v>
      </c>
      <c r="BE629" s="5" t="n">
        <f aca="false">--($H629=--(AX629&gt;AQ629))</f>
        <v>0</v>
      </c>
      <c r="BF629" s="5" t="n">
        <f aca="false">--($I629=--(AY629&gt;AR629))</f>
        <v>1</v>
      </c>
      <c r="BG629" s="5" t="n">
        <f aca="false">SUM(AZ629:BF629)</f>
        <v>5</v>
      </c>
      <c r="BH629" s="5" t="n">
        <f aca="false">SUM(AE629:AK629)+AB629+AC629+AD629</f>
        <v>2000000000</v>
      </c>
    </row>
    <row r="630" customFormat="false" ht="15" hidden="true" customHeight="false" outlineLevel="0" collapsed="false">
      <c r="A630" s="5" t="n">
        <f aca="false">sensitivity_exit_usd</f>
        <v>2000000000</v>
      </c>
      <c r="B630" s="2" t="n">
        <f aca="false">ROW()-ROW($B$535)</f>
        <v>95</v>
      </c>
      <c r="C630" s="2" t="n">
        <f aca="false">MOD(QUOTIENT($B630,1),2)</f>
        <v>1</v>
      </c>
      <c r="D630" s="2" t="n">
        <f aca="false">MOD(QUOTIENT($B630,2),2)</f>
        <v>1</v>
      </c>
      <c r="E630" s="2" t="n">
        <f aca="false">MOD(QUOTIENT($B630,4),2)</f>
        <v>1</v>
      </c>
      <c r="F630" s="2" t="n">
        <f aca="false">MOD(QUOTIENT($B630,8),2)</f>
        <v>1</v>
      </c>
      <c r="G630" s="2" t="n">
        <f aca="false">MOD(QUOTIENT($B630,16),2)</f>
        <v>1</v>
      </c>
      <c r="H630" s="2" t="n">
        <f aca="false">MOD(QUOTIENT($B630,32),2)</f>
        <v>0</v>
      </c>
      <c r="I630" s="2" t="n">
        <f aca="false">MOD(QUOTIENT($B630,64),2)</f>
        <v>1</v>
      </c>
      <c r="J630" s="5" t="n">
        <f aca="false">IF($C630=const_zero,MIN(class_series_f_invested_usd,MAX(const_zero,$A630)),const_zero)</f>
        <v>0</v>
      </c>
      <c r="K630" s="5" t="n">
        <f aca="false">IF($D630=const_zero,MIN(class_series_e_invested_usd,MAX(const_zero,$A630-SUM($J630:$J630))),const_zero)</f>
        <v>0</v>
      </c>
      <c r="L630" s="5" t="n">
        <f aca="false">IF($E630=const_zero,MIN(class_series_d_invested_usd,MAX(const_zero,$A630-SUM($J630:$K630))),const_zero)</f>
        <v>0</v>
      </c>
      <c r="M630" s="5" t="n">
        <f aca="false">IF($F630=const_zero,MIN(class_series_c_invested_usd,MAX(const_zero,$A630-SUM($J630:$L630))),const_zero)</f>
        <v>0</v>
      </c>
      <c r="N630" s="5" t="n">
        <f aca="false">IF($G630=const_zero,MIN(class_series_b_invested_usd,MAX(const_zero,$A630-SUM($J630:$M630))),const_zero)</f>
        <v>0</v>
      </c>
      <c r="O630" s="5" t="n">
        <f aca="false">IF($H630=const_zero,MIN(class_series_a_invested_usd,MAX(const_zero,$A630-SUM($J630:$N630))),const_zero)</f>
        <v>15000000</v>
      </c>
      <c r="P630" s="5" t="n">
        <f aca="false">IF($I630=const_zero,MIN(class_seed_invested_usd,MAX(const_zero,$A630-SUM($J630:$O630))),const_zero)</f>
        <v>0</v>
      </c>
      <c r="Q630" s="5" t="n">
        <f aca="false">MAX(const_zero,$A630-SUM($J630:$P630))</f>
        <v>1985000000</v>
      </c>
      <c r="R630" s="9" t="n">
        <f aca="false">common_rsa_total+Sensitivity!$AE$480+Sensitivity!$AJ$480+IF($C630=const_one,Sensitivity!$D$480,const_zero)+IF($D630=const_one,Sensitivity!$Y$480,const_zero)+IF($E630=const_one,Sensitivity!$V$480,const_zero)+IF($F630=const_one,Sensitivity!$S$480,const_zero)+IF($G630=const_one,Sensitivity!$P$480,const_zero)+IF($H630=const_one,Sensitivity!$M$480,const_zero)+IF($I630=const_one,Sensitivity!$J$480,const_zero)</f>
        <v>28093229.2719582</v>
      </c>
      <c r="S630" s="23" t="b">
        <f aca="false">IF($R630&gt;const_zero,--($Q630&gt;option_strike_usd*$R630),const_zero)</f>
        <v>1</v>
      </c>
      <c r="T630" s="7" t="n">
        <f aca="false">IF($R630&gt;const_zero,IF($S630=const_one,($Q630+option_strike_usd*pre_f_options_issued)/($R630+pre_f_options_issued),$Q630/$R630),const_zero)</f>
        <v>64.9653549918559</v>
      </c>
      <c r="U630" s="5" t="n">
        <f aca="false">IF($C630=const_one,Sensitivity!$D$480*$T630,const_zero)</f>
        <v>39648313.9240489</v>
      </c>
      <c r="V630" s="5" t="n">
        <f aca="false">IF($D630=const_one,Sensitivity!$Y$480*$T630,const_zero)</f>
        <v>396462206.484532</v>
      </c>
      <c r="W630" s="5" t="n">
        <f aca="false">IF($E630=const_one,Sensitivity!$V$480*$T630,const_zero)</f>
        <v>112064463.046405</v>
      </c>
      <c r="X630" s="5" t="n">
        <f aca="false">IF($F630=const_one,Sensitivity!$S$480*$T630,const_zero)</f>
        <v>155916851.980454</v>
      </c>
      <c r="Y630" s="5" t="n">
        <f aca="false">IF($G630=const_one,Sensitivity!$P$480*$T630,const_zero)</f>
        <v>194896064.975568</v>
      </c>
      <c r="Z630" s="5" t="n">
        <f aca="false">IF($H630=const_one,Sensitivity!$M$480*$T630,const_zero)</f>
        <v>0</v>
      </c>
      <c r="AA630" s="5" t="n">
        <f aca="false">IF($I630=const_one,Sensitivity!$J$480*$T630,const_zero)</f>
        <v>324826774.959279</v>
      </c>
      <c r="AB630" s="5" t="n">
        <f aca="false">(Sensitivity!$AE$480+Sensitivity!$AJ$480)*$T630</f>
        <v>16583742.2233698</v>
      </c>
      <c r="AC630" s="5" t="n">
        <f aca="false">common_rsa_total*$T630</f>
        <v>584688194.926703</v>
      </c>
      <c r="AD630" s="5" t="n">
        <f aca="false">IF($S630=const_one,pre_f_options_issued*($T630-option_strike_usd),const_zero)</f>
        <v>159913387.47964</v>
      </c>
      <c r="AE630" s="5" t="n">
        <f aca="false">J630+U630</f>
        <v>39648313.9240489</v>
      </c>
      <c r="AF630" s="5" t="n">
        <f aca="false">K630+V630</f>
        <v>396462206.484532</v>
      </c>
      <c r="AG630" s="5" t="n">
        <f aca="false">L630+W630</f>
        <v>112064463.046405</v>
      </c>
      <c r="AH630" s="5" t="n">
        <f aca="false">M630+X630</f>
        <v>155916851.980454</v>
      </c>
      <c r="AI630" s="5" t="n">
        <f aca="false">N630+Y630</f>
        <v>194896064.975568</v>
      </c>
      <c r="AJ630" s="5" t="n">
        <f aca="false">O630+Z630</f>
        <v>15000000</v>
      </c>
      <c r="AK630" s="5" t="n">
        <f aca="false">P630+AA630</f>
        <v>324826774.959279</v>
      </c>
      <c r="AL630" s="5" t="n">
        <f aca="false">INDEX($AE$535:$AE$662,$B630-$C630*1+const_one)</f>
        <v>30000000</v>
      </c>
      <c r="AM630" s="5" t="n">
        <f aca="false">INDEX($AF$535:$AF$662,$B630-$D630*2+const_one)</f>
        <v>300000000</v>
      </c>
      <c r="AN630" s="5" t="n">
        <f aca="false">INDEX($AG$535:$AG$662,$B630-$E630*4+const_one)</f>
        <v>100000000</v>
      </c>
      <c r="AO630" s="5" t="n">
        <f aca="false">INDEX($AH$535:$AH$662,$B630-$F630*8+const_one)</f>
        <v>60000000</v>
      </c>
      <c r="AP630" s="5" t="n">
        <f aca="false">INDEX($AI$535:$AI$662,$B630-$G630*16+const_one)</f>
        <v>30000000</v>
      </c>
      <c r="AQ630" s="5" t="n">
        <f aca="false">INDEX($AJ$535:$AJ$662,$B630-$H630*32+const_one)</f>
        <v>15000000</v>
      </c>
      <c r="AR630" s="5" t="n">
        <f aca="false">INDEX($AK$535:$AK$662,$B630-$I630*64+const_one)</f>
        <v>5000000</v>
      </c>
      <c r="AS630" s="5" t="n">
        <f aca="false">INDEX($AE$535:$AE$662,$B630+(const_one-$C630)*1+const_one)</f>
        <v>39648313.9240489</v>
      </c>
      <c r="AT630" s="5" t="n">
        <f aca="false">INDEX($AF$535:$AF$662,$B630+(const_one-$D630)*2+const_one)</f>
        <v>396462206.484532</v>
      </c>
      <c r="AU630" s="5" t="n">
        <f aca="false">INDEX($AG$535:$AG$662,$B630+(const_one-$E630)*4+const_one)</f>
        <v>112064463.046405</v>
      </c>
      <c r="AV630" s="5" t="n">
        <f aca="false">INDEX($AH$535:$AH$662,$B630+(const_one-$F630)*8+const_one)</f>
        <v>155916851.980454</v>
      </c>
      <c r="AW630" s="5" t="n">
        <f aca="false">INDEX($AI$535:$AI$662,$B630+(const_one-$G630)*16+const_one)</f>
        <v>194896064.975568</v>
      </c>
      <c r="AX630" s="5" t="n">
        <f aca="false">INDEX($AJ$535:$AJ$662,$B630+(const_one-$H630)*32+const_one)</f>
        <v>281303500.828689</v>
      </c>
      <c r="AY630" s="5" t="n">
        <f aca="false">INDEX($AK$535:$AK$662,$B630+(const_one-$I630)*64+const_one)</f>
        <v>324826774.959279</v>
      </c>
      <c r="AZ630" s="5" t="n">
        <f aca="false">--($C630=--(AS630&gt;AL630))</f>
        <v>1</v>
      </c>
      <c r="BA630" s="5" t="n">
        <f aca="false">--($D630=--(AT630&gt;AM630))</f>
        <v>1</v>
      </c>
      <c r="BB630" s="5" t="n">
        <f aca="false">--($E630=--(AU630&gt;AN630))</f>
        <v>1</v>
      </c>
      <c r="BC630" s="5" t="n">
        <f aca="false">--($F630=--(AV630&gt;AO630))</f>
        <v>1</v>
      </c>
      <c r="BD630" s="5" t="n">
        <f aca="false">--($G630=--(AW630&gt;AP630))</f>
        <v>1</v>
      </c>
      <c r="BE630" s="5" t="n">
        <f aca="false">--($H630=--(AX630&gt;AQ630))</f>
        <v>0</v>
      </c>
      <c r="BF630" s="5" t="n">
        <f aca="false">--($I630=--(AY630&gt;AR630))</f>
        <v>1</v>
      </c>
      <c r="BG630" s="5" t="n">
        <f aca="false">SUM(AZ630:BF630)</f>
        <v>6</v>
      </c>
      <c r="BH630" s="5" t="n">
        <f aca="false">SUM(AE630:AK630)+AB630+AC630+AD630</f>
        <v>2000000000</v>
      </c>
    </row>
    <row r="631" customFormat="false" ht="15" hidden="true" customHeight="false" outlineLevel="0" collapsed="false">
      <c r="A631" s="5" t="n">
        <f aca="false">sensitivity_exit_usd</f>
        <v>2000000000</v>
      </c>
      <c r="B631" s="2" t="n">
        <f aca="false">ROW()-ROW($B$535)</f>
        <v>96</v>
      </c>
      <c r="C631" s="2" t="n">
        <f aca="false">MOD(QUOTIENT($B631,1),2)</f>
        <v>0</v>
      </c>
      <c r="D631" s="2" t="n">
        <f aca="false">MOD(QUOTIENT($B631,2),2)</f>
        <v>0</v>
      </c>
      <c r="E631" s="2" t="n">
        <f aca="false">MOD(QUOTIENT($B631,4),2)</f>
        <v>0</v>
      </c>
      <c r="F631" s="2" t="n">
        <f aca="false">MOD(QUOTIENT($B631,8),2)</f>
        <v>0</v>
      </c>
      <c r="G631" s="2" t="n">
        <f aca="false">MOD(QUOTIENT($B631,16),2)</f>
        <v>0</v>
      </c>
      <c r="H631" s="2" t="n">
        <f aca="false">MOD(QUOTIENT($B631,32),2)</f>
        <v>1</v>
      </c>
      <c r="I631" s="2" t="n">
        <f aca="false">MOD(QUOTIENT($B631,64),2)</f>
        <v>1</v>
      </c>
      <c r="J631" s="5" t="n">
        <f aca="false">IF($C631=const_zero,MIN(class_series_f_invested_usd,MAX(const_zero,$A631)),const_zero)</f>
        <v>30000000</v>
      </c>
      <c r="K631" s="5" t="n">
        <f aca="false">IF($D631=const_zero,MIN(class_series_e_invested_usd,MAX(const_zero,$A631-SUM($J631:$J631))),const_zero)</f>
        <v>300000000</v>
      </c>
      <c r="L631" s="5" t="n">
        <f aca="false">IF($E631=const_zero,MIN(class_series_d_invested_usd,MAX(const_zero,$A631-SUM($J631:$K631))),const_zero)</f>
        <v>100000000</v>
      </c>
      <c r="M631" s="5" t="n">
        <f aca="false">IF($F631=const_zero,MIN(class_series_c_invested_usd,MAX(const_zero,$A631-SUM($J631:$L631))),const_zero)</f>
        <v>60000000</v>
      </c>
      <c r="N631" s="5" t="n">
        <f aca="false">IF($G631=const_zero,MIN(class_series_b_invested_usd,MAX(const_zero,$A631-SUM($J631:$M631))),const_zero)</f>
        <v>30000000</v>
      </c>
      <c r="O631" s="5" t="n">
        <f aca="false">IF($H631=const_zero,MIN(class_series_a_invested_usd,MAX(const_zero,$A631-SUM($J631:$N631))),const_zero)</f>
        <v>0</v>
      </c>
      <c r="P631" s="5" t="n">
        <f aca="false">IF($I631=const_zero,MIN(class_seed_invested_usd,MAX(const_zero,$A631-SUM($J631:$O631))),const_zero)</f>
        <v>0</v>
      </c>
      <c r="Q631" s="5" t="n">
        <f aca="false">MAX(const_zero,$A631-SUM($J631:$P631))</f>
        <v>1480000000</v>
      </c>
      <c r="R631" s="9" t="n">
        <f aca="false">common_rsa_total+Sensitivity!$AE$480+Sensitivity!$AJ$480+IF($C631=const_one,Sensitivity!$D$480,const_zero)+IF($D631=const_one,Sensitivity!$Y$480,const_zero)+IF($E631=const_one,Sensitivity!$V$480,const_zero)+IF($F631=const_one,Sensitivity!$S$480,const_zero)+IF($G631=const_one,Sensitivity!$P$480,const_zero)+IF($H631=const_one,Sensitivity!$M$480,const_zero)+IF($I631=const_one,Sensitivity!$J$480,const_zero)</f>
        <v>19255270.5549819</v>
      </c>
      <c r="S631" s="23" t="b">
        <f aca="false">IF($R631&gt;const_zero,--($Q631&gt;option_strike_usd*$R631),const_zero)</f>
        <v>1</v>
      </c>
      <c r="T631" s="7" t="n">
        <f aca="false">IF($R631&gt;const_zero,IF($S631=const_one,($Q631+option_strike_usd*pre_f_options_issued)/($R631+pre_f_options_issued),$Q631/$R631),const_zero)</f>
        <v>68.1444064900636</v>
      </c>
      <c r="U631" s="5" t="n">
        <f aca="false">IF($C631=const_one,Sensitivity!$D$480*$T631,const_zero)</f>
        <v>0</v>
      </c>
      <c r="V631" s="5" t="n">
        <f aca="false">IF($D631=const_one,Sensitivity!$Y$480*$T631,const_zero)</f>
        <v>0</v>
      </c>
      <c r="W631" s="5" t="n">
        <f aca="false">IF($E631=const_one,Sensitivity!$V$480*$T631,const_zero)</f>
        <v>0</v>
      </c>
      <c r="X631" s="5" t="n">
        <f aca="false">IF($F631=const_one,Sensitivity!$S$480*$T631,const_zero)</f>
        <v>0</v>
      </c>
      <c r="Y631" s="5" t="n">
        <f aca="false">IF($G631=const_one,Sensitivity!$P$480*$T631,const_zero)</f>
        <v>0</v>
      </c>
      <c r="Z631" s="5" t="n">
        <f aca="false">IF($H631=const_one,Sensitivity!$M$480*$T631,const_zero)</f>
        <v>340722032.450318</v>
      </c>
      <c r="AA631" s="5" t="n">
        <f aca="false">IF($I631=const_one,Sensitivity!$J$480*$T631,const_zero)</f>
        <v>340722032.450318</v>
      </c>
      <c r="AB631" s="5" t="n">
        <f aca="false">(Sensitivity!$AE$480+Sensitivity!$AJ$480)*$T631</f>
        <v>17395260.4636334</v>
      </c>
      <c r="AC631" s="5" t="n">
        <f aca="false">common_rsa_total*$T631</f>
        <v>613299658.410572</v>
      </c>
      <c r="AD631" s="5" t="n">
        <f aca="false">IF($S631=const_one,pre_f_options_issued*($T631-option_strike_usd),const_zero)</f>
        <v>167861016.225159</v>
      </c>
      <c r="AE631" s="5" t="n">
        <f aca="false">J631+U631</f>
        <v>30000000</v>
      </c>
      <c r="AF631" s="5" t="n">
        <f aca="false">K631+V631</f>
        <v>300000000</v>
      </c>
      <c r="AG631" s="5" t="n">
        <f aca="false">L631+W631</f>
        <v>100000000</v>
      </c>
      <c r="AH631" s="5" t="n">
        <f aca="false">M631+X631</f>
        <v>60000000</v>
      </c>
      <c r="AI631" s="5" t="n">
        <f aca="false">N631+Y631</f>
        <v>30000000</v>
      </c>
      <c r="AJ631" s="5" t="n">
        <f aca="false">O631+Z631</f>
        <v>340722032.450318</v>
      </c>
      <c r="AK631" s="5" t="n">
        <f aca="false">P631+AA631</f>
        <v>340722032.450318</v>
      </c>
      <c r="AL631" s="5" t="n">
        <f aca="false">INDEX($AE$535:$AE$662,$B631-$C631*1+const_one)</f>
        <v>30000000</v>
      </c>
      <c r="AM631" s="5" t="n">
        <f aca="false">INDEX($AF$535:$AF$662,$B631-$D631*2+const_one)</f>
        <v>300000000</v>
      </c>
      <c r="AN631" s="5" t="n">
        <f aca="false">INDEX($AG$535:$AG$662,$B631-$E631*4+const_one)</f>
        <v>100000000</v>
      </c>
      <c r="AO631" s="5" t="n">
        <f aca="false">INDEX($AH$535:$AH$662,$B631-$F631*8+const_one)</f>
        <v>60000000</v>
      </c>
      <c r="AP631" s="5" t="n">
        <f aca="false">INDEX($AI$535:$AI$662,$B631-$G631*16+const_one)</f>
        <v>30000000</v>
      </c>
      <c r="AQ631" s="5" t="n">
        <f aca="false">INDEX($AJ$535:$AJ$662,$B631-$H631*32+const_one)</f>
        <v>15000000</v>
      </c>
      <c r="AR631" s="5" t="n">
        <f aca="false">INDEX($AK$535:$AK$662,$B631-$I631*64+const_one)</f>
        <v>5000000</v>
      </c>
      <c r="AS631" s="5" t="n">
        <f aca="false">INDEX($AE$535:$AE$662,$B631+(const_one-$C631)*1+const_one)</f>
        <v>41272266.7384113</v>
      </c>
      <c r="AT631" s="5" t="n">
        <f aca="false">INDEX($AF$535:$AF$662,$B631+(const_one-$D631)*2+const_one)</f>
        <v>390481523.337022</v>
      </c>
      <c r="AU631" s="5" t="n">
        <f aca="false">INDEX($AG$535:$AG$662,$B631+(const_one-$E631)*4+const_one)</f>
        <v>116259095.807786</v>
      </c>
      <c r="AV631" s="5" t="n">
        <f aca="false">INDEX($AH$535:$AH$662,$B631+(const_one-$F631)*8+const_one)</f>
        <v>153258477.961303</v>
      </c>
      <c r="AW631" s="5" t="n">
        <f aca="false">INDEX($AI$535:$AI$662,$B631+(const_one-$G631)*16+const_one)</f>
        <v>183294300.497428</v>
      </c>
      <c r="AX631" s="5" t="n">
        <f aca="false">INDEX($AJ$535:$AJ$662,$B631+(const_one-$H631)*32+const_one)</f>
        <v>340722032.450318</v>
      </c>
      <c r="AY631" s="5" t="n">
        <f aca="false">INDEX($AK$535:$AK$662,$B631+(const_one-$I631)*64+const_one)</f>
        <v>340722032.450318</v>
      </c>
      <c r="AZ631" s="5" t="n">
        <f aca="false">--($C631=--(AS631&gt;AL631))</f>
        <v>0</v>
      </c>
      <c r="BA631" s="5" t="n">
        <f aca="false">--($D631=--(AT631&gt;AM631))</f>
        <v>0</v>
      </c>
      <c r="BB631" s="5" t="n">
        <f aca="false">--($E631=--(AU631&gt;AN631))</f>
        <v>0</v>
      </c>
      <c r="BC631" s="5" t="n">
        <f aca="false">--($F631=--(AV631&gt;AO631))</f>
        <v>0</v>
      </c>
      <c r="BD631" s="5" t="n">
        <f aca="false">--($G631=--(AW631&gt;AP631))</f>
        <v>0</v>
      </c>
      <c r="BE631" s="5" t="n">
        <f aca="false">--($H631=--(AX631&gt;AQ631))</f>
        <v>1</v>
      </c>
      <c r="BF631" s="5" t="n">
        <f aca="false">--($I631=--(AY631&gt;AR631))</f>
        <v>1</v>
      </c>
      <c r="BG631" s="5" t="n">
        <f aca="false">SUM(AZ631:BF631)</f>
        <v>2</v>
      </c>
      <c r="BH631" s="5" t="n">
        <f aca="false">SUM(AE631:AK631)+AB631+AC631+AD631</f>
        <v>2000000000</v>
      </c>
    </row>
    <row r="632" customFormat="false" ht="15" hidden="true" customHeight="false" outlineLevel="0" collapsed="false">
      <c r="A632" s="5" t="n">
        <f aca="false">sensitivity_exit_usd</f>
        <v>2000000000</v>
      </c>
      <c r="B632" s="2" t="n">
        <f aca="false">ROW()-ROW($B$535)</f>
        <v>97</v>
      </c>
      <c r="C632" s="2" t="n">
        <f aca="false">MOD(QUOTIENT($B632,1),2)</f>
        <v>1</v>
      </c>
      <c r="D632" s="2" t="n">
        <f aca="false">MOD(QUOTIENT($B632,2),2)</f>
        <v>0</v>
      </c>
      <c r="E632" s="2" t="n">
        <f aca="false">MOD(QUOTIENT($B632,4),2)</f>
        <v>0</v>
      </c>
      <c r="F632" s="2" t="n">
        <f aca="false">MOD(QUOTIENT($B632,8),2)</f>
        <v>0</v>
      </c>
      <c r="G632" s="2" t="n">
        <f aca="false">MOD(QUOTIENT($B632,16),2)</f>
        <v>0</v>
      </c>
      <c r="H632" s="2" t="n">
        <f aca="false">MOD(QUOTIENT($B632,32),2)</f>
        <v>1</v>
      </c>
      <c r="I632" s="2" t="n">
        <f aca="false">MOD(QUOTIENT($B632,64),2)</f>
        <v>1</v>
      </c>
      <c r="J632" s="5" t="n">
        <f aca="false">IF($C632=const_zero,MIN(class_series_f_invested_usd,MAX(const_zero,$A632)),const_zero)</f>
        <v>0</v>
      </c>
      <c r="K632" s="5" t="n">
        <f aca="false">IF($D632=const_zero,MIN(class_series_e_invested_usd,MAX(const_zero,$A632-SUM($J632:$J632))),const_zero)</f>
        <v>300000000</v>
      </c>
      <c r="L632" s="5" t="n">
        <f aca="false">IF($E632=const_zero,MIN(class_series_d_invested_usd,MAX(const_zero,$A632-SUM($J632:$K632))),const_zero)</f>
        <v>100000000</v>
      </c>
      <c r="M632" s="5" t="n">
        <f aca="false">IF($F632=const_zero,MIN(class_series_c_invested_usd,MAX(const_zero,$A632-SUM($J632:$L632))),const_zero)</f>
        <v>60000000</v>
      </c>
      <c r="N632" s="5" t="n">
        <f aca="false">IF($G632=const_zero,MIN(class_series_b_invested_usd,MAX(const_zero,$A632-SUM($J632:$M632))),const_zero)</f>
        <v>30000000</v>
      </c>
      <c r="O632" s="5" t="n">
        <f aca="false">IF($H632=const_zero,MIN(class_series_a_invested_usd,MAX(const_zero,$A632-SUM($J632:$N632))),const_zero)</f>
        <v>0</v>
      </c>
      <c r="P632" s="5" t="n">
        <f aca="false">IF($I632=const_zero,MIN(class_seed_invested_usd,MAX(const_zero,$A632-SUM($J632:$O632))),const_zero)</f>
        <v>0</v>
      </c>
      <c r="Q632" s="5" t="n">
        <f aca="false">MAX(const_zero,$A632-SUM($J632:$P632))</f>
        <v>1510000000</v>
      </c>
      <c r="R632" s="9" t="n">
        <f aca="false">common_rsa_total+Sensitivity!$AE$480+Sensitivity!$AJ$480+IF($C632=const_one,Sensitivity!$D$480,const_zero)+IF($D632=const_one,Sensitivity!$Y$480,const_zero)+IF($E632=const_one,Sensitivity!$V$480,const_zero)+IF($F632=const_one,Sensitivity!$S$480,const_zero)+IF($G632=const_one,Sensitivity!$P$480,const_zero)+IF($H632=const_one,Sensitivity!$M$480,const_zero)+IF($I632=const_one,Sensitivity!$J$480,const_zero)</f>
        <v>19865569.9049819</v>
      </c>
      <c r="S632" s="23" t="b">
        <f aca="false">IF($R632&gt;const_zero,--($Q632&gt;option_strike_usd*$R632),const_zero)</f>
        <v>1</v>
      </c>
      <c r="T632" s="7" t="n">
        <f aca="false">IF($R632&gt;const_zero,IF($S632=const_one,($Q632+option_strike_usd*pre_f_options_issued)/($R632+pre_f_options_issued),$Q632/$R632),const_zero)</f>
        <v>67.626266910511</v>
      </c>
      <c r="U632" s="5" t="n">
        <f aca="false">IF($C632=const_one,Sensitivity!$D$480*$T632,const_zero)</f>
        <v>41272266.7384113</v>
      </c>
      <c r="V632" s="5" t="n">
        <f aca="false">IF($D632=const_one,Sensitivity!$Y$480*$T632,const_zero)</f>
        <v>0</v>
      </c>
      <c r="W632" s="5" t="n">
        <f aca="false">IF($E632=const_one,Sensitivity!$V$480*$T632,const_zero)</f>
        <v>0</v>
      </c>
      <c r="X632" s="5" t="n">
        <f aca="false">IF($F632=const_one,Sensitivity!$S$480*$T632,const_zero)</f>
        <v>0</v>
      </c>
      <c r="Y632" s="5" t="n">
        <f aca="false">IF($G632=const_one,Sensitivity!$P$480*$T632,const_zero)</f>
        <v>0</v>
      </c>
      <c r="Z632" s="5" t="n">
        <f aca="false">IF($H632=const_one,Sensitivity!$M$480*$T632,const_zero)</f>
        <v>338131334.552555</v>
      </c>
      <c r="AA632" s="5" t="n">
        <f aca="false">IF($I632=const_one,Sensitivity!$J$480*$T632,const_zero)</f>
        <v>338131334.552555</v>
      </c>
      <c r="AB632" s="5" t="n">
        <f aca="false">(Sensitivity!$AE$480+Sensitivity!$AJ$480)*$T632</f>
        <v>17262994.6856029</v>
      </c>
      <c r="AC632" s="5" t="n">
        <f aca="false">common_rsa_total*$T632</f>
        <v>608636402.194599</v>
      </c>
      <c r="AD632" s="5" t="n">
        <f aca="false">IF($S632=const_one,pre_f_options_issued*($T632-option_strike_usd),const_zero)</f>
        <v>166565667.276277</v>
      </c>
      <c r="AE632" s="5" t="n">
        <f aca="false">J632+U632</f>
        <v>41272266.7384113</v>
      </c>
      <c r="AF632" s="5" t="n">
        <f aca="false">K632+V632</f>
        <v>300000000</v>
      </c>
      <c r="AG632" s="5" t="n">
        <f aca="false">L632+W632</f>
        <v>100000000</v>
      </c>
      <c r="AH632" s="5" t="n">
        <f aca="false">M632+X632</f>
        <v>60000000</v>
      </c>
      <c r="AI632" s="5" t="n">
        <f aca="false">N632+Y632</f>
        <v>30000000</v>
      </c>
      <c r="AJ632" s="5" t="n">
        <f aca="false">O632+Z632</f>
        <v>338131334.552555</v>
      </c>
      <c r="AK632" s="5" t="n">
        <f aca="false">P632+AA632</f>
        <v>338131334.552555</v>
      </c>
      <c r="AL632" s="5" t="n">
        <f aca="false">INDEX($AE$535:$AE$662,$B632-$C632*1+const_one)</f>
        <v>30000000</v>
      </c>
      <c r="AM632" s="5" t="n">
        <f aca="false">INDEX($AF$535:$AF$662,$B632-$D632*2+const_one)</f>
        <v>300000000</v>
      </c>
      <c r="AN632" s="5" t="n">
        <f aca="false">INDEX($AG$535:$AG$662,$B632-$E632*4+const_one)</f>
        <v>100000000</v>
      </c>
      <c r="AO632" s="5" t="n">
        <f aca="false">INDEX($AH$535:$AH$662,$B632-$F632*8+const_one)</f>
        <v>60000000</v>
      </c>
      <c r="AP632" s="5" t="n">
        <f aca="false">INDEX($AI$535:$AI$662,$B632-$G632*16+const_one)</f>
        <v>30000000</v>
      </c>
      <c r="AQ632" s="5" t="n">
        <f aca="false">INDEX($AJ$535:$AJ$662,$B632-$H632*32+const_one)</f>
        <v>15000000</v>
      </c>
      <c r="AR632" s="5" t="n">
        <f aca="false">INDEX($AK$535:$AK$662,$B632-$I632*64+const_one)</f>
        <v>5000000</v>
      </c>
      <c r="AS632" s="5" t="n">
        <f aca="false">INDEX($AE$535:$AE$662,$B632+(const_one-$C632)*1+const_one)</f>
        <v>41272266.7384113</v>
      </c>
      <c r="AT632" s="5" t="n">
        <f aca="false">INDEX($AF$535:$AF$662,$B632+(const_one-$D632)*2+const_one)</f>
        <v>388541449.802674</v>
      </c>
      <c r="AU632" s="5" t="n">
        <f aca="false">INDEX($AG$535:$AG$662,$B632+(const_one-$E632)*4+const_one)</f>
        <v>115461969.888964</v>
      </c>
      <c r="AV632" s="5" t="n">
        <f aca="false">INDEX($AH$535:$AH$662,$B632+(const_one-$F632)*8+const_one)</f>
        <v>152388982.546322</v>
      </c>
      <c r="AW632" s="5" t="n">
        <f aca="false">INDEX($AI$535:$AI$662,$B632+(const_one-$G632)*16+const_one)</f>
        <v>182432329.229517</v>
      </c>
      <c r="AX632" s="5" t="n">
        <f aca="false">INDEX($AJ$535:$AJ$662,$B632+(const_one-$H632)*32+const_one)</f>
        <v>338131334.552555</v>
      </c>
      <c r="AY632" s="5" t="n">
        <f aca="false">INDEX($AK$535:$AK$662,$B632+(const_one-$I632)*64+const_one)</f>
        <v>338131334.552555</v>
      </c>
      <c r="AZ632" s="5" t="n">
        <f aca="false">--($C632=--(AS632&gt;AL632))</f>
        <v>1</v>
      </c>
      <c r="BA632" s="5" t="n">
        <f aca="false">--($D632=--(AT632&gt;AM632))</f>
        <v>0</v>
      </c>
      <c r="BB632" s="5" t="n">
        <f aca="false">--($E632=--(AU632&gt;AN632))</f>
        <v>0</v>
      </c>
      <c r="BC632" s="5" t="n">
        <f aca="false">--($F632=--(AV632&gt;AO632))</f>
        <v>0</v>
      </c>
      <c r="BD632" s="5" t="n">
        <f aca="false">--($G632=--(AW632&gt;AP632))</f>
        <v>0</v>
      </c>
      <c r="BE632" s="5" t="n">
        <f aca="false">--($H632=--(AX632&gt;AQ632))</f>
        <v>1</v>
      </c>
      <c r="BF632" s="5" t="n">
        <f aca="false">--($I632=--(AY632&gt;AR632))</f>
        <v>1</v>
      </c>
      <c r="BG632" s="5" t="n">
        <f aca="false">SUM(AZ632:BF632)</f>
        <v>3</v>
      </c>
      <c r="BH632" s="5" t="n">
        <f aca="false">SUM(AE632:AK632)+AB632+AC632+AD632</f>
        <v>2000000000</v>
      </c>
    </row>
    <row r="633" customFormat="false" ht="15" hidden="true" customHeight="false" outlineLevel="0" collapsed="false">
      <c r="A633" s="5" t="n">
        <f aca="false">sensitivity_exit_usd</f>
        <v>2000000000</v>
      </c>
      <c r="B633" s="2" t="n">
        <f aca="false">ROW()-ROW($B$535)</f>
        <v>98</v>
      </c>
      <c r="C633" s="2" t="n">
        <f aca="false">MOD(QUOTIENT($B633,1),2)</f>
        <v>0</v>
      </c>
      <c r="D633" s="2" t="n">
        <f aca="false">MOD(QUOTIENT($B633,2),2)</f>
        <v>1</v>
      </c>
      <c r="E633" s="2" t="n">
        <f aca="false">MOD(QUOTIENT($B633,4),2)</f>
        <v>0</v>
      </c>
      <c r="F633" s="2" t="n">
        <f aca="false">MOD(QUOTIENT($B633,8),2)</f>
        <v>0</v>
      </c>
      <c r="G633" s="2" t="n">
        <f aca="false">MOD(QUOTIENT($B633,16),2)</f>
        <v>0</v>
      </c>
      <c r="H633" s="2" t="n">
        <f aca="false">MOD(QUOTIENT($B633,32),2)</f>
        <v>1</v>
      </c>
      <c r="I633" s="2" t="n">
        <f aca="false">MOD(QUOTIENT($B633,64),2)</f>
        <v>1</v>
      </c>
      <c r="J633" s="5" t="n">
        <f aca="false">IF($C633=const_zero,MIN(class_series_f_invested_usd,MAX(const_zero,$A633)),const_zero)</f>
        <v>30000000</v>
      </c>
      <c r="K633" s="5" t="n">
        <f aca="false">IF($D633=const_zero,MIN(class_series_e_invested_usd,MAX(const_zero,$A633-SUM($J633:$J633))),const_zero)</f>
        <v>0</v>
      </c>
      <c r="L633" s="5" t="n">
        <f aca="false">IF($E633=const_zero,MIN(class_series_d_invested_usd,MAX(const_zero,$A633-SUM($J633:$K633))),const_zero)</f>
        <v>100000000</v>
      </c>
      <c r="M633" s="5" t="n">
        <f aca="false">IF($F633=const_zero,MIN(class_series_c_invested_usd,MAX(const_zero,$A633-SUM($J633:$L633))),const_zero)</f>
        <v>60000000</v>
      </c>
      <c r="N633" s="5" t="n">
        <f aca="false">IF($G633=const_zero,MIN(class_series_b_invested_usd,MAX(const_zero,$A633-SUM($J633:$M633))),const_zero)</f>
        <v>30000000</v>
      </c>
      <c r="O633" s="5" t="n">
        <f aca="false">IF($H633=const_zero,MIN(class_series_a_invested_usd,MAX(const_zero,$A633-SUM($J633:$N633))),const_zero)</f>
        <v>0</v>
      </c>
      <c r="P633" s="5" t="n">
        <f aca="false">IF($I633=const_zero,MIN(class_seed_invested_usd,MAX(const_zero,$A633-SUM($J633:$O633))),const_zero)</f>
        <v>0</v>
      </c>
      <c r="Q633" s="5" t="n">
        <f aca="false">MAX(const_zero,$A633-SUM($J633:$P633))</f>
        <v>1780000000</v>
      </c>
      <c r="R633" s="9" t="n">
        <f aca="false">common_rsa_total+Sensitivity!$AE$480+Sensitivity!$AJ$480+IF($C633=const_one,Sensitivity!$D$480,const_zero)+IF($D633=const_one,Sensitivity!$Y$480,const_zero)+IF($E633=const_one,Sensitivity!$V$480,const_zero)+IF($F633=const_one,Sensitivity!$S$480,const_zero)+IF($G633=const_one,Sensitivity!$P$480,const_zero)+IF($H633=const_one,Sensitivity!$M$480,const_zero)+IF($I633=const_one,Sensitivity!$J$480,const_zero)</f>
        <v>25357941.8408424</v>
      </c>
      <c r="S633" s="23" t="b">
        <f aca="false">IF($R633&gt;const_zero,--($Q633&gt;option_strike_usd*$R633),const_zero)</f>
        <v>1</v>
      </c>
      <c r="T633" s="7" t="n">
        <f aca="false">IF($R633&gt;const_zero,IF($S633=const_one,($Q633+option_strike_usd*pre_f_options_issued)/($R633+pre_f_options_issued),$Q633/$R633),const_zero)</f>
        <v>63.9853442936938</v>
      </c>
      <c r="U633" s="5" t="n">
        <f aca="false">IF($C633=const_one,Sensitivity!$D$480*$T633,const_zero)</f>
        <v>0</v>
      </c>
      <c r="V633" s="5" t="n">
        <f aca="false">IF($D633=const_one,Sensitivity!$Y$480*$T633,const_zero)</f>
        <v>390481523.337022</v>
      </c>
      <c r="W633" s="5" t="n">
        <f aca="false">IF($E633=const_one,Sensitivity!$V$480*$T633,const_zero)</f>
        <v>0</v>
      </c>
      <c r="X633" s="5" t="n">
        <f aca="false">IF($F633=const_one,Sensitivity!$S$480*$T633,const_zero)</f>
        <v>0</v>
      </c>
      <c r="Y633" s="5" t="n">
        <f aca="false">IF($G633=const_one,Sensitivity!$P$480*$T633,const_zero)</f>
        <v>0</v>
      </c>
      <c r="Z633" s="5" t="n">
        <f aca="false">IF($H633=const_one,Sensitivity!$M$480*$T633,const_zero)</f>
        <v>319926721.468469</v>
      </c>
      <c r="AA633" s="5" t="n">
        <f aca="false">IF($I633=const_one,Sensitivity!$J$480*$T633,const_zero)</f>
        <v>319926721.468469</v>
      </c>
      <c r="AB633" s="5" t="n">
        <f aca="false">(Sensitivity!$AE$480+Sensitivity!$AJ$480)*$T633</f>
        <v>16333574.3485617</v>
      </c>
      <c r="AC633" s="5" t="n">
        <f aca="false">common_rsa_total*$T633</f>
        <v>575868098.643244</v>
      </c>
      <c r="AD633" s="5" t="n">
        <f aca="false">IF($S633=const_one,pre_f_options_issued*($T633-option_strike_usd),const_zero)</f>
        <v>157463360.734234</v>
      </c>
      <c r="AE633" s="5" t="n">
        <f aca="false">J633+U633</f>
        <v>30000000</v>
      </c>
      <c r="AF633" s="5" t="n">
        <f aca="false">K633+V633</f>
        <v>390481523.337022</v>
      </c>
      <c r="AG633" s="5" t="n">
        <f aca="false">L633+W633</f>
        <v>100000000</v>
      </c>
      <c r="AH633" s="5" t="n">
        <f aca="false">M633+X633</f>
        <v>60000000</v>
      </c>
      <c r="AI633" s="5" t="n">
        <f aca="false">N633+Y633</f>
        <v>30000000</v>
      </c>
      <c r="AJ633" s="5" t="n">
        <f aca="false">O633+Z633</f>
        <v>319926721.468469</v>
      </c>
      <c r="AK633" s="5" t="n">
        <f aca="false">P633+AA633</f>
        <v>319926721.468469</v>
      </c>
      <c r="AL633" s="5" t="n">
        <f aca="false">INDEX($AE$535:$AE$662,$B633-$C633*1+const_one)</f>
        <v>30000000</v>
      </c>
      <c r="AM633" s="5" t="n">
        <f aca="false">INDEX($AF$535:$AF$662,$B633-$D633*2+const_one)</f>
        <v>300000000</v>
      </c>
      <c r="AN633" s="5" t="n">
        <f aca="false">INDEX($AG$535:$AG$662,$B633-$E633*4+const_one)</f>
        <v>100000000</v>
      </c>
      <c r="AO633" s="5" t="n">
        <f aca="false">INDEX($AH$535:$AH$662,$B633-$F633*8+const_one)</f>
        <v>60000000</v>
      </c>
      <c r="AP633" s="5" t="n">
        <f aca="false">INDEX($AI$535:$AI$662,$B633-$G633*16+const_one)</f>
        <v>30000000</v>
      </c>
      <c r="AQ633" s="5" t="n">
        <f aca="false">INDEX($AJ$535:$AJ$662,$B633-$H633*32+const_one)</f>
        <v>15000000</v>
      </c>
      <c r="AR633" s="5" t="n">
        <f aca="false">INDEX($AK$535:$AK$662,$B633-$I633*64+const_one)</f>
        <v>5000000</v>
      </c>
      <c r="AS633" s="5" t="n">
        <f aca="false">INDEX($AE$535:$AE$662,$B633+(const_one-$C633)*1+const_one)</f>
        <v>38856196.435164</v>
      </c>
      <c r="AT633" s="5" t="n">
        <f aca="false">INDEX($AF$535:$AF$662,$B633+(const_one-$D633)*2+const_one)</f>
        <v>390481523.337022</v>
      </c>
      <c r="AU633" s="5" t="n">
        <f aca="false">INDEX($AG$535:$AG$662,$B633+(const_one-$E633)*4+const_one)</f>
        <v>109769048.274359</v>
      </c>
      <c r="AV633" s="5" t="n">
        <f aca="false">INDEX($AH$535:$AH$662,$B633+(const_one-$F633)*8+const_one)</f>
        <v>146143449.652321</v>
      </c>
      <c r="AW633" s="5" t="n">
        <f aca="false">INDEX($AI$535:$AI$662,$B633+(const_one-$G633)*16+const_one)</f>
        <v>176210715.155446</v>
      </c>
      <c r="AX633" s="5" t="n">
        <f aca="false">INDEX($AJ$535:$AJ$662,$B633+(const_one-$H633)*32+const_one)</f>
        <v>319926721.468469</v>
      </c>
      <c r="AY633" s="5" t="n">
        <f aca="false">INDEX($AK$535:$AK$662,$B633+(const_one-$I633)*64+const_one)</f>
        <v>319926721.468469</v>
      </c>
      <c r="AZ633" s="5" t="n">
        <f aca="false">--($C633=--(AS633&gt;AL633))</f>
        <v>0</v>
      </c>
      <c r="BA633" s="5" t="n">
        <f aca="false">--($D633=--(AT633&gt;AM633))</f>
        <v>1</v>
      </c>
      <c r="BB633" s="5" t="n">
        <f aca="false">--($E633=--(AU633&gt;AN633))</f>
        <v>0</v>
      </c>
      <c r="BC633" s="5" t="n">
        <f aca="false">--($F633=--(AV633&gt;AO633))</f>
        <v>0</v>
      </c>
      <c r="BD633" s="5" t="n">
        <f aca="false">--($G633=--(AW633&gt;AP633))</f>
        <v>0</v>
      </c>
      <c r="BE633" s="5" t="n">
        <f aca="false">--($H633=--(AX633&gt;AQ633))</f>
        <v>1</v>
      </c>
      <c r="BF633" s="5" t="n">
        <f aca="false">--($I633=--(AY633&gt;AR633))</f>
        <v>1</v>
      </c>
      <c r="BG633" s="5" t="n">
        <f aca="false">SUM(AZ633:BF633)</f>
        <v>3</v>
      </c>
      <c r="BH633" s="5" t="n">
        <f aca="false">SUM(AE633:AK633)+AB633+AC633+AD633</f>
        <v>2000000000</v>
      </c>
    </row>
    <row r="634" customFormat="false" ht="15" hidden="true" customHeight="false" outlineLevel="0" collapsed="false">
      <c r="A634" s="5" t="n">
        <f aca="false">sensitivity_exit_usd</f>
        <v>2000000000</v>
      </c>
      <c r="B634" s="2" t="n">
        <f aca="false">ROW()-ROW($B$535)</f>
        <v>99</v>
      </c>
      <c r="C634" s="2" t="n">
        <f aca="false">MOD(QUOTIENT($B634,1),2)</f>
        <v>1</v>
      </c>
      <c r="D634" s="2" t="n">
        <f aca="false">MOD(QUOTIENT($B634,2),2)</f>
        <v>1</v>
      </c>
      <c r="E634" s="2" t="n">
        <f aca="false">MOD(QUOTIENT($B634,4),2)</f>
        <v>0</v>
      </c>
      <c r="F634" s="2" t="n">
        <f aca="false">MOD(QUOTIENT($B634,8),2)</f>
        <v>0</v>
      </c>
      <c r="G634" s="2" t="n">
        <f aca="false">MOD(QUOTIENT($B634,16),2)</f>
        <v>0</v>
      </c>
      <c r="H634" s="2" t="n">
        <f aca="false">MOD(QUOTIENT($B634,32),2)</f>
        <v>1</v>
      </c>
      <c r="I634" s="2" t="n">
        <f aca="false">MOD(QUOTIENT($B634,64),2)</f>
        <v>1</v>
      </c>
      <c r="J634" s="5" t="n">
        <f aca="false">IF($C634=const_zero,MIN(class_series_f_invested_usd,MAX(const_zero,$A634)),const_zero)</f>
        <v>0</v>
      </c>
      <c r="K634" s="5" t="n">
        <f aca="false">IF($D634=const_zero,MIN(class_series_e_invested_usd,MAX(const_zero,$A634-SUM($J634:$J634))),const_zero)</f>
        <v>0</v>
      </c>
      <c r="L634" s="5" t="n">
        <f aca="false">IF($E634=const_zero,MIN(class_series_d_invested_usd,MAX(const_zero,$A634-SUM($J634:$K634))),const_zero)</f>
        <v>100000000</v>
      </c>
      <c r="M634" s="5" t="n">
        <f aca="false">IF($F634=const_zero,MIN(class_series_c_invested_usd,MAX(const_zero,$A634-SUM($J634:$L634))),const_zero)</f>
        <v>60000000</v>
      </c>
      <c r="N634" s="5" t="n">
        <f aca="false">IF($G634=const_zero,MIN(class_series_b_invested_usd,MAX(const_zero,$A634-SUM($J634:$M634))),const_zero)</f>
        <v>30000000</v>
      </c>
      <c r="O634" s="5" t="n">
        <f aca="false">IF($H634=const_zero,MIN(class_series_a_invested_usd,MAX(const_zero,$A634-SUM($J634:$N634))),const_zero)</f>
        <v>0</v>
      </c>
      <c r="P634" s="5" t="n">
        <f aca="false">IF($I634=const_zero,MIN(class_seed_invested_usd,MAX(const_zero,$A634-SUM($J634:$O634))),const_zero)</f>
        <v>0</v>
      </c>
      <c r="Q634" s="5" t="n">
        <f aca="false">MAX(const_zero,$A634-SUM($J634:$P634))</f>
        <v>1810000000</v>
      </c>
      <c r="R634" s="9" t="n">
        <f aca="false">common_rsa_total+Sensitivity!$AE$480+Sensitivity!$AJ$480+IF($C634=const_one,Sensitivity!$D$480,const_zero)+IF($D634=const_one,Sensitivity!$Y$480,const_zero)+IF($E634=const_one,Sensitivity!$V$480,const_zero)+IF($F634=const_one,Sensitivity!$S$480,const_zero)+IF($G634=const_one,Sensitivity!$P$480,const_zero)+IF($H634=const_one,Sensitivity!$M$480,const_zero)+IF($I634=const_one,Sensitivity!$J$480,const_zero)</f>
        <v>25968241.1908424</v>
      </c>
      <c r="S634" s="23" t="b">
        <f aca="false">IF($R634&gt;const_zero,--($Q634&gt;option_strike_usd*$R634),const_zero)</f>
        <v>1</v>
      </c>
      <c r="T634" s="7" t="n">
        <f aca="false">IF($R634&gt;const_zero,IF($S634=const_one,($Q634+option_strike_usd*pre_f_options_issued)/($R634+pre_f_options_issued),$Q634/$R634),const_zero)</f>
        <v>63.6674386678668</v>
      </c>
      <c r="U634" s="5" t="n">
        <f aca="false">IF($C634=const_one,Sensitivity!$D$480*$T634,const_zero)</f>
        <v>38856196.435164</v>
      </c>
      <c r="V634" s="5" t="n">
        <f aca="false">IF($D634=const_one,Sensitivity!$Y$480*$T634,const_zero)</f>
        <v>388541449.802674</v>
      </c>
      <c r="W634" s="5" t="n">
        <f aca="false">IF($E634=const_one,Sensitivity!$V$480*$T634,const_zero)</f>
        <v>0</v>
      </c>
      <c r="X634" s="5" t="n">
        <f aca="false">IF($F634=const_one,Sensitivity!$S$480*$T634,const_zero)</f>
        <v>0</v>
      </c>
      <c r="Y634" s="5" t="n">
        <f aca="false">IF($G634=const_one,Sensitivity!$P$480*$T634,const_zero)</f>
        <v>0</v>
      </c>
      <c r="Z634" s="5" t="n">
        <f aca="false">IF($H634=const_one,Sensitivity!$M$480*$T634,const_zero)</f>
        <v>318337193.339334</v>
      </c>
      <c r="AA634" s="5" t="n">
        <f aca="false">IF($I634=const_one,Sensitivity!$J$480*$T634,const_zero)</f>
        <v>318337193.339334</v>
      </c>
      <c r="AB634" s="5" t="n">
        <f aca="false">(Sensitivity!$AE$480+Sensitivity!$AJ$480)*$T634</f>
        <v>16252422.403025</v>
      </c>
      <c r="AC634" s="5" t="n">
        <f aca="false">common_rsa_total*$T634</f>
        <v>573006948.010801</v>
      </c>
      <c r="AD634" s="5" t="n">
        <f aca="false">IF($S634=const_one,pre_f_options_issued*($T634-option_strike_usd),const_zero)</f>
        <v>156668596.669667</v>
      </c>
      <c r="AE634" s="5" t="n">
        <f aca="false">J634+U634</f>
        <v>38856196.435164</v>
      </c>
      <c r="AF634" s="5" t="n">
        <f aca="false">K634+V634</f>
        <v>388541449.802674</v>
      </c>
      <c r="AG634" s="5" t="n">
        <f aca="false">L634+W634</f>
        <v>100000000</v>
      </c>
      <c r="AH634" s="5" t="n">
        <f aca="false">M634+X634</f>
        <v>60000000</v>
      </c>
      <c r="AI634" s="5" t="n">
        <f aca="false">N634+Y634</f>
        <v>30000000</v>
      </c>
      <c r="AJ634" s="5" t="n">
        <f aca="false">O634+Z634</f>
        <v>318337193.339334</v>
      </c>
      <c r="AK634" s="5" t="n">
        <f aca="false">P634+AA634</f>
        <v>318337193.339334</v>
      </c>
      <c r="AL634" s="5" t="n">
        <f aca="false">INDEX($AE$535:$AE$662,$B634-$C634*1+const_one)</f>
        <v>30000000</v>
      </c>
      <c r="AM634" s="5" t="n">
        <f aca="false">INDEX($AF$535:$AF$662,$B634-$D634*2+const_one)</f>
        <v>300000000</v>
      </c>
      <c r="AN634" s="5" t="n">
        <f aca="false">INDEX($AG$535:$AG$662,$B634-$E634*4+const_one)</f>
        <v>100000000</v>
      </c>
      <c r="AO634" s="5" t="n">
        <f aca="false">INDEX($AH$535:$AH$662,$B634-$F634*8+const_one)</f>
        <v>60000000</v>
      </c>
      <c r="AP634" s="5" t="n">
        <f aca="false">INDEX($AI$535:$AI$662,$B634-$G634*16+const_one)</f>
        <v>30000000</v>
      </c>
      <c r="AQ634" s="5" t="n">
        <f aca="false">INDEX($AJ$535:$AJ$662,$B634-$H634*32+const_one)</f>
        <v>15000000</v>
      </c>
      <c r="AR634" s="5" t="n">
        <f aca="false">INDEX($AK$535:$AK$662,$B634-$I634*64+const_one)</f>
        <v>5000000</v>
      </c>
      <c r="AS634" s="5" t="n">
        <f aca="false">INDEX($AE$535:$AE$662,$B634+(const_one-$C634)*1+const_one)</f>
        <v>38856196.435164</v>
      </c>
      <c r="AT634" s="5" t="n">
        <f aca="false">INDEX($AF$535:$AF$662,$B634+(const_one-$D634)*2+const_one)</f>
        <v>388541449.802674</v>
      </c>
      <c r="AU634" s="5" t="n">
        <f aca="false">INDEX($AG$535:$AG$662,$B634+(const_one-$E634)*4+const_one)</f>
        <v>109264221.969057</v>
      </c>
      <c r="AV634" s="5" t="n">
        <f aca="false">INDEX($AH$535:$AH$662,$B634+(const_one-$F634)*8+const_one)</f>
        <v>145586526.041957</v>
      </c>
      <c r="AW634" s="5" t="n">
        <f aca="false">INDEX($AI$535:$AI$662,$B634+(const_one-$G634)*16+const_one)</f>
        <v>175653286.959316</v>
      </c>
      <c r="AX634" s="5" t="n">
        <f aca="false">INDEX($AJ$535:$AJ$662,$B634+(const_one-$H634)*32+const_one)</f>
        <v>318337193.339334</v>
      </c>
      <c r="AY634" s="5" t="n">
        <f aca="false">INDEX($AK$535:$AK$662,$B634+(const_one-$I634)*64+const_one)</f>
        <v>318337193.339334</v>
      </c>
      <c r="AZ634" s="5" t="n">
        <f aca="false">--($C634=--(AS634&gt;AL634))</f>
        <v>1</v>
      </c>
      <c r="BA634" s="5" t="n">
        <f aca="false">--($D634=--(AT634&gt;AM634))</f>
        <v>1</v>
      </c>
      <c r="BB634" s="5" t="n">
        <f aca="false">--($E634=--(AU634&gt;AN634))</f>
        <v>0</v>
      </c>
      <c r="BC634" s="5" t="n">
        <f aca="false">--($F634=--(AV634&gt;AO634))</f>
        <v>0</v>
      </c>
      <c r="BD634" s="5" t="n">
        <f aca="false">--($G634=--(AW634&gt;AP634))</f>
        <v>0</v>
      </c>
      <c r="BE634" s="5" t="n">
        <f aca="false">--($H634=--(AX634&gt;AQ634))</f>
        <v>1</v>
      </c>
      <c r="BF634" s="5" t="n">
        <f aca="false">--($I634=--(AY634&gt;AR634))</f>
        <v>1</v>
      </c>
      <c r="BG634" s="5" t="n">
        <f aca="false">SUM(AZ634:BF634)</f>
        <v>4</v>
      </c>
      <c r="BH634" s="5" t="n">
        <f aca="false">SUM(AE634:AK634)+AB634+AC634+AD634</f>
        <v>2000000000</v>
      </c>
    </row>
    <row r="635" customFormat="false" ht="15" hidden="true" customHeight="false" outlineLevel="0" collapsed="false">
      <c r="A635" s="5" t="n">
        <f aca="false">sensitivity_exit_usd</f>
        <v>2000000000</v>
      </c>
      <c r="B635" s="2" t="n">
        <f aca="false">ROW()-ROW($B$535)</f>
        <v>100</v>
      </c>
      <c r="C635" s="2" t="n">
        <f aca="false">MOD(QUOTIENT($B635,1),2)</f>
        <v>0</v>
      </c>
      <c r="D635" s="2" t="n">
        <f aca="false">MOD(QUOTIENT($B635,2),2)</f>
        <v>0</v>
      </c>
      <c r="E635" s="2" t="n">
        <f aca="false">MOD(QUOTIENT($B635,4),2)</f>
        <v>1</v>
      </c>
      <c r="F635" s="2" t="n">
        <f aca="false">MOD(QUOTIENT($B635,8),2)</f>
        <v>0</v>
      </c>
      <c r="G635" s="2" t="n">
        <f aca="false">MOD(QUOTIENT($B635,16),2)</f>
        <v>0</v>
      </c>
      <c r="H635" s="2" t="n">
        <f aca="false">MOD(QUOTIENT($B635,32),2)</f>
        <v>1</v>
      </c>
      <c r="I635" s="2" t="n">
        <f aca="false">MOD(QUOTIENT($B635,64),2)</f>
        <v>1</v>
      </c>
      <c r="J635" s="5" t="n">
        <f aca="false">IF($C635=const_zero,MIN(class_series_f_invested_usd,MAX(const_zero,$A635)),const_zero)</f>
        <v>30000000</v>
      </c>
      <c r="K635" s="5" t="n">
        <f aca="false">IF($D635=const_zero,MIN(class_series_e_invested_usd,MAX(const_zero,$A635-SUM($J635:$J635))),const_zero)</f>
        <v>300000000</v>
      </c>
      <c r="L635" s="5" t="n">
        <f aca="false">IF($E635=const_zero,MIN(class_series_d_invested_usd,MAX(const_zero,$A635-SUM($J635:$K635))),const_zero)</f>
        <v>0</v>
      </c>
      <c r="M635" s="5" t="n">
        <f aca="false">IF($F635=const_zero,MIN(class_series_c_invested_usd,MAX(const_zero,$A635-SUM($J635:$L635))),const_zero)</f>
        <v>60000000</v>
      </c>
      <c r="N635" s="5" t="n">
        <f aca="false">IF($G635=const_zero,MIN(class_series_b_invested_usd,MAX(const_zero,$A635-SUM($J635:$M635))),const_zero)</f>
        <v>30000000</v>
      </c>
      <c r="O635" s="5" t="n">
        <f aca="false">IF($H635=const_zero,MIN(class_series_a_invested_usd,MAX(const_zero,$A635-SUM($J635:$N635))),const_zero)</f>
        <v>0</v>
      </c>
      <c r="P635" s="5" t="n">
        <f aca="false">IF($I635=const_zero,MIN(class_seed_invested_usd,MAX(const_zero,$A635-SUM($J635:$O635))),const_zero)</f>
        <v>0</v>
      </c>
      <c r="Q635" s="5" t="n">
        <f aca="false">MAX(const_zero,$A635-SUM($J635:$P635))</f>
        <v>1580000000</v>
      </c>
      <c r="R635" s="9" t="n">
        <f aca="false">common_rsa_total+Sensitivity!$AE$480+Sensitivity!$AJ$480+IF($C635=const_one,Sensitivity!$D$480,const_zero)+IF($D635=const_one,Sensitivity!$Y$480,const_zero)+IF($E635=const_one,Sensitivity!$V$480,const_zero)+IF($F635=const_one,Sensitivity!$S$480,const_zero)+IF($G635=const_one,Sensitivity!$P$480,const_zero)+IF($H635=const_one,Sensitivity!$M$480,const_zero)+IF($I635=const_one,Sensitivity!$J$480,const_zero)</f>
        <v>20980258.6360977</v>
      </c>
      <c r="S635" s="23" t="b">
        <f aca="false">IF($R635&gt;const_zero,--($Q635&gt;option_strike_usd*$R635),const_zero)</f>
        <v>1</v>
      </c>
      <c r="T635" s="7" t="n">
        <f aca="false">IF($R635&gt;const_zero,IF($S635=const_one,($Q635+option_strike_usd*pre_f_options_issued)/($R635+pre_f_options_issued),$Q635/$R635),const_zero)</f>
        <v>67.3970429596173</v>
      </c>
      <c r="U635" s="5" t="n">
        <f aca="false">IF($C635=const_one,Sensitivity!$D$480*$T635,const_zero)</f>
        <v>0</v>
      </c>
      <c r="V635" s="5" t="n">
        <f aca="false">IF($D635=const_one,Sensitivity!$Y$480*$T635,const_zero)</f>
        <v>0</v>
      </c>
      <c r="W635" s="5" t="n">
        <f aca="false">IF($E635=const_one,Sensitivity!$V$480*$T635,const_zero)</f>
        <v>116259095.807786</v>
      </c>
      <c r="X635" s="5" t="n">
        <f aca="false">IF($F635=const_one,Sensitivity!$S$480*$T635,const_zero)</f>
        <v>0</v>
      </c>
      <c r="Y635" s="5" t="n">
        <f aca="false">IF($G635=const_one,Sensitivity!$P$480*$T635,const_zero)</f>
        <v>0</v>
      </c>
      <c r="Z635" s="5" t="n">
        <f aca="false">IF($H635=const_one,Sensitivity!$M$480*$T635,const_zero)</f>
        <v>336985214.798086</v>
      </c>
      <c r="AA635" s="5" t="n">
        <f aca="false">IF($I635=const_one,Sensitivity!$J$480*$T635,const_zero)</f>
        <v>336985214.798086</v>
      </c>
      <c r="AB635" s="5" t="n">
        <f aca="false">(Sensitivity!$AE$480+Sensitivity!$AJ$480)*$T635</f>
        <v>17204480.5604431</v>
      </c>
      <c r="AC635" s="5" t="n">
        <f aca="false">common_rsa_total*$T635</f>
        <v>606573386.636555</v>
      </c>
      <c r="AD635" s="5" t="n">
        <f aca="false">IF($S635=const_one,pre_f_options_issued*($T635-option_strike_usd),const_zero)</f>
        <v>165992607.399043</v>
      </c>
      <c r="AE635" s="5" t="n">
        <f aca="false">J635+U635</f>
        <v>30000000</v>
      </c>
      <c r="AF635" s="5" t="n">
        <f aca="false">K635+V635</f>
        <v>300000000</v>
      </c>
      <c r="AG635" s="5" t="n">
        <f aca="false">L635+W635</f>
        <v>116259095.807786</v>
      </c>
      <c r="AH635" s="5" t="n">
        <f aca="false">M635+X635</f>
        <v>60000000</v>
      </c>
      <c r="AI635" s="5" t="n">
        <f aca="false">N635+Y635</f>
        <v>30000000</v>
      </c>
      <c r="AJ635" s="5" t="n">
        <f aca="false">O635+Z635</f>
        <v>336985214.798086</v>
      </c>
      <c r="AK635" s="5" t="n">
        <f aca="false">P635+AA635</f>
        <v>336985214.798086</v>
      </c>
      <c r="AL635" s="5" t="n">
        <f aca="false">INDEX($AE$535:$AE$662,$B635-$C635*1+const_one)</f>
        <v>30000000</v>
      </c>
      <c r="AM635" s="5" t="n">
        <f aca="false">INDEX($AF$535:$AF$662,$B635-$D635*2+const_one)</f>
        <v>300000000</v>
      </c>
      <c r="AN635" s="5" t="n">
        <f aca="false">INDEX($AG$535:$AG$662,$B635-$E635*4+const_one)</f>
        <v>100000000</v>
      </c>
      <c r="AO635" s="5" t="n">
        <f aca="false">INDEX($AH$535:$AH$662,$B635-$F635*8+const_one)</f>
        <v>60000000</v>
      </c>
      <c r="AP635" s="5" t="n">
        <f aca="false">INDEX($AI$535:$AI$662,$B635-$G635*16+const_one)</f>
        <v>30000000</v>
      </c>
      <c r="AQ635" s="5" t="n">
        <f aca="false">INDEX($AJ$535:$AJ$662,$B635-$H635*32+const_one)</f>
        <v>15000000</v>
      </c>
      <c r="AR635" s="5" t="n">
        <f aca="false">INDEX($AK$535:$AK$662,$B635-$I635*64+const_one)</f>
        <v>5000000</v>
      </c>
      <c r="AS635" s="5" t="n">
        <f aca="false">INDEX($AE$535:$AE$662,$B635+(const_one-$C635)*1+const_one)</f>
        <v>40850349.0223395</v>
      </c>
      <c r="AT635" s="5" t="n">
        <f aca="false">INDEX($AF$535:$AF$662,$B635+(const_one-$D635)*2+const_one)</f>
        <v>388341476.856391</v>
      </c>
      <c r="AU635" s="5" t="n">
        <f aca="false">INDEX($AG$535:$AG$662,$B635+(const_one-$E635)*4+const_one)</f>
        <v>116259095.807786</v>
      </c>
      <c r="AV635" s="5" t="n">
        <f aca="false">INDEX($AH$535:$AH$662,$B635+(const_one-$F635)*8+const_one)</f>
        <v>152316870.377088</v>
      </c>
      <c r="AW635" s="5" t="n">
        <f aca="false">INDEX($AI$535:$AI$662,$B635+(const_one-$G635)*16+const_one)</f>
        <v>182683261.008847</v>
      </c>
      <c r="AX635" s="5" t="n">
        <f aca="false">INDEX($AJ$535:$AJ$662,$B635+(const_one-$H635)*32+const_one)</f>
        <v>336985214.798086</v>
      </c>
      <c r="AY635" s="5" t="n">
        <f aca="false">INDEX($AK$535:$AK$662,$B635+(const_one-$I635)*64+const_one)</f>
        <v>336985214.798086</v>
      </c>
      <c r="AZ635" s="5" t="n">
        <f aca="false">--($C635=--(AS635&gt;AL635))</f>
        <v>0</v>
      </c>
      <c r="BA635" s="5" t="n">
        <f aca="false">--($D635=--(AT635&gt;AM635))</f>
        <v>0</v>
      </c>
      <c r="BB635" s="5" t="n">
        <f aca="false">--($E635=--(AU635&gt;AN635))</f>
        <v>1</v>
      </c>
      <c r="BC635" s="5" t="n">
        <f aca="false">--($F635=--(AV635&gt;AO635))</f>
        <v>0</v>
      </c>
      <c r="BD635" s="5" t="n">
        <f aca="false">--($G635=--(AW635&gt;AP635))</f>
        <v>0</v>
      </c>
      <c r="BE635" s="5" t="n">
        <f aca="false">--($H635=--(AX635&gt;AQ635))</f>
        <v>1</v>
      </c>
      <c r="BF635" s="5" t="n">
        <f aca="false">--($I635=--(AY635&gt;AR635))</f>
        <v>1</v>
      </c>
      <c r="BG635" s="5" t="n">
        <f aca="false">SUM(AZ635:BF635)</f>
        <v>3</v>
      </c>
      <c r="BH635" s="5" t="n">
        <f aca="false">SUM(AE635:AK635)+AB635+AC635+AD635</f>
        <v>2000000000</v>
      </c>
    </row>
    <row r="636" customFormat="false" ht="15" hidden="true" customHeight="false" outlineLevel="0" collapsed="false">
      <c r="A636" s="5" t="n">
        <f aca="false">sensitivity_exit_usd</f>
        <v>2000000000</v>
      </c>
      <c r="B636" s="2" t="n">
        <f aca="false">ROW()-ROW($B$535)</f>
        <v>101</v>
      </c>
      <c r="C636" s="2" t="n">
        <f aca="false">MOD(QUOTIENT($B636,1),2)</f>
        <v>1</v>
      </c>
      <c r="D636" s="2" t="n">
        <f aca="false">MOD(QUOTIENT($B636,2),2)</f>
        <v>0</v>
      </c>
      <c r="E636" s="2" t="n">
        <f aca="false">MOD(QUOTIENT($B636,4),2)</f>
        <v>1</v>
      </c>
      <c r="F636" s="2" t="n">
        <f aca="false">MOD(QUOTIENT($B636,8),2)</f>
        <v>0</v>
      </c>
      <c r="G636" s="2" t="n">
        <f aca="false">MOD(QUOTIENT($B636,16),2)</f>
        <v>0</v>
      </c>
      <c r="H636" s="2" t="n">
        <f aca="false">MOD(QUOTIENT($B636,32),2)</f>
        <v>1</v>
      </c>
      <c r="I636" s="2" t="n">
        <f aca="false">MOD(QUOTIENT($B636,64),2)</f>
        <v>1</v>
      </c>
      <c r="J636" s="5" t="n">
        <f aca="false">IF($C636=const_zero,MIN(class_series_f_invested_usd,MAX(const_zero,$A636)),const_zero)</f>
        <v>0</v>
      </c>
      <c r="K636" s="5" t="n">
        <f aca="false">IF($D636=const_zero,MIN(class_series_e_invested_usd,MAX(const_zero,$A636-SUM($J636:$J636))),const_zero)</f>
        <v>300000000</v>
      </c>
      <c r="L636" s="5" t="n">
        <f aca="false">IF($E636=const_zero,MIN(class_series_d_invested_usd,MAX(const_zero,$A636-SUM($J636:$K636))),const_zero)</f>
        <v>0</v>
      </c>
      <c r="M636" s="5" t="n">
        <f aca="false">IF($F636=const_zero,MIN(class_series_c_invested_usd,MAX(const_zero,$A636-SUM($J636:$L636))),const_zero)</f>
        <v>60000000</v>
      </c>
      <c r="N636" s="5" t="n">
        <f aca="false">IF($G636=const_zero,MIN(class_series_b_invested_usd,MAX(const_zero,$A636-SUM($J636:$M636))),const_zero)</f>
        <v>30000000</v>
      </c>
      <c r="O636" s="5" t="n">
        <f aca="false">IF($H636=const_zero,MIN(class_series_a_invested_usd,MAX(const_zero,$A636-SUM($J636:$N636))),const_zero)</f>
        <v>0</v>
      </c>
      <c r="P636" s="5" t="n">
        <f aca="false">IF($I636=const_zero,MIN(class_seed_invested_usd,MAX(const_zero,$A636-SUM($J636:$O636))),const_zero)</f>
        <v>0</v>
      </c>
      <c r="Q636" s="5" t="n">
        <f aca="false">MAX(const_zero,$A636-SUM($J636:$P636))</f>
        <v>1610000000</v>
      </c>
      <c r="R636" s="9" t="n">
        <f aca="false">common_rsa_total+Sensitivity!$AE$480+Sensitivity!$AJ$480+IF($C636=const_one,Sensitivity!$D$480,const_zero)+IF($D636=const_one,Sensitivity!$Y$480,const_zero)+IF($E636=const_one,Sensitivity!$V$480,const_zero)+IF($F636=const_one,Sensitivity!$S$480,const_zero)+IF($G636=const_one,Sensitivity!$P$480,const_zero)+IF($H636=const_one,Sensitivity!$M$480,const_zero)+IF($I636=const_one,Sensitivity!$J$480,const_zero)</f>
        <v>21590557.9860977</v>
      </c>
      <c r="S636" s="23" t="b">
        <f aca="false">IF($R636&gt;const_zero,--($Q636&gt;option_strike_usd*$R636),const_zero)</f>
        <v>1</v>
      </c>
      <c r="T636" s="7" t="n">
        <f aca="false">IF($R636&gt;const_zero,IF($S636=const_one,($Q636+option_strike_usd*pre_f_options_issued)/($R636+pre_f_options_issued),$Q636/$R636),const_zero)</f>
        <v>66.9349377847765</v>
      </c>
      <c r="U636" s="5" t="n">
        <f aca="false">IF($C636=const_one,Sensitivity!$D$480*$T636,const_zero)</f>
        <v>40850349.0223395</v>
      </c>
      <c r="V636" s="5" t="n">
        <f aca="false">IF($D636=const_one,Sensitivity!$Y$480*$T636,const_zero)</f>
        <v>0</v>
      </c>
      <c r="W636" s="5" t="n">
        <f aca="false">IF($E636=const_one,Sensitivity!$V$480*$T636,const_zero)</f>
        <v>115461969.888964</v>
      </c>
      <c r="X636" s="5" t="n">
        <f aca="false">IF($F636=const_one,Sensitivity!$S$480*$T636,const_zero)</f>
        <v>0</v>
      </c>
      <c r="Y636" s="5" t="n">
        <f aca="false">IF($G636=const_one,Sensitivity!$P$480*$T636,const_zero)</f>
        <v>0</v>
      </c>
      <c r="Z636" s="5" t="n">
        <f aca="false">IF($H636=const_one,Sensitivity!$M$480*$T636,const_zero)</f>
        <v>334674688.923883</v>
      </c>
      <c r="AA636" s="5" t="n">
        <f aca="false">IF($I636=const_one,Sensitivity!$J$480*$T636,const_zero)</f>
        <v>334674688.923883</v>
      </c>
      <c r="AB636" s="5" t="n">
        <f aca="false">(Sensitivity!$AE$480+Sensitivity!$AJ$480)*$T636</f>
        <v>17086518.7160015</v>
      </c>
      <c r="AC636" s="5" t="n">
        <f aca="false">common_rsa_total*$T636</f>
        <v>602414440.062989</v>
      </c>
      <c r="AD636" s="5" t="n">
        <f aca="false">IF($S636=const_one,pre_f_options_issued*($T636-option_strike_usd),const_zero)</f>
        <v>164837344.461941</v>
      </c>
      <c r="AE636" s="5" t="n">
        <f aca="false">J636+U636</f>
        <v>40850349.0223395</v>
      </c>
      <c r="AF636" s="5" t="n">
        <f aca="false">K636+V636</f>
        <v>300000000</v>
      </c>
      <c r="AG636" s="5" t="n">
        <f aca="false">L636+W636</f>
        <v>115461969.888964</v>
      </c>
      <c r="AH636" s="5" t="n">
        <f aca="false">M636+X636</f>
        <v>60000000</v>
      </c>
      <c r="AI636" s="5" t="n">
        <f aca="false">N636+Y636</f>
        <v>30000000</v>
      </c>
      <c r="AJ636" s="5" t="n">
        <f aca="false">O636+Z636</f>
        <v>334674688.923883</v>
      </c>
      <c r="AK636" s="5" t="n">
        <f aca="false">P636+AA636</f>
        <v>334674688.923883</v>
      </c>
      <c r="AL636" s="5" t="n">
        <f aca="false">INDEX($AE$535:$AE$662,$B636-$C636*1+const_one)</f>
        <v>30000000</v>
      </c>
      <c r="AM636" s="5" t="n">
        <f aca="false">INDEX($AF$535:$AF$662,$B636-$D636*2+const_one)</f>
        <v>300000000</v>
      </c>
      <c r="AN636" s="5" t="n">
        <f aca="false">INDEX($AG$535:$AG$662,$B636-$E636*4+const_one)</f>
        <v>100000000</v>
      </c>
      <c r="AO636" s="5" t="n">
        <f aca="false">INDEX($AH$535:$AH$662,$B636-$F636*8+const_one)</f>
        <v>60000000</v>
      </c>
      <c r="AP636" s="5" t="n">
        <f aca="false">INDEX($AI$535:$AI$662,$B636-$G636*16+const_one)</f>
        <v>30000000</v>
      </c>
      <c r="AQ636" s="5" t="n">
        <f aca="false">INDEX($AJ$535:$AJ$662,$B636-$H636*32+const_one)</f>
        <v>15000000</v>
      </c>
      <c r="AR636" s="5" t="n">
        <f aca="false">INDEX($AK$535:$AK$662,$B636-$I636*64+const_one)</f>
        <v>5000000</v>
      </c>
      <c r="AS636" s="5" t="n">
        <f aca="false">INDEX($AE$535:$AE$662,$B636+(const_one-$C636)*1+const_one)</f>
        <v>40850349.0223395</v>
      </c>
      <c r="AT636" s="5" t="n">
        <f aca="false">INDEX($AF$535:$AF$662,$B636+(const_one-$D636)*2+const_one)</f>
        <v>386555499.879832</v>
      </c>
      <c r="AU636" s="5" t="n">
        <f aca="false">INDEX($AG$535:$AG$662,$B636+(const_one-$E636)*4+const_one)</f>
        <v>115461969.888964</v>
      </c>
      <c r="AV636" s="5" t="n">
        <f aca="false">INDEX($AH$535:$AH$662,$B636+(const_one-$F636)*8+const_one)</f>
        <v>151525687.080905</v>
      </c>
      <c r="AW636" s="5" t="n">
        <f aca="false">INDEX($AI$535:$AI$662,$B636+(const_one-$G636)*16+const_one)</f>
        <v>181889941.230767</v>
      </c>
      <c r="AX636" s="5" t="n">
        <f aca="false">INDEX($AJ$535:$AJ$662,$B636+(const_one-$H636)*32+const_one)</f>
        <v>334674688.923883</v>
      </c>
      <c r="AY636" s="5" t="n">
        <f aca="false">INDEX($AK$535:$AK$662,$B636+(const_one-$I636)*64+const_one)</f>
        <v>334674688.923883</v>
      </c>
      <c r="AZ636" s="5" t="n">
        <f aca="false">--($C636=--(AS636&gt;AL636))</f>
        <v>1</v>
      </c>
      <c r="BA636" s="5" t="n">
        <f aca="false">--($D636=--(AT636&gt;AM636))</f>
        <v>0</v>
      </c>
      <c r="BB636" s="5" t="n">
        <f aca="false">--($E636=--(AU636&gt;AN636))</f>
        <v>1</v>
      </c>
      <c r="BC636" s="5" t="n">
        <f aca="false">--($F636=--(AV636&gt;AO636))</f>
        <v>0</v>
      </c>
      <c r="BD636" s="5" t="n">
        <f aca="false">--($G636=--(AW636&gt;AP636))</f>
        <v>0</v>
      </c>
      <c r="BE636" s="5" t="n">
        <f aca="false">--($H636=--(AX636&gt;AQ636))</f>
        <v>1</v>
      </c>
      <c r="BF636" s="5" t="n">
        <f aca="false">--($I636=--(AY636&gt;AR636))</f>
        <v>1</v>
      </c>
      <c r="BG636" s="5" t="n">
        <f aca="false">SUM(AZ636:BF636)</f>
        <v>4</v>
      </c>
      <c r="BH636" s="5" t="n">
        <f aca="false">SUM(AE636:AK636)+AB636+AC636+AD636</f>
        <v>2000000000</v>
      </c>
    </row>
    <row r="637" customFormat="false" ht="15" hidden="true" customHeight="false" outlineLevel="0" collapsed="false">
      <c r="A637" s="5" t="n">
        <f aca="false">sensitivity_exit_usd</f>
        <v>2000000000</v>
      </c>
      <c r="B637" s="2" t="n">
        <f aca="false">ROW()-ROW($B$535)</f>
        <v>102</v>
      </c>
      <c r="C637" s="2" t="n">
        <f aca="false">MOD(QUOTIENT($B637,1),2)</f>
        <v>0</v>
      </c>
      <c r="D637" s="2" t="n">
        <f aca="false">MOD(QUOTIENT($B637,2),2)</f>
        <v>1</v>
      </c>
      <c r="E637" s="2" t="n">
        <f aca="false">MOD(QUOTIENT($B637,4),2)</f>
        <v>1</v>
      </c>
      <c r="F637" s="2" t="n">
        <f aca="false">MOD(QUOTIENT($B637,8),2)</f>
        <v>0</v>
      </c>
      <c r="G637" s="2" t="n">
        <f aca="false">MOD(QUOTIENT($B637,16),2)</f>
        <v>0</v>
      </c>
      <c r="H637" s="2" t="n">
        <f aca="false">MOD(QUOTIENT($B637,32),2)</f>
        <v>1</v>
      </c>
      <c r="I637" s="2" t="n">
        <f aca="false">MOD(QUOTIENT($B637,64),2)</f>
        <v>1</v>
      </c>
      <c r="J637" s="5" t="n">
        <f aca="false">IF($C637=const_zero,MIN(class_series_f_invested_usd,MAX(const_zero,$A637)),const_zero)</f>
        <v>30000000</v>
      </c>
      <c r="K637" s="5" t="n">
        <f aca="false">IF($D637=const_zero,MIN(class_series_e_invested_usd,MAX(const_zero,$A637-SUM($J637:$J637))),const_zero)</f>
        <v>0</v>
      </c>
      <c r="L637" s="5" t="n">
        <f aca="false">IF($E637=const_zero,MIN(class_series_d_invested_usd,MAX(const_zero,$A637-SUM($J637:$K637))),const_zero)</f>
        <v>0</v>
      </c>
      <c r="M637" s="5" t="n">
        <f aca="false">IF($F637=const_zero,MIN(class_series_c_invested_usd,MAX(const_zero,$A637-SUM($J637:$L637))),const_zero)</f>
        <v>60000000</v>
      </c>
      <c r="N637" s="5" t="n">
        <f aca="false">IF($G637=const_zero,MIN(class_series_b_invested_usd,MAX(const_zero,$A637-SUM($J637:$M637))),const_zero)</f>
        <v>30000000</v>
      </c>
      <c r="O637" s="5" t="n">
        <f aca="false">IF($H637=const_zero,MIN(class_series_a_invested_usd,MAX(const_zero,$A637-SUM($J637:$N637))),const_zero)</f>
        <v>0</v>
      </c>
      <c r="P637" s="5" t="n">
        <f aca="false">IF($I637=const_zero,MIN(class_seed_invested_usd,MAX(const_zero,$A637-SUM($J637:$O637))),const_zero)</f>
        <v>0</v>
      </c>
      <c r="Q637" s="5" t="n">
        <f aca="false">MAX(const_zero,$A637-SUM($J637:$P637))</f>
        <v>1880000000</v>
      </c>
      <c r="R637" s="9" t="n">
        <f aca="false">common_rsa_total+Sensitivity!$AE$480+Sensitivity!$AJ$480+IF($C637=const_one,Sensitivity!$D$480,const_zero)+IF($D637=const_one,Sensitivity!$Y$480,const_zero)+IF($E637=const_one,Sensitivity!$V$480,const_zero)+IF($F637=const_one,Sensitivity!$S$480,const_zero)+IF($G637=const_one,Sensitivity!$P$480,const_zero)+IF($H637=const_one,Sensitivity!$M$480,const_zero)+IF($I637=const_one,Sensitivity!$J$480,const_zero)</f>
        <v>27082929.9219582</v>
      </c>
      <c r="S637" s="23" t="b">
        <f aca="false">IF($R637&gt;const_zero,--($Q637&gt;option_strike_usd*$R637),const_zero)</f>
        <v>1</v>
      </c>
      <c r="T637" s="7" t="n">
        <f aca="false">IF($R637&gt;const_zero,IF($S637=const_one,($Q637+option_strike_usd*pre_f_options_issued)/($R637+pre_f_options_issued),$Q637/$R637),const_zero)</f>
        <v>63.6346705673226</v>
      </c>
      <c r="U637" s="5" t="n">
        <f aca="false">IF($C637=const_one,Sensitivity!$D$480*$T637,const_zero)</f>
        <v>0</v>
      </c>
      <c r="V637" s="5" t="n">
        <f aca="false">IF($D637=const_one,Sensitivity!$Y$480*$T637,const_zero)</f>
        <v>388341476.856391</v>
      </c>
      <c r="W637" s="5" t="n">
        <f aca="false">IF($E637=const_one,Sensitivity!$V$480*$T637,const_zero)</f>
        <v>109769048.274359</v>
      </c>
      <c r="X637" s="5" t="n">
        <f aca="false">IF($F637=const_one,Sensitivity!$S$480*$T637,const_zero)</f>
        <v>0</v>
      </c>
      <c r="Y637" s="5" t="n">
        <f aca="false">IF($G637=const_one,Sensitivity!$P$480*$T637,const_zero)</f>
        <v>0</v>
      </c>
      <c r="Z637" s="5" t="n">
        <f aca="false">IF($H637=const_one,Sensitivity!$M$480*$T637,const_zero)</f>
        <v>318173352.836613</v>
      </c>
      <c r="AA637" s="5" t="n">
        <f aca="false">IF($I637=const_one,Sensitivity!$J$480*$T637,const_zero)</f>
        <v>318173352.836613</v>
      </c>
      <c r="AB637" s="5" t="n">
        <f aca="false">(Sensitivity!$AE$480+Sensitivity!$AJ$480)*$T637</f>
        <v>16244057.6718134</v>
      </c>
      <c r="AC637" s="5" t="n">
        <f aca="false">common_rsa_total*$T637</f>
        <v>572712035.105904</v>
      </c>
      <c r="AD637" s="5" t="n">
        <f aca="false">IF($S637=const_one,pre_f_options_issued*($T637-option_strike_usd),const_zero)</f>
        <v>156586676.418307</v>
      </c>
      <c r="AE637" s="5" t="n">
        <f aca="false">J637+U637</f>
        <v>30000000</v>
      </c>
      <c r="AF637" s="5" t="n">
        <f aca="false">K637+V637</f>
        <v>388341476.856391</v>
      </c>
      <c r="AG637" s="5" t="n">
        <f aca="false">L637+W637</f>
        <v>109769048.274359</v>
      </c>
      <c r="AH637" s="5" t="n">
        <f aca="false">M637+X637</f>
        <v>60000000</v>
      </c>
      <c r="AI637" s="5" t="n">
        <f aca="false">N637+Y637</f>
        <v>30000000</v>
      </c>
      <c r="AJ637" s="5" t="n">
        <f aca="false">O637+Z637</f>
        <v>318173352.836613</v>
      </c>
      <c r="AK637" s="5" t="n">
        <f aca="false">P637+AA637</f>
        <v>318173352.836613</v>
      </c>
      <c r="AL637" s="5" t="n">
        <f aca="false">INDEX($AE$535:$AE$662,$B637-$C637*1+const_one)</f>
        <v>30000000</v>
      </c>
      <c r="AM637" s="5" t="n">
        <f aca="false">INDEX($AF$535:$AF$662,$B637-$D637*2+const_one)</f>
        <v>300000000</v>
      </c>
      <c r="AN637" s="5" t="n">
        <f aca="false">INDEX($AG$535:$AG$662,$B637-$E637*4+const_one)</f>
        <v>100000000</v>
      </c>
      <c r="AO637" s="5" t="n">
        <f aca="false">INDEX($AH$535:$AH$662,$B637-$F637*8+const_one)</f>
        <v>60000000</v>
      </c>
      <c r="AP637" s="5" t="n">
        <f aca="false">INDEX($AI$535:$AI$662,$B637-$G637*16+const_one)</f>
        <v>30000000</v>
      </c>
      <c r="AQ637" s="5" t="n">
        <f aca="false">INDEX($AJ$535:$AJ$662,$B637-$H637*32+const_one)</f>
        <v>15000000</v>
      </c>
      <c r="AR637" s="5" t="n">
        <f aca="false">INDEX($AK$535:$AK$662,$B637-$I637*64+const_one)</f>
        <v>5000000</v>
      </c>
      <c r="AS637" s="5" t="n">
        <f aca="false">INDEX($AE$535:$AE$662,$B637+(const_one-$C637)*1+const_one)</f>
        <v>38657590.9572889</v>
      </c>
      <c r="AT637" s="5" t="n">
        <f aca="false">INDEX($AF$535:$AF$662,$B637+(const_one-$D637)*2+const_one)</f>
        <v>388341476.856391</v>
      </c>
      <c r="AU637" s="5" t="n">
        <f aca="false">INDEX($AG$535:$AG$662,$B637+(const_one-$E637)*4+const_one)</f>
        <v>109769048.274359</v>
      </c>
      <c r="AV637" s="5" t="n">
        <f aca="false">INDEX($AH$535:$AH$662,$B637+(const_one-$F637)*8+const_one)</f>
        <v>145765257.009779</v>
      </c>
      <c r="AW637" s="5" t="n">
        <f aca="false">INDEX($AI$535:$AI$662,$B637+(const_one-$G637)*16+const_one)</f>
        <v>176089136.665804</v>
      </c>
      <c r="AX637" s="5" t="n">
        <f aca="false">INDEX($AJ$535:$AJ$662,$B637+(const_one-$H637)*32+const_one)</f>
        <v>318173352.836613</v>
      </c>
      <c r="AY637" s="5" t="n">
        <f aca="false">INDEX($AK$535:$AK$662,$B637+(const_one-$I637)*64+const_one)</f>
        <v>318173352.836613</v>
      </c>
      <c r="AZ637" s="5" t="n">
        <f aca="false">--($C637=--(AS637&gt;AL637))</f>
        <v>0</v>
      </c>
      <c r="BA637" s="5" t="n">
        <f aca="false">--($D637=--(AT637&gt;AM637))</f>
        <v>1</v>
      </c>
      <c r="BB637" s="5" t="n">
        <f aca="false">--($E637=--(AU637&gt;AN637))</f>
        <v>1</v>
      </c>
      <c r="BC637" s="5" t="n">
        <f aca="false">--($F637=--(AV637&gt;AO637))</f>
        <v>0</v>
      </c>
      <c r="BD637" s="5" t="n">
        <f aca="false">--($G637=--(AW637&gt;AP637))</f>
        <v>0</v>
      </c>
      <c r="BE637" s="5" t="n">
        <f aca="false">--($H637=--(AX637&gt;AQ637))</f>
        <v>1</v>
      </c>
      <c r="BF637" s="5" t="n">
        <f aca="false">--($I637=--(AY637&gt;AR637))</f>
        <v>1</v>
      </c>
      <c r="BG637" s="5" t="n">
        <f aca="false">SUM(AZ637:BF637)</f>
        <v>4</v>
      </c>
      <c r="BH637" s="5" t="n">
        <f aca="false">SUM(AE637:AK637)+AB637+AC637+AD637</f>
        <v>2000000000</v>
      </c>
    </row>
    <row r="638" customFormat="false" ht="15" hidden="true" customHeight="false" outlineLevel="0" collapsed="false">
      <c r="A638" s="5" t="n">
        <f aca="false">sensitivity_exit_usd</f>
        <v>2000000000</v>
      </c>
      <c r="B638" s="2" t="n">
        <f aca="false">ROW()-ROW($B$535)</f>
        <v>103</v>
      </c>
      <c r="C638" s="2" t="n">
        <f aca="false">MOD(QUOTIENT($B638,1),2)</f>
        <v>1</v>
      </c>
      <c r="D638" s="2" t="n">
        <f aca="false">MOD(QUOTIENT($B638,2),2)</f>
        <v>1</v>
      </c>
      <c r="E638" s="2" t="n">
        <f aca="false">MOD(QUOTIENT($B638,4),2)</f>
        <v>1</v>
      </c>
      <c r="F638" s="2" t="n">
        <f aca="false">MOD(QUOTIENT($B638,8),2)</f>
        <v>0</v>
      </c>
      <c r="G638" s="2" t="n">
        <f aca="false">MOD(QUOTIENT($B638,16),2)</f>
        <v>0</v>
      </c>
      <c r="H638" s="2" t="n">
        <f aca="false">MOD(QUOTIENT($B638,32),2)</f>
        <v>1</v>
      </c>
      <c r="I638" s="2" t="n">
        <f aca="false">MOD(QUOTIENT($B638,64),2)</f>
        <v>1</v>
      </c>
      <c r="J638" s="5" t="n">
        <f aca="false">IF($C638=const_zero,MIN(class_series_f_invested_usd,MAX(const_zero,$A638)),const_zero)</f>
        <v>0</v>
      </c>
      <c r="K638" s="5" t="n">
        <f aca="false">IF($D638=const_zero,MIN(class_series_e_invested_usd,MAX(const_zero,$A638-SUM($J638:$J638))),const_zero)</f>
        <v>0</v>
      </c>
      <c r="L638" s="5" t="n">
        <f aca="false">IF($E638=const_zero,MIN(class_series_d_invested_usd,MAX(const_zero,$A638-SUM($J638:$K638))),const_zero)</f>
        <v>0</v>
      </c>
      <c r="M638" s="5" t="n">
        <f aca="false">IF($F638=const_zero,MIN(class_series_c_invested_usd,MAX(const_zero,$A638-SUM($J638:$L638))),const_zero)</f>
        <v>60000000</v>
      </c>
      <c r="N638" s="5" t="n">
        <f aca="false">IF($G638=const_zero,MIN(class_series_b_invested_usd,MAX(const_zero,$A638-SUM($J638:$M638))),const_zero)</f>
        <v>30000000</v>
      </c>
      <c r="O638" s="5" t="n">
        <f aca="false">IF($H638=const_zero,MIN(class_series_a_invested_usd,MAX(const_zero,$A638-SUM($J638:$N638))),const_zero)</f>
        <v>0</v>
      </c>
      <c r="P638" s="5" t="n">
        <f aca="false">IF($I638=const_zero,MIN(class_seed_invested_usd,MAX(const_zero,$A638-SUM($J638:$O638))),const_zero)</f>
        <v>0</v>
      </c>
      <c r="Q638" s="5" t="n">
        <f aca="false">MAX(const_zero,$A638-SUM($J638:$P638))</f>
        <v>1910000000</v>
      </c>
      <c r="R638" s="9" t="n">
        <f aca="false">common_rsa_total+Sensitivity!$AE$480+Sensitivity!$AJ$480+IF($C638=const_one,Sensitivity!$D$480,const_zero)+IF($D638=const_one,Sensitivity!$Y$480,const_zero)+IF($E638=const_one,Sensitivity!$V$480,const_zero)+IF($F638=const_one,Sensitivity!$S$480,const_zero)+IF($G638=const_one,Sensitivity!$P$480,const_zero)+IF($H638=const_one,Sensitivity!$M$480,const_zero)+IF($I638=const_one,Sensitivity!$J$480,const_zero)</f>
        <v>27693229.2719582</v>
      </c>
      <c r="S638" s="23" t="b">
        <f aca="false">IF($R638&gt;const_zero,--($Q638&gt;option_strike_usd*$R638),const_zero)</f>
        <v>1</v>
      </c>
      <c r="T638" s="7" t="n">
        <f aca="false">IF($R638&gt;const_zero,IF($S638=const_one,($Q638+option_strike_usd*pre_f_options_issued)/($R638+pre_f_options_issued),$Q638/$R638),const_zero)</f>
        <v>63.3420156146142</v>
      </c>
      <c r="U638" s="5" t="n">
        <f aca="false">IF($C638=const_one,Sensitivity!$D$480*$T638,const_zero)</f>
        <v>38657590.9572889</v>
      </c>
      <c r="V638" s="5" t="n">
        <f aca="false">IF($D638=const_one,Sensitivity!$Y$480*$T638,const_zero)</f>
        <v>386555499.879832</v>
      </c>
      <c r="W638" s="5" t="n">
        <f aca="false">IF($E638=const_one,Sensitivity!$V$480*$T638,const_zero)</f>
        <v>109264221.969057</v>
      </c>
      <c r="X638" s="5" t="n">
        <f aca="false">IF($F638=const_one,Sensitivity!$S$480*$T638,const_zero)</f>
        <v>0</v>
      </c>
      <c r="Y638" s="5" t="n">
        <f aca="false">IF($G638=const_one,Sensitivity!$P$480*$T638,const_zero)</f>
        <v>0</v>
      </c>
      <c r="Z638" s="5" t="n">
        <f aca="false">IF($H638=const_one,Sensitivity!$M$480*$T638,const_zero)</f>
        <v>316710078.073071</v>
      </c>
      <c r="AA638" s="5" t="n">
        <f aca="false">IF($I638=const_one,Sensitivity!$J$480*$T638,const_zero)</f>
        <v>316710078.073071</v>
      </c>
      <c r="AB638" s="5" t="n">
        <f aca="false">(Sensitivity!$AE$480+Sensitivity!$AJ$480)*$T638</f>
        <v>16169351.4796173</v>
      </c>
      <c r="AC638" s="5" t="n">
        <f aca="false">common_rsa_total*$T638</f>
        <v>570078140.531527</v>
      </c>
      <c r="AD638" s="5" t="n">
        <f aca="false">IF($S638=const_one,pre_f_options_issued*($T638-option_strike_usd),const_zero)</f>
        <v>155855039.036535</v>
      </c>
      <c r="AE638" s="5" t="n">
        <f aca="false">J638+U638</f>
        <v>38657590.9572889</v>
      </c>
      <c r="AF638" s="5" t="n">
        <f aca="false">K638+V638</f>
        <v>386555499.879832</v>
      </c>
      <c r="AG638" s="5" t="n">
        <f aca="false">L638+W638</f>
        <v>109264221.969057</v>
      </c>
      <c r="AH638" s="5" t="n">
        <f aca="false">M638+X638</f>
        <v>60000000</v>
      </c>
      <c r="AI638" s="5" t="n">
        <f aca="false">N638+Y638</f>
        <v>30000000</v>
      </c>
      <c r="AJ638" s="5" t="n">
        <f aca="false">O638+Z638</f>
        <v>316710078.073071</v>
      </c>
      <c r="AK638" s="5" t="n">
        <f aca="false">P638+AA638</f>
        <v>316710078.073071</v>
      </c>
      <c r="AL638" s="5" t="n">
        <f aca="false">INDEX($AE$535:$AE$662,$B638-$C638*1+const_one)</f>
        <v>30000000</v>
      </c>
      <c r="AM638" s="5" t="n">
        <f aca="false">INDEX($AF$535:$AF$662,$B638-$D638*2+const_one)</f>
        <v>300000000</v>
      </c>
      <c r="AN638" s="5" t="n">
        <f aca="false">INDEX($AG$535:$AG$662,$B638-$E638*4+const_one)</f>
        <v>100000000</v>
      </c>
      <c r="AO638" s="5" t="n">
        <f aca="false">INDEX($AH$535:$AH$662,$B638-$F638*8+const_one)</f>
        <v>60000000</v>
      </c>
      <c r="AP638" s="5" t="n">
        <f aca="false">INDEX($AI$535:$AI$662,$B638-$G638*16+const_one)</f>
        <v>30000000</v>
      </c>
      <c r="AQ638" s="5" t="n">
        <f aca="false">INDEX($AJ$535:$AJ$662,$B638-$H638*32+const_one)</f>
        <v>15000000</v>
      </c>
      <c r="AR638" s="5" t="n">
        <f aca="false">INDEX($AK$535:$AK$662,$B638-$I638*64+const_one)</f>
        <v>5000000</v>
      </c>
      <c r="AS638" s="5" t="n">
        <f aca="false">INDEX($AE$535:$AE$662,$B638+(const_one-$C638)*1+const_one)</f>
        <v>38657590.9572889</v>
      </c>
      <c r="AT638" s="5" t="n">
        <f aca="false">INDEX($AF$535:$AF$662,$B638+(const_one-$D638)*2+const_one)</f>
        <v>386555499.879832</v>
      </c>
      <c r="AU638" s="5" t="n">
        <f aca="false">INDEX($AG$535:$AG$662,$B638+(const_one-$E638)*4+const_one)</f>
        <v>109264221.969057</v>
      </c>
      <c r="AV638" s="5" t="n">
        <f aca="false">INDEX($AH$535:$AH$662,$B638+(const_one-$F638)*8+const_one)</f>
        <v>145244889.989251</v>
      </c>
      <c r="AW638" s="5" t="n">
        <f aca="false">INDEX($AI$535:$AI$662,$B638+(const_one-$G638)*16+const_one)</f>
        <v>175562912.31125</v>
      </c>
      <c r="AX638" s="5" t="n">
        <f aca="false">INDEX($AJ$535:$AJ$662,$B638+(const_one-$H638)*32+const_one)</f>
        <v>316710078.073071</v>
      </c>
      <c r="AY638" s="5" t="n">
        <f aca="false">INDEX($AK$535:$AK$662,$B638+(const_one-$I638)*64+const_one)</f>
        <v>316710078.073071</v>
      </c>
      <c r="AZ638" s="5" t="n">
        <f aca="false">--($C638=--(AS638&gt;AL638))</f>
        <v>1</v>
      </c>
      <c r="BA638" s="5" t="n">
        <f aca="false">--($D638=--(AT638&gt;AM638))</f>
        <v>1</v>
      </c>
      <c r="BB638" s="5" t="n">
        <f aca="false">--($E638=--(AU638&gt;AN638))</f>
        <v>1</v>
      </c>
      <c r="BC638" s="5" t="n">
        <f aca="false">--($F638=--(AV638&gt;AO638))</f>
        <v>0</v>
      </c>
      <c r="BD638" s="5" t="n">
        <f aca="false">--($G638=--(AW638&gt;AP638))</f>
        <v>0</v>
      </c>
      <c r="BE638" s="5" t="n">
        <f aca="false">--($H638=--(AX638&gt;AQ638))</f>
        <v>1</v>
      </c>
      <c r="BF638" s="5" t="n">
        <f aca="false">--($I638=--(AY638&gt;AR638))</f>
        <v>1</v>
      </c>
      <c r="BG638" s="5" t="n">
        <f aca="false">SUM(AZ638:BF638)</f>
        <v>5</v>
      </c>
      <c r="BH638" s="5" t="n">
        <f aca="false">SUM(AE638:AK638)+AB638+AC638+AD638</f>
        <v>2000000000</v>
      </c>
    </row>
    <row r="639" customFormat="false" ht="15" hidden="true" customHeight="false" outlineLevel="0" collapsed="false">
      <c r="A639" s="5" t="n">
        <f aca="false">sensitivity_exit_usd</f>
        <v>2000000000</v>
      </c>
      <c r="B639" s="2" t="n">
        <f aca="false">ROW()-ROW($B$535)</f>
        <v>104</v>
      </c>
      <c r="C639" s="2" t="n">
        <f aca="false">MOD(QUOTIENT($B639,1),2)</f>
        <v>0</v>
      </c>
      <c r="D639" s="2" t="n">
        <f aca="false">MOD(QUOTIENT($B639,2),2)</f>
        <v>0</v>
      </c>
      <c r="E639" s="2" t="n">
        <f aca="false">MOD(QUOTIENT($B639,4),2)</f>
        <v>0</v>
      </c>
      <c r="F639" s="2" t="n">
        <f aca="false">MOD(QUOTIENT($B639,8),2)</f>
        <v>1</v>
      </c>
      <c r="G639" s="2" t="n">
        <f aca="false">MOD(QUOTIENT($B639,16),2)</f>
        <v>0</v>
      </c>
      <c r="H639" s="2" t="n">
        <f aca="false">MOD(QUOTIENT($B639,32),2)</f>
        <v>1</v>
      </c>
      <c r="I639" s="2" t="n">
        <f aca="false">MOD(QUOTIENT($B639,64),2)</f>
        <v>1</v>
      </c>
      <c r="J639" s="5" t="n">
        <f aca="false">IF($C639=const_zero,MIN(class_series_f_invested_usd,MAX(const_zero,$A639)),const_zero)</f>
        <v>30000000</v>
      </c>
      <c r="K639" s="5" t="n">
        <f aca="false">IF($D639=const_zero,MIN(class_series_e_invested_usd,MAX(const_zero,$A639-SUM($J639:$J639))),const_zero)</f>
        <v>300000000</v>
      </c>
      <c r="L639" s="5" t="n">
        <f aca="false">IF($E639=const_zero,MIN(class_series_d_invested_usd,MAX(const_zero,$A639-SUM($J639:$K639))),const_zero)</f>
        <v>100000000</v>
      </c>
      <c r="M639" s="5" t="n">
        <f aca="false">IF($F639=const_zero,MIN(class_series_c_invested_usd,MAX(const_zero,$A639-SUM($J639:$L639))),const_zero)</f>
        <v>0</v>
      </c>
      <c r="N639" s="5" t="n">
        <f aca="false">IF($G639=const_zero,MIN(class_series_b_invested_usd,MAX(const_zero,$A639-SUM($J639:$M639))),const_zero)</f>
        <v>30000000</v>
      </c>
      <c r="O639" s="5" t="n">
        <f aca="false">IF($H639=const_zero,MIN(class_series_a_invested_usd,MAX(const_zero,$A639-SUM($J639:$N639))),const_zero)</f>
        <v>0</v>
      </c>
      <c r="P639" s="5" t="n">
        <f aca="false">IF($I639=const_zero,MIN(class_seed_invested_usd,MAX(const_zero,$A639-SUM($J639:$O639))),const_zero)</f>
        <v>0</v>
      </c>
      <c r="Q639" s="5" t="n">
        <f aca="false">MAX(const_zero,$A639-SUM($J639:$P639))</f>
        <v>1540000000</v>
      </c>
      <c r="R639" s="9" t="n">
        <f aca="false">common_rsa_total+Sensitivity!$AE$480+Sensitivity!$AJ$480+IF($C639=const_one,Sensitivity!$D$480,const_zero)+IF($D639=const_one,Sensitivity!$Y$480,const_zero)+IF($E639=const_one,Sensitivity!$V$480,const_zero)+IF($F639=const_one,Sensitivity!$S$480,const_zero)+IF($G639=const_one,Sensitivity!$P$480,const_zero)+IF($H639=const_one,Sensitivity!$M$480,const_zero)+IF($I639=const_one,Sensitivity!$J$480,const_zero)</f>
        <v>21655270.5549819</v>
      </c>
      <c r="S639" s="23" t="b">
        <f aca="false">IF($R639&gt;const_zero,--($Q639&gt;option_strike_usd*$R639),const_zero)</f>
        <v>1</v>
      </c>
      <c r="T639" s="7" t="n">
        <f aca="false">IF($R639&gt;const_zero,IF($S639=const_one,($Q639+option_strike_usd*pre_f_options_issued)/($R639+pre_f_options_issued),$Q639/$R639),const_zero)</f>
        <v>63.8576991505427</v>
      </c>
      <c r="U639" s="5" t="n">
        <f aca="false">IF($C639=const_one,Sensitivity!$D$480*$T639,const_zero)</f>
        <v>0</v>
      </c>
      <c r="V639" s="5" t="n">
        <f aca="false">IF($D639=const_one,Sensitivity!$Y$480*$T639,const_zero)</f>
        <v>0</v>
      </c>
      <c r="W639" s="5" t="n">
        <f aca="false">IF($E639=const_one,Sensitivity!$V$480*$T639,const_zero)</f>
        <v>0</v>
      </c>
      <c r="X639" s="5" t="n">
        <f aca="false">IF($F639=const_one,Sensitivity!$S$480*$T639,const_zero)</f>
        <v>153258477.961303</v>
      </c>
      <c r="Y639" s="5" t="n">
        <f aca="false">IF($G639=const_one,Sensitivity!$P$480*$T639,const_zero)</f>
        <v>0</v>
      </c>
      <c r="Z639" s="5" t="n">
        <f aca="false">IF($H639=const_one,Sensitivity!$M$480*$T639,const_zero)</f>
        <v>319288495.752714</v>
      </c>
      <c r="AA639" s="5" t="n">
        <f aca="false">IF($I639=const_one,Sensitivity!$J$480*$T639,const_zero)</f>
        <v>319288495.752714</v>
      </c>
      <c r="AB639" s="5" t="n">
        <f aca="false">(Sensitivity!$AE$480+Sensitivity!$AJ$480)*$T639</f>
        <v>16300990.3020288</v>
      </c>
      <c r="AC639" s="5" t="n">
        <f aca="false">common_rsa_total*$T639</f>
        <v>574719292.354885</v>
      </c>
      <c r="AD639" s="5" t="n">
        <f aca="false">IF($S639=const_one,pre_f_options_issued*($T639-option_strike_usd),const_zero)</f>
        <v>157144247.876357</v>
      </c>
      <c r="AE639" s="5" t="n">
        <f aca="false">J639+U639</f>
        <v>30000000</v>
      </c>
      <c r="AF639" s="5" t="n">
        <f aca="false">K639+V639</f>
        <v>300000000</v>
      </c>
      <c r="AG639" s="5" t="n">
        <f aca="false">L639+W639</f>
        <v>100000000</v>
      </c>
      <c r="AH639" s="5" t="n">
        <f aca="false">M639+X639</f>
        <v>153258477.961303</v>
      </c>
      <c r="AI639" s="5" t="n">
        <f aca="false">N639+Y639</f>
        <v>30000000</v>
      </c>
      <c r="AJ639" s="5" t="n">
        <f aca="false">O639+Z639</f>
        <v>319288495.752714</v>
      </c>
      <c r="AK639" s="5" t="n">
        <f aca="false">P639+AA639</f>
        <v>319288495.752714</v>
      </c>
      <c r="AL639" s="5" t="n">
        <f aca="false">INDEX($AE$535:$AE$662,$B639-$C639*1+const_one)</f>
        <v>30000000</v>
      </c>
      <c r="AM639" s="5" t="n">
        <f aca="false">INDEX($AF$535:$AF$662,$B639-$D639*2+const_one)</f>
        <v>300000000</v>
      </c>
      <c r="AN639" s="5" t="n">
        <f aca="false">INDEX($AG$535:$AG$662,$B639-$E639*4+const_one)</f>
        <v>100000000</v>
      </c>
      <c r="AO639" s="5" t="n">
        <f aca="false">INDEX($AH$535:$AH$662,$B639-$F639*8+const_one)</f>
        <v>60000000</v>
      </c>
      <c r="AP639" s="5" t="n">
        <f aca="false">INDEX($AI$535:$AI$662,$B639-$G639*16+const_one)</f>
        <v>30000000</v>
      </c>
      <c r="AQ639" s="5" t="n">
        <f aca="false">INDEX($AJ$535:$AJ$662,$B639-$H639*32+const_one)</f>
        <v>15000000</v>
      </c>
      <c r="AR639" s="5" t="n">
        <f aca="false">INDEX($AK$535:$AK$662,$B639-$I639*64+const_one)</f>
        <v>5000000</v>
      </c>
      <c r="AS639" s="5" t="n">
        <f aca="false">INDEX($AE$535:$AE$662,$B639+(const_one-$C639)*1+const_one)</f>
        <v>38751207.0813256</v>
      </c>
      <c r="AT639" s="5" t="n">
        <f aca="false">INDEX($AF$535:$AF$662,$B639+(const_one-$D639)*2+const_one)</f>
        <v>371610597.420756</v>
      </c>
      <c r="AU639" s="5" t="n">
        <f aca="false">INDEX($AG$535:$AG$662,$B639+(const_one-$E639)*4+const_one)</f>
        <v>109476994.147221</v>
      </c>
      <c r="AV639" s="5" t="n">
        <f aca="false">INDEX($AH$535:$AH$662,$B639+(const_one-$F639)*8+const_one)</f>
        <v>153258477.961303</v>
      </c>
      <c r="AW639" s="5" t="n">
        <f aca="false">INDEX($AI$535:$AI$662,$B639+(const_one-$G639)*16+const_one)</f>
        <v>173723181.672904</v>
      </c>
      <c r="AX639" s="5" t="n">
        <f aca="false">INDEX($AJ$535:$AJ$662,$B639+(const_one-$H639)*32+const_one)</f>
        <v>319288495.752714</v>
      </c>
      <c r="AY639" s="5" t="n">
        <f aca="false">INDEX($AK$535:$AK$662,$B639+(const_one-$I639)*64+const_one)</f>
        <v>319288495.752714</v>
      </c>
      <c r="AZ639" s="5" t="n">
        <f aca="false">--($C639=--(AS639&gt;AL639))</f>
        <v>0</v>
      </c>
      <c r="BA639" s="5" t="n">
        <f aca="false">--($D639=--(AT639&gt;AM639))</f>
        <v>0</v>
      </c>
      <c r="BB639" s="5" t="n">
        <f aca="false">--($E639=--(AU639&gt;AN639))</f>
        <v>0</v>
      </c>
      <c r="BC639" s="5" t="n">
        <f aca="false">--($F639=--(AV639&gt;AO639))</f>
        <v>1</v>
      </c>
      <c r="BD639" s="5" t="n">
        <f aca="false">--($G639=--(AW639&gt;AP639))</f>
        <v>0</v>
      </c>
      <c r="BE639" s="5" t="n">
        <f aca="false">--($H639=--(AX639&gt;AQ639))</f>
        <v>1</v>
      </c>
      <c r="BF639" s="5" t="n">
        <f aca="false">--($I639=--(AY639&gt;AR639))</f>
        <v>1</v>
      </c>
      <c r="BG639" s="5" t="n">
        <f aca="false">SUM(AZ639:BF639)</f>
        <v>3</v>
      </c>
      <c r="BH639" s="5" t="n">
        <f aca="false">SUM(AE639:AK639)+AB639+AC639+AD639</f>
        <v>2000000000</v>
      </c>
    </row>
    <row r="640" customFormat="false" ht="15" hidden="true" customHeight="false" outlineLevel="0" collapsed="false">
      <c r="A640" s="5" t="n">
        <f aca="false">sensitivity_exit_usd</f>
        <v>2000000000</v>
      </c>
      <c r="B640" s="2" t="n">
        <f aca="false">ROW()-ROW($B$535)</f>
        <v>105</v>
      </c>
      <c r="C640" s="2" t="n">
        <f aca="false">MOD(QUOTIENT($B640,1),2)</f>
        <v>1</v>
      </c>
      <c r="D640" s="2" t="n">
        <f aca="false">MOD(QUOTIENT($B640,2),2)</f>
        <v>0</v>
      </c>
      <c r="E640" s="2" t="n">
        <f aca="false">MOD(QUOTIENT($B640,4),2)</f>
        <v>0</v>
      </c>
      <c r="F640" s="2" t="n">
        <f aca="false">MOD(QUOTIENT($B640,8),2)</f>
        <v>1</v>
      </c>
      <c r="G640" s="2" t="n">
        <f aca="false">MOD(QUOTIENT($B640,16),2)</f>
        <v>0</v>
      </c>
      <c r="H640" s="2" t="n">
        <f aca="false">MOD(QUOTIENT($B640,32),2)</f>
        <v>1</v>
      </c>
      <c r="I640" s="2" t="n">
        <f aca="false">MOD(QUOTIENT($B640,64),2)</f>
        <v>1</v>
      </c>
      <c r="J640" s="5" t="n">
        <f aca="false">IF($C640=const_zero,MIN(class_series_f_invested_usd,MAX(const_zero,$A640)),const_zero)</f>
        <v>0</v>
      </c>
      <c r="K640" s="5" t="n">
        <f aca="false">IF($D640=const_zero,MIN(class_series_e_invested_usd,MAX(const_zero,$A640-SUM($J640:$J640))),const_zero)</f>
        <v>300000000</v>
      </c>
      <c r="L640" s="5" t="n">
        <f aca="false">IF($E640=const_zero,MIN(class_series_d_invested_usd,MAX(const_zero,$A640-SUM($J640:$K640))),const_zero)</f>
        <v>100000000</v>
      </c>
      <c r="M640" s="5" t="n">
        <f aca="false">IF($F640=const_zero,MIN(class_series_c_invested_usd,MAX(const_zero,$A640-SUM($J640:$L640))),const_zero)</f>
        <v>0</v>
      </c>
      <c r="N640" s="5" t="n">
        <f aca="false">IF($G640=const_zero,MIN(class_series_b_invested_usd,MAX(const_zero,$A640-SUM($J640:$M640))),const_zero)</f>
        <v>30000000</v>
      </c>
      <c r="O640" s="5" t="n">
        <f aca="false">IF($H640=const_zero,MIN(class_series_a_invested_usd,MAX(const_zero,$A640-SUM($J640:$N640))),const_zero)</f>
        <v>0</v>
      </c>
      <c r="P640" s="5" t="n">
        <f aca="false">IF($I640=const_zero,MIN(class_seed_invested_usd,MAX(const_zero,$A640-SUM($J640:$O640))),const_zero)</f>
        <v>0</v>
      </c>
      <c r="Q640" s="5" t="n">
        <f aca="false">MAX(const_zero,$A640-SUM($J640:$P640))</f>
        <v>1570000000</v>
      </c>
      <c r="R640" s="9" t="n">
        <f aca="false">common_rsa_total+Sensitivity!$AE$480+Sensitivity!$AJ$480+IF($C640=const_one,Sensitivity!$D$480,const_zero)+IF($D640=const_one,Sensitivity!$Y$480,const_zero)+IF($E640=const_one,Sensitivity!$V$480,const_zero)+IF($F640=const_one,Sensitivity!$S$480,const_zero)+IF($G640=const_one,Sensitivity!$P$480,const_zero)+IF($H640=const_one,Sensitivity!$M$480,const_zero)+IF($I640=const_one,Sensitivity!$J$480,const_zero)</f>
        <v>22265569.9049819</v>
      </c>
      <c r="S640" s="23" t="b">
        <f aca="false">IF($R640&gt;const_zero,--($Q640&gt;option_strike_usd*$R640),const_zero)</f>
        <v>1</v>
      </c>
      <c r="T640" s="7" t="n">
        <f aca="false">IF($R640&gt;const_zero,IF($S640=const_one,($Q640+option_strike_usd*pre_f_options_issued)/($R640+pre_f_options_issued),$Q640/$R640),const_zero)</f>
        <v>63.4954093943007</v>
      </c>
      <c r="U640" s="5" t="n">
        <f aca="false">IF($C640=const_one,Sensitivity!$D$480*$T640,const_zero)</f>
        <v>38751207.0813256</v>
      </c>
      <c r="V640" s="5" t="n">
        <f aca="false">IF($D640=const_one,Sensitivity!$Y$480*$T640,const_zero)</f>
        <v>0</v>
      </c>
      <c r="W640" s="5" t="n">
        <f aca="false">IF($E640=const_one,Sensitivity!$V$480*$T640,const_zero)</f>
        <v>0</v>
      </c>
      <c r="X640" s="5" t="n">
        <f aca="false">IF($F640=const_one,Sensitivity!$S$480*$T640,const_zero)</f>
        <v>152388982.546322</v>
      </c>
      <c r="Y640" s="5" t="n">
        <f aca="false">IF($G640=const_one,Sensitivity!$P$480*$T640,const_zero)</f>
        <v>0</v>
      </c>
      <c r="Z640" s="5" t="n">
        <f aca="false">IF($H640=const_one,Sensitivity!$M$480*$T640,const_zero)</f>
        <v>317477046.971503</v>
      </c>
      <c r="AA640" s="5" t="n">
        <f aca="false">IF($I640=const_one,Sensitivity!$J$480*$T640,const_zero)</f>
        <v>317477046.971503</v>
      </c>
      <c r="AB640" s="5" t="n">
        <f aca="false">(Sensitivity!$AE$480+Sensitivity!$AJ$480)*$T640</f>
        <v>16208508.3948886</v>
      </c>
      <c r="AC640" s="5" t="n">
        <f aca="false">common_rsa_total*$T640</f>
        <v>571458684.548706</v>
      </c>
      <c r="AD640" s="5" t="n">
        <f aca="false">IF($S640=const_one,pre_f_options_issued*($T640-option_strike_usd),const_zero)</f>
        <v>156238523.485752</v>
      </c>
      <c r="AE640" s="5" t="n">
        <f aca="false">J640+U640</f>
        <v>38751207.0813256</v>
      </c>
      <c r="AF640" s="5" t="n">
        <f aca="false">K640+V640</f>
        <v>300000000</v>
      </c>
      <c r="AG640" s="5" t="n">
        <f aca="false">L640+W640</f>
        <v>100000000</v>
      </c>
      <c r="AH640" s="5" t="n">
        <f aca="false">M640+X640</f>
        <v>152388982.546322</v>
      </c>
      <c r="AI640" s="5" t="n">
        <f aca="false">N640+Y640</f>
        <v>30000000</v>
      </c>
      <c r="AJ640" s="5" t="n">
        <f aca="false">O640+Z640</f>
        <v>317477046.971503</v>
      </c>
      <c r="AK640" s="5" t="n">
        <f aca="false">P640+AA640</f>
        <v>317477046.971503</v>
      </c>
      <c r="AL640" s="5" t="n">
        <f aca="false">INDEX($AE$535:$AE$662,$B640-$C640*1+const_one)</f>
        <v>30000000</v>
      </c>
      <c r="AM640" s="5" t="n">
        <f aca="false">INDEX($AF$535:$AF$662,$B640-$D640*2+const_one)</f>
        <v>300000000</v>
      </c>
      <c r="AN640" s="5" t="n">
        <f aca="false">INDEX($AG$535:$AG$662,$B640-$E640*4+const_one)</f>
        <v>100000000</v>
      </c>
      <c r="AO640" s="5" t="n">
        <f aca="false">INDEX($AH$535:$AH$662,$B640-$F640*8+const_one)</f>
        <v>60000000</v>
      </c>
      <c r="AP640" s="5" t="n">
        <f aca="false">INDEX($AI$535:$AI$662,$B640-$G640*16+const_one)</f>
        <v>30000000</v>
      </c>
      <c r="AQ640" s="5" t="n">
        <f aca="false">INDEX($AJ$535:$AJ$662,$B640-$H640*32+const_one)</f>
        <v>15000000</v>
      </c>
      <c r="AR640" s="5" t="n">
        <f aca="false">INDEX($AK$535:$AK$662,$B640-$I640*64+const_one)</f>
        <v>5000000</v>
      </c>
      <c r="AS640" s="5" t="n">
        <f aca="false">INDEX($AE$535:$AE$662,$B640+(const_one-$C640)*1+const_one)</f>
        <v>38751207.0813256</v>
      </c>
      <c r="AT640" s="5" t="n">
        <f aca="false">INDEX($AF$535:$AF$662,$B640+(const_one-$D640)*2+const_one)</f>
        <v>370194463.368514</v>
      </c>
      <c r="AU640" s="5" t="n">
        <f aca="false">INDEX($AG$535:$AG$662,$B640+(const_one-$E640)*4+const_one)</f>
        <v>108908335.082265</v>
      </c>
      <c r="AV640" s="5" t="n">
        <f aca="false">INDEX($AH$535:$AH$662,$B640+(const_one-$F640)*8+const_one)</f>
        <v>152388982.546322</v>
      </c>
      <c r="AW640" s="5" t="n">
        <f aca="false">INDEX($AI$535:$AI$662,$B640+(const_one-$G640)*16+const_one)</f>
        <v>173146094.838032</v>
      </c>
      <c r="AX640" s="5" t="n">
        <f aca="false">INDEX($AJ$535:$AJ$662,$B640+(const_one-$H640)*32+const_one)</f>
        <v>317477046.971503</v>
      </c>
      <c r="AY640" s="5" t="n">
        <f aca="false">INDEX($AK$535:$AK$662,$B640+(const_one-$I640)*64+const_one)</f>
        <v>317477046.971503</v>
      </c>
      <c r="AZ640" s="5" t="n">
        <f aca="false">--($C640=--(AS640&gt;AL640))</f>
        <v>1</v>
      </c>
      <c r="BA640" s="5" t="n">
        <f aca="false">--($D640=--(AT640&gt;AM640))</f>
        <v>0</v>
      </c>
      <c r="BB640" s="5" t="n">
        <f aca="false">--($E640=--(AU640&gt;AN640))</f>
        <v>0</v>
      </c>
      <c r="BC640" s="5" t="n">
        <f aca="false">--($F640=--(AV640&gt;AO640))</f>
        <v>1</v>
      </c>
      <c r="BD640" s="5" t="n">
        <f aca="false">--($G640=--(AW640&gt;AP640))</f>
        <v>0</v>
      </c>
      <c r="BE640" s="5" t="n">
        <f aca="false">--($H640=--(AX640&gt;AQ640))</f>
        <v>1</v>
      </c>
      <c r="BF640" s="5" t="n">
        <f aca="false">--($I640=--(AY640&gt;AR640))</f>
        <v>1</v>
      </c>
      <c r="BG640" s="5" t="n">
        <f aca="false">SUM(AZ640:BF640)</f>
        <v>4</v>
      </c>
      <c r="BH640" s="5" t="n">
        <f aca="false">SUM(AE640:AK640)+AB640+AC640+AD640</f>
        <v>2000000000</v>
      </c>
    </row>
    <row r="641" customFormat="false" ht="15" hidden="true" customHeight="false" outlineLevel="0" collapsed="false">
      <c r="A641" s="5" t="n">
        <f aca="false">sensitivity_exit_usd</f>
        <v>2000000000</v>
      </c>
      <c r="B641" s="2" t="n">
        <f aca="false">ROW()-ROW($B$535)</f>
        <v>106</v>
      </c>
      <c r="C641" s="2" t="n">
        <f aca="false">MOD(QUOTIENT($B641,1),2)</f>
        <v>0</v>
      </c>
      <c r="D641" s="2" t="n">
        <f aca="false">MOD(QUOTIENT($B641,2),2)</f>
        <v>1</v>
      </c>
      <c r="E641" s="2" t="n">
        <f aca="false">MOD(QUOTIENT($B641,4),2)</f>
        <v>0</v>
      </c>
      <c r="F641" s="2" t="n">
        <f aca="false">MOD(QUOTIENT($B641,8),2)</f>
        <v>1</v>
      </c>
      <c r="G641" s="2" t="n">
        <f aca="false">MOD(QUOTIENT($B641,16),2)</f>
        <v>0</v>
      </c>
      <c r="H641" s="2" t="n">
        <f aca="false">MOD(QUOTIENT($B641,32),2)</f>
        <v>1</v>
      </c>
      <c r="I641" s="2" t="n">
        <f aca="false">MOD(QUOTIENT($B641,64),2)</f>
        <v>1</v>
      </c>
      <c r="J641" s="5" t="n">
        <f aca="false">IF($C641=const_zero,MIN(class_series_f_invested_usd,MAX(const_zero,$A641)),const_zero)</f>
        <v>30000000</v>
      </c>
      <c r="K641" s="5" t="n">
        <f aca="false">IF($D641=const_zero,MIN(class_series_e_invested_usd,MAX(const_zero,$A641-SUM($J641:$J641))),const_zero)</f>
        <v>0</v>
      </c>
      <c r="L641" s="5" t="n">
        <f aca="false">IF($E641=const_zero,MIN(class_series_d_invested_usd,MAX(const_zero,$A641-SUM($J641:$K641))),const_zero)</f>
        <v>100000000</v>
      </c>
      <c r="M641" s="5" t="n">
        <f aca="false">IF($F641=const_zero,MIN(class_series_c_invested_usd,MAX(const_zero,$A641-SUM($J641:$L641))),const_zero)</f>
        <v>0</v>
      </c>
      <c r="N641" s="5" t="n">
        <f aca="false">IF($G641=const_zero,MIN(class_series_b_invested_usd,MAX(const_zero,$A641-SUM($J641:$M641))),const_zero)</f>
        <v>30000000</v>
      </c>
      <c r="O641" s="5" t="n">
        <f aca="false">IF($H641=const_zero,MIN(class_series_a_invested_usd,MAX(const_zero,$A641-SUM($J641:$N641))),const_zero)</f>
        <v>0</v>
      </c>
      <c r="P641" s="5" t="n">
        <f aca="false">IF($I641=const_zero,MIN(class_seed_invested_usd,MAX(const_zero,$A641-SUM($J641:$O641))),const_zero)</f>
        <v>0</v>
      </c>
      <c r="Q641" s="5" t="n">
        <f aca="false">MAX(const_zero,$A641-SUM($J641:$P641))</f>
        <v>1840000000</v>
      </c>
      <c r="R641" s="9" t="n">
        <f aca="false">common_rsa_total+Sensitivity!$AE$480+Sensitivity!$AJ$480+IF($C641=const_one,Sensitivity!$D$480,const_zero)+IF($D641=const_one,Sensitivity!$Y$480,const_zero)+IF($E641=const_one,Sensitivity!$V$480,const_zero)+IF($F641=const_one,Sensitivity!$S$480,const_zero)+IF($G641=const_one,Sensitivity!$P$480,const_zero)+IF($H641=const_one,Sensitivity!$M$480,const_zero)+IF($I641=const_one,Sensitivity!$J$480,const_zero)</f>
        <v>27757941.8408424</v>
      </c>
      <c r="S641" s="23" t="b">
        <f aca="false">IF($R641&gt;const_zero,--($Q641&gt;option_strike_usd*$R641),const_zero)</f>
        <v>1</v>
      </c>
      <c r="T641" s="7" t="n">
        <f aca="false">IF($R641&gt;const_zero,IF($S641=const_one,($Q641+option_strike_usd*pre_f_options_issued)/($R641+pre_f_options_issued),$Q641/$R641),const_zero)</f>
        <v>60.8931040218003</v>
      </c>
      <c r="U641" s="5" t="n">
        <f aca="false">IF($C641=const_one,Sensitivity!$D$480*$T641,const_zero)</f>
        <v>0</v>
      </c>
      <c r="V641" s="5" t="n">
        <f aca="false">IF($D641=const_one,Sensitivity!$Y$480*$T641,const_zero)</f>
        <v>371610597.420756</v>
      </c>
      <c r="W641" s="5" t="n">
        <f aca="false">IF($E641=const_one,Sensitivity!$V$480*$T641,const_zero)</f>
        <v>0</v>
      </c>
      <c r="X641" s="5" t="n">
        <f aca="false">IF($F641=const_one,Sensitivity!$S$480*$T641,const_zero)</f>
        <v>146143449.652321</v>
      </c>
      <c r="Y641" s="5" t="n">
        <f aca="false">IF($G641=const_one,Sensitivity!$P$480*$T641,const_zero)</f>
        <v>0</v>
      </c>
      <c r="Z641" s="5" t="n">
        <f aca="false">IF($H641=const_one,Sensitivity!$M$480*$T641,const_zero)</f>
        <v>304465520.109001</v>
      </c>
      <c r="AA641" s="5" t="n">
        <f aca="false">IF($I641=const_one,Sensitivity!$J$480*$T641,const_zero)</f>
        <v>304465520.109001</v>
      </c>
      <c r="AB641" s="5" t="n">
        <f aca="false">(Sensitivity!$AE$480+Sensitivity!$AJ$480)*$T641</f>
        <v>15544216.458218</v>
      </c>
      <c r="AC641" s="5" t="n">
        <f aca="false">common_rsa_total*$T641</f>
        <v>548037936.196202</v>
      </c>
      <c r="AD641" s="5" t="n">
        <f aca="false">IF($S641=const_one,pre_f_options_issued*($T641-option_strike_usd),const_zero)</f>
        <v>149732760.054501</v>
      </c>
      <c r="AE641" s="5" t="n">
        <f aca="false">J641+U641</f>
        <v>30000000</v>
      </c>
      <c r="AF641" s="5" t="n">
        <f aca="false">K641+V641</f>
        <v>371610597.420756</v>
      </c>
      <c r="AG641" s="5" t="n">
        <f aca="false">L641+W641</f>
        <v>100000000</v>
      </c>
      <c r="AH641" s="5" t="n">
        <f aca="false">M641+X641</f>
        <v>146143449.652321</v>
      </c>
      <c r="AI641" s="5" t="n">
        <f aca="false">N641+Y641</f>
        <v>30000000</v>
      </c>
      <c r="AJ641" s="5" t="n">
        <f aca="false">O641+Z641</f>
        <v>304465520.109001</v>
      </c>
      <c r="AK641" s="5" t="n">
        <f aca="false">P641+AA641</f>
        <v>304465520.109001</v>
      </c>
      <c r="AL641" s="5" t="n">
        <f aca="false">INDEX($AE$535:$AE$662,$B641-$C641*1+const_one)</f>
        <v>30000000</v>
      </c>
      <c r="AM641" s="5" t="n">
        <f aca="false">INDEX($AF$535:$AF$662,$B641-$D641*2+const_one)</f>
        <v>300000000</v>
      </c>
      <c r="AN641" s="5" t="n">
        <f aca="false">INDEX($AG$535:$AG$662,$B641-$E641*4+const_one)</f>
        <v>100000000</v>
      </c>
      <c r="AO641" s="5" t="n">
        <f aca="false">INDEX($AH$535:$AH$662,$B641-$F641*8+const_one)</f>
        <v>60000000</v>
      </c>
      <c r="AP641" s="5" t="n">
        <f aca="false">INDEX($AI$535:$AI$662,$B641-$G641*16+const_one)</f>
        <v>30000000</v>
      </c>
      <c r="AQ641" s="5" t="n">
        <f aca="false">INDEX($AJ$535:$AJ$662,$B641-$H641*32+const_one)</f>
        <v>15000000</v>
      </c>
      <c r="AR641" s="5" t="n">
        <f aca="false">INDEX($AK$535:$AK$662,$B641-$I641*64+const_one)</f>
        <v>5000000</v>
      </c>
      <c r="AS641" s="5" t="n">
        <f aca="false">INDEX($AE$535:$AE$662,$B641+(const_one-$C641)*1+const_one)</f>
        <v>37021400.9217353</v>
      </c>
      <c r="AT641" s="5" t="n">
        <f aca="false">INDEX($AF$535:$AF$662,$B641+(const_one-$D641)*2+const_one)</f>
        <v>371610597.420756</v>
      </c>
      <c r="AU641" s="5" t="n">
        <f aca="false">INDEX($AG$535:$AG$662,$B641+(const_one-$E641)*4+const_one)</f>
        <v>104768054.576102</v>
      </c>
      <c r="AV641" s="5" t="n">
        <f aca="false">INDEX($AH$535:$AH$662,$B641+(const_one-$F641)*8+const_one)</f>
        <v>146143449.652321</v>
      </c>
      <c r="AW641" s="5" t="n">
        <f aca="false">INDEX($AI$535:$AI$662,$B641+(const_one-$G641)*16+const_one)</f>
        <v>168907024.580259</v>
      </c>
      <c r="AX641" s="5" t="n">
        <f aca="false">INDEX($AJ$535:$AJ$662,$B641+(const_one-$H641)*32+const_one)</f>
        <v>304465520.109001</v>
      </c>
      <c r="AY641" s="5" t="n">
        <f aca="false">INDEX($AK$535:$AK$662,$B641+(const_one-$I641)*64+const_one)</f>
        <v>304465520.109001</v>
      </c>
      <c r="AZ641" s="5" t="n">
        <f aca="false">--($C641=--(AS641&gt;AL641))</f>
        <v>0</v>
      </c>
      <c r="BA641" s="5" t="n">
        <f aca="false">--($D641=--(AT641&gt;AM641))</f>
        <v>1</v>
      </c>
      <c r="BB641" s="5" t="n">
        <f aca="false">--($E641=--(AU641&gt;AN641))</f>
        <v>0</v>
      </c>
      <c r="BC641" s="5" t="n">
        <f aca="false">--($F641=--(AV641&gt;AO641))</f>
        <v>1</v>
      </c>
      <c r="BD641" s="5" t="n">
        <f aca="false">--($G641=--(AW641&gt;AP641))</f>
        <v>0</v>
      </c>
      <c r="BE641" s="5" t="n">
        <f aca="false">--($H641=--(AX641&gt;AQ641))</f>
        <v>1</v>
      </c>
      <c r="BF641" s="5" t="n">
        <f aca="false">--($I641=--(AY641&gt;AR641))</f>
        <v>1</v>
      </c>
      <c r="BG641" s="5" t="n">
        <f aca="false">SUM(AZ641:BF641)</f>
        <v>4</v>
      </c>
      <c r="BH641" s="5" t="n">
        <f aca="false">SUM(AE641:AK641)+AB641+AC641+AD641</f>
        <v>2000000000</v>
      </c>
    </row>
    <row r="642" customFormat="false" ht="15" hidden="true" customHeight="false" outlineLevel="0" collapsed="false">
      <c r="A642" s="5" t="n">
        <f aca="false">sensitivity_exit_usd</f>
        <v>2000000000</v>
      </c>
      <c r="B642" s="2" t="n">
        <f aca="false">ROW()-ROW($B$535)</f>
        <v>107</v>
      </c>
      <c r="C642" s="2" t="n">
        <f aca="false">MOD(QUOTIENT($B642,1),2)</f>
        <v>1</v>
      </c>
      <c r="D642" s="2" t="n">
        <f aca="false">MOD(QUOTIENT($B642,2),2)</f>
        <v>1</v>
      </c>
      <c r="E642" s="2" t="n">
        <f aca="false">MOD(QUOTIENT($B642,4),2)</f>
        <v>0</v>
      </c>
      <c r="F642" s="2" t="n">
        <f aca="false">MOD(QUOTIENT($B642,8),2)</f>
        <v>1</v>
      </c>
      <c r="G642" s="2" t="n">
        <f aca="false">MOD(QUOTIENT($B642,16),2)</f>
        <v>0</v>
      </c>
      <c r="H642" s="2" t="n">
        <f aca="false">MOD(QUOTIENT($B642,32),2)</f>
        <v>1</v>
      </c>
      <c r="I642" s="2" t="n">
        <f aca="false">MOD(QUOTIENT($B642,64),2)</f>
        <v>1</v>
      </c>
      <c r="J642" s="5" t="n">
        <f aca="false">IF($C642=const_zero,MIN(class_series_f_invested_usd,MAX(const_zero,$A642)),const_zero)</f>
        <v>0</v>
      </c>
      <c r="K642" s="5" t="n">
        <f aca="false">IF($D642=const_zero,MIN(class_series_e_invested_usd,MAX(const_zero,$A642-SUM($J642:$J642))),const_zero)</f>
        <v>0</v>
      </c>
      <c r="L642" s="5" t="n">
        <f aca="false">IF($E642=const_zero,MIN(class_series_d_invested_usd,MAX(const_zero,$A642-SUM($J642:$K642))),const_zero)</f>
        <v>100000000</v>
      </c>
      <c r="M642" s="5" t="n">
        <f aca="false">IF($F642=const_zero,MIN(class_series_c_invested_usd,MAX(const_zero,$A642-SUM($J642:$L642))),const_zero)</f>
        <v>0</v>
      </c>
      <c r="N642" s="5" t="n">
        <f aca="false">IF($G642=const_zero,MIN(class_series_b_invested_usd,MAX(const_zero,$A642-SUM($J642:$M642))),const_zero)</f>
        <v>30000000</v>
      </c>
      <c r="O642" s="5" t="n">
        <f aca="false">IF($H642=const_zero,MIN(class_series_a_invested_usd,MAX(const_zero,$A642-SUM($J642:$N642))),const_zero)</f>
        <v>0</v>
      </c>
      <c r="P642" s="5" t="n">
        <f aca="false">IF($I642=const_zero,MIN(class_seed_invested_usd,MAX(const_zero,$A642-SUM($J642:$O642))),const_zero)</f>
        <v>0</v>
      </c>
      <c r="Q642" s="5" t="n">
        <f aca="false">MAX(const_zero,$A642-SUM($J642:$P642))</f>
        <v>1870000000</v>
      </c>
      <c r="R642" s="9" t="n">
        <f aca="false">common_rsa_total+Sensitivity!$AE$480+Sensitivity!$AJ$480+IF($C642=const_one,Sensitivity!$D$480,const_zero)+IF($D642=const_one,Sensitivity!$Y$480,const_zero)+IF($E642=const_one,Sensitivity!$V$480,const_zero)+IF($F642=const_one,Sensitivity!$S$480,const_zero)+IF($G642=const_one,Sensitivity!$P$480,const_zero)+IF($H642=const_one,Sensitivity!$M$480,const_zero)+IF($I642=const_one,Sensitivity!$J$480,const_zero)</f>
        <v>28368241.1908424</v>
      </c>
      <c r="S642" s="23" t="b">
        <f aca="false">IF($R642&gt;const_zero,--($Q642&gt;option_strike_usd*$R642),const_zero)</f>
        <v>1</v>
      </c>
      <c r="T642" s="7" t="n">
        <f aca="false">IF($R642&gt;const_zero,IF($S642=const_one,($Q642+option_strike_usd*pre_f_options_issued)/($R642+pre_f_options_issued),$Q642/$R642),const_zero)</f>
        <v>60.6610525174822</v>
      </c>
      <c r="U642" s="5" t="n">
        <f aca="false">IF($C642=const_one,Sensitivity!$D$480*$T642,const_zero)</f>
        <v>37021400.9217353</v>
      </c>
      <c r="V642" s="5" t="n">
        <f aca="false">IF($D642=const_one,Sensitivity!$Y$480*$T642,const_zero)</f>
        <v>370194463.368514</v>
      </c>
      <c r="W642" s="5" t="n">
        <f aca="false">IF($E642=const_one,Sensitivity!$V$480*$T642,const_zero)</f>
        <v>0</v>
      </c>
      <c r="X642" s="5" t="n">
        <f aca="false">IF($F642=const_one,Sensitivity!$S$480*$T642,const_zero)</f>
        <v>145586526.041957</v>
      </c>
      <c r="Y642" s="5" t="n">
        <f aca="false">IF($G642=const_one,Sensitivity!$P$480*$T642,const_zero)</f>
        <v>0</v>
      </c>
      <c r="Z642" s="5" t="n">
        <f aca="false">IF($H642=const_one,Sensitivity!$M$480*$T642,const_zero)</f>
        <v>303305262.587411</v>
      </c>
      <c r="AA642" s="5" t="n">
        <f aca="false">IF($I642=const_one,Sensitivity!$J$480*$T642,const_zero)</f>
        <v>303305262.587411</v>
      </c>
      <c r="AB642" s="5" t="n">
        <f aca="false">(Sensitivity!$AE$480+Sensitivity!$AJ$480)*$T642</f>
        <v>15484980.5419263</v>
      </c>
      <c r="AC642" s="5" t="n">
        <f aca="false">common_rsa_total*$T642</f>
        <v>545949472.65734</v>
      </c>
      <c r="AD642" s="5" t="n">
        <f aca="false">IF($S642=const_one,pre_f_options_issued*($T642-option_strike_usd),const_zero)</f>
        <v>149152631.293706</v>
      </c>
      <c r="AE642" s="5" t="n">
        <f aca="false">J642+U642</f>
        <v>37021400.9217353</v>
      </c>
      <c r="AF642" s="5" t="n">
        <f aca="false">K642+V642</f>
        <v>370194463.368514</v>
      </c>
      <c r="AG642" s="5" t="n">
        <f aca="false">L642+W642</f>
        <v>100000000</v>
      </c>
      <c r="AH642" s="5" t="n">
        <f aca="false">M642+X642</f>
        <v>145586526.041957</v>
      </c>
      <c r="AI642" s="5" t="n">
        <f aca="false">N642+Y642</f>
        <v>30000000</v>
      </c>
      <c r="AJ642" s="5" t="n">
        <f aca="false">O642+Z642</f>
        <v>303305262.587411</v>
      </c>
      <c r="AK642" s="5" t="n">
        <f aca="false">P642+AA642</f>
        <v>303305262.587411</v>
      </c>
      <c r="AL642" s="5" t="n">
        <f aca="false">INDEX($AE$535:$AE$662,$B642-$C642*1+const_one)</f>
        <v>30000000</v>
      </c>
      <c r="AM642" s="5" t="n">
        <f aca="false">INDEX($AF$535:$AF$662,$B642-$D642*2+const_one)</f>
        <v>300000000</v>
      </c>
      <c r="AN642" s="5" t="n">
        <f aca="false">INDEX($AG$535:$AG$662,$B642-$E642*4+const_one)</f>
        <v>100000000</v>
      </c>
      <c r="AO642" s="5" t="n">
        <f aca="false">INDEX($AH$535:$AH$662,$B642-$F642*8+const_one)</f>
        <v>60000000</v>
      </c>
      <c r="AP642" s="5" t="n">
        <f aca="false">INDEX($AI$535:$AI$662,$B642-$G642*16+const_one)</f>
        <v>30000000</v>
      </c>
      <c r="AQ642" s="5" t="n">
        <f aca="false">INDEX($AJ$535:$AJ$662,$B642-$H642*32+const_one)</f>
        <v>15000000</v>
      </c>
      <c r="AR642" s="5" t="n">
        <f aca="false">INDEX($AK$535:$AK$662,$B642-$I642*64+const_one)</f>
        <v>5000000</v>
      </c>
      <c r="AS642" s="5" t="n">
        <f aca="false">INDEX($AE$535:$AE$662,$B642+(const_one-$C642)*1+const_one)</f>
        <v>37021400.9217353</v>
      </c>
      <c r="AT642" s="5" t="n">
        <f aca="false">INDEX($AF$535:$AF$662,$B642+(const_one-$D642)*2+const_one)</f>
        <v>370194463.368514</v>
      </c>
      <c r="AU642" s="5" t="n">
        <f aca="false">INDEX($AG$535:$AG$662,$B642+(const_one-$E642)*4+const_one)</f>
        <v>104394043.364344</v>
      </c>
      <c r="AV642" s="5" t="n">
        <f aca="false">INDEX($AH$535:$AH$662,$B642+(const_one-$F642)*8+const_one)</f>
        <v>145586526.041957</v>
      </c>
      <c r="AW642" s="5" t="n">
        <f aca="false">INDEX($AI$535:$AI$662,$B642+(const_one-$G642)*16+const_one)</f>
        <v>168520708.466646</v>
      </c>
      <c r="AX642" s="5" t="n">
        <f aca="false">INDEX($AJ$535:$AJ$662,$B642+(const_one-$H642)*32+const_one)</f>
        <v>303305262.587411</v>
      </c>
      <c r="AY642" s="5" t="n">
        <f aca="false">INDEX($AK$535:$AK$662,$B642+(const_one-$I642)*64+const_one)</f>
        <v>303305262.587411</v>
      </c>
      <c r="AZ642" s="5" t="n">
        <f aca="false">--($C642=--(AS642&gt;AL642))</f>
        <v>1</v>
      </c>
      <c r="BA642" s="5" t="n">
        <f aca="false">--($D642=--(AT642&gt;AM642))</f>
        <v>1</v>
      </c>
      <c r="BB642" s="5" t="n">
        <f aca="false">--($E642=--(AU642&gt;AN642))</f>
        <v>0</v>
      </c>
      <c r="BC642" s="5" t="n">
        <f aca="false">--($F642=--(AV642&gt;AO642))</f>
        <v>1</v>
      </c>
      <c r="BD642" s="5" t="n">
        <f aca="false">--($G642=--(AW642&gt;AP642))</f>
        <v>0</v>
      </c>
      <c r="BE642" s="5" t="n">
        <f aca="false">--($H642=--(AX642&gt;AQ642))</f>
        <v>1</v>
      </c>
      <c r="BF642" s="5" t="n">
        <f aca="false">--($I642=--(AY642&gt;AR642))</f>
        <v>1</v>
      </c>
      <c r="BG642" s="5" t="n">
        <f aca="false">SUM(AZ642:BF642)</f>
        <v>5</v>
      </c>
      <c r="BH642" s="5" t="n">
        <f aca="false">SUM(AE642:AK642)+AB642+AC642+AD642</f>
        <v>2000000000</v>
      </c>
    </row>
    <row r="643" customFormat="false" ht="15" hidden="true" customHeight="false" outlineLevel="0" collapsed="false">
      <c r="A643" s="5" t="n">
        <f aca="false">sensitivity_exit_usd</f>
        <v>2000000000</v>
      </c>
      <c r="B643" s="2" t="n">
        <f aca="false">ROW()-ROW($B$535)</f>
        <v>108</v>
      </c>
      <c r="C643" s="2" t="n">
        <f aca="false">MOD(QUOTIENT($B643,1),2)</f>
        <v>0</v>
      </c>
      <c r="D643" s="2" t="n">
        <f aca="false">MOD(QUOTIENT($B643,2),2)</f>
        <v>0</v>
      </c>
      <c r="E643" s="2" t="n">
        <f aca="false">MOD(QUOTIENT($B643,4),2)</f>
        <v>1</v>
      </c>
      <c r="F643" s="2" t="n">
        <f aca="false">MOD(QUOTIENT($B643,8),2)</f>
        <v>1</v>
      </c>
      <c r="G643" s="2" t="n">
        <f aca="false">MOD(QUOTIENT($B643,16),2)</f>
        <v>0</v>
      </c>
      <c r="H643" s="2" t="n">
        <f aca="false">MOD(QUOTIENT($B643,32),2)</f>
        <v>1</v>
      </c>
      <c r="I643" s="2" t="n">
        <f aca="false">MOD(QUOTIENT($B643,64),2)</f>
        <v>1</v>
      </c>
      <c r="J643" s="5" t="n">
        <f aca="false">IF($C643=const_zero,MIN(class_series_f_invested_usd,MAX(const_zero,$A643)),const_zero)</f>
        <v>30000000</v>
      </c>
      <c r="K643" s="5" t="n">
        <f aca="false">IF($D643=const_zero,MIN(class_series_e_invested_usd,MAX(const_zero,$A643-SUM($J643:$J643))),const_zero)</f>
        <v>300000000</v>
      </c>
      <c r="L643" s="5" t="n">
        <f aca="false">IF($E643=const_zero,MIN(class_series_d_invested_usd,MAX(const_zero,$A643-SUM($J643:$K643))),const_zero)</f>
        <v>0</v>
      </c>
      <c r="M643" s="5" t="n">
        <f aca="false">IF($F643=const_zero,MIN(class_series_c_invested_usd,MAX(const_zero,$A643-SUM($J643:$L643))),const_zero)</f>
        <v>0</v>
      </c>
      <c r="N643" s="5" t="n">
        <f aca="false">IF($G643=const_zero,MIN(class_series_b_invested_usd,MAX(const_zero,$A643-SUM($J643:$M643))),const_zero)</f>
        <v>30000000</v>
      </c>
      <c r="O643" s="5" t="n">
        <f aca="false">IF($H643=const_zero,MIN(class_series_a_invested_usd,MAX(const_zero,$A643-SUM($J643:$N643))),const_zero)</f>
        <v>0</v>
      </c>
      <c r="P643" s="5" t="n">
        <f aca="false">IF($I643=const_zero,MIN(class_seed_invested_usd,MAX(const_zero,$A643-SUM($J643:$O643))),const_zero)</f>
        <v>0</v>
      </c>
      <c r="Q643" s="5" t="n">
        <f aca="false">MAX(const_zero,$A643-SUM($J643:$P643))</f>
        <v>1640000000</v>
      </c>
      <c r="R643" s="9" t="n">
        <f aca="false">common_rsa_total+Sensitivity!$AE$480+Sensitivity!$AJ$480+IF($C643=const_one,Sensitivity!$D$480,const_zero)+IF($D643=const_one,Sensitivity!$Y$480,const_zero)+IF($E643=const_one,Sensitivity!$V$480,const_zero)+IF($F643=const_one,Sensitivity!$S$480,const_zero)+IF($G643=const_one,Sensitivity!$P$480,const_zero)+IF($H643=const_one,Sensitivity!$M$480,const_zero)+IF($I643=const_one,Sensitivity!$J$480,const_zero)</f>
        <v>23380258.6360977</v>
      </c>
      <c r="S643" s="23" t="b">
        <f aca="false">IF($R643&gt;const_zero,--($Q643&gt;option_strike_usd*$R643),const_zero)</f>
        <v>1</v>
      </c>
      <c r="T643" s="7" t="n">
        <f aca="false">IF($R643&gt;const_zero,IF($S643=const_one,($Q643+option_strike_usd*pre_f_options_issued)/($R643+pre_f_options_issued),$Q643/$R643),const_zero)</f>
        <v>63.4653626571199</v>
      </c>
      <c r="U643" s="5" t="n">
        <f aca="false">IF($C643=const_one,Sensitivity!$D$480*$T643,const_zero)</f>
        <v>0</v>
      </c>
      <c r="V643" s="5" t="n">
        <f aca="false">IF($D643=const_one,Sensitivity!$Y$480*$T643,const_zero)</f>
        <v>0</v>
      </c>
      <c r="W643" s="5" t="n">
        <f aca="false">IF($E643=const_one,Sensitivity!$V$480*$T643,const_zero)</f>
        <v>109476994.147221</v>
      </c>
      <c r="X643" s="5" t="n">
        <f aca="false">IF($F643=const_one,Sensitivity!$S$480*$T643,const_zero)</f>
        <v>152316870.377088</v>
      </c>
      <c r="Y643" s="5" t="n">
        <f aca="false">IF($G643=const_one,Sensitivity!$P$480*$T643,const_zero)</f>
        <v>0</v>
      </c>
      <c r="Z643" s="5" t="n">
        <f aca="false">IF($H643=const_one,Sensitivity!$M$480*$T643,const_zero)</f>
        <v>317326813.2856</v>
      </c>
      <c r="AA643" s="5" t="n">
        <f aca="false">IF($I643=const_one,Sensitivity!$J$480*$T643,const_zero)</f>
        <v>317326813.2856</v>
      </c>
      <c r="AB643" s="5" t="n">
        <f aca="false">(Sensitivity!$AE$480+Sensitivity!$AJ$480)*$T643</f>
        <v>16200838.3476131</v>
      </c>
      <c r="AC643" s="5" t="n">
        <f aca="false">common_rsa_total*$T643</f>
        <v>571188263.914079</v>
      </c>
      <c r="AD643" s="5" t="n">
        <f aca="false">IF($S643=const_one,pre_f_options_issued*($T643-option_strike_usd),const_zero)</f>
        <v>156163406.6428</v>
      </c>
      <c r="AE643" s="5" t="n">
        <f aca="false">J643+U643</f>
        <v>30000000</v>
      </c>
      <c r="AF643" s="5" t="n">
        <f aca="false">K643+V643</f>
        <v>300000000</v>
      </c>
      <c r="AG643" s="5" t="n">
        <f aca="false">L643+W643</f>
        <v>109476994.147221</v>
      </c>
      <c r="AH643" s="5" t="n">
        <f aca="false">M643+X643</f>
        <v>152316870.377088</v>
      </c>
      <c r="AI643" s="5" t="n">
        <f aca="false">N643+Y643</f>
        <v>30000000</v>
      </c>
      <c r="AJ643" s="5" t="n">
        <f aca="false">O643+Z643</f>
        <v>317326813.2856</v>
      </c>
      <c r="AK643" s="5" t="n">
        <f aca="false">P643+AA643</f>
        <v>317326813.2856</v>
      </c>
      <c r="AL643" s="5" t="n">
        <f aca="false">INDEX($AE$535:$AE$662,$B643-$C643*1+const_one)</f>
        <v>30000000</v>
      </c>
      <c r="AM643" s="5" t="n">
        <f aca="false">INDEX($AF$535:$AF$662,$B643-$D643*2+const_one)</f>
        <v>300000000</v>
      </c>
      <c r="AN643" s="5" t="n">
        <f aca="false">INDEX($AG$535:$AG$662,$B643-$E643*4+const_one)</f>
        <v>100000000</v>
      </c>
      <c r="AO643" s="5" t="n">
        <f aca="false">INDEX($AH$535:$AH$662,$B643-$F643*8+const_one)</f>
        <v>60000000</v>
      </c>
      <c r="AP643" s="5" t="n">
        <f aca="false">INDEX($AI$535:$AI$662,$B643-$G643*16+const_one)</f>
        <v>30000000</v>
      </c>
      <c r="AQ643" s="5" t="n">
        <f aca="false">INDEX($AJ$535:$AJ$662,$B643-$H643*32+const_one)</f>
        <v>15000000</v>
      </c>
      <c r="AR643" s="5" t="n">
        <f aca="false">INDEX($AK$535:$AK$662,$B643-$I643*64+const_one)</f>
        <v>5000000</v>
      </c>
      <c r="AS643" s="5" t="n">
        <f aca="false">INDEX($AE$535:$AE$662,$B643+(const_one-$C643)*1+const_one)</f>
        <v>38531678.4724081</v>
      </c>
      <c r="AT643" s="5" t="n">
        <f aca="false">INDEX($AF$535:$AF$662,$B643+(const_one-$D643)*2+const_one)</f>
        <v>370648936.84569</v>
      </c>
      <c r="AU643" s="5" t="n">
        <f aca="false">INDEX($AG$535:$AG$662,$B643+(const_one-$E643)*4+const_one)</f>
        <v>109476994.147221</v>
      </c>
      <c r="AV643" s="5" t="n">
        <f aca="false">INDEX($AH$535:$AH$662,$B643+(const_one-$F643)*8+const_one)</f>
        <v>152316870.377088</v>
      </c>
      <c r="AW643" s="5" t="n">
        <f aca="false">INDEX($AI$535:$AI$662,$B643+(const_one-$G643)*16+const_one)</f>
        <v>173734593.696768</v>
      </c>
      <c r="AX643" s="5" t="n">
        <f aca="false">INDEX($AJ$535:$AJ$662,$B643+(const_one-$H643)*32+const_one)</f>
        <v>317326813.2856</v>
      </c>
      <c r="AY643" s="5" t="n">
        <f aca="false">INDEX($AK$535:$AK$662,$B643+(const_one-$I643)*64+const_one)</f>
        <v>317326813.2856</v>
      </c>
      <c r="AZ643" s="5" t="n">
        <f aca="false">--($C643=--(AS643&gt;AL643))</f>
        <v>0</v>
      </c>
      <c r="BA643" s="5" t="n">
        <f aca="false">--($D643=--(AT643&gt;AM643))</f>
        <v>0</v>
      </c>
      <c r="BB643" s="5" t="n">
        <f aca="false">--($E643=--(AU643&gt;AN643))</f>
        <v>1</v>
      </c>
      <c r="BC643" s="5" t="n">
        <f aca="false">--($F643=--(AV643&gt;AO643))</f>
        <v>1</v>
      </c>
      <c r="BD643" s="5" t="n">
        <f aca="false">--($G643=--(AW643&gt;AP643))</f>
        <v>0</v>
      </c>
      <c r="BE643" s="5" t="n">
        <f aca="false">--($H643=--(AX643&gt;AQ643))</f>
        <v>1</v>
      </c>
      <c r="BF643" s="5" t="n">
        <f aca="false">--($I643=--(AY643&gt;AR643))</f>
        <v>1</v>
      </c>
      <c r="BG643" s="5" t="n">
        <f aca="false">SUM(AZ643:BF643)</f>
        <v>4</v>
      </c>
      <c r="BH643" s="5" t="n">
        <f aca="false">SUM(AE643:AK643)+AB643+AC643+AD643</f>
        <v>2000000000</v>
      </c>
    </row>
    <row r="644" customFormat="false" ht="15" hidden="true" customHeight="false" outlineLevel="0" collapsed="false">
      <c r="A644" s="5" t="n">
        <f aca="false">sensitivity_exit_usd</f>
        <v>2000000000</v>
      </c>
      <c r="B644" s="2" t="n">
        <f aca="false">ROW()-ROW($B$535)</f>
        <v>109</v>
      </c>
      <c r="C644" s="2" t="n">
        <f aca="false">MOD(QUOTIENT($B644,1),2)</f>
        <v>1</v>
      </c>
      <c r="D644" s="2" t="n">
        <f aca="false">MOD(QUOTIENT($B644,2),2)</f>
        <v>0</v>
      </c>
      <c r="E644" s="2" t="n">
        <f aca="false">MOD(QUOTIENT($B644,4),2)</f>
        <v>1</v>
      </c>
      <c r="F644" s="2" t="n">
        <f aca="false">MOD(QUOTIENT($B644,8),2)</f>
        <v>1</v>
      </c>
      <c r="G644" s="2" t="n">
        <f aca="false">MOD(QUOTIENT($B644,16),2)</f>
        <v>0</v>
      </c>
      <c r="H644" s="2" t="n">
        <f aca="false">MOD(QUOTIENT($B644,32),2)</f>
        <v>1</v>
      </c>
      <c r="I644" s="2" t="n">
        <f aca="false">MOD(QUOTIENT($B644,64),2)</f>
        <v>1</v>
      </c>
      <c r="J644" s="5" t="n">
        <f aca="false">IF($C644=const_zero,MIN(class_series_f_invested_usd,MAX(const_zero,$A644)),const_zero)</f>
        <v>0</v>
      </c>
      <c r="K644" s="5" t="n">
        <f aca="false">IF($D644=const_zero,MIN(class_series_e_invested_usd,MAX(const_zero,$A644-SUM($J644:$J644))),const_zero)</f>
        <v>300000000</v>
      </c>
      <c r="L644" s="5" t="n">
        <f aca="false">IF($E644=const_zero,MIN(class_series_d_invested_usd,MAX(const_zero,$A644-SUM($J644:$K644))),const_zero)</f>
        <v>0</v>
      </c>
      <c r="M644" s="5" t="n">
        <f aca="false">IF($F644=const_zero,MIN(class_series_c_invested_usd,MAX(const_zero,$A644-SUM($J644:$L644))),const_zero)</f>
        <v>0</v>
      </c>
      <c r="N644" s="5" t="n">
        <f aca="false">IF($G644=const_zero,MIN(class_series_b_invested_usd,MAX(const_zero,$A644-SUM($J644:$M644))),const_zero)</f>
        <v>30000000</v>
      </c>
      <c r="O644" s="5" t="n">
        <f aca="false">IF($H644=const_zero,MIN(class_series_a_invested_usd,MAX(const_zero,$A644-SUM($J644:$N644))),const_zero)</f>
        <v>0</v>
      </c>
      <c r="P644" s="5" t="n">
        <f aca="false">IF($I644=const_zero,MIN(class_seed_invested_usd,MAX(const_zero,$A644-SUM($J644:$O644))),const_zero)</f>
        <v>0</v>
      </c>
      <c r="Q644" s="5" t="n">
        <f aca="false">MAX(const_zero,$A644-SUM($J644:$P644))</f>
        <v>1670000000</v>
      </c>
      <c r="R644" s="9" t="n">
        <f aca="false">common_rsa_total+Sensitivity!$AE$480+Sensitivity!$AJ$480+IF($C644=const_one,Sensitivity!$D$480,const_zero)+IF($D644=const_one,Sensitivity!$Y$480,const_zero)+IF($E644=const_one,Sensitivity!$V$480,const_zero)+IF($F644=const_one,Sensitivity!$S$480,const_zero)+IF($G644=const_one,Sensitivity!$P$480,const_zero)+IF($H644=const_one,Sensitivity!$M$480,const_zero)+IF($I644=const_one,Sensitivity!$J$480,const_zero)</f>
        <v>23990557.9860977</v>
      </c>
      <c r="S644" s="23" t="b">
        <f aca="false">IF($R644&gt;const_zero,--($Q644&gt;option_strike_usd*$R644),const_zero)</f>
        <v>1</v>
      </c>
      <c r="T644" s="7" t="n">
        <f aca="false">IF($R644&gt;const_zero,IF($S644=const_one,($Q644+option_strike_usd*pre_f_options_issued)/($R644+pre_f_options_issued),$Q644/$R644),const_zero)</f>
        <v>63.135702950377</v>
      </c>
      <c r="U644" s="5" t="n">
        <f aca="false">IF($C644=const_one,Sensitivity!$D$480*$T644,const_zero)</f>
        <v>38531678.4724081</v>
      </c>
      <c r="V644" s="5" t="n">
        <f aca="false">IF($D644=const_one,Sensitivity!$Y$480*$T644,const_zero)</f>
        <v>0</v>
      </c>
      <c r="W644" s="5" t="n">
        <f aca="false">IF($E644=const_one,Sensitivity!$V$480*$T644,const_zero)</f>
        <v>108908335.082265</v>
      </c>
      <c r="X644" s="5" t="n">
        <f aca="false">IF($F644=const_one,Sensitivity!$S$480*$T644,const_zero)</f>
        <v>151525687.080905</v>
      </c>
      <c r="Y644" s="5" t="n">
        <f aca="false">IF($G644=const_one,Sensitivity!$P$480*$T644,const_zero)</f>
        <v>0</v>
      </c>
      <c r="Z644" s="5" t="n">
        <f aca="false">IF($H644=const_one,Sensitivity!$M$480*$T644,const_zero)</f>
        <v>315678514.751885</v>
      </c>
      <c r="AA644" s="5" t="n">
        <f aca="false">IF($I644=const_one,Sensitivity!$J$480*$T644,const_zero)</f>
        <v>315678514.751885</v>
      </c>
      <c r="AB644" s="5" t="n">
        <f aca="false">(Sensitivity!$AE$480+Sensitivity!$AJ$480)*$T644</f>
        <v>16116685.9313176</v>
      </c>
      <c r="AC644" s="5" t="n">
        <f aca="false">common_rsa_total*$T644</f>
        <v>568221326.553393</v>
      </c>
      <c r="AD644" s="5" t="n">
        <f aca="false">IF($S644=const_one,pre_f_options_issued*($T644-option_strike_usd),const_zero)</f>
        <v>155339257.375942</v>
      </c>
      <c r="AE644" s="5" t="n">
        <f aca="false">J644+U644</f>
        <v>38531678.4724081</v>
      </c>
      <c r="AF644" s="5" t="n">
        <f aca="false">K644+V644</f>
        <v>300000000</v>
      </c>
      <c r="AG644" s="5" t="n">
        <f aca="false">L644+W644</f>
        <v>108908335.082265</v>
      </c>
      <c r="AH644" s="5" t="n">
        <f aca="false">M644+X644</f>
        <v>151525687.080905</v>
      </c>
      <c r="AI644" s="5" t="n">
        <f aca="false">N644+Y644</f>
        <v>30000000</v>
      </c>
      <c r="AJ644" s="5" t="n">
        <f aca="false">O644+Z644</f>
        <v>315678514.751885</v>
      </c>
      <c r="AK644" s="5" t="n">
        <f aca="false">P644+AA644</f>
        <v>315678514.751885</v>
      </c>
      <c r="AL644" s="5" t="n">
        <f aca="false">INDEX($AE$535:$AE$662,$B644-$C644*1+const_one)</f>
        <v>30000000</v>
      </c>
      <c r="AM644" s="5" t="n">
        <f aca="false">INDEX($AF$535:$AF$662,$B644-$D644*2+const_one)</f>
        <v>300000000</v>
      </c>
      <c r="AN644" s="5" t="n">
        <f aca="false">INDEX($AG$535:$AG$662,$B644-$E644*4+const_one)</f>
        <v>100000000</v>
      </c>
      <c r="AO644" s="5" t="n">
        <f aca="false">INDEX($AH$535:$AH$662,$B644-$F644*8+const_one)</f>
        <v>60000000</v>
      </c>
      <c r="AP644" s="5" t="n">
        <f aca="false">INDEX($AI$535:$AI$662,$B644-$G644*16+const_one)</f>
        <v>30000000</v>
      </c>
      <c r="AQ644" s="5" t="n">
        <f aca="false">INDEX($AJ$535:$AJ$662,$B644-$H644*32+const_one)</f>
        <v>15000000</v>
      </c>
      <c r="AR644" s="5" t="n">
        <f aca="false">INDEX($AK$535:$AK$662,$B644-$I644*64+const_one)</f>
        <v>5000000</v>
      </c>
      <c r="AS644" s="5" t="n">
        <f aca="false">INDEX($AE$535:$AE$662,$B644+(const_one-$C644)*1+const_one)</f>
        <v>38531678.4724081</v>
      </c>
      <c r="AT644" s="5" t="n">
        <f aca="false">INDEX($AF$535:$AF$662,$B644+(const_one-$D644)*2+const_one)</f>
        <v>369325758.14807</v>
      </c>
      <c r="AU644" s="5" t="n">
        <f aca="false">INDEX($AG$535:$AG$662,$B644+(const_one-$E644)*4+const_one)</f>
        <v>108908335.082265</v>
      </c>
      <c r="AV644" s="5" t="n">
        <f aca="false">INDEX($AH$535:$AH$662,$B644+(const_one-$F644)*8+const_one)</f>
        <v>151525687.080905</v>
      </c>
      <c r="AW644" s="5" t="n">
        <f aca="false">INDEX($AI$535:$AI$662,$B644+(const_one-$G644)*16+const_one)</f>
        <v>173191026.172097</v>
      </c>
      <c r="AX644" s="5" t="n">
        <f aca="false">INDEX($AJ$535:$AJ$662,$B644+(const_one-$H644)*32+const_one)</f>
        <v>315678514.751885</v>
      </c>
      <c r="AY644" s="5" t="n">
        <f aca="false">INDEX($AK$535:$AK$662,$B644+(const_one-$I644)*64+const_one)</f>
        <v>315678514.751885</v>
      </c>
      <c r="AZ644" s="5" t="n">
        <f aca="false">--($C644=--(AS644&gt;AL644))</f>
        <v>1</v>
      </c>
      <c r="BA644" s="5" t="n">
        <f aca="false">--($D644=--(AT644&gt;AM644))</f>
        <v>0</v>
      </c>
      <c r="BB644" s="5" t="n">
        <f aca="false">--($E644=--(AU644&gt;AN644))</f>
        <v>1</v>
      </c>
      <c r="BC644" s="5" t="n">
        <f aca="false">--($F644=--(AV644&gt;AO644))</f>
        <v>1</v>
      </c>
      <c r="BD644" s="5" t="n">
        <f aca="false">--($G644=--(AW644&gt;AP644))</f>
        <v>0</v>
      </c>
      <c r="BE644" s="5" t="n">
        <f aca="false">--($H644=--(AX644&gt;AQ644))</f>
        <v>1</v>
      </c>
      <c r="BF644" s="5" t="n">
        <f aca="false">--($I644=--(AY644&gt;AR644))</f>
        <v>1</v>
      </c>
      <c r="BG644" s="5" t="n">
        <f aca="false">SUM(AZ644:BF644)</f>
        <v>5</v>
      </c>
      <c r="BH644" s="5" t="n">
        <f aca="false">SUM(AE644:AK644)+AB644+AC644+AD644</f>
        <v>2000000000</v>
      </c>
    </row>
    <row r="645" customFormat="false" ht="15" hidden="true" customHeight="false" outlineLevel="0" collapsed="false">
      <c r="A645" s="5" t="n">
        <f aca="false">sensitivity_exit_usd</f>
        <v>2000000000</v>
      </c>
      <c r="B645" s="2" t="n">
        <f aca="false">ROW()-ROW($B$535)</f>
        <v>110</v>
      </c>
      <c r="C645" s="2" t="n">
        <f aca="false">MOD(QUOTIENT($B645,1),2)</f>
        <v>0</v>
      </c>
      <c r="D645" s="2" t="n">
        <f aca="false">MOD(QUOTIENT($B645,2),2)</f>
        <v>1</v>
      </c>
      <c r="E645" s="2" t="n">
        <f aca="false">MOD(QUOTIENT($B645,4),2)</f>
        <v>1</v>
      </c>
      <c r="F645" s="2" t="n">
        <f aca="false">MOD(QUOTIENT($B645,8),2)</f>
        <v>1</v>
      </c>
      <c r="G645" s="2" t="n">
        <f aca="false">MOD(QUOTIENT($B645,16),2)</f>
        <v>0</v>
      </c>
      <c r="H645" s="2" t="n">
        <f aca="false">MOD(QUOTIENT($B645,32),2)</f>
        <v>1</v>
      </c>
      <c r="I645" s="2" t="n">
        <f aca="false">MOD(QUOTIENT($B645,64),2)</f>
        <v>1</v>
      </c>
      <c r="J645" s="5" t="n">
        <f aca="false">IF($C645=const_zero,MIN(class_series_f_invested_usd,MAX(const_zero,$A645)),const_zero)</f>
        <v>30000000</v>
      </c>
      <c r="K645" s="5" t="n">
        <f aca="false">IF($D645=const_zero,MIN(class_series_e_invested_usd,MAX(const_zero,$A645-SUM($J645:$J645))),const_zero)</f>
        <v>0</v>
      </c>
      <c r="L645" s="5" t="n">
        <f aca="false">IF($E645=const_zero,MIN(class_series_d_invested_usd,MAX(const_zero,$A645-SUM($J645:$K645))),const_zero)</f>
        <v>0</v>
      </c>
      <c r="M645" s="5" t="n">
        <f aca="false">IF($F645=const_zero,MIN(class_series_c_invested_usd,MAX(const_zero,$A645-SUM($J645:$L645))),const_zero)</f>
        <v>0</v>
      </c>
      <c r="N645" s="5" t="n">
        <f aca="false">IF($G645=const_zero,MIN(class_series_b_invested_usd,MAX(const_zero,$A645-SUM($J645:$M645))),const_zero)</f>
        <v>30000000</v>
      </c>
      <c r="O645" s="5" t="n">
        <f aca="false">IF($H645=const_zero,MIN(class_series_a_invested_usd,MAX(const_zero,$A645-SUM($J645:$N645))),const_zero)</f>
        <v>0</v>
      </c>
      <c r="P645" s="5" t="n">
        <f aca="false">IF($I645=const_zero,MIN(class_seed_invested_usd,MAX(const_zero,$A645-SUM($J645:$O645))),const_zero)</f>
        <v>0</v>
      </c>
      <c r="Q645" s="5" t="n">
        <f aca="false">MAX(const_zero,$A645-SUM($J645:$P645))</f>
        <v>1940000000</v>
      </c>
      <c r="R645" s="9" t="n">
        <f aca="false">common_rsa_total+Sensitivity!$AE$480+Sensitivity!$AJ$480+IF($C645=const_one,Sensitivity!$D$480,const_zero)+IF($D645=const_one,Sensitivity!$Y$480,const_zero)+IF($E645=const_one,Sensitivity!$V$480,const_zero)+IF($F645=const_one,Sensitivity!$S$480,const_zero)+IF($G645=const_one,Sensitivity!$P$480,const_zero)+IF($H645=const_one,Sensitivity!$M$480,const_zero)+IF($I645=const_one,Sensitivity!$J$480,const_zero)</f>
        <v>29482929.9219582</v>
      </c>
      <c r="S645" s="23" t="b">
        <f aca="false">IF($R645&gt;const_zero,--($Q645&gt;option_strike_usd*$R645),const_zero)</f>
        <v>1</v>
      </c>
      <c r="T645" s="7" t="n">
        <f aca="false">IF($R645&gt;const_zero,IF($S645=const_one,($Q645+option_strike_usd*pre_f_options_issued)/($R645+pre_f_options_issued),$Q645/$R645),const_zero)</f>
        <v>60.7355237540748</v>
      </c>
      <c r="U645" s="5" t="n">
        <f aca="false">IF($C645=const_one,Sensitivity!$D$480*$T645,const_zero)</f>
        <v>0</v>
      </c>
      <c r="V645" s="5" t="n">
        <f aca="false">IF($D645=const_one,Sensitivity!$Y$480*$T645,const_zero)</f>
        <v>370648936.84569</v>
      </c>
      <c r="W645" s="5" t="n">
        <f aca="false">IF($E645=const_one,Sensitivity!$V$480*$T645,const_zero)</f>
        <v>104768054.576102</v>
      </c>
      <c r="X645" s="5" t="n">
        <f aca="false">IF($F645=const_one,Sensitivity!$S$480*$T645,const_zero)</f>
        <v>145765257.009779</v>
      </c>
      <c r="Y645" s="5" t="n">
        <f aca="false">IF($G645=const_one,Sensitivity!$P$480*$T645,const_zero)</f>
        <v>0</v>
      </c>
      <c r="Z645" s="5" t="n">
        <f aca="false">IF($H645=const_one,Sensitivity!$M$480*$T645,const_zero)</f>
        <v>303677618.770374</v>
      </c>
      <c r="AA645" s="5" t="n">
        <f aca="false">IF($I645=const_one,Sensitivity!$J$480*$T645,const_zero)</f>
        <v>303677618.770374</v>
      </c>
      <c r="AB645" s="5" t="n">
        <f aca="false">(Sensitivity!$AE$480+Sensitivity!$AJ$480)*$T645</f>
        <v>15503990.8558215</v>
      </c>
      <c r="AC645" s="5" t="n">
        <f aca="false">common_rsa_total*$T645</f>
        <v>546619713.786673</v>
      </c>
      <c r="AD645" s="5" t="n">
        <f aca="false">IF($S645=const_one,pre_f_options_issued*($T645-option_strike_usd),const_zero)</f>
        <v>149338809.385187</v>
      </c>
      <c r="AE645" s="5" t="n">
        <f aca="false">J645+U645</f>
        <v>30000000</v>
      </c>
      <c r="AF645" s="5" t="n">
        <f aca="false">K645+V645</f>
        <v>370648936.84569</v>
      </c>
      <c r="AG645" s="5" t="n">
        <f aca="false">L645+W645</f>
        <v>104768054.576102</v>
      </c>
      <c r="AH645" s="5" t="n">
        <f aca="false">M645+X645</f>
        <v>145765257.009779</v>
      </c>
      <c r="AI645" s="5" t="n">
        <f aca="false">N645+Y645</f>
        <v>30000000</v>
      </c>
      <c r="AJ645" s="5" t="n">
        <f aca="false">O645+Z645</f>
        <v>303677618.770374</v>
      </c>
      <c r="AK645" s="5" t="n">
        <f aca="false">P645+AA645</f>
        <v>303677618.770374</v>
      </c>
      <c r="AL645" s="5" t="n">
        <f aca="false">INDEX($AE$535:$AE$662,$B645-$C645*1+const_one)</f>
        <v>30000000</v>
      </c>
      <c r="AM645" s="5" t="n">
        <f aca="false">INDEX($AF$535:$AF$662,$B645-$D645*2+const_one)</f>
        <v>300000000</v>
      </c>
      <c r="AN645" s="5" t="n">
        <f aca="false">INDEX($AG$535:$AG$662,$B645-$E645*4+const_one)</f>
        <v>100000000</v>
      </c>
      <c r="AO645" s="5" t="n">
        <f aca="false">INDEX($AH$535:$AH$662,$B645-$F645*8+const_one)</f>
        <v>60000000</v>
      </c>
      <c r="AP645" s="5" t="n">
        <f aca="false">INDEX($AI$535:$AI$662,$B645-$G645*16+const_one)</f>
        <v>30000000</v>
      </c>
      <c r="AQ645" s="5" t="n">
        <f aca="false">INDEX($AJ$535:$AJ$662,$B645-$H645*32+const_one)</f>
        <v>15000000</v>
      </c>
      <c r="AR645" s="5" t="n">
        <f aca="false">INDEX($AK$535:$AK$662,$B645-$I645*64+const_one)</f>
        <v>5000000</v>
      </c>
      <c r="AS645" s="5" t="n">
        <f aca="false">INDEX($AE$535:$AE$662,$B645+(const_one-$C645)*1+const_one)</f>
        <v>36934525.8130256</v>
      </c>
      <c r="AT645" s="5" t="n">
        <f aca="false">INDEX($AF$535:$AF$662,$B645+(const_one-$D645)*2+const_one)</f>
        <v>370648936.84569</v>
      </c>
      <c r="AU645" s="5" t="n">
        <f aca="false">INDEX($AG$535:$AG$662,$B645+(const_one-$E645)*4+const_one)</f>
        <v>104768054.576102</v>
      </c>
      <c r="AV645" s="5" t="n">
        <f aca="false">INDEX($AH$535:$AH$662,$B645+(const_one-$F645)*8+const_one)</f>
        <v>145765257.009779</v>
      </c>
      <c r="AW645" s="5" t="n">
        <f aca="false">INDEX($AI$535:$AI$662,$B645+(const_one-$G645)*16+const_one)</f>
        <v>169153927.735644</v>
      </c>
      <c r="AX645" s="5" t="n">
        <f aca="false">INDEX($AJ$535:$AJ$662,$B645+(const_one-$H645)*32+const_one)</f>
        <v>303677618.770374</v>
      </c>
      <c r="AY645" s="5" t="n">
        <f aca="false">INDEX($AK$535:$AK$662,$B645+(const_one-$I645)*64+const_one)</f>
        <v>303677618.770374</v>
      </c>
      <c r="AZ645" s="5" t="n">
        <f aca="false">--($C645=--(AS645&gt;AL645))</f>
        <v>0</v>
      </c>
      <c r="BA645" s="5" t="n">
        <f aca="false">--($D645=--(AT645&gt;AM645))</f>
        <v>1</v>
      </c>
      <c r="BB645" s="5" t="n">
        <f aca="false">--($E645=--(AU645&gt;AN645))</f>
        <v>1</v>
      </c>
      <c r="BC645" s="5" t="n">
        <f aca="false">--($F645=--(AV645&gt;AO645))</f>
        <v>1</v>
      </c>
      <c r="BD645" s="5" t="n">
        <f aca="false">--($G645=--(AW645&gt;AP645))</f>
        <v>0</v>
      </c>
      <c r="BE645" s="5" t="n">
        <f aca="false">--($H645=--(AX645&gt;AQ645))</f>
        <v>1</v>
      </c>
      <c r="BF645" s="5" t="n">
        <f aca="false">--($I645=--(AY645&gt;AR645))</f>
        <v>1</v>
      </c>
      <c r="BG645" s="5" t="n">
        <f aca="false">SUM(AZ645:BF645)</f>
        <v>5</v>
      </c>
      <c r="BH645" s="5" t="n">
        <f aca="false">SUM(AE645:AK645)+AB645+AC645+AD645</f>
        <v>2000000000</v>
      </c>
    </row>
    <row r="646" customFormat="false" ht="15" hidden="true" customHeight="false" outlineLevel="0" collapsed="false">
      <c r="A646" s="5" t="n">
        <f aca="false">sensitivity_exit_usd</f>
        <v>2000000000</v>
      </c>
      <c r="B646" s="2" t="n">
        <f aca="false">ROW()-ROW($B$535)</f>
        <v>111</v>
      </c>
      <c r="C646" s="2" t="n">
        <f aca="false">MOD(QUOTIENT($B646,1),2)</f>
        <v>1</v>
      </c>
      <c r="D646" s="2" t="n">
        <f aca="false">MOD(QUOTIENT($B646,2),2)</f>
        <v>1</v>
      </c>
      <c r="E646" s="2" t="n">
        <f aca="false">MOD(QUOTIENT($B646,4),2)</f>
        <v>1</v>
      </c>
      <c r="F646" s="2" t="n">
        <f aca="false">MOD(QUOTIENT($B646,8),2)</f>
        <v>1</v>
      </c>
      <c r="G646" s="2" t="n">
        <f aca="false">MOD(QUOTIENT($B646,16),2)</f>
        <v>0</v>
      </c>
      <c r="H646" s="2" t="n">
        <f aca="false">MOD(QUOTIENT($B646,32),2)</f>
        <v>1</v>
      </c>
      <c r="I646" s="2" t="n">
        <f aca="false">MOD(QUOTIENT($B646,64),2)</f>
        <v>1</v>
      </c>
      <c r="J646" s="5" t="n">
        <f aca="false">IF($C646=const_zero,MIN(class_series_f_invested_usd,MAX(const_zero,$A646)),const_zero)</f>
        <v>0</v>
      </c>
      <c r="K646" s="5" t="n">
        <f aca="false">IF($D646=const_zero,MIN(class_series_e_invested_usd,MAX(const_zero,$A646-SUM($J646:$J646))),const_zero)</f>
        <v>0</v>
      </c>
      <c r="L646" s="5" t="n">
        <f aca="false">IF($E646=const_zero,MIN(class_series_d_invested_usd,MAX(const_zero,$A646-SUM($J646:$K646))),const_zero)</f>
        <v>0</v>
      </c>
      <c r="M646" s="5" t="n">
        <f aca="false">IF($F646=const_zero,MIN(class_series_c_invested_usd,MAX(const_zero,$A646-SUM($J646:$L646))),const_zero)</f>
        <v>0</v>
      </c>
      <c r="N646" s="5" t="n">
        <f aca="false">IF($G646=const_zero,MIN(class_series_b_invested_usd,MAX(const_zero,$A646-SUM($J646:$M646))),const_zero)</f>
        <v>30000000</v>
      </c>
      <c r="O646" s="5" t="n">
        <f aca="false">IF($H646=const_zero,MIN(class_series_a_invested_usd,MAX(const_zero,$A646-SUM($J646:$N646))),const_zero)</f>
        <v>0</v>
      </c>
      <c r="P646" s="5" t="n">
        <f aca="false">IF($I646=const_zero,MIN(class_seed_invested_usd,MAX(const_zero,$A646-SUM($J646:$O646))),const_zero)</f>
        <v>0</v>
      </c>
      <c r="Q646" s="5" t="n">
        <f aca="false">MAX(const_zero,$A646-SUM($J646:$P646))</f>
        <v>1970000000</v>
      </c>
      <c r="R646" s="9" t="n">
        <f aca="false">common_rsa_total+Sensitivity!$AE$480+Sensitivity!$AJ$480+IF($C646=const_one,Sensitivity!$D$480,const_zero)+IF($D646=const_one,Sensitivity!$Y$480,const_zero)+IF($E646=const_one,Sensitivity!$V$480,const_zero)+IF($F646=const_one,Sensitivity!$S$480,const_zero)+IF($G646=const_one,Sensitivity!$P$480,const_zero)+IF($H646=const_one,Sensitivity!$M$480,const_zero)+IF($I646=const_one,Sensitivity!$J$480,const_zero)</f>
        <v>30093229.2719582</v>
      </c>
      <c r="S646" s="23" t="b">
        <f aca="false">IF($R646&gt;const_zero,--($Q646&gt;option_strike_usd*$R646),const_zero)</f>
        <v>1</v>
      </c>
      <c r="T646" s="7" t="n">
        <f aca="false">IF($R646&gt;const_zero,IF($S646=const_one,($Q646+option_strike_usd*pre_f_options_issued)/($R646+pre_f_options_issued),$Q646/$R646),const_zero)</f>
        <v>60.5187041621879</v>
      </c>
      <c r="U646" s="5" t="n">
        <f aca="false">IF($C646=const_one,Sensitivity!$D$480*$T646,const_zero)</f>
        <v>36934525.8130256</v>
      </c>
      <c r="V646" s="5" t="n">
        <f aca="false">IF($D646=const_one,Sensitivity!$Y$480*$T646,const_zero)</f>
        <v>369325758.14807</v>
      </c>
      <c r="W646" s="5" t="n">
        <f aca="false">IF($E646=const_one,Sensitivity!$V$480*$T646,const_zero)</f>
        <v>104394043.364344</v>
      </c>
      <c r="X646" s="5" t="n">
        <f aca="false">IF($F646=const_one,Sensitivity!$S$480*$T646,const_zero)</f>
        <v>145244889.989251</v>
      </c>
      <c r="Y646" s="5" t="n">
        <f aca="false">IF($G646=const_one,Sensitivity!$P$480*$T646,const_zero)</f>
        <v>0</v>
      </c>
      <c r="Z646" s="5" t="n">
        <f aca="false">IF($H646=const_one,Sensitivity!$M$480*$T646,const_zero)</f>
        <v>302593520.81094</v>
      </c>
      <c r="AA646" s="5" t="n">
        <f aca="false">IF($I646=const_one,Sensitivity!$J$480*$T646,const_zero)</f>
        <v>302593520.81094</v>
      </c>
      <c r="AB646" s="5" t="n">
        <f aca="false">(Sensitivity!$AE$480+Sensitivity!$AJ$480)*$T646</f>
        <v>15448643.1982696</v>
      </c>
      <c r="AC646" s="5" t="n">
        <f aca="false">common_rsa_total*$T646</f>
        <v>544668337.459691</v>
      </c>
      <c r="AD646" s="5" t="n">
        <f aca="false">IF($S646=const_one,pre_f_options_issued*($T646-option_strike_usd),const_zero)</f>
        <v>148796760.40547</v>
      </c>
      <c r="AE646" s="5" t="n">
        <f aca="false">J646+U646</f>
        <v>36934525.8130256</v>
      </c>
      <c r="AF646" s="5" t="n">
        <f aca="false">K646+V646</f>
        <v>369325758.14807</v>
      </c>
      <c r="AG646" s="5" t="n">
        <f aca="false">L646+W646</f>
        <v>104394043.364344</v>
      </c>
      <c r="AH646" s="5" t="n">
        <f aca="false">M646+X646</f>
        <v>145244889.989251</v>
      </c>
      <c r="AI646" s="5" t="n">
        <f aca="false">N646+Y646</f>
        <v>30000000</v>
      </c>
      <c r="AJ646" s="5" t="n">
        <f aca="false">O646+Z646</f>
        <v>302593520.81094</v>
      </c>
      <c r="AK646" s="5" t="n">
        <f aca="false">P646+AA646</f>
        <v>302593520.81094</v>
      </c>
      <c r="AL646" s="5" t="n">
        <f aca="false">INDEX($AE$535:$AE$662,$B646-$C646*1+const_one)</f>
        <v>30000000</v>
      </c>
      <c r="AM646" s="5" t="n">
        <f aca="false">INDEX($AF$535:$AF$662,$B646-$D646*2+const_one)</f>
        <v>300000000</v>
      </c>
      <c r="AN646" s="5" t="n">
        <f aca="false">INDEX($AG$535:$AG$662,$B646-$E646*4+const_one)</f>
        <v>100000000</v>
      </c>
      <c r="AO646" s="5" t="n">
        <f aca="false">INDEX($AH$535:$AH$662,$B646-$F646*8+const_one)</f>
        <v>60000000</v>
      </c>
      <c r="AP646" s="5" t="n">
        <f aca="false">INDEX($AI$535:$AI$662,$B646-$G646*16+const_one)</f>
        <v>30000000</v>
      </c>
      <c r="AQ646" s="5" t="n">
        <f aca="false">INDEX($AJ$535:$AJ$662,$B646-$H646*32+const_one)</f>
        <v>15000000</v>
      </c>
      <c r="AR646" s="5" t="n">
        <f aca="false">INDEX($AK$535:$AK$662,$B646-$I646*64+const_one)</f>
        <v>5000000</v>
      </c>
      <c r="AS646" s="5" t="n">
        <f aca="false">INDEX($AE$535:$AE$662,$B646+(const_one-$C646)*1+const_one)</f>
        <v>36934525.8130256</v>
      </c>
      <c r="AT646" s="5" t="n">
        <f aca="false">INDEX($AF$535:$AF$662,$B646+(const_one-$D646)*2+const_one)</f>
        <v>369325758.14807</v>
      </c>
      <c r="AU646" s="5" t="n">
        <f aca="false">INDEX($AG$535:$AG$662,$B646+(const_one-$E646)*4+const_one)</f>
        <v>104394043.364344</v>
      </c>
      <c r="AV646" s="5" t="n">
        <f aca="false">INDEX($AH$535:$AH$662,$B646+(const_one-$F646)*8+const_one)</f>
        <v>145244889.989251</v>
      </c>
      <c r="AW646" s="5" t="n">
        <f aca="false">INDEX($AI$535:$AI$662,$B646+(const_one-$G646)*16+const_one)</f>
        <v>168782100.497213</v>
      </c>
      <c r="AX646" s="5" t="n">
        <f aca="false">INDEX($AJ$535:$AJ$662,$B646+(const_one-$H646)*32+const_one)</f>
        <v>302593520.81094</v>
      </c>
      <c r="AY646" s="5" t="n">
        <f aca="false">INDEX($AK$535:$AK$662,$B646+(const_one-$I646)*64+const_one)</f>
        <v>302593520.81094</v>
      </c>
      <c r="AZ646" s="5" t="n">
        <f aca="false">--($C646=--(AS646&gt;AL646))</f>
        <v>1</v>
      </c>
      <c r="BA646" s="5" t="n">
        <f aca="false">--($D646=--(AT646&gt;AM646))</f>
        <v>1</v>
      </c>
      <c r="BB646" s="5" t="n">
        <f aca="false">--($E646=--(AU646&gt;AN646))</f>
        <v>1</v>
      </c>
      <c r="BC646" s="5" t="n">
        <f aca="false">--($F646=--(AV646&gt;AO646))</f>
        <v>1</v>
      </c>
      <c r="BD646" s="5" t="n">
        <f aca="false">--($G646=--(AW646&gt;AP646))</f>
        <v>0</v>
      </c>
      <c r="BE646" s="5" t="n">
        <f aca="false">--($H646=--(AX646&gt;AQ646))</f>
        <v>1</v>
      </c>
      <c r="BF646" s="5" t="n">
        <f aca="false">--($I646=--(AY646&gt;AR646))</f>
        <v>1</v>
      </c>
      <c r="BG646" s="5" t="n">
        <f aca="false">SUM(AZ646:BF646)</f>
        <v>6</v>
      </c>
      <c r="BH646" s="5" t="n">
        <f aca="false">SUM(AE646:AK646)+AB646+AC646+AD646</f>
        <v>2000000000</v>
      </c>
    </row>
    <row r="647" customFormat="false" ht="15" hidden="true" customHeight="false" outlineLevel="0" collapsed="false">
      <c r="A647" s="5" t="n">
        <f aca="false">sensitivity_exit_usd</f>
        <v>2000000000</v>
      </c>
      <c r="B647" s="2" t="n">
        <f aca="false">ROW()-ROW($B$535)</f>
        <v>112</v>
      </c>
      <c r="C647" s="2" t="n">
        <f aca="false">MOD(QUOTIENT($B647,1),2)</f>
        <v>0</v>
      </c>
      <c r="D647" s="2" t="n">
        <f aca="false">MOD(QUOTIENT($B647,2),2)</f>
        <v>0</v>
      </c>
      <c r="E647" s="2" t="n">
        <f aca="false">MOD(QUOTIENT($B647,4),2)</f>
        <v>0</v>
      </c>
      <c r="F647" s="2" t="n">
        <f aca="false">MOD(QUOTIENT($B647,8),2)</f>
        <v>0</v>
      </c>
      <c r="G647" s="2" t="n">
        <f aca="false">MOD(QUOTIENT($B647,16),2)</f>
        <v>1</v>
      </c>
      <c r="H647" s="2" t="n">
        <f aca="false">MOD(QUOTIENT($B647,32),2)</f>
        <v>1</v>
      </c>
      <c r="I647" s="2" t="n">
        <f aca="false">MOD(QUOTIENT($B647,64),2)</f>
        <v>1</v>
      </c>
      <c r="J647" s="5" t="n">
        <f aca="false">IF($C647=const_zero,MIN(class_series_f_invested_usd,MAX(const_zero,$A647)),const_zero)</f>
        <v>30000000</v>
      </c>
      <c r="K647" s="5" t="n">
        <f aca="false">IF($D647=const_zero,MIN(class_series_e_invested_usd,MAX(const_zero,$A647-SUM($J647:$J647))),const_zero)</f>
        <v>300000000</v>
      </c>
      <c r="L647" s="5" t="n">
        <f aca="false">IF($E647=const_zero,MIN(class_series_d_invested_usd,MAX(const_zero,$A647-SUM($J647:$K647))),const_zero)</f>
        <v>100000000</v>
      </c>
      <c r="M647" s="5" t="n">
        <f aca="false">IF($F647=const_zero,MIN(class_series_c_invested_usd,MAX(const_zero,$A647-SUM($J647:$L647))),const_zero)</f>
        <v>60000000</v>
      </c>
      <c r="N647" s="5" t="n">
        <f aca="false">IF($G647=const_zero,MIN(class_series_b_invested_usd,MAX(const_zero,$A647-SUM($J647:$M647))),const_zero)</f>
        <v>0</v>
      </c>
      <c r="O647" s="5" t="n">
        <f aca="false">IF($H647=const_zero,MIN(class_series_a_invested_usd,MAX(const_zero,$A647-SUM($J647:$N647))),const_zero)</f>
        <v>0</v>
      </c>
      <c r="P647" s="5" t="n">
        <f aca="false">IF($I647=const_zero,MIN(class_seed_invested_usd,MAX(const_zero,$A647-SUM($J647:$O647))),const_zero)</f>
        <v>0</v>
      </c>
      <c r="Q647" s="5" t="n">
        <f aca="false">MAX(const_zero,$A647-SUM($J647:$P647))</f>
        <v>1510000000</v>
      </c>
      <c r="R647" s="9" t="n">
        <f aca="false">common_rsa_total+Sensitivity!$AE$480+Sensitivity!$AJ$480+IF($C647=const_one,Sensitivity!$D$480,const_zero)+IF($D647=const_one,Sensitivity!$Y$480,const_zero)+IF($E647=const_one,Sensitivity!$V$480,const_zero)+IF($F647=const_one,Sensitivity!$S$480,const_zero)+IF($G647=const_one,Sensitivity!$P$480,const_zero)+IF($H647=const_one,Sensitivity!$M$480,const_zero)+IF($I647=const_one,Sensitivity!$J$480,const_zero)</f>
        <v>22255270.5549819</v>
      </c>
      <c r="S647" s="23" t="b">
        <f aca="false">IF($R647&gt;const_zero,--($Q647&gt;option_strike_usd*$R647),const_zero)</f>
        <v>1</v>
      </c>
      <c r="T647" s="7" t="n">
        <f aca="false">IF($R647&gt;const_zero,IF($S647=const_one,($Q647+option_strike_usd*pre_f_options_issued)/($R647+pre_f_options_issued),$Q647/$R647),const_zero)</f>
        <v>61.0981001658095</v>
      </c>
      <c r="U647" s="5" t="n">
        <f aca="false">IF($C647=const_one,Sensitivity!$D$480*$T647,const_zero)</f>
        <v>0</v>
      </c>
      <c r="V647" s="5" t="n">
        <f aca="false">IF($D647=const_one,Sensitivity!$Y$480*$T647,const_zero)</f>
        <v>0</v>
      </c>
      <c r="W647" s="5" t="n">
        <f aca="false">IF($E647=const_one,Sensitivity!$V$480*$T647,const_zero)</f>
        <v>0</v>
      </c>
      <c r="X647" s="5" t="n">
        <f aca="false">IF($F647=const_one,Sensitivity!$S$480*$T647,const_zero)</f>
        <v>0</v>
      </c>
      <c r="Y647" s="5" t="n">
        <f aca="false">IF($G647=const_one,Sensitivity!$P$480*$T647,const_zero)</f>
        <v>183294300.497428</v>
      </c>
      <c r="Z647" s="5" t="n">
        <f aca="false">IF($H647=const_one,Sensitivity!$M$480*$T647,const_zero)</f>
        <v>305490500.829047</v>
      </c>
      <c r="AA647" s="5" t="n">
        <f aca="false">IF($I647=const_one,Sensitivity!$J$480*$T647,const_zero)</f>
        <v>305490500.829047</v>
      </c>
      <c r="AB647" s="5" t="n">
        <f aca="false">(Sensitivity!$AE$480+Sensitivity!$AJ$480)*$T647</f>
        <v>15596545.9376683</v>
      </c>
      <c r="AC647" s="5" t="n">
        <f aca="false">common_rsa_total*$T647</f>
        <v>549882901.492285</v>
      </c>
      <c r="AD647" s="5" t="n">
        <f aca="false">IF($S647=const_one,pre_f_options_issued*($T647-option_strike_usd),const_zero)</f>
        <v>150245250.414524</v>
      </c>
      <c r="AE647" s="5" t="n">
        <f aca="false">J647+U647</f>
        <v>30000000</v>
      </c>
      <c r="AF647" s="5" t="n">
        <f aca="false">K647+V647</f>
        <v>300000000</v>
      </c>
      <c r="AG647" s="5" t="n">
        <f aca="false">L647+W647</f>
        <v>100000000</v>
      </c>
      <c r="AH647" s="5" t="n">
        <f aca="false">M647+X647</f>
        <v>60000000</v>
      </c>
      <c r="AI647" s="5" t="n">
        <f aca="false">N647+Y647</f>
        <v>183294300.497428</v>
      </c>
      <c r="AJ647" s="5" t="n">
        <f aca="false">O647+Z647</f>
        <v>305490500.829047</v>
      </c>
      <c r="AK647" s="5" t="n">
        <f aca="false">P647+AA647</f>
        <v>305490500.829047</v>
      </c>
      <c r="AL647" s="5" t="n">
        <f aca="false">INDEX($AE$535:$AE$662,$B647-$C647*1+const_one)</f>
        <v>30000000</v>
      </c>
      <c r="AM647" s="5" t="n">
        <f aca="false">INDEX($AF$535:$AF$662,$B647-$D647*2+const_one)</f>
        <v>300000000</v>
      </c>
      <c r="AN647" s="5" t="n">
        <f aca="false">INDEX($AG$535:$AG$662,$B647-$E647*4+const_one)</f>
        <v>100000000</v>
      </c>
      <c r="AO647" s="5" t="n">
        <f aca="false">INDEX($AH$535:$AH$662,$B647-$F647*8+const_one)</f>
        <v>60000000</v>
      </c>
      <c r="AP647" s="5" t="n">
        <f aca="false">INDEX($AI$535:$AI$662,$B647-$G647*16+const_one)</f>
        <v>30000000</v>
      </c>
      <c r="AQ647" s="5" t="n">
        <f aca="false">INDEX($AJ$535:$AJ$662,$B647-$H647*32+const_one)</f>
        <v>15000000</v>
      </c>
      <c r="AR647" s="5" t="n">
        <f aca="false">INDEX($AK$535:$AK$662,$B647-$I647*64+const_one)</f>
        <v>5000000</v>
      </c>
      <c r="AS647" s="5" t="n">
        <f aca="false">INDEX($AE$535:$AE$662,$B647+(const_one-$C647)*1+const_one)</f>
        <v>37112777.3159201</v>
      </c>
      <c r="AT647" s="5" t="n">
        <f aca="false">INDEX($AF$535:$AF$662,$B647+(const_one-$D647)*2+const_one)</f>
        <v>358452023.880027</v>
      </c>
      <c r="AU647" s="5" t="n">
        <f aca="false">INDEX($AG$535:$AG$662,$B647+(const_one-$E647)*4+const_one)</f>
        <v>105042149.28654</v>
      </c>
      <c r="AV647" s="5" t="n">
        <f aca="false">INDEX($AH$535:$AH$662,$B647+(const_one-$F647)*8+const_one)</f>
        <v>138978545.338324</v>
      </c>
      <c r="AW647" s="5" t="n">
        <f aca="false">INDEX($AI$535:$AI$662,$B647+(const_one-$G647)*16+const_one)</f>
        <v>183294300.497428</v>
      </c>
      <c r="AX647" s="5" t="n">
        <f aca="false">INDEX($AJ$535:$AJ$662,$B647+(const_one-$H647)*32+const_one)</f>
        <v>305490500.829047</v>
      </c>
      <c r="AY647" s="5" t="n">
        <f aca="false">INDEX($AK$535:$AK$662,$B647+(const_one-$I647)*64+const_one)</f>
        <v>305490500.829047</v>
      </c>
      <c r="AZ647" s="5" t="n">
        <f aca="false">--($C647=--(AS647&gt;AL647))</f>
        <v>0</v>
      </c>
      <c r="BA647" s="5" t="n">
        <f aca="false">--($D647=--(AT647&gt;AM647))</f>
        <v>0</v>
      </c>
      <c r="BB647" s="5" t="n">
        <f aca="false">--($E647=--(AU647&gt;AN647))</f>
        <v>0</v>
      </c>
      <c r="BC647" s="5" t="n">
        <f aca="false">--($F647=--(AV647&gt;AO647))</f>
        <v>0</v>
      </c>
      <c r="BD647" s="5" t="n">
        <f aca="false">--($G647=--(AW647&gt;AP647))</f>
        <v>1</v>
      </c>
      <c r="BE647" s="5" t="n">
        <f aca="false">--($H647=--(AX647&gt;AQ647))</f>
        <v>1</v>
      </c>
      <c r="BF647" s="5" t="n">
        <f aca="false">--($I647=--(AY647&gt;AR647))</f>
        <v>1</v>
      </c>
      <c r="BG647" s="5" t="n">
        <f aca="false">SUM(AZ647:BF647)</f>
        <v>3</v>
      </c>
      <c r="BH647" s="5" t="n">
        <f aca="false">SUM(AE647:AK647)+AB647+AC647+AD647</f>
        <v>2000000000</v>
      </c>
    </row>
    <row r="648" customFormat="false" ht="15" hidden="true" customHeight="false" outlineLevel="0" collapsed="false">
      <c r="A648" s="5" t="n">
        <f aca="false">sensitivity_exit_usd</f>
        <v>2000000000</v>
      </c>
      <c r="B648" s="2" t="n">
        <f aca="false">ROW()-ROW($B$535)</f>
        <v>113</v>
      </c>
      <c r="C648" s="2" t="n">
        <f aca="false">MOD(QUOTIENT($B648,1),2)</f>
        <v>1</v>
      </c>
      <c r="D648" s="2" t="n">
        <f aca="false">MOD(QUOTIENT($B648,2),2)</f>
        <v>0</v>
      </c>
      <c r="E648" s="2" t="n">
        <f aca="false">MOD(QUOTIENT($B648,4),2)</f>
        <v>0</v>
      </c>
      <c r="F648" s="2" t="n">
        <f aca="false">MOD(QUOTIENT($B648,8),2)</f>
        <v>0</v>
      </c>
      <c r="G648" s="2" t="n">
        <f aca="false">MOD(QUOTIENT($B648,16),2)</f>
        <v>1</v>
      </c>
      <c r="H648" s="2" t="n">
        <f aca="false">MOD(QUOTIENT($B648,32),2)</f>
        <v>1</v>
      </c>
      <c r="I648" s="2" t="n">
        <f aca="false">MOD(QUOTIENT($B648,64),2)</f>
        <v>1</v>
      </c>
      <c r="J648" s="5" t="n">
        <f aca="false">IF($C648=const_zero,MIN(class_series_f_invested_usd,MAX(const_zero,$A648)),const_zero)</f>
        <v>0</v>
      </c>
      <c r="K648" s="5" t="n">
        <f aca="false">IF($D648=const_zero,MIN(class_series_e_invested_usd,MAX(const_zero,$A648-SUM($J648:$J648))),const_zero)</f>
        <v>300000000</v>
      </c>
      <c r="L648" s="5" t="n">
        <f aca="false">IF($E648=const_zero,MIN(class_series_d_invested_usd,MAX(const_zero,$A648-SUM($J648:$K648))),const_zero)</f>
        <v>100000000</v>
      </c>
      <c r="M648" s="5" t="n">
        <f aca="false">IF($F648=const_zero,MIN(class_series_c_invested_usd,MAX(const_zero,$A648-SUM($J648:$L648))),const_zero)</f>
        <v>60000000</v>
      </c>
      <c r="N648" s="5" t="n">
        <f aca="false">IF($G648=const_zero,MIN(class_series_b_invested_usd,MAX(const_zero,$A648-SUM($J648:$M648))),const_zero)</f>
        <v>0</v>
      </c>
      <c r="O648" s="5" t="n">
        <f aca="false">IF($H648=const_zero,MIN(class_series_a_invested_usd,MAX(const_zero,$A648-SUM($J648:$N648))),const_zero)</f>
        <v>0</v>
      </c>
      <c r="P648" s="5" t="n">
        <f aca="false">IF($I648=const_zero,MIN(class_seed_invested_usd,MAX(const_zero,$A648-SUM($J648:$O648))),const_zero)</f>
        <v>0</v>
      </c>
      <c r="Q648" s="5" t="n">
        <f aca="false">MAX(const_zero,$A648-SUM($J648:$P648))</f>
        <v>1540000000</v>
      </c>
      <c r="R648" s="9" t="n">
        <f aca="false">common_rsa_total+Sensitivity!$AE$480+Sensitivity!$AJ$480+IF($C648=const_one,Sensitivity!$D$480,const_zero)+IF($D648=const_one,Sensitivity!$Y$480,const_zero)+IF($E648=const_one,Sensitivity!$V$480,const_zero)+IF($F648=const_one,Sensitivity!$S$480,const_zero)+IF($G648=const_one,Sensitivity!$P$480,const_zero)+IF($H648=const_one,Sensitivity!$M$480,const_zero)+IF($I648=const_one,Sensitivity!$J$480,const_zero)</f>
        <v>22865569.9049819</v>
      </c>
      <c r="S648" s="23" t="b">
        <f aca="false">IF($R648&gt;const_zero,--($Q648&gt;option_strike_usd*$R648),const_zero)</f>
        <v>1</v>
      </c>
      <c r="T648" s="7" t="n">
        <f aca="false">IF($R648&gt;const_zero,IF($S648=const_one,($Q648+option_strike_usd*pre_f_options_issued)/($R648+pre_f_options_issued),$Q648/$R648),const_zero)</f>
        <v>60.8107764098391</v>
      </c>
      <c r="U648" s="5" t="n">
        <f aca="false">IF($C648=const_one,Sensitivity!$D$480*$T648,const_zero)</f>
        <v>37112777.3159201</v>
      </c>
      <c r="V648" s="5" t="n">
        <f aca="false">IF($D648=const_one,Sensitivity!$Y$480*$T648,const_zero)</f>
        <v>0</v>
      </c>
      <c r="W648" s="5" t="n">
        <f aca="false">IF($E648=const_one,Sensitivity!$V$480*$T648,const_zero)</f>
        <v>0</v>
      </c>
      <c r="X648" s="5" t="n">
        <f aca="false">IF($F648=const_one,Sensitivity!$S$480*$T648,const_zero)</f>
        <v>0</v>
      </c>
      <c r="Y648" s="5" t="n">
        <f aca="false">IF($G648=const_one,Sensitivity!$P$480*$T648,const_zero)</f>
        <v>182432329.229517</v>
      </c>
      <c r="Z648" s="5" t="n">
        <f aca="false">IF($H648=const_one,Sensitivity!$M$480*$T648,const_zero)</f>
        <v>304053882.049195</v>
      </c>
      <c r="AA648" s="5" t="n">
        <f aca="false">IF($I648=const_one,Sensitivity!$J$480*$T648,const_zero)</f>
        <v>304053882.049195</v>
      </c>
      <c r="AB648" s="5" t="n">
        <f aca="false">(Sensitivity!$AE$480+Sensitivity!$AJ$480)*$T648</f>
        <v>15523200.6430223</v>
      </c>
      <c r="AC648" s="5" t="n">
        <f aca="false">common_rsa_total*$T648</f>
        <v>547296987.688552</v>
      </c>
      <c r="AD648" s="5" t="n">
        <f aca="false">IF($S648=const_one,pre_f_options_issued*($T648-option_strike_usd),const_zero)</f>
        <v>149526941.024598</v>
      </c>
      <c r="AE648" s="5" t="n">
        <f aca="false">J648+U648</f>
        <v>37112777.3159201</v>
      </c>
      <c r="AF648" s="5" t="n">
        <f aca="false">K648+V648</f>
        <v>300000000</v>
      </c>
      <c r="AG648" s="5" t="n">
        <f aca="false">L648+W648</f>
        <v>100000000</v>
      </c>
      <c r="AH648" s="5" t="n">
        <f aca="false">M648+X648</f>
        <v>60000000</v>
      </c>
      <c r="AI648" s="5" t="n">
        <f aca="false">N648+Y648</f>
        <v>182432329.229517</v>
      </c>
      <c r="AJ648" s="5" t="n">
        <f aca="false">O648+Z648</f>
        <v>304053882.049195</v>
      </c>
      <c r="AK648" s="5" t="n">
        <f aca="false">P648+AA648</f>
        <v>304053882.049195</v>
      </c>
      <c r="AL648" s="5" t="n">
        <f aca="false">INDEX($AE$535:$AE$662,$B648-$C648*1+const_one)</f>
        <v>30000000</v>
      </c>
      <c r="AM648" s="5" t="n">
        <f aca="false">INDEX($AF$535:$AF$662,$B648-$D648*2+const_one)</f>
        <v>300000000</v>
      </c>
      <c r="AN648" s="5" t="n">
        <f aca="false">INDEX($AG$535:$AG$662,$B648-$E648*4+const_one)</f>
        <v>100000000</v>
      </c>
      <c r="AO648" s="5" t="n">
        <f aca="false">INDEX($AH$535:$AH$662,$B648-$F648*8+const_one)</f>
        <v>60000000</v>
      </c>
      <c r="AP648" s="5" t="n">
        <f aca="false">INDEX($AI$535:$AI$662,$B648-$G648*16+const_one)</f>
        <v>30000000</v>
      </c>
      <c r="AQ648" s="5" t="n">
        <f aca="false">INDEX($AJ$535:$AJ$662,$B648-$H648*32+const_one)</f>
        <v>15000000</v>
      </c>
      <c r="AR648" s="5" t="n">
        <f aca="false">INDEX($AK$535:$AK$662,$B648-$I648*64+const_one)</f>
        <v>5000000</v>
      </c>
      <c r="AS648" s="5" t="n">
        <f aca="false">INDEX($AE$535:$AE$662,$B648+(const_one-$C648)*1+const_one)</f>
        <v>37112777.3159201</v>
      </c>
      <c r="AT648" s="5" t="n">
        <f aca="false">INDEX($AF$535:$AF$662,$B648+(const_one-$D648)*2+const_one)</f>
        <v>357318090.197876</v>
      </c>
      <c r="AU648" s="5" t="n">
        <f aca="false">INDEX($AG$535:$AG$662,$B648+(const_one-$E648)*4+const_one)</f>
        <v>104585993.565973</v>
      </c>
      <c r="AV648" s="5" t="n">
        <f aca="false">INDEX($AH$535:$AH$662,$B648+(const_one-$F648)*8+const_one)</f>
        <v>138516875.870425</v>
      </c>
      <c r="AW648" s="5" t="n">
        <f aca="false">INDEX($AI$535:$AI$662,$B648+(const_one-$G648)*16+const_one)</f>
        <v>182432329.229517</v>
      </c>
      <c r="AX648" s="5" t="n">
        <f aca="false">INDEX($AJ$535:$AJ$662,$B648+(const_one-$H648)*32+const_one)</f>
        <v>304053882.049195</v>
      </c>
      <c r="AY648" s="5" t="n">
        <f aca="false">INDEX($AK$535:$AK$662,$B648+(const_one-$I648)*64+const_one)</f>
        <v>304053882.049195</v>
      </c>
      <c r="AZ648" s="5" t="n">
        <f aca="false">--($C648=--(AS648&gt;AL648))</f>
        <v>1</v>
      </c>
      <c r="BA648" s="5" t="n">
        <f aca="false">--($D648=--(AT648&gt;AM648))</f>
        <v>0</v>
      </c>
      <c r="BB648" s="5" t="n">
        <f aca="false">--($E648=--(AU648&gt;AN648))</f>
        <v>0</v>
      </c>
      <c r="BC648" s="5" t="n">
        <f aca="false">--($F648=--(AV648&gt;AO648))</f>
        <v>0</v>
      </c>
      <c r="BD648" s="5" t="n">
        <f aca="false">--($G648=--(AW648&gt;AP648))</f>
        <v>1</v>
      </c>
      <c r="BE648" s="5" t="n">
        <f aca="false">--($H648=--(AX648&gt;AQ648))</f>
        <v>1</v>
      </c>
      <c r="BF648" s="5" t="n">
        <f aca="false">--($I648=--(AY648&gt;AR648))</f>
        <v>1</v>
      </c>
      <c r="BG648" s="5" t="n">
        <f aca="false">SUM(AZ648:BF648)</f>
        <v>4</v>
      </c>
      <c r="BH648" s="5" t="n">
        <f aca="false">SUM(AE648:AK648)+AB648+AC648+AD648</f>
        <v>2000000000</v>
      </c>
    </row>
    <row r="649" customFormat="false" ht="15" hidden="true" customHeight="false" outlineLevel="0" collapsed="false">
      <c r="A649" s="5" t="n">
        <f aca="false">sensitivity_exit_usd</f>
        <v>2000000000</v>
      </c>
      <c r="B649" s="2" t="n">
        <f aca="false">ROW()-ROW($B$535)</f>
        <v>114</v>
      </c>
      <c r="C649" s="2" t="n">
        <f aca="false">MOD(QUOTIENT($B649,1),2)</f>
        <v>0</v>
      </c>
      <c r="D649" s="2" t="n">
        <f aca="false">MOD(QUOTIENT($B649,2),2)</f>
        <v>1</v>
      </c>
      <c r="E649" s="2" t="n">
        <f aca="false">MOD(QUOTIENT($B649,4),2)</f>
        <v>0</v>
      </c>
      <c r="F649" s="2" t="n">
        <f aca="false">MOD(QUOTIENT($B649,8),2)</f>
        <v>0</v>
      </c>
      <c r="G649" s="2" t="n">
        <f aca="false">MOD(QUOTIENT($B649,16),2)</f>
        <v>1</v>
      </c>
      <c r="H649" s="2" t="n">
        <f aca="false">MOD(QUOTIENT($B649,32),2)</f>
        <v>1</v>
      </c>
      <c r="I649" s="2" t="n">
        <f aca="false">MOD(QUOTIENT($B649,64),2)</f>
        <v>1</v>
      </c>
      <c r="J649" s="5" t="n">
        <f aca="false">IF($C649=const_zero,MIN(class_series_f_invested_usd,MAX(const_zero,$A649)),const_zero)</f>
        <v>30000000</v>
      </c>
      <c r="K649" s="5" t="n">
        <f aca="false">IF($D649=const_zero,MIN(class_series_e_invested_usd,MAX(const_zero,$A649-SUM($J649:$J649))),const_zero)</f>
        <v>0</v>
      </c>
      <c r="L649" s="5" t="n">
        <f aca="false">IF($E649=const_zero,MIN(class_series_d_invested_usd,MAX(const_zero,$A649-SUM($J649:$K649))),const_zero)</f>
        <v>100000000</v>
      </c>
      <c r="M649" s="5" t="n">
        <f aca="false">IF($F649=const_zero,MIN(class_series_c_invested_usd,MAX(const_zero,$A649-SUM($J649:$L649))),const_zero)</f>
        <v>60000000</v>
      </c>
      <c r="N649" s="5" t="n">
        <f aca="false">IF($G649=const_zero,MIN(class_series_b_invested_usd,MAX(const_zero,$A649-SUM($J649:$M649))),const_zero)</f>
        <v>0</v>
      </c>
      <c r="O649" s="5" t="n">
        <f aca="false">IF($H649=const_zero,MIN(class_series_a_invested_usd,MAX(const_zero,$A649-SUM($J649:$N649))),const_zero)</f>
        <v>0</v>
      </c>
      <c r="P649" s="5" t="n">
        <f aca="false">IF($I649=const_zero,MIN(class_seed_invested_usd,MAX(const_zero,$A649-SUM($J649:$O649))),const_zero)</f>
        <v>0</v>
      </c>
      <c r="Q649" s="5" t="n">
        <f aca="false">MAX(const_zero,$A649-SUM($J649:$P649))</f>
        <v>1810000000</v>
      </c>
      <c r="R649" s="9" t="n">
        <f aca="false">common_rsa_total+Sensitivity!$AE$480+Sensitivity!$AJ$480+IF($C649=const_one,Sensitivity!$D$480,const_zero)+IF($D649=const_one,Sensitivity!$Y$480,const_zero)+IF($E649=const_one,Sensitivity!$V$480,const_zero)+IF($F649=const_one,Sensitivity!$S$480,const_zero)+IF($G649=const_one,Sensitivity!$P$480,const_zero)+IF($H649=const_one,Sensitivity!$M$480,const_zero)+IF($I649=const_one,Sensitivity!$J$480,const_zero)</f>
        <v>28357941.8408424</v>
      </c>
      <c r="S649" s="23" t="b">
        <f aca="false">IF($R649&gt;const_zero,--($Q649&gt;option_strike_usd*$R649),const_zero)</f>
        <v>1</v>
      </c>
      <c r="T649" s="7" t="n">
        <f aca="false">IF($R649&gt;const_zero,IF($S649=const_one,($Q649+option_strike_usd*pre_f_options_issued)/($R649+pre_f_options_issued),$Q649/$R649),const_zero)</f>
        <v>58.7369050518153</v>
      </c>
      <c r="U649" s="5" t="n">
        <f aca="false">IF($C649=const_one,Sensitivity!$D$480*$T649,const_zero)</f>
        <v>0</v>
      </c>
      <c r="V649" s="5" t="n">
        <f aca="false">IF($D649=const_one,Sensitivity!$Y$480*$T649,const_zero)</f>
        <v>358452023.880027</v>
      </c>
      <c r="W649" s="5" t="n">
        <f aca="false">IF($E649=const_one,Sensitivity!$V$480*$T649,const_zero)</f>
        <v>0</v>
      </c>
      <c r="X649" s="5" t="n">
        <f aca="false">IF($F649=const_one,Sensitivity!$S$480*$T649,const_zero)</f>
        <v>0</v>
      </c>
      <c r="Y649" s="5" t="n">
        <f aca="false">IF($G649=const_one,Sensitivity!$P$480*$T649,const_zero)</f>
        <v>176210715.155446</v>
      </c>
      <c r="Z649" s="5" t="n">
        <f aca="false">IF($H649=const_one,Sensitivity!$M$480*$T649,const_zero)</f>
        <v>293684525.259077</v>
      </c>
      <c r="AA649" s="5" t="n">
        <f aca="false">IF($I649=const_one,Sensitivity!$J$480*$T649,const_zero)</f>
        <v>293684525.259077</v>
      </c>
      <c r="AB649" s="5" t="n">
        <f aca="false">(Sensitivity!$AE$480+Sensitivity!$AJ$480)*$T649</f>
        <v>14993802.3504984</v>
      </c>
      <c r="AC649" s="5" t="n">
        <f aca="false">common_rsa_total*$T649</f>
        <v>528632145.466338</v>
      </c>
      <c r="AD649" s="5" t="n">
        <f aca="false">IF($S649=const_one,pre_f_options_issued*($T649-option_strike_usd),const_zero)</f>
        <v>144342262.629538</v>
      </c>
      <c r="AE649" s="5" t="n">
        <f aca="false">J649+U649</f>
        <v>30000000</v>
      </c>
      <c r="AF649" s="5" t="n">
        <f aca="false">K649+V649</f>
        <v>358452023.880027</v>
      </c>
      <c r="AG649" s="5" t="n">
        <f aca="false">L649+W649</f>
        <v>100000000</v>
      </c>
      <c r="AH649" s="5" t="n">
        <f aca="false">M649+X649</f>
        <v>60000000</v>
      </c>
      <c r="AI649" s="5" t="n">
        <f aca="false">N649+Y649</f>
        <v>176210715.155446</v>
      </c>
      <c r="AJ649" s="5" t="n">
        <f aca="false">O649+Z649</f>
        <v>293684525.259077</v>
      </c>
      <c r="AK649" s="5" t="n">
        <f aca="false">P649+AA649</f>
        <v>293684525.259077</v>
      </c>
      <c r="AL649" s="5" t="n">
        <f aca="false">INDEX($AE$535:$AE$662,$B649-$C649*1+const_one)</f>
        <v>30000000</v>
      </c>
      <c r="AM649" s="5" t="n">
        <f aca="false">INDEX($AF$535:$AF$662,$B649-$D649*2+const_one)</f>
        <v>300000000</v>
      </c>
      <c r="AN649" s="5" t="n">
        <f aca="false">INDEX($AG$535:$AG$662,$B649-$E649*4+const_one)</f>
        <v>100000000</v>
      </c>
      <c r="AO649" s="5" t="n">
        <f aca="false">INDEX($AH$535:$AH$662,$B649-$F649*8+const_one)</f>
        <v>60000000</v>
      </c>
      <c r="AP649" s="5" t="n">
        <f aca="false">INDEX($AI$535:$AI$662,$B649-$G649*16+const_one)</f>
        <v>30000000</v>
      </c>
      <c r="AQ649" s="5" t="n">
        <f aca="false">INDEX($AJ$535:$AJ$662,$B649-$H649*32+const_one)</f>
        <v>15000000</v>
      </c>
      <c r="AR649" s="5" t="n">
        <f aca="false">INDEX($AK$535:$AK$662,$B649-$I649*64+const_one)</f>
        <v>5000000</v>
      </c>
      <c r="AS649" s="5" t="n">
        <f aca="false">INDEX($AE$535:$AE$662,$B649+(const_one-$C649)*1+const_one)</f>
        <v>35733695.6188779</v>
      </c>
      <c r="AT649" s="5" t="n">
        <f aca="false">INDEX($AF$535:$AF$662,$B649+(const_one-$D649)*2+const_one)</f>
        <v>358452023.880027</v>
      </c>
      <c r="AU649" s="5" t="n">
        <f aca="false">INDEX($AG$535:$AG$662,$B649+(const_one-$E649)*4+const_one)</f>
        <v>101250553.987491</v>
      </c>
      <c r="AV649" s="5" t="n">
        <f aca="false">INDEX($AH$535:$AH$662,$B649+(const_one-$F649)*8+const_one)</f>
        <v>135125619.664207</v>
      </c>
      <c r="AW649" s="5" t="n">
        <f aca="false">INDEX($AI$535:$AI$662,$B649+(const_one-$G649)*16+const_one)</f>
        <v>176210715.155446</v>
      </c>
      <c r="AX649" s="5" t="n">
        <f aca="false">INDEX($AJ$535:$AJ$662,$B649+(const_one-$H649)*32+const_one)</f>
        <v>293684525.259077</v>
      </c>
      <c r="AY649" s="5" t="n">
        <f aca="false">INDEX($AK$535:$AK$662,$B649+(const_one-$I649)*64+const_one)</f>
        <v>293684525.259077</v>
      </c>
      <c r="AZ649" s="5" t="n">
        <f aca="false">--($C649=--(AS649&gt;AL649))</f>
        <v>0</v>
      </c>
      <c r="BA649" s="5" t="n">
        <f aca="false">--($D649=--(AT649&gt;AM649))</f>
        <v>1</v>
      </c>
      <c r="BB649" s="5" t="n">
        <f aca="false">--($E649=--(AU649&gt;AN649))</f>
        <v>0</v>
      </c>
      <c r="BC649" s="5" t="n">
        <f aca="false">--($F649=--(AV649&gt;AO649))</f>
        <v>0</v>
      </c>
      <c r="BD649" s="5" t="n">
        <f aca="false">--($G649=--(AW649&gt;AP649))</f>
        <v>1</v>
      </c>
      <c r="BE649" s="5" t="n">
        <f aca="false">--($H649=--(AX649&gt;AQ649))</f>
        <v>1</v>
      </c>
      <c r="BF649" s="5" t="n">
        <f aca="false">--($I649=--(AY649&gt;AR649))</f>
        <v>1</v>
      </c>
      <c r="BG649" s="5" t="n">
        <f aca="false">SUM(AZ649:BF649)</f>
        <v>4</v>
      </c>
      <c r="BH649" s="5" t="n">
        <f aca="false">SUM(AE649:AK649)+AB649+AC649+AD649</f>
        <v>2000000000</v>
      </c>
    </row>
    <row r="650" customFormat="false" ht="15" hidden="true" customHeight="false" outlineLevel="0" collapsed="false">
      <c r="A650" s="5" t="n">
        <f aca="false">sensitivity_exit_usd</f>
        <v>2000000000</v>
      </c>
      <c r="B650" s="2" t="n">
        <f aca="false">ROW()-ROW($B$535)</f>
        <v>115</v>
      </c>
      <c r="C650" s="2" t="n">
        <f aca="false">MOD(QUOTIENT($B650,1),2)</f>
        <v>1</v>
      </c>
      <c r="D650" s="2" t="n">
        <f aca="false">MOD(QUOTIENT($B650,2),2)</f>
        <v>1</v>
      </c>
      <c r="E650" s="2" t="n">
        <f aca="false">MOD(QUOTIENT($B650,4),2)</f>
        <v>0</v>
      </c>
      <c r="F650" s="2" t="n">
        <f aca="false">MOD(QUOTIENT($B650,8),2)</f>
        <v>0</v>
      </c>
      <c r="G650" s="2" t="n">
        <f aca="false">MOD(QUOTIENT($B650,16),2)</f>
        <v>1</v>
      </c>
      <c r="H650" s="2" t="n">
        <f aca="false">MOD(QUOTIENT($B650,32),2)</f>
        <v>1</v>
      </c>
      <c r="I650" s="2" t="n">
        <f aca="false">MOD(QUOTIENT($B650,64),2)</f>
        <v>1</v>
      </c>
      <c r="J650" s="5" t="n">
        <f aca="false">IF($C650=const_zero,MIN(class_series_f_invested_usd,MAX(const_zero,$A650)),const_zero)</f>
        <v>0</v>
      </c>
      <c r="K650" s="5" t="n">
        <f aca="false">IF($D650=const_zero,MIN(class_series_e_invested_usd,MAX(const_zero,$A650-SUM($J650:$J650))),const_zero)</f>
        <v>0</v>
      </c>
      <c r="L650" s="5" t="n">
        <f aca="false">IF($E650=const_zero,MIN(class_series_d_invested_usd,MAX(const_zero,$A650-SUM($J650:$K650))),const_zero)</f>
        <v>100000000</v>
      </c>
      <c r="M650" s="5" t="n">
        <f aca="false">IF($F650=const_zero,MIN(class_series_c_invested_usd,MAX(const_zero,$A650-SUM($J650:$L650))),const_zero)</f>
        <v>60000000</v>
      </c>
      <c r="N650" s="5" t="n">
        <f aca="false">IF($G650=const_zero,MIN(class_series_b_invested_usd,MAX(const_zero,$A650-SUM($J650:$M650))),const_zero)</f>
        <v>0</v>
      </c>
      <c r="O650" s="5" t="n">
        <f aca="false">IF($H650=const_zero,MIN(class_series_a_invested_usd,MAX(const_zero,$A650-SUM($J650:$N650))),const_zero)</f>
        <v>0</v>
      </c>
      <c r="P650" s="5" t="n">
        <f aca="false">IF($I650=const_zero,MIN(class_seed_invested_usd,MAX(const_zero,$A650-SUM($J650:$O650))),const_zero)</f>
        <v>0</v>
      </c>
      <c r="Q650" s="5" t="n">
        <f aca="false">MAX(const_zero,$A650-SUM($J650:$P650))</f>
        <v>1840000000</v>
      </c>
      <c r="R650" s="9" t="n">
        <f aca="false">common_rsa_total+Sensitivity!$AE$480+Sensitivity!$AJ$480+IF($C650=const_one,Sensitivity!$D$480,const_zero)+IF($D650=const_one,Sensitivity!$Y$480,const_zero)+IF($E650=const_one,Sensitivity!$V$480,const_zero)+IF($F650=const_one,Sensitivity!$S$480,const_zero)+IF($G650=const_one,Sensitivity!$P$480,const_zero)+IF($H650=const_one,Sensitivity!$M$480,const_zero)+IF($I650=const_one,Sensitivity!$J$480,const_zero)</f>
        <v>28968241.1908424</v>
      </c>
      <c r="S650" s="23" t="b">
        <f aca="false">IF($R650&gt;const_zero,--($Q650&gt;option_strike_usd*$R650),const_zero)</f>
        <v>1</v>
      </c>
      <c r="T650" s="7" t="n">
        <f aca="false">IF($R650&gt;const_zero,IF($S650=const_one,($Q650+option_strike_usd*pre_f_options_issued)/($R650+pre_f_options_issued),$Q650/$R650),const_zero)</f>
        <v>58.5510956531052</v>
      </c>
      <c r="U650" s="5" t="n">
        <f aca="false">IF($C650=const_one,Sensitivity!$D$480*$T650,const_zero)</f>
        <v>35733695.6188779</v>
      </c>
      <c r="V650" s="5" t="n">
        <f aca="false">IF($D650=const_one,Sensitivity!$Y$480*$T650,const_zero)</f>
        <v>357318090.197876</v>
      </c>
      <c r="W650" s="5" t="n">
        <f aca="false">IF($E650=const_one,Sensitivity!$V$480*$T650,const_zero)</f>
        <v>0</v>
      </c>
      <c r="X650" s="5" t="n">
        <f aca="false">IF($F650=const_one,Sensitivity!$S$480*$T650,const_zero)</f>
        <v>0</v>
      </c>
      <c r="Y650" s="5" t="n">
        <f aca="false">IF($G650=const_one,Sensitivity!$P$480*$T650,const_zero)</f>
        <v>175653286.959316</v>
      </c>
      <c r="Z650" s="5" t="n">
        <f aca="false">IF($H650=const_one,Sensitivity!$M$480*$T650,const_zero)</f>
        <v>292755478.265526</v>
      </c>
      <c r="AA650" s="5" t="n">
        <f aca="false">IF($I650=const_one,Sensitivity!$J$480*$T650,const_zero)</f>
        <v>292755478.265526</v>
      </c>
      <c r="AB650" s="5" t="n">
        <f aca="false">(Sensitivity!$AE$480+Sensitivity!$AJ$480)*$T650</f>
        <v>14946370.6821688</v>
      </c>
      <c r="AC650" s="5" t="n">
        <f aca="false">common_rsa_total*$T650</f>
        <v>526959860.877947</v>
      </c>
      <c r="AD650" s="5" t="n">
        <f aca="false">IF($S650=const_one,pre_f_options_issued*($T650-option_strike_usd),const_zero)</f>
        <v>143877739.132763</v>
      </c>
      <c r="AE650" s="5" t="n">
        <f aca="false">J650+U650</f>
        <v>35733695.6188779</v>
      </c>
      <c r="AF650" s="5" t="n">
        <f aca="false">K650+V650</f>
        <v>357318090.197876</v>
      </c>
      <c r="AG650" s="5" t="n">
        <f aca="false">L650+W650</f>
        <v>100000000</v>
      </c>
      <c r="AH650" s="5" t="n">
        <f aca="false">M650+X650</f>
        <v>60000000</v>
      </c>
      <c r="AI650" s="5" t="n">
        <f aca="false">N650+Y650</f>
        <v>175653286.959316</v>
      </c>
      <c r="AJ650" s="5" t="n">
        <f aca="false">O650+Z650</f>
        <v>292755478.265526</v>
      </c>
      <c r="AK650" s="5" t="n">
        <f aca="false">P650+AA650</f>
        <v>292755478.265526</v>
      </c>
      <c r="AL650" s="5" t="n">
        <f aca="false">INDEX($AE$535:$AE$662,$B650-$C650*1+const_one)</f>
        <v>30000000</v>
      </c>
      <c r="AM650" s="5" t="n">
        <f aca="false">INDEX($AF$535:$AF$662,$B650-$D650*2+const_one)</f>
        <v>300000000</v>
      </c>
      <c r="AN650" s="5" t="n">
        <f aca="false">INDEX($AG$535:$AG$662,$B650-$E650*4+const_one)</f>
        <v>100000000</v>
      </c>
      <c r="AO650" s="5" t="n">
        <f aca="false">INDEX($AH$535:$AH$662,$B650-$F650*8+const_one)</f>
        <v>60000000</v>
      </c>
      <c r="AP650" s="5" t="n">
        <f aca="false">INDEX($AI$535:$AI$662,$B650-$G650*16+const_one)</f>
        <v>30000000</v>
      </c>
      <c r="AQ650" s="5" t="n">
        <f aca="false">INDEX($AJ$535:$AJ$662,$B650-$H650*32+const_one)</f>
        <v>15000000</v>
      </c>
      <c r="AR650" s="5" t="n">
        <f aca="false">INDEX($AK$535:$AK$662,$B650-$I650*64+const_one)</f>
        <v>5000000</v>
      </c>
      <c r="AS650" s="5" t="n">
        <f aca="false">INDEX($AE$535:$AE$662,$B650+(const_one-$C650)*1+const_one)</f>
        <v>35733695.6188779</v>
      </c>
      <c r="AT650" s="5" t="n">
        <f aca="false">INDEX($AF$535:$AF$662,$B650+(const_one-$D650)*2+const_one)</f>
        <v>357318090.197876</v>
      </c>
      <c r="AU650" s="5" t="n">
        <f aca="false">INDEX($AG$535:$AG$662,$B650+(const_one-$E650)*4+const_one)</f>
        <v>100947977.074292</v>
      </c>
      <c r="AV650" s="5" t="n">
        <f aca="false">INDEX($AH$535:$AH$662,$B650+(const_one-$F650)*8+const_one)</f>
        <v>134816566.773317</v>
      </c>
      <c r="AW650" s="5" t="n">
        <f aca="false">INDEX($AI$535:$AI$662,$B650+(const_one-$G650)*16+const_one)</f>
        <v>175653286.959316</v>
      </c>
      <c r="AX650" s="5" t="n">
        <f aca="false">INDEX($AJ$535:$AJ$662,$B650+(const_one-$H650)*32+const_one)</f>
        <v>292755478.265526</v>
      </c>
      <c r="AY650" s="5" t="n">
        <f aca="false">INDEX($AK$535:$AK$662,$B650+(const_one-$I650)*64+const_one)</f>
        <v>292755478.265526</v>
      </c>
      <c r="AZ650" s="5" t="n">
        <f aca="false">--($C650=--(AS650&gt;AL650))</f>
        <v>1</v>
      </c>
      <c r="BA650" s="5" t="n">
        <f aca="false">--($D650=--(AT650&gt;AM650))</f>
        <v>1</v>
      </c>
      <c r="BB650" s="5" t="n">
        <f aca="false">--($E650=--(AU650&gt;AN650))</f>
        <v>0</v>
      </c>
      <c r="BC650" s="5" t="n">
        <f aca="false">--($F650=--(AV650&gt;AO650))</f>
        <v>0</v>
      </c>
      <c r="BD650" s="5" t="n">
        <f aca="false">--($G650=--(AW650&gt;AP650))</f>
        <v>1</v>
      </c>
      <c r="BE650" s="5" t="n">
        <f aca="false">--($H650=--(AX650&gt;AQ650))</f>
        <v>1</v>
      </c>
      <c r="BF650" s="5" t="n">
        <f aca="false">--($I650=--(AY650&gt;AR650))</f>
        <v>1</v>
      </c>
      <c r="BG650" s="5" t="n">
        <f aca="false">SUM(AZ650:BF650)</f>
        <v>5</v>
      </c>
      <c r="BH650" s="5" t="n">
        <f aca="false">SUM(AE650:AK650)+AB650+AC650+AD650</f>
        <v>2000000000</v>
      </c>
    </row>
    <row r="651" customFormat="false" ht="15" hidden="true" customHeight="false" outlineLevel="0" collapsed="false">
      <c r="A651" s="5" t="n">
        <f aca="false">sensitivity_exit_usd</f>
        <v>2000000000</v>
      </c>
      <c r="B651" s="2" t="n">
        <f aca="false">ROW()-ROW($B$535)</f>
        <v>116</v>
      </c>
      <c r="C651" s="2" t="n">
        <f aca="false">MOD(QUOTIENT($B651,1),2)</f>
        <v>0</v>
      </c>
      <c r="D651" s="2" t="n">
        <f aca="false">MOD(QUOTIENT($B651,2),2)</f>
        <v>0</v>
      </c>
      <c r="E651" s="2" t="n">
        <f aca="false">MOD(QUOTIENT($B651,4),2)</f>
        <v>1</v>
      </c>
      <c r="F651" s="2" t="n">
        <f aca="false">MOD(QUOTIENT($B651,8),2)</f>
        <v>0</v>
      </c>
      <c r="G651" s="2" t="n">
        <f aca="false">MOD(QUOTIENT($B651,16),2)</f>
        <v>1</v>
      </c>
      <c r="H651" s="2" t="n">
        <f aca="false">MOD(QUOTIENT($B651,32),2)</f>
        <v>1</v>
      </c>
      <c r="I651" s="2" t="n">
        <f aca="false">MOD(QUOTIENT($B651,64),2)</f>
        <v>1</v>
      </c>
      <c r="J651" s="5" t="n">
        <f aca="false">IF($C651=const_zero,MIN(class_series_f_invested_usd,MAX(const_zero,$A651)),const_zero)</f>
        <v>30000000</v>
      </c>
      <c r="K651" s="5" t="n">
        <f aca="false">IF($D651=const_zero,MIN(class_series_e_invested_usd,MAX(const_zero,$A651-SUM($J651:$J651))),const_zero)</f>
        <v>300000000</v>
      </c>
      <c r="L651" s="5" t="n">
        <f aca="false">IF($E651=const_zero,MIN(class_series_d_invested_usd,MAX(const_zero,$A651-SUM($J651:$K651))),const_zero)</f>
        <v>0</v>
      </c>
      <c r="M651" s="5" t="n">
        <f aca="false">IF($F651=const_zero,MIN(class_series_c_invested_usd,MAX(const_zero,$A651-SUM($J651:$L651))),const_zero)</f>
        <v>60000000</v>
      </c>
      <c r="N651" s="5" t="n">
        <f aca="false">IF($G651=const_zero,MIN(class_series_b_invested_usd,MAX(const_zero,$A651-SUM($J651:$M651))),const_zero)</f>
        <v>0</v>
      </c>
      <c r="O651" s="5" t="n">
        <f aca="false">IF($H651=const_zero,MIN(class_series_a_invested_usd,MAX(const_zero,$A651-SUM($J651:$N651))),const_zero)</f>
        <v>0</v>
      </c>
      <c r="P651" s="5" t="n">
        <f aca="false">IF($I651=const_zero,MIN(class_seed_invested_usd,MAX(const_zero,$A651-SUM($J651:$O651))),const_zero)</f>
        <v>0</v>
      </c>
      <c r="Q651" s="5" t="n">
        <f aca="false">MAX(const_zero,$A651-SUM($J651:$P651))</f>
        <v>1610000000</v>
      </c>
      <c r="R651" s="9" t="n">
        <f aca="false">common_rsa_total+Sensitivity!$AE$480+Sensitivity!$AJ$480+IF($C651=const_one,Sensitivity!$D$480,const_zero)+IF($D651=const_one,Sensitivity!$Y$480,const_zero)+IF($E651=const_one,Sensitivity!$V$480,const_zero)+IF($F651=const_one,Sensitivity!$S$480,const_zero)+IF($G651=const_one,Sensitivity!$P$480,const_zero)+IF($H651=const_one,Sensitivity!$M$480,const_zero)+IF($I651=const_one,Sensitivity!$J$480,const_zero)</f>
        <v>23980258.6360977</v>
      </c>
      <c r="S651" s="23" t="b">
        <f aca="false">IF($R651&gt;const_zero,--($Q651&gt;option_strike_usd*$R651),const_zero)</f>
        <v>1</v>
      </c>
      <c r="T651" s="7" t="n">
        <f aca="false">IF($R651&gt;const_zero,IF($S651=const_one,($Q651+option_strike_usd*pre_f_options_issued)/($R651+pre_f_options_issued),$Q651/$R651),const_zero)</f>
        <v>60.8944203362822</v>
      </c>
      <c r="U651" s="5" t="n">
        <f aca="false">IF($C651=const_one,Sensitivity!$D$480*$T651,const_zero)</f>
        <v>0</v>
      </c>
      <c r="V651" s="5" t="n">
        <f aca="false">IF($D651=const_one,Sensitivity!$Y$480*$T651,const_zero)</f>
        <v>0</v>
      </c>
      <c r="W651" s="5" t="n">
        <f aca="false">IF($E651=const_one,Sensitivity!$V$480*$T651,const_zero)</f>
        <v>105042149.28654</v>
      </c>
      <c r="X651" s="5" t="n">
        <f aca="false">IF($F651=const_one,Sensitivity!$S$480*$T651,const_zero)</f>
        <v>0</v>
      </c>
      <c r="Y651" s="5" t="n">
        <f aca="false">IF($G651=const_one,Sensitivity!$P$480*$T651,const_zero)</f>
        <v>182683261.008847</v>
      </c>
      <c r="Z651" s="5" t="n">
        <f aca="false">IF($H651=const_one,Sensitivity!$M$480*$T651,const_zero)</f>
        <v>304472101.681411</v>
      </c>
      <c r="AA651" s="5" t="n">
        <f aca="false">IF($I651=const_one,Sensitivity!$J$480*$T651,const_zero)</f>
        <v>304472101.681411</v>
      </c>
      <c r="AB651" s="5" t="n">
        <f aca="false">(Sensitivity!$AE$480+Sensitivity!$AJ$480)*$T651</f>
        <v>15544552.4745463</v>
      </c>
      <c r="AC651" s="5" t="n">
        <f aca="false">common_rsa_total*$T651</f>
        <v>548049783.02654</v>
      </c>
      <c r="AD651" s="5" t="n">
        <f aca="false">IF($S651=const_one,pre_f_options_issued*($T651-option_strike_usd),const_zero)</f>
        <v>149736050.840706</v>
      </c>
      <c r="AE651" s="5" t="n">
        <f aca="false">J651+U651</f>
        <v>30000000</v>
      </c>
      <c r="AF651" s="5" t="n">
        <f aca="false">K651+V651</f>
        <v>300000000</v>
      </c>
      <c r="AG651" s="5" t="n">
        <f aca="false">L651+W651</f>
        <v>105042149.28654</v>
      </c>
      <c r="AH651" s="5" t="n">
        <f aca="false">M651+X651</f>
        <v>60000000</v>
      </c>
      <c r="AI651" s="5" t="n">
        <f aca="false">N651+Y651</f>
        <v>182683261.008847</v>
      </c>
      <c r="AJ651" s="5" t="n">
        <f aca="false">O651+Z651</f>
        <v>304472101.681411</v>
      </c>
      <c r="AK651" s="5" t="n">
        <f aca="false">P651+AA651</f>
        <v>304472101.681411</v>
      </c>
      <c r="AL651" s="5" t="n">
        <f aca="false">INDEX($AE$535:$AE$662,$B651-$C651*1+const_one)</f>
        <v>30000000</v>
      </c>
      <c r="AM651" s="5" t="n">
        <f aca="false">INDEX($AF$535:$AF$662,$B651-$D651*2+const_one)</f>
        <v>300000000</v>
      </c>
      <c r="AN651" s="5" t="n">
        <f aca="false">INDEX($AG$535:$AG$662,$B651-$E651*4+const_one)</f>
        <v>100000000</v>
      </c>
      <c r="AO651" s="5" t="n">
        <f aca="false">INDEX($AH$535:$AH$662,$B651-$F651*8+const_one)</f>
        <v>60000000</v>
      </c>
      <c r="AP651" s="5" t="n">
        <f aca="false">INDEX($AI$535:$AI$662,$B651-$G651*16+const_one)</f>
        <v>30000000</v>
      </c>
      <c r="AQ651" s="5" t="n">
        <f aca="false">INDEX($AJ$535:$AJ$662,$B651-$H651*32+const_one)</f>
        <v>15000000</v>
      </c>
      <c r="AR651" s="5" t="n">
        <f aca="false">INDEX($AK$535:$AK$662,$B651-$I651*64+const_one)</f>
        <v>5000000</v>
      </c>
      <c r="AS651" s="5" t="n">
        <f aca="false">INDEX($AE$535:$AE$662,$B651+(const_one-$C651)*1+const_one)</f>
        <v>37002437.6348918</v>
      </c>
      <c r="AT651" s="5" t="n">
        <f aca="false">INDEX($AF$535:$AF$662,$B651+(const_one-$D651)*2+const_one)</f>
        <v>358204706.027454</v>
      </c>
      <c r="AU651" s="5" t="n">
        <f aca="false">INDEX($AG$535:$AG$662,$B651+(const_one-$E651)*4+const_one)</f>
        <v>105042149.28654</v>
      </c>
      <c r="AV651" s="5" t="n">
        <f aca="false">INDEX($AH$535:$AH$662,$B651+(const_one-$F651)*8+const_one)</f>
        <v>138987674.957414</v>
      </c>
      <c r="AW651" s="5" t="n">
        <f aca="false">INDEX($AI$535:$AI$662,$B651+(const_one-$G651)*16+const_one)</f>
        <v>182683261.008847</v>
      </c>
      <c r="AX651" s="5" t="n">
        <f aca="false">INDEX($AJ$535:$AJ$662,$B651+(const_one-$H651)*32+const_one)</f>
        <v>304472101.681411</v>
      </c>
      <c r="AY651" s="5" t="n">
        <f aca="false">INDEX($AK$535:$AK$662,$B651+(const_one-$I651)*64+const_one)</f>
        <v>304472101.681411</v>
      </c>
      <c r="AZ651" s="5" t="n">
        <f aca="false">--($C651=--(AS651&gt;AL651))</f>
        <v>0</v>
      </c>
      <c r="BA651" s="5" t="n">
        <f aca="false">--($D651=--(AT651&gt;AM651))</f>
        <v>0</v>
      </c>
      <c r="BB651" s="5" t="n">
        <f aca="false">--($E651=--(AU651&gt;AN651))</f>
        <v>1</v>
      </c>
      <c r="BC651" s="5" t="n">
        <f aca="false">--($F651=--(AV651&gt;AO651))</f>
        <v>0</v>
      </c>
      <c r="BD651" s="5" t="n">
        <f aca="false">--($G651=--(AW651&gt;AP651))</f>
        <v>1</v>
      </c>
      <c r="BE651" s="5" t="n">
        <f aca="false">--($H651=--(AX651&gt;AQ651))</f>
        <v>1</v>
      </c>
      <c r="BF651" s="5" t="n">
        <f aca="false">--($I651=--(AY651&gt;AR651))</f>
        <v>1</v>
      </c>
      <c r="BG651" s="5" t="n">
        <f aca="false">SUM(AZ651:BF651)</f>
        <v>4</v>
      </c>
      <c r="BH651" s="5" t="n">
        <f aca="false">SUM(AE651:AK651)+AB651+AC651+AD651</f>
        <v>2000000000</v>
      </c>
    </row>
    <row r="652" customFormat="false" ht="15" hidden="true" customHeight="false" outlineLevel="0" collapsed="false">
      <c r="A652" s="5" t="n">
        <f aca="false">sensitivity_exit_usd</f>
        <v>2000000000</v>
      </c>
      <c r="B652" s="2" t="n">
        <f aca="false">ROW()-ROW($B$535)</f>
        <v>117</v>
      </c>
      <c r="C652" s="2" t="n">
        <f aca="false">MOD(QUOTIENT($B652,1),2)</f>
        <v>1</v>
      </c>
      <c r="D652" s="2" t="n">
        <f aca="false">MOD(QUOTIENT($B652,2),2)</f>
        <v>0</v>
      </c>
      <c r="E652" s="2" t="n">
        <f aca="false">MOD(QUOTIENT($B652,4),2)</f>
        <v>1</v>
      </c>
      <c r="F652" s="2" t="n">
        <f aca="false">MOD(QUOTIENT($B652,8),2)</f>
        <v>0</v>
      </c>
      <c r="G652" s="2" t="n">
        <f aca="false">MOD(QUOTIENT($B652,16),2)</f>
        <v>1</v>
      </c>
      <c r="H652" s="2" t="n">
        <f aca="false">MOD(QUOTIENT($B652,32),2)</f>
        <v>1</v>
      </c>
      <c r="I652" s="2" t="n">
        <f aca="false">MOD(QUOTIENT($B652,64),2)</f>
        <v>1</v>
      </c>
      <c r="J652" s="5" t="n">
        <f aca="false">IF($C652=const_zero,MIN(class_series_f_invested_usd,MAX(const_zero,$A652)),const_zero)</f>
        <v>0</v>
      </c>
      <c r="K652" s="5" t="n">
        <f aca="false">IF($D652=const_zero,MIN(class_series_e_invested_usd,MAX(const_zero,$A652-SUM($J652:$J652))),const_zero)</f>
        <v>300000000</v>
      </c>
      <c r="L652" s="5" t="n">
        <f aca="false">IF($E652=const_zero,MIN(class_series_d_invested_usd,MAX(const_zero,$A652-SUM($J652:$K652))),const_zero)</f>
        <v>0</v>
      </c>
      <c r="M652" s="5" t="n">
        <f aca="false">IF($F652=const_zero,MIN(class_series_c_invested_usd,MAX(const_zero,$A652-SUM($J652:$L652))),const_zero)</f>
        <v>60000000</v>
      </c>
      <c r="N652" s="5" t="n">
        <f aca="false">IF($G652=const_zero,MIN(class_series_b_invested_usd,MAX(const_zero,$A652-SUM($J652:$M652))),const_zero)</f>
        <v>0</v>
      </c>
      <c r="O652" s="5" t="n">
        <f aca="false">IF($H652=const_zero,MIN(class_series_a_invested_usd,MAX(const_zero,$A652-SUM($J652:$N652))),const_zero)</f>
        <v>0</v>
      </c>
      <c r="P652" s="5" t="n">
        <f aca="false">IF($I652=const_zero,MIN(class_seed_invested_usd,MAX(const_zero,$A652-SUM($J652:$O652))),const_zero)</f>
        <v>0</v>
      </c>
      <c r="Q652" s="5" t="n">
        <f aca="false">MAX(const_zero,$A652-SUM($J652:$P652))</f>
        <v>1640000000</v>
      </c>
      <c r="R652" s="9" t="n">
        <f aca="false">common_rsa_total+Sensitivity!$AE$480+Sensitivity!$AJ$480+IF($C652=const_one,Sensitivity!$D$480,const_zero)+IF($D652=const_one,Sensitivity!$Y$480,const_zero)+IF($E652=const_one,Sensitivity!$V$480,const_zero)+IF($F652=const_one,Sensitivity!$S$480,const_zero)+IF($G652=const_one,Sensitivity!$P$480,const_zero)+IF($H652=const_one,Sensitivity!$M$480,const_zero)+IF($I652=const_one,Sensitivity!$J$480,const_zero)</f>
        <v>24590557.9860977</v>
      </c>
      <c r="S652" s="23" t="b">
        <f aca="false">IF($R652&gt;const_zero,--($Q652&gt;option_strike_usd*$R652),const_zero)</f>
        <v>1</v>
      </c>
      <c r="T652" s="7" t="n">
        <f aca="false">IF($R652&gt;const_zero,IF($S652=const_one,($Q652+option_strike_usd*pre_f_options_issued)/($R652+pre_f_options_issued),$Q652/$R652),const_zero)</f>
        <v>60.6299804102557</v>
      </c>
      <c r="U652" s="5" t="n">
        <f aca="false">IF($C652=const_one,Sensitivity!$D$480*$T652,const_zero)</f>
        <v>37002437.6348918</v>
      </c>
      <c r="V652" s="5" t="n">
        <f aca="false">IF($D652=const_one,Sensitivity!$Y$480*$T652,const_zero)</f>
        <v>0</v>
      </c>
      <c r="W652" s="5" t="n">
        <f aca="false">IF($E652=const_one,Sensitivity!$V$480*$T652,const_zero)</f>
        <v>104585993.565973</v>
      </c>
      <c r="X652" s="5" t="n">
        <f aca="false">IF($F652=const_one,Sensitivity!$S$480*$T652,const_zero)</f>
        <v>0</v>
      </c>
      <c r="Y652" s="5" t="n">
        <f aca="false">IF($G652=const_one,Sensitivity!$P$480*$T652,const_zero)</f>
        <v>181889941.230767</v>
      </c>
      <c r="Z652" s="5" t="n">
        <f aca="false">IF($H652=const_one,Sensitivity!$M$480*$T652,const_zero)</f>
        <v>303149902.051279</v>
      </c>
      <c r="AA652" s="5" t="n">
        <f aca="false">IF($I652=const_one,Sensitivity!$J$480*$T652,const_zero)</f>
        <v>303149902.051279</v>
      </c>
      <c r="AB652" s="5" t="n">
        <f aca="false">(Sensitivity!$AE$480+Sensitivity!$AJ$480)*$T652</f>
        <v>15477048.7478701</v>
      </c>
      <c r="AC652" s="5" t="n">
        <f aca="false">common_rsa_total*$T652</f>
        <v>545669823.692302</v>
      </c>
      <c r="AD652" s="5" t="n">
        <f aca="false">IF($S652=const_one,pre_f_options_issued*($T652-option_strike_usd),const_zero)</f>
        <v>149074951.025639</v>
      </c>
      <c r="AE652" s="5" t="n">
        <f aca="false">J652+U652</f>
        <v>37002437.6348918</v>
      </c>
      <c r="AF652" s="5" t="n">
        <f aca="false">K652+V652</f>
        <v>300000000</v>
      </c>
      <c r="AG652" s="5" t="n">
        <f aca="false">L652+W652</f>
        <v>104585993.565973</v>
      </c>
      <c r="AH652" s="5" t="n">
        <f aca="false">M652+X652</f>
        <v>60000000</v>
      </c>
      <c r="AI652" s="5" t="n">
        <f aca="false">N652+Y652</f>
        <v>181889941.230767</v>
      </c>
      <c r="AJ652" s="5" t="n">
        <f aca="false">O652+Z652</f>
        <v>303149902.051279</v>
      </c>
      <c r="AK652" s="5" t="n">
        <f aca="false">P652+AA652</f>
        <v>303149902.051279</v>
      </c>
      <c r="AL652" s="5" t="n">
        <f aca="false">INDEX($AE$535:$AE$662,$B652-$C652*1+const_one)</f>
        <v>30000000</v>
      </c>
      <c r="AM652" s="5" t="n">
        <f aca="false">INDEX($AF$535:$AF$662,$B652-$D652*2+const_one)</f>
        <v>300000000</v>
      </c>
      <c r="AN652" s="5" t="n">
        <f aca="false">INDEX($AG$535:$AG$662,$B652-$E652*4+const_one)</f>
        <v>100000000</v>
      </c>
      <c r="AO652" s="5" t="n">
        <f aca="false">INDEX($AH$535:$AH$662,$B652-$F652*8+const_one)</f>
        <v>60000000</v>
      </c>
      <c r="AP652" s="5" t="n">
        <f aca="false">INDEX($AI$535:$AI$662,$B652-$G652*16+const_one)</f>
        <v>30000000</v>
      </c>
      <c r="AQ652" s="5" t="n">
        <f aca="false">INDEX($AJ$535:$AJ$662,$B652-$H652*32+const_one)</f>
        <v>15000000</v>
      </c>
      <c r="AR652" s="5" t="n">
        <f aca="false">INDEX($AK$535:$AK$662,$B652-$I652*64+const_one)</f>
        <v>5000000</v>
      </c>
      <c r="AS652" s="5" t="n">
        <f aca="false">INDEX($AE$535:$AE$662,$B652+(const_one-$C652)*1+const_one)</f>
        <v>37002437.6348918</v>
      </c>
      <c r="AT652" s="5" t="n">
        <f aca="false">INDEX($AF$535:$AF$662,$B652+(const_one-$D652)*2+const_one)</f>
        <v>357134247.941302</v>
      </c>
      <c r="AU652" s="5" t="n">
        <f aca="false">INDEX($AG$535:$AG$662,$B652+(const_one-$E652)*4+const_one)</f>
        <v>104585993.565973</v>
      </c>
      <c r="AV652" s="5" t="n">
        <f aca="false">INDEX($AH$535:$AH$662,$B652+(const_one-$F652)*8+const_one)</f>
        <v>138552820.937678</v>
      </c>
      <c r="AW652" s="5" t="n">
        <f aca="false">INDEX($AI$535:$AI$662,$B652+(const_one-$G652)*16+const_one)</f>
        <v>181889941.230767</v>
      </c>
      <c r="AX652" s="5" t="n">
        <f aca="false">INDEX($AJ$535:$AJ$662,$B652+(const_one-$H652)*32+const_one)</f>
        <v>303149902.051279</v>
      </c>
      <c r="AY652" s="5" t="n">
        <f aca="false">INDEX($AK$535:$AK$662,$B652+(const_one-$I652)*64+const_one)</f>
        <v>303149902.051279</v>
      </c>
      <c r="AZ652" s="5" t="n">
        <f aca="false">--($C652=--(AS652&gt;AL652))</f>
        <v>1</v>
      </c>
      <c r="BA652" s="5" t="n">
        <f aca="false">--($D652=--(AT652&gt;AM652))</f>
        <v>0</v>
      </c>
      <c r="BB652" s="5" t="n">
        <f aca="false">--($E652=--(AU652&gt;AN652))</f>
        <v>1</v>
      </c>
      <c r="BC652" s="5" t="n">
        <f aca="false">--($F652=--(AV652&gt;AO652))</f>
        <v>0</v>
      </c>
      <c r="BD652" s="5" t="n">
        <f aca="false">--($G652=--(AW652&gt;AP652))</f>
        <v>1</v>
      </c>
      <c r="BE652" s="5" t="n">
        <f aca="false">--($H652=--(AX652&gt;AQ652))</f>
        <v>1</v>
      </c>
      <c r="BF652" s="5" t="n">
        <f aca="false">--($I652=--(AY652&gt;AR652))</f>
        <v>1</v>
      </c>
      <c r="BG652" s="5" t="n">
        <f aca="false">SUM(AZ652:BF652)</f>
        <v>5</v>
      </c>
      <c r="BH652" s="5" t="n">
        <f aca="false">SUM(AE652:AK652)+AB652+AC652+AD652</f>
        <v>2000000000</v>
      </c>
    </row>
    <row r="653" customFormat="false" ht="15" hidden="true" customHeight="false" outlineLevel="0" collapsed="false">
      <c r="A653" s="5" t="n">
        <f aca="false">sensitivity_exit_usd</f>
        <v>2000000000</v>
      </c>
      <c r="B653" s="2" t="n">
        <f aca="false">ROW()-ROW($B$535)</f>
        <v>118</v>
      </c>
      <c r="C653" s="2" t="n">
        <f aca="false">MOD(QUOTIENT($B653,1),2)</f>
        <v>0</v>
      </c>
      <c r="D653" s="2" t="n">
        <f aca="false">MOD(QUOTIENT($B653,2),2)</f>
        <v>1</v>
      </c>
      <c r="E653" s="2" t="n">
        <f aca="false">MOD(QUOTIENT($B653,4),2)</f>
        <v>1</v>
      </c>
      <c r="F653" s="2" t="n">
        <f aca="false">MOD(QUOTIENT($B653,8),2)</f>
        <v>0</v>
      </c>
      <c r="G653" s="2" t="n">
        <f aca="false">MOD(QUOTIENT($B653,16),2)</f>
        <v>1</v>
      </c>
      <c r="H653" s="2" t="n">
        <f aca="false">MOD(QUOTIENT($B653,32),2)</f>
        <v>1</v>
      </c>
      <c r="I653" s="2" t="n">
        <f aca="false">MOD(QUOTIENT($B653,64),2)</f>
        <v>1</v>
      </c>
      <c r="J653" s="5" t="n">
        <f aca="false">IF($C653=const_zero,MIN(class_series_f_invested_usd,MAX(const_zero,$A653)),const_zero)</f>
        <v>30000000</v>
      </c>
      <c r="K653" s="5" t="n">
        <f aca="false">IF($D653=const_zero,MIN(class_series_e_invested_usd,MAX(const_zero,$A653-SUM($J653:$J653))),const_zero)</f>
        <v>0</v>
      </c>
      <c r="L653" s="5" t="n">
        <f aca="false">IF($E653=const_zero,MIN(class_series_d_invested_usd,MAX(const_zero,$A653-SUM($J653:$K653))),const_zero)</f>
        <v>0</v>
      </c>
      <c r="M653" s="5" t="n">
        <f aca="false">IF($F653=const_zero,MIN(class_series_c_invested_usd,MAX(const_zero,$A653-SUM($J653:$L653))),const_zero)</f>
        <v>60000000</v>
      </c>
      <c r="N653" s="5" t="n">
        <f aca="false">IF($G653=const_zero,MIN(class_series_b_invested_usd,MAX(const_zero,$A653-SUM($J653:$M653))),const_zero)</f>
        <v>0</v>
      </c>
      <c r="O653" s="5" t="n">
        <f aca="false">IF($H653=const_zero,MIN(class_series_a_invested_usd,MAX(const_zero,$A653-SUM($J653:$N653))),const_zero)</f>
        <v>0</v>
      </c>
      <c r="P653" s="5" t="n">
        <f aca="false">IF($I653=const_zero,MIN(class_seed_invested_usd,MAX(const_zero,$A653-SUM($J653:$O653))),const_zero)</f>
        <v>0</v>
      </c>
      <c r="Q653" s="5" t="n">
        <f aca="false">MAX(const_zero,$A653-SUM($J653:$P653))</f>
        <v>1910000000</v>
      </c>
      <c r="R653" s="9" t="n">
        <f aca="false">common_rsa_total+Sensitivity!$AE$480+Sensitivity!$AJ$480+IF($C653=const_one,Sensitivity!$D$480,const_zero)+IF($D653=const_one,Sensitivity!$Y$480,const_zero)+IF($E653=const_one,Sensitivity!$V$480,const_zero)+IF($F653=const_one,Sensitivity!$S$480,const_zero)+IF($G653=const_one,Sensitivity!$P$480,const_zero)+IF($H653=const_one,Sensitivity!$M$480,const_zero)+IF($I653=const_one,Sensitivity!$J$480,const_zero)</f>
        <v>30082929.9219582</v>
      </c>
      <c r="S653" s="23" t="b">
        <f aca="false">IF($R653&gt;const_zero,--($Q653&gt;option_strike_usd*$R653),const_zero)</f>
        <v>1</v>
      </c>
      <c r="T653" s="7" t="n">
        <f aca="false">IF($R653&gt;const_zero,IF($S653=const_one,($Q653+option_strike_usd*pre_f_options_issued)/($R653+pre_f_options_issued),$Q653/$R653),const_zero)</f>
        <v>58.6963788886013</v>
      </c>
      <c r="U653" s="5" t="n">
        <f aca="false">IF($C653=const_one,Sensitivity!$D$480*$T653,const_zero)</f>
        <v>0</v>
      </c>
      <c r="V653" s="5" t="n">
        <f aca="false">IF($D653=const_one,Sensitivity!$Y$480*$T653,const_zero)</f>
        <v>358204706.027454</v>
      </c>
      <c r="W653" s="5" t="n">
        <f aca="false">IF($E653=const_one,Sensitivity!$V$480*$T653,const_zero)</f>
        <v>101250553.987491</v>
      </c>
      <c r="X653" s="5" t="n">
        <f aca="false">IF($F653=const_one,Sensitivity!$S$480*$T653,const_zero)</f>
        <v>0</v>
      </c>
      <c r="Y653" s="5" t="n">
        <f aca="false">IF($G653=const_one,Sensitivity!$P$480*$T653,const_zero)</f>
        <v>176089136.665804</v>
      </c>
      <c r="Z653" s="5" t="n">
        <f aca="false">IF($H653=const_one,Sensitivity!$M$480*$T653,const_zero)</f>
        <v>293481894.443006</v>
      </c>
      <c r="AA653" s="5" t="n">
        <f aca="false">IF($I653=const_one,Sensitivity!$J$480*$T653,const_zero)</f>
        <v>293481894.443006</v>
      </c>
      <c r="AB653" s="5" t="n">
        <f aca="false">(Sensitivity!$AE$480+Sensitivity!$AJ$480)*$T653</f>
        <v>14983457.2143235</v>
      </c>
      <c r="AC653" s="5" t="n">
        <f aca="false">common_rsa_total*$T653</f>
        <v>528267409.997411</v>
      </c>
      <c r="AD653" s="5" t="n">
        <f aca="false">IF($S653=const_one,pre_f_options_issued*($T653-option_strike_usd),const_zero)</f>
        <v>144240947.221503</v>
      </c>
      <c r="AE653" s="5" t="n">
        <f aca="false">J653+U653</f>
        <v>30000000</v>
      </c>
      <c r="AF653" s="5" t="n">
        <f aca="false">K653+V653</f>
        <v>358204706.027454</v>
      </c>
      <c r="AG653" s="5" t="n">
        <f aca="false">L653+W653</f>
        <v>101250553.987491</v>
      </c>
      <c r="AH653" s="5" t="n">
        <f aca="false">M653+X653</f>
        <v>60000000</v>
      </c>
      <c r="AI653" s="5" t="n">
        <f aca="false">N653+Y653</f>
        <v>176089136.665804</v>
      </c>
      <c r="AJ653" s="5" t="n">
        <f aca="false">O653+Z653</f>
        <v>293481894.443006</v>
      </c>
      <c r="AK653" s="5" t="n">
        <f aca="false">P653+AA653</f>
        <v>293481894.443006</v>
      </c>
      <c r="AL653" s="5" t="n">
        <f aca="false">INDEX($AE$535:$AE$662,$B653-$C653*1+const_one)</f>
        <v>30000000</v>
      </c>
      <c r="AM653" s="5" t="n">
        <f aca="false">INDEX($AF$535:$AF$662,$B653-$D653*2+const_one)</f>
        <v>300000000</v>
      </c>
      <c r="AN653" s="5" t="n">
        <f aca="false">INDEX($AG$535:$AG$662,$B653-$E653*4+const_one)</f>
        <v>100000000</v>
      </c>
      <c r="AO653" s="5" t="n">
        <f aca="false">INDEX($AH$535:$AH$662,$B653-$F653*8+const_one)</f>
        <v>60000000</v>
      </c>
      <c r="AP653" s="5" t="n">
        <f aca="false">INDEX($AI$535:$AI$662,$B653-$G653*16+const_one)</f>
        <v>30000000</v>
      </c>
      <c r="AQ653" s="5" t="n">
        <f aca="false">INDEX($AJ$535:$AJ$662,$B653-$H653*32+const_one)</f>
        <v>15000000</v>
      </c>
      <c r="AR653" s="5" t="n">
        <f aca="false">INDEX($AK$535:$AK$662,$B653-$I653*64+const_one)</f>
        <v>5000000</v>
      </c>
      <c r="AS653" s="5" t="n">
        <f aca="false">INDEX($AE$535:$AE$662,$B653+(const_one-$C653)*1+const_one)</f>
        <v>35715310.4225542</v>
      </c>
      <c r="AT653" s="5" t="n">
        <f aca="false">INDEX($AF$535:$AF$662,$B653+(const_one-$D653)*2+const_one)</f>
        <v>358204706.027454</v>
      </c>
      <c r="AU653" s="5" t="n">
        <f aca="false">INDEX($AG$535:$AG$662,$B653+(const_one-$E653)*4+const_one)</f>
        <v>101250553.987491</v>
      </c>
      <c r="AV653" s="5" t="n">
        <f aca="false">INDEX($AH$535:$AH$662,$B653+(const_one-$F653)*8+const_one)</f>
        <v>135323142.188515</v>
      </c>
      <c r="AW653" s="5" t="n">
        <f aca="false">INDEX($AI$535:$AI$662,$B653+(const_one-$G653)*16+const_one)</f>
        <v>176089136.665804</v>
      </c>
      <c r="AX653" s="5" t="n">
        <f aca="false">INDEX($AJ$535:$AJ$662,$B653+(const_one-$H653)*32+const_one)</f>
        <v>293481894.443006</v>
      </c>
      <c r="AY653" s="5" t="n">
        <f aca="false">INDEX($AK$535:$AK$662,$B653+(const_one-$I653)*64+const_one)</f>
        <v>293481894.443006</v>
      </c>
      <c r="AZ653" s="5" t="n">
        <f aca="false">--($C653=--(AS653&gt;AL653))</f>
        <v>0</v>
      </c>
      <c r="BA653" s="5" t="n">
        <f aca="false">--($D653=--(AT653&gt;AM653))</f>
        <v>1</v>
      </c>
      <c r="BB653" s="5" t="n">
        <f aca="false">--($E653=--(AU653&gt;AN653))</f>
        <v>1</v>
      </c>
      <c r="BC653" s="5" t="n">
        <f aca="false">--($F653=--(AV653&gt;AO653))</f>
        <v>0</v>
      </c>
      <c r="BD653" s="5" t="n">
        <f aca="false">--($G653=--(AW653&gt;AP653))</f>
        <v>1</v>
      </c>
      <c r="BE653" s="5" t="n">
        <f aca="false">--($H653=--(AX653&gt;AQ653))</f>
        <v>1</v>
      </c>
      <c r="BF653" s="5" t="n">
        <f aca="false">--($I653=--(AY653&gt;AR653))</f>
        <v>1</v>
      </c>
      <c r="BG653" s="5" t="n">
        <f aca="false">SUM(AZ653:BF653)</f>
        <v>5</v>
      </c>
      <c r="BH653" s="5" t="n">
        <f aca="false">SUM(AE653:AK653)+AB653+AC653+AD653</f>
        <v>2000000000</v>
      </c>
    </row>
    <row r="654" customFormat="false" ht="15" hidden="true" customHeight="false" outlineLevel="0" collapsed="false">
      <c r="A654" s="5" t="n">
        <f aca="false">sensitivity_exit_usd</f>
        <v>2000000000</v>
      </c>
      <c r="B654" s="2" t="n">
        <f aca="false">ROW()-ROW($B$535)</f>
        <v>119</v>
      </c>
      <c r="C654" s="2" t="n">
        <f aca="false">MOD(QUOTIENT($B654,1),2)</f>
        <v>1</v>
      </c>
      <c r="D654" s="2" t="n">
        <f aca="false">MOD(QUOTIENT($B654,2),2)</f>
        <v>1</v>
      </c>
      <c r="E654" s="2" t="n">
        <f aca="false">MOD(QUOTIENT($B654,4),2)</f>
        <v>1</v>
      </c>
      <c r="F654" s="2" t="n">
        <f aca="false">MOD(QUOTIENT($B654,8),2)</f>
        <v>0</v>
      </c>
      <c r="G654" s="2" t="n">
        <f aca="false">MOD(QUOTIENT($B654,16),2)</f>
        <v>1</v>
      </c>
      <c r="H654" s="2" t="n">
        <f aca="false">MOD(QUOTIENT($B654,32),2)</f>
        <v>1</v>
      </c>
      <c r="I654" s="2" t="n">
        <f aca="false">MOD(QUOTIENT($B654,64),2)</f>
        <v>1</v>
      </c>
      <c r="J654" s="5" t="n">
        <f aca="false">IF($C654=const_zero,MIN(class_series_f_invested_usd,MAX(const_zero,$A654)),const_zero)</f>
        <v>0</v>
      </c>
      <c r="K654" s="5" t="n">
        <f aca="false">IF($D654=const_zero,MIN(class_series_e_invested_usd,MAX(const_zero,$A654-SUM($J654:$J654))),const_zero)</f>
        <v>0</v>
      </c>
      <c r="L654" s="5" t="n">
        <f aca="false">IF($E654=const_zero,MIN(class_series_d_invested_usd,MAX(const_zero,$A654-SUM($J654:$K654))),const_zero)</f>
        <v>0</v>
      </c>
      <c r="M654" s="5" t="n">
        <f aca="false">IF($F654=const_zero,MIN(class_series_c_invested_usd,MAX(const_zero,$A654-SUM($J654:$L654))),const_zero)</f>
        <v>60000000</v>
      </c>
      <c r="N654" s="5" t="n">
        <f aca="false">IF($G654=const_zero,MIN(class_series_b_invested_usd,MAX(const_zero,$A654-SUM($J654:$M654))),const_zero)</f>
        <v>0</v>
      </c>
      <c r="O654" s="5" t="n">
        <f aca="false">IF($H654=const_zero,MIN(class_series_a_invested_usd,MAX(const_zero,$A654-SUM($J654:$N654))),const_zero)</f>
        <v>0</v>
      </c>
      <c r="P654" s="5" t="n">
        <f aca="false">IF($I654=const_zero,MIN(class_seed_invested_usd,MAX(const_zero,$A654-SUM($J654:$O654))),const_zero)</f>
        <v>0</v>
      </c>
      <c r="Q654" s="5" t="n">
        <f aca="false">MAX(const_zero,$A654-SUM($J654:$P654))</f>
        <v>1940000000</v>
      </c>
      <c r="R654" s="9" t="n">
        <f aca="false">common_rsa_total+Sensitivity!$AE$480+Sensitivity!$AJ$480+IF($C654=const_one,Sensitivity!$D$480,const_zero)+IF($D654=const_one,Sensitivity!$Y$480,const_zero)+IF($E654=const_one,Sensitivity!$V$480,const_zero)+IF($F654=const_one,Sensitivity!$S$480,const_zero)+IF($G654=const_one,Sensitivity!$P$480,const_zero)+IF($H654=const_one,Sensitivity!$M$480,const_zero)+IF($I654=const_one,Sensitivity!$J$480,const_zero)</f>
        <v>30693229.2719582</v>
      </c>
      <c r="S654" s="23" t="b">
        <f aca="false">IF($R654&gt;const_zero,--($Q654&gt;option_strike_usd*$R654),const_zero)</f>
        <v>1</v>
      </c>
      <c r="T654" s="7" t="n">
        <f aca="false">IF($R654&gt;const_zero,IF($S654=const_one,($Q654+option_strike_usd*pre_f_options_issued)/($R654+pre_f_options_issued),$Q654/$R654),const_zero)</f>
        <v>58.5209707704166</v>
      </c>
      <c r="U654" s="5" t="n">
        <f aca="false">IF($C654=const_one,Sensitivity!$D$480*$T654,const_zero)</f>
        <v>35715310.4225542</v>
      </c>
      <c r="V654" s="5" t="n">
        <f aca="false">IF($D654=const_one,Sensitivity!$Y$480*$T654,const_zero)</f>
        <v>357134247.941302</v>
      </c>
      <c r="W654" s="5" t="n">
        <f aca="false">IF($E654=const_one,Sensitivity!$V$480*$T654,const_zero)</f>
        <v>100947977.074292</v>
      </c>
      <c r="X654" s="5" t="n">
        <f aca="false">IF($F654=const_one,Sensitivity!$S$480*$T654,const_zero)</f>
        <v>0</v>
      </c>
      <c r="Y654" s="5" t="n">
        <f aca="false">IF($G654=const_one,Sensitivity!$P$480*$T654,const_zero)</f>
        <v>175562912.31125</v>
      </c>
      <c r="Z654" s="5" t="n">
        <f aca="false">IF($H654=const_one,Sensitivity!$M$480*$T654,const_zero)</f>
        <v>292604853.852083</v>
      </c>
      <c r="AA654" s="5" t="n">
        <f aca="false">IF($I654=const_one,Sensitivity!$J$480*$T654,const_zero)</f>
        <v>292604853.852083</v>
      </c>
      <c r="AB654" s="5" t="n">
        <f aca="false">(Sensitivity!$AE$480+Sensitivity!$AJ$480)*$T654</f>
        <v>14938680.6866461</v>
      </c>
      <c r="AC654" s="5" t="n">
        <f aca="false">common_rsa_total*$T654</f>
        <v>526688736.933749</v>
      </c>
      <c r="AD654" s="5" t="n">
        <f aca="false">IF($S654=const_one,pre_f_options_issued*($T654-option_strike_usd),const_zero)</f>
        <v>143802426.926041</v>
      </c>
      <c r="AE654" s="5" t="n">
        <f aca="false">J654+U654</f>
        <v>35715310.4225542</v>
      </c>
      <c r="AF654" s="5" t="n">
        <f aca="false">K654+V654</f>
        <v>357134247.941302</v>
      </c>
      <c r="AG654" s="5" t="n">
        <f aca="false">L654+W654</f>
        <v>100947977.074292</v>
      </c>
      <c r="AH654" s="5" t="n">
        <f aca="false">M654+X654</f>
        <v>60000000</v>
      </c>
      <c r="AI654" s="5" t="n">
        <f aca="false">N654+Y654</f>
        <v>175562912.31125</v>
      </c>
      <c r="AJ654" s="5" t="n">
        <f aca="false">O654+Z654</f>
        <v>292604853.852083</v>
      </c>
      <c r="AK654" s="5" t="n">
        <f aca="false">P654+AA654</f>
        <v>292604853.852083</v>
      </c>
      <c r="AL654" s="5" t="n">
        <f aca="false">INDEX($AE$535:$AE$662,$B654-$C654*1+const_one)</f>
        <v>30000000</v>
      </c>
      <c r="AM654" s="5" t="n">
        <f aca="false">INDEX($AF$535:$AF$662,$B654-$D654*2+const_one)</f>
        <v>300000000</v>
      </c>
      <c r="AN654" s="5" t="n">
        <f aca="false">INDEX($AG$535:$AG$662,$B654-$E654*4+const_one)</f>
        <v>100000000</v>
      </c>
      <c r="AO654" s="5" t="n">
        <f aca="false">INDEX($AH$535:$AH$662,$B654-$F654*8+const_one)</f>
        <v>60000000</v>
      </c>
      <c r="AP654" s="5" t="n">
        <f aca="false">INDEX($AI$535:$AI$662,$B654-$G654*16+const_one)</f>
        <v>30000000</v>
      </c>
      <c r="AQ654" s="5" t="n">
        <f aca="false">INDEX($AJ$535:$AJ$662,$B654-$H654*32+const_one)</f>
        <v>15000000</v>
      </c>
      <c r="AR654" s="5" t="n">
        <f aca="false">INDEX($AK$535:$AK$662,$B654-$I654*64+const_one)</f>
        <v>5000000</v>
      </c>
      <c r="AS654" s="5" t="n">
        <f aca="false">INDEX($AE$535:$AE$662,$B654+(const_one-$C654)*1+const_one)</f>
        <v>35715310.4225542</v>
      </c>
      <c r="AT654" s="5" t="n">
        <f aca="false">INDEX($AF$535:$AF$662,$B654+(const_one-$D654)*2+const_one)</f>
        <v>357134247.941302</v>
      </c>
      <c r="AU654" s="5" t="n">
        <f aca="false">INDEX($AG$535:$AG$662,$B654+(const_one-$E654)*4+const_one)</f>
        <v>100947977.074292</v>
      </c>
      <c r="AV654" s="5" t="n">
        <f aca="false">INDEX($AH$535:$AH$662,$B654+(const_one-$F654)*8+const_one)</f>
        <v>135025680.397771</v>
      </c>
      <c r="AW654" s="5" t="n">
        <f aca="false">INDEX($AI$535:$AI$662,$B654+(const_one-$G654)*16+const_one)</f>
        <v>175562912.31125</v>
      </c>
      <c r="AX654" s="5" t="n">
        <f aca="false">INDEX($AJ$535:$AJ$662,$B654+(const_one-$H654)*32+const_one)</f>
        <v>292604853.852083</v>
      </c>
      <c r="AY654" s="5" t="n">
        <f aca="false">INDEX($AK$535:$AK$662,$B654+(const_one-$I654)*64+const_one)</f>
        <v>292604853.852083</v>
      </c>
      <c r="AZ654" s="5" t="n">
        <f aca="false">--($C654=--(AS654&gt;AL654))</f>
        <v>1</v>
      </c>
      <c r="BA654" s="5" t="n">
        <f aca="false">--($D654=--(AT654&gt;AM654))</f>
        <v>1</v>
      </c>
      <c r="BB654" s="5" t="n">
        <f aca="false">--($E654=--(AU654&gt;AN654))</f>
        <v>1</v>
      </c>
      <c r="BC654" s="5" t="n">
        <f aca="false">--($F654=--(AV654&gt;AO654))</f>
        <v>0</v>
      </c>
      <c r="BD654" s="5" t="n">
        <f aca="false">--($G654=--(AW654&gt;AP654))</f>
        <v>1</v>
      </c>
      <c r="BE654" s="5" t="n">
        <f aca="false">--($H654=--(AX654&gt;AQ654))</f>
        <v>1</v>
      </c>
      <c r="BF654" s="5" t="n">
        <f aca="false">--($I654=--(AY654&gt;AR654))</f>
        <v>1</v>
      </c>
      <c r="BG654" s="5" t="n">
        <f aca="false">SUM(AZ654:BF654)</f>
        <v>6</v>
      </c>
      <c r="BH654" s="5" t="n">
        <f aca="false">SUM(AE654:AK654)+AB654+AC654+AD654</f>
        <v>2000000000</v>
      </c>
    </row>
    <row r="655" customFormat="false" ht="15" hidden="true" customHeight="false" outlineLevel="0" collapsed="false">
      <c r="A655" s="5" t="n">
        <f aca="false">sensitivity_exit_usd</f>
        <v>2000000000</v>
      </c>
      <c r="B655" s="2" t="n">
        <f aca="false">ROW()-ROW($B$535)</f>
        <v>120</v>
      </c>
      <c r="C655" s="2" t="n">
        <f aca="false">MOD(QUOTIENT($B655,1),2)</f>
        <v>0</v>
      </c>
      <c r="D655" s="2" t="n">
        <f aca="false">MOD(QUOTIENT($B655,2),2)</f>
        <v>0</v>
      </c>
      <c r="E655" s="2" t="n">
        <f aca="false">MOD(QUOTIENT($B655,4),2)</f>
        <v>0</v>
      </c>
      <c r="F655" s="2" t="n">
        <f aca="false">MOD(QUOTIENT($B655,8),2)</f>
        <v>1</v>
      </c>
      <c r="G655" s="2" t="n">
        <f aca="false">MOD(QUOTIENT($B655,16),2)</f>
        <v>1</v>
      </c>
      <c r="H655" s="2" t="n">
        <f aca="false">MOD(QUOTIENT($B655,32),2)</f>
        <v>1</v>
      </c>
      <c r="I655" s="2" t="n">
        <f aca="false">MOD(QUOTIENT($B655,64),2)</f>
        <v>1</v>
      </c>
      <c r="J655" s="5" t="n">
        <f aca="false">IF($C655=const_zero,MIN(class_series_f_invested_usd,MAX(const_zero,$A655)),const_zero)</f>
        <v>30000000</v>
      </c>
      <c r="K655" s="5" t="n">
        <f aca="false">IF($D655=const_zero,MIN(class_series_e_invested_usd,MAX(const_zero,$A655-SUM($J655:$J655))),const_zero)</f>
        <v>300000000</v>
      </c>
      <c r="L655" s="5" t="n">
        <f aca="false">IF($E655=const_zero,MIN(class_series_d_invested_usd,MAX(const_zero,$A655-SUM($J655:$K655))),const_zero)</f>
        <v>100000000</v>
      </c>
      <c r="M655" s="5" t="n">
        <f aca="false">IF($F655=const_zero,MIN(class_series_c_invested_usd,MAX(const_zero,$A655-SUM($J655:$L655))),const_zero)</f>
        <v>0</v>
      </c>
      <c r="N655" s="5" t="n">
        <f aca="false">IF($G655=const_zero,MIN(class_series_b_invested_usd,MAX(const_zero,$A655-SUM($J655:$M655))),const_zero)</f>
        <v>0</v>
      </c>
      <c r="O655" s="5" t="n">
        <f aca="false">IF($H655=const_zero,MIN(class_series_a_invested_usd,MAX(const_zero,$A655-SUM($J655:$N655))),const_zero)</f>
        <v>0</v>
      </c>
      <c r="P655" s="5" t="n">
        <f aca="false">IF($I655=const_zero,MIN(class_seed_invested_usd,MAX(const_zero,$A655-SUM($J655:$O655))),const_zero)</f>
        <v>0</v>
      </c>
      <c r="Q655" s="5" t="n">
        <f aca="false">MAX(const_zero,$A655-SUM($J655:$P655))</f>
        <v>1570000000</v>
      </c>
      <c r="R655" s="9" t="n">
        <f aca="false">common_rsa_total+Sensitivity!$AE$480+Sensitivity!$AJ$480+IF($C655=const_one,Sensitivity!$D$480,const_zero)+IF($D655=const_one,Sensitivity!$Y$480,const_zero)+IF($E655=const_one,Sensitivity!$V$480,const_zero)+IF($F655=const_one,Sensitivity!$S$480,const_zero)+IF($G655=const_one,Sensitivity!$P$480,const_zero)+IF($H655=const_one,Sensitivity!$M$480,const_zero)+IF($I655=const_one,Sensitivity!$J$480,const_zero)</f>
        <v>24655270.5549819</v>
      </c>
      <c r="S655" s="23" t="b">
        <f aca="false">IF($R655&gt;const_zero,--($Q655&gt;option_strike_usd*$R655),const_zero)</f>
        <v>1</v>
      </c>
      <c r="T655" s="7" t="n">
        <f aca="false">IF($R655&gt;const_zero,IF($S655=const_one,($Q655+option_strike_usd*pre_f_options_issued)/($R655+pre_f_options_issued),$Q655/$R655),const_zero)</f>
        <v>57.9077272243015</v>
      </c>
      <c r="U655" s="5" t="n">
        <f aca="false">IF($C655=const_one,Sensitivity!$D$480*$T655,const_zero)</f>
        <v>0</v>
      </c>
      <c r="V655" s="5" t="n">
        <f aca="false">IF($D655=const_one,Sensitivity!$Y$480*$T655,const_zero)</f>
        <v>0</v>
      </c>
      <c r="W655" s="5" t="n">
        <f aca="false">IF($E655=const_one,Sensitivity!$V$480*$T655,const_zero)</f>
        <v>0</v>
      </c>
      <c r="X655" s="5" t="n">
        <f aca="false">IF($F655=const_one,Sensitivity!$S$480*$T655,const_zero)</f>
        <v>138978545.338324</v>
      </c>
      <c r="Y655" s="5" t="n">
        <f aca="false">IF($G655=const_one,Sensitivity!$P$480*$T655,const_zero)</f>
        <v>173723181.672904</v>
      </c>
      <c r="Z655" s="5" t="n">
        <f aca="false">IF($H655=const_one,Sensitivity!$M$480*$T655,const_zero)</f>
        <v>289538636.121507</v>
      </c>
      <c r="AA655" s="5" t="n">
        <f aca="false">IF($I655=const_one,Sensitivity!$J$480*$T655,const_zero)</f>
        <v>289538636.121507</v>
      </c>
      <c r="AB655" s="5" t="n">
        <f aca="false">(Sensitivity!$AE$480+Sensitivity!$AJ$480)*$T655</f>
        <v>14782137.6662902</v>
      </c>
      <c r="AC655" s="5" t="n">
        <f aca="false">common_rsa_total*$T655</f>
        <v>521169545.018713</v>
      </c>
      <c r="AD655" s="5" t="n">
        <f aca="false">IF($S655=const_one,pre_f_options_issued*($T655-option_strike_usd),const_zero)</f>
        <v>142269318.060754</v>
      </c>
      <c r="AE655" s="5" t="n">
        <f aca="false">J655+U655</f>
        <v>30000000</v>
      </c>
      <c r="AF655" s="5" t="n">
        <f aca="false">K655+V655</f>
        <v>300000000</v>
      </c>
      <c r="AG655" s="5" t="n">
        <f aca="false">L655+W655</f>
        <v>100000000</v>
      </c>
      <c r="AH655" s="5" t="n">
        <f aca="false">M655+X655</f>
        <v>138978545.338324</v>
      </c>
      <c r="AI655" s="5" t="n">
        <f aca="false">N655+Y655</f>
        <v>173723181.672904</v>
      </c>
      <c r="AJ655" s="5" t="n">
        <f aca="false">O655+Z655</f>
        <v>289538636.121507</v>
      </c>
      <c r="AK655" s="5" t="n">
        <f aca="false">P655+AA655</f>
        <v>289538636.121507</v>
      </c>
      <c r="AL655" s="5" t="n">
        <f aca="false">INDEX($AE$535:$AE$662,$B655-$C655*1+const_one)</f>
        <v>30000000</v>
      </c>
      <c r="AM655" s="5" t="n">
        <f aca="false">INDEX($AF$535:$AF$662,$B655-$D655*2+const_one)</f>
        <v>300000000</v>
      </c>
      <c r="AN655" s="5" t="n">
        <f aca="false">INDEX($AG$535:$AG$662,$B655-$E655*4+const_one)</f>
        <v>100000000</v>
      </c>
      <c r="AO655" s="5" t="n">
        <f aca="false">INDEX($AH$535:$AH$662,$B655-$F655*8+const_one)</f>
        <v>60000000</v>
      </c>
      <c r="AP655" s="5" t="n">
        <f aca="false">INDEX($AI$535:$AI$662,$B655-$G655*16+const_one)</f>
        <v>30000000</v>
      </c>
      <c r="AQ655" s="5" t="n">
        <f aca="false">INDEX($AJ$535:$AJ$662,$B655-$H655*32+const_one)</f>
        <v>15000000</v>
      </c>
      <c r="AR655" s="5" t="n">
        <f aca="false">INDEX($AK$535:$AK$662,$B655-$I655*64+const_one)</f>
        <v>5000000</v>
      </c>
      <c r="AS655" s="5" t="n">
        <f aca="false">INDEX($AE$535:$AE$662,$B655+(const_one-$C655)*1+const_one)</f>
        <v>35223649.711563</v>
      </c>
      <c r="AT655" s="5" t="n">
        <f aca="false">INDEX($AF$535:$AF$662,$B655+(const_one-$D655)*2+const_one)</f>
        <v>343594682.962026</v>
      </c>
      <c r="AU655" s="5" t="n">
        <f aca="false">INDEX($AG$535:$AG$662,$B655+(const_one-$E655)*4+const_one)</f>
        <v>99896701.1348041</v>
      </c>
      <c r="AV655" s="5" t="n">
        <f aca="false">INDEX($AH$535:$AH$662,$B655+(const_one-$F655)*8+const_one)</f>
        <v>138978545.338324</v>
      </c>
      <c r="AW655" s="5" t="n">
        <f aca="false">INDEX($AI$535:$AI$662,$B655+(const_one-$G655)*16+const_one)</f>
        <v>173723181.672904</v>
      </c>
      <c r="AX655" s="5" t="n">
        <f aca="false">INDEX($AJ$535:$AJ$662,$B655+(const_one-$H655)*32+const_one)</f>
        <v>289538636.121507</v>
      </c>
      <c r="AY655" s="5" t="n">
        <f aca="false">INDEX($AK$535:$AK$662,$B655+(const_one-$I655)*64+const_one)</f>
        <v>289538636.121507</v>
      </c>
      <c r="AZ655" s="5" t="n">
        <f aca="false">--($C655=--(AS655&gt;AL655))</f>
        <v>0</v>
      </c>
      <c r="BA655" s="5" t="n">
        <f aca="false">--($D655=--(AT655&gt;AM655))</f>
        <v>0</v>
      </c>
      <c r="BB655" s="5" t="n">
        <f aca="false">--($E655=--(AU655&gt;AN655))</f>
        <v>1</v>
      </c>
      <c r="BC655" s="5" t="n">
        <f aca="false">--($F655=--(AV655&gt;AO655))</f>
        <v>1</v>
      </c>
      <c r="BD655" s="5" t="n">
        <f aca="false">--($G655=--(AW655&gt;AP655))</f>
        <v>1</v>
      </c>
      <c r="BE655" s="5" t="n">
        <f aca="false">--($H655=--(AX655&gt;AQ655))</f>
        <v>1</v>
      </c>
      <c r="BF655" s="5" t="n">
        <f aca="false">--($I655=--(AY655&gt;AR655))</f>
        <v>1</v>
      </c>
      <c r="BG655" s="5" t="n">
        <f aca="false">SUM(AZ655:BF655)</f>
        <v>5</v>
      </c>
      <c r="BH655" s="5" t="n">
        <f aca="false">SUM(AE655:AK655)+AB655+AC655+AD655</f>
        <v>2000000000</v>
      </c>
    </row>
    <row r="656" customFormat="false" ht="15" hidden="true" customHeight="false" outlineLevel="0" collapsed="false">
      <c r="A656" s="5" t="n">
        <f aca="false">sensitivity_exit_usd</f>
        <v>2000000000</v>
      </c>
      <c r="B656" s="2" t="n">
        <f aca="false">ROW()-ROW($B$535)</f>
        <v>121</v>
      </c>
      <c r="C656" s="2" t="n">
        <f aca="false">MOD(QUOTIENT($B656,1),2)</f>
        <v>1</v>
      </c>
      <c r="D656" s="2" t="n">
        <f aca="false">MOD(QUOTIENT($B656,2),2)</f>
        <v>0</v>
      </c>
      <c r="E656" s="2" t="n">
        <f aca="false">MOD(QUOTIENT($B656,4),2)</f>
        <v>0</v>
      </c>
      <c r="F656" s="2" t="n">
        <f aca="false">MOD(QUOTIENT($B656,8),2)</f>
        <v>1</v>
      </c>
      <c r="G656" s="2" t="n">
        <f aca="false">MOD(QUOTIENT($B656,16),2)</f>
        <v>1</v>
      </c>
      <c r="H656" s="2" t="n">
        <f aca="false">MOD(QUOTIENT($B656,32),2)</f>
        <v>1</v>
      </c>
      <c r="I656" s="2" t="n">
        <f aca="false">MOD(QUOTIENT($B656,64),2)</f>
        <v>1</v>
      </c>
      <c r="J656" s="5" t="n">
        <f aca="false">IF($C656=const_zero,MIN(class_series_f_invested_usd,MAX(const_zero,$A656)),const_zero)</f>
        <v>0</v>
      </c>
      <c r="K656" s="5" t="n">
        <f aca="false">IF($D656=const_zero,MIN(class_series_e_invested_usd,MAX(const_zero,$A656-SUM($J656:$J656))),const_zero)</f>
        <v>300000000</v>
      </c>
      <c r="L656" s="5" t="n">
        <f aca="false">IF($E656=const_zero,MIN(class_series_d_invested_usd,MAX(const_zero,$A656-SUM($J656:$K656))),const_zero)</f>
        <v>100000000</v>
      </c>
      <c r="M656" s="5" t="n">
        <f aca="false">IF($F656=const_zero,MIN(class_series_c_invested_usd,MAX(const_zero,$A656-SUM($J656:$L656))),const_zero)</f>
        <v>0</v>
      </c>
      <c r="N656" s="5" t="n">
        <f aca="false">IF($G656=const_zero,MIN(class_series_b_invested_usd,MAX(const_zero,$A656-SUM($J656:$M656))),const_zero)</f>
        <v>0</v>
      </c>
      <c r="O656" s="5" t="n">
        <f aca="false">IF($H656=const_zero,MIN(class_series_a_invested_usd,MAX(const_zero,$A656-SUM($J656:$N656))),const_zero)</f>
        <v>0</v>
      </c>
      <c r="P656" s="5" t="n">
        <f aca="false">IF($I656=const_zero,MIN(class_seed_invested_usd,MAX(const_zero,$A656-SUM($J656:$O656))),const_zero)</f>
        <v>0</v>
      </c>
      <c r="Q656" s="5" t="n">
        <f aca="false">MAX(const_zero,$A656-SUM($J656:$P656))</f>
        <v>1600000000</v>
      </c>
      <c r="R656" s="9" t="n">
        <f aca="false">common_rsa_total+Sensitivity!$AE$480+Sensitivity!$AJ$480+IF($C656=const_one,Sensitivity!$D$480,const_zero)+IF($D656=const_one,Sensitivity!$Y$480,const_zero)+IF($E656=const_one,Sensitivity!$V$480,const_zero)+IF($F656=const_one,Sensitivity!$S$480,const_zero)+IF($G656=const_one,Sensitivity!$P$480,const_zero)+IF($H656=const_one,Sensitivity!$M$480,const_zero)+IF($I656=const_one,Sensitivity!$J$480,const_zero)</f>
        <v>25265569.9049819</v>
      </c>
      <c r="S656" s="23" t="b">
        <f aca="false">IF($R656&gt;const_zero,--($Q656&gt;option_strike_usd*$R656),const_zero)</f>
        <v>1</v>
      </c>
      <c r="T656" s="7" t="n">
        <f aca="false">IF($R656&gt;const_zero,IF($S656=const_one,($Q656+option_strike_usd*pre_f_options_issued)/($R656+pre_f_options_issued),$Q656/$R656),const_zero)</f>
        <v>57.7153649460105</v>
      </c>
      <c r="U656" s="5" t="n">
        <f aca="false">IF($C656=const_one,Sensitivity!$D$480*$T656,const_zero)</f>
        <v>35223649.711563</v>
      </c>
      <c r="V656" s="5" t="n">
        <f aca="false">IF($D656=const_one,Sensitivity!$Y$480*$T656,const_zero)</f>
        <v>0</v>
      </c>
      <c r="W656" s="5" t="n">
        <f aca="false">IF($E656=const_one,Sensitivity!$V$480*$T656,const_zero)</f>
        <v>0</v>
      </c>
      <c r="X656" s="5" t="n">
        <f aca="false">IF($F656=const_one,Sensitivity!$S$480*$T656,const_zero)</f>
        <v>138516875.870425</v>
      </c>
      <c r="Y656" s="5" t="n">
        <f aca="false">IF($G656=const_one,Sensitivity!$P$480*$T656,const_zero)</f>
        <v>173146094.838032</v>
      </c>
      <c r="Z656" s="5" t="n">
        <f aca="false">IF($H656=const_one,Sensitivity!$M$480*$T656,const_zero)</f>
        <v>288576824.730053</v>
      </c>
      <c r="AA656" s="5" t="n">
        <f aca="false">IF($I656=const_one,Sensitivity!$J$480*$T656,const_zero)</f>
        <v>288576824.730053</v>
      </c>
      <c r="AB656" s="5" t="n">
        <f aca="false">(Sensitivity!$AE$480+Sensitivity!$AJ$480)*$T656</f>
        <v>14733033.2407533</v>
      </c>
      <c r="AC656" s="5" t="n">
        <f aca="false">common_rsa_total*$T656</f>
        <v>519438284.514095</v>
      </c>
      <c r="AD656" s="5" t="n">
        <f aca="false">IF($S656=const_one,pre_f_options_issued*($T656-option_strike_usd),const_zero)</f>
        <v>141788412.365026</v>
      </c>
      <c r="AE656" s="5" t="n">
        <f aca="false">J656+U656</f>
        <v>35223649.711563</v>
      </c>
      <c r="AF656" s="5" t="n">
        <f aca="false">K656+V656</f>
        <v>300000000</v>
      </c>
      <c r="AG656" s="5" t="n">
        <f aca="false">L656+W656</f>
        <v>100000000</v>
      </c>
      <c r="AH656" s="5" t="n">
        <f aca="false">M656+X656</f>
        <v>138516875.870425</v>
      </c>
      <c r="AI656" s="5" t="n">
        <f aca="false">N656+Y656</f>
        <v>173146094.838032</v>
      </c>
      <c r="AJ656" s="5" t="n">
        <f aca="false">O656+Z656</f>
        <v>288576824.730053</v>
      </c>
      <c r="AK656" s="5" t="n">
        <f aca="false">P656+AA656</f>
        <v>288576824.730053</v>
      </c>
      <c r="AL656" s="5" t="n">
        <f aca="false">INDEX($AE$535:$AE$662,$B656-$C656*1+const_one)</f>
        <v>30000000</v>
      </c>
      <c r="AM656" s="5" t="n">
        <f aca="false">INDEX($AF$535:$AF$662,$B656-$D656*2+const_one)</f>
        <v>300000000</v>
      </c>
      <c r="AN656" s="5" t="n">
        <f aca="false">INDEX($AG$535:$AG$662,$B656-$E656*4+const_one)</f>
        <v>100000000</v>
      </c>
      <c r="AO656" s="5" t="n">
        <f aca="false">INDEX($AH$535:$AH$662,$B656-$F656*8+const_one)</f>
        <v>60000000</v>
      </c>
      <c r="AP656" s="5" t="n">
        <f aca="false">INDEX($AI$535:$AI$662,$B656-$G656*16+const_one)</f>
        <v>30000000</v>
      </c>
      <c r="AQ656" s="5" t="n">
        <f aca="false">INDEX($AJ$535:$AJ$662,$B656-$H656*32+const_one)</f>
        <v>15000000</v>
      </c>
      <c r="AR656" s="5" t="n">
        <f aca="false">INDEX($AK$535:$AK$662,$B656-$I656*64+const_one)</f>
        <v>5000000</v>
      </c>
      <c r="AS656" s="5" t="n">
        <f aca="false">INDEX($AE$535:$AE$662,$B656+(const_one-$C656)*1+const_one)</f>
        <v>35223649.711563</v>
      </c>
      <c r="AT656" s="5" t="n">
        <f aca="false">INDEX($AF$535:$AF$662,$B656+(const_one-$D656)*2+const_one)</f>
        <v>342808829.544088</v>
      </c>
      <c r="AU656" s="5" t="n">
        <f aca="false">INDEX($AG$535:$AG$662,$B656+(const_one-$E656)*4+const_one)</f>
        <v>99584151.9676914</v>
      </c>
      <c r="AV656" s="5" t="n">
        <f aca="false">INDEX($AH$535:$AH$662,$B656+(const_one-$F656)*8+const_one)</f>
        <v>138516875.870425</v>
      </c>
      <c r="AW656" s="5" t="n">
        <f aca="false">INDEX($AI$535:$AI$662,$B656+(const_one-$G656)*16+const_one)</f>
        <v>173146094.838032</v>
      </c>
      <c r="AX656" s="5" t="n">
        <f aca="false">INDEX($AJ$535:$AJ$662,$B656+(const_one-$H656)*32+const_one)</f>
        <v>288576824.730053</v>
      </c>
      <c r="AY656" s="5" t="n">
        <f aca="false">INDEX($AK$535:$AK$662,$B656+(const_one-$I656)*64+const_one)</f>
        <v>288576824.730053</v>
      </c>
      <c r="AZ656" s="5" t="n">
        <f aca="false">--($C656=--(AS656&gt;AL656))</f>
        <v>1</v>
      </c>
      <c r="BA656" s="5" t="n">
        <f aca="false">--($D656=--(AT656&gt;AM656))</f>
        <v>0</v>
      </c>
      <c r="BB656" s="5" t="n">
        <f aca="false">--($E656=--(AU656&gt;AN656))</f>
        <v>1</v>
      </c>
      <c r="BC656" s="5" t="n">
        <f aca="false">--($F656=--(AV656&gt;AO656))</f>
        <v>1</v>
      </c>
      <c r="BD656" s="5" t="n">
        <f aca="false">--($G656=--(AW656&gt;AP656))</f>
        <v>1</v>
      </c>
      <c r="BE656" s="5" t="n">
        <f aca="false">--($H656=--(AX656&gt;AQ656))</f>
        <v>1</v>
      </c>
      <c r="BF656" s="5" t="n">
        <f aca="false">--($I656=--(AY656&gt;AR656))</f>
        <v>1</v>
      </c>
      <c r="BG656" s="5" t="n">
        <f aca="false">SUM(AZ656:BF656)</f>
        <v>6</v>
      </c>
      <c r="BH656" s="5" t="n">
        <f aca="false">SUM(AE656:AK656)+AB656+AC656+AD656</f>
        <v>2000000000</v>
      </c>
    </row>
    <row r="657" customFormat="false" ht="15" hidden="true" customHeight="false" outlineLevel="0" collapsed="false">
      <c r="A657" s="5" t="n">
        <f aca="false">sensitivity_exit_usd</f>
        <v>2000000000</v>
      </c>
      <c r="B657" s="2" t="n">
        <f aca="false">ROW()-ROW($B$535)</f>
        <v>122</v>
      </c>
      <c r="C657" s="2" t="n">
        <f aca="false">MOD(QUOTIENT($B657,1),2)</f>
        <v>0</v>
      </c>
      <c r="D657" s="2" t="n">
        <f aca="false">MOD(QUOTIENT($B657,2),2)</f>
        <v>1</v>
      </c>
      <c r="E657" s="2" t="n">
        <f aca="false">MOD(QUOTIENT($B657,4),2)</f>
        <v>0</v>
      </c>
      <c r="F657" s="2" t="n">
        <f aca="false">MOD(QUOTIENT($B657,8),2)</f>
        <v>1</v>
      </c>
      <c r="G657" s="2" t="n">
        <f aca="false">MOD(QUOTIENT($B657,16),2)</f>
        <v>1</v>
      </c>
      <c r="H657" s="2" t="n">
        <f aca="false">MOD(QUOTIENT($B657,32),2)</f>
        <v>1</v>
      </c>
      <c r="I657" s="2" t="n">
        <f aca="false">MOD(QUOTIENT($B657,64),2)</f>
        <v>1</v>
      </c>
      <c r="J657" s="5" t="n">
        <f aca="false">IF($C657=const_zero,MIN(class_series_f_invested_usd,MAX(const_zero,$A657)),const_zero)</f>
        <v>30000000</v>
      </c>
      <c r="K657" s="5" t="n">
        <f aca="false">IF($D657=const_zero,MIN(class_series_e_invested_usd,MAX(const_zero,$A657-SUM($J657:$J657))),const_zero)</f>
        <v>0</v>
      </c>
      <c r="L657" s="5" t="n">
        <f aca="false">IF($E657=const_zero,MIN(class_series_d_invested_usd,MAX(const_zero,$A657-SUM($J657:$K657))),const_zero)</f>
        <v>100000000</v>
      </c>
      <c r="M657" s="5" t="n">
        <f aca="false">IF($F657=const_zero,MIN(class_series_c_invested_usd,MAX(const_zero,$A657-SUM($J657:$L657))),const_zero)</f>
        <v>0</v>
      </c>
      <c r="N657" s="5" t="n">
        <f aca="false">IF($G657=const_zero,MIN(class_series_b_invested_usd,MAX(const_zero,$A657-SUM($J657:$M657))),const_zero)</f>
        <v>0</v>
      </c>
      <c r="O657" s="5" t="n">
        <f aca="false">IF($H657=const_zero,MIN(class_series_a_invested_usd,MAX(const_zero,$A657-SUM($J657:$N657))),const_zero)</f>
        <v>0</v>
      </c>
      <c r="P657" s="5" t="n">
        <f aca="false">IF($I657=const_zero,MIN(class_seed_invested_usd,MAX(const_zero,$A657-SUM($J657:$O657))),const_zero)</f>
        <v>0</v>
      </c>
      <c r="Q657" s="5" t="n">
        <f aca="false">MAX(const_zero,$A657-SUM($J657:$P657))</f>
        <v>1870000000</v>
      </c>
      <c r="R657" s="9" t="n">
        <f aca="false">common_rsa_total+Sensitivity!$AE$480+Sensitivity!$AJ$480+IF($C657=const_one,Sensitivity!$D$480,const_zero)+IF($D657=const_one,Sensitivity!$Y$480,const_zero)+IF($E657=const_one,Sensitivity!$V$480,const_zero)+IF($F657=const_one,Sensitivity!$S$480,const_zero)+IF($G657=const_one,Sensitivity!$P$480,const_zero)+IF($H657=const_one,Sensitivity!$M$480,const_zero)+IF($I657=const_one,Sensitivity!$J$480,const_zero)</f>
        <v>30757941.8408424</v>
      </c>
      <c r="S657" s="23" t="b">
        <f aca="false">IF($R657&gt;const_zero,--($Q657&gt;option_strike_usd*$R657),const_zero)</f>
        <v>1</v>
      </c>
      <c r="T657" s="7" t="n">
        <f aca="false">IF($R657&gt;const_zero,IF($S657=const_one,($Q657+option_strike_usd*pre_f_options_issued)/($R657+pre_f_options_issued),$Q657/$R657),const_zero)</f>
        <v>56.302341526753</v>
      </c>
      <c r="U657" s="5" t="n">
        <f aca="false">IF($C657=const_one,Sensitivity!$D$480*$T657,const_zero)</f>
        <v>0</v>
      </c>
      <c r="V657" s="5" t="n">
        <f aca="false">IF($D657=const_one,Sensitivity!$Y$480*$T657,const_zero)</f>
        <v>343594682.962026</v>
      </c>
      <c r="W657" s="5" t="n">
        <f aca="false">IF($E657=const_one,Sensitivity!$V$480*$T657,const_zero)</f>
        <v>0</v>
      </c>
      <c r="X657" s="5" t="n">
        <f aca="false">IF($F657=const_one,Sensitivity!$S$480*$T657,const_zero)</f>
        <v>135125619.664207</v>
      </c>
      <c r="Y657" s="5" t="n">
        <f aca="false">IF($G657=const_one,Sensitivity!$P$480*$T657,const_zero)</f>
        <v>168907024.580259</v>
      </c>
      <c r="Z657" s="5" t="n">
        <f aca="false">IF($H657=const_one,Sensitivity!$M$480*$T657,const_zero)</f>
        <v>281511707.633765</v>
      </c>
      <c r="AA657" s="5" t="n">
        <f aca="false">IF($I657=const_one,Sensitivity!$J$480*$T657,const_zero)</f>
        <v>281511707.633765</v>
      </c>
      <c r="AB657" s="5" t="n">
        <f aca="false">(Sensitivity!$AE$480+Sensitivity!$AJ$480)*$T657</f>
        <v>14372329.968317</v>
      </c>
      <c r="AC657" s="5" t="n">
        <f aca="false">common_rsa_total*$T657</f>
        <v>506721073.740777</v>
      </c>
      <c r="AD657" s="5" t="n">
        <f aca="false">IF($S657=const_one,pre_f_options_issued*($T657-option_strike_usd),const_zero)</f>
        <v>138255853.816883</v>
      </c>
      <c r="AE657" s="5" t="n">
        <f aca="false">J657+U657</f>
        <v>30000000</v>
      </c>
      <c r="AF657" s="5" t="n">
        <f aca="false">K657+V657</f>
        <v>343594682.962026</v>
      </c>
      <c r="AG657" s="5" t="n">
        <f aca="false">L657+W657</f>
        <v>100000000</v>
      </c>
      <c r="AH657" s="5" t="n">
        <f aca="false">M657+X657</f>
        <v>135125619.664207</v>
      </c>
      <c r="AI657" s="5" t="n">
        <f aca="false">N657+Y657</f>
        <v>168907024.580259</v>
      </c>
      <c r="AJ657" s="5" t="n">
        <f aca="false">O657+Z657</f>
        <v>281511707.633765</v>
      </c>
      <c r="AK657" s="5" t="n">
        <f aca="false">P657+AA657</f>
        <v>281511707.633765</v>
      </c>
      <c r="AL657" s="5" t="n">
        <f aca="false">INDEX($AE$535:$AE$662,$B657-$C657*1+const_one)</f>
        <v>30000000</v>
      </c>
      <c r="AM657" s="5" t="n">
        <f aca="false">INDEX($AF$535:$AF$662,$B657-$D657*2+const_one)</f>
        <v>300000000</v>
      </c>
      <c r="AN657" s="5" t="n">
        <f aca="false">INDEX($AG$535:$AG$662,$B657-$E657*4+const_one)</f>
        <v>100000000</v>
      </c>
      <c r="AO657" s="5" t="n">
        <f aca="false">INDEX($AH$535:$AH$662,$B657-$F657*8+const_one)</f>
        <v>60000000</v>
      </c>
      <c r="AP657" s="5" t="n">
        <f aca="false">INDEX($AI$535:$AI$662,$B657-$G657*16+const_one)</f>
        <v>30000000</v>
      </c>
      <c r="AQ657" s="5" t="n">
        <f aca="false">INDEX($AJ$535:$AJ$662,$B657-$H657*32+const_one)</f>
        <v>15000000</v>
      </c>
      <c r="AR657" s="5" t="n">
        <f aca="false">INDEX($AK$535:$AK$662,$B657-$I657*64+const_one)</f>
        <v>5000000</v>
      </c>
      <c r="AS657" s="5" t="n">
        <f aca="false">INDEX($AE$535:$AE$662,$B657+(const_one-$C657)*1+const_one)</f>
        <v>34282692.9462445</v>
      </c>
      <c r="AT657" s="5" t="n">
        <f aca="false">INDEX($AF$535:$AF$662,$B657+(const_one-$D657)*2+const_one)</f>
        <v>343594682.962026</v>
      </c>
      <c r="AU657" s="5" t="n">
        <f aca="false">INDEX($AG$535:$AG$662,$B657+(const_one-$E657)*4+const_one)</f>
        <v>97262836.4059669</v>
      </c>
      <c r="AV657" s="5" t="n">
        <f aca="false">INDEX($AH$535:$AH$662,$B657+(const_one-$F657)*8+const_one)</f>
        <v>135125619.664207</v>
      </c>
      <c r="AW657" s="5" t="n">
        <f aca="false">INDEX($AI$535:$AI$662,$B657+(const_one-$G657)*16+const_one)</f>
        <v>168907024.580259</v>
      </c>
      <c r="AX657" s="5" t="n">
        <f aca="false">INDEX($AJ$535:$AJ$662,$B657+(const_one-$H657)*32+const_one)</f>
        <v>281511707.633765</v>
      </c>
      <c r="AY657" s="5" t="n">
        <f aca="false">INDEX($AK$535:$AK$662,$B657+(const_one-$I657)*64+const_one)</f>
        <v>281511707.633765</v>
      </c>
      <c r="AZ657" s="5" t="n">
        <f aca="false">--($C657=--(AS657&gt;AL657))</f>
        <v>0</v>
      </c>
      <c r="BA657" s="5" t="n">
        <f aca="false">--($D657=--(AT657&gt;AM657))</f>
        <v>1</v>
      </c>
      <c r="BB657" s="5" t="n">
        <f aca="false">--($E657=--(AU657&gt;AN657))</f>
        <v>1</v>
      </c>
      <c r="BC657" s="5" t="n">
        <f aca="false">--($F657=--(AV657&gt;AO657))</f>
        <v>1</v>
      </c>
      <c r="BD657" s="5" t="n">
        <f aca="false">--($G657=--(AW657&gt;AP657))</f>
        <v>1</v>
      </c>
      <c r="BE657" s="5" t="n">
        <f aca="false">--($H657=--(AX657&gt;AQ657))</f>
        <v>1</v>
      </c>
      <c r="BF657" s="5" t="n">
        <f aca="false">--($I657=--(AY657&gt;AR657))</f>
        <v>1</v>
      </c>
      <c r="BG657" s="5" t="n">
        <f aca="false">SUM(AZ657:BF657)</f>
        <v>6</v>
      </c>
      <c r="BH657" s="5" t="n">
        <f aca="false">SUM(AE657:AK657)+AB657+AC657+AD657</f>
        <v>2000000000</v>
      </c>
    </row>
    <row r="658" customFormat="false" ht="15" hidden="true" customHeight="false" outlineLevel="0" collapsed="false">
      <c r="A658" s="5" t="n">
        <f aca="false">sensitivity_exit_usd</f>
        <v>2000000000</v>
      </c>
      <c r="B658" s="2" t="n">
        <f aca="false">ROW()-ROW($B$535)</f>
        <v>123</v>
      </c>
      <c r="C658" s="2" t="n">
        <f aca="false">MOD(QUOTIENT($B658,1),2)</f>
        <v>1</v>
      </c>
      <c r="D658" s="2" t="n">
        <f aca="false">MOD(QUOTIENT($B658,2),2)</f>
        <v>1</v>
      </c>
      <c r="E658" s="2" t="n">
        <f aca="false">MOD(QUOTIENT($B658,4),2)</f>
        <v>0</v>
      </c>
      <c r="F658" s="2" t="n">
        <f aca="false">MOD(QUOTIENT($B658,8),2)</f>
        <v>1</v>
      </c>
      <c r="G658" s="2" t="n">
        <f aca="false">MOD(QUOTIENT($B658,16),2)</f>
        <v>1</v>
      </c>
      <c r="H658" s="2" t="n">
        <f aca="false">MOD(QUOTIENT($B658,32),2)</f>
        <v>1</v>
      </c>
      <c r="I658" s="2" t="n">
        <f aca="false">MOD(QUOTIENT($B658,64),2)</f>
        <v>1</v>
      </c>
      <c r="J658" s="5" t="n">
        <f aca="false">IF($C658=const_zero,MIN(class_series_f_invested_usd,MAX(const_zero,$A658)),const_zero)</f>
        <v>0</v>
      </c>
      <c r="K658" s="5" t="n">
        <f aca="false">IF($D658=const_zero,MIN(class_series_e_invested_usd,MAX(const_zero,$A658-SUM($J658:$J658))),const_zero)</f>
        <v>0</v>
      </c>
      <c r="L658" s="5" t="n">
        <f aca="false">IF($E658=const_zero,MIN(class_series_d_invested_usd,MAX(const_zero,$A658-SUM($J658:$K658))),const_zero)</f>
        <v>100000000</v>
      </c>
      <c r="M658" s="5" t="n">
        <f aca="false">IF($F658=const_zero,MIN(class_series_c_invested_usd,MAX(const_zero,$A658-SUM($J658:$L658))),const_zero)</f>
        <v>0</v>
      </c>
      <c r="N658" s="5" t="n">
        <f aca="false">IF($G658=const_zero,MIN(class_series_b_invested_usd,MAX(const_zero,$A658-SUM($J658:$M658))),const_zero)</f>
        <v>0</v>
      </c>
      <c r="O658" s="5" t="n">
        <f aca="false">IF($H658=const_zero,MIN(class_series_a_invested_usd,MAX(const_zero,$A658-SUM($J658:$N658))),const_zero)</f>
        <v>0</v>
      </c>
      <c r="P658" s="5" t="n">
        <f aca="false">IF($I658=const_zero,MIN(class_seed_invested_usd,MAX(const_zero,$A658-SUM($J658:$O658))),const_zero)</f>
        <v>0</v>
      </c>
      <c r="Q658" s="5" t="n">
        <f aca="false">MAX(const_zero,$A658-SUM($J658:$P658))</f>
        <v>1900000000</v>
      </c>
      <c r="R658" s="9" t="n">
        <f aca="false">common_rsa_total+Sensitivity!$AE$480+Sensitivity!$AJ$480+IF($C658=const_one,Sensitivity!$D$480,const_zero)+IF($D658=const_one,Sensitivity!$Y$480,const_zero)+IF($E658=const_one,Sensitivity!$V$480,const_zero)+IF($F658=const_one,Sensitivity!$S$480,const_zero)+IF($G658=const_one,Sensitivity!$P$480,const_zero)+IF($H658=const_one,Sensitivity!$M$480,const_zero)+IF($I658=const_one,Sensitivity!$J$480,const_zero)</f>
        <v>31368241.1908424</v>
      </c>
      <c r="S658" s="23" t="b">
        <f aca="false">IF($R658&gt;const_zero,--($Q658&gt;option_strike_usd*$R658),const_zero)</f>
        <v>1</v>
      </c>
      <c r="T658" s="7" t="n">
        <f aca="false">IF($R658&gt;const_zero,IF($S658=const_one,($Q658+option_strike_usd*pre_f_options_issued)/($R658+pre_f_options_issued),$Q658/$R658),const_zero)</f>
        <v>56.1735694888819</v>
      </c>
      <c r="U658" s="5" t="n">
        <f aca="false">IF($C658=const_one,Sensitivity!$D$480*$T658,const_zero)</f>
        <v>34282692.9462445</v>
      </c>
      <c r="V658" s="5" t="n">
        <f aca="false">IF($D658=const_one,Sensitivity!$Y$480*$T658,const_zero)</f>
        <v>342808829.544088</v>
      </c>
      <c r="W658" s="5" t="n">
        <f aca="false">IF($E658=const_one,Sensitivity!$V$480*$T658,const_zero)</f>
        <v>0</v>
      </c>
      <c r="X658" s="5" t="n">
        <f aca="false">IF($F658=const_one,Sensitivity!$S$480*$T658,const_zero)</f>
        <v>134816566.773317</v>
      </c>
      <c r="Y658" s="5" t="n">
        <f aca="false">IF($G658=const_one,Sensitivity!$P$480*$T658,const_zero)</f>
        <v>168520708.466646</v>
      </c>
      <c r="Z658" s="5" t="n">
        <f aca="false">IF($H658=const_one,Sensitivity!$M$480*$T658,const_zero)</f>
        <v>280867847.44441</v>
      </c>
      <c r="AA658" s="5" t="n">
        <f aca="false">IF($I658=const_one,Sensitivity!$J$480*$T658,const_zero)</f>
        <v>280867847.44441</v>
      </c>
      <c r="AB658" s="5" t="n">
        <f aca="false">(Sensitivity!$AE$480+Sensitivity!$AJ$480)*$T658</f>
        <v>14339458.2587435</v>
      </c>
      <c r="AC658" s="5" t="n">
        <f aca="false">common_rsa_total*$T658</f>
        <v>505562125.399937</v>
      </c>
      <c r="AD658" s="5" t="n">
        <f aca="false">IF($S658=const_one,pre_f_options_issued*($T658-option_strike_usd),const_zero)</f>
        <v>137933923.722205</v>
      </c>
      <c r="AE658" s="5" t="n">
        <f aca="false">J658+U658</f>
        <v>34282692.9462445</v>
      </c>
      <c r="AF658" s="5" t="n">
        <f aca="false">K658+V658</f>
        <v>342808829.544088</v>
      </c>
      <c r="AG658" s="5" t="n">
        <f aca="false">L658+W658</f>
        <v>100000000</v>
      </c>
      <c r="AH658" s="5" t="n">
        <f aca="false">M658+X658</f>
        <v>134816566.773317</v>
      </c>
      <c r="AI658" s="5" t="n">
        <f aca="false">N658+Y658</f>
        <v>168520708.466646</v>
      </c>
      <c r="AJ658" s="5" t="n">
        <f aca="false">O658+Z658</f>
        <v>280867847.44441</v>
      </c>
      <c r="AK658" s="5" t="n">
        <f aca="false">P658+AA658</f>
        <v>280867847.44441</v>
      </c>
      <c r="AL658" s="5" t="n">
        <f aca="false">INDEX($AE$535:$AE$662,$B658-$C658*1+const_one)</f>
        <v>30000000</v>
      </c>
      <c r="AM658" s="5" t="n">
        <f aca="false">INDEX($AF$535:$AF$662,$B658-$D658*2+const_one)</f>
        <v>300000000</v>
      </c>
      <c r="AN658" s="5" t="n">
        <f aca="false">INDEX($AG$535:$AG$662,$B658-$E658*4+const_one)</f>
        <v>100000000</v>
      </c>
      <c r="AO658" s="5" t="n">
        <f aca="false">INDEX($AH$535:$AH$662,$B658-$F658*8+const_one)</f>
        <v>60000000</v>
      </c>
      <c r="AP658" s="5" t="n">
        <f aca="false">INDEX($AI$535:$AI$662,$B658-$G658*16+const_one)</f>
        <v>30000000</v>
      </c>
      <c r="AQ658" s="5" t="n">
        <f aca="false">INDEX($AJ$535:$AJ$662,$B658-$H658*32+const_one)</f>
        <v>15000000</v>
      </c>
      <c r="AR658" s="5" t="n">
        <f aca="false">INDEX($AK$535:$AK$662,$B658-$I658*64+const_one)</f>
        <v>5000000</v>
      </c>
      <c r="AS658" s="5" t="n">
        <f aca="false">INDEX($AE$535:$AE$662,$B658+(const_one-$C658)*1+const_one)</f>
        <v>34282692.9462445</v>
      </c>
      <c r="AT658" s="5" t="n">
        <f aca="false">INDEX($AF$535:$AF$662,$B658+(const_one-$D658)*2+const_one)</f>
        <v>342808829.544088</v>
      </c>
      <c r="AU658" s="5" t="n">
        <f aca="false">INDEX($AG$535:$AG$662,$B658+(const_one-$E658)*4+const_one)</f>
        <v>97049037.2211247</v>
      </c>
      <c r="AV658" s="5" t="n">
        <f aca="false">INDEX($AH$535:$AH$662,$B658+(const_one-$F658)*8+const_one)</f>
        <v>134816566.773317</v>
      </c>
      <c r="AW658" s="5" t="n">
        <f aca="false">INDEX($AI$535:$AI$662,$B658+(const_one-$G658)*16+const_one)</f>
        <v>168520708.466646</v>
      </c>
      <c r="AX658" s="5" t="n">
        <f aca="false">INDEX($AJ$535:$AJ$662,$B658+(const_one-$H658)*32+const_one)</f>
        <v>280867847.44441</v>
      </c>
      <c r="AY658" s="5" t="n">
        <f aca="false">INDEX($AK$535:$AK$662,$B658+(const_one-$I658)*64+const_one)</f>
        <v>280867847.44441</v>
      </c>
      <c r="AZ658" s="5" t="n">
        <f aca="false">--($C658=--(AS658&gt;AL658))</f>
        <v>1</v>
      </c>
      <c r="BA658" s="5" t="n">
        <f aca="false">--($D658=--(AT658&gt;AM658))</f>
        <v>1</v>
      </c>
      <c r="BB658" s="5" t="n">
        <f aca="false">--($E658=--(AU658&gt;AN658))</f>
        <v>1</v>
      </c>
      <c r="BC658" s="5" t="n">
        <f aca="false">--($F658=--(AV658&gt;AO658))</f>
        <v>1</v>
      </c>
      <c r="BD658" s="5" t="n">
        <f aca="false">--($G658=--(AW658&gt;AP658))</f>
        <v>1</v>
      </c>
      <c r="BE658" s="5" t="n">
        <f aca="false">--($H658=--(AX658&gt;AQ658))</f>
        <v>1</v>
      </c>
      <c r="BF658" s="5" t="n">
        <f aca="false">--($I658=--(AY658&gt;AR658))</f>
        <v>1</v>
      </c>
      <c r="BG658" s="5" t="n">
        <f aca="false">SUM(AZ658:BF658)</f>
        <v>7</v>
      </c>
      <c r="BH658" s="5" t="n">
        <f aca="false">SUM(AE658:AK658)+AB658+AC658+AD658</f>
        <v>2000000000</v>
      </c>
    </row>
    <row r="659" customFormat="false" ht="15" hidden="true" customHeight="false" outlineLevel="0" collapsed="false">
      <c r="A659" s="5" t="n">
        <f aca="false">sensitivity_exit_usd</f>
        <v>2000000000</v>
      </c>
      <c r="B659" s="2" t="n">
        <f aca="false">ROW()-ROW($B$535)</f>
        <v>124</v>
      </c>
      <c r="C659" s="2" t="n">
        <f aca="false">MOD(QUOTIENT($B659,1),2)</f>
        <v>0</v>
      </c>
      <c r="D659" s="2" t="n">
        <f aca="false">MOD(QUOTIENT($B659,2),2)</f>
        <v>0</v>
      </c>
      <c r="E659" s="2" t="n">
        <f aca="false">MOD(QUOTIENT($B659,4),2)</f>
        <v>1</v>
      </c>
      <c r="F659" s="2" t="n">
        <f aca="false">MOD(QUOTIENT($B659,8),2)</f>
        <v>1</v>
      </c>
      <c r="G659" s="2" t="n">
        <f aca="false">MOD(QUOTIENT($B659,16),2)</f>
        <v>1</v>
      </c>
      <c r="H659" s="2" t="n">
        <f aca="false">MOD(QUOTIENT($B659,32),2)</f>
        <v>1</v>
      </c>
      <c r="I659" s="2" t="n">
        <f aca="false">MOD(QUOTIENT($B659,64),2)</f>
        <v>1</v>
      </c>
      <c r="J659" s="5" t="n">
        <f aca="false">IF($C659=const_zero,MIN(class_series_f_invested_usd,MAX(const_zero,$A659)),const_zero)</f>
        <v>30000000</v>
      </c>
      <c r="K659" s="5" t="n">
        <f aca="false">IF($D659=const_zero,MIN(class_series_e_invested_usd,MAX(const_zero,$A659-SUM($J659:$J659))),const_zero)</f>
        <v>300000000</v>
      </c>
      <c r="L659" s="5" t="n">
        <f aca="false">IF($E659=const_zero,MIN(class_series_d_invested_usd,MAX(const_zero,$A659-SUM($J659:$K659))),const_zero)</f>
        <v>0</v>
      </c>
      <c r="M659" s="5" t="n">
        <f aca="false">IF($F659=const_zero,MIN(class_series_c_invested_usd,MAX(const_zero,$A659-SUM($J659:$L659))),const_zero)</f>
        <v>0</v>
      </c>
      <c r="N659" s="5" t="n">
        <f aca="false">IF($G659=const_zero,MIN(class_series_b_invested_usd,MAX(const_zero,$A659-SUM($J659:$M659))),const_zero)</f>
        <v>0</v>
      </c>
      <c r="O659" s="5" t="n">
        <f aca="false">IF($H659=const_zero,MIN(class_series_a_invested_usd,MAX(const_zero,$A659-SUM($J659:$N659))),const_zero)</f>
        <v>0</v>
      </c>
      <c r="P659" s="5" t="n">
        <f aca="false">IF($I659=const_zero,MIN(class_seed_invested_usd,MAX(const_zero,$A659-SUM($J659:$O659))),const_zero)</f>
        <v>0</v>
      </c>
      <c r="Q659" s="5" t="n">
        <f aca="false">MAX(const_zero,$A659-SUM($J659:$P659))</f>
        <v>1670000000</v>
      </c>
      <c r="R659" s="9" t="n">
        <f aca="false">common_rsa_total+Sensitivity!$AE$480+Sensitivity!$AJ$480+IF($C659=const_one,Sensitivity!$D$480,const_zero)+IF($D659=const_one,Sensitivity!$Y$480,const_zero)+IF($E659=const_one,Sensitivity!$V$480,const_zero)+IF($F659=const_one,Sensitivity!$S$480,const_zero)+IF($G659=const_one,Sensitivity!$P$480,const_zero)+IF($H659=const_one,Sensitivity!$M$480,const_zero)+IF($I659=const_one,Sensitivity!$J$480,const_zero)</f>
        <v>26380258.6360977</v>
      </c>
      <c r="S659" s="23" t="b">
        <f aca="false">IF($R659&gt;const_zero,--($Q659&gt;option_strike_usd*$R659),const_zero)</f>
        <v>1</v>
      </c>
      <c r="T659" s="7" t="n">
        <f aca="false">IF($R659&gt;const_zero,IF($S659=const_one,($Q659+option_strike_usd*pre_f_options_issued)/($R659+pre_f_options_issued),$Q659/$R659),const_zero)</f>
        <v>57.9115312322559</v>
      </c>
      <c r="U659" s="5" t="n">
        <f aca="false">IF($C659=const_one,Sensitivity!$D$480*$T659,const_zero)</f>
        <v>0</v>
      </c>
      <c r="V659" s="5" t="n">
        <f aca="false">IF($D659=const_one,Sensitivity!$Y$480*$T659,const_zero)</f>
        <v>0</v>
      </c>
      <c r="W659" s="5" t="n">
        <f aca="false">IF($E659=const_one,Sensitivity!$V$480*$T659,const_zero)</f>
        <v>99896701.1348041</v>
      </c>
      <c r="X659" s="5" t="n">
        <f aca="false">IF($F659=const_one,Sensitivity!$S$480*$T659,const_zero)</f>
        <v>138987674.957414</v>
      </c>
      <c r="Y659" s="5" t="n">
        <f aca="false">IF($G659=const_one,Sensitivity!$P$480*$T659,const_zero)</f>
        <v>173734593.696768</v>
      </c>
      <c r="Z659" s="5" t="n">
        <f aca="false">IF($H659=const_one,Sensitivity!$M$480*$T659,const_zero)</f>
        <v>289557656.16128</v>
      </c>
      <c r="AA659" s="5" t="n">
        <f aca="false">IF($I659=const_one,Sensitivity!$J$480*$T659,const_zero)</f>
        <v>289557656.16128</v>
      </c>
      <c r="AB659" s="5" t="n">
        <f aca="false">(Sensitivity!$AE$480+Sensitivity!$AJ$480)*$T659</f>
        <v>14783108.7175119</v>
      </c>
      <c r="AC659" s="5" t="n">
        <f aca="false">common_rsa_total*$T659</f>
        <v>521203781.090303</v>
      </c>
      <c r="AD659" s="5" t="n">
        <f aca="false">IF($S659=const_one,pre_f_options_issued*($T659-option_strike_usd),const_zero)</f>
        <v>142278828.08064</v>
      </c>
      <c r="AE659" s="5" t="n">
        <f aca="false">J659+U659</f>
        <v>30000000</v>
      </c>
      <c r="AF659" s="5" t="n">
        <f aca="false">K659+V659</f>
        <v>300000000</v>
      </c>
      <c r="AG659" s="5" t="n">
        <f aca="false">L659+W659</f>
        <v>99896701.1348041</v>
      </c>
      <c r="AH659" s="5" t="n">
        <f aca="false">M659+X659</f>
        <v>138987674.957414</v>
      </c>
      <c r="AI659" s="5" t="n">
        <f aca="false">N659+Y659</f>
        <v>173734593.696768</v>
      </c>
      <c r="AJ659" s="5" t="n">
        <f aca="false">O659+Z659</f>
        <v>289557656.16128</v>
      </c>
      <c r="AK659" s="5" t="n">
        <f aca="false">P659+AA659</f>
        <v>289557656.16128</v>
      </c>
      <c r="AL659" s="5" t="n">
        <f aca="false">INDEX($AE$535:$AE$662,$B659-$C659*1+const_one)</f>
        <v>30000000</v>
      </c>
      <c r="AM659" s="5" t="n">
        <f aca="false">INDEX($AF$535:$AF$662,$B659-$D659*2+const_one)</f>
        <v>300000000</v>
      </c>
      <c r="AN659" s="5" t="n">
        <f aca="false">INDEX($AG$535:$AG$662,$B659-$E659*4+const_one)</f>
        <v>100000000</v>
      </c>
      <c r="AO659" s="5" t="n">
        <f aca="false">INDEX($AH$535:$AH$662,$B659-$F659*8+const_one)</f>
        <v>60000000</v>
      </c>
      <c r="AP659" s="5" t="n">
        <f aca="false">INDEX($AI$535:$AI$662,$B659-$G659*16+const_one)</f>
        <v>30000000</v>
      </c>
      <c r="AQ659" s="5" t="n">
        <f aca="false">INDEX($AJ$535:$AJ$662,$B659-$H659*32+const_one)</f>
        <v>15000000</v>
      </c>
      <c r="AR659" s="5" t="n">
        <f aca="false">INDEX($AK$535:$AK$662,$B659-$I659*64+const_one)</f>
        <v>5000000</v>
      </c>
      <c r="AS659" s="5" t="n">
        <f aca="false">INDEX($AE$535:$AE$662,$B659+(const_one-$C659)*1+const_one)</f>
        <v>35232790.232888</v>
      </c>
      <c r="AT659" s="5" t="n">
        <f aca="false">INDEX($AF$535:$AF$662,$B659+(const_one-$D659)*2+const_one)</f>
        <v>344096939.227611</v>
      </c>
      <c r="AU659" s="5" t="n">
        <f aca="false">INDEX($AG$535:$AG$662,$B659+(const_one-$E659)*4+const_one)</f>
        <v>99896701.1348041</v>
      </c>
      <c r="AV659" s="5" t="n">
        <f aca="false">INDEX($AH$535:$AH$662,$B659+(const_one-$F659)*8+const_one)</f>
        <v>138987674.957414</v>
      </c>
      <c r="AW659" s="5" t="n">
        <f aca="false">INDEX($AI$535:$AI$662,$B659+(const_one-$G659)*16+const_one)</f>
        <v>173734593.696768</v>
      </c>
      <c r="AX659" s="5" t="n">
        <f aca="false">INDEX($AJ$535:$AJ$662,$B659+(const_one-$H659)*32+const_one)</f>
        <v>289557656.16128</v>
      </c>
      <c r="AY659" s="5" t="n">
        <f aca="false">INDEX($AK$535:$AK$662,$B659+(const_one-$I659)*64+const_one)</f>
        <v>289557656.16128</v>
      </c>
      <c r="AZ659" s="5" t="n">
        <f aca="false">--($C659=--(AS659&gt;AL659))</f>
        <v>0</v>
      </c>
      <c r="BA659" s="5" t="n">
        <f aca="false">--($D659=--(AT659&gt;AM659))</f>
        <v>0</v>
      </c>
      <c r="BB659" s="5" t="n">
        <f aca="false">--($E659=--(AU659&gt;AN659))</f>
        <v>0</v>
      </c>
      <c r="BC659" s="5" t="n">
        <f aca="false">--($F659=--(AV659&gt;AO659))</f>
        <v>1</v>
      </c>
      <c r="BD659" s="5" t="n">
        <f aca="false">--($G659=--(AW659&gt;AP659))</f>
        <v>1</v>
      </c>
      <c r="BE659" s="5" t="n">
        <f aca="false">--($H659=--(AX659&gt;AQ659))</f>
        <v>1</v>
      </c>
      <c r="BF659" s="5" t="n">
        <f aca="false">--($I659=--(AY659&gt;AR659))</f>
        <v>1</v>
      </c>
      <c r="BG659" s="5" t="n">
        <f aca="false">SUM(AZ659:BF659)</f>
        <v>4</v>
      </c>
      <c r="BH659" s="5" t="n">
        <f aca="false">SUM(AE659:AK659)+AB659+AC659+AD659</f>
        <v>2000000000</v>
      </c>
    </row>
    <row r="660" customFormat="false" ht="15" hidden="true" customHeight="false" outlineLevel="0" collapsed="false">
      <c r="A660" s="5" t="n">
        <f aca="false">sensitivity_exit_usd</f>
        <v>2000000000</v>
      </c>
      <c r="B660" s="2" t="n">
        <f aca="false">ROW()-ROW($B$535)</f>
        <v>125</v>
      </c>
      <c r="C660" s="2" t="n">
        <f aca="false">MOD(QUOTIENT($B660,1),2)</f>
        <v>1</v>
      </c>
      <c r="D660" s="2" t="n">
        <f aca="false">MOD(QUOTIENT($B660,2),2)</f>
        <v>0</v>
      </c>
      <c r="E660" s="2" t="n">
        <f aca="false">MOD(QUOTIENT($B660,4),2)</f>
        <v>1</v>
      </c>
      <c r="F660" s="2" t="n">
        <f aca="false">MOD(QUOTIENT($B660,8),2)</f>
        <v>1</v>
      </c>
      <c r="G660" s="2" t="n">
        <f aca="false">MOD(QUOTIENT($B660,16),2)</f>
        <v>1</v>
      </c>
      <c r="H660" s="2" t="n">
        <f aca="false">MOD(QUOTIENT($B660,32),2)</f>
        <v>1</v>
      </c>
      <c r="I660" s="2" t="n">
        <f aca="false">MOD(QUOTIENT($B660,64),2)</f>
        <v>1</v>
      </c>
      <c r="J660" s="5" t="n">
        <f aca="false">IF($C660=const_zero,MIN(class_series_f_invested_usd,MAX(const_zero,$A660)),const_zero)</f>
        <v>0</v>
      </c>
      <c r="K660" s="5" t="n">
        <f aca="false">IF($D660=const_zero,MIN(class_series_e_invested_usd,MAX(const_zero,$A660-SUM($J660:$J660))),const_zero)</f>
        <v>300000000</v>
      </c>
      <c r="L660" s="5" t="n">
        <f aca="false">IF($E660=const_zero,MIN(class_series_d_invested_usd,MAX(const_zero,$A660-SUM($J660:$K660))),const_zero)</f>
        <v>0</v>
      </c>
      <c r="M660" s="5" t="n">
        <f aca="false">IF($F660=const_zero,MIN(class_series_c_invested_usd,MAX(const_zero,$A660-SUM($J660:$L660))),const_zero)</f>
        <v>0</v>
      </c>
      <c r="N660" s="5" t="n">
        <f aca="false">IF($G660=const_zero,MIN(class_series_b_invested_usd,MAX(const_zero,$A660-SUM($J660:$M660))),const_zero)</f>
        <v>0</v>
      </c>
      <c r="O660" s="5" t="n">
        <f aca="false">IF($H660=const_zero,MIN(class_series_a_invested_usd,MAX(const_zero,$A660-SUM($J660:$N660))),const_zero)</f>
        <v>0</v>
      </c>
      <c r="P660" s="5" t="n">
        <f aca="false">IF($I660=const_zero,MIN(class_seed_invested_usd,MAX(const_zero,$A660-SUM($J660:$O660))),const_zero)</f>
        <v>0</v>
      </c>
      <c r="Q660" s="5" t="n">
        <f aca="false">MAX(const_zero,$A660-SUM($J660:$P660))</f>
        <v>1700000000</v>
      </c>
      <c r="R660" s="9" t="n">
        <f aca="false">common_rsa_total+Sensitivity!$AE$480+Sensitivity!$AJ$480+IF($C660=const_one,Sensitivity!$D$480,const_zero)+IF($D660=const_one,Sensitivity!$Y$480,const_zero)+IF($E660=const_one,Sensitivity!$V$480,const_zero)+IF($F660=const_one,Sensitivity!$S$480,const_zero)+IF($G660=const_one,Sensitivity!$P$480,const_zero)+IF($H660=const_one,Sensitivity!$M$480,const_zero)+IF($I660=const_one,Sensitivity!$J$480,const_zero)</f>
        <v>26990557.9860977</v>
      </c>
      <c r="S660" s="23" t="b">
        <f aca="false">IF($R660&gt;const_zero,--($Q660&gt;option_strike_usd*$R660),const_zero)</f>
        <v>1</v>
      </c>
      <c r="T660" s="7" t="n">
        <f aca="false">IF($R660&gt;const_zero,IF($S660=const_one,($Q660+option_strike_usd*pre_f_options_issued)/($R660+pre_f_options_issued),$Q660/$R660),const_zero)</f>
        <v>57.7303420573658</v>
      </c>
      <c r="U660" s="5" t="n">
        <f aca="false">IF($C660=const_one,Sensitivity!$D$480*$T660,const_zero)</f>
        <v>35232790.232888</v>
      </c>
      <c r="V660" s="5" t="n">
        <f aca="false">IF($D660=const_one,Sensitivity!$Y$480*$T660,const_zero)</f>
        <v>0</v>
      </c>
      <c r="W660" s="5" t="n">
        <f aca="false">IF($E660=const_one,Sensitivity!$V$480*$T660,const_zero)</f>
        <v>99584151.9676914</v>
      </c>
      <c r="X660" s="5" t="n">
        <f aca="false">IF($F660=const_one,Sensitivity!$S$480*$T660,const_zero)</f>
        <v>138552820.937678</v>
      </c>
      <c r="Y660" s="5" t="n">
        <f aca="false">IF($G660=const_one,Sensitivity!$P$480*$T660,const_zero)</f>
        <v>173191026.172097</v>
      </c>
      <c r="Z660" s="5" t="n">
        <f aca="false">IF($H660=const_one,Sensitivity!$M$480*$T660,const_zero)</f>
        <v>288651710.286829</v>
      </c>
      <c r="AA660" s="5" t="n">
        <f aca="false">IF($I660=const_one,Sensitivity!$J$480*$T660,const_zero)</f>
        <v>288651710.286829</v>
      </c>
      <c r="AB660" s="5" t="n">
        <f aca="false">(Sensitivity!$AE$480+Sensitivity!$AJ$480)*$T660</f>
        <v>14736856.456281</v>
      </c>
      <c r="AC660" s="5" t="n">
        <f aca="false">common_rsa_total*$T660</f>
        <v>519573078.516292</v>
      </c>
      <c r="AD660" s="5" t="n">
        <f aca="false">IF($S660=const_one,pre_f_options_issued*($T660-option_strike_usd),const_zero)</f>
        <v>141825855.143414</v>
      </c>
      <c r="AE660" s="5" t="n">
        <f aca="false">J660+U660</f>
        <v>35232790.232888</v>
      </c>
      <c r="AF660" s="5" t="n">
        <f aca="false">K660+V660</f>
        <v>300000000</v>
      </c>
      <c r="AG660" s="5" t="n">
        <f aca="false">L660+W660</f>
        <v>99584151.9676914</v>
      </c>
      <c r="AH660" s="5" t="n">
        <f aca="false">M660+X660</f>
        <v>138552820.937678</v>
      </c>
      <c r="AI660" s="5" t="n">
        <f aca="false">N660+Y660</f>
        <v>173191026.172097</v>
      </c>
      <c r="AJ660" s="5" t="n">
        <f aca="false">O660+Z660</f>
        <v>288651710.286829</v>
      </c>
      <c r="AK660" s="5" t="n">
        <f aca="false">P660+AA660</f>
        <v>288651710.286829</v>
      </c>
      <c r="AL660" s="5" t="n">
        <f aca="false">INDEX($AE$535:$AE$662,$B660-$C660*1+const_one)</f>
        <v>30000000</v>
      </c>
      <c r="AM660" s="5" t="n">
        <f aca="false">INDEX($AF$535:$AF$662,$B660-$D660*2+const_one)</f>
        <v>300000000</v>
      </c>
      <c r="AN660" s="5" t="n">
        <f aca="false">INDEX($AG$535:$AG$662,$B660-$E660*4+const_one)</f>
        <v>100000000</v>
      </c>
      <c r="AO660" s="5" t="n">
        <f aca="false">INDEX($AH$535:$AH$662,$B660-$F660*8+const_one)</f>
        <v>60000000</v>
      </c>
      <c r="AP660" s="5" t="n">
        <f aca="false">INDEX($AI$535:$AI$662,$B660-$G660*16+const_one)</f>
        <v>30000000</v>
      </c>
      <c r="AQ660" s="5" t="n">
        <f aca="false">INDEX($AJ$535:$AJ$662,$B660-$H660*32+const_one)</f>
        <v>15000000</v>
      </c>
      <c r="AR660" s="5" t="n">
        <f aca="false">INDEX($AK$535:$AK$662,$B660-$I660*64+const_one)</f>
        <v>5000000</v>
      </c>
      <c r="AS660" s="5" t="n">
        <f aca="false">INDEX($AE$535:$AE$662,$B660+(const_one-$C660)*1+const_one)</f>
        <v>35232790.232888</v>
      </c>
      <c r="AT660" s="5" t="n">
        <f aca="false">INDEX($AF$535:$AF$662,$B660+(const_one-$D660)*2+const_one)</f>
        <v>343340559.423854</v>
      </c>
      <c r="AU660" s="5" t="n">
        <f aca="false">INDEX($AG$535:$AG$662,$B660+(const_one-$E660)*4+const_one)</f>
        <v>99584151.9676914</v>
      </c>
      <c r="AV660" s="5" t="n">
        <f aca="false">INDEX($AH$535:$AH$662,$B660+(const_one-$F660)*8+const_one)</f>
        <v>138552820.937678</v>
      </c>
      <c r="AW660" s="5" t="n">
        <f aca="false">INDEX($AI$535:$AI$662,$B660+(const_one-$G660)*16+const_one)</f>
        <v>173191026.172097</v>
      </c>
      <c r="AX660" s="5" t="n">
        <f aca="false">INDEX($AJ$535:$AJ$662,$B660+(const_one-$H660)*32+const_one)</f>
        <v>288651710.286829</v>
      </c>
      <c r="AY660" s="5" t="n">
        <f aca="false">INDEX($AK$535:$AK$662,$B660+(const_one-$I660)*64+const_one)</f>
        <v>288651710.286829</v>
      </c>
      <c r="AZ660" s="5" t="n">
        <f aca="false">--($C660=--(AS660&gt;AL660))</f>
        <v>1</v>
      </c>
      <c r="BA660" s="5" t="n">
        <f aca="false">--($D660=--(AT660&gt;AM660))</f>
        <v>0</v>
      </c>
      <c r="BB660" s="5" t="n">
        <f aca="false">--($E660=--(AU660&gt;AN660))</f>
        <v>0</v>
      </c>
      <c r="BC660" s="5" t="n">
        <f aca="false">--($F660=--(AV660&gt;AO660))</f>
        <v>1</v>
      </c>
      <c r="BD660" s="5" t="n">
        <f aca="false">--($G660=--(AW660&gt;AP660))</f>
        <v>1</v>
      </c>
      <c r="BE660" s="5" t="n">
        <f aca="false">--($H660=--(AX660&gt;AQ660))</f>
        <v>1</v>
      </c>
      <c r="BF660" s="5" t="n">
        <f aca="false">--($I660=--(AY660&gt;AR660))</f>
        <v>1</v>
      </c>
      <c r="BG660" s="5" t="n">
        <f aca="false">SUM(AZ660:BF660)</f>
        <v>5</v>
      </c>
      <c r="BH660" s="5" t="n">
        <f aca="false">SUM(AE660:AK660)+AB660+AC660+AD660</f>
        <v>2000000000</v>
      </c>
    </row>
    <row r="661" customFormat="false" ht="15" hidden="true" customHeight="false" outlineLevel="0" collapsed="false">
      <c r="A661" s="5" t="n">
        <f aca="false">sensitivity_exit_usd</f>
        <v>2000000000</v>
      </c>
      <c r="B661" s="2" t="n">
        <f aca="false">ROW()-ROW($B$535)</f>
        <v>126</v>
      </c>
      <c r="C661" s="2" t="n">
        <f aca="false">MOD(QUOTIENT($B661,1),2)</f>
        <v>0</v>
      </c>
      <c r="D661" s="2" t="n">
        <f aca="false">MOD(QUOTIENT($B661,2),2)</f>
        <v>1</v>
      </c>
      <c r="E661" s="2" t="n">
        <f aca="false">MOD(QUOTIENT($B661,4),2)</f>
        <v>1</v>
      </c>
      <c r="F661" s="2" t="n">
        <f aca="false">MOD(QUOTIENT($B661,8),2)</f>
        <v>1</v>
      </c>
      <c r="G661" s="2" t="n">
        <f aca="false">MOD(QUOTIENT($B661,16),2)</f>
        <v>1</v>
      </c>
      <c r="H661" s="2" t="n">
        <f aca="false">MOD(QUOTIENT($B661,32),2)</f>
        <v>1</v>
      </c>
      <c r="I661" s="2" t="n">
        <f aca="false">MOD(QUOTIENT($B661,64),2)</f>
        <v>1</v>
      </c>
      <c r="J661" s="5" t="n">
        <f aca="false">IF($C661=const_zero,MIN(class_series_f_invested_usd,MAX(const_zero,$A661)),const_zero)</f>
        <v>30000000</v>
      </c>
      <c r="K661" s="5" t="n">
        <f aca="false">IF($D661=const_zero,MIN(class_series_e_invested_usd,MAX(const_zero,$A661-SUM($J661:$J661))),const_zero)</f>
        <v>0</v>
      </c>
      <c r="L661" s="5" t="n">
        <f aca="false">IF($E661=const_zero,MIN(class_series_d_invested_usd,MAX(const_zero,$A661-SUM($J661:$K661))),const_zero)</f>
        <v>0</v>
      </c>
      <c r="M661" s="5" t="n">
        <f aca="false">IF($F661=const_zero,MIN(class_series_c_invested_usd,MAX(const_zero,$A661-SUM($J661:$L661))),const_zero)</f>
        <v>0</v>
      </c>
      <c r="N661" s="5" t="n">
        <f aca="false">IF($G661=const_zero,MIN(class_series_b_invested_usd,MAX(const_zero,$A661-SUM($J661:$M661))),const_zero)</f>
        <v>0</v>
      </c>
      <c r="O661" s="5" t="n">
        <f aca="false">IF($H661=const_zero,MIN(class_series_a_invested_usd,MAX(const_zero,$A661-SUM($J661:$N661))),const_zero)</f>
        <v>0</v>
      </c>
      <c r="P661" s="5" t="n">
        <f aca="false">IF($I661=const_zero,MIN(class_seed_invested_usd,MAX(const_zero,$A661-SUM($J661:$O661))),const_zero)</f>
        <v>0</v>
      </c>
      <c r="Q661" s="5" t="n">
        <f aca="false">MAX(const_zero,$A661-SUM($J661:$P661))</f>
        <v>1970000000</v>
      </c>
      <c r="R661" s="9" t="n">
        <f aca="false">common_rsa_total+Sensitivity!$AE$480+Sensitivity!$AJ$480+IF($C661=const_one,Sensitivity!$D$480,const_zero)+IF($D661=const_one,Sensitivity!$Y$480,const_zero)+IF($E661=const_one,Sensitivity!$V$480,const_zero)+IF($F661=const_one,Sensitivity!$S$480,const_zero)+IF($G661=const_one,Sensitivity!$P$480,const_zero)+IF($H661=const_one,Sensitivity!$M$480,const_zero)+IF($I661=const_one,Sensitivity!$J$480,const_zero)</f>
        <v>32482929.9219582</v>
      </c>
      <c r="S661" s="23" t="b">
        <f aca="false">IF($R661&gt;const_zero,--($Q661&gt;option_strike_usd*$R661),const_zero)</f>
        <v>1</v>
      </c>
      <c r="T661" s="7" t="n">
        <f aca="false">IF($R661&gt;const_zero,IF($S661=const_one,($Q661+option_strike_usd*pre_f_options_issued)/($R661+pre_f_options_issued),$Q661/$R661),const_zero)</f>
        <v>56.3846425785479</v>
      </c>
      <c r="U661" s="5" t="n">
        <f aca="false">IF($C661=const_one,Sensitivity!$D$480*$T661,const_zero)</f>
        <v>0</v>
      </c>
      <c r="V661" s="5" t="n">
        <f aca="false">IF($D661=const_one,Sensitivity!$Y$480*$T661,const_zero)</f>
        <v>344096939.227611</v>
      </c>
      <c r="W661" s="5" t="n">
        <f aca="false">IF($E661=const_one,Sensitivity!$V$480*$T661,const_zero)</f>
        <v>97262836.4059669</v>
      </c>
      <c r="X661" s="5" t="n">
        <f aca="false">IF($F661=const_one,Sensitivity!$S$480*$T661,const_zero)</f>
        <v>135323142.188515</v>
      </c>
      <c r="Y661" s="5" t="n">
        <f aca="false">IF($G661=const_one,Sensitivity!$P$480*$T661,const_zero)</f>
        <v>169153927.735644</v>
      </c>
      <c r="Z661" s="5" t="n">
        <f aca="false">IF($H661=const_one,Sensitivity!$M$480*$T661,const_zero)</f>
        <v>281923212.89274</v>
      </c>
      <c r="AA661" s="5" t="n">
        <f aca="false">IF($I661=const_one,Sensitivity!$J$480*$T661,const_zero)</f>
        <v>281923212.89274</v>
      </c>
      <c r="AB661" s="5" t="n">
        <f aca="false">(Sensitivity!$AE$480+Sensitivity!$AJ$480)*$T661</f>
        <v>14393339.0034842</v>
      </c>
      <c r="AC661" s="5" t="n">
        <f aca="false">common_rsa_total*$T661</f>
        <v>507461783.206931</v>
      </c>
      <c r="AD661" s="5" t="n">
        <f aca="false">IF($S661=const_one,pre_f_options_issued*($T661-option_strike_usd),const_zero)</f>
        <v>138461606.44637</v>
      </c>
      <c r="AE661" s="5" t="n">
        <f aca="false">J661+U661</f>
        <v>30000000</v>
      </c>
      <c r="AF661" s="5" t="n">
        <f aca="false">K661+V661</f>
        <v>344096939.227611</v>
      </c>
      <c r="AG661" s="5" t="n">
        <f aca="false">L661+W661</f>
        <v>97262836.4059669</v>
      </c>
      <c r="AH661" s="5" t="n">
        <f aca="false">M661+X661</f>
        <v>135323142.188515</v>
      </c>
      <c r="AI661" s="5" t="n">
        <f aca="false">N661+Y661</f>
        <v>169153927.735644</v>
      </c>
      <c r="AJ661" s="5" t="n">
        <f aca="false">O661+Z661</f>
        <v>281923212.89274</v>
      </c>
      <c r="AK661" s="5" t="n">
        <f aca="false">P661+AA661</f>
        <v>281923212.89274</v>
      </c>
      <c r="AL661" s="5" t="n">
        <f aca="false">INDEX($AE$535:$AE$662,$B661-$C661*1+const_one)</f>
        <v>30000000</v>
      </c>
      <c r="AM661" s="5" t="n">
        <f aca="false">INDEX($AF$535:$AF$662,$B661-$D661*2+const_one)</f>
        <v>300000000</v>
      </c>
      <c r="AN661" s="5" t="n">
        <f aca="false">INDEX($AG$535:$AG$662,$B661-$E661*4+const_one)</f>
        <v>100000000</v>
      </c>
      <c r="AO661" s="5" t="n">
        <f aca="false">INDEX($AH$535:$AH$662,$B661-$F661*8+const_one)</f>
        <v>60000000</v>
      </c>
      <c r="AP661" s="5" t="n">
        <f aca="false">INDEX($AI$535:$AI$662,$B661-$G661*16+const_one)</f>
        <v>30000000</v>
      </c>
      <c r="AQ661" s="5" t="n">
        <f aca="false">INDEX($AJ$535:$AJ$662,$B661-$H661*32+const_one)</f>
        <v>15000000</v>
      </c>
      <c r="AR661" s="5" t="n">
        <f aca="false">INDEX($AK$535:$AK$662,$B661-$I661*64+const_one)</f>
        <v>5000000</v>
      </c>
      <c r="AS661" s="5" t="n">
        <f aca="false">INDEX($AE$535:$AE$662,$B661+(const_one-$C661)*1+const_one)</f>
        <v>34335868.7416947</v>
      </c>
      <c r="AT661" s="5" t="n">
        <f aca="false">INDEX($AF$535:$AF$662,$B661+(const_one-$D661)*2+const_one)</f>
        <v>344096939.227611</v>
      </c>
      <c r="AU661" s="5" t="n">
        <f aca="false">INDEX($AG$535:$AG$662,$B661+(const_one-$E661)*4+const_one)</f>
        <v>97262836.4059669</v>
      </c>
      <c r="AV661" s="5" t="n">
        <f aca="false">INDEX($AH$535:$AH$662,$B661+(const_one-$F661)*8+const_one)</f>
        <v>135323142.188515</v>
      </c>
      <c r="AW661" s="5" t="n">
        <f aca="false">INDEX($AI$535:$AI$662,$B661+(const_one-$G661)*16+const_one)</f>
        <v>169153927.735644</v>
      </c>
      <c r="AX661" s="5" t="n">
        <f aca="false">INDEX($AJ$535:$AJ$662,$B661+(const_one-$H661)*32+const_one)</f>
        <v>281923212.89274</v>
      </c>
      <c r="AY661" s="5" t="n">
        <f aca="false">INDEX($AK$535:$AK$662,$B661+(const_one-$I661)*64+const_one)</f>
        <v>281923212.89274</v>
      </c>
      <c r="AZ661" s="5" t="n">
        <f aca="false">--($C661=--(AS661&gt;AL661))</f>
        <v>0</v>
      </c>
      <c r="BA661" s="5" t="n">
        <f aca="false">--($D661=--(AT661&gt;AM661))</f>
        <v>1</v>
      </c>
      <c r="BB661" s="5" t="n">
        <f aca="false">--($E661=--(AU661&gt;AN661))</f>
        <v>0</v>
      </c>
      <c r="BC661" s="5" t="n">
        <f aca="false">--($F661=--(AV661&gt;AO661))</f>
        <v>1</v>
      </c>
      <c r="BD661" s="5" t="n">
        <f aca="false">--($G661=--(AW661&gt;AP661))</f>
        <v>1</v>
      </c>
      <c r="BE661" s="5" t="n">
        <f aca="false">--($H661=--(AX661&gt;AQ661))</f>
        <v>1</v>
      </c>
      <c r="BF661" s="5" t="n">
        <f aca="false">--($I661=--(AY661&gt;AR661))</f>
        <v>1</v>
      </c>
      <c r="BG661" s="5" t="n">
        <f aca="false">SUM(AZ661:BF661)</f>
        <v>5</v>
      </c>
      <c r="BH661" s="5" t="n">
        <f aca="false">SUM(AE661:AK661)+AB661+AC661+AD661</f>
        <v>2000000000</v>
      </c>
    </row>
    <row r="662" customFormat="false" ht="15" hidden="true" customHeight="false" outlineLevel="0" collapsed="false">
      <c r="A662" s="5" t="n">
        <f aca="false">sensitivity_exit_usd</f>
        <v>2000000000</v>
      </c>
      <c r="B662" s="2" t="n">
        <f aca="false">ROW()-ROW($B$535)</f>
        <v>127</v>
      </c>
      <c r="C662" s="2" t="n">
        <f aca="false">MOD(QUOTIENT($B662,1),2)</f>
        <v>1</v>
      </c>
      <c r="D662" s="2" t="n">
        <f aca="false">MOD(QUOTIENT($B662,2),2)</f>
        <v>1</v>
      </c>
      <c r="E662" s="2" t="n">
        <f aca="false">MOD(QUOTIENT($B662,4),2)</f>
        <v>1</v>
      </c>
      <c r="F662" s="2" t="n">
        <f aca="false">MOD(QUOTIENT($B662,8),2)</f>
        <v>1</v>
      </c>
      <c r="G662" s="2" t="n">
        <f aca="false">MOD(QUOTIENT($B662,16),2)</f>
        <v>1</v>
      </c>
      <c r="H662" s="2" t="n">
        <f aca="false">MOD(QUOTIENT($B662,32),2)</f>
        <v>1</v>
      </c>
      <c r="I662" s="2" t="n">
        <f aca="false">MOD(QUOTIENT($B662,64),2)</f>
        <v>1</v>
      </c>
      <c r="J662" s="5" t="n">
        <f aca="false">IF($C662=const_zero,MIN(class_series_f_invested_usd,MAX(const_zero,$A662)),const_zero)</f>
        <v>0</v>
      </c>
      <c r="K662" s="5" t="n">
        <f aca="false">IF($D662=const_zero,MIN(class_series_e_invested_usd,MAX(const_zero,$A662-SUM($J662:$J662))),const_zero)</f>
        <v>0</v>
      </c>
      <c r="L662" s="5" t="n">
        <f aca="false">IF($E662=const_zero,MIN(class_series_d_invested_usd,MAX(const_zero,$A662-SUM($J662:$K662))),const_zero)</f>
        <v>0</v>
      </c>
      <c r="M662" s="5" t="n">
        <f aca="false">IF($F662=const_zero,MIN(class_series_c_invested_usd,MAX(const_zero,$A662-SUM($J662:$L662))),const_zero)</f>
        <v>0</v>
      </c>
      <c r="N662" s="5" t="n">
        <f aca="false">IF($G662=const_zero,MIN(class_series_b_invested_usd,MAX(const_zero,$A662-SUM($J662:$M662))),const_zero)</f>
        <v>0</v>
      </c>
      <c r="O662" s="5" t="n">
        <f aca="false">IF($H662=const_zero,MIN(class_series_a_invested_usd,MAX(const_zero,$A662-SUM($J662:$N662))),const_zero)</f>
        <v>0</v>
      </c>
      <c r="P662" s="5" t="n">
        <f aca="false">IF($I662=const_zero,MIN(class_seed_invested_usd,MAX(const_zero,$A662-SUM($J662:$O662))),const_zero)</f>
        <v>0</v>
      </c>
      <c r="Q662" s="5" t="n">
        <f aca="false">MAX(const_zero,$A662-SUM($J662:$P662))</f>
        <v>2000000000</v>
      </c>
      <c r="R662" s="9" t="n">
        <f aca="false">common_rsa_total+Sensitivity!$AE$480+Sensitivity!$AJ$480+IF($C662=const_one,Sensitivity!$D$480,const_zero)+IF($D662=const_one,Sensitivity!$Y$480,const_zero)+IF($E662=const_one,Sensitivity!$V$480,const_zero)+IF($F662=const_one,Sensitivity!$S$480,const_zero)+IF($G662=const_one,Sensitivity!$P$480,const_zero)+IF($H662=const_one,Sensitivity!$M$480,const_zero)+IF($I662=const_one,Sensitivity!$J$480,const_zero)</f>
        <v>33093229.2719582</v>
      </c>
      <c r="S662" s="23" t="b">
        <f aca="false">IF($R662&gt;const_zero,--($Q662&gt;option_strike_usd*$R662),const_zero)</f>
        <v>1</v>
      </c>
      <c r="T662" s="7" t="n">
        <f aca="false">IF($R662&gt;const_zero,IF($S662=const_one,($Q662+option_strike_usd*pre_f_options_issued)/($R662+pre_f_options_issued),$Q662/$R662),const_zero)</f>
        <v>56.2607001657378</v>
      </c>
      <c r="U662" s="5" t="n">
        <f aca="false">IF($C662=const_one,Sensitivity!$D$480*$T662,const_zero)</f>
        <v>34335868.7416947</v>
      </c>
      <c r="V662" s="5" t="n">
        <f aca="false">IF($D662=const_one,Sensitivity!$Y$480*$T662,const_zero)</f>
        <v>343340559.423854</v>
      </c>
      <c r="W662" s="5" t="n">
        <f aca="false">IF($E662=const_one,Sensitivity!$V$480*$T662,const_zero)</f>
        <v>97049037.2211247</v>
      </c>
      <c r="X662" s="5" t="n">
        <f aca="false">IF($F662=const_one,Sensitivity!$S$480*$T662,const_zero)</f>
        <v>135025680.397771</v>
      </c>
      <c r="Y662" s="5" t="n">
        <f aca="false">IF($G662=const_one,Sensitivity!$P$480*$T662,const_zero)</f>
        <v>168782100.497213</v>
      </c>
      <c r="Z662" s="5" t="n">
        <f aca="false">IF($H662=const_one,Sensitivity!$M$480*$T662,const_zero)</f>
        <v>281303500.828689</v>
      </c>
      <c r="AA662" s="5" t="n">
        <f aca="false">IF($I662=const_one,Sensitivity!$J$480*$T662,const_zero)</f>
        <v>281303500.828689</v>
      </c>
      <c r="AB662" s="5" t="n">
        <f aca="false">(Sensitivity!$AE$480+Sensitivity!$AJ$480)*$T662</f>
        <v>14361700.1549804</v>
      </c>
      <c r="AC662" s="5" t="n">
        <f aca="false">common_rsa_total*$T662</f>
        <v>506346301.49164</v>
      </c>
      <c r="AD662" s="5" t="n">
        <f aca="false">IF($S662=const_one,pre_f_options_issued*($T662-option_strike_usd),const_zero)</f>
        <v>138151750.414344</v>
      </c>
      <c r="AE662" s="5" t="n">
        <f aca="false">J662+U662</f>
        <v>34335868.7416947</v>
      </c>
      <c r="AF662" s="5" t="n">
        <f aca="false">K662+V662</f>
        <v>343340559.423854</v>
      </c>
      <c r="AG662" s="5" t="n">
        <f aca="false">L662+W662</f>
        <v>97049037.2211247</v>
      </c>
      <c r="AH662" s="5" t="n">
        <f aca="false">M662+X662</f>
        <v>135025680.397771</v>
      </c>
      <c r="AI662" s="5" t="n">
        <f aca="false">N662+Y662</f>
        <v>168782100.497213</v>
      </c>
      <c r="AJ662" s="5" t="n">
        <f aca="false">O662+Z662</f>
        <v>281303500.828689</v>
      </c>
      <c r="AK662" s="5" t="n">
        <f aca="false">P662+AA662</f>
        <v>281303500.828689</v>
      </c>
      <c r="AL662" s="5" t="n">
        <f aca="false">INDEX($AE$535:$AE$662,$B662-$C662*1+const_one)</f>
        <v>30000000</v>
      </c>
      <c r="AM662" s="5" t="n">
        <f aca="false">INDEX($AF$535:$AF$662,$B662-$D662*2+const_one)</f>
        <v>300000000</v>
      </c>
      <c r="AN662" s="5" t="n">
        <f aca="false">INDEX($AG$535:$AG$662,$B662-$E662*4+const_one)</f>
        <v>100000000</v>
      </c>
      <c r="AO662" s="5" t="n">
        <f aca="false">INDEX($AH$535:$AH$662,$B662-$F662*8+const_one)</f>
        <v>60000000</v>
      </c>
      <c r="AP662" s="5" t="n">
        <f aca="false">INDEX($AI$535:$AI$662,$B662-$G662*16+const_one)</f>
        <v>30000000</v>
      </c>
      <c r="AQ662" s="5" t="n">
        <f aca="false">INDEX($AJ$535:$AJ$662,$B662-$H662*32+const_one)</f>
        <v>15000000</v>
      </c>
      <c r="AR662" s="5" t="n">
        <f aca="false">INDEX($AK$535:$AK$662,$B662-$I662*64+const_one)</f>
        <v>5000000</v>
      </c>
      <c r="AS662" s="5" t="n">
        <f aca="false">INDEX($AE$535:$AE$662,$B662+(const_one-$C662)*1+const_one)</f>
        <v>34335868.7416947</v>
      </c>
      <c r="AT662" s="5" t="n">
        <f aca="false">INDEX($AF$535:$AF$662,$B662+(const_one-$D662)*2+const_one)</f>
        <v>343340559.423854</v>
      </c>
      <c r="AU662" s="5" t="n">
        <f aca="false">INDEX($AG$535:$AG$662,$B662+(const_one-$E662)*4+const_one)</f>
        <v>97049037.2211247</v>
      </c>
      <c r="AV662" s="5" t="n">
        <f aca="false">INDEX($AH$535:$AH$662,$B662+(const_one-$F662)*8+const_one)</f>
        <v>135025680.397771</v>
      </c>
      <c r="AW662" s="5" t="n">
        <f aca="false">INDEX($AI$535:$AI$662,$B662+(const_one-$G662)*16+const_one)</f>
        <v>168782100.497213</v>
      </c>
      <c r="AX662" s="5" t="n">
        <f aca="false">INDEX($AJ$535:$AJ$662,$B662+(const_one-$H662)*32+const_one)</f>
        <v>281303500.828689</v>
      </c>
      <c r="AY662" s="5" t="n">
        <f aca="false">INDEX($AK$535:$AK$662,$B662+(const_one-$I662)*64+const_one)</f>
        <v>281303500.828689</v>
      </c>
      <c r="AZ662" s="5" t="n">
        <f aca="false">--($C662=--(AS662&gt;AL662))</f>
        <v>1</v>
      </c>
      <c r="BA662" s="5" t="n">
        <f aca="false">--($D662=--(AT662&gt;AM662))</f>
        <v>1</v>
      </c>
      <c r="BB662" s="5" t="n">
        <f aca="false">--($E662=--(AU662&gt;AN662))</f>
        <v>0</v>
      </c>
      <c r="BC662" s="5" t="n">
        <f aca="false">--($F662=--(AV662&gt;AO662))</f>
        <v>1</v>
      </c>
      <c r="BD662" s="5" t="n">
        <f aca="false">--($G662=--(AW662&gt;AP662))</f>
        <v>1</v>
      </c>
      <c r="BE662" s="5" t="n">
        <f aca="false">--($H662=--(AX662&gt;AQ662))</f>
        <v>1</v>
      </c>
      <c r="BF662" s="5" t="n">
        <f aca="false">--($I662=--(AY662&gt;AR662))</f>
        <v>1</v>
      </c>
      <c r="BG662" s="5" t="n">
        <f aca="false">SUM(AZ662:BF662)</f>
        <v>6</v>
      </c>
      <c r="BH662" s="5" t="n">
        <f aca="false">SUM(AE662:AK662)+AB662+AC662+AD662</f>
        <v>2000000000</v>
      </c>
    </row>
    <row r="663" customFormat="false" ht="15" hidden="tru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customFormat="false" ht="15" hidden="tru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customFormat="false" ht="15" hidden="tru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customFormat="false" ht="15" hidden="tru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customFormat="false" ht="15" hidden="tru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customFormat="false" ht="15" hidden="tru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customFormat="false" ht="15" hidden="tru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customFormat="false" ht="15" hidden="tru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customFormat="false" ht="15" hidden="tru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customFormat="false" ht="15" hidden="tru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customFormat="false" ht="15" hidden="tru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customFormat="false" ht="15" hidden="tru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customFormat="false" ht="15" hidden="tru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customFormat="false" ht="15" hidden="tru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</row>
    <row r="677" customFormat="false" ht="15" hidden="tru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customFormat="false" ht="15" hidden="tru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customFormat="false" ht="15" hidden="tru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customFormat="false" ht="15" hidden="tru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customFormat="false" ht="15" hidden="tru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customFormat="false" ht="15" hidden="tru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customFormat="false" ht="15" hidden="tru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customFormat="false" ht="15" hidden="tru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customFormat="false" ht="15" hidden="tru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customFormat="false" ht="15" hidden="tru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customFormat="false" ht="15" hidden="tru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customFormat="false" ht="15" hidden="tru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customFormat="false" ht="15" hidden="tru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customFormat="false" ht="15" hidden="true" customHeight="false" outlineLevel="0" collapsed="false">
      <c r="A690" s="5" t="n">
        <f aca="false">sensitivity_pre_low_usd</f>
        <v>1200000000</v>
      </c>
      <c r="B690" s="2" t="n">
        <f aca="false">sensitivity_esop_base</f>
        <v>0.13</v>
      </c>
      <c r="C690" s="5" t="n">
        <f aca="false">Sensitivity!$E$741</f>
        <v>32.2291076272259</v>
      </c>
      <c r="D690" s="2" t="n">
        <f aca="false">series_f_primary_raise_usd/C690</f>
        <v>930835.577174256</v>
      </c>
      <c r="E690" s="2" t="n">
        <f aca="false">our_fund_check_usd/C690</f>
        <v>310278.525724752</v>
      </c>
      <c r="F690" s="2" t="n">
        <f aca="false">f_lead_primary_check_usd/C690</f>
        <v>620557.051449504</v>
      </c>
      <c r="G690" s="2" t="n">
        <f aca="false">Sensitivity!$AC$741</f>
        <v>615462.086970217</v>
      </c>
      <c r="H690" s="2" t="n">
        <f aca="false">Sensitivity!$G$741</f>
        <v>1</v>
      </c>
      <c r="I690" s="2" t="n">
        <f aca="false">class_seed_issue_pps/H690</f>
        <v>1</v>
      </c>
      <c r="J690" s="2" t="n">
        <f aca="false">Sensitivity!$H$741</f>
        <v>5000000</v>
      </c>
      <c r="K690" s="2" t="n">
        <f aca="false">Sensitivity!$I$741</f>
        <v>3</v>
      </c>
      <c r="L690" s="2" t="n">
        <f aca="false">class_series_a_issue_pps/K690</f>
        <v>1</v>
      </c>
      <c r="M690" s="2" t="n">
        <f aca="false">Sensitivity!$J$741</f>
        <v>5000000</v>
      </c>
      <c r="N690" s="2" t="n">
        <f aca="false">Sensitivity!$K$741</f>
        <v>10</v>
      </c>
      <c r="O690" s="2" t="n">
        <f aca="false">class_series_b_issue_pps/N690</f>
        <v>1</v>
      </c>
      <c r="P690" s="2" t="n">
        <f aca="false">Sensitivity!$L$741</f>
        <v>3000000</v>
      </c>
      <c r="Q690" s="2" t="n">
        <f aca="false">Sensitivity!$M$741</f>
        <v>25</v>
      </c>
      <c r="R690" s="2" t="n">
        <f aca="false">class_series_c_issue_pps/Q690</f>
        <v>1</v>
      </c>
      <c r="S690" s="2" t="n">
        <f aca="false">Sensitivity!$N$741</f>
        <v>2400000</v>
      </c>
      <c r="T690" s="8" t="n">
        <f aca="false">Sensitivity!$O$741</f>
        <v>57.4765521285018</v>
      </c>
      <c r="U690" s="2" t="n">
        <f aca="false">class_series_d_issue_pps/T690</f>
        <v>1.04390395349144</v>
      </c>
      <c r="V690" s="2" t="n">
        <f aca="false">Sensitivity!$P$741</f>
        <v>1739840.27045372</v>
      </c>
      <c r="W690" s="8" t="n">
        <f aca="false">Sensitivity!$Q$741</f>
        <v>48.7386356380957</v>
      </c>
      <c r="X690" s="2" t="n">
        <f aca="false">class_series_e_issue_pps/W690</f>
        <v>1.00861073266434</v>
      </c>
      <c r="Y690" s="2" t="n">
        <f aca="false">Sensitivity!$R$741</f>
        <v>6155215.43407649</v>
      </c>
      <c r="Z690" s="2" t="n">
        <f aca="false">Sensitivity!$S$741</f>
        <v>71761.7045302093</v>
      </c>
      <c r="AA690" s="5" t="n">
        <f aca="false">Sensitivity!$T$741</f>
        <v>26.7274664074582</v>
      </c>
      <c r="AB690" s="5" t="n">
        <f aca="false">Sensitivity!$U$741</f>
        <v>25.7832861017807</v>
      </c>
      <c r="AC690" s="5" t="n">
        <f aca="false">MIN(AA690,AB690)</f>
        <v>25.7832861017807</v>
      </c>
      <c r="AD690" s="2" t="str">
        <f aca="false">IF(AA690&lt;=AB690,lbl_cap,lbl_discount)</f>
        <v>discount</v>
      </c>
      <c r="AE690" s="2" t="n">
        <f aca="false">note_a_principal_usd/AC690</f>
        <v>193924.07857797</v>
      </c>
      <c r="AF690" s="5" t="n">
        <f aca="false">Sensitivity!$X$741</f>
        <v>42.6676805985831</v>
      </c>
      <c r="AG690" s="5" t="n">
        <f aca="false">Sensitivity!$Y$741</f>
        <v>27.394741483142</v>
      </c>
      <c r="AH690" s="5" t="n">
        <f aca="false">MIN(AF690,AG690)</f>
        <v>27.394741483142</v>
      </c>
      <c r="AI690" s="2" t="str">
        <f aca="false">IF(AF690&lt;=AG690,lbl_cap,lbl_discount)</f>
        <v>discount</v>
      </c>
      <c r="AJ690" s="2" t="n">
        <f aca="false">note_b_principal_usd/AH690</f>
        <v>109510.067902854</v>
      </c>
      <c r="AK690" s="2" t="n">
        <f aca="false">pre_f_fd_total+G690+D690+AE690+AJ690+Z690</f>
        <v>38539454.5151555</v>
      </c>
      <c r="AL690" s="2" t="n">
        <f aca="false">E690/AK690</f>
        <v>0.00805093195085924</v>
      </c>
      <c r="AM690" s="2" t="n">
        <f aca="false">MATCH(7,$BG$745:$BG$872,0)</f>
        <v>124</v>
      </c>
      <c r="AN690" s="5" t="n">
        <f aca="false">INDEX($AE$745:$AE$872,AM690)</f>
        <v>51645998.1078111</v>
      </c>
      <c r="AO690" s="2" t="n">
        <f aca="false">AN690*our_fund_check_usd/series_f_primary_raise_usd</f>
        <v>17215332.7026037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</row>
    <row r="691" customFormat="false" ht="15" hidden="tru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</row>
    <row r="692" customFormat="false" ht="15" hidden="true" customHeight="false" outlineLevel="0" collapsed="false">
      <c r="A692" s="2" t="n">
        <f aca="false">const_zero</f>
        <v>0</v>
      </c>
      <c r="B692" s="2" t="n">
        <f aca="false">const_zero</f>
        <v>0</v>
      </c>
      <c r="C692" s="2" t="n">
        <f aca="false">const_zero</f>
        <v>0</v>
      </c>
      <c r="D692" s="2" t="n">
        <f aca="false">const_zero</f>
        <v>0</v>
      </c>
      <c r="E692" s="5" t="n">
        <f aca="false">sensitivity_pre_low_usd/(pre_f_fd_total+Sensitivity!B692)</f>
        <v>32.7708033770641</v>
      </c>
      <c r="F692" s="2" t="n">
        <f aca="false">series_f_primary_raise_usd/Sensitivity!E692</f>
        <v>915449.025</v>
      </c>
      <c r="G692" s="2" t="n">
        <f aca="false">IF(Sensitivity!E692&lt;class_seed_ocp,class_seed_ocp*(ad_pre_f_broad_based_fd+series_f_primary_raise_usd/class_seed_ocp)/(ad_pre_f_broad_based_fd+series_f_primary_raise_usd/Sensitivity!E692),class_seed_ocp)</f>
        <v>1</v>
      </c>
      <c r="H692" s="2" t="n">
        <f aca="false">class_seed_original_shares*class_seed_issue_pps/Sensitivity!G692</f>
        <v>5000000</v>
      </c>
      <c r="I692" s="2" t="n">
        <f aca="false">IF(Sensitivity!E692&lt;class_series_a_ocp,class_series_a_ocp*(ad_pre_f_broad_based_fd+series_f_primary_raise_usd/class_series_a_ocp)/(ad_pre_f_broad_based_fd+series_f_primary_raise_usd/Sensitivity!E692),class_series_a_ocp)</f>
        <v>3</v>
      </c>
      <c r="J692" s="2" t="n">
        <f aca="false">class_series_a_original_shares*class_series_a_issue_pps/Sensitivity!I692</f>
        <v>5000000</v>
      </c>
      <c r="K692" s="2" t="n">
        <f aca="false">IF(Sensitivity!E692&lt;class_series_b_ocp,class_series_b_ocp*(ad_pre_f_broad_based_fd+series_f_primary_raise_usd/class_series_b_ocp)/(ad_pre_f_broad_based_fd+series_f_primary_raise_usd/Sensitivity!E692),class_series_b_ocp)</f>
        <v>10</v>
      </c>
      <c r="L692" s="2" t="n">
        <f aca="false">class_series_b_original_shares*class_series_b_issue_pps/Sensitivity!K692</f>
        <v>3000000</v>
      </c>
      <c r="M692" s="2" t="n">
        <f aca="false">IF(Sensitivity!E692&lt;class_series_c_ocp,class_series_c_ocp*(ad_pre_f_broad_based_fd+series_f_primary_raise_usd/class_series_c_ocp)/(ad_pre_f_broad_based_fd+series_f_primary_raise_usd/Sensitivity!E692),class_series_c_ocp)</f>
        <v>25</v>
      </c>
      <c r="N692" s="2" t="n">
        <f aca="false">class_series_c_original_shares*class_series_c_issue_pps/Sensitivity!M692</f>
        <v>2400000</v>
      </c>
      <c r="O692" s="8" t="n">
        <f aca="false">IF(Sensitivity!E692&lt;class_series_d_ocp,class_series_d_ocp*(ad_pre_f_broad_based_fd+series_f_primary_raise_usd/class_series_d_ocp)/(ad_pre_f_broad_based_fd+series_f_primary_raise_usd/Sensitivity!E692),class_series_d_ocp)</f>
        <v>57.5001142287089</v>
      </c>
      <c r="P692" s="2" t="n">
        <f aca="false">class_series_d_original_shares*class_series_d_issue_pps/Sensitivity!O692</f>
        <v>1739127.32768227</v>
      </c>
      <c r="Q692" s="8" t="n">
        <f aca="false">IF(Sensitivity!E692&lt;class_series_e_ocp,class_series_e_ocp*(ad_pre_f_broad_based_fd+series_f_primary_raise_usd/class_series_e_ocp)/(ad_pre_f_broad_based_fd+series_f_primary_raise_usd/Sensitivity!E692),class_series_e_ocp)</f>
        <v>48.7586156921235</v>
      </c>
      <c r="R692" s="2" t="n">
        <f aca="false">class_series_e_original_shares*class_series_e_issue_pps/Sensitivity!Q692</f>
        <v>6152693.18164623</v>
      </c>
      <c r="S692" s="2" t="n">
        <f aca="false">Sensitivity!H692-class_seed_current_shares+Sensitivity!J692-class_series_a_current_shares+Sensitivity!L692-class_series_b_current_shares+Sensitivity!N692-class_series_c_current_shares+Sensitivity!P692-class_series_d_current_shares+Sensitivity!R692-class_series_e_current_shares</f>
        <v>68526.5093285004</v>
      </c>
      <c r="T692" s="5" t="n">
        <f aca="false">note_a_cap_usd/(pre_f_fd_total+Sensitivity!B692+Sensitivity!S692+Sensitivity!D692)</f>
        <v>27.2579924623671</v>
      </c>
      <c r="U692" s="5" t="n">
        <f aca="false">Sensitivity!E692*(const_one-note_a_discount)</f>
        <v>26.2166427016512</v>
      </c>
      <c r="V692" s="5" t="n">
        <f aca="false">MIN(Sensitivity!T692,Sensitivity!U692)</f>
        <v>26.2166427016512</v>
      </c>
      <c r="W692" s="2" t="n">
        <f aca="false">note_a_principal_usd/Sensitivity!V692</f>
        <v>190718.546875</v>
      </c>
      <c r="X692" s="5" t="n">
        <f aca="false">note_b_cap_usd/(pre_f_fd_total+Sensitivity!B692+Sensitivity!S692+Sensitivity!C692)</f>
        <v>43.6127879397873</v>
      </c>
      <c r="Y692" s="5" t="n">
        <f aca="false">Sensitivity!E692*(const_one-note_b_discount)</f>
        <v>27.8551828705044</v>
      </c>
      <c r="Z692" s="5" t="n">
        <f aca="false">MIN(Sensitivity!X692,Sensitivity!Y692)</f>
        <v>27.8551828705044</v>
      </c>
      <c r="AA692" s="2" t="n">
        <f aca="false">note_b_principal_usd/Sensitivity!Z692</f>
        <v>107699.885294118</v>
      </c>
      <c r="AB692" s="2" t="n">
        <f aca="false">pre_f_fd_total+Sensitivity!B692+Sensitivity!F692+Sensitivity!W692+Sensitivity!AA692+Sensitivity!S692</f>
        <v>37900354.9664976</v>
      </c>
      <c r="AC692" s="2" t="n">
        <f aca="false">MAX(const_zero,sensitivity_esop_base*Sensitivity!AB692-pre_f_option_pool_total)</f>
        <v>532379.14564469</v>
      </c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customFormat="false" ht="15" hidden="true" customHeight="false" outlineLevel="0" collapsed="false">
      <c r="A693" s="2" t="n">
        <f aca="false">Sensitivity!A692+const_one</f>
        <v>1</v>
      </c>
      <c r="B693" s="2" t="n">
        <f aca="false">Sensitivity!AC692</f>
        <v>532379.14564469</v>
      </c>
      <c r="C693" s="2" t="n">
        <f aca="false">Sensitivity!W692</f>
        <v>190718.546875</v>
      </c>
      <c r="D693" s="2" t="n">
        <f aca="false">Sensitivity!AA692</f>
        <v>107699.885294118</v>
      </c>
      <c r="E693" s="5" t="n">
        <f aca="false">sensitivity_pre_low_usd/(pre_f_fd_total+Sensitivity!B693)</f>
        <v>32.301184734662</v>
      </c>
      <c r="F693" s="2" t="n">
        <f aca="false">series_f_primary_raise_usd/Sensitivity!E693</f>
        <v>928758.503641117</v>
      </c>
      <c r="G693" s="2" t="n">
        <f aca="false">IF(Sensitivity!E693&lt;class_seed_ocp,class_seed_ocp*(ad_pre_f_broad_based_fd+series_f_primary_raise_usd/class_seed_ocp)/(ad_pre_f_broad_based_fd+series_f_primary_raise_usd/Sensitivity!E693),class_seed_ocp)</f>
        <v>1</v>
      </c>
      <c r="H693" s="2" t="n">
        <f aca="false">class_seed_original_shares*class_seed_issue_pps/Sensitivity!G693</f>
        <v>5000000</v>
      </c>
      <c r="I693" s="2" t="n">
        <f aca="false">IF(Sensitivity!E693&lt;class_series_a_ocp,class_series_a_ocp*(ad_pre_f_broad_based_fd+series_f_primary_raise_usd/class_series_a_ocp)/(ad_pre_f_broad_based_fd+series_f_primary_raise_usd/Sensitivity!E693),class_series_a_ocp)</f>
        <v>3</v>
      </c>
      <c r="J693" s="2" t="n">
        <f aca="false">class_series_a_original_shares*class_series_a_issue_pps/Sensitivity!I693</f>
        <v>5000000</v>
      </c>
      <c r="K693" s="2" t="n">
        <f aca="false">IF(Sensitivity!E693&lt;class_series_b_ocp,class_series_b_ocp*(ad_pre_f_broad_based_fd+series_f_primary_raise_usd/class_series_b_ocp)/(ad_pre_f_broad_based_fd+series_f_primary_raise_usd/Sensitivity!E693),class_series_b_ocp)</f>
        <v>10</v>
      </c>
      <c r="L693" s="2" t="n">
        <f aca="false">class_series_b_original_shares*class_series_b_issue_pps/Sensitivity!K693</f>
        <v>3000000</v>
      </c>
      <c r="M693" s="2" t="n">
        <f aca="false">IF(Sensitivity!E693&lt;class_series_c_ocp,class_series_c_ocp*(ad_pre_f_broad_based_fd+series_f_primary_raise_usd/class_series_c_ocp)/(ad_pre_f_broad_based_fd+series_f_primary_raise_usd/Sensitivity!E693),class_series_c_ocp)</f>
        <v>25</v>
      </c>
      <c r="N693" s="2" t="n">
        <f aca="false">class_series_c_original_shares*class_series_c_issue_pps/Sensitivity!M693</f>
        <v>2400000</v>
      </c>
      <c r="O693" s="8" t="n">
        <f aca="false">IF(Sensitivity!E693&lt;class_series_d_ocp,class_series_d_ocp*(ad_pre_f_broad_based_fd+series_f_primary_raise_usd/class_series_d_ocp)/(ad_pre_f_broad_based_fd+series_f_primary_raise_usd/Sensitivity!E693),class_series_d_ocp)</f>
        <v>57.4797317145424</v>
      </c>
      <c r="P693" s="2" t="n">
        <f aca="false">class_series_d_original_shares*class_series_d_issue_pps/Sensitivity!O693</f>
        <v>1739744.02832329</v>
      </c>
      <c r="Q693" s="8" t="n">
        <f aca="false">IF(Sensitivity!E693&lt;class_series_e_ocp,class_series_e_ocp*(ad_pre_f_broad_based_fd+series_f_primary_raise_usd/class_series_e_ocp)/(ad_pre_f_broad_based_fd+series_f_primary_raise_usd/Sensitivity!E693),class_series_e_ocp)</f>
        <v>48.7413318451536</v>
      </c>
      <c r="R693" s="2" t="n">
        <f aca="false">class_series_e_original_shares*class_series_e_issue_pps/Sensitivity!Q693</f>
        <v>6154874.94819587</v>
      </c>
      <c r="S693" s="2" t="n">
        <f aca="false">Sensitivity!H693-class_seed_current_shares+Sensitivity!J693-class_series_a_current_shares+Sensitivity!L693-class_series_b_current_shares+Sensitivity!N693-class_series_c_current_shares+Sensitivity!P693-class_series_d_current_shares+Sensitivity!R693-class_series_e_current_shares</f>
        <v>71324.9765191563</v>
      </c>
      <c r="T693" s="5" t="n">
        <f aca="false">note_a_cap_usd/(pre_f_fd_total+Sensitivity!B693+Sensitivity!S693+Sensitivity!D693)</f>
        <v>26.7885617609679</v>
      </c>
      <c r="U693" s="5" t="n">
        <f aca="false">Sensitivity!E693*(const_one-note_a_discount)</f>
        <v>25.8409477877296</v>
      </c>
      <c r="V693" s="5" t="n">
        <f aca="false">MIN(Sensitivity!T693,Sensitivity!U693)</f>
        <v>25.8409477877296</v>
      </c>
      <c r="W693" s="2" t="n">
        <f aca="false">note_a_principal_usd/Sensitivity!V693</f>
        <v>193491.354925233</v>
      </c>
      <c r="X693" s="5" t="n">
        <f aca="false">note_b_cap_usd/(pre_f_fd_total+Sensitivity!B693+Sensitivity!S693+Sensitivity!C693)</f>
        <v>42.7665880408498</v>
      </c>
      <c r="Y693" s="5" t="n">
        <f aca="false">Sensitivity!E693*(const_one-note_b_discount)</f>
        <v>27.4560070244627</v>
      </c>
      <c r="Z693" s="5" t="n">
        <f aca="false">MIN(Sensitivity!X693,Sensitivity!Y693)</f>
        <v>27.4560070244627</v>
      </c>
      <c r="AA693" s="2" t="n">
        <f aca="false">note_b_principal_usd/Sensitivity!Z693</f>
        <v>109265.70631072</v>
      </c>
      <c r="AB693" s="2" t="n">
        <f aca="false">pre_f_fd_total+Sensitivity!B693+Sensitivity!F693+Sensitivity!W693+Sensitivity!AA693+Sensitivity!S693</f>
        <v>38453180.6870409</v>
      </c>
      <c r="AC693" s="2" t="n">
        <f aca="false">MAX(const_zero,sensitivity_esop_base*Sensitivity!AB693-pre_f_option_pool_total)</f>
        <v>604246.489315319</v>
      </c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customFormat="false" ht="15" hidden="true" customHeight="false" outlineLevel="0" collapsed="false">
      <c r="A694" s="2" t="n">
        <f aca="false">Sensitivity!A693+const_one</f>
        <v>2</v>
      </c>
      <c r="B694" s="2" t="n">
        <f aca="false">Sensitivity!AC693</f>
        <v>604246.489315319</v>
      </c>
      <c r="C694" s="2" t="n">
        <f aca="false">Sensitivity!W693</f>
        <v>193491.354925233</v>
      </c>
      <c r="D694" s="2" t="n">
        <f aca="false">Sensitivity!AA693</f>
        <v>109265.70631072</v>
      </c>
      <c r="E694" s="5" t="n">
        <f aca="false">sensitivity_pre_low_usd/(pre_f_fd_total+Sensitivity!B694)</f>
        <v>32.238818730578</v>
      </c>
      <c r="F694" s="2" t="n">
        <f aca="false">series_f_primary_raise_usd/Sensitivity!E694</f>
        <v>930555.187232883</v>
      </c>
      <c r="G694" s="2" t="n">
        <f aca="false">IF(Sensitivity!E694&lt;class_seed_ocp,class_seed_ocp*(ad_pre_f_broad_based_fd+series_f_primary_raise_usd/class_seed_ocp)/(ad_pre_f_broad_based_fd+series_f_primary_raise_usd/Sensitivity!E694),class_seed_ocp)</f>
        <v>1</v>
      </c>
      <c r="H694" s="2" t="n">
        <f aca="false">class_seed_original_shares*class_seed_issue_pps/Sensitivity!G694</f>
        <v>5000000</v>
      </c>
      <c r="I694" s="2" t="n">
        <f aca="false">IF(Sensitivity!E694&lt;class_series_a_ocp,class_series_a_ocp*(ad_pre_f_broad_based_fd+series_f_primary_raise_usd/class_series_a_ocp)/(ad_pre_f_broad_based_fd+series_f_primary_raise_usd/Sensitivity!E694),class_series_a_ocp)</f>
        <v>3</v>
      </c>
      <c r="J694" s="2" t="n">
        <f aca="false">class_series_a_original_shares*class_series_a_issue_pps/Sensitivity!I694</f>
        <v>5000000</v>
      </c>
      <c r="K694" s="2" t="n">
        <f aca="false">IF(Sensitivity!E694&lt;class_series_b_ocp,class_series_b_ocp*(ad_pre_f_broad_based_fd+series_f_primary_raise_usd/class_series_b_ocp)/(ad_pre_f_broad_based_fd+series_f_primary_raise_usd/Sensitivity!E694),class_series_b_ocp)</f>
        <v>10</v>
      </c>
      <c r="L694" s="2" t="n">
        <f aca="false">class_series_b_original_shares*class_series_b_issue_pps/Sensitivity!K694</f>
        <v>3000000</v>
      </c>
      <c r="M694" s="2" t="n">
        <f aca="false">IF(Sensitivity!E694&lt;class_series_c_ocp,class_series_c_ocp*(ad_pre_f_broad_based_fd+series_f_primary_raise_usd/class_series_c_ocp)/(ad_pre_f_broad_based_fd+series_f_primary_raise_usd/Sensitivity!E694),class_series_c_ocp)</f>
        <v>25</v>
      </c>
      <c r="N694" s="2" t="n">
        <f aca="false">class_series_c_original_shares*class_series_c_issue_pps/Sensitivity!M694</f>
        <v>2400000</v>
      </c>
      <c r="O694" s="8" t="n">
        <f aca="false">IF(Sensitivity!E694&lt;class_series_d_ocp,class_series_d_ocp*(ad_pre_f_broad_based_fd+series_f_primary_raise_usd/class_series_d_ocp)/(ad_pre_f_broad_based_fd+series_f_primary_raise_usd/Sensitivity!E694),class_series_d_ocp)</f>
        <v>57.4769813291392</v>
      </c>
      <c r="P694" s="2" t="n">
        <f aca="false">class_series_d_original_shares*class_series_d_issue_pps/Sensitivity!O694</f>
        <v>1739827.27846048</v>
      </c>
      <c r="Q694" s="8" t="n">
        <f aca="false">IF(Sensitivity!E694&lt;class_series_e_ocp,class_series_e_ocp*(ad_pre_f_broad_based_fd+series_f_primary_raise_usd/class_series_e_ocp)/(ad_pre_f_broad_based_fd+series_f_primary_raise_usd/Sensitivity!E694),class_series_e_ocp)</f>
        <v>48.7389995891802</v>
      </c>
      <c r="R694" s="2" t="n">
        <f aca="false">class_series_e_original_shares*class_series_e_issue_pps/Sensitivity!Q694</f>
        <v>6155169.47093913</v>
      </c>
      <c r="S694" s="2" t="n">
        <f aca="false">Sensitivity!H694-class_seed_current_shares+Sensitivity!J694-class_series_a_current_shares+Sensitivity!L694-class_series_b_current_shares+Sensitivity!N694-class_series_c_current_shares+Sensitivity!P694-class_series_d_current_shares+Sensitivity!R694-class_series_e_current_shares</f>
        <v>71702.7493996071</v>
      </c>
      <c r="T694" s="5" t="n">
        <f aca="false">note_a_cap_usd/(pre_f_fd_total+Sensitivity!B694+Sensitivity!S694+Sensitivity!D694)</f>
        <v>26.7356975640191</v>
      </c>
      <c r="U694" s="5" t="n">
        <f aca="false">Sensitivity!E694*(const_one-note_a_discount)</f>
        <v>25.7910549844624</v>
      </c>
      <c r="V694" s="5" t="n">
        <f aca="false">MIN(Sensitivity!T694,Sensitivity!U694)</f>
        <v>25.7910549844624</v>
      </c>
      <c r="W694" s="2" t="n">
        <f aca="false">note_a_principal_usd/Sensitivity!V694</f>
        <v>193865.664006851</v>
      </c>
      <c r="X694" s="5" t="n">
        <f aca="false">note_b_cap_usd/(pre_f_fd_total+Sensitivity!B694+Sensitivity!S694+Sensitivity!C694)</f>
        <v>42.6810056707543</v>
      </c>
      <c r="Y694" s="5" t="n">
        <f aca="false">Sensitivity!E694*(const_one-note_b_discount)</f>
        <v>27.4029959209913</v>
      </c>
      <c r="Z694" s="5" t="n">
        <f aca="false">MIN(Sensitivity!X694,Sensitivity!Y694)</f>
        <v>27.4029959209913</v>
      </c>
      <c r="AA694" s="2" t="n">
        <f aca="false">note_b_principal_usd/Sensitivity!Z694</f>
        <v>109477.080850927</v>
      </c>
      <c r="AB694" s="2" t="n">
        <f aca="false">pre_f_fd_total+Sensitivity!B694+Sensitivity!F694+Sensitivity!W694+Sensitivity!AA694+Sensitivity!S694</f>
        <v>38527808.1708056</v>
      </c>
      <c r="AC694" s="2" t="n">
        <f aca="false">MAX(const_zero,sensitivity_esop_base*Sensitivity!AB694-pre_f_option_pool_total)</f>
        <v>613948.062204727</v>
      </c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customFormat="false" ht="15" hidden="true" customHeight="false" outlineLevel="0" collapsed="false">
      <c r="A695" s="2" t="n">
        <f aca="false">Sensitivity!A694+const_one</f>
        <v>3</v>
      </c>
      <c r="B695" s="2" t="n">
        <f aca="false">Sensitivity!AC694</f>
        <v>613948.062204727</v>
      </c>
      <c r="C695" s="2" t="n">
        <f aca="false">Sensitivity!W694</f>
        <v>193865.664006851</v>
      </c>
      <c r="D695" s="2" t="n">
        <f aca="false">Sensitivity!AA694</f>
        <v>109477.080850927</v>
      </c>
      <c r="E695" s="5" t="n">
        <f aca="false">sensitivity_pre_low_usd/(pre_f_fd_total+Sensitivity!B695)</f>
        <v>32.2304182145244</v>
      </c>
      <c r="F695" s="2" t="n">
        <f aca="false">series_f_primary_raise_usd/Sensitivity!E695</f>
        <v>930797.726555118</v>
      </c>
      <c r="G695" s="2" t="n">
        <f aca="false">IF(Sensitivity!E695&lt;class_seed_ocp,class_seed_ocp*(ad_pre_f_broad_based_fd+series_f_primary_raise_usd/class_seed_ocp)/(ad_pre_f_broad_based_fd+series_f_primary_raise_usd/Sensitivity!E695),class_seed_ocp)</f>
        <v>1</v>
      </c>
      <c r="H695" s="2" t="n">
        <f aca="false">class_seed_original_shares*class_seed_issue_pps/Sensitivity!G695</f>
        <v>5000000</v>
      </c>
      <c r="I695" s="2" t="n">
        <f aca="false">IF(Sensitivity!E695&lt;class_series_a_ocp,class_series_a_ocp*(ad_pre_f_broad_based_fd+series_f_primary_raise_usd/class_series_a_ocp)/(ad_pre_f_broad_based_fd+series_f_primary_raise_usd/Sensitivity!E695),class_series_a_ocp)</f>
        <v>3</v>
      </c>
      <c r="J695" s="2" t="n">
        <f aca="false">class_series_a_original_shares*class_series_a_issue_pps/Sensitivity!I695</f>
        <v>5000000</v>
      </c>
      <c r="K695" s="2" t="n">
        <f aca="false">IF(Sensitivity!E695&lt;class_series_b_ocp,class_series_b_ocp*(ad_pre_f_broad_based_fd+series_f_primary_raise_usd/class_series_b_ocp)/(ad_pre_f_broad_based_fd+series_f_primary_raise_usd/Sensitivity!E695),class_series_b_ocp)</f>
        <v>10</v>
      </c>
      <c r="L695" s="2" t="n">
        <f aca="false">class_series_b_original_shares*class_series_b_issue_pps/Sensitivity!K695</f>
        <v>3000000</v>
      </c>
      <c r="M695" s="2" t="n">
        <f aca="false">IF(Sensitivity!E695&lt;class_series_c_ocp,class_series_c_ocp*(ad_pre_f_broad_based_fd+series_f_primary_raise_usd/class_series_c_ocp)/(ad_pre_f_broad_based_fd+series_f_primary_raise_usd/Sensitivity!E695),class_series_c_ocp)</f>
        <v>25</v>
      </c>
      <c r="N695" s="2" t="n">
        <f aca="false">class_series_c_original_shares*class_series_c_issue_pps/Sensitivity!M695</f>
        <v>2400000</v>
      </c>
      <c r="O695" s="8" t="n">
        <f aca="false">IF(Sensitivity!E695&lt;class_series_d_ocp,class_series_d_ocp*(ad_pre_f_broad_based_fd+series_f_primary_raise_usd/class_series_d_ocp)/(ad_pre_f_broad_based_fd+series_f_primary_raise_usd/Sensitivity!E695),class_series_d_ocp)</f>
        <v>57.476610067117</v>
      </c>
      <c r="P695" s="2" t="n">
        <f aca="false">class_series_d_original_shares*class_series_d_issue_pps/Sensitivity!O695</f>
        <v>1739838.51662837</v>
      </c>
      <c r="Q695" s="8" t="n">
        <f aca="false">IF(Sensitivity!E695&lt;class_series_e_ocp,class_series_e_ocp*(ad_pre_f_broad_based_fd+series_f_primary_raise_usd/class_series_e_ocp)/(ad_pre_f_broad_based_fd+series_f_primary_raise_usd/Sensitivity!E695),class_series_e_ocp)</f>
        <v>48.7386847685489</v>
      </c>
      <c r="R695" s="2" t="n">
        <f aca="false">class_series_e_original_shares*class_series_e_issue_pps/Sensitivity!Q695</f>
        <v>6155209.22938456</v>
      </c>
      <c r="S695" s="2" t="n">
        <f aca="false">Sensitivity!H695-class_seed_current_shares+Sensitivity!J695-class_series_a_current_shares+Sensitivity!L695-class_series_b_current_shares+Sensitivity!N695-class_series_c_current_shares+Sensitivity!P695-class_series_d_current_shares+Sensitivity!R695-class_series_e_current_shares</f>
        <v>71753.7460129242</v>
      </c>
      <c r="T695" s="5" t="n">
        <f aca="false">note_a_cap_usd/(pre_f_fd_total+Sensitivity!B695+Sensitivity!S695+Sensitivity!D695)</f>
        <v>26.7285772582852</v>
      </c>
      <c r="U695" s="5" t="n">
        <f aca="false">Sensitivity!E695*(const_one-note_a_discount)</f>
        <v>25.7843345716195</v>
      </c>
      <c r="V695" s="5" t="n">
        <f aca="false">MIN(Sensitivity!T695,Sensitivity!U695)</f>
        <v>25.7843345716195</v>
      </c>
      <c r="W695" s="2" t="n">
        <f aca="false">note_a_principal_usd/Sensitivity!V695</f>
        <v>193916.193032316</v>
      </c>
      <c r="X695" s="5" t="n">
        <f aca="false">note_b_cap_usd/(pre_f_fd_total+Sensitivity!B695+Sensitivity!S695+Sensitivity!C695)</f>
        <v>42.6694789013939</v>
      </c>
      <c r="Y695" s="5" t="n">
        <f aca="false">Sensitivity!E695*(const_one-note_b_discount)</f>
        <v>27.3958554823458</v>
      </c>
      <c r="Z695" s="5" t="n">
        <f aca="false">MIN(Sensitivity!X695,Sensitivity!Y695)</f>
        <v>27.3958554823458</v>
      </c>
      <c r="AA695" s="2" t="n">
        <f aca="false">note_b_principal_usd/Sensitivity!Z695</f>
        <v>109505.614888837</v>
      </c>
      <c r="AB695" s="2" t="n">
        <f aca="false">pre_f_fd_total+Sensitivity!B695+Sensitivity!F695+Sensitivity!W695+Sensitivity!AA695+Sensitivity!S695</f>
        <v>38537882.3426939</v>
      </c>
      <c r="AC695" s="2" t="n">
        <f aca="false">MAX(const_zero,sensitivity_esop_base*Sensitivity!AB695-pre_f_option_pool_total)</f>
        <v>615257.70455021</v>
      </c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customFormat="false" ht="15" hidden="true" customHeight="false" outlineLevel="0" collapsed="false">
      <c r="A696" s="2" t="n">
        <f aca="false">Sensitivity!A695+const_one</f>
        <v>4</v>
      </c>
      <c r="B696" s="2" t="n">
        <f aca="false">Sensitivity!AC695</f>
        <v>615257.70455021</v>
      </c>
      <c r="C696" s="2" t="n">
        <f aca="false">Sensitivity!W695</f>
        <v>193916.193032316</v>
      </c>
      <c r="D696" s="2" t="n">
        <f aca="false">Sensitivity!AA695</f>
        <v>109505.614888837</v>
      </c>
      <c r="E696" s="5" t="n">
        <f aca="false">sensitivity_pre_low_usd/(pre_f_fd_total+Sensitivity!B696)</f>
        <v>32.2292845408326</v>
      </c>
      <c r="F696" s="2" t="n">
        <f aca="false">series_f_primary_raise_usd/Sensitivity!E696</f>
        <v>930830.467613755</v>
      </c>
      <c r="G696" s="2" t="n">
        <f aca="false">IF(Sensitivity!E696&lt;class_seed_ocp,class_seed_ocp*(ad_pre_f_broad_based_fd+series_f_primary_raise_usd/class_seed_ocp)/(ad_pre_f_broad_based_fd+series_f_primary_raise_usd/Sensitivity!E696),class_seed_ocp)</f>
        <v>1</v>
      </c>
      <c r="H696" s="2" t="n">
        <f aca="false">class_seed_original_shares*class_seed_issue_pps/Sensitivity!G696</f>
        <v>5000000</v>
      </c>
      <c r="I696" s="2" t="n">
        <f aca="false">IF(Sensitivity!E696&lt;class_series_a_ocp,class_series_a_ocp*(ad_pre_f_broad_based_fd+series_f_primary_raise_usd/class_series_a_ocp)/(ad_pre_f_broad_based_fd+series_f_primary_raise_usd/Sensitivity!E696),class_series_a_ocp)</f>
        <v>3</v>
      </c>
      <c r="J696" s="2" t="n">
        <f aca="false">class_series_a_original_shares*class_series_a_issue_pps/Sensitivity!I696</f>
        <v>5000000</v>
      </c>
      <c r="K696" s="2" t="n">
        <f aca="false">IF(Sensitivity!E696&lt;class_series_b_ocp,class_series_b_ocp*(ad_pre_f_broad_based_fd+series_f_primary_raise_usd/class_series_b_ocp)/(ad_pre_f_broad_based_fd+series_f_primary_raise_usd/Sensitivity!E696),class_series_b_ocp)</f>
        <v>10</v>
      </c>
      <c r="L696" s="2" t="n">
        <f aca="false">class_series_b_original_shares*class_series_b_issue_pps/Sensitivity!K696</f>
        <v>3000000</v>
      </c>
      <c r="M696" s="2" t="n">
        <f aca="false">IF(Sensitivity!E696&lt;class_series_c_ocp,class_series_c_ocp*(ad_pre_f_broad_based_fd+series_f_primary_raise_usd/class_series_c_ocp)/(ad_pre_f_broad_based_fd+series_f_primary_raise_usd/Sensitivity!E696),class_series_c_ocp)</f>
        <v>25</v>
      </c>
      <c r="N696" s="2" t="n">
        <f aca="false">class_series_c_original_shares*class_series_c_issue_pps/Sensitivity!M696</f>
        <v>2400000</v>
      </c>
      <c r="O696" s="8" t="n">
        <f aca="false">IF(Sensitivity!E696&lt;class_series_d_ocp,class_series_d_ocp*(ad_pre_f_broad_based_fd+series_f_primary_raise_usd/class_series_d_ocp)/(ad_pre_f_broad_based_fd+series_f_primary_raise_usd/Sensitivity!E696),class_series_d_ocp)</f>
        <v>57.47655994979</v>
      </c>
      <c r="P696" s="2" t="n">
        <f aca="false">class_series_d_original_shares*class_series_d_issue_pps/Sensitivity!O696</f>
        <v>1739840.03369995</v>
      </c>
      <c r="Q696" s="8" t="n">
        <f aca="false">IF(Sensitivity!E696&lt;class_series_e_ocp,class_series_e_ocp*(ad_pre_f_broad_based_fd+series_f_primary_raise_usd/class_series_e_ocp)/(ad_pre_f_broad_based_fd+series_f_primary_raise_usd/Sensitivity!E696),class_series_e_ocp)</f>
        <v>48.7386422703466</v>
      </c>
      <c r="R696" s="2" t="n">
        <f aca="false">class_series_e_original_shares*class_series_e_issue_pps/Sensitivity!Q696</f>
        <v>6155214.59648784</v>
      </c>
      <c r="S696" s="2" t="n">
        <f aca="false">Sensitivity!H696-class_seed_current_shares+Sensitivity!J696-class_series_a_current_shares+Sensitivity!L696-class_series_b_current_shares+Sensitivity!N696-class_series_c_current_shares+Sensitivity!P696-class_series_d_current_shares+Sensitivity!R696-class_series_e_current_shares</f>
        <v>71760.6301877946</v>
      </c>
      <c r="T696" s="5" t="n">
        <f aca="false">note_a_cap_usd/(pre_f_fd_total+Sensitivity!B696+Sensitivity!S696+Sensitivity!D696)</f>
        <v>26.7276163589143</v>
      </c>
      <c r="U696" s="5" t="n">
        <f aca="false">Sensitivity!E696*(const_one-note_a_discount)</f>
        <v>25.7834276326661</v>
      </c>
      <c r="V696" s="5" t="n">
        <f aca="false">MIN(Sensitivity!T696,Sensitivity!U696)</f>
        <v>25.7834276326661</v>
      </c>
      <c r="W696" s="2" t="n">
        <f aca="false">note_a_principal_usd/Sensitivity!V696</f>
        <v>193923.014086199</v>
      </c>
      <c r="X696" s="5" t="n">
        <f aca="false">note_b_cap_usd/(pre_f_fd_total+Sensitivity!B696+Sensitivity!S696+Sensitivity!C696)</f>
        <v>42.6679233476383</v>
      </c>
      <c r="Y696" s="5" t="n">
        <f aca="false">Sensitivity!E696*(const_one-note_b_discount)</f>
        <v>27.3948918597077</v>
      </c>
      <c r="Z696" s="5" t="n">
        <f aca="false">MIN(Sensitivity!X696,Sensitivity!Y696)</f>
        <v>27.3948918597077</v>
      </c>
      <c r="AA696" s="2" t="n">
        <f aca="false">note_b_principal_usd/Sensitivity!Z696</f>
        <v>109509.466778089</v>
      </c>
      <c r="AB696" s="2" t="n">
        <f aca="false">pre_f_fd_total+Sensitivity!B696+Sensitivity!F696+Sensitivity!W696+Sensitivity!AA696+Sensitivity!S696</f>
        <v>38539242.2832161</v>
      </c>
      <c r="AC696" s="2" t="n">
        <f aca="false">MAX(const_zero,sensitivity_esop_base*Sensitivity!AB696-pre_f_option_pool_total)</f>
        <v>615434.496818087</v>
      </c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customFormat="false" ht="15" hidden="true" customHeight="false" outlineLevel="0" collapsed="false">
      <c r="A697" s="2" t="n">
        <f aca="false">Sensitivity!A696+const_one</f>
        <v>5</v>
      </c>
      <c r="B697" s="2" t="n">
        <f aca="false">Sensitivity!AC696</f>
        <v>615434.496818087</v>
      </c>
      <c r="C697" s="2" t="n">
        <f aca="false">Sensitivity!W696</f>
        <v>193923.014086199</v>
      </c>
      <c r="D697" s="2" t="n">
        <f aca="false">Sensitivity!AA696</f>
        <v>109509.466778089</v>
      </c>
      <c r="E697" s="5" t="n">
        <f aca="false">sensitivity_pre_low_usd/(pre_f_fd_total+Sensitivity!B697)</f>
        <v>32.229131509173</v>
      </c>
      <c r="F697" s="2" t="n">
        <f aca="false">series_f_primary_raise_usd/Sensitivity!E697</f>
        <v>930834.887420452</v>
      </c>
      <c r="G697" s="2" t="n">
        <f aca="false">IF(Sensitivity!E697&lt;class_seed_ocp,class_seed_ocp*(ad_pre_f_broad_based_fd+series_f_primary_raise_usd/class_seed_ocp)/(ad_pre_f_broad_based_fd+series_f_primary_raise_usd/Sensitivity!E697),class_seed_ocp)</f>
        <v>1</v>
      </c>
      <c r="H697" s="2" t="n">
        <f aca="false">class_seed_original_shares*class_seed_issue_pps/Sensitivity!G697</f>
        <v>5000000</v>
      </c>
      <c r="I697" s="2" t="n">
        <f aca="false">IF(Sensitivity!E697&lt;class_series_a_ocp,class_series_a_ocp*(ad_pre_f_broad_based_fd+series_f_primary_raise_usd/class_series_a_ocp)/(ad_pre_f_broad_based_fd+series_f_primary_raise_usd/Sensitivity!E697),class_series_a_ocp)</f>
        <v>3</v>
      </c>
      <c r="J697" s="2" t="n">
        <f aca="false">class_series_a_original_shares*class_series_a_issue_pps/Sensitivity!I697</f>
        <v>5000000</v>
      </c>
      <c r="K697" s="2" t="n">
        <f aca="false">IF(Sensitivity!E697&lt;class_series_b_ocp,class_series_b_ocp*(ad_pre_f_broad_based_fd+series_f_primary_raise_usd/class_series_b_ocp)/(ad_pre_f_broad_based_fd+series_f_primary_raise_usd/Sensitivity!E697),class_series_b_ocp)</f>
        <v>10</v>
      </c>
      <c r="L697" s="2" t="n">
        <f aca="false">class_series_b_original_shares*class_series_b_issue_pps/Sensitivity!K697</f>
        <v>3000000</v>
      </c>
      <c r="M697" s="2" t="n">
        <f aca="false">IF(Sensitivity!E697&lt;class_series_c_ocp,class_series_c_ocp*(ad_pre_f_broad_based_fd+series_f_primary_raise_usd/class_series_c_ocp)/(ad_pre_f_broad_based_fd+series_f_primary_raise_usd/Sensitivity!E697),class_series_c_ocp)</f>
        <v>25</v>
      </c>
      <c r="N697" s="2" t="n">
        <f aca="false">class_series_c_original_shares*class_series_c_issue_pps/Sensitivity!M697</f>
        <v>2400000</v>
      </c>
      <c r="O697" s="8" t="n">
        <f aca="false">IF(Sensitivity!E697&lt;class_series_d_ocp,class_series_d_ocp*(ad_pre_f_broad_based_fd+series_f_primary_raise_usd/class_series_d_ocp)/(ad_pre_f_broad_based_fd+series_f_primary_raise_usd/Sensitivity!E697),class_series_d_ocp)</f>
        <v>57.4765531843192</v>
      </c>
      <c r="P697" s="2" t="n">
        <f aca="false">class_series_d_original_shares*class_series_d_issue_pps/Sensitivity!O697</f>
        <v>1739840.23849367</v>
      </c>
      <c r="Q697" s="8" t="n">
        <f aca="false">IF(Sensitivity!E697&lt;class_series_e_ocp,class_series_e_ocp*(ad_pre_f_broad_based_fd+series_f_primary_raise_usd/class_series_e_ocp)/(ad_pre_f_broad_based_fd+series_f_primary_raise_usd/Sensitivity!E697),class_series_e_ocp)</f>
        <v>48.7386365334016</v>
      </c>
      <c r="R697" s="2" t="n">
        <f aca="false">class_series_e_original_shares*class_series_e_issue_pps/Sensitivity!Q697</f>
        <v>6155215.32100806</v>
      </c>
      <c r="S697" s="2" t="n">
        <f aca="false">Sensitivity!H697-class_seed_current_shares+Sensitivity!J697-class_series_a_current_shares+Sensitivity!L697-class_series_b_current_shares+Sensitivity!N697-class_series_c_current_shares+Sensitivity!P697-class_series_d_current_shares+Sensitivity!R697-class_series_e_current_shares</f>
        <v>71761.5595017346</v>
      </c>
      <c r="T697" s="5" t="n">
        <f aca="false">note_a_cap_usd/(pre_f_fd_total+Sensitivity!B697+Sensitivity!S697+Sensitivity!D697)</f>
        <v>26.7274866497247</v>
      </c>
      <c r="U697" s="5" t="n">
        <f aca="false">Sensitivity!E697*(const_one-note_a_discount)</f>
        <v>25.7833052073384</v>
      </c>
      <c r="V697" s="5" t="n">
        <f aca="false">MIN(Sensitivity!T697,Sensitivity!U697)</f>
        <v>25.7833052073384</v>
      </c>
      <c r="W697" s="2" t="n">
        <f aca="false">note_a_principal_usd/Sensitivity!V697</f>
        <v>193923.934879261</v>
      </c>
      <c r="X697" s="5" t="n">
        <f aca="false">note_b_cap_usd/(pre_f_fd_total+Sensitivity!B697+Sensitivity!S697+Sensitivity!C697)</f>
        <v>42.6677133677929</v>
      </c>
      <c r="Y697" s="5" t="n">
        <f aca="false">Sensitivity!E697*(const_one-note_b_discount)</f>
        <v>27.3947617827971</v>
      </c>
      <c r="Z697" s="5" t="n">
        <f aca="false">MIN(Sensitivity!X697,Sensitivity!Y697)</f>
        <v>27.3947617827971</v>
      </c>
      <c r="AA697" s="2" t="n">
        <f aca="false">note_b_principal_usd/Sensitivity!Z697</f>
        <v>109509.986755347</v>
      </c>
      <c r="AB697" s="2" t="n">
        <f aca="false">pre_f_fd_total+Sensitivity!B697+Sensitivity!F697+Sensitivity!W697+Sensitivity!AA697+Sensitivity!S697</f>
        <v>38539425.8653749</v>
      </c>
      <c r="AC697" s="2" t="n">
        <f aca="false">MAX(const_zero,sensitivity_esop_base*Sensitivity!AB697-pre_f_option_pool_total)</f>
        <v>615458.362498735</v>
      </c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customFormat="false" ht="15" hidden="true" customHeight="false" outlineLevel="0" collapsed="false">
      <c r="A698" s="2" t="n">
        <f aca="false">Sensitivity!A697+const_one</f>
        <v>6</v>
      </c>
      <c r="B698" s="2" t="n">
        <f aca="false">Sensitivity!AC697</f>
        <v>615458.362498735</v>
      </c>
      <c r="C698" s="2" t="n">
        <f aca="false">Sensitivity!W697</f>
        <v>193923.934879261</v>
      </c>
      <c r="D698" s="2" t="n">
        <f aca="false">Sensitivity!AA697</f>
        <v>109509.986755347</v>
      </c>
      <c r="E698" s="5" t="n">
        <f aca="false">sensitivity_pre_low_usd/(pre_f_fd_total+Sensitivity!B698)</f>
        <v>32.2291108511144</v>
      </c>
      <c r="F698" s="2" t="n">
        <f aca="false">series_f_primary_raise_usd/Sensitivity!E698</f>
        <v>930835.484062469</v>
      </c>
      <c r="G698" s="2" t="n">
        <f aca="false">IF(Sensitivity!E698&lt;class_seed_ocp,class_seed_ocp*(ad_pre_f_broad_based_fd+series_f_primary_raise_usd/class_seed_ocp)/(ad_pre_f_broad_based_fd+series_f_primary_raise_usd/Sensitivity!E698),class_seed_ocp)</f>
        <v>1</v>
      </c>
      <c r="H698" s="2" t="n">
        <f aca="false">class_seed_original_shares*class_seed_issue_pps/Sensitivity!G698</f>
        <v>5000000</v>
      </c>
      <c r="I698" s="2" t="n">
        <f aca="false">IF(Sensitivity!E698&lt;class_series_a_ocp,class_series_a_ocp*(ad_pre_f_broad_based_fd+series_f_primary_raise_usd/class_series_a_ocp)/(ad_pre_f_broad_based_fd+series_f_primary_raise_usd/Sensitivity!E698),class_series_a_ocp)</f>
        <v>3</v>
      </c>
      <c r="J698" s="2" t="n">
        <f aca="false">class_series_a_original_shares*class_series_a_issue_pps/Sensitivity!I698</f>
        <v>5000000</v>
      </c>
      <c r="K698" s="2" t="n">
        <f aca="false">IF(Sensitivity!E698&lt;class_series_b_ocp,class_series_b_ocp*(ad_pre_f_broad_based_fd+series_f_primary_raise_usd/class_series_b_ocp)/(ad_pre_f_broad_based_fd+series_f_primary_raise_usd/Sensitivity!E698),class_series_b_ocp)</f>
        <v>10</v>
      </c>
      <c r="L698" s="2" t="n">
        <f aca="false">class_series_b_original_shares*class_series_b_issue_pps/Sensitivity!K698</f>
        <v>3000000</v>
      </c>
      <c r="M698" s="2" t="n">
        <f aca="false">IF(Sensitivity!E698&lt;class_series_c_ocp,class_series_c_ocp*(ad_pre_f_broad_based_fd+series_f_primary_raise_usd/class_series_c_ocp)/(ad_pre_f_broad_based_fd+series_f_primary_raise_usd/Sensitivity!E698),class_series_c_ocp)</f>
        <v>25</v>
      </c>
      <c r="N698" s="2" t="n">
        <f aca="false">class_series_c_original_shares*class_series_c_issue_pps/Sensitivity!M698</f>
        <v>2400000</v>
      </c>
      <c r="O698" s="8" t="n">
        <f aca="false">IF(Sensitivity!E698&lt;class_series_d_ocp,class_series_d_ocp*(ad_pre_f_broad_based_fd+series_f_primary_raise_usd/class_series_d_ocp)/(ad_pre_f_broad_based_fd+series_f_primary_raise_usd/Sensitivity!E698),class_series_d_ocp)</f>
        <v>57.4765522710295</v>
      </c>
      <c r="P698" s="2" t="n">
        <f aca="false">class_series_d_original_shares*class_series_d_issue_pps/Sensitivity!O698</f>
        <v>1739840.26613934</v>
      </c>
      <c r="Q698" s="8" t="n">
        <f aca="false">IF(Sensitivity!E698&lt;class_series_e_ocp,class_series_e_ocp*(ad_pre_f_broad_based_fd+series_f_primary_raise_usd/class_series_e_ocp)/(ad_pre_f_broad_based_fd+series_f_primary_raise_usd/Sensitivity!E698),class_series_e_ocp)</f>
        <v>48.7386357589555</v>
      </c>
      <c r="R698" s="2" t="n">
        <f aca="false">class_series_e_original_shares*class_series_e_issue_pps/Sensitivity!Q698</f>
        <v>6155215.41881307</v>
      </c>
      <c r="S698" s="2" t="n">
        <f aca="false">Sensitivity!H698-class_seed_current_shares+Sensitivity!J698-class_series_a_current_shares+Sensitivity!L698-class_series_b_current_shares+Sensitivity!N698-class_series_c_current_shares+Sensitivity!P698-class_series_d_current_shares+Sensitivity!R698-class_series_e_current_shares</f>
        <v>71761.6849524118</v>
      </c>
      <c r="T698" s="5" t="n">
        <f aca="false">note_a_cap_usd/(pre_f_fd_total+Sensitivity!B698+Sensitivity!S698+Sensitivity!D698)</f>
        <v>26.7274691400163</v>
      </c>
      <c r="U698" s="5" t="n">
        <f aca="false">Sensitivity!E698*(const_one-note_a_discount)</f>
        <v>25.7832886808915</v>
      </c>
      <c r="V698" s="5" t="n">
        <f aca="false">MIN(Sensitivity!T698,Sensitivity!U698)</f>
        <v>25.7832886808915</v>
      </c>
      <c r="W698" s="2" t="n">
        <f aca="false">note_a_principal_usd/Sensitivity!V698</f>
        <v>193924.059179681</v>
      </c>
      <c r="X698" s="5" t="n">
        <f aca="false">note_b_cap_usd/(pre_f_fd_total+Sensitivity!B698+Sensitivity!S698+Sensitivity!C698)</f>
        <v>42.6676850221871</v>
      </c>
      <c r="Y698" s="5" t="n">
        <f aca="false">Sensitivity!E698*(const_one-note_b_discount)</f>
        <v>27.3947442234472</v>
      </c>
      <c r="Z698" s="5" t="n">
        <f aca="false">MIN(Sensitivity!X698,Sensitivity!Y698)</f>
        <v>27.3947442234472</v>
      </c>
      <c r="AA698" s="2" t="n">
        <f aca="false">note_b_principal_usd/Sensitivity!Z698</f>
        <v>109510.056948526</v>
      </c>
      <c r="AB698" s="2" t="n">
        <f aca="false">pre_f_fd_total+Sensitivity!B698+Sensitivity!F698+Sensitivity!W698+Sensitivity!AA698+Sensitivity!S698</f>
        <v>38539450.6476418</v>
      </c>
      <c r="AC698" s="2" t="n">
        <f aca="false">MAX(const_zero,sensitivity_esop_base*Sensitivity!AB698-pre_f_option_pool_total)</f>
        <v>615461.584193437</v>
      </c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customFormat="false" ht="15" hidden="true" customHeight="false" outlineLevel="0" collapsed="false">
      <c r="A699" s="2" t="n">
        <f aca="false">Sensitivity!A698+const_one</f>
        <v>7</v>
      </c>
      <c r="B699" s="2" t="n">
        <f aca="false">Sensitivity!AC698</f>
        <v>615461.584193437</v>
      </c>
      <c r="C699" s="2" t="n">
        <f aca="false">Sensitivity!W698</f>
        <v>193924.059179681</v>
      </c>
      <c r="D699" s="2" t="n">
        <f aca="false">Sensitivity!AA698</f>
        <v>109510.056948526</v>
      </c>
      <c r="E699" s="5" t="n">
        <f aca="false">sensitivity_pre_low_usd/(pre_f_fd_total+Sensitivity!B699)</f>
        <v>32.2291080624275</v>
      </c>
      <c r="F699" s="2" t="n">
        <f aca="false">series_f_primary_raise_usd/Sensitivity!E699</f>
        <v>930835.564604836</v>
      </c>
      <c r="G699" s="2" t="n">
        <f aca="false">IF(Sensitivity!E699&lt;class_seed_ocp,class_seed_ocp*(ad_pre_f_broad_based_fd+series_f_primary_raise_usd/class_seed_ocp)/(ad_pre_f_broad_based_fd+series_f_primary_raise_usd/Sensitivity!E699),class_seed_ocp)</f>
        <v>1</v>
      </c>
      <c r="H699" s="2" t="n">
        <f aca="false">class_seed_original_shares*class_seed_issue_pps/Sensitivity!G699</f>
        <v>5000000</v>
      </c>
      <c r="I699" s="2" t="n">
        <f aca="false">IF(Sensitivity!E699&lt;class_series_a_ocp,class_series_a_ocp*(ad_pre_f_broad_based_fd+series_f_primary_raise_usd/class_series_a_ocp)/(ad_pre_f_broad_based_fd+series_f_primary_raise_usd/Sensitivity!E699),class_series_a_ocp)</f>
        <v>3</v>
      </c>
      <c r="J699" s="2" t="n">
        <f aca="false">class_series_a_original_shares*class_series_a_issue_pps/Sensitivity!I699</f>
        <v>5000000</v>
      </c>
      <c r="K699" s="2" t="n">
        <f aca="false">IF(Sensitivity!E699&lt;class_series_b_ocp,class_series_b_ocp*(ad_pre_f_broad_based_fd+series_f_primary_raise_usd/class_series_b_ocp)/(ad_pre_f_broad_based_fd+series_f_primary_raise_usd/Sensitivity!E699),class_series_b_ocp)</f>
        <v>10</v>
      </c>
      <c r="L699" s="2" t="n">
        <f aca="false">class_series_b_original_shares*class_series_b_issue_pps/Sensitivity!K699</f>
        <v>3000000</v>
      </c>
      <c r="M699" s="2" t="n">
        <f aca="false">IF(Sensitivity!E699&lt;class_series_c_ocp,class_series_c_ocp*(ad_pre_f_broad_based_fd+series_f_primary_raise_usd/class_series_c_ocp)/(ad_pre_f_broad_based_fd+series_f_primary_raise_usd/Sensitivity!E699),class_series_c_ocp)</f>
        <v>25</v>
      </c>
      <c r="N699" s="2" t="n">
        <f aca="false">class_series_c_original_shares*class_series_c_issue_pps/Sensitivity!M699</f>
        <v>2400000</v>
      </c>
      <c r="O699" s="8" t="n">
        <f aca="false">IF(Sensitivity!E699&lt;class_series_d_ocp,class_series_d_ocp*(ad_pre_f_broad_based_fd+series_f_primary_raise_usd/class_series_d_ocp)/(ad_pre_f_broad_based_fd+series_f_primary_raise_usd/Sensitivity!E699),class_series_d_ocp)</f>
        <v>57.476552147742</v>
      </c>
      <c r="P699" s="2" t="n">
        <f aca="false">class_series_d_original_shares*class_series_d_issue_pps/Sensitivity!O699</f>
        <v>1739840.26987131</v>
      </c>
      <c r="Q699" s="8" t="n">
        <f aca="false">IF(Sensitivity!E699&lt;class_series_e_ocp,class_series_e_ocp*(ad_pre_f_broad_based_fd+series_f_primary_raise_usd/class_series_e_ocp)/(ad_pre_f_broad_based_fd+series_f_primary_raise_usd/Sensitivity!E699),class_series_e_ocp)</f>
        <v>48.7386356544109</v>
      </c>
      <c r="R699" s="2" t="n">
        <f aca="false">class_series_e_original_shares*class_series_e_issue_pps/Sensitivity!Q699</f>
        <v>6155215.43201604</v>
      </c>
      <c r="S699" s="2" t="n">
        <f aca="false">Sensitivity!H699-class_seed_current_shares+Sensitivity!J699-class_series_a_current_shares+Sensitivity!L699-class_series_b_current_shares+Sensitivity!N699-class_series_c_current_shares+Sensitivity!P699-class_series_d_current_shares+Sensitivity!R699-class_series_e_current_shares</f>
        <v>71761.7018873477</v>
      </c>
      <c r="T699" s="5" t="n">
        <f aca="false">note_a_cap_usd/(pre_f_fd_total+Sensitivity!B699+Sensitivity!S699+Sensitivity!D699)</f>
        <v>26.7274667763338</v>
      </c>
      <c r="U699" s="5" t="n">
        <f aca="false">Sensitivity!E699*(const_one-note_a_discount)</f>
        <v>25.783286449942</v>
      </c>
      <c r="V699" s="5" t="n">
        <f aca="false">MIN(Sensitivity!T699,Sensitivity!U699)</f>
        <v>25.783286449942</v>
      </c>
      <c r="W699" s="2" t="n">
        <f aca="false">note_a_principal_usd/Sensitivity!V699</f>
        <v>193924.075959341</v>
      </c>
      <c r="X699" s="5" t="n">
        <f aca="false">note_b_cap_usd/(pre_f_fd_total+Sensitivity!B699+Sensitivity!S699+Sensitivity!C699)</f>
        <v>42.6676811957377</v>
      </c>
      <c r="Y699" s="5" t="n">
        <f aca="false">Sensitivity!E699*(const_one-note_b_discount)</f>
        <v>27.3947418530634</v>
      </c>
      <c r="Z699" s="5" t="n">
        <f aca="false">MIN(Sensitivity!X699,Sensitivity!Y699)</f>
        <v>27.3947418530634</v>
      </c>
      <c r="AA699" s="2" t="n">
        <f aca="false">note_b_principal_usd/Sensitivity!Z699</f>
        <v>109510.066424098</v>
      </c>
      <c r="AB699" s="2" t="n">
        <f aca="false">pre_f_fd_total+Sensitivity!B699+Sensitivity!F699+Sensitivity!W699+Sensitivity!AA699+Sensitivity!S699</f>
        <v>38539453.9930691</v>
      </c>
      <c r="AC699" s="2" t="n">
        <f aca="false">MAX(const_zero,sensitivity_esop_base*Sensitivity!AB699-pre_f_option_pool_total)</f>
        <v>615462.019098978</v>
      </c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customFormat="false" ht="15" hidden="true" customHeight="false" outlineLevel="0" collapsed="false">
      <c r="A700" s="2" t="n">
        <f aca="false">Sensitivity!A699+const_one</f>
        <v>8</v>
      </c>
      <c r="B700" s="2" t="n">
        <f aca="false">Sensitivity!AC699</f>
        <v>615462.019098978</v>
      </c>
      <c r="C700" s="2" t="n">
        <f aca="false">Sensitivity!W699</f>
        <v>193924.075959341</v>
      </c>
      <c r="D700" s="2" t="n">
        <f aca="false">Sensitivity!AA699</f>
        <v>109510.066424098</v>
      </c>
      <c r="E700" s="5" t="n">
        <f aca="false">sensitivity_pre_low_usd/(pre_f_fd_total+Sensitivity!B700)</f>
        <v>32.229107685975</v>
      </c>
      <c r="F700" s="2" t="n">
        <f aca="false">series_f_primary_raise_usd/Sensitivity!E700</f>
        <v>930835.575477474</v>
      </c>
      <c r="G700" s="2" t="n">
        <f aca="false">IF(Sensitivity!E700&lt;class_seed_ocp,class_seed_ocp*(ad_pre_f_broad_based_fd+series_f_primary_raise_usd/class_seed_ocp)/(ad_pre_f_broad_based_fd+series_f_primary_raise_usd/Sensitivity!E700),class_seed_ocp)</f>
        <v>1</v>
      </c>
      <c r="H700" s="2" t="n">
        <f aca="false">class_seed_original_shares*class_seed_issue_pps/Sensitivity!G700</f>
        <v>5000000</v>
      </c>
      <c r="I700" s="2" t="n">
        <f aca="false">IF(Sensitivity!E700&lt;class_series_a_ocp,class_series_a_ocp*(ad_pre_f_broad_based_fd+series_f_primary_raise_usd/class_series_a_ocp)/(ad_pre_f_broad_based_fd+series_f_primary_raise_usd/Sensitivity!E700),class_series_a_ocp)</f>
        <v>3</v>
      </c>
      <c r="J700" s="2" t="n">
        <f aca="false">class_series_a_original_shares*class_series_a_issue_pps/Sensitivity!I700</f>
        <v>5000000</v>
      </c>
      <c r="K700" s="2" t="n">
        <f aca="false">IF(Sensitivity!E700&lt;class_series_b_ocp,class_series_b_ocp*(ad_pre_f_broad_based_fd+series_f_primary_raise_usd/class_series_b_ocp)/(ad_pre_f_broad_based_fd+series_f_primary_raise_usd/Sensitivity!E700),class_series_b_ocp)</f>
        <v>10</v>
      </c>
      <c r="L700" s="2" t="n">
        <f aca="false">class_series_b_original_shares*class_series_b_issue_pps/Sensitivity!K700</f>
        <v>3000000</v>
      </c>
      <c r="M700" s="2" t="n">
        <f aca="false">IF(Sensitivity!E700&lt;class_series_c_ocp,class_series_c_ocp*(ad_pre_f_broad_based_fd+series_f_primary_raise_usd/class_series_c_ocp)/(ad_pre_f_broad_based_fd+series_f_primary_raise_usd/Sensitivity!E700),class_series_c_ocp)</f>
        <v>25</v>
      </c>
      <c r="N700" s="2" t="n">
        <f aca="false">class_series_c_original_shares*class_series_c_issue_pps/Sensitivity!M700</f>
        <v>2400000</v>
      </c>
      <c r="O700" s="8" t="n">
        <f aca="false">IF(Sensitivity!E700&lt;class_series_d_ocp,class_series_d_ocp*(ad_pre_f_broad_based_fd+series_f_primary_raise_usd/class_series_d_ocp)/(ad_pre_f_broad_based_fd+series_f_primary_raise_usd/Sensitivity!E700),class_series_d_ocp)</f>
        <v>57.4765521310991</v>
      </c>
      <c r="P700" s="2" t="n">
        <f aca="false">class_series_d_original_shares*class_series_d_issue_pps/Sensitivity!O700</f>
        <v>1739840.2703751</v>
      </c>
      <c r="Q700" s="8" t="n">
        <f aca="false">IF(Sensitivity!E700&lt;class_series_e_ocp,class_series_e_ocp*(ad_pre_f_broad_based_fd+series_f_primary_raise_usd/class_series_e_ocp)/(ad_pre_f_broad_based_fd+series_f_primary_raise_usd/Sensitivity!E700),class_series_e_ocp)</f>
        <v>48.7386356402981</v>
      </c>
      <c r="R700" s="2" t="n">
        <f aca="false">class_series_e_original_shares*class_series_e_issue_pps/Sensitivity!Q700</f>
        <v>6155215.43379834</v>
      </c>
      <c r="S700" s="2" t="n">
        <f aca="false">Sensitivity!H700-class_seed_current_shares+Sensitivity!J700-class_series_a_current_shares+Sensitivity!L700-class_series_b_current_shares+Sensitivity!N700-class_series_c_current_shares+Sensitivity!P700-class_series_d_current_shares+Sensitivity!R700-class_series_e_current_shares</f>
        <v>71761.704173442</v>
      </c>
      <c r="T700" s="5" t="n">
        <f aca="false">note_a_cap_usd/(pre_f_fd_total+Sensitivity!B700+Sensitivity!S700+Sensitivity!D700)</f>
        <v>26.7274664572537</v>
      </c>
      <c r="U700" s="5" t="n">
        <f aca="false">Sensitivity!E700*(const_one-note_a_discount)</f>
        <v>25.78328614878</v>
      </c>
      <c r="V700" s="5" t="n">
        <f aca="false">MIN(Sensitivity!T700,Sensitivity!U700)</f>
        <v>25.78328614878</v>
      </c>
      <c r="W700" s="2" t="n">
        <f aca="false">note_a_principal_usd/Sensitivity!V700</f>
        <v>193924.078224474</v>
      </c>
      <c r="X700" s="5" t="n">
        <f aca="false">note_b_cap_usd/(pre_f_fd_total+Sensitivity!B700+Sensitivity!S700+Sensitivity!C700)</f>
        <v>42.6676806791947</v>
      </c>
      <c r="Y700" s="5" t="n">
        <f aca="false">Sensitivity!E700*(const_one-note_b_discount)</f>
        <v>27.3947415330787</v>
      </c>
      <c r="Z700" s="5" t="n">
        <f aca="false">MIN(Sensitivity!X700,Sensitivity!Y700)</f>
        <v>27.3947415330787</v>
      </c>
      <c r="AA700" s="2" t="n">
        <f aca="false">note_b_principal_usd/Sensitivity!Z700</f>
        <v>109510.067703232</v>
      </c>
      <c r="AB700" s="2" t="n">
        <f aca="false">pre_f_fd_total+Sensitivity!B700+Sensitivity!F700+Sensitivity!W700+Sensitivity!AA700+Sensitivity!S700</f>
        <v>38539454.4446776</v>
      </c>
      <c r="AC700" s="2" t="n">
        <f aca="false">MAX(const_zero,sensitivity_esop_base*Sensitivity!AB700-pre_f_option_pool_total)</f>
        <v>615462.077808087</v>
      </c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customFormat="false" ht="15" hidden="true" customHeight="false" outlineLevel="0" collapsed="false">
      <c r="A701" s="2" t="n">
        <f aca="false">Sensitivity!A700+const_one</f>
        <v>9</v>
      </c>
      <c r="B701" s="2" t="n">
        <f aca="false">Sensitivity!AC700</f>
        <v>615462.077808087</v>
      </c>
      <c r="C701" s="2" t="n">
        <f aca="false">Sensitivity!W700</f>
        <v>193924.078224474</v>
      </c>
      <c r="D701" s="2" t="n">
        <f aca="false">Sensitivity!AA700</f>
        <v>109510.067703232</v>
      </c>
      <c r="E701" s="5" t="n">
        <f aca="false">sensitivity_pre_low_usd/(pre_f_fd_total+Sensitivity!B701)</f>
        <v>32.2291076351566</v>
      </c>
      <c r="F701" s="2" t="n">
        <f aca="false">series_f_primary_raise_usd/Sensitivity!E701</f>
        <v>930835.576945202</v>
      </c>
      <c r="G701" s="2" t="n">
        <f aca="false">IF(Sensitivity!E701&lt;class_seed_ocp,class_seed_ocp*(ad_pre_f_broad_based_fd+series_f_primary_raise_usd/class_seed_ocp)/(ad_pre_f_broad_based_fd+series_f_primary_raise_usd/Sensitivity!E701),class_seed_ocp)</f>
        <v>1</v>
      </c>
      <c r="H701" s="2" t="n">
        <f aca="false">class_seed_original_shares*class_seed_issue_pps/Sensitivity!G701</f>
        <v>5000000</v>
      </c>
      <c r="I701" s="2" t="n">
        <f aca="false">IF(Sensitivity!E701&lt;class_series_a_ocp,class_series_a_ocp*(ad_pre_f_broad_based_fd+series_f_primary_raise_usd/class_series_a_ocp)/(ad_pre_f_broad_based_fd+series_f_primary_raise_usd/Sensitivity!E701),class_series_a_ocp)</f>
        <v>3</v>
      </c>
      <c r="J701" s="2" t="n">
        <f aca="false">class_series_a_original_shares*class_series_a_issue_pps/Sensitivity!I701</f>
        <v>5000000</v>
      </c>
      <c r="K701" s="2" t="n">
        <f aca="false">IF(Sensitivity!E701&lt;class_series_b_ocp,class_series_b_ocp*(ad_pre_f_broad_based_fd+series_f_primary_raise_usd/class_series_b_ocp)/(ad_pre_f_broad_based_fd+series_f_primary_raise_usd/Sensitivity!E701),class_series_b_ocp)</f>
        <v>10</v>
      </c>
      <c r="L701" s="2" t="n">
        <f aca="false">class_series_b_original_shares*class_series_b_issue_pps/Sensitivity!K701</f>
        <v>3000000</v>
      </c>
      <c r="M701" s="2" t="n">
        <f aca="false">IF(Sensitivity!E701&lt;class_series_c_ocp,class_series_c_ocp*(ad_pre_f_broad_based_fd+series_f_primary_raise_usd/class_series_c_ocp)/(ad_pre_f_broad_based_fd+series_f_primary_raise_usd/Sensitivity!E701),class_series_c_ocp)</f>
        <v>25</v>
      </c>
      <c r="N701" s="2" t="n">
        <f aca="false">class_series_c_original_shares*class_series_c_issue_pps/Sensitivity!M701</f>
        <v>2400000</v>
      </c>
      <c r="O701" s="8" t="n">
        <f aca="false">IF(Sensitivity!E701&lt;class_series_d_ocp,class_series_d_ocp*(ad_pre_f_broad_based_fd+series_f_primary_raise_usd/class_series_d_ocp)/(ad_pre_f_broad_based_fd+series_f_primary_raise_usd/Sensitivity!E701),class_series_d_ocp)</f>
        <v>57.4765521288524</v>
      </c>
      <c r="P701" s="2" t="n">
        <f aca="false">class_series_d_original_shares*class_series_d_issue_pps/Sensitivity!O701</f>
        <v>1739840.27044311</v>
      </c>
      <c r="Q701" s="8" t="n">
        <f aca="false">IF(Sensitivity!E701&lt;class_series_e_ocp,class_series_e_ocp*(ad_pre_f_broad_based_fd+series_f_primary_raise_usd/class_series_e_ocp)/(ad_pre_f_broad_based_fd+series_f_primary_raise_usd/Sensitivity!E701),class_series_e_ocp)</f>
        <v>48.738635638393</v>
      </c>
      <c r="R701" s="2" t="n">
        <f aca="false">class_series_e_original_shares*class_series_e_issue_pps/Sensitivity!Q701</f>
        <v>6155215.43403894</v>
      </c>
      <c r="S701" s="2" t="n">
        <f aca="false">Sensitivity!H701-class_seed_current_shares+Sensitivity!J701-class_series_a_current_shares+Sensitivity!L701-class_series_b_current_shares+Sensitivity!N701-class_series_c_current_shares+Sensitivity!P701-class_series_d_current_shares+Sensitivity!R701-class_series_e_current_shares</f>
        <v>71761.7044820478</v>
      </c>
      <c r="T701" s="5" t="n">
        <f aca="false">note_a_cap_usd/(pre_f_fd_total+Sensitivity!B701+Sensitivity!S701+Sensitivity!D701)</f>
        <v>26.7274664141802</v>
      </c>
      <c r="U701" s="5" t="n">
        <f aca="false">Sensitivity!E701*(const_one-note_a_discount)</f>
        <v>25.7832861081253</v>
      </c>
      <c r="V701" s="5" t="n">
        <f aca="false">MIN(Sensitivity!T701,Sensitivity!U701)</f>
        <v>25.7832861081253</v>
      </c>
      <c r="W701" s="2" t="n">
        <f aca="false">note_a_principal_usd/Sensitivity!V701</f>
        <v>193924.07853025</v>
      </c>
      <c r="X701" s="5" t="n">
        <f aca="false">note_b_cap_usd/(pre_f_fd_total+Sensitivity!B701+Sensitivity!S701+Sensitivity!C701)</f>
        <v>42.6676806094651</v>
      </c>
      <c r="Y701" s="5" t="n">
        <f aca="false">Sensitivity!E701*(const_one-note_b_discount)</f>
        <v>27.3947414898831</v>
      </c>
      <c r="Z701" s="5" t="n">
        <f aca="false">MIN(Sensitivity!X701,Sensitivity!Y701)</f>
        <v>27.3947414898831</v>
      </c>
      <c r="AA701" s="2" t="n">
        <f aca="false">note_b_principal_usd/Sensitivity!Z701</f>
        <v>109510.067875906</v>
      </c>
      <c r="AB701" s="2" t="n">
        <f aca="false">pre_f_fd_total+Sensitivity!B701+Sensitivity!F701+Sensitivity!W701+Sensitivity!AA701+Sensitivity!S701</f>
        <v>38539454.5056415</v>
      </c>
      <c r="AC701" s="2" t="n">
        <f aca="false">MAX(const_zero,sensitivity_esop_base*Sensitivity!AB701-pre_f_option_pool_total)</f>
        <v>615462.085733395</v>
      </c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customFormat="false" ht="15" hidden="true" customHeight="false" outlineLevel="0" collapsed="false">
      <c r="A702" s="2" t="n">
        <f aca="false">Sensitivity!A701+const_one</f>
        <v>10</v>
      </c>
      <c r="B702" s="2" t="n">
        <f aca="false">Sensitivity!AC701</f>
        <v>615462.085733395</v>
      </c>
      <c r="C702" s="2" t="n">
        <f aca="false">Sensitivity!W701</f>
        <v>193924.07853025</v>
      </c>
      <c r="D702" s="2" t="n">
        <f aca="false">Sensitivity!AA701</f>
        <v>109510.067875906</v>
      </c>
      <c r="E702" s="5" t="n">
        <f aca="false">sensitivity_pre_low_usd/(pre_f_fd_total+Sensitivity!B702)</f>
        <v>32.2291076282965</v>
      </c>
      <c r="F702" s="2" t="n">
        <f aca="false">series_f_primary_raise_usd/Sensitivity!E702</f>
        <v>930835.577143335</v>
      </c>
      <c r="G702" s="2" t="n">
        <f aca="false">IF(Sensitivity!E702&lt;class_seed_ocp,class_seed_ocp*(ad_pre_f_broad_based_fd+series_f_primary_raise_usd/class_seed_ocp)/(ad_pre_f_broad_based_fd+series_f_primary_raise_usd/Sensitivity!E702),class_seed_ocp)</f>
        <v>1</v>
      </c>
      <c r="H702" s="2" t="n">
        <f aca="false">class_seed_original_shares*class_seed_issue_pps/Sensitivity!G702</f>
        <v>5000000</v>
      </c>
      <c r="I702" s="2" t="n">
        <f aca="false">IF(Sensitivity!E702&lt;class_series_a_ocp,class_series_a_ocp*(ad_pre_f_broad_based_fd+series_f_primary_raise_usd/class_series_a_ocp)/(ad_pre_f_broad_based_fd+series_f_primary_raise_usd/Sensitivity!E702),class_series_a_ocp)</f>
        <v>3</v>
      </c>
      <c r="J702" s="2" t="n">
        <f aca="false">class_series_a_original_shares*class_series_a_issue_pps/Sensitivity!I702</f>
        <v>5000000</v>
      </c>
      <c r="K702" s="2" t="n">
        <f aca="false">IF(Sensitivity!E702&lt;class_series_b_ocp,class_series_b_ocp*(ad_pre_f_broad_based_fd+series_f_primary_raise_usd/class_series_b_ocp)/(ad_pre_f_broad_based_fd+series_f_primary_raise_usd/Sensitivity!E702),class_series_b_ocp)</f>
        <v>10</v>
      </c>
      <c r="L702" s="2" t="n">
        <f aca="false">class_series_b_original_shares*class_series_b_issue_pps/Sensitivity!K702</f>
        <v>3000000</v>
      </c>
      <c r="M702" s="2" t="n">
        <f aca="false">IF(Sensitivity!E702&lt;class_series_c_ocp,class_series_c_ocp*(ad_pre_f_broad_based_fd+series_f_primary_raise_usd/class_series_c_ocp)/(ad_pre_f_broad_based_fd+series_f_primary_raise_usd/Sensitivity!E702),class_series_c_ocp)</f>
        <v>25</v>
      </c>
      <c r="N702" s="2" t="n">
        <f aca="false">class_series_c_original_shares*class_series_c_issue_pps/Sensitivity!M702</f>
        <v>2400000</v>
      </c>
      <c r="O702" s="8" t="n">
        <f aca="false">IF(Sensitivity!E702&lt;class_series_d_ocp,class_series_d_ocp*(ad_pre_f_broad_based_fd+series_f_primary_raise_usd/class_series_d_ocp)/(ad_pre_f_broad_based_fd+series_f_primary_raise_usd/Sensitivity!E702),class_series_d_ocp)</f>
        <v>57.4765521285492</v>
      </c>
      <c r="P702" s="2" t="n">
        <f aca="false">class_series_d_original_shares*class_series_d_issue_pps/Sensitivity!O702</f>
        <v>1739840.27045229</v>
      </c>
      <c r="Q702" s="8" t="n">
        <f aca="false">IF(Sensitivity!E702&lt;class_series_e_ocp,class_series_e_ocp*(ad_pre_f_broad_based_fd+series_f_primary_raise_usd/class_series_e_ocp)/(ad_pre_f_broad_based_fd+series_f_primary_raise_usd/Sensitivity!E702),class_series_e_ocp)</f>
        <v>48.7386356381358</v>
      </c>
      <c r="R702" s="2" t="n">
        <f aca="false">class_series_e_original_shares*class_series_e_issue_pps/Sensitivity!Q702</f>
        <v>6155215.43407142</v>
      </c>
      <c r="S702" s="2" t="n">
        <f aca="false">Sensitivity!H702-class_seed_current_shares+Sensitivity!J702-class_series_a_current_shares+Sensitivity!L702-class_series_b_current_shares+Sensitivity!N702-class_series_c_current_shares+Sensitivity!P702-class_series_d_current_shares+Sensitivity!R702-class_series_e_current_shares</f>
        <v>71761.7045237077</v>
      </c>
      <c r="T702" s="5" t="n">
        <f aca="false">note_a_cap_usd/(pre_f_fd_total+Sensitivity!B702+Sensitivity!S702+Sensitivity!D702)</f>
        <v>26.7274664083656</v>
      </c>
      <c r="U702" s="5" t="n">
        <f aca="false">Sensitivity!E702*(const_one-note_a_discount)</f>
        <v>25.7832861026372</v>
      </c>
      <c r="V702" s="5" t="n">
        <f aca="false">MIN(Sensitivity!T702,Sensitivity!U702)</f>
        <v>25.7832861026372</v>
      </c>
      <c r="W702" s="2" t="n">
        <f aca="false">note_a_principal_usd/Sensitivity!V702</f>
        <v>193924.078571528</v>
      </c>
      <c r="X702" s="5" t="n">
        <f aca="false">note_b_cap_usd/(pre_f_fd_total+Sensitivity!B702+Sensitivity!S702+Sensitivity!C702)</f>
        <v>42.6676806000521</v>
      </c>
      <c r="Y702" s="5" t="n">
        <f aca="false">Sensitivity!E702*(const_one-note_b_discount)</f>
        <v>27.394741484052</v>
      </c>
      <c r="Z702" s="5" t="n">
        <f aca="false">MIN(Sensitivity!X702,Sensitivity!Y702)</f>
        <v>27.394741484052</v>
      </c>
      <c r="AA702" s="2" t="n">
        <f aca="false">note_b_principal_usd/Sensitivity!Z702</f>
        <v>109510.067899216</v>
      </c>
      <c r="AB702" s="2" t="n">
        <f aca="false">pre_f_fd_total+Sensitivity!B702+Sensitivity!F702+Sensitivity!W702+Sensitivity!AA702+Sensitivity!S702</f>
        <v>38539454.5138712</v>
      </c>
      <c r="AC702" s="2" t="n">
        <f aca="false">MAX(const_zero,sensitivity_esop_base*Sensitivity!AB702-pre_f_option_pool_total)</f>
        <v>615462.086803254</v>
      </c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customFormat="false" ht="15" hidden="true" customHeight="false" outlineLevel="0" collapsed="false">
      <c r="A703" s="2" t="n">
        <f aca="false">Sensitivity!A702+const_one</f>
        <v>11</v>
      </c>
      <c r="B703" s="2" t="n">
        <f aca="false">Sensitivity!AC702</f>
        <v>615462.086803254</v>
      </c>
      <c r="C703" s="2" t="n">
        <f aca="false">Sensitivity!W702</f>
        <v>193924.078571528</v>
      </c>
      <c r="D703" s="2" t="n">
        <f aca="false">Sensitivity!AA702</f>
        <v>109510.067899216</v>
      </c>
      <c r="E703" s="5" t="n">
        <f aca="false">sensitivity_pre_low_usd/(pre_f_fd_total+Sensitivity!B703)</f>
        <v>32.2291076273704</v>
      </c>
      <c r="F703" s="2" t="n">
        <f aca="false">series_f_primary_raise_usd/Sensitivity!E703</f>
        <v>930835.577170082</v>
      </c>
      <c r="G703" s="2" t="n">
        <f aca="false">IF(Sensitivity!E703&lt;class_seed_ocp,class_seed_ocp*(ad_pre_f_broad_based_fd+series_f_primary_raise_usd/class_seed_ocp)/(ad_pre_f_broad_based_fd+series_f_primary_raise_usd/Sensitivity!E703),class_seed_ocp)</f>
        <v>1</v>
      </c>
      <c r="H703" s="2" t="n">
        <f aca="false">class_seed_original_shares*class_seed_issue_pps/Sensitivity!G703</f>
        <v>5000000</v>
      </c>
      <c r="I703" s="2" t="n">
        <f aca="false">IF(Sensitivity!E703&lt;class_series_a_ocp,class_series_a_ocp*(ad_pre_f_broad_based_fd+series_f_primary_raise_usd/class_series_a_ocp)/(ad_pre_f_broad_based_fd+series_f_primary_raise_usd/Sensitivity!E703),class_series_a_ocp)</f>
        <v>3</v>
      </c>
      <c r="J703" s="2" t="n">
        <f aca="false">class_series_a_original_shares*class_series_a_issue_pps/Sensitivity!I703</f>
        <v>5000000</v>
      </c>
      <c r="K703" s="2" t="n">
        <f aca="false">IF(Sensitivity!E703&lt;class_series_b_ocp,class_series_b_ocp*(ad_pre_f_broad_based_fd+series_f_primary_raise_usd/class_series_b_ocp)/(ad_pre_f_broad_based_fd+series_f_primary_raise_usd/Sensitivity!E703),class_series_b_ocp)</f>
        <v>10</v>
      </c>
      <c r="L703" s="2" t="n">
        <f aca="false">class_series_b_original_shares*class_series_b_issue_pps/Sensitivity!K703</f>
        <v>3000000</v>
      </c>
      <c r="M703" s="2" t="n">
        <f aca="false">IF(Sensitivity!E703&lt;class_series_c_ocp,class_series_c_ocp*(ad_pre_f_broad_based_fd+series_f_primary_raise_usd/class_series_c_ocp)/(ad_pre_f_broad_based_fd+series_f_primary_raise_usd/Sensitivity!E703),class_series_c_ocp)</f>
        <v>25</v>
      </c>
      <c r="N703" s="2" t="n">
        <f aca="false">class_series_c_original_shares*class_series_c_issue_pps/Sensitivity!M703</f>
        <v>2400000</v>
      </c>
      <c r="O703" s="8" t="n">
        <f aca="false">IF(Sensitivity!E703&lt;class_series_d_ocp,class_series_d_ocp*(ad_pre_f_broad_based_fd+series_f_primary_raise_usd/class_series_d_ocp)/(ad_pre_f_broad_based_fd+series_f_primary_raise_usd/Sensitivity!E703),class_series_d_ocp)</f>
        <v>57.4765521285082</v>
      </c>
      <c r="P703" s="2" t="n">
        <f aca="false">class_series_d_original_shares*class_series_d_issue_pps/Sensitivity!O703</f>
        <v>1739840.27045353</v>
      </c>
      <c r="Q703" s="8" t="n">
        <f aca="false">IF(Sensitivity!E703&lt;class_series_e_ocp,class_series_e_ocp*(ad_pre_f_broad_based_fd+series_f_primary_raise_usd/class_series_e_ocp)/(ad_pre_f_broad_based_fd+series_f_primary_raise_usd/Sensitivity!E703),class_series_e_ocp)</f>
        <v>48.7386356381011</v>
      </c>
      <c r="R703" s="2" t="n">
        <f aca="false">class_series_e_original_shares*class_series_e_issue_pps/Sensitivity!Q703</f>
        <v>6155215.4340758</v>
      </c>
      <c r="S703" s="2" t="n">
        <f aca="false">Sensitivity!H703-class_seed_current_shares+Sensitivity!J703-class_series_a_current_shares+Sensitivity!L703-class_series_b_current_shares+Sensitivity!N703-class_series_c_current_shares+Sensitivity!P703-class_series_d_current_shares+Sensitivity!R703-class_series_e_current_shares</f>
        <v>71761.7045293311</v>
      </c>
      <c r="T703" s="5" t="n">
        <f aca="false">note_a_cap_usd/(pre_f_fd_total+Sensitivity!B703+Sensitivity!S703+Sensitivity!D703)</f>
        <v>26.7274664075807</v>
      </c>
      <c r="U703" s="5" t="n">
        <f aca="false">Sensitivity!E703*(const_one-note_a_discount)</f>
        <v>25.7832861018963</v>
      </c>
      <c r="V703" s="5" t="n">
        <f aca="false">MIN(Sensitivity!T703,Sensitivity!U703)</f>
        <v>25.7832861018963</v>
      </c>
      <c r="W703" s="2" t="n">
        <f aca="false">note_a_principal_usd/Sensitivity!V703</f>
        <v>193924.0785771</v>
      </c>
      <c r="X703" s="5" t="n">
        <f aca="false">note_b_cap_usd/(pre_f_fd_total+Sensitivity!B703+Sensitivity!S703+Sensitivity!C703)</f>
        <v>42.6676805987814</v>
      </c>
      <c r="Y703" s="5" t="n">
        <f aca="false">Sensitivity!E703*(const_one-note_b_discount)</f>
        <v>27.3947414832648</v>
      </c>
      <c r="Z703" s="5" t="n">
        <f aca="false">MIN(Sensitivity!X703,Sensitivity!Y703)</f>
        <v>27.3947414832648</v>
      </c>
      <c r="AA703" s="2" t="n">
        <f aca="false">note_b_principal_usd/Sensitivity!Z703</f>
        <v>109510.067902363</v>
      </c>
      <c r="AB703" s="2" t="n">
        <f aca="false">pre_f_fd_total+Sensitivity!B703+Sensitivity!F703+Sensitivity!W703+Sensitivity!AA703+Sensitivity!S703</f>
        <v>38539454.5149821</v>
      </c>
      <c r="AC703" s="2" t="n">
        <f aca="false">MAX(const_zero,sensitivity_esop_base*Sensitivity!AB703-pre_f_option_pool_total)</f>
        <v>615462.086947678</v>
      </c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customFormat="false" ht="15" hidden="true" customHeight="false" outlineLevel="0" collapsed="false">
      <c r="A704" s="2" t="n">
        <f aca="false">Sensitivity!A703+const_one</f>
        <v>12</v>
      </c>
      <c r="B704" s="2" t="n">
        <f aca="false">Sensitivity!AC703</f>
        <v>615462.086947678</v>
      </c>
      <c r="C704" s="2" t="n">
        <f aca="false">Sensitivity!W703</f>
        <v>193924.0785771</v>
      </c>
      <c r="D704" s="2" t="n">
        <f aca="false">Sensitivity!AA703</f>
        <v>109510.067902363</v>
      </c>
      <c r="E704" s="5" t="n">
        <f aca="false">sensitivity_pre_low_usd/(pre_f_fd_total+Sensitivity!B704)</f>
        <v>32.2291076272454</v>
      </c>
      <c r="F704" s="2" t="n">
        <f aca="false">series_f_primary_raise_usd/Sensitivity!E704</f>
        <v>930835.577173692</v>
      </c>
      <c r="G704" s="2" t="n">
        <f aca="false">IF(Sensitivity!E704&lt;class_seed_ocp,class_seed_ocp*(ad_pre_f_broad_based_fd+series_f_primary_raise_usd/class_seed_ocp)/(ad_pre_f_broad_based_fd+series_f_primary_raise_usd/Sensitivity!E704),class_seed_ocp)</f>
        <v>1</v>
      </c>
      <c r="H704" s="2" t="n">
        <f aca="false">class_seed_original_shares*class_seed_issue_pps/Sensitivity!G704</f>
        <v>5000000</v>
      </c>
      <c r="I704" s="2" t="n">
        <f aca="false">IF(Sensitivity!E704&lt;class_series_a_ocp,class_series_a_ocp*(ad_pre_f_broad_based_fd+series_f_primary_raise_usd/class_series_a_ocp)/(ad_pre_f_broad_based_fd+series_f_primary_raise_usd/Sensitivity!E704),class_series_a_ocp)</f>
        <v>3</v>
      </c>
      <c r="J704" s="2" t="n">
        <f aca="false">class_series_a_original_shares*class_series_a_issue_pps/Sensitivity!I704</f>
        <v>5000000</v>
      </c>
      <c r="K704" s="2" t="n">
        <f aca="false">IF(Sensitivity!E704&lt;class_series_b_ocp,class_series_b_ocp*(ad_pre_f_broad_based_fd+series_f_primary_raise_usd/class_series_b_ocp)/(ad_pre_f_broad_based_fd+series_f_primary_raise_usd/Sensitivity!E704),class_series_b_ocp)</f>
        <v>10</v>
      </c>
      <c r="L704" s="2" t="n">
        <f aca="false">class_series_b_original_shares*class_series_b_issue_pps/Sensitivity!K704</f>
        <v>3000000</v>
      </c>
      <c r="M704" s="2" t="n">
        <f aca="false">IF(Sensitivity!E704&lt;class_series_c_ocp,class_series_c_ocp*(ad_pre_f_broad_based_fd+series_f_primary_raise_usd/class_series_c_ocp)/(ad_pre_f_broad_based_fd+series_f_primary_raise_usd/Sensitivity!E704),class_series_c_ocp)</f>
        <v>25</v>
      </c>
      <c r="N704" s="2" t="n">
        <f aca="false">class_series_c_original_shares*class_series_c_issue_pps/Sensitivity!M704</f>
        <v>2400000</v>
      </c>
      <c r="O704" s="8" t="n">
        <f aca="false">IF(Sensitivity!E704&lt;class_series_d_ocp,class_series_d_ocp*(ad_pre_f_broad_based_fd+series_f_primary_raise_usd/class_series_d_ocp)/(ad_pre_f_broad_based_fd+series_f_primary_raise_usd/Sensitivity!E704),class_series_d_ocp)</f>
        <v>57.4765521285027</v>
      </c>
      <c r="P704" s="2" t="n">
        <f aca="false">class_series_d_original_shares*class_series_d_issue_pps/Sensitivity!O704</f>
        <v>1739840.2704537</v>
      </c>
      <c r="Q704" s="8" t="n">
        <f aca="false">IF(Sensitivity!E704&lt;class_series_e_ocp,class_series_e_ocp*(ad_pre_f_broad_based_fd+series_f_primary_raise_usd/class_series_e_ocp)/(ad_pre_f_broad_based_fd+series_f_primary_raise_usd/Sensitivity!E704),class_series_e_ocp)</f>
        <v>48.7386356380964</v>
      </c>
      <c r="R704" s="2" t="n">
        <f aca="false">class_series_e_original_shares*class_series_e_issue_pps/Sensitivity!Q704</f>
        <v>6155215.4340764</v>
      </c>
      <c r="S704" s="2" t="n">
        <f aca="false">Sensitivity!H704-class_seed_current_shares+Sensitivity!J704-class_series_a_current_shares+Sensitivity!L704-class_series_b_current_shares+Sensitivity!N704-class_series_c_current_shares+Sensitivity!P704-class_series_d_current_shares+Sensitivity!R704-class_series_e_current_shares</f>
        <v>71761.704530091</v>
      </c>
      <c r="T704" s="5" t="n">
        <f aca="false">note_a_cap_usd/(pre_f_fd_total+Sensitivity!B704+Sensitivity!S704+Sensitivity!D704)</f>
        <v>26.7274664074747</v>
      </c>
      <c r="U704" s="5" t="n">
        <f aca="false">Sensitivity!E704*(const_one-note_a_discount)</f>
        <v>25.7832861017963</v>
      </c>
      <c r="V704" s="5" t="n">
        <f aca="false">MIN(Sensitivity!T704,Sensitivity!U704)</f>
        <v>25.7832861017963</v>
      </c>
      <c r="W704" s="2" t="n">
        <f aca="false">note_a_principal_usd/Sensitivity!V704</f>
        <v>193924.078577853</v>
      </c>
      <c r="X704" s="5" t="n">
        <f aca="false">note_b_cap_usd/(pre_f_fd_total+Sensitivity!B704+Sensitivity!S704+Sensitivity!C704)</f>
        <v>42.6676805986099</v>
      </c>
      <c r="Y704" s="5" t="n">
        <f aca="false">Sensitivity!E704*(const_one-note_b_discount)</f>
        <v>27.3947414831586</v>
      </c>
      <c r="Z704" s="5" t="n">
        <f aca="false">MIN(Sensitivity!X704,Sensitivity!Y704)</f>
        <v>27.3947414831586</v>
      </c>
      <c r="AA704" s="2" t="n">
        <f aca="false">note_b_principal_usd/Sensitivity!Z704</f>
        <v>109510.067902787</v>
      </c>
      <c r="AB704" s="2" t="n">
        <f aca="false">pre_f_fd_total+Sensitivity!B704+Sensitivity!F704+Sensitivity!W704+Sensitivity!AA704+Sensitivity!S704</f>
        <v>38539454.5151321</v>
      </c>
      <c r="AC704" s="2" t="n">
        <f aca="false">MAX(const_zero,sensitivity_esop_base*Sensitivity!AB704-pre_f_option_pool_total)</f>
        <v>615462.086967174</v>
      </c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customFormat="false" ht="15" hidden="true" customHeight="false" outlineLevel="0" collapsed="false">
      <c r="A705" s="2" t="n">
        <f aca="false">Sensitivity!A704+const_one</f>
        <v>13</v>
      </c>
      <c r="B705" s="2" t="n">
        <f aca="false">Sensitivity!AC704</f>
        <v>615462.086967174</v>
      </c>
      <c r="C705" s="2" t="n">
        <f aca="false">Sensitivity!W704</f>
        <v>193924.078577853</v>
      </c>
      <c r="D705" s="2" t="n">
        <f aca="false">Sensitivity!AA704</f>
        <v>109510.067902787</v>
      </c>
      <c r="E705" s="5" t="n">
        <f aca="false">sensitivity_pre_low_usd/(pre_f_fd_total+Sensitivity!B705)</f>
        <v>32.2291076272285</v>
      </c>
      <c r="F705" s="2" t="n">
        <f aca="false">series_f_primary_raise_usd/Sensitivity!E705</f>
        <v>930835.577174179</v>
      </c>
      <c r="G705" s="2" t="n">
        <f aca="false">IF(Sensitivity!E705&lt;class_seed_ocp,class_seed_ocp*(ad_pre_f_broad_based_fd+series_f_primary_raise_usd/class_seed_ocp)/(ad_pre_f_broad_based_fd+series_f_primary_raise_usd/Sensitivity!E705),class_seed_ocp)</f>
        <v>1</v>
      </c>
      <c r="H705" s="2" t="n">
        <f aca="false">class_seed_original_shares*class_seed_issue_pps/Sensitivity!G705</f>
        <v>5000000</v>
      </c>
      <c r="I705" s="2" t="n">
        <f aca="false">IF(Sensitivity!E705&lt;class_series_a_ocp,class_series_a_ocp*(ad_pre_f_broad_based_fd+series_f_primary_raise_usd/class_series_a_ocp)/(ad_pre_f_broad_based_fd+series_f_primary_raise_usd/Sensitivity!E705),class_series_a_ocp)</f>
        <v>3</v>
      </c>
      <c r="J705" s="2" t="n">
        <f aca="false">class_series_a_original_shares*class_series_a_issue_pps/Sensitivity!I705</f>
        <v>5000000</v>
      </c>
      <c r="K705" s="2" t="n">
        <f aca="false">IF(Sensitivity!E705&lt;class_series_b_ocp,class_series_b_ocp*(ad_pre_f_broad_based_fd+series_f_primary_raise_usd/class_series_b_ocp)/(ad_pre_f_broad_based_fd+series_f_primary_raise_usd/Sensitivity!E705),class_series_b_ocp)</f>
        <v>10</v>
      </c>
      <c r="L705" s="2" t="n">
        <f aca="false">class_series_b_original_shares*class_series_b_issue_pps/Sensitivity!K705</f>
        <v>3000000</v>
      </c>
      <c r="M705" s="2" t="n">
        <f aca="false">IF(Sensitivity!E705&lt;class_series_c_ocp,class_series_c_ocp*(ad_pre_f_broad_based_fd+series_f_primary_raise_usd/class_series_c_ocp)/(ad_pre_f_broad_based_fd+series_f_primary_raise_usd/Sensitivity!E705),class_series_c_ocp)</f>
        <v>25</v>
      </c>
      <c r="N705" s="2" t="n">
        <f aca="false">class_series_c_original_shares*class_series_c_issue_pps/Sensitivity!M705</f>
        <v>2400000</v>
      </c>
      <c r="O705" s="8" t="n">
        <f aca="false">IF(Sensitivity!E705&lt;class_series_d_ocp,class_series_d_ocp*(ad_pre_f_broad_based_fd+series_f_primary_raise_usd/class_series_d_ocp)/(ad_pre_f_broad_based_fd+series_f_primary_raise_usd/Sensitivity!E705),class_series_d_ocp)</f>
        <v>57.4765521285019</v>
      </c>
      <c r="P705" s="2" t="n">
        <f aca="false">class_series_d_original_shares*class_series_d_issue_pps/Sensitivity!O705</f>
        <v>1739840.27045372</v>
      </c>
      <c r="Q705" s="8" t="n">
        <f aca="false">IF(Sensitivity!E705&lt;class_series_e_ocp,class_series_e_ocp*(ad_pre_f_broad_based_fd+series_f_primary_raise_usd/class_series_e_ocp)/(ad_pre_f_broad_based_fd+series_f_primary_raise_usd/Sensitivity!E705),class_series_e_ocp)</f>
        <v>48.7386356380958</v>
      </c>
      <c r="R705" s="2" t="n">
        <f aca="false">class_series_e_original_shares*class_series_e_issue_pps/Sensitivity!Q705</f>
        <v>6155215.43407648</v>
      </c>
      <c r="S705" s="2" t="n">
        <f aca="false">Sensitivity!H705-class_seed_current_shares+Sensitivity!J705-class_series_a_current_shares+Sensitivity!L705-class_series_b_current_shares+Sensitivity!N705-class_series_c_current_shares+Sensitivity!P705-class_series_d_current_shares+Sensitivity!R705-class_series_e_current_shares</f>
        <v>71761.7045301925</v>
      </c>
      <c r="T705" s="5" t="n">
        <f aca="false">note_a_cap_usd/(pre_f_fd_total+Sensitivity!B705+Sensitivity!S705+Sensitivity!D705)</f>
        <v>26.7274664074604</v>
      </c>
      <c r="U705" s="5" t="n">
        <f aca="false">Sensitivity!E705*(const_one-note_a_discount)</f>
        <v>25.7832861017828</v>
      </c>
      <c r="V705" s="5" t="n">
        <f aca="false">MIN(Sensitivity!T705,Sensitivity!U705)</f>
        <v>25.7832861017828</v>
      </c>
      <c r="W705" s="2" t="n">
        <f aca="false">note_a_principal_usd/Sensitivity!V705</f>
        <v>193924.078577954</v>
      </c>
      <c r="X705" s="5" t="n">
        <f aca="false">note_b_cap_usd/(pre_f_fd_total+Sensitivity!B705+Sensitivity!S705+Sensitivity!C705)</f>
        <v>42.6676805985867</v>
      </c>
      <c r="Y705" s="5" t="n">
        <f aca="false">Sensitivity!E705*(const_one-note_b_discount)</f>
        <v>27.3947414831442</v>
      </c>
      <c r="Z705" s="5" t="n">
        <f aca="false">MIN(Sensitivity!X705,Sensitivity!Y705)</f>
        <v>27.3947414831442</v>
      </c>
      <c r="AA705" s="2" t="n">
        <f aca="false">note_b_principal_usd/Sensitivity!Z705</f>
        <v>109510.067902845</v>
      </c>
      <c r="AB705" s="2" t="n">
        <f aca="false">pre_f_fd_total+Sensitivity!B705+Sensitivity!F705+Sensitivity!W705+Sensitivity!AA705+Sensitivity!S705</f>
        <v>38539454.5151523</v>
      </c>
      <c r="AC705" s="2" t="n">
        <f aca="false">MAX(const_zero,sensitivity_esop_base*Sensitivity!AB705-pre_f_option_pool_total)</f>
        <v>615462.086969805</v>
      </c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customFormat="false" ht="15" hidden="true" customHeight="false" outlineLevel="0" collapsed="false">
      <c r="A706" s="2" t="n">
        <f aca="false">Sensitivity!A705+const_one</f>
        <v>14</v>
      </c>
      <c r="B706" s="2" t="n">
        <f aca="false">Sensitivity!AC705</f>
        <v>615462.086969805</v>
      </c>
      <c r="C706" s="2" t="n">
        <f aca="false">Sensitivity!W705</f>
        <v>193924.078577954</v>
      </c>
      <c r="D706" s="2" t="n">
        <f aca="false">Sensitivity!AA705</f>
        <v>109510.067902845</v>
      </c>
      <c r="E706" s="5" t="n">
        <f aca="false">sensitivity_pre_low_usd/(pre_f_fd_total+Sensitivity!B706)</f>
        <v>32.2291076272262</v>
      </c>
      <c r="F706" s="2" t="n">
        <f aca="false">series_f_primary_raise_usd/Sensitivity!E706</f>
        <v>930835.577174245</v>
      </c>
      <c r="G706" s="2" t="n">
        <f aca="false">IF(Sensitivity!E706&lt;class_seed_ocp,class_seed_ocp*(ad_pre_f_broad_based_fd+series_f_primary_raise_usd/class_seed_ocp)/(ad_pre_f_broad_based_fd+series_f_primary_raise_usd/Sensitivity!E706),class_seed_ocp)</f>
        <v>1</v>
      </c>
      <c r="H706" s="2" t="n">
        <f aca="false">class_seed_original_shares*class_seed_issue_pps/Sensitivity!G706</f>
        <v>5000000</v>
      </c>
      <c r="I706" s="2" t="n">
        <f aca="false">IF(Sensitivity!E706&lt;class_series_a_ocp,class_series_a_ocp*(ad_pre_f_broad_based_fd+series_f_primary_raise_usd/class_series_a_ocp)/(ad_pre_f_broad_based_fd+series_f_primary_raise_usd/Sensitivity!E706),class_series_a_ocp)</f>
        <v>3</v>
      </c>
      <c r="J706" s="2" t="n">
        <f aca="false">class_series_a_original_shares*class_series_a_issue_pps/Sensitivity!I706</f>
        <v>5000000</v>
      </c>
      <c r="K706" s="2" t="n">
        <f aca="false">IF(Sensitivity!E706&lt;class_series_b_ocp,class_series_b_ocp*(ad_pre_f_broad_based_fd+series_f_primary_raise_usd/class_series_b_ocp)/(ad_pre_f_broad_based_fd+series_f_primary_raise_usd/Sensitivity!E706),class_series_b_ocp)</f>
        <v>10</v>
      </c>
      <c r="L706" s="2" t="n">
        <f aca="false">class_series_b_original_shares*class_series_b_issue_pps/Sensitivity!K706</f>
        <v>3000000</v>
      </c>
      <c r="M706" s="2" t="n">
        <f aca="false">IF(Sensitivity!E706&lt;class_series_c_ocp,class_series_c_ocp*(ad_pre_f_broad_based_fd+series_f_primary_raise_usd/class_series_c_ocp)/(ad_pre_f_broad_based_fd+series_f_primary_raise_usd/Sensitivity!E706),class_series_c_ocp)</f>
        <v>25</v>
      </c>
      <c r="N706" s="2" t="n">
        <f aca="false">class_series_c_original_shares*class_series_c_issue_pps/Sensitivity!M706</f>
        <v>2400000</v>
      </c>
      <c r="O706" s="8" t="n">
        <f aca="false">IF(Sensitivity!E706&lt;class_series_d_ocp,class_series_d_ocp*(ad_pre_f_broad_based_fd+series_f_primary_raise_usd/class_series_d_ocp)/(ad_pre_f_broad_based_fd+series_f_primary_raise_usd/Sensitivity!E706),class_series_d_ocp)</f>
        <v>57.4765521285018</v>
      </c>
      <c r="P706" s="2" t="n">
        <f aca="false">class_series_d_original_shares*class_series_d_issue_pps/Sensitivity!O706</f>
        <v>1739840.27045372</v>
      </c>
      <c r="Q706" s="8" t="n">
        <f aca="false">IF(Sensitivity!E706&lt;class_series_e_ocp,class_series_e_ocp*(ad_pre_f_broad_based_fd+series_f_primary_raise_usd/class_series_e_ocp)/(ad_pre_f_broad_based_fd+series_f_primary_raise_usd/Sensitivity!E706),class_series_e_ocp)</f>
        <v>48.7386356380957</v>
      </c>
      <c r="R706" s="2" t="n">
        <f aca="false">class_series_e_original_shares*class_series_e_issue_pps/Sensitivity!Q706</f>
        <v>6155215.43407649</v>
      </c>
      <c r="S706" s="2" t="n">
        <f aca="false">Sensitivity!H706-class_seed_current_shares+Sensitivity!J706-class_series_a_current_shares+Sensitivity!L706-class_series_b_current_shares+Sensitivity!N706-class_series_c_current_shares+Sensitivity!P706-class_series_d_current_shares+Sensitivity!R706-class_series_e_current_shares</f>
        <v>71761.7045302074</v>
      </c>
      <c r="T706" s="5" t="n">
        <f aca="false">note_a_cap_usd/(pre_f_fd_total+Sensitivity!B706+Sensitivity!S706+Sensitivity!D706)</f>
        <v>26.7274664074585</v>
      </c>
      <c r="U706" s="5" t="n">
        <f aca="false">Sensitivity!E706*(const_one-note_a_discount)</f>
        <v>25.783286101781</v>
      </c>
      <c r="V706" s="5" t="n">
        <f aca="false">MIN(Sensitivity!T706,Sensitivity!U706)</f>
        <v>25.783286101781</v>
      </c>
      <c r="W706" s="2" t="n">
        <f aca="false">note_a_principal_usd/Sensitivity!V706</f>
        <v>193924.078577968</v>
      </c>
      <c r="X706" s="5" t="n">
        <f aca="false">note_b_cap_usd/(pre_f_fd_total+Sensitivity!B706+Sensitivity!S706+Sensitivity!C706)</f>
        <v>42.6676805985836</v>
      </c>
      <c r="Y706" s="5" t="n">
        <f aca="false">Sensitivity!E706*(const_one-note_b_discount)</f>
        <v>27.3947414831423</v>
      </c>
      <c r="Z706" s="5" t="n">
        <f aca="false">MIN(Sensitivity!X706,Sensitivity!Y706)</f>
        <v>27.3947414831423</v>
      </c>
      <c r="AA706" s="2" t="n">
        <f aca="false">note_b_principal_usd/Sensitivity!Z706</f>
        <v>109510.067902852</v>
      </c>
      <c r="AB706" s="2" t="n">
        <f aca="false">pre_f_fd_total+Sensitivity!B706+Sensitivity!F706+Sensitivity!W706+Sensitivity!AA706+Sensitivity!S706</f>
        <v>38539454.5151551</v>
      </c>
      <c r="AC706" s="2" t="n">
        <f aca="false">MAX(const_zero,sensitivity_esop_base*Sensitivity!AB706-pre_f_option_pool_total)</f>
        <v>615462.086970161</v>
      </c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customFormat="false" ht="15" hidden="true" customHeight="false" outlineLevel="0" collapsed="false">
      <c r="A707" s="2" t="n">
        <f aca="false">Sensitivity!A706+const_one</f>
        <v>15</v>
      </c>
      <c r="B707" s="2" t="n">
        <f aca="false">Sensitivity!AC706</f>
        <v>615462.086970161</v>
      </c>
      <c r="C707" s="2" t="n">
        <f aca="false">Sensitivity!W706</f>
        <v>193924.078577968</v>
      </c>
      <c r="D707" s="2" t="n">
        <f aca="false">Sensitivity!AA706</f>
        <v>109510.067902852</v>
      </c>
      <c r="E707" s="5" t="n">
        <f aca="false">sensitivity_pre_low_usd/(pre_f_fd_total+Sensitivity!B707)</f>
        <v>32.2291076272259</v>
      </c>
      <c r="F707" s="2" t="n">
        <f aca="false">series_f_primary_raise_usd/Sensitivity!E707</f>
        <v>930835.577174254</v>
      </c>
      <c r="G707" s="2" t="n">
        <f aca="false">IF(Sensitivity!E707&lt;class_seed_ocp,class_seed_ocp*(ad_pre_f_broad_based_fd+series_f_primary_raise_usd/class_seed_ocp)/(ad_pre_f_broad_based_fd+series_f_primary_raise_usd/Sensitivity!E707),class_seed_ocp)</f>
        <v>1</v>
      </c>
      <c r="H707" s="2" t="n">
        <f aca="false">class_seed_original_shares*class_seed_issue_pps/Sensitivity!G707</f>
        <v>5000000</v>
      </c>
      <c r="I707" s="2" t="n">
        <f aca="false">IF(Sensitivity!E707&lt;class_series_a_ocp,class_series_a_ocp*(ad_pre_f_broad_based_fd+series_f_primary_raise_usd/class_series_a_ocp)/(ad_pre_f_broad_based_fd+series_f_primary_raise_usd/Sensitivity!E707),class_series_a_ocp)</f>
        <v>3</v>
      </c>
      <c r="J707" s="2" t="n">
        <f aca="false">class_series_a_original_shares*class_series_a_issue_pps/Sensitivity!I707</f>
        <v>5000000</v>
      </c>
      <c r="K707" s="2" t="n">
        <f aca="false">IF(Sensitivity!E707&lt;class_series_b_ocp,class_series_b_ocp*(ad_pre_f_broad_based_fd+series_f_primary_raise_usd/class_series_b_ocp)/(ad_pre_f_broad_based_fd+series_f_primary_raise_usd/Sensitivity!E707),class_series_b_ocp)</f>
        <v>10</v>
      </c>
      <c r="L707" s="2" t="n">
        <f aca="false">class_series_b_original_shares*class_series_b_issue_pps/Sensitivity!K707</f>
        <v>3000000</v>
      </c>
      <c r="M707" s="2" t="n">
        <f aca="false">IF(Sensitivity!E707&lt;class_series_c_ocp,class_series_c_ocp*(ad_pre_f_broad_based_fd+series_f_primary_raise_usd/class_series_c_ocp)/(ad_pre_f_broad_based_fd+series_f_primary_raise_usd/Sensitivity!E707),class_series_c_ocp)</f>
        <v>25</v>
      </c>
      <c r="N707" s="2" t="n">
        <f aca="false">class_series_c_original_shares*class_series_c_issue_pps/Sensitivity!M707</f>
        <v>2400000</v>
      </c>
      <c r="O707" s="8" t="n">
        <f aca="false">IF(Sensitivity!E707&lt;class_series_d_ocp,class_series_d_ocp*(ad_pre_f_broad_based_fd+series_f_primary_raise_usd/class_series_d_ocp)/(ad_pre_f_broad_based_fd+series_f_primary_raise_usd/Sensitivity!E707),class_series_d_ocp)</f>
        <v>57.4765521285018</v>
      </c>
      <c r="P707" s="2" t="n">
        <f aca="false">class_series_d_original_shares*class_series_d_issue_pps/Sensitivity!O707</f>
        <v>1739840.27045372</v>
      </c>
      <c r="Q707" s="8" t="n">
        <f aca="false">IF(Sensitivity!E707&lt;class_series_e_ocp,class_series_e_ocp*(ad_pre_f_broad_based_fd+series_f_primary_raise_usd/class_series_e_ocp)/(ad_pre_f_broad_based_fd+series_f_primary_raise_usd/Sensitivity!E707),class_series_e_ocp)</f>
        <v>48.7386356380957</v>
      </c>
      <c r="R707" s="2" t="n">
        <f aca="false">class_series_e_original_shares*class_series_e_issue_pps/Sensitivity!Q707</f>
        <v>6155215.43407649</v>
      </c>
      <c r="S707" s="2" t="n">
        <f aca="false">Sensitivity!H707-class_seed_current_shares+Sensitivity!J707-class_series_a_current_shares+Sensitivity!L707-class_series_b_current_shares+Sensitivity!N707-class_series_c_current_shares+Sensitivity!P707-class_series_d_current_shares+Sensitivity!R707-class_series_e_current_shares</f>
        <v>71761.7045302093</v>
      </c>
      <c r="T707" s="5" t="n">
        <f aca="false">note_a_cap_usd/(pre_f_fd_total+Sensitivity!B707+Sensitivity!S707+Sensitivity!D707)</f>
        <v>26.7274664074582</v>
      </c>
      <c r="U707" s="5" t="n">
        <f aca="false">Sensitivity!E707*(const_one-note_a_discount)</f>
        <v>25.7832861017807</v>
      </c>
      <c r="V707" s="5" t="n">
        <f aca="false">MIN(Sensitivity!T707,Sensitivity!U707)</f>
        <v>25.7832861017807</v>
      </c>
      <c r="W707" s="2" t="n">
        <f aca="false">note_a_principal_usd/Sensitivity!V707</f>
        <v>193924.07857797</v>
      </c>
      <c r="X707" s="5" t="n">
        <f aca="false">note_b_cap_usd/(pre_f_fd_total+Sensitivity!B707+Sensitivity!S707+Sensitivity!C707)</f>
        <v>42.6676805985832</v>
      </c>
      <c r="Y707" s="5" t="n">
        <f aca="false">Sensitivity!E707*(const_one-note_b_discount)</f>
        <v>27.394741483142</v>
      </c>
      <c r="Z707" s="5" t="n">
        <f aca="false">MIN(Sensitivity!X707,Sensitivity!Y707)</f>
        <v>27.394741483142</v>
      </c>
      <c r="AA707" s="2" t="n">
        <f aca="false">note_b_principal_usd/Sensitivity!Z707</f>
        <v>109510.067902853</v>
      </c>
      <c r="AB707" s="2" t="n">
        <f aca="false">pre_f_fd_total+Sensitivity!B707+Sensitivity!F707+Sensitivity!W707+Sensitivity!AA707+Sensitivity!S707</f>
        <v>38539454.5151555</v>
      </c>
      <c r="AC707" s="2" t="n">
        <f aca="false">MAX(const_zero,sensitivity_esop_base*Sensitivity!AB707-pre_f_option_pool_total)</f>
        <v>615462.086970208</v>
      </c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customFormat="false" ht="15" hidden="true" customHeight="false" outlineLevel="0" collapsed="false">
      <c r="A708" s="2" t="n">
        <f aca="false">Sensitivity!A707+const_one</f>
        <v>16</v>
      </c>
      <c r="B708" s="2" t="n">
        <f aca="false">Sensitivity!AC707</f>
        <v>615462.086970208</v>
      </c>
      <c r="C708" s="2" t="n">
        <f aca="false">Sensitivity!W707</f>
        <v>193924.07857797</v>
      </c>
      <c r="D708" s="2" t="n">
        <f aca="false">Sensitivity!AA707</f>
        <v>109510.067902853</v>
      </c>
      <c r="E708" s="5" t="n">
        <f aca="false">sensitivity_pre_low_usd/(pre_f_fd_total+Sensitivity!B708)</f>
        <v>32.2291076272259</v>
      </c>
      <c r="F708" s="2" t="n">
        <f aca="false">series_f_primary_raise_usd/Sensitivity!E708</f>
        <v>930835.577174255</v>
      </c>
      <c r="G708" s="2" t="n">
        <f aca="false">IF(Sensitivity!E708&lt;class_seed_ocp,class_seed_ocp*(ad_pre_f_broad_based_fd+series_f_primary_raise_usd/class_seed_ocp)/(ad_pre_f_broad_based_fd+series_f_primary_raise_usd/Sensitivity!E708),class_seed_ocp)</f>
        <v>1</v>
      </c>
      <c r="H708" s="2" t="n">
        <f aca="false">class_seed_original_shares*class_seed_issue_pps/Sensitivity!G708</f>
        <v>5000000</v>
      </c>
      <c r="I708" s="2" t="n">
        <f aca="false">IF(Sensitivity!E708&lt;class_series_a_ocp,class_series_a_ocp*(ad_pre_f_broad_based_fd+series_f_primary_raise_usd/class_series_a_ocp)/(ad_pre_f_broad_based_fd+series_f_primary_raise_usd/Sensitivity!E708),class_series_a_ocp)</f>
        <v>3</v>
      </c>
      <c r="J708" s="2" t="n">
        <f aca="false">class_series_a_original_shares*class_series_a_issue_pps/Sensitivity!I708</f>
        <v>5000000</v>
      </c>
      <c r="K708" s="2" t="n">
        <f aca="false">IF(Sensitivity!E708&lt;class_series_b_ocp,class_series_b_ocp*(ad_pre_f_broad_based_fd+series_f_primary_raise_usd/class_series_b_ocp)/(ad_pre_f_broad_based_fd+series_f_primary_raise_usd/Sensitivity!E708),class_series_b_ocp)</f>
        <v>10</v>
      </c>
      <c r="L708" s="2" t="n">
        <f aca="false">class_series_b_original_shares*class_series_b_issue_pps/Sensitivity!K708</f>
        <v>3000000</v>
      </c>
      <c r="M708" s="2" t="n">
        <f aca="false">IF(Sensitivity!E708&lt;class_series_c_ocp,class_series_c_ocp*(ad_pre_f_broad_based_fd+series_f_primary_raise_usd/class_series_c_ocp)/(ad_pre_f_broad_based_fd+series_f_primary_raise_usd/Sensitivity!E708),class_series_c_ocp)</f>
        <v>25</v>
      </c>
      <c r="N708" s="2" t="n">
        <f aca="false">class_series_c_original_shares*class_series_c_issue_pps/Sensitivity!M708</f>
        <v>2400000</v>
      </c>
      <c r="O708" s="8" t="n">
        <f aca="false">IF(Sensitivity!E708&lt;class_series_d_ocp,class_series_d_ocp*(ad_pre_f_broad_based_fd+series_f_primary_raise_usd/class_series_d_ocp)/(ad_pre_f_broad_based_fd+series_f_primary_raise_usd/Sensitivity!E708),class_series_d_ocp)</f>
        <v>57.4765521285018</v>
      </c>
      <c r="P708" s="2" t="n">
        <f aca="false">class_series_d_original_shares*class_series_d_issue_pps/Sensitivity!O708</f>
        <v>1739840.27045372</v>
      </c>
      <c r="Q708" s="8" t="n">
        <f aca="false">IF(Sensitivity!E708&lt;class_series_e_ocp,class_series_e_ocp*(ad_pre_f_broad_based_fd+series_f_primary_raise_usd/class_series_e_ocp)/(ad_pre_f_broad_based_fd+series_f_primary_raise_usd/Sensitivity!E708),class_series_e_ocp)</f>
        <v>48.7386356380957</v>
      </c>
      <c r="R708" s="2" t="n">
        <f aca="false">class_series_e_original_shares*class_series_e_issue_pps/Sensitivity!Q708</f>
        <v>6155215.43407649</v>
      </c>
      <c r="S708" s="2" t="n">
        <f aca="false">Sensitivity!H708-class_seed_current_shares+Sensitivity!J708-class_series_a_current_shares+Sensitivity!L708-class_series_b_current_shares+Sensitivity!N708-class_series_c_current_shares+Sensitivity!P708-class_series_d_current_shares+Sensitivity!R708-class_series_e_current_shares</f>
        <v>71761.7045302093</v>
      </c>
      <c r="T708" s="5" t="n">
        <f aca="false">note_a_cap_usd/(pre_f_fd_total+Sensitivity!B708+Sensitivity!S708+Sensitivity!D708)</f>
        <v>26.7274664074582</v>
      </c>
      <c r="U708" s="5" t="n">
        <f aca="false">Sensitivity!E708*(const_one-note_a_discount)</f>
        <v>25.7832861017807</v>
      </c>
      <c r="V708" s="5" t="n">
        <f aca="false">MIN(Sensitivity!T708,Sensitivity!U708)</f>
        <v>25.7832861017807</v>
      </c>
      <c r="W708" s="2" t="n">
        <f aca="false">note_a_principal_usd/Sensitivity!V708</f>
        <v>193924.07857797</v>
      </c>
      <c r="X708" s="5" t="n">
        <f aca="false">note_b_cap_usd/(pre_f_fd_total+Sensitivity!B708+Sensitivity!S708+Sensitivity!C708)</f>
        <v>42.6676805985831</v>
      </c>
      <c r="Y708" s="5" t="n">
        <f aca="false">Sensitivity!E708*(const_one-note_b_discount)</f>
        <v>27.394741483142</v>
      </c>
      <c r="Z708" s="5" t="n">
        <f aca="false">MIN(Sensitivity!X708,Sensitivity!Y708)</f>
        <v>27.394741483142</v>
      </c>
      <c r="AA708" s="2" t="n">
        <f aca="false">note_b_principal_usd/Sensitivity!Z708</f>
        <v>109510.067902854</v>
      </c>
      <c r="AB708" s="2" t="n">
        <f aca="false">pre_f_fd_total+Sensitivity!B708+Sensitivity!F708+Sensitivity!W708+Sensitivity!AA708+Sensitivity!S708</f>
        <v>38539454.5151555</v>
      </c>
      <c r="AC708" s="2" t="n">
        <f aca="false">MAX(const_zero,sensitivity_esop_base*Sensitivity!AB708-pre_f_option_pool_total)</f>
        <v>615462.086970216</v>
      </c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customFormat="false" ht="15" hidden="true" customHeight="false" outlineLevel="0" collapsed="false">
      <c r="A709" s="2" t="n">
        <f aca="false">Sensitivity!A708+const_one</f>
        <v>17</v>
      </c>
      <c r="B709" s="2" t="n">
        <f aca="false">Sensitivity!AC708</f>
        <v>615462.086970216</v>
      </c>
      <c r="C709" s="2" t="n">
        <f aca="false">Sensitivity!W708</f>
        <v>193924.07857797</v>
      </c>
      <c r="D709" s="2" t="n">
        <f aca="false">Sensitivity!AA708</f>
        <v>109510.067902854</v>
      </c>
      <c r="E709" s="5" t="n">
        <f aca="false">sensitivity_pre_low_usd/(pre_f_fd_total+Sensitivity!B709)</f>
        <v>32.2291076272259</v>
      </c>
      <c r="F709" s="2" t="n">
        <f aca="false">series_f_primary_raise_usd/Sensitivity!E709</f>
        <v>930835.577174256</v>
      </c>
      <c r="G709" s="2" t="n">
        <f aca="false">IF(Sensitivity!E709&lt;class_seed_ocp,class_seed_ocp*(ad_pre_f_broad_based_fd+series_f_primary_raise_usd/class_seed_ocp)/(ad_pre_f_broad_based_fd+series_f_primary_raise_usd/Sensitivity!E709),class_seed_ocp)</f>
        <v>1</v>
      </c>
      <c r="H709" s="2" t="n">
        <f aca="false">class_seed_original_shares*class_seed_issue_pps/Sensitivity!G709</f>
        <v>5000000</v>
      </c>
      <c r="I709" s="2" t="n">
        <f aca="false">IF(Sensitivity!E709&lt;class_series_a_ocp,class_series_a_ocp*(ad_pre_f_broad_based_fd+series_f_primary_raise_usd/class_series_a_ocp)/(ad_pre_f_broad_based_fd+series_f_primary_raise_usd/Sensitivity!E709),class_series_a_ocp)</f>
        <v>3</v>
      </c>
      <c r="J709" s="2" t="n">
        <f aca="false">class_series_a_original_shares*class_series_a_issue_pps/Sensitivity!I709</f>
        <v>5000000</v>
      </c>
      <c r="K709" s="2" t="n">
        <f aca="false">IF(Sensitivity!E709&lt;class_series_b_ocp,class_series_b_ocp*(ad_pre_f_broad_based_fd+series_f_primary_raise_usd/class_series_b_ocp)/(ad_pre_f_broad_based_fd+series_f_primary_raise_usd/Sensitivity!E709),class_series_b_ocp)</f>
        <v>10</v>
      </c>
      <c r="L709" s="2" t="n">
        <f aca="false">class_series_b_original_shares*class_series_b_issue_pps/Sensitivity!K709</f>
        <v>3000000</v>
      </c>
      <c r="M709" s="2" t="n">
        <f aca="false">IF(Sensitivity!E709&lt;class_series_c_ocp,class_series_c_ocp*(ad_pre_f_broad_based_fd+series_f_primary_raise_usd/class_series_c_ocp)/(ad_pre_f_broad_based_fd+series_f_primary_raise_usd/Sensitivity!E709),class_series_c_ocp)</f>
        <v>25</v>
      </c>
      <c r="N709" s="2" t="n">
        <f aca="false">class_series_c_original_shares*class_series_c_issue_pps/Sensitivity!M709</f>
        <v>2400000</v>
      </c>
      <c r="O709" s="8" t="n">
        <f aca="false">IF(Sensitivity!E709&lt;class_series_d_ocp,class_series_d_ocp*(ad_pre_f_broad_based_fd+series_f_primary_raise_usd/class_series_d_ocp)/(ad_pre_f_broad_based_fd+series_f_primary_raise_usd/Sensitivity!E709),class_series_d_ocp)</f>
        <v>57.4765521285018</v>
      </c>
      <c r="P709" s="2" t="n">
        <f aca="false">class_series_d_original_shares*class_series_d_issue_pps/Sensitivity!O709</f>
        <v>1739840.27045372</v>
      </c>
      <c r="Q709" s="8" t="n">
        <f aca="false">IF(Sensitivity!E709&lt;class_series_e_ocp,class_series_e_ocp*(ad_pre_f_broad_based_fd+series_f_primary_raise_usd/class_series_e_ocp)/(ad_pre_f_broad_based_fd+series_f_primary_raise_usd/Sensitivity!E709),class_series_e_ocp)</f>
        <v>48.7386356380957</v>
      </c>
      <c r="R709" s="2" t="n">
        <f aca="false">class_series_e_original_shares*class_series_e_issue_pps/Sensitivity!Q709</f>
        <v>6155215.43407649</v>
      </c>
      <c r="S709" s="2" t="n">
        <f aca="false">Sensitivity!H709-class_seed_current_shares+Sensitivity!J709-class_series_a_current_shares+Sensitivity!L709-class_series_b_current_shares+Sensitivity!N709-class_series_c_current_shares+Sensitivity!P709-class_series_d_current_shares+Sensitivity!R709-class_series_e_current_shares</f>
        <v>71761.7045302093</v>
      </c>
      <c r="T709" s="5" t="n">
        <f aca="false">note_a_cap_usd/(pre_f_fd_total+Sensitivity!B709+Sensitivity!S709+Sensitivity!D709)</f>
        <v>26.7274664074582</v>
      </c>
      <c r="U709" s="5" t="n">
        <f aca="false">Sensitivity!E709*(const_one-note_a_discount)</f>
        <v>25.7832861017807</v>
      </c>
      <c r="V709" s="5" t="n">
        <f aca="false">MIN(Sensitivity!T709,Sensitivity!U709)</f>
        <v>25.7832861017807</v>
      </c>
      <c r="W709" s="2" t="n">
        <f aca="false">note_a_principal_usd/Sensitivity!V709</f>
        <v>193924.07857797</v>
      </c>
      <c r="X709" s="5" t="n">
        <f aca="false">note_b_cap_usd/(pre_f_fd_total+Sensitivity!B709+Sensitivity!S709+Sensitivity!C709)</f>
        <v>42.6676805985831</v>
      </c>
      <c r="Y709" s="5" t="n">
        <f aca="false">Sensitivity!E709*(const_one-note_b_discount)</f>
        <v>27.394741483142</v>
      </c>
      <c r="Z709" s="5" t="n">
        <f aca="false">MIN(Sensitivity!X709,Sensitivity!Y709)</f>
        <v>27.394741483142</v>
      </c>
      <c r="AA709" s="2" t="n">
        <f aca="false">note_b_principal_usd/Sensitivity!Z709</f>
        <v>109510.067902854</v>
      </c>
      <c r="AB709" s="2" t="n">
        <f aca="false">pre_f_fd_total+Sensitivity!B709+Sensitivity!F709+Sensitivity!W709+Sensitivity!AA709+Sensitivity!S709</f>
        <v>38539454.5151555</v>
      </c>
      <c r="AC709" s="2" t="n">
        <f aca="false">MAX(const_zero,sensitivity_esop_base*Sensitivity!AB709-pre_f_option_pool_total)</f>
        <v>615462.086970217</v>
      </c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customFormat="false" ht="15" hidden="true" customHeight="false" outlineLevel="0" collapsed="false">
      <c r="A710" s="2" t="n">
        <f aca="false">Sensitivity!A709+const_one</f>
        <v>18</v>
      </c>
      <c r="B710" s="2" t="n">
        <f aca="false">Sensitivity!AC709</f>
        <v>615462.086970217</v>
      </c>
      <c r="C710" s="2" t="n">
        <f aca="false">Sensitivity!W709</f>
        <v>193924.07857797</v>
      </c>
      <c r="D710" s="2" t="n">
        <f aca="false">Sensitivity!AA709</f>
        <v>109510.067902854</v>
      </c>
      <c r="E710" s="5" t="n">
        <f aca="false">sensitivity_pre_low_usd/(pre_f_fd_total+Sensitivity!B710)</f>
        <v>32.2291076272259</v>
      </c>
      <c r="F710" s="2" t="n">
        <f aca="false">series_f_primary_raise_usd/Sensitivity!E710</f>
        <v>930835.577174256</v>
      </c>
      <c r="G710" s="2" t="n">
        <f aca="false">IF(Sensitivity!E710&lt;class_seed_ocp,class_seed_ocp*(ad_pre_f_broad_based_fd+series_f_primary_raise_usd/class_seed_ocp)/(ad_pre_f_broad_based_fd+series_f_primary_raise_usd/Sensitivity!E710),class_seed_ocp)</f>
        <v>1</v>
      </c>
      <c r="H710" s="2" t="n">
        <f aca="false">class_seed_original_shares*class_seed_issue_pps/Sensitivity!G710</f>
        <v>5000000</v>
      </c>
      <c r="I710" s="2" t="n">
        <f aca="false">IF(Sensitivity!E710&lt;class_series_a_ocp,class_series_a_ocp*(ad_pre_f_broad_based_fd+series_f_primary_raise_usd/class_series_a_ocp)/(ad_pre_f_broad_based_fd+series_f_primary_raise_usd/Sensitivity!E710),class_series_a_ocp)</f>
        <v>3</v>
      </c>
      <c r="J710" s="2" t="n">
        <f aca="false">class_series_a_original_shares*class_series_a_issue_pps/Sensitivity!I710</f>
        <v>5000000</v>
      </c>
      <c r="K710" s="2" t="n">
        <f aca="false">IF(Sensitivity!E710&lt;class_series_b_ocp,class_series_b_ocp*(ad_pre_f_broad_based_fd+series_f_primary_raise_usd/class_series_b_ocp)/(ad_pre_f_broad_based_fd+series_f_primary_raise_usd/Sensitivity!E710),class_series_b_ocp)</f>
        <v>10</v>
      </c>
      <c r="L710" s="2" t="n">
        <f aca="false">class_series_b_original_shares*class_series_b_issue_pps/Sensitivity!K710</f>
        <v>3000000</v>
      </c>
      <c r="M710" s="2" t="n">
        <f aca="false">IF(Sensitivity!E710&lt;class_series_c_ocp,class_series_c_ocp*(ad_pre_f_broad_based_fd+series_f_primary_raise_usd/class_series_c_ocp)/(ad_pre_f_broad_based_fd+series_f_primary_raise_usd/Sensitivity!E710),class_series_c_ocp)</f>
        <v>25</v>
      </c>
      <c r="N710" s="2" t="n">
        <f aca="false">class_series_c_original_shares*class_series_c_issue_pps/Sensitivity!M710</f>
        <v>2400000</v>
      </c>
      <c r="O710" s="8" t="n">
        <f aca="false">IF(Sensitivity!E710&lt;class_series_d_ocp,class_series_d_ocp*(ad_pre_f_broad_based_fd+series_f_primary_raise_usd/class_series_d_ocp)/(ad_pre_f_broad_based_fd+series_f_primary_raise_usd/Sensitivity!E710),class_series_d_ocp)</f>
        <v>57.4765521285018</v>
      </c>
      <c r="P710" s="2" t="n">
        <f aca="false">class_series_d_original_shares*class_series_d_issue_pps/Sensitivity!O710</f>
        <v>1739840.27045372</v>
      </c>
      <c r="Q710" s="8" t="n">
        <f aca="false">IF(Sensitivity!E710&lt;class_series_e_ocp,class_series_e_ocp*(ad_pre_f_broad_based_fd+series_f_primary_raise_usd/class_series_e_ocp)/(ad_pre_f_broad_based_fd+series_f_primary_raise_usd/Sensitivity!E710),class_series_e_ocp)</f>
        <v>48.7386356380957</v>
      </c>
      <c r="R710" s="2" t="n">
        <f aca="false">class_series_e_original_shares*class_series_e_issue_pps/Sensitivity!Q710</f>
        <v>6155215.43407649</v>
      </c>
      <c r="S710" s="2" t="n">
        <f aca="false">Sensitivity!H710-class_seed_current_shares+Sensitivity!J710-class_series_a_current_shares+Sensitivity!L710-class_series_b_current_shares+Sensitivity!N710-class_series_c_current_shares+Sensitivity!P710-class_series_d_current_shares+Sensitivity!R710-class_series_e_current_shares</f>
        <v>71761.7045302093</v>
      </c>
      <c r="T710" s="5" t="n">
        <f aca="false">note_a_cap_usd/(pre_f_fd_total+Sensitivity!B710+Sensitivity!S710+Sensitivity!D710)</f>
        <v>26.7274664074582</v>
      </c>
      <c r="U710" s="5" t="n">
        <f aca="false">Sensitivity!E710*(const_one-note_a_discount)</f>
        <v>25.7832861017807</v>
      </c>
      <c r="V710" s="5" t="n">
        <f aca="false">MIN(Sensitivity!T710,Sensitivity!U710)</f>
        <v>25.7832861017807</v>
      </c>
      <c r="W710" s="2" t="n">
        <f aca="false">note_a_principal_usd/Sensitivity!V710</f>
        <v>193924.07857797</v>
      </c>
      <c r="X710" s="5" t="n">
        <f aca="false">note_b_cap_usd/(pre_f_fd_total+Sensitivity!B710+Sensitivity!S710+Sensitivity!C710)</f>
        <v>42.6676805985831</v>
      </c>
      <c r="Y710" s="5" t="n">
        <f aca="false">Sensitivity!E710*(const_one-note_b_discount)</f>
        <v>27.394741483142</v>
      </c>
      <c r="Z710" s="5" t="n">
        <f aca="false">MIN(Sensitivity!X710,Sensitivity!Y710)</f>
        <v>27.394741483142</v>
      </c>
      <c r="AA710" s="2" t="n">
        <f aca="false">note_b_principal_usd/Sensitivity!Z710</f>
        <v>109510.067902854</v>
      </c>
      <c r="AB710" s="2" t="n">
        <f aca="false">pre_f_fd_total+Sensitivity!B710+Sensitivity!F710+Sensitivity!W710+Sensitivity!AA710+Sensitivity!S710</f>
        <v>38539454.5151555</v>
      </c>
      <c r="AC710" s="2" t="n">
        <f aca="false">MAX(const_zero,sensitivity_esop_base*Sensitivity!AB710-pre_f_option_pool_total)</f>
        <v>615462.086970217</v>
      </c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customFormat="false" ht="15" hidden="true" customHeight="false" outlineLevel="0" collapsed="false">
      <c r="A711" s="2" t="n">
        <f aca="false">Sensitivity!A710+const_one</f>
        <v>19</v>
      </c>
      <c r="B711" s="2" t="n">
        <f aca="false">Sensitivity!AC710</f>
        <v>615462.086970217</v>
      </c>
      <c r="C711" s="2" t="n">
        <f aca="false">Sensitivity!W710</f>
        <v>193924.07857797</v>
      </c>
      <c r="D711" s="2" t="n">
        <f aca="false">Sensitivity!AA710</f>
        <v>109510.067902854</v>
      </c>
      <c r="E711" s="5" t="n">
        <f aca="false">sensitivity_pre_low_usd/(pre_f_fd_total+Sensitivity!B711)</f>
        <v>32.2291076272259</v>
      </c>
      <c r="F711" s="2" t="n">
        <f aca="false">series_f_primary_raise_usd/Sensitivity!E711</f>
        <v>930835.577174256</v>
      </c>
      <c r="G711" s="2" t="n">
        <f aca="false">IF(Sensitivity!E711&lt;class_seed_ocp,class_seed_ocp*(ad_pre_f_broad_based_fd+series_f_primary_raise_usd/class_seed_ocp)/(ad_pre_f_broad_based_fd+series_f_primary_raise_usd/Sensitivity!E711),class_seed_ocp)</f>
        <v>1</v>
      </c>
      <c r="H711" s="2" t="n">
        <f aca="false">class_seed_original_shares*class_seed_issue_pps/Sensitivity!G711</f>
        <v>5000000</v>
      </c>
      <c r="I711" s="2" t="n">
        <f aca="false">IF(Sensitivity!E711&lt;class_series_a_ocp,class_series_a_ocp*(ad_pre_f_broad_based_fd+series_f_primary_raise_usd/class_series_a_ocp)/(ad_pre_f_broad_based_fd+series_f_primary_raise_usd/Sensitivity!E711),class_series_a_ocp)</f>
        <v>3</v>
      </c>
      <c r="J711" s="2" t="n">
        <f aca="false">class_series_a_original_shares*class_series_a_issue_pps/Sensitivity!I711</f>
        <v>5000000</v>
      </c>
      <c r="K711" s="2" t="n">
        <f aca="false">IF(Sensitivity!E711&lt;class_series_b_ocp,class_series_b_ocp*(ad_pre_f_broad_based_fd+series_f_primary_raise_usd/class_series_b_ocp)/(ad_pre_f_broad_based_fd+series_f_primary_raise_usd/Sensitivity!E711),class_series_b_ocp)</f>
        <v>10</v>
      </c>
      <c r="L711" s="2" t="n">
        <f aca="false">class_series_b_original_shares*class_series_b_issue_pps/Sensitivity!K711</f>
        <v>3000000</v>
      </c>
      <c r="M711" s="2" t="n">
        <f aca="false">IF(Sensitivity!E711&lt;class_series_c_ocp,class_series_c_ocp*(ad_pre_f_broad_based_fd+series_f_primary_raise_usd/class_series_c_ocp)/(ad_pre_f_broad_based_fd+series_f_primary_raise_usd/Sensitivity!E711),class_series_c_ocp)</f>
        <v>25</v>
      </c>
      <c r="N711" s="2" t="n">
        <f aca="false">class_series_c_original_shares*class_series_c_issue_pps/Sensitivity!M711</f>
        <v>2400000</v>
      </c>
      <c r="O711" s="8" t="n">
        <f aca="false">IF(Sensitivity!E711&lt;class_series_d_ocp,class_series_d_ocp*(ad_pre_f_broad_based_fd+series_f_primary_raise_usd/class_series_d_ocp)/(ad_pre_f_broad_based_fd+series_f_primary_raise_usd/Sensitivity!E711),class_series_d_ocp)</f>
        <v>57.4765521285018</v>
      </c>
      <c r="P711" s="2" t="n">
        <f aca="false">class_series_d_original_shares*class_series_d_issue_pps/Sensitivity!O711</f>
        <v>1739840.27045372</v>
      </c>
      <c r="Q711" s="8" t="n">
        <f aca="false">IF(Sensitivity!E711&lt;class_series_e_ocp,class_series_e_ocp*(ad_pre_f_broad_based_fd+series_f_primary_raise_usd/class_series_e_ocp)/(ad_pre_f_broad_based_fd+series_f_primary_raise_usd/Sensitivity!E711),class_series_e_ocp)</f>
        <v>48.7386356380957</v>
      </c>
      <c r="R711" s="2" t="n">
        <f aca="false">class_series_e_original_shares*class_series_e_issue_pps/Sensitivity!Q711</f>
        <v>6155215.43407649</v>
      </c>
      <c r="S711" s="2" t="n">
        <f aca="false">Sensitivity!H711-class_seed_current_shares+Sensitivity!J711-class_series_a_current_shares+Sensitivity!L711-class_series_b_current_shares+Sensitivity!N711-class_series_c_current_shares+Sensitivity!P711-class_series_d_current_shares+Sensitivity!R711-class_series_e_current_shares</f>
        <v>71761.7045302093</v>
      </c>
      <c r="T711" s="5" t="n">
        <f aca="false">note_a_cap_usd/(pre_f_fd_total+Sensitivity!B711+Sensitivity!S711+Sensitivity!D711)</f>
        <v>26.7274664074582</v>
      </c>
      <c r="U711" s="5" t="n">
        <f aca="false">Sensitivity!E711*(const_one-note_a_discount)</f>
        <v>25.7832861017807</v>
      </c>
      <c r="V711" s="5" t="n">
        <f aca="false">MIN(Sensitivity!T711,Sensitivity!U711)</f>
        <v>25.7832861017807</v>
      </c>
      <c r="W711" s="2" t="n">
        <f aca="false">note_a_principal_usd/Sensitivity!V711</f>
        <v>193924.07857797</v>
      </c>
      <c r="X711" s="5" t="n">
        <f aca="false">note_b_cap_usd/(pre_f_fd_total+Sensitivity!B711+Sensitivity!S711+Sensitivity!C711)</f>
        <v>42.6676805985831</v>
      </c>
      <c r="Y711" s="5" t="n">
        <f aca="false">Sensitivity!E711*(const_one-note_b_discount)</f>
        <v>27.394741483142</v>
      </c>
      <c r="Z711" s="5" t="n">
        <f aca="false">MIN(Sensitivity!X711,Sensitivity!Y711)</f>
        <v>27.394741483142</v>
      </c>
      <c r="AA711" s="2" t="n">
        <f aca="false">note_b_principal_usd/Sensitivity!Z711</f>
        <v>109510.067902854</v>
      </c>
      <c r="AB711" s="2" t="n">
        <f aca="false">pre_f_fd_total+Sensitivity!B711+Sensitivity!F711+Sensitivity!W711+Sensitivity!AA711+Sensitivity!S711</f>
        <v>38539454.5151555</v>
      </c>
      <c r="AC711" s="2" t="n">
        <f aca="false">MAX(const_zero,sensitivity_esop_base*Sensitivity!AB711-pre_f_option_pool_total)</f>
        <v>615462.086970217</v>
      </c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customFormat="false" ht="15" hidden="true" customHeight="false" outlineLevel="0" collapsed="false">
      <c r="A712" s="2" t="n">
        <f aca="false">Sensitivity!A711+const_one</f>
        <v>20</v>
      </c>
      <c r="B712" s="2" t="n">
        <f aca="false">Sensitivity!AC711</f>
        <v>615462.086970217</v>
      </c>
      <c r="C712" s="2" t="n">
        <f aca="false">Sensitivity!W711</f>
        <v>193924.07857797</v>
      </c>
      <c r="D712" s="2" t="n">
        <f aca="false">Sensitivity!AA711</f>
        <v>109510.067902854</v>
      </c>
      <c r="E712" s="5" t="n">
        <f aca="false">sensitivity_pre_low_usd/(pre_f_fd_total+Sensitivity!B712)</f>
        <v>32.2291076272259</v>
      </c>
      <c r="F712" s="2" t="n">
        <f aca="false">series_f_primary_raise_usd/Sensitivity!E712</f>
        <v>930835.577174256</v>
      </c>
      <c r="G712" s="2" t="n">
        <f aca="false">IF(Sensitivity!E712&lt;class_seed_ocp,class_seed_ocp*(ad_pre_f_broad_based_fd+series_f_primary_raise_usd/class_seed_ocp)/(ad_pre_f_broad_based_fd+series_f_primary_raise_usd/Sensitivity!E712),class_seed_ocp)</f>
        <v>1</v>
      </c>
      <c r="H712" s="2" t="n">
        <f aca="false">class_seed_original_shares*class_seed_issue_pps/Sensitivity!G712</f>
        <v>5000000</v>
      </c>
      <c r="I712" s="2" t="n">
        <f aca="false">IF(Sensitivity!E712&lt;class_series_a_ocp,class_series_a_ocp*(ad_pre_f_broad_based_fd+series_f_primary_raise_usd/class_series_a_ocp)/(ad_pre_f_broad_based_fd+series_f_primary_raise_usd/Sensitivity!E712),class_series_a_ocp)</f>
        <v>3</v>
      </c>
      <c r="J712" s="2" t="n">
        <f aca="false">class_series_a_original_shares*class_series_a_issue_pps/Sensitivity!I712</f>
        <v>5000000</v>
      </c>
      <c r="K712" s="2" t="n">
        <f aca="false">IF(Sensitivity!E712&lt;class_series_b_ocp,class_series_b_ocp*(ad_pre_f_broad_based_fd+series_f_primary_raise_usd/class_series_b_ocp)/(ad_pre_f_broad_based_fd+series_f_primary_raise_usd/Sensitivity!E712),class_series_b_ocp)</f>
        <v>10</v>
      </c>
      <c r="L712" s="2" t="n">
        <f aca="false">class_series_b_original_shares*class_series_b_issue_pps/Sensitivity!K712</f>
        <v>3000000</v>
      </c>
      <c r="M712" s="2" t="n">
        <f aca="false">IF(Sensitivity!E712&lt;class_series_c_ocp,class_series_c_ocp*(ad_pre_f_broad_based_fd+series_f_primary_raise_usd/class_series_c_ocp)/(ad_pre_f_broad_based_fd+series_f_primary_raise_usd/Sensitivity!E712),class_series_c_ocp)</f>
        <v>25</v>
      </c>
      <c r="N712" s="2" t="n">
        <f aca="false">class_series_c_original_shares*class_series_c_issue_pps/Sensitivity!M712</f>
        <v>2400000</v>
      </c>
      <c r="O712" s="8" t="n">
        <f aca="false">IF(Sensitivity!E712&lt;class_series_d_ocp,class_series_d_ocp*(ad_pre_f_broad_based_fd+series_f_primary_raise_usd/class_series_d_ocp)/(ad_pre_f_broad_based_fd+series_f_primary_raise_usd/Sensitivity!E712),class_series_d_ocp)</f>
        <v>57.4765521285018</v>
      </c>
      <c r="P712" s="2" t="n">
        <f aca="false">class_series_d_original_shares*class_series_d_issue_pps/Sensitivity!O712</f>
        <v>1739840.27045372</v>
      </c>
      <c r="Q712" s="8" t="n">
        <f aca="false">IF(Sensitivity!E712&lt;class_series_e_ocp,class_series_e_ocp*(ad_pre_f_broad_based_fd+series_f_primary_raise_usd/class_series_e_ocp)/(ad_pre_f_broad_based_fd+series_f_primary_raise_usd/Sensitivity!E712),class_series_e_ocp)</f>
        <v>48.7386356380957</v>
      </c>
      <c r="R712" s="2" t="n">
        <f aca="false">class_series_e_original_shares*class_series_e_issue_pps/Sensitivity!Q712</f>
        <v>6155215.43407649</v>
      </c>
      <c r="S712" s="2" t="n">
        <f aca="false">Sensitivity!H712-class_seed_current_shares+Sensitivity!J712-class_series_a_current_shares+Sensitivity!L712-class_series_b_current_shares+Sensitivity!N712-class_series_c_current_shares+Sensitivity!P712-class_series_d_current_shares+Sensitivity!R712-class_series_e_current_shares</f>
        <v>71761.7045302093</v>
      </c>
      <c r="T712" s="5" t="n">
        <f aca="false">note_a_cap_usd/(pre_f_fd_total+Sensitivity!B712+Sensitivity!S712+Sensitivity!D712)</f>
        <v>26.7274664074582</v>
      </c>
      <c r="U712" s="5" t="n">
        <f aca="false">Sensitivity!E712*(const_one-note_a_discount)</f>
        <v>25.7832861017807</v>
      </c>
      <c r="V712" s="5" t="n">
        <f aca="false">MIN(Sensitivity!T712,Sensitivity!U712)</f>
        <v>25.7832861017807</v>
      </c>
      <c r="W712" s="2" t="n">
        <f aca="false">note_a_principal_usd/Sensitivity!V712</f>
        <v>193924.07857797</v>
      </c>
      <c r="X712" s="5" t="n">
        <f aca="false">note_b_cap_usd/(pre_f_fd_total+Sensitivity!B712+Sensitivity!S712+Sensitivity!C712)</f>
        <v>42.6676805985831</v>
      </c>
      <c r="Y712" s="5" t="n">
        <f aca="false">Sensitivity!E712*(const_one-note_b_discount)</f>
        <v>27.394741483142</v>
      </c>
      <c r="Z712" s="5" t="n">
        <f aca="false">MIN(Sensitivity!X712,Sensitivity!Y712)</f>
        <v>27.394741483142</v>
      </c>
      <c r="AA712" s="2" t="n">
        <f aca="false">note_b_principal_usd/Sensitivity!Z712</f>
        <v>109510.067902854</v>
      </c>
      <c r="AB712" s="2" t="n">
        <f aca="false">pre_f_fd_total+Sensitivity!B712+Sensitivity!F712+Sensitivity!W712+Sensitivity!AA712+Sensitivity!S712</f>
        <v>38539454.5151555</v>
      </c>
      <c r="AC712" s="2" t="n">
        <f aca="false">MAX(const_zero,sensitivity_esop_base*Sensitivity!AB712-pre_f_option_pool_total)</f>
        <v>615462.086970217</v>
      </c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customFormat="false" ht="15" hidden="true" customHeight="false" outlineLevel="0" collapsed="false">
      <c r="A713" s="2" t="n">
        <f aca="false">Sensitivity!A712+const_one</f>
        <v>21</v>
      </c>
      <c r="B713" s="2" t="n">
        <f aca="false">Sensitivity!AC712</f>
        <v>615462.086970217</v>
      </c>
      <c r="C713" s="2" t="n">
        <f aca="false">Sensitivity!W712</f>
        <v>193924.07857797</v>
      </c>
      <c r="D713" s="2" t="n">
        <f aca="false">Sensitivity!AA712</f>
        <v>109510.067902854</v>
      </c>
      <c r="E713" s="5" t="n">
        <f aca="false">sensitivity_pre_low_usd/(pre_f_fd_total+Sensitivity!B713)</f>
        <v>32.2291076272259</v>
      </c>
      <c r="F713" s="2" t="n">
        <f aca="false">series_f_primary_raise_usd/Sensitivity!E713</f>
        <v>930835.577174256</v>
      </c>
      <c r="G713" s="2" t="n">
        <f aca="false">IF(Sensitivity!E713&lt;class_seed_ocp,class_seed_ocp*(ad_pre_f_broad_based_fd+series_f_primary_raise_usd/class_seed_ocp)/(ad_pre_f_broad_based_fd+series_f_primary_raise_usd/Sensitivity!E713),class_seed_ocp)</f>
        <v>1</v>
      </c>
      <c r="H713" s="2" t="n">
        <f aca="false">class_seed_original_shares*class_seed_issue_pps/Sensitivity!G713</f>
        <v>5000000</v>
      </c>
      <c r="I713" s="2" t="n">
        <f aca="false">IF(Sensitivity!E713&lt;class_series_a_ocp,class_series_a_ocp*(ad_pre_f_broad_based_fd+series_f_primary_raise_usd/class_series_a_ocp)/(ad_pre_f_broad_based_fd+series_f_primary_raise_usd/Sensitivity!E713),class_series_a_ocp)</f>
        <v>3</v>
      </c>
      <c r="J713" s="2" t="n">
        <f aca="false">class_series_a_original_shares*class_series_a_issue_pps/Sensitivity!I713</f>
        <v>5000000</v>
      </c>
      <c r="K713" s="2" t="n">
        <f aca="false">IF(Sensitivity!E713&lt;class_series_b_ocp,class_series_b_ocp*(ad_pre_f_broad_based_fd+series_f_primary_raise_usd/class_series_b_ocp)/(ad_pre_f_broad_based_fd+series_f_primary_raise_usd/Sensitivity!E713),class_series_b_ocp)</f>
        <v>10</v>
      </c>
      <c r="L713" s="2" t="n">
        <f aca="false">class_series_b_original_shares*class_series_b_issue_pps/Sensitivity!K713</f>
        <v>3000000</v>
      </c>
      <c r="M713" s="2" t="n">
        <f aca="false">IF(Sensitivity!E713&lt;class_series_c_ocp,class_series_c_ocp*(ad_pre_f_broad_based_fd+series_f_primary_raise_usd/class_series_c_ocp)/(ad_pre_f_broad_based_fd+series_f_primary_raise_usd/Sensitivity!E713),class_series_c_ocp)</f>
        <v>25</v>
      </c>
      <c r="N713" s="2" t="n">
        <f aca="false">class_series_c_original_shares*class_series_c_issue_pps/Sensitivity!M713</f>
        <v>2400000</v>
      </c>
      <c r="O713" s="8" t="n">
        <f aca="false">IF(Sensitivity!E713&lt;class_series_d_ocp,class_series_d_ocp*(ad_pre_f_broad_based_fd+series_f_primary_raise_usd/class_series_d_ocp)/(ad_pre_f_broad_based_fd+series_f_primary_raise_usd/Sensitivity!E713),class_series_d_ocp)</f>
        <v>57.4765521285018</v>
      </c>
      <c r="P713" s="2" t="n">
        <f aca="false">class_series_d_original_shares*class_series_d_issue_pps/Sensitivity!O713</f>
        <v>1739840.27045372</v>
      </c>
      <c r="Q713" s="8" t="n">
        <f aca="false">IF(Sensitivity!E713&lt;class_series_e_ocp,class_series_e_ocp*(ad_pre_f_broad_based_fd+series_f_primary_raise_usd/class_series_e_ocp)/(ad_pre_f_broad_based_fd+series_f_primary_raise_usd/Sensitivity!E713),class_series_e_ocp)</f>
        <v>48.7386356380957</v>
      </c>
      <c r="R713" s="2" t="n">
        <f aca="false">class_series_e_original_shares*class_series_e_issue_pps/Sensitivity!Q713</f>
        <v>6155215.43407649</v>
      </c>
      <c r="S713" s="2" t="n">
        <f aca="false">Sensitivity!H713-class_seed_current_shares+Sensitivity!J713-class_series_a_current_shares+Sensitivity!L713-class_series_b_current_shares+Sensitivity!N713-class_series_c_current_shares+Sensitivity!P713-class_series_d_current_shares+Sensitivity!R713-class_series_e_current_shares</f>
        <v>71761.7045302093</v>
      </c>
      <c r="T713" s="5" t="n">
        <f aca="false">note_a_cap_usd/(pre_f_fd_total+Sensitivity!B713+Sensitivity!S713+Sensitivity!D713)</f>
        <v>26.7274664074582</v>
      </c>
      <c r="U713" s="5" t="n">
        <f aca="false">Sensitivity!E713*(const_one-note_a_discount)</f>
        <v>25.7832861017807</v>
      </c>
      <c r="V713" s="5" t="n">
        <f aca="false">MIN(Sensitivity!T713,Sensitivity!U713)</f>
        <v>25.7832861017807</v>
      </c>
      <c r="W713" s="2" t="n">
        <f aca="false">note_a_principal_usd/Sensitivity!V713</f>
        <v>193924.07857797</v>
      </c>
      <c r="X713" s="5" t="n">
        <f aca="false">note_b_cap_usd/(pre_f_fd_total+Sensitivity!B713+Sensitivity!S713+Sensitivity!C713)</f>
        <v>42.6676805985831</v>
      </c>
      <c r="Y713" s="5" t="n">
        <f aca="false">Sensitivity!E713*(const_one-note_b_discount)</f>
        <v>27.394741483142</v>
      </c>
      <c r="Z713" s="5" t="n">
        <f aca="false">MIN(Sensitivity!X713,Sensitivity!Y713)</f>
        <v>27.394741483142</v>
      </c>
      <c r="AA713" s="2" t="n">
        <f aca="false">note_b_principal_usd/Sensitivity!Z713</f>
        <v>109510.067902854</v>
      </c>
      <c r="AB713" s="2" t="n">
        <f aca="false">pre_f_fd_total+Sensitivity!B713+Sensitivity!F713+Sensitivity!W713+Sensitivity!AA713+Sensitivity!S713</f>
        <v>38539454.5151555</v>
      </c>
      <c r="AC713" s="2" t="n">
        <f aca="false">MAX(const_zero,sensitivity_esop_base*Sensitivity!AB713-pre_f_option_pool_total)</f>
        <v>615462.086970217</v>
      </c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customFormat="false" ht="15" hidden="true" customHeight="false" outlineLevel="0" collapsed="false">
      <c r="A714" s="2" t="n">
        <f aca="false">Sensitivity!A713+const_one</f>
        <v>22</v>
      </c>
      <c r="B714" s="2" t="n">
        <f aca="false">Sensitivity!AC713</f>
        <v>615462.086970217</v>
      </c>
      <c r="C714" s="2" t="n">
        <f aca="false">Sensitivity!W713</f>
        <v>193924.07857797</v>
      </c>
      <c r="D714" s="2" t="n">
        <f aca="false">Sensitivity!AA713</f>
        <v>109510.067902854</v>
      </c>
      <c r="E714" s="5" t="n">
        <f aca="false">sensitivity_pre_low_usd/(pre_f_fd_total+Sensitivity!B714)</f>
        <v>32.2291076272259</v>
      </c>
      <c r="F714" s="2" t="n">
        <f aca="false">series_f_primary_raise_usd/Sensitivity!E714</f>
        <v>930835.577174256</v>
      </c>
      <c r="G714" s="2" t="n">
        <f aca="false">IF(Sensitivity!E714&lt;class_seed_ocp,class_seed_ocp*(ad_pre_f_broad_based_fd+series_f_primary_raise_usd/class_seed_ocp)/(ad_pre_f_broad_based_fd+series_f_primary_raise_usd/Sensitivity!E714),class_seed_ocp)</f>
        <v>1</v>
      </c>
      <c r="H714" s="2" t="n">
        <f aca="false">class_seed_original_shares*class_seed_issue_pps/Sensitivity!G714</f>
        <v>5000000</v>
      </c>
      <c r="I714" s="2" t="n">
        <f aca="false">IF(Sensitivity!E714&lt;class_series_a_ocp,class_series_a_ocp*(ad_pre_f_broad_based_fd+series_f_primary_raise_usd/class_series_a_ocp)/(ad_pre_f_broad_based_fd+series_f_primary_raise_usd/Sensitivity!E714),class_series_a_ocp)</f>
        <v>3</v>
      </c>
      <c r="J714" s="2" t="n">
        <f aca="false">class_series_a_original_shares*class_series_a_issue_pps/Sensitivity!I714</f>
        <v>5000000</v>
      </c>
      <c r="K714" s="2" t="n">
        <f aca="false">IF(Sensitivity!E714&lt;class_series_b_ocp,class_series_b_ocp*(ad_pre_f_broad_based_fd+series_f_primary_raise_usd/class_series_b_ocp)/(ad_pre_f_broad_based_fd+series_f_primary_raise_usd/Sensitivity!E714),class_series_b_ocp)</f>
        <v>10</v>
      </c>
      <c r="L714" s="2" t="n">
        <f aca="false">class_series_b_original_shares*class_series_b_issue_pps/Sensitivity!K714</f>
        <v>3000000</v>
      </c>
      <c r="M714" s="2" t="n">
        <f aca="false">IF(Sensitivity!E714&lt;class_series_c_ocp,class_series_c_ocp*(ad_pre_f_broad_based_fd+series_f_primary_raise_usd/class_series_c_ocp)/(ad_pre_f_broad_based_fd+series_f_primary_raise_usd/Sensitivity!E714),class_series_c_ocp)</f>
        <v>25</v>
      </c>
      <c r="N714" s="2" t="n">
        <f aca="false">class_series_c_original_shares*class_series_c_issue_pps/Sensitivity!M714</f>
        <v>2400000</v>
      </c>
      <c r="O714" s="8" t="n">
        <f aca="false">IF(Sensitivity!E714&lt;class_series_d_ocp,class_series_d_ocp*(ad_pre_f_broad_based_fd+series_f_primary_raise_usd/class_series_d_ocp)/(ad_pre_f_broad_based_fd+series_f_primary_raise_usd/Sensitivity!E714),class_series_d_ocp)</f>
        <v>57.4765521285018</v>
      </c>
      <c r="P714" s="2" t="n">
        <f aca="false">class_series_d_original_shares*class_series_d_issue_pps/Sensitivity!O714</f>
        <v>1739840.27045372</v>
      </c>
      <c r="Q714" s="8" t="n">
        <f aca="false">IF(Sensitivity!E714&lt;class_series_e_ocp,class_series_e_ocp*(ad_pre_f_broad_based_fd+series_f_primary_raise_usd/class_series_e_ocp)/(ad_pre_f_broad_based_fd+series_f_primary_raise_usd/Sensitivity!E714),class_series_e_ocp)</f>
        <v>48.7386356380957</v>
      </c>
      <c r="R714" s="2" t="n">
        <f aca="false">class_series_e_original_shares*class_series_e_issue_pps/Sensitivity!Q714</f>
        <v>6155215.43407649</v>
      </c>
      <c r="S714" s="2" t="n">
        <f aca="false">Sensitivity!H714-class_seed_current_shares+Sensitivity!J714-class_series_a_current_shares+Sensitivity!L714-class_series_b_current_shares+Sensitivity!N714-class_series_c_current_shares+Sensitivity!P714-class_series_d_current_shares+Sensitivity!R714-class_series_e_current_shares</f>
        <v>71761.7045302093</v>
      </c>
      <c r="T714" s="5" t="n">
        <f aca="false">note_a_cap_usd/(pre_f_fd_total+Sensitivity!B714+Sensitivity!S714+Sensitivity!D714)</f>
        <v>26.7274664074582</v>
      </c>
      <c r="U714" s="5" t="n">
        <f aca="false">Sensitivity!E714*(const_one-note_a_discount)</f>
        <v>25.7832861017807</v>
      </c>
      <c r="V714" s="5" t="n">
        <f aca="false">MIN(Sensitivity!T714,Sensitivity!U714)</f>
        <v>25.7832861017807</v>
      </c>
      <c r="W714" s="2" t="n">
        <f aca="false">note_a_principal_usd/Sensitivity!V714</f>
        <v>193924.07857797</v>
      </c>
      <c r="X714" s="5" t="n">
        <f aca="false">note_b_cap_usd/(pre_f_fd_total+Sensitivity!B714+Sensitivity!S714+Sensitivity!C714)</f>
        <v>42.6676805985831</v>
      </c>
      <c r="Y714" s="5" t="n">
        <f aca="false">Sensitivity!E714*(const_one-note_b_discount)</f>
        <v>27.394741483142</v>
      </c>
      <c r="Z714" s="5" t="n">
        <f aca="false">MIN(Sensitivity!X714,Sensitivity!Y714)</f>
        <v>27.394741483142</v>
      </c>
      <c r="AA714" s="2" t="n">
        <f aca="false">note_b_principal_usd/Sensitivity!Z714</f>
        <v>109510.067902854</v>
      </c>
      <c r="AB714" s="2" t="n">
        <f aca="false">pre_f_fd_total+Sensitivity!B714+Sensitivity!F714+Sensitivity!W714+Sensitivity!AA714+Sensitivity!S714</f>
        <v>38539454.5151555</v>
      </c>
      <c r="AC714" s="2" t="n">
        <f aca="false">MAX(const_zero,sensitivity_esop_base*Sensitivity!AB714-pre_f_option_pool_total)</f>
        <v>615462.086970217</v>
      </c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customFormat="false" ht="15" hidden="true" customHeight="false" outlineLevel="0" collapsed="false">
      <c r="A715" s="2" t="n">
        <f aca="false">Sensitivity!A714+const_one</f>
        <v>23</v>
      </c>
      <c r="B715" s="2" t="n">
        <f aca="false">Sensitivity!AC714</f>
        <v>615462.086970217</v>
      </c>
      <c r="C715" s="2" t="n">
        <f aca="false">Sensitivity!W714</f>
        <v>193924.07857797</v>
      </c>
      <c r="D715" s="2" t="n">
        <f aca="false">Sensitivity!AA714</f>
        <v>109510.067902854</v>
      </c>
      <c r="E715" s="5" t="n">
        <f aca="false">sensitivity_pre_low_usd/(pre_f_fd_total+Sensitivity!B715)</f>
        <v>32.2291076272259</v>
      </c>
      <c r="F715" s="2" t="n">
        <f aca="false">series_f_primary_raise_usd/Sensitivity!E715</f>
        <v>930835.577174256</v>
      </c>
      <c r="G715" s="2" t="n">
        <f aca="false">IF(Sensitivity!E715&lt;class_seed_ocp,class_seed_ocp*(ad_pre_f_broad_based_fd+series_f_primary_raise_usd/class_seed_ocp)/(ad_pre_f_broad_based_fd+series_f_primary_raise_usd/Sensitivity!E715),class_seed_ocp)</f>
        <v>1</v>
      </c>
      <c r="H715" s="2" t="n">
        <f aca="false">class_seed_original_shares*class_seed_issue_pps/Sensitivity!G715</f>
        <v>5000000</v>
      </c>
      <c r="I715" s="2" t="n">
        <f aca="false">IF(Sensitivity!E715&lt;class_series_a_ocp,class_series_a_ocp*(ad_pre_f_broad_based_fd+series_f_primary_raise_usd/class_series_a_ocp)/(ad_pre_f_broad_based_fd+series_f_primary_raise_usd/Sensitivity!E715),class_series_a_ocp)</f>
        <v>3</v>
      </c>
      <c r="J715" s="2" t="n">
        <f aca="false">class_series_a_original_shares*class_series_a_issue_pps/Sensitivity!I715</f>
        <v>5000000</v>
      </c>
      <c r="K715" s="2" t="n">
        <f aca="false">IF(Sensitivity!E715&lt;class_series_b_ocp,class_series_b_ocp*(ad_pre_f_broad_based_fd+series_f_primary_raise_usd/class_series_b_ocp)/(ad_pre_f_broad_based_fd+series_f_primary_raise_usd/Sensitivity!E715),class_series_b_ocp)</f>
        <v>10</v>
      </c>
      <c r="L715" s="2" t="n">
        <f aca="false">class_series_b_original_shares*class_series_b_issue_pps/Sensitivity!K715</f>
        <v>3000000</v>
      </c>
      <c r="M715" s="2" t="n">
        <f aca="false">IF(Sensitivity!E715&lt;class_series_c_ocp,class_series_c_ocp*(ad_pre_f_broad_based_fd+series_f_primary_raise_usd/class_series_c_ocp)/(ad_pre_f_broad_based_fd+series_f_primary_raise_usd/Sensitivity!E715),class_series_c_ocp)</f>
        <v>25</v>
      </c>
      <c r="N715" s="2" t="n">
        <f aca="false">class_series_c_original_shares*class_series_c_issue_pps/Sensitivity!M715</f>
        <v>2400000</v>
      </c>
      <c r="O715" s="8" t="n">
        <f aca="false">IF(Sensitivity!E715&lt;class_series_d_ocp,class_series_d_ocp*(ad_pre_f_broad_based_fd+series_f_primary_raise_usd/class_series_d_ocp)/(ad_pre_f_broad_based_fd+series_f_primary_raise_usd/Sensitivity!E715),class_series_d_ocp)</f>
        <v>57.4765521285018</v>
      </c>
      <c r="P715" s="2" t="n">
        <f aca="false">class_series_d_original_shares*class_series_d_issue_pps/Sensitivity!O715</f>
        <v>1739840.27045372</v>
      </c>
      <c r="Q715" s="8" t="n">
        <f aca="false">IF(Sensitivity!E715&lt;class_series_e_ocp,class_series_e_ocp*(ad_pre_f_broad_based_fd+series_f_primary_raise_usd/class_series_e_ocp)/(ad_pre_f_broad_based_fd+series_f_primary_raise_usd/Sensitivity!E715),class_series_e_ocp)</f>
        <v>48.7386356380957</v>
      </c>
      <c r="R715" s="2" t="n">
        <f aca="false">class_series_e_original_shares*class_series_e_issue_pps/Sensitivity!Q715</f>
        <v>6155215.43407649</v>
      </c>
      <c r="S715" s="2" t="n">
        <f aca="false">Sensitivity!H715-class_seed_current_shares+Sensitivity!J715-class_series_a_current_shares+Sensitivity!L715-class_series_b_current_shares+Sensitivity!N715-class_series_c_current_shares+Sensitivity!P715-class_series_d_current_shares+Sensitivity!R715-class_series_e_current_shares</f>
        <v>71761.7045302093</v>
      </c>
      <c r="T715" s="5" t="n">
        <f aca="false">note_a_cap_usd/(pre_f_fd_total+Sensitivity!B715+Sensitivity!S715+Sensitivity!D715)</f>
        <v>26.7274664074582</v>
      </c>
      <c r="U715" s="5" t="n">
        <f aca="false">Sensitivity!E715*(const_one-note_a_discount)</f>
        <v>25.7832861017807</v>
      </c>
      <c r="V715" s="5" t="n">
        <f aca="false">MIN(Sensitivity!T715,Sensitivity!U715)</f>
        <v>25.7832861017807</v>
      </c>
      <c r="W715" s="2" t="n">
        <f aca="false">note_a_principal_usd/Sensitivity!V715</f>
        <v>193924.07857797</v>
      </c>
      <c r="X715" s="5" t="n">
        <f aca="false">note_b_cap_usd/(pre_f_fd_total+Sensitivity!B715+Sensitivity!S715+Sensitivity!C715)</f>
        <v>42.6676805985831</v>
      </c>
      <c r="Y715" s="5" t="n">
        <f aca="false">Sensitivity!E715*(const_one-note_b_discount)</f>
        <v>27.394741483142</v>
      </c>
      <c r="Z715" s="5" t="n">
        <f aca="false">MIN(Sensitivity!X715,Sensitivity!Y715)</f>
        <v>27.394741483142</v>
      </c>
      <c r="AA715" s="2" t="n">
        <f aca="false">note_b_principal_usd/Sensitivity!Z715</f>
        <v>109510.067902854</v>
      </c>
      <c r="AB715" s="2" t="n">
        <f aca="false">pre_f_fd_total+Sensitivity!B715+Sensitivity!F715+Sensitivity!W715+Sensitivity!AA715+Sensitivity!S715</f>
        <v>38539454.5151555</v>
      </c>
      <c r="AC715" s="2" t="n">
        <f aca="false">MAX(const_zero,sensitivity_esop_base*Sensitivity!AB715-pre_f_option_pool_total)</f>
        <v>615462.086970217</v>
      </c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customFormat="false" ht="15" hidden="true" customHeight="false" outlineLevel="0" collapsed="false">
      <c r="A716" s="2" t="n">
        <f aca="false">Sensitivity!A715+const_one</f>
        <v>24</v>
      </c>
      <c r="B716" s="2" t="n">
        <f aca="false">Sensitivity!AC715</f>
        <v>615462.086970217</v>
      </c>
      <c r="C716" s="2" t="n">
        <f aca="false">Sensitivity!W715</f>
        <v>193924.07857797</v>
      </c>
      <c r="D716" s="2" t="n">
        <f aca="false">Sensitivity!AA715</f>
        <v>109510.067902854</v>
      </c>
      <c r="E716" s="5" t="n">
        <f aca="false">sensitivity_pre_low_usd/(pre_f_fd_total+Sensitivity!B716)</f>
        <v>32.2291076272259</v>
      </c>
      <c r="F716" s="2" t="n">
        <f aca="false">series_f_primary_raise_usd/Sensitivity!E716</f>
        <v>930835.577174256</v>
      </c>
      <c r="G716" s="2" t="n">
        <f aca="false">IF(Sensitivity!E716&lt;class_seed_ocp,class_seed_ocp*(ad_pre_f_broad_based_fd+series_f_primary_raise_usd/class_seed_ocp)/(ad_pre_f_broad_based_fd+series_f_primary_raise_usd/Sensitivity!E716),class_seed_ocp)</f>
        <v>1</v>
      </c>
      <c r="H716" s="2" t="n">
        <f aca="false">class_seed_original_shares*class_seed_issue_pps/Sensitivity!G716</f>
        <v>5000000</v>
      </c>
      <c r="I716" s="2" t="n">
        <f aca="false">IF(Sensitivity!E716&lt;class_series_a_ocp,class_series_a_ocp*(ad_pre_f_broad_based_fd+series_f_primary_raise_usd/class_series_a_ocp)/(ad_pre_f_broad_based_fd+series_f_primary_raise_usd/Sensitivity!E716),class_series_a_ocp)</f>
        <v>3</v>
      </c>
      <c r="J716" s="2" t="n">
        <f aca="false">class_series_a_original_shares*class_series_a_issue_pps/Sensitivity!I716</f>
        <v>5000000</v>
      </c>
      <c r="K716" s="2" t="n">
        <f aca="false">IF(Sensitivity!E716&lt;class_series_b_ocp,class_series_b_ocp*(ad_pre_f_broad_based_fd+series_f_primary_raise_usd/class_series_b_ocp)/(ad_pre_f_broad_based_fd+series_f_primary_raise_usd/Sensitivity!E716),class_series_b_ocp)</f>
        <v>10</v>
      </c>
      <c r="L716" s="2" t="n">
        <f aca="false">class_series_b_original_shares*class_series_b_issue_pps/Sensitivity!K716</f>
        <v>3000000</v>
      </c>
      <c r="M716" s="2" t="n">
        <f aca="false">IF(Sensitivity!E716&lt;class_series_c_ocp,class_series_c_ocp*(ad_pre_f_broad_based_fd+series_f_primary_raise_usd/class_series_c_ocp)/(ad_pre_f_broad_based_fd+series_f_primary_raise_usd/Sensitivity!E716),class_series_c_ocp)</f>
        <v>25</v>
      </c>
      <c r="N716" s="2" t="n">
        <f aca="false">class_series_c_original_shares*class_series_c_issue_pps/Sensitivity!M716</f>
        <v>2400000</v>
      </c>
      <c r="O716" s="8" t="n">
        <f aca="false">IF(Sensitivity!E716&lt;class_series_d_ocp,class_series_d_ocp*(ad_pre_f_broad_based_fd+series_f_primary_raise_usd/class_series_d_ocp)/(ad_pre_f_broad_based_fd+series_f_primary_raise_usd/Sensitivity!E716),class_series_d_ocp)</f>
        <v>57.4765521285018</v>
      </c>
      <c r="P716" s="2" t="n">
        <f aca="false">class_series_d_original_shares*class_series_d_issue_pps/Sensitivity!O716</f>
        <v>1739840.27045372</v>
      </c>
      <c r="Q716" s="8" t="n">
        <f aca="false">IF(Sensitivity!E716&lt;class_series_e_ocp,class_series_e_ocp*(ad_pre_f_broad_based_fd+series_f_primary_raise_usd/class_series_e_ocp)/(ad_pre_f_broad_based_fd+series_f_primary_raise_usd/Sensitivity!E716),class_series_e_ocp)</f>
        <v>48.7386356380957</v>
      </c>
      <c r="R716" s="2" t="n">
        <f aca="false">class_series_e_original_shares*class_series_e_issue_pps/Sensitivity!Q716</f>
        <v>6155215.43407649</v>
      </c>
      <c r="S716" s="2" t="n">
        <f aca="false">Sensitivity!H716-class_seed_current_shares+Sensitivity!J716-class_series_a_current_shares+Sensitivity!L716-class_series_b_current_shares+Sensitivity!N716-class_series_c_current_shares+Sensitivity!P716-class_series_d_current_shares+Sensitivity!R716-class_series_e_current_shares</f>
        <v>71761.7045302093</v>
      </c>
      <c r="T716" s="5" t="n">
        <f aca="false">note_a_cap_usd/(pre_f_fd_total+Sensitivity!B716+Sensitivity!S716+Sensitivity!D716)</f>
        <v>26.7274664074582</v>
      </c>
      <c r="U716" s="5" t="n">
        <f aca="false">Sensitivity!E716*(const_one-note_a_discount)</f>
        <v>25.7832861017807</v>
      </c>
      <c r="V716" s="5" t="n">
        <f aca="false">MIN(Sensitivity!T716,Sensitivity!U716)</f>
        <v>25.7832861017807</v>
      </c>
      <c r="W716" s="2" t="n">
        <f aca="false">note_a_principal_usd/Sensitivity!V716</f>
        <v>193924.07857797</v>
      </c>
      <c r="X716" s="5" t="n">
        <f aca="false">note_b_cap_usd/(pre_f_fd_total+Sensitivity!B716+Sensitivity!S716+Sensitivity!C716)</f>
        <v>42.6676805985831</v>
      </c>
      <c r="Y716" s="5" t="n">
        <f aca="false">Sensitivity!E716*(const_one-note_b_discount)</f>
        <v>27.394741483142</v>
      </c>
      <c r="Z716" s="5" t="n">
        <f aca="false">MIN(Sensitivity!X716,Sensitivity!Y716)</f>
        <v>27.394741483142</v>
      </c>
      <c r="AA716" s="2" t="n">
        <f aca="false">note_b_principal_usd/Sensitivity!Z716</f>
        <v>109510.067902854</v>
      </c>
      <c r="AB716" s="2" t="n">
        <f aca="false">pre_f_fd_total+Sensitivity!B716+Sensitivity!F716+Sensitivity!W716+Sensitivity!AA716+Sensitivity!S716</f>
        <v>38539454.5151555</v>
      </c>
      <c r="AC716" s="2" t="n">
        <f aca="false">MAX(const_zero,sensitivity_esop_base*Sensitivity!AB716-pre_f_option_pool_total)</f>
        <v>615462.086970217</v>
      </c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customFormat="false" ht="15" hidden="true" customHeight="false" outlineLevel="0" collapsed="false">
      <c r="A717" s="2" t="n">
        <f aca="false">Sensitivity!A716+const_one</f>
        <v>25</v>
      </c>
      <c r="B717" s="2" t="n">
        <f aca="false">Sensitivity!AC716</f>
        <v>615462.086970217</v>
      </c>
      <c r="C717" s="2" t="n">
        <f aca="false">Sensitivity!W716</f>
        <v>193924.07857797</v>
      </c>
      <c r="D717" s="2" t="n">
        <f aca="false">Sensitivity!AA716</f>
        <v>109510.067902854</v>
      </c>
      <c r="E717" s="5" t="n">
        <f aca="false">sensitivity_pre_low_usd/(pre_f_fd_total+Sensitivity!B717)</f>
        <v>32.2291076272259</v>
      </c>
      <c r="F717" s="2" t="n">
        <f aca="false">series_f_primary_raise_usd/Sensitivity!E717</f>
        <v>930835.577174256</v>
      </c>
      <c r="G717" s="2" t="n">
        <f aca="false">IF(Sensitivity!E717&lt;class_seed_ocp,class_seed_ocp*(ad_pre_f_broad_based_fd+series_f_primary_raise_usd/class_seed_ocp)/(ad_pre_f_broad_based_fd+series_f_primary_raise_usd/Sensitivity!E717),class_seed_ocp)</f>
        <v>1</v>
      </c>
      <c r="H717" s="2" t="n">
        <f aca="false">class_seed_original_shares*class_seed_issue_pps/Sensitivity!G717</f>
        <v>5000000</v>
      </c>
      <c r="I717" s="2" t="n">
        <f aca="false">IF(Sensitivity!E717&lt;class_series_a_ocp,class_series_a_ocp*(ad_pre_f_broad_based_fd+series_f_primary_raise_usd/class_series_a_ocp)/(ad_pre_f_broad_based_fd+series_f_primary_raise_usd/Sensitivity!E717),class_series_a_ocp)</f>
        <v>3</v>
      </c>
      <c r="J717" s="2" t="n">
        <f aca="false">class_series_a_original_shares*class_series_a_issue_pps/Sensitivity!I717</f>
        <v>5000000</v>
      </c>
      <c r="K717" s="2" t="n">
        <f aca="false">IF(Sensitivity!E717&lt;class_series_b_ocp,class_series_b_ocp*(ad_pre_f_broad_based_fd+series_f_primary_raise_usd/class_series_b_ocp)/(ad_pre_f_broad_based_fd+series_f_primary_raise_usd/Sensitivity!E717),class_series_b_ocp)</f>
        <v>10</v>
      </c>
      <c r="L717" s="2" t="n">
        <f aca="false">class_series_b_original_shares*class_series_b_issue_pps/Sensitivity!K717</f>
        <v>3000000</v>
      </c>
      <c r="M717" s="2" t="n">
        <f aca="false">IF(Sensitivity!E717&lt;class_series_c_ocp,class_series_c_ocp*(ad_pre_f_broad_based_fd+series_f_primary_raise_usd/class_series_c_ocp)/(ad_pre_f_broad_based_fd+series_f_primary_raise_usd/Sensitivity!E717),class_series_c_ocp)</f>
        <v>25</v>
      </c>
      <c r="N717" s="2" t="n">
        <f aca="false">class_series_c_original_shares*class_series_c_issue_pps/Sensitivity!M717</f>
        <v>2400000</v>
      </c>
      <c r="O717" s="8" t="n">
        <f aca="false">IF(Sensitivity!E717&lt;class_series_d_ocp,class_series_d_ocp*(ad_pre_f_broad_based_fd+series_f_primary_raise_usd/class_series_d_ocp)/(ad_pre_f_broad_based_fd+series_f_primary_raise_usd/Sensitivity!E717),class_series_d_ocp)</f>
        <v>57.4765521285018</v>
      </c>
      <c r="P717" s="2" t="n">
        <f aca="false">class_series_d_original_shares*class_series_d_issue_pps/Sensitivity!O717</f>
        <v>1739840.27045372</v>
      </c>
      <c r="Q717" s="8" t="n">
        <f aca="false">IF(Sensitivity!E717&lt;class_series_e_ocp,class_series_e_ocp*(ad_pre_f_broad_based_fd+series_f_primary_raise_usd/class_series_e_ocp)/(ad_pre_f_broad_based_fd+series_f_primary_raise_usd/Sensitivity!E717),class_series_e_ocp)</f>
        <v>48.7386356380957</v>
      </c>
      <c r="R717" s="2" t="n">
        <f aca="false">class_series_e_original_shares*class_series_e_issue_pps/Sensitivity!Q717</f>
        <v>6155215.43407649</v>
      </c>
      <c r="S717" s="2" t="n">
        <f aca="false">Sensitivity!H717-class_seed_current_shares+Sensitivity!J717-class_series_a_current_shares+Sensitivity!L717-class_series_b_current_shares+Sensitivity!N717-class_series_c_current_shares+Sensitivity!P717-class_series_d_current_shares+Sensitivity!R717-class_series_e_current_shares</f>
        <v>71761.7045302093</v>
      </c>
      <c r="T717" s="5" t="n">
        <f aca="false">note_a_cap_usd/(pre_f_fd_total+Sensitivity!B717+Sensitivity!S717+Sensitivity!D717)</f>
        <v>26.7274664074582</v>
      </c>
      <c r="U717" s="5" t="n">
        <f aca="false">Sensitivity!E717*(const_one-note_a_discount)</f>
        <v>25.7832861017807</v>
      </c>
      <c r="V717" s="5" t="n">
        <f aca="false">MIN(Sensitivity!T717,Sensitivity!U717)</f>
        <v>25.7832861017807</v>
      </c>
      <c r="W717" s="2" t="n">
        <f aca="false">note_a_principal_usd/Sensitivity!V717</f>
        <v>193924.07857797</v>
      </c>
      <c r="X717" s="5" t="n">
        <f aca="false">note_b_cap_usd/(pre_f_fd_total+Sensitivity!B717+Sensitivity!S717+Sensitivity!C717)</f>
        <v>42.6676805985831</v>
      </c>
      <c r="Y717" s="5" t="n">
        <f aca="false">Sensitivity!E717*(const_one-note_b_discount)</f>
        <v>27.394741483142</v>
      </c>
      <c r="Z717" s="5" t="n">
        <f aca="false">MIN(Sensitivity!X717,Sensitivity!Y717)</f>
        <v>27.394741483142</v>
      </c>
      <c r="AA717" s="2" t="n">
        <f aca="false">note_b_principal_usd/Sensitivity!Z717</f>
        <v>109510.067902854</v>
      </c>
      <c r="AB717" s="2" t="n">
        <f aca="false">pre_f_fd_total+Sensitivity!B717+Sensitivity!F717+Sensitivity!W717+Sensitivity!AA717+Sensitivity!S717</f>
        <v>38539454.5151555</v>
      </c>
      <c r="AC717" s="2" t="n">
        <f aca="false">MAX(const_zero,sensitivity_esop_base*Sensitivity!AB717-pre_f_option_pool_total)</f>
        <v>615462.086970217</v>
      </c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customFormat="false" ht="15" hidden="true" customHeight="false" outlineLevel="0" collapsed="false">
      <c r="A718" s="2" t="n">
        <f aca="false">Sensitivity!A717+const_one</f>
        <v>26</v>
      </c>
      <c r="B718" s="2" t="n">
        <f aca="false">Sensitivity!AC717</f>
        <v>615462.086970217</v>
      </c>
      <c r="C718" s="2" t="n">
        <f aca="false">Sensitivity!W717</f>
        <v>193924.07857797</v>
      </c>
      <c r="D718" s="2" t="n">
        <f aca="false">Sensitivity!AA717</f>
        <v>109510.067902854</v>
      </c>
      <c r="E718" s="5" t="n">
        <f aca="false">sensitivity_pre_low_usd/(pre_f_fd_total+Sensitivity!B718)</f>
        <v>32.2291076272259</v>
      </c>
      <c r="F718" s="2" t="n">
        <f aca="false">series_f_primary_raise_usd/Sensitivity!E718</f>
        <v>930835.577174256</v>
      </c>
      <c r="G718" s="2" t="n">
        <f aca="false">IF(Sensitivity!E718&lt;class_seed_ocp,class_seed_ocp*(ad_pre_f_broad_based_fd+series_f_primary_raise_usd/class_seed_ocp)/(ad_pre_f_broad_based_fd+series_f_primary_raise_usd/Sensitivity!E718),class_seed_ocp)</f>
        <v>1</v>
      </c>
      <c r="H718" s="2" t="n">
        <f aca="false">class_seed_original_shares*class_seed_issue_pps/Sensitivity!G718</f>
        <v>5000000</v>
      </c>
      <c r="I718" s="2" t="n">
        <f aca="false">IF(Sensitivity!E718&lt;class_series_a_ocp,class_series_a_ocp*(ad_pre_f_broad_based_fd+series_f_primary_raise_usd/class_series_a_ocp)/(ad_pre_f_broad_based_fd+series_f_primary_raise_usd/Sensitivity!E718),class_series_a_ocp)</f>
        <v>3</v>
      </c>
      <c r="J718" s="2" t="n">
        <f aca="false">class_series_a_original_shares*class_series_a_issue_pps/Sensitivity!I718</f>
        <v>5000000</v>
      </c>
      <c r="K718" s="2" t="n">
        <f aca="false">IF(Sensitivity!E718&lt;class_series_b_ocp,class_series_b_ocp*(ad_pre_f_broad_based_fd+series_f_primary_raise_usd/class_series_b_ocp)/(ad_pre_f_broad_based_fd+series_f_primary_raise_usd/Sensitivity!E718),class_series_b_ocp)</f>
        <v>10</v>
      </c>
      <c r="L718" s="2" t="n">
        <f aca="false">class_series_b_original_shares*class_series_b_issue_pps/Sensitivity!K718</f>
        <v>3000000</v>
      </c>
      <c r="M718" s="2" t="n">
        <f aca="false">IF(Sensitivity!E718&lt;class_series_c_ocp,class_series_c_ocp*(ad_pre_f_broad_based_fd+series_f_primary_raise_usd/class_series_c_ocp)/(ad_pre_f_broad_based_fd+series_f_primary_raise_usd/Sensitivity!E718),class_series_c_ocp)</f>
        <v>25</v>
      </c>
      <c r="N718" s="2" t="n">
        <f aca="false">class_series_c_original_shares*class_series_c_issue_pps/Sensitivity!M718</f>
        <v>2400000</v>
      </c>
      <c r="O718" s="8" t="n">
        <f aca="false">IF(Sensitivity!E718&lt;class_series_d_ocp,class_series_d_ocp*(ad_pre_f_broad_based_fd+series_f_primary_raise_usd/class_series_d_ocp)/(ad_pre_f_broad_based_fd+series_f_primary_raise_usd/Sensitivity!E718),class_series_d_ocp)</f>
        <v>57.4765521285018</v>
      </c>
      <c r="P718" s="2" t="n">
        <f aca="false">class_series_d_original_shares*class_series_d_issue_pps/Sensitivity!O718</f>
        <v>1739840.27045372</v>
      </c>
      <c r="Q718" s="8" t="n">
        <f aca="false">IF(Sensitivity!E718&lt;class_series_e_ocp,class_series_e_ocp*(ad_pre_f_broad_based_fd+series_f_primary_raise_usd/class_series_e_ocp)/(ad_pre_f_broad_based_fd+series_f_primary_raise_usd/Sensitivity!E718),class_series_e_ocp)</f>
        <v>48.7386356380957</v>
      </c>
      <c r="R718" s="2" t="n">
        <f aca="false">class_series_e_original_shares*class_series_e_issue_pps/Sensitivity!Q718</f>
        <v>6155215.43407649</v>
      </c>
      <c r="S718" s="2" t="n">
        <f aca="false">Sensitivity!H718-class_seed_current_shares+Sensitivity!J718-class_series_a_current_shares+Sensitivity!L718-class_series_b_current_shares+Sensitivity!N718-class_series_c_current_shares+Sensitivity!P718-class_series_d_current_shares+Sensitivity!R718-class_series_e_current_shares</f>
        <v>71761.7045302093</v>
      </c>
      <c r="T718" s="5" t="n">
        <f aca="false">note_a_cap_usd/(pre_f_fd_total+Sensitivity!B718+Sensitivity!S718+Sensitivity!D718)</f>
        <v>26.7274664074582</v>
      </c>
      <c r="U718" s="5" t="n">
        <f aca="false">Sensitivity!E718*(const_one-note_a_discount)</f>
        <v>25.7832861017807</v>
      </c>
      <c r="V718" s="5" t="n">
        <f aca="false">MIN(Sensitivity!T718,Sensitivity!U718)</f>
        <v>25.7832861017807</v>
      </c>
      <c r="W718" s="2" t="n">
        <f aca="false">note_a_principal_usd/Sensitivity!V718</f>
        <v>193924.07857797</v>
      </c>
      <c r="X718" s="5" t="n">
        <f aca="false">note_b_cap_usd/(pre_f_fd_total+Sensitivity!B718+Sensitivity!S718+Sensitivity!C718)</f>
        <v>42.6676805985831</v>
      </c>
      <c r="Y718" s="5" t="n">
        <f aca="false">Sensitivity!E718*(const_one-note_b_discount)</f>
        <v>27.394741483142</v>
      </c>
      <c r="Z718" s="5" t="n">
        <f aca="false">MIN(Sensitivity!X718,Sensitivity!Y718)</f>
        <v>27.394741483142</v>
      </c>
      <c r="AA718" s="2" t="n">
        <f aca="false">note_b_principal_usd/Sensitivity!Z718</f>
        <v>109510.067902854</v>
      </c>
      <c r="AB718" s="2" t="n">
        <f aca="false">pre_f_fd_total+Sensitivity!B718+Sensitivity!F718+Sensitivity!W718+Sensitivity!AA718+Sensitivity!S718</f>
        <v>38539454.5151555</v>
      </c>
      <c r="AC718" s="2" t="n">
        <f aca="false">MAX(const_zero,sensitivity_esop_base*Sensitivity!AB718-pre_f_option_pool_total)</f>
        <v>615462.086970217</v>
      </c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customFormat="false" ht="15" hidden="true" customHeight="false" outlineLevel="0" collapsed="false">
      <c r="A719" s="2" t="n">
        <f aca="false">Sensitivity!A718+const_one</f>
        <v>27</v>
      </c>
      <c r="B719" s="2" t="n">
        <f aca="false">Sensitivity!AC718</f>
        <v>615462.086970217</v>
      </c>
      <c r="C719" s="2" t="n">
        <f aca="false">Sensitivity!W718</f>
        <v>193924.07857797</v>
      </c>
      <c r="D719" s="2" t="n">
        <f aca="false">Sensitivity!AA718</f>
        <v>109510.067902854</v>
      </c>
      <c r="E719" s="5" t="n">
        <f aca="false">sensitivity_pre_low_usd/(pre_f_fd_total+Sensitivity!B719)</f>
        <v>32.2291076272259</v>
      </c>
      <c r="F719" s="2" t="n">
        <f aca="false">series_f_primary_raise_usd/Sensitivity!E719</f>
        <v>930835.577174256</v>
      </c>
      <c r="G719" s="2" t="n">
        <f aca="false">IF(Sensitivity!E719&lt;class_seed_ocp,class_seed_ocp*(ad_pre_f_broad_based_fd+series_f_primary_raise_usd/class_seed_ocp)/(ad_pre_f_broad_based_fd+series_f_primary_raise_usd/Sensitivity!E719),class_seed_ocp)</f>
        <v>1</v>
      </c>
      <c r="H719" s="2" t="n">
        <f aca="false">class_seed_original_shares*class_seed_issue_pps/Sensitivity!G719</f>
        <v>5000000</v>
      </c>
      <c r="I719" s="2" t="n">
        <f aca="false">IF(Sensitivity!E719&lt;class_series_a_ocp,class_series_a_ocp*(ad_pre_f_broad_based_fd+series_f_primary_raise_usd/class_series_a_ocp)/(ad_pre_f_broad_based_fd+series_f_primary_raise_usd/Sensitivity!E719),class_series_a_ocp)</f>
        <v>3</v>
      </c>
      <c r="J719" s="2" t="n">
        <f aca="false">class_series_a_original_shares*class_series_a_issue_pps/Sensitivity!I719</f>
        <v>5000000</v>
      </c>
      <c r="K719" s="2" t="n">
        <f aca="false">IF(Sensitivity!E719&lt;class_series_b_ocp,class_series_b_ocp*(ad_pre_f_broad_based_fd+series_f_primary_raise_usd/class_series_b_ocp)/(ad_pre_f_broad_based_fd+series_f_primary_raise_usd/Sensitivity!E719),class_series_b_ocp)</f>
        <v>10</v>
      </c>
      <c r="L719" s="2" t="n">
        <f aca="false">class_series_b_original_shares*class_series_b_issue_pps/Sensitivity!K719</f>
        <v>3000000</v>
      </c>
      <c r="M719" s="2" t="n">
        <f aca="false">IF(Sensitivity!E719&lt;class_series_c_ocp,class_series_c_ocp*(ad_pre_f_broad_based_fd+series_f_primary_raise_usd/class_series_c_ocp)/(ad_pre_f_broad_based_fd+series_f_primary_raise_usd/Sensitivity!E719),class_series_c_ocp)</f>
        <v>25</v>
      </c>
      <c r="N719" s="2" t="n">
        <f aca="false">class_series_c_original_shares*class_series_c_issue_pps/Sensitivity!M719</f>
        <v>2400000</v>
      </c>
      <c r="O719" s="8" t="n">
        <f aca="false">IF(Sensitivity!E719&lt;class_series_d_ocp,class_series_d_ocp*(ad_pre_f_broad_based_fd+series_f_primary_raise_usd/class_series_d_ocp)/(ad_pre_f_broad_based_fd+series_f_primary_raise_usd/Sensitivity!E719),class_series_d_ocp)</f>
        <v>57.4765521285018</v>
      </c>
      <c r="P719" s="2" t="n">
        <f aca="false">class_series_d_original_shares*class_series_d_issue_pps/Sensitivity!O719</f>
        <v>1739840.27045372</v>
      </c>
      <c r="Q719" s="8" t="n">
        <f aca="false">IF(Sensitivity!E719&lt;class_series_e_ocp,class_series_e_ocp*(ad_pre_f_broad_based_fd+series_f_primary_raise_usd/class_series_e_ocp)/(ad_pre_f_broad_based_fd+series_f_primary_raise_usd/Sensitivity!E719),class_series_e_ocp)</f>
        <v>48.7386356380957</v>
      </c>
      <c r="R719" s="2" t="n">
        <f aca="false">class_series_e_original_shares*class_series_e_issue_pps/Sensitivity!Q719</f>
        <v>6155215.43407649</v>
      </c>
      <c r="S719" s="2" t="n">
        <f aca="false">Sensitivity!H719-class_seed_current_shares+Sensitivity!J719-class_series_a_current_shares+Sensitivity!L719-class_series_b_current_shares+Sensitivity!N719-class_series_c_current_shares+Sensitivity!P719-class_series_d_current_shares+Sensitivity!R719-class_series_e_current_shares</f>
        <v>71761.7045302093</v>
      </c>
      <c r="T719" s="5" t="n">
        <f aca="false">note_a_cap_usd/(pre_f_fd_total+Sensitivity!B719+Sensitivity!S719+Sensitivity!D719)</f>
        <v>26.7274664074582</v>
      </c>
      <c r="U719" s="5" t="n">
        <f aca="false">Sensitivity!E719*(const_one-note_a_discount)</f>
        <v>25.7832861017807</v>
      </c>
      <c r="V719" s="5" t="n">
        <f aca="false">MIN(Sensitivity!T719,Sensitivity!U719)</f>
        <v>25.7832861017807</v>
      </c>
      <c r="W719" s="2" t="n">
        <f aca="false">note_a_principal_usd/Sensitivity!V719</f>
        <v>193924.07857797</v>
      </c>
      <c r="X719" s="5" t="n">
        <f aca="false">note_b_cap_usd/(pre_f_fd_total+Sensitivity!B719+Sensitivity!S719+Sensitivity!C719)</f>
        <v>42.6676805985831</v>
      </c>
      <c r="Y719" s="5" t="n">
        <f aca="false">Sensitivity!E719*(const_one-note_b_discount)</f>
        <v>27.394741483142</v>
      </c>
      <c r="Z719" s="5" t="n">
        <f aca="false">MIN(Sensitivity!X719,Sensitivity!Y719)</f>
        <v>27.394741483142</v>
      </c>
      <c r="AA719" s="2" t="n">
        <f aca="false">note_b_principal_usd/Sensitivity!Z719</f>
        <v>109510.067902854</v>
      </c>
      <c r="AB719" s="2" t="n">
        <f aca="false">pre_f_fd_total+Sensitivity!B719+Sensitivity!F719+Sensitivity!W719+Sensitivity!AA719+Sensitivity!S719</f>
        <v>38539454.5151555</v>
      </c>
      <c r="AC719" s="2" t="n">
        <f aca="false">MAX(const_zero,sensitivity_esop_base*Sensitivity!AB719-pre_f_option_pool_total)</f>
        <v>615462.086970217</v>
      </c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customFormat="false" ht="15" hidden="true" customHeight="false" outlineLevel="0" collapsed="false">
      <c r="A720" s="2" t="n">
        <f aca="false">Sensitivity!A719+const_one</f>
        <v>28</v>
      </c>
      <c r="B720" s="2" t="n">
        <f aca="false">Sensitivity!AC719</f>
        <v>615462.086970217</v>
      </c>
      <c r="C720" s="2" t="n">
        <f aca="false">Sensitivity!W719</f>
        <v>193924.07857797</v>
      </c>
      <c r="D720" s="2" t="n">
        <f aca="false">Sensitivity!AA719</f>
        <v>109510.067902854</v>
      </c>
      <c r="E720" s="5" t="n">
        <f aca="false">sensitivity_pre_low_usd/(pre_f_fd_total+Sensitivity!B720)</f>
        <v>32.2291076272259</v>
      </c>
      <c r="F720" s="2" t="n">
        <f aca="false">series_f_primary_raise_usd/Sensitivity!E720</f>
        <v>930835.577174256</v>
      </c>
      <c r="G720" s="2" t="n">
        <f aca="false">IF(Sensitivity!E720&lt;class_seed_ocp,class_seed_ocp*(ad_pre_f_broad_based_fd+series_f_primary_raise_usd/class_seed_ocp)/(ad_pre_f_broad_based_fd+series_f_primary_raise_usd/Sensitivity!E720),class_seed_ocp)</f>
        <v>1</v>
      </c>
      <c r="H720" s="2" t="n">
        <f aca="false">class_seed_original_shares*class_seed_issue_pps/Sensitivity!G720</f>
        <v>5000000</v>
      </c>
      <c r="I720" s="2" t="n">
        <f aca="false">IF(Sensitivity!E720&lt;class_series_a_ocp,class_series_a_ocp*(ad_pre_f_broad_based_fd+series_f_primary_raise_usd/class_series_a_ocp)/(ad_pre_f_broad_based_fd+series_f_primary_raise_usd/Sensitivity!E720),class_series_a_ocp)</f>
        <v>3</v>
      </c>
      <c r="J720" s="2" t="n">
        <f aca="false">class_series_a_original_shares*class_series_a_issue_pps/Sensitivity!I720</f>
        <v>5000000</v>
      </c>
      <c r="K720" s="2" t="n">
        <f aca="false">IF(Sensitivity!E720&lt;class_series_b_ocp,class_series_b_ocp*(ad_pre_f_broad_based_fd+series_f_primary_raise_usd/class_series_b_ocp)/(ad_pre_f_broad_based_fd+series_f_primary_raise_usd/Sensitivity!E720),class_series_b_ocp)</f>
        <v>10</v>
      </c>
      <c r="L720" s="2" t="n">
        <f aca="false">class_series_b_original_shares*class_series_b_issue_pps/Sensitivity!K720</f>
        <v>3000000</v>
      </c>
      <c r="M720" s="2" t="n">
        <f aca="false">IF(Sensitivity!E720&lt;class_series_c_ocp,class_series_c_ocp*(ad_pre_f_broad_based_fd+series_f_primary_raise_usd/class_series_c_ocp)/(ad_pre_f_broad_based_fd+series_f_primary_raise_usd/Sensitivity!E720),class_series_c_ocp)</f>
        <v>25</v>
      </c>
      <c r="N720" s="2" t="n">
        <f aca="false">class_series_c_original_shares*class_series_c_issue_pps/Sensitivity!M720</f>
        <v>2400000</v>
      </c>
      <c r="O720" s="8" t="n">
        <f aca="false">IF(Sensitivity!E720&lt;class_series_d_ocp,class_series_d_ocp*(ad_pre_f_broad_based_fd+series_f_primary_raise_usd/class_series_d_ocp)/(ad_pre_f_broad_based_fd+series_f_primary_raise_usd/Sensitivity!E720),class_series_d_ocp)</f>
        <v>57.4765521285018</v>
      </c>
      <c r="P720" s="2" t="n">
        <f aca="false">class_series_d_original_shares*class_series_d_issue_pps/Sensitivity!O720</f>
        <v>1739840.27045372</v>
      </c>
      <c r="Q720" s="8" t="n">
        <f aca="false">IF(Sensitivity!E720&lt;class_series_e_ocp,class_series_e_ocp*(ad_pre_f_broad_based_fd+series_f_primary_raise_usd/class_series_e_ocp)/(ad_pre_f_broad_based_fd+series_f_primary_raise_usd/Sensitivity!E720),class_series_e_ocp)</f>
        <v>48.7386356380957</v>
      </c>
      <c r="R720" s="2" t="n">
        <f aca="false">class_series_e_original_shares*class_series_e_issue_pps/Sensitivity!Q720</f>
        <v>6155215.43407649</v>
      </c>
      <c r="S720" s="2" t="n">
        <f aca="false">Sensitivity!H720-class_seed_current_shares+Sensitivity!J720-class_series_a_current_shares+Sensitivity!L720-class_series_b_current_shares+Sensitivity!N720-class_series_c_current_shares+Sensitivity!P720-class_series_d_current_shares+Sensitivity!R720-class_series_e_current_shares</f>
        <v>71761.7045302093</v>
      </c>
      <c r="T720" s="5" t="n">
        <f aca="false">note_a_cap_usd/(pre_f_fd_total+Sensitivity!B720+Sensitivity!S720+Sensitivity!D720)</f>
        <v>26.7274664074582</v>
      </c>
      <c r="U720" s="5" t="n">
        <f aca="false">Sensitivity!E720*(const_one-note_a_discount)</f>
        <v>25.7832861017807</v>
      </c>
      <c r="V720" s="5" t="n">
        <f aca="false">MIN(Sensitivity!T720,Sensitivity!U720)</f>
        <v>25.7832861017807</v>
      </c>
      <c r="W720" s="2" t="n">
        <f aca="false">note_a_principal_usd/Sensitivity!V720</f>
        <v>193924.07857797</v>
      </c>
      <c r="X720" s="5" t="n">
        <f aca="false">note_b_cap_usd/(pre_f_fd_total+Sensitivity!B720+Sensitivity!S720+Sensitivity!C720)</f>
        <v>42.6676805985831</v>
      </c>
      <c r="Y720" s="5" t="n">
        <f aca="false">Sensitivity!E720*(const_one-note_b_discount)</f>
        <v>27.394741483142</v>
      </c>
      <c r="Z720" s="5" t="n">
        <f aca="false">MIN(Sensitivity!X720,Sensitivity!Y720)</f>
        <v>27.394741483142</v>
      </c>
      <c r="AA720" s="2" t="n">
        <f aca="false">note_b_principal_usd/Sensitivity!Z720</f>
        <v>109510.067902854</v>
      </c>
      <c r="AB720" s="2" t="n">
        <f aca="false">pre_f_fd_total+Sensitivity!B720+Sensitivity!F720+Sensitivity!W720+Sensitivity!AA720+Sensitivity!S720</f>
        <v>38539454.5151555</v>
      </c>
      <c r="AC720" s="2" t="n">
        <f aca="false">MAX(const_zero,sensitivity_esop_base*Sensitivity!AB720-pre_f_option_pool_total)</f>
        <v>615462.086970217</v>
      </c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customFormat="false" ht="15" hidden="true" customHeight="false" outlineLevel="0" collapsed="false">
      <c r="A721" s="2" t="n">
        <f aca="false">Sensitivity!A720+const_one</f>
        <v>29</v>
      </c>
      <c r="B721" s="2" t="n">
        <f aca="false">Sensitivity!AC720</f>
        <v>615462.086970217</v>
      </c>
      <c r="C721" s="2" t="n">
        <f aca="false">Sensitivity!W720</f>
        <v>193924.07857797</v>
      </c>
      <c r="D721" s="2" t="n">
        <f aca="false">Sensitivity!AA720</f>
        <v>109510.067902854</v>
      </c>
      <c r="E721" s="5" t="n">
        <f aca="false">sensitivity_pre_low_usd/(pre_f_fd_total+Sensitivity!B721)</f>
        <v>32.2291076272259</v>
      </c>
      <c r="F721" s="2" t="n">
        <f aca="false">series_f_primary_raise_usd/Sensitivity!E721</f>
        <v>930835.577174256</v>
      </c>
      <c r="G721" s="2" t="n">
        <f aca="false">IF(Sensitivity!E721&lt;class_seed_ocp,class_seed_ocp*(ad_pre_f_broad_based_fd+series_f_primary_raise_usd/class_seed_ocp)/(ad_pre_f_broad_based_fd+series_f_primary_raise_usd/Sensitivity!E721),class_seed_ocp)</f>
        <v>1</v>
      </c>
      <c r="H721" s="2" t="n">
        <f aca="false">class_seed_original_shares*class_seed_issue_pps/Sensitivity!G721</f>
        <v>5000000</v>
      </c>
      <c r="I721" s="2" t="n">
        <f aca="false">IF(Sensitivity!E721&lt;class_series_a_ocp,class_series_a_ocp*(ad_pre_f_broad_based_fd+series_f_primary_raise_usd/class_series_a_ocp)/(ad_pre_f_broad_based_fd+series_f_primary_raise_usd/Sensitivity!E721),class_series_a_ocp)</f>
        <v>3</v>
      </c>
      <c r="J721" s="2" t="n">
        <f aca="false">class_series_a_original_shares*class_series_a_issue_pps/Sensitivity!I721</f>
        <v>5000000</v>
      </c>
      <c r="K721" s="2" t="n">
        <f aca="false">IF(Sensitivity!E721&lt;class_series_b_ocp,class_series_b_ocp*(ad_pre_f_broad_based_fd+series_f_primary_raise_usd/class_series_b_ocp)/(ad_pre_f_broad_based_fd+series_f_primary_raise_usd/Sensitivity!E721),class_series_b_ocp)</f>
        <v>10</v>
      </c>
      <c r="L721" s="2" t="n">
        <f aca="false">class_series_b_original_shares*class_series_b_issue_pps/Sensitivity!K721</f>
        <v>3000000</v>
      </c>
      <c r="M721" s="2" t="n">
        <f aca="false">IF(Sensitivity!E721&lt;class_series_c_ocp,class_series_c_ocp*(ad_pre_f_broad_based_fd+series_f_primary_raise_usd/class_series_c_ocp)/(ad_pre_f_broad_based_fd+series_f_primary_raise_usd/Sensitivity!E721),class_series_c_ocp)</f>
        <v>25</v>
      </c>
      <c r="N721" s="2" t="n">
        <f aca="false">class_series_c_original_shares*class_series_c_issue_pps/Sensitivity!M721</f>
        <v>2400000</v>
      </c>
      <c r="O721" s="8" t="n">
        <f aca="false">IF(Sensitivity!E721&lt;class_series_d_ocp,class_series_d_ocp*(ad_pre_f_broad_based_fd+series_f_primary_raise_usd/class_series_d_ocp)/(ad_pre_f_broad_based_fd+series_f_primary_raise_usd/Sensitivity!E721),class_series_d_ocp)</f>
        <v>57.4765521285018</v>
      </c>
      <c r="P721" s="2" t="n">
        <f aca="false">class_series_d_original_shares*class_series_d_issue_pps/Sensitivity!O721</f>
        <v>1739840.27045372</v>
      </c>
      <c r="Q721" s="8" t="n">
        <f aca="false">IF(Sensitivity!E721&lt;class_series_e_ocp,class_series_e_ocp*(ad_pre_f_broad_based_fd+series_f_primary_raise_usd/class_series_e_ocp)/(ad_pre_f_broad_based_fd+series_f_primary_raise_usd/Sensitivity!E721),class_series_e_ocp)</f>
        <v>48.7386356380957</v>
      </c>
      <c r="R721" s="2" t="n">
        <f aca="false">class_series_e_original_shares*class_series_e_issue_pps/Sensitivity!Q721</f>
        <v>6155215.43407649</v>
      </c>
      <c r="S721" s="2" t="n">
        <f aca="false">Sensitivity!H721-class_seed_current_shares+Sensitivity!J721-class_series_a_current_shares+Sensitivity!L721-class_series_b_current_shares+Sensitivity!N721-class_series_c_current_shares+Sensitivity!P721-class_series_d_current_shares+Sensitivity!R721-class_series_e_current_shares</f>
        <v>71761.7045302093</v>
      </c>
      <c r="T721" s="5" t="n">
        <f aca="false">note_a_cap_usd/(pre_f_fd_total+Sensitivity!B721+Sensitivity!S721+Sensitivity!D721)</f>
        <v>26.7274664074582</v>
      </c>
      <c r="U721" s="5" t="n">
        <f aca="false">Sensitivity!E721*(const_one-note_a_discount)</f>
        <v>25.7832861017807</v>
      </c>
      <c r="V721" s="5" t="n">
        <f aca="false">MIN(Sensitivity!T721,Sensitivity!U721)</f>
        <v>25.7832861017807</v>
      </c>
      <c r="W721" s="2" t="n">
        <f aca="false">note_a_principal_usd/Sensitivity!V721</f>
        <v>193924.07857797</v>
      </c>
      <c r="X721" s="5" t="n">
        <f aca="false">note_b_cap_usd/(pre_f_fd_total+Sensitivity!B721+Sensitivity!S721+Sensitivity!C721)</f>
        <v>42.6676805985831</v>
      </c>
      <c r="Y721" s="5" t="n">
        <f aca="false">Sensitivity!E721*(const_one-note_b_discount)</f>
        <v>27.394741483142</v>
      </c>
      <c r="Z721" s="5" t="n">
        <f aca="false">MIN(Sensitivity!X721,Sensitivity!Y721)</f>
        <v>27.394741483142</v>
      </c>
      <c r="AA721" s="2" t="n">
        <f aca="false">note_b_principal_usd/Sensitivity!Z721</f>
        <v>109510.067902854</v>
      </c>
      <c r="AB721" s="2" t="n">
        <f aca="false">pre_f_fd_total+Sensitivity!B721+Sensitivity!F721+Sensitivity!W721+Sensitivity!AA721+Sensitivity!S721</f>
        <v>38539454.5151555</v>
      </c>
      <c r="AC721" s="2" t="n">
        <f aca="false">MAX(const_zero,sensitivity_esop_base*Sensitivity!AB721-pre_f_option_pool_total)</f>
        <v>615462.086970217</v>
      </c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customFormat="false" ht="15" hidden="true" customHeight="false" outlineLevel="0" collapsed="false">
      <c r="A722" s="2" t="n">
        <f aca="false">Sensitivity!A721+const_one</f>
        <v>30</v>
      </c>
      <c r="B722" s="2" t="n">
        <f aca="false">Sensitivity!AC721</f>
        <v>615462.086970217</v>
      </c>
      <c r="C722" s="2" t="n">
        <f aca="false">Sensitivity!W721</f>
        <v>193924.07857797</v>
      </c>
      <c r="D722" s="2" t="n">
        <f aca="false">Sensitivity!AA721</f>
        <v>109510.067902854</v>
      </c>
      <c r="E722" s="5" t="n">
        <f aca="false">sensitivity_pre_low_usd/(pre_f_fd_total+Sensitivity!B722)</f>
        <v>32.2291076272259</v>
      </c>
      <c r="F722" s="2" t="n">
        <f aca="false">series_f_primary_raise_usd/Sensitivity!E722</f>
        <v>930835.577174256</v>
      </c>
      <c r="G722" s="2" t="n">
        <f aca="false">IF(Sensitivity!E722&lt;class_seed_ocp,class_seed_ocp*(ad_pre_f_broad_based_fd+series_f_primary_raise_usd/class_seed_ocp)/(ad_pre_f_broad_based_fd+series_f_primary_raise_usd/Sensitivity!E722),class_seed_ocp)</f>
        <v>1</v>
      </c>
      <c r="H722" s="2" t="n">
        <f aca="false">class_seed_original_shares*class_seed_issue_pps/Sensitivity!G722</f>
        <v>5000000</v>
      </c>
      <c r="I722" s="2" t="n">
        <f aca="false">IF(Sensitivity!E722&lt;class_series_a_ocp,class_series_a_ocp*(ad_pre_f_broad_based_fd+series_f_primary_raise_usd/class_series_a_ocp)/(ad_pre_f_broad_based_fd+series_f_primary_raise_usd/Sensitivity!E722),class_series_a_ocp)</f>
        <v>3</v>
      </c>
      <c r="J722" s="2" t="n">
        <f aca="false">class_series_a_original_shares*class_series_a_issue_pps/Sensitivity!I722</f>
        <v>5000000</v>
      </c>
      <c r="K722" s="2" t="n">
        <f aca="false">IF(Sensitivity!E722&lt;class_series_b_ocp,class_series_b_ocp*(ad_pre_f_broad_based_fd+series_f_primary_raise_usd/class_series_b_ocp)/(ad_pre_f_broad_based_fd+series_f_primary_raise_usd/Sensitivity!E722),class_series_b_ocp)</f>
        <v>10</v>
      </c>
      <c r="L722" s="2" t="n">
        <f aca="false">class_series_b_original_shares*class_series_b_issue_pps/Sensitivity!K722</f>
        <v>3000000</v>
      </c>
      <c r="M722" s="2" t="n">
        <f aca="false">IF(Sensitivity!E722&lt;class_series_c_ocp,class_series_c_ocp*(ad_pre_f_broad_based_fd+series_f_primary_raise_usd/class_series_c_ocp)/(ad_pre_f_broad_based_fd+series_f_primary_raise_usd/Sensitivity!E722),class_series_c_ocp)</f>
        <v>25</v>
      </c>
      <c r="N722" s="2" t="n">
        <f aca="false">class_series_c_original_shares*class_series_c_issue_pps/Sensitivity!M722</f>
        <v>2400000</v>
      </c>
      <c r="O722" s="8" t="n">
        <f aca="false">IF(Sensitivity!E722&lt;class_series_d_ocp,class_series_d_ocp*(ad_pre_f_broad_based_fd+series_f_primary_raise_usd/class_series_d_ocp)/(ad_pre_f_broad_based_fd+series_f_primary_raise_usd/Sensitivity!E722),class_series_d_ocp)</f>
        <v>57.4765521285018</v>
      </c>
      <c r="P722" s="2" t="n">
        <f aca="false">class_series_d_original_shares*class_series_d_issue_pps/Sensitivity!O722</f>
        <v>1739840.27045372</v>
      </c>
      <c r="Q722" s="8" t="n">
        <f aca="false">IF(Sensitivity!E722&lt;class_series_e_ocp,class_series_e_ocp*(ad_pre_f_broad_based_fd+series_f_primary_raise_usd/class_series_e_ocp)/(ad_pre_f_broad_based_fd+series_f_primary_raise_usd/Sensitivity!E722),class_series_e_ocp)</f>
        <v>48.7386356380957</v>
      </c>
      <c r="R722" s="2" t="n">
        <f aca="false">class_series_e_original_shares*class_series_e_issue_pps/Sensitivity!Q722</f>
        <v>6155215.43407649</v>
      </c>
      <c r="S722" s="2" t="n">
        <f aca="false">Sensitivity!H722-class_seed_current_shares+Sensitivity!J722-class_series_a_current_shares+Sensitivity!L722-class_series_b_current_shares+Sensitivity!N722-class_series_c_current_shares+Sensitivity!P722-class_series_d_current_shares+Sensitivity!R722-class_series_e_current_shares</f>
        <v>71761.7045302093</v>
      </c>
      <c r="T722" s="5" t="n">
        <f aca="false">note_a_cap_usd/(pre_f_fd_total+Sensitivity!B722+Sensitivity!S722+Sensitivity!D722)</f>
        <v>26.7274664074582</v>
      </c>
      <c r="U722" s="5" t="n">
        <f aca="false">Sensitivity!E722*(const_one-note_a_discount)</f>
        <v>25.7832861017807</v>
      </c>
      <c r="V722" s="5" t="n">
        <f aca="false">MIN(Sensitivity!T722,Sensitivity!U722)</f>
        <v>25.7832861017807</v>
      </c>
      <c r="W722" s="2" t="n">
        <f aca="false">note_a_principal_usd/Sensitivity!V722</f>
        <v>193924.07857797</v>
      </c>
      <c r="X722" s="5" t="n">
        <f aca="false">note_b_cap_usd/(pre_f_fd_total+Sensitivity!B722+Sensitivity!S722+Sensitivity!C722)</f>
        <v>42.6676805985831</v>
      </c>
      <c r="Y722" s="5" t="n">
        <f aca="false">Sensitivity!E722*(const_one-note_b_discount)</f>
        <v>27.394741483142</v>
      </c>
      <c r="Z722" s="5" t="n">
        <f aca="false">MIN(Sensitivity!X722,Sensitivity!Y722)</f>
        <v>27.394741483142</v>
      </c>
      <c r="AA722" s="2" t="n">
        <f aca="false">note_b_principal_usd/Sensitivity!Z722</f>
        <v>109510.067902854</v>
      </c>
      <c r="AB722" s="2" t="n">
        <f aca="false">pre_f_fd_total+Sensitivity!B722+Sensitivity!F722+Sensitivity!W722+Sensitivity!AA722+Sensitivity!S722</f>
        <v>38539454.5151555</v>
      </c>
      <c r="AC722" s="2" t="n">
        <f aca="false">MAX(const_zero,sensitivity_esop_base*Sensitivity!AB722-pre_f_option_pool_total)</f>
        <v>615462.086970217</v>
      </c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</row>
    <row r="723" customFormat="false" ht="15" hidden="true" customHeight="false" outlineLevel="0" collapsed="false">
      <c r="A723" s="2" t="n">
        <f aca="false">Sensitivity!A722+const_one</f>
        <v>31</v>
      </c>
      <c r="B723" s="2" t="n">
        <f aca="false">Sensitivity!AC722</f>
        <v>615462.086970217</v>
      </c>
      <c r="C723" s="2" t="n">
        <f aca="false">Sensitivity!W722</f>
        <v>193924.07857797</v>
      </c>
      <c r="D723" s="2" t="n">
        <f aca="false">Sensitivity!AA722</f>
        <v>109510.067902854</v>
      </c>
      <c r="E723" s="5" t="n">
        <f aca="false">sensitivity_pre_low_usd/(pre_f_fd_total+Sensitivity!B723)</f>
        <v>32.2291076272259</v>
      </c>
      <c r="F723" s="2" t="n">
        <f aca="false">series_f_primary_raise_usd/Sensitivity!E723</f>
        <v>930835.577174256</v>
      </c>
      <c r="G723" s="2" t="n">
        <f aca="false">IF(Sensitivity!E723&lt;class_seed_ocp,class_seed_ocp*(ad_pre_f_broad_based_fd+series_f_primary_raise_usd/class_seed_ocp)/(ad_pre_f_broad_based_fd+series_f_primary_raise_usd/Sensitivity!E723),class_seed_ocp)</f>
        <v>1</v>
      </c>
      <c r="H723" s="2" t="n">
        <f aca="false">class_seed_original_shares*class_seed_issue_pps/Sensitivity!G723</f>
        <v>5000000</v>
      </c>
      <c r="I723" s="2" t="n">
        <f aca="false">IF(Sensitivity!E723&lt;class_series_a_ocp,class_series_a_ocp*(ad_pre_f_broad_based_fd+series_f_primary_raise_usd/class_series_a_ocp)/(ad_pre_f_broad_based_fd+series_f_primary_raise_usd/Sensitivity!E723),class_series_a_ocp)</f>
        <v>3</v>
      </c>
      <c r="J723" s="2" t="n">
        <f aca="false">class_series_a_original_shares*class_series_a_issue_pps/Sensitivity!I723</f>
        <v>5000000</v>
      </c>
      <c r="K723" s="2" t="n">
        <f aca="false">IF(Sensitivity!E723&lt;class_series_b_ocp,class_series_b_ocp*(ad_pre_f_broad_based_fd+series_f_primary_raise_usd/class_series_b_ocp)/(ad_pre_f_broad_based_fd+series_f_primary_raise_usd/Sensitivity!E723),class_series_b_ocp)</f>
        <v>10</v>
      </c>
      <c r="L723" s="2" t="n">
        <f aca="false">class_series_b_original_shares*class_series_b_issue_pps/Sensitivity!K723</f>
        <v>3000000</v>
      </c>
      <c r="M723" s="2" t="n">
        <f aca="false">IF(Sensitivity!E723&lt;class_series_c_ocp,class_series_c_ocp*(ad_pre_f_broad_based_fd+series_f_primary_raise_usd/class_series_c_ocp)/(ad_pre_f_broad_based_fd+series_f_primary_raise_usd/Sensitivity!E723),class_series_c_ocp)</f>
        <v>25</v>
      </c>
      <c r="N723" s="2" t="n">
        <f aca="false">class_series_c_original_shares*class_series_c_issue_pps/Sensitivity!M723</f>
        <v>2400000</v>
      </c>
      <c r="O723" s="8" t="n">
        <f aca="false">IF(Sensitivity!E723&lt;class_series_d_ocp,class_series_d_ocp*(ad_pre_f_broad_based_fd+series_f_primary_raise_usd/class_series_d_ocp)/(ad_pre_f_broad_based_fd+series_f_primary_raise_usd/Sensitivity!E723),class_series_d_ocp)</f>
        <v>57.4765521285018</v>
      </c>
      <c r="P723" s="2" t="n">
        <f aca="false">class_series_d_original_shares*class_series_d_issue_pps/Sensitivity!O723</f>
        <v>1739840.27045372</v>
      </c>
      <c r="Q723" s="8" t="n">
        <f aca="false">IF(Sensitivity!E723&lt;class_series_e_ocp,class_series_e_ocp*(ad_pre_f_broad_based_fd+series_f_primary_raise_usd/class_series_e_ocp)/(ad_pre_f_broad_based_fd+series_f_primary_raise_usd/Sensitivity!E723),class_series_e_ocp)</f>
        <v>48.7386356380957</v>
      </c>
      <c r="R723" s="2" t="n">
        <f aca="false">class_series_e_original_shares*class_series_e_issue_pps/Sensitivity!Q723</f>
        <v>6155215.43407649</v>
      </c>
      <c r="S723" s="2" t="n">
        <f aca="false">Sensitivity!H723-class_seed_current_shares+Sensitivity!J723-class_series_a_current_shares+Sensitivity!L723-class_series_b_current_shares+Sensitivity!N723-class_series_c_current_shares+Sensitivity!P723-class_series_d_current_shares+Sensitivity!R723-class_series_e_current_shares</f>
        <v>71761.7045302093</v>
      </c>
      <c r="T723" s="5" t="n">
        <f aca="false">note_a_cap_usd/(pre_f_fd_total+Sensitivity!B723+Sensitivity!S723+Sensitivity!D723)</f>
        <v>26.7274664074582</v>
      </c>
      <c r="U723" s="5" t="n">
        <f aca="false">Sensitivity!E723*(const_one-note_a_discount)</f>
        <v>25.7832861017807</v>
      </c>
      <c r="V723" s="5" t="n">
        <f aca="false">MIN(Sensitivity!T723,Sensitivity!U723)</f>
        <v>25.7832861017807</v>
      </c>
      <c r="W723" s="2" t="n">
        <f aca="false">note_a_principal_usd/Sensitivity!V723</f>
        <v>193924.07857797</v>
      </c>
      <c r="X723" s="5" t="n">
        <f aca="false">note_b_cap_usd/(pre_f_fd_total+Sensitivity!B723+Sensitivity!S723+Sensitivity!C723)</f>
        <v>42.6676805985831</v>
      </c>
      <c r="Y723" s="5" t="n">
        <f aca="false">Sensitivity!E723*(const_one-note_b_discount)</f>
        <v>27.394741483142</v>
      </c>
      <c r="Z723" s="5" t="n">
        <f aca="false">MIN(Sensitivity!X723,Sensitivity!Y723)</f>
        <v>27.394741483142</v>
      </c>
      <c r="AA723" s="2" t="n">
        <f aca="false">note_b_principal_usd/Sensitivity!Z723</f>
        <v>109510.067902854</v>
      </c>
      <c r="AB723" s="2" t="n">
        <f aca="false">pre_f_fd_total+Sensitivity!B723+Sensitivity!F723+Sensitivity!W723+Sensitivity!AA723+Sensitivity!S723</f>
        <v>38539454.5151555</v>
      </c>
      <c r="AC723" s="2" t="n">
        <f aca="false">MAX(const_zero,sensitivity_esop_base*Sensitivity!AB723-pre_f_option_pool_total)</f>
        <v>615462.086970217</v>
      </c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</row>
    <row r="724" customFormat="false" ht="15" hidden="true" customHeight="false" outlineLevel="0" collapsed="false">
      <c r="A724" s="2" t="n">
        <f aca="false">Sensitivity!A723+const_one</f>
        <v>32</v>
      </c>
      <c r="B724" s="2" t="n">
        <f aca="false">Sensitivity!AC723</f>
        <v>615462.086970217</v>
      </c>
      <c r="C724" s="2" t="n">
        <f aca="false">Sensitivity!W723</f>
        <v>193924.07857797</v>
      </c>
      <c r="D724" s="2" t="n">
        <f aca="false">Sensitivity!AA723</f>
        <v>109510.067902854</v>
      </c>
      <c r="E724" s="5" t="n">
        <f aca="false">sensitivity_pre_low_usd/(pre_f_fd_total+Sensitivity!B724)</f>
        <v>32.2291076272259</v>
      </c>
      <c r="F724" s="2" t="n">
        <f aca="false">series_f_primary_raise_usd/Sensitivity!E724</f>
        <v>930835.577174256</v>
      </c>
      <c r="G724" s="2" t="n">
        <f aca="false">IF(Sensitivity!E724&lt;class_seed_ocp,class_seed_ocp*(ad_pre_f_broad_based_fd+series_f_primary_raise_usd/class_seed_ocp)/(ad_pre_f_broad_based_fd+series_f_primary_raise_usd/Sensitivity!E724),class_seed_ocp)</f>
        <v>1</v>
      </c>
      <c r="H724" s="2" t="n">
        <f aca="false">class_seed_original_shares*class_seed_issue_pps/Sensitivity!G724</f>
        <v>5000000</v>
      </c>
      <c r="I724" s="2" t="n">
        <f aca="false">IF(Sensitivity!E724&lt;class_series_a_ocp,class_series_a_ocp*(ad_pre_f_broad_based_fd+series_f_primary_raise_usd/class_series_a_ocp)/(ad_pre_f_broad_based_fd+series_f_primary_raise_usd/Sensitivity!E724),class_series_a_ocp)</f>
        <v>3</v>
      </c>
      <c r="J724" s="2" t="n">
        <f aca="false">class_series_a_original_shares*class_series_a_issue_pps/Sensitivity!I724</f>
        <v>5000000</v>
      </c>
      <c r="K724" s="2" t="n">
        <f aca="false">IF(Sensitivity!E724&lt;class_series_b_ocp,class_series_b_ocp*(ad_pre_f_broad_based_fd+series_f_primary_raise_usd/class_series_b_ocp)/(ad_pre_f_broad_based_fd+series_f_primary_raise_usd/Sensitivity!E724),class_series_b_ocp)</f>
        <v>10</v>
      </c>
      <c r="L724" s="2" t="n">
        <f aca="false">class_series_b_original_shares*class_series_b_issue_pps/Sensitivity!K724</f>
        <v>3000000</v>
      </c>
      <c r="M724" s="2" t="n">
        <f aca="false">IF(Sensitivity!E724&lt;class_series_c_ocp,class_series_c_ocp*(ad_pre_f_broad_based_fd+series_f_primary_raise_usd/class_series_c_ocp)/(ad_pre_f_broad_based_fd+series_f_primary_raise_usd/Sensitivity!E724),class_series_c_ocp)</f>
        <v>25</v>
      </c>
      <c r="N724" s="2" t="n">
        <f aca="false">class_series_c_original_shares*class_series_c_issue_pps/Sensitivity!M724</f>
        <v>2400000</v>
      </c>
      <c r="O724" s="8" t="n">
        <f aca="false">IF(Sensitivity!E724&lt;class_series_d_ocp,class_series_d_ocp*(ad_pre_f_broad_based_fd+series_f_primary_raise_usd/class_series_d_ocp)/(ad_pre_f_broad_based_fd+series_f_primary_raise_usd/Sensitivity!E724),class_series_d_ocp)</f>
        <v>57.4765521285018</v>
      </c>
      <c r="P724" s="2" t="n">
        <f aca="false">class_series_d_original_shares*class_series_d_issue_pps/Sensitivity!O724</f>
        <v>1739840.27045372</v>
      </c>
      <c r="Q724" s="8" t="n">
        <f aca="false">IF(Sensitivity!E724&lt;class_series_e_ocp,class_series_e_ocp*(ad_pre_f_broad_based_fd+series_f_primary_raise_usd/class_series_e_ocp)/(ad_pre_f_broad_based_fd+series_f_primary_raise_usd/Sensitivity!E724),class_series_e_ocp)</f>
        <v>48.7386356380957</v>
      </c>
      <c r="R724" s="2" t="n">
        <f aca="false">class_series_e_original_shares*class_series_e_issue_pps/Sensitivity!Q724</f>
        <v>6155215.43407649</v>
      </c>
      <c r="S724" s="2" t="n">
        <f aca="false">Sensitivity!H724-class_seed_current_shares+Sensitivity!J724-class_series_a_current_shares+Sensitivity!L724-class_series_b_current_shares+Sensitivity!N724-class_series_c_current_shares+Sensitivity!P724-class_series_d_current_shares+Sensitivity!R724-class_series_e_current_shares</f>
        <v>71761.7045302093</v>
      </c>
      <c r="T724" s="5" t="n">
        <f aca="false">note_a_cap_usd/(pre_f_fd_total+Sensitivity!B724+Sensitivity!S724+Sensitivity!D724)</f>
        <v>26.7274664074582</v>
      </c>
      <c r="U724" s="5" t="n">
        <f aca="false">Sensitivity!E724*(const_one-note_a_discount)</f>
        <v>25.7832861017807</v>
      </c>
      <c r="V724" s="5" t="n">
        <f aca="false">MIN(Sensitivity!T724,Sensitivity!U724)</f>
        <v>25.7832861017807</v>
      </c>
      <c r="W724" s="2" t="n">
        <f aca="false">note_a_principal_usd/Sensitivity!V724</f>
        <v>193924.07857797</v>
      </c>
      <c r="X724" s="5" t="n">
        <f aca="false">note_b_cap_usd/(pre_f_fd_total+Sensitivity!B724+Sensitivity!S724+Sensitivity!C724)</f>
        <v>42.6676805985831</v>
      </c>
      <c r="Y724" s="5" t="n">
        <f aca="false">Sensitivity!E724*(const_one-note_b_discount)</f>
        <v>27.394741483142</v>
      </c>
      <c r="Z724" s="5" t="n">
        <f aca="false">MIN(Sensitivity!X724,Sensitivity!Y724)</f>
        <v>27.394741483142</v>
      </c>
      <c r="AA724" s="2" t="n">
        <f aca="false">note_b_principal_usd/Sensitivity!Z724</f>
        <v>109510.067902854</v>
      </c>
      <c r="AB724" s="2" t="n">
        <f aca="false">pre_f_fd_total+Sensitivity!B724+Sensitivity!F724+Sensitivity!W724+Sensitivity!AA724+Sensitivity!S724</f>
        <v>38539454.5151555</v>
      </c>
      <c r="AC724" s="2" t="n">
        <f aca="false">MAX(const_zero,sensitivity_esop_base*Sensitivity!AB724-pre_f_option_pool_total)</f>
        <v>615462.086970217</v>
      </c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customFormat="false" ht="15" hidden="true" customHeight="false" outlineLevel="0" collapsed="false">
      <c r="A725" s="2" t="n">
        <f aca="false">Sensitivity!A724+const_one</f>
        <v>33</v>
      </c>
      <c r="B725" s="2" t="n">
        <f aca="false">Sensitivity!AC724</f>
        <v>615462.086970217</v>
      </c>
      <c r="C725" s="2" t="n">
        <f aca="false">Sensitivity!W724</f>
        <v>193924.07857797</v>
      </c>
      <c r="D725" s="2" t="n">
        <f aca="false">Sensitivity!AA724</f>
        <v>109510.067902854</v>
      </c>
      <c r="E725" s="5" t="n">
        <f aca="false">sensitivity_pre_low_usd/(pre_f_fd_total+Sensitivity!B725)</f>
        <v>32.2291076272259</v>
      </c>
      <c r="F725" s="2" t="n">
        <f aca="false">series_f_primary_raise_usd/Sensitivity!E725</f>
        <v>930835.577174256</v>
      </c>
      <c r="G725" s="2" t="n">
        <f aca="false">IF(Sensitivity!E725&lt;class_seed_ocp,class_seed_ocp*(ad_pre_f_broad_based_fd+series_f_primary_raise_usd/class_seed_ocp)/(ad_pre_f_broad_based_fd+series_f_primary_raise_usd/Sensitivity!E725),class_seed_ocp)</f>
        <v>1</v>
      </c>
      <c r="H725" s="2" t="n">
        <f aca="false">class_seed_original_shares*class_seed_issue_pps/Sensitivity!G725</f>
        <v>5000000</v>
      </c>
      <c r="I725" s="2" t="n">
        <f aca="false">IF(Sensitivity!E725&lt;class_series_a_ocp,class_series_a_ocp*(ad_pre_f_broad_based_fd+series_f_primary_raise_usd/class_series_a_ocp)/(ad_pre_f_broad_based_fd+series_f_primary_raise_usd/Sensitivity!E725),class_series_a_ocp)</f>
        <v>3</v>
      </c>
      <c r="J725" s="2" t="n">
        <f aca="false">class_series_a_original_shares*class_series_a_issue_pps/Sensitivity!I725</f>
        <v>5000000</v>
      </c>
      <c r="K725" s="2" t="n">
        <f aca="false">IF(Sensitivity!E725&lt;class_series_b_ocp,class_series_b_ocp*(ad_pre_f_broad_based_fd+series_f_primary_raise_usd/class_series_b_ocp)/(ad_pre_f_broad_based_fd+series_f_primary_raise_usd/Sensitivity!E725),class_series_b_ocp)</f>
        <v>10</v>
      </c>
      <c r="L725" s="2" t="n">
        <f aca="false">class_series_b_original_shares*class_series_b_issue_pps/Sensitivity!K725</f>
        <v>3000000</v>
      </c>
      <c r="M725" s="2" t="n">
        <f aca="false">IF(Sensitivity!E725&lt;class_series_c_ocp,class_series_c_ocp*(ad_pre_f_broad_based_fd+series_f_primary_raise_usd/class_series_c_ocp)/(ad_pre_f_broad_based_fd+series_f_primary_raise_usd/Sensitivity!E725),class_series_c_ocp)</f>
        <v>25</v>
      </c>
      <c r="N725" s="2" t="n">
        <f aca="false">class_series_c_original_shares*class_series_c_issue_pps/Sensitivity!M725</f>
        <v>2400000</v>
      </c>
      <c r="O725" s="8" t="n">
        <f aca="false">IF(Sensitivity!E725&lt;class_series_d_ocp,class_series_d_ocp*(ad_pre_f_broad_based_fd+series_f_primary_raise_usd/class_series_d_ocp)/(ad_pre_f_broad_based_fd+series_f_primary_raise_usd/Sensitivity!E725),class_series_d_ocp)</f>
        <v>57.4765521285018</v>
      </c>
      <c r="P725" s="2" t="n">
        <f aca="false">class_series_d_original_shares*class_series_d_issue_pps/Sensitivity!O725</f>
        <v>1739840.27045372</v>
      </c>
      <c r="Q725" s="8" t="n">
        <f aca="false">IF(Sensitivity!E725&lt;class_series_e_ocp,class_series_e_ocp*(ad_pre_f_broad_based_fd+series_f_primary_raise_usd/class_series_e_ocp)/(ad_pre_f_broad_based_fd+series_f_primary_raise_usd/Sensitivity!E725),class_series_e_ocp)</f>
        <v>48.7386356380957</v>
      </c>
      <c r="R725" s="2" t="n">
        <f aca="false">class_series_e_original_shares*class_series_e_issue_pps/Sensitivity!Q725</f>
        <v>6155215.43407649</v>
      </c>
      <c r="S725" s="2" t="n">
        <f aca="false">Sensitivity!H725-class_seed_current_shares+Sensitivity!J725-class_series_a_current_shares+Sensitivity!L725-class_series_b_current_shares+Sensitivity!N725-class_series_c_current_shares+Sensitivity!P725-class_series_d_current_shares+Sensitivity!R725-class_series_e_current_shares</f>
        <v>71761.7045302093</v>
      </c>
      <c r="T725" s="5" t="n">
        <f aca="false">note_a_cap_usd/(pre_f_fd_total+Sensitivity!B725+Sensitivity!S725+Sensitivity!D725)</f>
        <v>26.7274664074582</v>
      </c>
      <c r="U725" s="5" t="n">
        <f aca="false">Sensitivity!E725*(const_one-note_a_discount)</f>
        <v>25.7832861017807</v>
      </c>
      <c r="V725" s="5" t="n">
        <f aca="false">MIN(Sensitivity!T725,Sensitivity!U725)</f>
        <v>25.7832861017807</v>
      </c>
      <c r="W725" s="2" t="n">
        <f aca="false">note_a_principal_usd/Sensitivity!V725</f>
        <v>193924.07857797</v>
      </c>
      <c r="X725" s="5" t="n">
        <f aca="false">note_b_cap_usd/(pre_f_fd_total+Sensitivity!B725+Sensitivity!S725+Sensitivity!C725)</f>
        <v>42.6676805985831</v>
      </c>
      <c r="Y725" s="5" t="n">
        <f aca="false">Sensitivity!E725*(const_one-note_b_discount)</f>
        <v>27.394741483142</v>
      </c>
      <c r="Z725" s="5" t="n">
        <f aca="false">MIN(Sensitivity!X725,Sensitivity!Y725)</f>
        <v>27.394741483142</v>
      </c>
      <c r="AA725" s="2" t="n">
        <f aca="false">note_b_principal_usd/Sensitivity!Z725</f>
        <v>109510.067902854</v>
      </c>
      <c r="AB725" s="2" t="n">
        <f aca="false">pre_f_fd_total+Sensitivity!B725+Sensitivity!F725+Sensitivity!W725+Sensitivity!AA725+Sensitivity!S725</f>
        <v>38539454.5151555</v>
      </c>
      <c r="AC725" s="2" t="n">
        <f aca="false">MAX(const_zero,sensitivity_esop_base*Sensitivity!AB725-pre_f_option_pool_total)</f>
        <v>615462.086970217</v>
      </c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customFormat="false" ht="15" hidden="true" customHeight="false" outlineLevel="0" collapsed="false">
      <c r="A726" s="2" t="n">
        <f aca="false">Sensitivity!A725+const_one</f>
        <v>34</v>
      </c>
      <c r="B726" s="2" t="n">
        <f aca="false">Sensitivity!AC725</f>
        <v>615462.086970217</v>
      </c>
      <c r="C726" s="2" t="n">
        <f aca="false">Sensitivity!W725</f>
        <v>193924.07857797</v>
      </c>
      <c r="D726" s="2" t="n">
        <f aca="false">Sensitivity!AA725</f>
        <v>109510.067902854</v>
      </c>
      <c r="E726" s="5" t="n">
        <f aca="false">sensitivity_pre_low_usd/(pre_f_fd_total+Sensitivity!B726)</f>
        <v>32.2291076272259</v>
      </c>
      <c r="F726" s="2" t="n">
        <f aca="false">series_f_primary_raise_usd/Sensitivity!E726</f>
        <v>930835.577174256</v>
      </c>
      <c r="G726" s="2" t="n">
        <f aca="false">IF(Sensitivity!E726&lt;class_seed_ocp,class_seed_ocp*(ad_pre_f_broad_based_fd+series_f_primary_raise_usd/class_seed_ocp)/(ad_pre_f_broad_based_fd+series_f_primary_raise_usd/Sensitivity!E726),class_seed_ocp)</f>
        <v>1</v>
      </c>
      <c r="H726" s="2" t="n">
        <f aca="false">class_seed_original_shares*class_seed_issue_pps/Sensitivity!G726</f>
        <v>5000000</v>
      </c>
      <c r="I726" s="2" t="n">
        <f aca="false">IF(Sensitivity!E726&lt;class_series_a_ocp,class_series_a_ocp*(ad_pre_f_broad_based_fd+series_f_primary_raise_usd/class_series_a_ocp)/(ad_pre_f_broad_based_fd+series_f_primary_raise_usd/Sensitivity!E726),class_series_a_ocp)</f>
        <v>3</v>
      </c>
      <c r="J726" s="2" t="n">
        <f aca="false">class_series_a_original_shares*class_series_a_issue_pps/Sensitivity!I726</f>
        <v>5000000</v>
      </c>
      <c r="K726" s="2" t="n">
        <f aca="false">IF(Sensitivity!E726&lt;class_series_b_ocp,class_series_b_ocp*(ad_pre_f_broad_based_fd+series_f_primary_raise_usd/class_series_b_ocp)/(ad_pre_f_broad_based_fd+series_f_primary_raise_usd/Sensitivity!E726),class_series_b_ocp)</f>
        <v>10</v>
      </c>
      <c r="L726" s="2" t="n">
        <f aca="false">class_series_b_original_shares*class_series_b_issue_pps/Sensitivity!K726</f>
        <v>3000000</v>
      </c>
      <c r="M726" s="2" t="n">
        <f aca="false">IF(Sensitivity!E726&lt;class_series_c_ocp,class_series_c_ocp*(ad_pre_f_broad_based_fd+series_f_primary_raise_usd/class_series_c_ocp)/(ad_pre_f_broad_based_fd+series_f_primary_raise_usd/Sensitivity!E726),class_series_c_ocp)</f>
        <v>25</v>
      </c>
      <c r="N726" s="2" t="n">
        <f aca="false">class_series_c_original_shares*class_series_c_issue_pps/Sensitivity!M726</f>
        <v>2400000</v>
      </c>
      <c r="O726" s="8" t="n">
        <f aca="false">IF(Sensitivity!E726&lt;class_series_d_ocp,class_series_d_ocp*(ad_pre_f_broad_based_fd+series_f_primary_raise_usd/class_series_d_ocp)/(ad_pre_f_broad_based_fd+series_f_primary_raise_usd/Sensitivity!E726),class_series_d_ocp)</f>
        <v>57.4765521285018</v>
      </c>
      <c r="P726" s="2" t="n">
        <f aca="false">class_series_d_original_shares*class_series_d_issue_pps/Sensitivity!O726</f>
        <v>1739840.27045372</v>
      </c>
      <c r="Q726" s="8" t="n">
        <f aca="false">IF(Sensitivity!E726&lt;class_series_e_ocp,class_series_e_ocp*(ad_pre_f_broad_based_fd+series_f_primary_raise_usd/class_series_e_ocp)/(ad_pre_f_broad_based_fd+series_f_primary_raise_usd/Sensitivity!E726),class_series_e_ocp)</f>
        <v>48.7386356380957</v>
      </c>
      <c r="R726" s="2" t="n">
        <f aca="false">class_series_e_original_shares*class_series_e_issue_pps/Sensitivity!Q726</f>
        <v>6155215.43407649</v>
      </c>
      <c r="S726" s="2" t="n">
        <f aca="false">Sensitivity!H726-class_seed_current_shares+Sensitivity!J726-class_series_a_current_shares+Sensitivity!L726-class_series_b_current_shares+Sensitivity!N726-class_series_c_current_shares+Sensitivity!P726-class_series_d_current_shares+Sensitivity!R726-class_series_e_current_shares</f>
        <v>71761.7045302093</v>
      </c>
      <c r="T726" s="5" t="n">
        <f aca="false">note_a_cap_usd/(pre_f_fd_total+Sensitivity!B726+Sensitivity!S726+Sensitivity!D726)</f>
        <v>26.7274664074582</v>
      </c>
      <c r="U726" s="5" t="n">
        <f aca="false">Sensitivity!E726*(const_one-note_a_discount)</f>
        <v>25.7832861017807</v>
      </c>
      <c r="V726" s="5" t="n">
        <f aca="false">MIN(Sensitivity!T726,Sensitivity!U726)</f>
        <v>25.7832861017807</v>
      </c>
      <c r="W726" s="2" t="n">
        <f aca="false">note_a_principal_usd/Sensitivity!V726</f>
        <v>193924.07857797</v>
      </c>
      <c r="X726" s="5" t="n">
        <f aca="false">note_b_cap_usd/(pre_f_fd_total+Sensitivity!B726+Sensitivity!S726+Sensitivity!C726)</f>
        <v>42.6676805985831</v>
      </c>
      <c r="Y726" s="5" t="n">
        <f aca="false">Sensitivity!E726*(const_one-note_b_discount)</f>
        <v>27.394741483142</v>
      </c>
      <c r="Z726" s="5" t="n">
        <f aca="false">MIN(Sensitivity!X726,Sensitivity!Y726)</f>
        <v>27.394741483142</v>
      </c>
      <c r="AA726" s="2" t="n">
        <f aca="false">note_b_principal_usd/Sensitivity!Z726</f>
        <v>109510.067902854</v>
      </c>
      <c r="AB726" s="2" t="n">
        <f aca="false">pre_f_fd_total+Sensitivity!B726+Sensitivity!F726+Sensitivity!W726+Sensitivity!AA726+Sensitivity!S726</f>
        <v>38539454.5151555</v>
      </c>
      <c r="AC726" s="2" t="n">
        <f aca="false">MAX(const_zero,sensitivity_esop_base*Sensitivity!AB726-pre_f_option_pool_total)</f>
        <v>615462.086970217</v>
      </c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customFormat="false" ht="15" hidden="true" customHeight="false" outlineLevel="0" collapsed="false">
      <c r="A727" s="2" t="n">
        <f aca="false">Sensitivity!A726+const_one</f>
        <v>35</v>
      </c>
      <c r="B727" s="2" t="n">
        <f aca="false">Sensitivity!AC726</f>
        <v>615462.086970217</v>
      </c>
      <c r="C727" s="2" t="n">
        <f aca="false">Sensitivity!W726</f>
        <v>193924.07857797</v>
      </c>
      <c r="D727" s="2" t="n">
        <f aca="false">Sensitivity!AA726</f>
        <v>109510.067902854</v>
      </c>
      <c r="E727" s="5" t="n">
        <f aca="false">sensitivity_pre_low_usd/(pre_f_fd_total+Sensitivity!B727)</f>
        <v>32.2291076272259</v>
      </c>
      <c r="F727" s="2" t="n">
        <f aca="false">series_f_primary_raise_usd/Sensitivity!E727</f>
        <v>930835.577174256</v>
      </c>
      <c r="G727" s="2" t="n">
        <f aca="false">IF(Sensitivity!E727&lt;class_seed_ocp,class_seed_ocp*(ad_pre_f_broad_based_fd+series_f_primary_raise_usd/class_seed_ocp)/(ad_pre_f_broad_based_fd+series_f_primary_raise_usd/Sensitivity!E727),class_seed_ocp)</f>
        <v>1</v>
      </c>
      <c r="H727" s="2" t="n">
        <f aca="false">class_seed_original_shares*class_seed_issue_pps/Sensitivity!G727</f>
        <v>5000000</v>
      </c>
      <c r="I727" s="2" t="n">
        <f aca="false">IF(Sensitivity!E727&lt;class_series_a_ocp,class_series_a_ocp*(ad_pre_f_broad_based_fd+series_f_primary_raise_usd/class_series_a_ocp)/(ad_pre_f_broad_based_fd+series_f_primary_raise_usd/Sensitivity!E727),class_series_a_ocp)</f>
        <v>3</v>
      </c>
      <c r="J727" s="2" t="n">
        <f aca="false">class_series_a_original_shares*class_series_a_issue_pps/Sensitivity!I727</f>
        <v>5000000</v>
      </c>
      <c r="K727" s="2" t="n">
        <f aca="false">IF(Sensitivity!E727&lt;class_series_b_ocp,class_series_b_ocp*(ad_pre_f_broad_based_fd+series_f_primary_raise_usd/class_series_b_ocp)/(ad_pre_f_broad_based_fd+series_f_primary_raise_usd/Sensitivity!E727),class_series_b_ocp)</f>
        <v>10</v>
      </c>
      <c r="L727" s="2" t="n">
        <f aca="false">class_series_b_original_shares*class_series_b_issue_pps/Sensitivity!K727</f>
        <v>3000000</v>
      </c>
      <c r="M727" s="2" t="n">
        <f aca="false">IF(Sensitivity!E727&lt;class_series_c_ocp,class_series_c_ocp*(ad_pre_f_broad_based_fd+series_f_primary_raise_usd/class_series_c_ocp)/(ad_pre_f_broad_based_fd+series_f_primary_raise_usd/Sensitivity!E727),class_series_c_ocp)</f>
        <v>25</v>
      </c>
      <c r="N727" s="2" t="n">
        <f aca="false">class_series_c_original_shares*class_series_c_issue_pps/Sensitivity!M727</f>
        <v>2400000</v>
      </c>
      <c r="O727" s="8" t="n">
        <f aca="false">IF(Sensitivity!E727&lt;class_series_d_ocp,class_series_d_ocp*(ad_pre_f_broad_based_fd+series_f_primary_raise_usd/class_series_d_ocp)/(ad_pre_f_broad_based_fd+series_f_primary_raise_usd/Sensitivity!E727),class_series_d_ocp)</f>
        <v>57.4765521285018</v>
      </c>
      <c r="P727" s="2" t="n">
        <f aca="false">class_series_d_original_shares*class_series_d_issue_pps/Sensitivity!O727</f>
        <v>1739840.27045372</v>
      </c>
      <c r="Q727" s="8" t="n">
        <f aca="false">IF(Sensitivity!E727&lt;class_series_e_ocp,class_series_e_ocp*(ad_pre_f_broad_based_fd+series_f_primary_raise_usd/class_series_e_ocp)/(ad_pre_f_broad_based_fd+series_f_primary_raise_usd/Sensitivity!E727),class_series_e_ocp)</f>
        <v>48.7386356380957</v>
      </c>
      <c r="R727" s="2" t="n">
        <f aca="false">class_series_e_original_shares*class_series_e_issue_pps/Sensitivity!Q727</f>
        <v>6155215.43407649</v>
      </c>
      <c r="S727" s="2" t="n">
        <f aca="false">Sensitivity!H727-class_seed_current_shares+Sensitivity!J727-class_series_a_current_shares+Sensitivity!L727-class_series_b_current_shares+Sensitivity!N727-class_series_c_current_shares+Sensitivity!P727-class_series_d_current_shares+Sensitivity!R727-class_series_e_current_shares</f>
        <v>71761.7045302093</v>
      </c>
      <c r="T727" s="5" t="n">
        <f aca="false">note_a_cap_usd/(pre_f_fd_total+Sensitivity!B727+Sensitivity!S727+Sensitivity!D727)</f>
        <v>26.7274664074582</v>
      </c>
      <c r="U727" s="5" t="n">
        <f aca="false">Sensitivity!E727*(const_one-note_a_discount)</f>
        <v>25.7832861017807</v>
      </c>
      <c r="V727" s="5" t="n">
        <f aca="false">MIN(Sensitivity!T727,Sensitivity!U727)</f>
        <v>25.7832861017807</v>
      </c>
      <c r="W727" s="2" t="n">
        <f aca="false">note_a_principal_usd/Sensitivity!V727</f>
        <v>193924.07857797</v>
      </c>
      <c r="X727" s="5" t="n">
        <f aca="false">note_b_cap_usd/(pre_f_fd_total+Sensitivity!B727+Sensitivity!S727+Sensitivity!C727)</f>
        <v>42.6676805985831</v>
      </c>
      <c r="Y727" s="5" t="n">
        <f aca="false">Sensitivity!E727*(const_one-note_b_discount)</f>
        <v>27.394741483142</v>
      </c>
      <c r="Z727" s="5" t="n">
        <f aca="false">MIN(Sensitivity!X727,Sensitivity!Y727)</f>
        <v>27.394741483142</v>
      </c>
      <c r="AA727" s="2" t="n">
        <f aca="false">note_b_principal_usd/Sensitivity!Z727</f>
        <v>109510.067902854</v>
      </c>
      <c r="AB727" s="2" t="n">
        <f aca="false">pre_f_fd_total+Sensitivity!B727+Sensitivity!F727+Sensitivity!W727+Sensitivity!AA727+Sensitivity!S727</f>
        <v>38539454.5151555</v>
      </c>
      <c r="AC727" s="2" t="n">
        <f aca="false">MAX(const_zero,sensitivity_esop_base*Sensitivity!AB727-pre_f_option_pool_total)</f>
        <v>615462.086970217</v>
      </c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customFormat="false" ht="15" hidden="true" customHeight="false" outlineLevel="0" collapsed="false">
      <c r="A728" s="2" t="n">
        <f aca="false">Sensitivity!A727+const_one</f>
        <v>36</v>
      </c>
      <c r="B728" s="2" t="n">
        <f aca="false">Sensitivity!AC727</f>
        <v>615462.086970217</v>
      </c>
      <c r="C728" s="2" t="n">
        <f aca="false">Sensitivity!W727</f>
        <v>193924.07857797</v>
      </c>
      <c r="D728" s="2" t="n">
        <f aca="false">Sensitivity!AA727</f>
        <v>109510.067902854</v>
      </c>
      <c r="E728" s="5" t="n">
        <f aca="false">sensitivity_pre_low_usd/(pre_f_fd_total+Sensitivity!B728)</f>
        <v>32.2291076272259</v>
      </c>
      <c r="F728" s="2" t="n">
        <f aca="false">series_f_primary_raise_usd/Sensitivity!E728</f>
        <v>930835.577174256</v>
      </c>
      <c r="G728" s="2" t="n">
        <f aca="false">IF(Sensitivity!E728&lt;class_seed_ocp,class_seed_ocp*(ad_pre_f_broad_based_fd+series_f_primary_raise_usd/class_seed_ocp)/(ad_pre_f_broad_based_fd+series_f_primary_raise_usd/Sensitivity!E728),class_seed_ocp)</f>
        <v>1</v>
      </c>
      <c r="H728" s="2" t="n">
        <f aca="false">class_seed_original_shares*class_seed_issue_pps/Sensitivity!G728</f>
        <v>5000000</v>
      </c>
      <c r="I728" s="2" t="n">
        <f aca="false">IF(Sensitivity!E728&lt;class_series_a_ocp,class_series_a_ocp*(ad_pre_f_broad_based_fd+series_f_primary_raise_usd/class_series_a_ocp)/(ad_pre_f_broad_based_fd+series_f_primary_raise_usd/Sensitivity!E728),class_series_a_ocp)</f>
        <v>3</v>
      </c>
      <c r="J728" s="2" t="n">
        <f aca="false">class_series_a_original_shares*class_series_a_issue_pps/Sensitivity!I728</f>
        <v>5000000</v>
      </c>
      <c r="K728" s="2" t="n">
        <f aca="false">IF(Sensitivity!E728&lt;class_series_b_ocp,class_series_b_ocp*(ad_pre_f_broad_based_fd+series_f_primary_raise_usd/class_series_b_ocp)/(ad_pre_f_broad_based_fd+series_f_primary_raise_usd/Sensitivity!E728),class_series_b_ocp)</f>
        <v>10</v>
      </c>
      <c r="L728" s="2" t="n">
        <f aca="false">class_series_b_original_shares*class_series_b_issue_pps/Sensitivity!K728</f>
        <v>3000000</v>
      </c>
      <c r="M728" s="2" t="n">
        <f aca="false">IF(Sensitivity!E728&lt;class_series_c_ocp,class_series_c_ocp*(ad_pre_f_broad_based_fd+series_f_primary_raise_usd/class_series_c_ocp)/(ad_pre_f_broad_based_fd+series_f_primary_raise_usd/Sensitivity!E728),class_series_c_ocp)</f>
        <v>25</v>
      </c>
      <c r="N728" s="2" t="n">
        <f aca="false">class_series_c_original_shares*class_series_c_issue_pps/Sensitivity!M728</f>
        <v>2400000</v>
      </c>
      <c r="O728" s="8" t="n">
        <f aca="false">IF(Sensitivity!E728&lt;class_series_d_ocp,class_series_d_ocp*(ad_pre_f_broad_based_fd+series_f_primary_raise_usd/class_series_d_ocp)/(ad_pre_f_broad_based_fd+series_f_primary_raise_usd/Sensitivity!E728),class_series_d_ocp)</f>
        <v>57.4765521285018</v>
      </c>
      <c r="P728" s="2" t="n">
        <f aca="false">class_series_d_original_shares*class_series_d_issue_pps/Sensitivity!O728</f>
        <v>1739840.27045372</v>
      </c>
      <c r="Q728" s="8" t="n">
        <f aca="false">IF(Sensitivity!E728&lt;class_series_e_ocp,class_series_e_ocp*(ad_pre_f_broad_based_fd+series_f_primary_raise_usd/class_series_e_ocp)/(ad_pre_f_broad_based_fd+series_f_primary_raise_usd/Sensitivity!E728),class_series_e_ocp)</f>
        <v>48.7386356380957</v>
      </c>
      <c r="R728" s="2" t="n">
        <f aca="false">class_series_e_original_shares*class_series_e_issue_pps/Sensitivity!Q728</f>
        <v>6155215.43407649</v>
      </c>
      <c r="S728" s="2" t="n">
        <f aca="false">Sensitivity!H728-class_seed_current_shares+Sensitivity!J728-class_series_a_current_shares+Sensitivity!L728-class_series_b_current_shares+Sensitivity!N728-class_series_c_current_shares+Sensitivity!P728-class_series_d_current_shares+Sensitivity!R728-class_series_e_current_shares</f>
        <v>71761.7045302093</v>
      </c>
      <c r="T728" s="5" t="n">
        <f aca="false">note_a_cap_usd/(pre_f_fd_total+Sensitivity!B728+Sensitivity!S728+Sensitivity!D728)</f>
        <v>26.7274664074582</v>
      </c>
      <c r="U728" s="5" t="n">
        <f aca="false">Sensitivity!E728*(const_one-note_a_discount)</f>
        <v>25.7832861017807</v>
      </c>
      <c r="V728" s="5" t="n">
        <f aca="false">MIN(Sensitivity!T728,Sensitivity!U728)</f>
        <v>25.7832861017807</v>
      </c>
      <c r="W728" s="2" t="n">
        <f aca="false">note_a_principal_usd/Sensitivity!V728</f>
        <v>193924.07857797</v>
      </c>
      <c r="X728" s="5" t="n">
        <f aca="false">note_b_cap_usd/(pre_f_fd_total+Sensitivity!B728+Sensitivity!S728+Sensitivity!C728)</f>
        <v>42.6676805985831</v>
      </c>
      <c r="Y728" s="5" t="n">
        <f aca="false">Sensitivity!E728*(const_one-note_b_discount)</f>
        <v>27.394741483142</v>
      </c>
      <c r="Z728" s="5" t="n">
        <f aca="false">MIN(Sensitivity!X728,Sensitivity!Y728)</f>
        <v>27.394741483142</v>
      </c>
      <c r="AA728" s="2" t="n">
        <f aca="false">note_b_principal_usd/Sensitivity!Z728</f>
        <v>109510.067902854</v>
      </c>
      <c r="AB728" s="2" t="n">
        <f aca="false">pre_f_fd_total+Sensitivity!B728+Sensitivity!F728+Sensitivity!W728+Sensitivity!AA728+Sensitivity!S728</f>
        <v>38539454.5151555</v>
      </c>
      <c r="AC728" s="2" t="n">
        <f aca="false">MAX(const_zero,sensitivity_esop_base*Sensitivity!AB728-pre_f_option_pool_total)</f>
        <v>615462.086970217</v>
      </c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customFormat="false" ht="15" hidden="true" customHeight="false" outlineLevel="0" collapsed="false">
      <c r="A729" s="2" t="n">
        <f aca="false">Sensitivity!A728+const_one</f>
        <v>37</v>
      </c>
      <c r="B729" s="2" t="n">
        <f aca="false">Sensitivity!AC728</f>
        <v>615462.086970217</v>
      </c>
      <c r="C729" s="2" t="n">
        <f aca="false">Sensitivity!W728</f>
        <v>193924.07857797</v>
      </c>
      <c r="D729" s="2" t="n">
        <f aca="false">Sensitivity!AA728</f>
        <v>109510.067902854</v>
      </c>
      <c r="E729" s="5" t="n">
        <f aca="false">sensitivity_pre_low_usd/(pre_f_fd_total+Sensitivity!B729)</f>
        <v>32.2291076272259</v>
      </c>
      <c r="F729" s="2" t="n">
        <f aca="false">series_f_primary_raise_usd/Sensitivity!E729</f>
        <v>930835.577174256</v>
      </c>
      <c r="G729" s="2" t="n">
        <f aca="false">IF(Sensitivity!E729&lt;class_seed_ocp,class_seed_ocp*(ad_pre_f_broad_based_fd+series_f_primary_raise_usd/class_seed_ocp)/(ad_pre_f_broad_based_fd+series_f_primary_raise_usd/Sensitivity!E729),class_seed_ocp)</f>
        <v>1</v>
      </c>
      <c r="H729" s="2" t="n">
        <f aca="false">class_seed_original_shares*class_seed_issue_pps/Sensitivity!G729</f>
        <v>5000000</v>
      </c>
      <c r="I729" s="2" t="n">
        <f aca="false">IF(Sensitivity!E729&lt;class_series_a_ocp,class_series_a_ocp*(ad_pre_f_broad_based_fd+series_f_primary_raise_usd/class_series_a_ocp)/(ad_pre_f_broad_based_fd+series_f_primary_raise_usd/Sensitivity!E729),class_series_a_ocp)</f>
        <v>3</v>
      </c>
      <c r="J729" s="2" t="n">
        <f aca="false">class_series_a_original_shares*class_series_a_issue_pps/Sensitivity!I729</f>
        <v>5000000</v>
      </c>
      <c r="K729" s="2" t="n">
        <f aca="false">IF(Sensitivity!E729&lt;class_series_b_ocp,class_series_b_ocp*(ad_pre_f_broad_based_fd+series_f_primary_raise_usd/class_series_b_ocp)/(ad_pre_f_broad_based_fd+series_f_primary_raise_usd/Sensitivity!E729),class_series_b_ocp)</f>
        <v>10</v>
      </c>
      <c r="L729" s="2" t="n">
        <f aca="false">class_series_b_original_shares*class_series_b_issue_pps/Sensitivity!K729</f>
        <v>3000000</v>
      </c>
      <c r="M729" s="2" t="n">
        <f aca="false">IF(Sensitivity!E729&lt;class_series_c_ocp,class_series_c_ocp*(ad_pre_f_broad_based_fd+series_f_primary_raise_usd/class_series_c_ocp)/(ad_pre_f_broad_based_fd+series_f_primary_raise_usd/Sensitivity!E729),class_series_c_ocp)</f>
        <v>25</v>
      </c>
      <c r="N729" s="2" t="n">
        <f aca="false">class_series_c_original_shares*class_series_c_issue_pps/Sensitivity!M729</f>
        <v>2400000</v>
      </c>
      <c r="O729" s="8" t="n">
        <f aca="false">IF(Sensitivity!E729&lt;class_series_d_ocp,class_series_d_ocp*(ad_pre_f_broad_based_fd+series_f_primary_raise_usd/class_series_d_ocp)/(ad_pre_f_broad_based_fd+series_f_primary_raise_usd/Sensitivity!E729),class_series_d_ocp)</f>
        <v>57.4765521285018</v>
      </c>
      <c r="P729" s="2" t="n">
        <f aca="false">class_series_d_original_shares*class_series_d_issue_pps/Sensitivity!O729</f>
        <v>1739840.27045372</v>
      </c>
      <c r="Q729" s="8" t="n">
        <f aca="false">IF(Sensitivity!E729&lt;class_series_e_ocp,class_series_e_ocp*(ad_pre_f_broad_based_fd+series_f_primary_raise_usd/class_series_e_ocp)/(ad_pre_f_broad_based_fd+series_f_primary_raise_usd/Sensitivity!E729),class_series_e_ocp)</f>
        <v>48.7386356380957</v>
      </c>
      <c r="R729" s="2" t="n">
        <f aca="false">class_series_e_original_shares*class_series_e_issue_pps/Sensitivity!Q729</f>
        <v>6155215.43407649</v>
      </c>
      <c r="S729" s="2" t="n">
        <f aca="false">Sensitivity!H729-class_seed_current_shares+Sensitivity!J729-class_series_a_current_shares+Sensitivity!L729-class_series_b_current_shares+Sensitivity!N729-class_series_c_current_shares+Sensitivity!P729-class_series_d_current_shares+Sensitivity!R729-class_series_e_current_shares</f>
        <v>71761.7045302093</v>
      </c>
      <c r="T729" s="5" t="n">
        <f aca="false">note_a_cap_usd/(pre_f_fd_total+Sensitivity!B729+Sensitivity!S729+Sensitivity!D729)</f>
        <v>26.7274664074582</v>
      </c>
      <c r="U729" s="5" t="n">
        <f aca="false">Sensitivity!E729*(const_one-note_a_discount)</f>
        <v>25.7832861017807</v>
      </c>
      <c r="V729" s="5" t="n">
        <f aca="false">MIN(Sensitivity!T729,Sensitivity!U729)</f>
        <v>25.7832861017807</v>
      </c>
      <c r="W729" s="2" t="n">
        <f aca="false">note_a_principal_usd/Sensitivity!V729</f>
        <v>193924.07857797</v>
      </c>
      <c r="X729" s="5" t="n">
        <f aca="false">note_b_cap_usd/(pre_f_fd_total+Sensitivity!B729+Sensitivity!S729+Sensitivity!C729)</f>
        <v>42.6676805985831</v>
      </c>
      <c r="Y729" s="5" t="n">
        <f aca="false">Sensitivity!E729*(const_one-note_b_discount)</f>
        <v>27.394741483142</v>
      </c>
      <c r="Z729" s="5" t="n">
        <f aca="false">MIN(Sensitivity!X729,Sensitivity!Y729)</f>
        <v>27.394741483142</v>
      </c>
      <c r="AA729" s="2" t="n">
        <f aca="false">note_b_principal_usd/Sensitivity!Z729</f>
        <v>109510.067902854</v>
      </c>
      <c r="AB729" s="2" t="n">
        <f aca="false">pre_f_fd_total+Sensitivity!B729+Sensitivity!F729+Sensitivity!W729+Sensitivity!AA729+Sensitivity!S729</f>
        <v>38539454.5151555</v>
      </c>
      <c r="AC729" s="2" t="n">
        <f aca="false">MAX(const_zero,sensitivity_esop_base*Sensitivity!AB729-pre_f_option_pool_total)</f>
        <v>615462.086970217</v>
      </c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customFormat="false" ht="15" hidden="true" customHeight="false" outlineLevel="0" collapsed="false">
      <c r="A730" s="2" t="n">
        <f aca="false">Sensitivity!A729+const_one</f>
        <v>38</v>
      </c>
      <c r="B730" s="2" t="n">
        <f aca="false">Sensitivity!AC729</f>
        <v>615462.086970217</v>
      </c>
      <c r="C730" s="2" t="n">
        <f aca="false">Sensitivity!W729</f>
        <v>193924.07857797</v>
      </c>
      <c r="D730" s="2" t="n">
        <f aca="false">Sensitivity!AA729</f>
        <v>109510.067902854</v>
      </c>
      <c r="E730" s="5" t="n">
        <f aca="false">sensitivity_pre_low_usd/(pre_f_fd_total+Sensitivity!B730)</f>
        <v>32.2291076272259</v>
      </c>
      <c r="F730" s="2" t="n">
        <f aca="false">series_f_primary_raise_usd/Sensitivity!E730</f>
        <v>930835.577174256</v>
      </c>
      <c r="G730" s="2" t="n">
        <f aca="false">IF(Sensitivity!E730&lt;class_seed_ocp,class_seed_ocp*(ad_pre_f_broad_based_fd+series_f_primary_raise_usd/class_seed_ocp)/(ad_pre_f_broad_based_fd+series_f_primary_raise_usd/Sensitivity!E730),class_seed_ocp)</f>
        <v>1</v>
      </c>
      <c r="H730" s="2" t="n">
        <f aca="false">class_seed_original_shares*class_seed_issue_pps/Sensitivity!G730</f>
        <v>5000000</v>
      </c>
      <c r="I730" s="2" t="n">
        <f aca="false">IF(Sensitivity!E730&lt;class_series_a_ocp,class_series_a_ocp*(ad_pre_f_broad_based_fd+series_f_primary_raise_usd/class_series_a_ocp)/(ad_pre_f_broad_based_fd+series_f_primary_raise_usd/Sensitivity!E730),class_series_a_ocp)</f>
        <v>3</v>
      </c>
      <c r="J730" s="2" t="n">
        <f aca="false">class_series_a_original_shares*class_series_a_issue_pps/Sensitivity!I730</f>
        <v>5000000</v>
      </c>
      <c r="K730" s="2" t="n">
        <f aca="false">IF(Sensitivity!E730&lt;class_series_b_ocp,class_series_b_ocp*(ad_pre_f_broad_based_fd+series_f_primary_raise_usd/class_series_b_ocp)/(ad_pre_f_broad_based_fd+series_f_primary_raise_usd/Sensitivity!E730),class_series_b_ocp)</f>
        <v>10</v>
      </c>
      <c r="L730" s="2" t="n">
        <f aca="false">class_series_b_original_shares*class_series_b_issue_pps/Sensitivity!K730</f>
        <v>3000000</v>
      </c>
      <c r="M730" s="2" t="n">
        <f aca="false">IF(Sensitivity!E730&lt;class_series_c_ocp,class_series_c_ocp*(ad_pre_f_broad_based_fd+series_f_primary_raise_usd/class_series_c_ocp)/(ad_pre_f_broad_based_fd+series_f_primary_raise_usd/Sensitivity!E730),class_series_c_ocp)</f>
        <v>25</v>
      </c>
      <c r="N730" s="2" t="n">
        <f aca="false">class_series_c_original_shares*class_series_c_issue_pps/Sensitivity!M730</f>
        <v>2400000</v>
      </c>
      <c r="O730" s="8" t="n">
        <f aca="false">IF(Sensitivity!E730&lt;class_series_d_ocp,class_series_d_ocp*(ad_pre_f_broad_based_fd+series_f_primary_raise_usd/class_series_d_ocp)/(ad_pre_f_broad_based_fd+series_f_primary_raise_usd/Sensitivity!E730),class_series_d_ocp)</f>
        <v>57.4765521285018</v>
      </c>
      <c r="P730" s="2" t="n">
        <f aca="false">class_series_d_original_shares*class_series_d_issue_pps/Sensitivity!O730</f>
        <v>1739840.27045372</v>
      </c>
      <c r="Q730" s="8" t="n">
        <f aca="false">IF(Sensitivity!E730&lt;class_series_e_ocp,class_series_e_ocp*(ad_pre_f_broad_based_fd+series_f_primary_raise_usd/class_series_e_ocp)/(ad_pre_f_broad_based_fd+series_f_primary_raise_usd/Sensitivity!E730),class_series_e_ocp)</f>
        <v>48.7386356380957</v>
      </c>
      <c r="R730" s="2" t="n">
        <f aca="false">class_series_e_original_shares*class_series_e_issue_pps/Sensitivity!Q730</f>
        <v>6155215.43407649</v>
      </c>
      <c r="S730" s="2" t="n">
        <f aca="false">Sensitivity!H730-class_seed_current_shares+Sensitivity!J730-class_series_a_current_shares+Sensitivity!L730-class_series_b_current_shares+Sensitivity!N730-class_series_c_current_shares+Sensitivity!P730-class_series_d_current_shares+Sensitivity!R730-class_series_e_current_shares</f>
        <v>71761.7045302093</v>
      </c>
      <c r="T730" s="5" t="n">
        <f aca="false">note_a_cap_usd/(pre_f_fd_total+Sensitivity!B730+Sensitivity!S730+Sensitivity!D730)</f>
        <v>26.7274664074582</v>
      </c>
      <c r="U730" s="5" t="n">
        <f aca="false">Sensitivity!E730*(const_one-note_a_discount)</f>
        <v>25.7832861017807</v>
      </c>
      <c r="V730" s="5" t="n">
        <f aca="false">MIN(Sensitivity!T730,Sensitivity!U730)</f>
        <v>25.7832861017807</v>
      </c>
      <c r="W730" s="2" t="n">
        <f aca="false">note_a_principal_usd/Sensitivity!V730</f>
        <v>193924.07857797</v>
      </c>
      <c r="X730" s="5" t="n">
        <f aca="false">note_b_cap_usd/(pre_f_fd_total+Sensitivity!B730+Sensitivity!S730+Sensitivity!C730)</f>
        <v>42.6676805985831</v>
      </c>
      <c r="Y730" s="5" t="n">
        <f aca="false">Sensitivity!E730*(const_one-note_b_discount)</f>
        <v>27.394741483142</v>
      </c>
      <c r="Z730" s="5" t="n">
        <f aca="false">MIN(Sensitivity!X730,Sensitivity!Y730)</f>
        <v>27.394741483142</v>
      </c>
      <c r="AA730" s="2" t="n">
        <f aca="false">note_b_principal_usd/Sensitivity!Z730</f>
        <v>109510.067902854</v>
      </c>
      <c r="AB730" s="2" t="n">
        <f aca="false">pre_f_fd_total+Sensitivity!B730+Sensitivity!F730+Sensitivity!W730+Sensitivity!AA730+Sensitivity!S730</f>
        <v>38539454.5151555</v>
      </c>
      <c r="AC730" s="2" t="n">
        <f aca="false">MAX(const_zero,sensitivity_esop_base*Sensitivity!AB730-pre_f_option_pool_total)</f>
        <v>615462.086970217</v>
      </c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</row>
    <row r="731" customFormat="false" ht="15" hidden="true" customHeight="false" outlineLevel="0" collapsed="false">
      <c r="A731" s="2" t="n">
        <f aca="false">Sensitivity!A730+const_one</f>
        <v>39</v>
      </c>
      <c r="B731" s="2" t="n">
        <f aca="false">Sensitivity!AC730</f>
        <v>615462.086970217</v>
      </c>
      <c r="C731" s="2" t="n">
        <f aca="false">Sensitivity!W730</f>
        <v>193924.07857797</v>
      </c>
      <c r="D731" s="2" t="n">
        <f aca="false">Sensitivity!AA730</f>
        <v>109510.067902854</v>
      </c>
      <c r="E731" s="5" t="n">
        <f aca="false">sensitivity_pre_low_usd/(pre_f_fd_total+Sensitivity!B731)</f>
        <v>32.2291076272259</v>
      </c>
      <c r="F731" s="2" t="n">
        <f aca="false">series_f_primary_raise_usd/Sensitivity!E731</f>
        <v>930835.577174256</v>
      </c>
      <c r="G731" s="2" t="n">
        <f aca="false">IF(Sensitivity!E731&lt;class_seed_ocp,class_seed_ocp*(ad_pre_f_broad_based_fd+series_f_primary_raise_usd/class_seed_ocp)/(ad_pre_f_broad_based_fd+series_f_primary_raise_usd/Sensitivity!E731),class_seed_ocp)</f>
        <v>1</v>
      </c>
      <c r="H731" s="2" t="n">
        <f aca="false">class_seed_original_shares*class_seed_issue_pps/Sensitivity!G731</f>
        <v>5000000</v>
      </c>
      <c r="I731" s="2" t="n">
        <f aca="false">IF(Sensitivity!E731&lt;class_series_a_ocp,class_series_a_ocp*(ad_pre_f_broad_based_fd+series_f_primary_raise_usd/class_series_a_ocp)/(ad_pre_f_broad_based_fd+series_f_primary_raise_usd/Sensitivity!E731),class_series_a_ocp)</f>
        <v>3</v>
      </c>
      <c r="J731" s="2" t="n">
        <f aca="false">class_series_a_original_shares*class_series_a_issue_pps/Sensitivity!I731</f>
        <v>5000000</v>
      </c>
      <c r="K731" s="2" t="n">
        <f aca="false">IF(Sensitivity!E731&lt;class_series_b_ocp,class_series_b_ocp*(ad_pre_f_broad_based_fd+series_f_primary_raise_usd/class_series_b_ocp)/(ad_pre_f_broad_based_fd+series_f_primary_raise_usd/Sensitivity!E731),class_series_b_ocp)</f>
        <v>10</v>
      </c>
      <c r="L731" s="2" t="n">
        <f aca="false">class_series_b_original_shares*class_series_b_issue_pps/Sensitivity!K731</f>
        <v>3000000</v>
      </c>
      <c r="M731" s="2" t="n">
        <f aca="false">IF(Sensitivity!E731&lt;class_series_c_ocp,class_series_c_ocp*(ad_pre_f_broad_based_fd+series_f_primary_raise_usd/class_series_c_ocp)/(ad_pre_f_broad_based_fd+series_f_primary_raise_usd/Sensitivity!E731),class_series_c_ocp)</f>
        <v>25</v>
      </c>
      <c r="N731" s="2" t="n">
        <f aca="false">class_series_c_original_shares*class_series_c_issue_pps/Sensitivity!M731</f>
        <v>2400000</v>
      </c>
      <c r="O731" s="8" t="n">
        <f aca="false">IF(Sensitivity!E731&lt;class_series_d_ocp,class_series_d_ocp*(ad_pre_f_broad_based_fd+series_f_primary_raise_usd/class_series_d_ocp)/(ad_pre_f_broad_based_fd+series_f_primary_raise_usd/Sensitivity!E731),class_series_d_ocp)</f>
        <v>57.4765521285018</v>
      </c>
      <c r="P731" s="2" t="n">
        <f aca="false">class_series_d_original_shares*class_series_d_issue_pps/Sensitivity!O731</f>
        <v>1739840.27045372</v>
      </c>
      <c r="Q731" s="8" t="n">
        <f aca="false">IF(Sensitivity!E731&lt;class_series_e_ocp,class_series_e_ocp*(ad_pre_f_broad_based_fd+series_f_primary_raise_usd/class_series_e_ocp)/(ad_pre_f_broad_based_fd+series_f_primary_raise_usd/Sensitivity!E731),class_series_e_ocp)</f>
        <v>48.7386356380957</v>
      </c>
      <c r="R731" s="2" t="n">
        <f aca="false">class_series_e_original_shares*class_series_e_issue_pps/Sensitivity!Q731</f>
        <v>6155215.43407649</v>
      </c>
      <c r="S731" s="2" t="n">
        <f aca="false">Sensitivity!H731-class_seed_current_shares+Sensitivity!J731-class_series_a_current_shares+Sensitivity!L731-class_series_b_current_shares+Sensitivity!N731-class_series_c_current_shares+Sensitivity!P731-class_series_d_current_shares+Sensitivity!R731-class_series_e_current_shares</f>
        <v>71761.7045302093</v>
      </c>
      <c r="T731" s="5" t="n">
        <f aca="false">note_a_cap_usd/(pre_f_fd_total+Sensitivity!B731+Sensitivity!S731+Sensitivity!D731)</f>
        <v>26.7274664074582</v>
      </c>
      <c r="U731" s="5" t="n">
        <f aca="false">Sensitivity!E731*(const_one-note_a_discount)</f>
        <v>25.7832861017807</v>
      </c>
      <c r="V731" s="5" t="n">
        <f aca="false">MIN(Sensitivity!T731,Sensitivity!U731)</f>
        <v>25.7832861017807</v>
      </c>
      <c r="W731" s="2" t="n">
        <f aca="false">note_a_principal_usd/Sensitivity!V731</f>
        <v>193924.07857797</v>
      </c>
      <c r="X731" s="5" t="n">
        <f aca="false">note_b_cap_usd/(pre_f_fd_total+Sensitivity!B731+Sensitivity!S731+Sensitivity!C731)</f>
        <v>42.6676805985831</v>
      </c>
      <c r="Y731" s="5" t="n">
        <f aca="false">Sensitivity!E731*(const_one-note_b_discount)</f>
        <v>27.394741483142</v>
      </c>
      <c r="Z731" s="5" t="n">
        <f aca="false">MIN(Sensitivity!X731,Sensitivity!Y731)</f>
        <v>27.394741483142</v>
      </c>
      <c r="AA731" s="2" t="n">
        <f aca="false">note_b_principal_usd/Sensitivity!Z731</f>
        <v>109510.067902854</v>
      </c>
      <c r="AB731" s="2" t="n">
        <f aca="false">pre_f_fd_total+Sensitivity!B731+Sensitivity!F731+Sensitivity!W731+Sensitivity!AA731+Sensitivity!S731</f>
        <v>38539454.5151555</v>
      </c>
      <c r="AC731" s="2" t="n">
        <f aca="false">MAX(const_zero,sensitivity_esop_base*Sensitivity!AB731-pre_f_option_pool_total)</f>
        <v>615462.086970217</v>
      </c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customFormat="false" ht="15" hidden="true" customHeight="false" outlineLevel="0" collapsed="false">
      <c r="A732" s="2" t="n">
        <f aca="false">Sensitivity!A731+const_one</f>
        <v>40</v>
      </c>
      <c r="B732" s="2" t="n">
        <f aca="false">Sensitivity!AC731</f>
        <v>615462.086970217</v>
      </c>
      <c r="C732" s="2" t="n">
        <f aca="false">Sensitivity!W731</f>
        <v>193924.07857797</v>
      </c>
      <c r="D732" s="2" t="n">
        <f aca="false">Sensitivity!AA731</f>
        <v>109510.067902854</v>
      </c>
      <c r="E732" s="5" t="n">
        <f aca="false">sensitivity_pre_low_usd/(pre_f_fd_total+Sensitivity!B732)</f>
        <v>32.2291076272259</v>
      </c>
      <c r="F732" s="2" t="n">
        <f aca="false">series_f_primary_raise_usd/Sensitivity!E732</f>
        <v>930835.577174256</v>
      </c>
      <c r="G732" s="2" t="n">
        <f aca="false">IF(Sensitivity!E732&lt;class_seed_ocp,class_seed_ocp*(ad_pre_f_broad_based_fd+series_f_primary_raise_usd/class_seed_ocp)/(ad_pre_f_broad_based_fd+series_f_primary_raise_usd/Sensitivity!E732),class_seed_ocp)</f>
        <v>1</v>
      </c>
      <c r="H732" s="2" t="n">
        <f aca="false">class_seed_original_shares*class_seed_issue_pps/Sensitivity!G732</f>
        <v>5000000</v>
      </c>
      <c r="I732" s="2" t="n">
        <f aca="false">IF(Sensitivity!E732&lt;class_series_a_ocp,class_series_a_ocp*(ad_pre_f_broad_based_fd+series_f_primary_raise_usd/class_series_a_ocp)/(ad_pre_f_broad_based_fd+series_f_primary_raise_usd/Sensitivity!E732),class_series_a_ocp)</f>
        <v>3</v>
      </c>
      <c r="J732" s="2" t="n">
        <f aca="false">class_series_a_original_shares*class_series_a_issue_pps/Sensitivity!I732</f>
        <v>5000000</v>
      </c>
      <c r="K732" s="2" t="n">
        <f aca="false">IF(Sensitivity!E732&lt;class_series_b_ocp,class_series_b_ocp*(ad_pre_f_broad_based_fd+series_f_primary_raise_usd/class_series_b_ocp)/(ad_pre_f_broad_based_fd+series_f_primary_raise_usd/Sensitivity!E732),class_series_b_ocp)</f>
        <v>10</v>
      </c>
      <c r="L732" s="2" t="n">
        <f aca="false">class_series_b_original_shares*class_series_b_issue_pps/Sensitivity!K732</f>
        <v>3000000</v>
      </c>
      <c r="M732" s="2" t="n">
        <f aca="false">IF(Sensitivity!E732&lt;class_series_c_ocp,class_series_c_ocp*(ad_pre_f_broad_based_fd+series_f_primary_raise_usd/class_series_c_ocp)/(ad_pre_f_broad_based_fd+series_f_primary_raise_usd/Sensitivity!E732),class_series_c_ocp)</f>
        <v>25</v>
      </c>
      <c r="N732" s="2" t="n">
        <f aca="false">class_series_c_original_shares*class_series_c_issue_pps/Sensitivity!M732</f>
        <v>2400000</v>
      </c>
      <c r="O732" s="8" t="n">
        <f aca="false">IF(Sensitivity!E732&lt;class_series_d_ocp,class_series_d_ocp*(ad_pre_f_broad_based_fd+series_f_primary_raise_usd/class_series_d_ocp)/(ad_pre_f_broad_based_fd+series_f_primary_raise_usd/Sensitivity!E732),class_series_d_ocp)</f>
        <v>57.4765521285018</v>
      </c>
      <c r="P732" s="2" t="n">
        <f aca="false">class_series_d_original_shares*class_series_d_issue_pps/Sensitivity!O732</f>
        <v>1739840.27045372</v>
      </c>
      <c r="Q732" s="8" t="n">
        <f aca="false">IF(Sensitivity!E732&lt;class_series_e_ocp,class_series_e_ocp*(ad_pre_f_broad_based_fd+series_f_primary_raise_usd/class_series_e_ocp)/(ad_pre_f_broad_based_fd+series_f_primary_raise_usd/Sensitivity!E732),class_series_e_ocp)</f>
        <v>48.7386356380957</v>
      </c>
      <c r="R732" s="2" t="n">
        <f aca="false">class_series_e_original_shares*class_series_e_issue_pps/Sensitivity!Q732</f>
        <v>6155215.43407649</v>
      </c>
      <c r="S732" s="2" t="n">
        <f aca="false">Sensitivity!H732-class_seed_current_shares+Sensitivity!J732-class_series_a_current_shares+Sensitivity!L732-class_series_b_current_shares+Sensitivity!N732-class_series_c_current_shares+Sensitivity!P732-class_series_d_current_shares+Sensitivity!R732-class_series_e_current_shares</f>
        <v>71761.7045302093</v>
      </c>
      <c r="T732" s="5" t="n">
        <f aca="false">note_a_cap_usd/(pre_f_fd_total+Sensitivity!B732+Sensitivity!S732+Sensitivity!D732)</f>
        <v>26.7274664074582</v>
      </c>
      <c r="U732" s="5" t="n">
        <f aca="false">Sensitivity!E732*(const_one-note_a_discount)</f>
        <v>25.7832861017807</v>
      </c>
      <c r="V732" s="5" t="n">
        <f aca="false">MIN(Sensitivity!T732,Sensitivity!U732)</f>
        <v>25.7832861017807</v>
      </c>
      <c r="W732" s="2" t="n">
        <f aca="false">note_a_principal_usd/Sensitivity!V732</f>
        <v>193924.07857797</v>
      </c>
      <c r="X732" s="5" t="n">
        <f aca="false">note_b_cap_usd/(pre_f_fd_total+Sensitivity!B732+Sensitivity!S732+Sensitivity!C732)</f>
        <v>42.6676805985831</v>
      </c>
      <c r="Y732" s="5" t="n">
        <f aca="false">Sensitivity!E732*(const_one-note_b_discount)</f>
        <v>27.394741483142</v>
      </c>
      <c r="Z732" s="5" t="n">
        <f aca="false">MIN(Sensitivity!X732,Sensitivity!Y732)</f>
        <v>27.394741483142</v>
      </c>
      <c r="AA732" s="2" t="n">
        <f aca="false">note_b_principal_usd/Sensitivity!Z732</f>
        <v>109510.067902854</v>
      </c>
      <c r="AB732" s="2" t="n">
        <f aca="false">pre_f_fd_total+Sensitivity!B732+Sensitivity!F732+Sensitivity!W732+Sensitivity!AA732+Sensitivity!S732</f>
        <v>38539454.5151555</v>
      </c>
      <c r="AC732" s="2" t="n">
        <f aca="false">MAX(const_zero,sensitivity_esop_base*Sensitivity!AB732-pre_f_option_pool_total)</f>
        <v>615462.086970217</v>
      </c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</row>
    <row r="733" customFormat="false" ht="15" hidden="true" customHeight="false" outlineLevel="0" collapsed="false">
      <c r="A733" s="2" t="n">
        <f aca="false">Sensitivity!A732+const_one</f>
        <v>41</v>
      </c>
      <c r="B733" s="2" t="n">
        <f aca="false">Sensitivity!AC732</f>
        <v>615462.086970217</v>
      </c>
      <c r="C733" s="2" t="n">
        <f aca="false">Sensitivity!W732</f>
        <v>193924.07857797</v>
      </c>
      <c r="D733" s="2" t="n">
        <f aca="false">Sensitivity!AA732</f>
        <v>109510.067902854</v>
      </c>
      <c r="E733" s="5" t="n">
        <f aca="false">sensitivity_pre_low_usd/(pre_f_fd_total+Sensitivity!B733)</f>
        <v>32.2291076272259</v>
      </c>
      <c r="F733" s="2" t="n">
        <f aca="false">series_f_primary_raise_usd/Sensitivity!E733</f>
        <v>930835.577174256</v>
      </c>
      <c r="G733" s="2" t="n">
        <f aca="false">IF(Sensitivity!E733&lt;class_seed_ocp,class_seed_ocp*(ad_pre_f_broad_based_fd+series_f_primary_raise_usd/class_seed_ocp)/(ad_pre_f_broad_based_fd+series_f_primary_raise_usd/Sensitivity!E733),class_seed_ocp)</f>
        <v>1</v>
      </c>
      <c r="H733" s="2" t="n">
        <f aca="false">class_seed_original_shares*class_seed_issue_pps/Sensitivity!G733</f>
        <v>5000000</v>
      </c>
      <c r="I733" s="2" t="n">
        <f aca="false">IF(Sensitivity!E733&lt;class_series_a_ocp,class_series_a_ocp*(ad_pre_f_broad_based_fd+series_f_primary_raise_usd/class_series_a_ocp)/(ad_pre_f_broad_based_fd+series_f_primary_raise_usd/Sensitivity!E733),class_series_a_ocp)</f>
        <v>3</v>
      </c>
      <c r="J733" s="2" t="n">
        <f aca="false">class_series_a_original_shares*class_series_a_issue_pps/Sensitivity!I733</f>
        <v>5000000</v>
      </c>
      <c r="K733" s="2" t="n">
        <f aca="false">IF(Sensitivity!E733&lt;class_series_b_ocp,class_series_b_ocp*(ad_pre_f_broad_based_fd+series_f_primary_raise_usd/class_series_b_ocp)/(ad_pre_f_broad_based_fd+series_f_primary_raise_usd/Sensitivity!E733),class_series_b_ocp)</f>
        <v>10</v>
      </c>
      <c r="L733" s="2" t="n">
        <f aca="false">class_series_b_original_shares*class_series_b_issue_pps/Sensitivity!K733</f>
        <v>3000000</v>
      </c>
      <c r="M733" s="2" t="n">
        <f aca="false">IF(Sensitivity!E733&lt;class_series_c_ocp,class_series_c_ocp*(ad_pre_f_broad_based_fd+series_f_primary_raise_usd/class_series_c_ocp)/(ad_pre_f_broad_based_fd+series_f_primary_raise_usd/Sensitivity!E733),class_series_c_ocp)</f>
        <v>25</v>
      </c>
      <c r="N733" s="2" t="n">
        <f aca="false">class_series_c_original_shares*class_series_c_issue_pps/Sensitivity!M733</f>
        <v>2400000</v>
      </c>
      <c r="O733" s="8" t="n">
        <f aca="false">IF(Sensitivity!E733&lt;class_series_d_ocp,class_series_d_ocp*(ad_pre_f_broad_based_fd+series_f_primary_raise_usd/class_series_d_ocp)/(ad_pre_f_broad_based_fd+series_f_primary_raise_usd/Sensitivity!E733),class_series_d_ocp)</f>
        <v>57.4765521285018</v>
      </c>
      <c r="P733" s="2" t="n">
        <f aca="false">class_series_d_original_shares*class_series_d_issue_pps/Sensitivity!O733</f>
        <v>1739840.27045372</v>
      </c>
      <c r="Q733" s="8" t="n">
        <f aca="false">IF(Sensitivity!E733&lt;class_series_e_ocp,class_series_e_ocp*(ad_pre_f_broad_based_fd+series_f_primary_raise_usd/class_series_e_ocp)/(ad_pre_f_broad_based_fd+series_f_primary_raise_usd/Sensitivity!E733),class_series_e_ocp)</f>
        <v>48.7386356380957</v>
      </c>
      <c r="R733" s="2" t="n">
        <f aca="false">class_series_e_original_shares*class_series_e_issue_pps/Sensitivity!Q733</f>
        <v>6155215.43407649</v>
      </c>
      <c r="S733" s="2" t="n">
        <f aca="false">Sensitivity!H733-class_seed_current_shares+Sensitivity!J733-class_series_a_current_shares+Sensitivity!L733-class_series_b_current_shares+Sensitivity!N733-class_series_c_current_shares+Sensitivity!P733-class_series_d_current_shares+Sensitivity!R733-class_series_e_current_shares</f>
        <v>71761.7045302093</v>
      </c>
      <c r="T733" s="5" t="n">
        <f aca="false">note_a_cap_usd/(pre_f_fd_total+Sensitivity!B733+Sensitivity!S733+Sensitivity!D733)</f>
        <v>26.7274664074582</v>
      </c>
      <c r="U733" s="5" t="n">
        <f aca="false">Sensitivity!E733*(const_one-note_a_discount)</f>
        <v>25.7832861017807</v>
      </c>
      <c r="V733" s="5" t="n">
        <f aca="false">MIN(Sensitivity!T733,Sensitivity!U733)</f>
        <v>25.7832861017807</v>
      </c>
      <c r="W733" s="2" t="n">
        <f aca="false">note_a_principal_usd/Sensitivity!V733</f>
        <v>193924.07857797</v>
      </c>
      <c r="X733" s="5" t="n">
        <f aca="false">note_b_cap_usd/(pre_f_fd_total+Sensitivity!B733+Sensitivity!S733+Sensitivity!C733)</f>
        <v>42.6676805985831</v>
      </c>
      <c r="Y733" s="5" t="n">
        <f aca="false">Sensitivity!E733*(const_one-note_b_discount)</f>
        <v>27.394741483142</v>
      </c>
      <c r="Z733" s="5" t="n">
        <f aca="false">MIN(Sensitivity!X733,Sensitivity!Y733)</f>
        <v>27.394741483142</v>
      </c>
      <c r="AA733" s="2" t="n">
        <f aca="false">note_b_principal_usd/Sensitivity!Z733</f>
        <v>109510.067902854</v>
      </c>
      <c r="AB733" s="2" t="n">
        <f aca="false">pre_f_fd_total+Sensitivity!B733+Sensitivity!F733+Sensitivity!W733+Sensitivity!AA733+Sensitivity!S733</f>
        <v>38539454.5151555</v>
      </c>
      <c r="AC733" s="2" t="n">
        <f aca="false">MAX(const_zero,sensitivity_esop_base*Sensitivity!AB733-pre_f_option_pool_total)</f>
        <v>615462.086970217</v>
      </c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customFormat="false" ht="15" hidden="true" customHeight="false" outlineLevel="0" collapsed="false">
      <c r="A734" s="2" t="n">
        <f aca="false">Sensitivity!A733+const_one</f>
        <v>42</v>
      </c>
      <c r="B734" s="2" t="n">
        <f aca="false">Sensitivity!AC733</f>
        <v>615462.086970217</v>
      </c>
      <c r="C734" s="2" t="n">
        <f aca="false">Sensitivity!W733</f>
        <v>193924.07857797</v>
      </c>
      <c r="D734" s="2" t="n">
        <f aca="false">Sensitivity!AA733</f>
        <v>109510.067902854</v>
      </c>
      <c r="E734" s="5" t="n">
        <f aca="false">sensitivity_pre_low_usd/(pre_f_fd_total+Sensitivity!B734)</f>
        <v>32.2291076272259</v>
      </c>
      <c r="F734" s="2" t="n">
        <f aca="false">series_f_primary_raise_usd/Sensitivity!E734</f>
        <v>930835.577174256</v>
      </c>
      <c r="G734" s="2" t="n">
        <f aca="false">IF(Sensitivity!E734&lt;class_seed_ocp,class_seed_ocp*(ad_pre_f_broad_based_fd+series_f_primary_raise_usd/class_seed_ocp)/(ad_pre_f_broad_based_fd+series_f_primary_raise_usd/Sensitivity!E734),class_seed_ocp)</f>
        <v>1</v>
      </c>
      <c r="H734" s="2" t="n">
        <f aca="false">class_seed_original_shares*class_seed_issue_pps/Sensitivity!G734</f>
        <v>5000000</v>
      </c>
      <c r="I734" s="2" t="n">
        <f aca="false">IF(Sensitivity!E734&lt;class_series_a_ocp,class_series_a_ocp*(ad_pre_f_broad_based_fd+series_f_primary_raise_usd/class_series_a_ocp)/(ad_pre_f_broad_based_fd+series_f_primary_raise_usd/Sensitivity!E734),class_series_a_ocp)</f>
        <v>3</v>
      </c>
      <c r="J734" s="2" t="n">
        <f aca="false">class_series_a_original_shares*class_series_a_issue_pps/Sensitivity!I734</f>
        <v>5000000</v>
      </c>
      <c r="K734" s="2" t="n">
        <f aca="false">IF(Sensitivity!E734&lt;class_series_b_ocp,class_series_b_ocp*(ad_pre_f_broad_based_fd+series_f_primary_raise_usd/class_series_b_ocp)/(ad_pre_f_broad_based_fd+series_f_primary_raise_usd/Sensitivity!E734),class_series_b_ocp)</f>
        <v>10</v>
      </c>
      <c r="L734" s="2" t="n">
        <f aca="false">class_series_b_original_shares*class_series_b_issue_pps/Sensitivity!K734</f>
        <v>3000000</v>
      </c>
      <c r="M734" s="2" t="n">
        <f aca="false">IF(Sensitivity!E734&lt;class_series_c_ocp,class_series_c_ocp*(ad_pre_f_broad_based_fd+series_f_primary_raise_usd/class_series_c_ocp)/(ad_pre_f_broad_based_fd+series_f_primary_raise_usd/Sensitivity!E734),class_series_c_ocp)</f>
        <v>25</v>
      </c>
      <c r="N734" s="2" t="n">
        <f aca="false">class_series_c_original_shares*class_series_c_issue_pps/Sensitivity!M734</f>
        <v>2400000</v>
      </c>
      <c r="O734" s="8" t="n">
        <f aca="false">IF(Sensitivity!E734&lt;class_series_d_ocp,class_series_d_ocp*(ad_pre_f_broad_based_fd+series_f_primary_raise_usd/class_series_d_ocp)/(ad_pre_f_broad_based_fd+series_f_primary_raise_usd/Sensitivity!E734),class_series_d_ocp)</f>
        <v>57.4765521285018</v>
      </c>
      <c r="P734" s="2" t="n">
        <f aca="false">class_series_d_original_shares*class_series_d_issue_pps/Sensitivity!O734</f>
        <v>1739840.27045372</v>
      </c>
      <c r="Q734" s="8" t="n">
        <f aca="false">IF(Sensitivity!E734&lt;class_series_e_ocp,class_series_e_ocp*(ad_pre_f_broad_based_fd+series_f_primary_raise_usd/class_series_e_ocp)/(ad_pre_f_broad_based_fd+series_f_primary_raise_usd/Sensitivity!E734),class_series_e_ocp)</f>
        <v>48.7386356380957</v>
      </c>
      <c r="R734" s="2" t="n">
        <f aca="false">class_series_e_original_shares*class_series_e_issue_pps/Sensitivity!Q734</f>
        <v>6155215.43407649</v>
      </c>
      <c r="S734" s="2" t="n">
        <f aca="false">Sensitivity!H734-class_seed_current_shares+Sensitivity!J734-class_series_a_current_shares+Sensitivity!L734-class_series_b_current_shares+Sensitivity!N734-class_series_c_current_shares+Sensitivity!P734-class_series_d_current_shares+Sensitivity!R734-class_series_e_current_shares</f>
        <v>71761.7045302093</v>
      </c>
      <c r="T734" s="5" t="n">
        <f aca="false">note_a_cap_usd/(pre_f_fd_total+Sensitivity!B734+Sensitivity!S734+Sensitivity!D734)</f>
        <v>26.7274664074582</v>
      </c>
      <c r="U734" s="5" t="n">
        <f aca="false">Sensitivity!E734*(const_one-note_a_discount)</f>
        <v>25.7832861017807</v>
      </c>
      <c r="V734" s="5" t="n">
        <f aca="false">MIN(Sensitivity!T734,Sensitivity!U734)</f>
        <v>25.7832861017807</v>
      </c>
      <c r="W734" s="2" t="n">
        <f aca="false">note_a_principal_usd/Sensitivity!V734</f>
        <v>193924.07857797</v>
      </c>
      <c r="X734" s="5" t="n">
        <f aca="false">note_b_cap_usd/(pre_f_fd_total+Sensitivity!B734+Sensitivity!S734+Sensitivity!C734)</f>
        <v>42.6676805985831</v>
      </c>
      <c r="Y734" s="5" t="n">
        <f aca="false">Sensitivity!E734*(const_one-note_b_discount)</f>
        <v>27.394741483142</v>
      </c>
      <c r="Z734" s="5" t="n">
        <f aca="false">MIN(Sensitivity!X734,Sensitivity!Y734)</f>
        <v>27.394741483142</v>
      </c>
      <c r="AA734" s="2" t="n">
        <f aca="false">note_b_principal_usd/Sensitivity!Z734</f>
        <v>109510.067902854</v>
      </c>
      <c r="AB734" s="2" t="n">
        <f aca="false">pre_f_fd_total+Sensitivity!B734+Sensitivity!F734+Sensitivity!W734+Sensitivity!AA734+Sensitivity!S734</f>
        <v>38539454.5151555</v>
      </c>
      <c r="AC734" s="2" t="n">
        <f aca="false">MAX(const_zero,sensitivity_esop_base*Sensitivity!AB734-pre_f_option_pool_total)</f>
        <v>615462.086970217</v>
      </c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customFormat="false" ht="15" hidden="true" customHeight="false" outlineLevel="0" collapsed="false">
      <c r="A735" s="2" t="n">
        <f aca="false">Sensitivity!A734+const_one</f>
        <v>43</v>
      </c>
      <c r="B735" s="2" t="n">
        <f aca="false">Sensitivity!AC734</f>
        <v>615462.086970217</v>
      </c>
      <c r="C735" s="2" t="n">
        <f aca="false">Sensitivity!W734</f>
        <v>193924.07857797</v>
      </c>
      <c r="D735" s="2" t="n">
        <f aca="false">Sensitivity!AA734</f>
        <v>109510.067902854</v>
      </c>
      <c r="E735" s="5" t="n">
        <f aca="false">sensitivity_pre_low_usd/(pre_f_fd_total+Sensitivity!B735)</f>
        <v>32.2291076272259</v>
      </c>
      <c r="F735" s="2" t="n">
        <f aca="false">series_f_primary_raise_usd/Sensitivity!E735</f>
        <v>930835.577174256</v>
      </c>
      <c r="G735" s="2" t="n">
        <f aca="false">IF(Sensitivity!E735&lt;class_seed_ocp,class_seed_ocp*(ad_pre_f_broad_based_fd+series_f_primary_raise_usd/class_seed_ocp)/(ad_pre_f_broad_based_fd+series_f_primary_raise_usd/Sensitivity!E735),class_seed_ocp)</f>
        <v>1</v>
      </c>
      <c r="H735" s="2" t="n">
        <f aca="false">class_seed_original_shares*class_seed_issue_pps/Sensitivity!G735</f>
        <v>5000000</v>
      </c>
      <c r="I735" s="2" t="n">
        <f aca="false">IF(Sensitivity!E735&lt;class_series_a_ocp,class_series_a_ocp*(ad_pre_f_broad_based_fd+series_f_primary_raise_usd/class_series_a_ocp)/(ad_pre_f_broad_based_fd+series_f_primary_raise_usd/Sensitivity!E735),class_series_a_ocp)</f>
        <v>3</v>
      </c>
      <c r="J735" s="2" t="n">
        <f aca="false">class_series_a_original_shares*class_series_a_issue_pps/Sensitivity!I735</f>
        <v>5000000</v>
      </c>
      <c r="K735" s="2" t="n">
        <f aca="false">IF(Sensitivity!E735&lt;class_series_b_ocp,class_series_b_ocp*(ad_pre_f_broad_based_fd+series_f_primary_raise_usd/class_series_b_ocp)/(ad_pre_f_broad_based_fd+series_f_primary_raise_usd/Sensitivity!E735),class_series_b_ocp)</f>
        <v>10</v>
      </c>
      <c r="L735" s="2" t="n">
        <f aca="false">class_series_b_original_shares*class_series_b_issue_pps/Sensitivity!K735</f>
        <v>3000000</v>
      </c>
      <c r="M735" s="2" t="n">
        <f aca="false">IF(Sensitivity!E735&lt;class_series_c_ocp,class_series_c_ocp*(ad_pre_f_broad_based_fd+series_f_primary_raise_usd/class_series_c_ocp)/(ad_pre_f_broad_based_fd+series_f_primary_raise_usd/Sensitivity!E735),class_series_c_ocp)</f>
        <v>25</v>
      </c>
      <c r="N735" s="2" t="n">
        <f aca="false">class_series_c_original_shares*class_series_c_issue_pps/Sensitivity!M735</f>
        <v>2400000</v>
      </c>
      <c r="O735" s="8" t="n">
        <f aca="false">IF(Sensitivity!E735&lt;class_series_d_ocp,class_series_d_ocp*(ad_pre_f_broad_based_fd+series_f_primary_raise_usd/class_series_d_ocp)/(ad_pre_f_broad_based_fd+series_f_primary_raise_usd/Sensitivity!E735),class_series_d_ocp)</f>
        <v>57.4765521285018</v>
      </c>
      <c r="P735" s="2" t="n">
        <f aca="false">class_series_d_original_shares*class_series_d_issue_pps/Sensitivity!O735</f>
        <v>1739840.27045372</v>
      </c>
      <c r="Q735" s="8" t="n">
        <f aca="false">IF(Sensitivity!E735&lt;class_series_e_ocp,class_series_e_ocp*(ad_pre_f_broad_based_fd+series_f_primary_raise_usd/class_series_e_ocp)/(ad_pre_f_broad_based_fd+series_f_primary_raise_usd/Sensitivity!E735),class_series_e_ocp)</f>
        <v>48.7386356380957</v>
      </c>
      <c r="R735" s="2" t="n">
        <f aca="false">class_series_e_original_shares*class_series_e_issue_pps/Sensitivity!Q735</f>
        <v>6155215.43407649</v>
      </c>
      <c r="S735" s="2" t="n">
        <f aca="false">Sensitivity!H735-class_seed_current_shares+Sensitivity!J735-class_series_a_current_shares+Sensitivity!L735-class_series_b_current_shares+Sensitivity!N735-class_series_c_current_shares+Sensitivity!P735-class_series_d_current_shares+Sensitivity!R735-class_series_e_current_shares</f>
        <v>71761.7045302093</v>
      </c>
      <c r="T735" s="5" t="n">
        <f aca="false">note_a_cap_usd/(pre_f_fd_total+Sensitivity!B735+Sensitivity!S735+Sensitivity!D735)</f>
        <v>26.7274664074582</v>
      </c>
      <c r="U735" s="5" t="n">
        <f aca="false">Sensitivity!E735*(const_one-note_a_discount)</f>
        <v>25.7832861017807</v>
      </c>
      <c r="V735" s="5" t="n">
        <f aca="false">MIN(Sensitivity!T735,Sensitivity!U735)</f>
        <v>25.7832861017807</v>
      </c>
      <c r="W735" s="2" t="n">
        <f aca="false">note_a_principal_usd/Sensitivity!V735</f>
        <v>193924.07857797</v>
      </c>
      <c r="X735" s="5" t="n">
        <f aca="false">note_b_cap_usd/(pre_f_fd_total+Sensitivity!B735+Sensitivity!S735+Sensitivity!C735)</f>
        <v>42.6676805985831</v>
      </c>
      <c r="Y735" s="5" t="n">
        <f aca="false">Sensitivity!E735*(const_one-note_b_discount)</f>
        <v>27.394741483142</v>
      </c>
      <c r="Z735" s="5" t="n">
        <f aca="false">MIN(Sensitivity!X735,Sensitivity!Y735)</f>
        <v>27.394741483142</v>
      </c>
      <c r="AA735" s="2" t="n">
        <f aca="false">note_b_principal_usd/Sensitivity!Z735</f>
        <v>109510.067902854</v>
      </c>
      <c r="AB735" s="2" t="n">
        <f aca="false">pre_f_fd_total+Sensitivity!B735+Sensitivity!F735+Sensitivity!W735+Sensitivity!AA735+Sensitivity!S735</f>
        <v>38539454.5151555</v>
      </c>
      <c r="AC735" s="2" t="n">
        <f aca="false">MAX(const_zero,sensitivity_esop_base*Sensitivity!AB735-pre_f_option_pool_total)</f>
        <v>615462.086970217</v>
      </c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customFormat="false" ht="15" hidden="true" customHeight="false" outlineLevel="0" collapsed="false">
      <c r="A736" s="2" t="n">
        <f aca="false">Sensitivity!A735+const_one</f>
        <v>44</v>
      </c>
      <c r="B736" s="2" t="n">
        <f aca="false">Sensitivity!AC735</f>
        <v>615462.086970217</v>
      </c>
      <c r="C736" s="2" t="n">
        <f aca="false">Sensitivity!W735</f>
        <v>193924.07857797</v>
      </c>
      <c r="D736" s="2" t="n">
        <f aca="false">Sensitivity!AA735</f>
        <v>109510.067902854</v>
      </c>
      <c r="E736" s="5" t="n">
        <f aca="false">sensitivity_pre_low_usd/(pre_f_fd_total+Sensitivity!B736)</f>
        <v>32.2291076272259</v>
      </c>
      <c r="F736" s="2" t="n">
        <f aca="false">series_f_primary_raise_usd/Sensitivity!E736</f>
        <v>930835.577174256</v>
      </c>
      <c r="G736" s="2" t="n">
        <f aca="false">IF(Sensitivity!E736&lt;class_seed_ocp,class_seed_ocp*(ad_pre_f_broad_based_fd+series_f_primary_raise_usd/class_seed_ocp)/(ad_pre_f_broad_based_fd+series_f_primary_raise_usd/Sensitivity!E736),class_seed_ocp)</f>
        <v>1</v>
      </c>
      <c r="H736" s="2" t="n">
        <f aca="false">class_seed_original_shares*class_seed_issue_pps/Sensitivity!G736</f>
        <v>5000000</v>
      </c>
      <c r="I736" s="2" t="n">
        <f aca="false">IF(Sensitivity!E736&lt;class_series_a_ocp,class_series_a_ocp*(ad_pre_f_broad_based_fd+series_f_primary_raise_usd/class_series_a_ocp)/(ad_pre_f_broad_based_fd+series_f_primary_raise_usd/Sensitivity!E736),class_series_a_ocp)</f>
        <v>3</v>
      </c>
      <c r="J736" s="2" t="n">
        <f aca="false">class_series_a_original_shares*class_series_a_issue_pps/Sensitivity!I736</f>
        <v>5000000</v>
      </c>
      <c r="K736" s="2" t="n">
        <f aca="false">IF(Sensitivity!E736&lt;class_series_b_ocp,class_series_b_ocp*(ad_pre_f_broad_based_fd+series_f_primary_raise_usd/class_series_b_ocp)/(ad_pre_f_broad_based_fd+series_f_primary_raise_usd/Sensitivity!E736),class_series_b_ocp)</f>
        <v>10</v>
      </c>
      <c r="L736" s="2" t="n">
        <f aca="false">class_series_b_original_shares*class_series_b_issue_pps/Sensitivity!K736</f>
        <v>3000000</v>
      </c>
      <c r="M736" s="2" t="n">
        <f aca="false">IF(Sensitivity!E736&lt;class_series_c_ocp,class_series_c_ocp*(ad_pre_f_broad_based_fd+series_f_primary_raise_usd/class_series_c_ocp)/(ad_pre_f_broad_based_fd+series_f_primary_raise_usd/Sensitivity!E736),class_series_c_ocp)</f>
        <v>25</v>
      </c>
      <c r="N736" s="2" t="n">
        <f aca="false">class_series_c_original_shares*class_series_c_issue_pps/Sensitivity!M736</f>
        <v>2400000</v>
      </c>
      <c r="O736" s="8" t="n">
        <f aca="false">IF(Sensitivity!E736&lt;class_series_d_ocp,class_series_d_ocp*(ad_pre_f_broad_based_fd+series_f_primary_raise_usd/class_series_d_ocp)/(ad_pre_f_broad_based_fd+series_f_primary_raise_usd/Sensitivity!E736),class_series_d_ocp)</f>
        <v>57.4765521285018</v>
      </c>
      <c r="P736" s="2" t="n">
        <f aca="false">class_series_d_original_shares*class_series_d_issue_pps/Sensitivity!O736</f>
        <v>1739840.27045372</v>
      </c>
      <c r="Q736" s="8" t="n">
        <f aca="false">IF(Sensitivity!E736&lt;class_series_e_ocp,class_series_e_ocp*(ad_pre_f_broad_based_fd+series_f_primary_raise_usd/class_series_e_ocp)/(ad_pre_f_broad_based_fd+series_f_primary_raise_usd/Sensitivity!E736),class_series_e_ocp)</f>
        <v>48.7386356380957</v>
      </c>
      <c r="R736" s="2" t="n">
        <f aca="false">class_series_e_original_shares*class_series_e_issue_pps/Sensitivity!Q736</f>
        <v>6155215.43407649</v>
      </c>
      <c r="S736" s="2" t="n">
        <f aca="false">Sensitivity!H736-class_seed_current_shares+Sensitivity!J736-class_series_a_current_shares+Sensitivity!L736-class_series_b_current_shares+Sensitivity!N736-class_series_c_current_shares+Sensitivity!P736-class_series_d_current_shares+Sensitivity!R736-class_series_e_current_shares</f>
        <v>71761.7045302093</v>
      </c>
      <c r="T736" s="5" t="n">
        <f aca="false">note_a_cap_usd/(pre_f_fd_total+Sensitivity!B736+Sensitivity!S736+Sensitivity!D736)</f>
        <v>26.7274664074582</v>
      </c>
      <c r="U736" s="5" t="n">
        <f aca="false">Sensitivity!E736*(const_one-note_a_discount)</f>
        <v>25.7832861017807</v>
      </c>
      <c r="V736" s="5" t="n">
        <f aca="false">MIN(Sensitivity!T736,Sensitivity!U736)</f>
        <v>25.7832861017807</v>
      </c>
      <c r="W736" s="2" t="n">
        <f aca="false">note_a_principal_usd/Sensitivity!V736</f>
        <v>193924.07857797</v>
      </c>
      <c r="X736" s="5" t="n">
        <f aca="false">note_b_cap_usd/(pre_f_fd_total+Sensitivity!B736+Sensitivity!S736+Sensitivity!C736)</f>
        <v>42.6676805985831</v>
      </c>
      <c r="Y736" s="5" t="n">
        <f aca="false">Sensitivity!E736*(const_one-note_b_discount)</f>
        <v>27.394741483142</v>
      </c>
      <c r="Z736" s="5" t="n">
        <f aca="false">MIN(Sensitivity!X736,Sensitivity!Y736)</f>
        <v>27.394741483142</v>
      </c>
      <c r="AA736" s="2" t="n">
        <f aca="false">note_b_principal_usd/Sensitivity!Z736</f>
        <v>109510.067902854</v>
      </c>
      <c r="AB736" s="2" t="n">
        <f aca="false">pre_f_fd_total+Sensitivity!B736+Sensitivity!F736+Sensitivity!W736+Sensitivity!AA736+Sensitivity!S736</f>
        <v>38539454.5151555</v>
      </c>
      <c r="AC736" s="2" t="n">
        <f aca="false">MAX(const_zero,sensitivity_esop_base*Sensitivity!AB736-pre_f_option_pool_total)</f>
        <v>615462.086970217</v>
      </c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customFormat="false" ht="15" hidden="true" customHeight="false" outlineLevel="0" collapsed="false">
      <c r="A737" s="2" t="n">
        <f aca="false">Sensitivity!A736+const_one</f>
        <v>45</v>
      </c>
      <c r="B737" s="2" t="n">
        <f aca="false">Sensitivity!AC736</f>
        <v>615462.086970217</v>
      </c>
      <c r="C737" s="2" t="n">
        <f aca="false">Sensitivity!W736</f>
        <v>193924.07857797</v>
      </c>
      <c r="D737" s="2" t="n">
        <f aca="false">Sensitivity!AA736</f>
        <v>109510.067902854</v>
      </c>
      <c r="E737" s="5" t="n">
        <f aca="false">sensitivity_pre_low_usd/(pre_f_fd_total+Sensitivity!B737)</f>
        <v>32.2291076272259</v>
      </c>
      <c r="F737" s="2" t="n">
        <f aca="false">series_f_primary_raise_usd/Sensitivity!E737</f>
        <v>930835.577174256</v>
      </c>
      <c r="G737" s="2" t="n">
        <f aca="false">IF(Sensitivity!E737&lt;class_seed_ocp,class_seed_ocp*(ad_pre_f_broad_based_fd+series_f_primary_raise_usd/class_seed_ocp)/(ad_pre_f_broad_based_fd+series_f_primary_raise_usd/Sensitivity!E737),class_seed_ocp)</f>
        <v>1</v>
      </c>
      <c r="H737" s="2" t="n">
        <f aca="false">class_seed_original_shares*class_seed_issue_pps/Sensitivity!G737</f>
        <v>5000000</v>
      </c>
      <c r="I737" s="2" t="n">
        <f aca="false">IF(Sensitivity!E737&lt;class_series_a_ocp,class_series_a_ocp*(ad_pre_f_broad_based_fd+series_f_primary_raise_usd/class_series_a_ocp)/(ad_pre_f_broad_based_fd+series_f_primary_raise_usd/Sensitivity!E737),class_series_a_ocp)</f>
        <v>3</v>
      </c>
      <c r="J737" s="2" t="n">
        <f aca="false">class_series_a_original_shares*class_series_a_issue_pps/Sensitivity!I737</f>
        <v>5000000</v>
      </c>
      <c r="K737" s="2" t="n">
        <f aca="false">IF(Sensitivity!E737&lt;class_series_b_ocp,class_series_b_ocp*(ad_pre_f_broad_based_fd+series_f_primary_raise_usd/class_series_b_ocp)/(ad_pre_f_broad_based_fd+series_f_primary_raise_usd/Sensitivity!E737),class_series_b_ocp)</f>
        <v>10</v>
      </c>
      <c r="L737" s="2" t="n">
        <f aca="false">class_series_b_original_shares*class_series_b_issue_pps/Sensitivity!K737</f>
        <v>3000000</v>
      </c>
      <c r="M737" s="2" t="n">
        <f aca="false">IF(Sensitivity!E737&lt;class_series_c_ocp,class_series_c_ocp*(ad_pre_f_broad_based_fd+series_f_primary_raise_usd/class_series_c_ocp)/(ad_pre_f_broad_based_fd+series_f_primary_raise_usd/Sensitivity!E737),class_series_c_ocp)</f>
        <v>25</v>
      </c>
      <c r="N737" s="2" t="n">
        <f aca="false">class_series_c_original_shares*class_series_c_issue_pps/Sensitivity!M737</f>
        <v>2400000</v>
      </c>
      <c r="O737" s="8" t="n">
        <f aca="false">IF(Sensitivity!E737&lt;class_series_d_ocp,class_series_d_ocp*(ad_pre_f_broad_based_fd+series_f_primary_raise_usd/class_series_d_ocp)/(ad_pre_f_broad_based_fd+series_f_primary_raise_usd/Sensitivity!E737),class_series_d_ocp)</f>
        <v>57.4765521285018</v>
      </c>
      <c r="P737" s="2" t="n">
        <f aca="false">class_series_d_original_shares*class_series_d_issue_pps/Sensitivity!O737</f>
        <v>1739840.27045372</v>
      </c>
      <c r="Q737" s="8" t="n">
        <f aca="false">IF(Sensitivity!E737&lt;class_series_e_ocp,class_series_e_ocp*(ad_pre_f_broad_based_fd+series_f_primary_raise_usd/class_series_e_ocp)/(ad_pre_f_broad_based_fd+series_f_primary_raise_usd/Sensitivity!E737),class_series_e_ocp)</f>
        <v>48.7386356380957</v>
      </c>
      <c r="R737" s="2" t="n">
        <f aca="false">class_series_e_original_shares*class_series_e_issue_pps/Sensitivity!Q737</f>
        <v>6155215.43407649</v>
      </c>
      <c r="S737" s="2" t="n">
        <f aca="false">Sensitivity!H737-class_seed_current_shares+Sensitivity!J737-class_series_a_current_shares+Sensitivity!L737-class_series_b_current_shares+Sensitivity!N737-class_series_c_current_shares+Sensitivity!P737-class_series_d_current_shares+Sensitivity!R737-class_series_e_current_shares</f>
        <v>71761.7045302093</v>
      </c>
      <c r="T737" s="5" t="n">
        <f aca="false">note_a_cap_usd/(pre_f_fd_total+Sensitivity!B737+Sensitivity!S737+Sensitivity!D737)</f>
        <v>26.7274664074582</v>
      </c>
      <c r="U737" s="5" t="n">
        <f aca="false">Sensitivity!E737*(const_one-note_a_discount)</f>
        <v>25.7832861017807</v>
      </c>
      <c r="V737" s="5" t="n">
        <f aca="false">MIN(Sensitivity!T737,Sensitivity!U737)</f>
        <v>25.7832861017807</v>
      </c>
      <c r="W737" s="2" t="n">
        <f aca="false">note_a_principal_usd/Sensitivity!V737</f>
        <v>193924.07857797</v>
      </c>
      <c r="X737" s="5" t="n">
        <f aca="false">note_b_cap_usd/(pre_f_fd_total+Sensitivity!B737+Sensitivity!S737+Sensitivity!C737)</f>
        <v>42.6676805985831</v>
      </c>
      <c r="Y737" s="5" t="n">
        <f aca="false">Sensitivity!E737*(const_one-note_b_discount)</f>
        <v>27.394741483142</v>
      </c>
      <c r="Z737" s="5" t="n">
        <f aca="false">MIN(Sensitivity!X737,Sensitivity!Y737)</f>
        <v>27.394741483142</v>
      </c>
      <c r="AA737" s="2" t="n">
        <f aca="false">note_b_principal_usd/Sensitivity!Z737</f>
        <v>109510.067902854</v>
      </c>
      <c r="AB737" s="2" t="n">
        <f aca="false">pre_f_fd_total+Sensitivity!B737+Sensitivity!F737+Sensitivity!W737+Sensitivity!AA737+Sensitivity!S737</f>
        <v>38539454.5151555</v>
      </c>
      <c r="AC737" s="2" t="n">
        <f aca="false">MAX(const_zero,sensitivity_esop_base*Sensitivity!AB737-pre_f_option_pool_total)</f>
        <v>615462.086970217</v>
      </c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customFormat="false" ht="15" hidden="true" customHeight="false" outlineLevel="0" collapsed="false">
      <c r="A738" s="2" t="n">
        <f aca="false">Sensitivity!A737+const_one</f>
        <v>46</v>
      </c>
      <c r="B738" s="2" t="n">
        <f aca="false">Sensitivity!AC737</f>
        <v>615462.086970217</v>
      </c>
      <c r="C738" s="2" t="n">
        <f aca="false">Sensitivity!W737</f>
        <v>193924.07857797</v>
      </c>
      <c r="D738" s="2" t="n">
        <f aca="false">Sensitivity!AA737</f>
        <v>109510.067902854</v>
      </c>
      <c r="E738" s="5" t="n">
        <f aca="false">sensitivity_pre_low_usd/(pre_f_fd_total+Sensitivity!B738)</f>
        <v>32.2291076272259</v>
      </c>
      <c r="F738" s="2" t="n">
        <f aca="false">series_f_primary_raise_usd/Sensitivity!E738</f>
        <v>930835.577174256</v>
      </c>
      <c r="G738" s="2" t="n">
        <f aca="false">IF(Sensitivity!E738&lt;class_seed_ocp,class_seed_ocp*(ad_pre_f_broad_based_fd+series_f_primary_raise_usd/class_seed_ocp)/(ad_pre_f_broad_based_fd+series_f_primary_raise_usd/Sensitivity!E738),class_seed_ocp)</f>
        <v>1</v>
      </c>
      <c r="H738" s="2" t="n">
        <f aca="false">class_seed_original_shares*class_seed_issue_pps/Sensitivity!G738</f>
        <v>5000000</v>
      </c>
      <c r="I738" s="2" t="n">
        <f aca="false">IF(Sensitivity!E738&lt;class_series_a_ocp,class_series_a_ocp*(ad_pre_f_broad_based_fd+series_f_primary_raise_usd/class_series_a_ocp)/(ad_pre_f_broad_based_fd+series_f_primary_raise_usd/Sensitivity!E738),class_series_a_ocp)</f>
        <v>3</v>
      </c>
      <c r="J738" s="2" t="n">
        <f aca="false">class_series_a_original_shares*class_series_a_issue_pps/Sensitivity!I738</f>
        <v>5000000</v>
      </c>
      <c r="K738" s="2" t="n">
        <f aca="false">IF(Sensitivity!E738&lt;class_series_b_ocp,class_series_b_ocp*(ad_pre_f_broad_based_fd+series_f_primary_raise_usd/class_series_b_ocp)/(ad_pre_f_broad_based_fd+series_f_primary_raise_usd/Sensitivity!E738),class_series_b_ocp)</f>
        <v>10</v>
      </c>
      <c r="L738" s="2" t="n">
        <f aca="false">class_series_b_original_shares*class_series_b_issue_pps/Sensitivity!K738</f>
        <v>3000000</v>
      </c>
      <c r="M738" s="2" t="n">
        <f aca="false">IF(Sensitivity!E738&lt;class_series_c_ocp,class_series_c_ocp*(ad_pre_f_broad_based_fd+series_f_primary_raise_usd/class_series_c_ocp)/(ad_pre_f_broad_based_fd+series_f_primary_raise_usd/Sensitivity!E738),class_series_c_ocp)</f>
        <v>25</v>
      </c>
      <c r="N738" s="2" t="n">
        <f aca="false">class_series_c_original_shares*class_series_c_issue_pps/Sensitivity!M738</f>
        <v>2400000</v>
      </c>
      <c r="O738" s="8" t="n">
        <f aca="false">IF(Sensitivity!E738&lt;class_series_d_ocp,class_series_d_ocp*(ad_pre_f_broad_based_fd+series_f_primary_raise_usd/class_series_d_ocp)/(ad_pre_f_broad_based_fd+series_f_primary_raise_usd/Sensitivity!E738),class_series_d_ocp)</f>
        <v>57.4765521285018</v>
      </c>
      <c r="P738" s="2" t="n">
        <f aca="false">class_series_d_original_shares*class_series_d_issue_pps/Sensitivity!O738</f>
        <v>1739840.27045372</v>
      </c>
      <c r="Q738" s="8" t="n">
        <f aca="false">IF(Sensitivity!E738&lt;class_series_e_ocp,class_series_e_ocp*(ad_pre_f_broad_based_fd+series_f_primary_raise_usd/class_series_e_ocp)/(ad_pre_f_broad_based_fd+series_f_primary_raise_usd/Sensitivity!E738),class_series_e_ocp)</f>
        <v>48.7386356380957</v>
      </c>
      <c r="R738" s="2" t="n">
        <f aca="false">class_series_e_original_shares*class_series_e_issue_pps/Sensitivity!Q738</f>
        <v>6155215.43407649</v>
      </c>
      <c r="S738" s="2" t="n">
        <f aca="false">Sensitivity!H738-class_seed_current_shares+Sensitivity!J738-class_series_a_current_shares+Sensitivity!L738-class_series_b_current_shares+Sensitivity!N738-class_series_c_current_shares+Sensitivity!P738-class_series_d_current_shares+Sensitivity!R738-class_series_e_current_shares</f>
        <v>71761.7045302093</v>
      </c>
      <c r="T738" s="5" t="n">
        <f aca="false">note_a_cap_usd/(pre_f_fd_total+Sensitivity!B738+Sensitivity!S738+Sensitivity!D738)</f>
        <v>26.7274664074582</v>
      </c>
      <c r="U738" s="5" t="n">
        <f aca="false">Sensitivity!E738*(const_one-note_a_discount)</f>
        <v>25.7832861017807</v>
      </c>
      <c r="V738" s="5" t="n">
        <f aca="false">MIN(Sensitivity!T738,Sensitivity!U738)</f>
        <v>25.7832861017807</v>
      </c>
      <c r="W738" s="2" t="n">
        <f aca="false">note_a_principal_usd/Sensitivity!V738</f>
        <v>193924.07857797</v>
      </c>
      <c r="X738" s="5" t="n">
        <f aca="false">note_b_cap_usd/(pre_f_fd_total+Sensitivity!B738+Sensitivity!S738+Sensitivity!C738)</f>
        <v>42.6676805985831</v>
      </c>
      <c r="Y738" s="5" t="n">
        <f aca="false">Sensitivity!E738*(const_one-note_b_discount)</f>
        <v>27.394741483142</v>
      </c>
      <c r="Z738" s="5" t="n">
        <f aca="false">MIN(Sensitivity!X738,Sensitivity!Y738)</f>
        <v>27.394741483142</v>
      </c>
      <c r="AA738" s="2" t="n">
        <f aca="false">note_b_principal_usd/Sensitivity!Z738</f>
        <v>109510.067902854</v>
      </c>
      <c r="AB738" s="2" t="n">
        <f aca="false">pre_f_fd_total+Sensitivity!B738+Sensitivity!F738+Sensitivity!W738+Sensitivity!AA738+Sensitivity!S738</f>
        <v>38539454.5151555</v>
      </c>
      <c r="AC738" s="2" t="n">
        <f aca="false">MAX(const_zero,sensitivity_esop_base*Sensitivity!AB738-pre_f_option_pool_total)</f>
        <v>615462.086970217</v>
      </c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customFormat="false" ht="15" hidden="true" customHeight="false" outlineLevel="0" collapsed="false">
      <c r="A739" s="2" t="n">
        <f aca="false">Sensitivity!A738+const_one</f>
        <v>47</v>
      </c>
      <c r="B739" s="2" t="n">
        <f aca="false">Sensitivity!AC738</f>
        <v>615462.086970217</v>
      </c>
      <c r="C739" s="2" t="n">
        <f aca="false">Sensitivity!W738</f>
        <v>193924.07857797</v>
      </c>
      <c r="D739" s="2" t="n">
        <f aca="false">Sensitivity!AA738</f>
        <v>109510.067902854</v>
      </c>
      <c r="E739" s="5" t="n">
        <f aca="false">sensitivity_pre_low_usd/(pre_f_fd_total+Sensitivity!B739)</f>
        <v>32.2291076272259</v>
      </c>
      <c r="F739" s="2" t="n">
        <f aca="false">series_f_primary_raise_usd/Sensitivity!E739</f>
        <v>930835.577174256</v>
      </c>
      <c r="G739" s="2" t="n">
        <f aca="false">IF(Sensitivity!E739&lt;class_seed_ocp,class_seed_ocp*(ad_pre_f_broad_based_fd+series_f_primary_raise_usd/class_seed_ocp)/(ad_pre_f_broad_based_fd+series_f_primary_raise_usd/Sensitivity!E739),class_seed_ocp)</f>
        <v>1</v>
      </c>
      <c r="H739" s="2" t="n">
        <f aca="false">class_seed_original_shares*class_seed_issue_pps/Sensitivity!G739</f>
        <v>5000000</v>
      </c>
      <c r="I739" s="2" t="n">
        <f aca="false">IF(Sensitivity!E739&lt;class_series_a_ocp,class_series_a_ocp*(ad_pre_f_broad_based_fd+series_f_primary_raise_usd/class_series_a_ocp)/(ad_pre_f_broad_based_fd+series_f_primary_raise_usd/Sensitivity!E739),class_series_a_ocp)</f>
        <v>3</v>
      </c>
      <c r="J739" s="2" t="n">
        <f aca="false">class_series_a_original_shares*class_series_a_issue_pps/Sensitivity!I739</f>
        <v>5000000</v>
      </c>
      <c r="K739" s="2" t="n">
        <f aca="false">IF(Sensitivity!E739&lt;class_series_b_ocp,class_series_b_ocp*(ad_pre_f_broad_based_fd+series_f_primary_raise_usd/class_series_b_ocp)/(ad_pre_f_broad_based_fd+series_f_primary_raise_usd/Sensitivity!E739),class_series_b_ocp)</f>
        <v>10</v>
      </c>
      <c r="L739" s="2" t="n">
        <f aca="false">class_series_b_original_shares*class_series_b_issue_pps/Sensitivity!K739</f>
        <v>3000000</v>
      </c>
      <c r="M739" s="2" t="n">
        <f aca="false">IF(Sensitivity!E739&lt;class_series_c_ocp,class_series_c_ocp*(ad_pre_f_broad_based_fd+series_f_primary_raise_usd/class_series_c_ocp)/(ad_pre_f_broad_based_fd+series_f_primary_raise_usd/Sensitivity!E739),class_series_c_ocp)</f>
        <v>25</v>
      </c>
      <c r="N739" s="2" t="n">
        <f aca="false">class_series_c_original_shares*class_series_c_issue_pps/Sensitivity!M739</f>
        <v>2400000</v>
      </c>
      <c r="O739" s="8" t="n">
        <f aca="false">IF(Sensitivity!E739&lt;class_series_d_ocp,class_series_d_ocp*(ad_pre_f_broad_based_fd+series_f_primary_raise_usd/class_series_d_ocp)/(ad_pre_f_broad_based_fd+series_f_primary_raise_usd/Sensitivity!E739),class_series_d_ocp)</f>
        <v>57.4765521285018</v>
      </c>
      <c r="P739" s="2" t="n">
        <f aca="false">class_series_d_original_shares*class_series_d_issue_pps/Sensitivity!O739</f>
        <v>1739840.27045372</v>
      </c>
      <c r="Q739" s="8" t="n">
        <f aca="false">IF(Sensitivity!E739&lt;class_series_e_ocp,class_series_e_ocp*(ad_pre_f_broad_based_fd+series_f_primary_raise_usd/class_series_e_ocp)/(ad_pre_f_broad_based_fd+series_f_primary_raise_usd/Sensitivity!E739),class_series_e_ocp)</f>
        <v>48.7386356380957</v>
      </c>
      <c r="R739" s="2" t="n">
        <f aca="false">class_series_e_original_shares*class_series_e_issue_pps/Sensitivity!Q739</f>
        <v>6155215.43407649</v>
      </c>
      <c r="S739" s="2" t="n">
        <f aca="false">Sensitivity!H739-class_seed_current_shares+Sensitivity!J739-class_series_a_current_shares+Sensitivity!L739-class_series_b_current_shares+Sensitivity!N739-class_series_c_current_shares+Sensitivity!P739-class_series_d_current_shares+Sensitivity!R739-class_series_e_current_shares</f>
        <v>71761.7045302093</v>
      </c>
      <c r="T739" s="5" t="n">
        <f aca="false">note_a_cap_usd/(pre_f_fd_total+Sensitivity!B739+Sensitivity!S739+Sensitivity!D739)</f>
        <v>26.7274664074582</v>
      </c>
      <c r="U739" s="5" t="n">
        <f aca="false">Sensitivity!E739*(const_one-note_a_discount)</f>
        <v>25.7832861017807</v>
      </c>
      <c r="V739" s="5" t="n">
        <f aca="false">MIN(Sensitivity!T739,Sensitivity!U739)</f>
        <v>25.7832861017807</v>
      </c>
      <c r="W739" s="2" t="n">
        <f aca="false">note_a_principal_usd/Sensitivity!V739</f>
        <v>193924.07857797</v>
      </c>
      <c r="X739" s="5" t="n">
        <f aca="false">note_b_cap_usd/(pre_f_fd_total+Sensitivity!B739+Sensitivity!S739+Sensitivity!C739)</f>
        <v>42.6676805985831</v>
      </c>
      <c r="Y739" s="5" t="n">
        <f aca="false">Sensitivity!E739*(const_one-note_b_discount)</f>
        <v>27.394741483142</v>
      </c>
      <c r="Z739" s="5" t="n">
        <f aca="false">MIN(Sensitivity!X739,Sensitivity!Y739)</f>
        <v>27.394741483142</v>
      </c>
      <c r="AA739" s="2" t="n">
        <f aca="false">note_b_principal_usd/Sensitivity!Z739</f>
        <v>109510.067902854</v>
      </c>
      <c r="AB739" s="2" t="n">
        <f aca="false">pre_f_fd_total+Sensitivity!B739+Sensitivity!F739+Sensitivity!W739+Sensitivity!AA739+Sensitivity!S739</f>
        <v>38539454.5151555</v>
      </c>
      <c r="AC739" s="2" t="n">
        <f aca="false">MAX(const_zero,sensitivity_esop_base*Sensitivity!AB739-pre_f_option_pool_total)</f>
        <v>615462.086970217</v>
      </c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customFormat="false" ht="15" hidden="true" customHeight="false" outlineLevel="0" collapsed="false">
      <c r="A740" s="2" t="n">
        <f aca="false">Sensitivity!A739+const_one</f>
        <v>48</v>
      </c>
      <c r="B740" s="2" t="n">
        <f aca="false">Sensitivity!AC739</f>
        <v>615462.086970217</v>
      </c>
      <c r="C740" s="2" t="n">
        <f aca="false">Sensitivity!W739</f>
        <v>193924.07857797</v>
      </c>
      <c r="D740" s="2" t="n">
        <f aca="false">Sensitivity!AA739</f>
        <v>109510.067902854</v>
      </c>
      <c r="E740" s="5" t="n">
        <f aca="false">sensitivity_pre_low_usd/(pre_f_fd_total+Sensitivity!B740)</f>
        <v>32.2291076272259</v>
      </c>
      <c r="F740" s="2" t="n">
        <f aca="false">series_f_primary_raise_usd/Sensitivity!E740</f>
        <v>930835.577174256</v>
      </c>
      <c r="G740" s="2" t="n">
        <f aca="false">IF(Sensitivity!E740&lt;class_seed_ocp,class_seed_ocp*(ad_pre_f_broad_based_fd+series_f_primary_raise_usd/class_seed_ocp)/(ad_pre_f_broad_based_fd+series_f_primary_raise_usd/Sensitivity!E740),class_seed_ocp)</f>
        <v>1</v>
      </c>
      <c r="H740" s="2" t="n">
        <f aca="false">class_seed_original_shares*class_seed_issue_pps/Sensitivity!G740</f>
        <v>5000000</v>
      </c>
      <c r="I740" s="2" t="n">
        <f aca="false">IF(Sensitivity!E740&lt;class_series_a_ocp,class_series_a_ocp*(ad_pre_f_broad_based_fd+series_f_primary_raise_usd/class_series_a_ocp)/(ad_pre_f_broad_based_fd+series_f_primary_raise_usd/Sensitivity!E740),class_series_a_ocp)</f>
        <v>3</v>
      </c>
      <c r="J740" s="2" t="n">
        <f aca="false">class_series_a_original_shares*class_series_a_issue_pps/Sensitivity!I740</f>
        <v>5000000</v>
      </c>
      <c r="K740" s="2" t="n">
        <f aca="false">IF(Sensitivity!E740&lt;class_series_b_ocp,class_series_b_ocp*(ad_pre_f_broad_based_fd+series_f_primary_raise_usd/class_series_b_ocp)/(ad_pre_f_broad_based_fd+series_f_primary_raise_usd/Sensitivity!E740),class_series_b_ocp)</f>
        <v>10</v>
      </c>
      <c r="L740" s="2" t="n">
        <f aca="false">class_series_b_original_shares*class_series_b_issue_pps/Sensitivity!K740</f>
        <v>3000000</v>
      </c>
      <c r="M740" s="2" t="n">
        <f aca="false">IF(Sensitivity!E740&lt;class_series_c_ocp,class_series_c_ocp*(ad_pre_f_broad_based_fd+series_f_primary_raise_usd/class_series_c_ocp)/(ad_pre_f_broad_based_fd+series_f_primary_raise_usd/Sensitivity!E740),class_series_c_ocp)</f>
        <v>25</v>
      </c>
      <c r="N740" s="2" t="n">
        <f aca="false">class_series_c_original_shares*class_series_c_issue_pps/Sensitivity!M740</f>
        <v>2400000</v>
      </c>
      <c r="O740" s="8" t="n">
        <f aca="false">IF(Sensitivity!E740&lt;class_series_d_ocp,class_series_d_ocp*(ad_pre_f_broad_based_fd+series_f_primary_raise_usd/class_series_d_ocp)/(ad_pre_f_broad_based_fd+series_f_primary_raise_usd/Sensitivity!E740),class_series_d_ocp)</f>
        <v>57.4765521285018</v>
      </c>
      <c r="P740" s="2" t="n">
        <f aca="false">class_series_d_original_shares*class_series_d_issue_pps/Sensitivity!O740</f>
        <v>1739840.27045372</v>
      </c>
      <c r="Q740" s="8" t="n">
        <f aca="false">IF(Sensitivity!E740&lt;class_series_e_ocp,class_series_e_ocp*(ad_pre_f_broad_based_fd+series_f_primary_raise_usd/class_series_e_ocp)/(ad_pre_f_broad_based_fd+series_f_primary_raise_usd/Sensitivity!E740),class_series_e_ocp)</f>
        <v>48.7386356380957</v>
      </c>
      <c r="R740" s="2" t="n">
        <f aca="false">class_series_e_original_shares*class_series_e_issue_pps/Sensitivity!Q740</f>
        <v>6155215.43407649</v>
      </c>
      <c r="S740" s="2" t="n">
        <f aca="false">Sensitivity!H740-class_seed_current_shares+Sensitivity!J740-class_series_a_current_shares+Sensitivity!L740-class_series_b_current_shares+Sensitivity!N740-class_series_c_current_shares+Sensitivity!P740-class_series_d_current_shares+Sensitivity!R740-class_series_e_current_shares</f>
        <v>71761.7045302093</v>
      </c>
      <c r="T740" s="5" t="n">
        <f aca="false">note_a_cap_usd/(pre_f_fd_total+Sensitivity!B740+Sensitivity!S740+Sensitivity!D740)</f>
        <v>26.7274664074582</v>
      </c>
      <c r="U740" s="5" t="n">
        <f aca="false">Sensitivity!E740*(const_one-note_a_discount)</f>
        <v>25.7832861017807</v>
      </c>
      <c r="V740" s="5" t="n">
        <f aca="false">MIN(Sensitivity!T740,Sensitivity!U740)</f>
        <v>25.7832861017807</v>
      </c>
      <c r="W740" s="2" t="n">
        <f aca="false">note_a_principal_usd/Sensitivity!V740</f>
        <v>193924.07857797</v>
      </c>
      <c r="X740" s="5" t="n">
        <f aca="false">note_b_cap_usd/(pre_f_fd_total+Sensitivity!B740+Sensitivity!S740+Sensitivity!C740)</f>
        <v>42.6676805985831</v>
      </c>
      <c r="Y740" s="5" t="n">
        <f aca="false">Sensitivity!E740*(const_one-note_b_discount)</f>
        <v>27.394741483142</v>
      </c>
      <c r="Z740" s="5" t="n">
        <f aca="false">MIN(Sensitivity!X740,Sensitivity!Y740)</f>
        <v>27.394741483142</v>
      </c>
      <c r="AA740" s="2" t="n">
        <f aca="false">note_b_principal_usd/Sensitivity!Z740</f>
        <v>109510.067902854</v>
      </c>
      <c r="AB740" s="2" t="n">
        <f aca="false">pre_f_fd_total+Sensitivity!B740+Sensitivity!F740+Sensitivity!W740+Sensitivity!AA740+Sensitivity!S740</f>
        <v>38539454.5151555</v>
      </c>
      <c r="AC740" s="2" t="n">
        <f aca="false">MAX(const_zero,sensitivity_esop_base*Sensitivity!AB740-pre_f_option_pool_total)</f>
        <v>615462.086970217</v>
      </c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customFormat="false" ht="15" hidden="true" customHeight="false" outlineLevel="0" collapsed="false">
      <c r="A741" s="2" t="n">
        <f aca="false">Sensitivity!A740+const_one</f>
        <v>49</v>
      </c>
      <c r="B741" s="2" t="n">
        <f aca="false">Sensitivity!AC740</f>
        <v>615462.086970217</v>
      </c>
      <c r="C741" s="2" t="n">
        <f aca="false">Sensitivity!W740</f>
        <v>193924.07857797</v>
      </c>
      <c r="D741" s="2" t="n">
        <f aca="false">Sensitivity!AA740</f>
        <v>109510.067902854</v>
      </c>
      <c r="E741" s="5" t="n">
        <f aca="false">sensitivity_pre_low_usd/(pre_f_fd_total+Sensitivity!B741)</f>
        <v>32.2291076272259</v>
      </c>
      <c r="F741" s="2" t="n">
        <f aca="false">series_f_primary_raise_usd/Sensitivity!E741</f>
        <v>930835.577174256</v>
      </c>
      <c r="G741" s="2" t="n">
        <f aca="false">IF(Sensitivity!E741&lt;class_seed_ocp,class_seed_ocp*(ad_pre_f_broad_based_fd+series_f_primary_raise_usd/class_seed_ocp)/(ad_pre_f_broad_based_fd+series_f_primary_raise_usd/Sensitivity!E741),class_seed_ocp)</f>
        <v>1</v>
      </c>
      <c r="H741" s="2" t="n">
        <f aca="false">class_seed_original_shares*class_seed_issue_pps/Sensitivity!G741</f>
        <v>5000000</v>
      </c>
      <c r="I741" s="2" t="n">
        <f aca="false">IF(Sensitivity!E741&lt;class_series_a_ocp,class_series_a_ocp*(ad_pre_f_broad_based_fd+series_f_primary_raise_usd/class_series_a_ocp)/(ad_pre_f_broad_based_fd+series_f_primary_raise_usd/Sensitivity!E741),class_series_a_ocp)</f>
        <v>3</v>
      </c>
      <c r="J741" s="2" t="n">
        <f aca="false">class_series_a_original_shares*class_series_a_issue_pps/Sensitivity!I741</f>
        <v>5000000</v>
      </c>
      <c r="K741" s="2" t="n">
        <f aca="false">IF(Sensitivity!E741&lt;class_series_b_ocp,class_series_b_ocp*(ad_pre_f_broad_based_fd+series_f_primary_raise_usd/class_series_b_ocp)/(ad_pre_f_broad_based_fd+series_f_primary_raise_usd/Sensitivity!E741),class_series_b_ocp)</f>
        <v>10</v>
      </c>
      <c r="L741" s="2" t="n">
        <f aca="false">class_series_b_original_shares*class_series_b_issue_pps/Sensitivity!K741</f>
        <v>3000000</v>
      </c>
      <c r="M741" s="2" t="n">
        <f aca="false">IF(Sensitivity!E741&lt;class_series_c_ocp,class_series_c_ocp*(ad_pre_f_broad_based_fd+series_f_primary_raise_usd/class_series_c_ocp)/(ad_pre_f_broad_based_fd+series_f_primary_raise_usd/Sensitivity!E741),class_series_c_ocp)</f>
        <v>25</v>
      </c>
      <c r="N741" s="2" t="n">
        <f aca="false">class_series_c_original_shares*class_series_c_issue_pps/Sensitivity!M741</f>
        <v>2400000</v>
      </c>
      <c r="O741" s="8" t="n">
        <f aca="false">IF(Sensitivity!E741&lt;class_series_d_ocp,class_series_d_ocp*(ad_pre_f_broad_based_fd+series_f_primary_raise_usd/class_series_d_ocp)/(ad_pre_f_broad_based_fd+series_f_primary_raise_usd/Sensitivity!E741),class_series_d_ocp)</f>
        <v>57.4765521285018</v>
      </c>
      <c r="P741" s="2" t="n">
        <f aca="false">class_series_d_original_shares*class_series_d_issue_pps/Sensitivity!O741</f>
        <v>1739840.27045372</v>
      </c>
      <c r="Q741" s="8" t="n">
        <f aca="false">IF(Sensitivity!E741&lt;class_series_e_ocp,class_series_e_ocp*(ad_pre_f_broad_based_fd+series_f_primary_raise_usd/class_series_e_ocp)/(ad_pre_f_broad_based_fd+series_f_primary_raise_usd/Sensitivity!E741),class_series_e_ocp)</f>
        <v>48.7386356380957</v>
      </c>
      <c r="R741" s="2" t="n">
        <f aca="false">class_series_e_original_shares*class_series_e_issue_pps/Sensitivity!Q741</f>
        <v>6155215.43407649</v>
      </c>
      <c r="S741" s="2" t="n">
        <f aca="false">Sensitivity!H741-class_seed_current_shares+Sensitivity!J741-class_series_a_current_shares+Sensitivity!L741-class_series_b_current_shares+Sensitivity!N741-class_series_c_current_shares+Sensitivity!P741-class_series_d_current_shares+Sensitivity!R741-class_series_e_current_shares</f>
        <v>71761.7045302093</v>
      </c>
      <c r="T741" s="5" t="n">
        <f aca="false">note_a_cap_usd/(pre_f_fd_total+Sensitivity!B741+Sensitivity!S741+Sensitivity!D741)</f>
        <v>26.7274664074582</v>
      </c>
      <c r="U741" s="5" t="n">
        <f aca="false">Sensitivity!E741*(const_one-note_a_discount)</f>
        <v>25.7832861017807</v>
      </c>
      <c r="V741" s="5" t="n">
        <f aca="false">MIN(Sensitivity!T741,Sensitivity!U741)</f>
        <v>25.7832861017807</v>
      </c>
      <c r="W741" s="2" t="n">
        <f aca="false">note_a_principal_usd/Sensitivity!V741</f>
        <v>193924.07857797</v>
      </c>
      <c r="X741" s="5" t="n">
        <f aca="false">note_b_cap_usd/(pre_f_fd_total+Sensitivity!B741+Sensitivity!S741+Sensitivity!C741)</f>
        <v>42.6676805985831</v>
      </c>
      <c r="Y741" s="5" t="n">
        <f aca="false">Sensitivity!E741*(const_one-note_b_discount)</f>
        <v>27.394741483142</v>
      </c>
      <c r="Z741" s="5" t="n">
        <f aca="false">MIN(Sensitivity!X741,Sensitivity!Y741)</f>
        <v>27.394741483142</v>
      </c>
      <c r="AA741" s="2" t="n">
        <f aca="false">note_b_principal_usd/Sensitivity!Z741</f>
        <v>109510.067902854</v>
      </c>
      <c r="AB741" s="2" t="n">
        <f aca="false">pre_f_fd_total+Sensitivity!B741+Sensitivity!F741+Sensitivity!W741+Sensitivity!AA741+Sensitivity!S741</f>
        <v>38539454.5151555</v>
      </c>
      <c r="AC741" s="2" t="n">
        <f aca="false">MAX(const_zero,sensitivity_esop_base*Sensitivity!AB741-pre_f_option_pool_total)</f>
        <v>615462.086970217</v>
      </c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</row>
    <row r="742" customFormat="false" ht="15" hidden="tru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</row>
    <row r="743" customFormat="false" ht="15" hidden="tru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customFormat="false" ht="15" hidden="tru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customFormat="false" ht="15" hidden="true" customHeight="false" outlineLevel="0" collapsed="false">
      <c r="A745" s="5" t="n">
        <f aca="false">sensitivity_exit_usd</f>
        <v>2000000000</v>
      </c>
      <c r="B745" s="2" t="n">
        <f aca="false">ROW()-ROW($B$745)</f>
        <v>0</v>
      </c>
      <c r="C745" s="2" t="n">
        <f aca="false">MOD(QUOTIENT($B745,1),2)</f>
        <v>0</v>
      </c>
      <c r="D745" s="2" t="n">
        <f aca="false">MOD(QUOTIENT($B745,2),2)</f>
        <v>0</v>
      </c>
      <c r="E745" s="2" t="n">
        <f aca="false">MOD(QUOTIENT($B745,4),2)</f>
        <v>0</v>
      </c>
      <c r="F745" s="2" t="n">
        <f aca="false">MOD(QUOTIENT($B745,8),2)</f>
        <v>0</v>
      </c>
      <c r="G745" s="2" t="n">
        <f aca="false">MOD(QUOTIENT($B745,16),2)</f>
        <v>0</v>
      </c>
      <c r="H745" s="2" t="n">
        <f aca="false">MOD(QUOTIENT($B745,32),2)</f>
        <v>0</v>
      </c>
      <c r="I745" s="2" t="n">
        <f aca="false">MOD(QUOTIENT($B745,64),2)</f>
        <v>0</v>
      </c>
      <c r="J745" s="5" t="n">
        <f aca="false">IF($C745=const_zero,MIN(class_series_f_invested_usd,MAX(const_zero,$A745)),const_zero)</f>
        <v>30000000</v>
      </c>
      <c r="K745" s="5" t="n">
        <f aca="false">IF($D745=const_zero,MIN(class_series_e_invested_usd,MAX(const_zero,$A745-SUM($J745:$J745))),const_zero)</f>
        <v>300000000</v>
      </c>
      <c r="L745" s="5" t="n">
        <f aca="false">IF($E745=const_zero,MIN(class_series_d_invested_usd,MAX(const_zero,$A745-SUM($J745:$K745))),const_zero)</f>
        <v>100000000</v>
      </c>
      <c r="M745" s="5" t="n">
        <f aca="false">IF($F745=const_zero,MIN(class_series_c_invested_usd,MAX(const_zero,$A745-SUM($J745:$L745))),const_zero)</f>
        <v>60000000</v>
      </c>
      <c r="N745" s="5" t="n">
        <f aca="false">IF($G745=const_zero,MIN(class_series_b_invested_usd,MAX(const_zero,$A745-SUM($J745:$M745))),const_zero)</f>
        <v>30000000</v>
      </c>
      <c r="O745" s="5" t="n">
        <f aca="false">IF($H745=const_zero,MIN(class_series_a_invested_usd,MAX(const_zero,$A745-SUM($J745:$N745))),const_zero)</f>
        <v>15000000</v>
      </c>
      <c r="P745" s="5" t="n">
        <f aca="false">IF($I745=const_zero,MIN(class_seed_invested_usd,MAX(const_zero,$A745-SUM($J745:$O745))),const_zero)</f>
        <v>5000000</v>
      </c>
      <c r="Q745" s="5" t="n">
        <f aca="false">MAX(const_zero,$A745-SUM($J745:$P745))</f>
        <v>1460000000</v>
      </c>
      <c r="R745" s="9" t="n">
        <f aca="false">common_rsa_total+Sensitivity!$AE$690+Sensitivity!$AJ$690+IF($C745=const_one,Sensitivity!$D$690,const_zero)+IF($D745=const_one,Sensitivity!$Y$690,const_zero)+IF($E745=const_one,Sensitivity!$V$690,const_zero)+IF($F745=const_one,Sensitivity!$S$690,const_zero)+IF($G745=const_one,Sensitivity!$P$690,const_zero)+IF($H745=const_one,Sensitivity!$M$690,const_zero)+IF($I745=const_one,Sensitivity!$J$690,const_zero)</f>
        <v>9303434.14648082</v>
      </c>
      <c r="S745" s="23" t="b">
        <f aca="false">IF($R745&gt;const_zero,--($Q745&gt;option_strike_usd*$R745),const_zero)</f>
        <v>1</v>
      </c>
      <c r="T745" s="7" t="n">
        <f aca="false">IF($R745&gt;const_zero,IF($S745=const_one,($Q745+option_strike_usd*pre_f_options_issued)/($R745+pre_f_options_issued),$Q745/$R745),const_zero)</f>
        <v>123.904618084055</v>
      </c>
      <c r="U745" s="5" t="n">
        <f aca="false">IF($C745=const_one,Sensitivity!$D$690*$T745,const_zero)</f>
        <v>0</v>
      </c>
      <c r="V745" s="5" t="n">
        <f aca="false">IF($D745=const_one,Sensitivity!$Y$690*$T745,const_zero)</f>
        <v>0</v>
      </c>
      <c r="W745" s="5" t="n">
        <f aca="false">IF($E745=const_one,Sensitivity!$V$690*$T745,const_zero)</f>
        <v>0</v>
      </c>
      <c r="X745" s="5" t="n">
        <f aca="false">IF($F745=const_one,Sensitivity!$S$690*$T745,const_zero)</f>
        <v>0</v>
      </c>
      <c r="Y745" s="5" t="n">
        <f aca="false">IF($G745=const_one,Sensitivity!$P$690*$T745,const_zero)</f>
        <v>0</v>
      </c>
      <c r="Z745" s="5" t="n">
        <f aca="false">IF($H745=const_one,Sensitivity!$M$690*$T745,const_zero)</f>
        <v>0</v>
      </c>
      <c r="AA745" s="5" t="n">
        <f aca="false">IF($I745=const_one,Sensitivity!$J$690*$T745,const_zero)</f>
        <v>0</v>
      </c>
      <c r="AB745" s="5" t="n">
        <f aca="false">(Sensitivity!$AE$690+Sensitivity!$AJ$690)*$T745</f>
        <v>37596892.0333676</v>
      </c>
      <c r="AC745" s="5" t="n">
        <f aca="false">common_rsa_total*$T745</f>
        <v>1115141562.7565</v>
      </c>
      <c r="AD745" s="5" t="n">
        <f aca="false">IF($S745=const_one,pre_f_options_issued*($T745-option_strike_usd),const_zero)</f>
        <v>307261545.210138</v>
      </c>
      <c r="AE745" s="5" t="n">
        <f aca="false">J745+U745</f>
        <v>30000000</v>
      </c>
      <c r="AF745" s="5" t="n">
        <f aca="false">K745+V745</f>
        <v>300000000</v>
      </c>
      <c r="AG745" s="5" t="n">
        <f aca="false">L745+W745</f>
        <v>100000000</v>
      </c>
      <c r="AH745" s="5" t="n">
        <f aca="false">M745+X745</f>
        <v>60000000</v>
      </c>
      <c r="AI745" s="5" t="n">
        <f aca="false">N745+Y745</f>
        <v>30000000</v>
      </c>
      <c r="AJ745" s="5" t="n">
        <f aca="false">O745+Z745</f>
        <v>15000000</v>
      </c>
      <c r="AK745" s="5" t="n">
        <f aca="false">P745+AA745</f>
        <v>5000000</v>
      </c>
      <c r="AL745" s="5" t="n">
        <f aca="false">INDEX($AE$745:$AE$872,$B745-$C745*1+const_one)</f>
        <v>30000000</v>
      </c>
      <c r="AM745" s="5" t="n">
        <f aca="false">INDEX($AF$745:$AF$872,$B745-$D745*2+const_one)</f>
        <v>300000000</v>
      </c>
      <c r="AN745" s="5" t="n">
        <f aca="false">INDEX($AG$745:$AG$872,$B745-$E745*4+const_one)</f>
        <v>100000000</v>
      </c>
      <c r="AO745" s="5" t="n">
        <f aca="false">INDEX($AH$745:$AH$872,$B745-$F745*8+const_one)</f>
        <v>60000000</v>
      </c>
      <c r="AP745" s="5" t="n">
        <f aca="false">INDEX($AI$745:$AI$872,$B745-$G745*16+const_one)</f>
        <v>30000000</v>
      </c>
      <c r="AQ745" s="5" t="n">
        <f aca="false">INDEX($AJ$745:$AJ$872,$B745-$H745*32+const_one)</f>
        <v>15000000</v>
      </c>
      <c r="AR745" s="5" t="n">
        <f aca="false">INDEX($AK$745:$AK$872,$B745-$I745*64+const_one)</f>
        <v>5000000</v>
      </c>
      <c r="AS745" s="5" t="n">
        <f aca="false">INDEX($AE$745:$AE$872,$B745+(const_one-$C745)*1+const_one)</f>
        <v>109097115.820617</v>
      </c>
      <c r="AT745" s="5" t="n">
        <f aca="false">INDEX($AF$745:$AF$872,$B745+(const_one-$D745)*2+const_one)</f>
        <v>604085911.57683</v>
      </c>
      <c r="AU745" s="5" t="n">
        <f aca="false">INDEX($AG$745:$AG$872,$B745+(const_one-$E745)*4+const_one)</f>
        <v>200726968.892007</v>
      </c>
      <c r="AV745" s="5" t="n">
        <f aca="false">INDEX($AH$745:$AH$872,$B745+(const_one-$F745)*8+const_one)</f>
        <v>257261727.15106</v>
      </c>
      <c r="AW745" s="5" t="n">
        <f aca="false">INDEX($AI$745:$AI$872,$B745+(const_one-$G745)*16+const_one)</f>
        <v>302463601.060057</v>
      </c>
      <c r="AX745" s="5" t="n">
        <f aca="false">INDEX($AJ$745:$AJ$872,$B745+(const_one-$H745)*32+const_one)</f>
        <v>439642274.049509</v>
      </c>
      <c r="AY745" s="5" t="n">
        <f aca="false">INDEX($AK$745:$AK$872,$B745+(const_one-$I745)*64+const_one)</f>
        <v>436666691.82244</v>
      </c>
      <c r="AZ745" s="5" t="n">
        <f aca="false">--($C745=--(AS745&gt;AL745))</f>
        <v>0</v>
      </c>
      <c r="BA745" s="5" t="n">
        <f aca="false">--($D745=--(AT745&gt;AM745))</f>
        <v>0</v>
      </c>
      <c r="BB745" s="5" t="n">
        <f aca="false">--($E745=--(AU745&gt;AN745))</f>
        <v>0</v>
      </c>
      <c r="BC745" s="5" t="n">
        <f aca="false">--($F745=--(AV745&gt;AO745))</f>
        <v>0</v>
      </c>
      <c r="BD745" s="5" t="n">
        <f aca="false">--($G745=--(AW745&gt;AP745))</f>
        <v>0</v>
      </c>
      <c r="BE745" s="5" t="n">
        <f aca="false">--($H745=--(AX745&gt;AQ745))</f>
        <v>0</v>
      </c>
      <c r="BF745" s="5" t="n">
        <f aca="false">--($I745=--(AY745&gt;AR745))</f>
        <v>0</v>
      </c>
      <c r="BG745" s="5" t="n">
        <f aca="false">SUM(AZ745:BF745)</f>
        <v>0</v>
      </c>
      <c r="BH745" s="5" t="n">
        <f aca="false">SUM(AE745:AK745)+AB745+AC745+AD745</f>
        <v>2000000000</v>
      </c>
    </row>
    <row r="746" customFormat="false" ht="15" hidden="true" customHeight="false" outlineLevel="0" collapsed="false">
      <c r="A746" s="5" t="n">
        <f aca="false">sensitivity_exit_usd</f>
        <v>2000000000</v>
      </c>
      <c r="B746" s="2" t="n">
        <f aca="false">ROW()-ROW($B$745)</f>
        <v>1</v>
      </c>
      <c r="C746" s="2" t="n">
        <f aca="false">MOD(QUOTIENT($B746,1),2)</f>
        <v>1</v>
      </c>
      <c r="D746" s="2" t="n">
        <f aca="false">MOD(QUOTIENT($B746,2),2)</f>
        <v>0</v>
      </c>
      <c r="E746" s="2" t="n">
        <f aca="false">MOD(QUOTIENT($B746,4),2)</f>
        <v>0</v>
      </c>
      <c r="F746" s="2" t="n">
        <f aca="false">MOD(QUOTIENT($B746,8),2)</f>
        <v>0</v>
      </c>
      <c r="G746" s="2" t="n">
        <f aca="false">MOD(QUOTIENT($B746,16),2)</f>
        <v>0</v>
      </c>
      <c r="H746" s="2" t="n">
        <f aca="false">MOD(QUOTIENT($B746,32),2)</f>
        <v>0</v>
      </c>
      <c r="I746" s="2" t="n">
        <f aca="false">MOD(QUOTIENT($B746,64),2)</f>
        <v>0</v>
      </c>
      <c r="J746" s="5" t="n">
        <f aca="false">IF($C746=const_zero,MIN(class_series_f_invested_usd,MAX(const_zero,$A746)),const_zero)</f>
        <v>0</v>
      </c>
      <c r="K746" s="5" t="n">
        <f aca="false">IF($D746=const_zero,MIN(class_series_e_invested_usd,MAX(const_zero,$A746-SUM($J746:$J746))),const_zero)</f>
        <v>300000000</v>
      </c>
      <c r="L746" s="5" t="n">
        <f aca="false">IF($E746=const_zero,MIN(class_series_d_invested_usd,MAX(const_zero,$A746-SUM($J746:$K746))),const_zero)</f>
        <v>100000000</v>
      </c>
      <c r="M746" s="5" t="n">
        <f aca="false">IF($F746=const_zero,MIN(class_series_c_invested_usd,MAX(const_zero,$A746-SUM($J746:$L746))),const_zero)</f>
        <v>60000000</v>
      </c>
      <c r="N746" s="5" t="n">
        <f aca="false">IF($G746=const_zero,MIN(class_series_b_invested_usd,MAX(const_zero,$A746-SUM($J746:$M746))),const_zero)</f>
        <v>30000000</v>
      </c>
      <c r="O746" s="5" t="n">
        <f aca="false">IF($H746=const_zero,MIN(class_series_a_invested_usd,MAX(const_zero,$A746-SUM($J746:$N746))),const_zero)</f>
        <v>15000000</v>
      </c>
      <c r="P746" s="5" t="n">
        <f aca="false">IF($I746=const_zero,MIN(class_seed_invested_usd,MAX(const_zero,$A746-SUM($J746:$O746))),const_zero)</f>
        <v>5000000</v>
      </c>
      <c r="Q746" s="5" t="n">
        <f aca="false">MAX(const_zero,$A746-SUM($J746:$P746))</f>
        <v>1490000000</v>
      </c>
      <c r="R746" s="9" t="n">
        <f aca="false">common_rsa_total+Sensitivity!$AE$690+Sensitivity!$AJ$690+IF($C746=const_one,Sensitivity!$D$690,const_zero)+IF($D746=const_one,Sensitivity!$Y$690,const_zero)+IF($E746=const_one,Sensitivity!$V$690,const_zero)+IF($F746=const_one,Sensitivity!$S$690,const_zero)+IF($G746=const_one,Sensitivity!$P$690,const_zero)+IF($H746=const_one,Sensitivity!$M$690,const_zero)+IF($I746=const_one,Sensitivity!$J$690,const_zero)</f>
        <v>10234269.7236551</v>
      </c>
      <c r="S746" s="23" t="b">
        <f aca="false">IF($R746&gt;const_zero,--($Q746&gt;option_strike_usd*$R746),const_zero)</f>
        <v>1</v>
      </c>
      <c r="T746" s="7" t="n">
        <f aca="false">IF($R746&gt;const_zero,IF($S746=const_one,($Q746+option_strike_usd*pre_f_options_issued)/($R746+pre_f_options_issued),$Q746/$R746),const_zero)</f>
        <v>117.203422920087</v>
      </c>
      <c r="U746" s="5" t="n">
        <f aca="false">IF($C746=const_one,Sensitivity!$D$690*$T746,const_zero)</f>
        <v>109097115.820617</v>
      </c>
      <c r="V746" s="5" t="n">
        <f aca="false">IF($D746=const_one,Sensitivity!$Y$690*$T746,const_zero)</f>
        <v>0</v>
      </c>
      <c r="W746" s="5" t="n">
        <f aca="false">IF($E746=const_one,Sensitivity!$V$690*$T746,const_zero)</f>
        <v>0</v>
      </c>
      <c r="X746" s="5" t="n">
        <f aca="false">IF($F746=const_one,Sensitivity!$S$690*$T746,const_zero)</f>
        <v>0</v>
      </c>
      <c r="Y746" s="5" t="n">
        <f aca="false">IF($G746=const_one,Sensitivity!$P$690*$T746,const_zero)</f>
        <v>0</v>
      </c>
      <c r="Z746" s="5" t="n">
        <f aca="false">IF($H746=const_one,Sensitivity!$M$690*$T746,const_zero)</f>
        <v>0</v>
      </c>
      <c r="AA746" s="5" t="n">
        <f aca="false">IF($I746=const_one,Sensitivity!$J$690*$T746,const_zero)</f>
        <v>0</v>
      </c>
      <c r="AB746" s="5" t="n">
        <f aca="false">(Sensitivity!$AE$690+Sensitivity!$AJ$690)*$T746</f>
        <v>35563520.5983875</v>
      </c>
      <c r="AC746" s="5" t="n">
        <f aca="false">common_rsa_total*$T746</f>
        <v>1054830806.28078</v>
      </c>
      <c r="AD746" s="5" t="n">
        <f aca="false">IF($S746=const_one,pre_f_options_issued*($T746-option_strike_usd),const_zero)</f>
        <v>290508557.300216</v>
      </c>
      <c r="AE746" s="5" t="n">
        <f aca="false">J746+U746</f>
        <v>109097115.820617</v>
      </c>
      <c r="AF746" s="5" t="n">
        <f aca="false">K746+V746</f>
        <v>300000000</v>
      </c>
      <c r="AG746" s="5" t="n">
        <f aca="false">L746+W746</f>
        <v>100000000</v>
      </c>
      <c r="AH746" s="5" t="n">
        <f aca="false">M746+X746</f>
        <v>60000000</v>
      </c>
      <c r="AI746" s="5" t="n">
        <f aca="false">N746+Y746</f>
        <v>30000000</v>
      </c>
      <c r="AJ746" s="5" t="n">
        <f aca="false">O746+Z746</f>
        <v>15000000</v>
      </c>
      <c r="AK746" s="5" t="n">
        <f aca="false">P746+AA746</f>
        <v>5000000</v>
      </c>
      <c r="AL746" s="5" t="n">
        <f aca="false">INDEX($AE$745:$AE$872,$B746-$C746*1+const_one)</f>
        <v>30000000</v>
      </c>
      <c r="AM746" s="5" t="n">
        <f aca="false">INDEX($AF$745:$AF$872,$B746-$D746*2+const_one)</f>
        <v>300000000</v>
      </c>
      <c r="AN746" s="5" t="n">
        <f aca="false">INDEX($AG$745:$AG$872,$B746-$E746*4+const_one)</f>
        <v>100000000</v>
      </c>
      <c r="AO746" s="5" t="n">
        <f aca="false">INDEX($AH$745:$AH$872,$B746-$F746*8+const_one)</f>
        <v>60000000</v>
      </c>
      <c r="AP746" s="5" t="n">
        <f aca="false">INDEX($AI$745:$AI$872,$B746-$G746*16+const_one)</f>
        <v>30000000</v>
      </c>
      <c r="AQ746" s="5" t="n">
        <f aca="false">INDEX($AJ$745:$AJ$872,$B746-$H746*32+const_one)</f>
        <v>15000000</v>
      </c>
      <c r="AR746" s="5" t="n">
        <f aca="false">INDEX($AK$745:$AK$872,$B746-$I746*64+const_one)</f>
        <v>5000000</v>
      </c>
      <c r="AS746" s="5" t="n">
        <f aca="false">INDEX($AE$745:$AE$872,$B746+(const_one-$C746)*1+const_one)</f>
        <v>109097115.820617</v>
      </c>
      <c r="AT746" s="5" t="n">
        <f aca="false">INDEX($AF$745:$AF$872,$B746+(const_one-$D746)*2+const_one)</f>
        <v>584093402.940956</v>
      </c>
      <c r="AU746" s="5" t="n">
        <f aca="false">INDEX($AG$745:$AG$872,$B746+(const_one-$E746)*4+const_one)</f>
        <v>191424248.663667</v>
      </c>
      <c r="AV746" s="5" t="n">
        <f aca="false">INDEX($AH$745:$AH$872,$B746+(const_one-$F746)*8+const_one)</f>
        <v>246196220.104113</v>
      </c>
      <c r="AW746" s="5" t="n">
        <f aca="false">INDEX($AI$745:$AI$872,$B746+(const_one-$G746)*16+const_one)</f>
        <v>290289926.397612</v>
      </c>
      <c r="AX746" s="5" t="n">
        <f aca="false">INDEX($AJ$745:$AJ$872,$B746+(const_one-$H746)*32+const_one)</f>
        <v>425024549.49955</v>
      </c>
      <c r="AY746" s="5" t="n">
        <f aca="false">INDEX($AK$745:$AK$872,$B746+(const_one-$I746)*64+const_one)</f>
        <v>422205149.502869</v>
      </c>
      <c r="AZ746" s="5" t="n">
        <f aca="false">--($C746=--(AS746&gt;AL746))</f>
        <v>1</v>
      </c>
      <c r="BA746" s="5" t="n">
        <f aca="false">--($D746=--(AT746&gt;AM746))</f>
        <v>0</v>
      </c>
      <c r="BB746" s="5" t="n">
        <f aca="false">--($E746=--(AU746&gt;AN746))</f>
        <v>0</v>
      </c>
      <c r="BC746" s="5" t="n">
        <f aca="false">--($F746=--(AV746&gt;AO746))</f>
        <v>0</v>
      </c>
      <c r="BD746" s="5" t="n">
        <f aca="false">--($G746=--(AW746&gt;AP746))</f>
        <v>0</v>
      </c>
      <c r="BE746" s="5" t="n">
        <f aca="false">--($H746=--(AX746&gt;AQ746))</f>
        <v>0</v>
      </c>
      <c r="BF746" s="5" t="n">
        <f aca="false">--($I746=--(AY746&gt;AR746))</f>
        <v>0</v>
      </c>
      <c r="BG746" s="5" t="n">
        <f aca="false">SUM(AZ746:BF746)</f>
        <v>1</v>
      </c>
      <c r="BH746" s="5" t="n">
        <f aca="false">SUM(AE746:AK746)+AB746+AC746+AD746</f>
        <v>2000000000</v>
      </c>
    </row>
    <row r="747" customFormat="false" ht="15" hidden="true" customHeight="false" outlineLevel="0" collapsed="false">
      <c r="A747" s="5" t="n">
        <f aca="false">sensitivity_exit_usd</f>
        <v>2000000000</v>
      </c>
      <c r="B747" s="2" t="n">
        <f aca="false">ROW()-ROW($B$745)</f>
        <v>2</v>
      </c>
      <c r="C747" s="2" t="n">
        <f aca="false">MOD(QUOTIENT($B747,1),2)</f>
        <v>0</v>
      </c>
      <c r="D747" s="2" t="n">
        <f aca="false">MOD(QUOTIENT($B747,2),2)</f>
        <v>1</v>
      </c>
      <c r="E747" s="2" t="n">
        <f aca="false">MOD(QUOTIENT($B747,4),2)</f>
        <v>0</v>
      </c>
      <c r="F747" s="2" t="n">
        <f aca="false">MOD(QUOTIENT($B747,8),2)</f>
        <v>0</v>
      </c>
      <c r="G747" s="2" t="n">
        <f aca="false">MOD(QUOTIENT($B747,16),2)</f>
        <v>0</v>
      </c>
      <c r="H747" s="2" t="n">
        <f aca="false">MOD(QUOTIENT($B747,32),2)</f>
        <v>0</v>
      </c>
      <c r="I747" s="2" t="n">
        <f aca="false">MOD(QUOTIENT($B747,64),2)</f>
        <v>0</v>
      </c>
      <c r="J747" s="5" t="n">
        <f aca="false">IF($C747=const_zero,MIN(class_series_f_invested_usd,MAX(const_zero,$A747)),const_zero)</f>
        <v>30000000</v>
      </c>
      <c r="K747" s="5" t="n">
        <f aca="false">IF($D747=const_zero,MIN(class_series_e_invested_usd,MAX(const_zero,$A747-SUM($J747:$J747))),const_zero)</f>
        <v>0</v>
      </c>
      <c r="L747" s="5" t="n">
        <f aca="false">IF($E747=const_zero,MIN(class_series_d_invested_usd,MAX(const_zero,$A747-SUM($J747:$K747))),const_zero)</f>
        <v>100000000</v>
      </c>
      <c r="M747" s="5" t="n">
        <f aca="false">IF($F747=const_zero,MIN(class_series_c_invested_usd,MAX(const_zero,$A747-SUM($J747:$L747))),const_zero)</f>
        <v>60000000</v>
      </c>
      <c r="N747" s="5" t="n">
        <f aca="false">IF($G747=const_zero,MIN(class_series_b_invested_usd,MAX(const_zero,$A747-SUM($J747:$M747))),const_zero)</f>
        <v>30000000</v>
      </c>
      <c r="O747" s="5" t="n">
        <f aca="false">IF($H747=const_zero,MIN(class_series_a_invested_usd,MAX(const_zero,$A747-SUM($J747:$N747))),const_zero)</f>
        <v>15000000</v>
      </c>
      <c r="P747" s="5" t="n">
        <f aca="false">IF($I747=const_zero,MIN(class_seed_invested_usd,MAX(const_zero,$A747-SUM($J747:$O747))),const_zero)</f>
        <v>5000000</v>
      </c>
      <c r="Q747" s="5" t="n">
        <f aca="false">MAX(const_zero,$A747-SUM($J747:$P747))</f>
        <v>1760000000</v>
      </c>
      <c r="R747" s="9" t="n">
        <f aca="false">common_rsa_total+Sensitivity!$AE$690+Sensitivity!$AJ$690+IF($C747=const_one,Sensitivity!$D$690,const_zero)+IF($D747=const_one,Sensitivity!$Y$690,const_zero)+IF($E747=const_one,Sensitivity!$V$690,const_zero)+IF($F747=const_one,Sensitivity!$S$690,const_zero)+IF($G747=const_one,Sensitivity!$P$690,const_zero)+IF($H747=const_one,Sensitivity!$M$690,const_zero)+IF($I747=const_one,Sensitivity!$J$690,const_zero)</f>
        <v>15458649.5805573</v>
      </c>
      <c r="S747" s="23" t="b">
        <f aca="false">IF($R747&gt;const_zero,--($Q747&gt;option_strike_usd*$R747),const_zero)</f>
        <v>1</v>
      </c>
      <c r="T747" s="7" t="n">
        <f aca="false">IF($R747&gt;const_zero,IF($S747=const_one,($Q747+option_strike_usd*pre_f_options_issued)/($R747+pre_f_options_issued),$Q747/$R747),const_zero)</f>
        <v>98.142123220008</v>
      </c>
      <c r="U747" s="5" t="n">
        <f aca="false">IF($C747=const_one,Sensitivity!$D$690*$T747,const_zero)</f>
        <v>0</v>
      </c>
      <c r="V747" s="5" t="n">
        <f aca="false">IF($D747=const_one,Sensitivity!$Y$690*$T747,const_zero)</f>
        <v>604085911.57683</v>
      </c>
      <c r="W747" s="5" t="n">
        <f aca="false">IF($E747=const_one,Sensitivity!$V$690*$T747,const_zero)</f>
        <v>0</v>
      </c>
      <c r="X747" s="5" t="n">
        <f aca="false">IF($F747=const_one,Sensitivity!$S$690*$T747,const_zero)</f>
        <v>0</v>
      </c>
      <c r="Y747" s="5" t="n">
        <f aca="false">IF($G747=const_one,Sensitivity!$P$690*$T747,const_zero)</f>
        <v>0</v>
      </c>
      <c r="Z747" s="5" t="n">
        <f aca="false">IF($H747=const_one,Sensitivity!$M$690*$T747,const_zero)</f>
        <v>0</v>
      </c>
      <c r="AA747" s="5" t="n">
        <f aca="false">IF($I747=const_one,Sensitivity!$J$690*$T747,const_zero)</f>
        <v>0</v>
      </c>
      <c r="AB747" s="5" t="n">
        <f aca="false">(Sensitivity!$AE$690+Sensitivity!$AJ$690)*$T747</f>
        <v>29779671.3930789</v>
      </c>
      <c r="AC747" s="5" t="n">
        <f aca="false">common_rsa_total*$T747</f>
        <v>883279108.980072</v>
      </c>
      <c r="AD747" s="5" t="n">
        <f aca="false">IF($S747=const_one,pre_f_options_issued*($T747-option_strike_usd),const_zero)</f>
        <v>242855308.05002</v>
      </c>
      <c r="AE747" s="5" t="n">
        <f aca="false">J747+U747</f>
        <v>30000000</v>
      </c>
      <c r="AF747" s="5" t="n">
        <f aca="false">K747+V747</f>
        <v>604085911.57683</v>
      </c>
      <c r="AG747" s="5" t="n">
        <f aca="false">L747+W747</f>
        <v>100000000</v>
      </c>
      <c r="AH747" s="5" t="n">
        <f aca="false">M747+X747</f>
        <v>60000000</v>
      </c>
      <c r="AI747" s="5" t="n">
        <f aca="false">N747+Y747</f>
        <v>30000000</v>
      </c>
      <c r="AJ747" s="5" t="n">
        <f aca="false">O747+Z747</f>
        <v>15000000</v>
      </c>
      <c r="AK747" s="5" t="n">
        <f aca="false">P747+AA747</f>
        <v>5000000</v>
      </c>
      <c r="AL747" s="5" t="n">
        <f aca="false">INDEX($AE$745:$AE$872,$B747-$C747*1+const_one)</f>
        <v>30000000</v>
      </c>
      <c r="AM747" s="5" t="n">
        <f aca="false">INDEX($AF$745:$AF$872,$B747-$D747*2+const_one)</f>
        <v>300000000</v>
      </c>
      <c r="AN747" s="5" t="n">
        <f aca="false">INDEX($AG$745:$AG$872,$B747-$E747*4+const_one)</f>
        <v>100000000</v>
      </c>
      <c r="AO747" s="5" t="n">
        <f aca="false">INDEX($AH$745:$AH$872,$B747-$F747*8+const_one)</f>
        <v>60000000</v>
      </c>
      <c r="AP747" s="5" t="n">
        <f aca="false">INDEX($AI$745:$AI$872,$B747-$G747*16+const_one)</f>
        <v>30000000</v>
      </c>
      <c r="AQ747" s="5" t="n">
        <f aca="false">INDEX($AJ$745:$AJ$872,$B747-$H747*32+const_one)</f>
        <v>15000000</v>
      </c>
      <c r="AR747" s="5" t="n">
        <f aca="false">INDEX($AK$745:$AK$872,$B747-$I747*64+const_one)</f>
        <v>5000000</v>
      </c>
      <c r="AS747" s="5" t="n">
        <f aca="false">INDEX($AE$745:$AE$872,$B747+(const_one-$C747)*1+const_one)</f>
        <v>88330770.1693457</v>
      </c>
      <c r="AT747" s="5" t="n">
        <f aca="false">INDEX($AF$745:$AF$872,$B747+(const_one-$D747)*2+const_one)</f>
        <v>604085911.57683</v>
      </c>
      <c r="AU747" s="5" t="n">
        <f aca="false">INDEX($AG$745:$AG$872,$B747+(const_one-$E747)*4+const_one)</f>
        <v>164502585.133638</v>
      </c>
      <c r="AV747" s="5" t="n">
        <f aca="false">INDEX($AH$745:$AH$872,$B747+(const_one-$F747)*8+const_one)</f>
        <v>214847256.086043</v>
      </c>
      <c r="AW747" s="5" t="n">
        <f aca="false">INDEX($AI$745:$AI$872,$B747+(const_one-$G747)*16+const_one)</f>
        <v>256576645.32874</v>
      </c>
      <c r="AX747" s="5" t="n">
        <f aca="false">INDEX($AJ$745:$AJ$872,$B747+(const_one-$H747)*32+const_one)</f>
        <v>387109005.205883</v>
      </c>
      <c r="AY747" s="5" t="n">
        <f aca="false">INDEX($AK$745:$AK$872,$B747+(const_one-$I747)*64+const_one)</f>
        <v>384931176.765906</v>
      </c>
      <c r="AZ747" s="5" t="n">
        <f aca="false">--($C747=--(AS747&gt;AL747))</f>
        <v>0</v>
      </c>
      <c r="BA747" s="5" t="n">
        <f aca="false">--($D747=--(AT747&gt;AM747))</f>
        <v>1</v>
      </c>
      <c r="BB747" s="5" t="n">
        <f aca="false">--($E747=--(AU747&gt;AN747))</f>
        <v>0</v>
      </c>
      <c r="BC747" s="5" t="n">
        <f aca="false">--($F747=--(AV747&gt;AO747))</f>
        <v>0</v>
      </c>
      <c r="BD747" s="5" t="n">
        <f aca="false">--($G747=--(AW747&gt;AP747))</f>
        <v>0</v>
      </c>
      <c r="BE747" s="5" t="n">
        <f aca="false">--($H747=--(AX747&gt;AQ747))</f>
        <v>0</v>
      </c>
      <c r="BF747" s="5" t="n">
        <f aca="false">--($I747=--(AY747&gt;AR747))</f>
        <v>0</v>
      </c>
      <c r="BG747" s="5" t="n">
        <f aca="false">SUM(AZ747:BF747)</f>
        <v>1</v>
      </c>
      <c r="BH747" s="5" t="n">
        <f aca="false">SUM(AE747:AK747)+AB747+AC747+AD747</f>
        <v>2000000000</v>
      </c>
    </row>
    <row r="748" customFormat="false" ht="15" hidden="true" customHeight="false" outlineLevel="0" collapsed="false">
      <c r="A748" s="5" t="n">
        <f aca="false">sensitivity_exit_usd</f>
        <v>2000000000</v>
      </c>
      <c r="B748" s="2" t="n">
        <f aca="false">ROW()-ROW($B$745)</f>
        <v>3</v>
      </c>
      <c r="C748" s="2" t="n">
        <f aca="false">MOD(QUOTIENT($B748,1),2)</f>
        <v>1</v>
      </c>
      <c r="D748" s="2" t="n">
        <f aca="false">MOD(QUOTIENT($B748,2),2)</f>
        <v>1</v>
      </c>
      <c r="E748" s="2" t="n">
        <f aca="false">MOD(QUOTIENT($B748,4),2)</f>
        <v>0</v>
      </c>
      <c r="F748" s="2" t="n">
        <f aca="false">MOD(QUOTIENT($B748,8),2)</f>
        <v>0</v>
      </c>
      <c r="G748" s="2" t="n">
        <f aca="false">MOD(QUOTIENT($B748,16),2)</f>
        <v>0</v>
      </c>
      <c r="H748" s="2" t="n">
        <f aca="false">MOD(QUOTIENT($B748,32),2)</f>
        <v>0</v>
      </c>
      <c r="I748" s="2" t="n">
        <f aca="false">MOD(QUOTIENT($B748,64),2)</f>
        <v>0</v>
      </c>
      <c r="J748" s="5" t="n">
        <f aca="false">IF($C748=const_zero,MIN(class_series_f_invested_usd,MAX(const_zero,$A748)),const_zero)</f>
        <v>0</v>
      </c>
      <c r="K748" s="5" t="n">
        <f aca="false">IF($D748=const_zero,MIN(class_series_e_invested_usd,MAX(const_zero,$A748-SUM($J748:$J748))),const_zero)</f>
        <v>0</v>
      </c>
      <c r="L748" s="5" t="n">
        <f aca="false">IF($E748=const_zero,MIN(class_series_d_invested_usd,MAX(const_zero,$A748-SUM($J748:$K748))),const_zero)</f>
        <v>100000000</v>
      </c>
      <c r="M748" s="5" t="n">
        <f aca="false">IF($F748=const_zero,MIN(class_series_c_invested_usd,MAX(const_zero,$A748-SUM($J748:$L748))),const_zero)</f>
        <v>60000000</v>
      </c>
      <c r="N748" s="5" t="n">
        <f aca="false">IF($G748=const_zero,MIN(class_series_b_invested_usd,MAX(const_zero,$A748-SUM($J748:$M748))),const_zero)</f>
        <v>30000000</v>
      </c>
      <c r="O748" s="5" t="n">
        <f aca="false">IF($H748=const_zero,MIN(class_series_a_invested_usd,MAX(const_zero,$A748-SUM($J748:$N748))),const_zero)</f>
        <v>15000000</v>
      </c>
      <c r="P748" s="5" t="n">
        <f aca="false">IF($I748=const_zero,MIN(class_seed_invested_usd,MAX(const_zero,$A748-SUM($J748:$O748))),const_zero)</f>
        <v>5000000</v>
      </c>
      <c r="Q748" s="5" t="n">
        <f aca="false">MAX(const_zero,$A748-SUM($J748:$P748))</f>
        <v>1790000000</v>
      </c>
      <c r="R748" s="9" t="n">
        <f aca="false">common_rsa_total+Sensitivity!$AE$690+Sensitivity!$AJ$690+IF($C748=const_one,Sensitivity!$D$690,const_zero)+IF($D748=const_one,Sensitivity!$Y$690,const_zero)+IF($E748=const_one,Sensitivity!$V$690,const_zero)+IF($F748=const_one,Sensitivity!$S$690,const_zero)+IF($G748=const_one,Sensitivity!$P$690,const_zero)+IF($H748=const_one,Sensitivity!$M$690,const_zero)+IF($I748=const_one,Sensitivity!$J$690,const_zero)</f>
        <v>16389485.1577316</v>
      </c>
      <c r="S748" s="23" t="b">
        <f aca="false">IF($R748&gt;const_zero,--($Q748&gt;option_strike_usd*$R748),const_zero)</f>
        <v>1</v>
      </c>
      <c r="T748" s="7" t="n">
        <f aca="false">IF($R748&gt;const_zero,IF($S748=const_one,($Q748+option_strike_usd*pre_f_options_issued)/($R748+pre_f_options_issued),$Q748/$R748),const_zero)</f>
        <v>94.8940632861198</v>
      </c>
      <c r="U748" s="5" t="n">
        <f aca="false">IF($C748=const_one,Sensitivity!$D$690*$T748,const_zero)</f>
        <v>88330770.1693457</v>
      </c>
      <c r="V748" s="5" t="n">
        <f aca="false">IF($D748=const_one,Sensitivity!$Y$690*$T748,const_zero)</f>
        <v>584093402.940956</v>
      </c>
      <c r="W748" s="5" t="n">
        <f aca="false">IF($E748=const_one,Sensitivity!$V$690*$T748,const_zero)</f>
        <v>0</v>
      </c>
      <c r="X748" s="5" t="n">
        <f aca="false">IF($F748=const_one,Sensitivity!$S$690*$T748,const_zero)</f>
        <v>0</v>
      </c>
      <c r="Y748" s="5" t="n">
        <f aca="false">IF($G748=const_one,Sensitivity!$P$690*$T748,const_zero)</f>
        <v>0</v>
      </c>
      <c r="Z748" s="5" t="n">
        <f aca="false">IF($H748=const_one,Sensitivity!$M$690*$T748,const_zero)</f>
        <v>0</v>
      </c>
      <c r="AA748" s="5" t="n">
        <f aca="false">IF($I748=const_one,Sensitivity!$J$690*$T748,const_zero)</f>
        <v>0</v>
      </c>
      <c r="AB748" s="5" t="n">
        <f aca="false">(Sensitivity!$AE$690+Sensitivity!$AJ$690)*$T748</f>
        <v>28794099.099321</v>
      </c>
      <c r="AC748" s="5" t="n">
        <f aca="false">common_rsa_total*$T748</f>
        <v>854046569.575078</v>
      </c>
      <c r="AD748" s="5" t="n">
        <f aca="false">IF($S748=const_one,pre_f_options_issued*($T748-option_strike_usd),const_zero)</f>
        <v>234735158.2153</v>
      </c>
      <c r="AE748" s="5" t="n">
        <f aca="false">J748+U748</f>
        <v>88330770.1693457</v>
      </c>
      <c r="AF748" s="5" t="n">
        <f aca="false">K748+V748</f>
        <v>584093402.940956</v>
      </c>
      <c r="AG748" s="5" t="n">
        <f aca="false">L748+W748</f>
        <v>100000000</v>
      </c>
      <c r="AH748" s="5" t="n">
        <f aca="false">M748+X748</f>
        <v>60000000</v>
      </c>
      <c r="AI748" s="5" t="n">
        <f aca="false">N748+Y748</f>
        <v>30000000</v>
      </c>
      <c r="AJ748" s="5" t="n">
        <f aca="false">O748+Z748</f>
        <v>15000000</v>
      </c>
      <c r="AK748" s="5" t="n">
        <f aca="false">P748+AA748</f>
        <v>5000000</v>
      </c>
      <c r="AL748" s="5" t="n">
        <f aca="false">INDEX($AE$745:$AE$872,$B748-$C748*1+const_one)</f>
        <v>30000000</v>
      </c>
      <c r="AM748" s="5" t="n">
        <f aca="false">INDEX($AF$745:$AF$872,$B748-$D748*2+const_one)</f>
        <v>300000000</v>
      </c>
      <c r="AN748" s="5" t="n">
        <f aca="false">INDEX($AG$745:$AG$872,$B748-$E748*4+const_one)</f>
        <v>100000000</v>
      </c>
      <c r="AO748" s="5" t="n">
        <f aca="false">INDEX($AH$745:$AH$872,$B748-$F748*8+const_one)</f>
        <v>60000000</v>
      </c>
      <c r="AP748" s="5" t="n">
        <f aca="false">INDEX($AI$745:$AI$872,$B748-$G748*16+const_one)</f>
        <v>30000000</v>
      </c>
      <c r="AQ748" s="5" t="n">
        <f aca="false">INDEX($AJ$745:$AJ$872,$B748-$H748*32+const_one)</f>
        <v>15000000</v>
      </c>
      <c r="AR748" s="5" t="n">
        <f aca="false">INDEX($AK$745:$AK$872,$B748-$I748*64+const_one)</f>
        <v>5000000</v>
      </c>
      <c r="AS748" s="5" t="n">
        <f aca="false">INDEX($AE$745:$AE$872,$B748+(const_one-$C748)*1+const_one)</f>
        <v>88330770.1693457</v>
      </c>
      <c r="AT748" s="5" t="n">
        <f aca="false">INDEX($AF$745:$AF$872,$B748+(const_one-$D748)*2+const_one)</f>
        <v>584093402.940956</v>
      </c>
      <c r="AU748" s="5" t="n">
        <f aca="false">INDEX($AG$745:$AG$872,$B748+(const_one-$E748)*4+const_one)</f>
        <v>159610052.36434</v>
      </c>
      <c r="AV748" s="5" t="n">
        <f aca="false">INDEX($AH$745:$AH$872,$B748+(const_one-$F748)*8+const_one)</f>
        <v>208835486.958001</v>
      </c>
      <c r="AW748" s="5" t="n">
        <f aca="false">INDEX($AI$745:$AI$872,$B748+(const_one-$G748)*16+const_one)</f>
        <v>249777459.844405</v>
      </c>
      <c r="AX748" s="5" t="n">
        <f aca="false">INDEX($AJ$745:$AJ$872,$B748+(const_one-$H748)*32+const_one)</f>
        <v>378304510.973319</v>
      </c>
      <c r="AY748" s="5" t="n">
        <f aca="false">INDEX($AK$745:$AK$872,$B748+(const_one-$I748)*64+const_one)</f>
        <v>376211539.958252</v>
      </c>
      <c r="AZ748" s="5" t="n">
        <f aca="false">--($C748=--(AS748&gt;AL748))</f>
        <v>1</v>
      </c>
      <c r="BA748" s="5" t="n">
        <f aca="false">--($D748=--(AT748&gt;AM748))</f>
        <v>1</v>
      </c>
      <c r="BB748" s="5" t="n">
        <f aca="false">--($E748=--(AU748&gt;AN748))</f>
        <v>0</v>
      </c>
      <c r="BC748" s="5" t="n">
        <f aca="false">--($F748=--(AV748&gt;AO748))</f>
        <v>0</v>
      </c>
      <c r="BD748" s="5" t="n">
        <f aca="false">--($G748=--(AW748&gt;AP748))</f>
        <v>0</v>
      </c>
      <c r="BE748" s="5" t="n">
        <f aca="false">--($H748=--(AX748&gt;AQ748))</f>
        <v>0</v>
      </c>
      <c r="BF748" s="5" t="n">
        <f aca="false">--($I748=--(AY748&gt;AR748))</f>
        <v>0</v>
      </c>
      <c r="BG748" s="5" t="n">
        <f aca="false">SUM(AZ748:BF748)</f>
        <v>2</v>
      </c>
      <c r="BH748" s="5" t="n">
        <f aca="false">SUM(AE748:AK748)+AB748+AC748+AD748</f>
        <v>2000000000</v>
      </c>
    </row>
    <row r="749" customFormat="false" ht="15" hidden="true" customHeight="false" outlineLevel="0" collapsed="false">
      <c r="A749" s="5" t="n">
        <f aca="false">sensitivity_exit_usd</f>
        <v>2000000000</v>
      </c>
      <c r="B749" s="2" t="n">
        <f aca="false">ROW()-ROW($B$745)</f>
        <v>4</v>
      </c>
      <c r="C749" s="2" t="n">
        <f aca="false">MOD(QUOTIENT($B749,1),2)</f>
        <v>0</v>
      </c>
      <c r="D749" s="2" t="n">
        <f aca="false">MOD(QUOTIENT($B749,2),2)</f>
        <v>0</v>
      </c>
      <c r="E749" s="2" t="n">
        <f aca="false">MOD(QUOTIENT($B749,4),2)</f>
        <v>1</v>
      </c>
      <c r="F749" s="2" t="n">
        <f aca="false">MOD(QUOTIENT($B749,8),2)</f>
        <v>0</v>
      </c>
      <c r="G749" s="2" t="n">
        <f aca="false">MOD(QUOTIENT($B749,16),2)</f>
        <v>0</v>
      </c>
      <c r="H749" s="2" t="n">
        <f aca="false">MOD(QUOTIENT($B749,32),2)</f>
        <v>0</v>
      </c>
      <c r="I749" s="2" t="n">
        <f aca="false">MOD(QUOTIENT($B749,64),2)</f>
        <v>0</v>
      </c>
      <c r="J749" s="5" t="n">
        <f aca="false">IF($C749=const_zero,MIN(class_series_f_invested_usd,MAX(const_zero,$A749)),const_zero)</f>
        <v>30000000</v>
      </c>
      <c r="K749" s="5" t="n">
        <f aca="false">IF($D749=const_zero,MIN(class_series_e_invested_usd,MAX(const_zero,$A749-SUM($J749:$J749))),const_zero)</f>
        <v>300000000</v>
      </c>
      <c r="L749" s="5" t="n">
        <f aca="false">IF($E749=const_zero,MIN(class_series_d_invested_usd,MAX(const_zero,$A749-SUM($J749:$K749))),const_zero)</f>
        <v>0</v>
      </c>
      <c r="M749" s="5" t="n">
        <f aca="false">IF($F749=const_zero,MIN(class_series_c_invested_usd,MAX(const_zero,$A749-SUM($J749:$L749))),const_zero)</f>
        <v>60000000</v>
      </c>
      <c r="N749" s="5" t="n">
        <f aca="false">IF($G749=const_zero,MIN(class_series_b_invested_usd,MAX(const_zero,$A749-SUM($J749:$M749))),const_zero)</f>
        <v>30000000</v>
      </c>
      <c r="O749" s="5" t="n">
        <f aca="false">IF($H749=const_zero,MIN(class_series_a_invested_usd,MAX(const_zero,$A749-SUM($J749:$N749))),const_zero)</f>
        <v>15000000</v>
      </c>
      <c r="P749" s="5" t="n">
        <f aca="false">IF($I749=const_zero,MIN(class_seed_invested_usd,MAX(const_zero,$A749-SUM($J749:$O749))),const_zero)</f>
        <v>5000000</v>
      </c>
      <c r="Q749" s="5" t="n">
        <f aca="false">MAX(const_zero,$A749-SUM($J749:$P749))</f>
        <v>1560000000</v>
      </c>
      <c r="R749" s="9" t="n">
        <f aca="false">common_rsa_total+Sensitivity!$AE$690+Sensitivity!$AJ$690+IF($C749=const_one,Sensitivity!$D$690,const_zero)+IF($D749=const_one,Sensitivity!$Y$690,const_zero)+IF($E749=const_one,Sensitivity!$V$690,const_zero)+IF($F749=const_one,Sensitivity!$S$690,const_zero)+IF($G749=const_one,Sensitivity!$P$690,const_zero)+IF($H749=const_one,Sensitivity!$M$690,const_zero)+IF($I749=const_one,Sensitivity!$J$690,const_zero)</f>
        <v>11043274.4169345</v>
      </c>
      <c r="S749" s="23" t="b">
        <f aca="false">IF($R749&gt;const_zero,--($Q749&gt;option_strike_usd*$R749),const_zero)</f>
        <v>1</v>
      </c>
      <c r="T749" s="7" t="n">
        <f aca="false">IF($R749&gt;const_zero,IF($S749=const_one,($Q749+option_strike_usd*pre_f_options_issued)/($R749+pre_f_options_issued),$Q749/$R749),const_zero)</f>
        <v>115.370917836993</v>
      </c>
      <c r="U749" s="5" t="n">
        <f aca="false">IF($C749=const_one,Sensitivity!$D$690*$T749,const_zero)</f>
        <v>0</v>
      </c>
      <c r="V749" s="5" t="n">
        <f aca="false">IF($D749=const_one,Sensitivity!$Y$690*$T749,const_zero)</f>
        <v>0</v>
      </c>
      <c r="W749" s="5" t="n">
        <f aca="false">IF($E749=const_one,Sensitivity!$V$690*$T749,const_zero)</f>
        <v>200726968.892007</v>
      </c>
      <c r="X749" s="5" t="n">
        <f aca="false">IF($F749=const_one,Sensitivity!$S$690*$T749,const_zero)</f>
        <v>0</v>
      </c>
      <c r="Y749" s="5" t="n">
        <f aca="false">IF($G749=const_one,Sensitivity!$P$690*$T749,const_zero)</f>
        <v>0</v>
      </c>
      <c r="Z749" s="5" t="n">
        <f aca="false">IF($H749=const_one,Sensitivity!$M$690*$T749,const_zero)</f>
        <v>0</v>
      </c>
      <c r="AA749" s="5" t="n">
        <f aca="false">IF($I749=const_one,Sensitivity!$J$690*$T749,const_zero)</f>
        <v>0</v>
      </c>
      <c r="AB749" s="5" t="n">
        <f aca="false">(Sensitivity!$AE$690+Sensitivity!$AJ$690)*$T749</f>
        <v>35007475.9825771</v>
      </c>
      <c r="AC749" s="5" t="n">
        <f aca="false">common_rsa_total*$T749</f>
        <v>1038338260.53293</v>
      </c>
      <c r="AD749" s="5" t="n">
        <f aca="false">IF($S749=const_one,pre_f_options_issued*($T749-option_strike_usd),const_zero)</f>
        <v>285927294.592482</v>
      </c>
      <c r="AE749" s="5" t="n">
        <f aca="false">J749+U749</f>
        <v>30000000</v>
      </c>
      <c r="AF749" s="5" t="n">
        <f aca="false">K749+V749</f>
        <v>300000000</v>
      </c>
      <c r="AG749" s="5" t="n">
        <f aca="false">L749+W749</f>
        <v>200726968.892007</v>
      </c>
      <c r="AH749" s="5" t="n">
        <f aca="false">M749+X749</f>
        <v>60000000</v>
      </c>
      <c r="AI749" s="5" t="n">
        <f aca="false">N749+Y749</f>
        <v>30000000</v>
      </c>
      <c r="AJ749" s="5" t="n">
        <f aca="false">O749+Z749</f>
        <v>15000000</v>
      </c>
      <c r="AK749" s="5" t="n">
        <f aca="false">P749+AA749</f>
        <v>5000000</v>
      </c>
      <c r="AL749" s="5" t="n">
        <f aca="false">INDEX($AE$745:$AE$872,$B749-$C749*1+const_one)</f>
        <v>30000000</v>
      </c>
      <c r="AM749" s="5" t="n">
        <f aca="false">INDEX($AF$745:$AF$872,$B749-$D749*2+const_one)</f>
        <v>300000000</v>
      </c>
      <c r="AN749" s="5" t="n">
        <f aca="false">INDEX($AG$745:$AG$872,$B749-$E749*4+const_one)</f>
        <v>100000000</v>
      </c>
      <c r="AO749" s="5" t="n">
        <f aca="false">INDEX($AH$745:$AH$872,$B749-$F749*8+const_one)</f>
        <v>60000000</v>
      </c>
      <c r="AP749" s="5" t="n">
        <f aca="false">INDEX($AI$745:$AI$872,$B749-$G749*16+const_one)</f>
        <v>30000000</v>
      </c>
      <c r="AQ749" s="5" t="n">
        <f aca="false">INDEX($AJ$745:$AJ$872,$B749-$H749*32+const_one)</f>
        <v>15000000</v>
      </c>
      <c r="AR749" s="5" t="n">
        <f aca="false">INDEX($AK$745:$AK$872,$B749-$I749*64+const_one)</f>
        <v>5000000</v>
      </c>
      <c r="AS749" s="5" t="n">
        <f aca="false">INDEX($AE$745:$AE$872,$B749+(const_one-$C749)*1+const_one)</f>
        <v>102414287.113567</v>
      </c>
      <c r="AT749" s="5" t="n">
        <f aca="false">INDEX($AF$745:$AF$872,$B749+(const_one-$D749)*2+const_one)</f>
        <v>581978051.752991</v>
      </c>
      <c r="AU749" s="5" t="n">
        <f aca="false">INDEX($AG$745:$AG$872,$B749+(const_one-$E749)*4+const_one)</f>
        <v>200726968.892007</v>
      </c>
      <c r="AV749" s="5" t="n">
        <f aca="false">INDEX($AH$745:$AH$872,$B749+(const_one-$F749)*8+const_one)</f>
        <v>244240919.284679</v>
      </c>
      <c r="AW749" s="5" t="n">
        <f aca="false">INDEX($AI$745:$AI$872,$B749+(const_one-$G749)*16+const_one)</f>
        <v>288788052.449248</v>
      </c>
      <c r="AX749" s="5" t="n">
        <f aca="false">INDEX($AJ$745:$AJ$872,$B749+(const_one-$H749)*32+const_one)</f>
        <v>425356375.721689</v>
      </c>
      <c r="AY749" s="5" t="n">
        <f aca="false">INDEX($AK$745:$AK$872,$B749+(const_one-$I749)*64+const_one)</f>
        <v>422659980.312994</v>
      </c>
      <c r="AZ749" s="5" t="n">
        <f aca="false">--($C749=--(AS749&gt;AL749))</f>
        <v>0</v>
      </c>
      <c r="BA749" s="5" t="n">
        <f aca="false">--($D749=--(AT749&gt;AM749))</f>
        <v>0</v>
      </c>
      <c r="BB749" s="5" t="n">
        <f aca="false">--($E749=--(AU749&gt;AN749))</f>
        <v>1</v>
      </c>
      <c r="BC749" s="5" t="n">
        <f aca="false">--($F749=--(AV749&gt;AO749))</f>
        <v>0</v>
      </c>
      <c r="BD749" s="5" t="n">
        <f aca="false">--($G749=--(AW749&gt;AP749))</f>
        <v>0</v>
      </c>
      <c r="BE749" s="5" t="n">
        <f aca="false">--($H749=--(AX749&gt;AQ749))</f>
        <v>0</v>
      </c>
      <c r="BF749" s="5" t="n">
        <f aca="false">--($I749=--(AY749&gt;AR749))</f>
        <v>0</v>
      </c>
      <c r="BG749" s="5" t="n">
        <f aca="false">SUM(AZ749:BF749)</f>
        <v>1</v>
      </c>
      <c r="BH749" s="5" t="n">
        <f aca="false">SUM(AE749:AK749)+AB749+AC749+AD749</f>
        <v>2000000000</v>
      </c>
    </row>
    <row r="750" customFormat="false" ht="15" hidden="true" customHeight="false" outlineLevel="0" collapsed="false">
      <c r="A750" s="5" t="n">
        <f aca="false">sensitivity_exit_usd</f>
        <v>2000000000</v>
      </c>
      <c r="B750" s="2" t="n">
        <f aca="false">ROW()-ROW($B$745)</f>
        <v>5</v>
      </c>
      <c r="C750" s="2" t="n">
        <f aca="false">MOD(QUOTIENT($B750,1),2)</f>
        <v>1</v>
      </c>
      <c r="D750" s="2" t="n">
        <f aca="false">MOD(QUOTIENT($B750,2),2)</f>
        <v>0</v>
      </c>
      <c r="E750" s="2" t="n">
        <f aca="false">MOD(QUOTIENT($B750,4),2)</f>
        <v>1</v>
      </c>
      <c r="F750" s="2" t="n">
        <f aca="false">MOD(QUOTIENT($B750,8),2)</f>
        <v>0</v>
      </c>
      <c r="G750" s="2" t="n">
        <f aca="false">MOD(QUOTIENT($B750,16),2)</f>
        <v>0</v>
      </c>
      <c r="H750" s="2" t="n">
        <f aca="false">MOD(QUOTIENT($B750,32),2)</f>
        <v>0</v>
      </c>
      <c r="I750" s="2" t="n">
        <f aca="false">MOD(QUOTIENT($B750,64),2)</f>
        <v>0</v>
      </c>
      <c r="J750" s="5" t="n">
        <f aca="false">IF($C750=const_zero,MIN(class_series_f_invested_usd,MAX(const_zero,$A750)),const_zero)</f>
        <v>0</v>
      </c>
      <c r="K750" s="5" t="n">
        <f aca="false">IF($D750=const_zero,MIN(class_series_e_invested_usd,MAX(const_zero,$A750-SUM($J750:$J750))),const_zero)</f>
        <v>300000000</v>
      </c>
      <c r="L750" s="5" t="n">
        <f aca="false">IF($E750=const_zero,MIN(class_series_d_invested_usd,MAX(const_zero,$A750-SUM($J750:$K750))),const_zero)</f>
        <v>0</v>
      </c>
      <c r="M750" s="5" t="n">
        <f aca="false">IF($F750=const_zero,MIN(class_series_c_invested_usd,MAX(const_zero,$A750-SUM($J750:$L750))),const_zero)</f>
        <v>60000000</v>
      </c>
      <c r="N750" s="5" t="n">
        <f aca="false">IF($G750=const_zero,MIN(class_series_b_invested_usd,MAX(const_zero,$A750-SUM($J750:$M750))),const_zero)</f>
        <v>30000000</v>
      </c>
      <c r="O750" s="5" t="n">
        <f aca="false">IF($H750=const_zero,MIN(class_series_a_invested_usd,MAX(const_zero,$A750-SUM($J750:$N750))),const_zero)</f>
        <v>15000000</v>
      </c>
      <c r="P750" s="5" t="n">
        <f aca="false">IF($I750=const_zero,MIN(class_seed_invested_usd,MAX(const_zero,$A750-SUM($J750:$O750))),const_zero)</f>
        <v>5000000</v>
      </c>
      <c r="Q750" s="5" t="n">
        <f aca="false">MAX(const_zero,$A750-SUM($J750:$P750))</f>
        <v>1590000000</v>
      </c>
      <c r="R750" s="9" t="n">
        <f aca="false">common_rsa_total+Sensitivity!$AE$690+Sensitivity!$AJ$690+IF($C750=const_one,Sensitivity!$D$690,const_zero)+IF($D750=const_one,Sensitivity!$Y$690,const_zero)+IF($E750=const_one,Sensitivity!$V$690,const_zero)+IF($F750=const_one,Sensitivity!$S$690,const_zero)+IF($G750=const_one,Sensitivity!$P$690,const_zero)+IF($H750=const_one,Sensitivity!$M$690,const_zero)+IF($I750=const_one,Sensitivity!$J$690,const_zero)</f>
        <v>11974109.9941088</v>
      </c>
      <c r="S750" s="23" t="b">
        <f aca="false">IF($R750&gt;const_zero,--($Q750&gt;option_strike_usd*$R750),const_zero)</f>
        <v>1</v>
      </c>
      <c r="T750" s="7" t="n">
        <f aca="false">IF($R750&gt;const_zero,IF($S750=const_one,($Q750+option_strike_usd*pre_f_options_issued)/($R750+pre_f_options_issued),$Q750/$R750),const_zero)</f>
        <v>110.024036064958</v>
      </c>
      <c r="U750" s="5" t="n">
        <f aca="false">IF($C750=const_one,Sensitivity!$D$690*$T750,const_zero)</f>
        <v>102414287.113567</v>
      </c>
      <c r="V750" s="5" t="n">
        <f aca="false">IF($D750=const_one,Sensitivity!$Y$690*$T750,const_zero)</f>
        <v>0</v>
      </c>
      <c r="W750" s="5" t="n">
        <f aca="false">IF($E750=const_one,Sensitivity!$V$690*$T750,const_zero)</f>
        <v>191424248.663667</v>
      </c>
      <c r="X750" s="5" t="n">
        <f aca="false">IF($F750=const_one,Sensitivity!$S$690*$T750,const_zero)</f>
        <v>0</v>
      </c>
      <c r="Y750" s="5" t="n">
        <f aca="false">IF($G750=const_one,Sensitivity!$P$690*$T750,const_zero)</f>
        <v>0</v>
      </c>
      <c r="Z750" s="5" t="n">
        <f aca="false">IF($H750=const_one,Sensitivity!$M$690*$T750,const_zero)</f>
        <v>0</v>
      </c>
      <c r="AA750" s="5" t="n">
        <f aca="false">IF($I750=const_one,Sensitivity!$J$690*$T750,const_zero)</f>
        <v>0</v>
      </c>
      <c r="AB750" s="5" t="n">
        <f aca="false">(Sensitivity!$AE$690+Sensitivity!$AJ$690)*$T750</f>
        <v>33385049.475746</v>
      </c>
      <c r="AC750" s="5" t="n">
        <f aca="false">common_rsa_total*$T750</f>
        <v>990216324.584625</v>
      </c>
      <c r="AD750" s="5" t="n">
        <f aca="false">IF($S750=const_one,pre_f_options_issued*($T750-option_strike_usd),const_zero)</f>
        <v>272560090.162396</v>
      </c>
      <c r="AE750" s="5" t="n">
        <f aca="false">J750+U750</f>
        <v>102414287.113567</v>
      </c>
      <c r="AF750" s="5" t="n">
        <f aca="false">K750+V750</f>
        <v>300000000</v>
      </c>
      <c r="AG750" s="5" t="n">
        <f aca="false">L750+W750</f>
        <v>191424248.663667</v>
      </c>
      <c r="AH750" s="5" t="n">
        <f aca="false">M750+X750</f>
        <v>60000000</v>
      </c>
      <c r="AI750" s="5" t="n">
        <f aca="false">N750+Y750</f>
        <v>30000000</v>
      </c>
      <c r="AJ750" s="5" t="n">
        <f aca="false">O750+Z750</f>
        <v>15000000</v>
      </c>
      <c r="AK750" s="5" t="n">
        <f aca="false">P750+AA750</f>
        <v>5000000</v>
      </c>
      <c r="AL750" s="5" t="n">
        <f aca="false">INDEX($AE$745:$AE$872,$B750-$C750*1+const_one)</f>
        <v>30000000</v>
      </c>
      <c r="AM750" s="5" t="n">
        <f aca="false">INDEX($AF$745:$AF$872,$B750-$D750*2+const_one)</f>
        <v>300000000</v>
      </c>
      <c r="AN750" s="5" t="n">
        <f aca="false">INDEX($AG$745:$AG$872,$B750-$E750*4+const_one)</f>
        <v>100000000</v>
      </c>
      <c r="AO750" s="5" t="n">
        <f aca="false">INDEX($AH$745:$AH$872,$B750-$F750*8+const_one)</f>
        <v>60000000</v>
      </c>
      <c r="AP750" s="5" t="n">
        <f aca="false">INDEX($AI$745:$AI$872,$B750-$G750*16+const_one)</f>
        <v>30000000</v>
      </c>
      <c r="AQ750" s="5" t="n">
        <f aca="false">INDEX($AJ$745:$AJ$872,$B750-$H750*32+const_one)</f>
        <v>15000000</v>
      </c>
      <c r="AR750" s="5" t="n">
        <f aca="false">INDEX($AK$745:$AK$872,$B750-$I750*64+const_one)</f>
        <v>5000000</v>
      </c>
      <c r="AS750" s="5" t="n">
        <f aca="false">INDEX($AE$745:$AE$872,$B750+(const_one-$C750)*1+const_one)</f>
        <v>102414287.113567</v>
      </c>
      <c r="AT750" s="5" t="n">
        <f aca="false">INDEX($AF$745:$AF$872,$B750+(const_one-$D750)*2+const_one)</f>
        <v>564669225.348222</v>
      </c>
      <c r="AU750" s="5" t="n">
        <f aca="false">INDEX($AG$745:$AG$872,$B750+(const_one-$E750)*4+const_one)</f>
        <v>191424248.663667</v>
      </c>
      <c r="AV750" s="5" t="n">
        <f aca="false">INDEX($AH$745:$AH$872,$B750+(const_one-$F750)*8+const_one)</f>
        <v>235034618.204139</v>
      </c>
      <c r="AW750" s="5" t="n">
        <f aca="false">INDEX($AI$745:$AI$872,$B750+(const_one-$G750)*16+const_one)</f>
        <v>278554959.402283</v>
      </c>
      <c r="AX750" s="5" t="n">
        <f aca="false">INDEX($AJ$745:$AJ$872,$B750+(const_one-$H750)*32+const_one)</f>
        <v>412727462.381154</v>
      </c>
      <c r="AY750" s="5" t="n">
        <f aca="false">INDEX($AK$745:$AK$872,$B750+(const_one-$I750)*64+const_one)</f>
        <v>410159950.9511</v>
      </c>
      <c r="AZ750" s="5" t="n">
        <f aca="false">--($C750=--(AS750&gt;AL750))</f>
        <v>1</v>
      </c>
      <c r="BA750" s="5" t="n">
        <f aca="false">--($D750=--(AT750&gt;AM750))</f>
        <v>0</v>
      </c>
      <c r="BB750" s="5" t="n">
        <f aca="false">--($E750=--(AU750&gt;AN750))</f>
        <v>1</v>
      </c>
      <c r="BC750" s="5" t="n">
        <f aca="false">--($F750=--(AV750&gt;AO750))</f>
        <v>0</v>
      </c>
      <c r="BD750" s="5" t="n">
        <f aca="false">--($G750=--(AW750&gt;AP750))</f>
        <v>0</v>
      </c>
      <c r="BE750" s="5" t="n">
        <f aca="false">--($H750=--(AX750&gt;AQ750))</f>
        <v>0</v>
      </c>
      <c r="BF750" s="5" t="n">
        <f aca="false">--($I750=--(AY750&gt;AR750))</f>
        <v>0</v>
      </c>
      <c r="BG750" s="5" t="n">
        <f aca="false">SUM(AZ750:BF750)</f>
        <v>2</v>
      </c>
      <c r="BH750" s="5" t="n">
        <f aca="false">SUM(AE750:AK750)+AB750+AC750+AD750</f>
        <v>2000000000</v>
      </c>
    </row>
    <row r="751" customFormat="false" ht="15" hidden="true" customHeight="false" outlineLevel="0" collapsed="false">
      <c r="A751" s="5" t="n">
        <f aca="false">sensitivity_exit_usd</f>
        <v>2000000000</v>
      </c>
      <c r="B751" s="2" t="n">
        <f aca="false">ROW()-ROW($B$745)</f>
        <v>6</v>
      </c>
      <c r="C751" s="2" t="n">
        <f aca="false">MOD(QUOTIENT($B751,1),2)</f>
        <v>0</v>
      </c>
      <c r="D751" s="2" t="n">
        <f aca="false">MOD(QUOTIENT($B751,2),2)</f>
        <v>1</v>
      </c>
      <c r="E751" s="2" t="n">
        <f aca="false">MOD(QUOTIENT($B751,4),2)</f>
        <v>1</v>
      </c>
      <c r="F751" s="2" t="n">
        <f aca="false">MOD(QUOTIENT($B751,8),2)</f>
        <v>0</v>
      </c>
      <c r="G751" s="2" t="n">
        <f aca="false">MOD(QUOTIENT($B751,16),2)</f>
        <v>0</v>
      </c>
      <c r="H751" s="2" t="n">
        <f aca="false">MOD(QUOTIENT($B751,32),2)</f>
        <v>0</v>
      </c>
      <c r="I751" s="2" t="n">
        <f aca="false">MOD(QUOTIENT($B751,64),2)</f>
        <v>0</v>
      </c>
      <c r="J751" s="5" t="n">
        <f aca="false">IF($C751=const_zero,MIN(class_series_f_invested_usd,MAX(const_zero,$A751)),const_zero)</f>
        <v>30000000</v>
      </c>
      <c r="K751" s="5" t="n">
        <f aca="false">IF($D751=const_zero,MIN(class_series_e_invested_usd,MAX(const_zero,$A751-SUM($J751:$J751))),const_zero)</f>
        <v>0</v>
      </c>
      <c r="L751" s="5" t="n">
        <f aca="false">IF($E751=const_zero,MIN(class_series_d_invested_usd,MAX(const_zero,$A751-SUM($J751:$K751))),const_zero)</f>
        <v>0</v>
      </c>
      <c r="M751" s="5" t="n">
        <f aca="false">IF($F751=const_zero,MIN(class_series_c_invested_usd,MAX(const_zero,$A751-SUM($J751:$L751))),const_zero)</f>
        <v>60000000</v>
      </c>
      <c r="N751" s="5" t="n">
        <f aca="false">IF($G751=const_zero,MIN(class_series_b_invested_usd,MAX(const_zero,$A751-SUM($J751:$M751))),const_zero)</f>
        <v>30000000</v>
      </c>
      <c r="O751" s="5" t="n">
        <f aca="false">IF($H751=const_zero,MIN(class_series_a_invested_usd,MAX(const_zero,$A751-SUM($J751:$N751))),const_zero)</f>
        <v>15000000</v>
      </c>
      <c r="P751" s="5" t="n">
        <f aca="false">IF($I751=const_zero,MIN(class_seed_invested_usd,MAX(const_zero,$A751-SUM($J751:$O751))),const_zero)</f>
        <v>5000000</v>
      </c>
      <c r="Q751" s="5" t="n">
        <f aca="false">MAX(const_zero,$A751-SUM($J751:$P751))</f>
        <v>1860000000</v>
      </c>
      <c r="R751" s="9" t="n">
        <f aca="false">common_rsa_total+Sensitivity!$AE$690+Sensitivity!$AJ$690+IF($C751=const_one,Sensitivity!$D$690,const_zero)+IF($D751=const_one,Sensitivity!$Y$690,const_zero)+IF($E751=const_one,Sensitivity!$V$690,const_zero)+IF($F751=const_one,Sensitivity!$S$690,const_zero)+IF($G751=const_one,Sensitivity!$P$690,const_zero)+IF($H751=const_one,Sensitivity!$M$690,const_zero)+IF($I751=const_one,Sensitivity!$J$690,const_zero)</f>
        <v>17198489.851011</v>
      </c>
      <c r="S751" s="23" t="b">
        <f aca="false">IF($R751&gt;const_zero,--($Q751&gt;option_strike_usd*$R751),const_zero)</f>
        <v>1</v>
      </c>
      <c r="T751" s="7" t="n">
        <f aca="false">IF($R751&gt;const_zero,IF($S751=const_one,($Q751+option_strike_usd*pre_f_options_issued)/($R751+pre_f_options_issued),$Q751/$R751),const_zero)</f>
        <v>94.5503951869898</v>
      </c>
      <c r="U751" s="5" t="n">
        <f aca="false">IF($C751=const_one,Sensitivity!$D$690*$T751,const_zero)</f>
        <v>0</v>
      </c>
      <c r="V751" s="5" t="n">
        <f aca="false">IF($D751=const_one,Sensitivity!$Y$690*$T751,const_zero)</f>
        <v>581978051.752991</v>
      </c>
      <c r="W751" s="5" t="n">
        <f aca="false">IF($E751=const_one,Sensitivity!$V$690*$T751,const_zero)</f>
        <v>164502585.133638</v>
      </c>
      <c r="X751" s="5" t="n">
        <f aca="false">IF($F751=const_one,Sensitivity!$S$690*$T751,const_zero)</f>
        <v>0</v>
      </c>
      <c r="Y751" s="5" t="n">
        <f aca="false">IF($G751=const_one,Sensitivity!$P$690*$T751,const_zero)</f>
        <v>0</v>
      </c>
      <c r="Z751" s="5" t="n">
        <f aca="false">IF($H751=const_one,Sensitivity!$M$690*$T751,const_zero)</f>
        <v>0</v>
      </c>
      <c r="AA751" s="5" t="n">
        <f aca="false">IF($I751=const_one,Sensitivity!$J$690*$T751,const_zero)</f>
        <v>0</v>
      </c>
      <c r="AB751" s="5" t="n">
        <f aca="false">(Sensitivity!$AE$690+Sensitivity!$AJ$690)*$T751</f>
        <v>28689818.4629888</v>
      </c>
      <c r="AC751" s="5" t="n">
        <f aca="false">common_rsa_total*$T751</f>
        <v>850953556.682908</v>
      </c>
      <c r="AD751" s="5" t="n">
        <f aca="false">IF($S751=const_one,pre_f_options_issued*($T751-option_strike_usd),const_zero)</f>
        <v>233875987.967474</v>
      </c>
      <c r="AE751" s="5" t="n">
        <f aca="false">J751+U751</f>
        <v>30000000</v>
      </c>
      <c r="AF751" s="5" t="n">
        <f aca="false">K751+V751</f>
        <v>581978051.752991</v>
      </c>
      <c r="AG751" s="5" t="n">
        <f aca="false">L751+W751</f>
        <v>164502585.133638</v>
      </c>
      <c r="AH751" s="5" t="n">
        <f aca="false">M751+X751</f>
        <v>60000000</v>
      </c>
      <c r="AI751" s="5" t="n">
        <f aca="false">N751+Y751</f>
        <v>30000000</v>
      </c>
      <c r="AJ751" s="5" t="n">
        <f aca="false">O751+Z751</f>
        <v>15000000</v>
      </c>
      <c r="AK751" s="5" t="n">
        <f aca="false">P751+AA751</f>
        <v>5000000</v>
      </c>
      <c r="AL751" s="5" t="n">
        <f aca="false">INDEX($AE$745:$AE$872,$B751-$C751*1+const_one)</f>
        <v>30000000</v>
      </c>
      <c r="AM751" s="5" t="n">
        <f aca="false">INDEX($AF$745:$AF$872,$B751-$D751*2+const_one)</f>
        <v>300000000</v>
      </c>
      <c r="AN751" s="5" t="n">
        <f aca="false">INDEX($AG$745:$AG$872,$B751-$E751*4+const_one)</f>
        <v>100000000</v>
      </c>
      <c r="AO751" s="5" t="n">
        <f aca="false">INDEX($AH$745:$AH$872,$B751-$F751*8+const_one)</f>
        <v>60000000</v>
      </c>
      <c r="AP751" s="5" t="n">
        <f aca="false">INDEX($AI$745:$AI$872,$B751-$G751*16+const_one)</f>
        <v>30000000</v>
      </c>
      <c r="AQ751" s="5" t="n">
        <f aca="false">INDEX($AJ$745:$AJ$872,$B751-$H751*32+const_one)</f>
        <v>15000000</v>
      </c>
      <c r="AR751" s="5" t="n">
        <f aca="false">INDEX($AK$745:$AK$872,$B751-$I751*64+const_one)</f>
        <v>5000000</v>
      </c>
      <c r="AS751" s="5" t="n">
        <f aca="false">INDEX($AE$745:$AE$872,$B751+(const_one-$C751)*1+const_one)</f>
        <v>85393307.4997907</v>
      </c>
      <c r="AT751" s="5" t="n">
        <f aca="false">INDEX($AF$745:$AF$872,$B751+(const_one-$D751)*2+const_one)</f>
        <v>581978051.752991</v>
      </c>
      <c r="AU751" s="5" t="n">
        <f aca="false">INDEX($AG$745:$AG$872,$B751+(const_one-$E751)*4+const_one)</f>
        <v>164502585.133638</v>
      </c>
      <c r="AV751" s="5" t="n">
        <f aca="false">INDEX($AH$745:$AH$872,$B751+(const_one-$F751)*8+const_one)</f>
        <v>208792547.866745</v>
      </c>
      <c r="AW751" s="5" t="n">
        <f aca="false">INDEX($AI$745:$AI$872,$B751+(const_one-$G751)*16+const_one)</f>
        <v>250126772.189081</v>
      </c>
      <c r="AX751" s="5" t="n">
        <f aca="false">INDEX($AJ$745:$AJ$872,$B751+(const_one-$H751)*32+const_one)</f>
        <v>380083966.940016</v>
      </c>
      <c r="AY751" s="5" t="n">
        <f aca="false">INDEX($AK$745:$AK$872,$B751+(const_one-$I751)*64+const_one)</f>
        <v>378059551.670029</v>
      </c>
      <c r="AZ751" s="5" t="n">
        <f aca="false">--($C751=--(AS751&gt;AL751))</f>
        <v>0</v>
      </c>
      <c r="BA751" s="5" t="n">
        <f aca="false">--($D751=--(AT751&gt;AM751))</f>
        <v>1</v>
      </c>
      <c r="BB751" s="5" t="n">
        <f aca="false">--($E751=--(AU751&gt;AN751))</f>
        <v>1</v>
      </c>
      <c r="BC751" s="5" t="n">
        <f aca="false">--($F751=--(AV751&gt;AO751))</f>
        <v>0</v>
      </c>
      <c r="BD751" s="5" t="n">
        <f aca="false">--($G751=--(AW751&gt;AP751))</f>
        <v>0</v>
      </c>
      <c r="BE751" s="5" t="n">
        <f aca="false">--($H751=--(AX751&gt;AQ751))</f>
        <v>0</v>
      </c>
      <c r="BF751" s="5" t="n">
        <f aca="false">--($I751=--(AY751&gt;AR751))</f>
        <v>0</v>
      </c>
      <c r="BG751" s="5" t="n">
        <f aca="false">SUM(AZ751:BF751)</f>
        <v>2</v>
      </c>
      <c r="BH751" s="5" t="n">
        <f aca="false">SUM(AE751:AK751)+AB751+AC751+AD751</f>
        <v>2000000000</v>
      </c>
    </row>
    <row r="752" customFormat="false" ht="15" hidden="true" customHeight="false" outlineLevel="0" collapsed="false">
      <c r="A752" s="5" t="n">
        <f aca="false">sensitivity_exit_usd</f>
        <v>2000000000</v>
      </c>
      <c r="B752" s="2" t="n">
        <f aca="false">ROW()-ROW($B$745)</f>
        <v>7</v>
      </c>
      <c r="C752" s="2" t="n">
        <f aca="false">MOD(QUOTIENT($B752,1),2)</f>
        <v>1</v>
      </c>
      <c r="D752" s="2" t="n">
        <f aca="false">MOD(QUOTIENT($B752,2),2)</f>
        <v>1</v>
      </c>
      <c r="E752" s="2" t="n">
        <f aca="false">MOD(QUOTIENT($B752,4),2)</f>
        <v>1</v>
      </c>
      <c r="F752" s="2" t="n">
        <f aca="false">MOD(QUOTIENT($B752,8),2)</f>
        <v>0</v>
      </c>
      <c r="G752" s="2" t="n">
        <f aca="false">MOD(QUOTIENT($B752,16),2)</f>
        <v>0</v>
      </c>
      <c r="H752" s="2" t="n">
        <f aca="false">MOD(QUOTIENT($B752,32),2)</f>
        <v>0</v>
      </c>
      <c r="I752" s="2" t="n">
        <f aca="false">MOD(QUOTIENT($B752,64),2)</f>
        <v>0</v>
      </c>
      <c r="J752" s="5" t="n">
        <f aca="false">IF($C752=const_zero,MIN(class_series_f_invested_usd,MAX(const_zero,$A752)),const_zero)</f>
        <v>0</v>
      </c>
      <c r="K752" s="5" t="n">
        <f aca="false">IF($D752=const_zero,MIN(class_series_e_invested_usd,MAX(const_zero,$A752-SUM($J752:$J752))),const_zero)</f>
        <v>0</v>
      </c>
      <c r="L752" s="5" t="n">
        <f aca="false">IF($E752=const_zero,MIN(class_series_d_invested_usd,MAX(const_zero,$A752-SUM($J752:$K752))),const_zero)</f>
        <v>0</v>
      </c>
      <c r="M752" s="5" t="n">
        <f aca="false">IF($F752=const_zero,MIN(class_series_c_invested_usd,MAX(const_zero,$A752-SUM($J752:$L752))),const_zero)</f>
        <v>60000000</v>
      </c>
      <c r="N752" s="5" t="n">
        <f aca="false">IF($G752=const_zero,MIN(class_series_b_invested_usd,MAX(const_zero,$A752-SUM($J752:$M752))),const_zero)</f>
        <v>30000000</v>
      </c>
      <c r="O752" s="5" t="n">
        <f aca="false">IF($H752=const_zero,MIN(class_series_a_invested_usd,MAX(const_zero,$A752-SUM($J752:$N752))),const_zero)</f>
        <v>15000000</v>
      </c>
      <c r="P752" s="5" t="n">
        <f aca="false">IF($I752=const_zero,MIN(class_seed_invested_usd,MAX(const_zero,$A752-SUM($J752:$O752))),const_zero)</f>
        <v>5000000</v>
      </c>
      <c r="Q752" s="5" t="n">
        <f aca="false">MAX(const_zero,$A752-SUM($J752:$P752))</f>
        <v>1890000000</v>
      </c>
      <c r="R752" s="9" t="n">
        <f aca="false">common_rsa_total+Sensitivity!$AE$690+Sensitivity!$AJ$690+IF($C752=const_one,Sensitivity!$D$690,const_zero)+IF($D752=const_one,Sensitivity!$Y$690,const_zero)+IF($E752=const_one,Sensitivity!$V$690,const_zero)+IF($F752=const_one,Sensitivity!$S$690,const_zero)+IF($G752=const_one,Sensitivity!$P$690,const_zero)+IF($H752=const_one,Sensitivity!$M$690,const_zero)+IF($I752=const_one,Sensitivity!$J$690,const_zero)</f>
        <v>18129325.4281853</v>
      </c>
      <c r="S752" s="23" t="b">
        <f aca="false">IF($R752&gt;const_zero,--($Q752&gt;option_strike_usd*$R752),const_zero)</f>
        <v>1</v>
      </c>
      <c r="T752" s="7" t="n">
        <f aca="false">IF($R752&gt;const_zero,IF($S752=const_one,($Q752+option_strike_usd*pre_f_options_issued)/($R752+pre_f_options_issued),$Q752/$R752),const_zero)</f>
        <v>91.7383366018517</v>
      </c>
      <c r="U752" s="5" t="n">
        <f aca="false">IF($C752=const_one,Sensitivity!$D$690*$T752,const_zero)</f>
        <v>85393307.4997907</v>
      </c>
      <c r="V752" s="5" t="n">
        <f aca="false">IF($D752=const_one,Sensitivity!$Y$690*$T752,const_zero)</f>
        <v>564669225.348222</v>
      </c>
      <c r="W752" s="5" t="n">
        <f aca="false">IF($E752=const_one,Sensitivity!$V$690*$T752,const_zero)</f>
        <v>159610052.36434</v>
      </c>
      <c r="X752" s="5" t="n">
        <f aca="false">IF($F752=const_one,Sensitivity!$S$690*$T752,const_zero)</f>
        <v>0</v>
      </c>
      <c r="Y752" s="5" t="n">
        <f aca="false">IF($G752=const_one,Sensitivity!$P$690*$T752,const_zero)</f>
        <v>0</v>
      </c>
      <c r="Z752" s="5" t="n">
        <f aca="false">IF($H752=const_one,Sensitivity!$M$690*$T752,const_zero)</f>
        <v>0</v>
      </c>
      <c r="AA752" s="5" t="n">
        <f aca="false">IF($I752=const_one,Sensitivity!$J$690*$T752,const_zero)</f>
        <v>0</v>
      </c>
      <c r="AB752" s="5" t="n">
        <f aca="false">(Sensitivity!$AE$690+Sensitivity!$AJ$690)*$T752</f>
        <v>27836543.8663534</v>
      </c>
      <c r="AC752" s="5" t="n">
        <f aca="false">common_rsa_total*$T752</f>
        <v>825645029.416665</v>
      </c>
      <c r="AD752" s="5" t="n">
        <f aca="false">IF($S752=const_one,pre_f_options_issued*($T752-option_strike_usd),const_zero)</f>
        <v>226845841.504629</v>
      </c>
      <c r="AE752" s="5" t="n">
        <f aca="false">J752+U752</f>
        <v>85393307.4997907</v>
      </c>
      <c r="AF752" s="5" t="n">
        <f aca="false">K752+V752</f>
        <v>564669225.348222</v>
      </c>
      <c r="AG752" s="5" t="n">
        <f aca="false">L752+W752</f>
        <v>159610052.36434</v>
      </c>
      <c r="AH752" s="5" t="n">
        <f aca="false">M752+X752</f>
        <v>60000000</v>
      </c>
      <c r="AI752" s="5" t="n">
        <f aca="false">N752+Y752</f>
        <v>30000000</v>
      </c>
      <c r="AJ752" s="5" t="n">
        <f aca="false">O752+Z752</f>
        <v>15000000</v>
      </c>
      <c r="AK752" s="5" t="n">
        <f aca="false">P752+AA752</f>
        <v>5000000</v>
      </c>
      <c r="AL752" s="5" t="n">
        <f aca="false">INDEX($AE$745:$AE$872,$B752-$C752*1+const_one)</f>
        <v>30000000</v>
      </c>
      <c r="AM752" s="5" t="n">
        <f aca="false">INDEX($AF$745:$AF$872,$B752-$D752*2+const_one)</f>
        <v>300000000</v>
      </c>
      <c r="AN752" s="5" t="n">
        <f aca="false">INDEX($AG$745:$AG$872,$B752-$E752*4+const_one)</f>
        <v>100000000</v>
      </c>
      <c r="AO752" s="5" t="n">
        <f aca="false">INDEX($AH$745:$AH$872,$B752-$F752*8+const_one)</f>
        <v>60000000</v>
      </c>
      <c r="AP752" s="5" t="n">
        <f aca="false">INDEX($AI$745:$AI$872,$B752-$G752*16+const_one)</f>
        <v>30000000</v>
      </c>
      <c r="AQ752" s="5" t="n">
        <f aca="false">INDEX($AJ$745:$AJ$872,$B752-$H752*32+const_one)</f>
        <v>15000000</v>
      </c>
      <c r="AR752" s="5" t="n">
        <f aca="false">INDEX($AK$745:$AK$872,$B752-$I752*64+const_one)</f>
        <v>5000000</v>
      </c>
      <c r="AS752" s="5" t="n">
        <f aca="false">INDEX($AE$745:$AE$872,$B752+(const_one-$C752)*1+const_one)</f>
        <v>85393307.4997907</v>
      </c>
      <c r="AT752" s="5" t="n">
        <f aca="false">INDEX($AF$745:$AF$872,$B752+(const_one-$D752)*2+const_one)</f>
        <v>564669225.348222</v>
      </c>
      <c r="AU752" s="5" t="n">
        <f aca="false">INDEX($AG$745:$AG$872,$B752+(const_one-$E752)*4+const_one)</f>
        <v>159610052.36434</v>
      </c>
      <c r="AV752" s="5" t="n">
        <f aca="false">INDEX($AH$745:$AH$872,$B752+(const_one-$F752)*8+const_one)</f>
        <v>203479690.041848</v>
      </c>
      <c r="AW752" s="5" t="n">
        <f aca="false">INDEX($AI$745:$AI$872,$B752+(const_one-$G752)*16+const_one)</f>
        <v>244082295.854306</v>
      </c>
      <c r="AX752" s="5" t="n">
        <f aca="false">INDEX($AJ$745:$AJ$872,$B752+(const_one-$H752)*32+const_one)</f>
        <v>372132307.060698</v>
      </c>
      <c r="AY752" s="5" t="n">
        <f aca="false">INDEX($AK$745:$AK$872,$B752+(const_one-$I752)*64+const_one)</f>
        <v>370181416.853302</v>
      </c>
      <c r="AZ752" s="5" t="n">
        <f aca="false">--($C752=--(AS752&gt;AL752))</f>
        <v>1</v>
      </c>
      <c r="BA752" s="5" t="n">
        <f aca="false">--($D752=--(AT752&gt;AM752))</f>
        <v>1</v>
      </c>
      <c r="BB752" s="5" t="n">
        <f aca="false">--($E752=--(AU752&gt;AN752))</f>
        <v>1</v>
      </c>
      <c r="BC752" s="5" t="n">
        <f aca="false">--($F752=--(AV752&gt;AO752))</f>
        <v>0</v>
      </c>
      <c r="BD752" s="5" t="n">
        <f aca="false">--($G752=--(AW752&gt;AP752))</f>
        <v>0</v>
      </c>
      <c r="BE752" s="5" t="n">
        <f aca="false">--($H752=--(AX752&gt;AQ752))</f>
        <v>0</v>
      </c>
      <c r="BF752" s="5" t="n">
        <f aca="false">--($I752=--(AY752&gt;AR752))</f>
        <v>0</v>
      </c>
      <c r="BG752" s="5" t="n">
        <f aca="false">SUM(AZ752:BF752)</f>
        <v>3</v>
      </c>
      <c r="BH752" s="5" t="n">
        <f aca="false">SUM(AE752:AK752)+AB752+AC752+AD752</f>
        <v>2000000000</v>
      </c>
    </row>
    <row r="753" customFormat="false" ht="15" hidden="true" customHeight="false" outlineLevel="0" collapsed="false">
      <c r="A753" s="5" t="n">
        <f aca="false">sensitivity_exit_usd</f>
        <v>2000000000</v>
      </c>
      <c r="B753" s="2" t="n">
        <f aca="false">ROW()-ROW($B$745)</f>
        <v>8</v>
      </c>
      <c r="C753" s="2" t="n">
        <f aca="false">MOD(QUOTIENT($B753,1),2)</f>
        <v>0</v>
      </c>
      <c r="D753" s="2" t="n">
        <f aca="false">MOD(QUOTIENT($B753,2),2)</f>
        <v>0</v>
      </c>
      <c r="E753" s="2" t="n">
        <f aca="false">MOD(QUOTIENT($B753,4),2)</f>
        <v>0</v>
      </c>
      <c r="F753" s="2" t="n">
        <f aca="false">MOD(QUOTIENT($B753,8),2)</f>
        <v>1</v>
      </c>
      <c r="G753" s="2" t="n">
        <f aca="false">MOD(QUOTIENT($B753,16),2)</f>
        <v>0</v>
      </c>
      <c r="H753" s="2" t="n">
        <f aca="false">MOD(QUOTIENT($B753,32),2)</f>
        <v>0</v>
      </c>
      <c r="I753" s="2" t="n">
        <f aca="false">MOD(QUOTIENT($B753,64),2)</f>
        <v>0</v>
      </c>
      <c r="J753" s="5" t="n">
        <f aca="false">IF($C753=const_zero,MIN(class_series_f_invested_usd,MAX(const_zero,$A753)),const_zero)</f>
        <v>30000000</v>
      </c>
      <c r="K753" s="5" t="n">
        <f aca="false">IF($D753=const_zero,MIN(class_series_e_invested_usd,MAX(const_zero,$A753-SUM($J753:$J753))),const_zero)</f>
        <v>300000000</v>
      </c>
      <c r="L753" s="5" t="n">
        <f aca="false">IF($E753=const_zero,MIN(class_series_d_invested_usd,MAX(const_zero,$A753-SUM($J753:$K753))),const_zero)</f>
        <v>100000000</v>
      </c>
      <c r="M753" s="5" t="n">
        <f aca="false">IF($F753=const_zero,MIN(class_series_c_invested_usd,MAX(const_zero,$A753-SUM($J753:$L753))),const_zero)</f>
        <v>0</v>
      </c>
      <c r="N753" s="5" t="n">
        <f aca="false">IF($G753=const_zero,MIN(class_series_b_invested_usd,MAX(const_zero,$A753-SUM($J753:$M753))),const_zero)</f>
        <v>30000000</v>
      </c>
      <c r="O753" s="5" t="n">
        <f aca="false">IF($H753=const_zero,MIN(class_series_a_invested_usd,MAX(const_zero,$A753-SUM($J753:$N753))),const_zero)</f>
        <v>15000000</v>
      </c>
      <c r="P753" s="5" t="n">
        <f aca="false">IF($I753=const_zero,MIN(class_seed_invested_usd,MAX(const_zero,$A753-SUM($J753:$O753))),const_zero)</f>
        <v>5000000</v>
      </c>
      <c r="Q753" s="5" t="n">
        <f aca="false">MAX(const_zero,$A753-SUM($J753:$P753))</f>
        <v>1520000000</v>
      </c>
      <c r="R753" s="9" t="n">
        <f aca="false">common_rsa_total+Sensitivity!$AE$690+Sensitivity!$AJ$690+IF($C753=const_one,Sensitivity!$D$690,const_zero)+IF($D753=const_one,Sensitivity!$Y$690,const_zero)+IF($E753=const_one,Sensitivity!$V$690,const_zero)+IF($F753=const_one,Sensitivity!$S$690,const_zero)+IF($G753=const_one,Sensitivity!$P$690,const_zero)+IF($H753=const_one,Sensitivity!$M$690,const_zero)+IF($I753=const_one,Sensitivity!$J$690,const_zero)</f>
        <v>11703434.1464808</v>
      </c>
      <c r="S753" s="23" t="b">
        <f aca="false">IF($R753&gt;const_zero,--($Q753&gt;option_strike_usd*$R753),const_zero)</f>
        <v>1</v>
      </c>
      <c r="T753" s="7" t="n">
        <f aca="false">IF($R753&gt;const_zero,IF($S753=const_one,($Q753+option_strike_usd*pre_f_options_issued)/($R753+pre_f_options_issued),$Q753/$R753),const_zero)</f>
        <v>107.192386312942</v>
      </c>
      <c r="U753" s="5" t="n">
        <f aca="false">IF($C753=const_one,Sensitivity!$D$690*$T753,const_zero)</f>
        <v>0</v>
      </c>
      <c r="V753" s="5" t="n">
        <f aca="false">IF($D753=const_one,Sensitivity!$Y$690*$T753,const_zero)</f>
        <v>0</v>
      </c>
      <c r="W753" s="5" t="n">
        <f aca="false">IF($E753=const_one,Sensitivity!$V$690*$T753,const_zero)</f>
        <v>0</v>
      </c>
      <c r="X753" s="5" t="n">
        <f aca="false">IF($F753=const_one,Sensitivity!$S$690*$T753,const_zero)</f>
        <v>257261727.15106</v>
      </c>
      <c r="Y753" s="5" t="n">
        <f aca="false">IF($G753=const_one,Sensitivity!$P$690*$T753,const_zero)</f>
        <v>0</v>
      </c>
      <c r="Z753" s="5" t="n">
        <f aca="false">IF($H753=const_one,Sensitivity!$M$690*$T753,const_zero)</f>
        <v>0</v>
      </c>
      <c r="AA753" s="5" t="n">
        <f aca="false">IF($I753=const_one,Sensitivity!$J$690*$T753,const_zero)</f>
        <v>0</v>
      </c>
      <c r="AB753" s="5" t="n">
        <f aca="false">(Sensitivity!$AE$690+Sensitivity!$AJ$690)*$T753</f>
        <v>32525830.2501102</v>
      </c>
      <c r="AC753" s="5" t="n">
        <f aca="false">common_rsa_total*$T753</f>
        <v>964731476.816476</v>
      </c>
      <c r="AD753" s="5" t="n">
        <f aca="false">IF($S753=const_one,pre_f_options_issued*($T753-option_strike_usd),const_zero)</f>
        <v>265480965.782354</v>
      </c>
      <c r="AE753" s="5" t="n">
        <f aca="false">J753+U753</f>
        <v>30000000</v>
      </c>
      <c r="AF753" s="5" t="n">
        <f aca="false">K753+V753</f>
        <v>300000000</v>
      </c>
      <c r="AG753" s="5" t="n">
        <f aca="false">L753+W753</f>
        <v>100000000</v>
      </c>
      <c r="AH753" s="5" t="n">
        <f aca="false">M753+X753</f>
        <v>257261727.15106</v>
      </c>
      <c r="AI753" s="5" t="n">
        <f aca="false">N753+Y753</f>
        <v>30000000</v>
      </c>
      <c r="AJ753" s="5" t="n">
        <f aca="false">O753+Z753</f>
        <v>15000000</v>
      </c>
      <c r="AK753" s="5" t="n">
        <f aca="false">P753+AA753</f>
        <v>5000000</v>
      </c>
      <c r="AL753" s="5" t="n">
        <f aca="false">INDEX($AE$745:$AE$872,$B753-$C753*1+const_one)</f>
        <v>30000000</v>
      </c>
      <c r="AM753" s="5" t="n">
        <f aca="false">INDEX($AF$745:$AF$872,$B753-$D753*2+const_one)</f>
        <v>300000000</v>
      </c>
      <c r="AN753" s="5" t="n">
        <f aca="false">INDEX($AG$745:$AG$872,$B753-$E753*4+const_one)</f>
        <v>100000000</v>
      </c>
      <c r="AO753" s="5" t="n">
        <f aca="false">INDEX($AH$745:$AH$872,$B753-$F753*8+const_one)</f>
        <v>60000000</v>
      </c>
      <c r="AP753" s="5" t="n">
        <f aca="false">INDEX($AI$745:$AI$872,$B753-$G753*16+const_one)</f>
        <v>30000000</v>
      </c>
      <c r="AQ753" s="5" t="n">
        <f aca="false">INDEX($AJ$745:$AJ$872,$B753-$H753*32+const_one)</f>
        <v>15000000</v>
      </c>
      <c r="AR753" s="5" t="n">
        <f aca="false">INDEX($AK$745:$AK$872,$B753-$I753*64+const_one)</f>
        <v>5000000</v>
      </c>
      <c r="AS753" s="5" t="n">
        <f aca="false">INDEX($AE$745:$AE$872,$B753+(const_one-$C753)*1+const_one)</f>
        <v>95486750.2661384</v>
      </c>
      <c r="AT753" s="5" t="n">
        <f aca="false">INDEX($AF$745:$AF$872,$B753+(const_one-$D753)*2+const_one)</f>
        <v>551012977.762414</v>
      </c>
      <c r="AU753" s="5" t="n">
        <f aca="false">INDEX($AG$745:$AG$872,$B753+(const_one-$E753)*4+const_one)</f>
        <v>177058411.276717</v>
      </c>
      <c r="AV753" s="5" t="n">
        <f aca="false">INDEX($AH$745:$AH$872,$B753+(const_one-$F753)*8+const_one)</f>
        <v>257261727.15106</v>
      </c>
      <c r="AW753" s="5" t="n">
        <f aca="false">INDEX($AI$745:$AI$872,$B753+(const_one-$G753)*16+const_one)</f>
        <v>270730829.690347</v>
      </c>
      <c r="AX753" s="5" t="n">
        <f aca="false">INDEX($AJ$745:$AJ$872,$B753+(const_one-$H753)*32+const_one)</f>
        <v>400319023.220583</v>
      </c>
      <c r="AY753" s="5" t="n">
        <f aca="false">INDEX($AK$745:$AK$872,$B753+(const_one-$I753)*64+const_one)</f>
        <v>397715322.256547</v>
      </c>
      <c r="AZ753" s="5" t="n">
        <f aca="false">--($C753=--(AS753&gt;AL753))</f>
        <v>0</v>
      </c>
      <c r="BA753" s="5" t="n">
        <f aca="false">--($D753=--(AT753&gt;AM753))</f>
        <v>0</v>
      </c>
      <c r="BB753" s="5" t="n">
        <f aca="false">--($E753=--(AU753&gt;AN753))</f>
        <v>0</v>
      </c>
      <c r="BC753" s="5" t="n">
        <f aca="false">--($F753=--(AV753&gt;AO753))</f>
        <v>1</v>
      </c>
      <c r="BD753" s="5" t="n">
        <f aca="false">--($G753=--(AW753&gt;AP753))</f>
        <v>0</v>
      </c>
      <c r="BE753" s="5" t="n">
        <f aca="false">--($H753=--(AX753&gt;AQ753))</f>
        <v>0</v>
      </c>
      <c r="BF753" s="5" t="n">
        <f aca="false">--($I753=--(AY753&gt;AR753))</f>
        <v>0</v>
      </c>
      <c r="BG753" s="5" t="n">
        <f aca="false">SUM(AZ753:BF753)</f>
        <v>1</v>
      </c>
      <c r="BH753" s="5" t="n">
        <f aca="false">SUM(AE753:AK753)+AB753+AC753+AD753</f>
        <v>2000000000</v>
      </c>
    </row>
    <row r="754" customFormat="false" ht="15" hidden="true" customHeight="false" outlineLevel="0" collapsed="false">
      <c r="A754" s="5" t="n">
        <f aca="false">sensitivity_exit_usd</f>
        <v>2000000000</v>
      </c>
      <c r="B754" s="2" t="n">
        <f aca="false">ROW()-ROW($B$745)</f>
        <v>9</v>
      </c>
      <c r="C754" s="2" t="n">
        <f aca="false">MOD(QUOTIENT($B754,1),2)</f>
        <v>1</v>
      </c>
      <c r="D754" s="2" t="n">
        <f aca="false">MOD(QUOTIENT($B754,2),2)</f>
        <v>0</v>
      </c>
      <c r="E754" s="2" t="n">
        <f aca="false">MOD(QUOTIENT($B754,4),2)</f>
        <v>0</v>
      </c>
      <c r="F754" s="2" t="n">
        <f aca="false">MOD(QUOTIENT($B754,8),2)</f>
        <v>1</v>
      </c>
      <c r="G754" s="2" t="n">
        <f aca="false">MOD(QUOTIENT($B754,16),2)</f>
        <v>0</v>
      </c>
      <c r="H754" s="2" t="n">
        <f aca="false">MOD(QUOTIENT($B754,32),2)</f>
        <v>0</v>
      </c>
      <c r="I754" s="2" t="n">
        <f aca="false">MOD(QUOTIENT($B754,64),2)</f>
        <v>0</v>
      </c>
      <c r="J754" s="5" t="n">
        <f aca="false">IF($C754=const_zero,MIN(class_series_f_invested_usd,MAX(const_zero,$A754)),const_zero)</f>
        <v>0</v>
      </c>
      <c r="K754" s="5" t="n">
        <f aca="false">IF($D754=const_zero,MIN(class_series_e_invested_usd,MAX(const_zero,$A754-SUM($J754:$J754))),const_zero)</f>
        <v>300000000</v>
      </c>
      <c r="L754" s="5" t="n">
        <f aca="false">IF($E754=const_zero,MIN(class_series_d_invested_usd,MAX(const_zero,$A754-SUM($J754:$K754))),const_zero)</f>
        <v>100000000</v>
      </c>
      <c r="M754" s="5" t="n">
        <f aca="false">IF($F754=const_zero,MIN(class_series_c_invested_usd,MAX(const_zero,$A754-SUM($J754:$L754))),const_zero)</f>
        <v>0</v>
      </c>
      <c r="N754" s="5" t="n">
        <f aca="false">IF($G754=const_zero,MIN(class_series_b_invested_usd,MAX(const_zero,$A754-SUM($J754:$M754))),const_zero)</f>
        <v>30000000</v>
      </c>
      <c r="O754" s="5" t="n">
        <f aca="false">IF($H754=const_zero,MIN(class_series_a_invested_usd,MAX(const_zero,$A754-SUM($J754:$N754))),const_zero)</f>
        <v>15000000</v>
      </c>
      <c r="P754" s="5" t="n">
        <f aca="false">IF($I754=const_zero,MIN(class_seed_invested_usd,MAX(const_zero,$A754-SUM($J754:$O754))),const_zero)</f>
        <v>5000000</v>
      </c>
      <c r="Q754" s="5" t="n">
        <f aca="false">MAX(const_zero,$A754-SUM($J754:$P754))</f>
        <v>1550000000</v>
      </c>
      <c r="R754" s="9" t="n">
        <f aca="false">common_rsa_total+Sensitivity!$AE$690+Sensitivity!$AJ$690+IF($C754=const_one,Sensitivity!$D$690,const_zero)+IF($D754=const_one,Sensitivity!$Y$690,const_zero)+IF($E754=const_one,Sensitivity!$V$690,const_zero)+IF($F754=const_one,Sensitivity!$S$690,const_zero)+IF($G754=const_one,Sensitivity!$P$690,const_zero)+IF($H754=const_one,Sensitivity!$M$690,const_zero)+IF($I754=const_one,Sensitivity!$J$690,const_zero)</f>
        <v>12634269.7236551</v>
      </c>
      <c r="S754" s="23" t="b">
        <f aca="false">IF($R754&gt;const_zero,--($Q754&gt;option_strike_usd*$R754),const_zero)</f>
        <v>1</v>
      </c>
      <c r="T754" s="7" t="n">
        <f aca="false">IF($R754&gt;const_zero,IF($S754=const_one,($Q754+option_strike_usd*pre_f_options_issued)/($R754+pre_f_options_issued),$Q754/$R754),const_zero)</f>
        <v>102.581758376714</v>
      </c>
      <c r="U754" s="5" t="n">
        <f aca="false">IF($C754=const_one,Sensitivity!$D$690*$T754,const_zero)</f>
        <v>95486750.2661384</v>
      </c>
      <c r="V754" s="5" t="n">
        <f aca="false">IF($D754=const_one,Sensitivity!$Y$690*$T754,const_zero)</f>
        <v>0</v>
      </c>
      <c r="W754" s="5" t="n">
        <f aca="false">IF($E754=const_one,Sensitivity!$V$690*$T754,const_zero)</f>
        <v>0</v>
      </c>
      <c r="X754" s="5" t="n">
        <f aca="false">IF($F754=const_one,Sensitivity!$S$690*$T754,const_zero)</f>
        <v>246196220.104113</v>
      </c>
      <c r="Y754" s="5" t="n">
        <f aca="false">IF($G754=const_one,Sensitivity!$P$690*$T754,const_zero)</f>
        <v>0</v>
      </c>
      <c r="Z754" s="5" t="n">
        <f aca="false">IF($H754=const_one,Sensitivity!$M$690*$T754,const_zero)</f>
        <v>0</v>
      </c>
      <c r="AA754" s="5" t="n">
        <f aca="false">IF($I754=const_one,Sensitivity!$J$690*$T754,const_zero)</f>
        <v>0</v>
      </c>
      <c r="AB754" s="5" t="n">
        <f aca="false">(Sensitivity!$AE$690+Sensitivity!$AJ$690)*$T754</f>
        <v>31126808.2975402</v>
      </c>
      <c r="AC754" s="5" t="n">
        <f aca="false">common_rsa_total*$T754</f>
        <v>923235825.390424</v>
      </c>
      <c r="AD754" s="5" t="n">
        <f aca="false">IF($S754=const_one,pre_f_options_issued*($T754-option_strike_usd),const_zero)</f>
        <v>253954395.941784</v>
      </c>
      <c r="AE754" s="5" t="n">
        <f aca="false">J754+U754</f>
        <v>95486750.2661384</v>
      </c>
      <c r="AF754" s="5" t="n">
        <f aca="false">K754+V754</f>
        <v>300000000</v>
      </c>
      <c r="AG754" s="5" t="n">
        <f aca="false">L754+W754</f>
        <v>100000000</v>
      </c>
      <c r="AH754" s="5" t="n">
        <f aca="false">M754+X754</f>
        <v>246196220.104113</v>
      </c>
      <c r="AI754" s="5" t="n">
        <f aca="false">N754+Y754</f>
        <v>30000000</v>
      </c>
      <c r="AJ754" s="5" t="n">
        <f aca="false">O754+Z754</f>
        <v>15000000</v>
      </c>
      <c r="AK754" s="5" t="n">
        <f aca="false">P754+AA754</f>
        <v>5000000</v>
      </c>
      <c r="AL754" s="5" t="n">
        <f aca="false">INDEX($AE$745:$AE$872,$B754-$C754*1+const_one)</f>
        <v>30000000</v>
      </c>
      <c r="AM754" s="5" t="n">
        <f aca="false">INDEX($AF$745:$AF$872,$B754-$D754*2+const_one)</f>
        <v>300000000</v>
      </c>
      <c r="AN754" s="5" t="n">
        <f aca="false">INDEX($AG$745:$AG$872,$B754-$E754*4+const_one)</f>
        <v>100000000</v>
      </c>
      <c r="AO754" s="5" t="n">
        <f aca="false">INDEX($AH$745:$AH$872,$B754-$F754*8+const_one)</f>
        <v>60000000</v>
      </c>
      <c r="AP754" s="5" t="n">
        <f aca="false">INDEX($AI$745:$AI$872,$B754-$G754*16+const_one)</f>
        <v>30000000</v>
      </c>
      <c r="AQ754" s="5" t="n">
        <f aca="false">INDEX($AJ$745:$AJ$872,$B754-$H754*32+const_one)</f>
        <v>15000000</v>
      </c>
      <c r="AR754" s="5" t="n">
        <f aca="false">INDEX($AK$745:$AK$872,$B754-$I754*64+const_one)</f>
        <v>5000000</v>
      </c>
      <c r="AS754" s="5" t="n">
        <f aca="false">INDEX($AE$745:$AE$872,$B754+(const_one-$C754)*1+const_one)</f>
        <v>95486750.2661384</v>
      </c>
      <c r="AT754" s="5" t="n">
        <f aca="false">INDEX($AF$745:$AF$872,$B754+(const_one-$D754)*2+const_one)</f>
        <v>535594755.211152</v>
      </c>
      <c r="AU754" s="5" t="n">
        <f aca="false">INDEX($AG$745:$AG$872,$B754+(const_one-$E754)*4+const_one)</f>
        <v>170384455.709281</v>
      </c>
      <c r="AV754" s="5" t="n">
        <f aca="false">INDEX($AH$745:$AH$872,$B754+(const_one-$F754)*8+const_one)</f>
        <v>246196220.104113</v>
      </c>
      <c r="AW754" s="5" t="n">
        <f aca="false">INDEX($AI$745:$AI$872,$B754+(const_one-$G754)*16+const_one)</f>
        <v>261797142.77698</v>
      </c>
      <c r="AX754" s="5" t="n">
        <f aca="false">INDEX($AJ$745:$AJ$872,$B754+(const_one-$H754)*32+const_one)</f>
        <v>389261696.975877</v>
      </c>
      <c r="AY754" s="5" t="n">
        <f aca="false">INDEX($AK$745:$AK$872,$B754+(const_one-$I754)*64+const_one)</f>
        <v>386778368.765505</v>
      </c>
      <c r="AZ754" s="5" t="n">
        <f aca="false">--($C754=--(AS754&gt;AL754))</f>
        <v>1</v>
      </c>
      <c r="BA754" s="5" t="n">
        <f aca="false">--($D754=--(AT754&gt;AM754))</f>
        <v>0</v>
      </c>
      <c r="BB754" s="5" t="n">
        <f aca="false">--($E754=--(AU754&gt;AN754))</f>
        <v>0</v>
      </c>
      <c r="BC754" s="5" t="n">
        <f aca="false">--($F754=--(AV754&gt;AO754))</f>
        <v>1</v>
      </c>
      <c r="BD754" s="5" t="n">
        <f aca="false">--($G754=--(AW754&gt;AP754))</f>
        <v>0</v>
      </c>
      <c r="BE754" s="5" t="n">
        <f aca="false">--($H754=--(AX754&gt;AQ754))</f>
        <v>0</v>
      </c>
      <c r="BF754" s="5" t="n">
        <f aca="false">--($I754=--(AY754&gt;AR754))</f>
        <v>0</v>
      </c>
      <c r="BG754" s="5" t="n">
        <f aca="false">SUM(AZ754:BF754)</f>
        <v>2</v>
      </c>
      <c r="BH754" s="5" t="n">
        <f aca="false">SUM(AE754:AK754)+AB754+AC754+AD754</f>
        <v>2000000000</v>
      </c>
    </row>
    <row r="755" customFormat="false" ht="15" hidden="true" customHeight="false" outlineLevel="0" collapsed="false">
      <c r="A755" s="5" t="n">
        <f aca="false">sensitivity_exit_usd</f>
        <v>2000000000</v>
      </c>
      <c r="B755" s="2" t="n">
        <f aca="false">ROW()-ROW($B$745)</f>
        <v>10</v>
      </c>
      <c r="C755" s="2" t="n">
        <f aca="false">MOD(QUOTIENT($B755,1),2)</f>
        <v>0</v>
      </c>
      <c r="D755" s="2" t="n">
        <f aca="false">MOD(QUOTIENT($B755,2),2)</f>
        <v>1</v>
      </c>
      <c r="E755" s="2" t="n">
        <f aca="false">MOD(QUOTIENT($B755,4),2)</f>
        <v>0</v>
      </c>
      <c r="F755" s="2" t="n">
        <f aca="false">MOD(QUOTIENT($B755,8),2)</f>
        <v>1</v>
      </c>
      <c r="G755" s="2" t="n">
        <f aca="false">MOD(QUOTIENT($B755,16),2)</f>
        <v>0</v>
      </c>
      <c r="H755" s="2" t="n">
        <f aca="false">MOD(QUOTIENT($B755,32),2)</f>
        <v>0</v>
      </c>
      <c r="I755" s="2" t="n">
        <f aca="false">MOD(QUOTIENT($B755,64),2)</f>
        <v>0</v>
      </c>
      <c r="J755" s="5" t="n">
        <f aca="false">IF($C755=const_zero,MIN(class_series_f_invested_usd,MAX(const_zero,$A755)),const_zero)</f>
        <v>30000000</v>
      </c>
      <c r="K755" s="5" t="n">
        <f aca="false">IF($D755=const_zero,MIN(class_series_e_invested_usd,MAX(const_zero,$A755-SUM($J755:$J755))),const_zero)</f>
        <v>0</v>
      </c>
      <c r="L755" s="5" t="n">
        <f aca="false">IF($E755=const_zero,MIN(class_series_d_invested_usd,MAX(const_zero,$A755-SUM($J755:$K755))),const_zero)</f>
        <v>100000000</v>
      </c>
      <c r="M755" s="5" t="n">
        <f aca="false">IF($F755=const_zero,MIN(class_series_c_invested_usd,MAX(const_zero,$A755-SUM($J755:$L755))),const_zero)</f>
        <v>0</v>
      </c>
      <c r="N755" s="5" t="n">
        <f aca="false">IF($G755=const_zero,MIN(class_series_b_invested_usd,MAX(const_zero,$A755-SUM($J755:$M755))),const_zero)</f>
        <v>30000000</v>
      </c>
      <c r="O755" s="5" t="n">
        <f aca="false">IF($H755=const_zero,MIN(class_series_a_invested_usd,MAX(const_zero,$A755-SUM($J755:$N755))),const_zero)</f>
        <v>15000000</v>
      </c>
      <c r="P755" s="5" t="n">
        <f aca="false">IF($I755=const_zero,MIN(class_seed_invested_usd,MAX(const_zero,$A755-SUM($J755:$O755))),const_zero)</f>
        <v>5000000</v>
      </c>
      <c r="Q755" s="5" t="n">
        <f aca="false">MAX(const_zero,$A755-SUM($J755:$P755))</f>
        <v>1820000000</v>
      </c>
      <c r="R755" s="9" t="n">
        <f aca="false">common_rsa_total+Sensitivity!$AE$690+Sensitivity!$AJ$690+IF($C755=const_one,Sensitivity!$D$690,const_zero)+IF($D755=const_one,Sensitivity!$Y$690,const_zero)+IF($E755=const_one,Sensitivity!$V$690,const_zero)+IF($F755=const_one,Sensitivity!$S$690,const_zero)+IF($G755=const_one,Sensitivity!$P$690,const_zero)+IF($H755=const_one,Sensitivity!$M$690,const_zero)+IF($I755=const_one,Sensitivity!$J$690,const_zero)</f>
        <v>17858649.5805573</v>
      </c>
      <c r="S755" s="23" t="b">
        <f aca="false">IF($R755&gt;const_zero,--($Q755&gt;option_strike_usd*$R755),const_zero)</f>
        <v>1</v>
      </c>
      <c r="T755" s="7" t="n">
        <f aca="false">IF($R755&gt;const_zero,IF($S755=const_one,($Q755+option_strike_usd*pre_f_options_issued)/($R755+pre_f_options_issued),$Q755/$R755),const_zero)</f>
        <v>89.5196900358511</v>
      </c>
      <c r="U755" s="5" t="n">
        <f aca="false">IF($C755=const_one,Sensitivity!$D$690*$T755,const_zero)</f>
        <v>0</v>
      </c>
      <c r="V755" s="5" t="n">
        <f aca="false">IF($D755=const_one,Sensitivity!$Y$690*$T755,const_zero)</f>
        <v>551012977.762414</v>
      </c>
      <c r="W755" s="5" t="n">
        <f aca="false">IF($E755=const_one,Sensitivity!$V$690*$T755,const_zero)</f>
        <v>0</v>
      </c>
      <c r="X755" s="5" t="n">
        <f aca="false">IF($F755=const_one,Sensitivity!$S$690*$T755,const_zero)</f>
        <v>214847256.086043</v>
      </c>
      <c r="Y755" s="5" t="n">
        <f aca="false">IF($G755=const_one,Sensitivity!$P$690*$T755,const_zero)</f>
        <v>0</v>
      </c>
      <c r="Z755" s="5" t="n">
        <f aca="false">IF($H755=const_one,Sensitivity!$M$690*$T755,const_zero)</f>
        <v>0</v>
      </c>
      <c r="AA755" s="5" t="n">
        <f aca="false">IF($I755=const_one,Sensitivity!$J$690*$T755,const_zero)</f>
        <v>0</v>
      </c>
      <c r="AB755" s="5" t="n">
        <f aca="false">(Sensitivity!$AE$690+Sensitivity!$AJ$690)*$T755</f>
        <v>27163330.7392564</v>
      </c>
      <c r="AC755" s="5" t="n">
        <f aca="false">common_rsa_total*$T755</f>
        <v>805677210.32266</v>
      </c>
      <c r="AD755" s="5" t="n">
        <f aca="false">IF($S755=const_one,pre_f_options_issued*($T755-option_strike_usd),const_zero)</f>
        <v>221299225.089628</v>
      </c>
      <c r="AE755" s="5" t="n">
        <f aca="false">J755+U755</f>
        <v>30000000</v>
      </c>
      <c r="AF755" s="5" t="n">
        <f aca="false">K755+V755</f>
        <v>551012977.762414</v>
      </c>
      <c r="AG755" s="5" t="n">
        <f aca="false">L755+W755</f>
        <v>100000000</v>
      </c>
      <c r="AH755" s="5" t="n">
        <f aca="false">M755+X755</f>
        <v>214847256.086043</v>
      </c>
      <c r="AI755" s="5" t="n">
        <f aca="false">N755+Y755</f>
        <v>30000000</v>
      </c>
      <c r="AJ755" s="5" t="n">
        <f aca="false">O755+Z755</f>
        <v>15000000</v>
      </c>
      <c r="AK755" s="5" t="n">
        <f aca="false">P755+AA755</f>
        <v>5000000</v>
      </c>
      <c r="AL755" s="5" t="n">
        <f aca="false">INDEX($AE$745:$AE$872,$B755-$C755*1+const_one)</f>
        <v>30000000</v>
      </c>
      <c r="AM755" s="5" t="n">
        <f aca="false">INDEX($AF$745:$AF$872,$B755-$D755*2+const_one)</f>
        <v>300000000</v>
      </c>
      <c r="AN755" s="5" t="n">
        <f aca="false">INDEX($AG$745:$AG$872,$B755-$E755*4+const_one)</f>
        <v>100000000</v>
      </c>
      <c r="AO755" s="5" t="n">
        <f aca="false">INDEX($AH$745:$AH$872,$B755-$F755*8+const_one)</f>
        <v>60000000</v>
      </c>
      <c r="AP755" s="5" t="n">
        <f aca="false">INDEX($AI$745:$AI$872,$B755-$G755*16+const_one)</f>
        <v>30000000</v>
      </c>
      <c r="AQ755" s="5" t="n">
        <f aca="false">INDEX($AJ$745:$AJ$872,$B755-$H755*32+const_one)</f>
        <v>15000000</v>
      </c>
      <c r="AR755" s="5" t="n">
        <f aca="false">INDEX($AK$745:$AK$872,$B755-$I755*64+const_one)</f>
        <v>5000000</v>
      </c>
      <c r="AS755" s="5" t="n">
        <f aca="false">INDEX($AE$745:$AE$872,$B755+(const_one-$C755)*1+const_one)</f>
        <v>80996458.7654239</v>
      </c>
      <c r="AT755" s="5" t="n">
        <f aca="false">INDEX($AF$745:$AF$872,$B755+(const_one-$D755)*2+const_one)</f>
        <v>551012977.762414</v>
      </c>
      <c r="AU755" s="5" t="n">
        <f aca="false">INDEX($AG$745:$AG$872,$B755+(const_one-$E755)*4+const_one)</f>
        <v>151360701.228833</v>
      </c>
      <c r="AV755" s="5" t="n">
        <f aca="false">INDEX($AH$745:$AH$872,$B755+(const_one-$F755)*8+const_one)</f>
        <v>214847256.086043</v>
      </c>
      <c r="AW755" s="5" t="n">
        <f aca="false">INDEX($AI$745:$AI$872,$B755+(const_one-$G755)*16+const_one)</f>
        <v>237920432.036697</v>
      </c>
      <c r="AX755" s="5" t="n">
        <f aca="false">INDEX($AJ$745:$AJ$872,$B755+(const_one-$H755)*32+const_one)</f>
        <v>362302415.624061</v>
      </c>
      <c r="AY755" s="5" t="n">
        <f aca="false">INDEX($AK$745:$AK$872,$B755+(const_one-$I755)*64+const_one)</f>
        <v>360330701.797536</v>
      </c>
      <c r="AZ755" s="5" t="n">
        <f aca="false">--($C755=--(AS755&gt;AL755))</f>
        <v>0</v>
      </c>
      <c r="BA755" s="5" t="n">
        <f aca="false">--($D755=--(AT755&gt;AM755))</f>
        <v>1</v>
      </c>
      <c r="BB755" s="5" t="n">
        <f aca="false">--($E755=--(AU755&gt;AN755))</f>
        <v>0</v>
      </c>
      <c r="BC755" s="5" t="n">
        <f aca="false">--($F755=--(AV755&gt;AO755))</f>
        <v>1</v>
      </c>
      <c r="BD755" s="5" t="n">
        <f aca="false">--($G755=--(AW755&gt;AP755))</f>
        <v>0</v>
      </c>
      <c r="BE755" s="5" t="n">
        <f aca="false">--($H755=--(AX755&gt;AQ755))</f>
        <v>0</v>
      </c>
      <c r="BF755" s="5" t="n">
        <f aca="false">--($I755=--(AY755&gt;AR755))</f>
        <v>0</v>
      </c>
      <c r="BG755" s="5" t="n">
        <f aca="false">SUM(AZ755:BF755)</f>
        <v>2</v>
      </c>
      <c r="BH755" s="5" t="n">
        <f aca="false">SUM(AE755:AK755)+AB755+AC755+AD755</f>
        <v>2000000000</v>
      </c>
    </row>
    <row r="756" customFormat="false" ht="15" hidden="true" customHeight="false" outlineLevel="0" collapsed="false">
      <c r="A756" s="5" t="n">
        <f aca="false">sensitivity_exit_usd</f>
        <v>2000000000</v>
      </c>
      <c r="B756" s="2" t="n">
        <f aca="false">ROW()-ROW($B$745)</f>
        <v>11</v>
      </c>
      <c r="C756" s="2" t="n">
        <f aca="false">MOD(QUOTIENT($B756,1),2)</f>
        <v>1</v>
      </c>
      <c r="D756" s="2" t="n">
        <f aca="false">MOD(QUOTIENT($B756,2),2)</f>
        <v>1</v>
      </c>
      <c r="E756" s="2" t="n">
        <f aca="false">MOD(QUOTIENT($B756,4),2)</f>
        <v>0</v>
      </c>
      <c r="F756" s="2" t="n">
        <f aca="false">MOD(QUOTIENT($B756,8),2)</f>
        <v>1</v>
      </c>
      <c r="G756" s="2" t="n">
        <f aca="false">MOD(QUOTIENT($B756,16),2)</f>
        <v>0</v>
      </c>
      <c r="H756" s="2" t="n">
        <f aca="false">MOD(QUOTIENT($B756,32),2)</f>
        <v>0</v>
      </c>
      <c r="I756" s="2" t="n">
        <f aca="false">MOD(QUOTIENT($B756,64),2)</f>
        <v>0</v>
      </c>
      <c r="J756" s="5" t="n">
        <f aca="false">IF($C756=const_zero,MIN(class_series_f_invested_usd,MAX(const_zero,$A756)),const_zero)</f>
        <v>0</v>
      </c>
      <c r="K756" s="5" t="n">
        <f aca="false">IF($D756=const_zero,MIN(class_series_e_invested_usd,MAX(const_zero,$A756-SUM($J756:$J756))),const_zero)</f>
        <v>0</v>
      </c>
      <c r="L756" s="5" t="n">
        <f aca="false">IF($E756=const_zero,MIN(class_series_d_invested_usd,MAX(const_zero,$A756-SUM($J756:$K756))),const_zero)</f>
        <v>100000000</v>
      </c>
      <c r="M756" s="5" t="n">
        <f aca="false">IF($F756=const_zero,MIN(class_series_c_invested_usd,MAX(const_zero,$A756-SUM($J756:$L756))),const_zero)</f>
        <v>0</v>
      </c>
      <c r="N756" s="5" t="n">
        <f aca="false">IF($G756=const_zero,MIN(class_series_b_invested_usd,MAX(const_zero,$A756-SUM($J756:$M756))),const_zero)</f>
        <v>30000000</v>
      </c>
      <c r="O756" s="5" t="n">
        <f aca="false">IF($H756=const_zero,MIN(class_series_a_invested_usd,MAX(const_zero,$A756-SUM($J756:$N756))),const_zero)</f>
        <v>15000000</v>
      </c>
      <c r="P756" s="5" t="n">
        <f aca="false">IF($I756=const_zero,MIN(class_seed_invested_usd,MAX(const_zero,$A756-SUM($J756:$O756))),const_zero)</f>
        <v>5000000</v>
      </c>
      <c r="Q756" s="5" t="n">
        <f aca="false">MAX(const_zero,$A756-SUM($J756:$P756))</f>
        <v>1850000000</v>
      </c>
      <c r="R756" s="9" t="n">
        <f aca="false">common_rsa_total+Sensitivity!$AE$690+Sensitivity!$AJ$690+IF($C756=const_one,Sensitivity!$D$690,const_zero)+IF($D756=const_one,Sensitivity!$Y$690,const_zero)+IF($E756=const_one,Sensitivity!$V$690,const_zero)+IF($F756=const_one,Sensitivity!$S$690,const_zero)+IF($G756=const_one,Sensitivity!$P$690,const_zero)+IF($H756=const_one,Sensitivity!$M$690,const_zero)+IF($I756=const_one,Sensitivity!$J$690,const_zero)</f>
        <v>18789485.1577316</v>
      </c>
      <c r="S756" s="23" t="b">
        <f aca="false">IF($R756&gt;const_zero,--($Q756&gt;option_strike_usd*$R756),const_zero)</f>
        <v>1</v>
      </c>
      <c r="T756" s="7" t="n">
        <f aca="false">IF($R756&gt;const_zero,IF($S756=const_one,($Q756+option_strike_usd*pre_f_options_issued)/($R756+pre_f_options_issued),$Q756/$R756),const_zero)</f>
        <v>87.0147862325003</v>
      </c>
      <c r="U756" s="5" t="n">
        <f aca="false">IF($C756=const_one,Sensitivity!$D$690*$T756,const_zero)</f>
        <v>80996458.7654239</v>
      </c>
      <c r="V756" s="5" t="n">
        <f aca="false">IF($D756=const_one,Sensitivity!$Y$690*$T756,const_zero)</f>
        <v>535594755.211152</v>
      </c>
      <c r="W756" s="5" t="n">
        <f aca="false">IF($E756=const_one,Sensitivity!$V$690*$T756,const_zero)</f>
        <v>0</v>
      </c>
      <c r="X756" s="5" t="n">
        <f aca="false">IF($F756=const_one,Sensitivity!$S$690*$T756,const_zero)</f>
        <v>208835486.958001</v>
      </c>
      <c r="Y756" s="5" t="n">
        <f aca="false">IF($G756=const_one,Sensitivity!$P$690*$T756,const_zero)</f>
        <v>0</v>
      </c>
      <c r="Z756" s="5" t="n">
        <f aca="false">IF($H756=const_one,Sensitivity!$M$690*$T756,const_zero)</f>
        <v>0</v>
      </c>
      <c r="AA756" s="5" t="n">
        <f aca="false">IF($I756=const_one,Sensitivity!$J$690*$T756,const_zero)</f>
        <v>0</v>
      </c>
      <c r="AB756" s="5" t="n">
        <f aca="false">(Sensitivity!$AE$690+Sensitivity!$AJ$690)*$T756</f>
        <v>26403257.39167</v>
      </c>
      <c r="AC756" s="5" t="n">
        <f aca="false">common_rsa_total*$T756</f>
        <v>783133076.092503</v>
      </c>
      <c r="AD756" s="5" t="n">
        <f aca="false">IF($S756=const_one,pre_f_options_issued*($T756-option_strike_usd),const_zero)</f>
        <v>215036965.581251</v>
      </c>
      <c r="AE756" s="5" t="n">
        <f aca="false">J756+U756</f>
        <v>80996458.7654239</v>
      </c>
      <c r="AF756" s="5" t="n">
        <f aca="false">K756+V756</f>
        <v>535594755.211152</v>
      </c>
      <c r="AG756" s="5" t="n">
        <f aca="false">L756+W756</f>
        <v>100000000</v>
      </c>
      <c r="AH756" s="5" t="n">
        <f aca="false">M756+X756</f>
        <v>208835486.958001</v>
      </c>
      <c r="AI756" s="5" t="n">
        <f aca="false">N756+Y756</f>
        <v>30000000</v>
      </c>
      <c r="AJ756" s="5" t="n">
        <f aca="false">O756+Z756</f>
        <v>15000000</v>
      </c>
      <c r="AK756" s="5" t="n">
        <f aca="false">P756+AA756</f>
        <v>5000000</v>
      </c>
      <c r="AL756" s="5" t="n">
        <f aca="false">INDEX($AE$745:$AE$872,$B756-$C756*1+const_one)</f>
        <v>30000000</v>
      </c>
      <c r="AM756" s="5" t="n">
        <f aca="false">INDEX($AF$745:$AF$872,$B756-$D756*2+const_one)</f>
        <v>300000000</v>
      </c>
      <c r="AN756" s="5" t="n">
        <f aca="false">INDEX($AG$745:$AG$872,$B756-$E756*4+const_one)</f>
        <v>100000000</v>
      </c>
      <c r="AO756" s="5" t="n">
        <f aca="false">INDEX($AH$745:$AH$872,$B756-$F756*8+const_one)</f>
        <v>60000000</v>
      </c>
      <c r="AP756" s="5" t="n">
        <f aca="false">INDEX($AI$745:$AI$872,$B756-$G756*16+const_one)</f>
        <v>30000000</v>
      </c>
      <c r="AQ756" s="5" t="n">
        <f aca="false">INDEX($AJ$745:$AJ$872,$B756-$H756*32+const_one)</f>
        <v>15000000</v>
      </c>
      <c r="AR756" s="5" t="n">
        <f aca="false">INDEX($AK$745:$AK$872,$B756-$I756*64+const_one)</f>
        <v>5000000</v>
      </c>
      <c r="AS756" s="5" t="n">
        <f aca="false">INDEX($AE$745:$AE$872,$B756+(const_one-$C756)*1+const_one)</f>
        <v>80996458.7654239</v>
      </c>
      <c r="AT756" s="5" t="n">
        <f aca="false">INDEX($AF$745:$AF$872,$B756+(const_one-$D756)*2+const_one)</f>
        <v>535594755.211152</v>
      </c>
      <c r="AU756" s="5" t="n">
        <f aca="false">INDEX($AG$745:$AG$872,$B756+(const_one-$E756)*4+const_one)</f>
        <v>147509232.897604</v>
      </c>
      <c r="AV756" s="5" t="n">
        <f aca="false">INDEX($AH$745:$AH$872,$B756+(const_one-$F756)*8+const_one)</f>
        <v>208835486.958001</v>
      </c>
      <c r="AW756" s="5" t="n">
        <f aca="false">INDEX($AI$745:$AI$872,$B756+(const_one-$G756)*16+const_one)</f>
        <v>232508015.848263</v>
      </c>
      <c r="AX756" s="5" t="n">
        <f aca="false">INDEX($AJ$745:$AJ$872,$B756+(const_one-$H756)*32+const_one)</f>
        <v>355180025.16888</v>
      </c>
      <c r="AY756" s="5" t="n">
        <f aca="false">INDEX($AK$745:$AK$872,$B756+(const_one-$I756)*64+const_one)</f>
        <v>353278124.097025</v>
      </c>
      <c r="AZ756" s="5" t="n">
        <f aca="false">--($C756=--(AS756&gt;AL756))</f>
        <v>1</v>
      </c>
      <c r="BA756" s="5" t="n">
        <f aca="false">--($D756=--(AT756&gt;AM756))</f>
        <v>1</v>
      </c>
      <c r="BB756" s="5" t="n">
        <f aca="false">--($E756=--(AU756&gt;AN756))</f>
        <v>0</v>
      </c>
      <c r="BC756" s="5" t="n">
        <f aca="false">--($F756=--(AV756&gt;AO756))</f>
        <v>1</v>
      </c>
      <c r="BD756" s="5" t="n">
        <f aca="false">--($G756=--(AW756&gt;AP756))</f>
        <v>0</v>
      </c>
      <c r="BE756" s="5" t="n">
        <f aca="false">--($H756=--(AX756&gt;AQ756))</f>
        <v>0</v>
      </c>
      <c r="BF756" s="5" t="n">
        <f aca="false">--($I756=--(AY756&gt;AR756))</f>
        <v>0</v>
      </c>
      <c r="BG756" s="5" t="n">
        <f aca="false">SUM(AZ756:BF756)</f>
        <v>3</v>
      </c>
      <c r="BH756" s="5" t="n">
        <f aca="false">SUM(AE756:AK756)+AB756+AC756+AD756</f>
        <v>2000000000</v>
      </c>
    </row>
    <row r="757" customFormat="false" ht="15" hidden="true" customHeight="false" outlineLevel="0" collapsed="false">
      <c r="A757" s="5" t="n">
        <f aca="false">sensitivity_exit_usd</f>
        <v>2000000000</v>
      </c>
      <c r="B757" s="2" t="n">
        <f aca="false">ROW()-ROW($B$745)</f>
        <v>12</v>
      </c>
      <c r="C757" s="2" t="n">
        <f aca="false">MOD(QUOTIENT($B757,1),2)</f>
        <v>0</v>
      </c>
      <c r="D757" s="2" t="n">
        <f aca="false">MOD(QUOTIENT($B757,2),2)</f>
        <v>0</v>
      </c>
      <c r="E757" s="2" t="n">
        <f aca="false">MOD(QUOTIENT($B757,4),2)</f>
        <v>1</v>
      </c>
      <c r="F757" s="2" t="n">
        <f aca="false">MOD(QUOTIENT($B757,8),2)</f>
        <v>1</v>
      </c>
      <c r="G757" s="2" t="n">
        <f aca="false">MOD(QUOTIENT($B757,16),2)</f>
        <v>0</v>
      </c>
      <c r="H757" s="2" t="n">
        <f aca="false">MOD(QUOTIENT($B757,32),2)</f>
        <v>0</v>
      </c>
      <c r="I757" s="2" t="n">
        <f aca="false">MOD(QUOTIENT($B757,64),2)</f>
        <v>0</v>
      </c>
      <c r="J757" s="5" t="n">
        <f aca="false">IF($C757=const_zero,MIN(class_series_f_invested_usd,MAX(const_zero,$A757)),const_zero)</f>
        <v>30000000</v>
      </c>
      <c r="K757" s="5" t="n">
        <f aca="false">IF($D757=const_zero,MIN(class_series_e_invested_usd,MAX(const_zero,$A757-SUM($J757:$J757))),const_zero)</f>
        <v>300000000</v>
      </c>
      <c r="L757" s="5" t="n">
        <f aca="false">IF($E757=const_zero,MIN(class_series_d_invested_usd,MAX(const_zero,$A757-SUM($J757:$K757))),const_zero)</f>
        <v>0</v>
      </c>
      <c r="M757" s="5" t="n">
        <f aca="false">IF($F757=const_zero,MIN(class_series_c_invested_usd,MAX(const_zero,$A757-SUM($J757:$L757))),const_zero)</f>
        <v>0</v>
      </c>
      <c r="N757" s="5" t="n">
        <f aca="false">IF($G757=const_zero,MIN(class_series_b_invested_usd,MAX(const_zero,$A757-SUM($J757:$M757))),const_zero)</f>
        <v>30000000</v>
      </c>
      <c r="O757" s="5" t="n">
        <f aca="false">IF($H757=const_zero,MIN(class_series_a_invested_usd,MAX(const_zero,$A757-SUM($J757:$N757))),const_zero)</f>
        <v>15000000</v>
      </c>
      <c r="P757" s="5" t="n">
        <f aca="false">IF($I757=const_zero,MIN(class_seed_invested_usd,MAX(const_zero,$A757-SUM($J757:$O757))),const_zero)</f>
        <v>5000000</v>
      </c>
      <c r="Q757" s="5" t="n">
        <f aca="false">MAX(const_zero,$A757-SUM($J757:$P757))</f>
        <v>1620000000</v>
      </c>
      <c r="R757" s="9" t="n">
        <f aca="false">common_rsa_total+Sensitivity!$AE$690+Sensitivity!$AJ$690+IF($C757=const_one,Sensitivity!$D$690,const_zero)+IF($D757=const_one,Sensitivity!$Y$690,const_zero)+IF($E757=const_one,Sensitivity!$V$690,const_zero)+IF($F757=const_one,Sensitivity!$S$690,const_zero)+IF($G757=const_one,Sensitivity!$P$690,const_zero)+IF($H757=const_one,Sensitivity!$M$690,const_zero)+IF($I757=const_one,Sensitivity!$J$690,const_zero)</f>
        <v>13443274.4169345</v>
      </c>
      <c r="S757" s="23" t="b">
        <f aca="false">IF($R757&gt;const_zero,--($Q757&gt;option_strike_usd*$R757),const_zero)</f>
        <v>1</v>
      </c>
      <c r="T757" s="7" t="n">
        <f aca="false">IF($R757&gt;const_zero,IF($S757=const_one,($Q757+option_strike_usd*pre_f_options_issued)/($R757+pre_f_options_issued),$Q757/$R757),const_zero)</f>
        <v>101.76704970195</v>
      </c>
      <c r="U757" s="5" t="n">
        <f aca="false">IF($C757=const_one,Sensitivity!$D$690*$T757,const_zero)</f>
        <v>0</v>
      </c>
      <c r="V757" s="5" t="n">
        <f aca="false">IF($D757=const_one,Sensitivity!$Y$690*$T757,const_zero)</f>
        <v>0</v>
      </c>
      <c r="W757" s="5" t="n">
        <f aca="false">IF($E757=const_one,Sensitivity!$V$690*$T757,const_zero)</f>
        <v>177058411.276717</v>
      </c>
      <c r="X757" s="5" t="n">
        <f aca="false">IF($F757=const_one,Sensitivity!$S$690*$T757,const_zero)</f>
        <v>244240919.284679</v>
      </c>
      <c r="Y757" s="5" t="n">
        <f aca="false">IF($G757=const_one,Sensitivity!$P$690*$T757,const_zero)</f>
        <v>0</v>
      </c>
      <c r="Z757" s="5" t="n">
        <f aca="false">IF($H757=const_one,Sensitivity!$M$690*$T757,const_zero)</f>
        <v>0</v>
      </c>
      <c r="AA757" s="5" t="n">
        <f aca="false">IF($I757=const_one,Sensitivity!$J$690*$T757,const_zero)</f>
        <v>0</v>
      </c>
      <c r="AB757" s="5" t="n">
        <f aca="false">(Sensitivity!$AE$690+Sensitivity!$AJ$690)*$T757</f>
        <v>30879597.8661826</v>
      </c>
      <c r="AC757" s="5" t="n">
        <f aca="false">common_rsa_total*$T757</f>
        <v>915903447.317547</v>
      </c>
      <c r="AD757" s="5" t="n">
        <f aca="false">IF($S757=const_one,pre_f_options_issued*($T757-option_strike_usd),const_zero)</f>
        <v>251917624.254874</v>
      </c>
      <c r="AE757" s="5" t="n">
        <f aca="false">J757+U757</f>
        <v>30000000</v>
      </c>
      <c r="AF757" s="5" t="n">
        <f aca="false">K757+V757</f>
        <v>300000000</v>
      </c>
      <c r="AG757" s="5" t="n">
        <f aca="false">L757+W757</f>
        <v>177058411.276717</v>
      </c>
      <c r="AH757" s="5" t="n">
        <f aca="false">M757+X757</f>
        <v>244240919.284679</v>
      </c>
      <c r="AI757" s="5" t="n">
        <f aca="false">N757+Y757</f>
        <v>30000000</v>
      </c>
      <c r="AJ757" s="5" t="n">
        <f aca="false">O757+Z757</f>
        <v>15000000</v>
      </c>
      <c r="AK757" s="5" t="n">
        <f aca="false">P757+AA757</f>
        <v>5000000</v>
      </c>
      <c r="AL757" s="5" t="n">
        <f aca="false">INDEX($AE$745:$AE$872,$B757-$C757*1+const_one)</f>
        <v>30000000</v>
      </c>
      <c r="AM757" s="5" t="n">
        <f aca="false">INDEX($AF$745:$AF$872,$B757-$D757*2+const_one)</f>
        <v>300000000</v>
      </c>
      <c r="AN757" s="5" t="n">
        <f aca="false">INDEX($AG$745:$AG$872,$B757-$E757*4+const_one)</f>
        <v>100000000</v>
      </c>
      <c r="AO757" s="5" t="n">
        <f aca="false">INDEX($AH$745:$AH$872,$B757-$F757*8+const_one)</f>
        <v>60000000</v>
      </c>
      <c r="AP757" s="5" t="n">
        <f aca="false">INDEX($AI$745:$AI$872,$B757-$G757*16+const_one)</f>
        <v>30000000</v>
      </c>
      <c r="AQ757" s="5" t="n">
        <f aca="false">INDEX($AJ$745:$AJ$872,$B757-$H757*32+const_one)</f>
        <v>15000000</v>
      </c>
      <c r="AR757" s="5" t="n">
        <f aca="false">INDEX($AK$745:$AK$872,$B757-$I757*64+const_one)</f>
        <v>5000000</v>
      </c>
      <c r="AS757" s="5" t="n">
        <f aca="false">INDEX($AE$745:$AE$872,$B757+(const_one-$C757)*1+const_one)</f>
        <v>91157743.538325</v>
      </c>
      <c r="AT757" s="5" t="n">
        <f aca="false">INDEX($AF$745:$AF$872,$B757+(const_one-$D757)*2+const_one)</f>
        <v>535484630.478976</v>
      </c>
      <c r="AU757" s="5" t="n">
        <f aca="false">INDEX($AG$745:$AG$872,$B757+(const_one-$E757)*4+const_one)</f>
        <v>177058411.276717</v>
      </c>
      <c r="AV757" s="5" t="n">
        <f aca="false">INDEX($AH$745:$AH$872,$B757+(const_one-$F757)*8+const_one)</f>
        <v>244240919.284679</v>
      </c>
      <c r="AW757" s="5" t="n">
        <f aca="false">INDEX($AI$745:$AI$872,$B757+(const_one-$G757)*16+const_one)</f>
        <v>261702380.005021</v>
      </c>
      <c r="AX757" s="5" t="n">
        <f aca="false">INDEX($AJ$745:$AJ$872,$B757+(const_one-$H757)*32+const_one)</f>
        <v>390936958.424212</v>
      </c>
      <c r="AY757" s="5" t="n">
        <f aca="false">INDEX($AK$745:$AK$872,$B757+(const_one-$I757)*64+const_one)</f>
        <v>388549557.151392</v>
      </c>
      <c r="AZ757" s="5" t="n">
        <f aca="false">--($C757=--(AS757&gt;AL757))</f>
        <v>0</v>
      </c>
      <c r="BA757" s="5" t="n">
        <f aca="false">--($D757=--(AT757&gt;AM757))</f>
        <v>0</v>
      </c>
      <c r="BB757" s="5" t="n">
        <f aca="false">--($E757=--(AU757&gt;AN757))</f>
        <v>1</v>
      </c>
      <c r="BC757" s="5" t="n">
        <f aca="false">--($F757=--(AV757&gt;AO757))</f>
        <v>1</v>
      </c>
      <c r="BD757" s="5" t="n">
        <f aca="false">--($G757=--(AW757&gt;AP757))</f>
        <v>0</v>
      </c>
      <c r="BE757" s="5" t="n">
        <f aca="false">--($H757=--(AX757&gt;AQ757))</f>
        <v>0</v>
      </c>
      <c r="BF757" s="5" t="n">
        <f aca="false">--($I757=--(AY757&gt;AR757))</f>
        <v>0</v>
      </c>
      <c r="BG757" s="5" t="n">
        <f aca="false">SUM(AZ757:BF757)</f>
        <v>2</v>
      </c>
      <c r="BH757" s="5" t="n">
        <f aca="false">SUM(AE757:AK757)+AB757+AC757+AD757</f>
        <v>2000000000</v>
      </c>
    </row>
    <row r="758" customFormat="false" ht="15" hidden="true" customHeight="false" outlineLevel="0" collapsed="false">
      <c r="A758" s="5" t="n">
        <f aca="false">sensitivity_exit_usd</f>
        <v>2000000000</v>
      </c>
      <c r="B758" s="2" t="n">
        <f aca="false">ROW()-ROW($B$745)</f>
        <v>13</v>
      </c>
      <c r="C758" s="2" t="n">
        <f aca="false">MOD(QUOTIENT($B758,1),2)</f>
        <v>1</v>
      </c>
      <c r="D758" s="2" t="n">
        <f aca="false">MOD(QUOTIENT($B758,2),2)</f>
        <v>0</v>
      </c>
      <c r="E758" s="2" t="n">
        <f aca="false">MOD(QUOTIENT($B758,4),2)</f>
        <v>1</v>
      </c>
      <c r="F758" s="2" t="n">
        <f aca="false">MOD(QUOTIENT($B758,8),2)</f>
        <v>1</v>
      </c>
      <c r="G758" s="2" t="n">
        <f aca="false">MOD(QUOTIENT($B758,16),2)</f>
        <v>0</v>
      </c>
      <c r="H758" s="2" t="n">
        <f aca="false">MOD(QUOTIENT($B758,32),2)</f>
        <v>0</v>
      </c>
      <c r="I758" s="2" t="n">
        <f aca="false">MOD(QUOTIENT($B758,64),2)</f>
        <v>0</v>
      </c>
      <c r="J758" s="5" t="n">
        <f aca="false">IF($C758=const_zero,MIN(class_series_f_invested_usd,MAX(const_zero,$A758)),const_zero)</f>
        <v>0</v>
      </c>
      <c r="K758" s="5" t="n">
        <f aca="false">IF($D758=const_zero,MIN(class_series_e_invested_usd,MAX(const_zero,$A758-SUM($J758:$J758))),const_zero)</f>
        <v>300000000</v>
      </c>
      <c r="L758" s="5" t="n">
        <f aca="false">IF($E758=const_zero,MIN(class_series_d_invested_usd,MAX(const_zero,$A758-SUM($J758:$K758))),const_zero)</f>
        <v>0</v>
      </c>
      <c r="M758" s="5" t="n">
        <f aca="false">IF($F758=const_zero,MIN(class_series_c_invested_usd,MAX(const_zero,$A758-SUM($J758:$L758))),const_zero)</f>
        <v>0</v>
      </c>
      <c r="N758" s="5" t="n">
        <f aca="false">IF($G758=const_zero,MIN(class_series_b_invested_usd,MAX(const_zero,$A758-SUM($J758:$M758))),const_zero)</f>
        <v>30000000</v>
      </c>
      <c r="O758" s="5" t="n">
        <f aca="false">IF($H758=const_zero,MIN(class_series_a_invested_usd,MAX(const_zero,$A758-SUM($J758:$N758))),const_zero)</f>
        <v>15000000</v>
      </c>
      <c r="P758" s="5" t="n">
        <f aca="false">IF($I758=const_zero,MIN(class_seed_invested_usd,MAX(const_zero,$A758-SUM($J758:$O758))),const_zero)</f>
        <v>5000000</v>
      </c>
      <c r="Q758" s="5" t="n">
        <f aca="false">MAX(const_zero,$A758-SUM($J758:$P758))</f>
        <v>1650000000</v>
      </c>
      <c r="R758" s="9" t="n">
        <f aca="false">common_rsa_total+Sensitivity!$AE$690+Sensitivity!$AJ$690+IF($C758=const_one,Sensitivity!$D$690,const_zero)+IF($D758=const_one,Sensitivity!$Y$690,const_zero)+IF($E758=const_one,Sensitivity!$V$690,const_zero)+IF($F758=const_one,Sensitivity!$S$690,const_zero)+IF($G758=const_one,Sensitivity!$P$690,const_zero)+IF($H758=const_one,Sensitivity!$M$690,const_zero)+IF($I758=const_one,Sensitivity!$J$690,const_zero)</f>
        <v>14374109.9941088</v>
      </c>
      <c r="S758" s="23" t="b">
        <f aca="false">IF($R758&gt;const_zero,--($Q758&gt;option_strike_usd*$R758),const_zero)</f>
        <v>1</v>
      </c>
      <c r="T758" s="7" t="n">
        <f aca="false">IF($R758&gt;const_zero,IF($S758=const_one,($Q758+option_strike_usd*pre_f_options_issued)/($R758+pre_f_options_issued),$Q758/$R758),const_zero)</f>
        <v>97.9310909183911</v>
      </c>
      <c r="U758" s="5" t="n">
        <f aca="false">IF($C758=const_one,Sensitivity!$D$690*$T758,const_zero)</f>
        <v>91157743.538325</v>
      </c>
      <c r="V758" s="5" t="n">
        <f aca="false">IF($D758=const_one,Sensitivity!$Y$690*$T758,const_zero)</f>
        <v>0</v>
      </c>
      <c r="W758" s="5" t="n">
        <f aca="false">IF($E758=const_one,Sensitivity!$V$690*$T758,const_zero)</f>
        <v>170384455.709281</v>
      </c>
      <c r="X758" s="5" t="n">
        <f aca="false">IF($F758=const_one,Sensitivity!$S$690*$T758,const_zero)</f>
        <v>235034618.204139</v>
      </c>
      <c r="Y758" s="5" t="n">
        <f aca="false">IF($G758=const_one,Sensitivity!$P$690*$T758,const_zero)</f>
        <v>0</v>
      </c>
      <c r="Z758" s="5" t="n">
        <f aca="false">IF($H758=const_one,Sensitivity!$M$690*$T758,const_zero)</f>
        <v>0</v>
      </c>
      <c r="AA758" s="5" t="n">
        <f aca="false">IF($I758=const_one,Sensitivity!$J$690*$T758,const_zero)</f>
        <v>0</v>
      </c>
      <c r="AB758" s="5" t="n">
        <f aca="false">(Sensitivity!$AE$690+Sensitivity!$AJ$690)*$T758</f>
        <v>29715636.9867579</v>
      </c>
      <c r="AC758" s="5" t="n">
        <f aca="false">common_rsa_total*$T758</f>
        <v>881379818.26552</v>
      </c>
      <c r="AD758" s="5" t="n">
        <f aca="false">IF($S758=const_one,pre_f_options_issued*($T758-option_strike_usd),const_zero)</f>
        <v>242327727.295978</v>
      </c>
      <c r="AE758" s="5" t="n">
        <f aca="false">J758+U758</f>
        <v>91157743.538325</v>
      </c>
      <c r="AF758" s="5" t="n">
        <f aca="false">K758+V758</f>
        <v>300000000</v>
      </c>
      <c r="AG758" s="5" t="n">
        <f aca="false">L758+W758</f>
        <v>170384455.709281</v>
      </c>
      <c r="AH758" s="5" t="n">
        <f aca="false">M758+X758</f>
        <v>235034618.204139</v>
      </c>
      <c r="AI758" s="5" t="n">
        <f aca="false">N758+Y758</f>
        <v>30000000</v>
      </c>
      <c r="AJ758" s="5" t="n">
        <f aca="false">O758+Z758</f>
        <v>15000000</v>
      </c>
      <c r="AK758" s="5" t="n">
        <f aca="false">P758+AA758</f>
        <v>5000000</v>
      </c>
      <c r="AL758" s="5" t="n">
        <f aca="false">INDEX($AE$745:$AE$872,$B758-$C758*1+const_one)</f>
        <v>30000000</v>
      </c>
      <c r="AM758" s="5" t="n">
        <f aca="false">INDEX($AF$745:$AF$872,$B758-$D758*2+const_one)</f>
        <v>300000000</v>
      </c>
      <c r="AN758" s="5" t="n">
        <f aca="false">INDEX($AG$745:$AG$872,$B758-$E758*4+const_one)</f>
        <v>100000000</v>
      </c>
      <c r="AO758" s="5" t="n">
        <f aca="false">INDEX($AH$745:$AH$872,$B758-$F758*8+const_one)</f>
        <v>60000000</v>
      </c>
      <c r="AP758" s="5" t="n">
        <f aca="false">INDEX($AI$745:$AI$872,$B758-$G758*16+const_one)</f>
        <v>30000000</v>
      </c>
      <c r="AQ758" s="5" t="n">
        <f aca="false">INDEX($AJ$745:$AJ$872,$B758-$H758*32+const_one)</f>
        <v>15000000</v>
      </c>
      <c r="AR758" s="5" t="n">
        <f aca="false">INDEX($AK$745:$AK$872,$B758-$I758*64+const_one)</f>
        <v>5000000</v>
      </c>
      <c r="AS758" s="5" t="n">
        <f aca="false">INDEX($AE$745:$AE$872,$B758+(const_one-$C758)*1+const_one)</f>
        <v>91157743.538325</v>
      </c>
      <c r="AT758" s="5" t="n">
        <f aca="false">INDEX($AF$745:$AF$872,$B758+(const_one-$D758)*2+const_one)</f>
        <v>521858886.944452</v>
      </c>
      <c r="AU758" s="5" t="n">
        <f aca="false">INDEX($AG$745:$AG$872,$B758+(const_one-$E758)*4+const_one)</f>
        <v>170384455.709281</v>
      </c>
      <c r="AV758" s="5" t="n">
        <f aca="false">INDEX($AH$745:$AH$872,$B758+(const_one-$F758)*8+const_one)</f>
        <v>235034618.204139</v>
      </c>
      <c r="AW758" s="5" t="n">
        <f aca="false">INDEX($AI$745:$AI$872,$B758+(const_one-$G758)*16+const_one)</f>
        <v>253973637.133749</v>
      </c>
      <c r="AX758" s="5" t="n">
        <f aca="false">INDEX($AJ$745:$AJ$872,$B758+(const_one-$H758)*32+const_one)</f>
        <v>381158364.945841</v>
      </c>
      <c r="AY758" s="5" t="n">
        <f aca="false">INDEX($AK$745:$AK$872,$B758+(const_one-$I758)*64+const_one)</f>
        <v>378872557.659809</v>
      </c>
      <c r="AZ758" s="5" t="n">
        <f aca="false">--($C758=--(AS758&gt;AL758))</f>
        <v>1</v>
      </c>
      <c r="BA758" s="5" t="n">
        <f aca="false">--($D758=--(AT758&gt;AM758))</f>
        <v>0</v>
      </c>
      <c r="BB758" s="5" t="n">
        <f aca="false">--($E758=--(AU758&gt;AN758))</f>
        <v>1</v>
      </c>
      <c r="BC758" s="5" t="n">
        <f aca="false">--($F758=--(AV758&gt;AO758))</f>
        <v>1</v>
      </c>
      <c r="BD758" s="5" t="n">
        <f aca="false">--($G758=--(AW758&gt;AP758))</f>
        <v>0</v>
      </c>
      <c r="BE758" s="5" t="n">
        <f aca="false">--($H758=--(AX758&gt;AQ758))</f>
        <v>0</v>
      </c>
      <c r="BF758" s="5" t="n">
        <f aca="false">--($I758=--(AY758&gt;AR758))</f>
        <v>0</v>
      </c>
      <c r="BG758" s="5" t="n">
        <f aca="false">SUM(AZ758:BF758)</f>
        <v>3</v>
      </c>
      <c r="BH758" s="5" t="n">
        <f aca="false">SUM(AE758:AK758)+AB758+AC758+AD758</f>
        <v>2000000000</v>
      </c>
    </row>
    <row r="759" customFormat="false" ht="15" hidden="true" customHeight="false" outlineLevel="0" collapsed="false">
      <c r="A759" s="5" t="n">
        <f aca="false">sensitivity_exit_usd</f>
        <v>2000000000</v>
      </c>
      <c r="B759" s="2" t="n">
        <f aca="false">ROW()-ROW($B$745)</f>
        <v>14</v>
      </c>
      <c r="C759" s="2" t="n">
        <f aca="false">MOD(QUOTIENT($B759,1),2)</f>
        <v>0</v>
      </c>
      <c r="D759" s="2" t="n">
        <f aca="false">MOD(QUOTIENT($B759,2),2)</f>
        <v>1</v>
      </c>
      <c r="E759" s="2" t="n">
        <f aca="false">MOD(QUOTIENT($B759,4),2)</f>
        <v>1</v>
      </c>
      <c r="F759" s="2" t="n">
        <f aca="false">MOD(QUOTIENT($B759,8),2)</f>
        <v>1</v>
      </c>
      <c r="G759" s="2" t="n">
        <f aca="false">MOD(QUOTIENT($B759,16),2)</f>
        <v>0</v>
      </c>
      <c r="H759" s="2" t="n">
        <f aca="false">MOD(QUOTIENT($B759,32),2)</f>
        <v>0</v>
      </c>
      <c r="I759" s="2" t="n">
        <f aca="false">MOD(QUOTIENT($B759,64),2)</f>
        <v>0</v>
      </c>
      <c r="J759" s="5" t="n">
        <f aca="false">IF($C759=const_zero,MIN(class_series_f_invested_usd,MAX(const_zero,$A759)),const_zero)</f>
        <v>30000000</v>
      </c>
      <c r="K759" s="5" t="n">
        <f aca="false">IF($D759=const_zero,MIN(class_series_e_invested_usd,MAX(const_zero,$A759-SUM($J759:$J759))),const_zero)</f>
        <v>0</v>
      </c>
      <c r="L759" s="5" t="n">
        <f aca="false">IF($E759=const_zero,MIN(class_series_d_invested_usd,MAX(const_zero,$A759-SUM($J759:$K759))),const_zero)</f>
        <v>0</v>
      </c>
      <c r="M759" s="5" t="n">
        <f aca="false">IF($F759=const_zero,MIN(class_series_c_invested_usd,MAX(const_zero,$A759-SUM($J759:$L759))),const_zero)</f>
        <v>0</v>
      </c>
      <c r="N759" s="5" t="n">
        <f aca="false">IF($G759=const_zero,MIN(class_series_b_invested_usd,MAX(const_zero,$A759-SUM($J759:$M759))),const_zero)</f>
        <v>30000000</v>
      </c>
      <c r="O759" s="5" t="n">
        <f aca="false">IF($H759=const_zero,MIN(class_series_a_invested_usd,MAX(const_zero,$A759-SUM($J759:$N759))),const_zero)</f>
        <v>15000000</v>
      </c>
      <c r="P759" s="5" t="n">
        <f aca="false">IF($I759=const_zero,MIN(class_seed_invested_usd,MAX(const_zero,$A759-SUM($J759:$O759))),const_zero)</f>
        <v>5000000</v>
      </c>
      <c r="Q759" s="5" t="n">
        <f aca="false">MAX(const_zero,$A759-SUM($J759:$P759))</f>
        <v>1920000000</v>
      </c>
      <c r="R759" s="9" t="n">
        <f aca="false">common_rsa_total+Sensitivity!$AE$690+Sensitivity!$AJ$690+IF($C759=const_one,Sensitivity!$D$690,const_zero)+IF($D759=const_one,Sensitivity!$Y$690,const_zero)+IF($E759=const_one,Sensitivity!$V$690,const_zero)+IF($F759=const_one,Sensitivity!$S$690,const_zero)+IF($G759=const_one,Sensitivity!$P$690,const_zero)+IF($H759=const_one,Sensitivity!$M$690,const_zero)+IF($I759=const_one,Sensitivity!$J$690,const_zero)</f>
        <v>19598489.851011</v>
      </c>
      <c r="S759" s="23" t="b">
        <f aca="false">IF($R759&gt;const_zero,--($Q759&gt;option_strike_usd*$R759),const_zero)</f>
        <v>1</v>
      </c>
      <c r="T759" s="7" t="n">
        <f aca="false">IF($R759&gt;const_zero,IF($S759=const_one,($Q759+option_strike_usd*pre_f_options_issued)/($R759+pre_f_options_issued),$Q759/$R759),const_zero)</f>
        <v>86.9968949444771</v>
      </c>
      <c r="U759" s="5" t="n">
        <f aca="false">IF($C759=const_one,Sensitivity!$D$690*$T759,const_zero)</f>
        <v>0</v>
      </c>
      <c r="V759" s="5" t="n">
        <f aca="false">IF($D759=const_one,Sensitivity!$Y$690*$T759,const_zero)</f>
        <v>535484630.478976</v>
      </c>
      <c r="W759" s="5" t="n">
        <f aca="false">IF($E759=const_one,Sensitivity!$V$690*$T759,const_zero)</f>
        <v>151360701.228833</v>
      </c>
      <c r="X759" s="5" t="n">
        <f aca="false">IF($F759=const_one,Sensitivity!$S$690*$T759,const_zero)</f>
        <v>208792547.866745</v>
      </c>
      <c r="Y759" s="5" t="n">
        <f aca="false">IF($G759=const_one,Sensitivity!$P$690*$T759,const_zero)</f>
        <v>0</v>
      </c>
      <c r="Z759" s="5" t="n">
        <f aca="false">IF($H759=const_one,Sensitivity!$M$690*$T759,const_zero)</f>
        <v>0</v>
      </c>
      <c r="AA759" s="5" t="n">
        <f aca="false">IF($I759=const_one,Sensitivity!$J$690*$T759,const_zero)</f>
        <v>0</v>
      </c>
      <c r="AB759" s="5" t="n">
        <f aca="false">(Sensitivity!$AE$690+Sensitivity!$AJ$690)*$T759</f>
        <v>26397828.5639593</v>
      </c>
      <c r="AC759" s="5" t="n">
        <f aca="false">common_rsa_total*$T759</f>
        <v>782972054.500294</v>
      </c>
      <c r="AD759" s="5" t="n">
        <f aca="false">IF($S759=const_one,pre_f_options_issued*($T759-option_strike_usd),const_zero)</f>
        <v>214992237.361193</v>
      </c>
      <c r="AE759" s="5" t="n">
        <f aca="false">J759+U759</f>
        <v>30000000</v>
      </c>
      <c r="AF759" s="5" t="n">
        <f aca="false">K759+V759</f>
        <v>535484630.478976</v>
      </c>
      <c r="AG759" s="5" t="n">
        <f aca="false">L759+W759</f>
        <v>151360701.228833</v>
      </c>
      <c r="AH759" s="5" t="n">
        <f aca="false">M759+X759</f>
        <v>208792547.866745</v>
      </c>
      <c r="AI759" s="5" t="n">
        <f aca="false">N759+Y759</f>
        <v>30000000</v>
      </c>
      <c r="AJ759" s="5" t="n">
        <f aca="false">O759+Z759</f>
        <v>15000000</v>
      </c>
      <c r="AK759" s="5" t="n">
        <f aca="false">P759+AA759</f>
        <v>5000000</v>
      </c>
      <c r="AL759" s="5" t="n">
        <f aca="false">INDEX($AE$745:$AE$872,$B759-$C759*1+const_one)</f>
        <v>30000000</v>
      </c>
      <c r="AM759" s="5" t="n">
        <f aca="false">INDEX($AF$745:$AF$872,$B759-$D759*2+const_one)</f>
        <v>300000000</v>
      </c>
      <c r="AN759" s="5" t="n">
        <f aca="false">INDEX($AG$745:$AG$872,$B759-$E759*4+const_one)</f>
        <v>100000000</v>
      </c>
      <c r="AO759" s="5" t="n">
        <f aca="false">INDEX($AH$745:$AH$872,$B759-$F759*8+const_one)</f>
        <v>60000000</v>
      </c>
      <c r="AP759" s="5" t="n">
        <f aca="false">INDEX($AI$745:$AI$872,$B759-$G759*16+const_one)</f>
        <v>30000000</v>
      </c>
      <c r="AQ759" s="5" t="n">
        <f aca="false">INDEX($AJ$745:$AJ$872,$B759-$H759*32+const_one)</f>
        <v>15000000</v>
      </c>
      <c r="AR759" s="5" t="n">
        <f aca="false">INDEX($AK$745:$AK$872,$B759-$I759*64+const_one)</f>
        <v>5000000</v>
      </c>
      <c r="AS759" s="5" t="n">
        <f aca="false">INDEX($AE$745:$AE$872,$B759+(const_one-$C759)*1+const_one)</f>
        <v>78919222.8013927</v>
      </c>
      <c r="AT759" s="5" t="n">
        <f aca="false">INDEX($AF$745:$AF$872,$B759+(const_one-$D759)*2+const_one)</f>
        <v>535484630.478976</v>
      </c>
      <c r="AU759" s="5" t="n">
        <f aca="false">INDEX($AG$745:$AG$872,$B759+(const_one-$E759)*4+const_one)</f>
        <v>151360701.228833</v>
      </c>
      <c r="AV759" s="5" t="n">
        <f aca="false">INDEX($AH$745:$AH$872,$B759+(const_one-$F759)*8+const_one)</f>
        <v>208792547.866745</v>
      </c>
      <c r="AW759" s="5" t="n">
        <f aca="false">INDEX($AI$745:$AI$872,$B759+(const_one-$G759)*16+const_one)</f>
        <v>233380575.276486</v>
      </c>
      <c r="AX759" s="5" t="n">
        <f aca="false">INDEX($AJ$745:$AJ$872,$B759+(const_one-$H759)*32+const_one)</f>
        <v>357492245.998297</v>
      </c>
      <c r="AY759" s="5" t="n">
        <f aca="false">INDEX($AK$745:$AK$872,$B759+(const_one-$I759)*64+const_one)</f>
        <v>355647124.728629</v>
      </c>
      <c r="AZ759" s="5" t="n">
        <f aca="false">--($C759=--(AS759&gt;AL759))</f>
        <v>0</v>
      </c>
      <c r="BA759" s="5" t="n">
        <f aca="false">--($D759=--(AT759&gt;AM759))</f>
        <v>1</v>
      </c>
      <c r="BB759" s="5" t="n">
        <f aca="false">--($E759=--(AU759&gt;AN759))</f>
        <v>1</v>
      </c>
      <c r="BC759" s="5" t="n">
        <f aca="false">--($F759=--(AV759&gt;AO759))</f>
        <v>1</v>
      </c>
      <c r="BD759" s="5" t="n">
        <f aca="false">--($G759=--(AW759&gt;AP759))</f>
        <v>0</v>
      </c>
      <c r="BE759" s="5" t="n">
        <f aca="false">--($H759=--(AX759&gt;AQ759))</f>
        <v>0</v>
      </c>
      <c r="BF759" s="5" t="n">
        <f aca="false">--($I759=--(AY759&gt;AR759))</f>
        <v>0</v>
      </c>
      <c r="BG759" s="5" t="n">
        <f aca="false">SUM(AZ759:BF759)</f>
        <v>3</v>
      </c>
      <c r="BH759" s="5" t="n">
        <f aca="false">SUM(AE759:AK759)+AB759+AC759+AD759</f>
        <v>2000000000</v>
      </c>
    </row>
    <row r="760" customFormat="false" ht="15" hidden="true" customHeight="false" outlineLevel="0" collapsed="false">
      <c r="A760" s="5" t="n">
        <f aca="false">sensitivity_exit_usd</f>
        <v>2000000000</v>
      </c>
      <c r="B760" s="2" t="n">
        <f aca="false">ROW()-ROW($B$745)</f>
        <v>15</v>
      </c>
      <c r="C760" s="2" t="n">
        <f aca="false">MOD(QUOTIENT($B760,1),2)</f>
        <v>1</v>
      </c>
      <c r="D760" s="2" t="n">
        <f aca="false">MOD(QUOTIENT($B760,2),2)</f>
        <v>1</v>
      </c>
      <c r="E760" s="2" t="n">
        <f aca="false">MOD(QUOTIENT($B760,4),2)</f>
        <v>1</v>
      </c>
      <c r="F760" s="2" t="n">
        <f aca="false">MOD(QUOTIENT($B760,8),2)</f>
        <v>1</v>
      </c>
      <c r="G760" s="2" t="n">
        <f aca="false">MOD(QUOTIENT($B760,16),2)</f>
        <v>0</v>
      </c>
      <c r="H760" s="2" t="n">
        <f aca="false">MOD(QUOTIENT($B760,32),2)</f>
        <v>0</v>
      </c>
      <c r="I760" s="2" t="n">
        <f aca="false">MOD(QUOTIENT($B760,64),2)</f>
        <v>0</v>
      </c>
      <c r="J760" s="5" t="n">
        <f aca="false">IF($C760=const_zero,MIN(class_series_f_invested_usd,MAX(const_zero,$A760)),const_zero)</f>
        <v>0</v>
      </c>
      <c r="K760" s="5" t="n">
        <f aca="false">IF($D760=const_zero,MIN(class_series_e_invested_usd,MAX(const_zero,$A760-SUM($J760:$J760))),const_zero)</f>
        <v>0</v>
      </c>
      <c r="L760" s="5" t="n">
        <f aca="false">IF($E760=const_zero,MIN(class_series_d_invested_usd,MAX(const_zero,$A760-SUM($J760:$K760))),const_zero)</f>
        <v>0</v>
      </c>
      <c r="M760" s="5" t="n">
        <f aca="false">IF($F760=const_zero,MIN(class_series_c_invested_usd,MAX(const_zero,$A760-SUM($J760:$L760))),const_zero)</f>
        <v>0</v>
      </c>
      <c r="N760" s="5" t="n">
        <f aca="false">IF($G760=const_zero,MIN(class_series_b_invested_usd,MAX(const_zero,$A760-SUM($J760:$M760))),const_zero)</f>
        <v>30000000</v>
      </c>
      <c r="O760" s="5" t="n">
        <f aca="false">IF($H760=const_zero,MIN(class_series_a_invested_usd,MAX(const_zero,$A760-SUM($J760:$N760))),const_zero)</f>
        <v>15000000</v>
      </c>
      <c r="P760" s="5" t="n">
        <f aca="false">IF($I760=const_zero,MIN(class_seed_invested_usd,MAX(const_zero,$A760-SUM($J760:$O760))),const_zero)</f>
        <v>5000000</v>
      </c>
      <c r="Q760" s="5" t="n">
        <f aca="false">MAX(const_zero,$A760-SUM($J760:$P760))</f>
        <v>1950000000</v>
      </c>
      <c r="R760" s="9" t="n">
        <f aca="false">common_rsa_total+Sensitivity!$AE$690+Sensitivity!$AJ$690+IF($C760=const_one,Sensitivity!$D$690,const_zero)+IF($D760=const_one,Sensitivity!$Y$690,const_zero)+IF($E760=const_one,Sensitivity!$V$690,const_zero)+IF($F760=const_one,Sensitivity!$S$690,const_zero)+IF($G760=const_one,Sensitivity!$P$690,const_zero)+IF($H760=const_one,Sensitivity!$M$690,const_zero)+IF($I760=const_one,Sensitivity!$J$690,const_zero)</f>
        <v>20529325.4281853</v>
      </c>
      <c r="S760" s="23" t="b">
        <f aca="false">IF($R760&gt;const_zero,--($Q760&gt;option_strike_usd*$R760),const_zero)</f>
        <v>1</v>
      </c>
      <c r="T760" s="7" t="n">
        <f aca="false">IF($R760&gt;const_zero,IF($S760=const_one,($Q760+option_strike_usd*pre_f_options_issued)/($R760+pre_f_options_issued),$Q760/$R760),const_zero)</f>
        <v>84.7832041841035</v>
      </c>
      <c r="U760" s="5" t="n">
        <f aca="false">IF($C760=const_one,Sensitivity!$D$690*$T760,const_zero)</f>
        <v>78919222.8013927</v>
      </c>
      <c r="V760" s="5" t="n">
        <f aca="false">IF($D760=const_one,Sensitivity!$Y$690*$T760,const_zero)</f>
        <v>521858886.944452</v>
      </c>
      <c r="W760" s="5" t="n">
        <f aca="false">IF($E760=const_one,Sensitivity!$V$690*$T760,const_zero)</f>
        <v>147509232.897604</v>
      </c>
      <c r="X760" s="5" t="n">
        <f aca="false">IF($F760=const_one,Sensitivity!$S$690*$T760,const_zero)</f>
        <v>203479690.041848</v>
      </c>
      <c r="Y760" s="5" t="n">
        <f aca="false">IF($G760=const_one,Sensitivity!$P$690*$T760,const_zero)</f>
        <v>0</v>
      </c>
      <c r="Z760" s="5" t="n">
        <f aca="false">IF($H760=const_one,Sensitivity!$M$690*$T760,const_zero)</f>
        <v>0</v>
      </c>
      <c r="AA760" s="5" t="n">
        <f aca="false">IF($I760=const_one,Sensitivity!$J$690*$T760,const_zero)</f>
        <v>0</v>
      </c>
      <c r="AB760" s="5" t="n">
        <f aca="false">(Sensitivity!$AE$690+Sensitivity!$AJ$690)*$T760</f>
        <v>25726119.1975128</v>
      </c>
      <c r="AC760" s="5" t="n">
        <f aca="false">common_rsa_total*$T760</f>
        <v>763048837.656932</v>
      </c>
      <c r="AD760" s="5" t="n">
        <f aca="false">IF($S760=const_one,pre_f_options_issued*($T760-option_strike_usd),const_zero)</f>
        <v>209458010.460259</v>
      </c>
      <c r="AE760" s="5" t="n">
        <f aca="false">J760+U760</f>
        <v>78919222.8013927</v>
      </c>
      <c r="AF760" s="5" t="n">
        <f aca="false">K760+V760</f>
        <v>521858886.944452</v>
      </c>
      <c r="AG760" s="5" t="n">
        <f aca="false">L760+W760</f>
        <v>147509232.897604</v>
      </c>
      <c r="AH760" s="5" t="n">
        <f aca="false">M760+X760</f>
        <v>203479690.041848</v>
      </c>
      <c r="AI760" s="5" t="n">
        <f aca="false">N760+Y760</f>
        <v>30000000</v>
      </c>
      <c r="AJ760" s="5" t="n">
        <f aca="false">O760+Z760</f>
        <v>15000000</v>
      </c>
      <c r="AK760" s="5" t="n">
        <f aca="false">P760+AA760</f>
        <v>5000000</v>
      </c>
      <c r="AL760" s="5" t="n">
        <f aca="false">INDEX($AE$745:$AE$872,$B760-$C760*1+const_one)</f>
        <v>30000000</v>
      </c>
      <c r="AM760" s="5" t="n">
        <f aca="false">INDEX($AF$745:$AF$872,$B760-$D760*2+const_one)</f>
        <v>300000000</v>
      </c>
      <c r="AN760" s="5" t="n">
        <f aca="false">INDEX($AG$745:$AG$872,$B760-$E760*4+const_one)</f>
        <v>100000000</v>
      </c>
      <c r="AO760" s="5" t="n">
        <f aca="false">INDEX($AH$745:$AH$872,$B760-$F760*8+const_one)</f>
        <v>60000000</v>
      </c>
      <c r="AP760" s="5" t="n">
        <f aca="false">INDEX($AI$745:$AI$872,$B760-$G760*16+const_one)</f>
        <v>30000000</v>
      </c>
      <c r="AQ760" s="5" t="n">
        <f aca="false">INDEX($AJ$745:$AJ$872,$B760-$H760*32+const_one)</f>
        <v>15000000</v>
      </c>
      <c r="AR760" s="5" t="n">
        <f aca="false">INDEX($AK$745:$AK$872,$B760-$I760*64+const_one)</f>
        <v>5000000</v>
      </c>
      <c r="AS760" s="5" t="n">
        <f aca="false">INDEX($AE$745:$AE$872,$B760+(const_one-$C760)*1+const_one)</f>
        <v>78919222.8013927</v>
      </c>
      <c r="AT760" s="5" t="n">
        <f aca="false">INDEX($AF$745:$AF$872,$B760+(const_one-$D760)*2+const_one)</f>
        <v>521858886.944452</v>
      </c>
      <c r="AU760" s="5" t="n">
        <f aca="false">INDEX($AG$745:$AG$872,$B760+(const_one-$E760)*4+const_one)</f>
        <v>147509232.897604</v>
      </c>
      <c r="AV760" s="5" t="n">
        <f aca="false">INDEX($AH$745:$AH$872,$B760+(const_one-$F760)*8+const_one)</f>
        <v>203479690.041848</v>
      </c>
      <c r="AW760" s="5" t="n">
        <f aca="false">INDEX($AI$745:$AI$872,$B760+(const_one-$G760)*16+const_one)</f>
        <v>228492283.305962</v>
      </c>
      <c r="AX760" s="5" t="n">
        <f aca="false">INDEX($AJ$745:$AJ$872,$B760+(const_one-$H760)*32+const_one)</f>
        <v>350971700.164705</v>
      </c>
      <c r="AY760" s="5" t="n">
        <f aca="false">INDEX($AK$745:$AK$872,$B760+(const_one-$I760)*64+const_one)</f>
        <v>349187854.16641</v>
      </c>
      <c r="AZ760" s="5" t="n">
        <f aca="false">--($C760=--(AS760&gt;AL760))</f>
        <v>1</v>
      </c>
      <c r="BA760" s="5" t="n">
        <f aca="false">--($D760=--(AT760&gt;AM760))</f>
        <v>1</v>
      </c>
      <c r="BB760" s="5" t="n">
        <f aca="false">--($E760=--(AU760&gt;AN760))</f>
        <v>1</v>
      </c>
      <c r="BC760" s="5" t="n">
        <f aca="false">--($F760=--(AV760&gt;AO760))</f>
        <v>1</v>
      </c>
      <c r="BD760" s="5" t="n">
        <f aca="false">--($G760=--(AW760&gt;AP760))</f>
        <v>0</v>
      </c>
      <c r="BE760" s="5" t="n">
        <f aca="false">--($H760=--(AX760&gt;AQ760))</f>
        <v>0</v>
      </c>
      <c r="BF760" s="5" t="n">
        <f aca="false">--($I760=--(AY760&gt;AR760))</f>
        <v>0</v>
      </c>
      <c r="BG760" s="5" t="n">
        <f aca="false">SUM(AZ760:BF760)</f>
        <v>4</v>
      </c>
      <c r="BH760" s="5" t="n">
        <f aca="false">SUM(AE760:AK760)+AB760+AC760+AD760</f>
        <v>2000000000</v>
      </c>
    </row>
    <row r="761" customFormat="false" ht="15" hidden="true" customHeight="false" outlineLevel="0" collapsed="false">
      <c r="A761" s="5" t="n">
        <f aca="false">sensitivity_exit_usd</f>
        <v>2000000000</v>
      </c>
      <c r="B761" s="2" t="n">
        <f aca="false">ROW()-ROW($B$745)</f>
        <v>16</v>
      </c>
      <c r="C761" s="2" t="n">
        <f aca="false">MOD(QUOTIENT($B761,1),2)</f>
        <v>0</v>
      </c>
      <c r="D761" s="2" t="n">
        <f aca="false">MOD(QUOTIENT($B761,2),2)</f>
        <v>0</v>
      </c>
      <c r="E761" s="2" t="n">
        <f aca="false">MOD(QUOTIENT($B761,4),2)</f>
        <v>0</v>
      </c>
      <c r="F761" s="2" t="n">
        <f aca="false">MOD(QUOTIENT($B761,8),2)</f>
        <v>0</v>
      </c>
      <c r="G761" s="2" t="n">
        <f aca="false">MOD(QUOTIENT($B761,16),2)</f>
        <v>1</v>
      </c>
      <c r="H761" s="2" t="n">
        <f aca="false">MOD(QUOTIENT($B761,32),2)</f>
        <v>0</v>
      </c>
      <c r="I761" s="2" t="n">
        <f aca="false">MOD(QUOTIENT($B761,64),2)</f>
        <v>0</v>
      </c>
      <c r="J761" s="5" t="n">
        <f aca="false">IF($C761=const_zero,MIN(class_series_f_invested_usd,MAX(const_zero,$A761)),const_zero)</f>
        <v>30000000</v>
      </c>
      <c r="K761" s="5" t="n">
        <f aca="false">IF($D761=const_zero,MIN(class_series_e_invested_usd,MAX(const_zero,$A761-SUM($J761:$J761))),const_zero)</f>
        <v>300000000</v>
      </c>
      <c r="L761" s="5" t="n">
        <f aca="false">IF($E761=const_zero,MIN(class_series_d_invested_usd,MAX(const_zero,$A761-SUM($J761:$K761))),const_zero)</f>
        <v>100000000</v>
      </c>
      <c r="M761" s="5" t="n">
        <f aca="false">IF($F761=const_zero,MIN(class_series_c_invested_usd,MAX(const_zero,$A761-SUM($J761:$L761))),const_zero)</f>
        <v>60000000</v>
      </c>
      <c r="N761" s="5" t="n">
        <f aca="false">IF($G761=const_zero,MIN(class_series_b_invested_usd,MAX(const_zero,$A761-SUM($J761:$M761))),const_zero)</f>
        <v>0</v>
      </c>
      <c r="O761" s="5" t="n">
        <f aca="false">IF($H761=const_zero,MIN(class_series_a_invested_usd,MAX(const_zero,$A761-SUM($J761:$N761))),const_zero)</f>
        <v>15000000</v>
      </c>
      <c r="P761" s="5" t="n">
        <f aca="false">IF($I761=const_zero,MIN(class_seed_invested_usd,MAX(const_zero,$A761-SUM($J761:$O761))),const_zero)</f>
        <v>5000000</v>
      </c>
      <c r="Q761" s="5" t="n">
        <f aca="false">MAX(const_zero,$A761-SUM($J761:$P761))</f>
        <v>1490000000</v>
      </c>
      <c r="R761" s="9" t="n">
        <f aca="false">common_rsa_total+Sensitivity!$AE$690+Sensitivity!$AJ$690+IF($C761=const_one,Sensitivity!$D$690,const_zero)+IF($D761=const_one,Sensitivity!$Y$690,const_zero)+IF($E761=const_one,Sensitivity!$V$690,const_zero)+IF($F761=const_one,Sensitivity!$S$690,const_zero)+IF($G761=const_one,Sensitivity!$P$690,const_zero)+IF($H761=const_one,Sensitivity!$M$690,const_zero)+IF($I761=const_one,Sensitivity!$J$690,const_zero)</f>
        <v>12303434.1464808</v>
      </c>
      <c r="S761" s="23" t="b">
        <f aca="false">IF($R761&gt;const_zero,--($Q761&gt;option_strike_usd*$R761),const_zero)</f>
        <v>1</v>
      </c>
      <c r="T761" s="7" t="n">
        <f aca="false">IF($R761&gt;const_zero,IF($S761=const_one,($Q761+option_strike_usd*pre_f_options_issued)/($R761+pre_f_options_issued),$Q761/$R761),const_zero)</f>
        <v>100.821200353352</v>
      </c>
      <c r="U761" s="5" t="n">
        <f aca="false">IF($C761=const_one,Sensitivity!$D$690*$T761,const_zero)</f>
        <v>0</v>
      </c>
      <c r="V761" s="5" t="n">
        <f aca="false">IF($D761=const_one,Sensitivity!$Y$690*$T761,const_zero)</f>
        <v>0</v>
      </c>
      <c r="W761" s="5" t="n">
        <f aca="false">IF($E761=const_one,Sensitivity!$V$690*$T761,const_zero)</f>
        <v>0</v>
      </c>
      <c r="X761" s="5" t="n">
        <f aca="false">IF($F761=const_one,Sensitivity!$S$690*$T761,const_zero)</f>
        <v>0</v>
      </c>
      <c r="Y761" s="5" t="n">
        <f aca="false">IF($G761=const_one,Sensitivity!$P$690*$T761,const_zero)</f>
        <v>302463601.060057</v>
      </c>
      <c r="Z761" s="5" t="n">
        <f aca="false">IF($H761=const_one,Sensitivity!$M$690*$T761,const_zero)</f>
        <v>0</v>
      </c>
      <c r="AA761" s="5" t="n">
        <f aca="false">IF($I761=const_one,Sensitivity!$J$690*$T761,const_zero)</f>
        <v>0</v>
      </c>
      <c r="AB761" s="5" t="n">
        <f aca="false">(Sensitivity!$AE$690+Sensitivity!$AJ$690)*$T761</f>
        <v>30592594.8763916</v>
      </c>
      <c r="AC761" s="5" t="n">
        <f aca="false">common_rsa_total*$T761</f>
        <v>907390803.180171</v>
      </c>
      <c r="AD761" s="5" t="n">
        <f aca="false">IF($S761=const_one,pre_f_options_issued*($T761-option_strike_usd),const_zero)</f>
        <v>249553000.883381</v>
      </c>
      <c r="AE761" s="5" t="n">
        <f aca="false">J761+U761</f>
        <v>30000000</v>
      </c>
      <c r="AF761" s="5" t="n">
        <f aca="false">K761+V761</f>
        <v>300000000</v>
      </c>
      <c r="AG761" s="5" t="n">
        <f aca="false">L761+W761</f>
        <v>100000000</v>
      </c>
      <c r="AH761" s="5" t="n">
        <f aca="false">M761+X761</f>
        <v>60000000</v>
      </c>
      <c r="AI761" s="5" t="n">
        <f aca="false">N761+Y761</f>
        <v>302463601.060057</v>
      </c>
      <c r="AJ761" s="5" t="n">
        <f aca="false">O761+Z761</f>
        <v>15000000</v>
      </c>
      <c r="AK761" s="5" t="n">
        <f aca="false">P761+AA761</f>
        <v>5000000</v>
      </c>
      <c r="AL761" s="5" t="n">
        <f aca="false">INDEX($AE$745:$AE$872,$B761-$C761*1+const_one)</f>
        <v>30000000</v>
      </c>
      <c r="AM761" s="5" t="n">
        <f aca="false">INDEX($AF$745:$AF$872,$B761-$D761*2+const_one)</f>
        <v>300000000</v>
      </c>
      <c r="AN761" s="5" t="n">
        <f aca="false">INDEX($AG$745:$AG$872,$B761-$E761*4+const_one)</f>
        <v>100000000</v>
      </c>
      <c r="AO761" s="5" t="n">
        <f aca="false">INDEX($AH$745:$AH$872,$B761-$F761*8+const_one)</f>
        <v>60000000</v>
      </c>
      <c r="AP761" s="5" t="n">
        <f aca="false">INDEX($AI$745:$AI$872,$B761-$G761*16+const_one)</f>
        <v>30000000</v>
      </c>
      <c r="AQ761" s="5" t="n">
        <f aca="false">INDEX($AJ$745:$AJ$872,$B761-$H761*32+const_one)</f>
        <v>15000000</v>
      </c>
      <c r="AR761" s="5" t="n">
        <f aca="false">INDEX($AK$745:$AK$872,$B761-$I761*64+const_one)</f>
        <v>5000000</v>
      </c>
      <c r="AS761" s="5" t="n">
        <f aca="false">INDEX($AE$745:$AE$872,$B761+(const_one-$C761)*1+const_one)</f>
        <v>90070730.3953976</v>
      </c>
      <c r="AT761" s="5" t="n">
        <f aca="false">INDEX($AF$745:$AF$872,$B761+(const_one-$D761)*2+const_one)</f>
        <v>526428175.783677</v>
      </c>
      <c r="AU761" s="5" t="n">
        <f aca="false">INDEX($AG$745:$AG$872,$B761+(const_one-$E761)*4+const_one)</f>
        <v>167481694.425701</v>
      </c>
      <c r="AV761" s="5" t="n">
        <f aca="false">INDEX($AH$745:$AH$872,$B761+(const_one-$F761)*8+const_one)</f>
        <v>216584663.752278</v>
      </c>
      <c r="AW761" s="5" t="n">
        <f aca="false">INDEX($AI$745:$AI$872,$B761+(const_one-$G761)*16+const_one)</f>
        <v>302463601.060057</v>
      </c>
      <c r="AX761" s="5" t="n">
        <f aca="false">INDEX($AJ$745:$AJ$872,$B761+(const_one-$H761)*32+const_one)</f>
        <v>380615803.514031</v>
      </c>
      <c r="AY761" s="5" t="n">
        <f aca="false">INDEX($AK$745:$AK$872,$B761+(const_one-$I761)*64+const_one)</f>
        <v>378090988.897023</v>
      </c>
      <c r="AZ761" s="5" t="n">
        <f aca="false">--($C761=--(AS761&gt;AL761))</f>
        <v>0</v>
      </c>
      <c r="BA761" s="5" t="n">
        <f aca="false">--($D761=--(AT761&gt;AM761))</f>
        <v>0</v>
      </c>
      <c r="BB761" s="5" t="n">
        <f aca="false">--($E761=--(AU761&gt;AN761))</f>
        <v>0</v>
      </c>
      <c r="BC761" s="5" t="n">
        <f aca="false">--($F761=--(AV761&gt;AO761))</f>
        <v>0</v>
      </c>
      <c r="BD761" s="5" t="n">
        <f aca="false">--($G761=--(AW761&gt;AP761))</f>
        <v>1</v>
      </c>
      <c r="BE761" s="5" t="n">
        <f aca="false">--($H761=--(AX761&gt;AQ761))</f>
        <v>0</v>
      </c>
      <c r="BF761" s="5" t="n">
        <f aca="false">--($I761=--(AY761&gt;AR761))</f>
        <v>0</v>
      </c>
      <c r="BG761" s="5" t="n">
        <f aca="false">SUM(AZ761:BF761)</f>
        <v>1</v>
      </c>
      <c r="BH761" s="5" t="n">
        <f aca="false">SUM(AE761:AK761)+AB761+AC761+AD761</f>
        <v>2000000000</v>
      </c>
    </row>
    <row r="762" customFormat="false" ht="15" hidden="true" customHeight="false" outlineLevel="0" collapsed="false">
      <c r="A762" s="5" t="n">
        <f aca="false">sensitivity_exit_usd</f>
        <v>2000000000</v>
      </c>
      <c r="B762" s="2" t="n">
        <f aca="false">ROW()-ROW($B$745)</f>
        <v>17</v>
      </c>
      <c r="C762" s="2" t="n">
        <f aca="false">MOD(QUOTIENT($B762,1),2)</f>
        <v>1</v>
      </c>
      <c r="D762" s="2" t="n">
        <f aca="false">MOD(QUOTIENT($B762,2),2)</f>
        <v>0</v>
      </c>
      <c r="E762" s="2" t="n">
        <f aca="false">MOD(QUOTIENT($B762,4),2)</f>
        <v>0</v>
      </c>
      <c r="F762" s="2" t="n">
        <f aca="false">MOD(QUOTIENT($B762,8),2)</f>
        <v>0</v>
      </c>
      <c r="G762" s="2" t="n">
        <f aca="false">MOD(QUOTIENT($B762,16),2)</f>
        <v>1</v>
      </c>
      <c r="H762" s="2" t="n">
        <f aca="false">MOD(QUOTIENT($B762,32),2)</f>
        <v>0</v>
      </c>
      <c r="I762" s="2" t="n">
        <f aca="false">MOD(QUOTIENT($B762,64),2)</f>
        <v>0</v>
      </c>
      <c r="J762" s="5" t="n">
        <f aca="false">IF($C762=const_zero,MIN(class_series_f_invested_usd,MAX(const_zero,$A762)),const_zero)</f>
        <v>0</v>
      </c>
      <c r="K762" s="5" t="n">
        <f aca="false">IF($D762=const_zero,MIN(class_series_e_invested_usd,MAX(const_zero,$A762-SUM($J762:$J762))),const_zero)</f>
        <v>300000000</v>
      </c>
      <c r="L762" s="5" t="n">
        <f aca="false">IF($E762=const_zero,MIN(class_series_d_invested_usd,MAX(const_zero,$A762-SUM($J762:$K762))),const_zero)</f>
        <v>100000000</v>
      </c>
      <c r="M762" s="5" t="n">
        <f aca="false">IF($F762=const_zero,MIN(class_series_c_invested_usd,MAX(const_zero,$A762-SUM($J762:$L762))),const_zero)</f>
        <v>60000000</v>
      </c>
      <c r="N762" s="5" t="n">
        <f aca="false">IF($G762=const_zero,MIN(class_series_b_invested_usd,MAX(const_zero,$A762-SUM($J762:$M762))),const_zero)</f>
        <v>0</v>
      </c>
      <c r="O762" s="5" t="n">
        <f aca="false">IF($H762=const_zero,MIN(class_series_a_invested_usd,MAX(const_zero,$A762-SUM($J762:$N762))),const_zero)</f>
        <v>15000000</v>
      </c>
      <c r="P762" s="5" t="n">
        <f aca="false">IF($I762=const_zero,MIN(class_seed_invested_usd,MAX(const_zero,$A762-SUM($J762:$O762))),const_zero)</f>
        <v>5000000</v>
      </c>
      <c r="Q762" s="5" t="n">
        <f aca="false">MAX(const_zero,$A762-SUM($J762:$P762))</f>
        <v>1520000000</v>
      </c>
      <c r="R762" s="9" t="n">
        <f aca="false">common_rsa_total+Sensitivity!$AE$690+Sensitivity!$AJ$690+IF($C762=const_one,Sensitivity!$D$690,const_zero)+IF($D762=const_one,Sensitivity!$Y$690,const_zero)+IF($E762=const_one,Sensitivity!$V$690,const_zero)+IF($F762=const_one,Sensitivity!$S$690,const_zero)+IF($G762=const_one,Sensitivity!$P$690,const_zero)+IF($H762=const_one,Sensitivity!$M$690,const_zero)+IF($I762=const_one,Sensitivity!$J$690,const_zero)</f>
        <v>13234269.7236551</v>
      </c>
      <c r="S762" s="23" t="b">
        <f aca="false">IF($R762&gt;const_zero,--($Q762&gt;option_strike_usd*$R762),const_zero)</f>
        <v>1</v>
      </c>
      <c r="T762" s="7" t="n">
        <f aca="false">IF($R762&gt;const_zero,IF($S762=const_one,($Q762+option_strike_usd*pre_f_options_issued)/($R762+pre_f_options_issued),$Q762/$R762),const_zero)</f>
        <v>96.7633087992038</v>
      </c>
      <c r="U762" s="5" t="n">
        <f aca="false">IF($C762=const_one,Sensitivity!$D$690*$T762,const_zero)</f>
        <v>90070730.3953976</v>
      </c>
      <c r="V762" s="5" t="n">
        <f aca="false">IF($D762=const_one,Sensitivity!$Y$690*$T762,const_zero)</f>
        <v>0</v>
      </c>
      <c r="W762" s="5" t="n">
        <f aca="false">IF($E762=const_one,Sensitivity!$V$690*$T762,const_zero)</f>
        <v>0</v>
      </c>
      <c r="X762" s="5" t="n">
        <f aca="false">IF($F762=const_one,Sensitivity!$S$690*$T762,const_zero)</f>
        <v>0</v>
      </c>
      <c r="Y762" s="5" t="n">
        <f aca="false">IF($G762=const_one,Sensitivity!$P$690*$T762,const_zero)</f>
        <v>290289926.397612</v>
      </c>
      <c r="Z762" s="5" t="n">
        <f aca="false">IF($H762=const_one,Sensitivity!$M$690*$T762,const_zero)</f>
        <v>0</v>
      </c>
      <c r="AA762" s="5" t="n">
        <f aca="false">IF($I762=const_one,Sensitivity!$J$690*$T762,const_zero)</f>
        <v>0</v>
      </c>
      <c r="AB762" s="5" t="n">
        <f aca="false">(Sensitivity!$AE$690+Sensitivity!$AJ$690)*$T762</f>
        <v>29361292.0161468</v>
      </c>
      <c r="AC762" s="5" t="n">
        <f aca="false">common_rsa_total*$T762</f>
        <v>870869779.192835</v>
      </c>
      <c r="AD762" s="5" t="n">
        <f aca="false">IF($S762=const_one,pre_f_options_issued*($T762-option_strike_usd),const_zero)</f>
        <v>239408271.99801</v>
      </c>
      <c r="AE762" s="5" t="n">
        <f aca="false">J762+U762</f>
        <v>90070730.3953976</v>
      </c>
      <c r="AF762" s="5" t="n">
        <f aca="false">K762+V762</f>
        <v>300000000</v>
      </c>
      <c r="AG762" s="5" t="n">
        <f aca="false">L762+W762</f>
        <v>100000000</v>
      </c>
      <c r="AH762" s="5" t="n">
        <f aca="false">M762+X762</f>
        <v>60000000</v>
      </c>
      <c r="AI762" s="5" t="n">
        <f aca="false">N762+Y762</f>
        <v>290289926.397612</v>
      </c>
      <c r="AJ762" s="5" t="n">
        <f aca="false">O762+Z762</f>
        <v>15000000</v>
      </c>
      <c r="AK762" s="5" t="n">
        <f aca="false">P762+AA762</f>
        <v>5000000</v>
      </c>
      <c r="AL762" s="5" t="n">
        <f aca="false">INDEX($AE$745:$AE$872,$B762-$C762*1+const_one)</f>
        <v>30000000</v>
      </c>
      <c r="AM762" s="5" t="n">
        <f aca="false">INDEX($AF$745:$AF$872,$B762-$D762*2+const_one)</f>
        <v>300000000</v>
      </c>
      <c r="AN762" s="5" t="n">
        <f aca="false">INDEX($AG$745:$AG$872,$B762-$E762*4+const_one)</f>
        <v>100000000</v>
      </c>
      <c r="AO762" s="5" t="n">
        <f aca="false">INDEX($AH$745:$AH$872,$B762-$F762*8+const_one)</f>
        <v>60000000</v>
      </c>
      <c r="AP762" s="5" t="n">
        <f aca="false">INDEX($AI$745:$AI$872,$B762-$G762*16+const_one)</f>
        <v>30000000</v>
      </c>
      <c r="AQ762" s="5" t="n">
        <f aca="false">INDEX($AJ$745:$AJ$872,$B762-$H762*32+const_one)</f>
        <v>15000000</v>
      </c>
      <c r="AR762" s="5" t="n">
        <f aca="false">INDEX($AK$745:$AK$872,$B762-$I762*64+const_one)</f>
        <v>5000000</v>
      </c>
      <c r="AS762" s="5" t="n">
        <f aca="false">INDEX($AE$745:$AE$872,$B762+(const_one-$C762)*1+const_one)</f>
        <v>90070730.3953976</v>
      </c>
      <c r="AT762" s="5" t="n">
        <f aca="false">INDEX($AF$745:$AF$872,$B762+(const_one-$D762)*2+const_one)</f>
        <v>512478025.306234</v>
      </c>
      <c r="AU762" s="5" t="n">
        <f aca="false">INDEX($AG$745:$AG$872,$B762+(const_one-$E762)*4+const_one)</f>
        <v>161547045.300898</v>
      </c>
      <c r="AV762" s="5" t="n">
        <f aca="false">INDEX($AH$745:$AH$872,$B762+(const_one-$F762)*8+const_one)</f>
        <v>209437714.221584</v>
      </c>
      <c r="AW762" s="5" t="n">
        <f aca="false">INDEX($AI$745:$AI$872,$B762+(const_one-$G762)*16+const_one)</f>
        <v>290289926.397612</v>
      </c>
      <c r="AX762" s="5" t="n">
        <f aca="false">INDEX($AJ$745:$AJ$872,$B762+(const_one-$H762)*32+const_one)</f>
        <v>370762997.80308</v>
      </c>
      <c r="AY762" s="5" t="n">
        <f aca="false">INDEX($AK$745:$AK$872,$B762+(const_one-$I762)*64+const_one)</f>
        <v>368351531.150702</v>
      </c>
      <c r="AZ762" s="5" t="n">
        <f aca="false">--($C762=--(AS762&gt;AL762))</f>
        <v>1</v>
      </c>
      <c r="BA762" s="5" t="n">
        <f aca="false">--($D762=--(AT762&gt;AM762))</f>
        <v>0</v>
      </c>
      <c r="BB762" s="5" t="n">
        <f aca="false">--($E762=--(AU762&gt;AN762))</f>
        <v>0</v>
      </c>
      <c r="BC762" s="5" t="n">
        <f aca="false">--($F762=--(AV762&gt;AO762))</f>
        <v>0</v>
      </c>
      <c r="BD762" s="5" t="n">
        <f aca="false">--($G762=--(AW762&gt;AP762))</f>
        <v>1</v>
      </c>
      <c r="BE762" s="5" t="n">
        <f aca="false">--($H762=--(AX762&gt;AQ762))</f>
        <v>0</v>
      </c>
      <c r="BF762" s="5" t="n">
        <f aca="false">--($I762=--(AY762&gt;AR762))</f>
        <v>0</v>
      </c>
      <c r="BG762" s="5" t="n">
        <f aca="false">SUM(AZ762:BF762)</f>
        <v>2</v>
      </c>
      <c r="BH762" s="5" t="n">
        <f aca="false">SUM(AE762:AK762)+AB762+AC762+AD762</f>
        <v>2000000000</v>
      </c>
    </row>
    <row r="763" customFormat="false" ht="15" hidden="true" customHeight="false" outlineLevel="0" collapsed="false">
      <c r="A763" s="5" t="n">
        <f aca="false">sensitivity_exit_usd</f>
        <v>2000000000</v>
      </c>
      <c r="B763" s="2" t="n">
        <f aca="false">ROW()-ROW($B$745)</f>
        <v>18</v>
      </c>
      <c r="C763" s="2" t="n">
        <f aca="false">MOD(QUOTIENT($B763,1),2)</f>
        <v>0</v>
      </c>
      <c r="D763" s="2" t="n">
        <f aca="false">MOD(QUOTIENT($B763,2),2)</f>
        <v>1</v>
      </c>
      <c r="E763" s="2" t="n">
        <f aca="false">MOD(QUOTIENT($B763,4),2)</f>
        <v>0</v>
      </c>
      <c r="F763" s="2" t="n">
        <f aca="false">MOD(QUOTIENT($B763,8),2)</f>
        <v>0</v>
      </c>
      <c r="G763" s="2" t="n">
        <f aca="false">MOD(QUOTIENT($B763,16),2)</f>
        <v>1</v>
      </c>
      <c r="H763" s="2" t="n">
        <f aca="false">MOD(QUOTIENT($B763,32),2)</f>
        <v>0</v>
      </c>
      <c r="I763" s="2" t="n">
        <f aca="false">MOD(QUOTIENT($B763,64),2)</f>
        <v>0</v>
      </c>
      <c r="J763" s="5" t="n">
        <f aca="false">IF($C763=const_zero,MIN(class_series_f_invested_usd,MAX(const_zero,$A763)),const_zero)</f>
        <v>30000000</v>
      </c>
      <c r="K763" s="5" t="n">
        <f aca="false">IF($D763=const_zero,MIN(class_series_e_invested_usd,MAX(const_zero,$A763-SUM($J763:$J763))),const_zero)</f>
        <v>0</v>
      </c>
      <c r="L763" s="5" t="n">
        <f aca="false">IF($E763=const_zero,MIN(class_series_d_invested_usd,MAX(const_zero,$A763-SUM($J763:$K763))),const_zero)</f>
        <v>100000000</v>
      </c>
      <c r="M763" s="5" t="n">
        <f aca="false">IF($F763=const_zero,MIN(class_series_c_invested_usd,MAX(const_zero,$A763-SUM($J763:$L763))),const_zero)</f>
        <v>60000000</v>
      </c>
      <c r="N763" s="5" t="n">
        <f aca="false">IF($G763=const_zero,MIN(class_series_b_invested_usd,MAX(const_zero,$A763-SUM($J763:$M763))),const_zero)</f>
        <v>0</v>
      </c>
      <c r="O763" s="5" t="n">
        <f aca="false">IF($H763=const_zero,MIN(class_series_a_invested_usd,MAX(const_zero,$A763-SUM($J763:$N763))),const_zero)</f>
        <v>15000000</v>
      </c>
      <c r="P763" s="5" t="n">
        <f aca="false">IF($I763=const_zero,MIN(class_seed_invested_usd,MAX(const_zero,$A763-SUM($J763:$O763))),const_zero)</f>
        <v>5000000</v>
      </c>
      <c r="Q763" s="5" t="n">
        <f aca="false">MAX(const_zero,$A763-SUM($J763:$P763))</f>
        <v>1790000000</v>
      </c>
      <c r="R763" s="9" t="n">
        <f aca="false">common_rsa_total+Sensitivity!$AE$690+Sensitivity!$AJ$690+IF($C763=const_one,Sensitivity!$D$690,const_zero)+IF($D763=const_one,Sensitivity!$Y$690,const_zero)+IF($E763=const_one,Sensitivity!$V$690,const_zero)+IF($F763=const_one,Sensitivity!$S$690,const_zero)+IF($G763=const_one,Sensitivity!$P$690,const_zero)+IF($H763=const_one,Sensitivity!$M$690,const_zero)+IF($I763=const_one,Sensitivity!$J$690,const_zero)</f>
        <v>18458649.5805573</v>
      </c>
      <c r="S763" s="23" t="b">
        <f aca="false">IF($R763&gt;const_zero,--($Q763&gt;option_strike_usd*$R763),const_zero)</f>
        <v>1</v>
      </c>
      <c r="T763" s="7" t="n">
        <f aca="false">IF($R763&gt;const_zero,IF($S763=const_one,($Q763+option_strike_usd*pre_f_options_issued)/($R763+pre_f_options_issued),$Q763/$R763),const_zero)</f>
        <v>85.5255484429134</v>
      </c>
      <c r="U763" s="5" t="n">
        <f aca="false">IF($C763=const_one,Sensitivity!$D$690*$T763,const_zero)</f>
        <v>0</v>
      </c>
      <c r="V763" s="5" t="n">
        <f aca="false">IF($D763=const_one,Sensitivity!$Y$690*$T763,const_zero)</f>
        <v>526428175.783677</v>
      </c>
      <c r="W763" s="5" t="n">
        <f aca="false">IF($E763=const_one,Sensitivity!$V$690*$T763,const_zero)</f>
        <v>0</v>
      </c>
      <c r="X763" s="5" t="n">
        <f aca="false">IF($F763=const_one,Sensitivity!$S$690*$T763,const_zero)</f>
        <v>0</v>
      </c>
      <c r="Y763" s="5" t="n">
        <f aca="false">IF($G763=const_one,Sensitivity!$P$690*$T763,const_zero)</f>
        <v>256576645.32874</v>
      </c>
      <c r="Z763" s="5" t="n">
        <f aca="false">IF($H763=const_one,Sensitivity!$M$690*$T763,const_zero)</f>
        <v>0</v>
      </c>
      <c r="AA763" s="5" t="n">
        <f aca="false">IF($I763=const_one,Sensitivity!$J$690*$T763,const_zero)</f>
        <v>0</v>
      </c>
      <c r="AB763" s="5" t="n">
        <f aca="false">(Sensitivity!$AE$690+Sensitivity!$AJ$690)*$T763</f>
        <v>25951371.7940797</v>
      </c>
      <c r="AC763" s="5" t="n">
        <f aca="false">common_rsa_total*$T763</f>
        <v>769729935.98622</v>
      </c>
      <c r="AD763" s="5" t="n">
        <f aca="false">IF($S763=const_one,pre_f_options_issued*($T763-option_strike_usd),const_zero)</f>
        <v>211313871.107283</v>
      </c>
      <c r="AE763" s="5" t="n">
        <f aca="false">J763+U763</f>
        <v>30000000</v>
      </c>
      <c r="AF763" s="5" t="n">
        <f aca="false">K763+V763</f>
        <v>526428175.783677</v>
      </c>
      <c r="AG763" s="5" t="n">
        <f aca="false">L763+W763</f>
        <v>100000000</v>
      </c>
      <c r="AH763" s="5" t="n">
        <f aca="false">M763+X763</f>
        <v>60000000</v>
      </c>
      <c r="AI763" s="5" t="n">
        <f aca="false">N763+Y763</f>
        <v>256576645.32874</v>
      </c>
      <c r="AJ763" s="5" t="n">
        <f aca="false">O763+Z763</f>
        <v>15000000</v>
      </c>
      <c r="AK763" s="5" t="n">
        <f aca="false">P763+AA763</f>
        <v>5000000</v>
      </c>
      <c r="AL763" s="5" t="n">
        <f aca="false">INDEX($AE$745:$AE$872,$B763-$C763*1+const_one)</f>
        <v>30000000</v>
      </c>
      <c r="AM763" s="5" t="n">
        <f aca="false">INDEX($AF$745:$AF$872,$B763-$D763*2+const_one)</f>
        <v>300000000</v>
      </c>
      <c r="AN763" s="5" t="n">
        <f aca="false">INDEX($AG$745:$AG$872,$B763-$E763*4+const_one)</f>
        <v>100000000</v>
      </c>
      <c r="AO763" s="5" t="n">
        <f aca="false">INDEX($AH$745:$AH$872,$B763-$F763*8+const_one)</f>
        <v>60000000</v>
      </c>
      <c r="AP763" s="5" t="n">
        <f aca="false">INDEX($AI$745:$AI$872,$B763-$G763*16+const_one)</f>
        <v>30000000</v>
      </c>
      <c r="AQ763" s="5" t="n">
        <f aca="false">INDEX($AJ$745:$AJ$872,$B763-$H763*32+const_one)</f>
        <v>15000000</v>
      </c>
      <c r="AR763" s="5" t="n">
        <f aca="false">INDEX($AK$745:$AK$872,$B763-$I763*64+const_one)</f>
        <v>5000000</v>
      </c>
      <c r="AS763" s="5" t="n">
        <f aca="false">INDEX($AE$745:$AE$872,$B763+(const_one-$C763)*1+const_one)</f>
        <v>77500581.9997955</v>
      </c>
      <c r="AT763" s="5" t="n">
        <f aca="false">INDEX($AF$745:$AF$872,$B763+(const_one-$D763)*2+const_one)</f>
        <v>526428175.783677</v>
      </c>
      <c r="AU763" s="5" t="n">
        <f aca="false">INDEX($AG$745:$AG$872,$B763+(const_one-$E763)*4+const_one)</f>
        <v>145060210.324389</v>
      </c>
      <c r="AV763" s="5" t="n">
        <f aca="false">INDEX($AH$745:$AH$872,$B763+(const_one-$F763)*8+const_one)</f>
        <v>190336345.629357</v>
      </c>
      <c r="AW763" s="5" t="n">
        <f aca="false">INDEX($AI$745:$AI$872,$B763+(const_one-$G763)*16+const_one)</f>
        <v>256576645.32874</v>
      </c>
      <c r="AX763" s="5" t="n">
        <f aca="false">INDEX($AJ$745:$AJ$872,$B763+(const_one-$H763)*32+const_one)</f>
        <v>348149851.630532</v>
      </c>
      <c r="AY763" s="5" t="n">
        <f aca="false">INDEX($AK$745:$AK$872,$B763+(const_one-$I763)*64+const_one)</f>
        <v>346223711.372548</v>
      </c>
      <c r="AZ763" s="5" t="n">
        <f aca="false">--($C763=--(AS763&gt;AL763))</f>
        <v>0</v>
      </c>
      <c r="BA763" s="5" t="n">
        <f aca="false">--($D763=--(AT763&gt;AM763))</f>
        <v>1</v>
      </c>
      <c r="BB763" s="5" t="n">
        <f aca="false">--($E763=--(AU763&gt;AN763))</f>
        <v>0</v>
      </c>
      <c r="BC763" s="5" t="n">
        <f aca="false">--($F763=--(AV763&gt;AO763))</f>
        <v>0</v>
      </c>
      <c r="BD763" s="5" t="n">
        <f aca="false">--($G763=--(AW763&gt;AP763))</f>
        <v>1</v>
      </c>
      <c r="BE763" s="5" t="n">
        <f aca="false">--($H763=--(AX763&gt;AQ763))</f>
        <v>0</v>
      </c>
      <c r="BF763" s="5" t="n">
        <f aca="false">--($I763=--(AY763&gt;AR763))</f>
        <v>0</v>
      </c>
      <c r="BG763" s="5" t="n">
        <f aca="false">SUM(AZ763:BF763)</f>
        <v>2</v>
      </c>
      <c r="BH763" s="5" t="n">
        <f aca="false">SUM(AE763:AK763)+AB763+AC763+AD763</f>
        <v>2000000000</v>
      </c>
    </row>
    <row r="764" customFormat="false" ht="15" hidden="true" customHeight="false" outlineLevel="0" collapsed="false">
      <c r="A764" s="5" t="n">
        <f aca="false">sensitivity_exit_usd</f>
        <v>2000000000</v>
      </c>
      <c r="B764" s="2" t="n">
        <f aca="false">ROW()-ROW($B$745)</f>
        <v>19</v>
      </c>
      <c r="C764" s="2" t="n">
        <f aca="false">MOD(QUOTIENT($B764,1),2)</f>
        <v>1</v>
      </c>
      <c r="D764" s="2" t="n">
        <f aca="false">MOD(QUOTIENT($B764,2),2)</f>
        <v>1</v>
      </c>
      <c r="E764" s="2" t="n">
        <f aca="false">MOD(QUOTIENT($B764,4),2)</f>
        <v>0</v>
      </c>
      <c r="F764" s="2" t="n">
        <f aca="false">MOD(QUOTIENT($B764,8),2)</f>
        <v>0</v>
      </c>
      <c r="G764" s="2" t="n">
        <f aca="false">MOD(QUOTIENT($B764,16),2)</f>
        <v>1</v>
      </c>
      <c r="H764" s="2" t="n">
        <f aca="false">MOD(QUOTIENT($B764,32),2)</f>
        <v>0</v>
      </c>
      <c r="I764" s="2" t="n">
        <f aca="false">MOD(QUOTIENT($B764,64),2)</f>
        <v>0</v>
      </c>
      <c r="J764" s="5" t="n">
        <f aca="false">IF($C764=const_zero,MIN(class_series_f_invested_usd,MAX(const_zero,$A764)),const_zero)</f>
        <v>0</v>
      </c>
      <c r="K764" s="5" t="n">
        <f aca="false">IF($D764=const_zero,MIN(class_series_e_invested_usd,MAX(const_zero,$A764-SUM($J764:$J764))),const_zero)</f>
        <v>0</v>
      </c>
      <c r="L764" s="5" t="n">
        <f aca="false">IF($E764=const_zero,MIN(class_series_d_invested_usd,MAX(const_zero,$A764-SUM($J764:$K764))),const_zero)</f>
        <v>100000000</v>
      </c>
      <c r="M764" s="5" t="n">
        <f aca="false">IF($F764=const_zero,MIN(class_series_c_invested_usd,MAX(const_zero,$A764-SUM($J764:$L764))),const_zero)</f>
        <v>60000000</v>
      </c>
      <c r="N764" s="5" t="n">
        <f aca="false">IF($G764=const_zero,MIN(class_series_b_invested_usd,MAX(const_zero,$A764-SUM($J764:$M764))),const_zero)</f>
        <v>0</v>
      </c>
      <c r="O764" s="5" t="n">
        <f aca="false">IF($H764=const_zero,MIN(class_series_a_invested_usd,MAX(const_zero,$A764-SUM($J764:$N764))),const_zero)</f>
        <v>15000000</v>
      </c>
      <c r="P764" s="5" t="n">
        <f aca="false">IF($I764=const_zero,MIN(class_seed_invested_usd,MAX(const_zero,$A764-SUM($J764:$O764))),const_zero)</f>
        <v>5000000</v>
      </c>
      <c r="Q764" s="5" t="n">
        <f aca="false">MAX(const_zero,$A764-SUM($J764:$P764))</f>
        <v>1820000000</v>
      </c>
      <c r="R764" s="9" t="n">
        <f aca="false">common_rsa_total+Sensitivity!$AE$690+Sensitivity!$AJ$690+IF($C764=const_one,Sensitivity!$D$690,const_zero)+IF($D764=const_one,Sensitivity!$Y$690,const_zero)+IF($E764=const_one,Sensitivity!$V$690,const_zero)+IF($F764=const_one,Sensitivity!$S$690,const_zero)+IF($G764=const_one,Sensitivity!$P$690,const_zero)+IF($H764=const_one,Sensitivity!$M$690,const_zero)+IF($I764=const_one,Sensitivity!$J$690,const_zero)</f>
        <v>19389485.1577316</v>
      </c>
      <c r="S764" s="23" t="b">
        <f aca="false">IF($R764&gt;const_zero,--($Q764&gt;option_strike_usd*$R764),const_zero)</f>
        <v>1</v>
      </c>
      <c r="T764" s="7" t="n">
        <f aca="false">IF($R764&gt;const_zero,IF($S764=const_one,($Q764+option_strike_usd*pre_f_options_issued)/($R764+pre_f_options_issued),$Q764/$R764),const_zero)</f>
        <v>83.2591532814684</v>
      </c>
      <c r="U764" s="5" t="n">
        <f aca="false">IF($C764=const_one,Sensitivity!$D$690*$T764,const_zero)</f>
        <v>77500581.9997955</v>
      </c>
      <c r="V764" s="5" t="n">
        <f aca="false">IF($D764=const_one,Sensitivity!$Y$690*$T764,const_zero)</f>
        <v>512478025.306234</v>
      </c>
      <c r="W764" s="5" t="n">
        <f aca="false">IF($E764=const_one,Sensitivity!$V$690*$T764,const_zero)</f>
        <v>0</v>
      </c>
      <c r="X764" s="5" t="n">
        <f aca="false">IF($F764=const_one,Sensitivity!$S$690*$T764,const_zero)</f>
        <v>0</v>
      </c>
      <c r="Y764" s="5" t="n">
        <f aca="false">IF($G764=const_one,Sensitivity!$P$690*$T764,const_zero)</f>
        <v>249777459.844405</v>
      </c>
      <c r="Z764" s="5" t="n">
        <f aca="false">IF($H764=const_one,Sensitivity!$M$690*$T764,const_zero)</f>
        <v>0</v>
      </c>
      <c r="AA764" s="5" t="n">
        <f aca="false">IF($I764=const_one,Sensitivity!$J$690*$T764,const_zero)</f>
        <v>0</v>
      </c>
      <c r="AB764" s="5" t="n">
        <f aca="false">(Sensitivity!$AE$690+Sensitivity!$AJ$690)*$T764</f>
        <v>25263670.1126784</v>
      </c>
      <c r="AC764" s="5" t="n">
        <f aca="false">common_rsa_total*$T764</f>
        <v>749332379.533216</v>
      </c>
      <c r="AD764" s="5" t="n">
        <f aca="false">IF($S764=const_one,pre_f_options_issued*($T764-option_strike_usd),const_zero)</f>
        <v>205647883.203671</v>
      </c>
      <c r="AE764" s="5" t="n">
        <f aca="false">J764+U764</f>
        <v>77500581.9997955</v>
      </c>
      <c r="AF764" s="5" t="n">
        <f aca="false">K764+V764</f>
        <v>512478025.306234</v>
      </c>
      <c r="AG764" s="5" t="n">
        <f aca="false">L764+W764</f>
        <v>100000000</v>
      </c>
      <c r="AH764" s="5" t="n">
        <f aca="false">M764+X764</f>
        <v>60000000</v>
      </c>
      <c r="AI764" s="5" t="n">
        <f aca="false">N764+Y764</f>
        <v>249777459.844405</v>
      </c>
      <c r="AJ764" s="5" t="n">
        <f aca="false">O764+Z764</f>
        <v>15000000</v>
      </c>
      <c r="AK764" s="5" t="n">
        <f aca="false">P764+AA764</f>
        <v>5000000</v>
      </c>
      <c r="AL764" s="5" t="n">
        <f aca="false">INDEX($AE$745:$AE$872,$B764-$C764*1+const_one)</f>
        <v>30000000</v>
      </c>
      <c r="AM764" s="5" t="n">
        <f aca="false">INDEX($AF$745:$AF$872,$B764-$D764*2+const_one)</f>
        <v>300000000</v>
      </c>
      <c r="AN764" s="5" t="n">
        <f aca="false">INDEX($AG$745:$AG$872,$B764-$E764*4+const_one)</f>
        <v>100000000</v>
      </c>
      <c r="AO764" s="5" t="n">
        <f aca="false">INDEX($AH$745:$AH$872,$B764-$F764*8+const_one)</f>
        <v>60000000</v>
      </c>
      <c r="AP764" s="5" t="n">
        <f aca="false">INDEX($AI$745:$AI$872,$B764-$G764*16+const_one)</f>
        <v>30000000</v>
      </c>
      <c r="AQ764" s="5" t="n">
        <f aca="false">INDEX($AJ$745:$AJ$872,$B764-$H764*32+const_one)</f>
        <v>15000000</v>
      </c>
      <c r="AR764" s="5" t="n">
        <f aca="false">INDEX($AK$745:$AK$872,$B764-$I764*64+const_one)</f>
        <v>5000000</v>
      </c>
      <c r="AS764" s="5" t="n">
        <f aca="false">INDEX($AE$745:$AE$872,$B764+(const_one-$C764)*1+const_one)</f>
        <v>77500581.9997955</v>
      </c>
      <c r="AT764" s="5" t="n">
        <f aca="false">INDEX($AF$745:$AF$872,$B764+(const_one-$D764)*2+const_one)</f>
        <v>512478025.306234</v>
      </c>
      <c r="AU764" s="5" t="n">
        <f aca="false">INDEX($AG$745:$AG$872,$B764+(const_one-$E764)*4+const_one)</f>
        <v>141554735.877374</v>
      </c>
      <c r="AV764" s="5" t="n">
        <f aca="false">INDEX($AH$745:$AH$872,$B764+(const_one-$F764)*8+const_one)</f>
        <v>186006412.67861</v>
      </c>
      <c r="AW764" s="5" t="n">
        <f aca="false">INDEX($AI$745:$AI$872,$B764+(const_one-$G764)*16+const_one)</f>
        <v>249777459.844405</v>
      </c>
      <c r="AX764" s="5" t="n">
        <f aca="false">INDEX($AJ$745:$AJ$872,$B764+(const_one-$H764)*32+const_one)</f>
        <v>341676307.527157</v>
      </c>
      <c r="AY764" s="5" t="n">
        <f aca="false">INDEX($AK$745:$AK$872,$B764+(const_one-$I764)*64+const_one)</f>
        <v>339816844.62905</v>
      </c>
      <c r="AZ764" s="5" t="n">
        <f aca="false">--($C764=--(AS764&gt;AL764))</f>
        <v>1</v>
      </c>
      <c r="BA764" s="5" t="n">
        <f aca="false">--($D764=--(AT764&gt;AM764))</f>
        <v>1</v>
      </c>
      <c r="BB764" s="5" t="n">
        <f aca="false">--($E764=--(AU764&gt;AN764))</f>
        <v>0</v>
      </c>
      <c r="BC764" s="5" t="n">
        <f aca="false">--($F764=--(AV764&gt;AO764))</f>
        <v>0</v>
      </c>
      <c r="BD764" s="5" t="n">
        <f aca="false">--($G764=--(AW764&gt;AP764))</f>
        <v>1</v>
      </c>
      <c r="BE764" s="5" t="n">
        <f aca="false">--($H764=--(AX764&gt;AQ764))</f>
        <v>0</v>
      </c>
      <c r="BF764" s="5" t="n">
        <f aca="false">--($I764=--(AY764&gt;AR764))</f>
        <v>0</v>
      </c>
      <c r="BG764" s="5" t="n">
        <f aca="false">SUM(AZ764:BF764)</f>
        <v>3</v>
      </c>
      <c r="BH764" s="5" t="n">
        <f aca="false">SUM(AE764:AK764)+AB764+AC764+AD764</f>
        <v>2000000000</v>
      </c>
    </row>
    <row r="765" customFormat="false" ht="15" hidden="true" customHeight="false" outlineLevel="0" collapsed="false">
      <c r="A765" s="5" t="n">
        <f aca="false">sensitivity_exit_usd</f>
        <v>2000000000</v>
      </c>
      <c r="B765" s="2" t="n">
        <f aca="false">ROW()-ROW($B$745)</f>
        <v>20</v>
      </c>
      <c r="C765" s="2" t="n">
        <f aca="false">MOD(QUOTIENT($B765,1),2)</f>
        <v>0</v>
      </c>
      <c r="D765" s="2" t="n">
        <f aca="false">MOD(QUOTIENT($B765,2),2)</f>
        <v>0</v>
      </c>
      <c r="E765" s="2" t="n">
        <f aca="false">MOD(QUOTIENT($B765,4),2)</f>
        <v>1</v>
      </c>
      <c r="F765" s="2" t="n">
        <f aca="false">MOD(QUOTIENT($B765,8),2)</f>
        <v>0</v>
      </c>
      <c r="G765" s="2" t="n">
        <f aca="false">MOD(QUOTIENT($B765,16),2)</f>
        <v>1</v>
      </c>
      <c r="H765" s="2" t="n">
        <f aca="false">MOD(QUOTIENT($B765,32),2)</f>
        <v>0</v>
      </c>
      <c r="I765" s="2" t="n">
        <f aca="false">MOD(QUOTIENT($B765,64),2)</f>
        <v>0</v>
      </c>
      <c r="J765" s="5" t="n">
        <f aca="false">IF($C765=const_zero,MIN(class_series_f_invested_usd,MAX(const_zero,$A765)),const_zero)</f>
        <v>30000000</v>
      </c>
      <c r="K765" s="5" t="n">
        <f aca="false">IF($D765=const_zero,MIN(class_series_e_invested_usd,MAX(const_zero,$A765-SUM($J765:$J765))),const_zero)</f>
        <v>300000000</v>
      </c>
      <c r="L765" s="5" t="n">
        <f aca="false">IF($E765=const_zero,MIN(class_series_d_invested_usd,MAX(const_zero,$A765-SUM($J765:$K765))),const_zero)</f>
        <v>0</v>
      </c>
      <c r="M765" s="5" t="n">
        <f aca="false">IF($F765=const_zero,MIN(class_series_c_invested_usd,MAX(const_zero,$A765-SUM($J765:$L765))),const_zero)</f>
        <v>60000000</v>
      </c>
      <c r="N765" s="5" t="n">
        <f aca="false">IF($G765=const_zero,MIN(class_series_b_invested_usd,MAX(const_zero,$A765-SUM($J765:$M765))),const_zero)</f>
        <v>0</v>
      </c>
      <c r="O765" s="5" t="n">
        <f aca="false">IF($H765=const_zero,MIN(class_series_a_invested_usd,MAX(const_zero,$A765-SUM($J765:$N765))),const_zero)</f>
        <v>15000000</v>
      </c>
      <c r="P765" s="5" t="n">
        <f aca="false">IF($I765=const_zero,MIN(class_seed_invested_usd,MAX(const_zero,$A765-SUM($J765:$O765))),const_zero)</f>
        <v>5000000</v>
      </c>
      <c r="Q765" s="5" t="n">
        <f aca="false">MAX(const_zero,$A765-SUM($J765:$P765))</f>
        <v>1590000000</v>
      </c>
      <c r="R765" s="9" t="n">
        <f aca="false">common_rsa_total+Sensitivity!$AE$690+Sensitivity!$AJ$690+IF($C765=const_one,Sensitivity!$D$690,const_zero)+IF($D765=const_one,Sensitivity!$Y$690,const_zero)+IF($E765=const_one,Sensitivity!$V$690,const_zero)+IF($F765=const_one,Sensitivity!$S$690,const_zero)+IF($G765=const_one,Sensitivity!$P$690,const_zero)+IF($H765=const_one,Sensitivity!$M$690,const_zero)+IF($I765=const_one,Sensitivity!$J$690,const_zero)</f>
        <v>14043274.4169345</v>
      </c>
      <c r="S765" s="23" t="b">
        <f aca="false">IF($R765&gt;const_zero,--($Q765&gt;option_strike_usd*$R765),const_zero)</f>
        <v>1</v>
      </c>
      <c r="T765" s="7" t="n">
        <f aca="false">IF($R765&gt;const_zero,IF($S765=const_one,($Q765+option_strike_usd*pre_f_options_issued)/($R765+pre_f_options_issued),$Q765/$R765),const_zero)</f>
        <v>96.2626841497494</v>
      </c>
      <c r="U765" s="5" t="n">
        <f aca="false">IF($C765=const_one,Sensitivity!$D$690*$T765,const_zero)</f>
        <v>0</v>
      </c>
      <c r="V765" s="5" t="n">
        <f aca="false">IF($D765=const_one,Sensitivity!$Y$690*$T765,const_zero)</f>
        <v>0</v>
      </c>
      <c r="W765" s="5" t="n">
        <f aca="false">IF($E765=const_one,Sensitivity!$V$690*$T765,const_zero)</f>
        <v>167481694.425701</v>
      </c>
      <c r="X765" s="5" t="n">
        <f aca="false">IF($F765=const_one,Sensitivity!$S$690*$T765,const_zero)</f>
        <v>0</v>
      </c>
      <c r="Y765" s="5" t="n">
        <f aca="false">IF($G765=const_one,Sensitivity!$P$690*$T765,const_zero)</f>
        <v>288788052.449248</v>
      </c>
      <c r="Z765" s="5" t="n">
        <f aca="false">IF($H765=const_one,Sensitivity!$M$690*$T765,const_zero)</f>
        <v>0</v>
      </c>
      <c r="AA765" s="5" t="n">
        <f aca="false">IF($I765=const_one,Sensitivity!$J$690*$T765,const_zero)</f>
        <v>0</v>
      </c>
      <c r="AB765" s="5" t="n">
        <f aca="false">(Sensitivity!$AE$690+Sensitivity!$AJ$690)*$T765</f>
        <v>29209385.4029323</v>
      </c>
      <c r="AC765" s="5" t="n">
        <f aca="false">common_rsa_total*$T765</f>
        <v>866364157.347745</v>
      </c>
      <c r="AD765" s="5" t="n">
        <f aca="false">IF($S765=const_one,pre_f_options_issued*($T765-option_strike_usd),const_zero)</f>
        <v>238156710.374374</v>
      </c>
      <c r="AE765" s="5" t="n">
        <f aca="false">J765+U765</f>
        <v>30000000</v>
      </c>
      <c r="AF765" s="5" t="n">
        <f aca="false">K765+V765</f>
        <v>300000000</v>
      </c>
      <c r="AG765" s="5" t="n">
        <f aca="false">L765+W765</f>
        <v>167481694.425701</v>
      </c>
      <c r="AH765" s="5" t="n">
        <f aca="false">M765+X765</f>
        <v>60000000</v>
      </c>
      <c r="AI765" s="5" t="n">
        <f aca="false">N765+Y765</f>
        <v>288788052.449248</v>
      </c>
      <c r="AJ765" s="5" t="n">
        <f aca="false">O765+Z765</f>
        <v>15000000</v>
      </c>
      <c r="AK765" s="5" t="n">
        <f aca="false">P765+AA765</f>
        <v>5000000</v>
      </c>
      <c r="AL765" s="5" t="n">
        <f aca="false">INDEX($AE$745:$AE$872,$B765-$C765*1+const_one)</f>
        <v>30000000</v>
      </c>
      <c r="AM765" s="5" t="n">
        <f aca="false">INDEX($AF$745:$AF$872,$B765-$D765*2+const_one)</f>
        <v>300000000</v>
      </c>
      <c r="AN765" s="5" t="n">
        <f aca="false">INDEX($AG$745:$AG$872,$B765-$E765*4+const_one)</f>
        <v>100000000</v>
      </c>
      <c r="AO765" s="5" t="n">
        <f aca="false">INDEX($AH$745:$AH$872,$B765-$F765*8+const_one)</f>
        <v>60000000</v>
      </c>
      <c r="AP765" s="5" t="n">
        <f aca="false">INDEX($AI$745:$AI$872,$B765-$G765*16+const_one)</f>
        <v>30000000</v>
      </c>
      <c r="AQ765" s="5" t="n">
        <f aca="false">INDEX($AJ$745:$AJ$872,$B765-$H765*32+const_one)</f>
        <v>15000000</v>
      </c>
      <c r="AR765" s="5" t="n">
        <f aca="false">INDEX($AK$745:$AK$872,$B765-$I765*64+const_one)</f>
        <v>5000000</v>
      </c>
      <c r="AS765" s="5" t="n">
        <f aca="false">INDEX($AE$745:$AE$872,$B765+(const_one-$C765)*1+const_one)</f>
        <v>86429622.1366584</v>
      </c>
      <c r="AT765" s="5" t="n">
        <f aca="false">INDEX($AF$745:$AF$872,$B765+(const_one-$D765)*2+const_one)</f>
        <v>513194722.884655</v>
      </c>
      <c r="AU765" s="5" t="n">
        <f aca="false">INDEX($AG$745:$AG$872,$B765+(const_one-$E765)*4+const_one)</f>
        <v>167481694.425701</v>
      </c>
      <c r="AV765" s="5" t="n">
        <f aca="false">INDEX($AH$745:$AH$872,$B765+(const_one-$F765)*8+const_one)</f>
        <v>209361904.004017</v>
      </c>
      <c r="AW765" s="5" t="n">
        <f aca="false">INDEX($AI$745:$AI$872,$B765+(const_one-$G765)*16+const_one)</f>
        <v>288788052.449248</v>
      </c>
      <c r="AX765" s="5" t="n">
        <f aca="false">INDEX($AJ$745:$AJ$872,$B765+(const_one-$H765)*32+const_one)</f>
        <v>373086274.836752</v>
      </c>
      <c r="AY765" s="5" t="n">
        <f aca="false">INDEX($AK$745:$AK$872,$B765+(const_one-$I765)*64+const_one)</f>
        <v>370765364.884423</v>
      </c>
      <c r="AZ765" s="5" t="n">
        <f aca="false">--($C765=--(AS765&gt;AL765))</f>
        <v>0</v>
      </c>
      <c r="BA765" s="5" t="n">
        <f aca="false">--($D765=--(AT765&gt;AM765))</f>
        <v>0</v>
      </c>
      <c r="BB765" s="5" t="n">
        <f aca="false">--($E765=--(AU765&gt;AN765))</f>
        <v>1</v>
      </c>
      <c r="BC765" s="5" t="n">
        <f aca="false">--($F765=--(AV765&gt;AO765))</f>
        <v>0</v>
      </c>
      <c r="BD765" s="5" t="n">
        <f aca="false">--($G765=--(AW765&gt;AP765))</f>
        <v>1</v>
      </c>
      <c r="BE765" s="5" t="n">
        <f aca="false">--($H765=--(AX765&gt;AQ765))</f>
        <v>0</v>
      </c>
      <c r="BF765" s="5" t="n">
        <f aca="false">--($I765=--(AY765&gt;AR765))</f>
        <v>0</v>
      </c>
      <c r="BG765" s="5" t="n">
        <f aca="false">SUM(AZ765:BF765)</f>
        <v>2</v>
      </c>
      <c r="BH765" s="5" t="n">
        <f aca="false">SUM(AE765:AK765)+AB765+AC765+AD765</f>
        <v>2000000000</v>
      </c>
    </row>
    <row r="766" customFormat="false" ht="15" hidden="true" customHeight="false" outlineLevel="0" collapsed="false">
      <c r="A766" s="5" t="n">
        <f aca="false">sensitivity_exit_usd</f>
        <v>2000000000</v>
      </c>
      <c r="B766" s="2" t="n">
        <f aca="false">ROW()-ROW($B$745)</f>
        <v>21</v>
      </c>
      <c r="C766" s="2" t="n">
        <f aca="false">MOD(QUOTIENT($B766,1),2)</f>
        <v>1</v>
      </c>
      <c r="D766" s="2" t="n">
        <f aca="false">MOD(QUOTIENT($B766,2),2)</f>
        <v>0</v>
      </c>
      <c r="E766" s="2" t="n">
        <f aca="false">MOD(QUOTIENT($B766,4),2)</f>
        <v>1</v>
      </c>
      <c r="F766" s="2" t="n">
        <f aca="false">MOD(QUOTIENT($B766,8),2)</f>
        <v>0</v>
      </c>
      <c r="G766" s="2" t="n">
        <f aca="false">MOD(QUOTIENT($B766,16),2)</f>
        <v>1</v>
      </c>
      <c r="H766" s="2" t="n">
        <f aca="false">MOD(QUOTIENT($B766,32),2)</f>
        <v>0</v>
      </c>
      <c r="I766" s="2" t="n">
        <f aca="false">MOD(QUOTIENT($B766,64),2)</f>
        <v>0</v>
      </c>
      <c r="J766" s="5" t="n">
        <f aca="false">IF($C766=const_zero,MIN(class_series_f_invested_usd,MAX(const_zero,$A766)),const_zero)</f>
        <v>0</v>
      </c>
      <c r="K766" s="5" t="n">
        <f aca="false">IF($D766=const_zero,MIN(class_series_e_invested_usd,MAX(const_zero,$A766-SUM($J766:$J766))),const_zero)</f>
        <v>300000000</v>
      </c>
      <c r="L766" s="5" t="n">
        <f aca="false">IF($E766=const_zero,MIN(class_series_d_invested_usd,MAX(const_zero,$A766-SUM($J766:$K766))),const_zero)</f>
        <v>0</v>
      </c>
      <c r="M766" s="5" t="n">
        <f aca="false">IF($F766=const_zero,MIN(class_series_c_invested_usd,MAX(const_zero,$A766-SUM($J766:$L766))),const_zero)</f>
        <v>60000000</v>
      </c>
      <c r="N766" s="5" t="n">
        <f aca="false">IF($G766=const_zero,MIN(class_series_b_invested_usd,MAX(const_zero,$A766-SUM($J766:$M766))),const_zero)</f>
        <v>0</v>
      </c>
      <c r="O766" s="5" t="n">
        <f aca="false">IF($H766=const_zero,MIN(class_series_a_invested_usd,MAX(const_zero,$A766-SUM($J766:$N766))),const_zero)</f>
        <v>15000000</v>
      </c>
      <c r="P766" s="5" t="n">
        <f aca="false">IF($I766=const_zero,MIN(class_seed_invested_usd,MAX(const_zero,$A766-SUM($J766:$O766))),const_zero)</f>
        <v>5000000</v>
      </c>
      <c r="Q766" s="5" t="n">
        <f aca="false">MAX(const_zero,$A766-SUM($J766:$P766))</f>
        <v>1620000000</v>
      </c>
      <c r="R766" s="9" t="n">
        <f aca="false">common_rsa_total+Sensitivity!$AE$690+Sensitivity!$AJ$690+IF($C766=const_one,Sensitivity!$D$690,const_zero)+IF($D766=const_one,Sensitivity!$Y$690,const_zero)+IF($E766=const_one,Sensitivity!$V$690,const_zero)+IF($F766=const_one,Sensitivity!$S$690,const_zero)+IF($G766=const_one,Sensitivity!$P$690,const_zero)+IF($H766=const_one,Sensitivity!$M$690,const_zero)+IF($I766=const_one,Sensitivity!$J$690,const_zero)</f>
        <v>14974109.9941088</v>
      </c>
      <c r="S766" s="23" t="b">
        <f aca="false">IF($R766&gt;const_zero,--($Q766&gt;option_strike_usd*$R766),const_zero)</f>
        <v>1</v>
      </c>
      <c r="T766" s="7" t="n">
        <f aca="false">IF($R766&gt;const_zero,IF($S766=const_one,($Q766+option_strike_usd*pre_f_options_issued)/($R766+pre_f_options_issued),$Q766/$R766),const_zero)</f>
        <v>92.8516531340943</v>
      </c>
      <c r="U766" s="5" t="n">
        <f aca="false">IF($C766=const_one,Sensitivity!$D$690*$T766,const_zero)</f>
        <v>86429622.1366584</v>
      </c>
      <c r="V766" s="5" t="n">
        <f aca="false">IF($D766=const_one,Sensitivity!$Y$690*$T766,const_zero)</f>
        <v>0</v>
      </c>
      <c r="W766" s="5" t="n">
        <f aca="false">IF($E766=const_one,Sensitivity!$V$690*$T766,const_zero)</f>
        <v>161547045.300898</v>
      </c>
      <c r="X766" s="5" t="n">
        <f aca="false">IF($F766=const_one,Sensitivity!$S$690*$T766,const_zero)</f>
        <v>0</v>
      </c>
      <c r="Y766" s="5" t="n">
        <f aca="false">IF($G766=const_one,Sensitivity!$P$690*$T766,const_zero)</f>
        <v>278554959.402283</v>
      </c>
      <c r="Z766" s="5" t="n">
        <f aca="false">IF($H766=const_one,Sensitivity!$M$690*$T766,const_zero)</f>
        <v>0</v>
      </c>
      <c r="AA766" s="5" t="n">
        <f aca="false">IF($I766=const_one,Sensitivity!$J$690*$T766,const_zero)</f>
        <v>0</v>
      </c>
      <c r="AB766" s="5" t="n">
        <f aca="false">(Sensitivity!$AE$690+Sensitivity!$AJ$690)*$T766</f>
        <v>28174362.1180774</v>
      </c>
      <c r="AC766" s="5" t="n">
        <f aca="false">common_rsa_total*$T766</f>
        <v>835664878.206848</v>
      </c>
      <c r="AD766" s="5" t="n">
        <f aca="false">IF($S766=const_one,pre_f_options_issued*($T766-option_strike_usd),const_zero)</f>
        <v>229629132.835236</v>
      </c>
      <c r="AE766" s="5" t="n">
        <f aca="false">J766+U766</f>
        <v>86429622.1366584</v>
      </c>
      <c r="AF766" s="5" t="n">
        <f aca="false">K766+V766</f>
        <v>300000000</v>
      </c>
      <c r="AG766" s="5" t="n">
        <f aca="false">L766+W766</f>
        <v>161547045.300898</v>
      </c>
      <c r="AH766" s="5" t="n">
        <f aca="false">M766+X766</f>
        <v>60000000</v>
      </c>
      <c r="AI766" s="5" t="n">
        <f aca="false">N766+Y766</f>
        <v>278554959.402283</v>
      </c>
      <c r="AJ766" s="5" t="n">
        <f aca="false">O766+Z766</f>
        <v>15000000</v>
      </c>
      <c r="AK766" s="5" t="n">
        <f aca="false">P766+AA766</f>
        <v>5000000</v>
      </c>
      <c r="AL766" s="5" t="n">
        <f aca="false">INDEX($AE$745:$AE$872,$B766-$C766*1+const_one)</f>
        <v>30000000</v>
      </c>
      <c r="AM766" s="5" t="n">
        <f aca="false">INDEX($AF$745:$AF$872,$B766-$D766*2+const_one)</f>
        <v>300000000</v>
      </c>
      <c r="AN766" s="5" t="n">
        <f aca="false">INDEX($AG$745:$AG$872,$B766-$E766*4+const_one)</f>
        <v>100000000</v>
      </c>
      <c r="AO766" s="5" t="n">
        <f aca="false">INDEX($AH$745:$AH$872,$B766-$F766*8+const_one)</f>
        <v>60000000</v>
      </c>
      <c r="AP766" s="5" t="n">
        <f aca="false">INDEX($AI$745:$AI$872,$B766-$G766*16+const_one)</f>
        <v>30000000</v>
      </c>
      <c r="AQ766" s="5" t="n">
        <f aca="false">INDEX($AJ$745:$AJ$872,$B766-$H766*32+const_one)</f>
        <v>15000000</v>
      </c>
      <c r="AR766" s="5" t="n">
        <f aca="false">INDEX($AK$745:$AK$872,$B766-$I766*64+const_one)</f>
        <v>5000000</v>
      </c>
      <c r="AS766" s="5" t="n">
        <f aca="false">INDEX($AE$745:$AE$872,$B766+(const_one-$C766)*1+const_one)</f>
        <v>86429622.1366584</v>
      </c>
      <c r="AT766" s="5" t="n">
        <f aca="false">INDEX($AF$745:$AF$872,$B766+(const_one-$D766)*2+const_one)</f>
        <v>500793038.209083</v>
      </c>
      <c r="AU766" s="5" t="n">
        <f aca="false">INDEX($AG$745:$AG$872,$B766+(const_one-$E766)*4+const_one)</f>
        <v>161547045.300898</v>
      </c>
      <c r="AV766" s="5" t="n">
        <f aca="false">INDEX($AH$745:$AH$872,$B766+(const_one-$F766)*8+const_one)</f>
        <v>203178909.706999</v>
      </c>
      <c r="AW766" s="5" t="n">
        <f aca="false">INDEX($AI$745:$AI$872,$B766+(const_one-$G766)*16+const_one)</f>
        <v>278554959.402283</v>
      </c>
      <c r="AX766" s="5" t="n">
        <f aca="false">INDEX($AJ$745:$AJ$872,$B766+(const_one-$H766)*32+const_one)</f>
        <v>364308086.155412</v>
      </c>
      <c r="AY766" s="5" t="n">
        <f aca="false">INDEX($AK$745:$AK$872,$B766+(const_one-$I766)*64+const_one)</f>
        <v>362083303.949883</v>
      </c>
      <c r="AZ766" s="5" t="n">
        <f aca="false">--($C766=--(AS766&gt;AL766))</f>
        <v>1</v>
      </c>
      <c r="BA766" s="5" t="n">
        <f aca="false">--($D766=--(AT766&gt;AM766))</f>
        <v>0</v>
      </c>
      <c r="BB766" s="5" t="n">
        <f aca="false">--($E766=--(AU766&gt;AN766))</f>
        <v>1</v>
      </c>
      <c r="BC766" s="5" t="n">
        <f aca="false">--($F766=--(AV766&gt;AO766))</f>
        <v>0</v>
      </c>
      <c r="BD766" s="5" t="n">
        <f aca="false">--($G766=--(AW766&gt;AP766))</f>
        <v>1</v>
      </c>
      <c r="BE766" s="5" t="n">
        <f aca="false">--($H766=--(AX766&gt;AQ766))</f>
        <v>0</v>
      </c>
      <c r="BF766" s="5" t="n">
        <f aca="false">--($I766=--(AY766&gt;AR766))</f>
        <v>0</v>
      </c>
      <c r="BG766" s="5" t="n">
        <f aca="false">SUM(AZ766:BF766)</f>
        <v>3</v>
      </c>
      <c r="BH766" s="5" t="n">
        <f aca="false">SUM(AE766:AK766)+AB766+AC766+AD766</f>
        <v>2000000000</v>
      </c>
    </row>
    <row r="767" customFormat="false" ht="15" hidden="true" customHeight="false" outlineLevel="0" collapsed="false">
      <c r="A767" s="5" t="n">
        <f aca="false">sensitivity_exit_usd</f>
        <v>2000000000</v>
      </c>
      <c r="B767" s="2" t="n">
        <f aca="false">ROW()-ROW($B$745)</f>
        <v>22</v>
      </c>
      <c r="C767" s="2" t="n">
        <f aca="false">MOD(QUOTIENT($B767,1),2)</f>
        <v>0</v>
      </c>
      <c r="D767" s="2" t="n">
        <f aca="false">MOD(QUOTIENT($B767,2),2)</f>
        <v>1</v>
      </c>
      <c r="E767" s="2" t="n">
        <f aca="false">MOD(QUOTIENT($B767,4),2)</f>
        <v>1</v>
      </c>
      <c r="F767" s="2" t="n">
        <f aca="false">MOD(QUOTIENT($B767,8),2)</f>
        <v>0</v>
      </c>
      <c r="G767" s="2" t="n">
        <f aca="false">MOD(QUOTIENT($B767,16),2)</f>
        <v>1</v>
      </c>
      <c r="H767" s="2" t="n">
        <f aca="false">MOD(QUOTIENT($B767,32),2)</f>
        <v>0</v>
      </c>
      <c r="I767" s="2" t="n">
        <f aca="false">MOD(QUOTIENT($B767,64),2)</f>
        <v>0</v>
      </c>
      <c r="J767" s="5" t="n">
        <f aca="false">IF($C767=const_zero,MIN(class_series_f_invested_usd,MAX(const_zero,$A767)),const_zero)</f>
        <v>30000000</v>
      </c>
      <c r="K767" s="5" t="n">
        <f aca="false">IF($D767=const_zero,MIN(class_series_e_invested_usd,MAX(const_zero,$A767-SUM($J767:$J767))),const_zero)</f>
        <v>0</v>
      </c>
      <c r="L767" s="5" t="n">
        <f aca="false">IF($E767=const_zero,MIN(class_series_d_invested_usd,MAX(const_zero,$A767-SUM($J767:$K767))),const_zero)</f>
        <v>0</v>
      </c>
      <c r="M767" s="5" t="n">
        <f aca="false">IF($F767=const_zero,MIN(class_series_c_invested_usd,MAX(const_zero,$A767-SUM($J767:$L767))),const_zero)</f>
        <v>60000000</v>
      </c>
      <c r="N767" s="5" t="n">
        <f aca="false">IF($G767=const_zero,MIN(class_series_b_invested_usd,MAX(const_zero,$A767-SUM($J767:$M767))),const_zero)</f>
        <v>0</v>
      </c>
      <c r="O767" s="5" t="n">
        <f aca="false">IF($H767=const_zero,MIN(class_series_a_invested_usd,MAX(const_zero,$A767-SUM($J767:$N767))),const_zero)</f>
        <v>15000000</v>
      </c>
      <c r="P767" s="5" t="n">
        <f aca="false">IF($I767=const_zero,MIN(class_seed_invested_usd,MAX(const_zero,$A767-SUM($J767:$O767))),const_zero)</f>
        <v>5000000</v>
      </c>
      <c r="Q767" s="5" t="n">
        <f aca="false">MAX(const_zero,$A767-SUM($J767:$P767))</f>
        <v>1890000000</v>
      </c>
      <c r="R767" s="9" t="n">
        <f aca="false">common_rsa_total+Sensitivity!$AE$690+Sensitivity!$AJ$690+IF($C767=const_one,Sensitivity!$D$690,const_zero)+IF($D767=const_one,Sensitivity!$Y$690,const_zero)+IF($E767=const_one,Sensitivity!$V$690,const_zero)+IF($F767=const_one,Sensitivity!$S$690,const_zero)+IF($G767=const_one,Sensitivity!$P$690,const_zero)+IF($H767=const_one,Sensitivity!$M$690,const_zero)+IF($I767=const_one,Sensitivity!$J$690,const_zero)</f>
        <v>20198489.851011</v>
      </c>
      <c r="S767" s="23" t="b">
        <f aca="false">IF($R767&gt;const_zero,--($Q767&gt;option_strike_usd*$R767),const_zero)</f>
        <v>1</v>
      </c>
      <c r="T767" s="7" t="n">
        <f aca="false">IF($R767&gt;const_zero,IF($S767=const_one,($Q767+option_strike_usd*pre_f_options_issued)/($R767+pre_f_options_issued),$Q767/$R767),const_zero)</f>
        <v>83.3755907296936</v>
      </c>
      <c r="U767" s="5" t="n">
        <f aca="false">IF($C767=const_one,Sensitivity!$D$690*$T767,const_zero)</f>
        <v>0</v>
      </c>
      <c r="V767" s="5" t="n">
        <f aca="false">IF($D767=const_one,Sensitivity!$Y$690*$T767,const_zero)</f>
        <v>513194722.884655</v>
      </c>
      <c r="W767" s="5" t="n">
        <f aca="false">IF($E767=const_one,Sensitivity!$V$690*$T767,const_zero)</f>
        <v>145060210.324389</v>
      </c>
      <c r="X767" s="5" t="n">
        <f aca="false">IF($F767=const_one,Sensitivity!$S$690*$T767,const_zero)</f>
        <v>0</v>
      </c>
      <c r="Y767" s="5" t="n">
        <f aca="false">IF($G767=const_one,Sensitivity!$P$690*$T767,const_zero)</f>
        <v>250126772.189081</v>
      </c>
      <c r="Z767" s="5" t="n">
        <f aca="false">IF($H767=const_one,Sensitivity!$M$690*$T767,const_zero)</f>
        <v>0</v>
      </c>
      <c r="AA767" s="5" t="n">
        <f aca="false">IF($I767=const_one,Sensitivity!$J$690*$T767,const_zero)</f>
        <v>0</v>
      </c>
      <c r="AB767" s="5" t="n">
        <f aca="false">(Sensitivity!$AE$690+Sensitivity!$AJ$690)*$T767</f>
        <v>25299001.210399</v>
      </c>
      <c r="AC767" s="5" t="n">
        <f aca="false">common_rsa_total*$T767</f>
        <v>750380316.567243</v>
      </c>
      <c r="AD767" s="5" t="n">
        <f aca="false">IF($S767=const_one,pre_f_options_issued*($T767-option_strike_usd),const_zero)</f>
        <v>205938976.824234</v>
      </c>
      <c r="AE767" s="5" t="n">
        <f aca="false">J767+U767</f>
        <v>30000000</v>
      </c>
      <c r="AF767" s="5" t="n">
        <f aca="false">K767+V767</f>
        <v>513194722.884655</v>
      </c>
      <c r="AG767" s="5" t="n">
        <f aca="false">L767+W767</f>
        <v>145060210.324389</v>
      </c>
      <c r="AH767" s="5" t="n">
        <f aca="false">M767+X767</f>
        <v>60000000</v>
      </c>
      <c r="AI767" s="5" t="n">
        <f aca="false">N767+Y767</f>
        <v>250126772.189081</v>
      </c>
      <c r="AJ767" s="5" t="n">
        <f aca="false">O767+Z767</f>
        <v>15000000</v>
      </c>
      <c r="AK767" s="5" t="n">
        <f aca="false">P767+AA767</f>
        <v>5000000</v>
      </c>
      <c r="AL767" s="5" t="n">
        <f aca="false">INDEX($AE$745:$AE$872,$B767-$C767*1+const_one)</f>
        <v>30000000</v>
      </c>
      <c r="AM767" s="5" t="n">
        <f aca="false">INDEX($AF$745:$AF$872,$B767-$D767*2+const_one)</f>
        <v>300000000</v>
      </c>
      <c r="AN767" s="5" t="n">
        <f aca="false">INDEX($AG$745:$AG$872,$B767-$E767*4+const_one)</f>
        <v>100000000</v>
      </c>
      <c r="AO767" s="5" t="n">
        <f aca="false">INDEX($AH$745:$AH$872,$B767-$F767*8+const_one)</f>
        <v>60000000</v>
      </c>
      <c r="AP767" s="5" t="n">
        <f aca="false">INDEX($AI$745:$AI$872,$B767-$G767*16+const_one)</f>
        <v>30000000</v>
      </c>
      <c r="AQ767" s="5" t="n">
        <f aca="false">INDEX($AJ$745:$AJ$872,$B767-$H767*32+const_one)</f>
        <v>15000000</v>
      </c>
      <c r="AR767" s="5" t="n">
        <f aca="false">INDEX($AK$745:$AK$872,$B767-$I767*64+const_one)</f>
        <v>5000000</v>
      </c>
      <c r="AS767" s="5" t="n">
        <f aca="false">INDEX($AE$745:$AE$872,$B767+(const_one-$C767)*1+const_one)</f>
        <v>75733494.9131868</v>
      </c>
      <c r="AT767" s="5" t="n">
        <f aca="false">INDEX($AF$745:$AF$872,$B767+(const_one-$D767)*2+const_one)</f>
        <v>513194722.884655</v>
      </c>
      <c r="AU767" s="5" t="n">
        <f aca="false">INDEX($AG$745:$AG$872,$B767+(const_one-$E767)*4+const_one)</f>
        <v>145060210.324389</v>
      </c>
      <c r="AV767" s="5" t="n">
        <f aca="false">INDEX($AH$745:$AH$872,$B767+(const_one-$F767)*8+const_one)</f>
        <v>186704460.221189</v>
      </c>
      <c r="AW767" s="5" t="n">
        <f aca="false">INDEX($AI$745:$AI$872,$B767+(const_one-$G767)*16+const_one)</f>
        <v>250126772.189081</v>
      </c>
      <c r="AX767" s="5" t="n">
        <f aca="false">INDEX($AJ$745:$AJ$872,$B767+(const_one-$H767)*32+const_one)</f>
        <v>344332851.76563</v>
      </c>
      <c r="AY767" s="5" t="n">
        <f aca="false">INDEX($AK$745:$AK$872,$B767+(const_one-$I767)*64+const_one)</f>
        <v>342527699.200673</v>
      </c>
      <c r="AZ767" s="5" t="n">
        <f aca="false">--($C767=--(AS767&gt;AL767))</f>
        <v>0</v>
      </c>
      <c r="BA767" s="5" t="n">
        <f aca="false">--($D767=--(AT767&gt;AM767))</f>
        <v>1</v>
      </c>
      <c r="BB767" s="5" t="n">
        <f aca="false">--($E767=--(AU767&gt;AN767))</f>
        <v>1</v>
      </c>
      <c r="BC767" s="5" t="n">
        <f aca="false">--($F767=--(AV767&gt;AO767))</f>
        <v>0</v>
      </c>
      <c r="BD767" s="5" t="n">
        <f aca="false">--($G767=--(AW767&gt;AP767))</f>
        <v>1</v>
      </c>
      <c r="BE767" s="5" t="n">
        <f aca="false">--($H767=--(AX767&gt;AQ767))</f>
        <v>0</v>
      </c>
      <c r="BF767" s="5" t="n">
        <f aca="false">--($I767=--(AY767&gt;AR767))</f>
        <v>0</v>
      </c>
      <c r="BG767" s="5" t="n">
        <f aca="false">SUM(AZ767:BF767)</f>
        <v>3</v>
      </c>
      <c r="BH767" s="5" t="n">
        <f aca="false">SUM(AE767:AK767)+AB767+AC767+AD767</f>
        <v>2000000000</v>
      </c>
    </row>
    <row r="768" customFormat="false" ht="15" hidden="true" customHeight="false" outlineLevel="0" collapsed="false">
      <c r="A768" s="5" t="n">
        <f aca="false">sensitivity_exit_usd</f>
        <v>2000000000</v>
      </c>
      <c r="B768" s="2" t="n">
        <f aca="false">ROW()-ROW($B$745)</f>
        <v>23</v>
      </c>
      <c r="C768" s="2" t="n">
        <f aca="false">MOD(QUOTIENT($B768,1),2)</f>
        <v>1</v>
      </c>
      <c r="D768" s="2" t="n">
        <f aca="false">MOD(QUOTIENT($B768,2),2)</f>
        <v>1</v>
      </c>
      <c r="E768" s="2" t="n">
        <f aca="false">MOD(QUOTIENT($B768,4),2)</f>
        <v>1</v>
      </c>
      <c r="F768" s="2" t="n">
        <f aca="false">MOD(QUOTIENT($B768,8),2)</f>
        <v>0</v>
      </c>
      <c r="G768" s="2" t="n">
        <f aca="false">MOD(QUOTIENT($B768,16),2)</f>
        <v>1</v>
      </c>
      <c r="H768" s="2" t="n">
        <f aca="false">MOD(QUOTIENT($B768,32),2)</f>
        <v>0</v>
      </c>
      <c r="I768" s="2" t="n">
        <f aca="false">MOD(QUOTIENT($B768,64),2)</f>
        <v>0</v>
      </c>
      <c r="J768" s="5" t="n">
        <f aca="false">IF($C768=const_zero,MIN(class_series_f_invested_usd,MAX(const_zero,$A768)),const_zero)</f>
        <v>0</v>
      </c>
      <c r="K768" s="5" t="n">
        <f aca="false">IF($D768=const_zero,MIN(class_series_e_invested_usd,MAX(const_zero,$A768-SUM($J768:$J768))),const_zero)</f>
        <v>0</v>
      </c>
      <c r="L768" s="5" t="n">
        <f aca="false">IF($E768=const_zero,MIN(class_series_d_invested_usd,MAX(const_zero,$A768-SUM($J768:$K768))),const_zero)</f>
        <v>0</v>
      </c>
      <c r="M768" s="5" t="n">
        <f aca="false">IF($F768=const_zero,MIN(class_series_c_invested_usd,MAX(const_zero,$A768-SUM($J768:$L768))),const_zero)</f>
        <v>60000000</v>
      </c>
      <c r="N768" s="5" t="n">
        <f aca="false">IF($G768=const_zero,MIN(class_series_b_invested_usd,MAX(const_zero,$A768-SUM($J768:$M768))),const_zero)</f>
        <v>0</v>
      </c>
      <c r="O768" s="5" t="n">
        <f aca="false">IF($H768=const_zero,MIN(class_series_a_invested_usd,MAX(const_zero,$A768-SUM($J768:$N768))),const_zero)</f>
        <v>15000000</v>
      </c>
      <c r="P768" s="5" t="n">
        <f aca="false">IF($I768=const_zero,MIN(class_seed_invested_usd,MAX(const_zero,$A768-SUM($J768:$O768))),const_zero)</f>
        <v>5000000</v>
      </c>
      <c r="Q768" s="5" t="n">
        <f aca="false">MAX(const_zero,$A768-SUM($J768:$P768))</f>
        <v>1920000000</v>
      </c>
      <c r="R768" s="9" t="n">
        <f aca="false">common_rsa_total+Sensitivity!$AE$690+Sensitivity!$AJ$690+IF($C768=const_one,Sensitivity!$D$690,const_zero)+IF($D768=const_one,Sensitivity!$Y$690,const_zero)+IF($E768=const_one,Sensitivity!$V$690,const_zero)+IF($F768=const_one,Sensitivity!$S$690,const_zero)+IF($G768=const_one,Sensitivity!$P$690,const_zero)+IF($H768=const_one,Sensitivity!$M$690,const_zero)+IF($I768=const_one,Sensitivity!$J$690,const_zero)</f>
        <v>21129325.4281853</v>
      </c>
      <c r="S768" s="23" t="b">
        <f aca="false">IF($R768&gt;const_zero,--($Q768&gt;option_strike_usd*$R768),const_zero)</f>
        <v>1</v>
      </c>
      <c r="T768" s="7" t="n">
        <f aca="false">IF($R768&gt;const_zero,IF($S768=const_one,($Q768+option_strike_usd*pre_f_options_issued)/($R768+pre_f_options_issued),$Q768/$R768),const_zero)</f>
        <v>81.3607652847687</v>
      </c>
      <c r="U768" s="5" t="n">
        <f aca="false">IF($C768=const_one,Sensitivity!$D$690*$T768,const_zero)</f>
        <v>75733494.9131868</v>
      </c>
      <c r="V768" s="5" t="n">
        <f aca="false">IF($D768=const_one,Sensitivity!$Y$690*$T768,const_zero)</f>
        <v>500793038.209083</v>
      </c>
      <c r="W768" s="5" t="n">
        <f aca="false">IF($E768=const_one,Sensitivity!$V$690*$T768,const_zero)</f>
        <v>141554735.877374</v>
      </c>
      <c r="X768" s="5" t="n">
        <f aca="false">IF($F768=const_one,Sensitivity!$S$690*$T768,const_zero)</f>
        <v>0</v>
      </c>
      <c r="Y768" s="5" t="n">
        <f aca="false">IF($G768=const_one,Sensitivity!$P$690*$T768,const_zero)</f>
        <v>244082295.854306</v>
      </c>
      <c r="Z768" s="5" t="n">
        <f aca="false">IF($H768=const_one,Sensitivity!$M$690*$T768,const_zero)</f>
        <v>0</v>
      </c>
      <c r="AA768" s="5" t="n">
        <f aca="false">IF($I768=const_one,Sensitivity!$J$690*$T768,const_zero)</f>
        <v>0</v>
      </c>
      <c r="AB768" s="5" t="n">
        <f aca="false">(Sensitivity!$AE$690+Sensitivity!$AJ$690)*$T768</f>
        <v>24687634.3712104</v>
      </c>
      <c r="AC768" s="5" t="n">
        <f aca="false">common_rsa_total*$T768</f>
        <v>732246887.562918</v>
      </c>
      <c r="AD768" s="5" t="n">
        <f aca="false">IF($S768=const_one,pre_f_options_issued*($T768-option_strike_usd),const_zero)</f>
        <v>200901913.211922</v>
      </c>
      <c r="AE768" s="5" t="n">
        <f aca="false">J768+U768</f>
        <v>75733494.9131868</v>
      </c>
      <c r="AF768" s="5" t="n">
        <f aca="false">K768+V768</f>
        <v>500793038.209083</v>
      </c>
      <c r="AG768" s="5" t="n">
        <f aca="false">L768+W768</f>
        <v>141554735.877374</v>
      </c>
      <c r="AH768" s="5" t="n">
        <f aca="false">M768+X768</f>
        <v>60000000</v>
      </c>
      <c r="AI768" s="5" t="n">
        <f aca="false">N768+Y768</f>
        <v>244082295.854306</v>
      </c>
      <c r="AJ768" s="5" t="n">
        <f aca="false">O768+Z768</f>
        <v>15000000</v>
      </c>
      <c r="AK768" s="5" t="n">
        <f aca="false">P768+AA768</f>
        <v>5000000</v>
      </c>
      <c r="AL768" s="5" t="n">
        <f aca="false">INDEX($AE$745:$AE$872,$B768-$C768*1+const_one)</f>
        <v>30000000</v>
      </c>
      <c r="AM768" s="5" t="n">
        <f aca="false">INDEX($AF$745:$AF$872,$B768-$D768*2+const_one)</f>
        <v>300000000</v>
      </c>
      <c r="AN768" s="5" t="n">
        <f aca="false">INDEX($AG$745:$AG$872,$B768-$E768*4+const_one)</f>
        <v>100000000</v>
      </c>
      <c r="AO768" s="5" t="n">
        <f aca="false">INDEX($AH$745:$AH$872,$B768-$F768*8+const_one)</f>
        <v>60000000</v>
      </c>
      <c r="AP768" s="5" t="n">
        <f aca="false">INDEX($AI$745:$AI$872,$B768-$G768*16+const_one)</f>
        <v>30000000</v>
      </c>
      <c r="AQ768" s="5" t="n">
        <f aca="false">INDEX($AJ$745:$AJ$872,$B768-$H768*32+const_one)</f>
        <v>15000000</v>
      </c>
      <c r="AR768" s="5" t="n">
        <f aca="false">INDEX($AK$745:$AK$872,$B768-$I768*64+const_one)</f>
        <v>5000000</v>
      </c>
      <c r="AS768" s="5" t="n">
        <f aca="false">INDEX($AE$745:$AE$872,$B768+(const_one-$C768)*1+const_one)</f>
        <v>75733494.9131868</v>
      </c>
      <c r="AT768" s="5" t="n">
        <f aca="false">INDEX($AF$745:$AF$872,$B768+(const_one-$D768)*2+const_one)</f>
        <v>500793038.209083</v>
      </c>
      <c r="AU768" s="5" t="n">
        <f aca="false">INDEX($AG$745:$AG$872,$B768+(const_one-$E768)*4+const_one)</f>
        <v>141554735.877374</v>
      </c>
      <c r="AV768" s="5" t="n">
        <f aca="false">INDEX($AH$745:$AH$872,$B768+(const_one-$F768)*8+const_one)</f>
        <v>182793826.64477</v>
      </c>
      <c r="AW768" s="5" t="n">
        <f aca="false">INDEX($AI$745:$AI$872,$B768+(const_one-$G768)*16+const_one)</f>
        <v>244082295.854306</v>
      </c>
      <c r="AX768" s="5" t="n">
        <f aca="false">INDEX($AJ$745:$AJ$872,$B768+(const_one-$H768)*32+const_one)</f>
        <v>338376816.607169</v>
      </c>
      <c r="AY768" s="5" t="n">
        <f aca="false">INDEX($AK$745:$AK$872,$B768+(const_one-$I768)*64+const_one)</f>
        <v>336630355.618228</v>
      </c>
      <c r="AZ768" s="5" t="n">
        <f aca="false">--($C768=--(AS768&gt;AL768))</f>
        <v>1</v>
      </c>
      <c r="BA768" s="5" t="n">
        <f aca="false">--($D768=--(AT768&gt;AM768))</f>
        <v>1</v>
      </c>
      <c r="BB768" s="5" t="n">
        <f aca="false">--($E768=--(AU768&gt;AN768))</f>
        <v>1</v>
      </c>
      <c r="BC768" s="5" t="n">
        <f aca="false">--($F768=--(AV768&gt;AO768))</f>
        <v>0</v>
      </c>
      <c r="BD768" s="5" t="n">
        <f aca="false">--($G768=--(AW768&gt;AP768))</f>
        <v>1</v>
      </c>
      <c r="BE768" s="5" t="n">
        <f aca="false">--($H768=--(AX768&gt;AQ768))</f>
        <v>0</v>
      </c>
      <c r="BF768" s="5" t="n">
        <f aca="false">--($I768=--(AY768&gt;AR768))</f>
        <v>0</v>
      </c>
      <c r="BG768" s="5" t="n">
        <f aca="false">SUM(AZ768:BF768)</f>
        <v>4</v>
      </c>
      <c r="BH768" s="5" t="n">
        <f aca="false">SUM(AE768:AK768)+AB768+AC768+AD768</f>
        <v>2000000000</v>
      </c>
    </row>
    <row r="769" customFormat="false" ht="15" hidden="true" customHeight="false" outlineLevel="0" collapsed="false">
      <c r="A769" s="5" t="n">
        <f aca="false">sensitivity_exit_usd</f>
        <v>2000000000</v>
      </c>
      <c r="B769" s="2" t="n">
        <f aca="false">ROW()-ROW($B$745)</f>
        <v>24</v>
      </c>
      <c r="C769" s="2" t="n">
        <f aca="false">MOD(QUOTIENT($B769,1),2)</f>
        <v>0</v>
      </c>
      <c r="D769" s="2" t="n">
        <f aca="false">MOD(QUOTIENT($B769,2),2)</f>
        <v>0</v>
      </c>
      <c r="E769" s="2" t="n">
        <f aca="false">MOD(QUOTIENT($B769,4),2)</f>
        <v>0</v>
      </c>
      <c r="F769" s="2" t="n">
        <f aca="false">MOD(QUOTIENT($B769,8),2)</f>
        <v>1</v>
      </c>
      <c r="G769" s="2" t="n">
        <f aca="false">MOD(QUOTIENT($B769,16),2)</f>
        <v>1</v>
      </c>
      <c r="H769" s="2" t="n">
        <f aca="false">MOD(QUOTIENT($B769,32),2)</f>
        <v>0</v>
      </c>
      <c r="I769" s="2" t="n">
        <f aca="false">MOD(QUOTIENT($B769,64),2)</f>
        <v>0</v>
      </c>
      <c r="J769" s="5" t="n">
        <f aca="false">IF($C769=const_zero,MIN(class_series_f_invested_usd,MAX(const_zero,$A769)),const_zero)</f>
        <v>30000000</v>
      </c>
      <c r="K769" s="5" t="n">
        <f aca="false">IF($D769=const_zero,MIN(class_series_e_invested_usd,MAX(const_zero,$A769-SUM($J769:$J769))),const_zero)</f>
        <v>300000000</v>
      </c>
      <c r="L769" s="5" t="n">
        <f aca="false">IF($E769=const_zero,MIN(class_series_d_invested_usd,MAX(const_zero,$A769-SUM($J769:$K769))),const_zero)</f>
        <v>100000000</v>
      </c>
      <c r="M769" s="5" t="n">
        <f aca="false">IF($F769=const_zero,MIN(class_series_c_invested_usd,MAX(const_zero,$A769-SUM($J769:$L769))),const_zero)</f>
        <v>0</v>
      </c>
      <c r="N769" s="5" t="n">
        <f aca="false">IF($G769=const_zero,MIN(class_series_b_invested_usd,MAX(const_zero,$A769-SUM($J769:$M769))),const_zero)</f>
        <v>0</v>
      </c>
      <c r="O769" s="5" t="n">
        <f aca="false">IF($H769=const_zero,MIN(class_series_a_invested_usd,MAX(const_zero,$A769-SUM($J769:$N769))),const_zero)</f>
        <v>15000000</v>
      </c>
      <c r="P769" s="5" t="n">
        <f aca="false">IF($I769=const_zero,MIN(class_seed_invested_usd,MAX(const_zero,$A769-SUM($J769:$O769))),const_zero)</f>
        <v>5000000</v>
      </c>
      <c r="Q769" s="5" t="n">
        <f aca="false">MAX(const_zero,$A769-SUM($J769:$P769))</f>
        <v>1550000000</v>
      </c>
      <c r="R769" s="9" t="n">
        <f aca="false">common_rsa_total+Sensitivity!$AE$690+Sensitivity!$AJ$690+IF($C769=const_one,Sensitivity!$D$690,const_zero)+IF($D769=const_one,Sensitivity!$Y$690,const_zero)+IF($E769=const_one,Sensitivity!$V$690,const_zero)+IF($F769=const_one,Sensitivity!$S$690,const_zero)+IF($G769=const_one,Sensitivity!$P$690,const_zero)+IF($H769=const_one,Sensitivity!$M$690,const_zero)+IF($I769=const_one,Sensitivity!$J$690,const_zero)</f>
        <v>14703434.1464808</v>
      </c>
      <c r="S769" s="23" t="b">
        <f aca="false">IF($R769&gt;const_zero,--($Q769&gt;option_strike_usd*$R769),const_zero)</f>
        <v>1</v>
      </c>
      <c r="T769" s="7" t="n">
        <f aca="false">IF($R769&gt;const_zero,IF($S769=const_one,($Q769+option_strike_usd*pre_f_options_issued)/($R769+pre_f_options_issued),$Q769/$R769),const_zero)</f>
        <v>90.2436098967824</v>
      </c>
      <c r="U769" s="5" t="n">
        <f aca="false">IF($C769=const_one,Sensitivity!$D$690*$T769,const_zero)</f>
        <v>0</v>
      </c>
      <c r="V769" s="5" t="n">
        <f aca="false">IF($D769=const_one,Sensitivity!$Y$690*$T769,const_zero)</f>
        <v>0</v>
      </c>
      <c r="W769" s="5" t="n">
        <f aca="false">IF($E769=const_one,Sensitivity!$V$690*$T769,const_zero)</f>
        <v>0</v>
      </c>
      <c r="X769" s="5" t="n">
        <f aca="false">IF($F769=const_one,Sensitivity!$S$690*$T769,const_zero)</f>
        <v>216584663.752278</v>
      </c>
      <c r="Y769" s="5" t="n">
        <f aca="false">IF($G769=const_one,Sensitivity!$P$690*$T769,const_zero)</f>
        <v>270730829.690347</v>
      </c>
      <c r="Z769" s="5" t="n">
        <f aca="false">IF($H769=const_one,Sensitivity!$M$690*$T769,const_zero)</f>
        <v>0</v>
      </c>
      <c r="AA769" s="5" t="n">
        <f aca="false">IF($I769=const_one,Sensitivity!$J$690*$T769,const_zero)</f>
        <v>0</v>
      </c>
      <c r="AB769" s="5" t="n">
        <f aca="false">(Sensitivity!$AE$690+Sensitivity!$AJ$690)*$T769</f>
        <v>27382992.7443785</v>
      </c>
      <c r="AC769" s="5" t="n">
        <f aca="false">common_rsa_total*$T769</f>
        <v>812192489.071041</v>
      </c>
      <c r="AD769" s="5" t="n">
        <f aca="false">IF($S769=const_one,pre_f_options_issued*($T769-option_strike_usd),const_zero)</f>
        <v>223109024.741956</v>
      </c>
      <c r="AE769" s="5" t="n">
        <f aca="false">J769+U769</f>
        <v>30000000</v>
      </c>
      <c r="AF769" s="5" t="n">
        <f aca="false">K769+V769</f>
        <v>300000000</v>
      </c>
      <c r="AG769" s="5" t="n">
        <f aca="false">L769+W769</f>
        <v>100000000</v>
      </c>
      <c r="AH769" s="5" t="n">
        <f aca="false">M769+X769</f>
        <v>216584663.752278</v>
      </c>
      <c r="AI769" s="5" t="n">
        <f aca="false">N769+Y769</f>
        <v>270730829.690347</v>
      </c>
      <c r="AJ769" s="5" t="n">
        <f aca="false">O769+Z769</f>
        <v>15000000</v>
      </c>
      <c r="AK769" s="5" t="n">
        <f aca="false">P769+AA769</f>
        <v>5000000</v>
      </c>
      <c r="AL769" s="5" t="n">
        <f aca="false">INDEX($AE$745:$AE$872,$B769-$C769*1+const_one)</f>
        <v>30000000</v>
      </c>
      <c r="AM769" s="5" t="n">
        <f aca="false">INDEX($AF$745:$AF$872,$B769-$D769*2+const_one)</f>
        <v>300000000</v>
      </c>
      <c r="AN769" s="5" t="n">
        <f aca="false">INDEX($AG$745:$AG$872,$B769-$E769*4+const_one)</f>
        <v>100000000</v>
      </c>
      <c r="AO769" s="5" t="n">
        <f aca="false">INDEX($AH$745:$AH$872,$B769-$F769*8+const_one)</f>
        <v>60000000</v>
      </c>
      <c r="AP769" s="5" t="n">
        <f aca="false">INDEX($AI$745:$AI$872,$B769-$G769*16+const_one)</f>
        <v>30000000</v>
      </c>
      <c r="AQ769" s="5" t="n">
        <f aca="false">INDEX($AJ$745:$AJ$872,$B769-$H769*32+const_one)</f>
        <v>15000000</v>
      </c>
      <c r="AR769" s="5" t="n">
        <f aca="false">INDEX($AK$745:$AK$872,$B769-$I769*64+const_one)</f>
        <v>5000000</v>
      </c>
      <c r="AS769" s="5" t="n">
        <f aca="false">INDEX($AE$745:$AE$872,$B769+(const_one-$C769)*1+const_one)</f>
        <v>81230031.4997938</v>
      </c>
      <c r="AT769" s="5" t="n">
        <f aca="false">INDEX($AF$745:$AF$872,$B769+(const_one-$D769)*2+const_one)</f>
        <v>488150505.118141</v>
      </c>
      <c r="AU769" s="5" t="n">
        <f aca="false">INDEX($AG$745:$AG$872,$B769+(const_one-$E769)*4+const_one)</f>
        <v>151773446.53544</v>
      </c>
      <c r="AV769" s="5" t="n">
        <f aca="false">INDEX($AH$745:$AH$872,$B769+(const_one-$F769)*8+const_one)</f>
        <v>216584663.752278</v>
      </c>
      <c r="AW769" s="5" t="n">
        <f aca="false">INDEX($AI$745:$AI$872,$B769+(const_one-$G769)*16+const_one)</f>
        <v>270730829.690347</v>
      </c>
      <c r="AX769" s="5" t="n">
        <f aca="false">INDEX($AJ$745:$AJ$872,$B769+(const_one-$H769)*32+const_one)</f>
        <v>352985936.693141</v>
      </c>
      <c r="AY769" s="5" t="n">
        <f aca="false">INDEX($AK$745:$AK$872,$B769+(const_one-$I769)*64+const_one)</f>
        <v>350734032.790792</v>
      </c>
      <c r="AZ769" s="5" t="n">
        <f aca="false">--($C769=--(AS769&gt;AL769))</f>
        <v>0</v>
      </c>
      <c r="BA769" s="5" t="n">
        <f aca="false">--($D769=--(AT769&gt;AM769))</f>
        <v>0</v>
      </c>
      <c r="BB769" s="5" t="n">
        <f aca="false">--($E769=--(AU769&gt;AN769))</f>
        <v>0</v>
      </c>
      <c r="BC769" s="5" t="n">
        <f aca="false">--($F769=--(AV769&gt;AO769))</f>
        <v>1</v>
      </c>
      <c r="BD769" s="5" t="n">
        <f aca="false">--($G769=--(AW769&gt;AP769))</f>
        <v>1</v>
      </c>
      <c r="BE769" s="5" t="n">
        <f aca="false">--($H769=--(AX769&gt;AQ769))</f>
        <v>0</v>
      </c>
      <c r="BF769" s="5" t="n">
        <f aca="false">--($I769=--(AY769&gt;AR769))</f>
        <v>0</v>
      </c>
      <c r="BG769" s="5" t="n">
        <f aca="false">SUM(AZ769:BF769)</f>
        <v>2</v>
      </c>
      <c r="BH769" s="5" t="n">
        <f aca="false">SUM(AE769:AK769)+AB769+AC769+AD769</f>
        <v>2000000000</v>
      </c>
    </row>
    <row r="770" customFormat="false" ht="15" hidden="true" customHeight="false" outlineLevel="0" collapsed="false">
      <c r="A770" s="5" t="n">
        <f aca="false">sensitivity_exit_usd</f>
        <v>2000000000</v>
      </c>
      <c r="B770" s="2" t="n">
        <f aca="false">ROW()-ROW($B$745)</f>
        <v>25</v>
      </c>
      <c r="C770" s="2" t="n">
        <f aca="false">MOD(QUOTIENT($B770,1),2)</f>
        <v>1</v>
      </c>
      <c r="D770" s="2" t="n">
        <f aca="false">MOD(QUOTIENT($B770,2),2)</f>
        <v>0</v>
      </c>
      <c r="E770" s="2" t="n">
        <f aca="false">MOD(QUOTIENT($B770,4),2)</f>
        <v>0</v>
      </c>
      <c r="F770" s="2" t="n">
        <f aca="false">MOD(QUOTIENT($B770,8),2)</f>
        <v>1</v>
      </c>
      <c r="G770" s="2" t="n">
        <f aca="false">MOD(QUOTIENT($B770,16),2)</f>
        <v>1</v>
      </c>
      <c r="H770" s="2" t="n">
        <f aca="false">MOD(QUOTIENT($B770,32),2)</f>
        <v>0</v>
      </c>
      <c r="I770" s="2" t="n">
        <f aca="false">MOD(QUOTIENT($B770,64),2)</f>
        <v>0</v>
      </c>
      <c r="J770" s="5" t="n">
        <f aca="false">IF($C770=const_zero,MIN(class_series_f_invested_usd,MAX(const_zero,$A770)),const_zero)</f>
        <v>0</v>
      </c>
      <c r="K770" s="5" t="n">
        <f aca="false">IF($D770=const_zero,MIN(class_series_e_invested_usd,MAX(const_zero,$A770-SUM($J770:$J770))),const_zero)</f>
        <v>300000000</v>
      </c>
      <c r="L770" s="5" t="n">
        <f aca="false">IF($E770=const_zero,MIN(class_series_d_invested_usd,MAX(const_zero,$A770-SUM($J770:$K770))),const_zero)</f>
        <v>100000000</v>
      </c>
      <c r="M770" s="5" t="n">
        <f aca="false">IF($F770=const_zero,MIN(class_series_c_invested_usd,MAX(const_zero,$A770-SUM($J770:$L770))),const_zero)</f>
        <v>0</v>
      </c>
      <c r="N770" s="5" t="n">
        <f aca="false">IF($G770=const_zero,MIN(class_series_b_invested_usd,MAX(const_zero,$A770-SUM($J770:$M770))),const_zero)</f>
        <v>0</v>
      </c>
      <c r="O770" s="5" t="n">
        <f aca="false">IF($H770=const_zero,MIN(class_series_a_invested_usd,MAX(const_zero,$A770-SUM($J770:$N770))),const_zero)</f>
        <v>15000000</v>
      </c>
      <c r="P770" s="5" t="n">
        <f aca="false">IF($I770=const_zero,MIN(class_seed_invested_usd,MAX(const_zero,$A770-SUM($J770:$O770))),const_zero)</f>
        <v>5000000</v>
      </c>
      <c r="Q770" s="5" t="n">
        <f aca="false">MAX(const_zero,$A770-SUM($J770:$P770))</f>
        <v>1580000000</v>
      </c>
      <c r="R770" s="9" t="n">
        <f aca="false">common_rsa_total+Sensitivity!$AE$690+Sensitivity!$AJ$690+IF($C770=const_one,Sensitivity!$D$690,const_zero)+IF($D770=const_one,Sensitivity!$Y$690,const_zero)+IF($E770=const_one,Sensitivity!$V$690,const_zero)+IF($F770=const_one,Sensitivity!$S$690,const_zero)+IF($G770=const_one,Sensitivity!$P$690,const_zero)+IF($H770=const_one,Sensitivity!$M$690,const_zero)+IF($I770=const_one,Sensitivity!$J$690,const_zero)</f>
        <v>15634269.7236551</v>
      </c>
      <c r="S770" s="23" t="b">
        <f aca="false">IF($R770&gt;const_zero,--($Q770&gt;option_strike_usd*$R770),const_zero)</f>
        <v>1</v>
      </c>
      <c r="T770" s="7" t="n">
        <f aca="false">IF($R770&gt;const_zero,IF($S770=const_one,($Q770+option_strike_usd*pre_f_options_issued)/($R770+pre_f_options_issued),$Q770/$R770),const_zero)</f>
        <v>87.2657142589934</v>
      </c>
      <c r="U770" s="5" t="n">
        <f aca="false">IF($C770=const_one,Sensitivity!$D$690*$T770,const_zero)</f>
        <v>81230031.4997938</v>
      </c>
      <c r="V770" s="5" t="n">
        <f aca="false">IF($D770=const_one,Sensitivity!$Y$690*$T770,const_zero)</f>
        <v>0</v>
      </c>
      <c r="W770" s="5" t="n">
        <f aca="false">IF($E770=const_one,Sensitivity!$V$690*$T770,const_zero)</f>
        <v>0</v>
      </c>
      <c r="X770" s="5" t="n">
        <f aca="false">IF($F770=const_one,Sensitivity!$S$690*$T770,const_zero)</f>
        <v>209437714.221584</v>
      </c>
      <c r="Y770" s="5" t="n">
        <f aca="false">IF($G770=const_one,Sensitivity!$P$690*$T770,const_zero)</f>
        <v>261797142.77698</v>
      </c>
      <c r="Z770" s="5" t="n">
        <f aca="false">IF($H770=const_one,Sensitivity!$M$690*$T770,const_zero)</f>
        <v>0</v>
      </c>
      <c r="AA770" s="5" t="n">
        <f aca="false">IF($I770=const_one,Sensitivity!$J$690*$T770,const_zero)</f>
        <v>0</v>
      </c>
      <c r="AB770" s="5" t="n">
        <f aca="false">(Sensitivity!$AE$690+Sensitivity!$AJ$690)*$T770</f>
        <v>26479397.5232171</v>
      </c>
      <c r="AC770" s="5" t="n">
        <f aca="false">common_rsa_total*$T770</f>
        <v>785391428.330941</v>
      </c>
      <c r="AD770" s="5" t="n">
        <f aca="false">IF($S770=const_one,pre_f_options_issued*($T770-option_strike_usd),const_zero)</f>
        <v>215664285.647484</v>
      </c>
      <c r="AE770" s="5" t="n">
        <f aca="false">J770+U770</f>
        <v>81230031.4997938</v>
      </c>
      <c r="AF770" s="5" t="n">
        <f aca="false">K770+V770</f>
        <v>300000000</v>
      </c>
      <c r="AG770" s="5" t="n">
        <f aca="false">L770+W770</f>
        <v>100000000</v>
      </c>
      <c r="AH770" s="5" t="n">
        <f aca="false">M770+X770</f>
        <v>209437714.221584</v>
      </c>
      <c r="AI770" s="5" t="n">
        <f aca="false">N770+Y770</f>
        <v>261797142.77698</v>
      </c>
      <c r="AJ770" s="5" t="n">
        <f aca="false">O770+Z770</f>
        <v>15000000</v>
      </c>
      <c r="AK770" s="5" t="n">
        <f aca="false">P770+AA770</f>
        <v>5000000</v>
      </c>
      <c r="AL770" s="5" t="n">
        <f aca="false">INDEX($AE$745:$AE$872,$B770-$C770*1+const_one)</f>
        <v>30000000</v>
      </c>
      <c r="AM770" s="5" t="n">
        <f aca="false">INDEX($AF$745:$AF$872,$B770-$D770*2+const_one)</f>
        <v>300000000</v>
      </c>
      <c r="AN770" s="5" t="n">
        <f aca="false">INDEX($AG$745:$AG$872,$B770-$E770*4+const_one)</f>
        <v>100000000</v>
      </c>
      <c r="AO770" s="5" t="n">
        <f aca="false">INDEX($AH$745:$AH$872,$B770-$F770*8+const_one)</f>
        <v>60000000</v>
      </c>
      <c r="AP770" s="5" t="n">
        <f aca="false">INDEX($AI$745:$AI$872,$B770-$G770*16+const_one)</f>
        <v>30000000</v>
      </c>
      <c r="AQ770" s="5" t="n">
        <f aca="false">INDEX($AJ$745:$AJ$872,$B770-$H770*32+const_one)</f>
        <v>15000000</v>
      </c>
      <c r="AR770" s="5" t="n">
        <f aca="false">INDEX($AK$745:$AK$872,$B770-$I770*64+const_one)</f>
        <v>5000000</v>
      </c>
      <c r="AS770" s="5" t="n">
        <f aca="false">INDEX($AE$745:$AE$872,$B770+(const_one-$C770)*1+const_one)</f>
        <v>81230031.4997938</v>
      </c>
      <c r="AT770" s="5" t="n">
        <f aca="false">INDEX($AF$745:$AF$872,$B770+(const_one-$D770)*2+const_one)</f>
        <v>477045642.565243</v>
      </c>
      <c r="AU770" s="5" t="n">
        <f aca="false">INDEX($AG$745:$AG$872,$B770+(const_one-$E770)*4+const_one)</f>
        <v>147291187.172966</v>
      </c>
      <c r="AV770" s="5" t="n">
        <f aca="false">INDEX($AH$745:$AH$872,$B770+(const_one-$F770)*8+const_one)</f>
        <v>209437714.221584</v>
      </c>
      <c r="AW770" s="5" t="n">
        <f aca="false">INDEX($AI$745:$AI$872,$B770+(const_one-$G770)*16+const_one)</f>
        <v>261797142.77698</v>
      </c>
      <c r="AX770" s="5" t="n">
        <f aca="false">INDEX($AJ$745:$AJ$872,$B770+(const_one-$H770)*32+const_one)</f>
        <v>345267004.120415</v>
      </c>
      <c r="AY770" s="5" t="n">
        <f aca="false">INDEX($AK$745:$AK$872,$B770+(const_one-$I770)*64+const_one)</f>
        <v>343105708.319974</v>
      </c>
      <c r="AZ770" s="5" t="n">
        <f aca="false">--($C770=--(AS770&gt;AL770))</f>
        <v>1</v>
      </c>
      <c r="BA770" s="5" t="n">
        <f aca="false">--($D770=--(AT770&gt;AM770))</f>
        <v>0</v>
      </c>
      <c r="BB770" s="5" t="n">
        <f aca="false">--($E770=--(AU770&gt;AN770))</f>
        <v>0</v>
      </c>
      <c r="BC770" s="5" t="n">
        <f aca="false">--($F770=--(AV770&gt;AO770))</f>
        <v>1</v>
      </c>
      <c r="BD770" s="5" t="n">
        <f aca="false">--($G770=--(AW770&gt;AP770))</f>
        <v>1</v>
      </c>
      <c r="BE770" s="5" t="n">
        <f aca="false">--($H770=--(AX770&gt;AQ770))</f>
        <v>0</v>
      </c>
      <c r="BF770" s="5" t="n">
        <f aca="false">--($I770=--(AY770&gt;AR770))</f>
        <v>0</v>
      </c>
      <c r="BG770" s="5" t="n">
        <f aca="false">SUM(AZ770:BF770)</f>
        <v>3</v>
      </c>
      <c r="BH770" s="5" t="n">
        <f aca="false">SUM(AE770:AK770)+AB770+AC770+AD770</f>
        <v>2000000000</v>
      </c>
    </row>
    <row r="771" customFormat="false" ht="15" hidden="true" customHeight="false" outlineLevel="0" collapsed="false">
      <c r="A771" s="5" t="n">
        <f aca="false">sensitivity_exit_usd</f>
        <v>2000000000</v>
      </c>
      <c r="B771" s="2" t="n">
        <f aca="false">ROW()-ROW($B$745)</f>
        <v>26</v>
      </c>
      <c r="C771" s="2" t="n">
        <f aca="false">MOD(QUOTIENT($B771,1),2)</f>
        <v>0</v>
      </c>
      <c r="D771" s="2" t="n">
        <f aca="false">MOD(QUOTIENT($B771,2),2)</f>
        <v>1</v>
      </c>
      <c r="E771" s="2" t="n">
        <f aca="false">MOD(QUOTIENT($B771,4),2)</f>
        <v>0</v>
      </c>
      <c r="F771" s="2" t="n">
        <f aca="false">MOD(QUOTIENT($B771,8),2)</f>
        <v>1</v>
      </c>
      <c r="G771" s="2" t="n">
        <f aca="false">MOD(QUOTIENT($B771,16),2)</f>
        <v>1</v>
      </c>
      <c r="H771" s="2" t="n">
        <f aca="false">MOD(QUOTIENT($B771,32),2)</f>
        <v>0</v>
      </c>
      <c r="I771" s="2" t="n">
        <f aca="false">MOD(QUOTIENT($B771,64),2)</f>
        <v>0</v>
      </c>
      <c r="J771" s="5" t="n">
        <f aca="false">IF($C771=const_zero,MIN(class_series_f_invested_usd,MAX(const_zero,$A771)),const_zero)</f>
        <v>30000000</v>
      </c>
      <c r="K771" s="5" t="n">
        <f aca="false">IF($D771=const_zero,MIN(class_series_e_invested_usd,MAX(const_zero,$A771-SUM($J771:$J771))),const_zero)</f>
        <v>0</v>
      </c>
      <c r="L771" s="5" t="n">
        <f aca="false">IF($E771=const_zero,MIN(class_series_d_invested_usd,MAX(const_zero,$A771-SUM($J771:$K771))),const_zero)</f>
        <v>100000000</v>
      </c>
      <c r="M771" s="5" t="n">
        <f aca="false">IF($F771=const_zero,MIN(class_series_c_invested_usd,MAX(const_zero,$A771-SUM($J771:$L771))),const_zero)</f>
        <v>0</v>
      </c>
      <c r="N771" s="5" t="n">
        <f aca="false">IF($G771=const_zero,MIN(class_series_b_invested_usd,MAX(const_zero,$A771-SUM($J771:$M771))),const_zero)</f>
        <v>0</v>
      </c>
      <c r="O771" s="5" t="n">
        <f aca="false">IF($H771=const_zero,MIN(class_series_a_invested_usd,MAX(const_zero,$A771-SUM($J771:$N771))),const_zero)</f>
        <v>15000000</v>
      </c>
      <c r="P771" s="5" t="n">
        <f aca="false">IF($I771=const_zero,MIN(class_seed_invested_usd,MAX(const_zero,$A771-SUM($J771:$O771))),const_zero)</f>
        <v>5000000</v>
      </c>
      <c r="Q771" s="5" t="n">
        <f aca="false">MAX(const_zero,$A771-SUM($J771:$P771))</f>
        <v>1850000000</v>
      </c>
      <c r="R771" s="9" t="n">
        <f aca="false">common_rsa_total+Sensitivity!$AE$690+Sensitivity!$AJ$690+IF($C771=const_one,Sensitivity!$D$690,const_zero)+IF($D771=const_one,Sensitivity!$Y$690,const_zero)+IF($E771=const_one,Sensitivity!$V$690,const_zero)+IF($F771=const_one,Sensitivity!$S$690,const_zero)+IF($G771=const_one,Sensitivity!$P$690,const_zero)+IF($H771=const_one,Sensitivity!$M$690,const_zero)+IF($I771=const_one,Sensitivity!$J$690,const_zero)</f>
        <v>20858649.5805573</v>
      </c>
      <c r="S771" s="23" t="b">
        <f aca="false">IF($R771&gt;const_zero,--($Q771&gt;option_strike_usd*$R771),const_zero)</f>
        <v>1</v>
      </c>
      <c r="T771" s="7" t="n">
        <f aca="false">IF($R771&gt;const_zero,IF($S771=const_one,($Q771+option_strike_usd*pre_f_options_issued)/($R771+pre_f_options_issued),$Q771/$R771),const_zero)</f>
        <v>79.3068106788989</v>
      </c>
      <c r="U771" s="5" t="n">
        <f aca="false">IF($C771=const_one,Sensitivity!$D$690*$T771,const_zero)</f>
        <v>0</v>
      </c>
      <c r="V771" s="5" t="n">
        <f aca="false">IF($D771=const_one,Sensitivity!$Y$690*$T771,const_zero)</f>
        <v>488150505.118141</v>
      </c>
      <c r="W771" s="5" t="n">
        <f aca="false">IF($E771=const_one,Sensitivity!$V$690*$T771,const_zero)</f>
        <v>0</v>
      </c>
      <c r="X771" s="5" t="n">
        <f aca="false">IF($F771=const_one,Sensitivity!$S$690*$T771,const_zero)</f>
        <v>190336345.629357</v>
      </c>
      <c r="Y771" s="5" t="n">
        <f aca="false">IF($G771=const_one,Sensitivity!$P$690*$T771,const_zero)</f>
        <v>237920432.036697</v>
      </c>
      <c r="Z771" s="5" t="n">
        <f aca="false">IF($H771=const_one,Sensitivity!$M$690*$T771,const_zero)</f>
        <v>0</v>
      </c>
      <c r="AA771" s="5" t="n">
        <f aca="false">IF($I771=const_one,Sensitivity!$J$690*$T771,const_zero)</f>
        <v>0</v>
      </c>
      <c r="AB771" s="5" t="n">
        <f aca="false">(Sensitivity!$AE$690+Sensitivity!$AJ$690)*$T771</f>
        <v>24064394.408468</v>
      </c>
      <c r="AC771" s="5" t="n">
        <f aca="false">common_rsa_total*$T771</f>
        <v>713761296.11009</v>
      </c>
      <c r="AD771" s="5" t="n">
        <f aca="false">IF($S771=const_one,pre_f_options_issued*($T771-option_strike_usd),const_zero)</f>
        <v>195767026.697247</v>
      </c>
      <c r="AE771" s="5" t="n">
        <f aca="false">J771+U771</f>
        <v>30000000</v>
      </c>
      <c r="AF771" s="5" t="n">
        <f aca="false">K771+V771</f>
        <v>488150505.118141</v>
      </c>
      <c r="AG771" s="5" t="n">
        <f aca="false">L771+W771</f>
        <v>100000000</v>
      </c>
      <c r="AH771" s="5" t="n">
        <f aca="false">M771+X771</f>
        <v>190336345.629357</v>
      </c>
      <c r="AI771" s="5" t="n">
        <f aca="false">N771+Y771</f>
        <v>237920432.036697</v>
      </c>
      <c r="AJ771" s="5" t="n">
        <f aca="false">O771+Z771</f>
        <v>15000000</v>
      </c>
      <c r="AK771" s="5" t="n">
        <f aca="false">P771+AA771</f>
        <v>5000000</v>
      </c>
      <c r="AL771" s="5" t="n">
        <f aca="false">INDEX($AE$745:$AE$872,$B771-$C771*1+const_one)</f>
        <v>30000000</v>
      </c>
      <c r="AM771" s="5" t="n">
        <f aca="false">INDEX($AF$745:$AF$872,$B771-$D771*2+const_one)</f>
        <v>300000000</v>
      </c>
      <c r="AN771" s="5" t="n">
        <f aca="false">INDEX($AG$745:$AG$872,$B771-$E771*4+const_one)</f>
        <v>100000000</v>
      </c>
      <c r="AO771" s="5" t="n">
        <f aca="false">INDEX($AH$745:$AH$872,$B771-$F771*8+const_one)</f>
        <v>60000000</v>
      </c>
      <c r="AP771" s="5" t="n">
        <f aca="false">INDEX($AI$745:$AI$872,$B771-$G771*16+const_one)</f>
        <v>30000000</v>
      </c>
      <c r="AQ771" s="5" t="n">
        <f aca="false">INDEX($AJ$745:$AJ$872,$B771-$H771*32+const_one)</f>
        <v>15000000</v>
      </c>
      <c r="AR771" s="5" t="n">
        <f aca="false">INDEX($AK$745:$AK$872,$B771-$I771*64+const_one)</f>
        <v>5000000</v>
      </c>
      <c r="AS771" s="5" t="n">
        <f aca="false">INDEX($AE$745:$AE$872,$B771+(const_one-$C771)*1+const_one)</f>
        <v>72142244.3765863</v>
      </c>
      <c r="AT771" s="5" t="n">
        <f aca="false">INDEX($AF$745:$AF$872,$B771+(const_one-$D771)*2+const_one)</f>
        <v>488150505.118141</v>
      </c>
      <c r="AU771" s="5" t="n">
        <f aca="false">INDEX($AG$745:$AG$872,$B771+(const_one-$E771)*4+const_one)</f>
        <v>135348307.735895</v>
      </c>
      <c r="AV771" s="5" t="n">
        <f aca="false">INDEX($AH$745:$AH$872,$B771+(const_one-$F771)*8+const_one)</f>
        <v>190336345.629357</v>
      </c>
      <c r="AW771" s="5" t="n">
        <f aca="false">INDEX($AI$745:$AI$872,$B771+(const_one-$G771)*16+const_one)</f>
        <v>237920432.036697</v>
      </c>
      <c r="AX771" s="5" t="n">
        <f aca="false">INDEX($AJ$745:$AJ$872,$B771+(const_one-$H771)*32+const_one)</f>
        <v>329264620.780878</v>
      </c>
      <c r="AY771" s="5" t="n">
        <f aca="false">INDEX($AK$745:$AK$872,$B771+(const_one-$I771)*64+const_one)</f>
        <v>327501490.281382</v>
      </c>
      <c r="AZ771" s="5" t="n">
        <f aca="false">--($C771=--(AS771&gt;AL771))</f>
        <v>0</v>
      </c>
      <c r="BA771" s="5" t="n">
        <f aca="false">--($D771=--(AT771&gt;AM771))</f>
        <v>1</v>
      </c>
      <c r="BB771" s="5" t="n">
        <f aca="false">--($E771=--(AU771&gt;AN771))</f>
        <v>0</v>
      </c>
      <c r="BC771" s="5" t="n">
        <f aca="false">--($F771=--(AV771&gt;AO771))</f>
        <v>1</v>
      </c>
      <c r="BD771" s="5" t="n">
        <f aca="false">--($G771=--(AW771&gt;AP771))</f>
        <v>1</v>
      </c>
      <c r="BE771" s="5" t="n">
        <f aca="false">--($H771=--(AX771&gt;AQ771))</f>
        <v>0</v>
      </c>
      <c r="BF771" s="5" t="n">
        <f aca="false">--($I771=--(AY771&gt;AR771))</f>
        <v>0</v>
      </c>
      <c r="BG771" s="5" t="n">
        <f aca="false">SUM(AZ771:BF771)</f>
        <v>3</v>
      </c>
      <c r="BH771" s="5" t="n">
        <f aca="false">SUM(AE771:AK771)+AB771+AC771+AD771</f>
        <v>2000000000</v>
      </c>
    </row>
    <row r="772" customFormat="false" ht="15" hidden="true" customHeight="false" outlineLevel="0" collapsed="false">
      <c r="A772" s="5" t="n">
        <f aca="false">sensitivity_exit_usd</f>
        <v>2000000000</v>
      </c>
      <c r="B772" s="2" t="n">
        <f aca="false">ROW()-ROW($B$745)</f>
        <v>27</v>
      </c>
      <c r="C772" s="2" t="n">
        <f aca="false">MOD(QUOTIENT($B772,1),2)</f>
        <v>1</v>
      </c>
      <c r="D772" s="2" t="n">
        <f aca="false">MOD(QUOTIENT($B772,2),2)</f>
        <v>1</v>
      </c>
      <c r="E772" s="2" t="n">
        <f aca="false">MOD(QUOTIENT($B772,4),2)</f>
        <v>0</v>
      </c>
      <c r="F772" s="2" t="n">
        <f aca="false">MOD(QUOTIENT($B772,8),2)</f>
        <v>1</v>
      </c>
      <c r="G772" s="2" t="n">
        <f aca="false">MOD(QUOTIENT($B772,16),2)</f>
        <v>1</v>
      </c>
      <c r="H772" s="2" t="n">
        <f aca="false">MOD(QUOTIENT($B772,32),2)</f>
        <v>0</v>
      </c>
      <c r="I772" s="2" t="n">
        <f aca="false">MOD(QUOTIENT($B772,64),2)</f>
        <v>0</v>
      </c>
      <c r="J772" s="5" t="n">
        <f aca="false">IF($C772=const_zero,MIN(class_series_f_invested_usd,MAX(const_zero,$A772)),const_zero)</f>
        <v>0</v>
      </c>
      <c r="K772" s="5" t="n">
        <f aca="false">IF($D772=const_zero,MIN(class_series_e_invested_usd,MAX(const_zero,$A772-SUM($J772:$J772))),const_zero)</f>
        <v>0</v>
      </c>
      <c r="L772" s="5" t="n">
        <f aca="false">IF($E772=const_zero,MIN(class_series_d_invested_usd,MAX(const_zero,$A772-SUM($J772:$K772))),const_zero)</f>
        <v>100000000</v>
      </c>
      <c r="M772" s="5" t="n">
        <f aca="false">IF($F772=const_zero,MIN(class_series_c_invested_usd,MAX(const_zero,$A772-SUM($J772:$L772))),const_zero)</f>
        <v>0</v>
      </c>
      <c r="N772" s="5" t="n">
        <f aca="false">IF($G772=const_zero,MIN(class_series_b_invested_usd,MAX(const_zero,$A772-SUM($J772:$M772))),const_zero)</f>
        <v>0</v>
      </c>
      <c r="O772" s="5" t="n">
        <f aca="false">IF($H772=const_zero,MIN(class_series_a_invested_usd,MAX(const_zero,$A772-SUM($J772:$N772))),const_zero)</f>
        <v>15000000</v>
      </c>
      <c r="P772" s="5" t="n">
        <f aca="false">IF($I772=const_zero,MIN(class_seed_invested_usd,MAX(const_zero,$A772-SUM($J772:$O772))),const_zero)</f>
        <v>5000000</v>
      </c>
      <c r="Q772" s="5" t="n">
        <f aca="false">MAX(const_zero,$A772-SUM($J772:$P772))</f>
        <v>1880000000</v>
      </c>
      <c r="R772" s="9" t="n">
        <f aca="false">common_rsa_total+Sensitivity!$AE$690+Sensitivity!$AJ$690+IF($C772=const_one,Sensitivity!$D$690,const_zero)+IF($D772=const_one,Sensitivity!$Y$690,const_zero)+IF($E772=const_one,Sensitivity!$V$690,const_zero)+IF($F772=const_one,Sensitivity!$S$690,const_zero)+IF($G772=const_one,Sensitivity!$P$690,const_zero)+IF($H772=const_one,Sensitivity!$M$690,const_zero)+IF($I772=const_one,Sensitivity!$J$690,const_zero)</f>
        <v>21789485.1577316</v>
      </c>
      <c r="S772" s="23" t="b">
        <f aca="false">IF($R772&gt;const_zero,--($Q772&gt;option_strike_usd*$R772),const_zero)</f>
        <v>1</v>
      </c>
      <c r="T772" s="7" t="n">
        <f aca="false">IF($R772&gt;const_zero,IF($S772=const_one,($Q772+option_strike_usd*pre_f_options_issued)/($R772+pre_f_options_issued),$Q772/$R772),const_zero)</f>
        <v>77.502671949421</v>
      </c>
      <c r="U772" s="5" t="n">
        <f aca="false">IF($C772=const_one,Sensitivity!$D$690*$T772,const_zero)</f>
        <v>72142244.3765863</v>
      </c>
      <c r="V772" s="5" t="n">
        <f aca="false">IF($D772=const_one,Sensitivity!$Y$690*$T772,const_zero)</f>
        <v>477045642.565243</v>
      </c>
      <c r="W772" s="5" t="n">
        <f aca="false">IF($E772=const_one,Sensitivity!$V$690*$T772,const_zero)</f>
        <v>0</v>
      </c>
      <c r="X772" s="5" t="n">
        <f aca="false">IF($F772=const_one,Sensitivity!$S$690*$T772,const_zero)</f>
        <v>186006412.67861</v>
      </c>
      <c r="Y772" s="5" t="n">
        <f aca="false">IF($G772=const_one,Sensitivity!$P$690*$T772,const_zero)</f>
        <v>232508015.848263</v>
      </c>
      <c r="Z772" s="5" t="n">
        <f aca="false">IF($H772=const_one,Sensitivity!$M$690*$T772,const_zero)</f>
        <v>0</v>
      </c>
      <c r="AA772" s="5" t="n">
        <f aca="false">IF($I772=const_one,Sensitivity!$J$690*$T772,const_zero)</f>
        <v>0</v>
      </c>
      <c r="AB772" s="5" t="n">
        <f aca="false">(Sensitivity!$AE$690+Sensitivity!$AJ$690)*$T772</f>
        <v>23516957.1129558</v>
      </c>
      <c r="AC772" s="5" t="n">
        <f aca="false">common_rsa_total*$T772</f>
        <v>697524047.544789</v>
      </c>
      <c r="AD772" s="5" t="n">
        <f aca="false">IF($S772=const_one,pre_f_options_issued*($T772-option_strike_usd),const_zero)</f>
        <v>191256679.873553</v>
      </c>
      <c r="AE772" s="5" t="n">
        <f aca="false">J772+U772</f>
        <v>72142244.3765863</v>
      </c>
      <c r="AF772" s="5" t="n">
        <f aca="false">K772+V772</f>
        <v>477045642.565243</v>
      </c>
      <c r="AG772" s="5" t="n">
        <f aca="false">L772+W772</f>
        <v>100000000</v>
      </c>
      <c r="AH772" s="5" t="n">
        <f aca="false">M772+X772</f>
        <v>186006412.67861</v>
      </c>
      <c r="AI772" s="5" t="n">
        <f aca="false">N772+Y772</f>
        <v>232508015.848263</v>
      </c>
      <c r="AJ772" s="5" t="n">
        <f aca="false">O772+Z772</f>
        <v>15000000</v>
      </c>
      <c r="AK772" s="5" t="n">
        <f aca="false">P772+AA772</f>
        <v>5000000</v>
      </c>
      <c r="AL772" s="5" t="n">
        <f aca="false">INDEX($AE$745:$AE$872,$B772-$C772*1+const_one)</f>
        <v>30000000</v>
      </c>
      <c r="AM772" s="5" t="n">
        <f aca="false">INDEX($AF$745:$AF$872,$B772-$D772*2+const_one)</f>
        <v>300000000</v>
      </c>
      <c r="AN772" s="5" t="n">
        <f aca="false">INDEX($AG$745:$AG$872,$B772-$E772*4+const_one)</f>
        <v>100000000</v>
      </c>
      <c r="AO772" s="5" t="n">
        <f aca="false">INDEX($AH$745:$AH$872,$B772-$F772*8+const_one)</f>
        <v>60000000</v>
      </c>
      <c r="AP772" s="5" t="n">
        <f aca="false">INDEX($AI$745:$AI$872,$B772-$G772*16+const_one)</f>
        <v>30000000</v>
      </c>
      <c r="AQ772" s="5" t="n">
        <f aca="false">INDEX($AJ$745:$AJ$872,$B772-$H772*32+const_one)</f>
        <v>15000000</v>
      </c>
      <c r="AR772" s="5" t="n">
        <f aca="false">INDEX($AK$745:$AK$872,$B772-$I772*64+const_one)</f>
        <v>5000000</v>
      </c>
      <c r="AS772" s="5" t="n">
        <f aca="false">INDEX($AE$745:$AE$872,$B772+(const_one-$C772)*1+const_one)</f>
        <v>72142244.3765863</v>
      </c>
      <c r="AT772" s="5" t="n">
        <f aca="false">INDEX($AF$745:$AF$872,$B772+(const_one-$D772)*2+const_one)</f>
        <v>477045642.565243</v>
      </c>
      <c r="AU772" s="5" t="n">
        <f aca="false">INDEX($AG$745:$AG$872,$B772+(const_one-$E772)*4+const_one)</f>
        <v>132513358.661211</v>
      </c>
      <c r="AV772" s="5" t="n">
        <f aca="false">INDEX($AH$745:$AH$872,$B772+(const_one-$F772)*8+const_one)</f>
        <v>186006412.67861</v>
      </c>
      <c r="AW772" s="5" t="n">
        <f aca="false">INDEX($AI$745:$AI$872,$B772+(const_one-$G772)*16+const_one)</f>
        <v>232508015.848263</v>
      </c>
      <c r="AX772" s="5" t="n">
        <f aca="false">INDEX($AJ$745:$AJ$872,$B772+(const_one-$H772)*32+const_one)</f>
        <v>323921705.994739</v>
      </c>
      <c r="AY772" s="5" t="n">
        <f aca="false">INDEX($AK$745:$AK$872,$B772+(const_one-$I772)*64+const_one)</f>
        <v>322214608.729945</v>
      </c>
      <c r="AZ772" s="5" t="n">
        <f aca="false">--($C772=--(AS772&gt;AL772))</f>
        <v>1</v>
      </c>
      <c r="BA772" s="5" t="n">
        <f aca="false">--($D772=--(AT772&gt;AM772))</f>
        <v>1</v>
      </c>
      <c r="BB772" s="5" t="n">
        <f aca="false">--($E772=--(AU772&gt;AN772))</f>
        <v>0</v>
      </c>
      <c r="BC772" s="5" t="n">
        <f aca="false">--($F772=--(AV772&gt;AO772))</f>
        <v>1</v>
      </c>
      <c r="BD772" s="5" t="n">
        <f aca="false">--($G772=--(AW772&gt;AP772))</f>
        <v>1</v>
      </c>
      <c r="BE772" s="5" t="n">
        <f aca="false">--($H772=--(AX772&gt;AQ772))</f>
        <v>0</v>
      </c>
      <c r="BF772" s="5" t="n">
        <f aca="false">--($I772=--(AY772&gt;AR772))</f>
        <v>0</v>
      </c>
      <c r="BG772" s="5" t="n">
        <f aca="false">SUM(AZ772:BF772)</f>
        <v>4</v>
      </c>
      <c r="BH772" s="5" t="n">
        <f aca="false">SUM(AE772:AK772)+AB772+AC772+AD772</f>
        <v>2000000000</v>
      </c>
    </row>
    <row r="773" customFormat="false" ht="15" hidden="true" customHeight="false" outlineLevel="0" collapsed="false">
      <c r="A773" s="5" t="n">
        <f aca="false">sensitivity_exit_usd</f>
        <v>2000000000</v>
      </c>
      <c r="B773" s="2" t="n">
        <f aca="false">ROW()-ROW($B$745)</f>
        <v>28</v>
      </c>
      <c r="C773" s="2" t="n">
        <f aca="false">MOD(QUOTIENT($B773,1),2)</f>
        <v>0</v>
      </c>
      <c r="D773" s="2" t="n">
        <f aca="false">MOD(QUOTIENT($B773,2),2)</f>
        <v>0</v>
      </c>
      <c r="E773" s="2" t="n">
        <f aca="false">MOD(QUOTIENT($B773,4),2)</f>
        <v>1</v>
      </c>
      <c r="F773" s="2" t="n">
        <f aca="false">MOD(QUOTIENT($B773,8),2)</f>
        <v>1</v>
      </c>
      <c r="G773" s="2" t="n">
        <f aca="false">MOD(QUOTIENT($B773,16),2)</f>
        <v>1</v>
      </c>
      <c r="H773" s="2" t="n">
        <f aca="false">MOD(QUOTIENT($B773,32),2)</f>
        <v>0</v>
      </c>
      <c r="I773" s="2" t="n">
        <f aca="false">MOD(QUOTIENT($B773,64),2)</f>
        <v>0</v>
      </c>
      <c r="J773" s="5" t="n">
        <f aca="false">IF($C773=const_zero,MIN(class_series_f_invested_usd,MAX(const_zero,$A773)),const_zero)</f>
        <v>30000000</v>
      </c>
      <c r="K773" s="5" t="n">
        <f aca="false">IF($D773=const_zero,MIN(class_series_e_invested_usd,MAX(const_zero,$A773-SUM($J773:$J773))),const_zero)</f>
        <v>300000000</v>
      </c>
      <c r="L773" s="5" t="n">
        <f aca="false">IF($E773=const_zero,MIN(class_series_d_invested_usd,MAX(const_zero,$A773-SUM($J773:$K773))),const_zero)</f>
        <v>0</v>
      </c>
      <c r="M773" s="5" t="n">
        <f aca="false">IF($F773=const_zero,MIN(class_series_c_invested_usd,MAX(const_zero,$A773-SUM($J773:$L773))),const_zero)</f>
        <v>0</v>
      </c>
      <c r="N773" s="5" t="n">
        <f aca="false">IF($G773=const_zero,MIN(class_series_b_invested_usd,MAX(const_zero,$A773-SUM($J773:$M773))),const_zero)</f>
        <v>0</v>
      </c>
      <c r="O773" s="5" t="n">
        <f aca="false">IF($H773=const_zero,MIN(class_series_a_invested_usd,MAX(const_zero,$A773-SUM($J773:$N773))),const_zero)</f>
        <v>15000000</v>
      </c>
      <c r="P773" s="5" t="n">
        <f aca="false">IF($I773=const_zero,MIN(class_seed_invested_usd,MAX(const_zero,$A773-SUM($J773:$O773))),const_zero)</f>
        <v>5000000</v>
      </c>
      <c r="Q773" s="5" t="n">
        <f aca="false">MAX(const_zero,$A773-SUM($J773:$P773))</f>
        <v>1650000000</v>
      </c>
      <c r="R773" s="9" t="n">
        <f aca="false">common_rsa_total+Sensitivity!$AE$690+Sensitivity!$AJ$690+IF($C773=const_one,Sensitivity!$D$690,const_zero)+IF($D773=const_one,Sensitivity!$Y$690,const_zero)+IF($E773=const_one,Sensitivity!$V$690,const_zero)+IF($F773=const_one,Sensitivity!$S$690,const_zero)+IF($G773=const_one,Sensitivity!$P$690,const_zero)+IF($H773=const_one,Sensitivity!$M$690,const_zero)+IF($I773=const_one,Sensitivity!$J$690,const_zero)</f>
        <v>16443274.4169345</v>
      </c>
      <c r="S773" s="23" t="b">
        <f aca="false">IF($R773&gt;const_zero,--($Q773&gt;option_strike_usd*$R773),const_zero)</f>
        <v>1</v>
      </c>
      <c r="T773" s="7" t="n">
        <f aca="false">IF($R773&gt;const_zero,IF($S773=const_one,($Q773+option_strike_usd*pre_f_options_issued)/($R773+pre_f_options_issued),$Q773/$R773),const_zero)</f>
        <v>87.2341266683404</v>
      </c>
      <c r="U773" s="5" t="n">
        <f aca="false">IF($C773=const_one,Sensitivity!$D$690*$T773,const_zero)</f>
        <v>0</v>
      </c>
      <c r="V773" s="5" t="n">
        <f aca="false">IF($D773=const_one,Sensitivity!$Y$690*$T773,const_zero)</f>
        <v>0</v>
      </c>
      <c r="W773" s="5" t="n">
        <f aca="false">IF($E773=const_one,Sensitivity!$V$690*$T773,const_zero)</f>
        <v>151773446.53544</v>
      </c>
      <c r="X773" s="5" t="n">
        <f aca="false">IF($F773=const_one,Sensitivity!$S$690*$T773,const_zero)</f>
        <v>209361904.004017</v>
      </c>
      <c r="Y773" s="5" t="n">
        <f aca="false">IF($G773=const_one,Sensitivity!$P$690*$T773,const_zero)</f>
        <v>261702380.005021</v>
      </c>
      <c r="Z773" s="5" t="n">
        <f aca="false">IF($H773=const_one,Sensitivity!$M$690*$T773,const_zero)</f>
        <v>0</v>
      </c>
      <c r="AA773" s="5" t="n">
        <f aca="false">IF($I773=const_one,Sensitivity!$J$690*$T773,const_zero)</f>
        <v>0</v>
      </c>
      <c r="AB773" s="5" t="n">
        <f aca="false">(Sensitivity!$AE$690+Sensitivity!$AJ$690)*$T773</f>
        <v>26469812.7696079</v>
      </c>
      <c r="AC773" s="5" t="n">
        <f aca="false">common_rsa_total*$T773</f>
        <v>785107140.015064</v>
      </c>
      <c r="AD773" s="5" t="n">
        <f aca="false">IF($S773=const_one,pre_f_options_issued*($T773-option_strike_usd),const_zero)</f>
        <v>215585316.670851</v>
      </c>
      <c r="AE773" s="5" t="n">
        <f aca="false">J773+U773</f>
        <v>30000000</v>
      </c>
      <c r="AF773" s="5" t="n">
        <f aca="false">K773+V773</f>
        <v>300000000</v>
      </c>
      <c r="AG773" s="5" t="n">
        <f aca="false">L773+W773</f>
        <v>151773446.53544</v>
      </c>
      <c r="AH773" s="5" t="n">
        <f aca="false">M773+X773</f>
        <v>209361904.004017</v>
      </c>
      <c r="AI773" s="5" t="n">
        <f aca="false">N773+Y773</f>
        <v>261702380.005021</v>
      </c>
      <c r="AJ773" s="5" t="n">
        <f aca="false">O773+Z773</f>
        <v>15000000</v>
      </c>
      <c r="AK773" s="5" t="n">
        <f aca="false">P773+AA773</f>
        <v>5000000</v>
      </c>
      <c r="AL773" s="5" t="n">
        <f aca="false">INDEX($AE$745:$AE$872,$B773-$C773*1+const_one)</f>
        <v>30000000</v>
      </c>
      <c r="AM773" s="5" t="n">
        <f aca="false">INDEX($AF$745:$AF$872,$B773-$D773*2+const_one)</f>
        <v>300000000</v>
      </c>
      <c r="AN773" s="5" t="n">
        <f aca="false">INDEX($AG$745:$AG$872,$B773-$E773*4+const_one)</f>
        <v>100000000</v>
      </c>
      <c r="AO773" s="5" t="n">
        <f aca="false">INDEX($AH$745:$AH$872,$B773-$F773*8+const_one)</f>
        <v>60000000</v>
      </c>
      <c r="AP773" s="5" t="n">
        <f aca="false">INDEX($AI$745:$AI$872,$B773-$G773*16+const_one)</f>
        <v>30000000</v>
      </c>
      <c r="AQ773" s="5" t="n">
        <f aca="false">INDEX($AJ$745:$AJ$872,$B773-$H773*32+const_one)</f>
        <v>15000000</v>
      </c>
      <c r="AR773" s="5" t="n">
        <f aca="false">INDEX($AK$745:$AK$872,$B773-$I773*64+const_one)</f>
        <v>5000000</v>
      </c>
      <c r="AS773" s="5" t="n">
        <f aca="false">INDEX($AE$745:$AE$872,$B773+(const_one-$C773)*1+const_one)</f>
        <v>78802565.7028127</v>
      </c>
      <c r="AT773" s="5" t="n">
        <f aca="false">INDEX($AF$745:$AF$872,$B773+(const_one-$D773)*2+const_one)</f>
        <v>478835906.318492</v>
      </c>
      <c r="AU773" s="5" t="n">
        <f aca="false">INDEX($AG$745:$AG$872,$B773+(const_one-$E773)*4+const_one)</f>
        <v>151773446.53544</v>
      </c>
      <c r="AV773" s="5" t="n">
        <f aca="false">INDEX($AH$745:$AH$872,$B773+(const_one-$F773)*8+const_one)</f>
        <v>209361904.004017</v>
      </c>
      <c r="AW773" s="5" t="n">
        <f aca="false">INDEX($AI$745:$AI$872,$B773+(const_one-$G773)*16+const_one)</f>
        <v>261702380.005021</v>
      </c>
      <c r="AX773" s="5" t="n">
        <f aca="false">INDEX($AJ$745:$AJ$872,$B773+(const_one-$H773)*32+const_one)</f>
        <v>348218871.605258</v>
      </c>
      <c r="AY773" s="5" t="n">
        <f aca="false">INDEX($AK$745:$AK$872,$B773+(const_one-$I773)*64+const_one)</f>
        <v>346130602.510175</v>
      </c>
      <c r="AZ773" s="5" t="n">
        <f aca="false">--($C773=--(AS773&gt;AL773))</f>
        <v>0</v>
      </c>
      <c r="BA773" s="5" t="n">
        <f aca="false">--($D773=--(AT773&gt;AM773))</f>
        <v>0</v>
      </c>
      <c r="BB773" s="5" t="n">
        <f aca="false">--($E773=--(AU773&gt;AN773))</f>
        <v>1</v>
      </c>
      <c r="BC773" s="5" t="n">
        <f aca="false">--($F773=--(AV773&gt;AO773))</f>
        <v>1</v>
      </c>
      <c r="BD773" s="5" t="n">
        <f aca="false">--($G773=--(AW773&gt;AP773))</f>
        <v>1</v>
      </c>
      <c r="BE773" s="5" t="n">
        <f aca="false">--($H773=--(AX773&gt;AQ773))</f>
        <v>0</v>
      </c>
      <c r="BF773" s="5" t="n">
        <f aca="false">--($I773=--(AY773&gt;AR773))</f>
        <v>0</v>
      </c>
      <c r="BG773" s="5" t="n">
        <f aca="false">SUM(AZ773:BF773)</f>
        <v>3</v>
      </c>
      <c r="BH773" s="5" t="n">
        <f aca="false">SUM(AE773:AK773)+AB773+AC773+AD773</f>
        <v>2000000000</v>
      </c>
    </row>
    <row r="774" customFormat="false" ht="15" hidden="true" customHeight="false" outlineLevel="0" collapsed="false">
      <c r="A774" s="5" t="n">
        <f aca="false">sensitivity_exit_usd</f>
        <v>2000000000</v>
      </c>
      <c r="B774" s="2" t="n">
        <f aca="false">ROW()-ROW($B$745)</f>
        <v>29</v>
      </c>
      <c r="C774" s="2" t="n">
        <f aca="false">MOD(QUOTIENT($B774,1),2)</f>
        <v>1</v>
      </c>
      <c r="D774" s="2" t="n">
        <f aca="false">MOD(QUOTIENT($B774,2),2)</f>
        <v>0</v>
      </c>
      <c r="E774" s="2" t="n">
        <f aca="false">MOD(QUOTIENT($B774,4),2)</f>
        <v>1</v>
      </c>
      <c r="F774" s="2" t="n">
        <f aca="false">MOD(QUOTIENT($B774,8),2)</f>
        <v>1</v>
      </c>
      <c r="G774" s="2" t="n">
        <f aca="false">MOD(QUOTIENT($B774,16),2)</f>
        <v>1</v>
      </c>
      <c r="H774" s="2" t="n">
        <f aca="false">MOD(QUOTIENT($B774,32),2)</f>
        <v>0</v>
      </c>
      <c r="I774" s="2" t="n">
        <f aca="false">MOD(QUOTIENT($B774,64),2)</f>
        <v>0</v>
      </c>
      <c r="J774" s="5" t="n">
        <f aca="false">IF($C774=const_zero,MIN(class_series_f_invested_usd,MAX(const_zero,$A774)),const_zero)</f>
        <v>0</v>
      </c>
      <c r="K774" s="5" t="n">
        <f aca="false">IF($D774=const_zero,MIN(class_series_e_invested_usd,MAX(const_zero,$A774-SUM($J774:$J774))),const_zero)</f>
        <v>300000000</v>
      </c>
      <c r="L774" s="5" t="n">
        <f aca="false">IF($E774=const_zero,MIN(class_series_d_invested_usd,MAX(const_zero,$A774-SUM($J774:$K774))),const_zero)</f>
        <v>0</v>
      </c>
      <c r="M774" s="5" t="n">
        <f aca="false">IF($F774=const_zero,MIN(class_series_c_invested_usd,MAX(const_zero,$A774-SUM($J774:$L774))),const_zero)</f>
        <v>0</v>
      </c>
      <c r="N774" s="5" t="n">
        <f aca="false">IF($G774=const_zero,MIN(class_series_b_invested_usd,MAX(const_zero,$A774-SUM($J774:$M774))),const_zero)</f>
        <v>0</v>
      </c>
      <c r="O774" s="5" t="n">
        <f aca="false">IF($H774=const_zero,MIN(class_series_a_invested_usd,MAX(const_zero,$A774-SUM($J774:$N774))),const_zero)</f>
        <v>15000000</v>
      </c>
      <c r="P774" s="5" t="n">
        <f aca="false">IF($I774=const_zero,MIN(class_seed_invested_usd,MAX(const_zero,$A774-SUM($J774:$O774))),const_zero)</f>
        <v>5000000</v>
      </c>
      <c r="Q774" s="5" t="n">
        <f aca="false">MAX(const_zero,$A774-SUM($J774:$P774))</f>
        <v>1680000000</v>
      </c>
      <c r="R774" s="9" t="n">
        <f aca="false">common_rsa_total+Sensitivity!$AE$690+Sensitivity!$AJ$690+IF($C774=const_one,Sensitivity!$D$690,const_zero)+IF($D774=const_one,Sensitivity!$Y$690,const_zero)+IF($E774=const_one,Sensitivity!$V$690,const_zero)+IF($F774=const_one,Sensitivity!$S$690,const_zero)+IF($G774=const_one,Sensitivity!$P$690,const_zero)+IF($H774=const_one,Sensitivity!$M$690,const_zero)+IF($I774=const_one,Sensitivity!$J$690,const_zero)</f>
        <v>17374109.9941088</v>
      </c>
      <c r="S774" s="23" t="b">
        <f aca="false">IF($R774&gt;const_zero,--($Q774&gt;option_strike_usd*$R774),const_zero)</f>
        <v>1</v>
      </c>
      <c r="T774" s="7" t="n">
        <f aca="false">IF($R774&gt;const_zero,IF($S774=const_one,($Q774+option_strike_usd*pre_f_options_issued)/($R774+pre_f_options_issued),$Q774/$R774),const_zero)</f>
        <v>84.657879044583</v>
      </c>
      <c r="U774" s="5" t="n">
        <f aca="false">IF($C774=const_one,Sensitivity!$D$690*$T774,const_zero)</f>
        <v>78802565.7028127</v>
      </c>
      <c r="V774" s="5" t="n">
        <f aca="false">IF($D774=const_one,Sensitivity!$Y$690*$T774,const_zero)</f>
        <v>0</v>
      </c>
      <c r="W774" s="5" t="n">
        <f aca="false">IF($E774=const_one,Sensitivity!$V$690*$T774,const_zero)</f>
        <v>147291187.172966</v>
      </c>
      <c r="X774" s="5" t="n">
        <f aca="false">IF($F774=const_one,Sensitivity!$S$690*$T774,const_zero)</f>
        <v>203178909.706999</v>
      </c>
      <c r="Y774" s="5" t="n">
        <f aca="false">IF($G774=const_one,Sensitivity!$P$690*$T774,const_zero)</f>
        <v>253973637.133749</v>
      </c>
      <c r="Z774" s="5" t="n">
        <f aca="false">IF($H774=const_one,Sensitivity!$M$690*$T774,const_zero)</f>
        <v>0</v>
      </c>
      <c r="AA774" s="5" t="n">
        <f aca="false">IF($I774=const_one,Sensitivity!$J$690*$T774,const_zero)</f>
        <v>0</v>
      </c>
      <c r="AB774" s="5" t="n">
        <f aca="false">(Sensitivity!$AE$690+Sensitivity!$AJ$690)*$T774</f>
        <v>25688091.2707698</v>
      </c>
      <c r="AC774" s="5" t="n">
        <f aca="false">common_rsa_total*$T774</f>
        <v>761920911.401247</v>
      </c>
      <c r="AD774" s="5" t="n">
        <f aca="false">IF($S774=const_one,pre_f_options_issued*($T774-option_strike_usd),const_zero)</f>
        <v>209144697.611457</v>
      </c>
      <c r="AE774" s="5" t="n">
        <f aca="false">J774+U774</f>
        <v>78802565.7028127</v>
      </c>
      <c r="AF774" s="5" t="n">
        <f aca="false">K774+V774</f>
        <v>300000000</v>
      </c>
      <c r="AG774" s="5" t="n">
        <f aca="false">L774+W774</f>
        <v>147291187.172966</v>
      </c>
      <c r="AH774" s="5" t="n">
        <f aca="false">M774+X774</f>
        <v>203178909.706999</v>
      </c>
      <c r="AI774" s="5" t="n">
        <f aca="false">N774+Y774</f>
        <v>253973637.133749</v>
      </c>
      <c r="AJ774" s="5" t="n">
        <f aca="false">O774+Z774</f>
        <v>15000000</v>
      </c>
      <c r="AK774" s="5" t="n">
        <f aca="false">P774+AA774</f>
        <v>5000000</v>
      </c>
      <c r="AL774" s="5" t="n">
        <f aca="false">INDEX($AE$745:$AE$872,$B774-$C774*1+const_one)</f>
        <v>30000000</v>
      </c>
      <c r="AM774" s="5" t="n">
        <f aca="false">INDEX($AF$745:$AF$872,$B774-$D774*2+const_one)</f>
        <v>300000000</v>
      </c>
      <c r="AN774" s="5" t="n">
        <f aca="false">INDEX($AG$745:$AG$872,$B774-$E774*4+const_one)</f>
        <v>100000000</v>
      </c>
      <c r="AO774" s="5" t="n">
        <f aca="false">INDEX($AH$745:$AH$872,$B774-$F774*8+const_one)</f>
        <v>60000000</v>
      </c>
      <c r="AP774" s="5" t="n">
        <f aca="false">INDEX($AI$745:$AI$872,$B774-$G774*16+const_one)</f>
        <v>30000000</v>
      </c>
      <c r="AQ774" s="5" t="n">
        <f aca="false">INDEX($AJ$745:$AJ$872,$B774-$H774*32+const_one)</f>
        <v>15000000</v>
      </c>
      <c r="AR774" s="5" t="n">
        <f aca="false">INDEX($AK$745:$AK$872,$B774-$I774*64+const_one)</f>
        <v>5000000</v>
      </c>
      <c r="AS774" s="5" t="n">
        <f aca="false">INDEX($AE$745:$AE$872,$B774+(const_one-$C774)*1+const_one)</f>
        <v>78802565.7028127</v>
      </c>
      <c r="AT774" s="5" t="n">
        <f aca="false">INDEX($AF$745:$AF$872,$B774+(const_one-$D774)*2+const_one)</f>
        <v>468806409.590745</v>
      </c>
      <c r="AU774" s="5" t="n">
        <f aca="false">INDEX($AG$745:$AG$872,$B774+(const_one-$E774)*4+const_one)</f>
        <v>147291187.172966</v>
      </c>
      <c r="AV774" s="5" t="n">
        <f aca="false">INDEX($AH$745:$AH$872,$B774+(const_one-$F774)*8+const_one)</f>
        <v>203178909.706999</v>
      </c>
      <c r="AW774" s="5" t="n">
        <f aca="false">INDEX($AI$745:$AI$872,$B774+(const_one-$G774)*16+const_one)</f>
        <v>253973637.133749</v>
      </c>
      <c r="AX774" s="5" t="n">
        <f aca="false">INDEX($AJ$745:$AJ$872,$B774+(const_one-$H774)*32+const_one)</f>
        <v>341218238.642918</v>
      </c>
      <c r="AY774" s="5" t="n">
        <f aca="false">INDEX($AK$745:$AK$872,$B774+(const_one-$I774)*64+const_one)</f>
        <v>339208116.471236</v>
      </c>
      <c r="AZ774" s="5" t="n">
        <f aca="false">--($C774=--(AS774&gt;AL774))</f>
        <v>1</v>
      </c>
      <c r="BA774" s="5" t="n">
        <f aca="false">--($D774=--(AT774&gt;AM774))</f>
        <v>0</v>
      </c>
      <c r="BB774" s="5" t="n">
        <f aca="false">--($E774=--(AU774&gt;AN774))</f>
        <v>1</v>
      </c>
      <c r="BC774" s="5" t="n">
        <f aca="false">--($F774=--(AV774&gt;AO774))</f>
        <v>1</v>
      </c>
      <c r="BD774" s="5" t="n">
        <f aca="false">--($G774=--(AW774&gt;AP774))</f>
        <v>1</v>
      </c>
      <c r="BE774" s="5" t="n">
        <f aca="false">--($H774=--(AX774&gt;AQ774))</f>
        <v>0</v>
      </c>
      <c r="BF774" s="5" t="n">
        <f aca="false">--($I774=--(AY774&gt;AR774))</f>
        <v>0</v>
      </c>
      <c r="BG774" s="5" t="n">
        <f aca="false">SUM(AZ774:BF774)</f>
        <v>4</v>
      </c>
      <c r="BH774" s="5" t="n">
        <f aca="false">SUM(AE774:AK774)+AB774+AC774+AD774</f>
        <v>2000000000</v>
      </c>
    </row>
    <row r="775" customFormat="false" ht="15" hidden="true" customHeight="false" outlineLevel="0" collapsed="false">
      <c r="A775" s="5" t="n">
        <f aca="false">sensitivity_exit_usd</f>
        <v>2000000000</v>
      </c>
      <c r="B775" s="2" t="n">
        <f aca="false">ROW()-ROW($B$745)</f>
        <v>30</v>
      </c>
      <c r="C775" s="2" t="n">
        <f aca="false">MOD(QUOTIENT($B775,1),2)</f>
        <v>0</v>
      </c>
      <c r="D775" s="2" t="n">
        <f aca="false">MOD(QUOTIENT($B775,2),2)</f>
        <v>1</v>
      </c>
      <c r="E775" s="2" t="n">
        <f aca="false">MOD(QUOTIENT($B775,4),2)</f>
        <v>1</v>
      </c>
      <c r="F775" s="2" t="n">
        <f aca="false">MOD(QUOTIENT($B775,8),2)</f>
        <v>1</v>
      </c>
      <c r="G775" s="2" t="n">
        <f aca="false">MOD(QUOTIENT($B775,16),2)</f>
        <v>1</v>
      </c>
      <c r="H775" s="2" t="n">
        <f aca="false">MOD(QUOTIENT($B775,32),2)</f>
        <v>0</v>
      </c>
      <c r="I775" s="2" t="n">
        <f aca="false">MOD(QUOTIENT($B775,64),2)</f>
        <v>0</v>
      </c>
      <c r="J775" s="5" t="n">
        <f aca="false">IF($C775=const_zero,MIN(class_series_f_invested_usd,MAX(const_zero,$A775)),const_zero)</f>
        <v>30000000</v>
      </c>
      <c r="K775" s="5" t="n">
        <f aca="false">IF($D775=const_zero,MIN(class_series_e_invested_usd,MAX(const_zero,$A775-SUM($J775:$J775))),const_zero)</f>
        <v>0</v>
      </c>
      <c r="L775" s="5" t="n">
        <f aca="false">IF($E775=const_zero,MIN(class_series_d_invested_usd,MAX(const_zero,$A775-SUM($J775:$K775))),const_zero)</f>
        <v>0</v>
      </c>
      <c r="M775" s="5" t="n">
        <f aca="false">IF($F775=const_zero,MIN(class_series_c_invested_usd,MAX(const_zero,$A775-SUM($J775:$L775))),const_zero)</f>
        <v>0</v>
      </c>
      <c r="N775" s="5" t="n">
        <f aca="false">IF($G775=const_zero,MIN(class_series_b_invested_usd,MAX(const_zero,$A775-SUM($J775:$M775))),const_zero)</f>
        <v>0</v>
      </c>
      <c r="O775" s="5" t="n">
        <f aca="false">IF($H775=const_zero,MIN(class_series_a_invested_usd,MAX(const_zero,$A775-SUM($J775:$N775))),const_zero)</f>
        <v>15000000</v>
      </c>
      <c r="P775" s="5" t="n">
        <f aca="false">IF($I775=const_zero,MIN(class_seed_invested_usd,MAX(const_zero,$A775-SUM($J775:$O775))),const_zero)</f>
        <v>5000000</v>
      </c>
      <c r="Q775" s="5" t="n">
        <f aca="false">MAX(const_zero,$A775-SUM($J775:$P775))</f>
        <v>1950000000</v>
      </c>
      <c r="R775" s="9" t="n">
        <f aca="false">common_rsa_total+Sensitivity!$AE$690+Sensitivity!$AJ$690+IF($C775=const_one,Sensitivity!$D$690,const_zero)+IF($D775=const_one,Sensitivity!$Y$690,const_zero)+IF($E775=const_one,Sensitivity!$V$690,const_zero)+IF($F775=const_one,Sensitivity!$S$690,const_zero)+IF($G775=const_one,Sensitivity!$P$690,const_zero)+IF($H775=const_one,Sensitivity!$M$690,const_zero)+IF($I775=const_one,Sensitivity!$J$690,const_zero)</f>
        <v>22598489.851011</v>
      </c>
      <c r="S775" s="23" t="b">
        <f aca="false">IF($R775&gt;const_zero,--($Q775&gt;option_strike_usd*$R775),const_zero)</f>
        <v>1</v>
      </c>
      <c r="T775" s="7" t="n">
        <f aca="false">IF($R775&gt;const_zero,IF($S775=const_one,($Q775+option_strike_usd*pre_f_options_issued)/($R775+pre_f_options_issued),$Q775/$R775),const_zero)</f>
        <v>77.793525092162</v>
      </c>
      <c r="U775" s="5" t="n">
        <f aca="false">IF($C775=const_one,Sensitivity!$D$690*$T775,const_zero)</f>
        <v>0</v>
      </c>
      <c r="V775" s="5" t="n">
        <f aca="false">IF($D775=const_one,Sensitivity!$Y$690*$T775,const_zero)</f>
        <v>478835906.318492</v>
      </c>
      <c r="W775" s="5" t="n">
        <f aca="false">IF($E775=const_one,Sensitivity!$V$690*$T775,const_zero)</f>
        <v>135348307.735895</v>
      </c>
      <c r="X775" s="5" t="n">
        <f aca="false">IF($F775=const_one,Sensitivity!$S$690*$T775,const_zero)</f>
        <v>186704460.221189</v>
      </c>
      <c r="Y775" s="5" t="n">
        <f aca="false">IF($G775=const_one,Sensitivity!$P$690*$T775,const_zero)</f>
        <v>233380575.276486</v>
      </c>
      <c r="Z775" s="5" t="n">
        <f aca="false">IF($H775=const_one,Sensitivity!$M$690*$T775,const_zero)</f>
        <v>0</v>
      </c>
      <c r="AA775" s="5" t="n">
        <f aca="false">IF($I775=const_one,Sensitivity!$J$690*$T775,const_zero)</f>
        <v>0</v>
      </c>
      <c r="AB775" s="5" t="n">
        <f aca="false">(Sensitivity!$AE$690+Sensitivity!$AJ$690)*$T775</f>
        <v>23605211.8880747</v>
      </c>
      <c r="AC775" s="5" t="n">
        <f aca="false">common_rsa_total*$T775</f>
        <v>700141725.829458</v>
      </c>
      <c r="AD775" s="5" t="n">
        <f aca="false">IF($S775=const_one,pre_f_options_issued*($T775-option_strike_usd),const_zero)</f>
        <v>191983812.730405</v>
      </c>
      <c r="AE775" s="5" t="n">
        <f aca="false">J775+U775</f>
        <v>30000000</v>
      </c>
      <c r="AF775" s="5" t="n">
        <f aca="false">K775+V775</f>
        <v>478835906.318492</v>
      </c>
      <c r="AG775" s="5" t="n">
        <f aca="false">L775+W775</f>
        <v>135348307.735895</v>
      </c>
      <c r="AH775" s="5" t="n">
        <f aca="false">M775+X775</f>
        <v>186704460.221189</v>
      </c>
      <c r="AI775" s="5" t="n">
        <f aca="false">N775+Y775</f>
        <v>233380575.276486</v>
      </c>
      <c r="AJ775" s="5" t="n">
        <f aca="false">O775+Z775</f>
        <v>15000000</v>
      </c>
      <c r="AK775" s="5" t="n">
        <f aca="false">P775+AA775</f>
        <v>5000000</v>
      </c>
      <c r="AL775" s="5" t="n">
        <f aca="false">INDEX($AE$745:$AE$872,$B775-$C775*1+const_one)</f>
        <v>30000000</v>
      </c>
      <c r="AM775" s="5" t="n">
        <f aca="false">INDEX($AF$745:$AF$872,$B775-$D775*2+const_one)</f>
        <v>300000000</v>
      </c>
      <c r="AN775" s="5" t="n">
        <f aca="false">INDEX($AG$745:$AG$872,$B775-$E775*4+const_one)</f>
        <v>100000000</v>
      </c>
      <c r="AO775" s="5" t="n">
        <f aca="false">INDEX($AH$745:$AH$872,$B775-$F775*8+const_one)</f>
        <v>60000000</v>
      </c>
      <c r="AP775" s="5" t="n">
        <f aca="false">INDEX($AI$745:$AI$872,$B775-$G775*16+const_one)</f>
        <v>30000000</v>
      </c>
      <c r="AQ775" s="5" t="n">
        <f aca="false">INDEX($AJ$745:$AJ$872,$B775-$H775*32+const_one)</f>
        <v>15000000</v>
      </c>
      <c r="AR775" s="5" t="n">
        <f aca="false">INDEX($AK$745:$AK$872,$B775-$I775*64+const_one)</f>
        <v>5000000</v>
      </c>
      <c r="AS775" s="5" t="n">
        <f aca="false">INDEX($AE$745:$AE$872,$B775+(const_one-$C775)*1+const_one)</f>
        <v>70896248.8036563</v>
      </c>
      <c r="AT775" s="5" t="n">
        <f aca="false">INDEX($AF$745:$AF$872,$B775+(const_one-$D775)*2+const_one)</f>
        <v>478835906.318492</v>
      </c>
      <c r="AU775" s="5" t="n">
        <f aca="false">INDEX($AG$745:$AG$872,$B775+(const_one-$E775)*4+const_one)</f>
        <v>135348307.735895</v>
      </c>
      <c r="AV775" s="5" t="n">
        <f aca="false">INDEX($AH$745:$AH$872,$B775+(const_one-$F775)*8+const_one)</f>
        <v>186704460.221189</v>
      </c>
      <c r="AW775" s="5" t="n">
        <f aca="false">INDEX($AI$745:$AI$872,$B775+(const_one-$G775)*16+const_one)</f>
        <v>233380575.276486</v>
      </c>
      <c r="AX775" s="5" t="n">
        <f aca="false">INDEX($AJ$745:$AJ$872,$B775+(const_one-$H775)*32+const_one)</f>
        <v>326843640.617722</v>
      </c>
      <c r="AY775" s="5" t="n">
        <f aca="false">INDEX($AK$745:$AK$872,$B775+(const_one-$I775)*64+const_one)</f>
        <v>325182427.704798</v>
      </c>
      <c r="AZ775" s="5" t="n">
        <f aca="false">--($C775=--(AS775&gt;AL775))</f>
        <v>0</v>
      </c>
      <c r="BA775" s="5" t="n">
        <f aca="false">--($D775=--(AT775&gt;AM775))</f>
        <v>1</v>
      </c>
      <c r="BB775" s="5" t="n">
        <f aca="false">--($E775=--(AU775&gt;AN775))</f>
        <v>1</v>
      </c>
      <c r="BC775" s="5" t="n">
        <f aca="false">--($F775=--(AV775&gt;AO775))</f>
        <v>1</v>
      </c>
      <c r="BD775" s="5" t="n">
        <f aca="false">--($G775=--(AW775&gt;AP775))</f>
        <v>1</v>
      </c>
      <c r="BE775" s="5" t="n">
        <f aca="false">--($H775=--(AX775&gt;AQ775))</f>
        <v>0</v>
      </c>
      <c r="BF775" s="5" t="n">
        <f aca="false">--($I775=--(AY775&gt;AR775))</f>
        <v>0</v>
      </c>
      <c r="BG775" s="5" t="n">
        <f aca="false">SUM(AZ775:BF775)</f>
        <v>4</v>
      </c>
      <c r="BH775" s="5" t="n">
        <f aca="false">SUM(AE775:AK775)+AB775+AC775+AD775</f>
        <v>2000000000</v>
      </c>
    </row>
    <row r="776" customFormat="false" ht="15" hidden="true" customHeight="false" outlineLevel="0" collapsed="false">
      <c r="A776" s="5" t="n">
        <f aca="false">sensitivity_exit_usd</f>
        <v>2000000000</v>
      </c>
      <c r="B776" s="2" t="n">
        <f aca="false">ROW()-ROW($B$745)</f>
        <v>31</v>
      </c>
      <c r="C776" s="2" t="n">
        <f aca="false">MOD(QUOTIENT($B776,1),2)</f>
        <v>1</v>
      </c>
      <c r="D776" s="2" t="n">
        <f aca="false">MOD(QUOTIENT($B776,2),2)</f>
        <v>1</v>
      </c>
      <c r="E776" s="2" t="n">
        <f aca="false">MOD(QUOTIENT($B776,4),2)</f>
        <v>1</v>
      </c>
      <c r="F776" s="2" t="n">
        <f aca="false">MOD(QUOTIENT($B776,8),2)</f>
        <v>1</v>
      </c>
      <c r="G776" s="2" t="n">
        <f aca="false">MOD(QUOTIENT($B776,16),2)</f>
        <v>1</v>
      </c>
      <c r="H776" s="2" t="n">
        <f aca="false">MOD(QUOTIENT($B776,32),2)</f>
        <v>0</v>
      </c>
      <c r="I776" s="2" t="n">
        <f aca="false">MOD(QUOTIENT($B776,64),2)</f>
        <v>0</v>
      </c>
      <c r="J776" s="5" t="n">
        <f aca="false">IF($C776=const_zero,MIN(class_series_f_invested_usd,MAX(const_zero,$A776)),const_zero)</f>
        <v>0</v>
      </c>
      <c r="K776" s="5" t="n">
        <f aca="false">IF($D776=const_zero,MIN(class_series_e_invested_usd,MAX(const_zero,$A776-SUM($J776:$J776))),const_zero)</f>
        <v>0</v>
      </c>
      <c r="L776" s="5" t="n">
        <f aca="false">IF($E776=const_zero,MIN(class_series_d_invested_usd,MAX(const_zero,$A776-SUM($J776:$K776))),const_zero)</f>
        <v>0</v>
      </c>
      <c r="M776" s="5" t="n">
        <f aca="false">IF($F776=const_zero,MIN(class_series_c_invested_usd,MAX(const_zero,$A776-SUM($J776:$L776))),const_zero)</f>
        <v>0</v>
      </c>
      <c r="N776" s="5" t="n">
        <f aca="false">IF($G776=const_zero,MIN(class_series_b_invested_usd,MAX(const_zero,$A776-SUM($J776:$M776))),const_zero)</f>
        <v>0</v>
      </c>
      <c r="O776" s="5" t="n">
        <f aca="false">IF($H776=const_zero,MIN(class_series_a_invested_usd,MAX(const_zero,$A776-SUM($J776:$N776))),const_zero)</f>
        <v>15000000</v>
      </c>
      <c r="P776" s="5" t="n">
        <f aca="false">IF($I776=const_zero,MIN(class_seed_invested_usd,MAX(const_zero,$A776-SUM($J776:$O776))),const_zero)</f>
        <v>5000000</v>
      </c>
      <c r="Q776" s="5" t="n">
        <f aca="false">MAX(const_zero,$A776-SUM($J776:$P776))</f>
        <v>1980000000</v>
      </c>
      <c r="R776" s="9" t="n">
        <f aca="false">common_rsa_total+Sensitivity!$AE$690+Sensitivity!$AJ$690+IF($C776=const_one,Sensitivity!$D$690,const_zero)+IF($D776=const_one,Sensitivity!$Y$690,const_zero)+IF($E776=const_one,Sensitivity!$V$690,const_zero)+IF($F776=const_one,Sensitivity!$S$690,const_zero)+IF($G776=const_one,Sensitivity!$P$690,const_zero)+IF($H776=const_one,Sensitivity!$M$690,const_zero)+IF($I776=const_one,Sensitivity!$J$690,const_zero)</f>
        <v>23529325.4281853</v>
      </c>
      <c r="S776" s="23" t="b">
        <f aca="false">IF($R776&gt;const_zero,--($Q776&gt;option_strike_usd*$R776),const_zero)</f>
        <v>1</v>
      </c>
      <c r="T776" s="7" t="n">
        <f aca="false">IF($R776&gt;const_zero,IF($S776=const_one,($Q776+option_strike_usd*pre_f_options_issued)/($R776+pre_f_options_issued),$Q776/$R776),const_zero)</f>
        <v>76.1640944353208</v>
      </c>
      <c r="U776" s="5" t="n">
        <f aca="false">IF($C776=const_one,Sensitivity!$D$690*$T776,const_zero)</f>
        <v>70896248.8036563</v>
      </c>
      <c r="V776" s="5" t="n">
        <f aca="false">IF($D776=const_one,Sensitivity!$Y$690*$T776,const_zero)</f>
        <v>468806409.590745</v>
      </c>
      <c r="W776" s="5" t="n">
        <f aca="false">IF($E776=const_one,Sensitivity!$V$690*$T776,const_zero)</f>
        <v>132513358.661211</v>
      </c>
      <c r="X776" s="5" t="n">
        <f aca="false">IF($F776=const_one,Sensitivity!$S$690*$T776,const_zero)</f>
        <v>182793826.64477</v>
      </c>
      <c r="Y776" s="5" t="n">
        <f aca="false">IF($G776=const_one,Sensitivity!$P$690*$T776,const_zero)</f>
        <v>228492283.305962</v>
      </c>
      <c r="Z776" s="5" t="n">
        <f aca="false">IF($H776=const_one,Sensitivity!$M$690*$T776,const_zero)</f>
        <v>0</v>
      </c>
      <c r="AA776" s="5" t="n">
        <f aca="false">IF($I776=const_one,Sensitivity!$J$690*$T776,const_zero)</f>
        <v>0</v>
      </c>
      <c r="AB776" s="5" t="n">
        <f aca="false">(Sensitivity!$AE$690+Sensitivity!$AJ$690)*$T776</f>
        <v>23110786.9874664</v>
      </c>
      <c r="AC776" s="5" t="n">
        <f aca="false">common_rsa_total*$T776</f>
        <v>685476849.917887</v>
      </c>
      <c r="AD776" s="5" t="n">
        <f aca="false">IF($S776=const_one,pre_f_options_issued*($T776-option_strike_usd),const_zero)</f>
        <v>187910236.088302</v>
      </c>
      <c r="AE776" s="5" t="n">
        <f aca="false">J776+U776</f>
        <v>70896248.8036563</v>
      </c>
      <c r="AF776" s="5" t="n">
        <f aca="false">K776+V776</f>
        <v>468806409.590745</v>
      </c>
      <c r="AG776" s="5" t="n">
        <f aca="false">L776+W776</f>
        <v>132513358.661211</v>
      </c>
      <c r="AH776" s="5" t="n">
        <f aca="false">M776+X776</f>
        <v>182793826.64477</v>
      </c>
      <c r="AI776" s="5" t="n">
        <f aca="false">N776+Y776</f>
        <v>228492283.305962</v>
      </c>
      <c r="AJ776" s="5" t="n">
        <f aca="false">O776+Z776</f>
        <v>15000000</v>
      </c>
      <c r="AK776" s="5" t="n">
        <f aca="false">P776+AA776</f>
        <v>5000000</v>
      </c>
      <c r="AL776" s="5" t="n">
        <f aca="false">INDEX($AE$745:$AE$872,$B776-$C776*1+const_one)</f>
        <v>30000000</v>
      </c>
      <c r="AM776" s="5" t="n">
        <f aca="false">INDEX($AF$745:$AF$872,$B776-$D776*2+const_one)</f>
        <v>300000000</v>
      </c>
      <c r="AN776" s="5" t="n">
        <f aca="false">INDEX($AG$745:$AG$872,$B776-$E776*4+const_one)</f>
        <v>100000000</v>
      </c>
      <c r="AO776" s="5" t="n">
        <f aca="false">INDEX($AH$745:$AH$872,$B776-$F776*8+const_one)</f>
        <v>60000000</v>
      </c>
      <c r="AP776" s="5" t="n">
        <f aca="false">INDEX($AI$745:$AI$872,$B776-$G776*16+const_one)</f>
        <v>30000000</v>
      </c>
      <c r="AQ776" s="5" t="n">
        <f aca="false">INDEX($AJ$745:$AJ$872,$B776-$H776*32+const_one)</f>
        <v>15000000</v>
      </c>
      <c r="AR776" s="5" t="n">
        <f aca="false">INDEX($AK$745:$AK$872,$B776-$I776*64+const_one)</f>
        <v>5000000</v>
      </c>
      <c r="AS776" s="5" t="n">
        <f aca="false">INDEX($AE$745:$AE$872,$B776+(const_one-$C776)*1+const_one)</f>
        <v>70896248.8036563</v>
      </c>
      <c r="AT776" s="5" t="n">
        <f aca="false">INDEX($AF$745:$AF$872,$B776+(const_one-$D776)*2+const_one)</f>
        <v>468806409.590745</v>
      </c>
      <c r="AU776" s="5" t="n">
        <f aca="false">INDEX($AG$745:$AG$872,$B776+(const_one-$E776)*4+const_one)</f>
        <v>132513358.661211</v>
      </c>
      <c r="AV776" s="5" t="n">
        <f aca="false">INDEX($AH$745:$AH$872,$B776+(const_one-$F776)*8+const_one)</f>
        <v>182793826.64477</v>
      </c>
      <c r="AW776" s="5" t="n">
        <f aca="false">INDEX($AI$745:$AI$872,$B776+(const_one-$G776)*16+const_one)</f>
        <v>228492283.305962</v>
      </c>
      <c r="AX776" s="5" t="n">
        <f aca="false">INDEX($AJ$745:$AJ$872,$B776+(const_one-$H776)*32+const_one)</f>
        <v>321872933.496902</v>
      </c>
      <c r="AY776" s="5" t="n">
        <f aca="false">INDEX($AK$745:$AK$872,$B776+(const_one-$I776)*64+const_one)</f>
        <v>320261554.605803</v>
      </c>
      <c r="AZ776" s="5" t="n">
        <f aca="false">--($C776=--(AS776&gt;AL776))</f>
        <v>1</v>
      </c>
      <c r="BA776" s="5" t="n">
        <f aca="false">--($D776=--(AT776&gt;AM776))</f>
        <v>1</v>
      </c>
      <c r="BB776" s="5" t="n">
        <f aca="false">--($E776=--(AU776&gt;AN776))</f>
        <v>1</v>
      </c>
      <c r="BC776" s="5" t="n">
        <f aca="false">--($F776=--(AV776&gt;AO776))</f>
        <v>1</v>
      </c>
      <c r="BD776" s="5" t="n">
        <f aca="false">--($G776=--(AW776&gt;AP776))</f>
        <v>1</v>
      </c>
      <c r="BE776" s="5" t="n">
        <f aca="false">--($H776=--(AX776&gt;AQ776))</f>
        <v>0</v>
      </c>
      <c r="BF776" s="5" t="n">
        <f aca="false">--($I776=--(AY776&gt;AR776))</f>
        <v>0</v>
      </c>
      <c r="BG776" s="5" t="n">
        <f aca="false">SUM(AZ776:BF776)</f>
        <v>5</v>
      </c>
      <c r="BH776" s="5" t="n">
        <f aca="false">SUM(AE776:AK776)+AB776+AC776+AD776</f>
        <v>2000000000</v>
      </c>
    </row>
    <row r="777" customFormat="false" ht="15" hidden="true" customHeight="false" outlineLevel="0" collapsed="false">
      <c r="A777" s="5" t="n">
        <f aca="false">sensitivity_exit_usd</f>
        <v>2000000000</v>
      </c>
      <c r="B777" s="2" t="n">
        <f aca="false">ROW()-ROW($B$745)</f>
        <v>32</v>
      </c>
      <c r="C777" s="2" t="n">
        <f aca="false">MOD(QUOTIENT($B777,1),2)</f>
        <v>0</v>
      </c>
      <c r="D777" s="2" t="n">
        <f aca="false">MOD(QUOTIENT($B777,2),2)</f>
        <v>0</v>
      </c>
      <c r="E777" s="2" t="n">
        <f aca="false">MOD(QUOTIENT($B777,4),2)</f>
        <v>0</v>
      </c>
      <c r="F777" s="2" t="n">
        <f aca="false">MOD(QUOTIENT($B777,8),2)</f>
        <v>0</v>
      </c>
      <c r="G777" s="2" t="n">
        <f aca="false">MOD(QUOTIENT($B777,16),2)</f>
        <v>0</v>
      </c>
      <c r="H777" s="2" t="n">
        <f aca="false">MOD(QUOTIENT($B777,32),2)</f>
        <v>1</v>
      </c>
      <c r="I777" s="2" t="n">
        <f aca="false">MOD(QUOTIENT($B777,64),2)</f>
        <v>0</v>
      </c>
      <c r="J777" s="5" t="n">
        <f aca="false">IF($C777=const_zero,MIN(class_series_f_invested_usd,MAX(const_zero,$A777)),const_zero)</f>
        <v>30000000</v>
      </c>
      <c r="K777" s="5" t="n">
        <f aca="false">IF($D777=const_zero,MIN(class_series_e_invested_usd,MAX(const_zero,$A777-SUM($J777:$J777))),const_zero)</f>
        <v>300000000</v>
      </c>
      <c r="L777" s="5" t="n">
        <f aca="false">IF($E777=const_zero,MIN(class_series_d_invested_usd,MAX(const_zero,$A777-SUM($J777:$K777))),const_zero)</f>
        <v>100000000</v>
      </c>
      <c r="M777" s="5" t="n">
        <f aca="false">IF($F777=const_zero,MIN(class_series_c_invested_usd,MAX(const_zero,$A777-SUM($J777:$L777))),const_zero)</f>
        <v>60000000</v>
      </c>
      <c r="N777" s="5" t="n">
        <f aca="false">IF($G777=const_zero,MIN(class_series_b_invested_usd,MAX(const_zero,$A777-SUM($J777:$M777))),const_zero)</f>
        <v>30000000</v>
      </c>
      <c r="O777" s="5" t="n">
        <f aca="false">IF($H777=const_zero,MIN(class_series_a_invested_usd,MAX(const_zero,$A777-SUM($J777:$N777))),const_zero)</f>
        <v>0</v>
      </c>
      <c r="P777" s="5" t="n">
        <f aca="false">IF($I777=const_zero,MIN(class_seed_invested_usd,MAX(const_zero,$A777-SUM($J777:$O777))),const_zero)</f>
        <v>5000000</v>
      </c>
      <c r="Q777" s="5" t="n">
        <f aca="false">MAX(const_zero,$A777-SUM($J777:$P777))</f>
        <v>1475000000</v>
      </c>
      <c r="R777" s="9" t="n">
        <f aca="false">common_rsa_total+Sensitivity!$AE$690+Sensitivity!$AJ$690+IF($C777=const_one,Sensitivity!$D$690,const_zero)+IF($D777=const_one,Sensitivity!$Y$690,const_zero)+IF($E777=const_one,Sensitivity!$V$690,const_zero)+IF($F777=const_one,Sensitivity!$S$690,const_zero)+IF($G777=const_one,Sensitivity!$P$690,const_zero)+IF($H777=const_one,Sensitivity!$M$690,const_zero)+IF($I777=const_one,Sensitivity!$J$690,const_zero)</f>
        <v>14303434.1464808</v>
      </c>
      <c r="S777" s="23" t="b">
        <f aca="false">IF($R777&gt;const_zero,--($Q777&gt;option_strike_usd*$R777),const_zero)</f>
        <v>1</v>
      </c>
      <c r="T777" s="7" t="n">
        <f aca="false">IF($R777&gt;const_zero,IF($S777=const_one,($Q777+option_strike_usd*pre_f_options_issued)/($R777+pre_f_options_issued),$Q777/$R777),const_zero)</f>
        <v>87.9284548099018</v>
      </c>
      <c r="U777" s="5" t="n">
        <f aca="false">IF($C777=const_one,Sensitivity!$D$690*$T777,const_zero)</f>
        <v>0</v>
      </c>
      <c r="V777" s="5" t="n">
        <f aca="false">IF($D777=const_one,Sensitivity!$Y$690*$T777,const_zero)</f>
        <v>0</v>
      </c>
      <c r="W777" s="5" t="n">
        <f aca="false">IF($E777=const_one,Sensitivity!$V$690*$T777,const_zero)</f>
        <v>0</v>
      </c>
      <c r="X777" s="5" t="n">
        <f aca="false">IF($F777=const_one,Sensitivity!$S$690*$T777,const_zero)</f>
        <v>0</v>
      </c>
      <c r="Y777" s="5" t="n">
        <f aca="false">IF($G777=const_one,Sensitivity!$P$690*$T777,const_zero)</f>
        <v>0</v>
      </c>
      <c r="Z777" s="5" t="n">
        <f aca="false">IF($H777=const_one,Sensitivity!$M$690*$T777,const_zero)</f>
        <v>439642274.049509</v>
      </c>
      <c r="AA777" s="5" t="n">
        <f aca="false">IF($I777=const_one,Sensitivity!$J$690*$T777,const_zero)</f>
        <v>0</v>
      </c>
      <c r="AB777" s="5" t="n">
        <f aca="false">(Sensitivity!$AE$690+Sensitivity!$AJ$690)*$T777</f>
        <v>26680495.6366202</v>
      </c>
      <c r="AC777" s="5" t="n">
        <f aca="false">common_rsa_total*$T777</f>
        <v>791356093.289116</v>
      </c>
      <c r="AD777" s="5" t="n">
        <f aca="false">IF($S777=const_one,pre_f_options_issued*($T777-option_strike_usd),const_zero)</f>
        <v>217321137.024755</v>
      </c>
      <c r="AE777" s="5" t="n">
        <f aca="false">J777+U777</f>
        <v>30000000</v>
      </c>
      <c r="AF777" s="5" t="n">
        <f aca="false">K777+V777</f>
        <v>300000000</v>
      </c>
      <c r="AG777" s="5" t="n">
        <f aca="false">L777+W777</f>
        <v>100000000</v>
      </c>
      <c r="AH777" s="5" t="n">
        <f aca="false">M777+X777</f>
        <v>60000000</v>
      </c>
      <c r="AI777" s="5" t="n">
        <f aca="false">N777+Y777</f>
        <v>30000000</v>
      </c>
      <c r="AJ777" s="5" t="n">
        <f aca="false">O777+Z777</f>
        <v>439642274.049509</v>
      </c>
      <c r="AK777" s="5" t="n">
        <f aca="false">P777+AA777</f>
        <v>5000000</v>
      </c>
      <c r="AL777" s="5" t="n">
        <f aca="false">INDEX($AE$745:$AE$872,$B777-$C777*1+const_one)</f>
        <v>30000000</v>
      </c>
      <c r="AM777" s="5" t="n">
        <f aca="false">INDEX($AF$745:$AF$872,$B777-$D777*2+const_one)</f>
        <v>300000000</v>
      </c>
      <c r="AN777" s="5" t="n">
        <f aca="false">INDEX($AG$745:$AG$872,$B777-$E777*4+const_one)</f>
        <v>100000000</v>
      </c>
      <c r="AO777" s="5" t="n">
        <f aca="false">INDEX($AH$745:$AH$872,$B777-$F777*8+const_one)</f>
        <v>60000000</v>
      </c>
      <c r="AP777" s="5" t="n">
        <f aca="false">INDEX($AI$745:$AI$872,$B777-$G777*16+const_one)</f>
        <v>30000000</v>
      </c>
      <c r="AQ777" s="5" t="n">
        <f aca="false">INDEX($AJ$745:$AJ$872,$B777-$H777*32+const_one)</f>
        <v>15000000</v>
      </c>
      <c r="AR777" s="5" t="n">
        <f aca="false">INDEX($AK$745:$AK$872,$B777-$I777*64+const_one)</f>
        <v>5000000</v>
      </c>
      <c r="AS777" s="5" t="n">
        <f aca="false">INDEX($AE$745:$AE$872,$B777+(const_one-$C777)*1+const_one)</f>
        <v>79125594.3693282</v>
      </c>
      <c r="AT777" s="5" t="n">
        <f aca="false">INDEX($AF$745:$AF$872,$B777+(const_one-$D777)*2+const_one)</f>
        <v>476547864.702649</v>
      </c>
      <c r="AU777" s="5" t="n">
        <f aca="false">INDEX($AG$745:$AG$872,$B777+(const_one-$E777)*4+const_one)</f>
        <v>148010430.354968</v>
      </c>
      <c r="AV777" s="5" t="n">
        <f aca="false">INDEX($AH$745:$AH$872,$B777+(const_one-$F777)*8+const_one)</f>
        <v>192153131.14588</v>
      </c>
      <c r="AW777" s="5" t="n">
        <f aca="false">INDEX($AI$745:$AI$872,$B777+(const_one-$G777)*16+const_one)</f>
        <v>228369482.108419</v>
      </c>
      <c r="AX777" s="5" t="n">
        <f aca="false">INDEX($AJ$745:$AJ$872,$B777+(const_one-$H777)*32+const_one)</f>
        <v>439642274.049509</v>
      </c>
      <c r="AY777" s="5" t="n">
        <f aca="false">INDEX($AK$745:$AK$872,$B777+(const_one-$I777)*64+const_one)</f>
        <v>339969380.520564</v>
      </c>
      <c r="AZ777" s="5" t="n">
        <f aca="false">--($C777=--(AS777&gt;AL777))</f>
        <v>0</v>
      </c>
      <c r="BA777" s="5" t="n">
        <f aca="false">--($D777=--(AT777&gt;AM777))</f>
        <v>0</v>
      </c>
      <c r="BB777" s="5" t="n">
        <f aca="false">--($E777=--(AU777&gt;AN777))</f>
        <v>0</v>
      </c>
      <c r="BC777" s="5" t="n">
        <f aca="false">--($F777=--(AV777&gt;AO777))</f>
        <v>0</v>
      </c>
      <c r="BD777" s="5" t="n">
        <f aca="false">--($G777=--(AW777&gt;AP777))</f>
        <v>0</v>
      </c>
      <c r="BE777" s="5" t="n">
        <f aca="false">--($H777=--(AX777&gt;AQ777))</f>
        <v>1</v>
      </c>
      <c r="BF777" s="5" t="n">
        <f aca="false">--($I777=--(AY777&gt;AR777))</f>
        <v>0</v>
      </c>
      <c r="BG777" s="5" t="n">
        <f aca="false">SUM(AZ777:BF777)</f>
        <v>1</v>
      </c>
      <c r="BH777" s="5" t="n">
        <f aca="false">SUM(AE777:AK777)+AB777+AC777+AD777</f>
        <v>2000000000</v>
      </c>
    </row>
    <row r="778" customFormat="false" ht="15" hidden="true" customHeight="false" outlineLevel="0" collapsed="false">
      <c r="A778" s="5" t="n">
        <f aca="false">sensitivity_exit_usd</f>
        <v>2000000000</v>
      </c>
      <c r="B778" s="2" t="n">
        <f aca="false">ROW()-ROW($B$745)</f>
        <v>33</v>
      </c>
      <c r="C778" s="2" t="n">
        <f aca="false">MOD(QUOTIENT($B778,1),2)</f>
        <v>1</v>
      </c>
      <c r="D778" s="2" t="n">
        <f aca="false">MOD(QUOTIENT($B778,2),2)</f>
        <v>0</v>
      </c>
      <c r="E778" s="2" t="n">
        <f aca="false">MOD(QUOTIENT($B778,4),2)</f>
        <v>0</v>
      </c>
      <c r="F778" s="2" t="n">
        <f aca="false">MOD(QUOTIENT($B778,8),2)</f>
        <v>0</v>
      </c>
      <c r="G778" s="2" t="n">
        <f aca="false">MOD(QUOTIENT($B778,16),2)</f>
        <v>0</v>
      </c>
      <c r="H778" s="2" t="n">
        <f aca="false">MOD(QUOTIENT($B778,32),2)</f>
        <v>1</v>
      </c>
      <c r="I778" s="2" t="n">
        <f aca="false">MOD(QUOTIENT($B778,64),2)</f>
        <v>0</v>
      </c>
      <c r="J778" s="5" t="n">
        <f aca="false">IF($C778=const_zero,MIN(class_series_f_invested_usd,MAX(const_zero,$A778)),const_zero)</f>
        <v>0</v>
      </c>
      <c r="K778" s="5" t="n">
        <f aca="false">IF($D778=const_zero,MIN(class_series_e_invested_usd,MAX(const_zero,$A778-SUM($J778:$J778))),const_zero)</f>
        <v>300000000</v>
      </c>
      <c r="L778" s="5" t="n">
        <f aca="false">IF($E778=const_zero,MIN(class_series_d_invested_usd,MAX(const_zero,$A778-SUM($J778:$K778))),const_zero)</f>
        <v>100000000</v>
      </c>
      <c r="M778" s="5" t="n">
        <f aca="false">IF($F778=const_zero,MIN(class_series_c_invested_usd,MAX(const_zero,$A778-SUM($J778:$L778))),const_zero)</f>
        <v>60000000</v>
      </c>
      <c r="N778" s="5" t="n">
        <f aca="false">IF($G778=const_zero,MIN(class_series_b_invested_usd,MAX(const_zero,$A778-SUM($J778:$M778))),const_zero)</f>
        <v>30000000</v>
      </c>
      <c r="O778" s="5" t="n">
        <f aca="false">IF($H778=const_zero,MIN(class_series_a_invested_usd,MAX(const_zero,$A778-SUM($J778:$N778))),const_zero)</f>
        <v>0</v>
      </c>
      <c r="P778" s="5" t="n">
        <f aca="false">IF($I778=const_zero,MIN(class_seed_invested_usd,MAX(const_zero,$A778-SUM($J778:$O778))),const_zero)</f>
        <v>5000000</v>
      </c>
      <c r="Q778" s="5" t="n">
        <f aca="false">MAX(const_zero,$A778-SUM($J778:$P778))</f>
        <v>1505000000</v>
      </c>
      <c r="R778" s="9" t="n">
        <f aca="false">common_rsa_total+Sensitivity!$AE$690+Sensitivity!$AJ$690+IF($C778=const_one,Sensitivity!$D$690,const_zero)+IF($D778=const_one,Sensitivity!$Y$690,const_zero)+IF($E778=const_one,Sensitivity!$V$690,const_zero)+IF($F778=const_one,Sensitivity!$S$690,const_zero)+IF($G778=const_one,Sensitivity!$P$690,const_zero)+IF($H778=const_one,Sensitivity!$M$690,const_zero)+IF($I778=const_one,Sensitivity!$J$690,const_zero)</f>
        <v>15234269.7236551</v>
      </c>
      <c r="S778" s="23" t="b">
        <f aca="false">IF($R778&gt;const_zero,--($Q778&gt;option_strike_usd*$R778),const_zero)</f>
        <v>1</v>
      </c>
      <c r="T778" s="7" t="n">
        <f aca="false">IF($R778&gt;const_zero,IF($S778=const_one,($Q778+option_strike_usd*pre_f_options_issued)/($R778+pre_f_options_issued),$Q778/$R778),const_zero)</f>
        <v>85.0049098999099</v>
      </c>
      <c r="U778" s="5" t="n">
        <f aca="false">IF($C778=const_one,Sensitivity!$D$690*$T778,const_zero)</f>
        <v>79125594.3693282</v>
      </c>
      <c r="V778" s="5" t="n">
        <f aca="false">IF($D778=const_one,Sensitivity!$Y$690*$T778,const_zero)</f>
        <v>0</v>
      </c>
      <c r="W778" s="5" t="n">
        <f aca="false">IF($E778=const_one,Sensitivity!$V$690*$T778,const_zero)</f>
        <v>0</v>
      </c>
      <c r="X778" s="5" t="n">
        <f aca="false">IF($F778=const_one,Sensitivity!$S$690*$T778,const_zero)</f>
        <v>0</v>
      </c>
      <c r="Y778" s="5" t="n">
        <f aca="false">IF($G778=const_one,Sensitivity!$P$690*$T778,const_zero)</f>
        <v>0</v>
      </c>
      <c r="Z778" s="5" t="n">
        <f aca="false">IF($H778=const_one,Sensitivity!$M$690*$T778,const_zero)</f>
        <v>425024549.49955</v>
      </c>
      <c r="AA778" s="5" t="n">
        <f aca="false">IF($I778=const_one,Sensitivity!$J$690*$T778,const_zero)</f>
        <v>0</v>
      </c>
      <c r="AB778" s="5" t="n">
        <f aca="false">(Sensitivity!$AE$690+Sensitivity!$AJ$690)*$T778</f>
        <v>25793392.2821585</v>
      </c>
      <c r="AC778" s="5" t="n">
        <f aca="false">common_rsa_total*$T778</f>
        <v>765044189.099189</v>
      </c>
      <c r="AD778" s="5" t="n">
        <f aca="false">IF($S778=const_one,pre_f_options_issued*($T778-option_strike_usd),const_zero)</f>
        <v>210012274.749775</v>
      </c>
      <c r="AE778" s="5" t="n">
        <f aca="false">J778+U778</f>
        <v>79125594.3693282</v>
      </c>
      <c r="AF778" s="5" t="n">
        <f aca="false">K778+V778</f>
        <v>300000000</v>
      </c>
      <c r="AG778" s="5" t="n">
        <f aca="false">L778+W778</f>
        <v>100000000</v>
      </c>
      <c r="AH778" s="5" t="n">
        <f aca="false">M778+X778</f>
        <v>60000000</v>
      </c>
      <c r="AI778" s="5" t="n">
        <f aca="false">N778+Y778</f>
        <v>30000000</v>
      </c>
      <c r="AJ778" s="5" t="n">
        <f aca="false">O778+Z778</f>
        <v>425024549.49955</v>
      </c>
      <c r="AK778" s="5" t="n">
        <f aca="false">P778+AA778</f>
        <v>5000000</v>
      </c>
      <c r="AL778" s="5" t="n">
        <f aca="false">INDEX($AE$745:$AE$872,$B778-$C778*1+const_one)</f>
        <v>30000000</v>
      </c>
      <c r="AM778" s="5" t="n">
        <f aca="false">INDEX($AF$745:$AF$872,$B778-$D778*2+const_one)</f>
        <v>300000000</v>
      </c>
      <c r="AN778" s="5" t="n">
        <f aca="false">INDEX($AG$745:$AG$872,$B778-$E778*4+const_one)</f>
        <v>100000000</v>
      </c>
      <c r="AO778" s="5" t="n">
        <f aca="false">INDEX($AH$745:$AH$872,$B778-$F778*8+const_one)</f>
        <v>60000000</v>
      </c>
      <c r="AP778" s="5" t="n">
        <f aca="false">INDEX($AI$745:$AI$872,$B778-$G778*16+const_one)</f>
        <v>30000000</v>
      </c>
      <c r="AQ778" s="5" t="n">
        <f aca="false">INDEX($AJ$745:$AJ$872,$B778-$H778*32+const_one)</f>
        <v>15000000</v>
      </c>
      <c r="AR778" s="5" t="n">
        <f aca="false">INDEX($AK$745:$AK$872,$B778-$I778*64+const_one)</f>
        <v>5000000</v>
      </c>
      <c r="AS778" s="5" t="n">
        <f aca="false">INDEX($AE$745:$AE$872,$B778+(const_one-$C778)*1+const_one)</f>
        <v>79125594.3693282</v>
      </c>
      <c r="AT778" s="5" t="n">
        <f aca="false">INDEX($AF$745:$AF$872,$B778+(const_one-$D778)*2+const_one)</f>
        <v>465709152.944746</v>
      </c>
      <c r="AU778" s="5" t="n">
        <f aca="false">INDEX($AG$745:$AG$872,$B778+(const_one-$E778)*4+const_one)</f>
        <v>143615971.954581</v>
      </c>
      <c r="AV778" s="5" t="n">
        <f aca="false">INDEX($AH$745:$AH$872,$B778+(const_one-$F778)*8+const_one)</f>
        <v>186845614.548421</v>
      </c>
      <c r="AW778" s="5" t="n">
        <f aca="false">INDEX($AI$745:$AI$872,$B778+(const_one-$G778)*16+const_one)</f>
        <v>222457798.681848</v>
      </c>
      <c r="AX778" s="5" t="n">
        <f aca="false">INDEX($AJ$745:$AJ$872,$B778+(const_one-$H778)*32+const_one)</f>
        <v>425024549.49955</v>
      </c>
      <c r="AY778" s="5" t="n">
        <f aca="false">INDEX($AK$745:$AK$872,$B778+(const_one-$I778)*64+const_one)</f>
        <v>332647588.505172</v>
      </c>
      <c r="AZ778" s="5" t="n">
        <f aca="false">--($C778=--(AS778&gt;AL778))</f>
        <v>1</v>
      </c>
      <c r="BA778" s="5" t="n">
        <f aca="false">--($D778=--(AT778&gt;AM778))</f>
        <v>0</v>
      </c>
      <c r="BB778" s="5" t="n">
        <f aca="false">--($E778=--(AU778&gt;AN778))</f>
        <v>0</v>
      </c>
      <c r="BC778" s="5" t="n">
        <f aca="false">--($F778=--(AV778&gt;AO778))</f>
        <v>0</v>
      </c>
      <c r="BD778" s="5" t="n">
        <f aca="false">--($G778=--(AW778&gt;AP778))</f>
        <v>0</v>
      </c>
      <c r="BE778" s="5" t="n">
        <f aca="false">--($H778=--(AX778&gt;AQ778))</f>
        <v>1</v>
      </c>
      <c r="BF778" s="5" t="n">
        <f aca="false">--($I778=--(AY778&gt;AR778))</f>
        <v>0</v>
      </c>
      <c r="BG778" s="5" t="n">
        <f aca="false">SUM(AZ778:BF778)</f>
        <v>2</v>
      </c>
      <c r="BH778" s="5" t="n">
        <f aca="false">SUM(AE778:AK778)+AB778+AC778+AD778</f>
        <v>2000000000</v>
      </c>
    </row>
    <row r="779" customFormat="false" ht="15" hidden="true" customHeight="false" outlineLevel="0" collapsed="false">
      <c r="A779" s="5" t="n">
        <f aca="false">sensitivity_exit_usd</f>
        <v>2000000000</v>
      </c>
      <c r="B779" s="2" t="n">
        <f aca="false">ROW()-ROW($B$745)</f>
        <v>34</v>
      </c>
      <c r="C779" s="2" t="n">
        <f aca="false">MOD(QUOTIENT($B779,1),2)</f>
        <v>0</v>
      </c>
      <c r="D779" s="2" t="n">
        <f aca="false">MOD(QUOTIENT($B779,2),2)</f>
        <v>1</v>
      </c>
      <c r="E779" s="2" t="n">
        <f aca="false">MOD(QUOTIENT($B779,4),2)</f>
        <v>0</v>
      </c>
      <c r="F779" s="2" t="n">
        <f aca="false">MOD(QUOTIENT($B779,8),2)</f>
        <v>0</v>
      </c>
      <c r="G779" s="2" t="n">
        <f aca="false">MOD(QUOTIENT($B779,16),2)</f>
        <v>0</v>
      </c>
      <c r="H779" s="2" t="n">
        <f aca="false">MOD(QUOTIENT($B779,32),2)</f>
        <v>1</v>
      </c>
      <c r="I779" s="2" t="n">
        <f aca="false">MOD(QUOTIENT($B779,64),2)</f>
        <v>0</v>
      </c>
      <c r="J779" s="5" t="n">
        <f aca="false">IF($C779=const_zero,MIN(class_series_f_invested_usd,MAX(const_zero,$A779)),const_zero)</f>
        <v>30000000</v>
      </c>
      <c r="K779" s="5" t="n">
        <f aca="false">IF($D779=const_zero,MIN(class_series_e_invested_usd,MAX(const_zero,$A779-SUM($J779:$J779))),const_zero)</f>
        <v>0</v>
      </c>
      <c r="L779" s="5" t="n">
        <f aca="false">IF($E779=const_zero,MIN(class_series_d_invested_usd,MAX(const_zero,$A779-SUM($J779:$K779))),const_zero)</f>
        <v>100000000</v>
      </c>
      <c r="M779" s="5" t="n">
        <f aca="false">IF($F779=const_zero,MIN(class_series_c_invested_usd,MAX(const_zero,$A779-SUM($J779:$L779))),const_zero)</f>
        <v>60000000</v>
      </c>
      <c r="N779" s="5" t="n">
        <f aca="false">IF($G779=const_zero,MIN(class_series_b_invested_usd,MAX(const_zero,$A779-SUM($J779:$M779))),const_zero)</f>
        <v>30000000</v>
      </c>
      <c r="O779" s="5" t="n">
        <f aca="false">IF($H779=const_zero,MIN(class_series_a_invested_usd,MAX(const_zero,$A779-SUM($J779:$N779))),const_zero)</f>
        <v>0</v>
      </c>
      <c r="P779" s="5" t="n">
        <f aca="false">IF($I779=const_zero,MIN(class_seed_invested_usd,MAX(const_zero,$A779-SUM($J779:$O779))),const_zero)</f>
        <v>5000000</v>
      </c>
      <c r="Q779" s="5" t="n">
        <f aca="false">MAX(const_zero,$A779-SUM($J779:$P779))</f>
        <v>1775000000</v>
      </c>
      <c r="R779" s="9" t="n">
        <f aca="false">common_rsa_total+Sensitivity!$AE$690+Sensitivity!$AJ$690+IF($C779=const_one,Sensitivity!$D$690,const_zero)+IF($D779=const_one,Sensitivity!$Y$690,const_zero)+IF($E779=const_one,Sensitivity!$V$690,const_zero)+IF($F779=const_one,Sensitivity!$S$690,const_zero)+IF($G779=const_one,Sensitivity!$P$690,const_zero)+IF($H779=const_one,Sensitivity!$M$690,const_zero)+IF($I779=const_one,Sensitivity!$J$690,const_zero)</f>
        <v>20458649.5805573</v>
      </c>
      <c r="S779" s="23" t="b">
        <f aca="false">IF($R779&gt;const_zero,--($Q779&gt;option_strike_usd*$R779),const_zero)</f>
        <v>1</v>
      </c>
      <c r="T779" s="7" t="n">
        <f aca="false">IF($R779&gt;const_zero,IF($S779=const_one,($Q779+option_strike_usd*pre_f_options_issued)/($R779+pre_f_options_issued),$Q779/$R779),const_zero)</f>
        <v>77.4218010411766</v>
      </c>
      <c r="U779" s="5" t="n">
        <f aca="false">IF($C779=const_one,Sensitivity!$D$690*$T779,const_zero)</f>
        <v>0</v>
      </c>
      <c r="V779" s="5" t="n">
        <f aca="false">IF($D779=const_one,Sensitivity!$Y$690*$T779,const_zero)</f>
        <v>476547864.702649</v>
      </c>
      <c r="W779" s="5" t="n">
        <f aca="false">IF($E779=const_one,Sensitivity!$V$690*$T779,const_zero)</f>
        <v>0</v>
      </c>
      <c r="X779" s="5" t="n">
        <f aca="false">IF($F779=const_one,Sensitivity!$S$690*$T779,const_zero)</f>
        <v>0</v>
      </c>
      <c r="Y779" s="5" t="n">
        <f aca="false">IF($G779=const_one,Sensitivity!$P$690*$T779,const_zero)</f>
        <v>0</v>
      </c>
      <c r="Z779" s="5" t="n">
        <f aca="false">IF($H779=const_one,Sensitivity!$M$690*$T779,const_zero)</f>
        <v>387109005.205883</v>
      </c>
      <c r="AA779" s="5" t="n">
        <f aca="false">IF($I779=const_one,Sensitivity!$J$690*$T779,const_zero)</f>
        <v>0</v>
      </c>
      <c r="AB779" s="5" t="n">
        <f aca="false">(Sensitivity!$AE$690+Sensitivity!$AJ$690)*$T779</f>
        <v>23492418.1179376</v>
      </c>
      <c r="AC779" s="5" t="n">
        <f aca="false">common_rsa_total*$T779</f>
        <v>696796209.370589</v>
      </c>
      <c r="AD779" s="5" t="n">
        <f aca="false">IF($S779=const_one,pre_f_options_issued*($T779-option_strike_usd),const_zero)</f>
        <v>191054502.602941</v>
      </c>
      <c r="AE779" s="5" t="n">
        <f aca="false">J779+U779</f>
        <v>30000000</v>
      </c>
      <c r="AF779" s="5" t="n">
        <f aca="false">K779+V779</f>
        <v>476547864.702649</v>
      </c>
      <c r="AG779" s="5" t="n">
        <f aca="false">L779+W779</f>
        <v>100000000</v>
      </c>
      <c r="AH779" s="5" t="n">
        <f aca="false">M779+X779</f>
        <v>60000000</v>
      </c>
      <c r="AI779" s="5" t="n">
        <f aca="false">N779+Y779</f>
        <v>30000000</v>
      </c>
      <c r="AJ779" s="5" t="n">
        <f aca="false">O779+Z779</f>
        <v>387109005.205883</v>
      </c>
      <c r="AK779" s="5" t="n">
        <f aca="false">P779+AA779</f>
        <v>5000000</v>
      </c>
      <c r="AL779" s="5" t="n">
        <f aca="false">INDEX($AE$745:$AE$872,$B779-$C779*1+const_one)</f>
        <v>30000000</v>
      </c>
      <c r="AM779" s="5" t="n">
        <f aca="false">INDEX($AF$745:$AF$872,$B779-$D779*2+const_one)</f>
        <v>300000000</v>
      </c>
      <c r="AN779" s="5" t="n">
        <f aca="false">INDEX($AG$745:$AG$872,$B779-$E779*4+const_one)</f>
        <v>100000000</v>
      </c>
      <c r="AO779" s="5" t="n">
        <f aca="false">INDEX($AH$745:$AH$872,$B779-$F779*8+const_one)</f>
        <v>60000000</v>
      </c>
      <c r="AP779" s="5" t="n">
        <f aca="false">INDEX($AI$745:$AI$872,$B779-$G779*16+const_one)</f>
        <v>30000000</v>
      </c>
      <c r="AQ779" s="5" t="n">
        <f aca="false">INDEX($AJ$745:$AJ$872,$B779-$H779*32+const_one)</f>
        <v>15000000</v>
      </c>
      <c r="AR779" s="5" t="n">
        <f aca="false">INDEX($AK$745:$AK$872,$B779-$I779*64+const_one)</f>
        <v>5000000</v>
      </c>
      <c r="AS779" s="5" t="n">
        <f aca="false">INDEX($AE$745:$AE$872,$B779+(const_one-$C779)*1+const_one)</f>
        <v>70427859.5638948</v>
      </c>
      <c r="AT779" s="5" t="n">
        <f aca="false">INDEX($AF$745:$AF$872,$B779+(const_one-$D779)*2+const_one)</f>
        <v>476547864.702649</v>
      </c>
      <c r="AU779" s="5" t="n">
        <f aca="false">INDEX($AG$745:$AG$872,$B779+(const_one-$E779)*4+const_one)</f>
        <v>132257078.367208</v>
      </c>
      <c r="AV779" s="5" t="n">
        <f aca="false">INDEX($AH$745:$AH$872,$B779+(const_one-$F779)*8+const_one)</f>
        <v>173905159.499549</v>
      </c>
      <c r="AW779" s="5" t="n">
        <f aca="false">INDEX($AI$745:$AI$872,$B779+(const_one-$G779)*16+const_one)</f>
        <v>208889910.978319</v>
      </c>
      <c r="AX779" s="5" t="n">
        <f aca="false">INDEX($AJ$745:$AJ$872,$B779+(const_one-$H779)*32+const_one)</f>
        <v>387109005.205883</v>
      </c>
      <c r="AY779" s="5" t="n">
        <f aca="false">INDEX($AK$745:$AK$872,$B779+(const_one-$I779)*64+const_one)</f>
        <v>318774337.591678</v>
      </c>
      <c r="AZ779" s="5" t="n">
        <f aca="false">--($C779=--(AS779&gt;AL779))</f>
        <v>0</v>
      </c>
      <c r="BA779" s="5" t="n">
        <f aca="false">--($D779=--(AT779&gt;AM779))</f>
        <v>1</v>
      </c>
      <c r="BB779" s="5" t="n">
        <f aca="false">--($E779=--(AU779&gt;AN779))</f>
        <v>0</v>
      </c>
      <c r="BC779" s="5" t="n">
        <f aca="false">--($F779=--(AV779&gt;AO779))</f>
        <v>0</v>
      </c>
      <c r="BD779" s="5" t="n">
        <f aca="false">--($G779=--(AW779&gt;AP779))</f>
        <v>0</v>
      </c>
      <c r="BE779" s="5" t="n">
        <f aca="false">--($H779=--(AX779&gt;AQ779))</f>
        <v>1</v>
      </c>
      <c r="BF779" s="5" t="n">
        <f aca="false">--($I779=--(AY779&gt;AR779))</f>
        <v>0</v>
      </c>
      <c r="BG779" s="5" t="n">
        <f aca="false">SUM(AZ779:BF779)</f>
        <v>2</v>
      </c>
      <c r="BH779" s="5" t="n">
        <f aca="false">SUM(AE779:AK779)+AB779+AC779+AD779</f>
        <v>2000000000</v>
      </c>
    </row>
    <row r="780" customFormat="false" ht="15" hidden="true" customHeight="false" outlineLevel="0" collapsed="false">
      <c r="A780" s="5" t="n">
        <f aca="false">sensitivity_exit_usd</f>
        <v>2000000000</v>
      </c>
      <c r="B780" s="2" t="n">
        <f aca="false">ROW()-ROW($B$745)</f>
        <v>35</v>
      </c>
      <c r="C780" s="2" t="n">
        <f aca="false">MOD(QUOTIENT($B780,1),2)</f>
        <v>1</v>
      </c>
      <c r="D780" s="2" t="n">
        <f aca="false">MOD(QUOTIENT($B780,2),2)</f>
        <v>1</v>
      </c>
      <c r="E780" s="2" t="n">
        <f aca="false">MOD(QUOTIENT($B780,4),2)</f>
        <v>0</v>
      </c>
      <c r="F780" s="2" t="n">
        <f aca="false">MOD(QUOTIENT($B780,8),2)</f>
        <v>0</v>
      </c>
      <c r="G780" s="2" t="n">
        <f aca="false">MOD(QUOTIENT($B780,16),2)</f>
        <v>0</v>
      </c>
      <c r="H780" s="2" t="n">
        <f aca="false">MOD(QUOTIENT($B780,32),2)</f>
        <v>1</v>
      </c>
      <c r="I780" s="2" t="n">
        <f aca="false">MOD(QUOTIENT($B780,64),2)</f>
        <v>0</v>
      </c>
      <c r="J780" s="5" t="n">
        <f aca="false">IF($C780=const_zero,MIN(class_series_f_invested_usd,MAX(const_zero,$A780)),const_zero)</f>
        <v>0</v>
      </c>
      <c r="K780" s="5" t="n">
        <f aca="false">IF($D780=const_zero,MIN(class_series_e_invested_usd,MAX(const_zero,$A780-SUM($J780:$J780))),const_zero)</f>
        <v>0</v>
      </c>
      <c r="L780" s="5" t="n">
        <f aca="false">IF($E780=const_zero,MIN(class_series_d_invested_usd,MAX(const_zero,$A780-SUM($J780:$K780))),const_zero)</f>
        <v>100000000</v>
      </c>
      <c r="M780" s="5" t="n">
        <f aca="false">IF($F780=const_zero,MIN(class_series_c_invested_usd,MAX(const_zero,$A780-SUM($J780:$L780))),const_zero)</f>
        <v>60000000</v>
      </c>
      <c r="N780" s="5" t="n">
        <f aca="false">IF($G780=const_zero,MIN(class_series_b_invested_usd,MAX(const_zero,$A780-SUM($J780:$M780))),const_zero)</f>
        <v>30000000</v>
      </c>
      <c r="O780" s="5" t="n">
        <f aca="false">IF($H780=const_zero,MIN(class_series_a_invested_usd,MAX(const_zero,$A780-SUM($J780:$N780))),const_zero)</f>
        <v>0</v>
      </c>
      <c r="P780" s="5" t="n">
        <f aca="false">IF($I780=const_zero,MIN(class_seed_invested_usd,MAX(const_zero,$A780-SUM($J780:$O780))),const_zero)</f>
        <v>5000000</v>
      </c>
      <c r="Q780" s="5" t="n">
        <f aca="false">MAX(const_zero,$A780-SUM($J780:$P780))</f>
        <v>1805000000</v>
      </c>
      <c r="R780" s="9" t="n">
        <f aca="false">common_rsa_total+Sensitivity!$AE$690+Sensitivity!$AJ$690+IF($C780=const_one,Sensitivity!$D$690,const_zero)+IF($D780=const_one,Sensitivity!$Y$690,const_zero)+IF($E780=const_one,Sensitivity!$V$690,const_zero)+IF($F780=const_one,Sensitivity!$S$690,const_zero)+IF($G780=const_one,Sensitivity!$P$690,const_zero)+IF($H780=const_one,Sensitivity!$M$690,const_zero)+IF($I780=const_one,Sensitivity!$J$690,const_zero)</f>
        <v>21389485.1577316</v>
      </c>
      <c r="S780" s="23" t="b">
        <f aca="false">IF($R780&gt;const_zero,--($Q780&gt;option_strike_usd*$R780),const_zero)</f>
        <v>1</v>
      </c>
      <c r="T780" s="7" t="n">
        <f aca="false">IF($R780&gt;const_zero,IF($S780=const_one,($Q780+option_strike_usd*pre_f_options_issued)/($R780+pre_f_options_issued),$Q780/$R780),const_zero)</f>
        <v>75.6609021946638</v>
      </c>
      <c r="U780" s="5" t="n">
        <f aca="false">IF($C780=const_one,Sensitivity!$D$690*$T780,const_zero)</f>
        <v>70427859.5638948</v>
      </c>
      <c r="V780" s="5" t="n">
        <f aca="false">IF($D780=const_one,Sensitivity!$Y$690*$T780,const_zero)</f>
        <v>465709152.944746</v>
      </c>
      <c r="W780" s="5" t="n">
        <f aca="false">IF($E780=const_one,Sensitivity!$V$690*$T780,const_zero)</f>
        <v>0</v>
      </c>
      <c r="X780" s="5" t="n">
        <f aca="false">IF($F780=const_one,Sensitivity!$S$690*$T780,const_zero)</f>
        <v>0</v>
      </c>
      <c r="Y780" s="5" t="n">
        <f aca="false">IF($G780=const_one,Sensitivity!$P$690*$T780,const_zero)</f>
        <v>0</v>
      </c>
      <c r="Z780" s="5" t="n">
        <f aca="false">IF($H780=const_one,Sensitivity!$M$690*$T780,const_zero)</f>
        <v>378304510.973319</v>
      </c>
      <c r="AA780" s="5" t="n">
        <f aca="false">IF($I780=const_one,Sensitivity!$J$690*$T780,const_zero)</f>
        <v>0</v>
      </c>
      <c r="AB780" s="5" t="n">
        <f aca="false">(Sensitivity!$AE$690+Sensitivity!$AJ$690)*$T780</f>
        <v>22958101.2794069</v>
      </c>
      <c r="AC780" s="5" t="n">
        <f aca="false">common_rsa_total*$T780</f>
        <v>680948119.751974</v>
      </c>
      <c r="AD780" s="5" t="n">
        <f aca="false">IF($S780=const_one,pre_f_options_issued*($T780-option_strike_usd),const_zero)</f>
        <v>186652255.486659</v>
      </c>
      <c r="AE780" s="5" t="n">
        <f aca="false">J780+U780</f>
        <v>70427859.5638948</v>
      </c>
      <c r="AF780" s="5" t="n">
        <f aca="false">K780+V780</f>
        <v>465709152.944746</v>
      </c>
      <c r="AG780" s="5" t="n">
        <f aca="false">L780+W780</f>
        <v>100000000</v>
      </c>
      <c r="AH780" s="5" t="n">
        <f aca="false">M780+X780</f>
        <v>60000000</v>
      </c>
      <c r="AI780" s="5" t="n">
        <f aca="false">N780+Y780</f>
        <v>30000000</v>
      </c>
      <c r="AJ780" s="5" t="n">
        <f aca="false">O780+Z780</f>
        <v>378304510.973319</v>
      </c>
      <c r="AK780" s="5" t="n">
        <f aca="false">P780+AA780</f>
        <v>5000000</v>
      </c>
      <c r="AL780" s="5" t="n">
        <f aca="false">INDEX($AE$745:$AE$872,$B780-$C780*1+const_one)</f>
        <v>30000000</v>
      </c>
      <c r="AM780" s="5" t="n">
        <f aca="false">INDEX($AF$745:$AF$872,$B780-$D780*2+const_one)</f>
        <v>300000000</v>
      </c>
      <c r="AN780" s="5" t="n">
        <f aca="false">INDEX($AG$745:$AG$872,$B780-$E780*4+const_one)</f>
        <v>100000000</v>
      </c>
      <c r="AO780" s="5" t="n">
        <f aca="false">INDEX($AH$745:$AH$872,$B780-$F780*8+const_one)</f>
        <v>60000000</v>
      </c>
      <c r="AP780" s="5" t="n">
        <f aca="false">INDEX($AI$745:$AI$872,$B780-$G780*16+const_one)</f>
        <v>30000000</v>
      </c>
      <c r="AQ780" s="5" t="n">
        <f aca="false">INDEX($AJ$745:$AJ$872,$B780-$H780*32+const_one)</f>
        <v>15000000</v>
      </c>
      <c r="AR780" s="5" t="n">
        <f aca="false">INDEX($AK$745:$AK$872,$B780-$I780*64+const_one)</f>
        <v>5000000</v>
      </c>
      <c r="AS780" s="5" t="n">
        <f aca="false">INDEX($AE$745:$AE$872,$B780+(const_one-$C780)*1+const_one)</f>
        <v>70427859.5638948</v>
      </c>
      <c r="AT780" s="5" t="n">
        <f aca="false">INDEX($AF$745:$AF$872,$B780+(const_one-$D780)*2+const_one)</f>
        <v>465709152.944746</v>
      </c>
      <c r="AU780" s="5" t="n">
        <f aca="false">INDEX($AG$745:$AG$872,$B780+(const_one-$E780)*4+const_one)</f>
        <v>129490154.75221</v>
      </c>
      <c r="AV780" s="5" t="n">
        <f aca="false">INDEX($AH$745:$AH$872,$B780+(const_one-$F780)*8+const_one)</f>
        <v>170486412.081063</v>
      </c>
      <c r="AW780" s="5" t="n">
        <f aca="false">INDEX($AI$745:$AI$872,$B780+(const_one-$G780)*16+const_one)</f>
        <v>205005784.516294</v>
      </c>
      <c r="AX780" s="5" t="n">
        <f aca="false">INDEX($AJ$745:$AJ$872,$B780+(const_one-$H780)*32+const_one)</f>
        <v>378304510.973319</v>
      </c>
      <c r="AY780" s="5" t="n">
        <f aca="false">INDEX($AK$745:$AK$872,$B780+(const_one-$I780)*64+const_one)</f>
        <v>313695448.37924</v>
      </c>
      <c r="AZ780" s="5" t="n">
        <f aca="false">--($C780=--(AS780&gt;AL780))</f>
        <v>1</v>
      </c>
      <c r="BA780" s="5" t="n">
        <f aca="false">--($D780=--(AT780&gt;AM780))</f>
        <v>1</v>
      </c>
      <c r="BB780" s="5" t="n">
        <f aca="false">--($E780=--(AU780&gt;AN780))</f>
        <v>0</v>
      </c>
      <c r="BC780" s="5" t="n">
        <f aca="false">--($F780=--(AV780&gt;AO780))</f>
        <v>0</v>
      </c>
      <c r="BD780" s="5" t="n">
        <f aca="false">--($G780=--(AW780&gt;AP780))</f>
        <v>0</v>
      </c>
      <c r="BE780" s="5" t="n">
        <f aca="false">--($H780=--(AX780&gt;AQ780))</f>
        <v>1</v>
      </c>
      <c r="BF780" s="5" t="n">
        <f aca="false">--($I780=--(AY780&gt;AR780))</f>
        <v>0</v>
      </c>
      <c r="BG780" s="5" t="n">
        <f aca="false">SUM(AZ780:BF780)</f>
        <v>3</v>
      </c>
      <c r="BH780" s="5" t="n">
        <f aca="false">SUM(AE780:AK780)+AB780+AC780+AD780</f>
        <v>2000000000</v>
      </c>
    </row>
    <row r="781" customFormat="false" ht="15" hidden="true" customHeight="false" outlineLevel="0" collapsed="false">
      <c r="A781" s="5" t="n">
        <f aca="false">sensitivity_exit_usd</f>
        <v>2000000000</v>
      </c>
      <c r="B781" s="2" t="n">
        <f aca="false">ROW()-ROW($B$745)</f>
        <v>36</v>
      </c>
      <c r="C781" s="2" t="n">
        <f aca="false">MOD(QUOTIENT($B781,1),2)</f>
        <v>0</v>
      </c>
      <c r="D781" s="2" t="n">
        <f aca="false">MOD(QUOTIENT($B781,2),2)</f>
        <v>0</v>
      </c>
      <c r="E781" s="2" t="n">
        <f aca="false">MOD(QUOTIENT($B781,4),2)</f>
        <v>1</v>
      </c>
      <c r="F781" s="2" t="n">
        <f aca="false">MOD(QUOTIENT($B781,8),2)</f>
        <v>0</v>
      </c>
      <c r="G781" s="2" t="n">
        <f aca="false">MOD(QUOTIENT($B781,16),2)</f>
        <v>0</v>
      </c>
      <c r="H781" s="2" t="n">
        <f aca="false">MOD(QUOTIENT($B781,32),2)</f>
        <v>1</v>
      </c>
      <c r="I781" s="2" t="n">
        <f aca="false">MOD(QUOTIENT($B781,64),2)</f>
        <v>0</v>
      </c>
      <c r="J781" s="5" t="n">
        <f aca="false">IF($C781=const_zero,MIN(class_series_f_invested_usd,MAX(const_zero,$A781)),const_zero)</f>
        <v>30000000</v>
      </c>
      <c r="K781" s="5" t="n">
        <f aca="false">IF($D781=const_zero,MIN(class_series_e_invested_usd,MAX(const_zero,$A781-SUM($J781:$J781))),const_zero)</f>
        <v>300000000</v>
      </c>
      <c r="L781" s="5" t="n">
        <f aca="false">IF($E781=const_zero,MIN(class_series_d_invested_usd,MAX(const_zero,$A781-SUM($J781:$K781))),const_zero)</f>
        <v>0</v>
      </c>
      <c r="M781" s="5" t="n">
        <f aca="false">IF($F781=const_zero,MIN(class_series_c_invested_usd,MAX(const_zero,$A781-SUM($J781:$L781))),const_zero)</f>
        <v>60000000</v>
      </c>
      <c r="N781" s="5" t="n">
        <f aca="false">IF($G781=const_zero,MIN(class_series_b_invested_usd,MAX(const_zero,$A781-SUM($J781:$M781))),const_zero)</f>
        <v>30000000</v>
      </c>
      <c r="O781" s="5" t="n">
        <f aca="false">IF($H781=const_zero,MIN(class_series_a_invested_usd,MAX(const_zero,$A781-SUM($J781:$N781))),const_zero)</f>
        <v>0</v>
      </c>
      <c r="P781" s="5" t="n">
        <f aca="false">IF($I781=const_zero,MIN(class_seed_invested_usd,MAX(const_zero,$A781-SUM($J781:$O781))),const_zero)</f>
        <v>5000000</v>
      </c>
      <c r="Q781" s="5" t="n">
        <f aca="false">MAX(const_zero,$A781-SUM($J781:$P781))</f>
        <v>1575000000</v>
      </c>
      <c r="R781" s="9" t="n">
        <f aca="false">common_rsa_total+Sensitivity!$AE$690+Sensitivity!$AJ$690+IF($C781=const_one,Sensitivity!$D$690,const_zero)+IF($D781=const_one,Sensitivity!$Y$690,const_zero)+IF($E781=const_one,Sensitivity!$V$690,const_zero)+IF($F781=const_one,Sensitivity!$S$690,const_zero)+IF($G781=const_one,Sensitivity!$P$690,const_zero)+IF($H781=const_one,Sensitivity!$M$690,const_zero)+IF($I781=const_one,Sensitivity!$J$690,const_zero)</f>
        <v>16043274.4169345</v>
      </c>
      <c r="S781" s="23" t="b">
        <f aca="false">IF($R781&gt;const_zero,--($Q781&gt;option_strike_usd*$R781),const_zero)</f>
        <v>1</v>
      </c>
      <c r="T781" s="7" t="n">
        <f aca="false">IF($R781&gt;const_zero,IF($S781=const_one,($Q781+option_strike_usd*pre_f_options_issued)/($R781+pre_f_options_issued),$Q781/$R781),const_zero)</f>
        <v>85.0712751443379</v>
      </c>
      <c r="U781" s="5" t="n">
        <f aca="false">IF($C781=const_one,Sensitivity!$D$690*$T781,const_zero)</f>
        <v>0</v>
      </c>
      <c r="V781" s="5" t="n">
        <f aca="false">IF($D781=const_one,Sensitivity!$Y$690*$T781,const_zero)</f>
        <v>0</v>
      </c>
      <c r="W781" s="5" t="n">
        <f aca="false">IF($E781=const_one,Sensitivity!$V$690*$T781,const_zero)</f>
        <v>148010430.354968</v>
      </c>
      <c r="X781" s="5" t="n">
        <f aca="false">IF($F781=const_one,Sensitivity!$S$690*$T781,const_zero)</f>
        <v>0</v>
      </c>
      <c r="Y781" s="5" t="n">
        <f aca="false">IF($G781=const_one,Sensitivity!$P$690*$T781,const_zero)</f>
        <v>0</v>
      </c>
      <c r="Z781" s="5" t="n">
        <f aca="false">IF($H781=const_one,Sensitivity!$M$690*$T781,const_zero)</f>
        <v>425356375.721689</v>
      </c>
      <c r="AA781" s="5" t="n">
        <f aca="false">IF($I781=const_one,Sensitivity!$J$690*$T781,const_zero)</f>
        <v>0</v>
      </c>
      <c r="AB781" s="5" t="n">
        <f aca="false">(Sensitivity!$AE$690+Sensitivity!$AJ$690)*$T781</f>
        <v>25813529.7634575</v>
      </c>
      <c r="AC781" s="5" t="n">
        <f aca="false">common_rsa_total*$T781</f>
        <v>765641476.299041</v>
      </c>
      <c r="AD781" s="5" t="n">
        <f aca="false">IF($S781=const_one,pre_f_options_issued*($T781-option_strike_usd),const_zero)</f>
        <v>210178187.860845</v>
      </c>
      <c r="AE781" s="5" t="n">
        <f aca="false">J781+U781</f>
        <v>30000000</v>
      </c>
      <c r="AF781" s="5" t="n">
        <f aca="false">K781+V781</f>
        <v>300000000</v>
      </c>
      <c r="AG781" s="5" t="n">
        <f aca="false">L781+W781</f>
        <v>148010430.354968</v>
      </c>
      <c r="AH781" s="5" t="n">
        <f aca="false">M781+X781</f>
        <v>60000000</v>
      </c>
      <c r="AI781" s="5" t="n">
        <f aca="false">N781+Y781</f>
        <v>30000000</v>
      </c>
      <c r="AJ781" s="5" t="n">
        <f aca="false">O781+Z781</f>
        <v>425356375.721689</v>
      </c>
      <c r="AK781" s="5" t="n">
        <f aca="false">P781+AA781</f>
        <v>5000000</v>
      </c>
      <c r="AL781" s="5" t="n">
        <f aca="false">INDEX($AE$745:$AE$872,$B781-$C781*1+const_one)</f>
        <v>30000000</v>
      </c>
      <c r="AM781" s="5" t="n">
        <f aca="false">INDEX($AF$745:$AF$872,$B781-$D781*2+const_one)</f>
        <v>300000000</v>
      </c>
      <c r="AN781" s="5" t="n">
        <f aca="false">INDEX($AG$745:$AG$872,$B781-$E781*4+const_one)</f>
        <v>100000000</v>
      </c>
      <c r="AO781" s="5" t="n">
        <f aca="false">INDEX($AH$745:$AH$872,$B781-$F781*8+const_one)</f>
        <v>60000000</v>
      </c>
      <c r="AP781" s="5" t="n">
        <f aca="false">INDEX($AI$745:$AI$872,$B781-$G781*16+const_one)</f>
        <v>30000000</v>
      </c>
      <c r="AQ781" s="5" t="n">
        <f aca="false">INDEX($AJ$745:$AJ$872,$B781-$H781*32+const_one)</f>
        <v>15000000</v>
      </c>
      <c r="AR781" s="5" t="n">
        <f aca="false">INDEX($AK$745:$AK$872,$B781-$I781*64+const_one)</f>
        <v>5000000</v>
      </c>
      <c r="AS781" s="5" t="n">
        <f aca="false">INDEX($AE$745:$AE$872,$B781+(const_one-$C781)*1+const_one)</f>
        <v>76836281.1322455</v>
      </c>
      <c r="AT781" s="5" t="n">
        <f aca="false">INDEX($AF$745:$AF$872,$B781+(const_one-$D781)*2+const_one)</f>
        <v>467899739.910841</v>
      </c>
      <c r="AU781" s="5" t="n">
        <f aca="false">INDEX($AG$745:$AG$872,$B781+(const_one-$E781)*4+const_one)</f>
        <v>148010430.354968</v>
      </c>
      <c r="AV781" s="5" t="n">
        <f aca="false">INDEX($AH$745:$AH$872,$B781+(const_one-$F781)*8+const_one)</f>
        <v>187649740.043622</v>
      </c>
      <c r="AW781" s="5" t="n">
        <f aca="false">INDEX($AI$745:$AI$872,$B781+(const_one-$G781)*16+const_one)</f>
        <v>223851764.902051</v>
      </c>
      <c r="AX781" s="5" t="n">
        <f aca="false">INDEX($AJ$745:$AJ$872,$B781+(const_one-$H781)*32+const_one)</f>
        <v>425356375.721689</v>
      </c>
      <c r="AY781" s="5" t="n">
        <f aca="false">INDEX($AK$745:$AK$872,$B781+(const_one-$I781)*64+const_one)</f>
        <v>336083242.282925</v>
      </c>
      <c r="AZ781" s="5" t="n">
        <f aca="false">--($C781=--(AS781&gt;AL781))</f>
        <v>0</v>
      </c>
      <c r="BA781" s="5" t="n">
        <f aca="false">--($D781=--(AT781&gt;AM781))</f>
        <v>0</v>
      </c>
      <c r="BB781" s="5" t="n">
        <f aca="false">--($E781=--(AU781&gt;AN781))</f>
        <v>1</v>
      </c>
      <c r="BC781" s="5" t="n">
        <f aca="false">--($F781=--(AV781&gt;AO781))</f>
        <v>0</v>
      </c>
      <c r="BD781" s="5" t="n">
        <f aca="false">--($G781=--(AW781&gt;AP781))</f>
        <v>0</v>
      </c>
      <c r="BE781" s="5" t="n">
        <f aca="false">--($H781=--(AX781&gt;AQ781))</f>
        <v>1</v>
      </c>
      <c r="BF781" s="5" t="n">
        <f aca="false">--($I781=--(AY781&gt;AR781))</f>
        <v>0</v>
      </c>
      <c r="BG781" s="5" t="n">
        <f aca="false">SUM(AZ781:BF781)</f>
        <v>2</v>
      </c>
      <c r="BH781" s="5" t="n">
        <f aca="false">SUM(AE781:AK781)+AB781+AC781+AD781</f>
        <v>2000000000</v>
      </c>
    </row>
    <row r="782" customFormat="false" ht="15" hidden="true" customHeight="false" outlineLevel="0" collapsed="false">
      <c r="A782" s="5" t="n">
        <f aca="false">sensitivity_exit_usd</f>
        <v>2000000000</v>
      </c>
      <c r="B782" s="2" t="n">
        <f aca="false">ROW()-ROW($B$745)</f>
        <v>37</v>
      </c>
      <c r="C782" s="2" t="n">
        <f aca="false">MOD(QUOTIENT($B782,1),2)</f>
        <v>1</v>
      </c>
      <c r="D782" s="2" t="n">
        <f aca="false">MOD(QUOTIENT($B782,2),2)</f>
        <v>0</v>
      </c>
      <c r="E782" s="2" t="n">
        <f aca="false">MOD(QUOTIENT($B782,4),2)</f>
        <v>1</v>
      </c>
      <c r="F782" s="2" t="n">
        <f aca="false">MOD(QUOTIENT($B782,8),2)</f>
        <v>0</v>
      </c>
      <c r="G782" s="2" t="n">
        <f aca="false">MOD(QUOTIENT($B782,16),2)</f>
        <v>0</v>
      </c>
      <c r="H782" s="2" t="n">
        <f aca="false">MOD(QUOTIENT($B782,32),2)</f>
        <v>1</v>
      </c>
      <c r="I782" s="2" t="n">
        <f aca="false">MOD(QUOTIENT($B782,64),2)</f>
        <v>0</v>
      </c>
      <c r="J782" s="5" t="n">
        <f aca="false">IF($C782=const_zero,MIN(class_series_f_invested_usd,MAX(const_zero,$A782)),const_zero)</f>
        <v>0</v>
      </c>
      <c r="K782" s="5" t="n">
        <f aca="false">IF($D782=const_zero,MIN(class_series_e_invested_usd,MAX(const_zero,$A782-SUM($J782:$J782))),const_zero)</f>
        <v>300000000</v>
      </c>
      <c r="L782" s="5" t="n">
        <f aca="false">IF($E782=const_zero,MIN(class_series_d_invested_usd,MAX(const_zero,$A782-SUM($J782:$K782))),const_zero)</f>
        <v>0</v>
      </c>
      <c r="M782" s="5" t="n">
        <f aca="false">IF($F782=const_zero,MIN(class_series_c_invested_usd,MAX(const_zero,$A782-SUM($J782:$L782))),const_zero)</f>
        <v>60000000</v>
      </c>
      <c r="N782" s="5" t="n">
        <f aca="false">IF($G782=const_zero,MIN(class_series_b_invested_usd,MAX(const_zero,$A782-SUM($J782:$M782))),const_zero)</f>
        <v>30000000</v>
      </c>
      <c r="O782" s="5" t="n">
        <f aca="false">IF($H782=const_zero,MIN(class_series_a_invested_usd,MAX(const_zero,$A782-SUM($J782:$N782))),const_zero)</f>
        <v>0</v>
      </c>
      <c r="P782" s="5" t="n">
        <f aca="false">IF($I782=const_zero,MIN(class_seed_invested_usd,MAX(const_zero,$A782-SUM($J782:$O782))),const_zero)</f>
        <v>5000000</v>
      </c>
      <c r="Q782" s="5" t="n">
        <f aca="false">MAX(const_zero,$A782-SUM($J782:$P782))</f>
        <v>1605000000</v>
      </c>
      <c r="R782" s="9" t="n">
        <f aca="false">common_rsa_total+Sensitivity!$AE$690+Sensitivity!$AJ$690+IF($C782=const_one,Sensitivity!$D$690,const_zero)+IF($D782=const_one,Sensitivity!$Y$690,const_zero)+IF($E782=const_one,Sensitivity!$V$690,const_zero)+IF($F782=const_one,Sensitivity!$S$690,const_zero)+IF($G782=const_one,Sensitivity!$P$690,const_zero)+IF($H782=const_one,Sensitivity!$M$690,const_zero)+IF($I782=const_one,Sensitivity!$J$690,const_zero)</f>
        <v>16974109.9941088</v>
      </c>
      <c r="S782" s="23" t="b">
        <f aca="false">IF($R782&gt;const_zero,--($Q782&gt;option_strike_usd*$R782),const_zero)</f>
        <v>1</v>
      </c>
      <c r="T782" s="7" t="n">
        <f aca="false">IF($R782&gt;const_zero,IF($S782=const_one,($Q782+option_strike_usd*pre_f_options_issued)/($R782+pre_f_options_issued),$Q782/$R782),const_zero)</f>
        <v>82.5454924762309</v>
      </c>
      <c r="U782" s="5" t="n">
        <f aca="false">IF($C782=const_one,Sensitivity!$D$690*$T782,const_zero)</f>
        <v>76836281.1322455</v>
      </c>
      <c r="V782" s="5" t="n">
        <f aca="false">IF($D782=const_one,Sensitivity!$Y$690*$T782,const_zero)</f>
        <v>0</v>
      </c>
      <c r="W782" s="5" t="n">
        <f aca="false">IF($E782=const_one,Sensitivity!$V$690*$T782,const_zero)</f>
        <v>143615971.954581</v>
      </c>
      <c r="X782" s="5" t="n">
        <f aca="false">IF($F782=const_one,Sensitivity!$S$690*$T782,const_zero)</f>
        <v>0</v>
      </c>
      <c r="Y782" s="5" t="n">
        <f aca="false">IF($G782=const_one,Sensitivity!$P$690*$T782,const_zero)</f>
        <v>0</v>
      </c>
      <c r="Z782" s="5" t="n">
        <f aca="false">IF($H782=const_one,Sensitivity!$M$690*$T782,const_zero)</f>
        <v>412727462.381154</v>
      </c>
      <c r="AA782" s="5" t="n">
        <f aca="false">IF($I782=const_one,Sensitivity!$J$690*$T782,const_zero)</f>
        <v>0</v>
      </c>
      <c r="AB782" s="5" t="n">
        <f aca="false">(Sensitivity!$AE$690+Sensitivity!$AJ$690)*$T782</f>
        <v>25047121.0553643</v>
      </c>
      <c r="AC782" s="5" t="n">
        <f aca="false">common_rsa_total*$T782</f>
        <v>742909432.286078</v>
      </c>
      <c r="AD782" s="5" t="n">
        <f aca="false">IF($S782=const_one,pre_f_options_issued*($T782-option_strike_usd),const_zero)</f>
        <v>203863731.190577</v>
      </c>
      <c r="AE782" s="5" t="n">
        <f aca="false">J782+U782</f>
        <v>76836281.1322455</v>
      </c>
      <c r="AF782" s="5" t="n">
        <f aca="false">K782+V782</f>
        <v>300000000</v>
      </c>
      <c r="AG782" s="5" t="n">
        <f aca="false">L782+W782</f>
        <v>143615971.954581</v>
      </c>
      <c r="AH782" s="5" t="n">
        <f aca="false">M782+X782</f>
        <v>60000000</v>
      </c>
      <c r="AI782" s="5" t="n">
        <f aca="false">N782+Y782</f>
        <v>30000000</v>
      </c>
      <c r="AJ782" s="5" t="n">
        <f aca="false">O782+Z782</f>
        <v>412727462.381154</v>
      </c>
      <c r="AK782" s="5" t="n">
        <f aca="false">P782+AA782</f>
        <v>5000000</v>
      </c>
      <c r="AL782" s="5" t="n">
        <f aca="false">INDEX($AE$745:$AE$872,$B782-$C782*1+const_one)</f>
        <v>30000000</v>
      </c>
      <c r="AM782" s="5" t="n">
        <f aca="false">INDEX($AF$745:$AF$872,$B782-$D782*2+const_one)</f>
        <v>300000000</v>
      </c>
      <c r="AN782" s="5" t="n">
        <f aca="false">INDEX($AG$745:$AG$872,$B782-$E782*4+const_one)</f>
        <v>100000000</v>
      </c>
      <c r="AO782" s="5" t="n">
        <f aca="false">INDEX($AH$745:$AH$872,$B782-$F782*8+const_one)</f>
        <v>60000000</v>
      </c>
      <c r="AP782" s="5" t="n">
        <f aca="false">INDEX($AI$745:$AI$872,$B782-$G782*16+const_one)</f>
        <v>30000000</v>
      </c>
      <c r="AQ782" s="5" t="n">
        <f aca="false">INDEX($AJ$745:$AJ$872,$B782-$H782*32+const_one)</f>
        <v>15000000</v>
      </c>
      <c r="AR782" s="5" t="n">
        <f aca="false">INDEX($AK$745:$AK$872,$B782-$I782*64+const_one)</f>
        <v>5000000</v>
      </c>
      <c r="AS782" s="5" t="n">
        <f aca="false">INDEX($AE$745:$AE$872,$B782+(const_one-$C782)*1+const_one)</f>
        <v>76836281.1322455</v>
      </c>
      <c r="AT782" s="5" t="n">
        <f aca="false">INDEX($AF$745:$AF$872,$B782+(const_one-$D782)*2+const_one)</f>
        <v>458110903.9877</v>
      </c>
      <c r="AU782" s="5" t="n">
        <f aca="false">INDEX($AG$745:$AG$872,$B782+(const_one-$E782)*4+const_one)</f>
        <v>143615971.954581</v>
      </c>
      <c r="AV782" s="5" t="n">
        <f aca="false">INDEX($AH$745:$AH$872,$B782+(const_one-$F782)*8+const_one)</f>
        <v>182956015.174004</v>
      </c>
      <c r="AW782" s="5" t="n">
        <f aca="false">INDEX($AI$745:$AI$872,$B782+(const_one-$G782)*16+const_one)</f>
        <v>218584851.693247</v>
      </c>
      <c r="AX782" s="5" t="n">
        <f aca="false">INDEX($AJ$745:$AJ$872,$B782+(const_one-$H782)*32+const_one)</f>
        <v>412727462.381154</v>
      </c>
      <c r="AY782" s="5" t="n">
        <f aca="false">INDEX($AK$745:$AK$872,$B782+(const_one-$I782)*64+const_one)</f>
        <v>329429752.581023</v>
      </c>
      <c r="AZ782" s="5" t="n">
        <f aca="false">--($C782=--(AS782&gt;AL782))</f>
        <v>1</v>
      </c>
      <c r="BA782" s="5" t="n">
        <f aca="false">--($D782=--(AT782&gt;AM782))</f>
        <v>0</v>
      </c>
      <c r="BB782" s="5" t="n">
        <f aca="false">--($E782=--(AU782&gt;AN782))</f>
        <v>1</v>
      </c>
      <c r="BC782" s="5" t="n">
        <f aca="false">--($F782=--(AV782&gt;AO782))</f>
        <v>0</v>
      </c>
      <c r="BD782" s="5" t="n">
        <f aca="false">--($G782=--(AW782&gt;AP782))</f>
        <v>0</v>
      </c>
      <c r="BE782" s="5" t="n">
        <f aca="false">--($H782=--(AX782&gt;AQ782))</f>
        <v>1</v>
      </c>
      <c r="BF782" s="5" t="n">
        <f aca="false">--($I782=--(AY782&gt;AR782))</f>
        <v>0</v>
      </c>
      <c r="BG782" s="5" t="n">
        <f aca="false">SUM(AZ782:BF782)</f>
        <v>3</v>
      </c>
      <c r="BH782" s="5" t="n">
        <f aca="false">SUM(AE782:AK782)+AB782+AC782+AD782</f>
        <v>2000000000</v>
      </c>
    </row>
    <row r="783" customFormat="false" ht="15" hidden="true" customHeight="false" outlineLevel="0" collapsed="false">
      <c r="A783" s="5" t="n">
        <f aca="false">sensitivity_exit_usd</f>
        <v>2000000000</v>
      </c>
      <c r="B783" s="2" t="n">
        <f aca="false">ROW()-ROW($B$745)</f>
        <v>38</v>
      </c>
      <c r="C783" s="2" t="n">
        <f aca="false">MOD(QUOTIENT($B783,1),2)</f>
        <v>0</v>
      </c>
      <c r="D783" s="2" t="n">
        <f aca="false">MOD(QUOTIENT($B783,2),2)</f>
        <v>1</v>
      </c>
      <c r="E783" s="2" t="n">
        <f aca="false">MOD(QUOTIENT($B783,4),2)</f>
        <v>1</v>
      </c>
      <c r="F783" s="2" t="n">
        <f aca="false">MOD(QUOTIENT($B783,8),2)</f>
        <v>0</v>
      </c>
      <c r="G783" s="2" t="n">
        <f aca="false">MOD(QUOTIENT($B783,16),2)</f>
        <v>0</v>
      </c>
      <c r="H783" s="2" t="n">
        <f aca="false">MOD(QUOTIENT($B783,32),2)</f>
        <v>1</v>
      </c>
      <c r="I783" s="2" t="n">
        <f aca="false">MOD(QUOTIENT($B783,64),2)</f>
        <v>0</v>
      </c>
      <c r="J783" s="5" t="n">
        <f aca="false">IF($C783=const_zero,MIN(class_series_f_invested_usd,MAX(const_zero,$A783)),const_zero)</f>
        <v>30000000</v>
      </c>
      <c r="K783" s="5" t="n">
        <f aca="false">IF($D783=const_zero,MIN(class_series_e_invested_usd,MAX(const_zero,$A783-SUM($J783:$J783))),const_zero)</f>
        <v>0</v>
      </c>
      <c r="L783" s="5" t="n">
        <f aca="false">IF($E783=const_zero,MIN(class_series_d_invested_usd,MAX(const_zero,$A783-SUM($J783:$K783))),const_zero)</f>
        <v>0</v>
      </c>
      <c r="M783" s="5" t="n">
        <f aca="false">IF($F783=const_zero,MIN(class_series_c_invested_usd,MAX(const_zero,$A783-SUM($J783:$L783))),const_zero)</f>
        <v>60000000</v>
      </c>
      <c r="N783" s="5" t="n">
        <f aca="false">IF($G783=const_zero,MIN(class_series_b_invested_usd,MAX(const_zero,$A783-SUM($J783:$M783))),const_zero)</f>
        <v>30000000</v>
      </c>
      <c r="O783" s="5" t="n">
        <f aca="false">IF($H783=const_zero,MIN(class_series_a_invested_usd,MAX(const_zero,$A783-SUM($J783:$N783))),const_zero)</f>
        <v>0</v>
      </c>
      <c r="P783" s="5" t="n">
        <f aca="false">IF($I783=const_zero,MIN(class_seed_invested_usd,MAX(const_zero,$A783-SUM($J783:$O783))),const_zero)</f>
        <v>5000000</v>
      </c>
      <c r="Q783" s="5" t="n">
        <f aca="false">MAX(const_zero,$A783-SUM($J783:$P783))</f>
        <v>1875000000</v>
      </c>
      <c r="R783" s="9" t="n">
        <f aca="false">common_rsa_total+Sensitivity!$AE$690+Sensitivity!$AJ$690+IF($C783=const_one,Sensitivity!$D$690,const_zero)+IF($D783=const_one,Sensitivity!$Y$690,const_zero)+IF($E783=const_one,Sensitivity!$V$690,const_zero)+IF($F783=const_one,Sensitivity!$S$690,const_zero)+IF($G783=const_one,Sensitivity!$P$690,const_zero)+IF($H783=const_one,Sensitivity!$M$690,const_zero)+IF($I783=const_one,Sensitivity!$J$690,const_zero)</f>
        <v>22198489.851011</v>
      </c>
      <c r="S783" s="23" t="b">
        <f aca="false">IF($R783&gt;const_zero,--($Q783&gt;option_strike_usd*$R783),const_zero)</f>
        <v>1</v>
      </c>
      <c r="T783" s="7" t="n">
        <f aca="false">IF($R783&gt;const_zero,IF($S783=const_one,($Q783+option_strike_usd*pre_f_options_issued)/($R783+pre_f_options_issued),$Q783/$R783),const_zero)</f>
        <v>76.0167933880032</v>
      </c>
      <c r="U783" s="5" t="n">
        <f aca="false">IF($C783=const_one,Sensitivity!$D$690*$T783,const_zero)</f>
        <v>0</v>
      </c>
      <c r="V783" s="5" t="n">
        <f aca="false">IF($D783=const_one,Sensitivity!$Y$690*$T783,const_zero)</f>
        <v>467899739.910841</v>
      </c>
      <c r="W783" s="5" t="n">
        <f aca="false">IF($E783=const_one,Sensitivity!$V$690*$T783,const_zero)</f>
        <v>132257078.367208</v>
      </c>
      <c r="X783" s="5" t="n">
        <f aca="false">IF($F783=const_one,Sensitivity!$S$690*$T783,const_zero)</f>
        <v>0</v>
      </c>
      <c r="Y783" s="5" t="n">
        <f aca="false">IF($G783=const_one,Sensitivity!$P$690*$T783,const_zero)</f>
        <v>0</v>
      </c>
      <c r="Z783" s="5" t="n">
        <f aca="false">IF($H783=const_one,Sensitivity!$M$690*$T783,const_zero)</f>
        <v>380083966.940016</v>
      </c>
      <c r="AA783" s="5" t="n">
        <f aca="false">IF($I783=const_one,Sensitivity!$J$690*$T783,const_zero)</f>
        <v>0</v>
      </c>
      <c r="AB783" s="5" t="n">
        <f aca="false">(Sensitivity!$AE$690+Sensitivity!$AJ$690)*$T783</f>
        <v>23066090.8198979</v>
      </c>
      <c r="AC783" s="5" t="n">
        <f aca="false">common_rsa_total*$T783</f>
        <v>684151140.492029</v>
      </c>
      <c r="AD783" s="5" t="n">
        <f aca="false">IF($S783=const_one,pre_f_options_issued*($T783-option_strike_usd),const_zero)</f>
        <v>187541983.470008</v>
      </c>
      <c r="AE783" s="5" t="n">
        <f aca="false">J783+U783</f>
        <v>30000000</v>
      </c>
      <c r="AF783" s="5" t="n">
        <f aca="false">K783+V783</f>
        <v>467899739.910841</v>
      </c>
      <c r="AG783" s="5" t="n">
        <f aca="false">L783+W783</f>
        <v>132257078.367208</v>
      </c>
      <c r="AH783" s="5" t="n">
        <f aca="false">M783+X783</f>
        <v>60000000</v>
      </c>
      <c r="AI783" s="5" t="n">
        <f aca="false">N783+Y783</f>
        <v>30000000</v>
      </c>
      <c r="AJ783" s="5" t="n">
        <f aca="false">O783+Z783</f>
        <v>380083966.940016</v>
      </c>
      <c r="AK783" s="5" t="n">
        <f aca="false">P783+AA783</f>
        <v>5000000</v>
      </c>
      <c r="AL783" s="5" t="n">
        <f aca="false">INDEX($AE$745:$AE$872,$B783-$C783*1+const_one)</f>
        <v>30000000</v>
      </c>
      <c r="AM783" s="5" t="n">
        <f aca="false">INDEX($AF$745:$AF$872,$B783-$D783*2+const_one)</f>
        <v>300000000</v>
      </c>
      <c r="AN783" s="5" t="n">
        <f aca="false">INDEX($AG$745:$AG$872,$B783-$E783*4+const_one)</f>
        <v>100000000</v>
      </c>
      <c r="AO783" s="5" t="n">
        <f aca="false">INDEX($AH$745:$AH$872,$B783-$F783*8+const_one)</f>
        <v>60000000</v>
      </c>
      <c r="AP783" s="5" t="n">
        <f aca="false">INDEX($AI$745:$AI$872,$B783-$G783*16+const_one)</f>
        <v>30000000</v>
      </c>
      <c r="AQ783" s="5" t="n">
        <f aca="false">INDEX($AJ$745:$AJ$872,$B783-$H783*32+const_one)</f>
        <v>15000000</v>
      </c>
      <c r="AR783" s="5" t="n">
        <f aca="false">INDEX($AK$745:$AK$872,$B783-$I783*64+const_one)</f>
        <v>5000000</v>
      </c>
      <c r="AS783" s="5" t="n">
        <f aca="false">INDEX($AE$745:$AE$872,$B783+(const_one-$C783)*1+const_one)</f>
        <v>69278798.1656064</v>
      </c>
      <c r="AT783" s="5" t="n">
        <f aca="false">INDEX($AF$745:$AF$872,$B783+(const_one-$D783)*2+const_one)</f>
        <v>467899739.910841</v>
      </c>
      <c r="AU783" s="5" t="n">
        <f aca="false">INDEX($AG$745:$AG$872,$B783+(const_one-$E783)*4+const_one)</f>
        <v>132257078.367208</v>
      </c>
      <c r="AV783" s="5" t="n">
        <f aca="false">INDEX($AH$745:$AH$872,$B783+(const_one-$F783)*8+const_one)</f>
        <v>171596278.079183</v>
      </c>
      <c r="AW783" s="5" t="n">
        <f aca="false">INDEX($AI$745:$AI$872,$B783+(const_one-$G783)*16+const_one)</f>
        <v>206599711.059378</v>
      </c>
      <c r="AX783" s="5" t="n">
        <f aca="false">INDEX($AJ$745:$AJ$872,$B783+(const_one-$H783)*32+const_one)</f>
        <v>380083966.940016</v>
      </c>
      <c r="AY783" s="5" t="n">
        <f aca="false">INDEX($AK$745:$AK$872,$B783+(const_one-$I783)*64+const_one)</f>
        <v>316935307.055001</v>
      </c>
      <c r="AZ783" s="5" t="n">
        <f aca="false">--($C783=--(AS783&gt;AL783))</f>
        <v>0</v>
      </c>
      <c r="BA783" s="5" t="n">
        <f aca="false">--($D783=--(AT783&gt;AM783))</f>
        <v>1</v>
      </c>
      <c r="BB783" s="5" t="n">
        <f aca="false">--($E783=--(AU783&gt;AN783))</f>
        <v>1</v>
      </c>
      <c r="BC783" s="5" t="n">
        <f aca="false">--($F783=--(AV783&gt;AO783))</f>
        <v>0</v>
      </c>
      <c r="BD783" s="5" t="n">
        <f aca="false">--($G783=--(AW783&gt;AP783))</f>
        <v>0</v>
      </c>
      <c r="BE783" s="5" t="n">
        <f aca="false">--($H783=--(AX783&gt;AQ783))</f>
        <v>1</v>
      </c>
      <c r="BF783" s="5" t="n">
        <f aca="false">--($I783=--(AY783&gt;AR783))</f>
        <v>0</v>
      </c>
      <c r="BG783" s="5" t="n">
        <f aca="false">SUM(AZ783:BF783)</f>
        <v>3</v>
      </c>
      <c r="BH783" s="5" t="n">
        <f aca="false">SUM(AE783:AK783)+AB783+AC783+AD783</f>
        <v>2000000000</v>
      </c>
    </row>
    <row r="784" customFormat="false" ht="15" hidden="true" customHeight="false" outlineLevel="0" collapsed="false">
      <c r="A784" s="5" t="n">
        <f aca="false">sensitivity_exit_usd</f>
        <v>2000000000</v>
      </c>
      <c r="B784" s="2" t="n">
        <f aca="false">ROW()-ROW($B$745)</f>
        <v>39</v>
      </c>
      <c r="C784" s="2" t="n">
        <f aca="false">MOD(QUOTIENT($B784,1),2)</f>
        <v>1</v>
      </c>
      <c r="D784" s="2" t="n">
        <f aca="false">MOD(QUOTIENT($B784,2),2)</f>
        <v>1</v>
      </c>
      <c r="E784" s="2" t="n">
        <f aca="false">MOD(QUOTIENT($B784,4),2)</f>
        <v>1</v>
      </c>
      <c r="F784" s="2" t="n">
        <f aca="false">MOD(QUOTIENT($B784,8),2)</f>
        <v>0</v>
      </c>
      <c r="G784" s="2" t="n">
        <f aca="false">MOD(QUOTIENT($B784,16),2)</f>
        <v>0</v>
      </c>
      <c r="H784" s="2" t="n">
        <f aca="false">MOD(QUOTIENT($B784,32),2)</f>
        <v>1</v>
      </c>
      <c r="I784" s="2" t="n">
        <f aca="false">MOD(QUOTIENT($B784,64),2)</f>
        <v>0</v>
      </c>
      <c r="J784" s="5" t="n">
        <f aca="false">IF($C784=const_zero,MIN(class_series_f_invested_usd,MAX(const_zero,$A784)),const_zero)</f>
        <v>0</v>
      </c>
      <c r="K784" s="5" t="n">
        <f aca="false">IF($D784=const_zero,MIN(class_series_e_invested_usd,MAX(const_zero,$A784-SUM($J784:$J784))),const_zero)</f>
        <v>0</v>
      </c>
      <c r="L784" s="5" t="n">
        <f aca="false">IF($E784=const_zero,MIN(class_series_d_invested_usd,MAX(const_zero,$A784-SUM($J784:$K784))),const_zero)</f>
        <v>0</v>
      </c>
      <c r="M784" s="5" t="n">
        <f aca="false">IF($F784=const_zero,MIN(class_series_c_invested_usd,MAX(const_zero,$A784-SUM($J784:$L784))),const_zero)</f>
        <v>60000000</v>
      </c>
      <c r="N784" s="5" t="n">
        <f aca="false">IF($G784=const_zero,MIN(class_series_b_invested_usd,MAX(const_zero,$A784-SUM($J784:$M784))),const_zero)</f>
        <v>30000000</v>
      </c>
      <c r="O784" s="5" t="n">
        <f aca="false">IF($H784=const_zero,MIN(class_series_a_invested_usd,MAX(const_zero,$A784-SUM($J784:$N784))),const_zero)</f>
        <v>0</v>
      </c>
      <c r="P784" s="5" t="n">
        <f aca="false">IF($I784=const_zero,MIN(class_seed_invested_usd,MAX(const_zero,$A784-SUM($J784:$O784))),const_zero)</f>
        <v>5000000</v>
      </c>
      <c r="Q784" s="5" t="n">
        <f aca="false">MAX(const_zero,$A784-SUM($J784:$P784))</f>
        <v>1905000000</v>
      </c>
      <c r="R784" s="9" t="n">
        <f aca="false">common_rsa_total+Sensitivity!$AE$690+Sensitivity!$AJ$690+IF($C784=const_one,Sensitivity!$D$690,const_zero)+IF($D784=const_one,Sensitivity!$Y$690,const_zero)+IF($E784=const_one,Sensitivity!$V$690,const_zero)+IF($F784=const_one,Sensitivity!$S$690,const_zero)+IF($G784=const_one,Sensitivity!$P$690,const_zero)+IF($H784=const_one,Sensitivity!$M$690,const_zero)+IF($I784=const_one,Sensitivity!$J$690,const_zero)</f>
        <v>23129325.4281853</v>
      </c>
      <c r="S784" s="23" t="b">
        <f aca="false">IF($R784&gt;const_zero,--($Q784&gt;option_strike_usd*$R784),const_zero)</f>
        <v>1</v>
      </c>
      <c r="T784" s="7" t="n">
        <f aca="false">IF($R784&gt;const_zero,IF($S784=const_one,($Q784+option_strike_usd*pre_f_options_issued)/($R784+pre_f_options_issued),$Q784/$R784),const_zero)</f>
        <v>74.4264614121396</v>
      </c>
      <c r="U784" s="5" t="n">
        <f aca="false">IF($C784=const_one,Sensitivity!$D$690*$T784,const_zero)</f>
        <v>69278798.1656064</v>
      </c>
      <c r="V784" s="5" t="n">
        <f aca="false">IF($D784=const_one,Sensitivity!$Y$690*$T784,const_zero)</f>
        <v>458110903.9877</v>
      </c>
      <c r="W784" s="5" t="n">
        <f aca="false">IF($E784=const_one,Sensitivity!$V$690*$T784,const_zero)</f>
        <v>129490154.75221</v>
      </c>
      <c r="X784" s="5" t="n">
        <f aca="false">IF($F784=const_one,Sensitivity!$S$690*$T784,const_zero)</f>
        <v>0</v>
      </c>
      <c r="Y784" s="5" t="n">
        <f aca="false">IF($G784=const_one,Sensitivity!$P$690*$T784,const_zero)</f>
        <v>0</v>
      </c>
      <c r="Z784" s="5" t="n">
        <f aca="false">IF($H784=const_one,Sensitivity!$M$690*$T784,const_zero)</f>
        <v>372132307.060698</v>
      </c>
      <c r="AA784" s="5" t="n">
        <f aca="false">IF($I784=const_one,Sensitivity!$J$690*$T784,const_zero)</f>
        <v>0</v>
      </c>
      <c r="AB784" s="5" t="n">
        <f aca="false">(Sensitivity!$AE$690+Sensitivity!$AJ$690)*$T784</f>
        <v>22583529.7941805</v>
      </c>
      <c r="AC784" s="5" t="n">
        <f aca="false">common_rsa_total*$T784</f>
        <v>669838152.709256</v>
      </c>
      <c r="AD784" s="5" t="n">
        <f aca="false">IF($S784=const_one,pre_f_options_issued*($T784-option_strike_usd),const_zero)</f>
        <v>183566153.530349</v>
      </c>
      <c r="AE784" s="5" t="n">
        <f aca="false">J784+U784</f>
        <v>69278798.1656064</v>
      </c>
      <c r="AF784" s="5" t="n">
        <f aca="false">K784+V784</f>
        <v>458110903.9877</v>
      </c>
      <c r="AG784" s="5" t="n">
        <f aca="false">L784+W784</f>
        <v>129490154.75221</v>
      </c>
      <c r="AH784" s="5" t="n">
        <f aca="false">M784+X784</f>
        <v>60000000</v>
      </c>
      <c r="AI784" s="5" t="n">
        <f aca="false">N784+Y784</f>
        <v>30000000</v>
      </c>
      <c r="AJ784" s="5" t="n">
        <f aca="false">O784+Z784</f>
        <v>372132307.060698</v>
      </c>
      <c r="AK784" s="5" t="n">
        <f aca="false">P784+AA784</f>
        <v>5000000</v>
      </c>
      <c r="AL784" s="5" t="n">
        <f aca="false">INDEX($AE$745:$AE$872,$B784-$C784*1+const_one)</f>
        <v>30000000</v>
      </c>
      <c r="AM784" s="5" t="n">
        <f aca="false">INDEX($AF$745:$AF$872,$B784-$D784*2+const_one)</f>
        <v>300000000</v>
      </c>
      <c r="AN784" s="5" t="n">
        <f aca="false">INDEX($AG$745:$AG$872,$B784-$E784*4+const_one)</f>
        <v>100000000</v>
      </c>
      <c r="AO784" s="5" t="n">
        <f aca="false">INDEX($AH$745:$AH$872,$B784-$F784*8+const_one)</f>
        <v>60000000</v>
      </c>
      <c r="AP784" s="5" t="n">
        <f aca="false">INDEX($AI$745:$AI$872,$B784-$G784*16+const_one)</f>
        <v>30000000</v>
      </c>
      <c r="AQ784" s="5" t="n">
        <f aca="false">INDEX($AJ$745:$AJ$872,$B784-$H784*32+const_one)</f>
        <v>15000000</v>
      </c>
      <c r="AR784" s="5" t="n">
        <f aca="false">INDEX($AK$745:$AK$872,$B784-$I784*64+const_one)</f>
        <v>5000000</v>
      </c>
      <c r="AS784" s="5" t="n">
        <f aca="false">INDEX($AE$745:$AE$872,$B784+(const_one-$C784)*1+const_one)</f>
        <v>69278798.1656064</v>
      </c>
      <c r="AT784" s="5" t="n">
        <f aca="false">INDEX($AF$745:$AF$872,$B784+(const_one-$D784)*2+const_one)</f>
        <v>458110903.9877</v>
      </c>
      <c r="AU784" s="5" t="n">
        <f aca="false">INDEX($AG$745:$AG$872,$B784+(const_one-$E784)*4+const_one)</f>
        <v>129490154.75221</v>
      </c>
      <c r="AV784" s="5" t="n">
        <f aca="false">INDEX($AH$745:$AH$872,$B784+(const_one-$F784)*8+const_one)</f>
        <v>168466416.079059</v>
      </c>
      <c r="AW784" s="5" t="n">
        <f aca="false">INDEX($AI$745:$AI$872,$B784+(const_one-$G784)*16+const_one)</f>
        <v>203026089.964301</v>
      </c>
      <c r="AX784" s="5" t="n">
        <f aca="false">INDEX($AJ$745:$AJ$872,$B784+(const_one-$H784)*32+const_one)</f>
        <v>372132307.060698</v>
      </c>
      <c r="AY784" s="5" t="n">
        <f aca="false">INDEX($AK$745:$AK$872,$B784+(const_one-$I784)*64+const_one)</f>
        <v>312200803.194984</v>
      </c>
      <c r="AZ784" s="5" t="n">
        <f aca="false">--($C784=--(AS784&gt;AL784))</f>
        <v>1</v>
      </c>
      <c r="BA784" s="5" t="n">
        <f aca="false">--($D784=--(AT784&gt;AM784))</f>
        <v>1</v>
      </c>
      <c r="BB784" s="5" t="n">
        <f aca="false">--($E784=--(AU784&gt;AN784))</f>
        <v>1</v>
      </c>
      <c r="BC784" s="5" t="n">
        <f aca="false">--($F784=--(AV784&gt;AO784))</f>
        <v>0</v>
      </c>
      <c r="BD784" s="5" t="n">
        <f aca="false">--($G784=--(AW784&gt;AP784))</f>
        <v>0</v>
      </c>
      <c r="BE784" s="5" t="n">
        <f aca="false">--($H784=--(AX784&gt;AQ784))</f>
        <v>1</v>
      </c>
      <c r="BF784" s="5" t="n">
        <f aca="false">--($I784=--(AY784&gt;AR784))</f>
        <v>0</v>
      </c>
      <c r="BG784" s="5" t="n">
        <f aca="false">SUM(AZ784:BF784)</f>
        <v>4</v>
      </c>
      <c r="BH784" s="5" t="n">
        <f aca="false">SUM(AE784:AK784)+AB784+AC784+AD784</f>
        <v>2000000000</v>
      </c>
    </row>
    <row r="785" customFormat="false" ht="15" hidden="true" customHeight="false" outlineLevel="0" collapsed="false">
      <c r="A785" s="5" t="n">
        <f aca="false">sensitivity_exit_usd</f>
        <v>2000000000</v>
      </c>
      <c r="B785" s="2" t="n">
        <f aca="false">ROW()-ROW($B$745)</f>
        <v>40</v>
      </c>
      <c r="C785" s="2" t="n">
        <f aca="false">MOD(QUOTIENT($B785,1),2)</f>
        <v>0</v>
      </c>
      <c r="D785" s="2" t="n">
        <f aca="false">MOD(QUOTIENT($B785,2),2)</f>
        <v>0</v>
      </c>
      <c r="E785" s="2" t="n">
        <f aca="false">MOD(QUOTIENT($B785,4),2)</f>
        <v>0</v>
      </c>
      <c r="F785" s="2" t="n">
        <f aca="false">MOD(QUOTIENT($B785,8),2)</f>
        <v>1</v>
      </c>
      <c r="G785" s="2" t="n">
        <f aca="false">MOD(QUOTIENT($B785,16),2)</f>
        <v>0</v>
      </c>
      <c r="H785" s="2" t="n">
        <f aca="false">MOD(QUOTIENT($B785,32),2)</f>
        <v>1</v>
      </c>
      <c r="I785" s="2" t="n">
        <f aca="false">MOD(QUOTIENT($B785,64),2)</f>
        <v>0</v>
      </c>
      <c r="J785" s="5" t="n">
        <f aca="false">IF($C785=const_zero,MIN(class_series_f_invested_usd,MAX(const_zero,$A785)),const_zero)</f>
        <v>30000000</v>
      </c>
      <c r="K785" s="5" t="n">
        <f aca="false">IF($D785=const_zero,MIN(class_series_e_invested_usd,MAX(const_zero,$A785-SUM($J785:$J785))),const_zero)</f>
        <v>300000000</v>
      </c>
      <c r="L785" s="5" t="n">
        <f aca="false">IF($E785=const_zero,MIN(class_series_d_invested_usd,MAX(const_zero,$A785-SUM($J785:$K785))),const_zero)</f>
        <v>100000000</v>
      </c>
      <c r="M785" s="5" t="n">
        <f aca="false">IF($F785=const_zero,MIN(class_series_c_invested_usd,MAX(const_zero,$A785-SUM($J785:$L785))),const_zero)</f>
        <v>0</v>
      </c>
      <c r="N785" s="5" t="n">
        <f aca="false">IF($G785=const_zero,MIN(class_series_b_invested_usd,MAX(const_zero,$A785-SUM($J785:$M785))),const_zero)</f>
        <v>30000000</v>
      </c>
      <c r="O785" s="5" t="n">
        <f aca="false">IF($H785=const_zero,MIN(class_series_a_invested_usd,MAX(const_zero,$A785-SUM($J785:$N785))),const_zero)</f>
        <v>0</v>
      </c>
      <c r="P785" s="5" t="n">
        <f aca="false">IF($I785=const_zero,MIN(class_seed_invested_usd,MAX(const_zero,$A785-SUM($J785:$O785))),const_zero)</f>
        <v>5000000</v>
      </c>
      <c r="Q785" s="5" t="n">
        <f aca="false">MAX(const_zero,$A785-SUM($J785:$P785))</f>
        <v>1535000000</v>
      </c>
      <c r="R785" s="9" t="n">
        <f aca="false">common_rsa_total+Sensitivity!$AE$690+Sensitivity!$AJ$690+IF($C785=const_one,Sensitivity!$D$690,const_zero)+IF($D785=const_one,Sensitivity!$Y$690,const_zero)+IF($E785=const_one,Sensitivity!$V$690,const_zero)+IF($F785=const_one,Sensitivity!$S$690,const_zero)+IF($G785=const_one,Sensitivity!$P$690,const_zero)+IF($H785=const_one,Sensitivity!$M$690,const_zero)+IF($I785=const_one,Sensitivity!$J$690,const_zero)</f>
        <v>16703434.1464808</v>
      </c>
      <c r="S785" s="23" t="b">
        <f aca="false">IF($R785&gt;const_zero,--($Q785&gt;option_strike_usd*$R785),const_zero)</f>
        <v>1</v>
      </c>
      <c r="T785" s="7" t="n">
        <f aca="false">IF($R785&gt;const_zero,IF($S785=const_one,($Q785+option_strike_usd*pre_f_options_issued)/($R785+pre_f_options_issued),$Q785/$R785),const_zero)</f>
        <v>80.0638046441167</v>
      </c>
      <c r="U785" s="5" t="n">
        <f aca="false">IF($C785=const_one,Sensitivity!$D$690*$T785,const_zero)</f>
        <v>0</v>
      </c>
      <c r="V785" s="5" t="n">
        <f aca="false">IF($D785=const_one,Sensitivity!$Y$690*$T785,const_zero)</f>
        <v>0</v>
      </c>
      <c r="W785" s="5" t="n">
        <f aca="false">IF($E785=const_one,Sensitivity!$V$690*$T785,const_zero)</f>
        <v>0</v>
      </c>
      <c r="X785" s="5" t="n">
        <f aca="false">IF($F785=const_one,Sensitivity!$S$690*$T785,const_zero)</f>
        <v>192153131.14588</v>
      </c>
      <c r="Y785" s="5" t="n">
        <f aca="false">IF($G785=const_one,Sensitivity!$P$690*$T785,const_zero)</f>
        <v>0</v>
      </c>
      <c r="Z785" s="5" t="n">
        <f aca="false">IF($H785=const_one,Sensitivity!$M$690*$T785,const_zero)</f>
        <v>400319023.220583</v>
      </c>
      <c r="AA785" s="5" t="n">
        <f aca="false">IF($I785=const_one,Sensitivity!$J$690*$T785,const_zero)</f>
        <v>0</v>
      </c>
      <c r="AB785" s="5" t="n">
        <f aca="false">(Sensitivity!$AE$690+Sensitivity!$AJ$690)*$T785</f>
        <v>24294092.2261949</v>
      </c>
      <c r="AC785" s="5" t="n">
        <f aca="false">common_rsa_total*$T785</f>
        <v>720574241.79705</v>
      </c>
      <c r="AD785" s="5" t="n">
        <f aca="false">IF($S785=const_one,pre_f_options_issued*($T785-option_strike_usd),const_zero)</f>
        <v>197659511.610292</v>
      </c>
      <c r="AE785" s="5" t="n">
        <f aca="false">J785+U785</f>
        <v>30000000</v>
      </c>
      <c r="AF785" s="5" t="n">
        <f aca="false">K785+V785</f>
        <v>300000000</v>
      </c>
      <c r="AG785" s="5" t="n">
        <f aca="false">L785+W785</f>
        <v>100000000</v>
      </c>
      <c r="AH785" s="5" t="n">
        <f aca="false">M785+X785</f>
        <v>192153131.14588</v>
      </c>
      <c r="AI785" s="5" t="n">
        <f aca="false">N785+Y785</f>
        <v>30000000</v>
      </c>
      <c r="AJ785" s="5" t="n">
        <f aca="false">O785+Z785</f>
        <v>400319023.220583</v>
      </c>
      <c r="AK785" s="5" t="n">
        <f aca="false">P785+AA785</f>
        <v>5000000</v>
      </c>
      <c r="AL785" s="5" t="n">
        <f aca="false">INDEX($AE$745:$AE$872,$B785-$C785*1+const_one)</f>
        <v>30000000</v>
      </c>
      <c r="AM785" s="5" t="n">
        <f aca="false">INDEX($AF$745:$AF$872,$B785-$D785*2+const_one)</f>
        <v>300000000</v>
      </c>
      <c r="AN785" s="5" t="n">
        <f aca="false">INDEX($AG$745:$AG$872,$B785-$E785*4+const_one)</f>
        <v>100000000</v>
      </c>
      <c r="AO785" s="5" t="n">
        <f aca="false">INDEX($AH$745:$AH$872,$B785-$F785*8+const_one)</f>
        <v>60000000</v>
      </c>
      <c r="AP785" s="5" t="n">
        <f aca="false">INDEX($AI$745:$AI$872,$B785-$G785*16+const_one)</f>
        <v>30000000</v>
      </c>
      <c r="AQ785" s="5" t="n">
        <f aca="false">INDEX($AJ$745:$AJ$872,$B785-$H785*32+const_one)</f>
        <v>15000000</v>
      </c>
      <c r="AR785" s="5" t="n">
        <f aca="false">INDEX($AK$745:$AK$872,$B785-$I785*64+const_one)</f>
        <v>5000000</v>
      </c>
      <c r="AS785" s="5" t="n">
        <f aca="false">INDEX($AE$745:$AE$872,$B785+(const_one-$C785)*1+const_one)</f>
        <v>72467727.2752741</v>
      </c>
      <c r="AT785" s="5" t="n">
        <f aca="false">INDEX($AF$745:$AF$872,$B785+(const_one-$D785)*2+const_one)</f>
        <v>446009884.090483</v>
      </c>
      <c r="AU785" s="5" t="n">
        <f aca="false">INDEX($AG$745:$AG$872,$B785+(const_one-$E785)*4+const_one)</f>
        <v>136033572.695027</v>
      </c>
      <c r="AV785" s="5" t="n">
        <f aca="false">INDEX($AH$745:$AH$872,$B785+(const_one-$F785)*8+const_one)</f>
        <v>192153131.14588</v>
      </c>
      <c r="AW785" s="5" t="n">
        <f aca="false">INDEX($AI$745:$AI$872,$B785+(const_one-$G785)*16+const_one)</f>
        <v>211791562.015885</v>
      </c>
      <c r="AX785" s="5" t="n">
        <f aca="false">INDEX($AJ$745:$AJ$872,$B785+(const_one-$H785)*32+const_one)</f>
        <v>400319023.220583</v>
      </c>
      <c r="AY785" s="5" t="n">
        <f aca="false">INDEX($AK$745:$AK$872,$B785+(const_one-$I785)*64+const_one)</f>
        <v>318653128.036436</v>
      </c>
      <c r="AZ785" s="5" t="n">
        <f aca="false">--($C785=--(AS785&gt;AL785))</f>
        <v>0</v>
      </c>
      <c r="BA785" s="5" t="n">
        <f aca="false">--($D785=--(AT785&gt;AM785))</f>
        <v>0</v>
      </c>
      <c r="BB785" s="5" t="n">
        <f aca="false">--($E785=--(AU785&gt;AN785))</f>
        <v>0</v>
      </c>
      <c r="BC785" s="5" t="n">
        <f aca="false">--($F785=--(AV785&gt;AO785))</f>
        <v>1</v>
      </c>
      <c r="BD785" s="5" t="n">
        <f aca="false">--($G785=--(AW785&gt;AP785))</f>
        <v>0</v>
      </c>
      <c r="BE785" s="5" t="n">
        <f aca="false">--($H785=--(AX785&gt;AQ785))</f>
        <v>1</v>
      </c>
      <c r="BF785" s="5" t="n">
        <f aca="false">--($I785=--(AY785&gt;AR785))</f>
        <v>0</v>
      </c>
      <c r="BG785" s="5" t="n">
        <f aca="false">SUM(AZ785:BF785)</f>
        <v>2</v>
      </c>
      <c r="BH785" s="5" t="n">
        <f aca="false">SUM(AE785:AK785)+AB785+AC785+AD785</f>
        <v>2000000000</v>
      </c>
    </row>
    <row r="786" customFormat="false" ht="15" hidden="true" customHeight="false" outlineLevel="0" collapsed="false">
      <c r="A786" s="5" t="n">
        <f aca="false">sensitivity_exit_usd</f>
        <v>2000000000</v>
      </c>
      <c r="B786" s="2" t="n">
        <f aca="false">ROW()-ROW($B$745)</f>
        <v>41</v>
      </c>
      <c r="C786" s="2" t="n">
        <f aca="false">MOD(QUOTIENT($B786,1),2)</f>
        <v>1</v>
      </c>
      <c r="D786" s="2" t="n">
        <f aca="false">MOD(QUOTIENT($B786,2),2)</f>
        <v>0</v>
      </c>
      <c r="E786" s="2" t="n">
        <f aca="false">MOD(QUOTIENT($B786,4),2)</f>
        <v>0</v>
      </c>
      <c r="F786" s="2" t="n">
        <f aca="false">MOD(QUOTIENT($B786,8),2)</f>
        <v>1</v>
      </c>
      <c r="G786" s="2" t="n">
        <f aca="false">MOD(QUOTIENT($B786,16),2)</f>
        <v>0</v>
      </c>
      <c r="H786" s="2" t="n">
        <f aca="false">MOD(QUOTIENT($B786,32),2)</f>
        <v>1</v>
      </c>
      <c r="I786" s="2" t="n">
        <f aca="false">MOD(QUOTIENT($B786,64),2)</f>
        <v>0</v>
      </c>
      <c r="J786" s="5" t="n">
        <f aca="false">IF($C786=const_zero,MIN(class_series_f_invested_usd,MAX(const_zero,$A786)),const_zero)</f>
        <v>0</v>
      </c>
      <c r="K786" s="5" t="n">
        <f aca="false">IF($D786=const_zero,MIN(class_series_e_invested_usd,MAX(const_zero,$A786-SUM($J786:$J786))),const_zero)</f>
        <v>300000000</v>
      </c>
      <c r="L786" s="5" t="n">
        <f aca="false">IF($E786=const_zero,MIN(class_series_d_invested_usd,MAX(const_zero,$A786-SUM($J786:$K786))),const_zero)</f>
        <v>100000000</v>
      </c>
      <c r="M786" s="5" t="n">
        <f aca="false">IF($F786=const_zero,MIN(class_series_c_invested_usd,MAX(const_zero,$A786-SUM($J786:$L786))),const_zero)</f>
        <v>0</v>
      </c>
      <c r="N786" s="5" t="n">
        <f aca="false">IF($G786=const_zero,MIN(class_series_b_invested_usd,MAX(const_zero,$A786-SUM($J786:$M786))),const_zero)</f>
        <v>30000000</v>
      </c>
      <c r="O786" s="5" t="n">
        <f aca="false">IF($H786=const_zero,MIN(class_series_a_invested_usd,MAX(const_zero,$A786-SUM($J786:$N786))),const_zero)</f>
        <v>0</v>
      </c>
      <c r="P786" s="5" t="n">
        <f aca="false">IF($I786=const_zero,MIN(class_seed_invested_usd,MAX(const_zero,$A786-SUM($J786:$O786))),const_zero)</f>
        <v>5000000</v>
      </c>
      <c r="Q786" s="5" t="n">
        <f aca="false">MAX(const_zero,$A786-SUM($J786:$P786))</f>
        <v>1565000000</v>
      </c>
      <c r="R786" s="9" t="n">
        <f aca="false">common_rsa_total+Sensitivity!$AE$690+Sensitivity!$AJ$690+IF($C786=const_one,Sensitivity!$D$690,const_zero)+IF($D786=const_one,Sensitivity!$Y$690,const_zero)+IF($E786=const_one,Sensitivity!$V$690,const_zero)+IF($F786=const_one,Sensitivity!$S$690,const_zero)+IF($G786=const_one,Sensitivity!$P$690,const_zero)+IF($H786=const_one,Sensitivity!$M$690,const_zero)+IF($I786=const_one,Sensitivity!$J$690,const_zero)</f>
        <v>17634269.7236551</v>
      </c>
      <c r="S786" s="23" t="b">
        <f aca="false">IF($R786&gt;const_zero,--($Q786&gt;option_strike_usd*$R786),const_zero)</f>
        <v>1</v>
      </c>
      <c r="T786" s="7" t="n">
        <f aca="false">IF($R786&gt;const_zero,IF($S786=const_one,($Q786+option_strike_usd*pre_f_options_issued)/($R786+pre_f_options_issued),$Q786/$R786),const_zero)</f>
        <v>77.8523393951754</v>
      </c>
      <c r="U786" s="5" t="n">
        <f aca="false">IF($C786=const_one,Sensitivity!$D$690*$T786,const_zero)</f>
        <v>72467727.2752741</v>
      </c>
      <c r="V786" s="5" t="n">
        <f aca="false">IF($D786=const_one,Sensitivity!$Y$690*$T786,const_zero)</f>
        <v>0</v>
      </c>
      <c r="W786" s="5" t="n">
        <f aca="false">IF($E786=const_one,Sensitivity!$V$690*$T786,const_zero)</f>
        <v>0</v>
      </c>
      <c r="X786" s="5" t="n">
        <f aca="false">IF($F786=const_one,Sensitivity!$S$690*$T786,const_zero)</f>
        <v>186845614.548421</v>
      </c>
      <c r="Y786" s="5" t="n">
        <f aca="false">IF($G786=const_one,Sensitivity!$P$690*$T786,const_zero)</f>
        <v>0</v>
      </c>
      <c r="Z786" s="5" t="n">
        <f aca="false">IF($H786=const_one,Sensitivity!$M$690*$T786,const_zero)</f>
        <v>389261696.975877</v>
      </c>
      <c r="AA786" s="5" t="n">
        <f aca="false">IF($I786=const_one,Sensitivity!$J$690*$T786,const_zero)</f>
        <v>0</v>
      </c>
      <c r="AB786" s="5" t="n">
        <f aca="false">(Sensitivity!$AE$690+Sensitivity!$AJ$690)*$T786</f>
        <v>23623058.1559104</v>
      </c>
      <c r="AC786" s="5" t="n">
        <f aca="false">common_rsa_total*$T786</f>
        <v>700671054.556579</v>
      </c>
      <c r="AD786" s="5" t="n">
        <f aca="false">IF($S786=const_one,pre_f_options_issued*($T786-option_strike_usd),const_zero)</f>
        <v>192130848.487939</v>
      </c>
      <c r="AE786" s="5" t="n">
        <f aca="false">J786+U786</f>
        <v>72467727.2752741</v>
      </c>
      <c r="AF786" s="5" t="n">
        <f aca="false">K786+V786</f>
        <v>300000000</v>
      </c>
      <c r="AG786" s="5" t="n">
        <f aca="false">L786+W786</f>
        <v>100000000</v>
      </c>
      <c r="AH786" s="5" t="n">
        <f aca="false">M786+X786</f>
        <v>186845614.548421</v>
      </c>
      <c r="AI786" s="5" t="n">
        <f aca="false">N786+Y786</f>
        <v>30000000</v>
      </c>
      <c r="AJ786" s="5" t="n">
        <f aca="false">O786+Z786</f>
        <v>389261696.975877</v>
      </c>
      <c r="AK786" s="5" t="n">
        <f aca="false">P786+AA786</f>
        <v>5000000</v>
      </c>
      <c r="AL786" s="5" t="n">
        <f aca="false">INDEX($AE$745:$AE$872,$B786-$C786*1+const_one)</f>
        <v>30000000</v>
      </c>
      <c r="AM786" s="5" t="n">
        <f aca="false">INDEX($AF$745:$AF$872,$B786-$D786*2+const_one)</f>
        <v>300000000</v>
      </c>
      <c r="AN786" s="5" t="n">
        <f aca="false">INDEX($AG$745:$AG$872,$B786-$E786*4+const_one)</f>
        <v>100000000</v>
      </c>
      <c r="AO786" s="5" t="n">
        <f aca="false">INDEX($AH$745:$AH$872,$B786-$F786*8+const_one)</f>
        <v>60000000</v>
      </c>
      <c r="AP786" s="5" t="n">
        <f aca="false">INDEX($AI$745:$AI$872,$B786-$G786*16+const_one)</f>
        <v>30000000</v>
      </c>
      <c r="AQ786" s="5" t="n">
        <f aca="false">INDEX($AJ$745:$AJ$872,$B786-$H786*32+const_one)</f>
        <v>15000000</v>
      </c>
      <c r="AR786" s="5" t="n">
        <f aca="false">INDEX($AK$745:$AK$872,$B786-$I786*64+const_one)</f>
        <v>5000000</v>
      </c>
      <c r="AS786" s="5" t="n">
        <f aca="false">INDEX($AE$745:$AE$872,$B786+(const_one-$C786)*1+const_one)</f>
        <v>72467727.2752741</v>
      </c>
      <c r="AT786" s="5" t="n">
        <f aca="false">INDEX($AF$745:$AF$872,$B786+(const_one-$D786)*2+const_one)</f>
        <v>437241914.559033</v>
      </c>
      <c r="AU786" s="5" t="n">
        <f aca="false">INDEX($AG$745:$AG$872,$B786+(const_one-$E786)*4+const_one)</f>
        <v>132630934.550614</v>
      </c>
      <c r="AV786" s="5" t="n">
        <f aca="false">INDEX($AH$745:$AH$872,$B786+(const_one-$F786)*8+const_one)</f>
        <v>186845614.548421</v>
      </c>
      <c r="AW786" s="5" t="n">
        <f aca="false">INDEX($AI$745:$AI$872,$B786+(const_one-$G786)*16+const_one)</f>
        <v>207160202.472249</v>
      </c>
      <c r="AX786" s="5" t="n">
        <f aca="false">INDEX($AJ$745:$AJ$872,$B786+(const_one-$H786)*32+const_one)</f>
        <v>389261696.975877</v>
      </c>
      <c r="AY786" s="5" t="n">
        <f aca="false">INDEX($AK$745:$AK$872,$B786+(const_one-$I786)*64+const_one)</f>
        <v>312819910.283696</v>
      </c>
      <c r="AZ786" s="5" t="n">
        <f aca="false">--($C786=--(AS786&gt;AL786))</f>
        <v>1</v>
      </c>
      <c r="BA786" s="5" t="n">
        <f aca="false">--($D786=--(AT786&gt;AM786))</f>
        <v>0</v>
      </c>
      <c r="BB786" s="5" t="n">
        <f aca="false">--($E786=--(AU786&gt;AN786))</f>
        <v>0</v>
      </c>
      <c r="BC786" s="5" t="n">
        <f aca="false">--($F786=--(AV786&gt;AO786))</f>
        <v>1</v>
      </c>
      <c r="BD786" s="5" t="n">
        <f aca="false">--($G786=--(AW786&gt;AP786))</f>
        <v>0</v>
      </c>
      <c r="BE786" s="5" t="n">
        <f aca="false">--($H786=--(AX786&gt;AQ786))</f>
        <v>1</v>
      </c>
      <c r="BF786" s="5" t="n">
        <f aca="false">--($I786=--(AY786&gt;AR786))</f>
        <v>0</v>
      </c>
      <c r="BG786" s="5" t="n">
        <f aca="false">SUM(AZ786:BF786)</f>
        <v>3</v>
      </c>
      <c r="BH786" s="5" t="n">
        <f aca="false">SUM(AE786:AK786)+AB786+AC786+AD786</f>
        <v>2000000000</v>
      </c>
    </row>
    <row r="787" customFormat="false" ht="15" hidden="true" customHeight="false" outlineLevel="0" collapsed="false">
      <c r="A787" s="5" t="n">
        <f aca="false">sensitivity_exit_usd</f>
        <v>2000000000</v>
      </c>
      <c r="B787" s="2" t="n">
        <f aca="false">ROW()-ROW($B$745)</f>
        <v>42</v>
      </c>
      <c r="C787" s="2" t="n">
        <f aca="false">MOD(QUOTIENT($B787,1),2)</f>
        <v>0</v>
      </c>
      <c r="D787" s="2" t="n">
        <f aca="false">MOD(QUOTIENT($B787,2),2)</f>
        <v>1</v>
      </c>
      <c r="E787" s="2" t="n">
        <f aca="false">MOD(QUOTIENT($B787,4),2)</f>
        <v>0</v>
      </c>
      <c r="F787" s="2" t="n">
        <f aca="false">MOD(QUOTIENT($B787,8),2)</f>
        <v>1</v>
      </c>
      <c r="G787" s="2" t="n">
        <f aca="false">MOD(QUOTIENT($B787,16),2)</f>
        <v>0</v>
      </c>
      <c r="H787" s="2" t="n">
        <f aca="false">MOD(QUOTIENT($B787,32),2)</f>
        <v>1</v>
      </c>
      <c r="I787" s="2" t="n">
        <f aca="false">MOD(QUOTIENT($B787,64),2)</f>
        <v>0</v>
      </c>
      <c r="J787" s="5" t="n">
        <f aca="false">IF($C787=const_zero,MIN(class_series_f_invested_usd,MAX(const_zero,$A787)),const_zero)</f>
        <v>30000000</v>
      </c>
      <c r="K787" s="5" t="n">
        <f aca="false">IF($D787=const_zero,MIN(class_series_e_invested_usd,MAX(const_zero,$A787-SUM($J787:$J787))),const_zero)</f>
        <v>0</v>
      </c>
      <c r="L787" s="5" t="n">
        <f aca="false">IF($E787=const_zero,MIN(class_series_d_invested_usd,MAX(const_zero,$A787-SUM($J787:$K787))),const_zero)</f>
        <v>100000000</v>
      </c>
      <c r="M787" s="5" t="n">
        <f aca="false">IF($F787=const_zero,MIN(class_series_c_invested_usd,MAX(const_zero,$A787-SUM($J787:$L787))),const_zero)</f>
        <v>0</v>
      </c>
      <c r="N787" s="5" t="n">
        <f aca="false">IF($G787=const_zero,MIN(class_series_b_invested_usd,MAX(const_zero,$A787-SUM($J787:$M787))),const_zero)</f>
        <v>30000000</v>
      </c>
      <c r="O787" s="5" t="n">
        <f aca="false">IF($H787=const_zero,MIN(class_series_a_invested_usd,MAX(const_zero,$A787-SUM($J787:$N787))),const_zero)</f>
        <v>0</v>
      </c>
      <c r="P787" s="5" t="n">
        <f aca="false">IF($I787=const_zero,MIN(class_seed_invested_usd,MAX(const_zero,$A787-SUM($J787:$O787))),const_zero)</f>
        <v>5000000</v>
      </c>
      <c r="Q787" s="5" t="n">
        <f aca="false">MAX(const_zero,$A787-SUM($J787:$P787))</f>
        <v>1835000000</v>
      </c>
      <c r="R787" s="9" t="n">
        <f aca="false">common_rsa_total+Sensitivity!$AE$690+Sensitivity!$AJ$690+IF($C787=const_one,Sensitivity!$D$690,const_zero)+IF($D787=const_one,Sensitivity!$Y$690,const_zero)+IF($E787=const_one,Sensitivity!$V$690,const_zero)+IF($F787=const_one,Sensitivity!$S$690,const_zero)+IF($G787=const_one,Sensitivity!$P$690,const_zero)+IF($H787=const_one,Sensitivity!$M$690,const_zero)+IF($I787=const_one,Sensitivity!$J$690,const_zero)</f>
        <v>22858649.5805573</v>
      </c>
      <c r="S787" s="23" t="b">
        <f aca="false">IF($R787&gt;const_zero,--($Q787&gt;option_strike_usd*$R787),const_zero)</f>
        <v>1</v>
      </c>
      <c r="T787" s="7" t="n">
        <f aca="false">IF($R787&gt;const_zero,IF($S787=const_one,($Q787+option_strike_usd*pre_f_options_issued)/($R787+pre_f_options_issued),$Q787/$R787),const_zero)</f>
        <v>72.4604831248122</v>
      </c>
      <c r="U787" s="5" t="n">
        <f aca="false">IF($C787=const_one,Sensitivity!$D$690*$T787,const_zero)</f>
        <v>0</v>
      </c>
      <c r="V787" s="5" t="n">
        <f aca="false">IF($D787=const_one,Sensitivity!$Y$690*$T787,const_zero)</f>
        <v>446009884.090483</v>
      </c>
      <c r="W787" s="5" t="n">
        <f aca="false">IF($E787=const_one,Sensitivity!$V$690*$T787,const_zero)</f>
        <v>0</v>
      </c>
      <c r="X787" s="5" t="n">
        <f aca="false">IF($F787=const_one,Sensitivity!$S$690*$T787,const_zero)</f>
        <v>173905159.499549</v>
      </c>
      <c r="Y787" s="5" t="n">
        <f aca="false">IF($G787=const_one,Sensitivity!$P$690*$T787,const_zero)</f>
        <v>0</v>
      </c>
      <c r="Z787" s="5" t="n">
        <f aca="false">IF($H787=const_one,Sensitivity!$M$690*$T787,const_zero)</f>
        <v>362302415.624061</v>
      </c>
      <c r="AA787" s="5" t="n">
        <f aca="false">IF($I787=const_one,Sensitivity!$J$690*$T787,const_zero)</f>
        <v>0</v>
      </c>
      <c r="AB787" s="5" t="n">
        <f aca="false">(Sensitivity!$AE$690+Sensitivity!$AJ$690)*$T787</f>
        <v>21986984.8505655</v>
      </c>
      <c r="AC787" s="5" t="n">
        <f aca="false">common_rsa_total*$T787</f>
        <v>652144348.12331</v>
      </c>
      <c r="AD787" s="5" t="n">
        <f aca="false">IF($S787=const_one,pre_f_options_issued*($T787-option_strike_usd),const_zero)</f>
        <v>178651207.812031</v>
      </c>
      <c r="AE787" s="5" t="n">
        <f aca="false">J787+U787</f>
        <v>30000000</v>
      </c>
      <c r="AF787" s="5" t="n">
        <f aca="false">K787+V787</f>
        <v>446009884.090483</v>
      </c>
      <c r="AG787" s="5" t="n">
        <f aca="false">L787+W787</f>
        <v>100000000</v>
      </c>
      <c r="AH787" s="5" t="n">
        <f aca="false">M787+X787</f>
        <v>173905159.499549</v>
      </c>
      <c r="AI787" s="5" t="n">
        <f aca="false">N787+Y787</f>
        <v>30000000</v>
      </c>
      <c r="AJ787" s="5" t="n">
        <f aca="false">O787+Z787</f>
        <v>362302415.624061</v>
      </c>
      <c r="AK787" s="5" t="n">
        <f aca="false">P787+AA787</f>
        <v>5000000</v>
      </c>
      <c r="AL787" s="5" t="n">
        <f aca="false">INDEX($AE$745:$AE$872,$B787-$C787*1+const_one)</f>
        <v>30000000</v>
      </c>
      <c r="AM787" s="5" t="n">
        <f aca="false">INDEX($AF$745:$AF$872,$B787-$D787*2+const_one)</f>
        <v>300000000</v>
      </c>
      <c r="AN787" s="5" t="n">
        <f aca="false">INDEX($AG$745:$AG$872,$B787-$E787*4+const_one)</f>
        <v>100000000</v>
      </c>
      <c r="AO787" s="5" t="n">
        <f aca="false">INDEX($AH$745:$AH$872,$B787-$F787*8+const_one)</f>
        <v>60000000</v>
      </c>
      <c r="AP787" s="5" t="n">
        <f aca="false">INDEX($AI$745:$AI$872,$B787-$G787*16+const_one)</f>
        <v>30000000</v>
      </c>
      <c r="AQ787" s="5" t="n">
        <f aca="false">INDEX($AJ$745:$AJ$872,$B787-$H787*32+const_one)</f>
        <v>15000000</v>
      </c>
      <c r="AR787" s="5" t="n">
        <f aca="false">INDEX($AK$745:$AK$872,$B787-$I787*64+const_one)</f>
        <v>5000000</v>
      </c>
      <c r="AS787" s="5" t="n">
        <f aca="false">INDEX($AE$745:$AE$872,$B787+(const_one-$C787)*1+const_one)</f>
        <v>66122840.7457682</v>
      </c>
      <c r="AT787" s="5" t="n">
        <f aca="false">INDEX($AF$745:$AF$872,$B787+(const_one-$D787)*2+const_one)</f>
        <v>446009884.090483</v>
      </c>
      <c r="AU787" s="5" t="n">
        <f aca="false">INDEX($AG$745:$AG$872,$B787+(const_one-$E787)*4+const_one)</f>
        <v>124395881.192557</v>
      </c>
      <c r="AV787" s="5" t="n">
        <f aca="false">INDEX($AH$745:$AH$872,$B787+(const_one-$F787)*8+const_one)</f>
        <v>173905159.499549</v>
      </c>
      <c r="AW787" s="5" t="n">
        <f aca="false">INDEX($AI$745:$AI$872,$B787+(const_one-$G787)*16+const_one)</f>
        <v>197558772.468527</v>
      </c>
      <c r="AX787" s="5" t="n">
        <f aca="false">INDEX($AJ$745:$AJ$872,$B787+(const_one-$H787)*32+const_one)</f>
        <v>362302415.624061</v>
      </c>
      <c r="AY787" s="5" t="n">
        <f aca="false">INDEX($AK$745:$AK$872,$B787+(const_one-$I787)*64+const_one)</f>
        <v>303455526.753733</v>
      </c>
      <c r="AZ787" s="5" t="n">
        <f aca="false">--($C787=--(AS787&gt;AL787))</f>
        <v>0</v>
      </c>
      <c r="BA787" s="5" t="n">
        <f aca="false">--($D787=--(AT787&gt;AM787))</f>
        <v>1</v>
      </c>
      <c r="BB787" s="5" t="n">
        <f aca="false">--($E787=--(AU787&gt;AN787))</f>
        <v>0</v>
      </c>
      <c r="BC787" s="5" t="n">
        <f aca="false">--($F787=--(AV787&gt;AO787))</f>
        <v>1</v>
      </c>
      <c r="BD787" s="5" t="n">
        <f aca="false">--($G787=--(AW787&gt;AP787))</f>
        <v>0</v>
      </c>
      <c r="BE787" s="5" t="n">
        <f aca="false">--($H787=--(AX787&gt;AQ787))</f>
        <v>1</v>
      </c>
      <c r="BF787" s="5" t="n">
        <f aca="false">--($I787=--(AY787&gt;AR787))</f>
        <v>0</v>
      </c>
      <c r="BG787" s="5" t="n">
        <f aca="false">SUM(AZ787:BF787)</f>
        <v>3</v>
      </c>
      <c r="BH787" s="5" t="n">
        <f aca="false">SUM(AE787:AK787)+AB787+AC787+AD787</f>
        <v>2000000000</v>
      </c>
    </row>
    <row r="788" customFormat="false" ht="15" hidden="true" customHeight="false" outlineLevel="0" collapsed="false">
      <c r="A788" s="5" t="n">
        <f aca="false">sensitivity_exit_usd</f>
        <v>2000000000</v>
      </c>
      <c r="B788" s="2" t="n">
        <f aca="false">ROW()-ROW($B$745)</f>
        <v>43</v>
      </c>
      <c r="C788" s="2" t="n">
        <f aca="false">MOD(QUOTIENT($B788,1),2)</f>
        <v>1</v>
      </c>
      <c r="D788" s="2" t="n">
        <f aca="false">MOD(QUOTIENT($B788,2),2)</f>
        <v>1</v>
      </c>
      <c r="E788" s="2" t="n">
        <f aca="false">MOD(QUOTIENT($B788,4),2)</f>
        <v>0</v>
      </c>
      <c r="F788" s="2" t="n">
        <f aca="false">MOD(QUOTIENT($B788,8),2)</f>
        <v>1</v>
      </c>
      <c r="G788" s="2" t="n">
        <f aca="false">MOD(QUOTIENT($B788,16),2)</f>
        <v>0</v>
      </c>
      <c r="H788" s="2" t="n">
        <f aca="false">MOD(QUOTIENT($B788,32),2)</f>
        <v>1</v>
      </c>
      <c r="I788" s="2" t="n">
        <f aca="false">MOD(QUOTIENT($B788,64),2)</f>
        <v>0</v>
      </c>
      <c r="J788" s="5" t="n">
        <f aca="false">IF($C788=const_zero,MIN(class_series_f_invested_usd,MAX(const_zero,$A788)),const_zero)</f>
        <v>0</v>
      </c>
      <c r="K788" s="5" t="n">
        <f aca="false">IF($D788=const_zero,MIN(class_series_e_invested_usd,MAX(const_zero,$A788-SUM($J788:$J788))),const_zero)</f>
        <v>0</v>
      </c>
      <c r="L788" s="5" t="n">
        <f aca="false">IF($E788=const_zero,MIN(class_series_d_invested_usd,MAX(const_zero,$A788-SUM($J788:$K788))),const_zero)</f>
        <v>100000000</v>
      </c>
      <c r="M788" s="5" t="n">
        <f aca="false">IF($F788=const_zero,MIN(class_series_c_invested_usd,MAX(const_zero,$A788-SUM($J788:$L788))),const_zero)</f>
        <v>0</v>
      </c>
      <c r="N788" s="5" t="n">
        <f aca="false">IF($G788=const_zero,MIN(class_series_b_invested_usd,MAX(const_zero,$A788-SUM($J788:$M788))),const_zero)</f>
        <v>30000000</v>
      </c>
      <c r="O788" s="5" t="n">
        <f aca="false">IF($H788=const_zero,MIN(class_series_a_invested_usd,MAX(const_zero,$A788-SUM($J788:$N788))),const_zero)</f>
        <v>0</v>
      </c>
      <c r="P788" s="5" t="n">
        <f aca="false">IF($I788=const_zero,MIN(class_seed_invested_usd,MAX(const_zero,$A788-SUM($J788:$O788))),const_zero)</f>
        <v>5000000</v>
      </c>
      <c r="Q788" s="5" t="n">
        <f aca="false">MAX(const_zero,$A788-SUM($J788:$P788))</f>
        <v>1865000000</v>
      </c>
      <c r="R788" s="9" t="n">
        <f aca="false">common_rsa_total+Sensitivity!$AE$690+Sensitivity!$AJ$690+IF($C788=const_one,Sensitivity!$D$690,const_zero)+IF($D788=const_one,Sensitivity!$Y$690,const_zero)+IF($E788=const_one,Sensitivity!$V$690,const_zero)+IF($F788=const_one,Sensitivity!$S$690,const_zero)+IF($G788=const_one,Sensitivity!$P$690,const_zero)+IF($H788=const_one,Sensitivity!$M$690,const_zero)+IF($I788=const_one,Sensitivity!$J$690,const_zero)</f>
        <v>23789485.1577316</v>
      </c>
      <c r="S788" s="23" t="b">
        <f aca="false">IF($R788&gt;const_zero,--($Q788&gt;option_strike_usd*$R788),const_zero)</f>
        <v>1</v>
      </c>
      <c r="T788" s="7" t="n">
        <f aca="false">IF($R788&gt;const_zero,IF($S788=const_one,($Q788+option_strike_usd*pre_f_options_issued)/($R788+pre_f_options_issued),$Q788/$R788),const_zero)</f>
        <v>71.036005033776</v>
      </c>
      <c r="U788" s="5" t="n">
        <f aca="false">IF($C788=const_one,Sensitivity!$D$690*$T788,const_zero)</f>
        <v>66122840.7457682</v>
      </c>
      <c r="V788" s="5" t="n">
        <f aca="false">IF($D788=const_one,Sensitivity!$Y$690*$T788,const_zero)</f>
        <v>437241914.559033</v>
      </c>
      <c r="W788" s="5" t="n">
        <f aca="false">IF($E788=const_one,Sensitivity!$V$690*$T788,const_zero)</f>
        <v>0</v>
      </c>
      <c r="X788" s="5" t="n">
        <f aca="false">IF($F788=const_one,Sensitivity!$S$690*$T788,const_zero)</f>
        <v>170486412.081063</v>
      </c>
      <c r="Y788" s="5" t="n">
        <f aca="false">IF($G788=const_one,Sensitivity!$P$690*$T788,const_zero)</f>
        <v>0</v>
      </c>
      <c r="Z788" s="5" t="n">
        <f aca="false">IF($H788=const_one,Sensitivity!$M$690*$T788,const_zero)</f>
        <v>355180025.16888</v>
      </c>
      <c r="AA788" s="5" t="n">
        <f aca="false">IF($I788=const_one,Sensitivity!$J$690*$T788,const_zero)</f>
        <v>0</v>
      </c>
      <c r="AB788" s="5" t="n">
        <f aca="false">(Sensitivity!$AE$690+Sensitivity!$AJ$690)*$T788</f>
        <v>21554749.5568313</v>
      </c>
      <c r="AC788" s="5" t="n">
        <f aca="false">common_rsa_total*$T788</f>
        <v>639324045.303984</v>
      </c>
      <c r="AD788" s="5" t="n">
        <f aca="false">IF($S788=const_one,pre_f_options_issued*($T788-option_strike_usd),const_zero)</f>
        <v>175090012.58444</v>
      </c>
      <c r="AE788" s="5" t="n">
        <f aca="false">J788+U788</f>
        <v>66122840.7457682</v>
      </c>
      <c r="AF788" s="5" t="n">
        <f aca="false">K788+V788</f>
        <v>437241914.559033</v>
      </c>
      <c r="AG788" s="5" t="n">
        <f aca="false">L788+W788</f>
        <v>100000000</v>
      </c>
      <c r="AH788" s="5" t="n">
        <f aca="false">M788+X788</f>
        <v>170486412.081063</v>
      </c>
      <c r="AI788" s="5" t="n">
        <f aca="false">N788+Y788</f>
        <v>30000000</v>
      </c>
      <c r="AJ788" s="5" t="n">
        <f aca="false">O788+Z788</f>
        <v>355180025.16888</v>
      </c>
      <c r="AK788" s="5" t="n">
        <f aca="false">P788+AA788</f>
        <v>5000000</v>
      </c>
      <c r="AL788" s="5" t="n">
        <f aca="false">INDEX($AE$745:$AE$872,$B788-$C788*1+const_one)</f>
        <v>30000000</v>
      </c>
      <c r="AM788" s="5" t="n">
        <f aca="false">INDEX($AF$745:$AF$872,$B788-$D788*2+const_one)</f>
        <v>300000000</v>
      </c>
      <c r="AN788" s="5" t="n">
        <f aca="false">INDEX($AG$745:$AG$872,$B788-$E788*4+const_one)</f>
        <v>100000000</v>
      </c>
      <c r="AO788" s="5" t="n">
        <f aca="false">INDEX($AH$745:$AH$872,$B788-$F788*8+const_one)</f>
        <v>60000000</v>
      </c>
      <c r="AP788" s="5" t="n">
        <f aca="false">INDEX($AI$745:$AI$872,$B788-$G788*16+const_one)</f>
        <v>30000000</v>
      </c>
      <c r="AQ788" s="5" t="n">
        <f aca="false">INDEX($AJ$745:$AJ$872,$B788-$H788*32+const_one)</f>
        <v>15000000</v>
      </c>
      <c r="AR788" s="5" t="n">
        <f aca="false">INDEX($AK$745:$AK$872,$B788-$I788*64+const_one)</f>
        <v>5000000</v>
      </c>
      <c r="AS788" s="5" t="n">
        <f aca="false">INDEX($AE$745:$AE$872,$B788+(const_one-$C788)*1+const_one)</f>
        <v>66122840.7457682</v>
      </c>
      <c r="AT788" s="5" t="n">
        <f aca="false">INDEX($AF$745:$AF$872,$B788+(const_one-$D788)*2+const_one)</f>
        <v>437241914.559033</v>
      </c>
      <c r="AU788" s="5" t="n">
        <f aca="false">INDEX($AG$745:$AG$872,$B788+(const_one-$E788)*4+const_one)</f>
        <v>122126939.547233</v>
      </c>
      <c r="AV788" s="5" t="n">
        <f aca="false">INDEX($AH$745:$AH$872,$B788+(const_one-$F788)*8+const_one)</f>
        <v>170486412.081063</v>
      </c>
      <c r="AW788" s="5" t="n">
        <f aca="false">INDEX($AI$745:$AI$872,$B788+(const_one-$G788)*16+const_one)</f>
        <v>194353023.596843</v>
      </c>
      <c r="AX788" s="5" t="n">
        <f aca="false">INDEX($AJ$745:$AJ$872,$B788+(const_one-$H788)*32+const_one)</f>
        <v>355180025.16888</v>
      </c>
      <c r="AY788" s="5" t="n">
        <f aca="false">INDEX($AK$745:$AK$872,$B788+(const_one-$I788)*64+const_one)</f>
        <v>299221925.602267</v>
      </c>
      <c r="AZ788" s="5" t="n">
        <f aca="false">--($C788=--(AS788&gt;AL788))</f>
        <v>1</v>
      </c>
      <c r="BA788" s="5" t="n">
        <f aca="false">--($D788=--(AT788&gt;AM788))</f>
        <v>1</v>
      </c>
      <c r="BB788" s="5" t="n">
        <f aca="false">--($E788=--(AU788&gt;AN788))</f>
        <v>0</v>
      </c>
      <c r="BC788" s="5" t="n">
        <f aca="false">--($F788=--(AV788&gt;AO788))</f>
        <v>1</v>
      </c>
      <c r="BD788" s="5" t="n">
        <f aca="false">--($G788=--(AW788&gt;AP788))</f>
        <v>0</v>
      </c>
      <c r="BE788" s="5" t="n">
        <f aca="false">--($H788=--(AX788&gt;AQ788))</f>
        <v>1</v>
      </c>
      <c r="BF788" s="5" t="n">
        <f aca="false">--($I788=--(AY788&gt;AR788))</f>
        <v>0</v>
      </c>
      <c r="BG788" s="5" t="n">
        <f aca="false">SUM(AZ788:BF788)</f>
        <v>4</v>
      </c>
      <c r="BH788" s="5" t="n">
        <f aca="false">SUM(AE788:AK788)+AB788+AC788+AD788</f>
        <v>2000000000</v>
      </c>
    </row>
    <row r="789" customFormat="false" ht="15" hidden="true" customHeight="false" outlineLevel="0" collapsed="false">
      <c r="A789" s="5" t="n">
        <f aca="false">sensitivity_exit_usd</f>
        <v>2000000000</v>
      </c>
      <c r="B789" s="2" t="n">
        <f aca="false">ROW()-ROW($B$745)</f>
        <v>44</v>
      </c>
      <c r="C789" s="2" t="n">
        <f aca="false">MOD(QUOTIENT($B789,1),2)</f>
        <v>0</v>
      </c>
      <c r="D789" s="2" t="n">
        <f aca="false">MOD(QUOTIENT($B789,2),2)</f>
        <v>0</v>
      </c>
      <c r="E789" s="2" t="n">
        <f aca="false">MOD(QUOTIENT($B789,4),2)</f>
        <v>1</v>
      </c>
      <c r="F789" s="2" t="n">
        <f aca="false">MOD(QUOTIENT($B789,8),2)</f>
        <v>1</v>
      </c>
      <c r="G789" s="2" t="n">
        <f aca="false">MOD(QUOTIENT($B789,16),2)</f>
        <v>0</v>
      </c>
      <c r="H789" s="2" t="n">
        <f aca="false">MOD(QUOTIENT($B789,32),2)</f>
        <v>1</v>
      </c>
      <c r="I789" s="2" t="n">
        <f aca="false">MOD(QUOTIENT($B789,64),2)</f>
        <v>0</v>
      </c>
      <c r="J789" s="5" t="n">
        <f aca="false">IF($C789=const_zero,MIN(class_series_f_invested_usd,MAX(const_zero,$A789)),const_zero)</f>
        <v>30000000</v>
      </c>
      <c r="K789" s="5" t="n">
        <f aca="false">IF($D789=const_zero,MIN(class_series_e_invested_usd,MAX(const_zero,$A789-SUM($J789:$J789))),const_zero)</f>
        <v>300000000</v>
      </c>
      <c r="L789" s="5" t="n">
        <f aca="false">IF($E789=const_zero,MIN(class_series_d_invested_usd,MAX(const_zero,$A789-SUM($J789:$K789))),const_zero)</f>
        <v>0</v>
      </c>
      <c r="M789" s="5" t="n">
        <f aca="false">IF($F789=const_zero,MIN(class_series_c_invested_usd,MAX(const_zero,$A789-SUM($J789:$L789))),const_zero)</f>
        <v>0</v>
      </c>
      <c r="N789" s="5" t="n">
        <f aca="false">IF($G789=const_zero,MIN(class_series_b_invested_usd,MAX(const_zero,$A789-SUM($J789:$M789))),const_zero)</f>
        <v>30000000</v>
      </c>
      <c r="O789" s="5" t="n">
        <f aca="false">IF($H789=const_zero,MIN(class_series_a_invested_usd,MAX(const_zero,$A789-SUM($J789:$N789))),const_zero)</f>
        <v>0</v>
      </c>
      <c r="P789" s="5" t="n">
        <f aca="false">IF($I789=const_zero,MIN(class_seed_invested_usd,MAX(const_zero,$A789-SUM($J789:$O789))),const_zero)</f>
        <v>5000000</v>
      </c>
      <c r="Q789" s="5" t="n">
        <f aca="false">MAX(const_zero,$A789-SUM($J789:$P789))</f>
        <v>1635000000</v>
      </c>
      <c r="R789" s="9" t="n">
        <f aca="false">common_rsa_total+Sensitivity!$AE$690+Sensitivity!$AJ$690+IF($C789=const_one,Sensitivity!$D$690,const_zero)+IF($D789=const_one,Sensitivity!$Y$690,const_zero)+IF($E789=const_one,Sensitivity!$V$690,const_zero)+IF($F789=const_one,Sensitivity!$S$690,const_zero)+IF($G789=const_one,Sensitivity!$P$690,const_zero)+IF($H789=const_one,Sensitivity!$M$690,const_zero)+IF($I789=const_one,Sensitivity!$J$690,const_zero)</f>
        <v>18443274.4169345</v>
      </c>
      <c r="S789" s="23" t="b">
        <f aca="false">IF($R789&gt;const_zero,--($Q789&gt;option_strike_usd*$R789),const_zero)</f>
        <v>1</v>
      </c>
      <c r="T789" s="7" t="n">
        <f aca="false">IF($R789&gt;const_zero,IF($S789=const_one,($Q789+option_strike_usd*pre_f_options_issued)/($R789+pre_f_options_issued),$Q789/$R789),const_zero)</f>
        <v>78.1873916848424</v>
      </c>
      <c r="U789" s="5" t="n">
        <f aca="false">IF($C789=const_one,Sensitivity!$D$690*$T789,const_zero)</f>
        <v>0</v>
      </c>
      <c r="V789" s="5" t="n">
        <f aca="false">IF($D789=const_one,Sensitivity!$Y$690*$T789,const_zero)</f>
        <v>0</v>
      </c>
      <c r="W789" s="5" t="n">
        <f aca="false">IF($E789=const_one,Sensitivity!$V$690*$T789,const_zero)</f>
        <v>136033572.695027</v>
      </c>
      <c r="X789" s="5" t="n">
        <f aca="false">IF($F789=const_one,Sensitivity!$S$690*$T789,const_zero)</f>
        <v>187649740.043622</v>
      </c>
      <c r="Y789" s="5" t="n">
        <f aca="false">IF($G789=const_one,Sensitivity!$P$690*$T789,const_zero)</f>
        <v>0</v>
      </c>
      <c r="Z789" s="5" t="n">
        <f aca="false">IF($H789=const_one,Sensitivity!$M$690*$T789,const_zero)</f>
        <v>390936958.424212</v>
      </c>
      <c r="AA789" s="5" t="n">
        <f aca="false">IF($I789=const_one,Sensitivity!$J$690*$T789,const_zero)</f>
        <v>0</v>
      </c>
      <c r="AB789" s="5" t="n">
        <f aca="false">(Sensitivity!$AE$690+Sensitivity!$AJ$690)*$T789</f>
        <v>23724724.461452</v>
      </c>
      <c r="AC789" s="5" t="n">
        <f aca="false">common_rsa_total*$T789</f>
        <v>703686525.163582</v>
      </c>
      <c r="AD789" s="5" t="n">
        <f aca="false">IF($S789=const_one,pre_f_options_issued*($T789-option_strike_usd),const_zero)</f>
        <v>192968479.212106</v>
      </c>
      <c r="AE789" s="5" t="n">
        <f aca="false">J789+U789</f>
        <v>30000000</v>
      </c>
      <c r="AF789" s="5" t="n">
        <f aca="false">K789+V789</f>
        <v>300000000</v>
      </c>
      <c r="AG789" s="5" t="n">
        <f aca="false">L789+W789</f>
        <v>136033572.695027</v>
      </c>
      <c r="AH789" s="5" t="n">
        <f aca="false">M789+X789</f>
        <v>187649740.043622</v>
      </c>
      <c r="AI789" s="5" t="n">
        <f aca="false">N789+Y789</f>
        <v>30000000</v>
      </c>
      <c r="AJ789" s="5" t="n">
        <f aca="false">O789+Z789</f>
        <v>390936958.424212</v>
      </c>
      <c r="AK789" s="5" t="n">
        <f aca="false">P789+AA789</f>
        <v>5000000</v>
      </c>
      <c r="AL789" s="5" t="n">
        <f aca="false">INDEX($AE$745:$AE$872,$B789-$C789*1+const_one)</f>
        <v>30000000</v>
      </c>
      <c r="AM789" s="5" t="n">
        <f aca="false">INDEX($AF$745:$AF$872,$B789-$D789*2+const_one)</f>
        <v>300000000</v>
      </c>
      <c r="AN789" s="5" t="n">
        <f aca="false">INDEX($AG$745:$AG$872,$B789-$E789*4+const_one)</f>
        <v>100000000</v>
      </c>
      <c r="AO789" s="5" t="n">
        <f aca="false">INDEX($AH$745:$AH$872,$B789-$F789*8+const_one)</f>
        <v>60000000</v>
      </c>
      <c r="AP789" s="5" t="n">
        <f aca="false">INDEX($AI$745:$AI$872,$B789-$G789*16+const_one)</f>
        <v>30000000</v>
      </c>
      <c r="AQ789" s="5" t="n">
        <f aca="false">INDEX($AJ$745:$AJ$872,$B789-$H789*32+const_one)</f>
        <v>15000000</v>
      </c>
      <c r="AR789" s="5" t="n">
        <f aca="false">INDEX($AK$745:$AK$872,$B789-$I789*64+const_one)</f>
        <v>5000000</v>
      </c>
      <c r="AS789" s="5" t="n">
        <f aca="false">INDEX($AE$745:$AE$872,$B789+(const_one-$C789)*1+const_one)</f>
        <v>70959153.3258316</v>
      </c>
      <c r="AT789" s="5" t="n">
        <f aca="false">INDEX($AF$745:$AF$872,$B789+(const_one-$D789)*2+const_one)</f>
        <v>440088358.026278</v>
      </c>
      <c r="AU789" s="5" t="n">
        <f aca="false">INDEX($AG$745:$AG$872,$B789+(const_one-$E789)*4+const_one)</f>
        <v>136033572.695027</v>
      </c>
      <c r="AV789" s="5" t="n">
        <f aca="false">INDEX($AH$745:$AH$872,$B789+(const_one-$F789)*8+const_one)</f>
        <v>187649740.043622</v>
      </c>
      <c r="AW789" s="5" t="n">
        <f aca="false">INDEX($AI$745:$AI$872,$B789+(const_one-$G789)*16+const_one)</f>
        <v>208931322.963155</v>
      </c>
      <c r="AX789" s="5" t="n">
        <f aca="false">INDEX($AJ$745:$AJ$872,$B789+(const_one-$H789)*32+const_one)</f>
        <v>390936958.424212</v>
      </c>
      <c r="AY789" s="5" t="n">
        <f aca="false">INDEX($AK$745:$AK$872,$B789+(const_one-$I789)*64+const_one)</f>
        <v>316556031.748994</v>
      </c>
      <c r="AZ789" s="5" t="n">
        <f aca="false">--($C789=--(AS789&gt;AL789))</f>
        <v>0</v>
      </c>
      <c r="BA789" s="5" t="n">
        <f aca="false">--($D789=--(AT789&gt;AM789))</f>
        <v>0</v>
      </c>
      <c r="BB789" s="5" t="n">
        <f aca="false">--($E789=--(AU789&gt;AN789))</f>
        <v>1</v>
      </c>
      <c r="BC789" s="5" t="n">
        <f aca="false">--($F789=--(AV789&gt;AO789))</f>
        <v>1</v>
      </c>
      <c r="BD789" s="5" t="n">
        <f aca="false">--($G789=--(AW789&gt;AP789))</f>
        <v>0</v>
      </c>
      <c r="BE789" s="5" t="n">
        <f aca="false">--($H789=--(AX789&gt;AQ789))</f>
        <v>1</v>
      </c>
      <c r="BF789" s="5" t="n">
        <f aca="false">--($I789=--(AY789&gt;AR789))</f>
        <v>0</v>
      </c>
      <c r="BG789" s="5" t="n">
        <f aca="false">SUM(AZ789:BF789)</f>
        <v>3</v>
      </c>
      <c r="BH789" s="5" t="n">
        <f aca="false">SUM(AE789:AK789)+AB789+AC789+AD789</f>
        <v>2000000000</v>
      </c>
    </row>
    <row r="790" customFormat="false" ht="15" hidden="true" customHeight="false" outlineLevel="0" collapsed="false">
      <c r="A790" s="5" t="n">
        <f aca="false">sensitivity_exit_usd</f>
        <v>2000000000</v>
      </c>
      <c r="B790" s="2" t="n">
        <f aca="false">ROW()-ROW($B$745)</f>
        <v>45</v>
      </c>
      <c r="C790" s="2" t="n">
        <f aca="false">MOD(QUOTIENT($B790,1),2)</f>
        <v>1</v>
      </c>
      <c r="D790" s="2" t="n">
        <f aca="false">MOD(QUOTIENT($B790,2),2)</f>
        <v>0</v>
      </c>
      <c r="E790" s="2" t="n">
        <f aca="false">MOD(QUOTIENT($B790,4),2)</f>
        <v>1</v>
      </c>
      <c r="F790" s="2" t="n">
        <f aca="false">MOD(QUOTIENT($B790,8),2)</f>
        <v>1</v>
      </c>
      <c r="G790" s="2" t="n">
        <f aca="false">MOD(QUOTIENT($B790,16),2)</f>
        <v>0</v>
      </c>
      <c r="H790" s="2" t="n">
        <f aca="false">MOD(QUOTIENT($B790,32),2)</f>
        <v>1</v>
      </c>
      <c r="I790" s="2" t="n">
        <f aca="false">MOD(QUOTIENT($B790,64),2)</f>
        <v>0</v>
      </c>
      <c r="J790" s="5" t="n">
        <f aca="false">IF($C790=const_zero,MIN(class_series_f_invested_usd,MAX(const_zero,$A790)),const_zero)</f>
        <v>0</v>
      </c>
      <c r="K790" s="5" t="n">
        <f aca="false">IF($D790=const_zero,MIN(class_series_e_invested_usd,MAX(const_zero,$A790-SUM($J790:$J790))),const_zero)</f>
        <v>300000000</v>
      </c>
      <c r="L790" s="5" t="n">
        <f aca="false">IF($E790=const_zero,MIN(class_series_d_invested_usd,MAX(const_zero,$A790-SUM($J790:$K790))),const_zero)</f>
        <v>0</v>
      </c>
      <c r="M790" s="5" t="n">
        <f aca="false">IF($F790=const_zero,MIN(class_series_c_invested_usd,MAX(const_zero,$A790-SUM($J790:$L790))),const_zero)</f>
        <v>0</v>
      </c>
      <c r="N790" s="5" t="n">
        <f aca="false">IF($G790=const_zero,MIN(class_series_b_invested_usd,MAX(const_zero,$A790-SUM($J790:$M790))),const_zero)</f>
        <v>30000000</v>
      </c>
      <c r="O790" s="5" t="n">
        <f aca="false">IF($H790=const_zero,MIN(class_series_a_invested_usd,MAX(const_zero,$A790-SUM($J790:$N790))),const_zero)</f>
        <v>0</v>
      </c>
      <c r="P790" s="5" t="n">
        <f aca="false">IF($I790=const_zero,MIN(class_seed_invested_usd,MAX(const_zero,$A790-SUM($J790:$O790))),const_zero)</f>
        <v>5000000</v>
      </c>
      <c r="Q790" s="5" t="n">
        <f aca="false">MAX(const_zero,$A790-SUM($J790:$P790))</f>
        <v>1665000000</v>
      </c>
      <c r="R790" s="9" t="n">
        <f aca="false">common_rsa_total+Sensitivity!$AE$690+Sensitivity!$AJ$690+IF($C790=const_one,Sensitivity!$D$690,const_zero)+IF($D790=const_one,Sensitivity!$Y$690,const_zero)+IF($E790=const_one,Sensitivity!$V$690,const_zero)+IF($F790=const_one,Sensitivity!$S$690,const_zero)+IF($G790=const_one,Sensitivity!$P$690,const_zero)+IF($H790=const_one,Sensitivity!$M$690,const_zero)+IF($I790=const_one,Sensitivity!$J$690,const_zero)</f>
        <v>19374109.9941088</v>
      </c>
      <c r="S790" s="23" t="b">
        <f aca="false">IF($R790&gt;const_zero,--($Q790&gt;option_strike_usd*$R790),const_zero)</f>
        <v>1</v>
      </c>
      <c r="T790" s="7" t="n">
        <f aca="false">IF($R790&gt;const_zero,IF($S790=const_one,($Q790+option_strike_usd*pre_f_options_issued)/($R790+pre_f_options_issued),$Q790/$R790),const_zero)</f>
        <v>76.2316729891683</v>
      </c>
      <c r="U790" s="5" t="n">
        <f aca="false">IF($C790=const_one,Sensitivity!$D$690*$T790,const_zero)</f>
        <v>70959153.3258316</v>
      </c>
      <c r="V790" s="5" t="n">
        <f aca="false">IF($D790=const_one,Sensitivity!$Y$690*$T790,const_zero)</f>
        <v>0</v>
      </c>
      <c r="W790" s="5" t="n">
        <f aca="false">IF($E790=const_one,Sensitivity!$V$690*$T790,const_zero)</f>
        <v>132630934.550614</v>
      </c>
      <c r="X790" s="5" t="n">
        <f aca="false">IF($F790=const_one,Sensitivity!$S$690*$T790,const_zero)</f>
        <v>182956015.174004</v>
      </c>
      <c r="Y790" s="5" t="n">
        <f aca="false">IF($G790=const_one,Sensitivity!$P$690*$T790,const_zero)</f>
        <v>0</v>
      </c>
      <c r="Z790" s="5" t="n">
        <f aca="false">IF($H790=const_one,Sensitivity!$M$690*$T790,const_zero)</f>
        <v>381158364.945841</v>
      </c>
      <c r="AA790" s="5" t="n">
        <f aca="false">IF($I790=const_one,Sensitivity!$J$690*$T790,const_zero)</f>
        <v>0</v>
      </c>
      <c r="AB790" s="5" t="n">
        <f aca="false">(Sensitivity!$AE$690+Sensitivity!$AJ$690)*$T790</f>
        <v>23131292.6282735</v>
      </c>
      <c r="AC790" s="5" t="n">
        <f aca="false">common_rsa_total*$T790</f>
        <v>686085056.902515</v>
      </c>
      <c r="AD790" s="5" t="n">
        <f aca="false">IF($S790=const_one,pre_f_options_issued*($T790-option_strike_usd),const_zero)</f>
        <v>188079182.472921</v>
      </c>
      <c r="AE790" s="5" t="n">
        <f aca="false">J790+U790</f>
        <v>70959153.3258316</v>
      </c>
      <c r="AF790" s="5" t="n">
        <f aca="false">K790+V790</f>
        <v>300000000</v>
      </c>
      <c r="AG790" s="5" t="n">
        <f aca="false">L790+W790</f>
        <v>132630934.550614</v>
      </c>
      <c r="AH790" s="5" t="n">
        <f aca="false">M790+X790</f>
        <v>182956015.174004</v>
      </c>
      <c r="AI790" s="5" t="n">
        <f aca="false">N790+Y790</f>
        <v>30000000</v>
      </c>
      <c r="AJ790" s="5" t="n">
        <f aca="false">O790+Z790</f>
        <v>381158364.945841</v>
      </c>
      <c r="AK790" s="5" t="n">
        <f aca="false">P790+AA790</f>
        <v>5000000</v>
      </c>
      <c r="AL790" s="5" t="n">
        <f aca="false">INDEX($AE$745:$AE$872,$B790-$C790*1+const_one)</f>
        <v>30000000</v>
      </c>
      <c r="AM790" s="5" t="n">
        <f aca="false">INDEX($AF$745:$AF$872,$B790-$D790*2+const_one)</f>
        <v>300000000</v>
      </c>
      <c r="AN790" s="5" t="n">
        <f aca="false">INDEX($AG$745:$AG$872,$B790-$E790*4+const_one)</f>
        <v>100000000</v>
      </c>
      <c r="AO790" s="5" t="n">
        <f aca="false">INDEX($AH$745:$AH$872,$B790-$F790*8+const_one)</f>
        <v>60000000</v>
      </c>
      <c r="AP790" s="5" t="n">
        <f aca="false">INDEX($AI$745:$AI$872,$B790-$G790*16+const_one)</f>
        <v>30000000</v>
      </c>
      <c r="AQ790" s="5" t="n">
        <f aca="false">INDEX($AJ$745:$AJ$872,$B790-$H790*32+const_one)</f>
        <v>15000000</v>
      </c>
      <c r="AR790" s="5" t="n">
        <f aca="false">INDEX($AK$745:$AK$872,$B790-$I790*64+const_one)</f>
        <v>5000000</v>
      </c>
      <c r="AS790" s="5" t="n">
        <f aca="false">INDEX($AE$745:$AE$872,$B790+(const_one-$C790)*1+const_one)</f>
        <v>70959153.3258316</v>
      </c>
      <c r="AT790" s="5" t="n">
        <f aca="false">INDEX($AF$745:$AF$872,$B790+(const_one-$D790)*2+const_one)</f>
        <v>432061285.155572</v>
      </c>
      <c r="AU790" s="5" t="n">
        <f aca="false">INDEX($AG$745:$AG$872,$B790+(const_one-$E790)*4+const_one)</f>
        <v>132630934.550614</v>
      </c>
      <c r="AV790" s="5" t="n">
        <f aca="false">INDEX($AH$745:$AH$872,$B790+(const_one-$F790)*8+const_one)</f>
        <v>182956015.174004</v>
      </c>
      <c r="AW790" s="5" t="n">
        <f aca="false">INDEX($AI$745:$AI$872,$B790+(const_one-$G790)*16+const_one)</f>
        <v>204730943.185751</v>
      </c>
      <c r="AX790" s="5" t="n">
        <f aca="false">INDEX($AJ$745:$AJ$872,$B790+(const_one-$H790)*32+const_one)</f>
        <v>381158364.945841</v>
      </c>
      <c r="AY790" s="5" t="n">
        <f aca="false">INDEX($AK$745:$AK$872,$B790+(const_one-$I790)*64+const_one)</f>
        <v>311173095.660961</v>
      </c>
      <c r="AZ790" s="5" t="n">
        <f aca="false">--($C790=--(AS790&gt;AL790))</f>
        <v>1</v>
      </c>
      <c r="BA790" s="5" t="n">
        <f aca="false">--($D790=--(AT790&gt;AM790))</f>
        <v>0</v>
      </c>
      <c r="BB790" s="5" t="n">
        <f aca="false">--($E790=--(AU790&gt;AN790))</f>
        <v>1</v>
      </c>
      <c r="BC790" s="5" t="n">
        <f aca="false">--($F790=--(AV790&gt;AO790))</f>
        <v>1</v>
      </c>
      <c r="BD790" s="5" t="n">
        <f aca="false">--($G790=--(AW790&gt;AP790))</f>
        <v>0</v>
      </c>
      <c r="BE790" s="5" t="n">
        <f aca="false">--($H790=--(AX790&gt;AQ790))</f>
        <v>1</v>
      </c>
      <c r="BF790" s="5" t="n">
        <f aca="false">--($I790=--(AY790&gt;AR790))</f>
        <v>0</v>
      </c>
      <c r="BG790" s="5" t="n">
        <f aca="false">SUM(AZ790:BF790)</f>
        <v>4</v>
      </c>
      <c r="BH790" s="5" t="n">
        <f aca="false">SUM(AE790:AK790)+AB790+AC790+AD790</f>
        <v>2000000000</v>
      </c>
    </row>
    <row r="791" customFormat="false" ht="15" hidden="true" customHeight="false" outlineLevel="0" collapsed="false">
      <c r="A791" s="5" t="n">
        <f aca="false">sensitivity_exit_usd</f>
        <v>2000000000</v>
      </c>
      <c r="B791" s="2" t="n">
        <f aca="false">ROW()-ROW($B$745)</f>
        <v>46</v>
      </c>
      <c r="C791" s="2" t="n">
        <f aca="false">MOD(QUOTIENT($B791,1),2)</f>
        <v>0</v>
      </c>
      <c r="D791" s="2" t="n">
        <f aca="false">MOD(QUOTIENT($B791,2),2)</f>
        <v>1</v>
      </c>
      <c r="E791" s="2" t="n">
        <f aca="false">MOD(QUOTIENT($B791,4),2)</f>
        <v>1</v>
      </c>
      <c r="F791" s="2" t="n">
        <f aca="false">MOD(QUOTIENT($B791,8),2)</f>
        <v>1</v>
      </c>
      <c r="G791" s="2" t="n">
        <f aca="false">MOD(QUOTIENT($B791,16),2)</f>
        <v>0</v>
      </c>
      <c r="H791" s="2" t="n">
        <f aca="false">MOD(QUOTIENT($B791,32),2)</f>
        <v>1</v>
      </c>
      <c r="I791" s="2" t="n">
        <f aca="false">MOD(QUOTIENT($B791,64),2)</f>
        <v>0</v>
      </c>
      <c r="J791" s="5" t="n">
        <f aca="false">IF($C791=const_zero,MIN(class_series_f_invested_usd,MAX(const_zero,$A791)),const_zero)</f>
        <v>30000000</v>
      </c>
      <c r="K791" s="5" t="n">
        <f aca="false">IF($D791=const_zero,MIN(class_series_e_invested_usd,MAX(const_zero,$A791-SUM($J791:$J791))),const_zero)</f>
        <v>0</v>
      </c>
      <c r="L791" s="5" t="n">
        <f aca="false">IF($E791=const_zero,MIN(class_series_d_invested_usd,MAX(const_zero,$A791-SUM($J791:$K791))),const_zero)</f>
        <v>0</v>
      </c>
      <c r="M791" s="5" t="n">
        <f aca="false">IF($F791=const_zero,MIN(class_series_c_invested_usd,MAX(const_zero,$A791-SUM($J791:$L791))),const_zero)</f>
        <v>0</v>
      </c>
      <c r="N791" s="5" t="n">
        <f aca="false">IF($G791=const_zero,MIN(class_series_b_invested_usd,MAX(const_zero,$A791-SUM($J791:$M791))),const_zero)</f>
        <v>30000000</v>
      </c>
      <c r="O791" s="5" t="n">
        <f aca="false">IF($H791=const_zero,MIN(class_series_a_invested_usd,MAX(const_zero,$A791-SUM($J791:$N791))),const_zero)</f>
        <v>0</v>
      </c>
      <c r="P791" s="5" t="n">
        <f aca="false">IF($I791=const_zero,MIN(class_seed_invested_usd,MAX(const_zero,$A791-SUM($J791:$O791))),const_zero)</f>
        <v>5000000</v>
      </c>
      <c r="Q791" s="5" t="n">
        <f aca="false">MAX(const_zero,$A791-SUM($J791:$P791))</f>
        <v>1935000000</v>
      </c>
      <c r="R791" s="9" t="n">
        <f aca="false">common_rsa_total+Sensitivity!$AE$690+Sensitivity!$AJ$690+IF($C791=const_one,Sensitivity!$D$690,const_zero)+IF($D791=const_one,Sensitivity!$Y$690,const_zero)+IF($E791=const_one,Sensitivity!$V$690,const_zero)+IF($F791=const_one,Sensitivity!$S$690,const_zero)+IF($G791=const_one,Sensitivity!$P$690,const_zero)+IF($H791=const_one,Sensitivity!$M$690,const_zero)+IF($I791=const_one,Sensitivity!$J$690,const_zero)</f>
        <v>24598489.851011</v>
      </c>
      <c r="S791" s="23" t="b">
        <f aca="false">IF($R791&gt;const_zero,--($Q791&gt;option_strike_usd*$R791),const_zero)</f>
        <v>1</v>
      </c>
      <c r="T791" s="7" t="n">
        <f aca="false">IF($R791&gt;const_zero,IF($S791=const_one,($Q791+option_strike_usd*pre_f_options_issued)/($R791+pre_f_options_issued),$Q791/$R791),const_zero)</f>
        <v>71.4984491996595</v>
      </c>
      <c r="U791" s="5" t="n">
        <f aca="false">IF($C791=const_one,Sensitivity!$D$690*$T791,const_zero)</f>
        <v>0</v>
      </c>
      <c r="V791" s="5" t="n">
        <f aca="false">IF($D791=const_one,Sensitivity!$Y$690*$T791,const_zero)</f>
        <v>440088358.026278</v>
      </c>
      <c r="W791" s="5" t="n">
        <f aca="false">IF($E791=const_one,Sensitivity!$V$690*$T791,const_zero)</f>
        <v>124395881.192557</v>
      </c>
      <c r="X791" s="5" t="n">
        <f aca="false">IF($F791=const_one,Sensitivity!$S$690*$T791,const_zero)</f>
        <v>171596278.079183</v>
      </c>
      <c r="Y791" s="5" t="n">
        <f aca="false">IF($G791=const_one,Sensitivity!$P$690*$T791,const_zero)</f>
        <v>0</v>
      </c>
      <c r="Z791" s="5" t="n">
        <f aca="false">IF($H791=const_one,Sensitivity!$M$690*$T791,const_zero)</f>
        <v>357492245.998297</v>
      </c>
      <c r="AA791" s="5" t="n">
        <f aca="false">IF($I791=const_one,Sensitivity!$J$690*$T791,const_zero)</f>
        <v>0</v>
      </c>
      <c r="AB791" s="5" t="n">
        <f aca="false">(Sensitivity!$AE$690+Sensitivity!$AJ$690)*$T791</f>
        <v>21695070.9076012</v>
      </c>
      <c r="AC791" s="5" t="n">
        <f aca="false">common_rsa_total*$T791</f>
        <v>643486042.796935</v>
      </c>
      <c r="AD791" s="5" t="n">
        <f aca="false">IF($S791=const_one,pre_f_options_issued*($T791-option_strike_usd),const_zero)</f>
        <v>176246122.999149</v>
      </c>
      <c r="AE791" s="5" t="n">
        <f aca="false">J791+U791</f>
        <v>30000000</v>
      </c>
      <c r="AF791" s="5" t="n">
        <f aca="false">K791+V791</f>
        <v>440088358.026278</v>
      </c>
      <c r="AG791" s="5" t="n">
        <f aca="false">L791+W791</f>
        <v>124395881.192557</v>
      </c>
      <c r="AH791" s="5" t="n">
        <f aca="false">M791+X791</f>
        <v>171596278.079183</v>
      </c>
      <c r="AI791" s="5" t="n">
        <f aca="false">N791+Y791</f>
        <v>30000000</v>
      </c>
      <c r="AJ791" s="5" t="n">
        <f aca="false">O791+Z791</f>
        <v>357492245.998297</v>
      </c>
      <c r="AK791" s="5" t="n">
        <f aca="false">P791+AA791</f>
        <v>5000000</v>
      </c>
      <c r="AL791" s="5" t="n">
        <f aca="false">INDEX($AE$745:$AE$872,$B791-$C791*1+const_one)</f>
        <v>30000000</v>
      </c>
      <c r="AM791" s="5" t="n">
        <f aca="false">INDEX($AF$745:$AF$872,$B791-$D791*2+const_one)</f>
        <v>300000000</v>
      </c>
      <c r="AN791" s="5" t="n">
        <f aca="false">INDEX($AG$745:$AG$872,$B791-$E791*4+const_one)</f>
        <v>100000000</v>
      </c>
      <c r="AO791" s="5" t="n">
        <f aca="false">INDEX($AH$745:$AH$872,$B791-$F791*8+const_one)</f>
        <v>60000000</v>
      </c>
      <c r="AP791" s="5" t="n">
        <f aca="false">INDEX($AI$745:$AI$872,$B791-$G791*16+const_one)</f>
        <v>30000000</v>
      </c>
      <c r="AQ791" s="5" t="n">
        <f aca="false">INDEX($AJ$745:$AJ$872,$B791-$H791*32+const_one)</f>
        <v>15000000</v>
      </c>
      <c r="AR791" s="5" t="n">
        <f aca="false">INDEX($AK$745:$AK$872,$B791-$I791*64+const_one)</f>
        <v>5000000</v>
      </c>
      <c r="AS791" s="5" t="n">
        <f aca="false">INDEX($AE$745:$AE$872,$B791+(const_one-$C791)*1+const_one)</f>
        <v>65339389.0189287</v>
      </c>
      <c r="AT791" s="5" t="n">
        <f aca="false">INDEX($AF$745:$AF$872,$B791+(const_one-$D791)*2+const_one)</f>
        <v>440088358.026278</v>
      </c>
      <c r="AU791" s="5" t="n">
        <f aca="false">INDEX($AG$745:$AG$872,$B791+(const_one-$E791)*4+const_one)</f>
        <v>124395881.192557</v>
      </c>
      <c r="AV791" s="5" t="n">
        <f aca="false">INDEX($AH$745:$AH$872,$B791+(const_one-$F791)*8+const_one)</f>
        <v>171596278.079183</v>
      </c>
      <c r="AW791" s="5" t="n">
        <f aca="false">INDEX($AI$745:$AI$872,$B791+(const_one-$G791)*16+const_one)</f>
        <v>196106184.370633</v>
      </c>
      <c r="AX791" s="5" t="n">
        <f aca="false">INDEX($AJ$745:$AJ$872,$B791+(const_one-$H791)*32+const_one)</f>
        <v>357492245.998297</v>
      </c>
      <c r="AY791" s="5" t="n">
        <f aca="false">INDEX($AK$745:$AK$872,$B791+(const_one-$I791)*64+const_one)</f>
        <v>302584328.579996</v>
      </c>
      <c r="AZ791" s="5" t="n">
        <f aca="false">--($C791=--(AS791&gt;AL791))</f>
        <v>0</v>
      </c>
      <c r="BA791" s="5" t="n">
        <f aca="false">--($D791=--(AT791&gt;AM791))</f>
        <v>1</v>
      </c>
      <c r="BB791" s="5" t="n">
        <f aca="false">--($E791=--(AU791&gt;AN791))</f>
        <v>1</v>
      </c>
      <c r="BC791" s="5" t="n">
        <f aca="false">--($F791=--(AV791&gt;AO791))</f>
        <v>1</v>
      </c>
      <c r="BD791" s="5" t="n">
        <f aca="false">--($G791=--(AW791&gt;AP791))</f>
        <v>0</v>
      </c>
      <c r="BE791" s="5" t="n">
        <f aca="false">--($H791=--(AX791&gt;AQ791))</f>
        <v>1</v>
      </c>
      <c r="BF791" s="5" t="n">
        <f aca="false">--($I791=--(AY791&gt;AR791))</f>
        <v>0</v>
      </c>
      <c r="BG791" s="5" t="n">
        <f aca="false">SUM(AZ791:BF791)</f>
        <v>4</v>
      </c>
      <c r="BH791" s="5" t="n">
        <f aca="false">SUM(AE791:AK791)+AB791+AC791+AD791</f>
        <v>2000000000</v>
      </c>
    </row>
    <row r="792" customFormat="false" ht="15" hidden="true" customHeight="false" outlineLevel="0" collapsed="false">
      <c r="A792" s="5" t="n">
        <f aca="false">sensitivity_exit_usd</f>
        <v>2000000000</v>
      </c>
      <c r="B792" s="2" t="n">
        <f aca="false">ROW()-ROW($B$745)</f>
        <v>47</v>
      </c>
      <c r="C792" s="2" t="n">
        <f aca="false">MOD(QUOTIENT($B792,1),2)</f>
        <v>1</v>
      </c>
      <c r="D792" s="2" t="n">
        <f aca="false">MOD(QUOTIENT($B792,2),2)</f>
        <v>1</v>
      </c>
      <c r="E792" s="2" t="n">
        <f aca="false">MOD(QUOTIENT($B792,4),2)</f>
        <v>1</v>
      </c>
      <c r="F792" s="2" t="n">
        <f aca="false">MOD(QUOTIENT($B792,8),2)</f>
        <v>1</v>
      </c>
      <c r="G792" s="2" t="n">
        <f aca="false">MOD(QUOTIENT($B792,16),2)</f>
        <v>0</v>
      </c>
      <c r="H792" s="2" t="n">
        <f aca="false">MOD(QUOTIENT($B792,32),2)</f>
        <v>1</v>
      </c>
      <c r="I792" s="2" t="n">
        <f aca="false">MOD(QUOTIENT($B792,64),2)</f>
        <v>0</v>
      </c>
      <c r="J792" s="5" t="n">
        <f aca="false">IF($C792=const_zero,MIN(class_series_f_invested_usd,MAX(const_zero,$A792)),const_zero)</f>
        <v>0</v>
      </c>
      <c r="K792" s="5" t="n">
        <f aca="false">IF($D792=const_zero,MIN(class_series_e_invested_usd,MAX(const_zero,$A792-SUM($J792:$J792))),const_zero)</f>
        <v>0</v>
      </c>
      <c r="L792" s="5" t="n">
        <f aca="false">IF($E792=const_zero,MIN(class_series_d_invested_usd,MAX(const_zero,$A792-SUM($J792:$K792))),const_zero)</f>
        <v>0</v>
      </c>
      <c r="M792" s="5" t="n">
        <f aca="false">IF($F792=const_zero,MIN(class_series_c_invested_usd,MAX(const_zero,$A792-SUM($J792:$L792))),const_zero)</f>
        <v>0</v>
      </c>
      <c r="N792" s="5" t="n">
        <f aca="false">IF($G792=const_zero,MIN(class_series_b_invested_usd,MAX(const_zero,$A792-SUM($J792:$M792))),const_zero)</f>
        <v>30000000</v>
      </c>
      <c r="O792" s="5" t="n">
        <f aca="false">IF($H792=const_zero,MIN(class_series_a_invested_usd,MAX(const_zero,$A792-SUM($J792:$N792))),const_zero)</f>
        <v>0</v>
      </c>
      <c r="P792" s="5" t="n">
        <f aca="false">IF($I792=const_zero,MIN(class_seed_invested_usd,MAX(const_zero,$A792-SUM($J792:$O792))),const_zero)</f>
        <v>5000000</v>
      </c>
      <c r="Q792" s="5" t="n">
        <f aca="false">MAX(const_zero,$A792-SUM($J792:$P792))</f>
        <v>1965000000</v>
      </c>
      <c r="R792" s="9" t="n">
        <f aca="false">common_rsa_total+Sensitivity!$AE$690+Sensitivity!$AJ$690+IF($C792=const_one,Sensitivity!$D$690,const_zero)+IF($D792=const_one,Sensitivity!$Y$690,const_zero)+IF($E792=const_one,Sensitivity!$V$690,const_zero)+IF($F792=const_one,Sensitivity!$S$690,const_zero)+IF($G792=const_one,Sensitivity!$P$690,const_zero)+IF($H792=const_one,Sensitivity!$M$690,const_zero)+IF($I792=const_one,Sensitivity!$J$690,const_zero)</f>
        <v>25529325.4281853</v>
      </c>
      <c r="S792" s="23" t="b">
        <f aca="false">IF($R792&gt;const_zero,--($Q792&gt;option_strike_usd*$R792),const_zero)</f>
        <v>1</v>
      </c>
      <c r="T792" s="7" t="n">
        <f aca="false">IF($R792&gt;const_zero,IF($S792=const_one,($Q792+option_strike_usd*pre_f_options_issued)/($R792+pre_f_options_issued),$Q792/$R792),const_zero)</f>
        <v>70.1943400329411</v>
      </c>
      <c r="U792" s="5" t="n">
        <f aca="false">IF($C792=const_one,Sensitivity!$D$690*$T792,const_zero)</f>
        <v>65339389.0189287</v>
      </c>
      <c r="V792" s="5" t="n">
        <f aca="false">IF($D792=const_one,Sensitivity!$Y$690*$T792,const_zero)</f>
        <v>432061285.155572</v>
      </c>
      <c r="W792" s="5" t="n">
        <f aca="false">IF($E792=const_one,Sensitivity!$V$690*$T792,const_zero)</f>
        <v>122126939.547233</v>
      </c>
      <c r="X792" s="5" t="n">
        <f aca="false">IF($F792=const_one,Sensitivity!$S$690*$T792,const_zero)</f>
        <v>168466416.079059</v>
      </c>
      <c r="Y792" s="5" t="n">
        <f aca="false">IF($G792=const_one,Sensitivity!$P$690*$T792,const_zero)</f>
        <v>0</v>
      </c>
      <c r="Z792" s="5" t="n">
        <f aca="false">IF($H792=const_one,Sensitivity!$M$690*$T792,const_zero)</f>
        <v>350971700.164705</v>
      </c>
      <c r="AA792" s="5" t="n">
        <f aca="false">IF($I792=const_one,Sensitivity!$J$690*$T792,const_zero)</f>
        <v>0</v>
      </c>
      <c r="AB792" s="5" t="n">
        <f aca="false">(Sensitivity!$AE$690+Sensitivity!$AJ$690)*$T792</f>
        <v>21299359.6556802</v>
      </c>
      <c r="AC792" s="5" t="n">
        <f aca="false">common_rsa_total*$T792</f>
        <v>631749060.29647</v>
      </c>
      <c r="AD792" s="5" t="n">
        <f aca="false">IF($S792=const_one,pre_f_options_issued*($T792-option_strike_usd),const_zero)</f>
        <v>172985850.082353</v>
      </c>
      <c r="AE792" s="5" t="n">
        <f aca="false">J792+U792</f>
        <v>65339389.0189287</v>
      </c>
      <c r="AF792" s="5" t="n">
        <f aca="false">K792+V792</f>
        <v>432061285.155572</v>
      </c>
      <c r="AG792" s="5" t="n">
        <f aca="false">L792+W792</f>
        <v>122126939.547233</v>
      </c>
      <c r="AH792" s="5" t="n">
        <f aca="false">M792+X792</f>
        <v>168466416.079059</v>
      </c>
      <c r="AI792" s="5" t="n">
        <f aca="false">N792+Y792</f>
        <v>30000000</v>
      </c>
      <c r="AJ792" s="5" t="n">
        <f aca="false">O792+Z792</f>
        <v>350971700.164705</v>
      </c>
      <c r="AK792" s="5" t="n">
        <f aca="false">P792+AA792</f>
        <v>5000000</v>
      </c>
      <c r="AL792" s="5" t="n">
        <f aca="false">INDEX($AE$745:$AE$872,$B792-$C792*1+const_one)</f>
        <v>30000000</v>
      </c>
      <c r="AM792" s="5" t="n">
        <f aca="false">INDEX($AF$745:$AF$872,$B792-$D792*2+const_one)</f>
        <v>300000000</v>
      </c>
      <c r="AN792" s="5" t="n">
        <f aca="false">INDEX($AG$745:$AG$872,$B792-$E792*4+const_one)</f>
        <v>100000000</v>
      </c>
      <c r="AO792" s="5" t="n">
        <f aca="false">INDEX($AH$745:$AH$872,$B792-$F792*8+const_one)</f>
        <v>60000000</v>
      </c>
      <c r="AP792" s="5" t="n">
        <f aca="false">INDEX($AI$745:$AI$872,$B792-$G792*16+const_one)</f>
        <v>30000000</v>
      </c>
      <c r="AQ792" s="5" t="n">
        <f aca="false">INDEX($AJ$745:$AJ$872,$B792-$H792*32+const_one)</f>
        <v>15000000</v>
      </c>
      <c r="AR792" s="5" t="n">
        <f aca="false">INDEX($AK$745:$AK$872,$B792-$I792*64+const_one)</f>
        <v>5000000</v>
      </c>
      <c r="AS792" s="5" t="n">
        <f aca="false">INDEX($AE$745:$AE$872,$B792+(const_one-$C792)*1+const_one)</f>
        <v>65339389.0189287</v>
      </c>
      <c r="AT792" s="5" t="n">
        <f aca="false">INDEX($AF$745:$AF$872,$B792+(const_one-$D792)*2+const_one)</f>
        <v>432061285.155572</v>
      </c>
      <c r="AU792" s="5" t="n">
        <f aca="false">INDEX($AG$745:$AG$872,$B792+(const_one-$E792)*4+const_one)</f>
        <v>122126939.547233</v>
      </c>
      <c r="AV792" s="5" t="n">
        <f aca="false">INDEX($AH$745:$AH$872,$B792+(const_one-$F792)*8+const_one)</f>
        <v>168466416.079059</v>
      </c>
      <c r="AW792" s="5" t="n">
        <f aca="false">INDEX($AI$745:$AI$872,$B792+(const_one-$G792)*16+const_one)</f>
        <v>193123760.098141</v>
      </c>
      <c r="AX792" s="5" t="n">
        <f aca="false">INDEX($AJ$745:$AJ$872,$B792+(const_one-$H792)*32+const_one)</f>
        <v>350971700.164705</v>
      </c>
      <c r="AY792" s="5" t="n">
        <f aca="false">INDEX($AK$745:$AK$872,$B792+(const_one-$I792)*64+const_one)</f>
        <v>298598287.193111</v>
      </c>
      <c r="AZ792" s="5" t="n">
        <f aca="false">--($C792=--(AS792&gt;AL792))</f>
        <v>1</v>
      </c>
      <c r="BA792" s="5" t="n">
        <f aca="false">--($D792=--(AT792&gt;AM792))</f>
        <v>1</v>
      </c>
      <c r="BB792" s="5" t="n">
        <f aca="false">--($E792=--(AU792&gt;AN792))</f>
        <v>1</v>
      </c>
      <c r="BC792" s="5" t="n">
        <f aca="false">--($F792=--(AV792&gt;AO792))</f>
        <v>1</v>
      </c>
      <c r="BD792" s="5" t="n">
        <f aca="false">--($G792=--(AW792&gt;AP792))</f>
        <v>0</v>
      </c>
      <c r="BE792" s="5" t="n">
        <f aca="false">--($H792=--(AX792&gt;AQ792))</f>
        <v>1</v>
      </c>
      <c r="BF792" s="5" t="n">
        <f aca="false">--($I792=--(AY792&gt;AR792))</f>
        <v>0</v>
      </c>
      <c r="BG792" s="5" t="n">
        <f aca="false">SUM(AZ792:BF792)</f>
        <v>5</v>
      </c>
      <c r="BH792" s="5" t="n">
        <f aca="false">SUM(AE792:AK792)+AB792+AC792+AD792</f>
        <v>2000000000</v>
      </c>
    </row>
    <row r="793" customFormat="false" ht="15" hidden="true" customHeight="false" outlineLevel="0" collapsed="false">
      <c r="A793" s="5" t="n">
        <f aca="false">sensitivity_exit_usd</f>
        <v>2000000000</v>
      </c>
      <c r="B793" s="2" t="n">
        <f aca="false">ROW()-ROW($B$745)</f>
        <v>48</v>
      </c>
      <c r="C793" s="2" t="n">
        <f aca="false">MOD(QUOTIENT($B793,1),2)</f>
        <v>0</v>
      </c>
      <c r="D793" s="2" t="n">
        <f aca="false">MOD(QUOTIENT($B793,2),2)</f>
        <v>0</v>
      </c>
      <c r="E793" s="2" t="n">
        <f aca="false">MOD(QUOTIENT($B793,4),2)</f>
        <v>0</v>
      </c>
      <c r="F793" s="2" t="n">
        <f aca="false">MOD(QUOTIENT($B793,8),2)</f>
        <v>0</v>
      </c>
      <c r="G793" s="2" t="n">
        <f aca="false">MOD(QUOTIENT($B793,16),2)</f>
        <v>1</v>
      </c>
      <c r="H793" s="2" t="n">
        <f aca="false">MOD(QUOTIENT($B793,32),2)</f>
        <v>1</v>
      </c>
      <c r="I793" s="2" t="n">
        <f aca="false">MOD(QUOTIENT($B793,64),2)</f>
        <v>0</v>
      </c>
      <c r="J793" s="5" t="n">
        <f aca="false">IF($C793=const_zero,MIN(class_series_f_invested_usd,MAX(const_zero,$A793)),const_zero)</f>
        <v>30000000</v>
      </c>
      <c r="K793" s="5" t="n">
        <f aca="false">IF($D793=const_zero,MIN(class_series_e_invested_usd,MAX(const_zero,$A793-SUM($J793:$J793))),const_zero)</f>
        <v>300000000</v>
      </c>
      <c r="L793" s="5" t="n">
        <f aca="false">IF($E793=const_zero,MIN(class_series_d_invested_usd,MAX(const_zero,$A793-SUM($J793:$K793))),const_zero)</f>
        <v>100000000</v>
      </c>
      <c r="M793" s="5" t="n">
        <f aca="false">IF($F793=const_zero,MIN(class_series_c_invested_usd,MAX(const_zero,$A793-SUM($J793:$L793))),const_zero)</f>
        <v>60000000</v>
      </c>
      <c r="N793" s="5" t="n">
        <f aca="false">IF($G793=const_zero,MIN(class_series_b_invested_usd,MAX(const_zero,$A793-SUM($J793:$M793))),const_zero)</f>
        <v>0</v>
      </c>
      <c r="O793" s="5" t="n">
        <f aca="false">IF($H793=const_zero,MIN(class_series_a_invested_usd,MAX(const_zero,$A793-SUM($J793:$N793))),const_zero)</f>
        <v>0</v>
      </c>
      <c r="P793" s="5" t="n">
        <f aca="false">IF($I793=const_zero,MIN(class_seed_invested_usd,MAX(const_zero,$A793-SUM($J793:$O793))),const_zero)</f>
        <v>5000000</v>
      </c>
      <c r="Q793" s="5" t="n">
        <f aca="false">MAX(const_zero,$A793-SUM($J793:$P793))</f>
        <v>1505000000</v>
      </c>
      <c r="R793" s="9" t="n">
        <f aca="false">common_rsa_total+Sensitivity!$AE$690+Sensitivity!$AJ$690+IF($C793=const_one,Sensitivity!$D$690,const_zero)+IF($D793=const_one,Sensitivity!$Y$690,const_zero)+IF($E793=const_one,Sensitivity!$V$690,const_zero)+IF($F793=const_one,Sensitivity!$S$690,const_zero)+IF($G793=const_one,Sensitivity!$P$690,const_zero)+IF($H793=const_one,Sensitivity!$M$690,const_zero)+IF($I793=const_one,Sensitivity!$J$690,const_zero)</f>
        <v>17303434.1464808</v>
      </c>
      <c r="S793" s="23" t="b">
        <f aca="false">IF($R793&gt;const_zero,--($Q793&gt;option_strike_usd*$R793),const_zero)</f>
        <v>1</v>
      </c>
      <c r="T793" s="7" t="n">
        <f aca="false">IF($R793&gt;const_zero,IF($S793=const_one,($Q793+option_strike_usd*pre_f_options_issued)/($R793+pre_f_options_issued),$Q793/$R793),const_zero)</f>
        <v>76.1231607028062</v>
      </c>
      <c r="U793" s="5" t="n">
        <f aca="false">IF($C793=const_one,Sensitivity!$D$690*$T793,const_zero)</f>
        <v>0</v>
      </c>
      <c r="V793" s="5" t="n">
        <f aca="false">IF($D793=const_one,Sensitivity!$Y$690*$T793,const_zero)</f>
        <v>0</v>
      </c>
      <c r="W793" s="5" t="n">
        <f aca="false">IF($E793=const_one,Sensitivity!$V$690*$T793,const_zero)</f>
        <v>0</v>
      </c>
      <c r="X793" s="5" t="n">
        <f aca="false">IF($F793=const_one,Sensitivity!$S$690*$T793,const_zero)</f>
        <v>0</v>
      </c>
      <c r="Y793" s="5" t="n">
        <f aca="false">IF($G793=const_one,Sensitivity!$P$690*$T793,const_zero)</f>
        <v>228369482.108419</v>
      </c>
      <c r="Z793" s="5" t="n">
        <f aca="false">IF($H793=const_one,Sensitivity!$M$690*$T793,const_zero)</f>
        <v>380615803.514031</v>
      </c>
      <c r="AA793" s="5" t="n">
        <f aca="false">IF($I793=const_one,Sensitivity!$J$690*$T793,const_zero)</f>
        <v>0</v>
      </c>
      <c r="AB793" s="5" t="n">
        <f aca="false">(Sensitivity!$AE$690+Sensitivity!$AJ$690)*$T793</f>
        <v>23098366.2952786</v>
      </c>
      <c r="AC793" s="5" t="n">
        <f aca="false">common_rsa_total*$T793</f>
        <v>685108446.325256</v>
      </c>
      <c r="AD793" s="5" t="n">
        <f aca="false">IF($S793=const_one,pre_f_options_issued*($T793-option_strike_usd),const_zero)</f>
        <v>187807901.757016</v>
      </c>
      <c r="AE793" s="5" t="n">
        <f aca="false">J793+U793</f>
        <v>30000000</v>
      </c>
      <c r="AF793" s="5" t="n">
        <f aca="false">K793+V793</f>
        <v>300000000</v>
      </c>
      <c r="AG793" s="5" t="n">
        <f aca="false">L793+W793</f>
        <v>100000000</v>
      </c>
      <c r="AH793" s="5" t="n">
        <f aca="false">M793+X793</f>
        <v>60000000</v>
      </c>
      <c r="AI793" s="5" t="n">
        <f aca="false">N793+Y793</f>
        <v>228369482.108419</v>
      </c>
      <c r="AJ793" s="5" t="n">
        <f aca="false">O793+Z793</f>
        <v>380615803.514031</v>
      </c>
      <c r="AK793" s="5" t="n">
        <f aca="false">P793+AA793</f>
        <v>5000000</v>
      </c>
      <c r="AL793" s="5" t="n">
        <f aca="false">INDEX($AE$745:$AE$872,$B793-$C793*1+const_one)</f>
        <v>30000000</v>
      </c>
      <c r="AM793" s="5" t="n">
        <f aca="false">INDEX($AF$745:$AF$872,$B793-$D793*2+const_one)</f>
        <v>300000000</v>
      </c>
      <c r="AN793" s="5" t="n">
        <f aca="false">INDEX($AG$745:$AG$872,$B793-$E793*4+const_one)</f>
        <v>100000000</v>
      </c>
      <c r="AO793" s="5" t="n">
        <f aca="false">INDEX($AH$745:$AH$872,$B793-$F793*8+const_one)</f>
        <v>60000000</v>
      </c>
      <c r="AP793" s="5" t="n">
        <f aca="false">INDEX($AI$745:$AI$872,$B793-$G793*16+const_one)</f>
        <v>30000000</v>
      </c>
      <c r="AQ793" s="5" t="n">
        <f aca="false">INDEX($AJ$745:$AJ$872,$B793-$H793*32+const_one)</f>
        <v>15000000</v>
      </c>
      <c r="AR793" s="5" t="n">
        <f aca="false">INDEX($AK$745:$AK$872,$B793-$I793*64+const_one)</f>
        <v>5000000</v>
      </c>
      <c r="AS793" s="5" t="n">
        <f aca="false">INDEX($AE$745:$AE$872,$B793+(const_one-$C793)*1+const_one)</f>
        <v>69023877.8109775</v>
      </c>
      <c r="AT793" s="5" t="n">
        <f aca="false">INDEX($AF$745:$AF$872,$B793+(const_one-$D793)*2+const_one)</f>
        <v>428587468.025538</v>
      </c>
      <c r="AU793" s="5" t="n">
        <f aca="false">INDEX($AG$745:$AG$872,$B793+(const_one-$E793)*4+const_one)</f>
        <v>129822105.062909</v>
      </c>
      <c r="AV793" s="5" t="n">
        <f aca="false">INDEX($AH$745:$AH$872,$B793+(const_one-$F793)*8+const_one)</f>
        <v>169433249.612708</v>
      </c>
      <c r="AW793" s="5" t="n">
        <f aca="false">INDEX($AI$745:$AI$872,$B793+(const_one-$G793)*16+const_one)</f>
        <v>228369482.108419</v>
      </c>
      <c r="AX793" s="5" t="n">
        <f aca="false">INDEX($AJ$745:$AJ$872,$B793+(const_one-$H793)*32+const_one)</f>
        <v>380615803.514031</v>
      </c>
      <c r="AY793" s="5" t="n">
        <f aca="false">INDEX($AK$745:$AK$872,$B793+(const_one-$I793)*64+const_one)</f>
        <v>304897295.888077</v>
      </c>
      <c r="AZ793" s="5" t="n">
        <f aca="false">--($C793=--(AS793&gt;AL793))</f>
        <v>0</v>
      </c>
      <c r="BA793" s="5" t="n">
        <f aca="false">--($D793=--(AT793&gt;AM793))</f>
        <v>0</v>
      </c>
      <c r="BB793" s="5" t="n">
        <f aca="false">--($E793=--(AU793&gt;AN793))</f>
        <v>0</v>
      </c>
      <c r="BC793" s="5" t="n">
        <f aca="false">--($F793=--(AV793&gt;AO793))</f>
        <v>0</v>
      </c>
      <c r="BD793" s="5" t="n">
        <f aca="false">--($G793=--(AW793&gt;AP793))</f>
        <v>1</v>
      </c>
      <c r="BE793" s="5" t="n">
        <f aca="false">--($H793=--(AX793&gt;AQ793))</f>
        <v>1</v>
      </c>
      <c r="BF793" s="5" t="n">
        <f aca="false">--($I793=--(AY793&gt;AR793))</f>
        <v>0</v>
      </c>
      <c r="BG793" s="5" t="n">
        <f aca="false">SUM(AZ793:BF793)</f>
        <v>2</v>
      </c>
      <c r="BH793" s="5" t="n">
        <f aca="false">SUM(AE793:AK793)+AB793+AC793+AD793</f>
        <v>2000000000</v>
      </c>
    </row>
    <row r="794" customFormat="false" ht="15" hidden="true" customHeight="false" outlineLevel="0" collapsed="false">
      <c r="A794" s="5" t="n">
        <f aca="false">sensitivity_exit_usd</f>
        <v>2000000000</v>
      </c>
      <c r="B794" s="2" t="n">
        <f aca="false">ROW()-ROW($B$745)</f>
        <v>49</v>
      </c>
      <c r="C794" s="2" t="n">
        <f aca="false">MOD(QUOTIENT($B794,1),2)</f>
        <v>1</v>
      </c>
      <c r="D794" s="2" t="n">
        <f aca="false">MOD(QUOTIENT($B794,2),2)</f>
        <v>0</v>
      </c>
      <c r="E794" s="2" t="n">
        <f aca="false">MOD(QUOTIENT($B794,4),2)</f>
        <v>0</v>
      </c>
      <c r="F794" s="2" t="n">
        <f aca="false">MOD(QUOTIENT($B794,8),2)</f>
        <v>0</v>
      </c>
      <c r="G794" s="2" t="n">
        <f aca="false">MOD(QUOTIENT($B794,16),2)</f>
        <v>1</v>
      </c>
      <c r="H794" s="2" t="n">
        <f aca="false">MOD(QUOTIENT($B794,32),2)</f>
        <v>1</v>
      </c>
      <c r="I794" s="2" t="n">
        <f aca="false">MOD(QUOTIENT($B794,64),2)</f>
        <v>0</v>
      </c>
      <c r="J794" s="5" t="n">
        <f aca="false">IF($C794=const_zero,MIN(class_series_f_invested_usd,MAX(const_zero,$A794)),const_zero)</f>
        <v>0</v>
      </c>
      <c r="K794" s="5" t="n">
        <f aca="false">IF($D794=const_zero,MIN(class_series_e_invested_usd,MAX(const_zero,$A794-SUM($J794:$J794))),const_zero)</f>
        <v>300000000</v>
      </c>
      <c r="L794" s="5" t="n">
        <f aca="false">IF($E794=const_zero,MIN(class_series_d_invested_usd,MAX(const_zero,$A794-SUM($J794:$K794))),const_zero)</f>
        <v>100000000</v>
      </c>
      <c r="M794" s="5" t="n">
        <f aca="false">IF($F794=const_zero,MIN(class_series_c_invested_usd,MAX(const_zero,$A794-SUM($J794:$L794))),const_zero)</f>
        <v>60000000</v>
      </c>
      <c r="N794" s="5" t="n">
        <f aca="false">IF($G794=const_zero,MIN(class_series_b_invested_usd,MAX(const_zero,$A794-SUM($J794:$M794))),const_zero)</f>
        <v>0</v>
      </c>
      <c r="O794" s="5" t="n">
        <f aca="false">IF($H794=const_zero,MIN(class_series_a_invested_usd,MAX(const_zero,$A794-SUM($J794:$N794))),const_zero)</f>
        <v>0</v>
      </c>
      <c r="P794" s="5" t="n">
        <f aca="false">IF($I794=const_zero,MIN(class_seed_invested_usd,MAX(const_zero,$A794-SUM($J794:$O794))),const_zero)</f>
        <v>5000000</v>
      </c>
      <c r="Q794" s="5" t="n">
        <f aca="false">MAX(const_zero,$A794-SUM($J794:$P794))</f>
        <v>1535000000</v>
      </c>
      <c r="R794" s="9" t="n">
        <f aca="false">common_rsa_total+Sensitivity!$AE$690+Sensitivity!$AJ$690+IF($C794=const_one,Sensitivity!$D$690,const_zero)+IF($D794=const_one,Sensitivity!$Y$690,const_zero)+IF($E794=const_one,Sensitivity!$V$690,const_zero)+IF($F794=const_one,Sensitivity!$S$690,const_zero)+IF($G794=const_one,Sensitivity!$P$690,const_zero)+IF($H794=const_one,Sensitivity!$M$690,const_zero)+IF($I794=const_one,Sensitivity!$J$690,const_zero)</f>
        <v>18234269.7236551</v>
      </c>
      <c r="S794" s="23" t="b">
        <f aca="false">IF($R794&gt;const_zero,--($Q794&gt;option_strike_usd*$R794),const_zero)</f>
        <v>1</v>
      </c>
      <c r="T794" s="7" t="n">
        <f aca="false">IF($R794&gt;const_zero,IF($S794=const_one,($Q794+option_strike_usd*pre_f_options_issued)/($R794+pre_f_options_issued),$Q794/$R794),const_zero)</f>
        <v>74.152599560616</v>
      </c>
      <c r="U794" s="5" t="n">
        <f aca="false">IF($C794=const_one,Sensitivity!$D$690*$T794,const_zero)</f>
        <v>69023877.8109775</v>
      </c>
      <c r="V794" s="5" t="n">
        <f aca="false">IF($D794=const_one,Sensitivity!$Y$690*$T794,const_zero)</f>
        <v>0</v>
      </c>
      <c r="W794" s="5" t="n">
        <f aca="false">IF($E794=const_one,Sensitivity!$V$690*$T794,const_zero)</f>
        <v>0</v>
      </c>
      <c r="X794" s="5" t="n">
        <f aca="false">IF($F794=const_one,Sensitivity!$S$690*$T794,const_zero)</f>
        <v>0</v>
      </c>
      <c r="Y794" s="5" t="n">
        <f aca="false">IF($G794=const_one,Sensitivity!$P$690*$T794,const_zero)</f>
        <v>222457798.681848</v>
      </c>
      <c r="Z794" s="5" t="n">
        <f aca="false">IF($H794=const_one,Sensitivity!$M$690*$T794,const_zero)</f>
        <v>370762997.80308</v>
      </c>
      <c r="AA794" s="5" t="n">
        <f aca="false">IF($I794=const_one,Sensitivity!$J$690*$T794,const_zero)</f>
        <v>0</v>
      </c>
      <c r="AB794" s="5" t="n">
        <f aca="false">(Sensitivity!$AE$690+Sensitivity!$AJ$690)*$T794</f>
        <v>22500430.7570098</v>
      </c>
      <c r="AC794" s="5" t="n">
        <f aca="false">common_rsa_total*$T794</f>
        <v>667373396.045544</v>
      </c>
      <c r="AD794" s="5" t="n">
        <f aca="false">IF($S794=const_one,pre_f_options_issued*($T794-option_strike_usd),const_zero)</f>
        <v>182881498.90154</v>
      </c>
      <c r="AE794" s="5" t="n">
        <f aca="false">J794+U794</f>
        <v>69023877.8109775</v>
      </c>
      <c r="AF794" s="5" t="n">
        <f aca="false">K794+V794</f>
        <v>300000000</v>
      </c>
      <c r="AG794" s="5" t="n">
        <f aca="false">L794+W794</f>
        <v>100000000</v>
      </c>
      <c r="AH794" s="5" t="n">
        <f aca="false">M794+X794</f>
        <v>60000000</v>
      </c>
      <c r="AI794" s="5" t="n">
        <f aca="false">N794+Y794</f>
        <v>222457798.681848</v>
      </c>
      <c r="AJ794" s="5" t="n">
        <f aca="false">O794+Z794</f>
        <v>370762997.80308</v>
      </c>
      <c r="AK794" s="5" t="n">
        <f aca="false">P794+AA794</f>
        <v>5000000</v>
      </c>
      <c r="AL794" s="5" t="n">
        <f aca="false">INDEX($AE$745:$AE$872,$B794-$C794*1+const_one)</f>
        <v>30000000</v>
      </c>
      <c r="AM794" s="5" t="n">
        <f aca="false">INDEX($AF$745:$AF$872,$B794-$D794*2+const_one)</f>
        <v>300000000</v>
      </c>
      <c r="AN794" s="5" t="n">
        <f aca="false">INDEX($AG$745:$AG$872,$B794-$E794*4+const_one)</f>
        <v>100000000</v>
      </c>
      <c r="AO794" s="5" t="n">
        <f aca="false">INDEX($AH$745:$AH$872,$B794-$F794*8+const_one)</f>
        <v>60000000</v>
      </c>
      <c r="AP794" s="5" t="n">
        <f aca="false">INDEX($AI$745:$AI$872,$B794-$G794*16+const_one)</f>
        <v>30000000</v>
      </c>
      <c r="AQ794" s="5" t="n">
        <f aca="false">INDEX($AJ$745:$AJ$872,$B794-$H794*32+const_one)</f>
        <v>15000000</v>
      </c>
      <c r="AR794" s="5" t="n">
        <f aca="false">INDEX($AK$745:$AK$872,$B794-$I794*64+const_one)</f>
        <v>5000000</v>
      </c>
      <c r="AS794" s="5" t="n">
        <f aca="false">INDEX($AE$745:$AE$872,$B794+(const_one-$C794)*1+const_one)</f>
        <v>69023877.8109775</v>
      </c>
      <c r="AT794" s="5" t="n">
        <f aca="false">INDEX($AF$745:$AF$872,$B794+(const_one-$D794)*2+const_one)</f>
        <v>420618256.309884</v>
      </c>
      <c r="AU794" s="5" t="n">
        <f aca="false">INDEX($AG$745:$AG$872,$B794+(const_one-$E794)*4+const_one)</f>
        <v>126767575.829022</v>
      </c>
      <c r="AV794" s="5" t="n">
        <f aca="false">INDEX($AH$745:$AH$872,$B794+(const_one-$F794)*8+const_one)</f>
        <v>165728161.977799</v>
      </c>
      <c r="AW794" s="5" t="n">
        <f aca="false">INDEX($AI$745:$AI$872,$B794+(const_one-$G794)*16+const_one)</f>
        <v>222457798.681848</v>
      </c>
      <c r="AX794" s="5" t="n">
        <f aca="false">INDEX($AJ$745:$AJ$872,$B794+(const_one-$H794)*32+const_one)</f>
        <v>370762997.80308</v>
      </c>
      <c r="AY794" s="5" t="n">
        <f aca="false">INDEX($AK$745:$AK$872,$B794+(const_one-$I794)*64+const_one)</f>
        <v>299697643.757523</v>
      </c>
      <c r="AZ794" s="5" t="n">
        <f aca="false">--($C794=--(AS794&gt;AL794))</f>
        <v>1</v>
      </c>
      <c r="BA794" s="5" t="n">
        <f aca="false">--($D794=--(AT794&gt;AM794))</f>
        <v>0</v>
      </c>
      <c r="BB794" s="5" t="n">
        <f aca="false">--($E794=--(AU794&gt;AN794))</f>
        <v>0</v>
      </c>
      <c r="BC794" s="5" t="n">
        <f aca="false">--($F794=--(AV794&gt;AO794))</f>
        <v>0</v>
      </c>
      <c r="BD794" s="5" t="n">
        <f aca="false">--($G794=--(AW794&gt;AP794))</f>
        <v>1</v>
      </c>
      <c r="BE794" s="5" t="n">
        <f aca="false">--($H794=--(AX794&gt;AQ794))</f>
        <v>1</v>
      </c>
      <c r="BF794" s="5" t="n">
        <f aca="false">--($I794=--(AY794&gt;AR794))</f>
        <v>0</v>
      </c>
      <c r="BG794" s="5" t="n">
        <f aca="false">SUM(AZ794:BF794)</f>
        <v>3</v>
      </c>
      <c r="BH794" s="5" t="n">
        <f aca="false">SUM(AE794:AK794)+AB794+AC794+AD794</f>
        <v>2000000000</v>
      </c>
    </row>
    <row r="795" customFormat="false" ht="15" hidden="true" customHeight="false" outlineLevel="0" collapsed="false">
      <c r="A795" s="5" t="n">
        <f aca="false">sensitivity_exit_usd</f>
        <v>2000000000</v>
      </c>
      <c r="B795" s="2" t="n">
        <f aca="false">ROW()-ROW($B$745)</f>
        <v>50</v>
      </c>
      <c r="C795" s="2" t="n">
        <f aca="false">MOD(QUOTIENT($B795,1),2)</f>
        <v>0</v>
      </c>
      <c r="D795" s="2" t="n">
        <f aca="false">MOD(QUOTIENT($B795,2),2)</f>
        <v>1</v>
      </c>
      <c r="E795" s="2" t="n">
        <f aca="false">MOD(QUOTIENT($B795,4),2)</f>
        <v>0</v>
      </c>
      <c r="F795" s="2" t="n">
        <f aca="false">MOD(QUOTIENT($B795,8),2)</f>
        <v>0</v>
      </c>
      <c r="G795" s="2" t="n">
        <f aca="false">MOD(QUOTIENT($B795,16),2)</f>
        <v>1</v>
      </c>
      <c r="H795" s="2" t="n">
        <f aca="false">MOD(QUOTIENT($B795,32),2)</f>
        <v>1</v>
      </c>
      <c r="I795" s="2" t="n">
        <f aca="false">MOD(QUOTIENT($B795,64),2)</f>
        <v>0</v>
      </c>
      <c r="J795" s="5" t="n">
        <f aca="false">IF($C795=const_zero,MIN(class_series_f_invested_usd,MAX(const_zero,$A795)),const_zero)</f>
        <v>30000000</v>
      </c>
      <c r="K795" s="5" t="n">
        <f aca="false">IF($D795=const_zero,MIN(class_series_e_invested_usd,MAX(const_zero,$A795-SUM($J795:$J795))),const_zero)</f>
        <v>0</v>
      </c>
      <c r="L795" s="5" t="n">
        <f aca="false">IF($E795=const_zero,MIN(class_series_d_invested_usd,MAX(const_zero,$A795-SUM($J795:$K795))),const_zero)</f>
        <v>100000000</v>
      </c>
      <c r="M795" s="5" t="n">
        <f aca="false">IF($F795=const_zero,MIN(class_series_c_invested_usd,MAX(const_zero,$A795-SUM($J795:$L795))),const_zero)</f>
        <v>60000000</v>
      </c>
      <c r="N795" s="5" t="n">
        <f aca="false">IF($G795=const_zero,MIN(class_series_b_invested_usd,MAX(const_zero,$A795-SUM($J795:$M795))),const_zero)</f>
        <v>0</v>
      </c>
      <c r="O795" s="5" t="n">
        <f aca="false">IF($H795=const_zero,MIN(class_series_a_invested_usd,MAX(const_zero,$A795-SUM($J795:$N795))),const_zero)</f>
        <v>0</v>
      </c>
      <c r="P795" s="5" t="n">
        <f aca="false">IF($I795=const_zero,MIN(class_seed_invested_usd,MAX(const_zero,$A795-SUM($J795:$O795))),const_zero)</f>
        <v>5000000</v>
      </c>
      <c r="Q795" s="5" t="n">
        <f aca="false">MAX(const_zero,$A795-SUM($J795:$P795))</f>
        <v>1805000000</v>
      </c>
      <c r="R795" s="9" t="n">
        <f aca="false">common_rsa_total+Sensitivity!$AE$690+Sensitivity!$AJ$690+IF($C795=const_one,Sensitivity!$D$690,const_zero)+IF($D795=const_one,Sensitivity!$Y$690,const_zero)+IF($E795=const_one,Sensitivity!$V$690,const_zero)+IF($F795=const_one,Sensitivity!$S$690,const_zero)+IF($G795=const_one,Sensitivity!$P$690,const_zero)+IF($H795=const_one,Sensitivity!$M$690,const_zero)+IF($I795=const_one,Sensitivity!$J$690,const_zero)</f>
        <v>23458649.5805573</v>
      </c>
      <c r="S795" s="23" t="b">
        <f aca="false">IF($R795&gt;const_zero,--($Q795&gt;option_strike_usd*$R795),const_zero)</f>
        <v>1</v>
      </c>
      <c r="T795" s="7" t="n">
        <f aca="false">IF($R795&gt;const_zero,IF($S795=const_one,($Q795+option_strike_usd*pre_f_options_issued)/($R795+pre_f_options_issued),$Q795/$R795),const_zero)</f>
        <v>69.6299703261064</v>
      </c>
      <c r="U795" s="5" t="n">
        <f aca="false">IF($C795=const_one,Sensitivity!$D$690*$T795,const_zero)</f>
        <v>0</v>
      </c>
      <c r="V795" s="5" t="n">
        <f aca="false">IF($D795=const_one,Sensitivity!$Y$690*$T795,const_zero)</f>
        <v>428587468.025538</v>
      </c>
      <c r="W795" s="5" t="n">
        <f aca="false">IF($E795=const_one,Sensitivity!$V$690*$T795,const_zero)</f>
        <v>0</v>
      </c>
      <c r="X795" s="5" t="n">
        <f aca="false">IF($F795=const_one,Sensitivity!$S$690*$T795,const_zero)</f>
        <v>0</v>
      </c>
      <c r="Y795" s="5" t="n">
        <f aca="false">IF($G795=const_one,Sensitivity!$P$690*$T795,const_zero)</f>
        <v>208889910.978319</v>
      </c>
      <c r="Z795" s="5" t="n">
        <f aca="false">IF($H795=const_one,Sensitivity!$M$690*$T795,const_zero)</f>
        <v>348149851.630532</v>
      </c>
      <c r="AA795" s="5" t="n">
        <f aca="false">IF($I795=const_one,Sensitivity!$J$690*$T795,const_zero)</f>
        <v>0</v>
      </c>
      <c r="AB795" s="5" t="n">
        <f aca="false">(Sensitivity!$AE$690+Sensitivity!$AJ$690)*$T795</f>
        <v>21128110.6153872</v>
      </c>
      <c r="AC795" s="5" t="n">
        <f aca="false">common_rsa_total*$T795</f>
        <v>626669732.934958</v>
      </c>
      <c r="AD795" s="5" t="n">
        <f aca="false">IF($S795=const_one,pre_f_options_issued*($T795-option_strike_usd),const_zero)</f>
        <v>171574925.815266</v>
      </c>
      <c r="AE795" s="5" t="n">
        <f aca="false">J795+U795</f>
        <v>30000000</v>
      </c>
      <c r="AF795" s="5" t="n">
        <f aca="false">K795+V795</f>
        <v>428587468.025538</v>
      </c>
      <c r="AG795" s="5" t="n">
        <f aca="false">L795+W795</f>
        <v>100000000</v>
      </c>
      <c r="AH795" s="5" t="n">
        <f aca="false">M795+X795</f>
        <v>60000000</v>
      </c>
      <c r="AI795" s="5" t="n">
        <f aca="false">N795+Y795</f>
        <v>208889910.978319</v>
      </c>
      <c r="AJ795" s="5" t="n">
        <f aca="false">O795+Z795</f>
        <v>348149851.630532</v>
      </c>
      <c r="AK795" s="5" t="n">
        <f aca="false">P795+AA795</f>
        <v>5000000</v>
      </c>
      <c r="AL795" s="5" t="n">
        <f aca="false">INDEX($AE$745:$AE$872,$B795-$C795*1+const_one)</f>
        <v>30000000</v>
      </c>
      <c r="AM795" s="5" t="n">
        <f aca="false">INDEX($AF$745:$AF$872,$B795-$D795*2+const_one)</f>
        <v>300000000</v>
      </c>
      <c r="AN795" s="5" t="n">
        <f aca="false">INDEX($AG$745:$AG$872,$B795-$E795*4+const_one)</f>
        <v>100000000</v>
      </c>
      <c r="AO795" s="5" t="n">
        <f aca="false">INDEX($AH$745:$AH$872,$B795-$F795*8+const_one)</f>
        <v>60000000</v>
      </c>
      <c r="AP795" s="5" t="n">
        <f aca="false">INDEX($AI$745:$AI$872,$B795-$G795*16+const_one)</f>
        <v>30000000</v>
      </c>
      <c r="AQ795" s="5" t="n">
        <f aca="false">INDEX($AJ$745:$AJ$872,$B795-$H795*32+const_one)</f>
        <v>15000000</v>
      </c>
      <c r="AR795" s="5" t="n">
        <f aca="false">INDEX($AK$745:$AK$872,$B795-$I795*64+const_one)</f>
        <v>5000000</v>
      </c>
      <c r="AS795" s="5" t="n">
        <f aca="false">INDEX($AE$745:$AE$872,$B795+(const_one-$C795)*1+const_one)</f>
        <v>63608892.5847618</v>
      </c>
      <c r="AT795" s="5" t="n">
        <f aca="false">INDEX($AF$745:$AF$872,$B795+(const_one-$D795)*2+const_one)</f>
        <v>428587468.025538</v>
      </c>
      <c r="AU795" s="5" t="n">
        <f aca="false">INDEX($AG$745:$AG$872,$B795+(const_one-$E795)*4+const_one)</f>
        <v>119816832.388403</v>
      </c>
      <c r="AV795" s="5" t="n">
        <f aca="false">INDEX($AH$745:$AH$872,$B795+(const_one-$F795)*8+const_one)</f>
        <v>158047017.974821</v>
      </c>
      <c r="AW795" s="5" t="n">
        <f aca="false">INDEX($AI$745:$AI$872,$B795+(const_one-$G795)*16+const_one)</f>
        <v>208889910.978319</v>
      </c>
      <c r="AX795" s="5" t="n">
        <f aca="false">INDEX($AJ$745:$AJ$872,$B795+(const_one-$H795)*32+const_one)</f>
        <v>348149851.630532</v>
      </c>
      <c r="AY795" s="5" t="n">
        <f aca="false">INDEX($AK$745:$AK$872,$B795+(const_one-$I795)*64+const_one)</f>
        <v>292729176.588227</v>
      </c>
      <c r="AZ795" s="5" t="n">
        <f aca="false">--($C795=--(AS795&gt;AL795))</f>
        <v>0</v>
      </c>
      <c r="BA795" s="5" t="n">
        <f aca="false">--($D795=--(AT795&gt;AM795))</f>
        <v>1</v>
      </c>
      <c r="BB795" s="5" t="n">
        <f aca="false">--($E795=--(AU795&gt;AN795))</f>
        <v>0</v>
      </c>
      <c r="BC795" s="5" t="n">
        <f aca="false">--($F795=--(AV795&gt;AO795))</f>
        <v>0</v>
      </c>
      <c r="BD795" s="5" t="n">
        <f aca="false">--($G795=--(AW795&gt;AP795))</f>
        <v>1</v>
      </c>
      <c r="BE795" s="5" t="n">
        <f aca="false">--($H795=--(AX795&gt;AQ795))</f>
        <v>1</v>
      </c>
      <c r="BF795" s="5" t="n">
        <f aca="false">--($I795=--(AY795&gt;AR795))</f>
        <v>0</v>
      </c>
      <c r="BG795" s="5" t="n">
        <f aca="false">SUM(AZ795:BF795)</f>
        <v>3</v>
      </c>
      <c r="BH795" s="5" t="n">
        <f aca="false">SUM(AE795:AK795)+AB795+AC795+AD795</f>
        <v>2000000000</v>
      </c>
    </row>
    <row r="796" customFormat="false" ht="15" hidden="true" customHeight="false" outlineLevel="0" collapsed="false">
      <c r="A796" s="5" t="n">
        <f aca="false">sensitivity_exit_usd</f>
        <v>2000000000</v>
      </c>
      <c r="B796" s="2" t="n">
        <f aca="false">ROW()-ROW($B$745)</f>
        <v>51</v>
      </c>
      <c r="C796" s="2" t="n">
        <f aca="false">MOD(QUOTIENT($B796,1),2)</f>
        <v>1</v>
      </c>
      <c r="D796" s="2" t="n">
        <f aca="false">MOD(QUOTIENT($B796,2),2)</f>
        <v>1</v>
      </c>
      <c r="E796" s="2" t="n">
        <f aca="false">MOD(QUOTIENT($B796,4),2)</f>
        <v>0</v>
      </c>
      <c r="F796" s="2" t="n">
        <f aca="false">MOD(QUOTIENT($B796,8),2)</f>
        <v>0</v>
      </c>
      <c r="G796" s="2" t="n">
        <f aca="false">MOD(QUOTIENT($B796,16),2)</f>
        <v>1</v>
      </c>
      <c r="H796" s="2" t="n">
        <f aca="false">MOD(QUOTIENT($B796,32),2)</f>
        <v>1</v>
      </c>
      <c r="I796" s="2" t="n">
        <f aca="false">MOD(QUOTIENT($B796,64),2)</f>
        <v>0</v>
      </c>
      <c r="J796" s="5" t="n">
        <f aca="false">IF($C796=const_zero,MIN(class_series_f_invested_usd,MAX(const_zero,$A796)),const_zero)</f>
        <v>0</v>
      </c>
      <c r="K796" s="5" t="n">
        <f aca="false">IF($D796=const_zero,MIN(class_series_e_invested_usd,MAX(const_zero,$A796-SUM($J796:$J796))),const_zero)</f>
        <v>0</v>
      </c>
      <c r="L796" s="5" t="n">
        <f aca="false">IF($E796=const_zero,MIN(class_series_d_invested_usd,MAX(const_zero,$A796-SUM($J796:$K796))),const_zero)</f>
        <v>100000000</v>
      </c>
      <c r="M796" s="5" t="n">
        <f aca="false">IF($F796=const_zero,MIN(class_series_c_invested_usd,MAX(const_zero,$A796-SUM($J796:$L796))),const_zero)</f>
        <v>60000000</v>
      </c>
      <c r="N796" s="5" t="n">
        <f aca="false">IF($G796=const_zero,MIN(class_series_b_invested_usd,MAX(const_zero,$A796-SUM($J796:$M796))),const_zero)</f>
        <v>0</v>
      </c>
      <c r="O796" s="5" t="n">
        <f aca="false">IF($H796=const_zero,MIN(class_series_a_invested_usd,MAX(const_zero,$A796-SUM($J796:$N796))),const_zero)</f>
        <v>0</v>
      </c>
      <c r="P796" s="5" t="n">
        <f aca="false">IF($I796=const_zero,MIN(class_seed_invested_usd,MAX(const_zero,$A796-SUM($J796:$O796))),const_zero)</f>
        <v>5000000</v>
      </c>
      <c r="Q796" s="5" t="n">
        <f aca="false">MAX(const_zero,$A796-SUM($J796:$P796))</f>
        <v>1835000000</v>
      </c>
      <c r="R796" s="9" t="n">
        <f aca="false">common_rsa_total+Sensitivity!$AE$690+Sensitivity!$AJ$690+IF($C796=const_one,Sensitivity!$D$690,const_zero)+IF($D796=const_one,Sensitivity!$Y$690,const_zero)+IF($E796=const_one,Sensitivity!$V$690,const_zero)+IF($F796=const_one,Sensitivity!$S$690,const_zero)+IF($G796=const_one,Sensitivity!$P$690,const_zero)+IF($H796=const_one,Sensitivity!$M$690,const_zero)+IF($I796=const_one,Sensitivity!$J$690,const_zero)</f>
        <v>24389485.1577316</v>
      </c>
      <c r="S796" s="23" t="b">
        <f aca="false">IF($R796&gt;const_zero,--($Q796&gt;option_strike_usd*$R796),const_zero)</f>
        <v>1</v>
      </c>
      <c r="T796" s="7" t="n">
        <f aca="false">IF($R796&gt;const_zero,IF($S796=const_one,($Q796+option_strike_usd*pre_f_options_issued)/($R796+pre_f_options_issued),$Q796/$R796),const_zero)</f>
        <v>68.3352615054313</v>
      </c>
      <c r="U796" s="5" t="n">
        <f aca="false">IF($C796=const_one,Sensitivity!$D$690*$T796,const_zero)</f>
        <v>63608892.5847618</v>
      </c>
      <c r="V796" s="5" t="n">
        <f aca="false">IF($D796=const_one,Sensitivity!$Y$690*$T796,const_zero)</f>
        <v>420618256.309884</v>
      </c>
      <c r="W796" s="5" t="n">
        <f aca="false">IF($E796=const_one,Sensitivity!$V$690*$T796,const_zero)</f>
        <v>0</v>
      </c>
      <c r="X796" s="5" t="n">
        <f aca="false">IF($F796=const_one,Sensitivity!$S$690*$T796,const_zero)</f>
        <v>0</v>
      </c>
      <c r="Y796" s="5" t="n">
        <f aca="false">IF($G796=const_one,Sensitivity!$P$690*$T796,const_zero)</f>
        <v>205005784.516294</v>
      </c>
      <c r="Z796" s="5" t="n">
        <f aca="false">IF($H796=const_one,Sensitivity!$M$690*$T796,const_zero)</f>
        <v>341676307.527157</v>
      </c>
      <c r="AA796" s="5" t="n">
        <f aca="false">IF($I796=const_one,Sensitivity!$J$690*$T796,const_zero)</f>
        <v>0</v>
      </c>
      <c r="AB796" s="5" t="n">
        <f aca="false">(Sensitivity!$AE$690+Sensitivity!$AJ$690)*$T796</f>
        <v>20735251.7494444</v>
      </c>
      <c r="AC796" s="5" t="n">
        <f aca="false">common_rsa_total*$T796</f>
        <v>615017353.548882</v>
      </c>
      <c r="AD796" s="5" t="n">
        <f aca="false">IF($S796=const_one,pre_f_options_issued*($T796-option_strike_usd),const_zero)</f>
        <v>168338153.763578</v>
      </c>
      <c r="AE796" s="5" t="n">
        <f aca="false">J796+U796</f>
        <v>63608892.5847618</v>
      </c>
      <c r="AF796" s="5" t="n">
        <f aca="false">K796+V796</f>
        <v>420618256.309884</v>
      </c>
      <c r="AG796" s="5" t="n">
        <f aca="false">L796+W796</f>
        <v>100000000</v>
      </c>
      <c r="AH796" s="5" t="n">
        <f aca="false">M796+X796</f>
        <v>60000000</v>
      </c>
      <c r="AI796" s="5" t="n">
        <f aca="false">N796+Y796</f>
        <v>205005784.516294</v>
      </c>
      <c r="AJ796" s="5" t="n">
        <f aca="false">O796+Z796</f>
        <v>341676307.527157</v>
      </c>
      <c r="AK796" s="5" t="n">
        <f aca="false">P796+AA796</f>
        <v>5000000</v>
      </c>
      <c r="AL796" s="5" t="n">
        <f aca="false">INDEX($AE$745:$AE$872,$B796-$C796*1+const_one)</f>
        <v>30000000</v>
      </c>
      <c r="AM796" s="5" t="n">
        <f aca="false">INDEX($AF$745:$AF$872,$B796-$D796*2+const_one)</f>
        <v>300000000</v>
      </c>
      <c r="AN796" s="5" t="n">
        <f aca="false">INDEX($AG$745:$AG$872,$B796-$E796*4+const_one)</f>
        <v>100000000</v>
      </c>
      <c r="AO796" s="5" t="n">
        <f aca="false">INDEX($AH$745:$AH$872,$B796-$F796*8+const_one)</f>
        <v>60000000</v>
      </c>
      <c r="AP796" s="5" t="n">
        <f aca="false">INDEX($AI$745:$AI$872,$B796-$G796*16+const_one)</f>
        <v>30000000</v>
      </c>
      <c r="AQ796" s="5" t="n">
        <f aca="false">INDEX($AJ$745:$AJ$872,$B796-$H796*32+const_one)</f>
        <v>15000000</v>
      </c>
      <c r="AR796" s="5" t="n">
        <f aca="false">INDEX($AK$745:$AK$872,$B796-$I796*64+const_one)</f>
        <v>5000000</v>
      </c>
      <c r="AS796" s="5" t="n">
        <f aca="false">INDEX($AE$745:$AE$872,$B796+(const_one-$C796)*1+const_one)</f>
        <v>63608892.5847618</v>
      </c>
      <c r="AT796" s="5" t="n">
        <f aca="false">INDEX($AF$745:$AF$872,$B796+(const_one-$D796)*2+const_one)</f>
        <v>420618256.309884</v>
      </c>
      <c r="AU796" s="5" t="n">
        <f aca="false">INDEX($AG$745:$AG$872,$B796+(const_one-$E796)*4+const_one)</f>
        <v>117744322.424217</v>
      </c>
      <c r="AV796" s="5" t="n">
        <f aca="false">INDEX($AH$745:$AH$872,$B796+(const_one-$F796)*8+const_one)</f>
        <v>155482418.877475</v>
      </c>
      <c r="AW796" s="5" t="n">
        <f aca="false">INDEX($AI$745:$AI$872,$B796+(const_one-$G796)*16+const_one)</f>
        <v>205005784.516294</v>
      </c>
      <c r="AX796" s="5" t="n">
        <f aca="false">INDEX($AJ$745:$AJ$872,$B796+(const_one-$H796)*32+const_one)</f>
        <v>341676307.527157</v>
      </c>
      <c r="AY796" s="5" t="n">
        <f aca="false">INDEX($AK$745:$AK$872,$B796+(const_one-$I796)*64+const_one)</f>
        <v>288888326.494868</v>
      </c>
      <c r="AZ796" s="5" t="n">
        <f aca="false">--($C796=--(AS796&gt;AL796))</f>
        <v>1</v>
      </c>
      <c r="BA796" s="5" t="n">
        <f aca="false">--($D796=--(AT796&gt;AM796))</f>
        <v>1</v>
      </c>
      <c r="BB796" s="5" t="n">
        <f aca="false">--($E796=--(AU796&gt;AN796))</f>
        <v>0</v>
      </c>
      <c r="BC796" s="5" t="n">
        <f aca="false">--($F796=--(AV796&gt;AO796))</f>
        <v>0</v>
      </c>
      <c r="BD796" s="5" t="n">
        <f aca="false">--($G796=--(AW796&gt;AP796))</f>
        <v>1</v>
      </c>
      <c r="BE796" s="5" t="n">
        <f aca="false">--($H796=--(AX796&gt;AQ796))</f>
        <v>1</v>
      </c>
      <c r="BF796" s="5" t="n">
        <f aca="false">--($I796=--(AY796&gt;AR796))</f>
        <v>0</v>
      </c>
      <c r="BG796" s="5" t="n">
        <f aca="false">SUM(AZ796:BF796)</f>
        <v>4</v>
      </c>
      <c r="BH796" s="5" t="n">
        <f aca="false">SUM(AE796:AK796)+AB796+AC796+AD796</f>
        <v>2000000000</v>
      </c>
    </row>
    <row r="797" customFormat="false" ht="15" hidden="true" customHeight="false" outlineLevel="0" collapsed="false">
      <c r="A797" s="5" t="n">
        <f aca="false">sensitivity_exit_usd</f>
        <v>2000000000</v>
      </c>
      <c r="B797" s="2" t="n">
        <f aca="false">ROW()-ROW($B$745)</f>
        <v>52</v>
      </c>
      <c r="C797" s="2" t="n">
        <f aca="false">MOD(QUOTIENT($B797,1),2)</f>
        <v>0</v>
      </c>
      <c r="D797" s="2" t="n">
        <f aca="false">MOD(QUOTIENT($B797,2),2)</f>
        <v>0</v>
      </c>
      <c r="E797" s="2" t="n">
        <f aca="false">MOD(QUOTIENT($B797,4),2)</f>
        <v>1</v>
      </c>
      <c r="F797" s="2" t="n">
        <f aca="false">MOD(QUOTIENT($B797,8),2)</f>
        <v>0</v>
      </c>
      <c r="G797" s="2" t="n">
        <f aca="false">MOD(QUOTIENT($B797,16),2)</f>
        <v>1</v>
      </c>
      <c r="H797" s="2" t="n">
        <f aca="false">MOD(QUOTIENT($B797,32),2)</f>
        <v>1</v>
      </c>
      <c r="I797" s="2" t="n">
        <f aca="false">MOD(QUOTIENT($B797,64),2)</f>
        <v>0</v>
      </c>
      <c r="J797" s="5" t="n">
        <f aca="false">IF($C797=const_zero,MIN(class_series_f_invested_usd,MAX(const_zero,$A797)),const_zero)</f>
        <v>30000000</v>
      </c>
      <c r="K797" s="5" t="n">
        <f aca="false">IF($D797=const_zero,MIN(class_series_e_invested_usd,MAX(const_zero,$A797-SUM($J797:$J797))),const_zero)</f>
        <v>300000000</v>
      </c>
      <c r="L797" s="5" t="n">
        <f aca="false">IF($E797=const_zero,MIN(class_series_d_invested_usd,MAX(const_zero,$A797-SUM($J797:$K797))),const_zero)</f>
        <v>0</v>
      </c>
      <c r="M797" s="5" t="n">
        <f aca="false">IF($F797=const_zero,MIN(class_series_c_invested_usd,MAX(const_zero,$A797-SUM($J797:$L797))),const_zero)</f>
        <v>60000000</v>
      </c>
      <c r="N797" s="5" t="n">
        <f aca="false">IF($G797=const_zero,MIN(class_series_b_invested_usd,MAX(const_zero,$A797-SUM($J797:$M797))),const_zero)</f>
        <v>0</v>
      </c>
      <c r="O797" s="5" t="n">
        <f aca="false">IF($H797=const_zero,MIN(class_series_a_invested_usd,MAX(const_zero,$A797-SUM($J797:$N797))),const_zero)</f>
        <v>0</v>
      </c>
      <c r="P797" s="5" t="n">
        <f aca="false">IF($I797=const_zero,MIN(class_seed_invested_usd,MAX(const_zero,$A797-SUM($J797:$O797))),const_zero)</f>
        <v>5000000</v>
      </c>
      <c r="Q797" s="5" t="n">
        <f aca="false">MAX(const_zero,$A797-SUM($J797:$P797))</f>
        <v>1605000000</v>
      </c>
      <c r="R797" s="9" t="n">
        <f aca="false">common_rsa_total+Sensitivity!$AE$690+Sensitivity!$AJ$690+IF($C797=const_one,Sensitivity!$D$690,const_zero)+IF($D797=const_one,Sensitivity!$Y$690,const_zero)+IF($E797=const_one,Sensitivity!$V$690,const_zero)+IF($F797=const_one,Sensitivity!$S$690,const_zero)+IF($G797=const_one,Sensitivity!$P$690,const_zero)+IF($H797=const_one,Sensitivity!$M$690,const_zero)+IF($I797=const_one,Sensitivity!$J$690,const_zero)</f>
        <v>19043274.4169345</v>
      </c>
      <c r="S797" s="23" t="b">
        <f aca="false">IF($R797&gt;const_zero,--($Q797&gt;option_strike_usd*$R797),const_zero)</f>
        <v>1</v>
      </c>
      <c r="T797" s="7" t="n">
        <f aca="false">IF($R797&gt;const_zero,IF($S797=const_one,($Q797+option_strike_usd*pre_f_options_issued)/($R797+pre_f_options_issued),$Q797/$R797),const_zero)</f>
        <v>74.6172549673503</v>
      </c>
      <c r="U797" s="5" t="n">
        <f aca="false">IF($C797=const_one,Sensitivity!$D$690*$T797,const_zero)</f>
        <v>0</v>
      </c>
      <c r="V797" s="5" t="n">
        <f aca="false">IF($D797=const_one,Sensitivity!$Y$690*$T797,const_zero)</f>
        <v>0</v>
      </c>
      <c r="W797" s="5" t="n">
        <f aca="false">IF($E797=const_one,Sensitivity!$V$690*$T797,const_zero)</f>
        <v>129822105.062909</v>
      </c>
      <c r="X797" s="5" t="n">
        <f aca="false">IF($F797=const_one,Sensitivity!$S$690*$T797,const_zero)</f>
        <v>0</v>
      </c>
      <c r="Y797" s="5" t="n">
        <f aca="false">IF($G797=const_one,Sensitivity!$P$690*$T797,const_zero)</f>
        <v>223851764.902051</v>
      </c>
      <c r="Z797" s="5" t="n">
        <f aca="false">IF($H797=const_one,Sensitivity!$M$690*$T797,const_zero)</f>
        <v>373086274.836752</v>
      </c>
      <c r="AA797" s="5" t="n">
        <f aca="false">IF($I797=const_one,Sensitivity!$J$690*$T797,const_zero)</f>
        <v>0</v>
      </c>
      <c r="AB797" s="5" t="n">
        <f aca="false">(Sensitivity!$AE$690+Sensitivity!$AJ$690)*$T797</f>
        <v>22641423.0737599</v>
      </c>
      <c r="AC797" s="5" t="n">
        <f aca="false">common_rsa_total*$T797</f>
        <v>671555294.706153</v>
      </c>
      <c r="AD797" s="5" t="n">
        <f aca="false">IF($S797=const_one,pre_f_options_issued*($T797-option_strike_usd),const_zero)</f>
        <v>184043137.418376</v>
      </c>
      <c r="AE797" s="5" t="n">
        <f aca="false">J797+U797</f>
        <v>30000000</v>
      </c>
      <c r="AF797" s="5" t="n">
        <f aca="false">K797+V797</f>
        <v>300000000</v>
      </c>
      <c r="AG797" s="5" t="n">
        <f aca="false">L797+W797</f>
        <v>129822105.062909</v>
      </c>
      <c r="AH797" s="5" t="n">
        <f aca="false">M797+X797</f>
        <v>60000000</v>
      </c>
      <c r="AI797" s="5" t="n">
        <f aca="false">N797+Y797</f>
        <v>223851764.902051</v>
      </c>
      <c r="AJ797" s="5" t="n">
        <f aca="false">O797+Z797</f>
        <v>373086274.836752</v>
      </c>
      <c r="AK797" s="5" t="n">
        <f aca="false">P797+AA797</f>
        <v>5000000</v>
      </c>
      <c r="AL797" s="5" t="n">
        <f aca="false">INDEX($AE$745:$AE$872,$B797-$C797*1+const_one)</f>
        <v>30000000</v>
      </c>
      <c r="AM797" s="5" t="n">
        <f aca="false">INDEX($AF$745:$AF$872,$B797-$D797*2+const_one)</f>
        <v>300000000</v>
      </c>
      <c r="AN797" s="5" t="n">
        <f aca="false">INDEX($AG$745:$AG$872,$B797-$E797*4+const_one)</f>
        <v>100000000</v>
      </c>
      <c r="AO797" s="5" t="n">
        <f aca="false">INDEX($AH$745:$AH$872,$B797-$F797*8+const_one)</f>
        <v>60000000</v>
      </c>
      <c r="AP797" s="5" t="n">
        <f aca="false">INDEX($AI$745:$AI$872,$B797-$G797*16+const_one)</f>
        <v>30000000</v>
      </c>
      <c r="AQ797" s="5" t="n">
        <f aca="false">INDEX($AJ$745:$AJ$872,$B797-$H797*32+const_one)</f>
        <v>15000000</v>
      </c>
      <c r="AR797" s="5" t="n">
        <f aca="false">INDEX($AK$745:$AK$872,$B797-$I797*64+const_one)</f>
        <v>5000000</v>
      </c>
      <c r="AS797" s="5" t="n">
        <f aca="false">INDEX($AE$745:$AE$872,$B797+(const_one-$C797)*1+const_one)</f>
        <v>67822185.5291443</v>
      </c>
      <c r="AT797" s="5" t="n">
        <f aca="false">INDEX($AF$745:$AF$872,$B797+(const_one-$D797)*2+const_one)</f>
        <v>423888576.729476</v>
      </c>
      <c r="AU797" s="5" t="n">
        <f aca="false">INDEX($AG$745:$AG$872,$B797+(const_one-$E797)*4+const_one)</f>
        <v>129822105.062909</v>
      </c>
      <c r="AV797" s="5" t="n">
        <f aca="false">INDEX($AH$745:$AH$872,$B797+(const_one-$F797)*8+const_one)</f>
        <v>167145058.370524</v>
      </c>
      <c r="AW797" s="5" t="n">
        <f aca="false">INDEX($AI$745:$AI$872,$B797+(const_one-$G797)*16+const_one)</f>
        <v>223851764.902051</v>
      </c>
      <c r="AX797" s="5" t="n">
        <f aca="false">INDEX($AJ$745:$AJ$872,$B797+(const_one-$H797)*32+const_one)</f>
        <v>373086274.836752</v>
      </c>
      <c r="AY797" s="5" t="n">
        <f aca="false">INDEX($AK$745:$AK$872,$B797+(const_one-$I797)*64+const_one)</f>
        <v>303749261.427073</v>
      </c>
      <c r="AZ797" s="5" t="n">
        <f aca="false">--($C797=--(AS797&gt;AL797))</f>
        <v>0</v>
      </c>
      <c r="BA797" s="5" t="n">
        <f aca="false">--($D797=--(AT797&gt;AM797))</f>
        <v>0</v>
      </c>
      <c r="BB797" s="5" t="n">
        <f aca="false">--($E797=--(AU797&gt;AN797))</f>
        <v>1</v>
      </c>
      <c r="BC797" s="5" t="n">
        <f aca="false">--($F797=--(AV797&gt;AO797))</f>
        <v>0</v>
      </c>
      <c r="BD797" s="5" t="n">
        <f aca="false">--($G797=--(AW797&gt;AP797))</f>
        <v>1</v>
      </c>
      <c r="BE797" s="5" t="n">
        <f aca="false">--($H797=--(AX797&gt;AQ797))</f>
        <v>1</v>
      </c>
      <c r="BF797" s="5" t="n">
        <f aca="false">--($I797=--(AY797&gt;AR797))</f>
        <v>0</v>
      </c>
      <c r="BG797" s="5" t="n">
        <f aca="false">SUM(AZ797:BF797)</f>
        <v>3</v>
      </c>
      <c r="BH797" s="5" t="n">
        <f aca="false">SUM(AE797:AK797)+AB797+AC797+AD797</f>
        <v>2000000000</v>
      </c>
    </row>
    <row r="798" customFormat="false" ht="15" hidden="true" customHeight="false" outlineLevel="0" collapsed="false">
      <c r="A798" s="5" t="n">
        <f aca="false">sensitivity_exit_usd</f>
        <v>2000000000</v>
      </c>
      <c r="B798" s="2" t="n">
        <f aca="false">ROW()-ROW($B$745)</f>
        <v>53</v>
      </c>
      <c r="C798" s="2" t="n">
        <f aca="false">MOD(QUOTIENT($B798,1),2)</f>
        <v>1</v>
      </c>
      <c r="D798" s="2" t="n">
        <f aca="false">MOD(QUOTIENT($B798,2),2)</f>
        <v>0</v>
      </c>
      <c r="E798" s="2" t="n">
        <f aca="false">MOD(QUOTIENT($B798,4),2)</f>
        <v>1</v>
      </c>
      <c r="F798" s="2" t="n">
        <f aca="false">MOD(QUOTIENT($B798,8),2)</f>
        <v>0</v>
      </c>
      <c r="G798" s="2" t="n">
        <f aca="false">MOD(QUOTIENT($B798,16),2)</f>
        <v>1</v>
      </c>
      <c r="H798" s="2" t="n">
        <f aca="false">MOD(QUOTIENT($B798,32),2)</f>
        <v>1</v>
      </c>
      <c r="I798" s="2" t="n">
        <f aca="false">MOD(QUOTIENT($B798,64),2)</f>
        <v>0</v>
      </c>
      <c r="J798" s="5" t="n">
        <f aca="false">IF($C798=const_zero,MIN(class_series_f_invested_usd,MAX(const_zero,$A798)),const_zero)</f>
        <v>0</v>
      </c>
      <c r="K798" s="5" t="n">
        <f aca="false">IF($D798=const_zero,MIN(class_series_e_invested_usd,MAX(const_zero,$A798-SUM($J798:$J798))),const_zero)</f>
        <v>300000000</v>
      </c>
      <c r="L798" s="5" t="n">
        <f aca="false">IF($E798=const_zero,MIN(class_series_d_invested_usd,MAX(const_zero,$A798-SUM($J798:$K798))),const_zero)</f>
        <v>0</v>
      </c>
      <c r="M798" s="5" t="n">
        <f aca="false">IF($F798=const_zero,MIN(class_series_c_invested_usd,MAX(const_zero,$A798-SUM($J798:$L798))),const_zero)</f>
        <v>60000000</v>
      </c>
      <c r="N798" s="5" t="n">
        <f aca="false">IF($G798=const_zero,MIN(class_series_b_invested_usd,MAX(const_zero,$A798-SUM($J798:$M798))),const_zero)</f>
        <v>0</v>
      </c>
      <c r="O798" s="5" t="n">
        <f aca="false">IF($H798=const_zero,MIN(class_series_a_invested_usd,MAX(const_zero,$A798-SUM($J798:$N798))),const_zero)</f>
        <v>0</v>
      </c>
      <c r="P798" s="5" t="n">
        <f aca="false">IF($I798=const_zero,MIN(class_seed_invested_usd,MAX(const_zero,$A798-SUM($J798:$O798))),const_zero)</f>
        <v>5000000</v>
      </c>
      <c r="Q798" s="5" t="n">
        <f aca="false">MAX(const_zero,$A798-SUM($J798:$P798))</f>
        <v>1635000000</v>
      </c>
      <c r="R798" s="9" t="n">
        <f aca="false">common_rsa_total+Sensitivity!$AE$690+Sensitivity!$AJ$690+IF($C798=const_one,Sensitivity!$D$690,const_zero)+IF($D798=const_one,Sensitivity!$Y$690,const_zero)+IF($E798=const_one,Sensitivity!$V$690,const_zero)+IF($F798=const_one,Sensitivity!$S$690,const_zero)+IF($G798=const_one,Sensitivity!$P$690,const_zero)+IF($H798=const_one,Sensitivity!$M$690,const_zero)+IF($I798=const_one,Sensitivity!$J$690,const_zero)</f>
        <v>19974109.9941088</v>
      </c>
      <c r="S798" s="23" t="b">
        <f aca="false">IF($R798&gt;const_zero,--($Q798&gt;option_strike_usd*$R798),const_zero)</f>
        <v>1</v>
      </c>
      <c r="T798" s="7" t="n">
        <f aca="false">IF($R798&gt;const_zero,IF($S798=const_one,($Q798+option_strike_usd*pre_f_options_issued)/($R798+pre_f_options_issued),$Q798/$R798),const_zero)</f>
        <v>72.8616172310825</v>
      </c>
      <c r="U798" s="5" t="n">
        <f aca="false">IF($C798=const_one,Sensitivity!$D$690*$T798,const_zero)</f>
        <v>67822185.5291443</v>
      </c>
      <c r="V798" s="5" t="n">
        <f aca="false">IF($D798=const_one,Sensitivity!$Y$690*$T798,const_zero)</f>
        <v>0</v>
      </c>
      <c r="W798" s="5" t="n">
        <f aca="false">IF($E798=const_one,Sensitivity!$V$690*$T798,const_zero)</f>
        <v>126767575.829022</v>
      </c>
      <c r="X798" s="5" t="n">
        <f aca="false">IF($F798=const_one,Sensitivity!$S$690*$T798,const_zero)</f>
        <v>0</v>
      </c>
      <c r="Y798" s="5" t="n">
        <f aca="false">IF($G798=const_one,Sensitivity!$P$690*$T798,const_zero)</f>
        <v>218584851.693247</v>
      </c>
      <c r="Z798" s="5" t="n">
        <f aca="false">IF($H798=const_one,Sensitivity!$M$690*$T798,const_zero)</f>
        <v>364308086.155412</v>
      </c>
      <c r="AA798" s="5" t="n">
        <f aca="false">IF($I798=const_one,Sensitivity!$J$690*$T798,const_zero)</f>
        <v>0</v>
      </c>
      <c r="AB798" s="5" t="n">
        <f aca="false">(Sensitivity!$AE$690+Sensitivity!$AJ$690)*$T798</f>
        <v>22108702.635726</v>
      </c>
      <c r="AC798" s="5" t="n">
        <f aca="false">common_rsa_total*$T798</f>
        <v>655754555.079742</v>
      </c>
      <c r="AD798" s="5" t="n">
        <f aca="false">IF($S798=const_one,pre_f_options_issued*($T798-option_strike_usd),const_zero)</f>
        <v>179654043.077706</v>
      </c>
      <c r="AE798" s="5" t="n">
        <f aca="false">J798+U798</f>
        <v>67822185.5291443</v>
      </c>
      <c r="AF798" s="5" t="n">
        <f aca="false">K798+V798</f>
        <v>300000000</v>
      </c>
      <c r="AG798" s="5" t="n">
        <f aca="false">L798+W798</f>
        <v>126767575.829022</v>
      </c>
      <c r="AH798" s="5" t="n">
        <f aca="false">M798+X798</f>
        <v>60000000</v>
      </c>
      <c r="AI798" s="5" t="n">
        <f aca="false">N798+Y798</f>
        <v>218584851.693247</v>
      </c>
      <c r="AJ798" s="5" t="n">
        <f aca="false">O798+Z798</f>
        <v>364308086.155412</v>
      </c>
      <c r="AK798" s="5" t="n">
        <f aca="false">P798+AA798</f>
        <v>5000000</v>
      </c>
      <c r="AL798" s="5" t="n">
        <f aca="false">INDEX($AE$745:$AE$872,$B798-$C798*1+const_one)</f>
        <v>30000000</v>
      </c>
      <c r="AM798" s="5" t="n">
        <f aca="false">INDEX($AF$745:$AF$872,$B798-$D798*2+const_one)</f>
        <v>300000000</v>
      </c>
      <c r="AN798" s="5" t="n">
        <f aca="false">INDEX($AG$745:$AG$872,$B798-$E798*4+const_one)</f>
        <v>100000000</v>
      </c>
      <c r="AO798" s="5" t="n">
        <f aca="false">INDEX($AH$745:$AH$872,$B798-$F798*8+const_one)</f>
        <v>60000000</v>
      </c>
      <c r="AP798" s="5" t="n">
        <f aca="false">INDEX($AI$745:$AI$872,$B798-$G798*16+const_one)</f>
        <v>30000000</v>
      </c>
      <c r="AQ798" s="5" t="n">
        <f aca="false">INDEX($AJ$745:$AJ$872,$B798-$H798*32+const_one)</f>
        <v>15000000</v>
      </c>
      <c r="AR798" s="5" t="n">
        <f aca="false">INDEX($AK$745:$AK$872,$B798-$I798*64+const_one)</f>
        <v>5000000</v>
      </c>
      <c r="AS798" s="5" t="n">
        <f aca="false">INDEX($AE$745:$AE$872,$B798+(const_one-$C798)*1+const_one)</f>
        <v>67822185.5291443</v>
      </c>
      <c r="AT798" s="5" t="n">
        <f aca="false">INDEX($AF$745:$AF$872,$B798+(const_one-$D798)*2+const_one)</f>
        <v>416556440.822823</v>
      </c>
      <c r="AU798" s="5" t="n">
        <f aca="false">INDEX($AG$745:$AG$872,$B798+(const_one-$E798)*4+const_one)</f>
        <v>126767575.829022</v>
      </c>
      <c r="AV798" s="5" t="n">
        <f aca="false">INDEX($AH$745:$AH$872,$B798+(const_one-$F798)*8+const_one)</f>
        <v>163784754.548601</v>
      </c>
      <c r="AW798" s="5" t="n">
        <f aca="false">INDEX($AI$745:$AI$872,$B798+(const_one-$G798)*16+const_one)</f>
        <v>218584851.693247</v>
      </c>
      <c r="AX798" s="5" t="n">
        <f aca="false">INDEX($AJ$745:$AJ$872,$B798+(const_one-$H798)*32+const_one)</f>
        <v>364308086.155412</v>
      </c>
      <c r="AY798" s="5" t="n">
        <f aca="false">INDEX($AK$745:$AK$872,$B798+(const_one-$I798)*64+const_one)</f>
        <v>298917781.204231</v>
      </c>
      <c r="AZ798" s="5" t="n">
        <f aca="false">--($C798=--(AS798&gt;AL798))</f>
        <v>1</v>
      </c>
      <c r="BA798" s="5" t="n">
        <f aca="false">--($D798=--(AT798&gt;AM798))</f>
        <v>0</v>
      </c>
      <c r="BB798" s="5" t="n">
        <f aca="false">--($E798=--(AU798&gt;AN798))</f>
        <v>1</v>
      </c>
      <c r="BC798" s="5" t="n">
        <f aca="false">--($F798=--(AV798&gt;AO798))</f>
        <v>0</v>
      </c>
      <c r="BD798" s="5" t="n">
        <f aca="false">--($G798=--(AW798&gt;AP798))</f>
        <v>1</v>
      </c>
      <c r="BE798" s="5" t="n">
        <f aca="false">--($H798=--(AX798&gt;AQ798))</f>
        <v>1</v>
      </c>
      <c r="BF798" s="5" t="n">
        <f aca="false">--($I798=--(AY798&gt;AR798))</f>
        <v>0</v>
      </c>
      <c r="BG798" s="5" t="n">
        <f aca="false">SUM(AZ798:BF798)</f>
        <v>4</v>
      </c>
      <c r="BH798" s="5" t="n">
        <f aca="false">SUM(AE798:AK798)+AB798+AC798+AD798</f>
        <v>2000000000</v>
      </c>
    </row>
    <row r="799" customFormat="false" ht="15" hidden="true" customHeight="false" outlineLevel="0" collapsed="false">
      <c r="A799" s="5" t="n">
        <f aca="false">sensitivity_exit_usd</f>
        <v>2000000000</v>
      </c>
      <c r="B799" s="2" t="n">
        <f aca="false">ROW()-ROW($B$745)</f>
        <v>54</v>
      </c>
      <c r="C799" s="2" t="n">
        <f aca="false">MOD(QUOTIENT($B799,1),2)</f>
        <v>0</v>
      </c>
      <c r="D799" s="2" t="n">
        <f aca="false">MOD(QUOTIENT($B799,2),2)</f>
        <v>1</v>
      </c>
      <c r="E799" s="2" t="n">
        <f aca="false">MOD(QUOTIENT($B799,4),2)</f>
        <v>1</v>
      </c>
      <c r="F799" s="2" t="n">
        <f aca="false">MOD(QUOTIENT($B799,8),2)</f>
        <v>0</v>
      </c>
      <c r="G799" s="2" t="n">
        <f aca="false">MOD(QUOTIENT($B799,16),2)</f>
        <v>1</v>
      </c>
      <c r="H799" s="2" t="n">
        <f aca="false">MOD(QUOTIENT($B799,32),2)</f>
        <v>1</v>
      </c>
      <c r="I799" s="2" t="n">
        <f aca="false">MOD(QUOTIENT($B799,64),2)</f>
        <v>0</v>
      </c>
      <c r="J799" s="5" t="n">
        <f aca="false">IF($C799=const_zero,MIN(class_series_f_invested_usd,MAX(const_zero,$A799)),const_zero)</f>
        <v>30000000</v>
      </c>
      <c r="K799" s="5" t="n">
        <f aca="false">IF($D799=const_zero,MIN(class_series_e_invested_usd,MAX(const_zero,$A799-SUM($J799:$J799))),const_zero)</f>
        <v>0</v>
      </c>
      <c r="L799" s="5" t="n">
        <f aca="false">IF($E799=const_zero,MIN(class_series_d_invested_usd,MAX(const_zero,$A799-SUM($J799:$K799))),const_zero)</f>
        <v>0</v>
      </c>
      <c r="M799" s="5" t="n">
        <f aca="false">IF($F799=const_zero,MIN(class_series_c_invested_usd,MAX(const_zero,$A799-SUM($J799:$L799))),const_zero)</f>
        <v>60000000</v>
      </c>
      <c r="N799" s="5" t="n">
        <f aca="false">IF($G799=const_zero,MIN(class_series_b_invested_usd,MAX(const_zero,$A799-SUM($J799:$M799))),const_zero)</f>
        <v>0</v>
      </c>
      <c r="O799" s="5" t="n">
        <f aca="false">IF($H799=const_zero,MIN(class_series_a_invested_usd,MAX(const_zero,$A799-SUM($J799:$N799))),const_zero)</f>
        <v>0</v>
      </c>
      <c r="P799" s="5" t="n">
        <f aca="false">IF($I799=const_zero,MIN(class_seed_invested_usd,MAX(const_zero,$A799-SUM($J799:$O799))),const_zero)</f>
        <v>5000000</v>
      </c>
      <c r="Q799" s="5" t="n">
        <f aca="false">MAX(const_zero,$A799-SUM($J799:$P799))</f>
        <v>1905000000</v>
      </c>
      <c r="R799" s="9" t="n">
        <f aca="false">common_rsa_total+Sensitivity!$AE$690+Sensitivity!$AJ$690+IF($C799=const_one,Sensitivity!$D$690,const_zero)+IF($D799=const_one,Sensitivity!$Y$690,const_zero)+IF($E799=const_one,Sensitivity!$V$690,const_zero)+IF($F799=const_one,Sensitivity!$S$690,const_zero)+IF($G799=const_one,Sensitivity!$P$690,const_zero)+IF($H799=const_one,Sensitivity!$M$690,const_zero)+IF($I799=const_one,Sensitivity!$J$690,const_zero)</f>
        <v>25198489.851011</v>
      </c>
      <c r="S799" s="23" t="b">
        <f aca="false">IF($R799&gt;const_zero,--($Q799&gt;option_strike_usd*$R799),const_zero)</f>
        <v>1</v>
      </c>
      <c r="T799" s="7" t="n">
        <f aca="false">IF($R799&gt;const_zero,IF($S799=const_one,($Q799+option_strike_usd*pre_f_options_issued)/($R799+pre_f_options_issued),$Q799/$R799),const_zero)</f>
        <v>68.8665703531261</v>
      </c>
      <c r="U799" s="5" t="n">
        <f aca="false">IF($C799=const_one,Sensitivity!$D$690*$T799,const_zero)</f>
        <v>0</v>
      </c>
      <c r="V799" s="5" t="n">
        <f aca="false">IF($D799=const_one,Sensitivity!$Y$690*$T799,const_zero)</f>
        <v>423888576.729476</v>
      </c>
      <c r="W799" s="5" t="n">
        <f aca="false">IF($E799=const_one,Sensitivity!$V$690*$T799,const_zero)</f>
        <v>119816832.388403</v>
      </c>
      <c r="X799" s="5" t="n">
        <f aca="false">IF($F799=const_one,Sensitivity!$S$690*$T799,const_zero)</f>
        <v>0</v>
      </c>
      <c r="Y799" s="5" t="n">
        <f aca="false">IF($G799=const_one,Sensitivity!$P$690*$T799,const_zero)</f>
        <v>206599711.059378</v>
      </c>
      <c r="Z799" s="5" t="n">
        <f aca="false">IF($H799=const_one,Sensitivity!$M$690*$T799,const_zero)</f>
        <v>344332851.76563</v>
      </c>
      <c r="AA799" s="5" t="n">
        <f aca="false">IF($I799=const_one,Sensitivity!$J$690*$T799,const_zero)</f>
        <v>0</v>
      </c>
      <c r="AB799" s="5" t="n">
        <f aca="false">(Sensitivity!$AE$690+Sensitivity!$AJ$690)*$T799</f>
        <v>20896468.9961624</v>
      </c>
      <c r="AC799" s="5" t="n">
        <f aca="false">common_rsa_total*$T799</f>
        <v>619799133.178135</v>
      </c>
      <c r="AD799" s="5" t="n">
        <f aca="false">IF($S799=const_one,pre_f_options_issued*($T799-option_strike_usd),const_zero)</f>
        <v>169666425.882815</v>
      </c>
      <c r="AE799" s="5" t="n">
        <f aca="false">J799+U799</f>
        <v>30000000</v>
      </c>
      <c r="AF799" s="5" t="n">
        <f aca="false">K799+V799</f>
        <v>423888576.729476</v>
      </c>
      <c r="AG799" s="5" t="n">
        <f aca="false">L799+W799</f>
        <v>119816832.388403</v>
      </c>
      <c r="AH799" s="5" t="n">
        <f aca="false">M799+X799</f>
        <v>60000000</v>
      </c>
      <c r="AI799" s="5" t="n">
        <f aca="false">N799+Y799</f>
        <v>206599711.059378</v>
      </c>
      <c r="AJ799" s="5" t="n">
        <f aca="false">O799+Z799</f>
        <v>344332851.76563</v>
      </c>
      <c r="AK799" s="5" t="n">
        <f aca="false">P799+AA799</f>
        <v>5000000</v>
      </c>
      <c r="AL799" s="5" t="n">
        <f aca="false">INDEX($AE$745:$AE$872,$B799-$C799*1+const_one)</f>
        <v>30000000</v>
      </c>
      <c r="AM799" s="5" t="n">
        <f aca="false">INDEX($AF$745:$AF$872,$B799-$D799*2+const_one)</f>
        <v>300000000</v>
      </c>
      <c r="AN799" s="5" t="n">
        <f aca="false">INDEX($AG$745:$AG$872,$B799-$E799*4+const_one)</f>
        <v>100000000</v>
      </c>
      <c r="AO799" s="5" t="n">
        <f aca="false">INDEX($AH$745:$AH$872,$B799-$F799*8+const_one)</f>
        <v>60000000</v>
      </c>
      <c r="AP799" s="5" t="n">
        <f aca="false">INDEX($AI$745:$AI$872,$B799-$G799*16+const_one)</f>
        <v>30000000</v>
      </c>
      <c r="AQ799" s="5" t="n">
        <f aca="false">INDEX($AJ$745:$AJ$872,$B799-$H799*32+const_one)</f>
        <v>15000000</v>
      </c>
      <c r="AR799" s="5" t="n">
        <f aca="false">INDEX($AK$745:$AK$872,$B799-$I799*64+const_one)</f>
        <v>5000000</v>
      </c>
      <c r="AS799" s="5" t="n">
        <f aca="false">INDEX($AE$745:$AE$872,$B799+(const_one-$C799)*1+const_one)</f>
        <v>62994635.8777842</v>
      </c>
      <c r="AT799" s="5" t="n">
        <f aca="false">INDEX($AF$745:$AF$872,$B799+(const_one-$D799)*2+const_one)</f>
        <v>423888576.729476</v>
      </c>
      <c r="AU799" s="5" t="n">
        <f aca="false">INDEX($AG$745:$AG$872,$B799+(const_one-$E799)*4+const_one)</f>
        <v>119816832.388403</v>
      </c>
      <c r="AV799" s="5" t="n">
        <f aca="false">INDEX($AH$745:$AH$872,$B799+(const_one-$F799)*8+const_one)</f>
        <v>156884947.496507</v>
      </c>
      <c r="AW799" s="5" t="n">
        <f aca="false">INDEX($AI$745:$AI$872,$B799+(const_one-$G799)*16+const_one)</f>
        <v>206599711.059378</v>
      </c>
      <c r="AX799" s="5" t="n">
        <f aca="false">INDEX($AJ$745:$AJ$872,$B799+(const_one-$H799)*32+const_one)</f>
        <v>344332851.76563</v>
      </c>
      <c r="AY799" s="5" t="n">
        <f aca="false">INDEX($AK$745:$AK$872,$B799+(const_one-$I799)*64+const_one)</f>
        <v>292444698.320046</v>
      </c>
      <c r="AZ799" s="5" t="n">
        <f aca="false">--($C799=--(AS799&gt;AL799))</f>
        <v>0</v>
      </c>
      <c r="BA799" s="5" t="n">
        <f aca="false">--($D799=--(AT799&gt;AM799))</f>
        <v>1</v>
      </c>
      <c r="BB799" s="5" t="n">
        <f aca="false">--($E799=--(AU799&gt;AN799))</f>
        <v>1</v>
      </c>
      <c r="BC799" s="5" t="n">
        <f aca="false">--($F799=--(AV799&gt;AO799))</f>
        <v>0</v>
      </c>
      <c r="BD799" s="5" t="n">
        <f aca="false">--($G799=--(AW799&gt;AP799))</f>
        <v>1</v>
      </c>
      <c r="BE799" s="5" t="n">
        <f aca="false">--($H799=--(AX799&gt;AQ799))</f>
        <v>1</v>
      </c>
      <c r="BF799" s="5" t="n">
        <f aca="false">--($I799=--(AY799&gt;AR799))</f>
        <v>0</v>
      </c>
      <c r="BG799" s="5" t="n">
        <f aca="false">SUM(AZ799:BF799)</f>
        <v>4</v>
      </c>
      <c r="BH799" s="5" t="n">
        <f aca="false">SUM(AE799:AK799)+AB799+AC799+AD799</f>
        <v>2000000000</v>
      </c>
    </row>
    <row r="800" customFormat="false" ht="15" hidden="true" customHeight="false" outlineLevel="0" collapsed="false">
      <c r="A800" s="5" t="n">
        <f aca="false">sensitivity_exit_usd</f>
        <v>2000000000</v>
      </c>
      <c r="B800" s="2" t="n">
        <f aca="false">ROW()-ROW($B$745)</f>
        <v>55</v>
      </c>
      <c r="C800" s="2" t="n">
        <f aca="false">MOD(QUOTIENT($B800,1),2)</f>
        <v>1</v>
      </c>
      <c r="D800" s="2" t="n">
        <f aca="false">MOD(QUOTIENT($B800,2),2)</f>
        <v>1</v>
      </c>
      <c r="E800" s="2" t="n">
        <f aca="false">MOD(QUOTIENT($B800,4),2)</f>
        <v>1</v>
      </c>
      <c r="F800" s="2" t="n">
        <f aca="false">MOD(QUOTIENT($B800,8),2)</f>
        <v>0</v>
      </c>
      <c r="G800" s="2" t="n">
        <f aca="false">MOD(QUOTIENT($B800,16),2)</f>
        <v>1</v>
      </c>
      <c r="H800" s="2" t="n">
        <f aca="false">MOD(QUOTIENT($B800,32),2)</f>
        <v>1</v>
      </c>
      <c r="I800" s="2" t="n">
        <f aca="false">MOD(QUOTIENT($B800,64),2)</f>
        <v>0</v>
      </c>
      <c r="J800" s="5" t="n">
        <f aca="false">IF($C800=const_zero,MIN(class_series_f_invested_usd,MAX(const_zero,$A800)),const_zero)</f>
        <v>0</v>
      </c>
      <c r="K800" s="5" t="n">
        <f aca="false">IF($D800=const_zero,MIN(class_series_e_invested_usd,MAX(const_zero,$A800-SUM($J800:$J800))),const_zero)</f>
        <v>0</v>
      </c>
      <c r="L800" s="5" t="n">
        <f aca="false">IF($E800=const_zero,MIN(class_series_d_invested_usd,MAX(const_zero,$A800-SUM($J800:$K800))),const_zero)</f>
        <v>0</v>
      </c>
      <c r="M800" s="5" t="n">
        <f aca="false">IF($F800=const_zero,MIN(class_series_c_invested_usd,MAX(const_zero,$A800-SUM($J800:$L800))),const_zero)</f>
        <v>60000000</v>
      </c>
      <c r="N800" s="5" t="n">
        <f aca="false">IF($G800=const_zero,MIN(class_series_b_invested_usd,MAX(const_zero,$A800-SUM($J800:$M800))),const_zero)</f>
        <v>0</v>
      </c>
      <c r="O800" s="5" t="n">
        <f aca="false">IF($H800=const_zero,MIN(class_series_a_invested_usd,MAX(const_zero,$A800-SUM($J800:$N800))),const_zero)</f>
        <v>0</v>
      </c>
      <c r="P800" s="5" t="n">
        <f aca="false">IF($I800=const_zero,MIN(class_seed_invested_usd,MAX(const_zero,$A800-SUM($J800:$O800))),const_zero)</f>
        <v>5000000</v>
      </c>
      <c r="Q800" s="5" t="n">
        <f aca="false">MAX(const_zero,$A800-SUM($J800:$P800))</f>
        <v>1935000000</v>
      </c>
      <c r="R800" s="9" t="n">
        <f aca="false">common_rsa_total+Sensitivity!$AE$690+Sensitivity!$AJ$690+IF($C800=const_one,Sensitivity!$D$690,const_zero)+IF($D800=const_one,Sensitivity!$Y$690,const_zero)+IF($E800=const_one,Sensitivity!$V$690,const_zero)+IF($F800=const_one,Sensitivity!$S$690,const_zero)+IF($G800=const_one,Sensitivity!$P$690,const_zero)+IF($H800=const_one,Sensitivity!$M$690,const_zero)+IF($I800=const_one,Sensitivity!$J$690,const_zero)</f>
        <v>26129325.4281853</v>
      </c>
      <c r="S800" s="23" t="b">
        <f aca="false">IF($R800&gt;const_zero,--($Q800&gt;option_strike_usd*$R800),const_zero)</f>
        <v>1</v>
      </c>
      <c r="T800" s="7" t="n">
        <f aca="false">IF($R800&gt;const_zero,IF($S800=const_one,($Q800+option_strike_usd*pre_f_options_issued)/($R800+pre_f_options_issued),$Q800/$R800),const_zero)</f>
        <v>67.6753633214337</v>
      </c>
      <c r="U800" s="5" t="n">
        <f aca="false">IF($C800=const_one,Sensitivity!$D$690*$T800,const_zero)</f>
        <v>62994635.8777842</v>
      </c>
      <c r="V800" s="5" t="n">
        <f aca="false">IF($D800=const_one,Sensitivity!$Y$690*$T800,const_zero)</f>
        <v>416556440.822823</v>
      </c>
      <c r="W800" s="5" t="n">
        <f aca="false">IF($E800=const_one,Sensitivity!$V$690*$T800,const_zero)</f>
        <v>117744322.424217</v>
      </c>
      <c r="X800" s="5" t="n">
        <f aca="false">IF($F800=const_one,Sensitivity!$S$690*$T800,const_zero)</f>
        <v>0</v>
      </c>
      <c r="Y800" s="5" t="n">
        <f aca="false">IF($G800=const_one,Sensitivity!$P$690*$T800,const_zero)</f>
        <v>203026089.964301</v>
      </c>
      <c r="Z800" s="5" t="n">
        <f aca="false">IF($H800=const_one,Sensitivity!$M$690*$T800,const_zero)</f>
        <v>338376816.607169</v>
      </c>
      <c r="AA800" s="5" t="n">
        <f aca="false">IF($I800=const_one,Sensitivity!$J$690*$T800,const_zero)</f>
        <v>0</v>
      </c>
      <c r="AB800" s="5" t="n">
        <f aca="false">(Sensitivity!$AE$690+Sensitivity!$AJ$690)*$T800</f>
        <v>20535016.1072189</v>
      </c>
      <c r="AC800" s="5" t="n">
        <f aca="false">common_rsa_total*$T800</f>
        <v>609078269.892903</v>
      </c>
      <c r="AD800" s="5" t="n">
        <f aca="false">IF($S800=const_one,pre_f_options_issued*($T800-option_strike_usd),const_zero)</f>
        <v>166688408.303584</v>
      </c>
      <c r="AE800" s="5" t="n">
        <f aca="false">J800+U800</f>
        <v>62994635.8777842</v>
      </c>
      <c r="AF800" s="5" t="n">
        <f aca="false">K800+V800</f>
        <v>416556440.822823</v>
      </c>
      <c r="AG800" s="5" t="n">
        <f aca="false">L800+W800</f>
        <v>117744322.424217</v>
      </c>
      <c r="AH800" s="5" t="n">
        <f aca="false">M800+X800</f>
        <v>60000000</v>
      </c>
      <c r="AI800" s="5" t="n">
        <f aca="false">N800+Y800</f>
        <v>203026089.964301</v>
      </c>
      <c r="AJ800" s="5" t="n">
        <f aca="false">O800+Z800</f>
        <v>338376816.607169</v>
      </c>
      <c r="AK800" s="5" t="n">
        <f aca="false">P800+AA800</f>
        <v>5000000</v>
      </c>
      <c r="AL800" s="5" t="n">
        <f aca="false">INDEX($AE$745:$AE$872,$B800-$C800*1+const_one)</f>
        <v>30000000</v>
      </c>
      <c r="AM800" s="5" t="n">
        <f aca="false">INDEX($AF$745:$AF$872,$B800-$D800*2+const_one)</f>
        <v>300000000</v>
      </c>
      <c r="AN800" s="5" t="n">
        <f aca="false">INDEX($AG$745:$AG$872,$B800-$E800*4+const_one)</f>
        <v>100000000</v>
      </c>
      <c r="AO800" s="5" t="n">
        <f aca="false">INDEX($AH$745:$AH$872,$B800-$F800*8+const_one)</f>
        <v>60000000</v>
      </c>
      <c r="AP800" s="5" t="n">
        <f aca="false">INDEX($AI$745:$AI$872,$B800-$G800*16+const_one)</f>
        <v>30000000</v>
      </c>
      <c r="AQ800" s="5" t="n">
        <f aca="false">INDEX($AJ$745:$AJ$872,$B800-$H800*32+const_one)</f>
        <v>15000000</v>
      </c>
      <c r="AR800" s="5" t="n">
        <f aca="false">INDEX($AK$745:$AK$872,$B800-$I800*64+const_one)</f>
        <v>5000000</v>
      </c>
      <c r="AS800" s="5" t="n">
        <f aca="false">INDEX($AE$745:$AE$872,$B800+(const_one-$C800)*1+const_one)</f>
        <v>62994635.8777842</v>
      </c>
      <c r="AT800" s="5" t="n">
        <f aca="false">INDEX($AF$745:$AF$872,$B800+(const_one-$D800)*2+const_one)</f>
        <v>416556440.822823</v>
      </c>
      <c r="AU800" s="5" t="n">
        <f aca="false">INDEX($AG$745:$AG$872,$B800+(const_one-$E800)*4+const_one)</f>
        <v>117744322.424217</v>
      </c>
      <c r="AV800" s="5" t="n">
        <f aca="false">INDEX($AH$745:$AH$872,$B800+(const_one-$F800)*8+const_one)</f>
        <v>154499008.078513</v>
      </c>
      <c r="AW800" s="5" t="n">
        <f aca="false">INDEX($AI$745:$AI$872,$B800+(const_one-$G800)*16+const_one)</f>
        <v>203026089.964301</v>
      </c>
      <c r="AX800" s="5" t="n">
        <f aca="false">INDEX($AJ$745:$AJ$872,$B800+(const_one-$H800)*32+const_one)</f>
        <v>338376816.607169</v>
      </c>
      <c r="AY800" s="5" t="n">
        <f aca="false">INDEX($AK$745:$AK$872,$B800+(const_one-$I800)*64+const_one)</f>
        <v>288810431.85778</v>
      </c>
      <c r="AZ800" s="5" t="n">
        <f aca="false">--($C800=--(AS800&gt;AL800))</f>
        <v>1</v>
      </c>
      <c r="BA800" s="5" t="n">
        <f aca="false">--($D800=--(AT800&gt;AM800))</f>
        <v>1</v>
      </c>
      <c r="BB800" s="5" t="n">
        <f aca="false">--($E800=--(AU800&gt;AN800))</f>
        <v>1</v>
      </c>
      <c r="BC800" s="5" t="n">
        <f aca="false">--($F800=--(AV800&gt;AO800))</f>
        <v>0</v>
      </c>
      <c r="BD800" s="5" t="n">
        <f aca="false">--($G800=--(AW800&gt;AP800))</f>
        <v>1</v>
      </c>
      <c r="BE800" s="5" t="n">
        <f aca="false">--($H800=--(AX800&gt;AQ800))</f>
        <v>1</v>
      </c>
      <c r="BF800" s="5" t="n">
        <f aca="false">--($I800=--(AY800&gt;AR800))</f>
        <v>0</v>
      </c>
      <c r="BG800" s="5" t="n">
        <f aca="false">SUM(AZ800:BF800)</f>
        <v>5</v>
      </c>
      <c r="BH800" s="5" t="n">
        <f aca="false">SUM(AE800:AK800)+AB800+AC800+AD800</f>
        <v>2000000000</v>
      </c>
    </row>
    <row r="801" customFormat="false" ht="15" hidden="true" customHeight="false" outlineLevel="0" collapsed="false">
      <c r="A801" s="5" t="n">
        <f aca="false">sensitivity_exit_usd</f>
        <v>2000000000</v>
      </c>
      <c r="B801" s="2" t="n">
        <f aca="false">ROW()-ROW($B$745)</f>
        <v>56</v>
      </c>
      <c r="C801" s="2" t="n">
        <f aca="false">MOD(QUOTIENT($B801,1),2)</f>
        <v>0</v>
      </c>
      <c r="D801" s="2" t="n">
        <f aca="false">MOD(QUOTIENT($B801,2),2)</f>
        <v>0</v>
      </c>
      <c r="E801" s="2" t="n">
        <f aca="false">MOD(QUOTIENT($B801,4),2)</f>
        <v>0</v>
      </c>
      <c r="F801" s="2" t="n">
        <f aca="false">MOD(QUOTIENT($B801,8),2)</f>
        <v>1</v>
      </c>
      <c r="G801" s="2" t="n">
        <f aca="false">MOD(QUOTIENT($B801,16),2)</f>
        <v>1</v>
      </c>
      <c r="H801" s="2" t="n">
        <f aca="false">MOD(QUOTIENT($B801,32),2)</f>
        <v>1</v>
      </c>
      <c r="I801" s="2" t="n">
        <f aca="false">MOD(QUOTIENT($B801,64),2)</f>
        <v>0</v>
      </c>
      <c r="J801" s="5" t="n">
        <f aca="false">IF($C801=const_zero,MIN(class_series_f_invested_usd,MAX(const_zero,$A801)),const_zero)</f>
        <v>30000000</v>
      </c>
      <c r="K801" s="5" t="n">
        <f aca="false">IF($D801=const_zero,MIN(class_series_e_invested_usd,MAX(const_zero,$A801-SUM($J801:$J801))),const_zero)</f>
        <v>300000000</v>
      </c>
      <c r="L801" s="5" t="n">
        <f aca="false">IF($E801=const_zero,MIN(class_series_d_invested_usd,MAX(const_zero,$A801-SUM($J801:$K801))),const_zero)</f>
        <v>100000000</v>
      </c>
      <c r="M801" s="5" t="n">
        <f aca="false">IF($F801=const_zero,MIN(class_series_c_invested_usd,MAX(const_zero,$A801-SUM($J801:$L801))),const_zero)</f>
        <v>0</v>
      </c>
      <c r="N801" s="5" t="n">
        <f aca="false">IF($G801=const_zero,MIN(class_series_b_invested_usd,MAX(const_zero,$A801-SUM($J801:$M801))),const_zero)</f>
        <v>0</v>
      </c>
      <c r="O801" s="5" t="n">
        <f aca="false">IF($H801=const_zero,MIN(class_series_a_invested_usd,MAX(const_zero,$A801-SUM($J801:$N801))),const_zero)</f>
        <v>0</v>
      </c>
      <c r="P801" s="5" t="n">
        <f aca="false">IF($I801=const_zero,MIN(class_seed_invested_usd,MAX(const_zero,$A801-SUM($J801:$O801))),const_zero)</f>
        <v>5000000</v>
      </c>
      <c r="Q801" s="5" t="n">
        <f aca="false">MAX(const_zero,$A801-SUM($J801:$P801))</f>
        <v>1565000000</v>
      </c>
      <c r="R801" s="9" t="n">
        <f aca="false">common_rsa_total+Sensitivity!$AE$690+Sensitivity!$AJ$690+IF($C801=const_one,Sensitivity!$D$690,const_zero)+IF($D801=const_one,Sensitivity!$Y$690,const_zero)+IF($E801=const_one,Sensitivity!$V$690,const_zero)+IF($F801=const_one,Sensitivity!$S$690,const_zero)+IF($G801=const_one,Sensitivity!$P$690,const_zero)+IF($H801=const_one,Sensitivity!$M$690,const_zero)+IF($I801=const_one,Sensitivity!$J$690,const_zero)</f>
        <v>19703434.1464808</v>
      </c>
      <c r="S801" s="23" t="b">
        <f aca="false">IF($R801&gt;const_zero,--($Q801&gt;option_strike_usd*$R801),const_zero)</f>
        <v>1</v>
      </c>
      <c r="T801" s="7" t="n">
        <f aca="false">IF($R801&gt;const_zero,IF($S801=const_one,($Q801+option_strike_usd*pre_f_options_issued)/($R801+pre_f_options_issued),$Q801/$R801),const_zero)</f>
        <v>70.5971873386282</v>
      </c>
      <c r="U801" s="5" t="n">
        <f aca="false">IF($C801=const_one,Sensitivity!$D$690*$T801,const_zero)</f>
        <v>0</v>
      </c>
      <c r="V801" s="5" t="n">
        <f aca="false">IF($D801=const_one,Sensitivity!$Y$690*$T801,const_zero)</f>
        <v>0</v>
      </c>
      <c r="W801" s="5" t="n">
        <f aca="false">IF($E801=const_one,Sensitivity!$V$690*$T801,const_zero)</f>
        <v>0</v>
      </c>
      <c r="X801" s="5" t="n">
        <f aca="false">IF($F801=const_one,Sensitivity!$S$690*$T801,const_zero)</f>
        <v>169433249.612708</v>
      </c>
      <c r="Y801" s="5" t="n">
        <f aca="false">IF($G801=const_one,Sensitivity!$P$690*$T801,const_zero)</f>
        <v>211791562.015885</v>
      </c>
      <c r="Z801" s="5" t="n">
        <f aca="false">IF($H801=const_one,Sensitivity!$M$690*$T801,const_zero)</f>
        <v>352985936.693141</v>
      </c>
      <c r="AA801" s="5" t="n">
        <f aca="false">IF($I801=const_one,Sensitivity!$J$690*$T801,const_zero)</f>
        <v>0</v>
      </c>
      <c r="AB801" s="5" t="n">
        <f aca="false">(Sensitivity!$AE$690+Sensitivity!$AJ$690)*$T801</f>
        <v>21421597.2840434</v>
      </c>
      <c r="AC801" s="5" t="n">
        <f aca="false">common_rsa_total*$T801</f>
        <v>635374686.047653</v>
      </c>
      <c r="AD801" s="5" t="n">
        <f aca="false">IF($S801=const_one,pre_f_options_issued*($T801-option_strike_usd),const_zero)</f>
        <v>173992968.34657</v>
      </c>
      <c r="AE801" s="5" t="n">
        <f aca="false">J801+U801</f>
        <v>30000000</v>
      </c>
      <c r="AF801" s="5" t="n">
        <f aca="false">K801+V801</f>
        <v>300000000</v>
      </c>
      <c r="AG801" s="5" t="n">
        <f aca="false">L801+W801</f>
        <v>100000000</v>
      </c>
      <c r="AH801" s="5" t="n">
        <f aca="false">M801+X801</f>
        <v>169433249.612708</v>
      </c>
      <c r="AI801" s="5" t="n">
        <f aca="false">N801+Y801</f>
        <v>211791562.015885</v>
      </c>
      <c r="AJ801" s="5" t="n">
        <f aca="false">O801+Z801</f>
        <v>352985936.693141</v>
      </c>
      <c r="AK801" s="5" t="n">
        <f aca="false">P801+AA801</f>
        <v>5000000</v>
      </c>
      <c r="AL801" s="5" t="n">
        <f aca="false">INDEX($AE$745:$AE$872,$B801-$C801*1+const_one)</f>
        <v>30000000</v>
      </c>
      <c r="AM801" s="5" t="n">
        <f aca="false">INDEX($AF$745:$AF$872,$B801-$D801*2+const_one)</f>
        <v>300000000</v>
      </c>
      <c r="AN801" s="5" t="n">
        <f aca="false">INDEX($AG$745:$AG$872,$B801-$E801*4+const_one)</f>
        <v>100000000</v>
      </c>
      <c r="AO801" s="5" t="n">
        <f aca="false">INDEX($AH$745:$AH$872,$B801-$F801*8+const_one)</f>
        <v>60000000</v>
      </c>
      <c r="AP801" s="5" t="n">
        <f aca="false">INDEX($AI$745:$AI$872,$B801-$G801*16+const_one)</f>
        <v>30000000</v>
      </c>
      <c r="AQ801" s="5" t="n">
        <f aca="false">INDEX($AJ$745:$AJ$872,$B801-$H801*32+const_one)</f>
        <v>15000000</v>
      </c>
      <c r="AR801" s="5" t="n">
        <f aca="false">INDEX($AK$745:$AK$872,$B801-$I801*64+const_one)</f>
        <v>5000000</v>
      </c>
      <c r="AS801" s="5" t="n">
        <f aca="false">INDEX($AE$745:$AE$872,$B801+(const_one-$C801)*1+const_one)</f>
        <v>64277362.2119304</v>
      </c>
      <c r="AT801" s="5" t="n">
        <f aca="false">INDEX($AF$745:$AF$872,$B801+(const_one-$D801)*2+const_one)</f>
        <v>405338935.14516</v>
      </c>
      <c r="AU801" s="5" t="n">
        <f aca="false">INDEX($AG$745:$AG$872,$B801+(const_one-$E801)*4+const_one)</f>
        <v>121169043.150156</v>
      </c>
      <c r="AV801" s="5" t="n">
        <f aca="false">INDEX($AH$745:$AH$872,$B801+(const_one-$F801)*8+const_one)</f>
        <v>169433249.612708</v>
      </c>
      <c r="AW801" s="5" t="n">
        <f aca="false">INDEX($AI$745:$AI$872,$B801+(const_one-$G801)*16+const_one)</f>
        <v>211791562.015885</v>
      </c>
      <c r="AX801" s="5" t="n">
        <f aca="false">INDEX($AJ$745:$AJ$872,$B801+(const_one-$H801)*32+const_one)</f>
        <v>352985936.693141</v>
      </c>
      <c r="AY801" s="5" t="n">
        <f aca="false">INDEX($AK$745:$AK$872,$B801+(const_one-$I801)*64+const_one)</f>
        <v>289026008.909876</v>
      </c>
      <c r="AZ801" s="5" t="n">
        <f aca="false">--($C801=--(AS801&gt;AL801))</f>
        <v>0</v>
      </c>
      <c r="BA801" s="5" t="n">
        <f aca="false">--($D801=--(AT801&gt;AM801))</f>
        <v>0</v>
      </c>
      <c r="BB801" s="5" t="n">
        <f aca="false">--($E801=--(AU801&gt;AN801))</f>
        <v>0</v>
      </c>
      <c r="BC801" s="5" t="n">
        <f aca="false">--($F801=--(AV801&gt;AO801))</f>
        <v>1</v>
      </c>
      <c r="BD801" s="5" t="n">
        <f aca="false">--($G801=--(AW801&gt;AP801))</f>
        <v>1</v>
      </c>
      <c r="BE801" s="5" t="n">
        <f aca="false">--($H801=--(AX801&gt;AQ801))</f>
        <v>1</v>
      </c>
      <c r="BF801" s="5" t="n">
        <f aca="false">--($I801=--(AY801&gt;AR801))</f>
        <v>0</v>
      </c>
      <c r="BG801" s="5" t="n">
        <f aca="false">SUM(AZ801:BF801)</f>
        <v>3</v>
      </c>
      <c r="BH801" s="5" t="n">
        <f aca="false">SUM(AE801:AK801)+AB801+AC801+AD801</f>
        <v>2000000000</v>
      </c>
    </row>
    <row r="802" customFormat="false" ht="15" hidden="true" customHeight="false" outlineLevel="0" collapsed="false">
      <c r="A802" s="5" t="n">
        <f aca="false">sensitivity_exit_usd</f>
        <v>2000000000</v>
      </c>
      <c r="B802" s="2" t="n">
        <f aca="false">ROW()-ROW($B$745)</f>
        <v>57</v>
      </c>
      <c r="C802" s="2" t="n">
        <f aca="false">MOD(QUOTIENT($B802,1),2)</f>
        <v>1</v>
      </c>
      <c r="D802" s="2" t="n">
        <f aca="false">MOD(QUOTIENT($B802,2),2)</f>
        <v>0</v>
      </c>
      <c r="E802" s="2" t="n">
        <f aca="false">MOD(QUOTIENT($B802,4),2)</f>
        <v>0</v>
      </c>
      <c r="F802" s="2" t="n">
        <f aca="false">MOD(QUOTIENT($B802,8),2)</f>
        <v>1</v>
      </c>
      <c r="G802" s="2" t="n">
        <f aca="false">MOD(QUOTIENT($B802,16),2)</f>
        <v>1</v>
      </c>
      <c r="H802" s="2" t="n">
        <f aca="false">MOD(QUOTIENT($B802,32),2)</f>
        <v>1</v>
      </c>
      <c r="I802" s="2" t="n">
        <f aca="false">MOD(QUOTIENT($B802,64),2)</f>
        <v>0</v>
      </c>
      <c r="J802" s="5" t="n">
        <f aca="false">IF($C802=const_zero,MIN(class_series_f_invested_usd,MAX(const_zero,$A802)),const_zero)</f>
        <v>0</v>
      </c>
      <c r="K802" s="5" t="n">
        <f aca="false">IF($D802=const_zero,MIN(class_series_e_invested_usd,MAX(const_zero,$A802-SUM($J802:$J802))),const_zero)</f>
        <v>300000000</v>
      </c>
      <c r="L802" s="5" t="n">
        <f aca="false">IF($E802=const_zero,MIN(class_series_d_invested_usd,MAX(const_zero,$A802-SUM($J802:$K802))),const_zero)</f>
        <v>100000000</v>
      </c>
      <c r="M802" s="5" t="n">
        <f aca="false">IF($F802=const_zero,MIN(class_series_c_invested_usd,MAX(const_zero,$A802-SUM($J802:$L802))),const_zero)</f>
        <v>0</v>
      </c>
      <c r="N802" s="5" t="n">
        <f aca="false">IF($G802=const_zero,MIN(class_series_b_invested_usd,MAX(const_zero,$A802-SUM($J802:$M802))),const_zero)</f>
        <v>0</v>
      </c>
      <c r="O802" s="5" t="n">
        <f aca="false">IF($H802=const_zero,MIN(class_series_a_invested_usd,MAX(const_zero,$A802-SUM($J802:$N802))),const_zero)</f>
        <v>0</v>
      </c>
      <c r="P802" s="5" t="n">
        <f aca="false">IF($I802=const_zero,MIN(class_seed_invested_usd,MAX(const_zero,$A802-SUM($J802:$O802))),const_zero)</f>
        <v>5000000</v>
      </c>
      <c r="Q802" s="5" t="n">
        <f aca="false">MAX(const_zero,$A802-SUM($J802:$P802))</f>
        <v>1595000000</v>
      </c>
      <c r="R802" s="9" t="n">
        <f aca="false">common_rsa_total+Sensitivity!$AE$690+Sensitivity!$AJ$690+IF($C802=const_one,Sensitivity!$D$690,const_zero)+IF($D802=const_one,Sensitivity!$Y$690,const_zero)+IF($E802=const_one,Sensitivity!$V$690,const_zero)+IF($F802=const_one,Sensitivity!$S$690,const_zero)+IF($G802=const_one,Sensitivity!$P$690,const_zero)+IF($H802=const_one,Sensitivity!$M$690,const_zero)+IF($I802=const_one,Sensitivity!$J$690,const_zero)</f>
        <v>20634269.7236551</v>
      </c>
      <c r="S802" s="23" t="b">
        <f aca="false">IF($R802&gt;const_zero,--($Q802&gt;option_strike_usd*$R802),const_zero)</f>
        <v>1</v>
      </c>
      <c r="T802" s="7" t="n">
        <f aca="false">IF($R802&gt;const_zero,IF($S802=const_one,($Q802+option_strike_usd*pre_f_options_issued)/($R802+pre_f_options_issued),$Q802/$R802),const_zero)</f>
        <v>69.0534008240829</v>
      </c>
      <c r="U802" s="5" t="n">
        <f aca="false">IF($C802=const_one,Sensitivity!$D$690*$T802,const_zero)</f>
        <v>64277362.2119304</v>
      </c>
      <c r="V802" s="5" t="n">
        <f aca="false">IF($D802=const_one,Sensitivity!$Y$690*$T802,const_zero)</f>
        <v>0</v>
      </c>
      <c r="W802" s="5" t="n">
        <f aca="false">IF($E802=const_one,Sensitivity!$V$690*$T802,const_zero)</f>
        <v>0</v>
      </c>
      <c r="X802" s="5" t="n">
        <f aca="false">IF($F802=const_one,Sensitivity!$S$690*$T802,const_zero)</f>
        <v>165728161.977799</v>
      </c>
      <c r="Y802" s="5" t="n">
        <f aca="false">IF($G802=const_one,Sensitivity!$P$690*$T802,const_zero)</f>
        <v>207160202.472249</v>
      </c>
      <c r="Z802" s="5" t="n">
        <f aca="false">IF($H802=const_one,Sensitivity!$M$690*$T802,const_zero)</f>
        <v>345267004.120415</v>
      </c>
      <c r="AA802" s="5" t="n">
        <f aca="false">IF($I802=const_one,Sensitivity!$J$690*$T802,const_zero)</f>
        <v>0</v>
      </c>
      <c r="AB802" s="5" t="n">
        <f aca="false">(Sensitivity!$AE$690+Sensitivity!$AJ$690)*$T802</f>
        <v>20953159.7406538</v>
      </c>
      <c r="AC802" s="5" t="n">
        <f aca="false">common_rsa_total*$T802</f>
        <v>621480607.416746</v>
      </c>
      <c r="AD802" s="5" t="n">
        <f aca="false">IF($S802=const_one,pre_f_options_issued*($T802-option_strike_usd),const_zero)</f>
        <v>170133502.060207</v>
      </c>
      <c r="AE802" s="5" t="n">
        <f aca="false">J802+U802</f>
        <v>64277362.2119304</v>
      </c>
      <c r="AF802" s="5" t="n">
        <f aca="false">K802+V802</f>
        <v>300000000</v>
      </c>
      <c r="AG802" s="5" t="n">
        <f aca="false">L802+W802</f>
        <v>100000000</v>
      </c>
      <c r="AH802" s="5" t="n">
        <f aca="false">M802+X802</f>
        <v>165728161.977799</v>
      </c>
      <c r="AI802" s="5" t="n">
        <f aca="false">N802+Y802</f>
        <v>207160202.472249</v>
      </c>
      <c r="AJ802" s="5" t="n">
        <f aca="false">O802+Z802</f>
        <v>345267004.120415</v>
      </c>
      <c r="AK802" s="5" t="n">
        <f aca="false">P802+AA802</f>
        <v>5000000</v>
      </c>
      <c r="AL802" s="5" t="n">
        <f aca="false">INDEX($AE$745:$AE$872,$B802-$C802*1+const_one)</f>
        <v>30000000</v>
      </c>
      <c r="AM802" s="5" t="n">
        <f aca="false">INDEX($AF$745:$AF$872,$B802-$D802*2+const_one)</f>
        <v>300000000</v>
      </c>
      <c r="AN802" s="5" t="n">
        <f aca="false">INDEX($AG$745:$AG$872,$B802-$E802*4+const_one)</f>
        <v>100000000</v>
      </c>
      <c r="AO802" s="5" t="n">
        <f aca="false">INDEX($AH$745:$AH$872,$B802-$F802*8+const_one)</f>
        <v>60000000</v>
      </c>
      <c r="AP802" s="5" t="n">
        <f aca="false">INDEX($AI$745:$AI$872,$B802-$G802*16+const_one)</f>
        <v>30000000</v>
      </c>
      <c r="AQ802" s="5" t="n">
        <f aca="false">INDEX($AJ$745:$AJ$872,$B802-$H802*32+const_one)</f>
        <v>15000000</v>
      </c>
      <c r="AR802" s="5" t="n">
        <f aca="false">INDEX($AK$745:$AK$872,$B802-$I802*64+const_one)</f>
        <v>5000000</v>
      </c>
      <c r="AS802" s="5" t="n">
        <f aca="false">INDEX($AE$745:$AE$872,$B802+(const_one-$C802)*1+const_one)</f>
        <v>64277362.2119304</v>
      </c>
      <c r="AT802" s="5" t="n">
        <f aca="false">INDEX($AF$745:$AF$872,$B802+(const_one-$D802)*2+const_one)</f>
        <v>398761576.834241</v>
      </c>
      <c r="AU802" s="5" t="n">
        <f aca="false">INDEX($AG$745:$AG$872,$B802+(const_one-$E802)*4+const_one)</f>
        <v>118733046.520847</v>
      </c>
      <c r="AV802" s="5" t="n">
        <f aca="false">INDEX($AH$745:$AH$872,$B802+(const_one-$F802)*8+const_one)</f>
        <v>165728161.977799</v>
      </c>
      <c r="AW802" s="5" t="n">
        <f aca="false">INDEX($AI$745:$AI$872,$B802+(const_one-$G802)*16+const_one)</f>
        <v>207160202.472249</v>
      </c>
      <c r="AX802" s="5" t="n">
        <f aca="false">INDEX($AJ$745:$AJ$872,$B802+(const_one-$H802)*32+const_one)</f>
        <v>345267004.120415</v>
      </c>
      <c r="AY802" s="5" t="n">
        <f aca="false">INDEX($AK$745:$AK$872,$B802+(const_one-$I802)*64+const_one)</f>
        <v>284795023.247508</v>
      </c>
      <c r="AZ802" s="5" t="n">
        <f aca="false">--($C802=--(AS802&gt;AL802))</f>
        <v>1</v>
      </c>
      <c r="BA802" s="5" t="n">
        <f aca="false">--($D802=--(AT802&gt;AM802))</f>
        <v>0</v>
      </c>
      <c r="BB802" s="5" t="n">
        <f aca="false">--($E802=--(AU802&gt;AN802))</f>
        <v>0</v>
      </c>
      <c r="BC802" s="5" t="n">
        <f aca="false">--($F802=--(AV802&gt;AO802))</f>
        <v>1</v>
      </c>
      <c r="BD802" s="5" t="n">
        <f aca="false">--($G802=--(AW802&gt;AP802))</f>
        <v>1</v>
      </c>
      <c r="BE802" s="5" t="n">
        <f aca="false">--($H802=--(AX802&gt;AQ802))</f>
        <v>1</v>
      </c>
      <c r="BF802" s="5" t="n">
        <f aca="false">--($I802=--(AY802&gt;AR802))</f>
        <v>0</v>
      </c>
      <c r="BG802" s="5" t="n">
        <f aca="false">SUM(AZ802:BF802)</f>
        <v>4</v>
      </c>
      <c r="BH802" s="5" t="n">
        <f aca="false">SUM(AE802:AK802)+AB802+AC802+AD802</f>
        <v>2000000000</v>
      </c>
    </row>
    <row r="803" customFormat="false" ht="15" hidden="true" customHeight="false" outlineLevel="0" collapsed="false">
      <c r="A803" s="5" t="n">
        <f aca="false">sensitivity_exit_usd</f>
        <v>2000000000</v>
      </c>
      <c r="B803" s="2" t="n">
        <f aca="false">ROW()-ROW($B$745)</f>
        <v>58</v>
      </c>
      <c r="C803" s="2" t="n">
        <f aca="false">MOD(QUOTIENT($B803,1),2)</f>
        <v>0</v>
      </c>
      <c r="D803" s="2" t="n">
        <f aca="false">MOD(QUOTIENT($B803,2),2)</f>
        <v>1</v>
      </c>
      <c r="E803" s="2" t="n">
        <f aca="false">MOD(QUOTIENT($B803,4),2)</f>
        <v>0</v>
      </c>
      <c r="F803" s="2" t="n">
        <f aca="false">MOD(QUOTIENT($B803,8),2)</f>
        <v>1</v>
      </c>
      <c r="G803" s="2" t="n">
        <f aca="false">MOD(QUOTIENT($B803,16),2)</f>
        <v>1</v>
      </c>
      <c r="H803" s="2" t="n">
        <f aca="false">MOD(QUOTIENT($B803,32),2)</f>
        <v>1</v>
      </c>
      <c r="I803" s="2" t="n">
        <f aca="false">MOD(QUOTIENT($B803,64),2)</f>
        <v>0</v>
      </c>
      <c r="J803" s="5" t="n">
        <f aca="false">IF($C803=const_zero,MIN(class_series_f_invested_usd,MAX(const_zero,$A803)),const_zero)</f>
        <v>30000000</v>
      </c>
      <c r="K803" s="5" t="n">
        <f aca="false">IF($D803=const_zero,MIN(class_series_e_invested_usd,MAX(const_zero,$A803-SUM($J803:$J803))),const_zero)</f>
        <v>0</v>
      </c>
      <c r="L803" s="5" t="n">
        <f aca="false">IF($E803=const_zero,MIN(class_series_d_invested_usd,MAX(const_zero,$A803-SUM($J803:$K803))),const_zero)</f>
        <v>100000000</v>
      </c>
      <c r="M803" s="5" t="n">
        <f aca="false">IF($F803=const_zero,MIN(class_series_c_invested_usd,MAX(const_zero,$A803-SUM($J803:$L803))),const_zero)</f>
        <v>0</v>
      </c>
      <c r="N803" s="5" t="n">
        <f aca="false">IF($G803=const_zero,MIN(class_series_b_invested_usd,MAX(const_zero,$A803-SUM($J803:$M803))),const_zero)</f>
        <v>0</v>
      </c>
      <c r="O803" s="5" t="n">
        <f aca="false">IF($H803=const_zero,MIN(class_series_a_invested_usd,MAX(const_zero,$A803-SUM($J803:$N803))),const_zero)</f>
        <v>0</v>
      </c>
      <c r="P803" s="5" t="n">
        <f aca="false">IF($I803=const_zero,MIN(class_seed_invested_usd,MAX(const_zero,$A803-SUM($J803:$O803))),const_zero)</f>
        <v>5000000</v>
      </c>
      <c r="Q803" s="5" t="n">
        <f aca="false">MAX(const_zero,$A803-SUM($J803:$P803))</f>
        <v>1865000000</v>
      </c>
      <c r="R803" s="9" t="n">
        <f aca="false">common_rsa_total+Sensitivity!$AE$690+Sensitivity!$AJ$690+IF($C803=const_one,Sensitivity!$D$690,const_zero)+IF($D803=const_one,Sensitivity!$Y$690,const_zero)+IF($E803=const_one,Sensitivity!$V$690,const_zero)+IF($F803=const_one,Sensitivity!$S$690,const_zero)+IF($G803=const_one,Sensitivity!$P$690,const_zero)+IF($H803=const_one,Sensitivity!$M$690,const_zero)+IF($I803=const_one,Sensitivity!$J$690,const_zero)</f>
        <v>25858649.5805573</v>
      </c>
      <c r="S803" s="23" t="b">
        <f aca="false">IF($R803&gt;const_zero,--($Q803&gt;option_strike_usd*$R803),const_zero)</f>
        <v>1</v>
      </c>
      <c r="T803" s="7" t="n">
        <f aca="false">IF($R803&gt;const_zero,IF($S803=const_one,($Q803+option_strike_usd*pre_f_options_issued)/($R803+pre_f_options_issued),$Q803/$R803),const_zero)</f>
        <v>65.8529241561756</v>
      </c>
      <c r="U803" s="5" t="n">
        <f aca="false">IF($C803=const_one,Sensitivity!$D$690*$T803,const_zero)</f>
        <v>0</v>
      </c>
      <c r="V803" s="5" t="n">
        <f aca="false">IF($D803=const_one,Sensitivity!$Y$690*$T803,const_zero)</f>
        <v>405338935.14516</v>
      </c>
      <c r="W803" s="5" t="n">
        <f aca="false">IF($E803=const_one,Sensitivity!$V$690*$T803,const_zero)</f>
        <v>0</v>
      </c>
      <c r="X803" s="5" t="n">
        <f aca="false">IF($F803=const_one,Sensitivity!$S$690*$T803,const_zero)</f>
        <v>158047017.974821</v>
      </c>
      <c r="Y803" s="5" t="n">
        <f aca="false">IF($G803=const_one,Sensitivity!$P$690*$T803,const_zero)</f>
        <v>197558772.468527</v>
      </c>
      <c r="Z803" s="5" t="n">
        <f aca="false">IF($H803=const_one,Sensitivity!$M$690*$T803,const_zero)</f>
        <v>329264620.780878</v>
      </c>
      <c r="AA803" s="5" t="n">
        <f aca="false">IF($I803=const_one,Sensitivity!$J$690*$T803,const_zero)</f>
        <v>0</v>
      </c>
      <c r="AB803" s="5" t="n">
        <f aca="false">(Sensitivity!$AE$690+Sensitivity!$AJ$690)*$T803</f>
        <v>19982025.8345955</v>
      </c>
      <c r="AC803" s="5" t="n">
        <f aca="false">common_rsa_total*$T803</f>
        <v>592676317.40558</v>
      </c>
      <c r="AD803" s="5" t="n">
        <f aca="false">IF($S803=const_one,pre_f_options_issued*($T803-option_strike_usd),const_zero)</f>
        <v>162132310.390439</v>
      </c>
      <c r="AE803" s="5" t="n">
        <f aca="false">J803+U803</f>
        <v>30000000</v>
      </c>
      <c r="AF803" s="5" t="n">
        <f aca="false">K803+V803</f>
        <v>405338935.14516</v>
      </c>
      <c r="AG803" s="5" t="n">
        <f aca="false">L803+W803</f>
        <v>100000000</v>
      </c>
      <c r="AH803" s="5" t="n">
        <f aca="false">M803+X803</f>
        <v>158047017.974821</v>
      </c>
      <c r="AI803" s="5" t="n">
        <f aca="false">N803+Y803</f>
        <v>197558772.468527</v>
      </c>
      <c r="AJ803" s="5" t="n">
        <f aca="false">O803+Z803</f>
        <v>329264620.780878</v>
      </c>
      <c r="AK803" s="5" t="n">
        <f aca="false">P803+AA803</f>
        <v>5000000</v>
      </c>
      <c r="AL803" s="5" t="n">
        <f aca="false">INDEX($AE$745:$AE$872,$B803-$C803*1+const_one)</f>
        <v>30000000</v>
      </c>
      <c r="AM803" s="5" t="n">
        <f aca="false">INDEX($AF$745:$AF$872,$B803-$D803*2+const_one)</f>
        <v>300000000</v>
      </c>
      <c r="AN803" s="5" t="n">
        <f aca="false">INDEX($AG$745:$AG$872,$B803-$E803*4+const_one)</f>
        <v>100000000</v>
      </c>
      <c r="AO803" s="5" t="n">
        <f aca="false">INDEX($AH$745:$AH$872,$B803-$F803*8+const_one)</f>
        <v>60000000</v>
      </c>
      <c r="AP803" s="5" t="n">
        <f aca="false">INDEX($AI$745:$AI$872,$B803-$G803*16+const_one)</f>
        <v>30000000</v>
      </c>
      <c r="AQ803" s="5" t="n">
        <f aca="false">INDEX($AJ$745:$AJ$872,$B803-$H803*32+const_one)</f>
        <v>15000000</v>
      </c>
      <c r="AR803" s="5" t="n">
        <f aca="false">INDEX($AK$745:$AK$872,$B803-$I803*64+const_one)</f>
        <v>5000000</v>
      </c>
      <c r="AS803" s="5" t="n">
        <f aca="false">INDEX($AE$745:$AE$872,$B803+(const_one-$C803)*1+const_one)</f>
        <v>60303569.6317765</v>
      </c>
      <c r="AT803" s="5" t="n">
        <f aca="false">INDEX($AF$745:$AF$872,$B803+(const_one-$D803)*2+const_one)</f>
        <v>405338935.14516</v>
      </c>
      <c r="AU803" s="5" t="n">
        <f aca="false">INDEX($AG$745:$AG$872,$B803+(const_one-$E803)*4+const_one)</f>
        <v>113731145.617683</v>
      </c>
      <c r="AV803" s="5" t="n">
        <f aca="false">INDEX($AH$745:$AH$872,$B803+(const_one-$F803)*8+const_one)</f>
        <v>158047017.974821</v>
      </c>
      <c r="AW803" s="5" t="n">
        <f aca="false">INDEX($AI$745:$AI$872,$B803+(const_one-$G803)*16+const_one)</f>
        <v>197558772.468527</v>
      </c>
      <c r="AX803" s="5" t="n">
        <f aca="false">INDEX($AJ$745:$AJ$872,$B803+(const_one-$H803)*32+const_one)</f>
        <v>329264620.780878</v>
      </c>
      <c r="AY803" s="5" t="n">
        <f aca="false">INDEX($AK$745:$AK$872,$B803+(const_one-$I803)*64+const_one)</f>
        <v>280661840.863511</v>
      </c>
      <c r="AZ803" s="5" t="n">
        <f aca="false">--($C803=--(AS803&gt;AL803))</f>
        <v>0</v>
      </c>
      <c r="BA803" s="5" t="n">
        <f aca="false">--($D803=--(AT803&gt;AM803))</f>
        <v>1</v>
      </c>
      <c r="BB803" s="5" t="n">
        <f aca="false">--($E803=--(AU803&gt;AN803))</f>
        <v>0</v>
      </c>
      <c r="BC803" s="5" t="n">
        <f aca="false">--($F803=--(AV803&gt;AO803))</f>
        <v>1</v>
      </c>
      <c r="BD803" s="5" t="n">
        <f aca="false">--($G803=--(AW803&gt;AP803))</f>
        <v>1</v>
      </c>
      <c r="BE803" s="5" t="n">
        <f aca="false">--($H803=--(AX803&gt;AQ803))</f>
        <v>1</v>
      </c>
      <c r="BF803" s="5" t="n">
        <f aca="false">--($I803=--(AY803&gt;AR803))</f>
        <v>0</v>
      </c>
      <c r="BG803" s="5" t="n">
        <f aca="false">SUM(AZ803:BF803)</f>
        <v>4</v>
      </c>
      <c r="BH803" s="5" t="n">
        <f aca="false">SUM(AE803:AK803)+AB803+AC803+AD803</f>
        <v>2000000000</v>
      </c>
    </row>
    <row r="804" customFormat="false" ht="15" hidden="true" customHeight="false" outlineLevel="0" collapsed="false">
      <c r="A804" s="5" t="n">
        <f aca="false">sensitivity_exit_usd</f>
        <v>2000000000</v>
      </c>
      <c r="B804" s="2" t="n">
        <f aca="false">ROW()-ROW($B$745)</f>
        <v>59</v>
      </c>
      <c r="C804" s="2" t="n">
        <f aca="false">MOD(QUOTIENT($B804,1),2)</f>
        <v>1</v>
      </c>
      <c r="D804" s="2" t="n">
        <f aca="false">MOD(QUOTIENT($B804,2),2)</f>
        <v>1</v>
      </c>
      <c r="E804" s="2" t="n">
        <f aca="false">MOD(QUOTIENT($B804,4),2)</f>
        <v>0</v>
      </c>
      <c r="F804" s="2" t="n">
        <f aca="false">MOD(QUOTIENT($B804,8),2)</f>
        <v>1</v>
      </c>
      <c r="G804" s="2" t="n">
        <f aca="false">MOD(QUOTIENT($B804,16),2)</f>
        <v>1</v>
      </c>
      <c r="H804" s="2" t="n">
        <f aca="false">MOD(QUOTIENT($B804,32),2)</f>
        <v>1</v>
      </c>
      <c r="I804" s="2" t="n">
        <f aca="false">MOD(QUOTIENT($B804,64),2)</f>
        <v>0</v>
      </c>
      <c r="J804" s="5" t="n">
        <f aca="false">IF($C804=const_zero,MIN(class_series_f_invested_usd,MAX(const_zero,$A804)),const_zero)</f>
        <v>0</v>
      </c>
      <c r="K804" s="5" t="n">
        <f aca="false">IF($D804=const_zero,MIN(class_series_e_invested_usd,MAX(const_zero,$A804-SUM($J804:$J804))),const_zero)</f>
        <v>0</v>
      </c>
      <c r="L804" s="5" t="n">
        <f aca="false">IF($E804=const_zero,MIN(class_series_d_invested_usd,MAX(const_zero,$A804-SUM($J804:$K804))),const_zero)</f>
        <v>100000000</v>
      </c>
      <c r="M804" s="5" t="n">
        <f aca="false">IF($F804=const_zero,MIN(class_series_c_invested_usd,MAX(const_zero,$A804-SUM($J804:$L804))),const_zero)</f>
        <v>0</v>
      </c>
      <c r="N804" s="5" t="n">
        <f aca="false">IF($G804=const_zero,MIN(class_series_b_invested_usd,MAX(const_zero,$A804-SUM($J804:$M804))),const_zero)</f>
        <v>0</v>
      </c>
      <c r="O804" s="5" t="n">
        <f aca="false">IF($H804=const_zero,MIN(class_series_a_invested_usd,MAX(const_zero,$A804-SUM($J804:$N804))),const_zero)</f>
        <v>0</v>
      </c>
      <c r="P804" s="5" t="n">
        <f aca="false">IF($I804=const_zero,MIN(class_seed_invested_usd,MAX(const_zero,$A804-SUM($J804:$O804))),const_zero)</f>
        <v>5000000</v>
      </c>
      <c r="Q804" s="5" t="n">
        <f aca="false">MAX(const_zero,$A804-SUM($J804:$P804))</f>
        <v>1895000000</v>
      </c>
      <c r="R804" s="9" t="n">
        <f aca="false">common_rsa_total+Sensitivity!$AE$690+Sensitivity!$AJ$690+IF($C804=const_one,Sensitivity!$D$690,const_zero)+IF($D804=const_one,Sensitivity!$Y$690,const_zero)+IF($E804=const_one,Sensitivity!$V$690,const_zero)+IF($F804=const_one,Sensitivity!$S$690,const_zero)+IF($G804=const_one,Sensitivity!$P$690,const_zero)+IF($H804=const_one,Sensitivity!$M$690,const_zero)+IF($I804=const_one,Sensitivity!$J$690,const_zero)</f>
        <v>26789485.1577316</v>
      </c>
      <c r="S804" s="23" t="b">
        <f aca="false">IF($R804&gt;const_zero,--($Q804&gt;option_strike_usd*$R804),const_zero)</f>
        <v>1</v>
      </c>
      <c r="T804" s="7" t="n">
        <f aca="false">IF($R804&gt;const_zero,IF($S804=const_one,($Q804+option_strike_usd*pre_f_options_issued)/($R804+pre_f_options_issued),$Q804/$R804),const_zero)</f>
        <v>64.7843411989478</v>
      </c>
      <c r="U804" s="5" t="n">
        <f aca="false">IF($C804=const_one,Sensitivity!$D$690*$T804,const_zero)</f>
        <v>60303569.6317765</v>
      </c>
      <c r="V804" s="5" t="n">
        <f aca="false">IF($D804=const_one,Sensitivity!$Y$690*$T804,const_zero)</f>
        <v>398761576.834241</v>
      </c>
      <c r="W804" s="5" t="n">
        <f aca="false">IF($E804=const_one,Sensitivity!$V$690*$T804,const_zero)</f>
        <v>0</v>
      </c>
      <c r="X804" s="5" t="n">
        <f aca="false">IF($F804=const_one,Sensitivity!$S$690*$T804,const_zero)</f>
        <v>155482418.877475</v>
      </c>
      <c r="Y804" s="5" t="n">
        <f aca="false">IF($G804=const_one,Sensitivity!$P$690*$T804,const_zero)</f>
        <v>194353023.596843</v>
      </c>
      <c r="Z804" s="5" t="n">
        <f aca="false">IF($H804=const_one,Sensitivity!$M$690*$T804,const_zero)</f>
        <v>323921705.994739</v>
      </c>
      <c r="AA804" s="5" t="n">
        <f aca="false">IF($I804=const_one,Sensitivity!$J$690*$T804,const_zero)</f>
        <v>0</v>
      </c>
      <c r="AB804" s="5" t="n">
        <f aca="false">(Sensitivity!$AE$690+Sensitivity!$AJ$690)*$T804</f>
        <v>19657781.2770252</v>
      </c>
      <c r="AC804" s="5" t="n">
        <f aca="false">common_rsa_total*$T804</f>
        <v>583059070.79053</v>
      </c>
      <c r="AD804" s="5" t="n">
        <f aca="false">IF($S804=const_one,pre_f_options_issued*($T804-option_strike_usd),const_zero)</f>
        <v>159460852.99737</v>
      </c>
      <c r="AE804" s="5" t="n">
        <f aca="false">J804+U804</f>
        <v>60303569.6317765</v>
      </c>
      <c r="AF804" s="5" t="n">
        <f aca="false">K804+V804</f>
        <v>398761576.834241</v>
      </c>
      <c r="AG804" s="5" t="n">
        <f aca="false">L804+W804</f>
        <v>100000000</v>
      </c>
      <c r="AH804" s="5" t="n">
        <f aca="false">M804+X804</f>
        <v>155482418.877475</v>
      </c>
      <c r="AI804" s="5" t="n">
        <f aca="false">N804+Y804</f>
        <v>194353023.596843</v>
      </c>
      <c r="AJ804" s="5" t="n">
        <f aca="false">O804+Z804</f>
        <v>323921705.994739</v>
      </c>
      <c r="AK804" s="5" t="n">
        <f aca="false">P804+AA804</f>
        <v>5000000</v>
      </c>
      <c r="AL804" s="5" t="n">
        <f aca="false">INDEX($AE$745:$AE$872,$B804-$C804*1+const_one)</f>
        <v>30000000</v>
      </c>
      <c r="AM804" s="5" t="n">
        <f aca="false">INDEX($AF$745:$AF$872,$B804-$D804*2+const_one)</f>
        <v>300000000</v>
      </c>
      <c r="AN804" s="5" t="n">
        <f aca="false">INDEX($AG$745:$AG$872,$B804-$E804*4+const_one)</f>
        <v>100000000</v>
      </c>
      <c r="AO804" s="5" t="n">
        <f aca="false">INDEX($AH$745:$AH$872,$B804-$F804*8+const_one)</f>
        <v>60000000</v>
      </c>
      <c r="AP804" s="5" t="n">
        <f aca="false">INDEX($AI$745:$AI$872,$B804-$G804*16+const_one)</f>
        <v>30000000</v>
      </c>
      <c r="AQ804" s="5" t="n">
        <f aca="false">INDEX($AJ$745:$AJ$872,$B804-$H804*32+const_one)</f>
        <v>15000000</v>
      </c>
      <c r="AR804" s="5" t="n">
        <f aca="false">INDEX($AK$745:$AK$872,$B804-$I804*64+const_one)</f>
        <v>5000000</v>
      </c>
      <c r="AS804" s="5" t="n">
        <f aca="false">INDEX($AE$745:$AE$872,$B804+(const_one-$C804)*1+const_one)</f>
        <v>60303569.6317765</v>
      </c>
      <c r="AT804" s="5" t="n">
        <f aca="false">INDEX($AF$745:$AF$872,$B804+(const_one-$D804)*2+const_one)</f>
        <v>398761576.834241</v>
      </c>
      <c r="AU804" s="5" t="n">
        <f aca="false">INDEX($AG$745:$AG$872,$B804+(const_one-$E804)*4+const_one)</f>
        <v>112001498.333396</v>
      </c>
      <c r="AV804" s="5" t="n">
        <f aca="false">INDEX($AH$745:$AH$872,$B804+(const_one-$F804)*8+const_one)</f>
        <v>155482418.877475</v>
      </c>
      <c r="AW804" s="5" t="n">
        <f aca="false">INDEX($AI$745:$AI$872,$B804+(const_one-$G804)*16+const_one)</f>
        <v>194353023.596843</v>
      </c>
      <c r="AX804" s="5" t="n">
        <f aca="false">INDEX($AJ$745:$AJ$872,$B804+(const_one-$H804)*32+const_one)</f>
        <v>323921705.994739</v>
      </c>
      <c r="AY804" s="5" t="n">
        <f aca="false">INDEX($AK$745:$AK$872,$B804+(const_one-$I804)*64+const_one)</f>
        <v>277417405.255358</v>
      </c>
      <c r="AZ804" s="5" t="n">
        <f aca="false">--($C804=--(AS804&gt;AL804))</f>
        <v>1</v>
      </c>
      <c r="BA804" s="5" t="n">
        <f aca="false">--($D804=--(AT804&gt;AM804))</f>
        <v>1</v>
      </c>
      <c r="BB804" s="5" t="n">
        <f aca="false">--($E804=--(AU804&gt;AN804))</f>
        <v>0</v>
      </c>
      <c r="BC804" s="5" t="n">
        <f aca="false">--($F804=--(AV804&gt;AO804))</f>
        <v>1</v>
      </c>
      <c r="BD804" s="5" t="n">
        <f aca="false">--($G804=--(AW804&gt;AP804))</f>
        <v>1</v>
      </c>
      <c r="BE804" s="5" t="n">
        <f aca="false">--($H804=--(AX804&gt;AQ804))</f>
        <v>1</v>
      </c>
      <c r="BF804" s="5" t="n">
        <f aca="false">--($I804=--(AY804&gt;AR804))</f>
        <v>0</v>
      </c>
      <c r="BG804" s="5" t="n">
        <f aca="false">SUM(AZ804:BF804)</f>
        <v>5</v>
      </c>
      <c r="BH804" s="5" t="n">
        <f aca="false">SUM(AE804:AK804)+AB804+AC804+AD804</f>
        <v>2000000000</v>
      </c>
    </row>
    <row r="805" customFormat="false" ht="15" hidden="true" customHeight="false" outlineLevel="0" collapsed="false">
      <c r="A805" s="5" t="n">
        <f aca="false">sensitivity_exit_usd</f>
        <v>2000000000</v>
      </c>
      <c r="B805" s="2" t="n">
        <f aca="false">ROW()-ROW($B$745)</f>
        <v>60</v>
      </c>
      <c r="C805" s="2" t="n">
        <f aca="false">MOD(QUOTIENT($B805,1),2)</f>
        <v>0</v>
      </c>
      <c r="D805" s="2" t="n">
        <f aca="false">MOD(QUOTIENT($B805,2),2)</f>
        <v>0</v>
      </c>
      <c r="E805" s="2" t="n">
        <f aca="false">MOD(QUOTIENT($B805,4),2)</f>
        <v>1</v>
      </c>
      <c r="F805" s="2" t="n">
        <f aca="false">MOD(QUOTIENT($B805,8),2)</f>
        <v>1</v>
      </c>
      <c r="G805" s="2" t="n">
        <f aca="false">MOD(QUOTIENT($B805,16),2)</f>
        <v>1</v>
      </c>
      <c r="H805" s="2" t="n">
        <f aca="false">MOD(QUOTIENT($B805,32),2)</f>
        <v>1</v>
      </c>
      <c r="I805" s="2" t="n">
        <f aca="false">MOD(QUOTIENT($B805,64),2)</f>
        <v>0</v>
      </c>
      <c r="J805" s="5" t="n">
        <f aca="false">IF($C805=const_zero,MIN(class_series_f_invested_usd,MAX(const_zero,$A805)),const_zero)</f>
        <v>30000000</v>
      </c>
      <c r="K805" s="5" t="n">
        <f aca="false">IF($D805=const_zero,MIN(class_series_e_invested_usd,MAX(const_zero,$A805-SUM($J805:$J805))),const_zero)</f>
        <v>300000000</v>
      </c>
      <c r="L805" s="5" t="n">
        <f aca="false">IF($E805=const_zero,MIN(class_series_d_invested_usd,MAX(const_zero,$A805-SUM($J805:$K805))),const_zero)</f>
        <v>0</v>
      </c>
      <c r="M805" s="5" t="n">
        <f aca="false">IF($F805=const_zero,MIN(class_series_c_invested_usd,MAX(const_zero,$A805-SUM($J805:$L805))),const_zero)</f>
        <v>0</v>
      </c>
      <c r="N805" s="5" t="n">
        <f aca="false">IF($G805=const_zero,MIN(class_series_b_invested_usd,MAX(const_zero,$A805-SUM($J805:$M805))),const_zero)</f>
        <v>0</v>
      </c>
      <c r="O805" s="5" t="n">
        <f aca="false">IF($H805=const_zero,MIN(class_series_a_invested_usd,MAX(const_zero,$A805-SUM($J805:$N805))),const_zero)</f>
        <v>0</v>
      </c>
      <c r="P805" s="5" t="n">
        <f aca="false">IF($I805=const_zero,MIN(class_seed_invested_usd,MAX(const_zero,$A805-SUM($J805:$O805))),const_zero)</f>
        <v>5000000</v>
      </c>
      <c r="Q805" s="5" t="n">
        <f aca="false">MAX(const_zero,$A805-SUM($J805:$P805))</f>
        <v>1665000000</v>
      </c>
      <c r="R805" s="9" t="n">
        <f aca="false">common_rsa_total+Sensitivity!$AE$690+Sensitivity!$AJ$690+IF($C805=const_one,Sensitivity!$D$690,const_zero)+IF($D805=const_one,Sensitivity!$Y$690,const_zero)+IF($E805=const_one,Sensitivity!$V$690,const_zero)+IF($F805=const_one,Sensitivity!$S$690,const_zero)+IF($G805=const_one,Sensitivity!$P$690,const_zero)+IF($H805=const_one,Sensitivity!$M$690,const_zero)+IF($I805=const_one,Sensitivity!$J$690,const_zero)</f>
        <v>21443274.4169345</v>
      </c>
      <c r="S805" s="23" t="b">
        <f aca="false">IF($R805&gt;const_zero,--($Q805&gt;option_strike_usd*$R805),const_zero)</f>
        <v>1</v>
      </c>
      <c r="T805" s="7" t="n">
        <f aca="false">IF($R805&gt;const_zero,IF($S805=const_one,($Q805+option_strike_usd*pre_f_options_issued)/($R805+pre_f_options_issued),$Q805/$R805),const_zero)</f>
        <v>69.6437743210517</v>
      </c>
      <c r="U805" s="5" t="n">
        <f aca="false">IF($C805=const_one,Sensitivity!$D$690*$T805,const_zero)</f>
        <v>0</v>
      </c>
      <c r="V805" s="5" t="n">
        <f aca="false">IF($D805=const_one,Sensitivity!$Y$690*$T805,const_zero)</f>
        <v>0</v>
      </c>
      <c r="W805" s="5" t="n">
        <f aca="false">IF($E805=const_one,Sensitivity!$V$690*$T805,const_zero)</f>
        <v>121169043.150156</v>
      </c>
      <c r="X805" s="5" t="n">
        <f aca="false">IF($F805=const_one,Sensitivity!$S$690*$T805,const_zero)</f>
        <v>167145058.370524</v>
      </c>
      <c r="Y805" s="5" t="n">
        <f aca="false">IF($G805=const_one,Sensitivity!$P$690*$T805,const_zero)</f>
        <v>208931322.963155</v>
      </c>
      <c r="Z805" s="5" t="n">
        <f aca="false">IF($H805=const_one,Sensitivity!$M$690*$T805,const_zero)</f>
        <v>348218871.605258</v>
      </c>
      <c r="AA805" s="5" t="n">
        <f aca="false">IF($I805=const_one,Sensitivity!$J$690*$T805,const_zero)</f>
        <v>0</v>
      </c>
      <c r="AB805" s="5" t="n">
        <f aca="false">(Sensitivity!$AE$690+Sensitivity!$AJ$690)*$T805</f>
        <v>21132299.2188114</v>
      </c>
      <c r="AC805" s="5" t="n">
        <f aca="false">common_rsa_total*$T805</f>
        <v>626793968.889465</v>
      </c>
      <c r="AD805" s="5" t="n">
        <f aca="false">IF($S805=const_one,pre_f_options_issued*($T805-option_strike_usd),const_zero)</f>
        <v>171609435.802629</v>
      </c>
      <c r="AE805" s="5" t="n">
        <f aca="false">J805+U805</f>
        <v>30000000</v>
      </c>
      <c r="AF805" s="5" t="n">
        <f aca="false">K805+V805</f>
        <v>300000000</v>
      </c>
      <c r="AG805" s="5" t="n">
        <f aca="false">L805+W805</f>
        <v>121169043.150156</v>
      </c>
      <c r="AH805" s="5" t="n">
        <f aca="false">M805+X805</f>
        <v>167145058.370524</v>
      </c>
      <c r="AI805" s="5" t="n">
        <f aca="false">N805+Y805</f>
        <v>208931322.963155</v>
      </c>
      <c r="AJ805" s="5" t="n">
        <f aca="false">O805+Z805</f>
        <v>348218871.605258</v>
      </c>
      <c r="AK805" s="5" t="n">
        <f aca="false">P805+AA805</f>
        <v>5000000</v>
      </c>
      <c r="AL805" s="5" t="n">
        <f aca="false">INDEX($AE$745:$AE$872,$B805-$C805*1+const_one)</f>
        <v>30000000</v>
      </c>
      <c r="AM805" s="5" t="n">
        <f aca="false">INDEX($AF$745:$AF$872,$B805-$D805*2+const_one)</f>
        <v>300000000</v>
      </c>
      <c r="AN805" s="5" t="n">
        <f aca="false">INDEX($AG$745:$AG$872,$B805-$E805*4+const_one)</f>
        <v>100000000</v>
      </c>
      <c r="AO805" s="5" t="n">
        <f aca="false">INDEX($AH$745:$AH$872,$B805-$F805*8+const_one)</f>
        <v>60000000</v>
      </c>
      <c r="AP805" s="5" t="n">
        <f aca="false">INDEX($AI$745:$AI$872,$B805-$G805*16+const_one)</f>
        <v>30000000</v>
      </c>
      <c r="AQ805" s="5" t="n">
        <f aca="false">INDEX($AJ$745:$AJ$872,$B805-$H805*32+const_one)</f>
        <v>15000000</v>
      </c>
      <c r="AR805" s="5" t="n">
        <f aca="false">INDEX($AK$745:$AK$872,$B805-$I805*64+const_one)</f>
        <v>5000000</v>
      </c>
      <c r="AS805" s="5" t="n">
        <f aca="false">INDEX($AE$745:$AE$872,$B805+(const_one-$C805)*1+const_one)</f>
        <v>63523615.2219126</v>
      </c>
      <c r="AT805" s="5" t="n">
        <f aca="false">INDEX($AF$745:$AF$872,$B805+(const_one-$D805)*2+const_one)</f>
        <v>402358604.25199</v>
      </c>
      <c r="AU805" s="5" t="n">
        <f aca="false">INDEX($AG$745:$AG$872,$B805+(const_one-$E805)*4+const_one)</f>
        <v>121169043.150156</v>
      </c>
      <c r="AV805" s="5" t="n">
        <f aca="false">INDEX($AH$745:$AH$872,$B805+(const_one-$F805)*8+const_one)</f>
        <v>167145058.370524</v>
      </c>
      <c r="AW805" s="5" t="n">
        <f aca="false">INDEX($AI$745:$AI$872,$B805+(const_one-$G805)*16+const_one)</f>
        <v>208931322.963155</v>
      </c>
      <c r="AX805" s="5" t="n">
        <f aca="false">INDEX($AJ$745:$AJ$872,$B805+(const_one-$H805)*32+const_one)</f>
        <v>348218871.605258</v>
      </c>
      <c r="AY805" s="5" t="n">
        <f aca="false">INDEX($AK$745:$AK$872,$B805+(const_one-$I805)*64+const_one)</f>
        <v>288927226.392434</v>
      </c>
      <c r="AZ805" s="5" t="n">
        <f aca="false">--($C805=--(AS805&gt;AL805))</f>
        <v>0</v>
      </c>
      <c r="BA805" s="5" t="n">
        <f aca="false">--($D805=--(AT805&gt;AM805))</f>
        <v>0</v>
      </c>
      <c r="BB805" s="5" t="n">
        <f aca="false">--($E805=--(AU805&gt;AN805))</f>
        <v>1</v>
      </c>
      <c r="BC805" s="5" t="n">
        <f aca="false">--($F805=--(AV805&gt;AO805))</f>
        <v>1</v>
      </c>
      <c r="BD805" s="5" t="n">
        <f aca="false">--($G805=--(AW805&gt;AP805))</f>
        <v>1</v>
      </c>
      <c r="BE805" s="5" t="n">
        <f aca="false">--($H805=--(AX805&gt;AQ805))</f>
        <v>1</v>
      </c>
      <c r="BF805" s="5" t="n">
        <f aca="false">--($I805=--(AY805&gt;AR805))</f>
        <v>0</v>
      </c>
      <c r="BG805" s="5" t="n">
        <f aca="false">SUM(AZ805:BF805)</f>
        <v>4</v>
      </c>
      <c r="BH805" s="5" t="n">
        <f aca="false">SUM(AE805:AK805)+AB805+AC805+AD805</f>
        <v>2000000000</v>
      </c>
    </row>
    <row r="806" customFormat="false" ht="15" hidden="true" customHeight="false" outlineLevel="0" collapsed="false">
      <c r="A806" s="5" t="n">
        <f aca="false">sensitivity_exit_usd</f>
        <v>2000000000</v>
      </c>
      <c r="B806" s="2" t="n">
        <f aca="false">ROW()-ROW($B$745)</f>
        <v>61</v>
      </c>
      <c r="C806" s="2" t="n">
        <f aca="false">MOD(QUOTIENT($B806,1),2)</f>
        <v>1</v>
      </c>
      <c r="D806" s="2" t="n">
        <f aca="false">MOD(QUOTIENT($B806,2),2)</f>
        <v>0</v>
      </c>
      <c r="E806" s="2" t="n">
        <f aca="false">MOD(QUOTIENT($B806,4),2)</f>
        <v>1</v>
      </c>
      <c r="F806" s="2" t="n">
        <f aca="false">MOD(QUOTIENT($B806,8),2)</f>
        <v>1</v>
      </c>
      <c r="G806" s="2" t="n">
        <f aca="false">MOD(QUOTIENT($B806,16),2)</f>
        <v>1</v>
      </c>
      <c r="H806" s="2" t="n">
        <f aca="false">MOD(QUOTIENT($B806,32),2)</f>
        <v>1</v>
      </c>
      <c r="I806" s="2" t="n">
        <f aca="false">MOD(QUOTIENT($B806,64),2)</f>
        <v>0</v>
      </c>
      <c r="J806" s="5" t="n">
        <f aca="false">IF($C806=const_zero,MIN(class_series_f_invested_usd,MAX(const_zero,$A806)),const_zero)</f>
        <v>0</v>
      </c>
      <c r="K806" s="5" t="n">
        <f aca="false">IF($D806=const_zero,MIN(class_series_e_invested_usd,MAX(const_zero,$A806-SUM($J806:$J806))),const_zero)</f>
        <v>300000000</v>
      </c>
      <c r="L806" s="5" t="n">
        <f aca="false">IF($E806=const_zero,MIN(class_series_d_invested_usd,MAX(const_zero,$A806-SUM($J806:$K806))),const_zero)</f>
        <v>0</v>
      </c>
      <c r="M806" s="5" t="n">
        <f aca="false">IF($F806=const_zero,MIN(class_series_c_invested_usd,MAX(const_zero,$A806-SUM($J806:$L806))),const_zero)</f>
        <v>0</v>
      </c>
      <c r="N806" s="5" t="n">
        <f aca="false">IF($G806=const_zero,MIN(class_series_b_invested_usd,MAX(const_zero,$A806-SUM($J806:$M806))),const_zero)</f>
        <v>0</v>
      </c>
      <c r="O806" s="5" t="n">
        <f aca="false">IF($H806=const_zero,MIN(class_series_a_invested_usd,MAX(const_zero,$A806-SUM($J806:$N806))),const_zero)</f>
        <v>0</v>
      </c>
      <c r="P806" s="5" t="n">
        <f aca="false">IF($I806=const_zero,MIN(class_seed_invested_usd,MAX(const_zero,$A806-SUM($J806:$O806))),const_zero)</f>
        <v>5000000</v>
      </c>
      <c r="Q806" s="5" t="n">
        <f aca="false">MAX(const_zero,$A806-SUM($J806:$P806))</f>
        <v>1695000000</v>
      </c>
      <c r="R806" s="9" t="n">
        <f aca="false">common_rsa_total+Sensitivity!$AE$690+Sensitivity!$AJ$690+IF($C806=const_one,Sensitivity!$D$690,const_zero)+IF($D806=const_one,Sensitivity!$Y$690,const_zero)+IF($E806=const_one,Sensitivity!$V$690,const_zero)+IF($F806=const_one,Sensitivity!$S$690,const_zero)+IF($G806=const_one,Sensitivity!$P$690,const_zero)+IF($H806=const_one,Sensitivity!$M$690,const_zero)+IF($I806=const_one,Sensitivity!$J$690,const_zero)</f>
        <v>22374109.9941088</v>
      </c>
      <c r="S806" s="23" t="b">
        <f aca="false">IF($R806&gt;const_zero,--($Q806&gt;option_strike_usd*$R806),const_zero)</f>
        <v>1</v>
      </c>
      <c r="T806" s="7" t="n">
        <f aca="false">IF($R806&gt;const_zero,IF($S806=const_one,($Q806+option_strike_usd*pre_f_options_issued)/($R806+pre_f_options_issued),$Q806/$R806),const_zero)</f>
        <v>68.2436477285835</v>
      </c>
      <c r="U806" s="5" t="n">
        <f aca="false">IF($C806=const_one,Sensitivity!$D$690*$T806,const_zero)</f>
        <v>63523615.2219126</v>
      </c>
      <c r="V806" s="5" t="n">
        <f aca="false">IF($D806=const_one,Sensitivity!$Y$690*$T806,const_zero)</f>
        <v>0</v>
      </c>
      <c r="W806" s="5" t="n">
        <f aca="false">IF($E806=const_one,Sensitivity!$V$690*$T806,const_zero)</f>
        <v>118733046.520847</v>
      </c>
      <c r="X806" s="5" t="n">
        <f aca="false">IF($F806=const_one,Sensitivity!$S$690*$T806,const_zero)</f>
        <v>163784754.548601</v>
      </c>
      <c r="Y806" s="5" t="n">
        <f aca="false">IF($G806=const_one,Sensitivity!$P$690*$T806,const_zero)</f>
        <v>204730943.185751</v>
      </c>
      <c r="Z806" s="5" t="n">
        <f aca="false">IF($H806=const_one,Sensitivity!$M$690*$T806,const_zero)</f>
        <v>341218238.642918</v>
      </c>
      <c r="AA806" s="5" t="n">
        <f aca="false">IF($I806=const_one,Sensitivity!$J$690*$T806,const_zero)</f>
        <v>0</v>
      </c>
      <c r="AB806" s="5" t="n">
        <f aca="false">(Sensitivity!$AE$690+Sensitivity!$AJ$690)*$T806</f>
        <v>20707453.0012607</v>
      </c>
      <c r="AC806" s="5" t="n">
        <f aca="false">common_rsa_total*$T806</f>
        <v>614192829.557252</v>
      </c>
      <c r="AD806" s="5" t="n">
        <f aca="false">IF($S806=const_one,pre_f_options_issued*($T806-option_strike_usd),const_zero)</f>
        <v>168109119.321459</v>
      </c>
      <c r="AE806" s="5" t="n">
        <f aca="false">J806+U806</f>
        <v>63523615.2219126</v>
      </c>
      <c r="AF806" s="5" t="n">
        <f aca="false">K806+V806</f>
        <v>300000000</v>
      </c>
      <c r="AG806" s="5" t="n">
        <f aca="false">L806+W806</f>
        <v>118733046.520847</v>
      </c>
      <c r="AH806" s="5" t="n">
        <f aca="false">M806+X806</f>
        <v>163784754.548601</v>
      </c>
      <c r="AI806" s="5" t="n">
        <f aca="false">N806+Y806</f>
        <v>204730943.185751</v>
      </c>
      <c r="AJ806" s="5" t="n">
        <f aca="false">O806+Z806</f>
        <v>341218238.642918</v>
      </c>
      <c r="AK806" s="5" t="n">
        <f aca="false">P806+AA806</f>
        <v>5000000</v>
      </c>
      <c r="AL806" s="5" t="n">
        <f aca="false">INDEX($AE$745:$AE$872,$B806-$C806*1+const_one)</f>
        <v>30000000</v>
      </c>
      <c r="AM806" s="5" t="n">
        <f aca="false">INDEX($AF$745:$AF$872,$B806-$D806*2+const_one)</f>
        <v>300000000</v>
      </c>
      <c r="AN806" s="5" t="n">
        <f aca="false">INDEX($AG$745:$AG$872,$B806-$E806*4+const_one)</f>
        <v>100000000</v>
      </c>
      <c r="AO806" s="5" t="n">
        <f aca="false">INDEX($AH$745:$AH$872,$B806-$F806*8+const_one)</f>
        <v>60000000</v>
      </c>
      <c r="AP806" s="5" t="n">
        <f aca="false">INDEX($AI$745:$AI$872,$B806-$G806*16+const_one)</f>
        <v>30000000</v>
      </c>
      <c r="AQ806" s="5" t="n">
        <f aca="false">INDEX($AJ$745:$AJ$872,$B806-$H806*32+const_one)</f>
        <v>15000000</v>
      </c>
      <c r="AR806" s="5" t="n">
        <f aca="false">INDEX($AK$745:$AK$872,$B806-$I806*64+const_one)</f>
        <v>5000000</v>
      </c>
      <c r="AS806" s="5" t="n">
        <f aca="false">INDEX($AE$745:$AE$872,$B806+(const_one-$C806)*1+const_one)</f>
        <v>63523615.2219126</v>
      </c>
      <c r="AT806" s="5" t="n">
        <f aca="false">INDEX($AF$745:$AF$872,$B806+(const_one-$D806)*2+const_one)</f>
        <v>396239449.614321</v>
      </c>
      <c r="AU806" s="5" t="n">
        <f aca="false">INDEX($AG$745:$AG$872,$B806+(const_one-$E806)*4+const_one)</f>
        <v>118733046.520847</v>
      </c>
      <c r="AV806" s="5" t="n">
        <f aca="false">INDEX($AH$745:$AH$872,$B806+(const_one-$F806)*8+const_one)</f>
        <v>163784754.548601</v>
      </c>
      <c r="AW806" s="5" t="n">
        <f aca="false">INDEX($AI$745:$AI$872,$B806+(const_one-$G806)*16+const_one)</f>
        <v>204730943.185751</v>
      </c>
      <c r="AX806" s="5" t="n">
        <f aca="false">INDEX($AJ$745:$AJ$872,$B806+(const_one-$H806)*32+const_one)</f>
        <v>341218238.642918</v>
      </c>
      <c r="AY806" s="5" t="n">
        <f aca="false">INDEX($AK$745:$AK$872,$B806+(const_one-$I806)*64+const_one)</f>
        <v>284945727.309656</v>
      </c>
      <c r="AZ806" s="5" t="n">
        <f aca="false">--($C806=--(AS806&gt;AL806))</f>
        <v>1</v>
      </c>
      <c r="BA806" s="5" t="n">
        <f aca="false">--($D806=--(AT806&gt;AM806))</f>
        <v>0</v>
      </c>
      <c r="BB806" s="5" t="n">
        <f aca="false">--($E806=--(AU806&gt;AN806))</f>
        <v>1</v>
      </c>
      <c r="BC806" s="5" t="n">
        <f aca="false">--($F806=--(AV806&gt;AO806))</f>
        <v>1</v>
      </c>
      <c r="BD806" s="5" t="n">
        <f aca="false">--($G806=--(AW806&gt;AP806))</f>
        <v>1</v>
      </c>
      <c r="BE806" s="5" t="n">
        <f aca="false">--($H806=--(AX806&gt;AQ806))</f>
        <v>1</v>
      </c>
      <c r="BF806" s="5" t="n">
        <f aca="false">--($I806=--(AY806&gt;AR806))</f>
        <v>0</v>
      </c>
      <c r="BG806" s="5" t="n">
        <f aca="false">SUM(AZ806:BF806)</f>
        <v>5</v>
      </c>
      <c r="BH806" s="5" t="n">
        <f aca="false">SUM(AE806:AK806)+AB806+AC806+AD806</f>
        <v>2000000000</v>
      </c>
    </row>
    <row r="807" customFormat="false" ht="15" hidden="true" customHeight="false" outlineLevel="0" collapsed="false">
      <c r="A807" s="5" t="n">
        <f aca="false">sensitivity_exit_usd</f>
        <v>2000000000</v>
      </c>
      <c r="B807" s="2" t="n">
        <f aca="false">ROW()-ROW($B$745)</f>
        <v>62</v>
      </c>
      <c r="C807" s="2" t="n">
        <f aca="false">MOD(QUOTIENT($B807,1),2)</f>
        <v>0</v>
      </c>
      <c r="D807" s="2" t="n">
        <f aca="false">MOD(QUOTIENT($B807,2),2)</f>
        <v>1</v>
      </c>
      <c r="E807" s="2" t="n">
        <f aca="false">MOD(QUOTIENT($B807,4),2)</f>
        <v>1</v>
      </c>
      <c r="F807" s="2" t="n">
        <f aca="false">MOD(QUOTIENT($B807,8),2)</f>
        <v>1</v>
      </c>
      <c r="G807" s="2" t="n">
        <f aca="false">MOD(QUOTIENT($B807,16),2)</f>
        <v>1</v>
      </c>
      <c r="H807" s="2" t="n">
        <f aca="false">MOD(QUOTIENT($B807,32),2)</f>
        <v>1</v>
      </c>
      <c r="I807" s="2" t="n">
        <f aca="false">MOD(QUOTIENT($B807,64),2)</f>
        <v>0</v>
      </c>
      <c r="J807" s="5" t="n">
        <f aca="false">IF($C807=const_zero,MIN(class_series_f_invested_usd,MAX(const_zero,$A807)),const_zero)</f>
        <v>30000000</v>
      </c>
      <c r="K807" s="5" t="n">
        <f aca="false">IF($D807=const_zero,MIN(class_series_e_invested_usd,MAX(const_zero,$A807-SUM($J807:$J807))),const_zero)</f>
        <v>0</v>
      </c>
      <c r="L807" s="5" t="n">
        <f aca="false">IF($E807=const_zero,MIN(class_series_d_invested_usd,MAX(const_zero,$A807-SUM($J807:$K807))),const_zero)</f>
        <v>0</v>
      </c>
      <c r="M807" s="5" t="n">
        <f aca="false">IF($F807=const_zero,MIN(class_series_c_invested_usd,MAX(const_zero,$A807-SUM($J807:$L807))),const_zero)</f>
        <v>0</v>
      </c>
      <c r="N807" s="5" t="n">
        <f aca="false">IF($G807=const_zero,MIN(class_series_b_invested_usd,MAX(const_zero,$A807-SUM($J807:$M807))),const_zero)</f>
        <v>0</v>
      </c>
      <c r="O807" s="5" t="n">
        <f aca="false">IF($H807=const_zero,MIN(class_series_a_invested_usd,MAX(const_zero,$A807-SUM($J807:$N807))),const_zero)</f>
        <v>0</v>
      </c>
      <c r="P807" s="5" t="n">
        <f aca="false">IF($I807=const_zero,MIN(class_seed_invested_usd,MAX(const_zero,$A807-SUM($J807:$O807))),const_zero)</f>
        <v>5000000</v>
      </c>
      <c r="Q807" s="5" t="n">
        <f aca="false">MAX(const_zero,$A807-SUM($J807:$P807))</f>
        <v>1965000000</v>
      </c>
      <c r="R807" s="9" t="n">
        <f aca="false">common_rsa_total+Sensitivity!$AE$690+Sensitivity!$AJ$690+IF($C807=const_one,Sensitivity!$D$690,const_zero)+IF($D807=const_one,Sensitivity!$Y$690,const_zero)+IF($E807=const_one,Sensitivity!$V$690,const_zero)+IF($F807=const_one,Sensitivity!$S$690,const_zero)+IF($G807=const_one,Sensitivity!$P$690,const_zero)+IF($H807=const_one,Sensitivity!$M$690,const_zero)+IF($I807=const_one,Sensitivity!$J$690,const_zero)</f>
        <v>27598489.851011</v>
      </c>
      <c r="S807" s="23" t="b">
        <f aca="false">IF($R807&gt;const_zero,--($Q807&gt;option_strike_usd*$R807),const_zero)</f>
        <v>1</v>
      </c>
      <c r="T807" s="7" t="n">
        <f aca="false">IF($R807&gt;const_zero,IF($S807=const_one,($Q807+option_strike_usd*pre_f_options_issued)/($R807+pre_f_options_issued),$Q807/$R807),const_zero)</f>
        <v>65.3687281235444</v>
      </c>
      <c r="U807" s="5" t="n">
        <f aca="false">IF($C807=const_one,Sensitivity!$D$690*$T807,const_zero)</f>
        <v>0</v>
      </c>
      <c r="V807" s="5" t="n">
        <f aca="false">IF($D807=const_one,Sensitivity!$Y$690*$T807,const_zero)</f>
        <v>402358604.25199</v>
      </c>
      <c r="W807" s="5" t="n">
        <f aca="false">IF($E807=const_one,Sensitivity!$V$690*$T807,const_zero)</f>
        <v>113731145.617683</v>
      </c>
      <c r="X807" s="5" t="n">
        <f aca="false">IF($F807=const_one,Sensitivity!$S$690*$T807,const_zero)</f>
        <v>156884947.496507</v>
      </c>
      <c r="Y807" s="5" t="n">
        <f aca="false">IF($G807=const_one,Sensitivity!$P$690*$T807,const_zero)</f>
        <v>196106184.370633</v>
      </c>
      <c r="Z807" s="5" t="n">
        <f aca="false">IF($H807=const_one,Sensitivity!$M$690*$T807,const_zero)</f>
        <v>326843640.617722</v>
      </c>
      <c r="AA807" s="5" t="n">
        <f aca="false">IF($I807=const_one,Sensitivity!$J$690*$T807,const_zero)</f>
        <v>0</v>
      </c>
      <c r="AB807" s="5" t="n">
        <f aca="false">(Sensitivity!$AE$690+Sensitivity!$AJ$690)*$T807</f>
        <v>19835104.2247047</v>
      </c>
      <c r="AC807" s="5" t="n">
        <f aca="false">common_rsa_total*$T807</f>
        <v>588318553.1119</v>
      </c>
      <c r="AD807" s="5" t="n">
        <f aca="false">IF($S807=const_one,pre_f_options_issued*($T807-option_strike_usd),const_zero)</f>
        <v>160921820.308861</v>
      </c>
      <c r="AE807" s="5" t="n">
        <f aca="false">J807+U807</f>
        <v>30000000</v>
      </c>
      <c r="AF807" s="5" t="n">
        <f aca="false">K807+V807</f>
        <v>402358604.25199</v>
      </c>
      <c r="AG807" s="5" t="n">
        <f aca="false">L807+W807</f>
        <v>113731145.617683</v>
      </c>
      <c r="AH807" s="5" t="n">
        <f aca="false">M807+X807</f>
        <v>156884947.496507</v>
      </c>
      <c r="AI807" s="5" t="n">
        <f aca="false">N807+Y807</f>
        <v>196106184.370633</v>
      </c>
      <c r="AJ807" s="5" t="n">
        <f aca="false">O807+Z807</f>
        <v>326843640.617722</v>
      </c>
      <c r="AK807" s="5" t="n">
        <f aca="false">P807+AA807</f>
        <v>5000000</v>
      </c>
      <c r="AL807" s="5" t="n">
        <f aca="false">INDEX($AE$745:$AE$872,$B807-$C807*1+const_one)</f>
        <v>30000000</v>
      </c>
      <c r="AM807" s="5" t="n">
        <f aca="false">INDEX($AF$745:$AF$872,$B807-$D807*2+const_one)</f>
        <v>300000000</v>
      </c>
      <c r="AN807" s="5" t="n">
        <f aca="false">INDEX($AG$745:$AG$872,$B807-$E807*4+const_one)</f>
        <v>100000000</v>
      </c>
      <c r="AO807" s="5" t="n">
        <f aca="false">INDEX($AH$745:$AH$872,$B807-$F807*8+const_one)</f>
        <v>60000000</v>
      </c>
      <c r="AP807" s="5" t="n">
        <f aca="false">INDEX($AI$745:$AI$872,$B807-$G807*16+const_one)</f>
        <v>30000000</v>
      </c>
      <c r="AQ807" s="5" t="n">
        <f aca="false">INDEX($AJ$745:$AJ$872,$B807-$H807*32+const_one)</f>
        <v>15000000</v>
      </c>
      <c r="AR807" s="5" t="n">
        <f aca="false">INDEX($AK$745:$AK$872,$B807-$I807*64+const_one)</f>
        <v>5000000</v>
      </c>
      <c r="AS807" s="5" t="n">
        <f aca="false">INDEX($AE$745:$AE$872,$B807+(const_one-$C807)*1+const_one)</f>
        <v>59922155.5656718</v>
      </c>
      <c r="AT807" s="5" t="n">
        <f aca="false">INDEX($AF$745:$AF$872,$B807+(const_one-$D807)*2+const_one)</f>
        <v>402358604.25199</v>
      </c>
      <c r="AU807" s="5" t="n">
        <f aca="false">INDEX($AG$745:$AG$872,$B807+(const_one-$E807)*4+const_one)</f>
        <v>113731145.617683</v>
      </c>
      <c r="AV807" s="5" t="n">
        <f aca="false">INDEX($AH$745:$AH$872,$B807+(const_one-$F807)*8+const_one)</f>
        <v>156884947.496507</v>
      </c>
      <c r="AW807" s="5" t="n">
        <f aca="false">INDEX($AI$745:$AI$872,$B807+(const_one-$G807)*16+const_one)</f>
        <v>196106184.370633</v>
      </c>
      <c r="AX807" s="5" t="n">
        <f aca="false">INDEX($AJ$745:$AJ$872,$B807+(const_one-$H807)*32+const_one)</f>
        <v>326843640.617722</v>
      </c>
      <c r="AY807" s="5" t="n">
        <f aca="false">INDEX($AK$745:$AK$872,$B807+(const_one-$I807)*64+const_one)</f>
        <v>280994995.564344</v>
      </c>
      <c r="AZ807" s="5" t="n">
        <f aca="false">--($C807=--(AS807&gt;AL807))</f>
        <v>0</v>
      </c>
      <c r="BA807" s="5" t="n">
        <f aca="false">--($D807=--(AT807&gt;AM807))</f>
        <v>1</v>
      </c>
      <c r="BB807" s="5" t="n">
        <f aca="false">--($E807=--(AU807&gt;AN807))</f>
        <v>1</v>
      </c>
      <c r="BC807" s="5" t="n">
        <f aca="false">--($F807=--(AV807&gt;AO807))</f>
        <v>1</v>
      </c>
      <c r="BD807" s="5" t="n">
        <f aca="false">--($G807=--(AW807&gt;AP807))</f>
        <v>1</v>
      </c>
      <c r="BE807" s="5" t="n">
        <f aca="false">--($H807=--(AX807&gt;AQ807))</f>
        <v>1</v>
      </c>
      <c r="BF807" s="5" t="n">
        <f aca="false">--($I807=--(AY807&gt;AR807))</f>
        <v>0</v>
      </c>
      <c r="BG807" s="5" t="n">
        <f aca="false">SUM(AZ807:BF807)</f>
        <v>5</v>
      </c>
      <c r="BH807" s="5" t="n">
        <f aca="false">SUM(AE807:AK807)+AB807+AC807+AD807</f>
        <v>2000000000</v>
      </c>
    </row>
    <row r="808" customFormat="false" ht="15" hidden="true" customHeight="false" outlineLevel="0" collapsed="false">
      <c r="A808" s="5" t="n">
        <f aca="false">sensitivity_exit_usd</f>
        <v>2000000000</v>
      </c>
      <c r="B808" s="2" t="n">
        <f aca="false">ROW()-ROW($B$745)</f>
        <v>63</v>
      </c>
      <c r="C808" s="2" t="n">
        <f aca="false">MOD(QUOTIENT($B808,1),2)</f>
        <v>1</v>
      </c>
      <c r="D808" s="2" t="n">
        <f aca="false">MOD(QUOTIENT($B808,2),2)</f>
        <v>1</v>
      </c>
      <c r="E808" s="2" t="n">
        <f aca="false">MOD(QUOTIENT($B808,4),2)</f>
        <v>1</v>
      </c>
      <c r="F808" s="2" t="n">
        <f aca="false">MOD(QUOTIENT($B808,8),2)</f>
        <v>1</v>
      </c>
      <c r="G808" s="2" t="n">
        <f aca="false">MOD(QUOTIENT($B808,16),2)</f>
        <v>1</v>
      </c>
      <c r="H808" s="2" t="n">
        <f aca="false">MOD(QUOTIENT($B808,32),2)</f>
        <v>1</v>
      </c>
      <c r="I808" s="2" t="n">
        <f aca="false">MOD(QUOTIENT($B808,64),2)</f>
        <v>0</v>
      </c>
      <c r="J808" s="5" t="n">
        <f aca="false">IF($C808=const_zero,MIN(class_series_f_invested_usd,MAX(const_zero,$A808)),const_zero)</f>
        <v>0</v>
      </c>
      <c r="K808" s="5" t="n">
        <f aca="false">IF($D808=const_zero,MIN(class_series_e_invested_usd,MAX(const_zero,$A808-SUM($J808:$J808))),const_zero)</f>
        <v>0</v>
      </c>
      <c r="L808" s="5" t="n">
        <f aca="false">IF($E808=const_zero,MIN(class_series_d_invested_usd,MAX(const_zero,$A808-SUM($J808:$K808))),const_zero)</f>
        <v>0</v>
      </c>
      <c r="M808" s="5" t="n">
        <f aca="false">IF($F808=const_zero,MIN(class_series_c_invested_usd,MAX(const_zero,$A808-SUM($J808:$L808))),const_zero)</f>
        <v>0</v>
      </c>
      <c r="N808" s="5" t="n">
        <f aca="false">IF($G808=const_zero,MIN(class_series_b_invested_usd,MAX(const_zero,$A808-SUM($J808:$M808))),const_zero)</f>
        <v>0</v>
      </c>
      <c r="O808" s="5" t="n">
        <f aca="false">IF($H808=const_zero,MIN(class_series_a_invested_usd,MAX(const_zero,$A808-SUM($J808:$N808))),const_zero)</f>
        <v>0</v>
      </c>
      <c r="P808" s="5" t="n">
        <f aca="false">IF($I808=const_zero,MIN(class_seed_invested_usd,MAX(const_zero,$A808-SUM($J808:$O808))),const_zero)</f>
        <v>5000000</v>
      </c>
      <c r="Q808" s="5" t="n">
        <f aca="false">MAX(const_zero,$A808-SUM($J808:$P808))</f>
        <v>1995000000</v>
      </c>
      <c r="R808" s="9" t="n">
        <f aca="false">common_rsa_total+Sensitivity!$AE$690+Sensitivity!$AJ$690+IF($C808=const_one,Sensitivity!$D$690,const_zero)+IF($D808=const_one,Sensitivity!$Y$690,const_zero)+IF($E808=const_one,Sensitivity!$V$690,const_zero)+IF($F808=const_one,Sensitivity!$S$690,const_zero)+IF($G808=const_one,Sensitivity!$P$690,const_zero)+IF($H808=const_one,Sensitivity!$M$690,const_zero)+IF($I808=const_one,Sensitivity!$J$690,const_zero)</f>
        <v>28529325.4281853</v>
      </c>
      <c r="S808" s="23" t="b">
        <f aca="false">IF($R808&gt;const_zero,--($Q808&gt;option_strike_usd*$R808),const_zero)</f>
        <v>1</v>
      </c>
      <c r="T808" s="7" t="n">
        <f aca="false">IF($R808&gt;const_zero,IF($S808=const_one,($Q808+option_strike_usd*pre_f_options_issued)/($R808+pre_f_options_issued),$Q808/$R808),const_zero)</f>
        <v>64.3745866993803</v>
      </c>
      <c r="U808" s="5" t="n">
        <f aca="false">IF($C808=const_one,Sensitivity!$D$690*$T808,const_zero)</f>
        <v>59922155.5656718</v>
      </c>
      <c r="V808" s="5" t="n">
        <f aca="false">IF($D808=const_one,Sensitivity!$Y$690*$T808,const_zero)</f>
        <v>396239449.614321</v>
      </c>
      <c r="W808" s="5" t="n">
        <f aca="false">IF($E808=const_one,Sensitivity!$V$690*$T808,const_zero)</f>
        <v>112001498.333396</v>
      </c>
      <c r="X808" s="5" t="n">
        <f aca="false">IF($F808=const_one,Sensitivity!$S$690*$T808,const_zero)</f>
        <v>154499008.078513</v>
      </c>
      <c r="Y808" s="5" t="n">
        <f aca="false">IF($G808=const_one,Sensitivity!$P$690*$T808,const_zero)</f>
        <v>193123760.098141</v>
      </c>
      <c r="Z808" s="5" t="n">
        <f aca="false">IF($H808=const_one,Sensitivity!$M$690*$T808,const_zero)</f>
        <v>321872933.496902</v>
      </c>
      <c r="AA808" s="5" t="n">
        <f aca="false">IF($I808=const_one,Sensitivity!$J$690*$T808,const_zero)</f>
        <v>0</v>
      </c>
      <c r="AB808" s="5" t="n">
        <f aca="false">(Sensitivity!$AE$690+Sensitivity!$AJ$690)*$T808</f>
        <v>19533447.7701822</v>
      </c>
      <c r="AC808" s="5" t="n">
        <f aca="false">common_rsa_total*$T808</f>
        <v>579371280.294423</v>
      </c>
      <c r="AD808" s="5" t="n">
        <f aca="false">IF($S808=const_one,pre_f_options_issued*($T808-option_strike_usd),const_zero)</f>
        <v>158436466.748451</v>
      </c>
      <c r="AE808" s="5" t="n">
        <f aca="false">J808+U808</f>
        <v>59922155.5656718</v>
      </c>
      <c r="AF808" s="5" t="n">
        <f aca="false">K808+V808</f>
        <v>396239449.614321</v>
      </c>
      <c r="AG808" s="5" t="n">
        <f aca="false">L808+W808</f>
        <v>112001498.333396</v>
      </c>
      <c r="AH808" s="5" t="n">
        <f aca="false">M808+X808</f>
        <v>154499008.078513</v>
      </c>
      <c r="AI808" s="5" t="n">
        <f aca="false">N808+Y808</f>
        <v>193123760.098141</v>
      </c>
      <c r="AJ808" s="5" t="n">
        <f aca="false">O808+Z808</f>
        <v>321872933.496902</v>
      </c>
      <c r="AK808" s="5" t="n">
        <f aca="false">P808+AA808</f>
        <v>5000000</v>
      </c>
      <c r="AL808" s="5" t="n">
        <f aca="false">INDEX($AE$745:$AE$872,$B808-$C808*1+const_one)</f>
        <v>30000000</v>
      </c>
      <c r="AM808" s="5" t="n">
        <f aca="false">INDEX($AF$745:$AF$872,$B808-$D808*2+const_one)</f>
        <v>300000000</v>
      </c>
      <c r="AN808" s="5" t="n">
        <f aca="false">INDEX($AG$745:$AG$872,$B808-$E808*4+const_one)</f>
        <v>100000000</v>
      </c>
      <c r="AO808" s="5" t="n">
        <f aca="false">INDEX($AH$745:$AH$872,$B808-$F808*8+const_one)</f>
        <v>60000000</v>
      </c>
      <c r="AP808" s="5" t="n">
        <f aca="false">INDEX($AI$745:$AI$872,$B808-$G808*16+const_one)</f>
        <v>30000000</v>
      </c>
      <c r="AQ808" s="5" t="n">
        <f aca="false">INDEX($AJ$745:$AJ$872,$B808-$H808*32+const_one)</f>
        <v>15000000</v>
      </c>
      <c r="AR808" s="5" t="n">
        <f aca="false">INDEX($AK$745:$AK$872,$B808-$I808*64+const_one)</f>
        <v>5000000</v>
      </c>
      <c r="AS808" s="5" t="n">
        <f aca="false">INDEX($AE$745:$AE$872,$B808+(const_one-$C808)*1+const_one)</f>
        <v>59922155.5656718</v>
      </c>
      <c r="AT808" s="5" t="n">
        <f aca="false">INDEX($AF$745:$AF$872,$B808+(const_one-$D808)*2+const_one)</f>
        <v>396239449.614321</v>
      </c>
      <c r="AU808" s="5" t="n">
        <f aca="false">INDEX($AG$745:$AG$872,$B808+(const_one-$E808)*4+const_one)</f>
        <v>112001498.333396</v>
      </c>
      <c r="AV808" s="5" t="n">
        <f aca="false">INDEX($AH$745:$AH$872,$B808+(const_one-$F808)*8+const_one)</f>
        <v>154499008.078513</v>
      </c>
      <c r="AW808" s="5" t="n">
        <f aca="false">INDEX($AI$745:$AI$872,$B808+(const_one-$G808)*16+const_one)</f>
        <v>193123760.098141</v>
      </c>
      <c r="AX808" s="5" t="n">
        <f aca="false">INDEX($AJ$745:$AJ$872,$B808+(const_one-$H808)*32+const_one)</f>
        <v>321872933.496902</v>
      </c>
      <c r="AY808" s="5" t="n">
        <f aca="false">INDEX($AK$745:$AK$872,$B808+(const_one-$I808)*64+const_one)</f>
        <v>277898625.106296</v>
      </c>
      <c r="AZ808" s="5" t="n">
        <f aca="false">--($C808=--(AS808&gt;AL808))</f>
        <v>1</v>
      </c>
      <c r="BA808" s="5" t="n">
        <f aca="false">--($D808=--(AT808&gt;AM808))</f>
        <v>1</v>
      </c>
      <c r="BB808" s="5" t="n">
        <f aca="false">--($E808=--(AU808&gt;AN808))</f>
        <v>1</v>
      </c>
      <c r="BC808" s="5" t="n">
        <f aca="false">--($F808=--(AV808&gt;AO808))</f>
        <v>1</v>
      </c>
      <c r="BD808" s="5" t="n">
        <f aca="false">--($G808=--(AW808&gt;AP808))</f>
        <v>1</v>
      </c>
      <c r="BE808" s="5" t="n">
        <f aca="false">--($H808=--(AX808&gt;AQ808))</f>
        <v>1</v>
      </c>
      <c r="BF808" s="5" t="n">
        <f aca="false">--($I808=--(AY808&gt;AR808))</f>
        <v>0</v>
      </c>
      <c r="BG808" s="5" t="n">
        <f aca="false">SUM(AZ808:BF808)</f>
        <v>6</v>
      </c>
      <c r="BH808" s="5" t="n">
        <f aca="false">SUM(AE808:AK808)+AB808+AC808+AD808</f>
        <v>2000000000</v>
      </c>
    </row>
    <row r="809" customFormat="false" ht="15" hidden="true" customHeight="false" outlineLevel="0" collapsed="false">
      <c r="A809" s="5" t="n">
        <f aca="false">sensitivity_exit_usd</f>
        <v>2000000000</v>
      </c>
      <c r="B809" s="2" t="n">
        <f aca="false">ROW()-ROW($B$745)</f>
        <v>64</v>
      </c>
      <c r="C809" s="2" t="n">
        <f aca="false">MOD(QUOTIENT($B809,1),2)</f>
        <v>0</v>
      </c>
      <c r="D809" s="2" t="n">
        <f aca="false">MOD(QUOTIENT($B809,2),2)</f>
        <v>0</v>
      </c>
      <c r="E809" s="2" t="n">
        <f aca="false">MOD(QUOTIENT($B809,4),2)</f>
        <v>0</v>
      </c>
      <c r="F809" s="2" t="n">
        <f aca="false">MOD(QUOTIENT($B809,8),2)</f>
        <v>0</v>
      </c>
      <c r="G809" s="2" t="n">
        <f aca="false">MOD(QUOTIENT($B809,16),2)</f>
        <v>0</v>
      </c>
      <c r="H809" s="2" t="n">
        <f aca="false">MOD(QUOTIENT($B809,32),2)</f>
        <v>0</v>
      </c>
      <c r="I809" s="2" t="n">
        <f aca="false">MOD(QUOTIENT($B809,64),2)</f>
        <v>1</v>
      </c>
      <c r="J809" s="5" t="n">
        <f aca="false">IF($C809=const_zero,MIN(class_series_f_invested_usd,MAX(const_zero,$A809)),const_zero)</f>
        <v>30000000</v>
      </c>
      <c r="K809" s="5" t="n">
        <f aca="false">IF($D809=const_zero,MIN(class_series_e_invested_usd,MAX(const_zero,$A809-SUM($J809:$J809))),const_zero)</f>
        <v>300000000</v>
      </c>
      <c r="L809" s="5" t="n">
        <f aca="false">IF($E809=const_zero,MIN(class_series_d_invested_usd,MAX(const_zero,$A809-SUM($J809:$K809))),const_zero)</f>
        <v>100000000</v>
      </c>
      <c r="M809" s="5" t="n">
        <f aca="false">IF($F809=const_zero,MIN(class_series_c_invested_usd,MAX(const_zero,$A809-SUM($J809:$L809))),const_zero)</f>
        <v>60000000</v>
      </c>
      <c r="N809" s="5" t="n">
        <f aca="false">IF($G809=const_zero,MIN(class_series_b_invested_usd,MAX(const_zero,$A809-SUM($J809:$M809))),const_zero)</f>
        <v>30000000</v>
      </c>
      <c r="O809" s="5" t="n">
        <f aca="false">IF($H809=const_zero,MIN(class_series_a_invested_usd,MAX(const_zero,$A809-SUM($J809:$N809))),const_zero)</f>
        <v>15000000</v>
      </c>
      <c r="P809" s="5" t="n">
        <f aca="false">IF($I809=const_zero,MIN(class_seed_invested_usd,MAX(const_zero,$A809-SUM($J809:$O809))),const_zero)</f>
        <v>0</v>
      </c>
      <c r="Q809" s="5" t="n">
        <f aca="false">MAX(const_zero,$A809-SUM($J809:$P809))</f>
        <v>1465000000</v>
      </c>
      <c r="R809" s="9" t="n">
        <f aca="false">common_rsa_total+Sensitivity!$AE$690+Sensitivity!$AJ$690+IF($C809=const_one,Sensitivity!$D$690,const_zero)+IF($D809=const_one,Sensitivity!$Y$690,const_zero)+IF($E809=const_one,Sensitivity!$V$690,const_zero)+IF($F809=const_one,Sensitivity!$S$690,const_zero)+IF($G809=const_one,Sensitivity!$P$690,const_zero)+IF($H809=const_one,Sensitivity!$M$690,const_zero)+IF($I809=const_one,Sensitivity!$J$690,const_zero)</f>
        <v>14303434.1464808</v>
      </c>
      <c r="S809" s="23" t="b">
        <f aca="false">IF($R809&gt;const_zero,--($Q809&gt;option_strike_usd*$R809),const_zero)</f>
        <v>1</v>
      </c>
      <c r="T809" s="7" t="n">
        <f aca="false">IF($R809&gt;const_zero,IF($S809=const_one,($Q809+option_strike_usd*pre_f_options_issued)/($R809+pre_f_options_issued),$Q809/$R809),const_zero)</f>
        <v>87.3333383644879</v>
      </c>
      <c r="U809" s="5" t="n">
        <f aca="false">IF($C809=const_one,Sensitivity!$D$690*$T809,const_zero)</f>
        <v>0</v>
      </c>
      <c r="V809" s="5" t="n">
        <f aca="false">IF($D809=const_one,Sensitivity!$Y$690*$T809,const_zero)</f>
        <v>0</v>
      </c>
      <c r="W809" s="5" t="n">
        <f aca="false">IF($E809=const_one,Sensitivity!$V$690*$T809,const_zero)</f>
        <v>0</v>
      </c>
      <c r="X809" s="5" t="n">
        <f aca="false">IF($F809=const_one,Sensitivity!$S$690*$T809,const_zero)</f>
        <v>0</v>
      </c>
      <c r="Y809" s="5" t="n">
        <f aca="false">IF($G809=const_one,Sensitivity!$P$690*$T809,const_zero)</f>
        <v>0</v>
      </c>
      <c r="Z809" s="5" t="n">
        <f aca="false">IF($H809=const_one,Sensitivity!$M$690*$T809,const_zero)</f>
        <v>0</v>
      </c>
      <c r="AA809" s="5" t="n">
        <f aca="false">IF($I809=const_one,Sensitivity!$J$690*$T809,const_zero)</f>
        <v>436666691.82244</v>
      </c>
      <c r="AB809" s="5" t="n">
        <f aca="false">(Sensitivity!$AE$690+Sensitivity!$AJ$690)*$T809</f>
        <v>26499916.9859494</v>
      </c>
      <c r="AC809" s="5" t="n">
        <f aca="false">common_rsa_total*$T809</f>
        <v>786000045.280391</v>
      </c>
      <c r="AD809" s="5" t="n">
        <f aca="false">IF($S809=const_one,pre_f_options_issued*($T809-option_strike_usd),const_zero)</f>
        <v>215833345.91122</v>
      </c>
      <c r="AE809" s="5" t="n">
        <f aca="false">J809+U809</f>
        <v>30000000</v>
      </c>
      <c r="AF809" s="5" t="n">
        <f aca="false">K809+V809</f>
        <v>300000000</v>
      </c>
      <c r="AG809" s="5" t="n">
        <f aca="false">L809+W809</f>
        <v>100000000</v>
      </c>
      <c r="AH809" s="5" t="n">
        <f aca="false">M809+X809</f>
        <v>60000000</v>
      </c>
      <c r="AI809" s="5" t="n">
        <f aca="false">N809+Y809</f>
        <v>30000000</v>
      </c>
      <c r="AJ809" s="5" t="n">
        <f aca="false">O809+Z809</f>
        <v>15000000</v>
      </c>
      <c r="AK809" s="5" t="n">
        <f aca="false">P809+AA809</f>
        <v>436666691.82244</v>
      </c>
      <c r="AL809" s="5" t="n">
        <f aca="false">INDEX($AE$745:$AE$872,$B809-$C809*1+const_one)</f>
        <v>30000000</v>
      </c>
      <c r="AM809" s="5" t="n">
        <f aca="false">INDEX($AF$745:$AF$872,$B809-$D809*2+const_one)</f>
        <v>300000000</v>
      </c>
      <c r="AN809" s="5" t="n">
        <f aca="false">INDEX($AG$745:$AG$872,$B809-$E809*4+const_one)</f>
        <v>100000000</v>
      </c>
      <c r="AO809" s="5" t="n">
        <f aca="false">INDEX($AH$745:$AH$872,$B809-$F809*8+const_one)</f>
        <v>60000000</v>
      </c>
      <c r="AP809" s="5" t="n">
        <f aca="false">INDEX($AI$745:$AI$872,$B809-$G809*16+const_one)</f>
        <v>30000000</v>
      </c>
      <c r="AQ809" s="5" t="n">
        <f aca="false">INDEX($AJ$745:$AJ$872,$B809-$H809*32+const_one)</f>
        <v>15000000</v>
      </c>
      <c r="AR809" s="5" t="n">
        <f aca="false">INDEX($AK$745:$AK$872,$B809-$I809*64+const_one)</f>
        <v>5000000</v>
      </c>
      <c r="AS809" s="5" t="n">
        <f aca="false">INDEX($AE$745:$AE$872,$B809+(const_one-$C809)*1+const_one)</f>
        <v>78600714.8046892</v>
      </c>
      <c r="AT809" s="5" t="n">
        <f aca="false">INDEX($AF$745:$AF$872,$B809+(const_one-$D809)*2+const_one)</f>
        <v>473866864.057346</v>
      </c>
      <c r="AU809" s="5" t="n">
        <f aca="false">INDEX($AG$745:$AG$872,$B809+(const_one-$E809)*4+const_one)</f>
        <v>147072170.891545</v>
      </c>
      <c r="AV809" s="5" t="n">
        <f aca="false">INDEX($AH$745:$AH$872,$B809+(const_one-$F809)*8+const_one)</f>
        <v>190903354.683143</v>
      </c>
      <c r="AW809" s="5" t="n">
        <f aca="false">INDEX($AI$745:$AI$872,$B809+(const_one-$G809)*16+const_one)</f>
        <v>226854593.338214</v>
      </c>
      <c r="AX809" s="5" t="n">
        <f aca="false">INDEX($AJ$745:$AJ$872,$B809+(const_one-$H809)*32+const_one)</f>
        <v>339969380.520564</v>
      </c>
      <c r="AY809" s="5" t="n">
        <f aca="false">INDEX($AK$745:$AK$872,$B809+(const_one-$I809)*64+const_one)</f>
        <v>436666691.82244</v>
      </c>
      <c r="AZ809" s="5" t="n">
        <f aca="false">--($C809=--(AS809&gt;AL809))</f>
        <v>0</v>
      </c>
      <c r="BA809" s="5" t="n">
        <f aca="false">--($D809=--(AT809&gt;AM809))</f>
        <v>0</v>
      </c>
      <c r="BB809" s="5" t="n">
        <f aca="false">--($E809=--(AU809&gt;AN809))</f>
        <v>0</v>
      </c>
      <c r="BC809" s="5" t="n">
        <f aca="false">--($F809=--(AV809&gt;AO809))</f>
        <v>0</v>
      </c>
      <c r="BD809" s="5" t="n">
        <f aca="false">--($G809=--(AW809&gt;AP809))</f>
        <v>0</v>
      </c>
      <c r="BE809" s="5" t="n">
        <f aca="false">--($H809=--(AX809&gt;AQ809))</f>
        <v>0</v>
      </c>
      <c r="BF809" s="5" t="n">
        <f aca="false">--($I809=--(AY809&gt;AR809))</f>
        <v>1</v>
      </c>
      <c r="BG809" s="5" t="n">
        <f aca="false">SUM(AZ809:BF809)</f>
        <v>1</v>
      </c>
      <c r="BH809" s="5" t="n">
        <f aca="false">SUM(AE809:AK809)+AB809+AC809+AD809</f>
        <v>2000000000</v>
      </c>
    </row>
    <row r="810" customFormat="false" ht="15" hidden="true" customHeight="false" outlineLevel="0" collapsed="false">
      <c r="A810" s="5" t="n">
        <f aca="false">sensitivity_exit_usd</f>
        <v>2000000000</v>
      </c>
      <c r="B810" s="2" t="n">
        <f aca="false">ROW()-ROW($B$745)</f>
        <v>65</v>
      </c>
      <c r="C810" s="2" t="n">
        <f aca="false">MOD(QUOTIENT($B810,1),2)</f>
        <v>1</v>
      </c>
      <c r="D810" s="2" t="n">
        <f aca="false">MOD(QUOTIENT($B810,2),2)</f>
        <v>0</v>
      </c>
      <c r="E810" s="2" t="n">
        <f aca="false">MOD(QUOTIENT($B810,4),2)</f>
        <v>0</v>
      </c>
      <c r="F810" s="2" t="n">
        <f aca="false">MOD(QUOTIENT($B810,8),2)</f>
        <v>0</v>
      </c>
      <c r="G810" s="2" t="n">
        <f aca="false">MOD(QUOTIENT($B810,16),2)</f>
        <v>0</v>
      </c>
      <c r="H810" s="2" t="n">
        <f aca="false">MOD(QUOTIENT($B810,32),2)</f>
        <v>0</v>
      </c>
      <c r="I810" s="2" t="n">
        <f aca="false">MOD(QUOTIENT($B810,64),2)</f>
        <v>1</v>
      </c>
      <c r="J810" s="5" t="n">
        <f aca="false">IF($C810=const_zero,MIN(class_series_f_invested_usd,MAX(const_zero,$A810)),const_zero)</f>
        <v>0</v>
      </c>
      <c r="K810" s="5" t="n">
        <f aca="false">IF($D810=const_zero,MIN(class_series_e_invested_usd,MAX(const_zero,$A810-SUM($J810:$J810))),const_zero)</f>
        <v>300000000</v>
      </c>
      <c r="L810" s="5" t="n">
        <f aca="false">IF($E810=const_zero,MIN(class_series_d_invested_usd,MAX(const_zero,$A810-SUM($J810:$K810))),const_zero)</f>
        <v>100000000</v>
      </c>
      <c r="M810" s="5" t="n">
        <f aca="false">IF($F810=const_zero,MIN(class_series_c_invested_usd,MAX(const_zero,$A810-SUM($J810:$L810))),const_zero)</f>
        <v>60000000</v>
      </c>
      <c r="N810" s="5" t="n">
        <f aca="false">IF($G810=const_zero,MIN(class_series_b_invested_usd,MAX(const_zero,$A810-SUM($J810:$M810))),const_zero)</f>
        <v>30000000</v>
      </c>
      <c r="O810" s="5" t="n">
        <f aca="false">IF($H810=const_zero,MIN(class_series_a_invested_usd,MAX(const_zero,$A810-SUM($J810:$N810))),const_zero)</f>
        <v>15000000</v>
      </c>
      <c r="P810" s="5" t="n">
        <f aca="false">IF($I810=const_zero,MIN(class_seed_invested_usd,MAX(const_zero,$A810-SUM($J810:$O810))),const_zero)</f>
        <v>0</v>
      </c>
      <c r="Q810" s="5" t="n">
        <f aca="false">MAX(const_zero,$A810-SUM($J810:$P810))</f>
        <v>1495000000</v>
      </c>
      <c r="R810" s="9" t="n">
        <f aca="false">common_rsa_total+Sensitivity!$AE$690+Sensitivity!$AJ$690+IF($C810=const_one,Sensitivity!$D$690,const_zero)+IF($D810=const_one,Sensitivity!$Y$690,const_zero)+IF($E810=const_one,Sensitivity!$V$690,const_zero)+IF($F810=const_one,Sensitivity!$S$690,const_zero)+IF($G810=const_one,Sensitivity!$P$690,const_zero)+IF($H810=const_one,Sensitivity!$M$690,const_zero)+IF($I810=const_one,Sensitivity!$J$690,const_zero)</f>
        <v>15234269.7236551</v>
      </c>
      <c r="S810" s="23" t="b">
        <f aca="false">IF($R810&gt;const_zero,--($Q810&gt;option_strike_usd*$R810),const_zero)</f>
        <v>1</v>
      </c>
      <c r="T810" s="7" t="n">
        <f aca="false">IF($R810&gt;const_zero,IF($S810=const_one,($Q810+option_strike_usd*pre_f_options_issued)/($R810+pre_f_options_issued),$Q810/$R810),const_zero)</f>
        <v>84.4410299005739</v>
      </c>
      <c r="U810" s="5" t="n">
        <f aca="false">IF($C810=const_one,Sensitivity!$D$690*$T810,const_zero)</f>
        <v>78600714.8046892</v>
      </c>
      <c r="V810" s="5" t="n">
        <f aca="false">IF($D810=const_one,Sensitivity!$Y$690*$T810,const_zero)</f>
        <v>0</v>
      </c>
      <c r="W810" s="5" t="n">
        <f aca="false">IF($E810=const_one,Sensitivity!$V$690*$T810,const_zero)</f>
        <v>0</v>
      </c>
      <c r="X810" s="5" t="n">
        <f aca="false">IF($F810=const_one,Sensitivity!$S$690*$T810,const_zero)</f>
        <v>0</v>
      </c>
      <c r="Y810" s="5" t="n">
        <f aca="false">IF($G810=const_one,Sensitivity!$P$690*$T810,const_zero)</f>
        <v>0</v>
      </c>
      <c r="Z810" s="5" t="n">
        <f aca="false">IF($H810=const_one,Sensitivity!$M$690*$T810,const_zero)</f>
        <v>0</v>
      </c>
      <c r="AA810" s="5" t="n">
        <f aca="false">IF($I810=const_one,Sensitivity!$J$690*$T810,const_zero)</f>
        <v>422205149.502869</v>
      </c>
      <c r="AB810" s="5" t="n">
        <f aca="false">(Sensitivity!$AE$690+Sensitivity!$AJ$690)*$T810</f>
        <v>25622291.8358423</v>
      </c>
      <c r="AC810" s="5" t="n">
        <f aca="false">common_rsa_total*$T810</f>
        <v>759969269.105165</v>
      </c>
      <c r="AD810" s="5" t="n">
        <f aca="false">IF($S810=const_one,pre_f_options_issued*($T810-option_strike_usd),const_zero)</f>
        <v>208602574.751435</v>
      </c>
      <c r="AE810" s="5" t="n">
        <f aca="false">J810+U810</f>
        <v>78600714.8046892</v>
      </c>
      <c r="AF810" s="5" t="n">
        <f aca="false">K810+V810</f>
        <v>300000000</v>
      </c>
      <c r="AG810" s="5" t="n">
        <f aca="false">L810+W810</f>
        <v>100000000</v>
      </c>
      <c r="AH810" s="5" t="n">
        <f aca="false">M810+X810</f>
        <v>60000000</v>
      </c>
      <c r="AI810" s="5" t="n">
        <f aca="false">N810+Y810</f>
        <v>30000000</v>
      </c>
      <c r="AJ810" s="5" t="n">
        <f aca="false">O810+Z810</f>
        <v>15000000</v>
      </c>
      <c r="AK810" s="5" t="n">
        <f aca="false">P810+AA810</f>
        <v>422205149.502869</v>
      </c>
      <c r="AL810" s="5" t="n">
        <f aca="false">INDEX($AE$745:$AE$872,$B810-$C810*1+const_one)</f>
        <v>30000000</v>
      </c>
      <c r="AM810" s="5" t="n">
        <f aca="false">INDEX($AF$745:$AF$872,$B810-$D810*2+const_one)</f>
        <v>300000000</v>
      </c>
      <c r="AN810" s="5" t="n">
        <f aca="false">INDEX($AG$745:$AG$872,$B810-$E810*4+const_one)</f>
        <v>100000000</v>
      </c>
      <c r="AO810" s="5" t="n">
        <f aca="false">INDEX($AH$745:$AH$872,$B810-$F810*8+const_one)</f>
        <v>60000000</v>
      </c>
      <c r="AP810" s="5" t="n">
        <f aca="false">INDEX($AI$745:$AI$872,$B810-$G810*16+const_one)</f>
        <v>30000000</v>
      </c>
      <c r="AQ810" s="5" t="n">
        <f aca="false">INDEX($AJ$745:$AJ$872,$B810-$H810*32+const_one)</f>
        <v>15000000</v>
      </c>
      <c r="AR810" s="5" t="n">
        <f aca="false">INDEX($AK$745:$AK$872,$B810-$I810*64+const_one)</f>
        <v>5000000</v>
      </c>
      <c r="AS810" s="5" t="n">
        <f aca="false">INDEX($AE$745:$AE$872,$B810+(const_one-$C810)*1+const_one)</f>
        <v>78600714.8046892</v>
      </c>
      <c r="AT810" s="5" t="n">
        <f aca="false">INDEX($AF$745:$AF$872,$B810+(const_one-$D810)*2+const_one)</f>
        <v>463132615.445743</v>
      </c>
      <c r="AU810" s="5" t="n">
        <f aca="false">INDEX($AG$745:$AG$872,$B810+(const_one-$E810)*4+const_one)</f>
        <v>142722559.998409</v>
      </c>
      <c r="AV810" s="5" t="n">
        <f aca="false">INDEX($AH$745:$AH$872,$B810+(const_one-$F810)*8+const_one)</f>
        <v>185653617.007442</v>
      </c>
      <c r="AW810" s="5" t="n">
        <f aca="false">INDEX($AI$745:$AI$872,$B810+(const_one-$G810)*16+const_one)</f>
        <v>221010918.690421</v>
      </c>
      <c r="AX810" s="5" t="n">
        <f aca="false">INDEX($AJ$745:$AJ$872,$B810+(const_one-$H810)*32+const_one)</f>
        <v>332647588.505172</v>
      </c>
      <c r="AY810" s="5" t="n">
        <f aca="false">INDEX($AK$745:$AK$872,$B810+(const_one-$I810)*64+const_one)</f>
        <v>422205149.502869</v>
      </c>
      <c r="AZ810" s="5" t="n">
        <f aca="false">--($C810=--(AS810&gt;AL810))</f>
        <v>1</v>
      </c>
      <c r="BA810" s="5" t="n">
        <f aca="false">--($D810=--(AT810&gt;AM810))</f>
        <v>0</v>
      </c>
      <c r="BB810" s="5" t="n">
        <f aca="false">--($E810=--(AU810&gt;AN810))</f>
        <v>0</v>
      </c>
      <c r="BC810" s="5" t="n">
        <f aca="false">--($F810=--(AV810&gt;AO810))</f>
        <v>0</v>
      </c>
      <c r="BD810" s="5" t="n">
        <f aca="false">--($G810=--(AW810&gt;AP810))</f>
        <v>0</v>
      </c>
      <c r="BE810" s="5" t="n">
        <f aca="false">--($H810=--(AX810&gt;AQ810))</f>
        <v>0</v>
      </c>
      <c r="BF810" s="5" t="n">
        <f aca="false">--($I810=--(AY810&gt;AR810))</f>
        <v>1</v>
      </c>
      <c r="BG810" s="5" t="n">
        <f aca="false">SUM(AZ810:BF810)</f>
        <v>2</v>
      </c>
      <c r="BH810" s="5" t="n">
        <f aca="false">SUM(AE810:AK810)+AB810+AC810+AD810</f>
        <v>2000000000</v>
      </c>
    </row>
    <row r="811" customFormat="false" ht="15" hidden="true" customHeight="false" outlineLevel="0" collapsed="false">
      <c r="A811" s="5" t="n">
        <f aca="false">sensitivity_exit_usd</f>
        <v>2000000000</v>
      </c>
      <c r="B811" s="2" t="n">
        <f aca="false">ROW()-ROW($B$745)</f>
        <v>66</v>
      </c>
      <c r="C811" s="2" t="n">
        <f aca="false">MOD(QUOTIENT($B811,1),2)</f>
        <v>0</v>
      </c>
      <c r="D811" s="2" t="n">
        <f aca="false">MOD(QUOTIENT($B811,2),2)</f>
        <v>1</v>
      </c>
      <c r="E811" s="2" t="n">
        <f aca="false">MOD(QUOTIENT($B811,4),2)</f>
        <v>0</v>
      </c>
      <c r="F811" s="2" t="n">
        <f aca="false">MOD(QUOTIENT($B811,8),2)</f>
        <v>0</v>
      </c>
      <c r="G811" s="2" t="n">
        <f aca="false">MOD(QUOTIENT($B811,16),2)</f>
        <v>0</v>
      </c>
      <c r="H811" s="2" t="n">
        <f aca="false">MOD(QUOTIENT($B811,32),2)</f>
        <v>0</v>
      </c>
      <c r="I811" s="2" t="n">
        <f aca="false">MOD(QUOTIENT($B811,64),2)</f>
        <v>1</v>
      </c>
      <c r="J811" s="5" t="n">
        <f aca="false">IF($C811=const_zero,MIN(class_series_f_invested_usd,MAX(const_zero,$A811)),const_zero)</f>
        <v>30000000</v>
      </c>
      <c r="K811" s="5" t="n">
        <f aca="false">IF($D811=const_zero,MIN(class_series_e_invested_usd,MAX(const_zero,$A811-SUM($J811:$J811))),const_zero)</f>
        <v>0</v>
      </c>
      <c r="L811" s="5" t="n">
        <f aca="false">IF($E811=const_zero,MIN(class_series_d_invested_usd,MAX(const_zero,$A811-SUM($J811:$K811))),const_zero)</f>
        <v>100000000</v>
      </c>
      <c r="M811" s="5" t="n">
        <f aca="false">IF($F811=const_zero,MIN(class_series_c_invested_usd,MAX(const_zero,$A811-SUM($J811:$L811))),const_zero)</f>
        <v>60000000</v>
      </c>
      <c r="N811" s="5" t="n">
        <f aca="false">IF($G811=const_zero,MIN(class_series_b_invested_usd,MAX(const_zero,$A811-SUM($J811:$M811))),const_zero)</f>
        <v>30000000</v>
      </c>
      <c r="O811" s="5" t="n">
        <f aca="false">IF($H811=const_zero,MIN(class_series_a_invested_usd,MAX(const_zero,$A811-SUM($J811:$N811))),const_zero)</f>
        <v>15000000</v>
      </c>
      <c r="P811" s="5" t="n">
        <f aca="false">IF($I811=const_zero,MIN(class_seed_invested_usd,MAX(const_zero,$A811-SUM($J811:$O811))),const_zero)</f>
        <v>0</v>
      </c>
      <c r="Q811" s="5" t="n">
        <f aca="false">MAX(const_zero,$A811-SUM($J811:$P811))</f>
        <v>1765000000</v>
      </c>
      <c r="R811" s="9" t="n">
        <f aca="false">common_rsa_total+Sensitivity!$AE$690+Sensitivity!$AJ$690+IF($C811=const_one,Sensitivity!$D$690,const_zero)+IF($D811=const_one,Sensitivity!$Y$690,const_zero)+IF($E811=const_one,Sensitivity!$V$690,const_zero)+IF($F811=const_one,Sensitivity!$S$690,const_zero)+IF($G811=const_one,Sensitivity!$P$690,const_zero)+IF($H811=const_one,Sensitivity!$M$690,const_zero)+IF($I811=const_one,Sensitivity!$J$690,const_zero)</f>
        <v>20458649.5805573</v>
      </c>
      <c r="S811" s="23" t="b">
        <f aca="false">IF($R811&gt;const_zero,--($Q811&gt;option_strike_usd*$R811),const_zero)</f>
        <v>1</v>
      </c>
      <c r="T811" s="7" t="n">
        <f aca="false">IF($R811&gt;const_zero,IF($S811=const_one,($Q811+option_strike_usd*pre_f_options_issued)/($R811+pre_f_options_issued),$Q811/$R811),const_zero)</f>
        <v>76.9862353531812</v>
      </c>
      <c r="U811" s="5" t="n">
        <f aca="false">IF($C811=const_one,Sensitivity!$D$690*$T811,const_zero)</f>
        <v>0</v>
      </c>
      <c r="V811" s="5" t="n">
        <f aca="false">IF($D811=const_one,Sensitivity!$Y$690*$T811,const_zero)</f>
        <v>473866864.057346</v>
      </c>
      <c r="W811" s="5" t="n">
        <f aca="false">IF($E811=const_one,Sensitivity!$V$690*$T811,const_zero)</f>
        <v>0</v>
      </c>
      <c r="X811" s="5" t="n">
        <f aca="false">IF($F811=const_one,Sensitivity!$S$690*$T811,const_zero)</f>
        <v>0</v>
      </c>
      <c r="Y811" s="5" t="n">
        <f aca="false">IF($G811=const_one,Sensitivity!$P$690*$T811,const_zero)</f>
        <v>0</v>
      </c>
      <c r="Z811" s="5" t="n">
        <f aca="false">IF($H811=const_one,Sensitivity!$M$690*$T811,const_zero)</f>
        <v>0</v>
      </c>
      <c r="AA811" s="5" t="n">
        <f aca="false">IF($I811=const_one,Sensitivity!$J$690*$T811,const_zero)</f>
        <v>384931176.765906</v>
      </c>
      <c r="AB811" s="5" t="n">
        <f aca="false">(Sensitivity!$AE$690+Sensitivity!$AJ$690)*$T811</f>
        <v>23360252.6151643</v>
      </c>
      <c r="AC811" s="5" t="n">
        <f aca="false">common_rsa_total*$T811</f>
        <v>692876118.178631</v>
      </c>
      <c r="AD811" s="5" t="n">
        <f aca="false">IF($S811=const_one,pre_f_options_issued*($T811-option_strike_usd),const_zero)</f>
        <v>189965588.382953</v>
      </c>
      <c r="AE811" s="5" t="n">
        <f aca="false">J811+U811</f>
        <v>30000000</v>
      </c>
      <c r="AF811" s="5" t="n">
        <f aca="false">K811+V811</f>
        <v>473866864.057346</v>
      </c>
      <c r="AG811" s="5" t="n">
        <f aca="false">L811+W811</f>
        <v>100000000</v>
      </c>
      <c r="AH811" s="5" t="n">
        <f aca="false">M811+X811</f>
        <v>60000000</v>
      </c>
      <c r="AI811" s="5" t="n">
        <f aca="false">N811+Y811</f>
        <v>30000000</v>
      </c>
      <c r="AJ811" s="5" t="n">
        <f aca="false">O811+Z811</f>
        <v>15000000</v>
      </c>
      <c r="AK811" s="5" t="n">
        <f aca="false">P811+AA811</f>
        <v>384931176.765906</v>
      </c>
      <c r="AL811" s="5" t="n">
        <f aca="false">INDEX($AE$745:$AE$872,$B811-$C811*1+const_one)</f>
        <v>30000000</v>
      </c>
      <c r="AM811" s="5" t="n">
        <f aca="false">INDEX($AF$745:$AF$872,$B811-$D811*2+const_one)</f>
        <v>300000000</v>
      </c>
      <c r="AN811" s="5" t="n">
        <f aca="false">INDEX($AG$745:$AG$872,$B811-$E811*4+const_one)</f>
        <v>100000000</v>
      </c>
      <c r="AO811" s="5" t="n">
        <f aca="false">INDEX($AH$745:$AH$872,$B811-$F811*8+const_one)</f>
        <v>60000000</v>
      </c>
      <c r="AP811" s="5" t="n">
        <f aca="false">INDEX($AI$745:$AI$872,$B811-$G811*16+const_one)</f>
        <v>30000000</v>
      </c>
      <c r="AQ811" s="5" t="n">
        <f aca="false">INDEX($AJ$745:$AJ$872,$B811-$H811*32+const_one)</f>
        <v>15000000</v>
      </c>
      <c r="AR811" s="5" t="n">
        <f aca="false">INDEX($AK$745:$AK$872,$B811-$I811*64+const_one)</f>
        <v>5000000</v>
      </c>
      <c r="AS811" s="5" t="n">
        <f aca="false">INDEX($AE$745:$AE$872,$B811+(const_one-$C811)*1+const_one)</f>
        <v>70038217.187331</v>
      </c>
      <c r="AT811" s="5" t="n">
        <f aca="false">INDEX($AF$745:$AF$872,$B811+(const_one-$D811)*2+const_one)</f>
        <v>473866864.057346</v>
      </c>
      <c r="AU811" s="5" t="n">
        <f aca="false">INDEX($AG$745:$AG$872,$B811+(const_one-$E811)*4+const_one)</f>
        <v>131552646.525039</v>
      </c>
      <c r="AV811" s="5" t="n">
        <f aca="false">INDEX($AH$745:$AH$872,$B811+(const_one-$F811)*8+const_one)</f>
        <v>172958736.862817</v>
      </c>
      <c r="AW811" s="5" t="n">
        <f aca="false">INDEX($AI$745:$AI$872,$B811+(const_one-$G811)*16+const_one)</f>
        <v>207734226.823529</v>
      </c>
      <c r="AX811" s="5" t="n">
        <f aca="false">INDEX($AJ$745:$AJ$872,$B811+(const_one-$H811)*32+const_one)</f>
        <v>318774337.591678</v>
      </c>
      <c r="AY811" s="5" t="n">
        <f aca="false">INDEX($AK$745:$AK$872,$B811+(const_one-$I811)*64+const_one)</f>
        <v>384931176.765906</v>
      </c>
      <c r="AZ811" s="5" t="n">
        <f aca="false">--($C811=--(AS811&gt;AL811))</f>
        <v>0</v>
      </c>
      <c r="BA811" s="5" t="n">
        <f aca="false">--($D811=--(AT811&gt;AM811))</f>
        <v>1</v>
      </c>
      <c r="BB811" s="5" t="n">
        <f aca="false">--($E811=--(AU811&gt;AN811))</f>
        <v>0</v>
      </c>
      <c r="BC811" s="5" t="n">
        <f aca="false">--($F811=--(AV811&gt;AO811))</f>
        <v>0</v>
      </c>
      <c r="BD811" s="5" t="n">
        <f aca="false">--($G811=--(AW811&gt;AP811))</f>
        <v>0</v>
      </c>
      <c r="BE811" s="5" t="n">
        <f aca="false">--($H811=--(AX811&gt;AQ811))</f>
        <v>0</v>
      </c>
      <c r="BF811" s="5" t="n">
        <f aca="false">--($I811=--(AY811&gt;AR811))</f>
        <v>1</v>
      </c>
      <c r="BG811" s="5" t="n">
        <f aca="false">SUM(AZ811:BF811)</f>
        <v>2</v>
      </c>
      <c r="BH811" s="5" t="n">
        <f aca="false">SUM(AE811:AK811)+AB811+AC811+AD811</f>
        <v>2000000000</v>
      </c>
    </row>
    <row r="812" customFormat="false" ht="15" hidden="true" customHeight="false" outlineLevel="0" collapsed="false">
      <c r="A812" s="5" t="n">
        <f aca="false">sensitivity_exit_usd</f>
        <v>2000000000</v>
      </c>
      <c r="B812" s="2" t="n">
        <f aca="false">ROW()-ROW($B$745)</f>
        <v>67</v>
      </c>
      <c r="C812" s="2" t="n">
        <f aca="false">MOD(QUOTIENT($B812,1),2)</f>
        <v>1</v>
      </c>
      <c r="D812" s="2" t="n">
        <f aca="false">MOD(QUOTIENT($B812,2),2)</f>
        <v>1</v>
      </c>
      <c r="E812" s="2" t="n">
        <f aca="false">MOD(QUOTIENT($B812,4),2)</f>
        <v>0</v>
      </c>
      <c r="F812" s="2" t="n">
        <f aca="false">MOD(QUOTIENT($B812,8),2)</f>
        <v>0</v>
      </c>
      <c r="G812" s="2" t="n">
        <f aca="false">MOD(QUOTIENT($B812,16),2)</f>
        <v>0</v>
      </c>
      <c r="H812" s="2" t="n">
        <f aca="false">MOD(QUOTIENT($B812,32),2)</f>
        <v>0</v>
      </c>
      <c r="I812" s="2" t="n">
        <f aca="false">MOD(QUOTIENT($B812,64),2)</f>
        <v>1</v>
      </c>
      <c r="J812" s="5" t="n">
        <f aca="false">IF($C812=const_zero,MIN(class_series_f_invested_usd,MAX(const_zero,$A812)),const_zero)</f>
        <v>0</v>
      </c>
      <c r="K812" s="5" t="n">
        <f aca="false">IF($D812=const_zero,MIN(class_series_e_invested_usd,MAX(const_zero,$A812-SUM($J812:$J812))),const_zero)</f>
        <v>0</v>
      </c>
      <c r="L812" s="5" t="n">
        <f aca="false">IF($E812=const_zero,MIN(class_series_d_invested_usd,MAX(const_zero,$A812-SUM($J812:$K812))),const_zero)</f>
        <v>100000000</v>
      </c>
      <c r="M812" s="5" t="n">
        <f aca="false">IF($F812=const_zero,MIN(class_series_c_invested_usd,MAX(const_zero,$A812-SUM($J812:$L812))),const_zero)</f>
        <v>60000000</v>
      </c>
      <c r="N812" s="5" t="n">
        <f aca="false">IF($G812=const_zero,MIN(class_series_b_invested_usd,MAX(const_zero,$A812-SUM($J812:$M812))),const_zero)</f>
        <v>30000000</v>
      </c>
      <c r="O812" s="5" t="n">
        <f aca="false">IF($H812=const_zero,MIN(class_series_a_invested_usd,MAX(const_zero,$A812-SUM($J812:$N812))),const_zero)</f>
        <v>15000000</v>
      </c>
      <c r="P812" s="5" t="n">
        <f aca="false">IF($I812=const_zero,MIN(class_seed_invested_usd,MAX(const_zero,$A812-SUM($J812:$O812))),const_zero)</f>
        <v>0</v>
      </c>
      <c r="Q812" s="5" t="n">
        <f aca="false">MAX(const_zero,$A812-SUM($J812:$P812))</f>
        <v>1795000000</v>
      </c>
      <c r="R812" s="9" t="n">
        <f aca="false">common_rsa_total+Sensitivity!$AE$690+Sensitivity!$AJ$690+IF($C812=const_one,Sensitivity!$D$690,const_zero)+IF($D812=const_one,Sensitivity!$Y$690,const_zero)+IF($E812=const_one,Sensitivity!$V$690,const_zero)+IF($F812=const_one,Sensitivity!$S$690,const_zero)+IF($G812=const_one,Sensitivity!$P$690,const_zero)+IF($H812=const_one,Sensitivity!$M$690,const_zero)+IF($I812=const_one,Sensitivity!$J$690,const_zero)</f>
        <v>21389485.1577316</v>
      </c>
      <c r="S812" s="23" t="b">
        <f aca="false">IF($R812&gt;const_zero,--($Q812&gt;option_strike_usd*$R812),const_zero)</f>
        <v>1</v>
      </c>
      <c r="T812" s="7" t="n">
        <f aca="false">IF($R812&gt;const_zero,IF($S812=const_one,($Q812+option_strike_usd*pre_f_options_issued)/($R812+pre_f_options_issued),$Q812/$R812),const_zero)</f>
        <v>75.2423079916504</v>
      </c>
      <c r="U812" s="5" t="n">
        <f aca="false">IF($C812=const_one,Sensitivity!$D$690*$T812,const_zero)</f>
        <v>70038217.187331</v>
      </c>
      <c r="V812" s="5" t="n">
        <f aca="false">IF($D812=const_one,Sensitivity!$Y$690*$T812,const_zero)</f>
        <v>463132615.445743</v>
      </c>
      <c r="W812" s="5" t="n">
        <f aca="false">IF($E812=const_one,Sensitivity!$V$690*$T812,const_zero)</f>
        <v>0</v>
      </c>
      <c r="X812" s="5" t="n">
        <f aca="false">IF($F812=const_one,Sensitivity!$S$690*$T812,const_zero)</f>
        <v>0</v>
      </c>
      <c r="Y812" s="5" t="n">
        <f aca="false">IF($G812=const_one,Sensitivity!$P$690*$T812,const_zero)</f>
        <v>0</v>
      </c>
      <c r="Z812" s="5" t="n">
        <f aca="false">IF($H812=const_one,Sensitivity!$M$690*$T812,const_zero)</f>
        <v>0</v>
      </c>
      <c r="AA812" s="5" t="n">
        <f aca="false">IF($I812=const_one,Sensitivity!$J$690*$T812,const_zero)</f>
        <v>376211539.958252</v>
      </c>
      <c r="AB812" s="5" t="n">
        <f aca="false">(Sensitivity!$AE$690+Sensitivity!$AJ$690)*$T812</f>
        <v>22831085.5046937</v>
      </c>
      <c r="AC812" s="5" t="n">
        <f aca="false">common_rsa_total*$T812</f>
        <v>677180771.924854</v>
      </c>
      <c r="AD812" s="5" t="n">
        <f aca="false">IF($S812=const_one,pre_f_options_issued*($T812-option_strike_usd),const_zero)</f>
        <v>185605769.979126</v>
      </c>
      <c r="AE812" s="5" t="n">
        <f aca="false">J812+U812</f>
        <v>70038217.187331</v>
      </c>
      <c r="AF812" s="5" t="n">
        <f aca="false">K812+V812</f>
        <v>463132615.445743</v>
      </c>
      <c r="AG812" s="5" t="n">
        <f aca="false">L812+W812</f>
        <v>100000000</v>
      </c>
      <c r="AH812" s="5" t="n">
        <f aca="false">M812+X812</f>
        <v>60000000</v>
      </c>
      <c r="AI812" s="5" t="n">
        <f aca="false">N812+Y812</f>
        <v>30000000</v>
      </c>
      <c r="AJ812" s="5" t="n">
        <f aca="false">O812+Z812</f>
        <v>15000000</v>
      </c>
      <c r="AK812" s="5" t="n">
        <f aca="false">P812+AA812</f>
        <v>376211539.958252</v>
      </c>
      <c r="AL812" s="5" t="n">
        <f aca="false">INDEX($AE$745:$AE$872,$B812-$C812*1+const_one)</f>
        <v>30000000</v>
      </c>
      <c r="AM812" s="5" t="n">
        <f aca="false">INDEX($AF$745:$AF$872,$B812-$D812*2+const_one)</f>
        <v>300000000</v>
      </c>
      <c r="AN812" s="5" t="n">
        <f aca="false">INDEX($AG$745:$AG$872,$B812-$E812*4+const_one)</f>
        <v>100000000</v>
      </c>
      <c r="AO812" s="5" t="n">
        <f aca="false">INDEX($AH$745:$AH$872,$B812-$F812*8+const_one)</f>
        <v>60000000</v>
      </c>
      <c r="AP812" s="5" t="n">
        <f aca="false">INDEX($AI$745:$AI$872,$B812-$G812*16+const_one)</f>
        <v>30000000</v>
      </c>
      <c r="AQ812" s="5" t="n">
        <f aca="false">INDEX($AJ$745:$AJ$872,$B812-$H812*32+const_one)</f>
        <v>15000000</v>
      </c>
      <c r="AR812" s="5" t="n">
        <f aca="false">INDEX($AK$745:$AK$872,$B812-$I812*64+const_one)</f>
        <v>5000000</v>
      </c>
      <c r="AS812" s="5" t="n">
        <f aca="false">INDEX($AE$745:$AE$872,$B812+(const_one-$C812)*1+const_one)</f>
        <v>70038217.187331</v>
      </c>
      <c r="AT812" s="5" t="n">
        <f aca="false">INDEX($AF$745:$AF$872,$B812+(const_one-$D812)*2+const_one)</f>
        <v>463132615.445743</v>
      </c>
      <c r="AU812" s="5" t="n">
        <f aca="false">INDEX($AG$745:$AG$872,$B812+(const_one-$E812)*4+const_one)</f>
        <v>128811307.282998</v>
      </c>
      <c r="AV812" s="5" t="n">
        <f aca="false">INDEX($AH$745:$AH$872,$B812+(const_one-$F812)*8+const_one)</f>
        <v>169573499.566572</v>
      </c>
      <c r="AW812" s="5" t="n">
        <f aca="false">INDEX($AI$745:$AI$872,$B812+(const_one-$G812)*16+const_one)</f>
        <v>203890106.77743</v>
      </c>
      <c r="AX812" s="5" t="n">
        <f aca="false">INDEX($AJ$745:$AJ$872,$B812+(const_one-$H812)*32+const_one)</f>
        <v>313695448.37924</v>
      </c>
      <c r="AY812" s="5" t="n">
        <f aca="false">INDEX($AK$745:$AK$872,$B812+(const_one-$I812)*64+const_one)</f>
        <v>376211539.958252</v>
      </c>
      <c r="AZ812" s="5" t="n">
        <f aca="false">--($C812=--(AS812&gt;AL812))</f>
        <v>1</v>
      </c>
      <c r="BA812" s="5" t="n">
        <f aca="false">--($D812=--(AT812&gt;AM812))</f>
        <v>1</v>
      </c>
      <c r="BB812" s="5" t="n">
        <f aca="false">--($E812=--(AU812&gt;AN812))</f>
        <v>0</v>
      </c>
      <c r="BC812" s="5" t="n">
        <f aca="false">--($F812=--(AV812&gt;AO812))</f>
        <v>0</v>
      </c>
      <c r="BD812" s="5" t="n">
        <f aca="false">--($G812=--(AW812&gt;AP812))</f>
        <v>0</v>
      </c>
      <c r="BE812" s="5" t="n">
        <f aca="false">--($H812=--(AX812&gt;AQ812))</f>
        <v>0</v>
      </c>
      <c r="BF812" s="5" t="n">
        <f aca="false">--($I812=--(AY812&gt;AR812))</f>
        <v>1</v>
      </c>
      <c r="BG812" s="5" t="n">
        <f aca="false">SUM(AZ812:BF812)</f>
        <v>3</v>
      </c>
      <c r="BH812" s="5" t="n">
        <f aca="false">SUM(AE812:AK812)+AB812+AC812+AD812</f>
        <v>2000000000</v>
      </c>
    </row>
    <row r="813" customFormat="false" ht="15" hidden="true" customHeight="false" outlineLevel="0" collapsed="false">
      <c r="A813" s="5" t="n">
        <f aca="false">sensitivity_exit_usd</f>
        <v>2000000000</v>
      </c>
      <c r="B813" s="2" t="n">
        <f aca="false">ROW()-ROW($B$745)</f>
        <v>68</v>
      </c>
      <c r="C813" s="2" t="n">
        <f aca="false">MOD(QUOTIENT($B813,1),2)</f>
        <v>0</v>
      </c>
      <c r="D813" s="2" t="n">
        <f aca="false">MOD(QUOTIENT($B813,2),2)</f>
        <v>0</v>
      </c>
      <c r="E813" s="2" t="n">
        <f aca="false">MOD(QUOTIENT($B813,4),2)</f>
        <v>1</v>
      </c>
      <c r="F813" s="2" t="n">
        <f aca="false">MOD(QUOTIENT($B813,8),2)</f>
        <v>0</v>
      </c>
      <c r="G813" s="2" t="n">
        <f aca="false">MOD(QUOTIENT($B813,16),2)</f>
        <v>0</v>
      </c>
      <c r="H813" s="2" t="n">
        <f aca="false">MOD(QUOTIENT($B813,32),2)</f>
        <v>0</v>
      </c>
      <c r="I813" s="2" t="n">
        <f aca="false">MOD(QUOTIENT($B813,64),2)</f>
        <v>1</v>
      </c>
      <c r="J813" s="5" t="n">
        <f aca="false">IF($C813=const_zero,MIN(class_series_f_invested_usd,MAX(const_zero,$A813)),const_zero)</f>
        <v>30000000</v>
      </c>
      <c r="K813" s="5" t="n">
        <f aca="false">IF($D813=const_zero,MIN(class_series_e_invested_usd,MAX(const_zero,$A813-SUM($J813:$J813))),const_zero)</f>
        <v>300000000</v>
      </c>
      <c r="L813" s="5" t="n">
        <f aca="false">IF($E813=const_zero,MIN(class_series_d_invested_usd,MAX(const_zero,$A813-SUM($J813:$K813))),const_zero)</f>
        <v>0</v>
      </c>
      <c r="M813" s="5" t="n">
        <f aca="false">IF($F813=const_zero,MIN(class_series_c_invested_usd,MAX(const_zero,$A813-SUM($J813:$L813))),const_zero)</f>
        <v>60000000</v>
      </c>
      <c r="N813" s="5" t="n">
        <f aca="false">IF($G813=const_zero,MIN(class_series_b_invested_usd,MAX(const_zero,$A813-SUM($J813:$M813))),const_zero)</f>
        <v>30000000</v>
      </c>
      <c r="O813" s="5" t="n">
        <f aca="false">IF($H813=const_zero,MIN(class_series_a_invested_usd,MAX(const_zero,$A813-SUM($J813:$N813))),const_zero)</f>
        <v>15000000</v>
      </c>
      <c r="P813" s="5" t="n">
        <f aca="false">IF($I813=const_zero,MIN(class_seed_invested_usd,MAX(const_zero,$A813-SUM($J813:$O813))),const_zero)</f>
        <v>0</v>
      </c>
      <c r="Q813" s="5" t="n">
        <f aca="false">MAX(const_zero,$A813-SUM($J813:$P813))</f>
        <v>1565000000</v>
      </c>
      <c r="R813" s="9" t="n">
        <f aca="false">common_rsa_total+Sensitivity!$AE$690+Sensitivity!$AJ$690+IF($C813=const_one,Sensitivity!$D$690,const_zero)+IF($D813=const_one,Sensitivity!$Y$690,const_zero)+IF($E813=const_one,Sensitivity!$V$690,const_zero)+IF($F813=const_one,Sensitivity!$S$690,const_zero)+IF($G813=const_one,Sensitivity!$P$690,const_zero)+IF($H813=const_one,Sensitivity!$M$690,const_zero)+IF($I813=const_one,Sensitivity!$J$690,const_zero)</f>
        <v>16043274.4169345</v>
      </c>
      <c r="S813" s="23" t="b">
        <f aca="false">IF($R813&gt;const_zero,--($Q813&gt;option_strike_usd*$R813),const_zero)</f>
        <v>1</v>
      </c>
      <c r="T813" s="7" t="n">
        <f aca="false">IF($R813&gt;const_zero,IF($S813=const_one,($Q813+option_strike_usd*pre_f_options_issued)/($R813+pre_f_options_issued),$Q813/$R813),const_zero)</f>
        <v>84.5319960625988</v>
      </c>
      <c r="U813" s="5" t="n">
        <f aca="false">IF($C813=const_one,Sensitivity!$D$690*$T813,const_zero)</f>
        <v>0</v>
      </c>
      <c r="V813" s="5" t="n">
        <f aca="false">IF($D813=const_one,Sensitivity!$Y$690*$T813,const_zero)</f>
        <v>0</v>
      </c>
      <c r="W813" s="5" t="n">
        <f aca="false">IF($E813=const_one,Sensitivity!$V$690*$T813,const_zero)</f>
        <v>147072170.891545</v>
      </c>
      <c r="X813" s="5" t="n">
        <f aca="false">IF($F813=const_one,Sensitivity!$S$690*$T813,const_zero)</f>
        <v>0</v>
      </c>
      <c r="Y813" s="5" t="n">
        <f aca="false">IF($G813=const_one,Sensitivity!$P$690*$T813,const_zero)</f>
        <v>0</v>
      </c>
      <c r="Z813" s="5" t="n">
        <f aca="false">IF($H813=const_one,Sensitivity!$M$690*$T813,const_zero)</f>
        <v>0</v>
      </c>
      <c r="AA813" s="5" t="n">
        <f aca="false">IF($I813=const_one,Sensitivity!$J$690*$T813,const_zero)</f>
        <v>422659980.312994</v>
      </c>
      <c r="AB813" s="5" t="n">
        <f aca="false">(Sensitivity!$AE$690+Sensitivity!$AJ$690)*$T813</f>
        <v>25649894.075575</v>
      </c>
      <c r="AC813" s="5" t="n">
        <f aca="false">common_rsa_total*$T813</f>
        <v>760787964.563389</v>
      </c>
      <c r="AD813" s="5" t="n">
        <f aca="false">IF($S813=const_one,pre_f_options_issued*($T813-option_strike_usd),const_zero)</f>
        <v>208829990.156497</v>
      </c>
      <c r="AE813" s="5" t="n">
        <f aca="false">J813+U813</f>
        <v>30000000</v>
      </c>
      <c r="AF813" s="5" t="n">
        <f aca="false">K813+V813</f>
        <v>300000000</v>
      </c>
      <c r="AG813" s="5" t="n">
        <f aca="false">L813+W813</f>
        <v>147072170.891545</v>
      </c>
      <c r="AH813" s="5" t="n">
        <f aca="false">M813+X813</f>
        <v>60000000</v>
      </c>
      <c r="AI813" s="5" t="n">
        <f aca="false">N813+Y813</f>
        <v>30000000</v>
      </c>
      <c r="AJ813" s="5" t="n">
        <f aca="false">O813+Z813</f>
        <v>15000000</v>
      </c>
      <c r="AK813" s="5" t="n">
        <f aca="false">P813+AA813</f>
        <v>422659980.312994</v>
      </c>
      <c r="AL813" s="5" t="n">
        <f aca="false">INDEX($AE$745:$AE$872,$B813-$C813*1+const_one)</f>
        <v>30000000</v>
      </c>
      <c r="AM813" s="5" t="n">
        <f aca="false">INDEX($AF$745:$AF$872,$B813-$D813*2+const_one)</f>
        <v>300000000</v>
      </c>
      <c r="AN813" s="5" t="n">
        <f aca="false">INDEX($AG$745:$AG$872,$B813-$E813*4+const_one)</f>
        <v>100000000</v>
      </c>
      <c r="AO813" s="5" t="n">
        <f aca="false">INDEX($AH$745:$AH$872,$B813-$F813*8+const_one)</f>
        <v>60000000</v>
      </c>
      <c r="AP813" s="5" t="n">
        <f aca="false">INDEX($AI$745:$AI$872,$B813-$G813*16+const_one)</f>
        <v>30000000</v>
      </c>
      <c r="AQ813" s="5" t="n">
        <f aca="false">INDEX($AJ$745:$AJ$872,$B813-$H813*32+const_one)</f>
        <v>15000000</v>
      </c>
      <c r="AR813" s="5" t="n">
        <f aca="false">INDEX($AK$745:$AK$872,$B813-$I813*64+const_one)</f>
        <v>5000000</v>
      </c>
      <c r="AS813" s="5" t="n">
        <f aca="false">INDEX($AE$745:$AE$872,$B813+(const_one-$C813)*1+const_one)</f>
        <v>76358294.9354664</v>
      </c>
      <c r="AT813" s="5" t="n">
        <f aca="false">INDEX($AF$745:$AF$872,$B813+(const_one-$D813)*2+const_one)</f>
        <v>465407597.48788</v>
      </c>
      <c r="AU813" s="5" t="n">
        <f aca="false">INDEX($AG$745:$AG$872,$B813+(const_one-$E813)*4+const_one)</f>
        <v>147072170.891545</v>
      </c>
      <c r="AV813" s="5" t="n">
        <f aca="false">INDEX($AH$745:$AH$872,$B813+(const_one-$F813)*8+const_one)</f>
        <v>186503787.432668</v>
      </c>
      <c r="AW813" s="5" t="n">
        <f aca="false">INDEX($AI$745:$AI$872,$B813+(const_one-$G813)*16+const_one)</f>
        <v>222459218.930654</v>
      </c>
      <c r="AX813" s="5" t="n">
        <f aca="false">INDEX($AJ$745:$AJ$872,$B813+(const_one-$H813)*32+const_one)</f>
        <v>336083242.282925</v>
      </c>
      <c r="AY813" s="5" t="n">
        <f aca="false">INDEX($AK$745:$AK$872,$B813+(const_one-$I813)*64+const_one)</f>
        <v>422659980.312994</v>
      </c>
      <c r="AZ813" s="5" t="n">
        <f aca="false">--($C813=--(AS813&gt;AL813))</f>
        <v>0</v>
      </c>
      <c r="BA813" s="5" t="n">
        <f aca="false">--($D813=--(AT813&gt;AM813))</f>
        <v>0</v>
      </c>
      <c r="BB813" s="5" t="n">
        <f aca="false">--($E813=--(AU813&gt;AN813))</f>
        <v>1</v>
      </c>
      <c r="BC813" s="5" t="n">
        <f aca="false">--($F813=--(AV813&gt;AO813))</f>
        <v>0</v>
      </c>
      <c r="BD813" s="5" t="n">
        <f aca="false">--($G813=--(AW813&gt;AP813))</f>
        <v>0</v>
      </c>
      <c r="BE813" s="5" t="n">
        <f aca="false">--($H813=--(AX813&gt;AQ813))</f>
        <v>0</v>
      </c>
      <c r="BF813" s="5" t="n">
        <f aca="false">--($I813=--(AY813&gt;AR813))</f>
        <v>1</v>
      </c>
      <c r="BG813" s="5" t="n">
        <f aca="false">SUM(AZ813:BF813)</f>
        <v>2</v>
      </c>
      <c r="BH813" s="5" t="n">
        <f aca="false">SUM(AE813:AK813)+AB813+AC813+AD813</f>
        <v>2000000000</v>
      </c>
    </row>
    <row r="814" customFormat="false" ht="15" hidden="true" customHeight="false" outlineLevel="0" collapsed="false">
      <c r="A814" s="5" t="n">
        <f aca="false">sensitivity_exit_usd</f>
        <v>2000000000</v>
      </c>
      <c r="B814" s="2" t="n">
        <f aca="false">ROW()-ROW($B$745)</f>
        <v>69</v>
      </c>
      <c r="C814" s="2" t="n">
        <f aca="false">MOD(QUOTIENT($B814,1),2)</f>
        <v>1</v>
      </c>
      <c r="D814" s="2" t="n">
        <f aca="false">MOD(QUOTIENT($B814,2),2)</f>
        <v>0</v>
      </c>
      <c r="E814" s="2" t="n">
        <f aca="false">MOD(QUOTIENT($B814,4),2)</f>
        <v>1</v>
      </c>
      <c r="F814" s="2" t="n">
        <f aca="false">MOD(QUOTIENT($B814,8),2)</f>
        <v>0</v>
      </c>
      <c r="G814" s="2" t="n">
        <f aca="false">MOD(QUOTIENT($B814,16),2)</f>
        <v>0</v>
      </c>
      <c r="H814" s="2" t="n">
        <f aca="false">MOD(QUOTIENT($B814,32),2)</f>
        <v>0</v>
      </c>
      <c r="I814" s="2" t="n">
        <f aca="false">MOD(QUOTIENT($B814,64),2)</f>
        <v>1</v>
      </c>
      <c r="J814" s="5" t="n">
        <f aca="false">IF($C814=const_zero,MIN(class_series_f_invested_usd,MAX(const_zero,$A814)),const_zero)</f>
        <v>0</v>
      </c>
      <c r="K814" s="5" t="n">
        <f aca="false">IF($D814=const_zero,MIN(class_series_e_invested_usd,MAX(const_zero,$A814-SUM($J814:$J814))),const_zero)</f>
        <v>300000000</v>
      </c>
      <c r="L814" s="5" t="n">
        <f aca="false">IF($E814=const_zero,MIN(class_series_d_invested_usd,MAX(const_zero,$A814-SUM($J814:$K814))),const_zero)</f>
        <v>0</v>
      </c>
      <c r="M814" s="5" t="n">
        <f aca="false">IF($F814=const_zero,MIN(class_series_c_invested_usd,MAX(const_zero,$A814-SUM($J814:$L814))),const_zero)</f>
        <v>60000000</v>
      </c>
      <c r="N814" s="5" t="n">
        <f aca="false">IF($G814=const_zero,MIN(class_series_b_invested_usd,MAX(const_zero,$A814-SUM($J814:$M814))),const_zero)</f>
        <v>30000000</v>
      </c>
      <c r="O814" s="5" t="n">
        <f aca="false">IF($H814=const_zero,MIN(class_series_a_invested_usd,MAX(const_zero,$A814-SUM($J814:$N814))),const_zero)</f>
        <v>15000000</v>
      </c>
      <c r="P814" s="5" t="n">
        <f aca="false">IF($I814=const_zero,MIN(class_seed_invested_usd,MAX(const_zero,$A814-SUM($J814:$O814))),const_zero)</f>
        <v>0</v>
      </c>
      <c r="Q814" s="5" t="n">
        <f aca="false">MAX(const_zero,$A814-SUM($J814:$P814))</f>
        <v>1595000000</v>
      </c>
      <c r="R814" s="9" t="n">
        <f aca="false">common_rsa_total+Sensitivity!$AE$690+Sensitivity!$AJ$690+IF($C814=const_one,Sensitivity!$D$690,const_zero)+IF($D814=const_one,Sensitivity!$Y$690,const_zero)+IF($E814=const_one,Sensitivity!$V$690,const_zero)+IF($F814=const_one,Sensitivity!$S$690,const_zero)+IF($G814=const_one,Sensitivity!$P$690,const_zero)+IF($H814=const_one,Sensitivity!$M$690,const_zero)+IF($I814=const_one,Sensitivity!$J$690,const_zero)</f>
        <v>16974109.9941088</v>
      </c>
      <c r="S814" s="23" t="b">
        <f aca="false">IF($R814&gt;const_zero,--($Q814&gt;option_strike_usd*$R814),const_zero)</f>
        <v>1</v>
      </c>
      <c r="T814" s="7" t="n">
        <f aca="false">IF($R814&gt;const_zero,IF($S814=const_one,($Q814+option_strike_usd*pre_f_options_issued)/($R814+pre_f_options_issued),$Q814/$R814),const_zero)</f>
        <v>82.0319901902201</v>
      </c>
      <c r="U814" s="5" t="n">
        <f aca="false">IF($C814=const_one,Sensitivity!$D$690*$T814,const_zero)</f>
        <v>76358294.9354664</v>
      </c>
      <c r="V814" s="5" t="n">
        <f aca="false">IF($D814=const_one,Sensitivity!$Y$690*$T814,const_zero)</f>
        <v>0</v>
      </c>
      <c r="W814" s="5" t="n">
        <f aca="false">IF($E814=const_one,Sensitivity!$V$690*$T814,const_zero)</f>
        <v>142722559.998409</v>
      </c>
      <c r="X814" s="5" t="n">
        <f aca="false">IF($F814=const_one,Sensitivity!$S$690*$T814,const_zero)</f>
        <v>0</v>
      </c>
      <c r="Y814" s="5" t="n">
        <f aca="false">IF($G814=const_one,Sensitivity!$P$690*$T814,const_zero)</f>
        <v>0</v>
      </c>
      <c r="Z814" s="5" t="n">
        <f aca="false">IF($H814=const_one,Sensitivity!$M$690*$T814,const_zero)</f>
        <v>0</v>
      </c>
      <c r="AA814" s="5" t="n">
        <f aca="false">IF($I814=const_one,Sensitivity!$J$690*$T814,const_zero)</f>
        <v>410159950.9511</v>
      </c>
      <c r="AB814" s="5" t="n">
        <f aca="false">(Sensitivity!$AE$690+Sensitivity!$AJ$690)*$T814</f>
        <v>24891306.9274927</v>
      </c>
      <c r="AC814" s="5" t="n">
        <f aca="false">common_rsa_total*$T814</f>
        <v>738287911.711981</v>
      </c>
      <c r="AD814" s="5" t="n">
        <f aca="false">IF($S814=const_one,pre_f_options_issued*($T814-option_strike_usd),const_zero)</f>
        <v>202579975.47555</v>
      </c>
      <c r="AE814" s="5" t="n">
        <f aca="false">J814+U814</f>
        <v>76358294.9354664</v>
      </c>
      <c r="AF814" s="5" t="n">
        <f aca="false">K814+V814</f>
        <v>300000000</v>
      </c>
      <c r="AG814" s="5" t="n">
        <f aca="false">L814+W814</f>
        <v>142722559.998409</v>
      </c>
      <c r="AH814" s="5" t="n">
        <f aca="false">M814+X814</f>
        <v>60000000</v>
      </c>
      <c r="AI814" s="5" t="n">
        <f aca="false">N814+Y814</f>
        <v>30000000</v>
      </c>
      <c r="AJ814" s="5" t="n">
        <f aca="false">O814+Z814</f>
        <v>15000000</v>
      </c>
      <c r="AK814" s="5" t="n">
        <f aca="false">P814+AA814</f>
        <v>410159950.9511</v>
      </c>
      <c r="AL814" s="5" t="n">
        <f aca="false">INDEX($AE$745:$AE$872,$B814-$C814*1+const_one)</f>
        <v>30000000</v>
      </c>
      <c r="AM814" s="5" t="n">
        <f aca="false">INDEX($AF$745:$AF$872,$B814-$D814*2+const_one)</f>
        <v>300000000</v>
      </c>
      <c r="AN814" s="5" t="n">
        <f aca="false">INDEX($AG$745:$AG$872,$B814-$E814*4+const_one)</f>
        <v>100000000</v>
      </c>
      <c r="AO814" s="5" t="n">
        <f aca="false">INDEX($AH$745:$AH$872,$B814-$F814*8+const_one)</f>
        <v>60000000</v>
      </c>
      <c r="AP814" s="5" t="n">
        <f aca="false">INDEX($AI$745:$AI$872,$B814-$G814*16+const_one)</f>
        <v>30000000</v>
      </c>
      <c r="AQ814" s="5" t="n">
        <f aca="false">INDEX($AJ$745:$AJ$872,$B814-$H814*32+const_one)</f>
        <v>15000000</v>
      </c>
      <c r="AR814" s="5" t="n">
        <f aca="false">INDEX($AK$745:$AK$872,$B814-$I814*64+const_one)</f>
        <v>5000000</v>
      </c>
      <c r="AS814" s="5" t="n">
        <f aca="false">INDEX($AE$745:$AE$872,$B814+(const_one-$C814)*1+const_one)</f>
        <v>76358294.9354664</v>
      </c>
      <c r="AT814" s="5" t="n">
        <f aca="false">INDEX($AF$745:$AF$872,$B814+(const_one-$D814)*2+const_one)</f>
        <v>455709274.08475</v>
      </c>
      <c r="AU814" s="5" t="n">
        <f aca="false">INDEX($AG$745:$AG$872,$B814+(const_one-$E814)*4+const_one)</f>
        <v>142722559.998409</v>
      </c>
      <c r="AV814" s="5" t="n">
        <f aca="false">INDEX($AH$745:$AH$872,$B814+(const_one-$F814)*8+const_one)</f>
        <v>181858827.676709</v>
      </c>
      <c r="AW814" s="5" t="n">
        <f aca="false">INDEX($AI$745:$AI$872,$B814+(const_one-$G814)*16+const_one)</f>
        <v>217249982.36993</v>
      </c>
      <c r="AX814" s="5" t="n">
        <f aca="false">INDEX($AJ$745:$AJ$872,$B814+(const_one-$H814)*32+const_one)</f>
        <v>329429752.581023</v>
      </c>
      <c r="AY814" s="5" t="n">
        <f aca="false">INDEX($AK$745:$AK$872,$B814+(const_one-$I814)*64+const_one)</f>
        <v>410159950.9511</v>
      </c>
      <c r="AZ814" s="5" t="n">
        <f aca="false">--($C814=--(AS814&gt;AL814))</f>
        <v>1</v>
      </c>
      <c r="BA814" s="5" t="n">
        <f aca="false">--($D814=--(AT814&gt;AM814))</f>
        <v>0</v>
      </c>
      <c r="BB814" s="5" t="n">
        <f aca="false">--($E814=--(AU814&gt;AN814))</f>
        <v>1</v>
      </c>
      <c r="BC814" s="5" t="n">
        <f aca="false">--($F814=--(AV814&gt;AO814))</f>
        <v>0</v>
      </c>
      <c r="BD814" s="5" t="n">
        <f aca="false">--($G814=--(AW814&gt;AP814))</f>
        <v>0</v>
      </c>
      <c r="BE814" s="5" t="n">
        <f aca="false">--($H814=--(AX814&gt;AQ814))</f>
        <v>0</v>
      </c>
      <c r="BF814" s="5" t="n">
        <f aca="false">--($I814=--(AY814&gt;AR814))</f>
        <v>1</v>
      </c>
      <c r="BG814" s="5" t="n">
        <f aca="false">SUM(AZ814:BF814)</f>
        <v>3</v>
      </c>
      <c r="BH814" s="5" t="n">
        <f aca="false">SUM(AE814:AK814)+AB814+AC814+AD814</f>
        <v>2000000000</v>
      </c>
    </row>
    <row r="815" customFormat="false" ht="15" hidden="true" customHeight="false" outlineLevel="0" collapsed="false">
      <c r="A815" s="5" t="n">
        <f aca="false">sensitivity_exit_usd</f>
        <v>2000000000</v>
      </c>
      <c r="B815" s="2" t="n">
        <f aca="false">ROW()-ROW($B$745)</f>
        <v>70</v>
      </c>
      <c r="C815" s="2" t="n">
        <f aca="false">MOD(QUOTIENT($B815,1),2)</f>
        <v>0</v>
      </c>
      <c r="D815" s="2" t="n">
        <f aca="false">MOD(QUOTIENT($B815,2),2)</f>
        <v>1</v>
      </c>
      <c r="E815" s="2" t="n">
        <f aca="false">MOD(QUOTIENT($B815,4),2)</f>
        <v>1</v>
      </c>
      <c r="F815" s="2" t="n">
        <f aca="false">MOD(QUOTIENT($B815,8),2)</f>
        <v>0</v>
      </c>
      <c r="G815" s="2" t="n">
        <f aca="false">MOD(QUOTIENT($B815,16),2)</f>
        <v>0</v>
      </c>
      <c r="H815" s="2" t="n">
        <f aca="false">MOD(QUOTIENT($B815,32),2)</f>
        <v>0</v>
      </c>
      <c r="I815" s="2" t="n">
        <f aca="false">MOD(QUOTIENT($B815,64),2)</f>
        <v>1</v>
      </c>
      <c r="J815" s="5" t="n">
        <f aca="false">IF($C815=const_zero,MIN(class_series_f_invested_usd,MAX(const_zero,$A815)),const_zero)</f>
        <v>30000000</v>
      </c>
      <c r="K815" s="5" t="n">
        <f aca="false">IF($D815=const_zero,MIN(class_series_e_invested_usd,MAX(const_zero,$A815-SUM($J815:$J815))),const_zero)</f>
        <v>0</v>
      </c>
      <c r="L815" s="5" t="n">
        <f aca="false">IF($E815=const_zero,MIN(class_series_d_invested_usd,MAX(const_zero,$A815-SUM($J815:$K815))),const_zero)</f>
        <v>0</v>
      </c>
      <c r="M815" s="5" t="n">
        <f aca="false">IF($F815=const_zero,MIN(class_series_c_invested_usd,MAX(const_zero,$A815-SUM($J815:$L815))),const_zero)</f>
        <v>60000000</v>
      </c>
      <c r="N815" s="5" t="n">
        <f aca="false">IF($G815=const_zero,MIN(class_series_b_invested_usd,MAX(const_zero,$A815-SUM($J815:$M815))),const_zero)</f>
        <v>30000000</v>
      </c>
      <c r="O815" s="5" t="n">
        <f aca="false">IF($H815=const_zero,MIN(class_series_a_invested_usd,MAX(const_zero,$A815-SUM($J815:$N815))),const_zero)</f>
        <v>15000000</v>
      </c>
      <c r="P815" s="5" t="n">
        <f aca="false">IF($I815=const_zero,MIN(class_seed_invested_usd,MAX(const_zero,$A815-SUM($J815:$O815))),const_zero)</f>
        <v>0</v>
      </c>
      <c r="Q815" s="5" t="n">
        <f aca="false">MAX(const_zero,$A815-SUM($J815:$P815))</f>
        <v>1865000000</v>
      </c>
      <c r="R815" s="9" t="n">
        <f aca="false">common_rsa_total+Sensitivity!$AE$690+Sensitivity!$AJ$690+IF($C815=const_one,Sensitivity!$D$690,const_zero)+IF($D815=const_one,Sensitivity!$Y$690,const_zero)+IF($E815=const_one,Sensitivity!$V$690,const_zero)+IF($F815=const_one,Sensitivity!$S$690,const_zero)+IF($G815=const_one,Sensitivity!$P$690,const_zero)+IF($H815=const_one,Sensitivity!$M$690,const_zero)+IF($I815=const_one,Sensitivity!$J$690,const_zero)</f>
        <v>22198489.851011</v>
      </c>
      <c r="S815" s="23" t="b">
        <f aca="false">IF($R815&gt;const_zero,--($Q815&gt;option_strike_usd*$R815),const_zero)</f>
        <v>1</v>
      </c>
      <c r="T815" s="7" t="n">
        <f aca="false">IF($R815&gt;const_zero,IF($S815=const_one,($Q815+option_strike_usd*pre_f_options_issued)/($R815+pre_f_options_issued),$Q815/$R815),const_zero)</f>
        <v>75.6119103340059</v>
      </c>
      <c r="U815" s="5" t="n">
        <f aca="false">IF($C815=const_one,Sensitivity!$D$690*$T815,const_zero)</f>
        <v>0</v>
      </c>
      <c r="V815" s="5" t="n">
        <f aca="false">IF($D815=const_one,Sensitivity!$Y$690*$T815,const_zero)</f>
        <v>465407597.48788</v>
      </c>
      <c r="W815" s="5" t="n">
        <f aca="false">IF($E815=const_one,Sensitivity!$V$690*$T815,const_zero)</f>
        <v>131552646.525039</v>
      </c>
      <c r="X815" s="5" t="n">
        <f aca="false">IF($F815=const_one,Sensitivity!$S$690*$T815,const_zero)</f>
        <v>0</v>
      </c>
      <c r="Y815" s="5" t="n">
        <f aca="false">IF($G815=const_one,Sensitivity!$P$690*$T815,const_zero)</f>
        <v>0</v>
      </c>
      <c r="Z815" s="5" t="n">
        <f aca="false">IF($H815=const_one,Sensitivity!$M$690*$T815,const_zero)</f>
        <v>0</v>
      </c>
      <c r="AA815" s="5" t="n">
        <f aca="false">IF($I815=const_one,Sensitivity!$J$690*$T815,const_zero)</f>
        <v>378059551.670029</v>
      </c>
      <c r="AB815" s="5" t="n">
        <f aca="false">(Sensitivity!$AE$690+Sensitivity!$AJ$690)*$T815</f>
        <v>22943235.4759836</v>
      </c>
      <c r="AC815" s="5" t="n">
        <f aca="false">common_rsa_total*$T815</f>
        <v>680507193.006053</v>
      </c>
      <c r="AD815" s="5" t="n">
        <f aca="false">IF($S815=const_one,pre_f_options_issued*($T815-option_strike_usd),const_zero)</f>
        <v>186529775.835015</v>
      </c>
      <c r="AE815" s="5" t="n">
        <f aca="false">J815+U815</f>
        <v>30000000</v>
      </c>
      <c r="AF815" s="5" t="n">
        <f aca="false">K815+V815</f>
        <v>465407597.48788</v>
      </c>
      <c r="AG815" s="5" t="n">
        <f aca="false">L815+W815</f>
        <v>131552646.525039</v>
      </c>
      <c r="AH815" s="5" t="n">
        <f aca="false">M815+X815</f>
        <v>60000000</v>
      </c>
      <c r="AI815" s="5" t="n">
        <f aca="false">N815+Y815</f>
        <v>30000000</v>
      </c>
      <c r="AJ815" s="5" t="n">
        <f aca="false">O815+Z815</f>
        <v>15000000</v>
      </c>
      <c r="AK815" s="5" t="n">
        <f aca="false">P815+AA815</f>
        <v>378059551.670029</v>
      </c>
      <c r="AL815" s="5" t="n">
        <f aca="false">INDEX($AE$745:$AE$872,$B815-$C815*1+const_one)</f>
        <v>30000000</v>
      </c>
      <c r="AM815" s="5" t="n">
        <f aca="false">INDEX($AF$745:$AF$872,$B815-$D815*2+const_one)</f>
        <v>300000000</v>
      </c>
      <c r="AN815" s="5" t="n">
        <f aca="false">INDEX($AG$745:$AG$872,$B815-$E815*4+const_one)</f>
        <v>100000000</v>
      </c>
      <c r="AO815" s="5" t="n">
        <f aca="false">INDEX($AH$745:$AH$872,$B815-$F815*8+const_one)</f>
        <v>60000000</v>
      </c>
      <c r="AP815" s="5" t="n">
        <f aca="false">INDEX($AI$745:$AI$872,$B815-$G815*16+const_one)</f>
        <v>30000000</v>
      </c>
      <c r="AQ815" s="5" t="n">
        <f aca="false">INDEX($AJ$745:$AJ$872,$B815-$H815*32+const_one)</f>
        <v>15000000</v>
      </c>
      <c r="AR815" s="5" t="n">
        <f aca="false">INDEX($AK$745:$AK$872,$B815-$I815*64+const_one)</f>
        <v>5000000</v>
      </c>
      <c r="AS815" s="5" t="n">
        <f aca="false">INDEX($AE$745:$AE$872,$B815+(const_one-$C815)*1+const_one)</f>
        <v>68915606.5631655</v>
      </c>
      <c r="AT815" s="5" t="n">
        <f aca="false">INDEX($AF$745:$AF$872,$B815+(const_one-$D815)*2+const_one)</f>
        <v>465407597.48788</v>
      </c>
      <c r="AU815" s="5" t="n">
        <f aca="false">INDEX($AG$745:$AG$872,$B815+(const_one-$E815)*4+const_one)</f>
        <v>131552646.525039</v>
      </c>
      <c r="AV815" s="5" t="n">
        <f aca="false">INDEX($AH$745:$AH$872,$B815+(const_one-$F815)*8+const_one)</f>
        <v>170710619.869742</v>
      </c>
      <c r="AW815" s="5" t="n">
        <f aca="false">INDEX($AI$745:$AI$872,$B815+(const_one-$G815)*16+const_one)</f>
        <v>205516619.520404</v>
      </c>
      <c r="AX815" s="5" t="n">
        <f aca="false">INDEX($AJ$745:$AJ$872,$B815+(const_one-$H815)*32+const_one)</f>
        <v>316935307.055001</v>
      </c>
      <c r="AY815" s="5" t="n">
        <f aca="false">INDEX($AK$745:$AK$872,$B815+(const_one-$I815)*64+const_one)</f>
        <v>378059551.670029</v>
      </c>
      <c r="AZ815" s="5" t="n">
        <f aca="false">--($C815=--(AS815&gt;AL815))</f>
        <v>0</v>
      </c>
      <c r="BA815" s="5" t="n">
        <f aca="false">--($D815=--(AT815&gt;AM815))</f>
        <v>1</v>
      </c>
      <c r="BB815" s="5" t="n">
        <f aca="false">--($E815=--(AU815&gt;AN815))</f>
        <v>1</v>
      </c>
      <c r="BC815" s="5" t="n">
        <f aca="false">--($F815=--(AV815&gt;AO815))</f>
        <v>0</v>
      </c>
      <c r="BD815" s="5" t="n">
        <f aca="false">--($G815=--(AW815&gt;AP815))</f>
        <v>0</v>
      </c>
      <c r="BE815" s="5" t="n">
        <f aca="false">--($H815=--(AX815&gt;AQ815))</f>
        <v>0</v>
      </c>
      <c r="BF815" s="5" t="n">
        <f aca="false">--($I815=--(AY815&gt;AR815))</f>
        <v>1</v>
      </c>
      <c r="BG815" s="5" t="n">
        <f aca="false">SUM(AZ815:BF815)</f>
        <v>3</v>
      </c>
      <c r="BH815" s="5" t="n">
        <f aca="false">SUM(AE815:AK815)+AB815+AC815+AD815</f>
        <v>2000000000</v>
      </c>
    </row>
    <row r="816" customFormat="false" ht="15" hidden="true" customHeight="false" outlineLevel="0" collapsed="false">
      <c r="A816" s="5" t="n">
        <f aca="false">sensitivity_exit_usd</f>
        <v>2000000000</v>
      </c>
      <c r="B816" s="2" t="n">
        <f aca="false">ROW()-ROW($B$745)</f>
        <v>71</v>
      </c>
      <c r="C816" s="2" t="n">
        <f aca="false">MOD(QUOTIENT($B816,1),2)</f>
        <v>1</v>
      </c>
      <c r="D816" s="2" t="n">
        <f aca="false">MOD(QUOTIENT($B816,2),2)</f>
        <v>1</v>
      </c>
      <c r="E816" s="2" t="n">
        <f aca="false">MOD(QUOTIENT($B816,4),2)</f>
        <v>1</v>
      </c>
      <c r="F816" s="2" t="n">
        <f aca="false">MOD(QUOTIENT($B816,8),2)</f>
        <v>0</v>
      </c>
      <c r="G816" s="2" t="n">
        <f aca="false">MOD(QUOTIENT($B816,16),2)</f>
        <v>0</v>
      </c>
      <c r="H816" s="2" t="n">
        <f aca="false">MOD(QUOTIENT($B816,32),2)</f>
        <v>0</v>
      </c>
      <c r="I816" s="2" t="n">
        <f aca="false">MOD(QUOTIENT($B816,64),2)</f>
        <v>1</v>
      </c>
      <c r="J816" s="5" t="n">
        <f aca="false">IF($C816=const_zero,MIN(class_series_f_invested_usd,MAX(const_zero,$A816)),const_zero)</f>
        <v>0</v>
      </c>
      <c r="K816" s="5" t="n">
        <f aca="false">IF($D816=const_zero,MIN(class_series_e_invested_usd,MAX(const_zero,$A816-SUM($J816:$J816))),const_zero)</f>
        <v>0</v>
      </c>
      <c r="L816" s="5" t="n">
        <f aca="false">IF($E816=const_zero,MIN(class_series_d_invested_usd,MAX(const_zero,$A816-SUM($J816:$K816))),const_zero)</f>
        <v>0</v>
      </c>
      <c r="M816" s="5" t="n">
        <f aca="false">IF($F816=const_zero,MIN(class_series_c_invested_usd,MAX(const_zero,$A816-SUM($J816:$L816))),const_zero)</f>
        <v>60000000</v>
      </c>
      <c r="N816" s="5" t="n">
        <f aca="false">IF($G816=const_zero,MIN(class_series_b_invested_usd,MAX(const_zero,$A816-SUM($J816:$M816))),const_zero)</f>
        <v>30000000</v>
      </c>
      <c r="O816" s="5" t="n">
        <f aca="false">IF($H816=const_zero,MIN(class_series_a_invested_usd,MAX(const_zero,$A816-SUM($J816:$N816))),const_zero)</f>
        <v>15000000</v>
      </c>
      <c r="P816" s="5" t="n">
        <f aca="false">IF($I816=const_zero,MIN(class_seed_invested_usd,MAX(const_zero,$A816-SUM($J816:$O816))),const_zero)</f>
        <v>0</v>
      </c>
      <c r="Q816" s="5" t="n">
        <f aca="false">MAX(const_zero,$A816-SUM($J816:$P816))</f>
        <v>1895000000</v>
      </c>
      <c r="R816" s="9" t="n">
        <f aca="false">common_rsa_total+Sensitivity!$AE$690+Sensitivity!$AJ$690+IF($C816=const_one,Sensitivity!$D$690,const_zero)+IF($D816=const_one,Sensitivity!$Y$690,const_zero)+IF($E816=const_one,Sensitivity!$V$690,const_zero)+IF($F816=const_one,Sensitivity!$S$690,const_zero)+IF($G816=const_one,Sensitivity!$P$690,const_zero)+IF($H816=const_one,Sensitivity!$M$690,const_zero)+IF($I816=const_one,Sensitivity!$J$690,const_zero)</f>
        <v>23129325.4281853</v>
      </c>
      <c r="S816" s="23" t="b">
        <f aca="false">IF($R816&gt;const_zero,--($Q816&gt;option_strike_usd*$R816),const_zero)</f>
        <v>1</v>
      </c>
      <c r="T816" s="7" t="n">
        <f aca="false">IF($R816&gt;const_zero,IF($S816=const_one,($Q816+option_strike_usd*pre_f_options_issued)/($R816+pre_f_options_issued),$Q816/$R816),const_zero)</f>
        <v>74.0362833706605</v>
      </c>
      <c r="U816" s="5" t="n">
        <f aca="false">IF($C816=const_one,Sensitivity!$D$690*$T816,const_zero)</f>
        <v>68915606.5631655</v>
      </c>
      <c r="V816" s="5" t="n">
        <f aca="false">IF($D816=const_one,Sensitivity!$Y$690*$T816,const_zero)</f>
        <v>455709274.08475</v>
      </c>
      <c r="W816" s="5" t="n">
        <f aca="false">IF($E816=const_one,Sensitivity!$V$690*$T816,const_zero)</f>
        <v>128811307.282998</v>
      </c>
      <c r="X816" s="5" t="n">
        <f aca="false">IF($F816=const_one,Sensitivity!$S$690*$T816,const_zero)</f>
        <v>0</v>
      </c>
      <c r="Y816" s="5" t="n">
        <f aca="false">IF($G816=const_one,Sensitivity!$P$690*$T816,const_zero)</f>
        <v>0</v>
      </c>
      <c r="Z816" s="5" t="n">
        <f aca="false">IF($H816=const_one,Sensitivity!$M$690*$T816,const_zero)</f>
        <v>0</v>
      </c>
      <c r="AA816" s="5" t="n">
        <f aca="false">IF($I816=const_one,Sensitivity!$J$690*$T816,const_zero)</f>
        <v>370181416.853302</v>
      </c>
      <c r="AB816" s="5" t="n">
        <f aca="false">(Sensitivity!$AE$690+Sensitivity!$AJ$690)*$T816</f>
        <v>22465136.4531887</v>
      </c>
      <c r="AC816" s="5" t="n">
        <f aca="false">common_rsa_total*$T816</f>
        <v>666326550.335944</v>
      </c>
      <c r="AD816" s="5" t="n">
        <f aca="false">IF($S816=const_one,pre_f_options_issued*($T816-option_strike_usd),const_zero)</f>
        <v>182590708.426651</v>
      </c>
      <c r="AE816" s="5" t="n">
        <f aca="false">J816+U816</f>
        <v>68915606.5631655</v>
      </c>
      <c r="AF816" s="5" t="n">
        <f aca="false">K816+V816</f>
        <v>455709274.08475</v>
      </c>
      <c r="AG816" s="5" t="n">
        <f aca="false">L816+W816</f>
        <v>128811307.282998</v>
      </c>
      <c r="AH816" s="5" t="n">
        <f aca="false">M816+X816</f>
        <v>60000000</v>
      </c>
      <c r="AI816" s="5" t="n">
        <f aca="false">N816+Y816</f>
        <v>30000000</v>
      </c>
      <c r="AJ816" s="5" t="n">
        <f aca="false">O816+Z816</f>
        <v>15000000</v>
      </c>
      <c r="AK816" s="5" t="n">
        <f aca="false">P816+AA816</f>
        <v>370181416.853302</v>
      </c>
      <c r="AL816" s="5" t="n">
        <f aca="false">INDEX($AE$745:$AE$872,$B816-$C816*1+const_one)</f>
        <v>30000000</v>
      </c>
      <c r="AM816" s="5" t="n">
        <f aca="false">INDEX($AF$745:$AF$872,$B816-$D816*2+const_one)</f>
        <v>300000000</v>
      </c>
      <c r="AN816" s="5" t="n">
        <f aca="false">INDEX($AG$745:$AG$872,$B816-$E816*4+const_one)</f>
        <v>100000000</v>
      </c>
      <c r="AO816" s="5" t="n">
        <f aca="false">INDEX($AH$745:$AH$872,$B816-$F816*8+const_one)</f>
        <v>60000000</v>
      </c>
      <c r="AP816" s="5" t="n">
        <f aca="false">INDEX($AI$745:$AI$872,$B816-$G816*16+const_one)</f>
        <v>30000000</v>
      </c>
      <c r="AQ816" s="5" t="n">
        <f aca="false">INDEX($AJ$745:$AJ$872,$B816-$H816*32+const_one)</f>
        <v>15000000</v>
      </c>
      <c r="AR816" s="5" t="n">
        <f aca="false">INDEX($AK$745:$AK$872,$B816-$I816*64+const_one)</f>
        <v>5000000</v>
      </c>
      <c r="AS816" s="5" t="n">
        <f aca="false">INDEX($AE$745:$AE$872,$B816+(const_one-$C816)*1+const_one)</f>
        <v>68915606.5631655</v>
      </c>
      <c r="AT816" s="5" t="n">
        <f aca="false">INDEX($AF$745:$AF$872,$B816+(const_one-$D816)*2+const_one)</f>
        <v>455709274.08475</v>
      </c>
      <c r="AU816" s="5" t="n">
        <f aca="false">INDEX($AG$745:$AG$872,$B816+(const_one-$E816)*4+const_one)</f>
        <v>128811307.282998</v>
      </c>
      <c r="AV816" s="5" t="n">
        <f aca="false">INDEX($AH$745:$AH$872,$B816+(const_one-$F816)*8+const_one)</f>
        <v>167610169.999877</v>
      </c>
      <c r="AW816" s="5" t="n">
        <f aca="false">INDEX($AI$745:$AI$872,$B816+(const_one-$G816)*16+const_one)</f>
        <v>201978213.370937</v>
      </c>
      <c r="AX816" s="5" t="n">
        <f aca="false">INDEX($AJ$745:$AJ$872,$B816+(const_one-$H816)*32+const_one)</f>
        <v>312200803.194984</v>
      </c>
      <c r="AY816" s="5" t="n">
        <f aca="false">INDEX($AK$745:$AK$872,$B816+(const_one-$I816)*64+const_one)</f>
        <v>370181416.853302</v>
      </c>
      <c r="AZ816" s="5" t="n">
        <f aca="false">--($C816=--(AS816&gt;AL816))</f>
        <v>1</v>
      </c>
      <c r="BA816" s="5" t="n">
        <f aca="false">--($D816=--(AT816&gt;AM816))</f>
        <v>1</v>
      </c>
      <c r="BB816" s="5" t="n">
        <f aca="false">--($E816=--(AU816&gt;AN816))</f>
        <v>1</v>
      </c>
      <c r="BC816" s="5" t="n">
        <f aca="false">--($F816=--(AV816&gt;AO816))</f>
        <v>0</v>
      </c>
      <c r="BD816" s="5" t="n">
        <f aca="false">--($G816=--(AW816&gt;AP816))</f>
        <v>0</v>
      </c>
      <c r="BE816" s="5" t="n">
        <f aca="false">--($H816=--(AX816&gt;AQ816))</f>
        <v>0</v>
      </c>
      <c r="BF816" s="5" t="n">
        <f aca="false">--($I816=--(AY816&gt;AR816))</f>
        <v>1</v>
      </c>
      <c r="BG816" s="5" t="n">
        <f aca="false">SUM(AZ816:BF816)</f>
        <v>4</v>
      </c>
      <c r="BH816" s="5" t="n">
        <f aca="false">SUM(AE816:AK816)+AB816+AC816+AD816</f>
        <v>2000000000</v>
      </c>
    </row>
    <row r="817" customFormat="false" ht="15" hidden="true" customHeight="false" outlineLevel="0" collapsed="false">
      <c r="A817" s="5" t="n">
        <f aca="false">sensitivity_exit_usd</f>
        <v>2000000000</v>
      </c>
      <c r="B817" s="2" t="n">
        <f aca="false">ROW()-ROW($B$745)</f>
        <v>72</v>
      </c>
      <c r="C817" s="2" t="n">
        <f aca="false">MOD(QUOTIENT($B817,1),2)</f>
        <v>0</v>
      </c>
      <c r="D817" s="2" t="n">
        <f aca="false">MOD(QUOTIENT($B817,2),2)</f>
        <v>0</v>
      </c>
      <c r="E817" s="2" t="n">
        <f aca="false">MOD(QUOTIENT($B817,4),2)</f>
        <v>0</v>
      </c>
      <c r="F817" s="2" t="n">
        <f aca="false">MOD(QUOTIENT($B817,8),2)</f>
        <v>1</v>
      </c>
      <c r="G817" s="2" t="n">
        <f aca="false">MOD(QUOTIENT($B817,16),2)</f>
        <v>0</v>
      </c>
      <c r="H817" s="2" t="n">
        <f aca="false">MOD(QUOTIENT($B817,32),2)</f>
        <v>0</v>
      </c>
      <c r="I817" s="2" t="n">
        <f aca="false">MOD(QUOTIENT($B817,64),2)</f>
        <v>1</v>
      </c>
      <c r="J817" s="5" t="n">
        <f aca="false">IF($C817=const_zero,MIN(class_series_f_invested_usd,MAX(const_zero,$A817)),const_zero)</f>
        <v>30000000</v>
      </c>
      <c r="K817" s="5" t="n">
        <f aca="false">IF($D817=const_zero,MIN(class_series_e_invested_usd,MAX(const_zero,$A817-SUM($J817:$J817))),const_zero)</f>
        <v>300000000</v>
      </c>
      <c r="L817" s="5" t="n">
        <f aca="false">IF($E817=const_zero,MIN(class_series_d_invested_usd,MAX(const_zero,$A817-SUM($J817:$K817))),const_zero)</f>
        <v>100000000</v>
      </c>
      <c r="M817" s="5" t="n">
        <f aca="false">IF($F817=const_zero,MIN(class_series_c_invested_usd,MAX(const_zero,$A817-SUM($J817:$L817))),const_zero)</f>
        <v>0</v>
      </c>
      <c r="N817" s="5" t="n">
        <f aca="false">IF($G817=const_zero,MIN(class_series_b_invested_usd,MAX(const_zero,$A817-SUM($J817:$M817))),const_zero)</f>
        <v>30000000</v>
      </c>
      <c r="O817" s="5" t="n">
        <f aca="false">IF($H817=const_zero,MIN(class_series_a_invested_usd,MAX(const_zero,$A817-SUM($J817:$N817))),const_zero)</f>
        <v>15000000</v>
      </c>
      <c r="P817" s="5" t="n">
        <f aca="false">IF($I817=const_zero,MIN(class_seed_invested_usd,MAX(const_zero,$A817-SUM($J817:$O817))),const_zero)</f>
        <v>0</v>
      </c>
      <c r="Q817" s="5" t="n">
        <f aca="false">MAX(const_zero,$A817-SUM($J817:$P817))</f>
        <v>1525000000</v>
      </c>
      <c r="R817" s="9" t="n">
        <f aca="false">common_rsa_total+Sensitivity!$AE$690+Sensitivity!$AJ$690+IF($C817=const_one,Sensitivity!$D$690,const_zero)+IF($D817=const_one,Sensitivity!$Y$690,const_zero)+IF($E817=const_one,Sensitivity!$V$690,const_zero)+IF($F817=const_one,Sensitivity!$S$690,const_zero)+IF($G817=const_one,Sensitivity!$P$690,const_zero)+IF($H817=const_one,Sensitivity!$M$690,const_zero)+IF($I817=const_one,Sensitivity!$J$690,const_zero)</f>
        <v>16703434.1464808</v>
      </c>
      <c r="S817" s="23" t="b">
        <f aca="false">IF($R817&gt;const_zero,--($Q817&gt;option_strike_usd*$R817),const_zero)</f>
        <v>1</v>
      </c>
      <c r="T817" s="7" t="n">
        <f aca="false">IF($R817&gt;const_zero,IF($S817=const_one,($Q817+option_strike_usd*pre_f_options_issued)/($R817+pre_f_options_issued),$Q817/$R817),const_zero)</f>
        <v>79.5430644513094</v>
      </c>
      <c r="U817" s="5" t="n">
        <f aca="false">IF($C817=const_one,Sensitivity!$D$690*$T817,const_zero)</f>
        <v>0</v>
      </c>
      <c r="V817" s="5" t="n">
        <f aca="false">IF($D817=const_one,Sensitivity!$Y$690*$T817,const_zero)</f>
        <v>0</v>
      </c>
      <c r="W817" s="5" t="n">
        <f aca="false">IF($E817=const_one,Sensitivity!$V$690*$T817,const_zero)</f>
        <v>0</v>
      </c>
      <c r="X817" s="5" t="n">
        <f aca="false">IF($F817=const_one,Sensitivity!$S$690*$T817,const_zero)</f>
        <v>190903354.683143</v>
      </c>
      <c r="Y817" s="5" t="n">
        <f aca="false">IF($G817=const_one,Sensitivity!$P$690*$T817,const_zero)</f>
        <v>0</v>
      </c>
      <c r="Z817" s="5" t="n">
        <f aca="false">IF($H817=const_one,Sensitivity!$M$690*$T817,const_zero)</f>
        <v>0</v>
      </c>
      <c r="AA817" s="5" t="n">
        <f aca="false">IF($I817=const_one,Sensitivity!$J$690*$T817,const_zero)</f>
        <v>397715322.256547</v>
      </c>
      <c r="AB817" s="5" t="n">
        <f aca="false">(Sensitivity!$AE$690+Sensitivity!$AJ$690)*$T817</f>
        <v>24136081.8702522</v>
      </c>
      <c r="AC817" s="5" t="n">
        <f aca="false">common_rsa_total*$T817</f>
        <v>715887580.061785</v>
      </c>
      <c r="AD817" s="5" t="n">
        <f aca="false">IF($S817=const_one,pre_f_options_issued*($T817-option_strike_usd),const_zero)</f>
        <v>196357661.128274</v>
      </c>
      <c r="AE817" s="5" t="n">
        <f aca="false">J817+U817</f>
        <v>30000000</v>
      </c>
      <c r="AF817" s="5" t="n">
        <f aca="false">K817+V817</f>
        <v>300000000</v>
      </c>
      <c r="AG817" s="5" t="n">
        <f aca="false">L817+W817</f>
        <v>100000000</v>
      </c>
      <c r="AH817" s="5" t="n">
        <f aca="false">M817+X817</f>
        <v>190903354.683143</v>
      </c>
      <c r="AI817" s="5" t="n">
        <f aca="false">N817+Y817</f>
        <v>30000000</v>
      </c>
      <c r="AJ817" s="5" t="n">
        <f aca="false">O817+Z817</f>
        <v>15000000</v>
      </c>
      <c r="AK817" s="5" t="n">
        <f aca="false">P817+AA817</f>
        <v>397715322.256547</v>
      </c>
      <c r="AL817" s="5" t="n">
        <f aca="false">INDEX($AE$745:$AE$872,$B817-$C817*1+const_one)</f>
        <v>30000000</v>
      </c>
      <c r="AM817" s="5" t="n">
        <f aca="false">INDEX($AF$745:$AF$872,$B817-$D817*2+const_one)</f>
        <v>300000000</v>
      </c>
      <c r="AN817" s="5" t="n">
        <f aca="false">INDEX($AG$745:$AG$872,$B817-$E817*4+const_one)</f>
        <v>100000000</v>
      </c>
      <c r="AO817" s="5" t="n">
        <f aca="false">INDEX($AH$745:$AH$872,$B817-$F817*8+const_one)</f>
        <v>60000000</v>
      </c>
      <c r="AP817" s="5" t="n">
        <f aca="false">INDEX($AI$745:$AI$872,$B817-$G817*16+const_one)</f>
        <v>30000000</v>
      </c>
      <c r="AQ817" s="5" t="n">
        <f aca="false">INDEX($AJ$745:$AJ$872,$B817-$H817*32+const_one)</f>
        <v>15000000</v>
      </c>
      <c r="AR817" s="5" t="n">
        <f aca="false">INDEX($AK$745:$AK$872,$B817-$I817*64+const_one)</f>
        <v>5000000</v>
      </c>
      <c r="AS817" s="5" t="n">
        <f aca="false">INDEX($AE$745:$AE$872,$B817+(const_one-$C817)*1+const_one)</f>
        <v>72005413.2256711</v>
      </c>
      <c r="AT817" s="5" t="n">
        <f aca="false">INDEX($AF$745:$AF$872,$B817+(const_one-$D817)*2+const_one)</f>
        <v>443582619.415161</v>
      </c>
      <c r="AU817" s="5" t="n">
        <f aca="false">INDEX($AG$745:$AG$872,$B817+(const_one-$E817)*4+const_one)</f>
        <v>135202833.31979</v>
      </c>
      <c r="AV817" s="5" t="n">
        <f aca="false">INDEX($AH$745:$AH$872,$B817+(const_one-$F817)*8+const_one)</f>
        <v>190903354.683143</v>
      </c>
      <c r="AW817" s="5" t="n">
        <f aca="false">INDEX($AI$745:$AI$872,$B817+(const_one-$G817)*16+const_one)</f>
        <v>210440419.674475</v>
      </c>
      <c r="AX817" s="5" t="n">
        <f aca="false">INDEX($AJ$745:$AJ$872,$B817+(const_one-$H817)*32+const_one)</f>
        <v>318653128.036436</v>
      </c>
      <c r="AY817" s="5" t="n">
        <f aca="false">INDEX($AK$745:$AK$872,$B817+(const_one-$I817)*64+const_one)</f>
        <v>397715322.256547</v>
      </c>
      <c r="AZ817" s="5" t="n">
        <f aca="false">--($C817=--(AS817&gt;AL817))</f>
        <v>0</v>
      </c>
      <c r="BA817" s="5" t="n">
        <f aca="false">--($D817=--(AT817&gt;AM817))</f>
        <v>0</v>
      </c>
      <c r="BB817" s="5" t="n">
        <f aca="false">--($E817=--(AU817&gt;AN817))</f>
        <v>0</v>
      </c>
      <c r="BC817" s="5" t="n">
        <f aca="false">--($F817=--(AV817&gt;AO817))</f>
        <v>1</v>
      </c>
      <c r="BD817" s="5" t="n">
        <f aca="false">--($G817=--(AW817&gt;AP817))</f>
        <v>0</v>
      </c>
      <c r="BE817" s="5" t="n">
        <f aca="false">--($H817=--(AX817&gt;AQ817))</f>
        <v>0</v>
      </c>
      <c r="BF817" s="5" t="n">
        <f aca="false">--($I817=--(AY817&gt;AR817))</f>
        <v>1</v>
      </c>
      <c r="BG817" s="5" t="n">
        <f aca="false">SUM(AZ817:BF817)</f>
        <v>2</v>
      </c>
      <c r="BH817" s="5" t="n">
        <f aca="false">SUM(AE817:AK817)+AB817+AC817+AD817</f>
        <v>2000000000</v>
      </c>
    </row>
    <row r="818" customFormat="false" ht="15" hidden="true" customHeight="false" outlineLevel="0" collapsed="false">
      <c r="A818" s="5" t="n">
        <f aca="false">sensitivity_exit_usd</f>
        <v>2000000000</v>
      </c>
      <c r="B818" s="2" t="n">
        <f aca="false">ROW()-ROW($B$745)</f>
        <v>73</v>
      </c>
      <c r="C818" s="2" t="n">
        <f aca="false">MOD(QUOTIENT($B818,1),2)</f>
        <v>1</v>
      </c>
      <c r="D818" s="2" t="n">
        <f aca="false">MOD(QUOTIENT($B818,2),2)</f>
        <v>0</v>
      </c>
      <c r="E818" s="2" t="n">
        <f aca="false">MOD(QUOTIENT($B818,4),2)</f>
        <v>0</v>
      </c>
      <c r="F818" s="2" t="n">
        <f aca="false">MOD(QUOTIENT($B818,8),2)</f>
        <v>1</v>
      </c>
      <c r="G818" s="2" t="n">
        <f aca="false">MOD(QUOTIENT($B818,16),2)</f>
        <v>0</v>
      </c>
      <c r="H818" s="2" t="n">
        <f aca="false">MOD(QUOTIENT($B818,32),2)</f>
        <v>0</v>
      </c>
      <c r="I818" s="2" t="n">
        <f aca="false">MOD(QUOTIENT($B818,64),2)</f>
        <v>1</v>
      </c>
      <c r="J818" s="5" t="n">
        <f aca="false">IF($C818=const_zero,MIN(class_series_f_invested_usd,MAX(const_zero,$A818)),const_zero)</f>
        <v>0</v>
      </c>
      <c r="K818" s="5" t="n">
        <f aca="false">IF($D818=const_zero,MIN(class_series_e_invested_usd,MAX(const_zero,$A818-SUM($J818:$J818))),const_zero)</f>
        <v>300000000</v>
      </c>
      <c r="L818" s="5" t="n">
        <f aca="false">IF($E818=const_zero,MIN(class_series_d_invested_usd,MAX(const_zero,$A818-SUM($J818:$K818))),const_zero)</f>
        <v>100000000</v>
      </c>
      <c r="M818" s="5" t="n">
        <f aca="false">IF($F818=const_zero,MIN(class_series_c_invested_usd,MAX(const_zero,$A818-SUM($J818:$L818))),const_zero)</f>
        <v>0</v>
      </c>
      <c r="N818" s="5" t="n">
        <f aca="false">IF($G818=const_zero,MIN(class_series_b_invested_usd,MAX(const_zero,$A818-SUM($J818:$M818))),const_zero)</f>
        <v>30000000</v>
      </c>
      <c r="O818" s="5" t="n">
        <f aca="false">IF($H818=const_zero,MIN(class_series_a_invested_usd,MAX(const_zero,$A818-SUM($J818:$N818))),const_zero)</f>
        <v>15000000</v>
      </c>
      <c r="P818" s="5" t="n">
        <f aca="false">IF($I818=const_zero,MIN(class_seed_invested_usd,MAX(const_zero,$A818-SUM($J818:$O818))),const_zero)</f>
        <v>0</v>
      </c>
      <c r="Q818" s="5" t="n">
        <f aca="false">MAX(const_zero,$A818-SUM($J818:$P818))</f>
        <v>1555000000</v>
      </c>
      <c r="R818" s="9" t="n">
        <f aca="false">common_rsa_total+Sensitivity!$AE$690+Sensitivity!$AJ$690+IF($C818=const_one,Sensitivity!$D$690,const_zero)+IF($D818=const_one,Sensitivity!$Y$690,const_zero)+IF($E818=const_one,Sensitivity!$V$690,const_zero)+IF($F818=const_one,Sensitivity!$S$690,const_zero)+IF($G818=const_one,Sensitivity!$P$690,const_zero)+IF($H818=const_one,Sensitivity!$M$690,const_zero)+IF($I818=const_one,Sensitivity!$J$690,const_zero)</f>
        <v>17634269.7236551</v>
      </c>
      <c r="S818" s="23" t="b">
        <f aca="false">IF($R818&gt;const_zero,--($Q818&gt;option_strike_usd*$R818),const_zero)</f>
        <v>1</v>
      </c>
      <c r="T818" s="7" t="n">
        <f aca="false">IF($R818&gt;const_zero,IF($S818=const_one,($Q818+option_strike_usd*pre_f_options_issued)/($R818+pre_f_options_issued),$Q818/$R818),const_zero)</f>
        <v>77.3556737531009</v>
      </c>
      <c r="U818" s="5" t="n">
        <f aca="false">IF($C818=const_one,Sensitivity!$D$690*$T818,const_zero)</f>
        <v>72005413.2256711</v>
      </c>
      <c r="V818" s="5" t="n">
        <f aca="false">IF($D818=const_one,Sensitivity!$Y$690*$T818,const_zero)</f>
        <v>0</v>
      </c>
      <c r="W818" s="5" t="n">
        <f aca="false">IF($E818=const_one,Sensitivity!$V$690*$T818,const_zero)</f>
        <v>0</v>
      </c>
      <c r="X818" s="5" t="n">
        <f aca="false">IF($F818=const_one,Sensitivity!$S$690*$T818,const_zero)</f>
        <v>185653617.007442</v>
      </c>
      <c r="Y818" s="5" t="n">
        <f aca="false">IF($G818=const_one,Sensitivity!$P$690*$T818,const_zero)</f>
        <v>0</v>
      </c>
      <c r="Z818" s="5" t="n">
        <f aca="false">IF($H818=const_one,Sensitivity!$M$690*$T818,const_zero)</f>
        <v>0</v>
      </c>
      <c r="AA818" s="5" t="n">
        <f aca="false">IF($I818=const_one,Sensitivity!$J$690*$T818,const_zero)</f>
        <v>386778368.765505</v>
      </c>
      <c r="AB818" s="5" t="n">
        <f aca="false">(Sensitivity!$AE$690+Sensitivity!$AJ$690)*$T818</f>
        <v>23472352.8407212</v>
      </c>
      <c r="AC818" s="5" t="n">
        <f aca="false">common_rsa_total*$T818</f>
        <v>696201063.777908</v>
      </c>
      <c r="AD818" s="5" t="n">
        <f aca="false">IF($S818=const_one,pre_f_options_issued*($T818-option_strike_usd),const_zero)</f>
        <v>190889184.382752</v>
      </c>
      <c r="AE818" s="5" t="n">
        <f aca="false">J818+U818</f>
        <v>72005413.2256711</v>
      </c>
      <c r="AF818" s="5" t="n">
        <f aca="false">K818+V818</f>
        <v>300000000</v>
      </c>
      <c r="AG818" s="5" t="n">
        <f aca="false">L818+W818</f>
        <v>100000000</v>
      </c>
      <c r="AH818" s="5" t="n">
        <f aca="false">M818+X818</f>
        <v>185653617.007442</v>
      </c>
      <c r="AI818" s="5" t="n">
        <f aca="false">N818+Y818</f>
        <v>30000000</v>
      </c>
      <c r="AJ818" s="5" t="n">
        <f aca="false">O818+Z818</f>
        <v>15000000</v>
      </c>
      <c r="AK818" s="5" t="n">
        <f aca="false">P818+AA818</f>
        <v>386778368.765505</v>
      </c>
      <c r="AL818" s="5" t="n">
        <f aca="false">INDEX($AE$745:$AE$872,$B818-$C818*1+const_one)</f>
        <v>30000000</v>
      </c>
      <c r="AM818" s="5" t="n">
        <f aca="false">INDEX($AF$745:$AF$872,$B818-$D818*2+const_one)</f>
        <v>300000000</v>
      </c>
      <c r="AN818" s="5" t="n">
        <f aca="false">INDEX($AG$745:$AG$872,$B818-$E818*4+const_one)</f>
        <v>100000000</v>
      </c>
      <c r="AO818" s="5" t="n">
        <f aca="false">INDEX($AH$745:$AH$872,$B818-$F818*8+const_one)</f>
        <v>60000000</v>
      </c>
      <c r="AP818" s="5" t="n">
        <f aca="false">INDEX($AI$745:$AI$872,$B818-$G818*16+const_one)</f>
        <v>30000000</v>
      </c>
      <c r="AQ818" s="5" t="n">
        <f aca="false">INDEX($AJ$745:$AJ$872,$B818-$H818*32+const_one)</f>
        <v>15000000</v>
      </c>
      <c r="AR818" s="5" t="n">
        <f aca="false">INDEX($AK$745:$AK$872,$B818-$I818*64+const_one)</f>
        <v>5000000</v>
      </c>
      <c r="AS818" s="5" t="n">
        <f aca="false">INDEX($AE$745:$AE$872,$B818+(const_one-$C818)*1+const_one)</f>
        <v>72005413.2256711</v>
      </c>
      <c r="AT818" s="5" t="n">
        <f aca="false">INDEX($AF$745:$AF$872,$B818+(const_one-$D818)*2+const_one)</f>
        <v>434900592.39272</v>
      </c>
      <c r="AU818" s="5" t="n">
        <f aca="false">INDEX($AG$745:$AG$872,$B818+(const_one-$E818)*4+const_one)</f>
        <v>131835546.637267</v>
      </c>
      <c r="AV818" s="5" t="n">
        <f aca="false">INDEX($AH$745:$AH$872,$B818+(const_one-$F818)*8+const_one)</f>
        <v>185653617.007442</v>
      </c>
      <c r="AW818" s="5" t="n">
        <f aca="false">INDEX($AI$745:$AI$872,$B818+(const_one-$G818)*16+const_one)</f>
        <v>205863424.991984</v>
      </c>
      <c r="AX818" s="5" t="n">
        <f aca="false">INDEX($AJ$745:$AJ$872,$B818+(const_one-$H818)*32+const_one)</f>
        <v>312819910.283696</v>
      </c>
      <c r="AY818" s="5" t="n">
        <f aca="false">INDEX($AK$745:$AK$872,$B818+(const_one-$I818)*64+const_one)</f>
        <v>386778368.765505</v>
      </c>
      <c r="AZ818" s="5" t="n">
        <f aca="false">--($C818=--(AS818&gt;AL818))</f>
        <v>1</v>
      </c>
      <c r="BA818" s="5" t="n">
        <f aca="false">--($D818=--(AT818&gt;AM818))</f>
        <v>0</v>
      </c>
      <c r="BB818" s="5" t="n">
        <f aca="false">--($E818=--(AU818&gt;AN818))</f>
        <v>0</v>
      </c>
      <c r="BC818" s="5" t="n">
        <f aca="false">--($F818=--(AV818&gt;AO818))</f>
        <v>1</v>
      </c>
      <c r="BD818" s="5" t="n">
        <f aca="false">--($G818=--(AW818&gt;AP818))</f>
        <v>0</v>
      </c>
      <c r="BE818" s="5" t="n">
        <f aca="false">--($H818=--(AX818&gt;AQ818))</f>
        <v>0</v>
      </c>
      <c r="BF818" s="5" t="n">
        <f aca="false">--($I818=--(AY818&gt;AR818))</f>
        <v>1</v>
      </c>
      <c r="BG818" s="5" t="n">
        <f aca="false">SUM(AZ818:BF818)</f>
        <v>3</v>
      </c>
      <c r="BH818" s="5" t="n">
        <f aca="false">SUM(AE818:AK818)+AB818+AC818+AD818</f>
        <v>2000000000</v>
      </c>
    </row>
    <row r="819" customFormat="false" ht="15" hidden="true" customHeight="false" outlineLevel="0" collapsed="false">
      <c r="A819" s="5" t="n">
        <f aca="false">sensitivity_exit_usd</f>
        <v>2000000000</v>
      </c>
      <c r="B819" s="2" t="n">
        <f aca="false">ROW()-ROW($B$745)</f>
        <v>74</v>
      </c>
      <c r="C819" s="2" t="n">
        <f aca="false">MOD(QUOTIENT($B819,1),2)</f>
        <v>0</v>
      </c>
      <c r="D819" s="2" t="n">
        <f aca="false">MOD(QUOTIENT($B819,2),2)</f>
        <v>1</v>
      </c>
      <c r="E819" s="2" t="n">
        <f aca="false">MOD(QUOTIENT($B819,4),2)</f>
        <v>0</v>
      </c>
      <c r="F819" s="2" t="n">
        <f aca="false">MOD(QUOTIENT($B819,8),2)</f>
        <v>1</v>
      </c>
      <c r="G819" s="2" t="n">
        <f aca="false">MOD(QUOTIENT($B819,16),2)</f>
        <v>0</v>
      </c>
      <c r="H819" s="2" t="n">
        <f aca="false">MOD(QUOTIENT($B819,32),2)</f>
        <v>0</v>
      </c>
      <c r="I819" s="2" t="n">
        <f aca="false">MOD(QUOTIENT($B819,64),2)</f>
        <v>1</v>
      </c>
      <c r="J819" s="5" t="n">
        <f aca="false">IF($C819=const_zero,MIN(class_series_f_invested_usd,MAX(const_zero,$A819)),const_zero)</f>
        <v>30000000</v>
      </c>
      <c r="K819" s="5" t="n">
        <f aca="false">IF($D819=const_zero,MIN(class_series_e_invested_usd,MAX(const_zero,$A819-SUM($J819:$J819))),const_zero)</f>
        <v>0</v>
      </c>
      <c r="L819" s="5" t="n">
        <f aca="false">IF($E819=const_zero,MIN(class_series_d_invested_usd,MAX(const_zero,$A819-SUM($J819:$K819))),const_zero)</f>
        <v>100000000</v>
      </c>
      <c r="M819" s="5" t="n">
        <f aca="false">IF($F819=const_zero,MIN(class_series_c_invested_usd,MAX(const_zero,$A819-SUM($J819:$L819))),const_zero)</f>
        <v>0</v>
      </c>
      <c r="N819" s="5" t="n">
        <f aca="false">IF($G819=const_zero,MIN(class_series_b_invested_usd,MAX(const_zero,$A819-SUM($J819:$M819))),const_zero)</f>
        <v>30000000</v>
      </c>
      <c r="O819" s="5" t="n">
        <f aca="false">IF($H819=const_zero,MIN(class_series_a_invested_usd,MAX(const_zero,$A819-SUM($J819:$N819))),const_zero)</f>
        <v>15000000</v>
      </c>
      <c r="P819" s="5" t="n">
        <f aca="false">IF($I819=const_zero,MIN(class_seed_invested_usd,MAX(const_zero,$A819-SUM($J819:$O819))),const_zero)</f>
        <v>0</v>
      </c>
      <c r="Q819" s="5" t="n">
        <f aca="false">MAX(const_zero,$A819-SUM($J819:$P819))</f>
        <v>1825000000</v>
      </c>
      <c r="R819" s="9" t="n">
        <f aca="false">common_rsa_total+Sensitivity!$AE$690+Sensitivity!$AJ$690+IF($C819=const_one,Sensitivity!$D$690,const_zero)+IF($D819=const_one,Sensitivity!$Y$690,const_zero)+IF($E819=const_one,Sensitivity!$V$690,const_zero)+IF($F819=const_one,Sensitivity!$S$690,const_zero)+IF($G819=const_one,Sensitivity!$P$690,const_zero)+IF($H819=const_one,Sensitivity!$M$690,const_zero)+IF($I819=const_one,Sensitivity!$J$690,const_zero)</f>
        <v>22858649.5805573</v>
      </c>
      <c r="S819" s="23" t="b">
        <f aca="false">IF($R819&gt;const_zero,--($Q819&gt;option_strike_usd*$R819),const_zero)</f>
        <v>1</v>
      </c>
      <c r="T819" s="7" t="n">
        <f aca="false">IF($R819&gt;const_zero,IF($S819=const_one,($Q819+option_strike_usd*pre_f_options_issued)/($R819+pre_f_options_issued),$Q819/$R819),const_zero)</f>
        <v>72.0661403595071</v>
      </c>
      <c r="U819" s="5" t="n">
        <f aca="false">IF($C819=const_one,Sensitivity!$D$690*$T819,const_zero)</f>
        <v>0</v>
      </c>
      <c r="V819" s="5" t="n">
        <f aca="false">IF($D819=const_one,Sensitivity!$Y$690*$T819,const_zero)</f>
        <v>443582619.415161</v>
      </c>
      <c r="W819" s="5" t="n">
        <f aca="false">IF($E819=const_one,Sensitivity!$V$690*$T819,const_zero)</f>
        <v>0</v>
      </c>
      <c r="X819" s="5" t="n">
        <f aca="false">IF($F819=const_one,Sensitivity!$S$690*$T819,const_zero)</f>
        <v>172958736.862817</v>
      </c>
      <c r="Y819" s="5" t="n">
        <f aca="false">IF($G819=const_one,Sensitivity!$P$690*$T819,const_zero)</f>
        <v>0</v>
      </c>
      <c r="Z819" s="5" t="n">
        <f aca="false">IF($H819=const_one,Sensitivity!$M$690*$T819,const_zero)</f>
        <v>0</v>
      </c>
      <c r="AA819" s="5" t="n">
        <f aca="false">IF($I819=const_one,Sensitivity!$J$690*$T819,const_zero)</f>
        <v>360330701.797536</v>
      </c>
      <c r="AB819" s="5" t="n">
        <f aca="false">(Sensitivity!$AE$690+Sensitivity!$AJ$690)*$T819</f>
        <v>21867327.7901543</v>
      </c>
      <c r="AC819" s="5" t="n">
        <f aca="false">common_rsa_total*$T819</f>
        <v>648595263.235564</v>
      </c>
      <c r="AD819" s="5" t="n">
        <f aca="false">IF($S819=const_one,pre_f_options_issued*($T819-option_strike_usd),const_zero)</f>
        <v>177665350.898768</v>
      </c>
      <c r="AE819" s="5" t="n">
        <f aca="false">J819+U819</f>
        <v>30000000</v>
      </c>
      <c r="AF819" s="5" t="n">
        <f aca="false">K819+V819</f>
        <v>443582619.415161</v>
      </c>
      <c r="AG819" s="5" t="n">
        <f aca="false">L819+W819</f>
        <v>100000000</v>
      </c>
      <c r="AH819" s="5" t="n">
        <f aca="false">M819+X819</f>
        <v>172958736.862817</v>
      </c>
      <c r="AI819" s="5" t="n">
        <f aca="false">N819+Y819</f>
        <v>30000000</v>
      </c>
      <c r="AJ819" s="5" t="n">
        <f aca="false">O819+Z819</f>
        <v>15000000</v>
      </c>
      <c r="AK819" s="5" t="n">
        <f aca="false">P819+AA819</f>
        <v>360330701.797536</v>
      </c>
      <c r="AL819" s="5" t="n">
        <f aca="false">INDEX($AE$745:$AE$872,$B819-$C819*1+const_one)</f>
        <v>30000000</v>
      </c>
      <c r="AM819" s="5" t="n">
        <f aca="false">INDEX($AF$745:$AF$872,$B819-$D819*2+const_one)</f>
        <v>300000000</v>
      </c>
      <c r="AN819" s="5" t="n">
        <f aca="false">INDEX($AG$745:$AG$872,$B819-$E819*4+const_one)</f>
        <v>100000000</v>
      </c>
      <c r="AO819" s="5" t="n">
        <f aca="false">INDEX($AH$745:$AH$872,$B819-$F819*8+const_one)</f>
        <v>60000000</v>
      </c>
      <c r="AP819" s="5" t="n">
        <f aca="false">INDEX($AI$745:$AI$872,$B819-$G819*16+const_one)</f>
        <v>30000000</v>
      </c>
      <c r="AQ819" s="5" t="n">
        <f aca="false">INDEX($AJ$745:$AJ$872,$B819-$H819*32+const_one)</f>
        <v>15000000</v>
      </c>
      <c r="AR819" s="5" t="n">
        <f aca="false">INDEX($AK$745:$AK$872,$B819-$I819*64+const_one)</f>
        <v>5000000</v>
      </c>
      <c r="AS819" s="5" t="n">
        <f aca="false">INDEX($AE$745:$AE$872,$B819+(const_one-$C819)*1+const_one)</f>
        <v>65768769.3093786</v>
      </c>
      <c r="AT819" s="5" t="n">
        <f aca="false">INDEX($AF$745:$AF$872,$B819+(const_one-$D819)*2+const_one)</f>
        <v>443582619.415161</v>
      </c>
      <c r="AU819" s="5" t="n">
        <f aca="false">INDEX($AG$745:$AG$872,$B819+(const_one-$E819)*4+const_one)</f>
        <v>123753837.934789</v>
      </c>
      <c r="AV819" s="5" t="n">
        <f aca="false">INDEX($AH$745:$AH$872,$B819+(const_one-$F819)*8+const_one)</f>
        <v>172958736.862817</v>
      </c>
      <c r="AW819" s="5" t="n">
        <f aca="false">INDEX($AI$745:$AI$872,$B819+(const_one-$G819)*16+const_one)</f>
        <v>196500894.168829</v>
      </c>
      <c r="AX819" s="5" t="n">
        <f aca="false">INDEX($AJ$745:$AJ$872,$B819+(const_one-$H819)*32+const_one)</f>
        <v>303455526.753733</v>
      </c>
      <c r="AY819" s="5" t="n">
        <f aca="false">INDEX($AK$745:$AK$872,$B819+(const_one-$I819)*64+const_one)</f>
        <v>360330701.797536</v>
      </c>
      <c r="AZ819" s="5" t="n">
        <f aca="false">--($C819=--(AS819&gt;AL819))</f>
        <v>0</v>
      </c>
      <c r="BA819" s="5" t="n">
        <f aca="false">--($D819=--(AT819&gt;AM819))</f>
        <v>1</v>
      </c>
      <c r="BB819" s="5" t="n">
        <f aca="false">--($E819=--(AU819&gt;AN819))</f>
        <v>0</v>
      </c>
      <c r="BC819" s="5" t="n">
        <f aca="false">--($F819=--(AV819&gt;AO819))</f>
        <v>1</v>
      </c>
      <c r="BD819" s="5" t="n">
        <f aca="false">--($G819=--(AW819&gt;AP819))</f>
        <v>0</v>
      </c>
      <c r="BE819" s="5" t="n">
        <f aca="false">--($H819=--(AX819&gt;AQ819))</f>
        <v>0</v>
      </c>
      <c r="BF819" s="5" t="n">
        <f aca="false">--($I819=--(AY819&gt;AR819))</f>
        <v>1</v>
      </c>
      <c r="BG819" s="5" t="n">
        <f aca="false">SUM(AZ819:BF819)</f>
        <v>3</v>
      </c>
      <c r="BH819" s="5" t="n">
        <f aca="false">SUM(AE819:AK819)+AB819+AC819+AD819</f>
        <v>2000000000</v>
      </c>
    </row>
    <row r="820" customFormat="false" ht="15" hidden="true" customHeight="false" outlineLevel="0" collapsed="false">
      <c r="A820" s="5" t="n">
        <f aca="false">sensitivity_exit_usd</f>
        <v>2000000000</v>
      </c>
      <c r="B820" s="2" t="n">
        <f aca="false">ROW()-ROW($B$745)</f>
        <v>75</v>
      </c>
      <c r="C820" s="2" t="n">
        <f aca="false">MOD(QUOTIENT($B820,1),2)</f>
        <v>1</v>
      </c>
      <c r="D820" s="2" t="n">
        <f aca="false">MOD(QUOTIENT($B820,2),2)</f>
        <v>1</v>
      </c>
      <c r="E820" s="2" t="n">
        <f aca="false">MOD(QUOTIENT($B820,4),2)</f>
        <v>0</v>
      </c>
      <c r="F820" s="2" t="n">
        <f aca="false">MOD(QUOTIENT($B820,8),2)</f>
        <v>1</v>
      </c>
      <c r="G820" s="2" t="n">
        <f aca="false">MOD(QUOTIENT($B820,16),2)</f>
        <v>0</v>
      </c>
      <c r="H820" s="2" t="n">
        <f aca="false">MOD(QUOTIENT($B820,32),2)</f>
        <v>0</v>
      </c>
      <c r="I820" s="2" t="n">
        <f aca="false">MOD(QUOTIENT($B820,64),2)</f>
        <v>1</v>
      </c>
      <c r="J820" s="5" t="n">
        <f aca="false">IF($C820=const_zero,MIN(class_series_f_invested_usd,MAX(const_zero,$A820)),const_zero)</f>
        <v>0</v>
      </c>
      <c r="K820" s="5" t="n">
        <f aca="false">IF($D820=const_zero,MIN(class_series_e_invested_usd,MAX(const_zero,$A820-SUM($J820:$J820))),const_zero)</f>
        <v>0</v>
      </c>
      <c r="L820" s="5" t="n">
        <f aca="false">IF($E820=const_zero,MIN(class_series_d_invested_usd,MAX(const_zero,$A820-SUM($J820:$K820))),const_zero)</f>
        <v>100000000</v>
      </c>
      <c r="M820" s="5" t="n">
        <f aca="false">IF($F820=const_zero,MIN(class_series_c_invested_usd,MAX(const_zero,$A820-SUM($J820:$L820))),const_zero)</f>
        <v>0</v>
      </c>
      <c r="N820" s="5" t="n">
        <f aca="false">IF($G820=const_zero,MIN(class_series_b_invested_usd,MAX(const_zero,$A820-SUM($J820:$M820))),const_zero)</f>
        <v>30000000</v>
      </c>
      <c r="O820" s="5" t="n">
        <f aca="false">IF($H820=const_zero,MIN(class_series_a_invested_usd,MAX(const_zero,$A820-SUM($J820:$N820))),const_zero)</f>
        <v>15000000</v>
      </c>
      <c r="P820" s="5" t="n">
        <f aca="false">IF($I820=const_zero,MIN(class_seed_invested_usd,MAX(const_zero,$A820-SUM($J820:$O820))),const_zero)</f>
        <v>0</v>
      </c>
      <c r="Q820" s="5" t="n">
        <f aca="false">MAX(const_zero,$A820-SUM($J820:$P820))</f>
        <v>1855000000</v>
      </c>
      <c r="R820" s="9" t="n">
        <f aca="false">common_rsa_total+Sensitivity!$AE$690+Sensitivity!$AJ$690+IF($C820=const_one,Sensitivity!$D$690,const_zero)+IF($D820=const_one,Sensitivity!$Y$690,const_zero)+IF($E820=const_one,Sensitivity!$V$690,const_zero)+IF($F820=const_one,Sensitivity!$S$690,const_zero)+IF($G820=const_one,Sensitivity!$P$690,const_zero)+IF($H820=const_one,Sensitivity!$M$690,const_zero)+IF($I820=const_one,Sensitivity!$J$690,const_zero)</f>
        <v>23789485.1577316</v>
      </c>
      <c r="S820" s="23" t="b">
        <f aca="false">IF($R820&gt;const_zero,--($Q820&gt;option_strike_usd*$R820),const_zero)</f>
        <v>1</v>
      </c>
      <c r="T820" s="7" t="n">
        <f aca="false">IF($R820&gt;const_zero,IF($S820=const_one,($Q820+option_strike_usd*pre_f_options_issued)/($R820+pre_f_options_issued),$Q820/$R820),const_zero)</f>
        <v>70.6556248194051</v>
      </c>
      <c r="U820" s="5" t="n">
        <f aca="false">IF($C820=const_one,Sensitivity!$D$690*$T820,const_zero)</f>
        <v>65768769.3093786</v>
      </c>
      <c r="V820" s="5" t="n">
        <f aca="false">IF($D820=const_one,Sensitivity!$Y$690*$T820,const_zero)</f>
        <v>434900592.39272</v>
      </c>
      <c r="W820" s="5" t="n">
        <f aca="false">IF($E820=const_one,Sensitivity!$V$690*$T820,const_zero)</f>
        <v>0</v>
      </c>
      <c r="X820" s="5" t="n">
        <f aca="false">IF($F820=const_one,Sensitivity!$S$690*$T820,const_zero)</f>
        <v>169573499.566572</v>
      </c>
      <c r="Y820" s="5" t="n">
        <f aca="false">IF($G820=const_one,Sensitivity!$P$690*$T820,const_zero)</f>
        <v>0</v>
      </c>
      <c r="Z820" s="5" t="n">
        <f aca="false">IF($H820=const_one,Sensitivity!$M$690*$T820,const_zero)</f>
        <v>0</v>
      </c>
      <c r="AA820" s="5" t="n">
        <f aca="false">IF($I820=const_one,Sensitivity!$J$690*$T820,const_zero)</f>
        <v>353278124.097025</v>
      </c>
      <c r="AB820" s="5" t="n">
        <f aca="false">(Sensitivity!$AE$690+Sensitivity!$AJ$690)*$T820</f>
        <v>21439329.2111455</v>
      </c>
      <c r="AC820" s="5" t="n">
        <f aca="false">common_rsa_total*$T820</f>
        <v>635900623.374646</v>
      </c>
      <c r="AD820" s="5" t="n">
        <f aca="false">IF($S820=const_one,pre_f_options_issued*($T820-option_strike_usd),const_zero)</f>
        <v>174139062.048513</v>
      </c>
      <c r="AE820" s="5" t="n">
        <f aca="false">J820+U820</f>
        <v>65768769.3093786</v>
      </c>
      <c r="AF820" s="5" t="n">
        <f aca="false">K820+V820</f>
        <v>434900592.39272</v>
      </c>
      <c r="AG820" s="5" t="n">
        <f aca="false">L820+W820</f>
        <v>100000000</v>
      </c>
      <c r="AH820" s="5" t="n">
        <f aca="false">M820+X820</f>
        <v>169573499.566572</v>
      </c>
      <c r="AI820" s="5" t="n">
        <f aca="false">N820+Y820</f>
        <v>30000000</v>
      </c>
      <c r="AJ820" s="5" t="n">
        <f aca="false">O820+Z820</f>
        <v>15000000</v>
      </c>
      <c r="AK820" s="5" t="n">
        <f aca="false">P820+AA820</f>
        <v>353278124.097025</v>
      </c>
      <c r="AL820" s="5" t="n">
        <f aca="false">INDEX($AE$745:$AE$872,$B820-$C820*1+const_one)</f>
        <v>30000000</v>
      </c>
      <c r="AM820" s="5" t="n">
        <f aca="false">INDEX($AF$745:$AF$872,$B820-$D820*2+const_one)</f>
        <v>300000000</v>
      </c>
      <c r="AN820" s="5" t="n">
        <f aca="false">INDEX($AG$745:$AG$872,$B820-$E820*4+const_one)</f>
        <v>100000000</v>
      </c>
      <c r="AO820" s="5" t="n">
        <f aca="false">INDEX($AH$745:$AH$872,$B820-$F820*8+const_one)</f>
        <v>60000000</v>
      </c>
      <c r="AP820" s="5" t="n">
        <f aca="false">INDEX($AI$745:$AI$872,$B820-$G820*16+const_one)</f>
        <v>30000000</v>
      </c>
      <c r="AQ820" s="5" t="n">
        <f aca="false">INDEX($AJ$745:$AJ$872,$B820-$H820*32+const_one)</f>
        <v>15000000</v>
      </c>
      <c r="AR820" s="5" t="n">
        <f aca="false">INDEX($AK$745:$AK$872,$B820-$I820*64+const_one)</f>
        <v>5000000</v>
      </c>
      <c r="AS820" s="5" t="n">
        <f aca="false">INDEX($AE$745:$AE$872,$B820+(const_one-$C820)*1+const_one)</f>
        <v>65768769.3093786</v>
      </c>
      <c r="AT820" s="5" t="n">
        <f aca="false">INDEX($AF$745:$AF$872,$B820+(const_one-$D820)*2+const_one)</f>
        <v>434900592.39272</v>
      </c>
      <c r="AU820" s="5" t="n">
        <f aca="false">INDEX($AG$745:$AG$872,$B820+(const_one-$E820)*4+const_one)</f>
        <v>121506218.126408</v>
      </c>
      <c r="AV820" s="5" t="n">
        <f aca="false">INDEX($AH$745:$AH$872,$B820+(const_one-$F820)*8+const_one)</f>
        <v>169573499.566572</v>
      </c>
      <c r="AW820" s="5" t="n">
        <f aca="false">INDEX($AI$745:$AI$872,$B820+(const_one-$G820)*16+const_one)</f>
        <v>193328765.237967</v>
      </c>
      <c r="AX820" s="5" t="n">
        <f aca="false">INDEX($AJ$745:$AJ$872,$B820+(const_one-$H820)*32+const_one)</f>
        <v>299221925.602267</v>
      </c>
      <c r="AY820" s="5" t="n">
        <f aca="false">INDEX($AK$745:$AK$872,$B820+(const_one-$I820)*64+const_one)</f>
        <v>353278124.097025</v>
      </c>
      <c r="AZ820" s="5" t="n">
        <f aca="false">--($C820=--(AS820&gt;AL820))</f>
        <v>1</v>
      </c>
      <c r="BA820" s="5" t="n">
        <f aca="false">--($D820=--(AT820&gt;AM820))</f>
        <v>1</v>
      </c>
      <c r="BB820" s="5" t="n">
        <f aca="false">--($E820=--(AU820&gt;AN820))</f>
        <v>0</v>
      </c>
      <c r="BC820" s="5" t="n">
        <f aca="false">--($F820=--(AV820&gt;AO820))</f>
        <v>1</v>
      </c>
      <c r="BD820" s="5" t="n">
        <f aca="false">--($G820=--(AW820&gt;AP820))</f>
        <v>0</v>
      </c>
      <c r="BE820" s="5" t="n">
        <f aca="false">--($H820=--(AX820&gt;AQ820))</f>
        <v>0</v>
      </c>
      <c r="BF820" s="5" t="n">
        <f aca="false">--($I820=--(AY820&gt;AR820))</f>
        <v>1</v>
      </c>
      <c r="BG820" s="5" t="n">
        <f aca="false">SUM(AZ820:BF820)</f>
        <v>4</v>
      </c>
      <c r="BH820" s="5" t="n">
        <f aca="false">SUM(AE820:AK820)+AB820+AC820+AD820</f>
        <v>2000000000</v>
      </c>
    </row>
    <row r="821" customFormat="false" ht="15" hidden="true" customHeight="false" outlineLevel="0" collapsed="false">
      <c r="A821" s="5" t="n">
        <f aca="false">sensitivity_exit_usd</f>
        <v>2000000000</v>
      </c>
      <c r="B821" s="2" t="n">
        <f aca="false">ROW()-ROW($B$745)</f>
        <v>76</v>
      </c>
      <c r="C821" s="2" t="n">
        <f aca="false">MOD(QUOTIENT($B821,1),2)</f>
        <v>0</v>
      </c>
      <c r="D821" s="2" t="n">
        <f aca="false">MOD(QUOTIENT($B821,2),2)</f>
        <v>0</v>
      </c>
      <c r="E821" s="2" t="n">
        <f aca="false">MOD(QUOTIENT($B821,4),2)</f>
        <v>1</v>
      </c>
      <c r="F821" s="2" t="n">
        <f aca="false">MOD(QUOTIENT($B821,8),2)</f>
        <v>1</v>
      </c>
      <c r="G821" s="2" t="n">
        <f aca="false">MOD(QUOTIENT($B821,16),2)</f>
        <v>0</v>
      </c>
      <c r="H821" s="2" t="n">
        <f aca="false">MOD(QUOTIENT($B821,32),2)</f>
        <v>0</v>
      </c>
      <c r="I821" s="2" t="n">
        <f aca="false">MOD(QUOTIENT($B821,64),2)</f>
        <v>1</v>
      </c>
      <c r="J821" s="5" t="n">
        <f aca="false">IF($C821=const_zero,MIN(class_series_f_invested_usd,MAX(const_zero,$A821)),const_zero)</f>
        <v>30000000</v>
      </c>
      <c r="K821" s="5" t="n">
        <f aca="false">IF($D821=const_zero,MIN(class_series_e_invested_usd,MAX(const_zero,$A821-SUM($J821:$J821))),const_zero)</f>
        <v>300000000</v>
      </c>
      <c r="L821" s="5" t="n">
        <f aca="false">IF($E821=const_zero,MIN(class_series_d_invested_usd,MAX(const_zero,$A821-SUM($J821:$K821))),const_zero)</f>
        <v>0</v>
      </c>
      <c r="M821" s="5" t="n">
        <f aca="false">IF($F821=const_zero,MIN(class_series_c_invested_usd,MAX(const_zero,$A821-SUM($J821:$L821))),const_zero)</f>
        <v>0</v>
      </c>
      <c r="N821" s="5" t="n">
        <f aca="false">IF($G821=const_zero,MIN(class_series_b_invested_usd,MAX(const_zero,$A821-SUM($J821:$M821))),const_zero)</f>
        <v>30000000</v>
      </c>
      <c r="O821" s="5" t="n">
        <f aca="false">IF($H821=const_zero,MIN(class_series_a_invested_usd,MAX(const_zero,$A821-SUM($J821:$N821))),const_zero)</f>
        <v>15000000</v>
      </c>
      <c r="P821" s="5" t="n">
        <f aca="false">IF($I821=const_zero,MIN(class_seed_invested_usd,MAX(const_zero,$A821-SUM($J821:$O821))),const_zero)</f>
        <v>0</v>
      </c>
      <c r="Q821" s="5" t="n">
        <f aca="false">MAX(const_zero,$A821-SUM($J821:$P821))</f>
        <v>1625000000</v>
      </c>
      <c r="R821" s="9" t="n">
        <f aca="false">common_rsa_total+Sensitivity!$AE$690+Sensitivity!$AJ$690+IF($C821=const_one,Sensitivity!$D$690,const_zero)+IF($D821=const_one,Sensitivity!$Y$690,const_zero)+IF($E821=const_one,Sensitivity!$V$690,const_zero)+IF($F821=const_one,Sensitivity!$S$690,const_zero)+IF($G821=const_one,Sensitivity!$P$690,const_zero)+IF($H821=const_one,Sensitivity!$M$690,const_zero)+IF($I821=const_one,Sensitivity!$J$690,const_zero)</f>
        <v>18443274.4169345</v>
      </c>
      <c r="S821" s="23" t="b">
        <f aca="false">IF($R821&gt;const_zero,--($Q821&gt;option_strike_usd*$R821),const_zero)</f>
        <v>1</v>
      </c>
      <c r="T821" s="7" t="n">
        <f aca="false">IF($R821&gt;const_zero,IF($S821=const_one,($Q821+option_strike_usd*pre_f_options_issued)/($R821+pre_f_options_issued),$Q821/$R821),const_zero)</f>
        <v>77.7099114302785</v>
      </c>
      <c r="U821" s="5" t="n">
        <f aca="false">IF($C821=const_one,Sensitivity!$D$690*$T821,const_zero)</f>
        <v>0</v>
      </c>
      <c r="V821" s="5" t="n">
        <f aca="false">IF($D821=const_one,Sensitivity!$Y$690*$T821,const_zero)</f>
        <v>0</v>
      </c>
      <c r="W821" s="5" t="n">
        <f aca="false">IF($E821=const_one,Sensitivity!$V$690*$T821,const_zero)</f>
        <v>135202833.31979</v>
      </c>
      <c r="X821" s="5" t="n">
        <f aca="false">IF($F821=const_one,Sensitivity!$S$690*$T821,const_zero)</f>
        <v>186503787.432668</v>
      </c>
      <c r="Y821" s="5" t="n">
        <f aca="false">IF($G821=const_one,Sensitivity!$P$690*$T821,const_zero)</f>
        <v>0</v>
      </c>
      <c r="Z821" s="5" t="n">
        <f aca="false">IF($H821=const_one,Sensitivity!$M$690*$T821,const_zero)</f>
        <v>0</v>
      </c>
      <c r="AA821" s="5" t="n">
        <f aca="false">IF($I821=const_one,Sensitivity!$J$690*$T821,const_zero)</f>
        <v>388549557.151392</v>
      </c>
      <c r="AB821" s="5" t="n">
        <f aca="false">(Sensitivity!$AE$690+Sensitivity!$AJ$690)*$T821</f>
        <v>23579840.6479469</v>
      </c>
      <c r="AC821" s="5" t="n">
        <f aca="false">common_rsa_total*$T821</f>
        <v>699389202.872506</v>
      </c>
      <c r="AD821" s="5" t="n">
        <f aca="false">IF($S821=const_one,pre_f_options_issued*($T821-option_strike_usd),const_zero)</f>
        <v>191774778.575696</v>
      </c>
      <c r="AE821" s="5" t="n">
        <f aca="false">J821+U821</f>
        <v>30000000</v>
      </c>
      <c r="AF821" s="5" t="n">
        <f aca="false">K821+V821</f>
        <v>300000000</v>
      </c>
      <c r="AG821" s="5" t="n">
        <f aca="false">L821+W821</f>
        <v>135202833.31979</v>
      </c>
      <c r="AH821" s="5" t="n">
        <f aca="false">M821+X821</f>
        <v>186503787.432668</v>
      </c>
      <c r="AI821" s="5" t="n">
        <f aca="false">N821+Y821</f>
        <v>30000000</v>
      </c>
      <c r="AJ821" s="5" t="n">
        <f aca="false">O821+Z821</f>
        <v>15000000</v>
      </c>
      <c r="AK821" s="5" t="n">
        <f aca="false">P821+AA821</f>
        <v>388549557.151392</v>
      </c>
      <c r="AL821" s="5" t="n">
        <f aca="false">INDEX($AE$745:$AE$872,$B821-$C821*1+const_one)</f>
        <v>30000000</v>
      </c>
      <c r="AM821" s="5" t="n">
        <f aca="false">INDEX($AF$745:$AF$872,$B821-$D821*2+const_one)</f>
        <v>300000000</v>
      </c>
      <c r="AN821" s="5" t="n">
        <f aca="false">INDEX($AG$745:$AG$872,$B821-$E821*4+const_one)</f>
        <v>100000000</v>
      </c>
      <c r="AO821" s="5" t="n">
        <f aca="false">INDEX($AH$745:$AH$872,$B821-$F821*8+const_one)</f>
        <v>60000000</v>
      </c>
      <c r="AP821" s="5" t="n">
        <f aca="false">INDEX($AI$745:$AI$872,$B821-$G821*16+const_one)</f>
        <v>30000000</v>
      </c>
      <c r="AQ821" s="5" t="n">
        <f aca="false">INDEX($AJ$745:$AJ$872,$B821-$H821*32+const_one)</f>
        <v>15000000</v>
      </c>
      <c r="AR821" s="5" t="n">
        <f aca="false">INDEX($AK$745:$AK$872,$B821-$I821*64+const_one)</f>
        <v>5000000</v>
      </c>
      <c r="AS821" s="5" t="n">
        <f aca="false">INDEX($AE$745:$AE$872,$B821+(const_one-$C821)*1+const_one)</f>
        <v>70533611.176951</v>
      </c>
      <c r="AT821" s="5" t="n">
        <f aca="false">INDEX($AF$745:$AF$872,$B821+(const_one-$D821)*2+const_one)</f>
        <v>437816934.242916</v>
      </c>
      <c r="AU821" s="5" t="n">
        <f aca="false">INDEX($AG$745:$AG$872,$B821+(const_one-$E821)*4+const_one)</f>
        <v>135202833.31979</v>
      </c>
      <c r="AV821" s="5" t="n">
        <f aca="false">INDEX($AH$745:$AH$872,$B821+(const_one-$F821)*8+const_one)</f>
        <v>186503787.432668</v>
      </c>
      <c r="AW821" s="5" t="n">
        <f aca="false">INDEX($AI$745:$AI$872,$B821+(const_one-$G821)*16+const_one)</f>
        <v>207678361.506105</v>
      </c>
      <c r="AX821" s="5" t="n">
        <f aca="false">INDEX($AJ$745:$AJ$872,$B821+(const_one-$H821)*32+const_one)</f>
        <v>316556031.748994</v>
      </c>
      <c r="AY821" s="5" t="n">
        <f aca="false">INDEX($AK$745:$AK$872,$B821+(const_one-$I821)*64+const_one)</f>
        <v>388549557.151392</v>
      </c>
      <c r="AZ821" s="5" t="n">
        <f aca="false">--($C821=--(AS821&gt;AL821))</f>
        <v>0</v>
      </c>
      <c r="BA821" s="5" t="n">
        <f aca="false">--($D821=--(AT821&gt;AM821))</f>
        <v>0</v>
      </c>
      <c r="BB821" s="5" t="n">
        <f aca="false">--($E821=--(AU821&gt;AN821))</f>
        <v>1</v>
      </c>
      <c r="BC821" s="5" t="n">
        <f aca="false">--($F821=--(AV821&gt;AO821))</f>
        <v>1</v>
      </c>
      <c r="BD821" s="5" t="n">
        <f aca="false">--($G821=--(AW821&gt;AP821))</f>
        <v>0</v>
      </c>
      <c r="BE821" s="5" t="n">
        <f aca="false">--($H821=--(AX821&gt;AQ821))</f>
        <v>0</v>
      </c>
      <c r="BF821" s="5" t="n">
        <f aca="false">--($I821=--(AY821&gt;AR821))</f>
        <v>1</v>
      </c>
      <c r="BG821" s="5" t="n">
        <f aca="false">SUM(AZ821:BF821)</f>
        <v>3</v>
      </c>
      <c r="BH821" s="5" t="n">
        <f aca="false">SUM(AE821:AK821)+AB821+AC821+AD821</f>
        <v>2000000000</v>
      </c>
    </row>
    <row r="822" customFormat="false" ht="15" hidden="true" customHeight="false" outlineLevel="0" collapsed="false">
      <c r="A822" s="5" t="n">
        <f aca="false">sensitivity_exit_usd</f>
        <v>2000000000</v>
      </c>
      <c r="B822" s="2" t="n">
        <f aca="false">ROW()-ROW($B$745)</f>
        <v>77</v>
      </c>
      <c r="C822" s="2" t="n">
        <f aca="false">MOD(QUOTIENT($B822,1),2)</f>
        <v>1</v>
      </c>
      <c r="D822" s="2" t="n">
        <f aca="false">MOD(QUOTIENT($B822,2),2)</f>
        <v>0</v>
      </c>
      <c r="E822" s="2" t="n">
        <f aca="false">MOD(QUOTIENT($B822,4),2)</f>
        <v>1</v>
      </c>
      <c r="F822" s="2" t="n">
        <f aca="false">MOD(QUOTIENT($B822,8),2)</f>
        <v>1</v>
      </c>
      <c r="G822" s="2" t="n">
        <f aca="false">MOD(QUOTIENT($B822,16),2)</f>
        <v>0</v>
      </c>
      <c r="H822" s="2" t="n">
        <f aca="false">MOD(QUOTIENT($B822,32),2)</f>
        <v>0</v>
      </c>
      <c r="I822" s="2" t="n">
        <f aca="false">MOD(QUOTIENT($B822,64),2)</f>
        <v>1</v>
      </c>
      <c r="J822" s="5" t="n">
        <f aca="false">IF($C822=const_zero,MIN(class_series_f_invested_usd,MAX(const_zero,$A822)),const_zero)</f>
        <v>0</v>
      </c>
      <c r="K822" s="5" t="n">
        <f aca="false">IF($D822=const_zero,MIN(class_series_e_invested_usd,MAX(const_zero,$A822-SUM($J822:$J822))),const_zero)</f>
        <v>300000000</v>
      </c>
      <c r="L822" s="5" t="n">
        <f aca="false">IF($E822=const_zero,MIN(class_series_d_invested_usd,MAX(const_zero,$A822-SUM($J822:$K822))),const_zero)</f>
        <v>0</v>
      </c>
      <c r="M822" s="5" t="n">
        <f aca="false">IF($F822=const_zero,MIN(class_series_c_invested_usd,MAX(const_zero,$A822-SUM($J822:$L822))),const_zero)</f>
        <v>0</v>
      </c>
      <c r="N822" s="5" t="n">
        <f aca="false">IF($G822=const_zero,MIN(class_series_b_invested_usd,MAX(const_zero,$A822-SUM($J822:$M822))),const_zero)</f>
        <v>30000000</v>
      </c>
      <c r="O822" s="5" t="n">
        <f aca="false">IF($H822=const_zero,MIN(class_series_a_invested_usd,MAX(const_zero,$A822-SUM($J822:$N822))),const_zero)</f>
        <v>15000000</v>
      </c>
      <c r="P822" s="5" t="n">
        <f aca="false">IF($I822=const_zero,MIN(class_seed_invested_usd,MAX(const_zero,$A822-SUM($J822:$O822))),const_zero)</f>
        <v>0</v>
      </c>
      <c r="Q822" s="5" t="n">
        <f aca="false">MAX(const_zero,$A822-SUM($J822:$P822))</f>
        <v>1655000000</v>
      </c>
      <c r="R822" s="9" t="n">
        <f aca="false">common_rsa_total+Sensitivity!$AE$690+Sensitivity!$AJ$690+IF($C822=const_one,Sensitivity!$D$690,const_zero)+IF($D822=const_one,Sensitivity!$Y$690,const_zero)+IF($E822=const_one,Sensitivity!$V$690,const_zero)+IF($F822=const_one,Sensitivity!$S$690,const_zero)+IF($G822=const_one,Sensitivity!$P$690,const_zero)+IF($H822=const_one,Sensitivity!$M$690,const_zero)+IF($I822=const_one,Sensitivity!$J$690,const_zero)</f>
        <v>19374109.9941088</v>
      </c>
      <c r="S822" s="23" t="b">
        <f aca="false">IF($R822&gt;const_zero,--($Q822&gt;option_strike_usd*$R822),const_zero)</f>
        <v>1</v>
      </c>
      <c r="T822" s="7" t="n">
        <f aca="false">IF($R822&gt;const_zero,IF($S822=const_one,($Q822+option_strike_usd*pre_f_options_issued)/($R822+pre_f_options_issued),$Q822/$R822),const_zero)</f>
        <v>75.7745115319619</v>
      </c>
      <c r="U822" s="5" t="n">
        <f aca="false">IF($C822=const_one,Sensitivity!$D$690*$T822,const_zero)</f>
        <v>70533611.176951</v>
      </c>
      <c r="V822" s="5" t="n">
        <f aca="false">IF($D822=const_one,Sensitivity!$Y$690*$T822,const_zero)</f>
        <v>0</v>
      </c>
      <c r="W822" s="5" t="n">
        <f aca="false">IF($E822=const_one,Sensitivity!$V$690*$T822,const_zero)</f>
        <v>131835546.637267</v>
      </c>
      <c r="X822" s="5" t="n">
        <f aca="false">IF($F822=const_one,Sensitivity!$S$690*$T822,const_zero)</f>
        <v>181858827.676709</v>
      </c>
      <c r="Y822" s="5" t="n">
        <f aca="false">IF($G822=const_one,Sensitivity!$P$690*$T822,const_zero)</f>
        <v>0</v>
      </c>
      <c r="Z822" s="5" t="n">
        <f aca="false">IF($H822=const_one,Sensitivity!$M$690*$T822,const_zero)</f>
        <v>0</v>
      </c>
      <c r="AA822" s="5" t="n">
        <f aca="false">IF($I822=const_one,Sensitivity!$J$690*$T822,const_zero)</f>
        <v>378872557.659809</v>
      </c>
      <c r="AB822" s="5" t="n">
        <f aca="false">(Sensitivity!$AE$690+Sensitivity!$AJ$690)*$T822</f>
        <v>22992574.2317022</v>
      </c>
      <c r="AC822" s="5" t="n">
        <f aca="false">common_rsa_total*$T822</f>
        <v>681970603.787657</v>
      </c>
      <c r="AD822" s="5" t="n">
        <f aca="false">IF($S822=const_one,pre_f_options_issued*($T822-option_strike_usd),const_zero)</f>
        <v>186936278.829905</v>
      </c>
      <c r="AE822" s="5" t="n">
        <f aca="false">J822+U822</f>
        <v>70533611.176951</v>
      </c>
      <c r="AF822" s="5" t="n">
        <f aca="false">K822+V822</f>
        <v>300000000</v>
      </c>
      <c r="AG822" s="5" t="n">
        <f aca="false">L822+W822</f>
        <v>131835546.637267</v>
      </c>
      <c r="AH822" s="5" t="n">
        <f aca="false">M822+X822</f>
        <v>181858827.676709</v>
      </c>
      <c r="AI822" s="5" t="n">
        <f aca="false">N822+Y822</f>
        <v>30000000</v>
      </c>
      <c r="AJ822" s="5" t="n">
        <f aca="false">O822+Z822</f>
        <v>15000000</v>
      </c>
      <c r="AK822" s="5" t="n">
        <f aca="false">P822+AA822</f>
        <v>378872557.659809</v>
      </c>
      <c r="AL822" s="5" t="n">
        <f aca="false">INDEX($AE$745:$AE$872,$B822-$C822*1+const_one)</f>
        <v>30000000</v>
      </c>
      <c r="AM822" s="5" t="n">
        <f aca="false">INDEX($AF$745:$AF$872,$B822-$D822*2+const_one)</f>
        <v>300000000</v>
      </c>
      <c r="AN822" s="5" t="n">
        <f aca="false">INDEX($AG$745:$AG$872,$B822-$E822*4+const_one)</f>
        <v>100000000</v>
      </c>
      <c r="AO822" s="5" t="n">
        <f aca="false">INDEX($AH$745:$AH$872,$B822-$F822*8+const_one)</f>
        <v>60000000</v>
      </c>
      <c r="AP822" s="5" t="n">
        <f aca="false">INDEX($AI$745:$AI$872,$B822-$G822*16+const_one)</f>
        <v>30000000</v>
      </c>
      <c r="AQ822" s="5" t="n">
        <f aca="false">INDEX($AJ$745:$AJ$872,$B822-$H822*32+const_one)</f>
        <v>15000000</v>
      </c>
      <c r="AR822" s="5" t="n">
        <f aca="false">INDEX($AK$745:$AK$872,$B822-$I822*64+const_one)</f>
        <v>5000000</v>
      </c>
      <c r="AS822" s="5" t="n">
        <f aca="false">INDEX($AE$745:$AE$872,$B822+(const_one-$C822)*1+const_one)</f>
        <v>70533611.176951</v>
      </c>
      <c r="AT822" s="5" t="n">
        <f aca="false">INDEX($AF$745:$AF$872,$B822+(const_one-$D822)*2+const_one)</f>
        <v>429865293.871427</v>
      </c>
      <c r="AU822" s="5" t="n">
        <f aca="false">INDEX($AG$745:$AG$872,$B822+(const_one-$E822)*4+const_one)</f>
        <v>131835546.637267</v>
      </c>
      <c r="AV822" s="5" t="n">
        <f aca="false">INDEX($AH$745:$AH$872,$B822+(const_one-$F822)*8+const_one)</f>
        <v>181858827.676709</v>
      </c>
      <c r="AW822" s="5" t="n">
        <f aca="false">INDEX($AI$745:$AI$872,$B822+(const_one-$G822)*16+const_one)</f>
        <v>203524869.882742</v>
      </c>
      <c r="AX822" s="5" t="n">
        <f aca="false">INDEX($AJ$745:$AJ$872,$B822+(const_one-$H822)*32+const_one)</f>
        <v>311173095.660961</v>
      </c>
      <c r="AY822" s="5" t="n">
        <f aca="false">INDEX($AK$745:$AK$872,$B822+(const_one-$I822)*64+const_one)</f>
        <v>378872557.659809</v>
      </c>
      <c r="AZ822" s="5" t="n">
        <f aca="false">--($C822=--(AS822&gt;AL822))</f>
        <v>1</v>
      </c>
      <c r="BA822" s="5" t="n">
        <f aca="false">--($D822=--(AT822&gt;AM822))</f>
        <v>0</v>
      </c>
      <c r="BB822" s="5" t="n">
        <f aca="false">--($E822=--(AU822&gt;AN822))</f>
        <v>1</v>
      </c>
      <c r="BC822" s="5" t="n">
        <f aca="false">--($F822=--(AV822&gt;AO822))</f>
        <v>1</v>
      </c>
      <c r="BD822" s="5" t="n">
        <f aca="false">--($G822=--(AW822&gt;AP822))</f>
        <v>0</v>
      </c>
      <c r="BE822" s="5" t="n">
        <f aca="false">--($H822=--(AX822&gt;AQ822))</f>
        <v>0</v>
      </c>
      <c r="BF822" s="5" t="n">
        <f aca="false">--($I822=--(AY822&gt;AR822))</f>
        <v>1</v>
      </c>
      <c r="BG822" s="5" t="n">
        <f aca="false">SUM(AZ822:BF822)</f>
        <v>4</v>
      </c>
      <c r="BH822" s="5" t="n">
        <f aca="false">SUM(AE822:AK822)+AB822+AC822+AD822</f>
        <v>2000000000</v>
      </c>
    </row>
    <row r="823" customFormat="false" ht="15" hidden="true" customHeight="false" outlineLevel="0" collapsed="false">
      <c r="A823" s="5" t="n">
        <f aca="false">sensitivity_exit_usd</f>
        <v>2000000000</v>
      </c>
      <c r="B823" s="2" t="n">
        <f aca="false">ROW()-ROW($B$745)</f>
        <v>78</v>
      </c>
      <c r="C823" s="2" t="n">
        <f aca="false">MOD(QUOTIENT($B823,1),2)</f>
        <v>0</v>
      </c>
      <c r="D823" s="2" t="n">
        <f aca="false">MOD(QUOTIENT($B823,2),2)</f>
        <v>1</v>
      </c>
      <c r="E823" s="2" t="n">
        <f aca="false">MOD(QUOTIENT($B823,4),2)</f>
        <v>1</v>
      </c>
      <c r="F823" s="2" t="n">
        <f aca="false">MOD(QUOTIENT($B823,8),2)</f>
        <v>1</v>
      </c>
      <c r="G823" s="2" t="n">
        <f aca="false">MOD(QUOTIENT($B823,16),2)</f>
        <v>0</v>
      </c>
      <c r="H823" s="2" t="n">
        <f aca="false">MOD(QUOTIENT($B823,32),2)</f>
        <v>0</v>
      </c>
      <c r="I823" s="2" t="n">
        <f aca="false">MOD(QUOTIENT($B823,64),2)</f>
        <v>1</v>
      </c>
      <c r="J823" s="5" t="n">
        <f aca="false">IF($C823=const_zero,MIN(class_series_f_invested_usd,MAX(const_zero,$A823)),const_zero)</f>
        <v>30000000</v>
      </c>
      <c r="K823" s="5" t="n">
        <f aca="false">IF($D823=const_zero,MIN(class_series_e_invested_usd,MAX(const_zero,$A823-SUM($J823:$J823))),const_zero)</f>
        <v>0</v>
      </c>
      <c r="L823" s="5" t="n">
        <f aca="false">IF($E823=const_zero,MIN(class_series_d_invested_usd,MAX(const_zero,$A823-SUM($J823:$K823))),const_zero)</f>
        <v>0</v>
      </c>
      <c r="M823" s="5" t="n">
        <f aca="false">IF($F823=const_zero,MIN(class_series_c_invested_usd,MAX(const_zero,$A823-SUM($J823:$L823))),const_zero)</f>
        <v>0</v>
      </c>
      <c r="N823" s="5" t="n">
        <f aca="false">IF($G823=const_zero,MIN(class_series_b_invested_usd,MAX(const_zero,$A823-SUM($J823:$M823))),const_zero)</f>
        <v>30000000</v>
      </c>
      <c r="O823" s="5" t="n">
        <f aca="false">IF($H823=const_zero,MIN(class_series_a_invested_usd,MAX(const_zero,$A823-SUM($J823:$N823))),const_zero)</f>
        <v>15000000</v>
      </c>
      <c r="P823" s="5" t="n">
        <f aca="false">IF($I823=const_zero,MIN(class_seed_invested_usd,MAX(const_zero,$A823-SUM($J823:$O823))),const_zero)</f>
        <v>0</v>
      </c>
      <c r="Q823" s="5" t="n">
        <f aca="false">MAX(const_zero,$A823-SUM($J823:$P823))</f>
        <v>1925000000</v>
      </c>
      <c r="R823" s="9" t="n">
        <f aca="false">common_rsa_total+Sensitivity!$AE$690+Sensitivity!$AJ$690+IF($C823=const_one,Sensitivity!$D$690,const_zero)+IF($D823=const_one,Sensitivity!$Y$690,const_zero)+IF($E823=const_one,Sensitivity!$V$690,const_zero)+IF($F823=const_one,Sensitivity!$S$690,const_zero)+IF($G823=const_one,Sensitivity!$P$690,const_zero)+IF($H823=const_one,Sensitivity!$M$690,const_zero)+IF($I823=const_one,Sensitivity!$J$690,const_zero)</f>
        <v>24598489.851011</v>
      </c>
      <c r="S823" s="23" t="b">
        <f aca="false">IF($R823&gt;const_zero,--($Q823&gt;option_strike_usd*$R823),const_zero)</f>
        <v>1</v>
      </c>
      <c r="T823" s="7" t="n">
        <f aca="false">IF($R823&gt;const_zero,IF($S823=const_one,($Q823+option_strike_usd*pre_f_options_issued)/($R823+pre_f_options_issued),$Q823/$R823),const_zero)</f>
        <v>71.1294249457258</v>
      </c>
      <c r="U823" s="5" t="n">
        <f aca="false">IF($C823=const_one,Sensitivity!$D$690*$T823,const_zero)</f>
        <v>0</v>
      </c>
      <c r="V823" s="5" t="n">
        <f aca="false">IF($D823=const_one,Sensitivity!$Y$690*$T823,const_zero)</f>
        <v>437816934.242916</v>
      </c>
      <c r="W823" s="5" t="n">
        <f aca="false">IF($E823=const_one,Sensitivity!$V$690*$T823,const_zero)</f>
        <v>123753837.934789</v>
      </c>
      <c r="X823" s="5" t="n">
        <f aca="false">IF($F823=const_one,Sensitivity!$S$690*$T823,const_zero)</f>
        <v>170710619.869742</v>
      </c>
      <c r="Y823" s="5" t="n">
        <f aca="false">IF($G823=const_one,Sensitivity!$P$690*$T823,const_zero)</f>
        <v>0</v>
      </c>
      <c r="Z823" s="5" t="n">
        <f aca="false">IF($H823=const_one,Sensitivity!$M$690*$T823,const_zero)</f>
        <v>0</v>
      </c>
      <c r="AA823" s="5" t="n">
        <f aca="false">IF($I823=const_one,Sensitivity!$J$690*$T823,const_zero)</f>
        <v>355647124.728629</v>
      </c>
      <c r="AB823" s="5" t="n">
        <f aca="false">(Sensitivity!$AE$690+Sensitivity!$AJ$690)*$T823</f>
        <v>21583096.3480781</v>
      </c>
      <c r="AC823" s="5" t="n">
        <f aca="false">common_rsa_total*$T823</f>
        <v>640164824.511532</v>
      </c>
      <c r="AD823" s="5" t="n">
        <f aca="false">IF($S823=const_one,pre_f_options_issued*($T823-option_strike_usd),const_zero)</f>
        <v>175323562.364314</v>
      </c>
      <c r="AE823" s="5" t="n">
        <f aca="false">J823+U823</f>
        <v>30000000</v>
      </c>
      <c r="AF823" s="5" t="n">
        <f aca="false">K823+V823</f>
        <v>437816934.242916</v>
      </c>
      <c r="AG823" s="5" t="n">
        <f aca="false">L823+W823</f>
        <v>123753837.934789</v>
      </c>
      <c r="AH823" s="5" t="n">
        <f aca="false">M823+X823</f>
        <v>170710619.869742</v>
      </c>
      <c r="AI823" s="5" t="n">
        <f aca="false">N823+Y823</f>
        <v>30000000</v>
      </c>
      <c r="AJ823" s="5" t="n">
        <f aca="false">O823+Z823</f>
        <v>15000000</v>
      </c>
      <c r="AK823" s="5" t="n">
        <f aca="false">P823+AA823</f>
        <v>355647124.728629</v>
      </c>
      <c r="AL823" s="5" t="n">
        <f aca="false">INDEX($AE$745:$AE$872,$B823-$C823*1+const_one)</f>
        <v>30000000</v>
      </c>
      <c r="AM823" s="5" t="n">
        <f aca="false">INDEX($AF$745:$AF$872,$B823-$D823*2+const_one)</f>
        <v>300000000</v>
      </c>
      <c r="AN823" s="5" t="n">
        <f aca="false">INDEX($AG$745:$AG$872,$B823-$E823*4+const_one)</f>
        <v>100000000</v>
      </c>
      <c r="AO823" s="5" t="n">
        <f aca="false">INDEX($AH$745:$AH$872,$B823-$F823*8+const_one)</f>
        <v>60000000</v>
      </c>
      <c r="AP823" s="5" t="n">
        <f aca="false">INDEX($AI$745:$AI$872,$B823-$G823*16+const_one)</f>
        <v>30000000</v>
      </c>
      <c r="AQ823" s="5" t="n">
        <f aca="false">INDEX($AJ$745:$AJ$872,$B823-$H823*32+const_one)</f>
        <v>15000000</v>
      </c>
      <c r="AR823" s="5" t="n">
        <f aca="false">INDEX($AK$745:$AK$872,$B823-$I823*64+const_one)</f>
        <v>5000000</v>
      </c>
      <c r="AS823" s="5" t="n">
        <f aca="false">INDEX($AE$745:$AE$872,$B823+(const_one-$C823)*1+const_one)</f>
        <v>65007295.5550459</v>
      </c>
      <c r="AT823" s="5" t="n">
        <f aca="false">INDEX($AF$745:$AF$872,$B823+(const_one-$D823)*2+const_one)</f>
        <v>437816934.242916</v>
      </c>
      <c r="AU823" s="5" t="n">
        <f aca="false">INDEX($AG$745:$AG$872,$B823+(const_one-$E823)*4+const_one)</f>
        <v>123753837.934789</v>
      </c>
      <c r="AV823" s="5" t="n">
        <f aca="false">INDEX($AH$745:$AH$872,$B823+(const_one-$F823)*8+const_one)</f>
        <v>170710619.869742</v>
      </c>
      <c r="AW823" s="5" t="n">
        <f aca="false">INDEX($AI$745:$AI$872,$B823+(const_one-$G823)*16+const_one)</f>
        <v>195109456.622879</v>
      </c>
      <c r="AX823" s="5" t="n">
        <f aca="false">INDEX($AJ$745:$AJ$872,$B823+(const_one-$H823)*32+const_one)</f>
        <v>302584328.579996</v>
      </c>
      <c r="AY823" s="5" t="n">
        <f aca="false">INDEX($AK$745:$AK$872,$B823+(const_one-$I823)*64+const_one)</f>
        <v>355647124.728629</v>
      </c>
      <c r="AZ823" s="5" t="n">
        <f aca="false">--($C823=--(AS823&gt;AL823))</f>
        <v>0</v>
      </c>
      <c r="BA823" s="5" t="n">
        <f aca="false">--($D823=--(AT823&gt;AM823))</f>
        <v>1</v>
      </c>
      <c r="BB823" s="5" t="n">
        <f aca="false">--($E823=--(AU823&gt;AN823))</f>
        <v>1</v>
      </c>
      <c r="BC823" s="5" t="n">
        <f aca="false">--($F823=--(AV823&gt;AO823))</f>
        <v>1</v>
      </c>
      <c r="BD823" s="5" t="n">
        <f aca="false">--($G823=--(AW823&gt;AP823))</f>
        <v>0</v>
      </c>
      <c r="BE823" s="5" t="n">
        <f aca="false">--($H823=--(AX823&gt;AQ823))</f>
        <v>0</v>
      </c>
      <c r="BF823" s="5" t="n">
        <f aca="false">--($I823=--(AY823&gt;AR823))</f>
        <v>1</v>
      </c>
      <c r="BG823" s="5" t="n">
        <f aca="false">SUM(AZ823:BF823)</f>
        <v>4</v>
      </c>
      <c r="BH823" s="5" t="n">
        <f aca="false">SUM(AE823:AK823)+AB823+AC823+AD823</f>
        <v>2000000000</v>
      </c>
    </row>
    <row r="824" customFormat="false" ht="15" hidden="true" customHeight="false" outlineLevel="0" collapsed="false">
      <c r="A824" s="5" t="n">
        <f aca="false">sensitivity_exit_usd</f>
        <v>2000000000</v>
      </c>
      <c r="B824" s="2" t="n">
        <f aca="false">ROW()-ROW($B$745)</f>
        <v>79</v>
      </c>
      <c r="C824" s="2" t="n">
        <f aca="false">MOD(QUOTIENT($B824,1),2)</f>
        <v>1</v>
      </c>
      <c r="D824" s="2" t="n">
        <f aca="false">MOD(QUOTIENT($B824,2),2)</f>
        <v>1</v>
      </c>
      <c r="E824" s="2" t="n">
        <f aca="false">MOD(QUOTIENT($B824,4),2)</f>
        <v>1</v>
      </c>
      <c r="F824" s="2" t="n">
        <f aca="false">MOD(QUOTIENT($B824,8),2)</f>
        <v>1</v>
      </c>
      <c r="G824" s="2" t="n">
        <f aca="false">MOD(QUOTIENT($B824,16),2)</f>
        <v>0</v>
      </c>
      <c r="H824" s="2" t="n">
        <f aca="false">MOD(QUOTIENT($B824,32),2)</f>
        <v>0</v>
      </c>
      <c r="I824" s="2" t="n">
        <f aca="false">MOD(QUOTIENT($B824,64),2)</f>
        <v>1</v>
      </c>
      <c r="J824" s="5" t="n">
        <f aca="false">IF($C824=const_zero,MIN(class_series_f_invested_usd,MAX(const_zero,$A824)),const_zero)</f>
        <v>0</v>
      </c>
      <c r="K824" s="5" t="n">
        <f aca="false">IF($D824=const_zero,MIN(class_series_e_invested_usd,MAX(const_zero,$A824-SUM($J824:$J824))),const_zero)</f>
        <v>0</v>
      </c>
      <c r="L824" s="5" t="n">
        <f aca="false">IF($E824=const_zero,MIN(class_series_d_invested_usd,MAX(const_zero,$A824-SUM($J824:$K824))),const_zero)</f>
        <v>0</v>
      </c>
      <c r="M824" s="5" t="n">
        <f aca="false">IF($F824=const_zero,MIN(class_series_c_invested_usd,MAX(const_zero,$A824-SUM($J824:$L824))),const_zero)</f>
        <v>0</v>
      </c>
      <c r="N824" s="5" t="n">
        <f aca="false">IF($G824=const_zero,MIN(class_series_b_invested_usd,MAX(const_zero,$A824-SUM($J824:$M824))),const_zero)</f>
        <v>30000000</v>
      </c>
      <c r="O824" s="5" t="n">
        <f aca="false">IF($H824=const_zero,MIN(class_series_a_invested_usd,MAX(const_zero,$A824-SUM($J824:$N824))),const_zero)</f>
        <v>15000000</v>
      </c>
      <c r="P824" s="5" t="n">
        <f aca="false">IF($I824=const_zero,MIN(class_seed_invested_usd,MAX(const_zero,$A824-SUM($J824:$O824))),const_zero)</f>
        <v>0</v>
      </c>
      <c r="Q824" s="5" t="n">
        <f aca="false">MAX(const_zero,$A824-SUM($J824:$P824))</f>
        <v>1955000000</v>
      </c>
      <c r="R824" s="9" t="n">
        <f aca="false">common_rsa_total+Sensitivity!$AE$690+Sensitivity!$AJ$690+IF($C824=const_one,Sensitivity!$D$690,const_zero)+IF($D824=const_one,Sensitivity!$Y$690,const_zero)+IF($E824=const_one,Sensitivity!$V$690,const_zero)+IF($F824=const_one,Sensitivity!$S$690,const_zero)+IF($G824=const_one,Sensitivity!$P$690,const_zero)+IF($H824=const_one,Sensitivity!$M$690,const_zero)+IF($I824=const_one,Sensitivity!$J$690,const_zero)</f>
        <v>25529325.4281853</v>
      </c>
      <c r="S824" s="23" t="b">
        <f aca="false">IF($R824&gt;const_zero,--($Q824&gt;option_strike_usd*$R824),const_zero)</f>
        <v>1</v>
      </c>
      <c r="T824" s="7" t="n">
        <f aca="false">IF($R824&gt;const_zero,IF($S824=const_one,($Q824+option_strike_usd*pre_f_options_issued)/($R824+pre_f_options_issued),$Q824/$R824),const_zero)</f>
        <v>69.8375708332819</v>
      </c>
      <c r="U824" s="5" t="n">
        <f aca="false">IF($C824=const_one,Sensitivity!$D$690*$T824,const_zero)</f>
        <v>65007295.5550459</v>
      </c>
      <c r="V824" s="5" t="n">
        <f aca="false">IF($D824=const_one,Sensitivity!$Y$690*$T824,const_zero)</f>
        <v>429865293.871427</v>
      </c>
      <c r="W824" s="5" t="n">
        <f aca="false">IF($E824=const_one,Sensitivity!$V$690*$T824,const_zero)</f>
        <v>121506218.126408</v>
      </c>
      <c r="X824" s="5" t="n">
        <f aca="false">IF($F824=const_one,Sensitivity!$S$690*$T824,const_zero)</f>
        <v>167610169.999877</v>
      </c>
      <c r="Y824" s="5" t="n">
        <f aca="false">IF($G824=const_one,Sensitivity!$P$690*$T824,const_zero)</f>
        <v>0</v>
      </c>
      <c r="Z824" s="5" t="n">
        <f aca="false">IF($H824=const_one,Sensitivity!$M$690*$T824,const_zero)</f>
        <v>0</v>
      </c>
      <c r="AA824" s="5" t="n">
        <f aca="false">IF($I824=const_one,Sensitivity!$J$690*$T824,const_zero)</f>
        <v>349187854.16641</v>
      </c>
      <c r="AB824" s="5" t="n">
        <f aca="false">(Sensitivity!$AE$690+Sensitivity!$AJ$690)*$T824</f>
        <v>21191103.698091</v>
      </c>
      <c r="AC824" s="5" t="n">
        <f aca="false">common_rsa_total*$T824</f>
        <v>628538137.499537</v>
      </c>
      <c r="AD824" s="5" t="n">
        <f aca="false">IF($S824=const_one,pre_f_options_issued*($T824-option_strike_usd),const_zero)</f>
        <v>172093927.083205</v>
      </c>
      <c r="AE824" s="5" t="n">
        <f aca="false">J824+U824</f>
        <v>65007295.5550459</v>
      </c>
      <c r="AF824" s="5" t="n">
        <f aca="false">K824+V824</f>
        <v>429865293.871427</v>
      </c>
      <c r="AG824" s="5" t="n">
        <f aca="false">L824+W824</f>
        <v>121506218.126408</v>
      </c>
      <c r="AH824" s="5" t="n">
        <f aca="false">M824+X824</f>
        <v>167610169.999877</v>
      </c>
      <c r="AI824" s="5" t="n">
        <f aca="false">N824+Y824</f>
        <v>30000000</v>
      </c>
      <c r="AJ824" s="5" t="n">
        <f aca="false">O824+Z824</f>
        <v>15000000</v>
      </c>
      <c r="AK824" s="5" t="n">
        <f aca="false">P824+AA824</f>
        <v>349187854.16641</v>
      </c>
      <c r="AL824" s="5" t="n">
        <f aca="false">INDEX($AE$745:$AE$872,$B824-$C824*1+const_one)</f>
        <v>30000000</v>
      </c>
      <c r="AM824" s="5" t="n">
        <f aca="false">INDEX($AF$745:$AF$872,$B824-$D824*2+const_one)</f>
        <v>300000000</v>
      </c>
      <c r="AN824" s="5" t="n">
        <f aca="false">INDEX($AG$745:$AG$872,$B824-$E824*4+const_one)</f>
        <v>100000000</v>
      </c>
      <c r="AO824" s="5" t="n">
        <f aca="false">INDEX($AH$745:$AH$872,$B824-$F824*8+const_one)</f>
        <v>60000000</v>
      </c>
      <c r="AP824" s="5" t="n">
        <f aca="false">INDEX($AI$745:$AI$872,$B824-$G824*16+const_one)</f>
        <v>30000000</v>
      </c>
      <c r="AQ824" s="5" t="n">
        <f aca="false">INDEX($AJ$745:$AJ$872,$B824-$H824*32+const_one)</f>
        <v>15000000</v>
      </c>
      <c r="AR824" s="5" t="n">
        <f aca="false">INDEX($AK$745:$AK$872,$B824-$I824*64+const_one)</f>
        <v>5000000</v>
      </c>
      <c r="AS824" s="5" t="n">
        <f aca="false">INDEX($AE$745:$AE$872,$B824+(const_one-$C824)*1+const_one)</f>
        <v>65007295.5550459</v>
      </c>
      <c r="AT824" s="5" t="n">
        <f aca="false">INDEX($AF$745:$AF$872,$B824+(const_one-$D824)*2+const_one)</f>
        <v>429865293.871427</v>
      </c>
      <c r="AU824" s="5" t="n">
        <f aca="false">INDEX($AG$745:$AG$872,$B824+(const_one-$E824)*4+const_one)</f>
        <v>121506218.126408</v>
      </c>
      <c r="AV824" s="5" t="n">
        <f aca="false">INDEX($AH$745:$AH$872,$B824+(const_one-$F824)*8+const_one)</f>
        <v>167610169.999877</v>
      </c>
      <c r="AW824" s="5" t="n">
        <f aca="false">INDEX($AI$745:$AI$872,$B824+(const_one-$G824)*16+const_one)</f>
        <v>192156932.763482</v>
      </c>
      <c r="AX824" s="5" t="n">
        <f aca="false">INDEX($AJ$745:$AJ$872,$B824+(const_one-$H824)*32+const_one)</f>
        <v>298598287.193111</v>
      </c>
      <c r="AY824" s="5" t="n">
        <f aca="false">INDEX($AK$745:$AK$872,$B824+(const_one-$I824)*64+const_one)</f>
        <v>349187854.16641</v>
      </c>
      <c r="AZ824" s="5" t="n">
        <f aca="false">--($C824=--(AS824&gt;AL824))</f>
        <v>1</v>
      </c>
      <c r="BA824" s="5" t="n">
        <f aca="false">--($D824=--(AT824&gt;AM824))</f>
        <v>1</v>
      </c>
      <c r="BB824" s="5" t="n">
        <f aca="false">--($E824=--(AU824&gt;AN824))</f>
        <v>1</v>
      </c>
      <c r="BC824" s="5" t="n">
        <f aca="false">--($F824=--(AV824&gt;AO824))</f>
        <v>1</v>
      </c>
      <c r="BD824" s="5" t="n">
        <f aca="false">--($G824=--(AW824&gt;AP824))</f>
        <v>0</v>
      </c>
      <c r="BE824" s="5" t="n">
        <f aca="false">--($H824=--(AX824&gt;AQ824))</f>
        <v>0</v>
      </c>
      <c r="BF824" s="5" t="n">
        <f aca="false">--($I824=--(AY824&gt;AR824))</f>
        <v>1</v>
      </c>
      <c r="BG824" s="5" t="n">
        <f aca="false">SUM(AZ824:BF824)</f>
        <v>5</v>
      </c>
      <c r="BH824" s="5" t="n">
        <f aca="false">SUM(AE824:AK824)+AB824+AC824+AD824</f>
        <v>2000000000</v>
      </c>
    </row>
    <row r="825" customFormat="false" ht="15" hidden="true" customHeight="false" outlineLevel="0" collapsed="false">
      <c r="A825" s="5" t="n">
        <f aca="false">sensitivity_exit_usd</f>
        <v>2000000000</v>
      </c>
      <c r="B825" s="2" t="n">
        <f aca="false">ROW()-ROW($B$745)</f>
        <v>80</v>
      </c>
      <c r="C825" s="2" t="n">
        <f aca="false">MOD(QUOTIENT($B825,1),2)</f>
        <v>0</v>
      </c>
      <c r="D825" s="2" t="n">
        <f aca="false">MOD(QUOTIENT($B825,2),2)</f>
        <v>0</v>
      </c>
      <c r="E825" s="2" t="n">
        <f aca="false">MOD(QUOTIENT($B825,4),2)</f>
        <v>0</v>
      </c>
      <c r="F825" s="2" t="n">
        <f aca="false">MOD(QUOTIENT($B825,8),2)</f>
        <v>0</v>
      </c>
      <c r="G825" s="2" t="n">
        <f aca="false">MOD(QUOTIENT($B825,16),2)</f>
        <v>1</v>
      </c>
      <c r="H825" s="2" t="n">
        <f aca="false">MOD(QUOTIENT($B825,32),2)</f>
        <v>0</v>
      </c>
      <c r="I825" s="2" t="n">
        <f aca="false">MOD(QUOTIENT($B825,64),2)</f>
        <v>1</v>
      </c>
      <c r="J825" s="5" t="n">
        <f aca="false">IF($C825=const_zero,MIN(class_series_f_invested_usd,MAX(const_zero,$A825)),const_zero)</f>
        <v>30000000</v>
      </c>
      <c r="K825" s="5" t="n">
        <f aca="false">IF($D825=const_zero,MIN(class_series_e_invested_usd,MAX(const_zero,$A825-SUM($J825:$J825))),const_zero)</f>
        <v>300000000</v>
      </c>
      <c r="L825" s="5" t="n">
        <f aca="false">IF($E825=const_zero,MIN(class_series_d_invested_usd,MAX(const_zero,$A825-SUM($J825:$K825))),const_zero)</f>
        <v>100000000</v>
      </c>
      <c r="M825" s="5" t="n">
        <f aca="false">IF($F825=const_zero,MIN(class_series_c_invested_usd,MAX(const_zero,$A825-SUM($J825:$L825))),const_zero)</f>
        <v>60000000</v>
      </c>
      <c r="N825" s="5" t="n">
        <f aca="false">IF($G825=const_zero,MIN(class_series_b_invested_usd,MAX(const_zero,$A825-SUM($J825:$M825))),const_zero)</f>
        <v>0</v>
      </c>
      <c r="O825" s="5" t="n">
        <f aca="false">IF($H825=const_zero,MIN(class_series_a_invested_usd,MAX(const_zero,$A825-SUM($J825:$N825))),const_zero)</f>
        <v>15000000</v>
      </c>
      <c r="P825" s="5" t="n">
        <f aca="false">IF($I825=const_zero,MIN(class_seed_invested_usd,MAX(const_zero,$A825-SUM($J825:$O825))),const_zero)</f>
        <v>0</v>
      </c>
      <c r="Q825" s="5" t="n">
        <f aca="false">MAX(const_zero,$A825-SUM($J825:$P825))</f>
        <v>1495000000</v>
      </c>
      <c r="R825" s="9" t="n">
        <f aca="false">common_rsa_total+Sensitivity!$AE$690+Sensitivity!$AJ$690+IF($C825=const_one,Sensitivity!$D$690,const_zero)+IF($D825=const_one,Sensitivity!$Y$690,const_zero)+IF($E825=const_one,Sensitivity!$V$690,const_zero)+IF($F825=const_one,Sensitivity!$S$690,const_zero)+IF($G825=const_one,Sensitivity!$P$690,const_zero)+IF($H825=const_one,Sensitivity!$M$690,const_zero)+IF($I825=const_one,Sensitivity!$J$690,const_zero)</f>
        <v>17303434.1464808</v>
      </c>
      <c r="S825" s="23" t="b">
        <f aca="false">IF($R825&gt;const_zero,--($Q825&gt;option_strike_usd*$R825),const_zero)</f>
        <v>1</v>
      </c>
      <c r="T825" s="7" t="n">
        <f aca="false">IF($R825&gt;const_zero,IF($S825=const_one,($Q825+option_strike_usd*pre_f_options_issued)/($R825+pre_f_options_issued),$Q825/$R825),const_zero)</f>
        <v>75.6181977794045</v>
      </c>
      <c r="U825" s="5" t="n">
        <f aca="false">IF($C825=const_one,Sensitivity!$D$690*$T825,const_zero)</f>
        <v>0</v>
      </c>
      <c r="V825" s="5" t="n">
        <f aca="false">IF($D825=const_one,Sensitivity!$Y$690*$T825,const_zero)</f>
        <v>0</v>
      </c>
      <c r="W825" s="5" t="n">
        <f aca="false">IF($E825=const_one,Sensitivity!$V$690*$T825,const_zero)</f>
        <v>0</v>
      </c>
      <c r="X825" s="5" t="n">
        <f aca="false">IF($F825=const_one,Sensitivity!$S$690*$T825,const_zero)</f>
        <v>0</v>
      </c>
      <c r="Y825" s="5" t="n">
        <f aca="false">IF($G825=const_one,Sensitivity!$P$690*$T825,const_zero)</f>
        <v>226854593.338214</v>
      </c>
      <c r="Z825" s="5" t="n">
        <f aca="false">IF($H825=const_one,Sensitivity!$M$690*$T825,const_zero)</f>
        <v>0</v>
      </c>
      <c r="AA825" s="5" t="n">
        <f aca="false">IF($I825=const_one,Sensitivity!$J$690*$T825,const_zero)</f>
        <v>378090988.897023</v>
      </c>
      <c r="AB825" s="5" t="n">
        <f aca="false">(Sensitivity!$AE$690+Sensitivity!$AJ$690)*$T825</f>
        <v>22945143.3016117</v>
      </c>
      <c r="AC825" s="5" t="n">
        <f aca="false">common_rsa_total*$T825</f>
        <v>680563780.014641</v>
      </c>
      <c r="AD825" s="5" t="n">
        <f aca="false">IF($S825=const_one,pre_f_options_issued*($T825-option_strike_usd),const_zero)</f>
        <v>186545494.448511</v>
      </c>
      <c r="AE825" s="5" t="n">
        <f aca="false">J825+U825</f>
        <v>30000000</v>
      </c>
      <c r="AF825" s="5" t="n">
        <f aca="false">K825+V825</f>
        <v>300000000</v>
      </c>
      <c r="AG825" s="5" t="n">
        <f aca="false">L825+W825</f>
        <v>100000000</v>
      </c>
      <c r="AH825" s="5" t="n">
        <f aca="false">M825+X825</f>
        <v>60000000</v>
      </c>
      <c r="AI825" s="5" t="n">
        <f aca="false">N825+Y825</f>
        <v>226854593.338214</v>
      </c>
      <c r="AJ825" s="5" t="n">
        <f aca="false">O825+Z825</f>
        <v>15000000</v>
      </c>
      <c r="AK825" s="5" t="n">
        <f aca="false">P825+AA825</f>
        <v>378090988.897023</v>
      </c>
      <c r="AL825" s="5" t="n">
        <f aca="false">INDEX($AE$745:$AE$872,$B825-$C825*1+const_one)</f>
        <v>30000000</v>
      </c>
      <c r="AM825" s="5" t="n">
        <f aca="false">INDEX($AF$745:$AF$872,$B825-$D825*2+const_one)</f>
        <v>300000000</v>
      </c>
      <c r="AN825" s="5" t="n">
        <f aca="false">INDEX($AG$745:$AG$872,$B825-$E825*4+const_one)</f>
        <v>100000000</v>
      </c>
      <c r="AO825" s="5" t="n">
        <f aca="false">INDEX($AH$745:$AH$872,$B825-$F825*8+const_one)</f>
        <v>60000000</v>
      </c>
      <c r="AP825" s="5" t="n">
        <f aca="false">INDEX($AI$745:$AI$872,$B825-$G825*16+const_one)</f>
        <v>30000000</v>
      </c>
      <c r="AQ825" s="5" t="n">
        <f aca="false">INDEX($AJ$745:$AJ$872,$B825-$H825*32+const_one)</f>
        <v>15000000</v>
      </c>
      <c r="AR825" s="5" t="n">
        <f aca="false">INDEX($AK$745:$AK$872,$B825-$I825*64+const_one)</f>
        <v>5000000</v>
      </c>
      <c r="AS825" s="5" t="n">
        <f aca="false">INDEX($AE$745:$AE$872,$B825+(const_one-$C825)*1+const_one)</f>
        <v>68574942.020337</v>
      </c>
      <c r="AT825" s="5" t="n">
        <f aca="false">INDEX($AF$745:$AF$872,$B825+(const_one-$D825)*2+const_one)</f>
        <v>426216306.376711</v>
      </c>
      <c r="AU825" s="5" t="n">
        <f aca="false">INDEX($AG$745:$AG$872,$B825+(const_one-$E825)*4+const_one)</f>
        <v>129014502.543078</v>
      </c>
      <c r="AV825" s="5" t="n">
        <f aca="false">INDEX($AH$745:$AH$872,$B825+(const_one-$F825)*8+const_one)</f>
        <v>168352335.73958</v>
      </c>
      <c r="AW825" s="5" t="n">
        <f aca="false">INDEX($AI$745:$AI$872,$B825+(const_one-$G825)*16+const_one)</f>
        <v>226854593.338214</v>
      </c>
      <c r="AX825" s="5" t="n">
        <f aca="false">INDEX($AJ$745:$AJ$872,$B825+(const_one-$H825)*32+const_one)</f>
        <v>304897295.888077</v>
      </c>
      <c r="AY825" s="5" t="n">
        <f aca="false">INDEX($AK$745:$AK$872,$B825+(const_one-$I825)*64+const_one)</f>
        <v>378090988.897023</v>
      </c>
      <c r="AZ825" s="5" t="n">
        <f aca="false">--($C825=--(AS825&gt;AL825))</f>
        <v>0</v>
      </c>
      <c r="BA825" s="5" t="n">
        <f aca="false">--($D825=--(AT825&gt;AM825))</f>
        <v>0</v>
      </c>
      <c r="BB825" s="5" t="n">
        <f aca="false">--($E825=--(AU825&gt;AN825))</f>
        <v>0</v>
      </c>
      <c r="BC825" s="5" t="n">
        <f aca="false">--($F825=--(AV825&gt;AO825))</f>
        <v>0</v>
      </c>
      <c r="BD825" s="5" t="n">
        <f aca="false">--($G825=--(AW825&gt;AP825))</f>
        <v>1</v>
      </c>
      <c r="BE825" s="5" t="n">
        <f aca="false">--($H825=--(AX825&gt;AQ825))</f>
        <v>0</v>
      </c>
      <c r="BF825" s="5" t="n">
        <f aca="false">--($I825=--(AY825&gt;AR825))</f>
        <v>1</v>
      </c>
      <c r="BG825" s="5" t="n">
        <f aca="false">SUM(AZ825:BF825)</f>
        <v>2</v>
      </c>
      <c r="BH825" s="5" t="n">
        <f aca="false">SUM(AE825:AK825)+AB825+AC825+AD825</f>
        <v>2000000000</v>
      </c>
    </row>
    <row r="826" customFormat="false" ht="15" hidden="true" customHeight="false" outlineLevel="0" collapsed="false">
      <c r="A826" s="5" t="n">
        <f aca="false">sensitivity_exit_usd</f>
        <v>2000000000</v>
      </c>
      <c r="B826" s="2" t="n">
        <f aca="false">ROW()-ROW($B$745)</f>
        <v>81</v>
      </c>
      <c r="C826" s="2" t="n">
        <f aca="false">MOD(QUOTIENT($B826,1),2)</f>
        <v>1</v>
      </c>
      <c r="D826" s="2" t="n">
        <f aca="false">MOD(QUOTIENT($B826,2),2)</f>
        <v>0</v>
      </c>
      <c r="E826" s="2" t="n">
        <f aca="false">MOD(QUOTIENT($B826,4),2)</f>
        <v>0</v>
      </c>
      <c r="F826" s="2" t="n">
        <f aca="false">MOD(QUOTIENT($B826,8),2)</f>
        <v>0</v>
      </c>
      <c r="G826" s="2" t="n">
        <f aca="false">MOD(QUOTIENT($B826,16),2)</f>
        <v>1</v>
      </c>
      <c r="H826" s="2" t="n">
        <f aca="false">MOD(QUOTIENT($B826,32),2)</f>
        <v>0</v>
      </c>
      <c r="I826" s="2" t="n">
        <f aca="false">MOD(QUOTIENT($B826,64),2)</f>
        <v>1</v>
      </c>
      <c r="J826" s="5" t="n">
        <f aca="false">IF($C826=const_zero,MIN(class_series_f_invested_usd,MAX(const_zero,$A826)),const_zero)</f>
        <v>0</v>
      </c>
      <c r="K826" s="5" t="n">
        <f aca="false">IF($D826=const_zero,MIN(class_series_e_invested_usd,MAX(const_zero,$A826-SUM($J826:$J826))),const_zero)</f>
        <v>300000000</v>
      </c>
      <c r="L826" s="5" t="n">
        <f aca="false">IF($E826=const_zero,MIN(class_series_d_invested_usd,MAX(const_zero,$A826-SUM($J826:$K826))),const_zero)</f>
        <v>100000000</v>
      </c>
      <c r="M826" s="5" t="n">
        <f aca="false">IF($F826=const_zero,MIN(class_series_c_invested_usd,MAX(const_zero,$A826-SUM($J826:$L826))),const_zero)</f>
        <v>60000000</v>
      </c>
      <c r="N826" s="5" t="n">
        <f aca="false">IF($G826=const_zero,MIN(class_series_b_invested_usd,MAX(const_zero,$A826-SUM($J826:$M826))),const_zero)</f>
        <v>0</v>
      </c>
      <c r="O826" s="5" t="n">
        <f aca="false">IF($H826=const_zero,MIN(class_series_a_invested_usd,MAX(const_zero,$A826-SUM($J826:$N826))),const_zero)</f>
        <v>15000000</v>
      </c>
      <c r="P826" s="5" t="n">
        <f aca="false">IF($I826=const_zero,MIN(class_seed_invested_usd,MAX(const_zero,$A826-SUM($J826:$O826))),const_zero)</f>
        <v>0</v>
      </c>
      <c r="Q826" s="5" t="n">
        <f aca="false">MAX(const_zero,$A826-SUM($J826:$P826))</f>
        <v>1525000000</v>
      </c>
      <c r="R826" s="9" t="n">
        <f aca="false">common_rsa_total+Sensitivity!$AE$690+Sensitivity!$AJ$690+IF($C826=const_one,Sensitivity!$D$690,const_zero)+IF($D826=const_one,Sensitivity!$Y$690,const_zero)+IF($E826=const_one,Sensitivity!$V$690,const_zero)+IF($F826=const_one,Sensitivity!$S$690,const_zero)+IF($G826=const_one,Sensitivity!$P$690,const_zero)+IF($H826=const_one,Sensitivity!$M$690,const_zero)+IF($I826=const_one,Sensitivity!$J$690,const_zero)</f>
        <v>18234269.7236551</v>
      </c>
      <c r="S826" s="23" t="b">
        <f aca="false">IF($R826&gt;const_zero,--($Q826&gt;option_strike_usd*$R826),const_zero)</f>
        <v>1</v>
      </c>
      <c r="T826" s="7" t="n">
        <f aca="false">IF($R826&gt;const_zero,IF($S826=const_one,($Q826+option_strike_usd*pre_f_options_issued)/($R826+pre_f_options_issued),$Q826/$R826),const_zero)</f>
        <v>73.6703062301405</v>
      </c>
      <c r="U826" s="5" t="n">
        <f aca="false">IF($C826=const_one,Sensitivity!$D$690*$T826,const_zero)</f>
        <v>68574942.020337</v>
      </c>
      <c r="V826" s="5" t="n">
        <f aca="false">IF($D826=const_one,Sensitivity!$Y$690*$T826,const_zero)</f>
        <v>0</v>
      </c>
      <c r="W826" s="5" t="n">
        <f aca="false">IF($E826=const_one,Sensitivity!$V$690*$T826,const_zero)</f>
        <v>0</v>
      </c>
      <c r="X826" s="5" t="n">
        <f aca="false">IF($F826=const_one,Sensitivity!$S$690*$T826,const_zero)</f>
        <v>0</v>
      </c>
      <c r="Y826" s="5" t="n">
        <f aca="false">IF($G826=const_one,Sensitivity!$P$690*$T826,const_zero)</f>
        <v>221010918.690421</v>
      </c>
      <c r="Z826" s="5" t="n">
        <f aca="false">IF($H826=const_one,Sensitivity!$M$690*$T826,const_zero)</f>
        <v>0</v>
      </c>
      <c r="AA826" s="5" t="n">
        <f aca="false">IF($I826=const_one,Sensitivity!$J$690*$T826,const_zero)</f>
        <v>368351531.150702</v>
      </c>
      <c r="AB826" s="5" t="n">
        <f aca="false">(Sensitivity!$AE$690+Sensitivity!$AJ$690)*$T826</f>
        <v>22354086.4919236</v>
      </c>
      <c r="AC826" s="5" t="n">
        <f aca="false">common_rsa_total*$T826</f>
        <v>663032756.071264</v>
      </c>
      <c r="AD826" s="5" t="n">
        <f aca="false">IF($S826=const_one,pre_f_options_issued*($T826-option_strike_usd),const_zero)</f>
        <v>181675765.575351</v>
      </c>
      <c r="AE826" s="5" t="n">
        <f aca="false">J826+U826</f>
        <v>68574942.020337</v>
      </c>
      <c r="AF826" s="5" t="n">
        <f aca="false">K826+V826</f>
        <v>300000000</v>
      </c>
      <c r="AG826" s="5" t="n">
        <f aca="false">L826+W826</f>
        <v>100000000</v>
      </c>
      <c r="AH826" s="5" t="n">
        <f aca="false">M826+X826</f>
        <v>60000000</v>
      </c>
      <c r="AI826" s="5" t="n">
        <f aca="false">N826+Y826</f>
        <v>221010918.690421</v>
      </c>
      <c r="AJ826" s="5" t="n">
        <f aca="false">O826+Z826</f>
        <v>15000000</v>
      </c>
      <c r="AK826" s="5" t="n">
        <f aca="false">P826+AA826</f>
        <v>368351531.150702</v>
      </c>
      <c r="AL826" s="5" t="n">
        <f aca="false">INDEX($AE$745:$AE$872,$B826-$C826*1+const_one)</f>
        <v>30000000</v>
      </c>
      <c r="AM826" s="5" t="n">
        <f aca="false">INDEX($AF$745:$AF$872,$B826-$D826*2+const_one)</f>
        <v>300000000</v>
      </c>
      <c r="AN826" s="5" t="n">
        <f aca="false">INDEX($AG$745:$AG$872,$B826-$E826*4+const_one)</f>
        <v>100000000</v>
      </c>
      <c r="AO826" s="5" t="n">
        <f aca="false">INDEX($AH$745:$AH$872,$B826-$F826*8+const_one)</f>
        <v>60000000</v>
      </c>
      <c r="AP826" s="5" t="n">
        <f aca="false">INDEX($AI$745:$AI$872,$B826-$G826*16+const_one)</f>
        <v>30000000</v>
      </c>
      <c r="AQ826" s="5" t="n">
        <f aca="false">INDEX($AJ$745:$AJ$872,$B826-$H826*32+const_one)</f>
        <v>15000000</v>
      </c>
      <c r="AR826" s="5" t="n">
        <f aca="false">INDEX($AK$745:$AK$872,$B826-$I826*64+const_one)</f>
        <v>5000000</v>
      </c>
      <c r="AS826" s="5" t="n">
        <f aca="false">INDEX($AE$745:$AE$872,$B826+(const_one-$C826)*1+const_one)</f>
        <v>68574942.020337</v>
      </c>
      <c r="AT826" s="5" t="n">
        <f aca="false">INDEX($AF$745:$AF$872,$B826+(const_one-$D826)*2+const_one)</f>
        <v>418329177.36398</v>
      </c>
      <c r="AU826" s="5" t="n">
        <f aca="false">INDEX($AG$745:$AG$872,$B826+(const_one-$E826)*4+const_one)</f>
        <v>125993422.694188</v>
      </c>
      <c r="AV826" s="5" t="n">
        <f aca="false">INDEX($AH$745:$AH$872,$B826+(const_one-$F826)*8+const_one)</f>
        <v>164690739.993587</v>
      </c>
      <c r="AW826" s="5" t="n">
        <f aca="false">INDEX($AI$745:$AI$872,$B826+(const_one-$G826)*16+const_one)</f>
        <v>221010918.690421</v>
      </c>
      <c r="AX826" s="5" t="n">
        <f aca="false">INDEX($AJ$745:$AJ$872,$B826+(const_one-$H826)*32+const_one)</f>
        <v>299697643.757523</v>
      </c>
      <c r="AY826" s="5" t="n">
        <f aca="false">INDEX($AK$745:$AK$872,$B826+(const_one-$I826)*64+const_one)</f>
        <v>368351531.150702</v>
      </c>
      <c r="AZ826" s="5" t="n">
        <f aca="false">--($C826=--(AS826&gt;AL826))</f>
        <v>1</v>
      </c>
      <c r="BA826" s="5" t="n">
        <f aca="false">--($D826=--(AT826&gt;AM826))</f>
        <v>0</v>
      </c>
      <c r="BB826" s="5" t="n">
        <f aca="false">--($E826=--(AU826&gt;AN826))</f>
        <v>0</v>
      </c>
      <c r="BC826" s="5" t="n">
        <f aca="false">--($F826=--(AV826&gt;AO826))</f>
        <v>0</v>
      </c>
      <c r="BD826" s="5" t="n">
        <f aca="false">--($G826=--(AW826&gt;AP826))</f>
        <v>1</v>
      </c>
      <c r="BE826" s="5" t="n">
        <f aca="false">--($H826=--(AX826&gt;AQ826))</f>
        <v>0</v>
      </c>
      <c r="BF826" s="5" t="n">
        <f aca="false">--($I826=--(AY826&gt;AR826))</f>
        <v>1</v>
      </c>
      <c r="BG826" s="5" t="n">
        <f aca="false">SUM(AZ826:BF826)</f>
        <v>3</v>
      </c>
      <c r="BH826" s="5" t="n">
        <f aca="false">SUM(AE826:AK826)+AB826+AC826+AD826</f>
        <v>2000000000</v>
      </c>
    </row>
    <row r="827" customFormat="false" ht="15" hidden="true" customHeight="false" outlineLevel="0" collapsed="false">
      <c r="A827" s="5" t="n">
        <f aca="false">sensitivity_exit_usd</f>
        <v>2000000000</v>
      </c>
      <c r="B827" s="2" t="n">
        <f aca="false">ROW()-ROW($B$745)</f>
        <v>82</v>
      </c>
      <c r="C827" s="2" t="n">
        <f aca="false">MOD(QUOTIENT($B827,1),2)</f>
        <v>0</v>
      </c>
      <c r="D827" s="2" t="n">
        <f aca="false">MOD(QUOTIENT($B827,2),2)</f>
        <v>1</v>
      </c>
      <c r="E827" s="2" t="n">
        <f aca="false">MOD(QUOTIENT($B827,4),2)</f>
        <v>0</v>
      </c>
      <c r="F827" s="2" t="n">
        <f aca="false">MOD(QUOTIENT($B827,8),2)</f>
        <v>0</v>
      </c>
      <c r="G827" s="2" t="n">
        <f aca="false">MOD(QUOTIENT($B827,16),2)</f>
        <v>1</v>
      </c>
      <c r="H827" s="2" t="n">
        <f aca="false">MOD(QUOTIENT($B827,32),2)</f>
        <v>0</v>
      </c>
      <c r="I827" s="2" t="n">
        <f aca="false">MOD(QUOTIENT($B827,64),2)</f>
        <v>1</v>
      </c>
      <c r="J827" s="5" t="n">
        <f aca="false">IF($C827=const_zero,MIN(class_series_f_invested_usd,MAX(const_zero,$A827)),const_zero)</f>
        <v>30000000</v>
      </c>
      <c r="K827" s="5" t="n">
        <f aca="false">IF($D827=const_zero,MIN(class_series_e_invested_usd,MAX(const_zero,$A827-SUM($J827:$J827))),const_zero)</f>
        <v>0</v>
      </c>
      <c r="L827" s="5" t="n">
        <f aca="false">IF($E827=const_zero,MIN(class_series_d_invested_usd,MAX(const_zero,$A827-SUM($J827:$K827))),const_zero)</f>
        <v>100000000</v>
      </c>
      <c r="M827" s="5" t="n">
        <f aca="false">IF($F827=const_zero,MIN(class_series_c_invested_usd,MAX(const_zero,$A827-SUM($J827:$L827))),const_zero)</f>
        <v>60000000</v>
      </c>
      <c r="N827" s="5" t="n">
        <f aca="false">IF($G827=const_zero,MIN(class_series_b_invested_usd,MAX(const_zero,$A827-SUM($J827:$M827))),const_zero)</f>
        <v>0</v>
      </c>
      <c r="O827" s="5" t="n">
        <f aca="false">IF($H827=const_zero,MIN(class_series_a_invested_usd,MAX(const_zero,$A827-SUM($J827:$N827))),const_zero)</f>
        <v>15000000</v>
      </c>
      <c r="P827" s="5" t="n">
        <f aca="false">IF($I827=const_zero,MIN(class_seed_invested_usd,MAX(const_zero,$A827-SUM($J827:$O827))),const_zero)</f>
        <v>0</v>
      </c>
      <c r="Q827" s="5" t="n">
        <f aca="false">MAX(const_zero,$A827-SUM($J827:$P827))</f>
        <v>1795000000</v>
      </c>
      <c r="R827" s="9" t="n">
        <f aca="false">common_rsa_total+Sensitivity!$AE$690+Sensitivity!$AJ$690+IF($C827=const_one,Sensitivity!$D$690,const_zero)+IF($D827=const_one,Sensitivity!$Y$690,const_zero)+IF($E827=const_one,Sensitivity!$V$690,const_zero)+IF($F827=const_one,Sensitivity!$S$690,const_zero)+IF($G827=const_one,Sensitivity!$P$690,const_zero)+IF($H827=const_one,Sensitivity!$M$690,const_zero)+IF($I827=const_one,Sensitivity!$J$690,const_zero)</f>
        <v>23458649.5805573</v>
      </c>
      <c r="S827" s="23" t="b">
        <f aca="false">IF($R827&gt;const_zero,--($Q827&gt;option_strike_usd*$R827),const_zero)</f>
        <v>1</v>
      </c>
      <c r="T827" s="7" t="n">
        <f aca="false">IF($R827&gt;const_zero,IF($S827=const_one,($Q827+option_strike_usd*pre_f_options_issued)/($R827+pre_f_options_issued),$Q827/$R827),const_zero)</f>
        <v>69.2447422745097</v>
      </c>
      <c r="U827" s="5" t="n">
        <f aca="false">IF($C827=const_one,Sensitivity!$D$690*$T827,const_zero)</f>
        <v>0</v>
      </c>
      <c r="V827" s="5" t="n">
        <f aca="false">IF($D827=const_one,Sensitivity!$Y$690*$T827,const_zero)</f>
        <v>426216306.376711</v>
      </c>
      <c r="W827" s="5" t="n">
        <f aca="false">IF($E827=const_one,Sensitivity!$V$690*$T827,const_zero)</f>
        <v>0</v>
      </c>
      <c r="X827" s="5" t="n">
        <f aca="false">IF($F827=const_one,Sensitivity!$S$690*$T827,const_zero)</f>
        <v>0</v>
      </c>
      <c r="Y827" s="5" t="n">
        <f aca="false">IF($G827=const_one,Sensitivity!$P$690*$T827,const_zero)</f>
        <v>207734226.823529</v>
      </c>
      <c r="Z827" s="5" t="n">
        <f aca="false">IF($H827=const_one,Sensitivity!$M$690*$T827,const_zero)</f>
        <v>0</v>
      </c>
      <c r="AA827" s="5" t="n">
        <f aca="false">IF($I827=const_one,Sensitivity!$J$690*$T827,const_zero)</f>
        <v>346223711.372548</v>
      </c>
      <c r="AB827" s="5" t="n">
        <f aca="false">(Sensitivity!$AE$690+Sensitivity!$AJ$690)*$T827</f>
        <v>21011219.2703504</v>
      </c>
      <c r="AC827" s="5" t="n">
        <f aca="false">common_rsa_total*$T827</f>
        <v>623202680.470587</v>
      </c>
      <c r="AD827" s="5" t="n">
        <f aca="false">IF($S827=const_one,pre_f_options_issued*($T827-option_strike_usd),const_zero)</f>
        <v>170611855.686274</v>
      </c>
      <c r="AE827" s="5" t="n">
        <f aca="false">J827+U827</f>
        <v>30000000</v>
      </c>
      <c r="AF827" s="5" t="n">
        <f aca="false">K827+V827</f>
        <v>426216306.376711</v>
      </c>
      <c r="AG827" s="5" t="n">
        <f aca="false">L827+W827</f>
        <v>100000000</v>
      </c>
      <c r="AH827" s="5" t="n">
        <f aca="false">M827+X827</f>
        <v>60000000</v>
      </c>
      <c r="AI827" s="5" t="n">
        <f aca="false">N827+Y827</f>
        <v>207734226.823529</v>
      </c>
      <c r="AJ827" s="5" t="n">
        <f aca="false">O827+Z827</f>
        <v>15000000</v>
      </c>
      <c r="AK827" s="5" t="n">
        <f aca="false">P827+AA827</f>
        <v>346223711.372548</v>
      </c>
      <c r="AL827" s="5" t="n">
        <f aca="false">INDEX($AE$745:$AE$872,$B827-$C827*1+const_one)</f>
        <v>30000000</v>
      </c>
      <c r="AM827" s="5" t="n">
        <f aca="false">INDEX($AF$745:$AF$872,$B827-$D827*2+const_one)</f>
        <v>300000000</v>
      </c>
      <c r="AN827" s="5" t="n">
        <f aca="false">INDEX($AG$745:$AG$872,$B827-$E827*4+const_one)</f>
        <v>100000000</v>
      </c>
      <c r="AO827" s="5" t="n">
        <f aca="false">INDEX($AH$745:$AH$872,$B827-$F827*8+const_one)</f>
        <v>60000000</v>
      </c>
      <c r="AP827" s="5" t="n">
        <f aca="false">INDEX($AI$745:$AI$872,$B827-$G827*16+const_one)</f>
        <v>30000000</v>
      </c>
      <c r="AQ827" s="5" t="n">
        <f aca="false">INDEX($AJ$745:$AJ$872,$B827-$H827*32+const_one)</f>
        <v>15000000</v>
      </c>
      <c r="AR827" s="5" t="n">
        <f aca="false">INDEX($AK$745:$AK$872,$B827-$I827*64+const_one)</f>
        <v>5000000</v>
      </c>
      <c r="AS827" s="5" t="n">
        <f aca="false">INDEX($AE$745:$AE$872,$B827+(const_one-$C827)*1+const_one)</f>
        <v>63262721.7407631</v>
      </c>
      <c r="AT827" s="5" t="n">
        <f aca="false">INDEX($AF$745:$AF$872,$B827+(const_one-$D827)*2+const_one)</f>
        <v>426216306.376711</v>
      </c>
      <c r="AU827" s="5" t="n">
        <f aca="false">INDEX($AG$745:$AG$872,$B827+(const_one-$E827)*4+const_one)</f>
        <v>119188696.963038</v>
      </c>
      <c r="AV827" s="5" t="n">
        <f aca="false">INDEX($AH$745:$AH$872,$B827+(const_one-$F827)*8+const_one)</f>
        <v>157200715.335063</v>
      </c>
      <c r="AW827" s="5" t="n">
        <f aca="false">INDEX($AI$745:$AI$872,$B827+(const_one-$G827)*16+const_one)</f>
        <v>207734226.823529</v>
      </c>
      <c r="AX827" s="5" t="n">
        <f aca="false">INDEX($AJ$745:$AJ$872,$B827+(const_one-$H827)*32+const_one)</f>
        <v>292729176.588227</v>
      </c>
      <c r="AY827" s="5" t="n">
        <f aca="false">INDEX($AK$745:$AK$872,$B827+(const_one-$I827)*64+const_one)</f>
        <v>346223711.372548</v>
      </c>
      <c r="AZ827" s="5" t="n">
        <f aca="false">--($C827=--(AS827&gt;AL827))</f>
        <v>0</v>
      </c>
      <c r="BA827" s="5" t="n">
        <f aca="false">--($D827=--(AT827&gt;AM827))</f>
        <v>1</v>
      </c>
      <c r="BB827" s="5" t="n">
        <f aca="false">--($E827=--(AU827&gt;AN827))</f>
        <v>0</v>
      </c>
      <c r="BC827" s="5" t="n">
        <f aca="false">--($F827=--(AV827&gt;AO827))</f>
        <v>0</v>
      </c>
      <c r="BD827" s="5" t="n">
        <f aca="false">--($G827=--(AW827&gt;AP827))</f>
        <v>1</v>
      </c>
      <c r="BE827" s="5" t="n">
        <f aca="false">--($H827=--(AX827&gt;AQ827))</f>
        <v>0</v>
      </c>
      <c r="BF827" s="5" t="n">
        <f aca="false">--($I827=--(AY827&gt;AR827))</f>
        <v>1</v>
      </c>
      <c r="BG827" s="5" t="n">
        <f aca="false">SUM(AZ827:BF827)</f>
        <v>3</v>
      </c>
      <c r="BH827" s="5" t="n">
        <f aca="false">SUM(AE827:AK827)+AB827+AC827+AD827</f>
        <v>2000000000</v>
      </c>
    </row>
    <row r="828" customFormat="false" ht="15" hidden="true" customHeight="false" outlineLevel="0" collapsed="false">
      <c r="A828" s="5" t="n">
        <f aca="false">sensitivity_exit_usd</f>
        <v>2000000000</v>
      </c>
      <c r="B828" s="2" t="n">
        <f aca="false">ROW()-ROW($B$745)</f>
        <v>83</v>
      </c>
      <c r="C828" s="2" t="n">
        <f aca="false">MOD(QUOTIENT($B828,1),2)</f>
        <v>1</v>
      </c>
      <c r="D828" s="2" t="n">
        <f aca="false">MOD(QUOTIENT($B828,2),2)</f>
        <v>1</v>
      </c>
      <c r="E828" s="2" t="n">
        <f aca="false">MOD(QUOTIENT($B828,4),2)</f>
        <v>0</v>
      </c>
      <c r="F828" s="2" t="n">
        <f aca="false">MOD(QUOTIENT($B828,8),2)</f>
        <v>0</v>
      </c>
      <c r="G828" s="2" t="n">
        <f aca="false">MOD(QUOTIENT($B828,16),2)</f>
        <v>1</v>
      </c>
      <c r="H828" s="2" t="n">
        <f aca="false">MOD(QUOTIENT($B828,32),2)</f>
        <v>0</v>
      </c>
      <c r="I828" s="2" t="n">
        <f aca="false">MOD(QUOTIENT($B828,64),2)</f>
        <v>1</v>
      </c>
      <c r="J828" s="5" t="n">
        <f aca="false">IF($C828=const_zero,MIN(class_series_f_invested_usd,MAX(const_zero,$A828)),const_zero)</f>
        <v>0</v>
      </c>
      <c r="K828" s="5" t="n">
        <f aca="false">IF($D828=const_zero,MIN(class_series_e_invested_usd,MAX(const_zero,$A828-SUM($J828:$J828))),const_zero)</f>
        <v>0</v>
      </c>
      <c r="L828" s="5" t="n">
        <f aca="false">IF($E828=const_zero,MIN(class_series_d_invested_usd,MAX(const_zero,$A828-SUM($J828:$K828))),const_zero)</f>
        <v>100000000</v>
      </c>
      <c r="M828" s="5" t="n">
        <f aca="false">IF($F828=const_zero,MIN(class_series_c_invested_usd,MAX(const_zero,$A828-SUM($J828:$L828))),const_zero)</f>
        <v>60000000</v>
      </c>
      <c r="N828" s="5" t="n">
        <f aca="false">IF($G828=const_zero,MIN(class_series_b_invested_usd,MAX(const_zero,$A828-SUM($J828:$M828))),const_zero)</f>
        <v>0</v>
      </c>
      <c r="O828" s="5" t="n">
        <f aca="false">IF($H828=const_zero,MIN(class_series_a_invested_usd,MAX(const_zero,$A828-SUM($J828:$N828))),const_zero)</f>
        <v>15000000</v>
      </c>
      <c r="P828" s="5" t="n">
        <f aca="false">IF($I828=const_zero,MIN(class_seed_invested_usd,MAX(const_zero,$A828-SUM($J828:$O828))),const_zero)</f>
        <v>0</v>
      </c>
      <c r="Q828" s="5" t="n">
        <f aca="false">MAX(const_zero,$A828-SUM($J828:$P828))</f>
        <v>1825000000</v>
      </c>
      <c r="R828" s="9" t="n">
        <f aca="false">common_rsa_total+Sensitivity!$AE$690+Sensitivity!$AJ$690+IF($C828=const_one,Sensitivity!$D$690,const_zero)+IF($D828=const_one,Sensitivity!$Y$690,const_zero)+IF($E828=const_one,Sensitivity!$V$690,const_zero)+IF($F828=const_one,Sensitivity!$S$690,const_zero)+IF($G828=const_one,Sensitivity!$P$690,const_zero)+IF($H828=const_one,Sensitivity!$M$690,const_zero)+IF($I828=const_one,Sensitivity!$J$690,const_zero)</f>
        <v>24389485.1577316</v>
      </c>
      <c r="S828" s="23" t="b">
        <f aca="false">IF($R828&gt;const_zero,--($Q828&gt;option_strike_usd*$R828),const_zero)</f>
        <v>1</v>
      </c>
      <c r="T828" s="7" t="n">
        <f aca="false">IF($R828&gt;const_zero,IF($S828=const_one,($Q828+option_strike_usd*pre_f_options_issued)/($R828+pre_f_options_issued),$Q828/$R828),const_zero)</f>
        <v>67.9633689258099</v>
      </c>
      <c r="U828" s="5" t="n">
        <f aca="false">IF($C828=const_one,Sensitivity!$D$690*$T828,const_zero)</f>
        <v>63262721.7407631</v>
      </c>
      <c r="V828" s="5" t="n">
        <f aca="false">IF($D828=const_one,Sensitivity!$Y$690*$T828,const_zero)</f>
        <v>418329177.36398</v>
      </c>
      <c r="W828" s="5" t="n">
        <f aca="false">IF($E828=const_one,Sensitivity!$V$690*$T828,const_zero)</f>
        <v>0</v>
      </c>
      <c r="X828" s="5" t="n">
        <f aca="false">IF($F828=const_one,Sensitivity!$S$690*$T828,const_zero)</f>
        <v>0</v>
      </c>
      <c r="Y828" s="5" t="n">
        <f aca="false">IF($G828=const_one,Sensitivity!$P$690*$T828,const_zero)</f>
        <v>203890106.77743</v>
      </c>
      <c r="Z828" s="5" t="n">
        <f aca="false">IF($H828=const_one,Sensitivity!$M$690*$T828,const_zero)</f>
        <v>0</v>
      </c>
      <c r="AA828" s="5" t="n">
        <f aca="false">IF($I828=const_one,Sensitivity!$J$690*$T828,const_zero)</f>
        <v>339816844.62905</v>
      </c>
      <c r="AB828" s="5" t="n">
        <f aca="false">(Sensitivity!$AE$690+Sensitivity!$AJ$690)*$T828</f>
        <v>20622406.8419645</v>
      </c>
      <c r="AC828" s="5" t="n">
        <f aca="false">common_rsa_total*$T828</f>
        <v>611670320.332289</v>
      </c>
      <c r="AD828" s="5" t="n">
        <f aca="false">IF($S828=const_one,pre_f_options_issued*($T828-option_strike_usd),const_zero)</f>
        <v>167408422.314525</v>
      </c>
      <c r="AE828" s="5" t="n">
        <f aca="false">J828+U828</f>
        <v>63262721.7407631</v>
      </c>
      <c r="AF828" s="5" t="n">
        <f aca="false">K828+V828</f>
        <v>418329177.36398</v>
      </c>
      <c r="AG828" s="5" t="n">
        <f aca="false">L828+W828</f>
        <v>100000000</v>
      </c>
      <c r="AH828" s="5" t="n">
        <f aca="false">M828+X828</f>
        <v>60000000</v>
      </c>
      <c r="AI828" s="5" t="n">
        <f aca="false">N828+Y828</f>
        <v>203890106.77743</v>
      </c>
      <c r="AJ828" s="5" t="n">
        <f aca="false">O828+Z828</f>
        <v>15000000</v>
      </c>
      <c r="AK828" s="5" t="n">
        <f aca="false">P828+AA828</f>
        <v>339816844.62905</v>
      </c>
      <c r="AL828" s="5" t="n">
        <f aca="false">INDEX($AE$745:$AE$872,$B828-$C828*1+const_one)</f>
        <v>30000000</v>
      </c>
      <c r="AM828" s="5" t="n">
        <f aca="false">INDEX($AF$745:$AF$872,$B828-$D828*2+const_one)</f>
        <v>300000000</v>
      </c>
      <c r="AN828" s="5" t="n">
        <f aca="false">INDEX($AG$745:$AG$872,$B828-$E828*4+const_one)</f>
        <v>100000000</v>
      </c>
      <c r="AO828" s="5" t="n">
        <f aca="false">INDEX($AH$745:$AH$872,$B828-$F828*8+const_one)</f>
        <v>60000000</v>
      </c>
      <c r="AP828" s="5" t="n">
        <f aca="false">INDEX($AI$745:$AI$872,$B828-$G828*16+const_one)</f>
        <v>30000000</v>
      </c>
      <c r="AQ828" s="5" t="n">
        <f aca="false">INDEX($AJ$745:$AJ$872,$B828-$H828*32+const_one)</f>
        <v>15000000</v>
      </c>
      <c r="AR828" s="5" t="n">
        <f aca="false">INDEX($AK$745:$AK$872,$B828-$I828*64+const_one)</f>
        <v>5000000</v>
      </c>
      <c r="AS828" s="5" t="n">
        <f aca="false">INDEX($AE$745:$AE$872,$B828+(const_one-$C828)*1+const_one)</f>
        <v>63262721.7407631</v>
      </c>
      <c r="AT828" s="5" t="n">
        <f aca="false">INDEX($AF$745:$AF$872,$B828+(const_one-$D828)*2+const_one)</f>
        <v>418329177.36398</v>
      </c>
      <c r="AU828" s="5" t="n">
        <f aca="false">INDEX($AG$745:$AG$872,$B828+(const_one-$E828)*4+const_one)</f>
        <v>117136609.79235</v>
      </c>
      <c r="AV828" s="5" t="n">
        <f aca="false">INDEX($AH$745:$AH$872,$B828+(const_one-$F828)*8+const_one)</f>
        <v>154663012.190373</v>
      </c>
      <c r="AW828" s="5" t="n">
        <f aca="false">INDEX($AI$745:$AI$872,$B828+(const_one-$G828)*16+const_one)</f>
        <v>203890106.77743</v>
      </c>
      <c r="AX828" s="5" t="n">
        <f aca="false">INDEX($AJ$745:$AJ$872,$B828+(const_one-$H828)*32+const_one)</f>
        <v>288888326.494868</v>
      </c>
      <c r="AY828" s="5" t="n">
        <f aca="false">INDEX($AK$745:$AK$872,$B828+(const_one-$I828)*64+const_one)</f>
        <v>339816844.62905</v>
      </c>
      <c r="AZ828" s="5" t="n">
        <f aca="false">--($C828=--(AS828&gt;AL828))</f>
        <v>1</v>
      </c>
      <c r="BA828" s="5" t="n">
        <f aca="false">--($D828=--(AT828&gt;AM828))</f>
        <v>1</v>
      </c>
      <c r="BB828" s="5" t="n">
        <f aca="false">--($E828=--(AU828&gt;AN828))</f>
        <v>0</v>
      </c>
      <c r="BC828" s="5" t="n">
        <f aca="false">--($F828=--(AV828&gt;AO828))</f>
        <v>0</v>
      </c>
      <c r="BD828" s="5" t="n">
        <f aca="false">--($G828=--(AW828&gt;AP828))</f>
        <v>1</v>
      </c>
      <c r="BE828" s="5" t="n">
        <f aca="false">--($H828=--(AX828&gt;AQ828))</f>
        <v>0</v>
      </c>
      <c r="BF828" s="5" t="n">
        <f aca="false">--($I828=--(AY828&gt;AR828))</f>
        <v>1</v>
      </c>
      <c r="BG828" s="5" t="n">
        <f aca="false">SUM(AZ828:BF828)</f>
        <v>4</v>
      </c>
      <c r="BH828" s="5" t="n">
        <f aca="false">SUM(AE828:AK828)+AB828+AC828+AD828</f>
        <v>2000000000</v>
      </c>
    </row>
    <row r="829" customFormat="false" ht="15" hidden="true" customHeight="false" outlineLevel="0" collapsed="false">
      <c r="A829" s="5" t="n">
        <f aca="false">sensitivity_exit_usd</f>
        <v>2000000000</v>
      </c>
      <c r="B829" s="2" t="n">
        <f aca="false">ROW()-ROW($B$745)</f>
        <v>84</v>
      </c>
      <c r="C829" s="2" t="n">
        <f aca="false">MOD(QUOTIENT($B829,1),2)</f>
        <v>0</v>
      </c>
      <c r="D829" s="2" t="n">
        <f aca="false">MOD(QUOTIENT($B829,2),2)</f>
        <v>0</v>
      </c>
      <c r="E829" s="2" t="n">
        <f aca="false">MOD(QUOTIENT($B829,4),2)</f>
        <v>1</v>
      </c>
      <c r="F829" s="2" t="n">
        <f aca="false">MOD(QUOTIENT($B829,8),2)</f>
        <v>0</v>
      </c>
      <c r="G829" s="2" t="n">
        <f aca="false">MOD(QUOTIENT($B829,16),2)</f>
        <v>1</v>
      </c>
      <c r="H829" s="2" t="n">
        <f aca="false">MOD(QUOTIENT($B829,32),2)</f>
        <v>0</v>
      </c>
      <c r="I829" s="2" t="n">
        <f aca="false">MOD(QUOTIENT($B829,64),2)</f>
        <v>1</v>
      </c>
      <c r="J829" s="5" t="n">
        <f aca="false">IF($C829=const_zero,MIN(class_series_f_invested_usd,MAX(const_zero,$A829)),const_zero)</f>
        <v>30000000</v>
      </c>
      <c r="K829" s="5" t="n">
        <f aca="false">IF($D829=const_zero,MIN(class_series_e_invested_usd,MAX(const_zero,$A829-SUM($J829:$J829))),const_zero)</f>
        <v>300000000</v>
      </c>
      <c r="L829" s="5" t="n">
        <f aca="false">IF($E829=const_zero,MIN(class_series_d_invested_usd,MAX(const_zero,$A829-SUM($J829:$K829))),const_zero)</f>
        <v>0</v>
      </c>
      <c r="M829" s="5" t="n">
        <f aca="false">IF($F829=const_zero,MIN(class_series_c_invested_usd,MAX(const_zero,$A829-SUM($J829:$L829))),const_zero)</f>
        <v>60000000</v>
      </c>
      <c r="N829" s="5" t="n">
        <f aca="false">IF($G829=const_zero,MIN(class_series_b_invested_usd,MAX(const_zero,$A829-SUM($J829:$M829))),const_zero)</f>
        <v>0</v>
      </c>
      <c r="O829" s="5" t="n">
        <f aca="false">IF($H829=const_zero,MIN(class_series_a_invested_usd,MAX(const_zero,$A829-SUM($J829:$N829))),const_zero)</f>
        <v>15000000</v>
      </c>
      <c r="P829" s="5" t="n">
        <f aca="false">IF($I829=const_zero,MIN(class_seed_invested_usd,MAX(const_zero,$A829-SUM($J829:$O829))),const_zero)</f>
        <v>0</v>
      </c>
      <c r="Q829" s="5" t="n">
        <f aca="false">MAX(const_zero,$A829-SUM($J829:$P829))</f>
        <v>1595000000</v>
      </c>
      <c r="R829" s="9" t="n">
        <f aca="false">common_rsa_total+Sensitivity!$AE$690+Sensitivity!$AJ$690+IF($C829=const_one,Sensitivity!$D$690,const_zero)+IF($D829=const_one,Sensitivity!$Y$690,const_zero)+IF($E829=const_one,Sensitivity!$V$690,const_zero)+IF($F829=const_one,Sensitivity!$S$690,const_zero)+IF($G829=const_one,Sensitivity!$P$690,const_zero)+IF($H829=const_one,Sensitivity!$M$690,const_zero)+IF($I829=const_one,Sensitivity!$J$690,const_zero)</f>
        <v>19043274.4169345</v>
      </c>
      <c r="S829" s="23" t="b">
        <f aca="false">IF($R829&gt;const_zero,--($Q829&gt;option_strike_usd*$R829),const_zero)</f>
        <v>1</v>
      </c>
      <c r="T829" s="7" t="n">
        <f aca="false">IF($R829&gt;const_zero,IF($S829=const_one,($Q829+option_strike_usd*pre_f_options_issued)/($R829+pre_f_options_issued),$Q829/$R829),const_zero)</f>
        <v>74.1530729768847</v>
      </c>
      <c r="U829" s="5" t="n">
        <f aca="false">IF($C829=const_one,Sensitivity!$D$690*$T829,const_zero)</f>
        <v>0</v>
      </c>
      <c r="V829" s="5" t="n">
        <f aca="false">IF($D829=const_one,Sensitivity!$Y$690*$T829,const_zero)</f>
        <v>0</v>
      </c>
      <c r="W829" s="5" t="n">
        <f aca="false">IF($E829=const_one,Sensitivity!$V$690*$T829,const_zero)</f>
        <v>129014502.543078</v>
      </c>
      <c r="X829" s="5" t="n">
        <f aca="false">IF($F829=const_one,Sensitivity!$S$690*$T829,const_zero)</f>
        <v>0</v>
      </c>
      <c r="Y829" s="5" t="n">
        <f aca="false">IF($G829=const_one,Sensitivity!$P$690*$T829,const_zero)</f>
        <v>222459218.930654</v>
      </c>
      <c r="Z829" s="5" t="n">
        <f aca="false">IF($H829=const_one,Sensitivity!$M$690*$T829,const_zero)</f>
        <v>0</v>
      </c>
      <c r="AA829" s="5" t="n">
        <f aca="false">IF($I829=const_one,Sensitivity!$J$690*$T829,const_zero)</f>
        <v>370765364.884423</v>
      </c>
      <c r="AB829" s="5" t="n">
        <f aca="false">(Sensitivity!$AE$690+Sensitivity!$AJ$690)*$T829</f>
        <v>22500574.4076712</v>
      </c>
      <c r="AC829" s="5" t="n">
        <f aca="false">common_rsa_total*$T829</f>
        <v>667377656.791962</v>
      </c>
      <c r="AD829" s="5" t="n">
        <f aca="false">IF($S829=const_one,pre_f_options_issued*($T829-option_strike_usd),const_zero)</f>
        <v>182882682.442212</v>
      </c>
      <c r="AE829" s="5" t="n">
        <f aca="false">J829+U829</f>
        <v>30000000</v>
      </c>
      <c r="AF829" s="5" t="n">
        <f aca="false">K829+V829</f>
        <v>300000000</v>
      </c>
      <c r="AG829" s="5" t="n">
        <f aca="false">L829+W829</f>
        <v>129014502.543078</v>
      </c>
      <c r="AH829" s="5" t="n">
        <f aca="false">M829+X829</f>
        <v>60000000</v>
      </c>
      <c r="AI829" s="5" t="n">
        <f aca="false">N829+Y829</f>
        <v>222459218.930654</v>
      </c>
      <c r="AJ829" s="5" t="n">
        <f aca="false">O829+Z829</f>
        <v>15000000</v>
      </c>
      <c r="AK829" s="5" t="n">
        <f aca="false">P829+AA829</f>
        <v>370765364.884423</v>
      </c>
      <c r="AL829" s="5" t="n">
        <f aca="false">INDEX($AE$745:$AE$872,$B829-$C829*1+const_one)</f>
        <v>30000000</v>
      </c>
      <c r="AM829" s="5" t="n">
        <f aca="false">INDEX($AF$745:$AF$872,$B829-$D829*2+const_one)</f>
        <v>300000000</v>
      </c>
      <c r="AN829" s="5" t="n">
        <f aca="false">INDEX($AG$745:$AG$872,$B829-$E829*4+const_one)</f>
        <v>100000000</v>
      </c>
      <c r="AO829" s="5" t="n">
        <f aca="false">INDEX($AH$745:$AH$872,$B829-$F829*8+const_one)</f>
        <v>60000000</v>
      </c>
      <c r="AP829" s="5" t="n">
        <f aca="false">INDEX($AI$745:$AI$872,$B829-$G829*16+const_one)</f>
        <v>30000000</v>
      </c>
      <c r="AQ829" s="5" t="n">
        <f aca="false">INDEX($AJ$745:$AJ$872,$B829-$H829*32+const_one)</f>
        <v>15000000</v>
      </c>
      <c r="AR829" s="5" t="n">
        <f aca="false">INDEX($AK$745:$AK$872,$B829-$I829*64+const_one)</f>
        <v>5000000</v>
      </c>
      <c r="AS829" s="5" t="n">
        <f aca="false">INDEX($AE$745:$AE$872,$B829+(const_one-$C829)*1+const_one)</f>
        <v>67408004.2434702</v>
      </c>
      <c r="AT829" s="5" t="n">
        <f aca="false">INDEX($AF$745:$AF$872,$B829+(const_one-$D829)*2+const_one)</f>
        <v>421666356.143738</v>
      </c>
      <c r="AU829" s="5" t="n">
        <f aca="false">INDEX($AG$745:$AG$872,$B829+(const_one-$E829)*4+const_one)</f>
        <v>129014502.543078</v>
      </c>
      <c r="AV829" s="5" t="n">
        <f aca="false">INDEX($AH$745:$AH$872,$B829+(const_one-$F829)*8+const_one)</f>
        <v>166142689.204884</v>
      </c>
      <c r="AW829" s="5" t="n">
        <f aca="false">INDEX($AI$745:$AI$872,$B829+(const_one-$G829)*16+const_one)</f>
        <v>222459218.930654</v>
      </c>
      <c r="AX829" s="5" t="n">
        <f aca="false">INDEX($AJ$745:$AJ$872,$B829+(const_one-$H829)*32+const_one)</f>
        <v>303749261.427073</v>
      </c>
      <c r="AY829" s="5" t="n">
        <f aca="false">INDEX($AK$745:$AK$872,$B829+(const_one-$I829)*64+const_one)</f>
        <v>370765364.884423</v>
      </c>
      <c r="AZ829" s="5" t="n">
        <f aca="false">--($C829=--(AS829&gt;AL829))</f>
        <v>0</v>
      </c>
      <c r="BA829" s="5" t="n">
        <f aca="false">--($D829=--(AT829&gt;AM829))</f>
        <v>0</v>
      </c>
      <c r="BB829" s="5" t="n">
        <f aca="false">--($E829=--(AU829&gt;AN829))</f>
        <v>1</v>
      </c>
      <c r="BC829" s="5" t="n">
        <f aca="false">--($F829=--(AV829&gt;AO829))</f>
        <v>0</v>
      </c>
      <c r="BD829" s="5" t="n">
        <f aca="false">--($G829=--(AW829&gt;AP829))</f>
        <v>1</v>
      </c>
      <c r="BE829" s="5" t="n">
        <f aca="false">--($H829=--(AX829&gt;AQ829))</f>
        <v>0</v>
      </c>
      <c r="BF829" s="5" t="n">
        <f aca="false">--($I829=--(AY829&gt;AR829))</f>
        <v>1</v>
      </c>
      <c r="BG829" s="5" t="n">
        <f aca="false">SUM(AZ829:BF829)</f>
        <v>3</v>
      </c>
      <c r="BH829" s="5" t="n">
        <f aca="false">SUM(AE829:AK829)+AB829+AC829+AD829</f>
        <v>2000000000</v>
      </c>
    </row>
    <row r="830" customFormat="false" ht="15" hidden="true" customHeight="false" outlineLevel="0" collapsed="false">
      <c r="A830" s="5" t="n">
        <f aca="false">sensitivity_exit_usd</f>
        <v>2000000000</v>
      </c>
      <c r="B830" s="2" t="n">
        <f aca="false">ROW()-ROW($B$745)</f>
        <v>85</v>
      </c>
      <c r="C830" s="2" t="n">
        <f aca="false">MOD(QUOTIENT($B830,1),2)</f>
        <v>1</v>
      </c>
      <c r="D830" s="2" t="n">
        <f aca="false">MOD(QUOTIENT($B830,2),2)</f>
        <v>0</v>
      </c>
      <c r="E830" s="2" t="n">
        <f aca="false">MOD(QUOTIENT($B830,4),2)</f>
        <v>1</v>
      </c>
      <c r="F830" s="2" t="n">
        <f aca="false">MOD(QUOTIENT($B830,8),2)</f>
        <v>0</v>
      </c>
      <c r="G830" s="2" t="n">
        <f aca="false">MOD(QUOTIENT($B830,16),2)</f>
        <v>1</v>
      </c>
      <c r="H830" s="2" t="n">
        <f aca="false">MOD(QUOTIENT($B830,32),2)</f>
        <v>0</v>
      </c>
      <c r="I830" s="2" t="n">
        <f aca="false">MOD(QUOTIENT($B830,64),2)</f>
        <v>1</v>
      </c>
      <c r="J830" s="5" t="n">
        <f aca="false">IF($C830=const_zero,MIN(class_series_f_invested_usd,MAX(const_zero,$A830)),const_zero)</f>
        <v>0</v>
      </c>
      <c r="K830" s="5" t="n">
        <f aca="false">IF($D830=const_zero,MIN(class_series_e_invested_usd,MAX(const_zero,$A830-SUM($J830:$J830))),const_zero)</f>
        <v>300000000</v>
      </c>
      <c r="L830" s="5" t="n">
        <f aca="false">IF($E830=const_zero,MIN(class_series_d_invested_usd,MAX(const_zero,$A830-SUM($J830:$K830))),const_zero)</f>
        <v>0</v>
      </c>
      <c r="M830" s="5" t="n">
        <f aca="false">IF($F830=const_zero,MIN(class_series_c_invested_usd,MAX(const_zero,$A830-SUM($J830:$L830))),const_zero)</f>
        <v>60000000</v>
      </c>
      <c r="N830" s="5" t="n">
        <f aca="false">IF($G830=const_zero,MIN(class_series_b_invested_usd,MAX(const_zero,$A830-SUM($J830:$M830))),const_zero)</f>
        <v>0</v>
      </c>
      <c r="O830" s="5" t="n">
        <f aca="false">IF($H830=const_zero,MIN(class_series_a_invested_usd,MAX(const_zero,$A830-SUM($J830:$N830))),const_zero)</f>
        <v>15000000</v>
      </c>
      <c r="P830" s="5" t="n">
        <f aca="false">IF($I830=const_zero,MIN(class_seed_invested_usd,MAX(const_zero,$A830-SUM($J830:$O830))),const_zero)</f>
        <v>0</v>
      </c>
      <c r="Q830" s="5" t="n">
        <f aca="false">MAX(const_zero,$A830-SUM($J830:$P830))</f>
        <v>1625000000</v>
      </c>
      <c r="R830" s="9" t="n">
        <f aca="false">common_rsa_total+Sensitivity!$AE$690+Sensitivity!$AJ$690+IF($C830=const_one,Sensitivity!$D$690,const_zero)+IF($D830=const_one,Sensitivity!$Y$690,const_zero)+IF($E830=const_one,Sensitivity!$V$690,const_zero)+IF($F830=const_one,Sensitivity!$S$690,const_zero)+IF($G830=const_one,Sensitivity!$P$690,const_zero)+IF($H830=const_one,Sensitivity!$M$690,const_zero)+IF($I830=const_one,Sensitivity!$J$690,const_zero)</f>
        <v>19974109.9941088</v>
      </c>
      <c r="S830" s="23" t="b">
        <f aca="false">IF($R830&gt;const_zero,--($Q830&gt;option_strike_usd*$R830),const_zero)</f>
        <v>1</v>
      </c>
      <c r="T830" s="7" t="n">
        <f aca="false">IF($R830&gt;const_zero,IF($S830=const_one,($Q830+option_strike_usd*pre_f_options_issued)/($R830+pre_f_options_issued),$Q830/$R830),const_zero)</f>
        <v>72.4166607899766</v>
      </c>
      <c r="U830" s="5" t="n">
        <f aca="false">IF($C830=const_one,Sensitivity!$D$690*$T830,const_zero)</f>
        <v>67408004.2434702</v>
      </c>
      <c r="V830" s="5" t="n">
        <f aca="false">IF($D830=const_one,Sensitivity!$Y$690*$T830,const_zero)</f>
        <v>0</v>
      </c>
      <c r="W830" s="5" t="n">
        <f aca="false">IF($E830=const_one,Sensitivity!$V$690*$T830,const_zero)</f>
        <v>125993422.694188</v>
      </c>
      <c r="X830" s="5" t="n">
        <f aca="false">IF($F830=const_one,Sensitivity!$S$690*$T830,const_zero)</f>
        <v>0</v>
      </c>
      <c r="Y830" s="5" t="n">
        <f aca="false">IF($G830=const_one,Sensitivity!$P$690*$T830,const_zero)</f>
        <v>217249982.36993</v>
      </c>
      <c r="Z830" s="5" t="n">
        <f aca="false">IF($H830=const_one,Sensitivity!$M$690*$T830,const_zero)</f>
        <v>0</v>
      </c>
      <c r="AA830" s="5" t="n">
        <f aca="false">IF($I830=const_one,Sensitivity!$J$690*$T830,const_zero)</f>
        <v>362083303.949883</v>
      </c>
      <c r="AB830" s="5" t="n">
        <f aca="false">(Sensitivity!$AE$690+Sensitivity!$AJ$690)*$T830</f>
        <v>21973687.6577979</v>
      </c>
      <c r="AC830" s="5" t="n">
        <f aca="false">common_rsa_total*$T830</f>
        <v>651749947.10979</v>
      </c>
      <c r="AD830" s="5" t="n">
        <f aca="false">IF($S830=const_one,pre_f_options_issued*($T830-option_strike_usd),const_zero)</f>
        <v>178541651.974942</v>
      </c>
      <c r="AE830" s="5" t="n">
        <f aca="false">J830+U830</f>
        <v>67408004.2434702</v>
      </c>
      <c r="AF830" s="5" t="n">
        <f aca="false">K830+V830</f>
        <v>300000000</v>
      </c>
      <c r="AG830" s="5" t="n">
        <f aca="false">L830+W830</f>
        <v>125993422.694188</v>
      </c>
      <c r="AH830" s="5" t="n">
        <f aca="false">M830+X830</f>
        <v>60000000</v>
      </c>
      <c r="AI830" s="5" t="n">
        <f aca="false">N830+Y830</f>
        <v>217249982.36993</v>
      </c>
      <c r="AJ830" s="5" t="n">
        <f aca="false">O830+Z830</f>
        <v>15000000</v>
      </c>
      <c r="AK830" s="5" t="n">
        <f aca="false">P830+AA830</f>
        <v>362083303.949883</v>
      </c>
      <c r="AL830" s="5" t="n">
        <f aca="false">INDEX($AE$745:$AE$872,$B830-$C830*1+const_one)</f>
        <v>30000000</v>
      </c>
      <c r="AM830" s="5" t="n">
        <f aca="false">INDEX($AF$745:$AF$872,$B830-$D830*2+const_one)</f>
        <v>300000000</v>
      </c>
      <c r="AN830" s="5" t="n">
        <f aca="false">INDEX($AG$745:$AG$872,$B830-$E830*4+const_one)</f>
        <v>100000000</v>
      </c>
      <c r="AO830" s="5" t="n">
        <f aca="false">INDEX($AH$745:$AH$872,$B830-$F830*8+const_one)</f>
        <v>60000000</v>
      </c>
      <c r="AP830" s="5" t="n">
        <f aca="false">INDEX($AI$745:$AI$872,$B830-$G830*16+const_one)</f>
        <v>30000000</v>
      </c>
      <c r="AQ830" s="5" t="n">
        <f aca="false">INDEX($AJ$745:$AJ$872,$B830-$H830*32+const_one)</f>
        <v>15000000</v>
      </c>
      <c r="AR830" s="5" t="n">
        <f aca="false">INDEX($AK$745:$AK$872,$B830-$I830*64+const_one)</f>
        <v>5000000</v>
      </c>
      <c r="AS830" s="5" t="n">
        <f aca="false">INDEX($AE$745:$AE$872,$B830+(const_one-$C830)*1+const_one)</f>
        <v>67408004.2434702</v>
      </c>
      <c r="AT830" s="5" t="n">
        <f aca="false">INDEX($AF$745:$AF$872,$B830+(const_one-$D830)*2+const_one)</f>
        <v>414406472.095995</v>
      </c>
      <c r="AU830" s="5" t="n">
        <f aca="false">INDEX($AG$745:$AG$872,$B830+(const_one-$E830)*4+const_one)</f>
        <v>125993422.694188</v>
      </c>
      <c r="AV830" s="5" t="n">
        <f aca="false">INDEX($AH$745:$AH$872,$B830+(const_one-$F830)*8+const_one)</f>
        <v>162819895.906193</v>
      </c>
      <c r="AW830" s="5" t="n">
        <f aca="false">INDEX($AI$745:$AI$872,$B830+(const_one-$G830)*16+const_one)</f>
        <v>217249982.36993</v>
      </c>
      <c r="AX830" s="5" t="n">
        <f aca="false">INDEX($AJ$745:$AJ$872,$B830+(const_one-$H830)*32+const_one)</f>
        <v>298917781.204231</v>
      </c>
      <c r="AY830" s="5" t="n">
        <f aca="false">INDEX($AK$745:$AK$872,$B830+(const_one-$I830)*64+const_one)</f>
        <v>362083303.949883</v>
      </c>
      <c r="AZ830" s="5" t="n">
        <f aca="false">--($C830=--(AS830&gt;AL830))</f>
        <v>1</v>
      </c>
      <c r="BA830" s="5" t="n">
        <f aca="false">--($D830=--(AT830&gt;AM830))</f>
        <v>0</v>
      </c>
      <c r="BB830" s="5" t="n">
        <f aca="false">--($E830=--(AU830&gt;AN830))</f>
        <v>1</v>
      </c>
      <c r="BC830" s="5" t="n">
        <f aca="false">--($F830=--(AV830&gt;AO830))</f>
        <v>0</v>
      </c>
      <c r="BD830" s="5" t="n">
        <f aca="false">--($G830=--(AW830&gt;AP830))</f>
        <v>1</v>
      </c>
      <c r="BE830" s="5" t="n">
        <f aca="false">--($H830=--(AX830&gt;AQ830))</f>
        <v>0</v>
      </c>
      <c r="BF830" s="5" t="n">
        <f aca="false">--($I830=--(AY830&gt;AR830))</f>
        <v>1</v>
      </c>
      <c r="BG830" s="5" t="n">
        <f aca="false">SUM(AZ830:BF830)</f>
        <v>4</v>
      </c>
      <c r="BH830" s="5" t="n">
        <f aca="false">SUM(AE830:AK830)+AB830+AC830+AD830</f>
        <v>2000000000</v>
      </c>
    </row>
    <row r="831" customFormat="false" ht="15" hidden="true" customHeight="false" outlineLevel="0" collapsed="false">
      <c r="A831" s="5" t="n">
        <f aca="false">sensitivity_exit_usd</f>
        <v>2000000000</v>
      </c>
      <c r="B831" s="2" t="n">
        <f aca="false">ROW()-ROW($B$745)</f>
        <v>86</v>
      </c>
      <c r="C831" s="2" t="n">
        <f aca="false">MOD(QUOTIENT($B831,1),2)</f>
        <v>0</v>
      </c>
      <c r="D831" s="2" t="n">
        <f aca="false">MOD(QUOTIENT($B831,2),2)</f>
        <v>1</v>
      </c>
      <c r="E831" s="2" t="n">
        <f aca="false">MOD(QUOTIENT($B831,4),2)</f>
        <v>1</v>
      </c>
      <c r="F831" s="2" t="n">
        <f aca="false">MOD(QUOTIENT($B831,8),2)</f>
        <v>0</v>
      </c>
      <c r="G831" s="2" t="n">
        <f aca="false">MOD(QUOTIENT($B831,16),2)</f>
        <v>1</v>
      </c>
      <c r="H831" s="2" t="n">
        <f aca="false">MOD(QUOTIENT($B831,32),2)</f>
        <v>0</v>
      </c>
      <c r="I831" s="2" t="n">
        <f aca="false">MOD(QUOTIENT($B831,64),2)</f>
        <v>1</v>
      </c>
      <c r="J831" s="5" t="n">
        <f aca="false">IF($C831=const_zero,MIN(class_series_f_invested_usd,MAX(const_zero,$A831)),const_zero)</f>
        <v>30000000</v>
      </c>
      <c r="K831" s="5" t="n">
        <f aca="false">IF($D831=const_zero,MIN(class_series_e_invested_usd,MAX(const_zero,$A831-SUM($J831:$J831))),const_zero)</f>
        <v>0</v>
      </c>
      <c r="L831" s="5" t="n">
        <f aca="false">IF($E831=const_zero,MIN(class_series_d_invested_usd,MAX(const_zero,$A831-SUM($J831:$K831))),const_zero)</f>
        <v>0</v>
      </c>
      <c r="M831" s="5" t="n">
        <f aca="false">IF($F831=const_zero,MIN(class_series_c_invested_usd,MAX(const_zero,$A831-SUM($J831:$L831))),const_zero)</f>
        <v>60000000</v>
      </c>
      <c r="N831" s="5" t="n">
        <f aca="false">IF($G831=const_zero,MIN(class_series_b_invested_usd,MAX(const_zero,$A831-SUM($J831:$M831))),const_zero)</f>
        <v>0</v>
      </c>
      <c r="O831" s="5" t="n">
        <f aca="false">IF($H831=const_zero,MIN(class_series_a_invested_usd,MAX(const_zero,$A831-SUM($J831:$N831))),const_zero)</f>
        <v>15000000</v>
      </c>
      <c r="P831" s="5" t="n">
        <f aca="false">IF($I831=const_zero,MIN(class_seed_invested_usd,MAX(const_zero,$A831-SUM($J831:$O831))),const_zero)</f>
        <v>0</v>
      </c>
      <c r="Q831" s="5" t="n">
        <f aca="false">MAX(const_zero,$A831-SUM($J831:$P831))</f>
        <v>1895000000</v>
      </c>
      <c r="R831" s="9" t="n">
        <f aca="false">common_rsa_total+Sensitivity!$AE$690+Sensitivity!$AJ$690+IF($C831=const_one,Sensitivity!$D$690,const_zero)+IF($D831=const_one,Sensitivity!$Y$690,const_zero)+IF($E831=const_one,Sensitivity!$V$690,const_zero)+IF($F831=const_one,Sensitivity!$S$690,const_zero)+IF($G831=const_one,Sensitivity!$P$690,const_zero)+IF($H831=const_one,Sensitivity!$M$690,const_zero)+IF($I831=const_one,Sensitivity!$J$690,const_zero)</f>
        <v>25198489.851011</v>
      </c>
      <c r="S831" s="23" t="b">
        <f aca="false">IF($R831&gt;const_zero,--($Q831&gt;option_strike_usd*$R831),const_zero)</f>
        <v>1</v>
      </c>
      <c r="T831" s="7" t="n">
        <f aca="false">IF($R831&gt;const_zero,IF($S831=const_one,($Q831+option_strike_usd*pre_f_options_issued)/($R831+pre_f_options_issued),$Q831/$R831),const_zero)</f>
        <v>68.5055398401346</v>
      </c>
      <c r="U831" s="5" t="n">
        <f aca="false">IF($C831=const_one,Sensitivity!$D$690*$T831,const_zero)</f>
        <v>0</v>
      </c>
      <c r="V831" s="5" t="n">
        <f aca="false">IF($D831=const_one,Sensitivity!$Y$690*$T831,const_zero)</f>
        <v>421666356.143738</v>
      </c>
      <c r="W831" s="5" t="n">
        <f aca="false">IF($E831=const_one,Sensitivity!$V$690*$T831,const_zero)</f>
        <v>119188696.963038</v>
      </c>
      <c r="X831" s="5" t="n">
        <f aca="false">IF($F831=const_one,Sensitivity!$S$690*$T831,const_zero)</f>
        <v>0</v>
      </c>
      <c r="Y831" s="5" t="n">
        <f aca="false">IF($G831=const_one,Sensitivity!$P$690*$T831,const_zero)</f>
        <v>205516619.520404</v>
      </c>
      <c r="Z831" s="5" t="n">
        <f aca="false">IF($H831=const_one,Sensitivity!$M$690*$T831,const_zero)</f>
        <v>0</v>
      </c>
      <c r="AA831" s="5" t="n">
        <f aca="false">IF($I831=const_one,Sensitivity!$J$690*$T831,const_zero)</f>
        <v>342527699.200673</v>
      </c>
      <c r="AB831" s="5" t="n">
        <f aca="false">(Sensitivity!$AE$690+Sensitivity!$AJ$690)*$T831</f>
        <v>20786920.0105993</v>
      </c>
      <c r="AC831" s="5" t="n">
        <f aca="false">common_rsa_total*$T831</f>
        <v>616549858.561212</v>
      </c>
      <c r="AD831" s="5" t="n">
        <f aca="false">IF($S831=const_one,pre_f_options_issued*($T831-option_strike_usd),const_zero)</f>
        <v>168763849.600337</v>
      </c>
      <c r="AE831" s="5" t="n">
        <f aca="false">J831+U831</f>
        <v>30000000</v>
      </c>
      <c r="AF831" s="5" t="n">
        <f aca="false">K831+V831</f>
        <v>421666356.143738</v>
      </c>
      <c r="AG831" s="5" t="n">
        <f aca="false">L831+W831</f>
        <v>119188696.963038</v>
      </c>
      <c r="AH831" s="5" t="n">
        <f aca="false">M831+X831</f>
        <v>60000000</v>
      </c>
      <c r="AI831" s="5" t="n">
        <f aca="false">N831+Y831</f>
        <v>205516619.520404</v>
      </c>
      <c r="AJ831" s="5" t="n">
        <f aca="false">O831+Z831</f>
        <v>15000000</v>
      </c>
      <c r="AK831" s="5" t="n">
        <f aca="false">P831+AA831</f>
        <v>342527699.200673</v>
      </c>
      <c r="AL831" s="5" t="n">
        <f aca="false">INDEX($AE$745:$AE$872,$B831-$C831*1+const_one)</f>
        <v>30000000</v>
      </c>
      <c r="AM831" s="5" t="n">
        <f aca="false">INDEX($AF$745:$AF$872,$B831-$D831*2+const_one)</f>
        <v>300000000</v>
      </c>
      <c r="AN831" s="5" t="n">
        <f aca="false">INDEX($AG$745:$AG$872,$B831-$E831*4+const_one)</f>
        <v>100000000</v>
      </c>
      <c r="AO831" s="5" t="n">
        <f aca="false">INDEX($AH$745:$AH$872,$B831-$F831*8+const_one)</f>
        <v>60000000</v>
      </c>
      <c r="AP831" s="5" t="n">
        <f aca="false">INDEX($AI$745:$AI$872,$B831-$G831*16+const_one)</f>
        <v>30000000</v>
      </c>
      <c r="AQ831" s="5" t="n">
        <f aca="false">INDEX($AJ$745:$AJ$872,$B831-$H831*32+const_one)</f>
        <v>15000000</v>
      </c>
      <c r="AR831" s="5" t="n">
        <f aca="false">INDEX($AK$745:$AK$872,$B831-$I831*64+const_one)</f>
        <v>5000000</v>
      </c>
      <c r="AS831" s="5" t="n">
        <f aca="false">INDEX($AE$745:$AE$872,$B831+(const_one-$C831)*1+const_one)</f>
        <v>62669502.2732537</v>
      </c>
      <c r="AT831" s="5" t="n">
        <f aca="false">INDEX($AF$745:$AF$872,$B831+(const_one-$D831)*2+const_one)</f>
        <v>421666356.143738</v>
      </c>
      <c r="AU831" s="5" t="n">
        <f aca="false">INDEX($AG$745:$AG$872,$B831+(const_one-$E831)*4+const_one)</f>
        <v>119188696.963038</v>
      </c>
      <c r="AV831" s="5" t="n">
        <f aca="false">INDEX($AH$745:$AH$872,$B831+(const_one-$F831)*8+const_one)</f>
        <v>156087565.298303</v>
      </c>
      <c r="AW831" s="5" t="n">
        <f aca="false">INDEX($AI$745:$AI$872,$B831+(const_one-$G831)*16+const_one)</f>
        <v>205516619.520404</v>
      </c>
      <c r="AX831" s="5" t="n">
        <f aca="false">INDEX($AJ$745:$AJ$872,$B831+(const_one-$H831)*32+const_one)</f>
        <v>292444698.320046</v>
      </c>
      <c r="AY831" s="5" t="n">
        <f aca="false">INDEX($AK$745:$AK$872,$B831+(const_one-$I831)*64+const_one)</f>
        <v>342527699.200673</v>
      </c>
      <c r="AZ831" s="5" t="n">
        <f aca="false">--($C831=--(AS831&gt;AL831))</f>
        <v>0</v>
      </c>
      <c r="BA831" s="5" t="n">
        <f aca="false">--($D831=--(AT831&gt;AM831))</f>
        <v>1</v>
      </c>
      <c r="BB831" s="5" t="n">
        <f aca="false">--($E831=--(AU831&gt;AN831))</f>
        <v>1</v>
      </c>
      <c r="BC831" s="5" t="n">
        <f aca="false">--($F831=--(AV831&gt;AO831))</f>
        <v>0</v>
      </c>
      <c r="BD831" s="5" t="n">
        <f aca="false">--($G831=--(AW831&gt;AP831))</f>
        <v>1</v>
      </c>
      <c r="BE831" s="5" t="n">
        <f aca="false">--($H831=--(AX831&gt;AQ831))</f>
        <v>0</v>
      </c>
      <c r="BF831" s="5" t="n">
        <f aca="false">--($I831=--(AY831&gt;AR831))</f>
        <v>1</v>
      </c>
      <c r="BG831" s="5" t="n">
        <f aca="false">SUM(AZ831:BF831)</f>
        <v>4</v>
      </c>
      <c r="BH831" s="5" t="n">
        <f aca="false">SUM(AE831:AK831)+AB831+AC831+AD831</f>
        <v>2000000000</v>
      </c>
    </row>
    <row r="832" customFormat="false" ht="15" hidden="true" customHeight="false" outlineLevel="0" collapsed="false">
      <c r="A832" s="5" t="n">
        <f aca="false">sensitivity_exit_usd</f>
        <v>2000000000</v>
      </c>
      <c r="B832" s="2" t="n">
        <f aca="false">ROW()-ROW($B$745)</f>
        <v>87</v>
      </c>
      <c r="C832" s="2" t="n">
        <f aca="false">MOD(QUOTIENT($B832,1),2)</f>
        <v>1</v>
      </c>
      <c r="D832" s="2" t="n">
        <f aca="false">MOD(QUOTIENT($B832,2),2)</f>
        <v>1</v>
      </c>
      <c r="E832" s="2" t="n">
        <f aca="false">MOD(QUOTIENT($B832,4),2)</f>
        <v>1</v>
      </c>
      <c r="F832" s="2" t="n">
        <f aca="false">MOD(QUOTIENT($B832,8),2)</f>
        <v>0</v>
      </c>
      <c r="G832" s="2" t="n">
        <f aca="false">MOD(QUOTIENT($B832,16),2)</f>
        <v>1</v>
      </c>
      <c r="H832" s="2" t="n">
        <f aca="false">MOD(QUOTIENT($B832,32),2)</f>
        <v>0</v>
      </c>
      <c r="I832" s="2" t="n">
        <f aca="false">MOD(QUOTIENT($B832,64),2)</f>
        <v>1</v>
      </c>
      <c r="J832" s="5" t="n">
        <f aca="false">IF($C832=const_zero,MIN(class_series_f_invested_usd,MAX(const_zero,$A832)),const_zero)</f>
        <v>0</v>
      </c>
      <c r="K832" s="5" t="n">
        <f aca="false">IF($D832=const_zero,MIN(class_series_e_invested_usd,MAX(const_zero,$A832-SUM($J832:$J832))),const_zero)</f>
        <v>0</v>
      </c>
      <c r="L832" s="5" t="n">
        <f aca="false">IF($E832=const_zero,MIN(class_series_d_invested_usd,MAX(const_zero,$A832-SUM($J832:$K832))),const_zero)</f>
        <v>0</v>
      </c>
      <c r="M832" s="5" t="n">
        <f aca="false">IF($F832=const_zero,MIN(class_series_c_invested_usd,MAX(const_zero,$A832-SUM($J832:$L832))),const_zero)</f>
        <v>60000000</v>
      </c>
      <c r="N832" s="5" t="n">
        <f aca="false">IF($G832=const_zero,MIN(class_series_b_invested_usd,MAX(const_zero,$A832-SUM($J832:$M832))),const_zero)</f>
        <v>0</v>
      </c>
      <c r="O832" s="5" t="n">
        <f aca="false">IF($H832=const_zero,MIN(class_series_a_invested_usd,MAX(const_zero,$A832-SUM($J832:$N832))),const_zero)</f>
        <v>15000000</v>
      </c>
      <c r="P832" s="5" t="n">
        <f aca="false">IF($I832=const_zero,MIN(class_seed_invested_usd,MAX(const_zero,$A832-SUM($J832:$O832))),const_zero)</f>
        <v>0</v>
      </c>
      <c r="Q832" s="5" t="n">
        <f aca="false">MAX(const_zero,$A832-SUM($J832:$P832))</f>
        <v>1925000000</v>
      </c>
      <c r="R832" s="9" t="n">
        <f aca="false">common_rsa_total+Sensitivity!$AE$690+Sensitivity!$AJ$690+IF($C832=const_one,Sensitivity!$D$690,const_zero)+IF($D832=const_one,Sensitivity!$Y$690,const_zero)+IF($E832=const_one,Sensitivity!$V$690,const_zero)+IF($F832=const_one,Sensitivity!$S$690,const_zero)+IF($G832=const_one,Sensitivity!$P$690,const_zero)+IF($H832=const_one,Sensitivity!$M$690,const_zero)+IF($I832=const_one,Sensitivity!$J$690,const_zero)</f>
        <v>26129325.4281853</v>
      </c>
      <c r="S832" s="23" t="b">
        <f aca="false">IF($R832&gt;const_zero,--($Q832&gt;option_strike_usd*$R832),const_zero)</f>
        <v>1</v>
      </c>
      <c r="T832" s="7" t="n">
        <f aca="false">IF($R832&gt;const_zero,IF($S832=const_one,($Q832+option_strike_usd*pre_f_options_issued)/($R832+pre_f_options_issued),$Q832/$R832),const_zero)</f>
        <v>67.3260711236457</v>
      </c>
      <c r="U832" s="5" t="n">
        <f aca="false">IF($C832=const_one,Sensitivity!$D$690*$T832,const_zero)</f>
        <v>62669502.2732537</v>
      </c>
      <c r="V832" s="5" t="n">
        <f aca="false">IF($D832=const_one,Sensitivity!$Y$690*$T832,const_zero)</f>
        <v>414406472.095995</v>
      </c>
      <c r="W832" s="5" t="n">
        <f aca="false">IF($E832=const_one,Sensitivity!$V$690*$T832,const_zero)</f>
        <v>117136609.79235</v>
      </c>
      <c r="X832" s="5" t="n">
        <f aca="false">IF($F832=const_one,Sensitivity!$S$690*$T832,const_zero)</f>
        <v>0</v>
      </c>
      <c r="Y832" s="5" t="n">
        <f aca="false">IF($G832=const_one,Sensitivity!$P$690*$T832,const_zero)</f>
        <v>201978213.370937</v>
      </c>
      <c r="Z832" s="5" t="n">
        <f aca="false">IF($H832=const_one,Sensitivity!$M$690*$T832,const_zero)</f>
        <v>0</v>
      </c>
      <c r="AA832" s="5" t="n">
        <f aca="false">IF($I832=const_one,Sensitivity!$J$690*$T832,const_zero)</f>
        <v>336630355.618228</v>
      </c>
      <c r="AB832" s="5" t="n">
        <f aca="false">(Sensitivity!$AE$690+Sensitivity!$AJ$690)*$T832</f>
        <v>20429028.9273106</v>
      </c>
      <c r="AC832" s="5" t="n">
        <f aca="false">common_rsa_total*$T832</f>
        <v>605934640.112811</v>
      </c>
      <c r="AD832" s="5" t="n">
        <f aca="false">IF($S832=const_one,pre_f_options_issued*($T832-option_strike_usd),const_zero)</f>
        <v>165815177.809114</v>
      </c>
      <c r="AE832" s="5" t="n">
        <f aca="false">J832+U832</f>
        <v>62669502.2732537</v>
      </c>
      <c r="AF832" s="5" t="n">
        <f aca="false">K832+V832</f>
        <v>414406472.095995</v>
      </c>
      <c r="AG832" s="5" t="n">
        <f aca="false">L832+W832</f>
        <v>117136609.79235</v>
      </c>
      <c r="AH832" s="5" t="n">
        <f aca="false">M832+X832</f>
        <v>60000000</v>
      </c>
      <c r="AI832" s="5" t="n">
        <f aca="false">N832+Y832</f>
        <v>201978213.370937</v>
      </c>
      <c r="AJ832" s="5" t="n">
        <f aca="false">O832+Z832</f>
        <v>15000000</v>
      </c>
      <c r="AK832" s="5" t="n">
        <f aca="false">P832+AA832</f>
        <v>336630355.618228</v>
      </c>
      <c r="AL832" s="5" t="n">
        <f aca="false">INDEX($AE$745:$AE$872,$B832-$C832*1+const_one)</f>
        <v>30000000</v>
      </c>
      <c r="AM832" s="5" t="n">
        <f aca="false">INDEX($AF$745:$AF$872,$B832-$D832*2+const_one)</f>
        <v>300000000</v>
      </c>
      <c r="AN832" s="5" t="n">
        <f aca="false">INDEX($AG$745:$AG$872,$B832-$E832*4+const_one)</f>
        <v>100000000</v>
      </c>
      <c r="AO832" s="5" t="n">
        <f aca="false">INDEX($AH$745:$AH$872,$B832-$F832*8+const_one)</f>
        <v>60000000</v>
      </c>
      <c r="AP832" s="5" t="n">
        <f aca="false">INDEX($AI$745:$AI$872,$B832-$G832*16+const_one)</f>
        <v>30000000</v>
      </c>
      <c r="AQ832" s="5" t="n">
        <f aca="false">INDEX($AJ$745:$AJ$872,$B832-$H832*32+const_one)</f>
        <v>15000000</v>
      </c>
      <c r="AR832" s="5" t="n">
        <f aca="false">INDEX($AK$745:$AK$872,$B832-$I832*64+const_one)</f>
        <v>5000000</v>
      </c>
      <c r="AS832" s="5" t="n">
        <f aca="false">INDEX($AE$745:$AE$872,$B832+(const_one-$C832)*1+const_one)</f>
        <v>62669502.2732537</v>
      </c>
      <c r="AT832" s="5" t="n">
        <f aca="false">INDEX($AF$745:$AF$872,$B832+(const_one-$D832)*2+const_one)</f>
        <v>414406472.095995</v>
      </c>
      <c r="AU832" s="5" t="n">
        <f aca="false">INDEX($AG$745:$AG$872,$B832+(const_one-$E832)*4+const_one)</f>
        <v>117136609.79235</v>
      </c>
      <c r="AV832" s="5" t="n">
        <f aca="false">INDEX($AH$745:$AH$872,$B832+(const_one-$F832)*8+const_one)</f>
        <v>153725546.210786</v>
      </c>
      <c r="AW832" s="5" t="n">
        <f aca="false">INDEX($AI$745:$AI$872,$B832+(const_one-$G832)*16+const_one)</f>
        <v>201978213.370937</v>
      </c>
      <c r="AX832" s="5" t="n">
        <f aca="false">INDEX($AJ$745:$AJ$872,$B832+(const_one-$H832)*32+const_one)</f>
        <v>288810431.85778</v>
      </c>
      <c r="AY832" s="5" t="n">
        <f aca="false">INDEX($AK$745:$AK$872,$B832+(const_one-$I832)*64+const_one)</f>
        <v>336630355.618228</v>
      </c>
      <c r="AZ832" s="5" t="n">
        <f aca="false">--($C832=--(AS832&gt;AL832))</f>
        <v>1</v>
      </c>
      <c r="BA832" s="5" t="n">
        <f aca="false">--($D832=--(AT832&gt;AM832))</f>
        <v>1</v>
      </c>
      <c r="BB832" s="5" t="n">
        <f aca="false">--($E832=--(AU832&gt;AN832))</f>
        <v>1</v>
      </c>
      <c r="BC832" s="5" t="n">
        <f aca="false">--($F832=--(AV832&gt;AO832))</f>
        <v>0</v>
      </c>
      <c r="BD832" s="5" t="n">
        <f aca="false">--($G832=--(AW832&gt;AP832))</f>
        <v>1</v>
      </c>
      <c r="BE832" s="5" t="n">
        <f aca="false">--($H832=--(AX832&gt;AQ832))</f>
        <v>0</v>
      </c>
      <c r="BF832" s="5" t="n">
        <f aca="false">--($I832=--(AY832&gt;AR832))</f>
        <v>1</v>
      </c>
      <c r="BG832" s="5" t="n">
        <f aca="false">SUM(AZ832:BF832)</f>
        <v>5</v>
      </c>
      <c r="BH832" s="5" t="n">
        <f aca="false">SUM(AE832:AK832)+AB832+AC832+AD832</f>
        <v>2000000000</v>
      </c>
    </row>
    <row r="833" customFormat="false" ht="15" hidden="true" customHeight="false" outlineLevel="0" collapsed="false">
      <c r="A833" s="5" t="n">
        <f aca="false">sensitivity_exit_usd</f>
        <v>2000000000</v>
      </c>
      <c r="B833" s="2" t="n">
        <f aca="false">ROW()-ROW($B$745)</f>
        <v>88</v>
      </c>
      <c r="C833" s="2" t="n">
        <f aca="false">MOD(QUOTIENT($B833,1),2)</f>
        <v>0</v>
      </c>
      <c r="D833" s="2" t="n">
        <f aca="false">MOD(QUOTIENT($B833,2),2)</f>
        <v>0</v>
      </c>
      <c r="E833" s="2" t="n">
        <f aca="false">MOD(QUOTIENT($B833,4),2)</f>
        <v>0</v>
      </c>
      <c r="F833" s="2" t="n">
        <f aca="false">MOD(QUOTIENT($B833,8),2)</f>
        <v>1</v>
      </c>
      <c r="G833" s="2" t="n">
        <f aca="false">MOD(QUOTIENT($B833,16),2)</f>
        <v>1</v>
      </c>
      <c r="H833" s="2" t="n">
        <f aca="false">MOD(QUOTIENT($B833,32),2)</f>
        <v>0</v>
      </c>
      <c r="I833" s="2" t="n">
        <f aca="false">MOD(QUOTIENT($B833,64),2)</f>
        <v>1</v>
      </c>
      <c r="J833" s="5" t="n">
        <f aca="false">IF($C833=const_zero,MIN(class_series_f_invested_usd,MAX(const_zero,$A833)),const_zero)</f>
        <v>30000000</v>
      </c>
      <c r="K833" s="5" t="n">
        <f aca="false">IF($D833=const_zero,MIN(class_series_e_invested_usd,MAX(const_zero,$A833-SUM($J833:$J833))),const_zero)</f>
        <v>300000000</v>
      </c>
      <c r="L833" s="5" t="n">
        <f aca="false">IF($E833=const_zero,MIN(class_series_d_invested_usd,MAX(const_zero,$A833-SUM($J833:$K833))),const_zero)</f>
        <v>100000000</v>
      </c>
      <c r="M833" s="5" t="n">
        <f aca="false">IF($F833=const_zero,MIN(class_series_c_invested_usd,MAX(const_zero,$A833-SUM($J833:$L833))),const_zero)</f>
        <v>0</v>
      </c>
      <c r="N833" s="5" t="n">
        <f aca="false">IF($G833=const_zero,MIN(class_series_b_invested_usd,MAX(const_zero,$A833-SUM($J833:$M833))),const_zero)</f>
        <v>0</v>
      </c>
      <c r="O833" s="5" t="n">
        <f aca="false">IF($H833=const_zero,MIN(class_series_a_invested_usd,MAX(const_zero,$A833-SUM($J833:$N833))),const_zero)</f>
        <v>15000000</v>
      </c>
      <c r="P833" s="5" t="n">
        <f aca="false">IF($I833=const_zero,MIN(class_seed_invested_usd,MAX(const_zero,$A833-SUM($J833:$O833))),const_zero)</f>
        <v>0</v>
      </c>
      <c r="Q833" s="5" t="n">
        <f aca="false">MAX(const_zero,$A833-SUM($J833:$P833))</f>
        <v>1555000000</v>
      </c>
      <c r="R833" s="9" t="n">
        <f aca="false">common_rsa_total+Sensitivity!$AE$690+Sensitivity!$AJ$690+IF($C833=const_one,Sensitivity!$D$690,const_zero)+IF($D833=const_one,Sensitivity!$Y$690,const_zero)+IF($E833=const_one,Sensitivity!$V$690,const_zero)+IF($F833=const_one,Sensitivity!$S$690,const_zero)+IF($G833=const_one,Sensitivity!$P$690,const_zero)+IF($H833=const_one,Sensitivity!$M$690,const_zero)+IF($I833=const_one,Sensitivity!$J$690,const_zero)</f>
        <v>19703434.1464808</v>
      </c>
      <c r="S833" s="23" t="b">
        <f aca="false">IF($R833&gt;const_zero,--($Q833&gt;option_strike_usd*$R833),const_zero)</f>
        <v>1</v>
      </c>
      <c r="T833" s="7" t="n">
        <f aca="false">IF($R833&gt;const_zero,IF($S833=const_one,($Q833+option_strike_usd*pre_f_options_issued)/($R833+pre_f_options_issued),$Q833/$R833),const_zero)</f>
        <v>70.1468065581585</v>
      </c>
      <c r="U833" s="5" t="n">
        <f aca="false">IF($C833=const_one,Sensitivity!$D$690*$T833,const_zero)</f>
        <v>0</v>
      </c>
      <c r="V833" s="5" t="n">
        <f aca="false">IF($D833=const_one,Sensitivity!$Y$690*$T833,const_zero)</f>
        <v>0</v>
      </c>
      <c r="W833" s="5" t="n">
        <f aca="false">IF($E833=const_one,Sensitivity!$V$690*$T833,const_zero)</f>
        <v>0</v>
      </c>
      <c r="X833" s="5" t="n">
        <f aca="false">IF($F833=const_one,Sensitivity!$S$690*$T833,const_zero)</f>
        <v>168352335.73958</v>
      </c>
      <c r="Y833" s="5" t="n">
        <f aca="false">IF($G833=const_one,Sensitivity!$P$690*$T833,const_zero)</f>
        <v>210440419.674475</v>
      </c>
      <c r="Z833" s="5" t="n">
        <f aca="false">IF($H833=const_one,Sensitivity!$M$690*$T833,const_zero)</f>
        <v>0</v>
      </c>
      <c r="AA833" s="5" t="n">
        <f aca="false">IF($I833=const_one,Sensitivity!$J$690*$T833,const_zero)</f>
        <v>350734032.790792</v>
      </c>
      <c r="AB833" s="5" t="n">
        <f aca="false">(Sensitivity!$AE$690+Sensitivity!$AJ$690)*$T833</f>
        <v>21284936.3763302</v>
      </c>
      <c r="AC833" s="5" t="n">
        <f aca="false">common_rsa_total*$T833</f>
        <v>631321259.023426</v>
      </c>
      <c r="AD833" s="5" t="n">
        <f aca="false">IF($S833=const_one,pre_f_options_issued*($T833-option_strike_usd),const_zero)</f>
        <v>172867016.395396</v>
      </c>
      <c r="AE833" s="5" t="n">
        <f aca="false">J833+U833</f>
        <v>30000000</v>
      </c>
      <c r="AF833" s="5" t="n">
        <f aca="false">K833+V833</f>
        <v>300000000</v>
      </c>
      <c r="AG833" s="5" t="n">
        <f aca="false">L833+W833</f>
        <v>100000000</v>
      </c>
      <c r="AH833" s="5" t="n">
        <f aca="false">M833+X833</f>
        <v>168352335.73958</v>
      </c>
      <c r="AI833" s="5" t="n">
        <f aca="false">N833+Y833</f>
        <v>210440419.674475</v>
      </c>
      <c r="AJ833" s="5" t="n">
        <f aca="false">O833+Z833</f>
        <v>15000000</v>
      </c>
      <c r="AK833" s="5" t="n">
        <f aca="false">P833+AA833</f>
        <v>350734032.790792</v>
      </c>
      <c r="AL833" s="5" t="n">
        <f aca="false">INDEX($AE$745:$AE$872,$B833-$C833*1+const_one)</f>
        <v>30000000</v>
      </c>
      <c r="AM833" s="5" t="n">
        <f aca="false">INDEX($AF$745:$AF$872,$B833-$D833*2+const_one)</f>
        <v>300000000</v>
      </c>
      <c r="AN833" s="5" t="n">
        <f aca="false">INDEX($AG$745:$AG$872,$B833-$E833*4+const_one)</f>
        <v>100000000</v>
      </c>
      <c r="AO833" s="5" t="n">
        <f aca="false">INDEX($AH$745:$AH$872,$B833-$F833*8+const_one)</f>
        <v>60000000</v>
      </c>
      <c r="AP833" s="5" t="n">
        <f aca="false">INDEX($AI$745:$AI$872,$B833-$G833*16+const_one)</f>
        <v>30000000</v>
      </c>
      <c r="AQ833" s="5" t="n">
        <f aca="false">INDEX($AJ$745:$AJ$872,$B833-$H833*32+const_one)</f>
        <v>15000000</v>
      </c>
      <c r="AR833" s="5" t="n">
        <f aca="false">INDEX($AK$745:$AK$872,$B833-$I833*64+const_one)</f>
        <v>5000000</v>
      </c>
      <c r="AS833" s="5" t="n">
        <f aca="false">INDEX($AE$745:$AE$872,$B833+(const_one-$C833)*1+const_one)</f>
        <v>63875000.0071609</v>
      </c>
      <c r="AT833" s="5" t="n">
        <f aca="false">INDEX($AF$745:$AF$872,$B833+(const_one-$D833)*2+const_one)</f>
        <v>403168445.532602</v>
      </c>
      <c r="AU833" s="5" t="n">
        <f aca="false">INDEX($AG$745:$AG$872,$B833+(const_one-$E833)*4+const_one)</f>
        <v>120442392.216722</v>
      </c>
      <c r="AV833" s="5" t="n">
        <f aca="false">INDEX($AH$745:$AH$872,$B833+(const_one-$F833)*8+const_one)</f>
        <v>168352335.73958</v>
      </c>
      <c r="AW833" s="5" t="n">
        <f aca="false">INDEX($AI$745:$AI$872,$B833+(const_one-$G833)*16+const_one)</f>
        <v>210440419.674475</v>
      </c>
      <c r="AX833" s="5" t="n">
        <f aca="false">INDEX($AJ$745:$AJ$872,$B833+(const_one-$H833)*32+const_one)</f>
        <v>289026008.909876</v>
      </c>
      <c r="AY833" s="5" t="n">
        <f aca="false">INDEX($AK$745:$AK$872,$B833+(const_one-$I833)*64+const_one)</f>
        <v>350734032.790792</v>
      </c>
      <c r="AZ833" s="5" t="n">
        <f aca="false">--($C833=--(AS833&gt;AL833))</f>
        <v>0</v>
      </c>
      <c r="BA833" s="5" t="n">
        <f aca="false">--($D833=--(AT833&gt;AM833))</f>
        <v>0</v>
      </c>
      <c r="BB833" s="5" t="n">
        <f aca="false">--($E833=--(AU833&gt;AN833))</f>
        <v>0</v>
      </c>
      <c r="BC833" s="5" t="n">
        <f aca="false">--($F833=--(AV833&gt;AO833))</f>
        <v>1</v>
      </c>
      <c r="BD833" s="5" t="n">
        <f aca="false">--($G833=--(AW833&gt;AP833))</f>
        <v>1</v>
      </c>
      <c r="BE833" s="5" t="n">
        <f aca="false">--($H833=--(AX833&gt;AQ833))</f>
        <v>0</v>
      </c>
      <c r="BF833" s="5" t="n">
        <f aca="false">--($I833=--(AY833&gt;AR833))</f>
        <v>1</v>
      </c>
      <c r="BG833" s="5" t="n">
        <f aca="false">SUM(AZ833:BF833)</f>
        <v>3</v>
      </c>
      <c r="BH833" s="5" t="n">
        <f aca="false">SUM(AE833:AK833)+AB833+AC833+AD833</f>
        <v>2000000000</v>
      </c>
    </row>
    <row r="834" customFormat="false" ht="15" hidden="true" customHeight="false" outlineLevel="0" collapsed="false">
      <c r="A834" s="5" t="n">
        <f aca="false">sensitivity_exit_usd</f>
        <v>2000000000</v>
      </c>
      <c r="B834" s="2" t="n">
        <f aca="false">ROW()-ROW($B$745)</f>
        <v>89</v>
      </c>
      <c r="C834" s="2" t="n">
        <f aca="false">MOD(QUOTIENT($B834,1),2)</f>
        <v>1</v>
      </c>
      <c r="D834" s="2" t="n">
        <f aca="false">MOD(QUOTIENT($B834,2),2)</f>
        <v>0</v>
      </c>
      <c r="E834" s="2" t="n">
        <f aca="false">MOD(QUOTIENT($B834,4),2)</f>
        <v>0</v>
      </c>
      <c r="F834" s="2" t="n">
        <f aca="false">MOD(QUOTIENT($B834,8),2)</f>
        <v>1</v>
      </c>
      <c r="G834" s="2" t="n">
        <f aca="false">MOD(QUOTIENT($B834,16),2)</f>
        <v>1</v>
      </c>
      <c r="H834" s="2" t="n">
        <f aca="false">MOD(QUOTIENT($B834,32),2)</f>
        <v>0</v>
      </c>
      <c r="I834" s="2" t="n">
        <f aca="false">MOD(QUOTIENT($B834,64),2)</f>
        <v>1</v>
      </c>
      <c r="J834" s="5" t="n">
        <f aca="false">IF($C834=const_zero,MIN(class_series_f_invested_usd,MAX(const_zero,$A834)),const_zero)</f>
        <v>0</v>
      </c>
      <c r="K834" s="5" t="n">
        <f aca="false">IF($D834=const_zero,MIN(class_series_e_invested_usd,MAX(const_zero,$A834-SUM($J834:$J834))),const_zero)</f>
        <v>300000000</v>
      </c>
      <c r="L834" s="5" t="n">
        <f aca="false">IF($E834=const_zero,MIN(class_series_d_invested_usd,MAX(const_zero,$A834-SUM($J834:$K834))),const_zero)</f>
        <v>100000000</v>
      </c>
      <c r="M834" s="5" t="n">
        <f aca="false">IF($F834=const_zero,MIN(class_series_c_invested_usd,MAX(const_zero,$A834-SUM($J834:$L834))),const_zero)</f>
        <v>0</v>
      </c>
      <c r="N834" s="5" t="n">
        <f aca="false">IF($G834=const_zero,MIN(class_series_b_invested_usd,MAX(const_zero,$A834-SUM($J834:$M834))),const_zero)</f>
        <v>0</v>
      </c>
      <c r="O834" s="5" t="n">
        <f aca="false">IF($H834=const_zero,MIN(class_series_a_invested_usd,MAX(const_zero,$A834-SUM($J834:$N834))),const_zero)</f>
        <v>15000000</v>
      </c>
      <c r="P834" s="5" t="n">
        <f aca="false">IF($I834=const_zero,MIN(class_seed_invested_usd,MAX(const_zero,$A834-SUM($J834:$O834))),const_zero)</f>
        <v>0</v>
      </c>
      <c r="Q834" s="5" t="n">
        <f aca="false">MAX(const_zero,$A834-SUM($J834:$P834))</f>
        <v>1585000000</v>
      </c>
      <c r="R834" s="9" t="n">
        <f aca="false">common_rsa_total+Sensitivity!$AE$690+Sensitivity!$AJ$690+IF($C834=const_one,Sensitivity!$D$690,const_zero)+IF($D834=const_one,Sensitivity!$Y$690,const_zero)+IF($E834=const_one,Sensitivity!$V$690,const_zero)+IF($F834=const_one,Sensitivity!$S$690,const_zero)+IF($G834=const_one,Sensitivity!$P$690,const_zero)+IF($H834=const_one,Sensitivity!$M$690,const_zero)+IF($I834=const_one,Sensitivity!$J$690,const_zero)</f>
        <v>20634269.7236551</v>
      </c>
      <c r="S834" s="23" t="b">
        <f aca="false">IF($R834&gt;const_zero,--($Q834&gt;option_strike_usd*$R834),const_zero)</f>
        <v>1</v>
      </c>
      <c r="T834" s="7" t="n">
        <f aca="false">IF($R834&gt;const_zero,IF($S834=const_one,($Q834+option_strike_usd*pre_f_options_issued)/($R834+pre_f_options_issued),$Q834/$R834),const_zero)</f>
        <v>68.6211416639948</v>
      </c>
      <c r="U834" s="5" t="n">
        <f aca="false">IF($C834=const_one,Sensitivity!$D$690*$T834,const_zero)</f>
        <v>63875000.0071609</v>
      </c>
      <c r="V834" s="5" t="n">
        <f aca="false">IF($D834=const_one,Sensitivity!$Y$690*$T834,const_zero)</f>
        <v>0</v>
      </c>
      <c r="W834" s="5" t="n">
        <f aca="false">IF($E834=const_one,Sensitivity!$V$690*$T834,const_zero)</f>
        <v>0</v>
      </c>
      <c r="X834" s="5" t="n">
        <f aca="false">IF($F834=const_one,Sensitivity!$S$690*$T834,const_zero)</f>
        <v>164690739.993587</v>
      </c>
      <c r="Y834" s="5" t="n">
        <f aca="false">IF($G834=const_one,Sensitivity!$P$690*$T834,const_zero)</f>
        <v>205863424.991984</v>
      </c>
      <c r="Z834" s="5" t="n">
        <f aca="false">IF($H834=const_one,Sensitivity!$M$690*$T834,const_zero)</f>
        <v>0</v>
      </c>
      <c r="AA834" s="5" t="n">
        <f aca="false">IF($I834=const_one,Sensitivity!$J$690*$T834,const_zero)</f>
        <v>343105708.319974</v>
      </c>
      <c r="AB834" s="5" t="n">
        <f aca="false">(Sensitivity!$AE$690+Sensitivity!$AJ$690)*$T834</f>
        <v>20821997.5513539</v>
      </c>
      <c r="AC834" s="5" t="n">
        <f aca="false">common_rsa_total*$T834</f>
        <v>617590274.975953</v>
      </c>
      <c r="AD834" s="5" t="n">
        <f aca="false">IF($S834=const_one,pre_f_options_issued*($T834-option_strike_usd),const_zero)</f>
        <v>169052854.159987</v>
      </c>
      <c r="AE834" s="5" t="n">
        <f aca="false">J834+U834</f>
        <v>63875000.0071609</v>
      </c>
      <c r="AF834" s="5" t="n">
        <f aca="false">K834+V834</f>
        <v>300000000</v>
      </c>
      <c r="AG834" s="5" t="n">
        <f aca="false">L834+W834</f>
        <v>100000000</v>
      </c>
      <c r="AH834" s="5" t="n">
        <f aca="false">M834+X834</f>
        <v>164690739.993587</v>
      </c>
      <c r="AI834" s="5" t="n">
        <f aca="false">N834+Y834</f>
        <v>205863424.991984</v>
      </c>
      <c r="AJ834" s="5" t="n">
        <f aca="false">O834+Z834</f>
        <v>15000000</v>
      </c>
      <c r="AK834" s="5" t="n">
        <f aca="false">P834+AA834</f>
        <v>343105708.319974</v>
      </c>
      <c r="AL834" s="5" t="n">
        <f aca="false">INDEX($AE$745:$AE$872,$B834-$C834*1+const_one)</f>
        <v>30000000</v>
      </c>
      <c r="AM834" s="5" t="n">
        <f aca="false">INDEX($AF$745:$AF$872,$B834-$D834*2+const_one)</f>
        <v>300000000</v>
      </c>
      <c r="AN834" s="5" t="n">
        <f aca="false">INDEX($AG$745:$AG$872,$B834-$E834*4+const_one)</f>
        <v>100000000</v>
      </c>
      <c r="AO834" s="5" t="n">
        <f aca="false">INDEX($AH$745:$AH$872,$B834-$F834*8+const_one)</f>
        <v>60000000</v>
      </c>
      <c r="AP834" s="5" t="n">
        <f aca="false">INDEX($AI$745:$AI$872,$B834-$G834*16+const_one)</f>
        <v>30000000</v>
      </c>
      <c r="AQ834" s="5" t="n">
        <f aca="false">INDEX($AJ$745:$AJ$872,$B834-$H834*32+const_one)</f>
        <v>15000000</v>
      </c>
      <c r="AR834" s="5" t="n">
        <f aca="false">INDEX($AK$745:$AK$872,$B834-$I834*64+const_one)</f>
        <v>5000000</v>
      </c>
      <c r="AS834" s="5" t="n">
        <f aca="false">INDEX($AE$745:$AE$872,$B834+(const_one-$C834)*1+const_one)</f>
        <v>63875000.0071609</v>
      </c>
      <c r="AT834" s="5" t="n">
        <f aca="false">INDEX($AF$745:$AF$872,$B834+(const_one-$D834)*2+const_one)</f>
        <v>396660066.547895</v>
      </c>
      <c r="AU834" s="5" t="n">
        <f aca="false">INDEX($AG$745:$AG$872,$B834+(const_one-$E834)*4+const_one)</f>
        <v>118033588.220283</v>
      </c>
      <c r="AV834" s="5" t="n">
        <f aca="false">INDEX($AH$745:$AH$872,$B834+(const_one-$F834)*8+const_one)</f>
        <v>164690739.993587</v>
      </c>
      <c r="AW834" s="5" t="n">
        <f aca="false">INDEX($AI$745:$AI$872,$B834+(const_one-$G834)*16+const_one)</f>
        <v>205863424.991984</v>
      </c>
      <c r="AX834" s="5" t="n">
        <f aca="false">INDEX($AJ$745:$AJ$872,$B834+(const_one-$H834)*32+const_one)</f>
        <v>284795023.247508</v>
      </c>
      <c r="AY834" s="5" t="n">
        <f aca="false">INDEX($AK$745:$AK$872,$B834+(const_one-$I834)*64+const_one)</f>
        <v>343105708.319974</v>
      </c>
      <c r="AZ834" s="5" t="n">
        <f aca="false">--($C834=--(AS834&gt;AL834))</f>
        <v>1</v>
      </c>
      <c r="BA834" s="5" t="n">
        <f aca="false">--($D834=--(AT834&gt;AM834))</f>
        <v>0</v>
      </c>
      <c r="BB834" s="5" t="n">
        <f aca="false">--($E834=--(AU834&gt;AN834))</f>
        <v>0</v>
      </c>
      <c r="BC834" s="5" t="n">
        <f aca="false">--($F834=--(AV834&gt;AO834))</f>
        <v>1</v>
      </c>
      <c r="BD834" s="5" t="n">
        <f aca="false">--($G834=--(AW834&gt;AP834))</f>
        <v>1</v>
      </c>
      <c r="BE834" s="5" t="n">
        <f aca="false">--($H834=--(AX834&gt;AQ834))</f>
        <v>0</v>
      </c>
      <c r="BF834" s="5" t="n">
        <f aca="false">--($I834=--(AY834&gt;AR834))</f>
        <v>1</v>
      </c>
      <c r="BG834" s="5" t="n">
        <f aca="false">SUM(AZ834:BF834)</f>
        <v>4</v>
      </c>
      <c r="BH834" s="5" t="n">
        <f aca="false">SUM(AE834:AK834)+AB834+AC834+AD834</f>
        <v>2000000000</v>
      </c>
    </row>
    <row r="835" customFormat="false" ht="15" hidden="true" customHeight="false" outlineLevel="0" collapsed="false">
      <c r="A835" s="5" t="n">
        <f aca="false">sensitivity_exit_usd</f>
        <v>2000000000</v>
      </c>
      <c r="B835" s="2" t="n">
        <f aca="false">ROW()-ROW($B$745)</f>
        <v>90</v>
      </c>
      <c r="C835" s="2" t="n">
        <f aca="false">MOD(QUOTIENT($B835,1),2)</f>
        <v>0</v>
      </c>
      <c r="D835" s="2" t="n">
        <f aca="false">MOD(QUOTIENT($B835,2),2)</f>
        <v>1</v>
      </c>
      <c r="E835" s="2" t="n">
        <f aca="false">MOD(QUOTIENT($B835,4),2)</f>
        <v>0</v>
      </c>
      <c r="F835" s="2" t="n">
        <f aca="false">MOD(QUOTIENT($B835,8),2)</f>
        <v>1</v>
      </c>
      <c r="G835" s="2" t="n">
        <f aca="false">MOD(QUOTIENT($B835,16),2)</f>
        <v>1</v>
      </c>
      <c r="H835" s="2" t="n">
        <f aca="false">MOD(QUOTIENT($B835,32),2)</f>
        <v>0</v>
      </c>
      <c r="I835" s="2" t="n">
        <f aca="false">MOD(QUOTIENT($B835,64),2)</f>
        <v>1</v>
      </c>
      <c r="J835" s="5" t="n">
        <f aca="false">IF($C835=const_zero,MIN(class_series_f_invested_usd,MAX(const_zero,$A835)),const_zero)</f>
        <v>30000000</v>
      </c>
      <c r="K835" s="5" t="n">
        <f aca="false">IF($D835=const_zero,MIN(class_series_e_invested_usd,MAX(const_zero,$A835-SUM($J835:$J835))),const_zero)</f>
        <v>0</v>
      </c>
      <c r="L835" s="5" t="n">
        <f aca="false">IF($E835=const_zero,MIN(class_series_d_invested_usd,MAX(const_zero,$A835-SUM($J835:$K835))),const_zero)</f>
        <v>100000000</v>
      </c>
      <c r="M835" s="5" t="n">
        <f aca="false">IF($F835=const_zero,MIN(class_series_c_invested_usd,MAX(const_zero,$A835-SUM($J835:$L835))),const_zero)</f>
        <v>0</v>
      </c>
      <c r="N835" s="5" t="n">
        <f aca="false">IF($G835=const_zero,MIN(class_series_b_invested_usd,MAX(const_zero,$A835-SUM($J835:$M835))),const_zero)</f>
        <v>0</v>
      </c>
      <c r="O835" s="5" t="n">
        <f aca="false">IF($H835=const_zero,MIN(class_series_a_invested_usd,MAX(const_zero,$A835-SUM($J835:$N835))),const_zero)</f>
        <v>15000000</v>
      </c>
      <c r="P835" s="5" t="n">
        <f aca="false">IF($I835=const_zero,MIN(class_seed_invested_usd,MAX(const_zero,$A835-SUM($J835:$O835))),const_zero)</f>
        <v>0</v>
      </c>
      <c r="Q835" s="5" t="n">
        <f aca="false">MAX(const_zero,$A835-SUM($J835:$P835))</f>
        <v>1855000000</v>
      </c>
      <c r="R835" s="9" t="n">
        <f aca="false">common_rsa_total+Sensitivity!$AE$690+Sensitivity!$AJ$690+IF($C835=const_one,Sensitivity!$D$690,const_zero)+IF($D835=const_one,Sensitivity!$Y$690,const_zero)+IF($E835=const_one,Sensitivity!$V$690,const_zero)+IF($F835=const_one,Sensitivity!$S$690,const_zero)+IF($G835=const_one,Sensitivity!$P$690,const_zero)+IF($H835=const_one,Sensitivity!$M$690,const_zero)+IF($I835=const_one,Sensitivity!$J$690,const_zero)</f>
        <v>25858649.5805573</v>
      </c>
      <c r="S835" s="23" t="b">
        <f aca="false">IF($R835&gt;const_zero,--($Q835&gt;option_strike_usd*$R835),const_zero)</f>
        <v>1</v>
      </c>
      <c r="T835" s="7" t="n">
        <f aca="false">IF($R835&gt;const_zero,IF($S835=const_one,($Q835+option_strike_usd*pre_f_options_issued)/($R835+pre_f_options_issued),$Q835/$R835),const_zero)</f>
        <v>65.5002980562764</v>
      </c>
      <c r="U835" s="5" t="n">
        <f aca="false">IF($C835=const_one,Sensitivity!$D$690*$T835,const_zero)</f>
        <v>0</v>
      </c>
      <c r="V835" s="5" t="n">
        <f aca="false">IF($D835=const_one,Sensitivity!$Y$690*$T835,const_zero)</f>
        <v>403168445.532602</v>
      </c>
      <c r="W835" s="5" t="n">
        <f aca="false">IF($E835=const_one,Sensitivity!$V$690*$T835,const_zero)</f>
        <v>0</v>
      </c>
      <c r="X835" s="5" t="n">
        <f aca="false">IF($F835=const_one,Sensitivity!$S$690*$T835,const_zero)</f>
        <v>157200715.335063</v>
      </c>
      <c r="Y835" s="5" t="n">
        <f aca="false">IF($G835=const_one,Sensitivity!$P$690*$T835,const_zero)</f>
        <v>196500894.168829</v>
      </c>
      <c r="Z835" s="5" t="n">
        <f aca="false">IF($H835=const_one,Sensitivity!$M$690*$T835,const_zero)</f>
        <v>0</v>
      </c>
      <c r="AA835" s="5" t="n">
        <f aca="false">IF($I835=const_one,Sensitivity!$J$690*$T835,const_zero)</f>
        <v>327501490.281382</v>
      </c>
      <c r="AB835" s="5" t="n">
        <f aca="false">(Sensitivity!$AE$690+Sensitivity!$AJ$690)*$T835</f>
        <v>19875027.0349458</v>
      </c>
      <c r="AC835" s="5" t="n">
        <f aca="false">common_rsa_total*$T835</f>
        <v>589502682.506487</v>
      </c>
      <c r="AD835" s="5" t="n">
        <f aca="false">IF($S835=const_one,pre_f_options_issued*($T835-option_strike_usd),const_zero)</f>
        <v>161250745.140691</v>
      </c>
      <c r="AE835" s="5" t="n">
        <f aca="false">J835+U835</f>
        <v>30000000</v>
      </c>
      <c r="AF835" s="5" t="n">
        <f aca="false">K835+V835</f>
        <v>403168445.532602</v>
      </c>
      <c r="AG835" s="5" t="n">
        <f aca="false">L835+W835</f>
        <v>100000000</v>
      </c>
      <c r="AH835" s="5" t="n">
        <f aca="false">M835+X835</f>
        <v>157200715.335063</v>
      </c>
      <c r="AI835" s="5" t="n">
        <f aca="false">N835+Y835</f>
        <v>196500894.168829</v>
      </c>
      <c r="AJ835" s="5" t="n">
        <f aca="false">O835+Z835</f>
        <v>15000000</v>
      </c>
      <c r="AK835" s="5" t="n">
        <f aca="false">P835+AA835</f>
        <v>327501490.281382</v>
      </c>
      <c r="AL835" s="5" t="n">
        <f aca="false">INDEX($AE$745:$AE$872,$B835-$C835*1+const_one)</f>
        <v>30000000</v>
      </c>
      <c r="AM835" s="5" t="n">
        <f aca="false">INDEX($AF$745:$AF$872,$B835-$D835*2+const_one)</f>
        <v>300000000</v>
      </c>
      <c r="AN835" s="5" t="n">
        <f aca="false">INDEX($AG$745:$AG$872,$B835-$E835*4+const_one)</f>
        <v>100000000</v>
      </c>
      <c r="AO835" s="5" t="n">
        <f aca="false">INDEX($AH$745:$AH$872,$B835-$F835*8+const_one)</f>
        <v>60000000</v>
      </c>
      <c r="AP835" s="5" t="n">
        <f aca="false">INDEX($AI$745:$AI$872,$B835-$G835*16+const_one)</f>
        <v>30000000</v>
      </c>
      <c r="AQ835" s="5" t="n">
        <f aca="false">INDEX($AJ$745:$AJ$872,$B835-$H835*32+const_one)</f>
        <v>15000000</v>
      </c>
      <c r="AR835" s="5" t="n">
        <f aca="false">INDEX($AK$745:$AK$872,$B835-$I835*64+const_one)</f>
        <v>5000000</v>
      </c>
      <c r="AS835" s="5" t="n">
        <f aca="false">INDEX($AE$745:$AE$872,$B835+(const_one-$C835)*1+const_one)</f>
        <v>59985764.258223</v>
      </c>
      <c r="AT835" s="5" t="n">
        <f aca="false">INDEX($AF$745:$AF$872,$B835+(const_one-$D835)*2+const_one)</f>
        <v>403168445.532602</v>
      </c>
      <c r="AU835" s="5" t="n">
        <f aca="false">INDEX($AG$745:$AG$872,$B835+(const_one-$E835)*4+const_one)</f>
        <v>113153096.592943</v>
      </c>
      <c r="AV835" s="5" t="n">
        <f aca="false">INDEX($AH$745:$AH$872,$B835+(const_one-$F835)*8+const_one)</f>
        <v>157200715.335063</v>
      </c>
      <c r="AW835" s="5" t="n">
        <f aca="false">INDEX($AI$745:$AI$872,$B835+(const_one-$G835)*16+const_one)</f>
        <v>196500894.168829</v>
      </c>
      <c r="AX835" s="5" t="n">
        <f aca="false">INDEX($AJ$745:$AJ$872,$B835+(const_one-$H835)*32+const_one)</f>
        <v>280661840.863511</v>
      </c>
      <c r="AY835" s="5" t="n">
        <f aca="false">INDEX($AK$745:$AK$872,$B835+(const_one-$I835)*64+const_one)</f>
        <v>327501490.281382</v>
      </c>
      <c r="AZ835" s="5" t="n">
        <f aca="false">--($C835=--(AS835&gt;AL835))</f>
        <v>0</v>
      </c>
      <c r="BA835" s="5" t="n">
        <f aca="false">--($D835=--(AT835&gt;AM835))</f>
        <v>1</v>
      </c>
      <c r="BB835" s="5" t="n">
        <f aca="false">--($E835=--(AU835&gt;AN835))</f>
        <v>0</v>
      </c>
      <c r="BC835" s="5" t="n">
        <f aca="false">--($F835=--(AV835&gt;AO835))</f>
        <v>1</v>
      </c>
      <c r="BD835" s="5" t="n">
        <f aca="false">--($G835=--(AW835&gt;AP835))</f>
        <v>1</v>
      </c>
      <c r="BE835" s="5" t="n">
        <f aca="false">--($H835=--(AX835&gt;AQ835))</f>
        <v>0</v>
      </c>
      <c r="BF835" s="5" t="n">
        <f aca="false">--($I835=--(AY835&gt;AR835))</f>
        <v>1</v>
      </c>
      <c r="BG835" s="5" t="n">
        <f aca="false">SUM(AZ835:BF835)</f>
        <v>4</v>
      </c>
      <c r="BH835" s="5" t="n">
        <f aca="false">SUM(AE835:AK835)+AB835+AC835+AD835</f>
        <v>2000000000</v>
      </c>
    </row>
    <row r="836" customFormat="false" ht="15" hidden="true" customHeight="false" outlineLevel="0" collapsed="false">
      <c r="A836" s="5" t="n">
        <f aca="false">sensitivity_exit_usd</f>
        <v>2000000000</v>
      </c>
      <c r="B836" s="2" t="n">
        <f aca="false">ROW()-ROW($B$745)</f>
        <v>91</v>
      </c>
      <c r="C836" s="2" t="n">
        <f aca="false">MOD(QUOTIENT($B836,1),2)</f>
        <v>1</v>
      </c>
      <c r="D836" s="2" t="n">
        <f aca="false">MOD(QUOTIENT($B836,2),2)</f>
        <v>1</v>
      </c>
      <c r="E836" s="2" t="n">
        <f aca="false">MOD(QUOTIENT($B836,4),2)</f>
        <v>0</v>
      </c>
      <c r="F836" s="2" t="n">
        <f aca="false">MOD(QUOTIENT($B836,8),2)</f>
        <v>1</v>
      </c>
      <c r="G836" s="2" t="n">
        <f aca="false">MOD(QUOTIENT($B836,16),2)</f>
        <v>1</v>
      </c>
      <c r="H836" s="2" t="n">
        <f aca="false">MOD(QUOTIENT($B836,32),2)</f>
        <v>0</v>
      </c>
      <c r="I836" s="2" t="n">
        <f aca="false">MOD(QUOTIENT($B836,64),2)</f>
        <v>1</v>
      </c>
      <c r="J836" s="5" t="n">
        <f aca="false">IF($C836=const_zero,MIN(class_series_f_invested_usd,MAX(const_zero,$A836)),const_zero)</f>
        <v>0</v>
      </c>
      <c r="K836" s="5" t="n">
        <f aca="false">IF($D836=const_zero,MIN(class_series_e_invested_usd,MAX(const_zero,$A836-SUM($J836:$J836))),const_zero)</f>
        <v>0</v>
      </c>
      <c r="L836" s="5" t="n">
        <f aca="false">IF($E836=const_zero,MIN(class_series_d_invested_usd,MAX(const_zero,$A836-SUM($J836:$K836))),const_zero)</f>
        <v>100000000</v>
      </c>
      <c r="M836" s="5" t="n">
        <f aca="false">IF($F836=const_zero,MIN(class_series_c_invested_usd,MAX(const_zero,$A836-SUM($J836:$L836))),const_zero)</f>
        <v>0</v>
      </c>
      <c r="N836" s="5" t="n">
        <f aca="false">IF($G836=const_zero,MIN(class_series_b_invested_usd,MAX(const_zero,$A836-SUM($J836:$M836))),const_zero)</f>
        <v>0</v>
      </c>
      <c r="O836" s="5" t="n">
        <f aca="false">IF($H836=const_zero,MIN(class_series_a_invested_usd,MAX(const_zero,$A836-SUM($J836:$N836))),const_zero)</f>
        <v>15000000</v>
      </c>
      <c r="P836" s="5" t="n">
        <f aca="false">IF($I836=const_zero,MIN(class_seed_invested_usd,MAX(const_zero,$A836-SUM($J836:$O836))),const_zero)</f>
        <v>0</v>
      </c>
      <c r="Q836" s="5" t="n">
        <f aca="false">MAX(const_zero,$A836-SUM($J836:$P836))</f>
        <v>1885000000</v>
      </c>
      <c r="R836" s="9" t="n">
        <f aca="false">common_rsa_total+Sensitivity!$AE$690+Sensitivity!$AJ$690+IF($C836=const_one,Sensitivity!$D$690,const_zero)+IF($D836=const_one,Sensitivity!$Y$690,const_zero)+IF($E836=const_one,Sensitivity!$V$690,const_zero)+IF($F836=const_one,Sensitivity!$S$690,const_zero)+IF($G836=const_one,Sensitivity!$P$690,const_zero)+IF($H836=const_one,Sensitivity!$M$690,const_zero)+IF($I836=const_one,Sensitivity!$J$690,const_zero)</f>
        <v>26789485.1577316</v>
      </c>
      <c r="S836" s="23" t="b">
        <f aca="false">IF($R836&gt;const_zero,--($Q836&gt;option_strike_usd*$R836),const_zero)</f>
        <v>1</v>
      </c>
      <c r="T836" s="7" t="n">
        <f aca="false">IF($R836&gt;const_zero,IF($S836=const_one,($Q836+option_strike_usd*pre_f_options_issued)/($R836+pre_f_options_issued),$Q836/$R836),const_zero)</f>
        <v>64.4429217459889</v>
      </c>
      <c r="U836" s="5" t="n">
        <f aca="false">IF($C836=const_one,Sensitivity!$D$690*$T836,const_zero)</f>
        <v>59985764.258223</v>
      </c>
      <c r="V836" s="5" t="n">
        <f aca="false">IF($D836=const_one,Sensitivity!$Y$690*$T836,const_zero)</f>
        <v>396660066.547895</v>
      </c>
      <c r="W836" s="5" t="n">
        <f aca="false">IF($E836=const_one,Sensitivity!$V$690*$T836,const_zero)</f>
        <v>0</v>
      </c>
      <c r="X836" s="5" t="n">
        <f aca="false">IF($F836=const_one,Sensitivity!$S$690*$T836,const_zero)</f>
        <v>154663012.190373</v>
      </c>
      <c r="Y836" s="5" t="n">
        <f aca="false">IF($G836=const_one,Sensitivity!$P$690*$T836,const_zero)</f>
        <v>193328765.237967</v>
      </c>
      <c r="Z836" s="5" t="n">
        <f aca="false">IF($H836=const_one,Sensitivity!$M$690*$T836,const_zero)</f>
        <v>0</v>
      </c>
      <c r="AA836" s="5" t="n">
        <f aca="false">IF($I836=const_one,Sensitivity!$J$690*$T836,const_zero)</f>
        <v>322214608.729945</v>
      </c>
      <c r="AB836" s="5" t="n">
        <f aca="false">(Sensitivity!$AE$690+Sensitivity!$AJ$690)*$T836</f>
        <v>19554182.9567247</v>
      </c>
      <c r="AC836" s="5" t="n">
        <f aca="false">common_rsa_total*$T836</f>
        <v>579986295.7139</v>
      </c>
      <c r="AD836" s="5" t="n">
        <f aca="false">IF($S836=const_one,pre_f_options_issued*($T836-option_strike_usd),const_zero)</f>
        <v>158607304.364972</v>
      </c>
      <c r="AE836" s="5" t="n">
        <f aca="false">J836+U836</f>
        <v>59985764.258223</v>
      </c>
      <c r="AF836" s="5" t="n">
        <f aca="false">K836+V836</f>
        <v>396660066.547895</v>
      </c>
      <c r="AG836" s="5" t="n">
        <f aca="false">L836+W836</f>
        <v>100000000</v>
      </c>
      <c r="AH836" s="5" t="n">
        <f aca="false">M836+X836</f>
        <v>154663012.190373</v>
      </c>
      <c r="AI836" s="5" t="n">
        <f aca="false">N836+Y836</f>
        <v>193328765.237967</v>
      </c>
      <c r="AJ836" s="5" t="n">
        <f aca="false">O836+Z836</f>
        <v>15000000</v>
      </c>
      <c r="AK836" s="5" t="n">
        <f aca="false">P836+AA836</f>
        <v>322214608.729945</v>
      </c>
      <c r="AL836" s="5" t="n">
        <f aca="false">INDEX($AE$745:$AE$872,$B836-$C836*1+const_one)</f>
        <v>30000000</v>
      </c>
      <c r="AM836" s="5" t="n">
        <f aca="false">INDEX($AF$745:$AF$872,$B836-$D836*2+const_one)</f>
        <v>300000000</v>
      </c>
      <c r="AN836" s="5" t="n">
        <f aca="false">INDEX($AG$745:$AG$872,$B836-$E836*4+const_one)</f>
        <v>100000000</v>
      </c>
      <c r="AO836" s="5" t="n">
        <f aca="false">INDEX($AH$745:$AH$872,$B836-$F836*8+const_one)</f>
        <v>60000000</v>
      </c>
      <c r="AP836" s="5" t="n">
        <f aca="false">INDEX($AI$745:$AI$872,$B836-$G836*16+const_one)</f>
        <v>30000000</v>
      </c>
      <c r="AQ836" s="5" t="n">
        <f aca="false">INDEX($AJ$745:$AJ$872,$B836-$H836*32+const_one)</f>
        <v>15000000</v>
      </c>
      <c r="AR836" s="5" t="n">
        <f aca="false">INDEX($AK$745:$AK$872,$B836-$I836*64+const_one)</f>
        <v>5000000</v>
      </c>
      <c r="AS836" s="5" t="n">
        <f aca="false">INDEX($AE$745:$AE$872,$B836+(const_one-$C836)*1+const_one)</f>
        <v>59985764.258223</v>
      </c>
      <c r="AT836" s="5" t="n">
        <f aca="false">INDEX($AF$745:$AF$872,$B836+(const_one-$D836)*2+const_one)</f>
        <v>396660066.547895</v>
      </c>
      <c r="AU836" s="5" t="n">
        <f aca="false">INDEX($AG$745:$AG$872,$B836+(const_one-$E836)*4+const_one)</f>
        <v>111440789.956258</v>
      </c>
      <c r="AV836" s="5" t="n">
        <f aca="false">INDEX($AH$745:$AH$872,$B836+(const_one-$F836)*8+const_one)</f>
        <v>154663012.190373</v>
      </c>
      <c r="AW836" s="5" t="n">
        <f aca="false">INDEX($AI$745:$AI$872,$B836+(const_one-$G836)*16+const_one)</f>
        <v>193328765.237967</v>
      </c>
      <c r="AX836" s="5" t="n">
        <f aca="false">INDEX($AJ$745:$AJ$872,$B836+(const_one-$H836)*32+const_one)</f>
        <v>277417405.255358</v>
      </c>
      <c r="AY836" s="5" t="n">
        <f aca="false">INDEX($AK$745:$AK$872,$B836+(const_one-$I836)*64+const_one)</f>
        <v>322214608.729945</v>
      </c>
      <c r="AZ836" s="5" t="n">
        <f aca="false">--($C836=--(AS836&gt;AL836))</f>
        <v>1</v>
      </c>
      <c r="BA836" s="5" t="n">
        <f aca="false">--($D836=--(AT836&gt;AM836))</f>
        <v>1</v>
      </c>
      <c r="BB836" s="5" t="n">
        <f aca="false">--($E836=--(AU836&gt;AN836))</f>
        <v>0</v>
      </c>
      <c r="BC836" s="5" t="n">
        <f aca="false">--($F836=--(AV836&gt;AO836))</f>
        <v>1</v>
      </c>
      <c r="BD836" s="5" t="n">
        <f aca="false">--($G836=--(AW836&gt;AP836))</f>
        <v>1</v>
      </c>
      <c r="BE836" s="5" t="n">
        <f aca="false">--($H836=--(AX836&gt;AQ836))</f>
        <v>0</v>
      </c>
      <c r="BF836" s="5" t="n">
        <f aca="false">--($I836=--(AY836&gt;AR836))</f>
        <v>1</v>
      </c>
      <c r="BG836" s="5" t="n">
        <f aca="false">SUM(AZ836:BF836)</f>
        <v>5</v>
      </c>
      <c r="BH836" s="5" t="n">
        <f aca="false">SUM(AE836:AK836)+AB836+AC836+AD836</f>
        <v>2000000000</v>
      </c>
    </row>
    <row r="837" customFormat="false" ht="15" hidden="true" customHeight="false" outlineLevel="0" collapsed="false">
      <c r="A837" s="5" t="n">
        <f aca="false">sensitivity_exit_usd</f>
        <v>2000000000</v>
      </c>
      <c r="B837" s="2" t="n">
        <f aca="false">ROW()-ROW($B$745)</f>
        <v>92</v>
      </c>
      <c r="C837" s="2" t="n">
        <f aca="false">MOD(QUOTIENT($B837,1),2)</f>
        <v>0</v>
      </c>
      <c r="D837" s="2" t="n">
        <f aca="false">MOD(QUOTIENT($B837,2),2)</f>
        <v>0</v>
      </c>
      <c r="E837" s="2" t="n">
        <f aca="false">MOD(QUOTIENT($B837,4),2)</f>
        <v>1</v>
      </c>
      <c r="F837" s="2" t="n">
        <f aca="false">MOD(QUOTIENT($B837,8),2)</f>
        <v>1</v>
      </c>
      <c r="G837" s="2" t="n">
        <f aca="false">MOD(QUOTIENT($B837,16),2)</f>
        <v>1</v>
      </c>
      <c r="H837" s="2" t="n">
        <f aca="false">MOD(QUOTIENT($B837,32),2)</f>
        <v>0</v>
      </c>
      <c r="I837" s="2" t="n">
        <f aca="false">MOD(QUOTIENT($B837,64),2)</f>
        <v>1</v>
      </c>
      <c r="J837" s="5" t="n">
        <f aca="false">IF($C837=const_zero,MIN(class_series_f_invested_usd,MAX(const_zero,$A837)),const_zero)</f>
        <v>30000000</v>
      </c>
      <c r="K837" s="5" t="n">
        <f aca="false">IF($D837=const_zero,MIN(class_series_e_invested_usd,MAX(const_zero,$A837-SUM($J837:$J837))),const_zero)</f>
        <v>300000000</v>
      </c>
      <c r="L837" s="5" t="n">
        <f aca="false">IF($E837=const_zero,MIN(class_series_d_invested_usd,MAX(const_zero,$A837-SUM($J837:$K837))),const_zero)</f>
        <v>0</v>
      </c>
      <c r="M837" s="5" t="n">
        <f aca="false">IF($F837=const_zero,MIN(class_series_c_invested_usd,MAX(const_zero,$A837-SUM($J837:$L837))),const_zero)</f>
        <v>0</v>
      </c>
      <c r="N837" s="5" t="n">
        <f aca="false">IF($G837=const_zero,MIN(class_series_b_invested_usd,MAX(const_zero,$A837-SUM($J837:$M837))),const_zero)</f>
        <v>0</v>
      </c>
      <c r="O837" s="5" t="n">
        <f aca="false">IF($H837=const_zero,MIN(class_series_a_invested_usd,MAX(const_zero,$A837-SUM($J837:$N837))),const_zero)</f>
        <v>15000000</v>
      </c>
      <c r="P837" s="5" t="n">
        <f aca="false">IF($I837=const_zero,MIN(class_seed_invested_usd,MAX(const_zero,$A837-SUM($J837:$O837))),const_zero)</f>
        <v>0</v>
      </c>
      <c r="Q837" s="5" t="n">
        <f aca="false">MAX(const_zero,$A837-SUM($J837:$P837))</f>
        <v>1655000000</v>
      </c>
      <c r="R837" s="9" t="n">
        <f aca="false">common_rsa_total+Sensitivity!$AE$690+Sensitivity!$AJ$690+IF($C837=const_one,Sensitivity!$D$690,const_zero)+IF($D837=const_one,Sensitivity!$Y$690,const_zero)+IF($E837=const_one,Sensitivity!$V$690,const_zero)+IF($F837=const_one,Sensitivity!$S$690,const_zero)+IF($G837=const_one,Sensitivity!$P$690,const_zero)+IF($H837=const_one,Sensitivity!$M$690,const_zero)+IF($I837=const_one,Sensitivity!$J$690,const_zero)</f>
        <v>21443274.4169345</v>
      </c>
      <c r="S837" s="23" t="b">
        <f aca="false">IF($R837&gt;const_zero,--($Q837&gt;option_strike_usd*$R837),const_zero)</f>
        <v>1</v>
      </c>
      <c r="T837" s="7" t="n">
        <f aca="false">IF($R837&gt;const_zero,IF($S837=const_one,($Q837+option_strike_usd*pre_f_options_issued)/($R837+pre_f_options_issued),$Q837/$R837),const_zero)</f>
        <v>69.2261205020349</v>
      </c>
      <c r="U837" s="5" t="n">
        <f aca="false">IF($C837=const_one,Sensitivity!$D$690*$T837,const_zero)</f>
        <v>0</v>
      </c>
      <c r="V837" s="5" t="n">
        <f aca="false">IF($D837=const_one,Sensitivity!$Y$690*$T837,const_zero)</f>
        <v>0</v>
      </c>
      <c r="W837" s="5" t="n">
        <f aca="false">IF($E837=const_one,Sensitivity!$V$690*$T837,const_zero)</f>
        <v>120442392.216722</v>
      </c>
      <c r="X837" s="5" t="n">
        <f aca="false">IF($F837=const_one,Sensitivity!$S$690*$T837,const_zero)</f>
        <v>166142689.204884</v>
      </c>
      <c r="Y837" s="5" t="n">
        <f aca="false">IF($G837=const_one,Sensitivity!$P$690*$T837,const_zero)</f>
        <v>207678361.506105</v>
      </c>
      <c r="Z837" s="5" t="n">
        <f aca="false">IF($H837=const_one,Sensitivity!$M$690*$T837,const_zero)</f>
        <v>0</v>
      </c>
      <c r="AA837" s="5" t="n">
        <f aca="false">IF($I837=const_one,Sensitivity!$J$690*$T837,const_zero)</f>
        <v>346130602.510175</v>
      </c>
      <c r="AB837" s="5" t="n">
        <f aca="false">(Sensitivity!$AE$690+Sensitivity!$AJ$690)*$T837</f>
        <v>21005568.7887136</v>
      </c>
      <c r="AC837" s="5" t="n">
        <f aca="false">common_rsa_total*$T837</f>
        <v>623035084.518314</v>
      </c>
      <c r="AD837" s="5" t="n">
        <f aca="false">IF($S837=const_one,pre_f_options_issued*($T837-option_strike_usd),const_zero)</f>
        <v>170565301.255087</v>
      </c>
      <c r="AE837" s="5" t="n">
        <f aca="false">J837+U837</f>
        <v>30000000</v>
      </c>
      <c r="AF837" s="5" t="n">
        <f aca="false">K837+V837</f>
        <v>300000000</v>
      </c>
      <c r="AG837" s="5" t="n">
        <f aca="false">L837+W837</f>
        <v>120442392.216722</v>
      </c>
      <c r="AH837" s="5" t="n">
        <f aca="false">M837+X837</f>
        <v>166142689.204884</v>
      </c>
      <c r="AI837" s="5" t="n">
        <f aca="false">N837+Y837</f>
        <v>207678361.506105</v>
      </c>
      <c r="AJ837" s="5" t="n">
        <f aca="false">O837+Z837</f>
        <v>15000000</v>
      </c>
      <c r="AK837" s="5" t="n">
        <f aca="false">P837+AA837</f>
        <v>346130602.510175</v>
      </c>
      <c r="AL837" s="5" t="n">
        <f aca="false">INDEX($AE$745:$AE$872,$B837-$C837*1+const_one)</f>
        <v>30000000</v>
      </c>
      <c r="AM837" s="5" t="n">
        <f aca="false">INDEX($AF$745:$AF$872,$B837-$D837*2+const_one)</f>
        <v>300000000</v>
      </c>
      <c r="AN837" s="5" t="n">
        <f aca="false">INDEX($AG$745:$AG$872,$B837-$E837*4+const_one)</f>
        <v>100000000</v>
      </c>
      <c r="AO837" s="5" t="n">
        <f aca="false">INDEX($AH$745:$AH$872,$B837-$F837*8+const_one)</f>
        <v>60000000</v>
      </c>
      <c r="AP837" s="5" t="n">
        <f aca="false">INDEX($AI$745:$AI$872,$B837-$G837*16+const_one)</f>
        <v>30000000</v>
      </c>
      <c r="AQ837" s="5" t="n">
        <f aca="false">INDEX($AJ$745:$AJ$872,$B837-$H837*32+const_one)</f>
        <v>15000000</v>
      </c>
      <c r="AR837" s="5" t="n">
        <f aca="false">INDEX($AK$745:$AK$872,$B837-$I837*64+const_one)</f>
        <v>5000000</v>
      </c>
      <c r="AS837" s="5" t="n">
        <f aca="false">INDEX($AE$745:$AE$872,$B837+(const_one-$C837)*1+const_one)</f>
        <v>63149396.5755391</v>
      </c>
      <c r="AT837" s="5" t="n">
        <f aca="false">INDEX($AF$745:$AF$872,$B837+(const_one-$D837)*2+const_one)</f>
        <v>400313579.579807</v>
      </c>
      <c r="AU837" s="5" t="n">
        <f aca="false">INDEX($AG$745:$AG$872,$B837+(const_one-$E837)*4+const_one)</f>
        <v>120442392.216722</v>
      </c>
      <c r="AV837" s="5" t="n">
        <f aca="false">INDEX($AH$745:$AH$872,$B837+(const_one-$F837)*8+const_one)</f>
        <v>166142689.204884</v>
      </c>
      <c r="AW837" s="5" t="n">
        <f aca="false">INDEX($AI$745:$AI$872,$B837+(const_one-$G837)*16+const_one)</f>
        <v>207678361.506105</v>
      </c>
      <c r="AX837" s="5" t="n">
        <f aca="false">INDEX($AJ$745:$AJ$872,$B837+(const_one-$H837)*32+const_one)</f>
        <v>288927226.392434</v>
      </c>
      <c r="AY837" s="5" t="n">
        <f aca="false">INDEX($AK$745:$AK$872,$B837+(const_one-$I837)*64+const_one)</f>
        <v>346130602.510175</v>
      </c>
      <c r="AZ837" s="5" t="n">
        <f aca="false">--($C837=--(AS837&gt;AL837))</f>
        <v>0</v>
      </c>
      <c r="BA837" s="5" t="n">
        <f aca="false">--($D837=--(AT837&gt;AM837))</f>
        <v>0</v>
      </c>
      <c r="BB837" s="5" t="n">
        <f aca="false">--($E837=--(AU837&gt;AN837))</f>
        <v>1</v>
      </c>
      <c r="BC837" s="5" t="n">
        <f aca="false">--($F837=--(AV837&gt;AO837))</f>
        <v>1</v>
      </c>
      <c r="BD837" s="5" t="n">
        <f aca="false">--($G837=--(AW837&gt;AP837))</f>
        <v>1</v>
      </c>
      <c r="BE837" s="5" t="n">
        <f aca="false">--($H837=--(AX837&gt;AQ837))</f>
        <v>0</v>
      </c>
      <c r="BF837" s="5" t="n">
        <f aca="false">--($I837=--(AY837&gt;AR837))</f>
        <v>1</v>
      </c>
      <c r="BG837" s="5" t="n">
        <f aca="false">SUM(AZ837:BF837)</f>
        <v>4</v>
      </c>
      <c r="BH837" s="5" t="n">
        <f aca="false">SUM(AE837:AK837)+AB837+AC837+AD837</f>
        <v>2000000000</v>
      </c>
    </row>
    <row r="838" customFormat="false" ht="15" hidden="true" customHeight="false" outlineLevel="0" collapsed="false">
      <c r="A838" s="5" t="n">
        <f aca="false">sensitivity_exit_usd</f>
        <v>2000000000</v>
      </c>
      <c r="B838" s="2" t="n">
        <f aca="false">ROW()-ROW($B$745)</f>
        <v>93</v>
      </c>
      <c r="C838" s="2" t="n">
        <f aca="false">MOD(QUOTIENT($B838,1),2)</f>
        <v>1</v>
      </c>
      <c r="D838" s="2" t="n">
        <f aca="false">MOD(QUOTIENT($B838,2),2)</f>
        <v>0</v>
      </c>
      <c r="E838" s="2" t="n">
        <f aca="false">MOD(QUOTIENT($B838,4),2)</f>
        <v>1</v>
      </c>
      <c r="F838" s="2" t="n">
        <f aca="false">MOD(QUOTIENT($B838,8),2)</f>
        <v>1</v>
      </c>
      <c r="G838" s="2" t="n">
        <f aca="false">MOD(QUOTIENT($B838,16),2)</f>
        <v>1</v>
      </c>
      <c r="H838" s="2" t="n">
        <f aca="false">MOD(QUOTIENT($B838,32),2)</f>
        <v>0</v>
      </c>
      <c r="I838" s="2" t="n">
        <f aca="false">MOD(QUOTIENT($B838,64),2)</f>
        <v>1</v>
      </c>
      <c r="J838" s="5" t="n">
        <f aca="false">IF($C838=const_zero,MIN(class_series_f_invested_usd,MAX(const_zero,$A838)),const_zero)</f>
        <v>0</v>
      </c>
      <c r="K838" s="5" t="n">
        <f aca="false">IF($D838=const_zero,MIN(class_series_e_invested_usd,MAX(const_zero,$A838-SUM($J838:$J838))),const_zero)</f>
        <v>300000000</v>
      </c>
      <c r="L838" s="5" t="n">
        <f aca="false">IF($E838=const_zero,MIN(class_series_d_invested_usd,MAX(const_zero,$A838-SUM($J838:$K838))),const_zero)</f>
        <v>0</v>
      </c>
      <c r="M838" s="5" t="n">
        <f aca="false">IF($F838=const_zero,MIN(class_series_c_invested_usd,MAX(const_zero,$A838-SUM($J838:$L838))),const_zero)</f>
        <v>0</v>
      </c>
      <c r="N838" s="5" t="n">
        <f aca="false">IF($G838=const_zero,MIN(class_series_b_invested_usd,MAX(const_zero,$A838-SUM($J838:$M838))),const_zero)</f>
        <v>0</v>
      </c>
      <c r="O838" s="5" t="n">
        <f aca="false">IF($H838=const_zero,MIN(class_series_a_invested_usd,MAX(const_zero,$A838-SUM($J838:$N838))),const_zero)</f>
        <v>15000000</v>
      </c>
      <c r="P838" s="5" t="n">
        <f aca="false">IF($I838=const_zero,MIN(class_seed_invested_usd,MAX(const_zero,$A838-SUM($J838:$O838))),const_zero)</f>
        <v>0</v>
      </c>
      <c r="Q838" s="5" t="n">
        <f aca="false">MAX(const_zero,$A838-SUM($J838:$P838))</f>
        <v>1685000000</v>
      </c>
      <c r="R838" s="9" t="n">
        <f aca="false">common_rsa_total+Sensitivity!$AE$690+Sensitivity!$AJ$690+IF($C838=const_one,Sensitivity!$D$690,const_zero)+IF($D838=const_one,Sensitivity!$Y$690,const_zero)+IF($E838=const_one,Sensitivity!$V$690,const_zero)+IF($F838=const_one,Sensitivity!$S$690,const_zero)+IF($G838=const_one,Sensitivity!$P$690,const_zero)+IF($H838=const_one,Sensitivity!$M$690,const_zero)+IF($I838=const_one,Sensitivity!$J$690,const_zero)</f>
        <v>22374109.9941088</v>
      </c>
      <c r="S838" s="23" t="b">
        <f aca="false">IF($R838&gt;const_zero,--($Q838&gt;option_strike_usd*$R838),const_zero)</f>
        <v>1</v>
      </c>
      <c r="T838" s="7" t="n">
        <f aca="false">IF($R838&gt;const_zero,IF($S838=const_one,($Q838+option_strike_usd*pre_f_options_issued)/($R838+pre_f_options_issued),$Q838/$R838),const_zero)</f>
        <v>67.8416232942473</v>
      </c>
      <c r="U838" s="5" t="n">
        <f aca="false">IF($C838=const_one,Sensitivity!$D$690*$T838,const_zero)</f>
        <v>63149396.5755391</v>
      </c>
      <c r="V838" s="5" t="n">
        <f aca="false">IF($D838=const_one,Sensitivity!$Y$690*$T838,const_zero)</f>
        <v>0</v>
      </c>
      <c r="W838" s="5" t="n">
        <f aca="false">IF($E838=const_one,Sensitivity!$V$690*$T838,const_zero)</f>
        <v>118033588.220283</v>
      </c>
      <c r="X838" s="5" t="n">
        <f aca="false">IF($F838=const_one,Sensitivity!$S$690*$T838,const_zero)</f>
        <v>162819895.906193</v>
      </c>
      <c r="Y838" s="5" t="n">
        <f aca="false">IF($G838=const_one,Sensitivity!$P$690*$T838,const_zero)</f>
        <v>203524869.882742</v>
      </c>
      <c r="Z838" s="5" t="n">
        <f aca="false">IF($H838=const_one,Sensitivity!$M$690*$T838,const_zero)</f>
        <v>0</v>
      </c>
      <c r="AA838" s="5" t="n">
        <f aca="false">IF($I838=const_one,Sensitivity!$J$690*$T838,const_zero)</f>
        <v>339208116.471236</v>
      </c>
      <c r="AB838" s="5" t="n">
        <f aca="false">(Sensitivity!$AE$690+Sensitivity!$AJ$690)*$T838</f>
        <v>20585465.0601635</v>
      </c>
      <c r="AC838" s="5" t="n">
        <f aca="false">common_rsa_total*$T838</f>
        <v>610574609.648225</v>
      </c>
      <c r="AD838" s="5" t="n">
        <f aca="false">IF($S838=const_one,pre_f_options_issued*($T838-option_strike_usd),const_zero)</f>
        <v>167104058.235618</v>
      </c>
      <c r="AE838" s="5" t="n">
        <f aca="false">J838+U838</f>
        <v>63149396.5755391</v>
      </c>
      <c r="AF838" s="5" t="n">
        <f aca="false">K838+V838</f>
        <v>300000000</v>
      </c>
      <c r="AG838" s="5" t="n">
        <f aca="false">L838+W838</f>
        <v>118033588.220283</v>
      </c>
      <c r="AH838" s="5" t="n">
        <f aca="false">M838+X838</f>
        <v>162819895.906193</v>
      </c>
      <c r="AI838" s="5" t="n">
        <f aca="false">N838+Y838</f>
        <v>203524869.882742</v>
      </c>
      <c r="AJ838" s="5" t="n">
        <f aca="false">O838+Z838</f>
        <v>15000000</v>
      </c>
      <c r="AK838" s="5" t="n">
        <f aca="false">P838+AA838</f>
        <v>339208116.471236</v>
      </c>
      <c r="AL838" s="5" t="n">
        <f aca="false">INDEX($AE$745:$AE$872,$B838-$C838*1+const_one)</f>
        <v>30000000</v>
      </c>
      <c r="AM838" s="5" t="n">
        <f aca="false">INDEX($AF$745:$AF$872,$B838-$D838*2+const_one)</f>
        <v>300000000</v>
      </c>
      <c r="AN838" s="5" t="n">
        <f aca="false">INDEX($AG$745:$AG$872,$B838-$E838*4+const_one)</f>
        <v>100000000</v>
      </c>
      <c r="AO838" s="5" t="n">
        <f aca="false">INDEX($AH$745:$AH$872,$B838-$F838*8+const_one)</f>
        <v>60000000</v>
      </c>
      <c r="AP838" s="5" t="n">
        <f aca="false">INDEX($AI$745:$AI$872,$B838-$G838*16+const_one)</f>
        <v>30000000</v>
      </c>
      <c r="AQ838" s="5" t="n">
        <f aca="false">INDEX($AJ$745:$AJ$872,$B838-$H838*32+const_one)</f>
        <v>15000000</v>
      </c>
      <c r="AR838" s="5" t="n">
        <f aca="false">INDEX($AK$745:$AK$872,$B838-$I838*64+const_one)</f>
        <v>5000000</v>
      </c>
      <c r="AS838" s="5" t="n">
        <f aca="false">INDEX($AE$745:$AE$872,$B838+(const_one-$C838)*1+const_one)</f>
        <v>63149396.5755391</v>
      </c>
      <c r="AT838" s="5" t="n">
        <f aca="false">INDEX($AF$745:$AF$872,$B838+(const_one-$D838)*2+const_one)</f>
        <v>394255772.770194</v>
      </c>
      <c r="AU838" s="5" t="n">
        <f aca="false">INDEX($AG$745:$AG$872,$B838+(const_one-$E838)*4+const_one)</f>
        <v>118033588.220283</v>
      </c>
      <c r="AV838" s="5" t="n">
        <f aca="false">INDEX($AH$745:$AH$872,$B838+(const_one-$F838)*8+const_one)</f>
        <v>162819895.906193</v>
      </c>
      <c r="AW838" s="5" t="n">
        <f aca="false">INDEX($AI$745:$AI$872,$B838+(const_one-$G838)*16+const_one)</f>
        <v>203524869.882742</v>
      </c>
      <c r="AX838" s="5" t="n">
        <f aca="false">INDEX($AJ$745:$AJ$872,$B838+(const_one-$H838)*32+const_one)</f>
        <v>284945727.309656</v>
      </c>
      <c r="AY838" s="5" t="n">
        <f aca="false">INDEX($AK$745:$AK$872,$B838+(const_one-$I838)*64+const_one)</f>
        <v>339208116.471236</v>
      </c>
      <c r="AZ838" s="5" t="n">
        <f aca="false">--($C838=--(AS838&gt;AL838))</f>
        <v>1</v>
      </c>
      <c r="BA838" s="5" t="n">
        <f aca="false">--($D838=--(AT838&gt;AM838))</f>
        <v>0</v>
      </c>
      <c r="BB838" s="5" t="n">
        <f aca="false">--($E838=--(AU838&gt;AN838))</f>
        <v>1</v>
      </c>
      <c r="BC838" s="5" t="n">
        <f aca="false">--($F838=--(AV838&gt;AO838))</f>
        <v>1</v>
      </c>
      <c r="BD838" s="5" t="n">
        <f aca="false">--($G838=--(AW838&gt;AP838))</f>
        <v>1</v>
      </c>
      <c r="BE838" s="5" t="n">
        <f aca="false">--($H838=--(AX838&gt;AQ838))</f>
        <v>0</v>
      </c>
      <c r="BF838" s="5" t="n">
        <f aca="false">--($I838=--(AY838&gt;AR838))</f>
        <v>1</v>
      </c>
      <c r="BG838" s="5" t="n">
        <f aca="false">SUM(AZ838:BF838)</f>
        <v>5</v>
      </c>
      <c r="BH838" s="5" t="n">
        <f aca="false">SUM(AE838:AK838)+AB838+AC838+AD838</f>
        <v>2000000000</v>
      </c>
    </row>
    <row r="839" customFormat="false" ht="15" hidden="true" customHeight="false" outlineLevel="0" collapsed="false">
      <c r="A839" s="5" t="n">
        <f aca="false">sensitivity_exit_usd</f>
        <v>2000000000</v>
      </c>
      <c r="B839" s="2" t="n">
        <f aca="false">ROW()-ROW($B$745)</f>
        <v>94</v>
      </c>
      <c r="C839" s="2" t="n">
        <f aca="false">MOD(QUOTIENT($B839,1),2)</f>
        <v>0</v>
      </c>
      <c r="D839" s="2" t="n">
        <f aca="false">MOD(QUOTIENT($B839,2),2)</f>
        <v>1</v>
      </c>
      <c r="E839" s="2" t="n">
        <f aca="false">MOD(QUOTIENT($B839,4),2)</f>
        <v>1</v>
      </c>
      <c r="F839" s="2" t="n">
        <f aca="false">MOD(QUOTIENT($B839,8),2)</f>
        <v>1</v>
      </c>
      <c r="G839" s="2" t="n">
        <f aca="false">MOD(QUOTIENT($B839,16),2)</f>
        <v>1</v>
      </c>
      <c r="H839" s="2" t="n">
        <f aca="false">MOD(QUOTIENT($B839,32),2)</f>
        <v>0</v>
      </c>
      <c r="I839" s="2" t="n">
        <f aca="false">MOD(QUOTIENT($B839,64),2)</f>
        <v>1</v>
      </c>
      <c r="J839" s="5" t="n">
        <f aca="false">IF($C839=const_zero,MIN(class_series_f_invested_usd,MAX(const_zero,$A839)),const_zero)</f>
        <v>30000000</v>
      </c>
      <c r="K839" s="5" t="n">
        <f aca="false">IF($D839=const_zero,MIN(class_series_e_invested_usd,MAX(const_zero,$A839-SUM($J839:$J839))),const_zero)</f>
        <v>0</v>
      </c>
      <c r="L839" s="5" t="n">
        <f aca="false">IF($E839=const_zero,MIN(class_series_d_invested_usd,MAX(const_zero,$A839-SUM($J839:$K839))),const_zero)</f>
        <v>0</v>
      </c>
      <c r="M839" s="5" t="n">
        <f aca="false">IF($F839=const_zero,MIN(class_series_c_invested_usd,MAX(const_zero,$A839-SUM($J839:$L839))),const_zero)</f>
        <v>0</v>
      </c>
      <c r="N839" s="5" t="n">
        <f aca="false">IF($G839=const_zero,MIN(class_series_b_invested_usd,MAX(const_zero,$A839-SUM($J839:$M839))),const_zero)</f>
        <v>0</v>
      </c>
      <c r="O839" s="5" t="n">
        <f aca="false">IF($H839=const_zero,MIN(class_series_a_invested_usd,MAX(const_zero,$A839-SUM($J839:$N839))),const_zero)</f>
        <v>15000000</v>
      </c>
      <c r="P839" s="5" t="n">
        <f aca="false">IF($I839=const_zero,MIN(class_seed_invested_usd,MAX(const_zero,$A839-SUM($J839:$O839))),const_zero)</f>
        <v>0</v>
      </c>
      <c r="Q839" s="5" t="n">
        <f aca="false">MAX(const_zero,$A839-SUM($J839:$P839))</f>
        <v>1955000000</v>
      </c>
      <c r="R839" s="9" t="n">
        <f aca="false">common_rsa_total+Sensitivity!$AE$690+Sensitivity!$AJ$690+IF($C839=const_one,Sensitivity!$D$690,const_zero)+IF($D839=const_one,Sensitivity!$Y$690,const_zero)+IF($E839=const_one,Sensitivity!$V$690,const_zero)+IF($F839=const_one,Sensitivity!$S$690,const_zero)+IF($G839=const_one,Sensitivity!$P$690,const_zero)+IF($H839=const_one,Sensitivity!$M$690,const_zero)+IF($I839=const_one,Sensitivity!$J$690,const_zero)</f>
        <v>27598489.851011</v>
      </c>
      <c r="S839" s="23" t="b">
        <f aca="false">IF($R839&gt;const_zero,--($Q839&gt;option_strike_usd*$R839),const_zero)</f>
        <v>1</v>
      </c>
      <c r="T839" s="7" t="n">
        <f aca="false">IF($R839&gt;const_zero,IF($S839=const_one,($Q839+option_strike_usd*pre_f_options_issued)/($R839+pre_f_options_issued),$Q839/$R839),const_zero)</f>
        <v>65.0364855409597</v>
      </c>
      <c r="U839" s="5" t="n">
        <f aca="false">IF($C839=const_one,Sensitivity!$D$690*$T839,const_zero)</f>
        <v>0</v>
      </c>
      <c r="V839" s="5" t="n">
        <f aca="false">IF($D839=const_one,Sensitivity!$Y$690*$T839,const_zero)</f>
        <v>400313579.579807</v>
      </c>
      <c r="W839" s="5" t="n">
        <f aca="false">IF($E839=const_one,Sensitivity!$V$690*$T839,const_zero)</f>
        <v>113153096.592943</v>
      </c>
      <c r="X839" s="5" t="n">
        <f aca="false">IF($F839=const_one,Sensitivity!$S$690*$T839,const_zero)</f>
        <v>156087565.298303</v>
      </c>
      <c r="Y839" s="5" t="n">
        <f aca="false">IF($G839=const_one,Sensitivity!$P$690*$T839,const_zero)</f>
        <v>195109456.622879</v>
      </c>
      <c r="Z839" s="5" t="n">
        <f aca="false">IF($H839=const_one,Sensitivity!$M$690*$T839,const_zero)</f>
        <v>0</v>
      </c>
      <c r="AA839" s="5" t="n">
        <f aca="false">IF($I839=const_one,Sensitivity!$J$690*$T839,const_zero)</f>
        <v>325182427.704798</v>
      </c>
      <c r="AB839" s="5" t="n">
        <f aca="false">(Sensitivity!$AE$690+Sensitivity!$AJ$690)*$T839</f>
        <v>19734290.4802335</v>
      </c>
      <c r="AC839" s="5" t="n">
        <f aca="false">common_rsa_total*$T839</f>
        <v>585328369.868637</v>
      </c>
      <c r="AD839" s="5" t="n">
        <f aca="false">IF($S839=const_one,pre_f_options_issued*($T839-option_strike_usd),const_zero)</f>
        <v>160091213.852399</v>
      </c>
      <c r="AE839" s="5" t="n">
        <f aca="false">J839+U839</f>
        <v>30000000</v>
      </c>
      <c r="AF839" s="5" t="n">
        <f aca="false">K839+V839</f>
        <v>400313579.579807</v>
      </c>
      <c r="AG839" s="5" t="n">
        <f aca="false">L839+W839</f>
        <v>113153096.592943</v>
      </c>
      <c r="AH839" s="5" t="n">
        <f aca="false">M839+X839</f>
        <v>156087565.298303</v>
      </c>
      <c r="AI839" s="5" t="n">
        <f aca="false">N839+Y839</f>
        <v>195109456.622879</v>
      </c>
      <c r="AJ839" s="5" t="n">
        <f aca="false">O839+Z839</f>
        <v>15000000</v>
      </c>
      <c r="AK839" s="5" t="n">
        <f aca="false">P839+AA839</f>
        <v>325182427.704798</v>
      </c>
      <c r="AL839" s="5" t="n">
        <f aca="false">INDEX($AE$745:$AE$872,$B839-$C839*1+const_one)</f>
        <v>30000000</v>
      </c>
      <c r="AM839" s="5" t="n">
        <f aca="false">INDEX($AF$745:$AF$872,$B839-$D839*2+const_one)</f>
        <v>300000000</v>
      </c>
      <c r="AN839" s="5" t="n">
        <f aca="false">INDEX($AG$745:$AG$872,$B839-$E839*4+const_one)</f>
        <v>100000000</v>
      </c>
      <c r="AO839" s="5" t="n">
        <f aca="false">INDEX($AH$745:$AH$872,$B839-$F839*8+const_one)</f>
        <v>60000000</v>
      </c>
      <c r="AP839" s="5" t="n">
        <f aca="false">INDEX($AI$745:$AI$872,$B839-$G839*16+const_one)</f>
        <v>30000000</v>
      </c>
      <c r="AQ839" s="5" t="n">
        <f aca="false">INDEX($AJ$745:$AJ$872,$B839-$H839*32+const_one)</f>
        <v>15000000</v>
      </c>
      <c r="AR839" s="5" t="n">
        <f aca="false">INDEX($AK$745:$AK$872,$B839-$I839*64+const_one)</f>
        <v>5000000</v>
      </c>
      <c r="AS839" s="5" t="n">
        <f aca="false">INDEX($AE$745:$AE$872,$B839+(const_one-$C839)*1+const_one)</f>
        <v>59622169.8056434</v>
      </c>
      <c r="AT839" s="5" t="n">
        <f aca="false">INDEX($AF$745:$AF$872,$B839+(const_one-$D839)*2+const_one)</f>
        <v>400313579.579807</v>
      </c>
      <c r="AU839" s="5" t="n">
        <f aca="false">INDEX($AG$745:$AG$872,$B839+(const_one-$E839)*4+const_one)</f>
        <v>113153096.592943</v>
      </c>
      <c r="AV839" s="5" t="n">
        <f aca="false">INDEX($AH$745:$AH$872,$B839+(const_one-$F839)*8+const_one)</f>
        <v>156087565.298303</v>
      </c>
      <c r="AW839" s="5" t="n">
        <f aca="false">INDEX($AI$745:$AI$872,$B839+(const_one-$G839)*16+const_one)</f>
        <v>195109456.622879</v>
      </c>
      <c r="AX839" s="5" t="n">
        <f aca="false">INDEX($AJ$745:$AJ$872,$B839+(const_one-$H839)*32+const_one)</f>
        <v>280994995.564344</v>
      </c>
      <c r="AY839" s="5" t="n">
        <f aca="false">INDEX($AK$745:$AK$872,$B839+(const_one-$I839)*64+const_one)</f>
        <v>325182427.704798</v>
      </c>
      <c r="AZ839" s="5" t="n">
        <f aca="false">--($C839=--(AS839&gt;AL839))</f>
        <v>0</v>
      </c>
      <c r="BA839" s="5" t="n">
        <f aca="false">--($D839=--(AT839&gt;AM839))</f>
        <v>1</v>
      </c>
      <c r="BB839" s="5" t="n">
        <f aca="false">--($E839=--(AU839&gt;AN839))</f>
        <v>1</v>
      </c>
      <c r="BC839" s="5" t="n">
        <f aca="false">--($F839=--(AV839&gt;AO839))</f>
        <v>1</v>
      </c>
      <c r="BD839" s="5" t="n">
        <f aca="false">--($G839=--(AW839&gt;AP839))</f>
        <v>1</v>
      </c>
      <c r="BE839" s="5" t="n">
        <f aca="false">--($H839=--(AX839&gt;AQ839))</f>
        <v>0</v>
      </c>
      <c r="BF839" s="5" t="n">
        <f aca="false">--($I839=--(AY839&gt;AR839))</f>
        <v>1</v>
      </c>
      <c r="BG839" s="5" t="n">
        <f aca="false">SUM(AZ839:BF839)</f>
        <v>5</v>
      </c>
      <c r="BH839" s="5" t="n">
        <f aca="false">SUM(AE839:AK839)+AB839+AC839+AD839</f>
        <v>2000000000</v>
      </c>
    </row>
    <row r="840" customFormat="false" ht="15" hidden="true" customHeight="false" outlineLevel="0" collapsed="false">
      <c r="A840" s="5" t="n">
        <f aca="false">sensitivity_exit_usd</f>
        <v>2000000000</v>
      </c>
      <c r="B840" s="2" t="n">
        <f aca="false">ROW()-ROW($B$745)</f>
        <v>95</v>
      </c>
      <c r="C840" s="2" t="n">
        <f aca="false">MOD(QUOTIENT($B840,1),2)</f>
        <v>1</v>
      </c>
      <c r="D840" s="2" t="n">
        <f aca="false">MOD(QUOTIENT($B840,2),2)</f>
        <v>1</v>
      </c>
      <c r="E840" s="2" t="n">
        <f aca="false">MOD(QUOTIENT($B840,4),2)</f>
        <v>1</v>
      </c>
      <c r="F840" s="2" t="n">
        <f aca="false">MOD(QUOTIENT($B840,8),2)</f>
        <v>1</v>
      </c>
      <c r="G840" s="2" t="n">
        <f aca="false">MOD(QUOTIENT($B840,16),2)</f>
        <v>1</v>
      </c>
      <c r="H840" s="2" t="n">
        <f aca="false">MOD(QUOTIENT($B840,32),2)</f>
        <v>0</v>
      </c>
      <c r="I840" s="2" t="n">
        <f aca="false">MOD(QUOTIENT($B840,64),2)</f>
        <v>1</v>
      </c>
      <c r="J840" s="5" t="n">
        <f aca="false">IF($C840=const_zero,MIN(class_series_f_invested_usd,MAX(const_zero,$A840)),const_zero)</f>
        <v>0</v>
      </c>
      <c r="K840" s="5" t="n">
        <f aca="false">IF($D840=const_zero,MIN(class_series_e_invested_usd,MAX(const_zero,$A840-SUM($J840:$J840))),const_zero)</f>
        <v>0</v>
      </c>
      <c r="L840" s="5" t="n">
        <f aca="false">IF($E840=const_zero,MIN(class_series_d_invested_usd,MAX(const_zero,$A840-SUM($J840:$K840))),const_zero)</f>
        <v>0</v>
      </c>
      <c r="M840" s="5" t="n">
        <f aca="false">IF($F840=const_zero,MIN(class_series_c_invested_usd,MAX(const_zero,$A840-SUM($J840:$L840))),const_zero)</f>
        <v>0</v>
      </c>
      <c r="N840" s="5" t="n">
        <f aca="false">IF($G840=const_zero,MIN(class_series_b_invested_usd,MAX(const_zero,$A840-SUM($J840:$M840))),const_zero)</f>
        <v>0</v>
      </c>
      <c r="O840" s="5" t="n">
        <f aca="false">IF($H840=const_zero,MIN(class_series_a_invested_usd,MAX(const_zero,$A840-SUM($J840:$N840))),const_zero)</f>
        <v>15000000</v>
      </c>
      <c r="P840" s="5" t="n">
        <f aca="false">IF($I840=const_zero,MIN(class_seed_invested_usd,MAX(const_zero,$A840-SUM($J840:$O840))),const_zero)</f>
        <v>0</v>
      </c>
      <c r="Q840" s="5" t="n">
        <f aca="false">MAX(const_zero,$A840-SUM($J840:$P840))</f>
        <v>1985000000</v>
      </c>
      <c r="R840" s="9" t="n">
        <f aca="false">common_rsa_total+Sensitivity!$AE$690+Sensitivity!$AJ$690+IF($C840=const_one,Sensitivity!$D$690,const_zero)+IF($D840=const_one,Sensitivity!$Y$690,const_zero)+IF($E840=const_one,Sensitivity!$V$690,const_zero)+IF($F840=const_one,Sensitivity!$S$690,const_zero)+IF($G840=const_one,Sensitivity!$P$690,const_zero)+IF($H840=const_one,Sensitivity!$M$690,const_zero)+IF($I840=const_one,Sensitivity!$J$690,const_zero)</f>
        <v>28529325.4281853</v>
      </c>
      <c r="S840" s="23" t="b">
        <f aca="false">IF($R840&gt;const_zero,--($Q840&gt;option_strike_usd*$R840),const_zero)</f>
        <v>1</v>
      </c>
      <c r="T840" s="7" t="n">
        <f aca="false">IF($R840&gt;const_zero,IF($S840=const_one,($Q840+option_strike_usd*pre_f_options_issued)/($R840+pre_f_options_issued),$Q840/$R840),const_zero)</f>
        <v>64.0523109211606</v>
      </c>
      <c r="U840" s="5" t="n">
        <f aca="false">IF($C840=const_one,Sensitivity!$D$690*$T840,const_zero)</f>
        <v>59622169.8056434</v>
      </c>
      <c r="V840" s="5" t="n">
        <f aca="false">IF($D840=const_one,Sensitivity!$Y$690*$T840,const_zero)</f>
        <v>394255772.770194</v>
      </c>
      <c r="W840" s="5" t="n">
        <f aca="false">IF($E840=const_one,Sensitivity!$V$690*$T840,const_zero)</f>
        <v>111440789.956258</v>
      </c>
      <c r="X840" s="5" t="n">
        <f aca="false">IF($F840=const_one,Sensitivity!$S$690*$T840,const_zero)</f>
        <v>153725546.210786</v>
      </c>
      <c r="Y840" s="5" t="n">
        <f aca="false">IF($G840=const_one,Sensitivity!$P$690*$T840,const_zero)</f>
        <v>192156932.763482</v>
      </c>
      <c r="Z840" s="5" t="n">
        <f aca="false">IF($H840=const_one,Sensitivity!$M$690*$T840,const_zero)</f>
        <v>0</v>
      </c>
      <c r="AA840" s="5" t="n">
        <f aca="false">IF($I840=const_one,Sensitivity!$J$690*$T840,const_zero)</f>
        <v>320261554.605803</v>
      </c>
      <c r="AB840" s="5" t="n">
        <f aca="false">(Sensitivity!$AE$690+Sensitivity!$AJ$690)*$T840</f>
        <v>19435658.2944867</v>
      </c>
      <c r="AC840" s="5" t="n">
        <f aca="false">common_rsa_total*$T840</f>
        <v>576470798.290446</v>
      </c>
      <c r="AD840" s="5" t="n">
        <f aca="false">IF($S840=const_one,pre_f_options_issued*($T840-option_strike_usd),const_zero)</f>
        <v>157630777.302902</v>
      </c>
      <c r="AE840" s="5" t="n">
        <f aca="false">J840+U840</f>
        <v>59622169.8056434</v>
      </c>
      <c r="AF840" s="5" t="n">
        <f aca="false">K840+V840</f>
        <v>394255772.770194</v>
      </c>
      <c r="AG840" s="5" t="n">
        <f aca="false">L840+W840</f>
        <v>111440789.956258</v>
      </c>
      <c r="AH840" s="5" t="n">
        <f aca="false">M840+X840</f>
        <v>153725546.210786</v>
      </c>
      <c r="AI840" s="5" t="n">
        <f aca="false">N840+Y840</f>
        <v>192156932.763482</v>
      </c>
      <c r="AJ840" s="5" t="n">
        <f aca="false">O840+Z840</f>
        <v>15000000</v>
      </c>
      <c r="AK840" s="5" t="n">
        <f aca="false">P840+AA840</f>
        <v>320261554.605803</v>
      </c>
      <c r="AL840" s="5" t="n">
        <f aca="false">INDEX($AE$745:$AE$872,$B840-$C840*1+const_one)</f>
        <v>30000000</v>
      </c>
      <c r="AM840" s="5" t="n">
        <f aca="false">INDEX($AF$745:$AF$872,$B840-$D840*2+const_one)</f>
        <v>300000000</v>
      </c>
      <c r="AN840" s="5" t="n">
        <f aca="false">INDEX($AG$745:$AG$872,$B840-$E840*4+const_one)</f>
        <v>100000000</v>
      </c>
      <c r="AO840" s="5" t="n">
        <f aca="false">INDEX($AH$745:$AH$872,$B840-$F840*8+const_one)</f>
        <v>60000000</v>
      </c>
      <c r="AP840" s="5" t="n">
        <f aca="false">INDEX($AI$745:$AI$872,$B840-$G840*16+const_one)</f>
        <v>30000000</v>
      </c>
      <c r="AQ840" s="5" t="n">
        <f aca="false">INDEX($AJ$745:$AJ$872,$B840-$H840*32+const_one)</f>
        <v>15000000</v>
      </c>
      <c r="AR840" s="5" t="n">
        <f aca="false">INDEX($AK$745:$AK$872,$B840-$I840*64+const_one)</f>
        <v>5000000</v>
      </c>
      <c r="AS840" s="5" t="n">
        <f aca="false">INDEX($AE$745:$AE$872,$B840+(const_one-$C840)*1+const_one)</f>
        <v>59622169.8056434</v>
      </c>
      <c r="AT840" s="5" t="n">
        <f aca="false">INDEX($AF$745:$AF$872,$B840+(const_one-$D840)*2+const_one)</f>
        <v>394255772.770194</v>
      </c>
      <c r="AU840" s="5" t="n">
        <f aca="false">INDEX($AG$745:$AG$872,$B840+(const_one-$E840)*4+const_one)</f>
        <v>111440789.956258</v>
      </c>
      <c r="AV840" s="5" t="n">
        <f aca="false">INDEX($AH$745:$AH$872,$B840+(const_one-$F840)*8+const_one)</f>
        <v>153725546.210786</v>
      </c>
      <c r="AW840" s="5" t="n">
        <f aca="false">INDEX($AI$745:$AI$872,$B840+(const_one-$G840)*16+const_one)</f>
        <v>192156932.763482</v>
      </c>
      <c r="AX840" s="5" t="n">
        <f aca="false">INDEX($AJ$745:$AJ$872,$B840+(const_one-$H840)*32+const_one)</f>
        <v>277898625.106296</v>
      </c>
      <c r="AY840" s="5" t="n">
        <f aca="false">INDEX($AK$745:$AK$872,$B840+(const_one-$I840)*64+const_one)</f>
        <v>320261554.605803</v>
      </c>
      <c r="AZ840" s="5" t="n">
        <f aca="false">--($C840=--(AS840&gt;AL840))</f>
        <v>1</v>
      </c>
      <c r="BA840" s="5" t="n">
        <f aca="false">--($D840=--(AT840&gt;AM840))</f>
        <v>1</v>
      </c>
      <c r="BB840" s="5" t="n">
        <f aca="false">--($E840=--(AU840&gt;AN840))</f>
        <v>1</v>
      </c>
      <c r="BC840" s="5" t="n">
        <f aca="false">--($F840=--(AV840&gt;AO840))</f>
        <v>1</v>
      </c>
      <c r="BD840" s="5" t="n">
        <f aca="false">--($G840=--(AW840&gt;AP840))</f>
        <v>1</v>
      </c>
      <c r="BE840" s="5" t="n">
        <f aca="false">--($H840=--(AX840&gt;AQ840))</f>
        <v>0</v>
      </c>
      <c r="BF840" s="5" t="n">
        <f aca="false">--($I840=--(AY840&gt;AR840))</f>
        <v>1</v>
      </c>
      <c r="BG840" s="5" t="n">
        <f aca="false">SUM(AZ840:BF840)</f>
        <v>6</v>
      </c>
      <c r="BH840" s="5" t="n">
        <f aca="false">SUM(AE840:AK840)+AB840+AC840+AD840</f>
        <v>2000000000</v>
      </c>
    </row>
    <row r="841" customFormat="false" ht="15" hidden="true" customHeight="false" outlineLevel="0" collapsed="false">
      <c r="A841" s="5" t="n">
        <f aca="false">sensitivity_exit_usd</f>
        <v>2000000000</v>
      </c>
      <c r="B841" s="2" t="n">
        <f aca="false">ROW()-ROW($B$745)</f>
        <v>96</v>
      </c>
      <c r="C841" s="2" t="n">
        <f aca="false">MOD(QUOTIENT($B841,1),2)</f>
        <v>0</v>
      </c>
      <c r="D841" s="2" t="n">
        <f aca="false">MOD(QUOTIENT($B841,2),2)</f>
        <v>0</v>
      </c>
      <c r="E841" s="2" t="n">
        <f aca="false">MOD(QUOTIENT($B841,4),2)</f>
        <v>0</v>
      </c>
      <c r="F841" s="2" t="n">
        <f aca="false">MOD(QUOTIENT($B841,8),2)</f>
        <v>0</v>
      </c>
      <c r="G841" s="2" t="n">
        <f aca="false">MOD(QUOTIENT($B841,16),2)</f>
        <v>0</v>
      </c>
      <c r="H841" s="2" t="n">
        <f aca="false">MOD(QUOTIENT($B841,32),2)</f>
        <v>1</v>
      </c>
      <c r="I841" s="2" t="n">
        <f aca="false">MOD(QUOTIENT($B841,64),2)</f>
        <v>1</v>
      </c>
      <c r="J841" s="5" t="n">
        <f aca="false">IF($C841=const_zero,MIN(class_series_f_invested_usd,MAX(const_zero,$A841)),const_zero)</f>
        <v>30000000</v>
      </c>
      <c r="K841" s="5" t="n">
        <f aca="false">IF($D841=const_zero,MIN(class_series_e_invested_usd,MAX(const_zero,$A841-SUM($J841:$J841))),const_zero)</f>
        <v>300000000</v>
      </c>
      <c r="L841" s="5" t="n">
        <f aca="false">IF($E841=const_zero,MIN(class_series_d_invested_usd,MAX(const_zero,$A841-SUM($J841:$K841))),const_zero)</f>
        <v>100000000</v>
      </c>
      <c r="M841" s="5" t="n">
        <f aca="false">IF($F841=const_zero,MIN(class_series_c_invested_usd,MAX(const_zero,$A841-SUM($J841:$L841))),const_zero)</f>
        <v>60000000</v>
      </c>
      <c r="N841" s="5" t="n">
        <f aca="false">IF($G841=const_zero,MIN(class_series_b_invested_usd,MAX(const_zero,$A841-SUM($J841:$M841))),const_zero)</f>
        <v>30000000</v>
      </c>
      <c r="O841" s="5" t="n">
        <f aca="false">IF($H841=const_zero,MIN(class_series_a_invested_usd,MAX(const_zero,$A841-SUM($J841:$N841))),const_zero)</f>
        <v>0</v>
      </c>
      <c r="P841" s="5" t="n">
        <f aca="false">IF($I841=const_zero,MIN(class_seed_invested_usd,MAX(const_zero,$A841-SUM($J841:$O841))),const_zero)</f>
        <v>0</v>
      </c>
      <c r="Q841" s="5" t="n">
        <f aca="false">MAX(const_zero,$A841-SUM($J841:$P841))</f>
        <v>1480000000</v>
      </c>
      <c r="R841" s="9" t="n">
        <f aca="false">common_rsa_total+Sensitivity!$AE$690+Sensitivity!$AJ$690+IF($C841=const_one,Sensitivity!$D$690,const_zero)+IF($D841=const_one,Sensitivity!$Y$690,const_zero)+IF($E841=const_one,Sensitivity!$V$690,const_zero)+IF($F841=const_one,Sensitivity!$S$690,const_zero)+IF($G841=const_one,Sensitivity!$P$690,const_zero)+IF($H841=const_one,Sensitivity!$M$690,const_zero)+IF($I841=const_one,Sensitivity!$J$690,const_zero)</f>
        <v>19303434.1464808</v>
      </c>
      <c r="S841" s="23" t="b">
        <f aca="false">IF($R841&gt;const_zero,--($Q841&gt;option_strike_usd*$R841),const_zero)</f>
        <v>1</v>
      </c>
      <c r="T841" s="7" t="n">
        <f aca="false">IF($R841&gt;const_zero,IF($S841=const_one,($Q841+option_strike_usd*pre_f_options_issued)/($R841+pre_f_options_issued),$Q841/$R841),const_zero)</f>
        <v>67.9938761041128</v>
      </c>
      <c r="U841" s="5" t="n">
        <f aca="false">IF($C841=const_one,Sensitivity!$D$690*$T841,const_zero)</f>
        <v>0</v>
      </c>
      <c r="V841" s="5" t="n">
        <f aca="false">IF($D841=const_one,Sensitivity!$Y$690*$T841,const_zero)</f>
        <v>0</v>
      </c>
      <c r="W841" s="5" t="n">
        <f aca="false">IF($E841=const_one,Sensitivity!$V$690*$T841,const_zero)</f>
        <v>0</v>
      </c>
      <c r="X841" s="5" t="n">
        <f aca="false">IF($F841=const_one,Sensitivity!$S$690*$T841,const_zero)</f>
        <v>0</v>
      </c>
      <c r="Y841" s="5" t="n">
        <f aca="false">IF($G841=const_one,Sensitivity!$P$690*$T841,const_zero)</f>
        <v>0</v>
      </c>
      <c r="Z841" s="5" t="n">
        <f aca="false">IF($H841=const_one,Sensitivity!$M$690*$T841,const_zero)</f>
        <v>339969380.520564</v>
      </c>
      <c r="AA841" s="5" t="n">
        <f aca="false">IF($I841=const_one,Sensitivity!$J$690*$T841,const_zero)</f>
        <v>339969380.520564</v>
      </c>
      <c r="AB841" s="5" t="n">
        <f aca="false">(Sensitivity!$AE$690+Sensitivity!$AJ$690)*$T841</f>
        <v>20631663.7615743</v>
      </c>
      <c r="AC841" s="5" t="n">
        <f aca="false">common_rsa_total*$T841</f>
        <v>611944884.937015</v>
      </c>
      <c r="AD841" s="5" t="n">
        <f aca="false">IF($S841=const_one,pre_f_options_issued*($T841-option_strike_usd),const_zero)</f>
        <v>167484690.260282</v>
      </c>
      <c r="AE841" s="5" t="n">
        <f aca="false">J841+U841</f>
        <v>30000000</v>
      </c>
      <c r="AF841" s="5" t="n">
        <f aca="false">K841+V841</f>
        <v>300000000</v>
      </c>
      <c r="AG841" s="5" t="n">
        <f aca="false">L841+W841</f>
        <v>100000000</v>
      </c>
      <c r="AH841" s="5" t="n">
        <f aca="false">M841+X841</f>
        <v>60000000</v>
      </c>
      <c r="AI841" s="5" t="n">
        <f aca="false">N841+Y841</f>
        <v>30000000</v>
      </c>
      <c r="AJ841" s="5" t="n">
        <f aca="false">O841+Z841</f>
        <v>339969380.520564</v>
      </c>
      <c r="AK841" s="5" t="n">
        <f aca="false">P841+AA841</f>
        <v>339969380.520564</v>
      </c>
      <c r="AL841" s="5" t="n">
        <f aca="false">INDEX($AE$745:$AE$872,$B841-$C841*1+const_one)</f>
        <v>30000000</v>
      </c>
      <c r="AM841" s="5" t="n">
        <f aca="false">INDEX($AF$745:$AF$872,$B841-$D841*2+const_one)</f>
        <v>300000000</v>
      </c>
      <c r="AN841" s="5" t="n">
        <f aca="false">INDEX($AG$745:$AG$872,$B841-$E841*4+const_one)</f>
        <v>100000000</v>
      </c>
      <c r="AO841" s="5" t="n">
        <f aca="false">INDEX($AH$745:$AH$872,$B841-$F841*8+const_one)</f>
        <v>60000000</v>
      </c>
      <c r="AP841" s="5" t="n">
        <f aca="false">INDEX($AI$745:$AI$872,$B841-$G841*16+const_one)</f>
        <v>30000000</v>
      </c>
      <c r="AQ841" s="5" t="n">
        <f aca="false">INDEX($AJ$745:$AJ$872,$B841-$H841*32+const_one)</f>
        <v>15000000</v>
      </c>
      <c r="AR841" s="5" t="n">
        <f aca="false">INDEX($AK$745:$AK$872,$B841-$I841*64+const_one)</f>
        <v>5000000</v>
      </c>
      <c r="AS841" s="5" t="n">
        <f aca="false">INDEX($AE$745:$AE$872,$B841+(const_one-$C841)*1+const_one)</f>
        <v>61928042.0083672</v>
      </c>
      <c r="AT841" s="5" t="n">
        <f aca="false">INDEX($AF$745:$AF$872,$B841+(const_one-$D841)*2+const_one)</f>
        <v>392424944.546361</v>
      </c>
      <c r="AU841" s="5" t="n">
        <f aca="false">INDEX($AG$745:$AG$872,$B841+(const_one-$E841)*4+const_one)</f>
        <v>116946231.829698</v>
      </c>
      <c r="AV841" s="5" t="n">
        <f aca="false">INDEX($AH$745:$AH$872,$B841+(const_one-$F841)*8+const_one)</f>
        <v>152953501.457489</v>
      </c>
      <c r="AW841" s="5" t="n">
        <f aca="false">INDEX($AI$745:$AI$872,$B841+(const_one-$G841)*16+const_one)</f>
        <v>182938377.532846</v>
      </c>
      <c r="AX841" s="5" t="n">
        <f aca="false">INDEX($AJ$745:$AJ$872,$B841+(const_one-$H841)*32+const_one)</f>
        <v>339969380.520564</v>
      </c>
      <c r="AY841" s="5" t="n">
        <f aca="false">INDEX($AK$745:$AK$872,$B841+(const_one-$I841)*64+const_one)</f>
        <v>339969380.520564</v>
      </c>
      <c r="AZ841" s="5" t="n">
        <f aca="false">--($C841=--(AS841&gt;AL841))</f>
        <v>0</v>
      </c>
      <c r="BA841" s="5" t="n">
        <f aca="false">--($D841=--(AT841&gt;AM841))</f>
        <v>0</v>
      </c>
      <c r="BB841" s="5" t="n">
        <f aca="false">--($E841=--(AU841&gt;AN841))</f>
        <v>0</v>
      </c>
      <c r="BC841" s="5" t="n">
        <f aca="false">--($F841=--(AV841&gt;AO841))</f>
        <v>0</v>
      </c>
      <c r="BD841" s="5" t="n">
        <f aca="false">--($G841=--(AW841&gt;AP841))</f>
        <v>0</v>
      </c>
      <c r="BE841" s="5" t="n">
        <f aca="false">--($H841=--(AX841&gt;AQ841))</f>
        <v>1</v>
      </c>
      <c r="BF841" s="5" t="n">
        <f aca="false">--($I841=--(AY841&gt;AR841))</f>
        <v>1</v>
      </c>
      <c r="BG841" s="5" t="n">
        <f aca="false">SUM(AZ841:BF841)</f>
        <v>2</v>
      </c>
      <c r="BH841" s="5" t="n">
        <f aca="false">SUM(AE841:AK841)+AB841+AC841+AD841</f>
        <v>2000000000</v>
      </c>
    </row>
    <row r="842" customFormat="false" ht="15" hidden="true" customHeight="false" outlineLevel="0" collapsed="false">
      <c r="A842" s="5" t="n">
        <f aca="false">sensitivity_exit_usd</f>
        <v>2000000000</v>
      </c>
      <c r="B842" s="2" t="n">
        <f aca="false">ROW()-ROW($B$745)</f>
        <v>97</v>
      </c>
      <c r="C842" s="2" t="n">
        <f aca="false">MOD(QUOTIENT($B842,1),2)</f>
        <v>1</v>
      </c>
      <c r="D842" s="2" t="n">
        <f aca="false">MOD(QUOTIENT($B842,2),2)</f>
        <v>0</v>
      </c>
      <c r="E842" s="2" t="n">
        <f aca="false">MOD(QUOTIENT($B842,4),2)</f>
        <v>0</v>
      </c>
      <c r="F842" s="2" t="n">
        <f aca="false">MOD(QUOTIENT($B842,8),2)</f>
        <v>0</v>
      </c>
      <c r="G842" s="2" t="n">
        <f aca="false">MOD(QUOTIENT($B842,16),2)</f>
        <v>0</v>
      </c>
      <c r="H842" s="2" t="n">
        <f aca="false">MOD(QUOTIENT($B842,32),2)</f>
        <v>1</v>
      </c>
      <c r="I842" s="2" t="n">
        <f aca="false">MOD(QUOTIENT($B842,64),2)</f>
        <v>1</v>
      </c>
      <c r="J842" s="5" t="n">
        <f aca="false">IF($C842=const_zero,MIN(class_series_f_invested_usd,MAX(const_zero,$A842)),const_zero)</f>
        <v>0</v>
      </c>
      <c r="K842" s="5" t="n">
        <f aca="false">IF($D842=const_zero,MIN(class_series_e_invested_usd,MAX(const_zero,$A842-SUM($J842:$J842))),const_zero)</f>
        <v>300000000</v>
      </c>
      <c r="L842" s="5" t="n">
        <f aca="false">IF($E842=const_zero,MIN(class_series_d_invested_usd,MAX(const_zero,$A842-SUM($J842:$K842))),const_zero)</f>
        <v>100000000</v>
      </c>
      <c r="M842" s="5" t="n">
        <f aca="false">IF($F842=const_zero,MIN(class_series_c_invested_usd,MAX(const_zero,$A842-SUM($J842:$L842))),const_zero)</f>
        <v>60000000</v>
      </c>
      <c r="N842" s="5" t="n">
        <f aca="false">IF($G842=const_zero,MIN(class_series_b_invested_usd,MAX(const_zero,$A842-SUM($J842:$M842))),const_zero)</f>
        <v>30000000</v>
      </c>
      <c r="O842" s="5" t="n">
        <f aca="false">IF($H842=const_zero,MIN(class_series_a_invested_usd,MAX(const_zero,$A842-SUM($J842:$N842))),const_zero)</f>
        <v>0</v>
      </c>
      <c r="P842" s="5" t="n">
        <f aca="false">IF($I842=const_zero,MIN(class_seed_invested_usd,MAX(const_zero,$A842-SUM($J842:$O842))),const_zero)</f>
        <v>0</v>
      </c>
      <c r="Q842" s="5" t="n">
        <f aca="false">MAX(const_zero,$A842-SUM($J842:$P842))</f>
        <v>1510000000</v>
      </c>
      <c r="R842" s="9" t="n">
        <f aca="false">common_rsa_total+Sensitivity!$AE$690+Sensitivity!$AJ$690+IF($C842=const_one,Sensitivity!$D$690,const_zero)+IF($D842=const_one,Sensitivity!$Y$690,const_zero)+IF($E842=const_one,Sensitivity!$V$690,const_zero)+IF($F842=const_one,Sensitivity!$S$690,const_zero)+IF($G842=const_one,Sensitivity!$P$690,const_zero)+IF($H842=const_one,Sensitivity!$M$690,const_zero)+IF($I842=const_one,Sensitivity!$J$690,const_zero)</f>
        <v>20234269.7236551</v>
      </c>
      <c r="S842" s="23" t="b">
        <f aca="false">IF($R842&gt;const_zero,--($Q842&gt;option_strike_usd*$R842),const_zero)</f>
        <v>1</v>
      </c>
      <c r="T842" s="7" t="n">
        <f aca="false">IF($R842&gt;const_zero,IF($S842=const_one,($Q842+option_strike_usd*pre_f_options_issued)/($R842+pre_f_options_issued),$Q842/$R842),const_zero)</f>
        <v>66.5295177010344</v>
      </c>
      <c r="U842" s="5" t="n">
        <f aca="false">IF($C842=const_one,Sensitivity!$D$690*$T842,const_zero)</f>
        <v>61928042.0083672</v>
      </c>
      <c r="V842" s="5" t="n">
        <f aca="false">IF($D842=const_one,Sensitivity!$Y$690*$T842,const_zero)</f>
        <v>0</v>
      </c>
      <c r="W842" s="5" t="n">
        <f aca="false">IF($E842=const_one,Sensitivity!$V$690*$T842,const_zero)</f>
        <v>0</v>
      </c>
      <c r="X842" s="5" t="n">
        <f aca="false">IF($F842=const_one,Sensitivity!$S$690*$T842,const_zero)</f>
        <v>0</v>
      </c>
      <c r="Y842" s="5" t="n">
        <f aca="false">IF($G842=const_one,Sensitivity!$P$690*$T842,const_zero)</f>
        <v>0</v>
      </c>
      <c r="Z842" s="5" t="n">
        <f aca="false">IF($H842=const_one,Sensitivity!$M$690*$T842,const_zero)</f>
        <v>332647588.505172</v>
      </c>
      <c r="AA842" s="5" t="n">
        <f aca="false">IF($I842=const_one,Sensitivity!$J$690*$T842,const_zero)</f>
        <v>332647588.505172</v>
      </c>
      <c r="AB842" s="5" t="n">
        <f aca="false">(Sensitivity!$AE$690+Sensitivity!$AJ$690)*$T842</f>
        <v>20187327.4193942</v>
      </c>
      <c r="AC842" s="5" t="n">
        <f aca="false">common_rsa_total*$T842</f>
        <v>598765659.309309</v>
      </c>
      <c r="AD842" s="5" t="n">
        <f aca="false">IF($S842=const_one,pre_f_options_issued*($T842-option_strike_usd),const_zero)</f>
        <v>163823794.252586</v>
      </c>
      <c r="AE842" s="5" t="n">
        <f aca="false">J842+U842</f>
        <v>61928042.0083672</v>
      </c>
      <c r="AF842" s="5" t="n">
        <f aca="false">K842+V842</f>
        <v>300000000</v>
      </c>
      <c r="AG842" s="5" t="n">
        <f aca="false">L842+W842</f>
        <v>100000000</v>
      </c>
      <c r="AH842" s="5" t="n">
        <f aca="false">M842+X842</f>
        <v>60000000</v>
      </c>
      <c r="AI842" s="5" t="n">
        <f aca="false">N842+Y842</f>
        <v>30000000</v>
      </c>
      <c r="AJ842" s="5" t="n">
        <f aca="false">O842+Z842</f>
        <v>332647588.505172</v>
      </c>
      <c r="AK842" s="5" t="n">
        <f aca="false">P842+AA842</f>
        <v>332647588.505172</v>
      </c>
      <c r="AL842" s="5" t="n">
        <f aca="false">INDEX($AE$745:$AE$872,$B842-$C842*1+const_one)</f>
        <v>30000000</v>
      </c>
      <c r="AM842" s="5" t="n">
        <f aca="false">INDEX($AF$745:$AF$872,$B842-$D842*2+const_one)</f>
        <v>300000000</v>
      </c>
      <c r="AN842" s="5" t="n">
        <f aca="false">INDEX($AG$745:$AG$872,$B842-$E842*4+const_one)</f>
        <v>100000000</v>
      </c>
      <c r="AO842" s="5" t="n">
        <f aca="false">INDEX($AH$745:$AH$872,$B842-$F842*8+const_one)</f>
        <v>60000000</v>
      </c>
      <c r="AP842" s="5" t="n">
        <f aca="false">INDEX($AI$745:$AI$872,$B842-$G842*16+const_one)</f>
        <v>30000000</v>
      </c>
      <c r="AQ842" s="5" t="n">
        <f aca="false">INDEX($AJ$745:$AJ$872,$B842-$H842*32+const_one)</f>
        <v>15000000</v>
      </c>
      <c r="AR842" s="5" t="n">
        <f aca="false">INDEX($AK$745:$AK$872,$B842-$I842*64+const_one)</f>
        <v>5000000</v>
      </c>
      <c r="AS842" s="5" t="n">
        <f aca="false">INDEX($AE$745:$AE$872,$B842+(const_one-$C842)*1+const_one)</f>
        <v>61928042.0083672</v>
      </c>
      <c r="AT842" s="5" t="n">
        <f aca="false">INDEX($AF$745:$AF$872,$B842+(const_one-$D842)*2+const_one)</f>
        <v>386172613.092688</v>
      </c>
      <c r="AU842" s="5" t="n">
        <f aca="false">INDEX($AG$745:$AG$872,$B842+(const_one-$E842)*4+const_one)</f>
        <v>114631029.965214</v>
      </c>
      <c r="AV842" s="5" t="n">
        <f aca="false">INDEX($AH$745:$AH$872,$B842+(const_one-$F842)*8+const_one)</f>
        <v>150153556.936174</v>
      </c>
      <c r="AW842" s="5" t="n">
        <f aca="false">INDEX($AI$745:$AI$872,$B842+(const_one-$G842)*16+const_one)</f>
        <v>179818586.254514</v>
      </c>
      <c r="AX842" s="5" t="n">
        <f aca="false">INDEX($AJ$745:$AJ$872,$B842+(const_one-$H842)*32+const_one)</f>
        <v>332647588.505172</v>
      </c>
      <c r="AY842" s="5" t="n">
        <f aca="false">INDEX($AK$745:$AK$872,$B842+(const_one-$I842)*64+const_one)</f>
        <v>332647588.505172</v>
      </c>
      <c r="AZ842" s="5" t="n">
        <f aca="false">--($C842=--(AS842&gt;AL842))</f>
        <v>1</v>
      </c>
      <c r="BA842" s="5" t="n">
        <f aca="false">--($D842=--(AT842&gt;AM842))</f>
        <v>0</v>
      </c>
      <c r="BB842" s="5" t="n">
        <f aca="false">--($E842=--(AU842&gt;AN842))</f>
        <v>0</v>
      </c>
      <c r="BC842" s="5" t="n">
        <f aca="false">--($F842=--(AV842&gt;AO842))</f>
        <v>0</v>
      </c>
      <c r="BD842" s="5" t="n">
        <f aca="false">--($G842=--(AW842&gt;AP842))</f>
        <v>0</v>
      </c>
      <c r="BE842" s="5" t="n">
        <f aca="false">--($H842=--(AX842&gt;AQ842))</f>
        <v>1</v>
      </c>
      <c r="BF842" s="5" t="n">
        <f aca="false">--($I842=--(AY842&gt;AR842))</f>
        <v>1</v>
      </c>
      <c r="BG842" s="5" t="n">
        <f aca="false">SUM(AZ842:BF842)</f>
        <v>3</v>
      </c>
      <c r="BH842" s="5" t="n">
        <f aca="false">SUM(AE842:AK842)+AB842+AC842+AD842</f>
        <v>2000000000</v>
      </c>
    </row>
    <row r="843" customFormat="false" ht="15" hidden="true" customHeight="false" outlineLevel="0" collapsed="false">
      <c r="A843" s="5" t="n">
        <f aca="false">sensitivity_exit_usd</f>
        <v>2000000000</v>
      </c>
      <c r="B843" s="2" t="n">
        <f aca="false">ROW()-ROW($B$745)</f>
        <v>98</v>
      </c>
      <c r="C843" s="2" t="n">
        <f aca="false">MOD(QUOTIENT($B843,1),2)</f>
        <v>0</v>
      </c>
      <c r="D843" s="2" t="n">
        <f aca="false">MOD(QUOTIENT($B843,2),2)</f>
        <v>1</v>
      </c>
      <c r="E843" s="2" t="n">
        <f aca="false">MOD(QUOTIENT($B843,4),2)</f>
        <v>0</v>
      </c>
      <c r="F843" s="2" t="n">
        <f aca="false">MOD(QUOTIENT($B843,8),2)</f>
        <v>0</v>
      </c>
      <c r="G843" s="2" t="n">
        <f aca="false">MOD(QUOTIENT($B843,16),2)</f>
        <v>0</v>
      </c>
      <c r="H843" s="2" t="n">
        <f aca="false">MOD(QUOTIENT($B843,32),2)</f>
        <v>1</v>
      </c>
      <c r="I843" s="2" t="n">
        <f aca="false">MOD(QUOTIENT($B843,64),2)</f>
        <v>1</v>
      </c>
      <c r="J843" s="5" t="n">
        <f aca="false">IF($C843=const_zero,MIN(class_series_f_invested_usd,MAX(const_zero,$A843)),const_zero)</f>
        <v>30000000</v>
      </c>
      <c r="K843" s="5" t="n">
        <f aca="false">IF($D843=const_zero,MIN(class_series_e_invested_usd,MAX(const_zero,$A843-SUM($J843:$J843))),const_zero)</f>
        <v>0</v>
      </c>
      <c r="L843" s="5" t="n">
        <f aca="false">IF($E843=const_zero,MIN(class_series_d_invested_usd,MAX(const_zero,$A843-SUM($J843:$K843))),const_zero)</f>
        <v>100000000</v>
      </c>
      <c r="M843" s="5" t="n">
        <f aca="false">IF($F843=const_zero,MIN(class_series_c_invested_usd,MAX(const_zero,$A843-SUM($J843:$L843))),const_zero)</f>
        <v>60000000</v>
      </c>
      <c r="N843" s="5" t="n">
        <f aca="false">IF($G843=const_zero,MIN(class_series_b_invested_usd,MAX(const_zero,$A843-SUM($J843:$M843))),const_zero)</f>
        <v>30000000</v>
      </c>
      <c r="O843" s="5" t="n">
        <f aca="false">IF($H843=const_zero,MIN(class_series_a_invested_usd,MAX(const_zero,$A843-SUM($J843:$N843))),const_zero)</f>
        <v>0</v>
      </c>
      <c r="P843" s="5" t="n">
        <f aca="false">IF($I843=const_zero,MIN(class_seed_invested_usd,MAX(const_zero,$A843-SUM($J843:$O843))),const_zero)</f>
        <v>0</v>
      </c>
      <c r="Q843" s="5" t="n">
        <f aca="false">MAX(const_zero,$A843-SUM($J843:$P843))</f>
        <v>1780000000</v>
      </c>
      <c r="R843" s="9" t="n">
        <f aca="false">common_rsa_total+Sensitivity!$AE$690+Sensitivity!$AJ$690+IF($C843=const_one,Sensitivity!$D$690,const_zero)+IF($D843=const_one,Sensitivity!$Y$690,const_zero)+IF($E843=const_one,Sensitivity!$V$690,const_zero)+IF($F843=const_one,Sensitivity!$S$690,const_zero)+IF($G843=const_one,Sensitivity!$P$690,const_zero)+IF($H843=const_one,Sensitivity!$M$690,const_zero)+IF($I843=const_one,Sensitivity!$J$690,const_zero)</f>
        <v>25458649.5805573</v>
      </c>
      <c r="S843" s="23" t="b">
        <f aca="false">IF($R843&gt;const_zero,--($Q843&gt;option_strike_usd*$R843),const_zero)</f>
        <v>1</v>
      </c>
      <c r="T843" s="7" t="n">
        <f aca="false">IF($R843&gt;const_zero,IF($S843=const_one,($Q843+option_strike_usd*pre_f_options_issued)/($R843+pre_f_options_issued),$Q843/$R843),const_zero)</f>
        <v>63.7548675183356</v>
      </c>
      <c r="U843" s="5" t="n">
        <f aca="false">IF($C843=const_one,Sensitivity!$D$690*$T843,const_zero)</f>
        <v>0</v>
      </c>
      <c r="V843" s="5" t="n">
        <f aca="false">IF($D843=const_one,Sensitivity!$Y$690*$T843,const_zero)</f>
        <v>392424944.546361</v>
      </c>
      <c r="W843" s="5" t="n">
        <f aca="false">IF($E843=const_one,Sensitivity!$V$690*$T843,const_zero)</f>
        <v>0</v>
      </c>
      <c r="X843" s="5" t="n">
        <f aca="false">IF($F843=const_one,Sensitivity!$S$690*$T843,const_zero)</f>
        <v>0</v>
      </c>
      <c r="Y843" s="5" t="n">
        <f aca="false">IF($G843=const_one,Sensitivity!$P$690*$T843,const_zero)</f>
        <v>0</v>
      </c>
      <c r="Z843" s="5" t="n">
        <f aca="false">IF($H843=const_one,Sensitivity!$M$690*$T843,const_zero)</f>
        <v>318774337.591678</v>
      </c>
      <c r="AA843" s="5" t="n">
        <f aca="false">IF($I843=const_one,Sensitivity!$J$690*$T843,const_zero)</f>
        <v>318774337.591678</v>
      </c>
      <c r="AB843" s="5" t="n">
        <f aca="false">(Sensitivity!$AE$690+Sensitivity!$AJ$690)*$T843</f>
        <v>19345403.8094241</v>
      </c>
      <c r="AC843" s="5" t="n">
        <f aca="false">common_rsa_total*$T843</f>
        <v>573793807.66502</v>
      </c>
      <c r="AD843" s="5" t="n">
        <f aca="false">IF($S843=const_one,pre_f_options_issued*($T843-option_strike_usd),const_zero)</f>
        <v>156887168.795839</v>
      </c>
      <c r="AE843" s="5" t="n">
        <f aca="false">J843+U843</f>
        <v>30000000</v>
      </c>
      <c r="AF843" s="5" t="n">
        <f aca="false">K843+V843</f>
        <v>392424944.546361</v>
      </c>
      <c r="AG843" s="5" t="n">
        <f aca="false">L843+W843</f>
        <v>100000000</v>
      </c>
      <c r="AH843" s="5" t="n">
        <f aca="false">M843+X843</f>
        <v>60000000</v>
      </c>
      <c r="AI843" s="5" t="n">
        <f aca="false">N843+Y843</f>
        <v>30000000</v>
      </c>
      <c r="AJ843" s="5" t="n">
        <f aca="false">O843+Z843</f>
        <v>318774337.591678</v>
      </c>
      <c r="AK843" s="5" t="n">
        <f aca="false">P843+AA843</f>
        <v>318774337.591678</v>
      </c>
      <c r="AL843" s="5" t="n">
        <f aca="false">INDEX($AE$745:$AE$872,$B843-$C843*1+const_one)</f>
        <v>30000000</v>
      </c>
      <c r="AM843" s="5" t="n">
        <f aca="false">INDEX($AF$745:$AF$872,$B843-$D843*2+const_one)</f>
        <v>300000000</v>
      </c>
      <c r="AN843" s="5" t="n">
        <f aca="false">INDEX($AG$745:$AG$872,$B843-$E843*4+const_one)</f>
        <v>100000000</v>
      </c>
      <c r="AO843" s="5" t="n">
        <f aca="false">INDEX($AH$745:$AH$872,$B843-$F843*8+const_one)</f>
        <v>60000000</v>
      </c>
      <c r="AP843" s="5" t="n">
        <f aca="false">INDEX($AI$745:$AI$872,$B843-$G843*16+const_one)</f>
        <v>30000000</v>
      </c>
      <c r="AQ843" s="5" t="n">
        <f aca="false">INDEX($AJ$745:$AJ$872,$B843-$H843*32+const_one)</f>
        <v>15000000</v>
      </c>
      <c r="AR843" s="5" t="n">
        <f aca="false">INDEX($AK$745:$AK$872,$B843-$I843*64+const_one)</f>
        <v>5000000</v>
      </c>
      <c r="AS843" s="5" t="n">
        <f aca="false">INDEX($AE$745:$AE$872,$B843+(const_one-$C843)*1+const_one)</f>
        <v>58399776.7498053</v>
      </c>
      <c r="AT843" s="5" t="n">
        <f aca="false">INDEX($AF$745:$AF$872,$B843+(const_one-$D843)*2+const_one)</f>
        <v>392424944.546361</v>
      </c>
      <c r="AU843" s="5" t="n">
        <f aca="false">INDEX($AG$745:$AG$872,$B843+(const_one-$E843)*4+const_one)</f>
        <v>110283362.068581</v>
      </c>
      <c r="AV843" s="5" t="n">
        <f aca="false">INDEX($AH$745:$AH$872,$B843+(const_one-$F843)*8+const_one)</f>
        <v>145658652.841792</v>
      </c>
      <c r="AW843" s="5" t="n">
        <f aca="false">INDEX($AI$745:$AI$872,$B843+(const_one-$G843)*16+const_one)</f>
        <v>175637505.952936</v>
      </c>
      <c r="AX843" s="5" t="n">
        <f aca="false">INDEX($AJ$745:$AJ$872,$B843+(const_one-$H843)*32+const_one)</f>
        <v>318774337.591678</v>
      </c>
      <c r="AY843" s="5" t="n">
        <f aca="false">INDEX($AK$745:$AK$872,$B843+(const_one-$I843)*64+const_one)</f>
        <v>318774337.591678</v>
      </c>
      <c r="AZ843" s="5" t="n">
        <f aca="false">--($C843=--(AS843&gt;AL843))</f>
        <v>0</v>
      </c>
      <c r="BA843" s="5" t="n">
        <f aca="false">--($D843=--(AT843&gt;AM843))</f>
        <v>1</v>
      </c>
      <c r="BB843" s="5" t="n">
        <f aca="false">--($E843=--(AU843&gt;AN843))</f>
        <v>0</v>
      </c>
      <c r="BC843" s="5" t="n">
        <f aca="false">--($F843=--(AV843&gt;AO843))</f>
        <v>0</v>
      </c>
      <c r="BD843" s="5" t="n">
        <f aca="false">--($G843=--(AW843&gt;AP843))</f>
        <v>0</v>
      </c>
      <c r="BE843" s="5" t="n">
        <f aca="false">--($H843=--(AX843&gt;AQ843))</f>
        <v>1</v>
      </c>
      <c r="BF843" s="5" t="n">
        <f aca="false">--($I843=--(AY843&gt;AR843))</f>
        <v>1</v>
      </c>
      <c r="BG843" s="5" t="n">
        <f aca="false">SUM(AZ843:BF843)</f>
        <v>3</v>
      </c>
      <c r="BH843" s="5" t="n">
        <f aca="false">SUM(AE843:AK843)+AB843+AC843+AD843</f>
        <v>2000000000</v>
      </c>
    </row>
    <row r="844" customFormat="false" ht="15" hidden="true" customHeight="false" outlineLevel="0" collapsed="false">
      <c r="A844" s="5" t="n">
        <f aca="false">sensitivity_exit_usd</f>
        <v>2000000000</v>
      </c>
      <c r="B844" s="2" t="n">
        <f aca="false">ROW()-ROW($B$745)</f>
        <v>99</v>
      </c>
      <c r="C844" s="2" t="n">
        <f aca="false">MOD(QUOTIENT($B844,1),2)</f>
        <v>1</v>
      </c>
      <c r="D844" s="2" t="n">
        <f aca="false">MOD(QUOTIENT($B844,2),2)</f>
        <v>1</v>
      </c>
      <c r="E844" s="2" t="n">
        <f aca="false">MOD(QUOTIENT($B844,4),2)</f>
        <v>0</v>
      </c>
      <c r="F844" s="2" t="n">
        <f aca="false">MOD(QUOTIENT($B844,8),2)</f>
        <v>0</v>
      </c>
      <c r="G844" s="2" t="n">
        <f aca="false">MOD(QUOTIENT($B844,16),2)</f>
        <v>0</v>
      </c>
      <c r="H844" s="2" t="n">
        <f aca="false">MOD(QUOTIENT($B844,32),2)</f>
        <v>1</v>
      </c>
      <c r="I844" s="2" t="n">
        <f aca="false">MOD(QUOTIENT($B844,64),2)</f>
        <v>1</v>
      </c>
      <c r="J844" s="5" t="n">
        <f aca="false">IF($C844=const_zero,MIN(class_series_f_invested_usd,MAX(const_zero,$A844)),const_zero)</f>
        <v>0</v>
      </c>
      <c r="K844" s="5" t="n">
        <f aca="false">IF($D844=const_zero,MIN(class_series_e_invested_usd,MAX(const_zero,$A844-SUM($J844:$J844))),const_zero)</f>
        <v>0</v>
      </c>
      <c r="L844" s="5" t="n">
        <f aca="false">IF($E844=const_zero,MIN(class_series_d_invested_usd,MAX(const_zero,$A844-SUM($J844:$K844))),const_zero)</f>
        <v>100000000</v>
      </c>
      <c r="M844" s="5" t="n">
        <f aca="false">IF($F844=const_zero,MIN(class_series_c_invested_usd,MAX(const_zero,$A844-SUM($J844:$L844))),const_zero)</f>
        <v>60000000</v>
      </c>
      <c r="N844" s="5" t="n">
        <f aca="false">IF($G844=const_zero,MIN(class_series_b_invested_usd,MAX(const_zero,$A844-SUM($J844:$M844))),const_zero)</f>
        <v>30000000</v>
      </c>
      <c r="O844" s="5" t="n">
        <f aca="false">IF($H844=const_zero,MIN(class_series_a_invested_usd,MAX(const_zero,$A844-SUM($J844:$N844))),const_zero)</f>
        <v>0</v>
      </c>
      <c r="P844" s="5" t="n">
        <f aca="false">IF($I844=const_zero,MIN(class_seed_invested_usd,MAX(const_zero,$A844-SUM($J844:$O844))),const_zero)</f>
        <v>0</v>
      </c>
      <c r="Q844" s="5" t="n">
        <f aca="false">MAX(const_zero,$A844-SUM($J844:$P844))</f>
        <v>1810000000</v>
      </c>
      <c r="R844" s="9" t="n">
        <f aca="false">common_rsa_total+Sensitivity!$AE$690+Sensitivity!$AJ$690+IF($C844=const_one,Sensitivity!$D$690,const_zero)+IF($D844=const_one,Sensitivity!$Y$690,const_zero)+IF($E844=const_one,Sensitivity!$V$690,const_zero)+IF($F844=const_one,Sensitivity!$S$690,const_zero)+IF($G844=const_one,Sensitivity!$P$690,const_zero)+IF($H844=const_one,Sensitivity!$M$690,const_zero)+IF($I844=const_one,Sensitivity!$J$690,const_zero)</f>
        <v>26389485.1577316</v>
      </c>
      <c r="S844" s="23" t="b">
        <f aca="false">IF($R844&gt;const_zero,--($Q844&gt;option_strike_usd*$R844),const_zero)</f>
        <v>1</v>
      </c>
      <c r="T844" s="7" t="n">
        <f aca="false">IF($R844&gt;const_zero,IF($S844=const_one,($Q844+option_strike_usd*pre_f_options_issued)/($R844+pre_f_options_issued),$Q844/$R844),const_zero)</f>
        <v>62.739089675848</v>
      </c>
      <c r="U844" s="5" t="n">
        <f aca="false">IF($C844=const_one,Sensitivity!$D$690*$T844,const_zero)</f>
        <v>58399776.7498053</v>
      </c>
      <c r="V844" s="5" t="n">
        <f aca="false">IF($D844=const_one,Sensitivity!$Y$690*$T844,const_zero)</f>
        <v>386172613.092688</v>
      </c>
      <c r="W844" s="5" t="n">
        <f aca="false">IF($E844=const_one,Sensitivity!$V$690*$T844,const_zero)</f>
        <v>0</v>
      </c>
      <c r="X844" s="5" t="n">
        <f aca="false">IF($F844=const_one,Sensitivity!$S$690*$T844,const_zero)</f>
        <v>0</v>
      </c>
      <c r="Y844" s="5" t="n">
        <f aca="false">IF($G844=const_one,Sensitivity!$P$690*$T844,const_zero)</f>
        <v>0</v>
      </c>
      <c r="Z844" s="5" t="n">
        <f aca="false">IF($H844=const_one,Sensitivity!$M$690*$T844,const_zero)</f>
        <v>313695448.37924</v>
      </c>
      <c r="AA844" s="5" t="n">
        <f aca="false">IF($I844=const_one,Sensitivity!$J$690*$T844,const_zero)</f>
        <v>313695448.37924</v>
      </c>
      <c r="AB844" s="5" t="n">
        <f aca="false">(Sensitivity!$AE$690+Sensitivity!$AJ$690)*$T844</f>
        <v>19037182.1267748</v>
      </c>
      <c r="AC844" s="5" t="n">
        <f aca="false">common_rsa_total*$T844</f>
        <v>564651807.082632</v>
      </c>
      <c r="AD844" s="5" t="n">
        <f aca="false">IF($S844=const_one,pre_f_options_issued*($T844-option_strike_usd),const_zero)</f>
        <v>154347724.18962</v>
      </c>
      <c r="AE844" s="5" t="n">
        <f aca="false">J844+U844</f>
        <v>58399776.7498053</v>
      </c>
      <c r="AF844" s="5" t="n">
        <f aca="false">K844+V844</f>
        <v>386172613.092688</v>
      </c>
      <c r="AG844" s="5" t="n">
        <f aca="false">L844+W844</f>
        <v>100000000</v>
      </c>
      <c r="AH844" s="5" t="n">
        <f aca="false">M844+X844</f>
        <v>60000000</v>
      </c>
      <c r="AI844" s="5" t="n">
        <f aca="false">N844+Y844</f>
        <v>30000000</v>
      </c>
      <c r="AJ844" s="5" t="n">
        <f aca="false">O844+Z844</f>
        <v>313695448.37924</v>
      </c>
      <c r="AK844" s="5" t="n">
        <f aca="false">P844+AA844</f>
        <v>313695448.37924</v>
      </c>
      <c r="AL844" s="5" t="n">
        <f aca="false">INDEX($AE$745:$AE$872,$B844-$C844*1+const_one)</f>
        <v>30000000</v>
      </c>
      <c r="AM844" s="5" t="n">
        <f aca="false">INDEX($AF$745:$AF$872,$B844-$D844*2+const_one)</f>
        <v>300000000</v>
      </c>
      <c r="AN844" s="5" t="n">
        <f aca="false">INDEX($AG$745:$AG$872,$B844-$E844*4+const_one)</f>
        <v>100000000</v>
      </c>
      <c r="AO844" s="5" t="n">
        <f aca="false">INDEX($AH$745:$AH$872,$B844-$F844*8+const_one)</f>
        <v>60000000</v>
      </c>
      <c r="AP844" s="5" t="n">
        <f aca="false">INDEX($AI$745:$AI$872,$B844-$G844*16+const_one)</f>
        <v>30000000</v>
      </c>
      <c r="AQ844" s="5" t="n">
        <f aca="false">INDEX($AJ$745:$AJ$872,$B844-$H844*32+const_one)</f>
        <v>15000000</v>
      </c>
      <c r="AR844" s="5" t="n">
        <f aca="false">INDEX($AK$745:$AK$872,$B844-$I844*64+const_one)</f>
        <v>5000000</v>
      </c>
      <c r="AS844" s="5" t="n">
        <f aca="false">INDEX($AE$745:$AE$872,$B844+(const_one-$C844)*1+const_one)</f>
        <v>58399776.7498053</v>
      </c>
      <c r="AT844" s="5" t="n">
        <f aca="false">INDEX($AF$745:$AF$872,$B844+(const_one-$D844)*2+const_one)</f>
        <v>386172613.092688</v>
      </c>
      <c r="AU844" s="5" t="n">
        <f aca="false">INDEX($AG$745:$AG$872,$B844+(const_one-$E844)*4+const_one)</f>
        <v>108635905.973326</v>
      </c>
      <c r="AV844" s="5" t="n">
        <f aca="false">INDEX($AH$745:$AH$872,$B844+(const_one-$F844)*8+const_one)</f>
        <v>143626524.289088</v>
      </c>
      <c r="AW844" s="5" t="n">
        <f aca="false">INDEX($AI$745:$AI$872,$B844+(const_one-$G844)*16+const_one)</f>
        <v>173332995.896921</v>
      </c>
      <c r="AX844" s="5" t="n">
        <f aca="false">INDEX($AJ$745:$AJ$872,$B844+(const_one-$H844)*32+const_one)</f>
        <v>313695448.37924</v>
      </c>
      <c r="AY844" s="5" t="n">
        <f aca="false">INDEX($AK$745:$AK$872,$B844+(const_one-$I844)*64+const_one)</f>
        <v>313695448.37924</v>
      </c>
      <c r="AZ844" s="5" t="n">
        <f aca="false">--($C844=--(AS844&gt;AL844))</f>
        <v>1</v>
      </c>
      <c r="BA844" s="5" t="n">
        <f aca="false">--($D844=--(AT844&gt;AM844))</f>
        <v>1</v>
      </c>
      <c r="BB844" s="5" t="n">
        <f aca="false">--($E844=--(AU844&gt;AN844))</f>
        <v>0</v>
      </c>
      <c r="BC844" s="5" t="n">
        <f aca="false">--($F844=--(AV844&gt;AO844))</f>
        <v>0</v>
      </c>
      <c r="BD844" s="5" t="n">
        <f aca="false">--($G844=--(AW844&gt;AP844))</f>
        <v>0</v>
      </c>
      <c r="BE844" s="5" t="n">
        <f aca="false">--($H844=--(AX844&gt;AQ844))</f>
        <v>1</v>
      </c>
      <c r="BF844" s="5" t="n">
        <f aca="false">--($I844=--(AY844&gt;AR844))</f>
        <v>1</v>
      </c>
      <c r="BG844" s="5" t="n">
        <f aca="false">SUM(AZ844:BF844)</f>
        <v>4</v>
      </c>
      <c r="BH844" s="5" t="n">
        <f aca="false">SUM(AE844:AK844)+AB844+AC844+AD844</f>
        <v>2000000000</v>
      </c>
    </row>
    <row r="845" customFormat="false" ht="15" hidden="true" customHeight="false" outlineLevel="0" collapsed="false">
      <c r="A845" s="5" t="n">
        <f aca="false">sensitivity_exit_usd</f>
        <v>2000000000</v>
      </c>
      <c r="B845" s="2" t="n">
        <f aca="false">ROW()-ROW($B$745)</f>
        <v>100</v>
      </c>
      <c r="C845" s="2" t="n">
        <f aca="false">MOD(QUOTIENT($B845,1),2)</f>
        <v>0</v>
      </c>
      <c r="D845" s="2" t="n">
        <f aca="false">MOD(QUOTIENT($B845,2),2)</f>
        <v>0</v>
      </c>
      <c r="E845" s="2" t="n">
        <f aca="false">MOD(QUOTIENT($B845,4),2)</f>
        <v>1</v>
      </c>
      <c r="F845" s="2" t="n">
        <f aca="false">MOD(QUOTIENT($B845,8),2)</f>
        <v>0</v>
      </c>
      <c r="G845" s="2" t="n">
        <f aca="false">MOD(QUOTIENT($B845,16),2)</f>
        <v>0</v>
      </c>
      <c r="H845" s="2" t="n">
        <f aca="false">MOD(QUOTIENT($B845,32),2)</f>
        <v>1</v>
      </c>
      <c r="I845" s="2" t="n">
        <f aca="false">MOD(QUOTIENT($B845,64),2)</f>
        <v>1</v>
      </c>
      <c r="J845" s="5" t="n">
        <f aca="false">IF($C845=const_zero,MIN(class_series_f_invested_usd,MAX(const_zero,$A845)),const_zero)</f>
        <v>30000000</v>
      </c>
      <c r="K845" s="5" t="n">
        <f aca="false">IF($D845=const_zero,MIN(class_series_e_invested_usd,MAX(const_zero,$A845-SUM($J845:$J845))),const_zero)</f>
        <v>300000000</v>
      </c>
      <c r="L845" s="5" t="n">
        <f aca="false">IF($E845=const_zero,MIN(class_series_d_invested_usd,MAX(const_zero,$A845-SUM($J845:$K845))),const_zero)</f>
        <v>0</v>
      </c>
      <c r="M845" s="5" t="n">
        <f aca="false">IF($F845=const_zero,MIN(class_series_c_invested_usd,MAX(const_zero,$A845-SUM($J845:$L845))),const_zero)</f>
        <v>60000000</v>
      </c>
      <c r="N845" s="5" t="n">
        <f aca="false">IF($G845=const_zero,MIN(class_series_b_invested_usd,MAX(const_zero,$A845-SUM($J845:$M845))),const_zero)</f>
        <v>30000000</v>
      </c>
      <c r="O845" s="5" t="n">
        <f aca="false">IF($H845=const_zero,MIN(class_series_a_invested_usd,MAX(const_zero,$A845-SUM($J845:$N845))),const_zero)</f>
        <v>0</v>
      </c>
      <c r="P845" s="5" t="n">
        <f aca="false">IF($I845=const_zero,MIN(class_seed_invested_usd,MAX(const_zero,$A845-SUM($J845:$O845))),const_zero)</f>
        <v>0</v>
      </c>
      <c r="Q845" s="5" t="n">
        <f aca="false">MAX(const_zero,$A845-SUM($J845:$P845))</f>
        <v>1580000000</v>
      </c>
      <c r="R845" s="9" t="n">
        <f aca="false">common_rsa_total+Sensitivity!$AE$690+Sensitivity!$AJ$690+IF($C845=const_one,Sensitivity!$D$690,const_zero)+IF($D845=const_one,Sensitivity!$Y$690,const_zero)+IF($E845=const_one,Sensitivity!$V$690,const_zero)+IF($F845=const_one,Sensitivity!$S$690,const_zero)+IF($G845=const_one,Sensitivity!$P$690,const_zero)+IF($H845=const_one,Sensitivity!$M$690,const_zero)+IF($I845=const_one,Sensitivity!$J$690,const_zero)</f>
        <v>21043274.4169345</v>
      </c>
      <c r="S845" s="23" t="b">
        <f aca="false">IF($R845&gt;const_zero,--($Q845&gt;option_strike_usd*$R845),const_zero)</f>
        <v>1</v>
      </c>
      <c r="T845" s="7" t="n">
        <f aca="false">IF($R845&gt;const_zero,IF($S845=const_one,($Q845+option_strike_usd*pre_f_options_issued)/($R845+pre_f_options_issued),$Q845/$R845),const_zero)</f>
        <v>67.216648456585</v>
      </c>
      <c r="U845" s="5" t="n">
        <f aca="false">IF($C845=const_one,Sensitivity!$D$690*$T845,const_zero)</f>
        <v>0</v>
      </c>
      <c r="V845" s="5" t="n">
        <f aca="false">IF($D845=const_one,Sensitivity!$Y$690*$T845,const_zero)</f>
        <v>0</v>
      </c>
      <c r="W845" s="5" t="n">
        <f aca="false">IF($E845=const_one,Sensitivity!$V$690*$T845,const_zero)</f>
        <v>116946231.829698</v>
      </c>
      <c r="X845" s="5" t="n">
        <f aca="false">IF($F845=const_one,Sensitivity!$S$690*$T845,const_zero)</f>
        <v>0</v>
      </c>
      <c r="Y845" s="5" t="n">
        <f aca="false">IF($G845=const_one,Sensitivity!$P$690*$T845,const_zero)</f>
        <v>0</v>
      </c>
      <c r="Z845" s="5" t="n">
        <f aca="false">IF($H845=const_one,Sensitivity!$M$690*$T845,const_zero)</f>
        <v>336083242.282925</v>
      </c>
      <c r="AA845" s="5" t="n">
        <f aca="false">IF($I845=const_one,Sensitivity!$J$690*$T845,const_zero)</f>
        <v>336083242.282925</v>
      </c>
      <c r="AB845" s="5" t="n">
        <f aca="false">(Sensitivity!$AE$690+Sensitivity!$AJ$690)*$T845</f>
        <v>20395826.3537254</v>
      </c>
      <c r="AC845" s="5" t="n">
        <f aca="false">common_rsa_total*$T845</f>
        <v>604949836.109265</v>
      </c>
      <c r="AD845" s="5" t="n">
        <f aca="false">IF($S845=const_one,pre_f_options_issued*($T845-option_strike_usd),const_zero)</f>
        <v>165541621.141462</v>
      </c>
      <c r="AE845" s="5" t="n">
        <f aca="false">J845+U845</f>
        <v>30000000</v>
      </c>
      <c r="AF845" s="5" t="n">
        <f aca="false">K845+V845</f>
        <v>300000000</v>
      </c>
      <c r="AG845" s="5" t="n">
        <f aca="false">L845+W845</f>
        <v>116946231.829698</v>
      </c>
      <c r="AH845" s="5" t="n">
        <f aca="false">M845+X845</f>
        <v>60000000</v>
      </c>
      <c r="AI845" s="5" t="n">
        <f aca="false">N845+Y845</f>
        <v>30000000</v>
      </c>
      <c r="AJ845" s="5" t="n">
        <f aca="false">O845+Z845</f>
        <v>336083242.282925</v>
      </c>
      <c r="AK845" s="5" t="n">
        <f aca="false">P845+AA845</f>
        <v>336083242.282925</v>
      </c>
      <c r="AL845" s="5" t="n">
        <f aca="false">INDEX($AE$745:$AE$872,$B845-$C845*1+const_one)</f>
        <v>30000000</v>
      </c>
      <c r="AM845" s="5" t="n">
        <f aca="false">INDEX($AF$745:$AF$872,$B845-$D845*2+const_one)</f>
        <v>300000000</v>
      </c>
      <c r="AN845" s="5" t="n">
        <f aca="false">INDEX($AG$745:$AG$872,$B845-$E845*4+const_one)</f>
        <v>100000000</v>
      </c>
      <c r="AO845" s="5" t="n">
        <f aca="false">INDEX($AH$745:$AH$872,$B845-$F845*8+const_one)</f>
        <v>60000000</v>
      </c>
      <c r="AP845" s="5" t="n">
        <f aca="false">INDEX($AI$745:$AI$872,$B845-$G845*16+const_one)</f>
        <v>30000000</v>
      </c>
      <c r="AQ845" s="5" t="n">
        <f aca="false">INDEX($AJ$745:$AJ$872,$B845-$H845*32+const_one)</f>
        <v>15000000</v>
      </c>
      <c r="AR845" s="5" t="n">
        <f aca="false">INDEX($AK$745:$AK$872,$B845-$I845*64+const_one)</f>
        <v>5000000</v>
      </c>
      <c r="AS845" s="5" t="n">
        <f aca="false">INDEX($AE$745:$AE$872,$B845+(const_one-$C845)*1+const_one)</f>
        <v>61328986.7764257</v>
      </c>
      <c r="AT845" s="5" t="n">
        <f aca="false">INDEX($AF$745:$AF$872,$B845+(const_one-$D845)*2+const_one)</f>
        <v>390161018.717742</v>
      </c>
      <c r="AU845" s="5" t="n">
        <f aca="false">INDEX($AG$745:$AG$872,$B845+(const_one-$E845)*4+const_one)</f>
        <v>116946231.829698</v>
      </c>
      <c r="AV845" s="5" t="n">
        <f aca="false">INDEX($AH$745:$AH$872,$B845+(const_one-$F845)*8+const_one)</f>
        <v>151946895.239517</v>
      </c>
      <c r="AW845" s="5" t="n">
        <f aca="false">INDEX($AI$745:$AI$872,$B845+(const_one-$G845)*16+const_one)</f>
        <v>182249556.856244</v>
      </c>
      <c r="AX845" s="5" t="n">
        <f aca="false">INDEX($AJ$745:$AJ$872,$B845+(const_one-$H845)*32+const_one)</f>
        <v>336083242.282925</v>
      </c>
      <c r="AY845" s="5" t="n">
        <f aca="false">INDEX($AK$745:$AK$872,$B845+(const_one-$I845)*64+const_one)</f>
        <v>336083242.282925</v>
      </c>
      <c r="AZ845" s="5" t="n">
        <f aca="false">--($C845=--(AS845&gt;AL845))</f>
        <v>0</v>
      </c>
      <c r="BA845" s="5" t="n">
        <f aca="false">--($D845=--(AT845&gt;AM845))</f>
        <v>0</v>
      </c>
      <c r="BB845" s="5" t="n">
        <f aca="false">--($E845=--(AU845&gt;AN845))</f>
        <v>1</v>
      </c>
      <c r="BC845" s="5" t="n">
        <f aca="false">--($F845=--(AV845&gt;AO845))</f>
        <v>0</v>
      </c>
      <c r="BD845" s="5" t="n">
        <f aca="false">--($G845=--(AW845&gt;AP845))</f>
        <v>0</v>
      </c>
      <c r="BE845" s="5" t="n">
        <f aca="false">--($H845=--(AX845&gt;AQ845))</f>
        <v>1</v>
      </c>
      <c r="BF845" s="5" t="n">
        <f aca="false">--($I845=--(AY845&gt;AR845))</f>
        <v>1</v>
      </c>
      <c r="BG845" s="5" t="n">
        <f aca="false">SUM(AZ845:BF845)</f>
        <v>3</v>
      </c>
      <c r="BH845" s="5" t="n">
        <f aca="false">SUM(AE845:AK845)+AB845+AC845+AD845</f>
        <v>2000000000</v>
      </c>
    </row>
    <row r="846" customFormat="false" ht="15" hidden="true" customHeight="false" outlineLevel="0" collapsed="false">
      <c r="A846" s="5" t="n">
        <f aca="false">sensitivity_exit_usd</f>
        <v>2000000000</v>
      </c>
      <c r="B846" s="2" t="n">
        <f aca="false">ROW()-ROW($B$745)</f>
        <v>101</v>
      </c>
      <c r="C846" s="2" t="n">
        <f aca="false">MOD(QUOTIENT($B846,1),2)</f>
        <v>1</v>
      </c>
      <c r="D846" s="2" t="n">
        <f aca="false">MOD(QUOTIENT($B846,2),2)</f>
        <v>0</v>
      </c>
      <c r="E846" s="2" t="n">
        <f aca="false">MOD(QUOTIENT($B846,4),2)</f>
        <v>1</v>
      </c>
      <c r="F846" s="2" t="n">
        <f aca="false">MOD(QUOTIENT($B846,8),2)</f>
        <v>0</v>
      </c>
      <c r="G846" s="2" t="n">
        <f aca="false">MOD(QUOTIENT($B846,16),2)</f>
        <v>0</v>
      </c>
      <c r="H846" s="2" t="n">
        <f aca="false">MOD(QUOTIENT($B846,32),2)</f>
        <v>1</v>
      </c>
      <c r="I846" s="2" t="n">
        <f aca="false">MOD(QUOTIENT($B846,64),2)</f>
        <v>1</v>
      </c>
      <c r="J846" s="5" t="n">
        <f aca="false">IF($C846=const_zero,MIN(class_series_f_invested_usd,MAX(const_zero,$A846)),const_zero)</f>
        <v>0</v>
      </c>
      <c r="K846" s="5" t="n">
        <f aca="false">IF($D846=const_zero,MIN(class_series_e_invested_usd,MAX(const_zero,$A846-SUM($J846:$J846))),const_zero)</f>
        <v>300000000</v>
      </c>
      <c r="L846" s="5" t="n">
        <f aca="false">IF($E846=const_zero,MIN(class_series_d_invested_usd,MAX(const_zero,$A846-SUM($J846:$K846))),const_zero)</f>
        <v>0</v>
      </c>
      <c r="M846" s="5" t="n">
        <f aca="false">IF($F846=const_zero,MIN(class_series_c_invested_usd,MAX(const_zero,$A846-SUM($J846:$L846))),const_zero)</f>
        <v>60000000</v>
      </c>
      <c r="N846" s="5" t="n">
        <f aca="false">IF($G846=const_zero,MIN(class_series_b_invested_usd,MAX(const_zero,$A846-SUM($J846:$M846))),const_zero)</f>
        <v>30000000</v>
      </c>
      <c r="O846" s="5" t="n">
        <f aca="false">IF($H846=const_zero,MIN(class_series_a_invested_usd,MAX(const_zero,$A846-SUM($J846:$N846))),const_zero)</f>
        <v>0</v>
      </c>
      <c r="P846" s="5" t="n">
        <f aca="false">IF($I846=const_zero,MIN(class_seed_invested_usd,MAX(const_zero,$A846-SUM($J846:$O846))),const_zero)</f>
        <v>0</v>
      </c>
      <c r="Q846" s="5" t="n">
        <f aca="false">MAX(const_zero,$A846-SUM($J846:$P846))</f>
        <v>1610000000</v>
      </c>
      <c r="R846" s="9" t="n">
        <f aca="false">common_rsa_total+Sensitivity!$AE$690+Sensitivity!$AJ$690+IF($C846=const_one,Sensitivity!$D$690,const_zero)+IF($D846=const_one,Sensitivity!$Y$690,const_zero)+IF($E846=const_one,Sensitivity!$V$690,const_zero)+IF($F846=const_one,Sensitivity!$S$690,const_zero)+IF($G846=const_one,Sensitivity!$P$690,const_zero)+IF($H846=const_one,Sensitivity!$M$690,const_zero)+IF($I846=const_one,Sensitivity!$J$690,const_zero)</f>
        <v>21974109.9941088</v>
      </c>
      <c r="S846" s="23" t="b">
        <f aca="false">IF($R846&gt;const_zero,--($Q846&gt;option_strike_usd*$R846),const_zero)</f>
        <v>1</v>
      </c>
      <c r="T846" s="7" t="n">
        <f aca="false">IF($R846&gt;const_zero,IF($S846=const_one,($Q846+option_strike_usd*pre_f_options_issued)/($R846+pre_f_options_issued),$Q846/$R846),const_zero)</f>
        <v>65.8859505162046</v>
      </c>
      <c r="U846" s="5" t="n">
        <f aca="false">IF($C846=const_one,Sensitivity!$D$690*$T846,const_zero)</f>
        <v>61328986.7764257</v>
      </c>
      <c r="V846" s="5" t="n">
        <f aca="false">IF($D846=const_one,Sensitivity!$Y$690*$T846,const_zero)</f>
        <v>0</v>
      </c>
      <c r="W846" s="5" t="n">
        <f aca="false">IF($E846=const_one,Sensitivity!$V$690*$T846,const_zero)</f>
        <v>114631029.965214</v>
      </c>
      <c r="X846" s="5" t="n">
        <f aca="false">IF($F846=const_one,Sensitivity!$S$690*$T846,const_zero)</f>
        <v>0</v>
      </c>
      <c r="Y846" s="5" t="n">
        <f aca="false">IF($G846=const_one,Sensitivity!$P$690*$T846,const_zero)</f>
        <v>0</v>
      </c>
      <c r="Z846" s="5" t="n">
        <f aca="false">IF($H846=const_one,Sensitivity!$M$690*$T846,const_zero)</f>
        <v>329429752.581023</v>
      </c>
      <c r="AA846" s="5" t="n">
        <f aca="false">IF($I846=const_one,Sensitivity!$J$690*$T846,const_zero)</f>
        <v>329429752.581023</v>
      </c>
      <c r="AB846" s="5" t="n">
        <f aca="false">(Sensitivity!$AE$690+Sensitivity!$AJ$690)*$T846</f>
        <v>19992047.1599623</v>
      </c>
      <c r="AC846" s="5" t="n">
        <f aca="false">common_rsa_total*$T846</f>
        <v>592973554.645841</v>
      </c>
      <c r="AD846" s="5" t="n">
        <f aca="false">IF($S846=const_one,pre_f_options_issued*($T846-option_strike_usd),const_zero)</f>
        <v>162214876.290511</v>
      </c>
      <c r="AE846" s="5" t="n">
        <f aca="false">J846+U846</f>
        <v>61328986.7764257</v>
      </c>
      <c r="AF846" s="5" t="n">
        <f aca="false">K846+V846</f>
        <v>300000000</v>
      </c>
      <c r="AG846" s="5" t="n">
        <f aca="false">L846+W846</f>
        <v>114631029.965214</v>
      </c>
      <c r="AH846" s="5" t="n">
        <f aca="false">M846+X846</f>
        <v>60000000</v>
      </c>
      <c r="AI846" s="5" t="n">
        <f aca="false">N846+Y846</f>
        <v>30000000</v>
      </c>
      <c r="AJ846" s="5" t="n">
        <f aca="false">O846+Z846</f>
        <v>329429752.581023</v>
      </c>
      <c r="AK846" s="5" t="n">
        <f aca="false">P846+AA846</f>
        <v>329429752.581023</v>
      </c>
      <c r="AL846" s="5" t="n">
        <f aca="false">INDEX($AE$745:$AE$872,$B846-$C846*1+const_one)</f>
        <v>30000000</v>
      </c>
      <c r="AM846" s="5" t="n">
        <f aca="false">INDEX($AF$745:$AF$872,$B846-$D846*2+const_one)</f>
        <v>300000000</v>
      </c>
      <c r="AN846" s="5" t="n">
        <f aca="false">INDEX($AG$745:$AG$872,$B846-$E846*4+const_one)</f>
        <v>100000000</v>
      </c>
      <c r="AO846" s="5" t="n">
        <f aca="false">INDEX($AH$745:$AH$872,$B846-$F846*8+const_one)</f>
        <v>60000000</v>
      </c>
      <c r="AP846" s="5" t="n">
        <f aca="false">INDEX($AI$745:$AI$872,$B846-$G846*16+const_one)</f>
        <v>30000000</v>
      </c>
      <c r="AQ846" s="5" t="n">
        <f aca="false">INDEX($AJ$745:$AJ$872,$B846-$H846*32+const_one)</f>
        <v>15000000</v>
      </c>
      <c r="AR846" s="5" t="n">
        <f aca="false">INDEX($AK$745:$AK$872,$B846-$I846*64+const_one)</f>
        <v>5000000</v>
      </c>
      <c r="AS846" s="5" t="n">
        <f aca="false">INDEX($AE$745:$AE$872,$B846+(const_one-$C846)*1+const_one)</f>
        <v>61328986.7764257</v>
      </c>
      <c r="AT846" s="5" t="n">
        <f aca="false">INDEX($AF$745:$AF$872,$B846+(const_one-$D846)*2+const_one)</f>
        <v>384332640.471369</v>
      </c>
      <c r="AU846" s="5" t="n">
        <f aca="false">INDEX($AG$745:$AG$872,$B846+(const_one-$E846)*4+const_one)</f>
        <v>114631029.965214</v>
      </c>
      <c r="AV846" s="5" t="n">
        <f aca="false">INDEX($AH$745:$AH$872,$B846+(const_one-$F846)*8+const_one)</f>
        <v>149363085.917261</v>
      </c>
      <c r="AW846" s="5" t="n">
        <f aca="false">INDEX($AI$745:$AI$872,$B846+(const_one-$G846)*16+const_one)</f>
        <v>179350668.722539</v>
      </c>
      <c r="AX846" s="5" t="n">
        <f aca="false">INDEX($AJ$745:$AJ$872,$B846+(const_one-$H846)*32+const_one)</f>
        <v>329429752.581023</v>
      </c>
      <c r="AY846" s="5" t="n">
        <f aca="false">INDEX($AK$745:$AK$872,$B846+(const_one-$I846)*64+const_one)</f>
        <v>329429752.581023</v>
      </c>
      <c r="AZ846" s="5" t="n">
        <f aca="false">--($C846=--(AS846&gt;AL846))</f>
        <v>1</v>
      </c>
      <c r="BA846" s="5" t="n">
        <f aca="false">--($D846=--(AT846&gt;AM846))</f>
        <v>0</v>
      </c>
      <c r="BB846" s="5" t="n">
        <f aca="false">--($E846=--(AU846&gt;AN846))</f>
        <v>1</v>
      </c>
      <c r="BC846" s="5" t="n">
        <f aca="false">--($F846=--(AV846&gt;AO846))</f>
        <v>0</v>
      </c>
      <c r="BD846" s="5" t="n">
        <f aca="false">--($G846=--(AW846&gt;AP846))</f>
        <v>0</v>
      </c>
      <c r="BE846" s="5" t="n">
        <f aca="false">--($H846=--(AX846&gt;AQ846))</f>
        <v>1</v>
      </c>
      <c r="BF846" s="5" t="n">
        <f aca="false">--($I846=--(AY846&gt;AR846))</f>
        <v>1</v>
      </c>
      <c r="BG846" s="5" t="n">
        <f aca="false">SUM(AZ846:BF846)</f>
        <v>4</v>
      </c>
      <c r="BH846" s="5" t="n">
        <f aca="false">SUM(AE846:AK846)+AB846+AC846+AD846</f>
        <v>2000000000</v>
      </c>
    </row>
    <row r="847" customFormat="false" ht="15" hidden="true" customHeight="false" outlineLevel="0" collapsed="false">
      <c r="A847" s="5" t="n">
        <f aca="false">sensitivity_exit_usd</f>
        <v>2000000000</v>
      </c>
      <c r="B847" s="2" t="n">
        <f aca="false">ROW()-ROW($B$745)</f>
        <v>102</v>
      </c>
      <c r="C847" s="2" t="n">
        <f aca="false">MOD(QUOTIENT($B847,1),2)</f>
        <v>0</v>
      </c>
      <c r="D847" s="2" t="n">
        <f aca="false">MOD(QUOTIENT($B847,2),2)</f>
        <v>1</v>
      </c>
      <c r="E847" s="2" t="n">
        <f aca="false">MOD(QUOTIENT($B847,4),2)</f>
        <v>1</v>
      </c>
      <c r="F847" s="2" t="n">
        <f aca="false">MOD(QUOTIENT($B847,8),2)</f>
        <v>0</v>
      </c>
      <c r="G847" s="2" t="n">
        <f aca="false">MOD(QUOTIENT($B847,16),2)</f>
        <v>0</v>
      </c>
      <c r="H847" s="2" t="n">
        <f aca="false">MOD(QUOTIENT($B847,32),2)</f>
        <v>1</v>
      </c>
      <c r="I847" s="2" t="n">
        <f aca="false">MOD(QUOTIENT($B847,64),2)</f>
        <v>1</v>
      </c>
      <c r="J847" s="5" t="n">
        <f aca="false">IF($C847=const_zero,MIN(class_series_f_invested_usd,MAX(const_zero,$A847)),const_zero)</f>
        <v>30000000</v>
      </c>
      <c r="K847" s="5" t="n">
        <f aca="false">IF($D847=const_zero,MIN(class_series_e_invested_usd,MAX(const_zero,$A847-SUM($J847:$J847))),const_zero)</f>
        <v>0</v>
      </c>
      <c r="L847" s="5" t="n">
        <f aca="false">IF($E847=const_zero,MIN(class_series_d_invested_usd,MAX(const_zero,$A847-SUM($J847:$K847))),const_zero)</f>
        <v>0</v>
      </c>
      <c r="M847" s="5" t="n">
        <f aca="false">IF($F847=const_zero,MIN(class_series_c_invested_usd,MAX(const_zero,$A847-SUM($J847:$L847))),const_zero)</f>
        <v>60000000</v>
      </c>
      <c r="N847" s="5" t="n">
        <f aca="false">IF($G847=const_zero,MIN(class_series_b_invested_usd,MAX(const_zero,$A847-SUM($J847:$M847))),const_zero)</f>
        <v>30000000</v>
      </c>
      <c r="O847" s="5" t="n">
        <f aca="false">IF($H847=const_zero,MIN(class_series_a_invested_usd,MAX(const_zero,$A847-SUM($J847:$N847))),const_zero)</f>
        <v>0</v>
      </c>
      <c r="P847" s="5" t="n">
        <f aca="false">IF($I847=const_zero,MIN(class_seed_invested_usd,MAX(const_zero,$A847-SUM($J847:$O847))),const_zero)</f>
        <v>0</v>
      </c>
      <c r="Q847" s="5" t="n">
        <f aca="false">MAX(const_zero,$A847-SUM($J847:$P847))</f>
        <v>1880000000</v>
      </c>
      <c r="R847" s="9" t="n">
        <f aca="false">common_rsa_total+Sensitivity!$AE$690+Sensitivity!$AJ$690+IF($C847=const_one,Sensitivity!$D$690,const_zero)+IF($D847=const_one,Sensitivity!$Y$690,const_zero)+IF($E847=const_one,Sensitivity!$V$690,const_zero)+IF($F847=const_one,Sensitivity!$S$690,const_zero)+IF($G847=const_one,Sensitivity!$P$690,const_zero)+IF($H847=const_one,Sensitivity!$M$690,const_zero)+IF($I847=const_one,Sensitivity!$J$690,const_zero)</f>
        <v>27198489.851011</v>
      </c>
      <c r="S847" s="23" t="b">
        <f aca="false">IF($R847&gt;const_zero,--($Q847&gt;option_strike_usd*$R847),const_zero)</f>
        <v>1</v>
      </c>
      <c r="T847" s="7" t="n">
        <f aca="false">IF($R847&gt;const_zero,IF($S847=const_one,($Q847+option_strike_usd*pre_f_options_issued)/($R847+pre_f_options_issued),$Q847/$R847),const_zero)</f>
        <v>63.3870614110001</v>
      </c>
      <c r="U847" s="5" t="n">
        <f aca="false">IF($C847=const_one,Sensitivity!$D$690*$T847,const_zero)</f>
        <v>0</v>
      </c>
      <c r="V847" s="5" t="n">
        <f aca="false">IF($D847=const_one,Sensitivity!$Y$690*$T847,const_zero)</f>
        <v>390161018.717742</v>
      </c>
      <c r="W847" s="5" t="n">
        <f aca="false">IF($E847=const_one,Sensitivity!$V$690*$T847,const_zero)</f>
        <v>110283362.068581</v>
      </c>
      <c r="X847" s="5" t="n">
        <f aca="false">IF($F847=const_one,Sensitivity!$S$690*$T847,const_zero)</f>
        <v>0</v>
      </c>
      <c r="Y847" s="5" t="n">
        <f aca="false">IF($G847=const_one,Sensitivity!$P$690*$T847,const_zero)</f>
        <v>0</v>
      </c>
      <c r="Z847" s="5" t="n">
        <f aca="false">IF($H847=const_one,Sensitivity!$M$690*$T847,const_zero)</f>
        <v>316935307.055001</v>
      </c>
      <c r="AA847" s="5" t="n">
        <f aca="false">IF($I847=const_one,Sensitivity!$J$690*$T847,const_zero)</f>
        <v>316935307.055001</v>
      </c>
      <c r="AB847" s="5" t="n">
        <f aca="false">(Sensitivity!$AE$690+Sensitivity!$AJ$690)*$T847</f>
        <v>19233798.8771744</v>
      </c>
      <c r="AC847" s="5" t="n">
        <f aca="false">common_rsa_total*$T847</f>
        <v>570483552.699001</v>
      </c>
      <c r="AD847" s="5" t="n">
        <f aca="false">IF($S847=const_one,pre_f_options_issued*($T847-option_strike_usd),const_zero)</f>
        <v>155967653.5275</v>
      </c>
      <c r="AE847" s="5" t="n">
        <f aca="false">J847+U847</f>
        <v>30000000</v>
      </c>
      <c r="AF847" s="5" t="n">
        <f aca="false">K847+V847</f>
        <v>390161018.717742</v>
      </c>
      <c r="AG847" s="5" t="n">
        <f aca="false">L847+W847</f>
        <v>110283362.068581</v>
      </c>
      <c r="AH847" s="5" t="n">
        <f aca="false">M847+X847</f>
        <v>60000000</v>
      </c>
      <c r="AI847" s="5" t="n">
        <f aca="false">N847+Y847</f>
        <v>30000000</v>
      </c>
      <c r="AJ847" s="5" t="n">
        <f aca="false">O847+Z847</f>
        <v>316935307.055001</v>
      </c>
      <c r="AK847" s="5" t="n">
        <f aca="false">P847+AA847</f>
        <v>316935307.055001</v>
      </c>
      <c r="AL847" s="5" t="n">
        <f aca="false">INDEX($AE$745:$AE$872,$B847-$C847*1+const_one)</f>
        <v>30000000</v>
      </c>
      <c r="AM847" s="5" t="n">
        <f aca="false">INDEX($AF$745:$AF$872,$B847-$D847*2+const_one)</f>
        <v>300000000</v>
      </c>
      <c r="AN847" s="5" t="n">
        <f aca="false">INDEX($AG$745:$AG$872,$B847-$E847*4+const_one)</f>
        <v>100000000</v>
      </c>
      <c r="AO847" s="5" t="n">
        <f aca="false">INDEX($AH$745:$AH$872,$B847-$F847*8+const_one)</f>
        <v>60000000</v>
      </c>
      <c r="AP847" s="5" t="n">
        <f aca="false">INDEX($AI$745:$AI$872,$B847-$G847*16+const_one)</f>
        <v>30000000</v>
      </c>
      <c r="AQ847" s="5" t="n">
        <f aca="false">INDEX($AJ$745:$AJ$872,$B847-$H847*32+const_one)</f>
        <v>15000000</v>
      </c>
      <c r="AR847" s="5" t="n">
        <f aca="false">INDEX($AK$745:$AK$872,$B847-$I847*64+const_one)</f>
        <v>5000000</v>
      </c>
      <c r="AS847" s="5" t="n">
        <f aca="false">INDEX($AE$745:$AE$872,$B847+(const_one-$C847)*1+const_one)</f>
        <v>58121522.9672539</v>
      </c>
      <c r="AT847" s="5" t="n">
        <f aca="false">INDEX($AF$745:$AF$872,$B847+(const_one-$D847)*2+const_one)</f>
        <v>390161018.717742</v>
      </c>
      <c r="AU847" s="5" t="n">
        <f aca="false">INDEX($AG$745:$AG$872,$B847+(const_one-$E847)*4+const_one)</f>
        <v>110283362.068581</v>
      </c>
      <c r="AV847" s="5" t="n">
        <f aca="false">INDEX($AH$745:$AH$872,$B847+(const_one-$F847)*8+const_one)</f>
        <v>145240477.718398</v>
      </c>
      <c r="AW847" s="5" t="n">
        <f aca="false">INDEX($AI$745:$AI$872,$B847+(const_one-$G847)*16+const_one)</f>
        <v>175466818.992028</v>
      </c>
      <c r="AX847" s="5" t="n">
        <f aca="false">INDEX($AJ$745:$AJ$872,$B847+(const_one-$H847)*32+const_one)</f>
        <v>316935307.055001</v>
      </c>
      <c r="AY847" s="5" t="n">
        <f aca="false">INDEX($AK$745:$AK$872,$B847+(const_one-$I847)*64+const_one)</f>
        <v>316935307.055001</v>
      </c>
      <c r="AZ847" s="5" t="n">
        <f aca="false">--($C847=--(AS847&gt;AL847))</f>
        <v>0</v>
      </c>
      <c r="BA847" s="5" t="n">
        <f aca="false">--($D847=--(AT847&gt;AM847))</f>
        <v>1</v>
      </c>
      <c r="BB847" s="5" t="n">
        <f aca="false">--($E847=--(AU847&gt;AN847))</f>
        <v>1</v>
      </c>
      <c r="BC847" s="5" t="n">
        <f aca="false">--($F847=--(AV847&gt;AO847))</f>
        <v>0</v>
      </c>
      <c r="BD847" s="5" t="n">
        <f aca="false">--($G847=--(AW847&gt;AP847))</f>
        <v>0</v>
      </c>
      <c r="BE847" s="5" t="n">
        <f aca="false">--($H847=--(AX847&gt;AQ847))</f>
        <v>1</v>
      </c>
      <c r="BF847" s="5" t="n">
        <f aca="false">--($I847=--(AY847&gt;AR847))</f>
        <v>1</v>
      </c>
      <c r="BG847" s="5" t="n">
        <f aca="false">SUM(AZ847:BF847)</f>
        <v>4</v>
      </c>
      <c r="BH847" s="5" t="n">
        <f aca="false">SUM(AE847:AK847)+AB847+AC847+AD847</f>
        <v>2000000000</v>
      </c>
    </row>
    <row r="848" customFormat="false" ht="15" hidden="true" customHeight="false" outlineLevel="0" collapsed="false">
      <c r="A848" s="5" t="n">
        <f aca="false">sensitivity_exit_usd</f>
        <v>2000000000</v>
      </c>
      <c r="B848" s="2" t="n">
        <f aca="false">ROW()-ROW($B$745)</f>
        <v>103</v>
      </c>
      <c r="C848" s="2" t="n">
        <f aca="false">MOD(QUOTIENT($B848,1),2)</f>
        <v>1</v>
      </c>
      <c r="D848" s="2" t="n">
        <f aca="false">MOD(QUOTIENT($B848,2),2)</f>
        <v>1</v>
      </c>
      <c r="E848" s="2" t="n">
        <f aca="false">MOD(QUOTIENT($B848,4),2)</f>
        <v>1</v>
      </c>
      <c r="F848" s="2" t="n">
        <f aca="false">MOD(QUOTIENT($B848,8),2)</f>
        <v>0</v>
      </c>
      <c r="G848" s="2" t="n">
        <f aca="false">MOD(QUOTIENT($B848,16),2)</f>
        <v>0</v>
      </c>
      <c r="H848" s="2" t="n">
        <f aca="false">MOD(QUOTIENT($B848,32),2)</f>
        <v>1</v>
      </c>
      <c r="I848" s="2" t="n">
        <f aca="false">MOD(QUOTIENT($B848,64),2)</f>
        <v>1</v>
      </c>
      <c r="J848" s="5" t="n">
        <f aca="false">IF($C848=const_zero,MIN(class_series_f_invested_usd,MAX(const_zero,$A848)),const_zero)</f>
        <v>0</v>
      </c>
      <c r="K848" s="5" t="n">
        <f aca="false">IF($D848=const_zero,MIN(class_series_e_invested_usd,MAX(const_zero,$A848-SUM($J848:$J848))),const_zero)</f>
        <v>0</v>
      </c>
      <c r="L848" s="5" t="n">
        <f aca="false">IF($E848=const_zero,MIN(class_series_d_invested_usd,MAX(const_zero,$A848-SUM($J848:$K848))),const_zero)</f>
        <v>0</v>
      </c>
      <c r="M848" s="5" t="n">
        <f aca="false">IF($F848=const_zero,MIN(class_series_c_invested_usd,MAX(const_zero,$A848-SUM($J848:$L848))),const_zero)</f>
        <v>60000000</v>
      </c>
      <c r="N848" s="5" t="n">
        <f aca="false">IF($G848=const_zero,MIN(class_series_b_invested_usd,MAX(const_zero,$A848-SUM($J848:$M848))),const_zero)</f>
        <v>30000000</v>
      </c>
      <c r="O848" s="5" t="n">
        <f aca="false">IF($H848=const_zero,MIN(class_series_a_invested_usd,MAX(const_zero,$A848-SUM($J848:$N848))),const_zero)</f>
        <v>0</v>
      </c>
      <c r="P848" s="5" t="n">
        <f aca="false">IF($I848=const_zero,MIN(class_seed_invested_usd,MAX(const_zero,$A848-SUM($J848:$O848))),const_zero)</f>
        <v>0</v>
      </c>
      <c r="Q848" s="5" t="n">
        <f aca="false">MAX(const_zero,$A848-SUM($J848:$P848))</f>
        <v>1910000000</v>
      </c>
      <c r="R848" s="9" t="n">
        <f aca="false">common_rsa_total+Sensitivity!$AE$690+Sensitivity!$AJ$690+IF($C848=const_one,Sensitivity!$D$690,const_zero)+IF($D848=const_one,Sensitivity!$Y$690,const_zero)+IF($E848=const_one,Sensitivity!$V$690,const_zero)+IF($F848=const_one,Sensitivity!$S$690,const_zero)+IF($G848=const_one,Sensitivity!$P$690,const_zero)+IF($H848=const_one,Sensitivity!$M$690,const_zero)+IF($I848=const_one,Sensitivity!$J$690,const_zero)</f>
        <v>28129325.4281853</v>
      </c>
      <c r="S848" s="23" t="b">
        <f aca="false">IF($R848&gt;const_zero,--($Q848&gt;option_strike_usd*$R848),const_zero)</f>
        <v>1</v>
      </c>
      <c r="T848" s="7" t="n">
        <f aca="false">IF($R848&gt;const_zero,IF($S848=const_one,($Q848+option_strike_usd*pre_f_options_issued)/($R848+pre_f_options_issued),$Q848/$R848),const_zero)</f>
        <v>62.4401606389968</v>
      </c>
      <c r="U848" s="5" t="n">
        <f aca="false">IF($C848=const_one,Sensitivity!$D$690*$T848,const_zero)</f>
        <v>58121522.9672539</v>
      </c>
      <c r="V848" s="5" t="n">
        <f aca="false">IF($D848=const_one,Sensitivity!$Y$690*$T848,const_zero)</f>
        <v>384332640.471369</v>
      </c>
      <c r="W848" s="5" t="n">
        <f aca="false">IF($E848=const_one,Sensitivity!$V$690*$T848,const_zero)</f>
        <v>108635905.973326</v>
      </c>
      <c r="X848" s="5" t="n">
        <f aca="false">IF($F848=const_one,Sensitivity!$S$690*$T848,const_zero)</f>
        <v>0</v>
      </c>
      <c r="Y848" s="5" t="n">
        <f aca="false">IF($G848=const_one,Sensitivity!$P$690*$T848,const_zero)</f>
        <v>0</v>
      </c>
      <c r="Z848" s="5" t="n">
        <f aca="false">IF($H848=const_one,Sensitivity!$M$690*$T848,const_zero)</f>
        <v>312200803.194984</v>
      </c>
      <c r="AA848" s="5" t="n">
        <f aca="false">IF($I848=const_one,Sensitivity!$J$690*$T848,const_zero)</f>
        <v>312200803.194984</v>
      </c>
      <c r="AB848" s="5" t="n">
        <f aca="false">(Sensitivity!$AE$690+Sensitivity!$AJ$690)*$T848</f>
        <v>18946476.8496195</v>
      </c>
      <c r="AC848" s="5" t="n">
        <f aca="false">common_rsa_total*$T848</f>
        <v>561961445.750972</v>
      </c>
      <c r="AD848" s="5" t="n">
        <f aca="false">IF($S848=const_one,pre_f_options_issued*($T848-option_strike_usd),const_zero)</f>
        <v>153600401.597492</v>
      </c>
      <c r="AE848" s="5" t="n">
        <f aca="false">J848+U848</f>
        <v>58121522.9672539</v>
      </c>
      <c r="AF848" s="5" t="n">
        <f aca="false">K848+V848</f>
        <v>384332640.471369</v>
      </c>
      <c r="AG848" s="5" t="n">
        <f aca="false">L848+W848</f>
        <v>108635905.973326</v>
      </c>
      <c r="AH848" s="5" t="n">
        <f aca="false">M848+X848</f>
        <v>60000000</v>
      </c>
      <c r="AI848" s="5" t="n">
        <f aca="false">N848+Y848</f>
        <v>30000000</v>
      </c>
      <c r="AJ848" s="5" t="n">
        <f aca="false">O848+Z848</f>
        <v>312200803.194984</v>
      </c>
      <c r="AK848" s="5" t="n">
        <f aca="false">P848+AA848</f>
        <v>312200803.194984</v>
      </c>
      <c r="AL848" s="5" t="n">
        <f aca="false">INDEX($AE$745:$AE$872,$B848-$C848*1+const_one)</f>
        <v>30000000</v>
      </c>
      <c r="AM848" s="5" t="n">
        <f aca="false">INDEX($AF$745:$AF$872,$B848-$D848*2+const_one)</f>
        <v>300000000</v>
      </c>
      <c r="AN848" s="5" t="n">
        <f aca="false">INDEX($AG$745:$AG$872,$B848-$E848*4+const_one)</f>
        <v>100000000</v>
      </c>
      <c r="AO848" s="5" t="n">
        <f aca="false">INDEX($AH$745:$AH$872,$B848-$F848*8+const_one)</f>
        <v>60000000</v>
      </c>
      <c r="AP848" s="5" t="n">
        <f aca="false">INDEX($AI$745:$AI$872,$B848-$G848*16+const_one)</f>
        <v>30000000</v>
      </c>
      <c r="AQ848" s="5" t="n">
        <f aca="false">INDEX($AJ$745:$AJ$872,$B848-$H848*32+const_one)</f>
        <v>15000000</v>
      </c>
      <c r="AR848" s="5" t="n">
        <f aca="false">INDEX($AK$745:$AK$872,$B848-$I848*64+const_one)</f>
        <v>5000000</v>
      </c>
      <c r="AS848" s="5" t="n">
        <f aca="false">INDEX($AE$745:$AE$872,$B848+(const_one-$C848)*1+const_one)</f>
        <v>58121522.9672539</v>
      </c>
      <c r="AT848" s="5" t="n">
        <f aca="false">INDEX($AF$745:$AF$872,$B848+(const_one-$D848)*2+const_one)</f>
        <v>384332640.471369</v>
      </c>
      <c r="AU848" s="5" t="n">
        <f aca="false">INDEX($AG$745:$AG$872,$B848+(const_one-$E848)*4+const_one)</f>
        <v>108635905.973326</v>
      </c>
      <c r="AV848" s="5" t="n">
        <f aca="false">INDEX($AH$745:$AH$872,$B848+(const_one-$F848)*8+const_one)</f>
        <v>143327177.852693</v>
      </c>
      <c r="AW848" s="5" t="n">
        <f aca="false">INDEX($AI$745:$AI$872,$B848+(const_one-$G848)*16+const_one)</f>
        <v>173286259.114668</v>
      </c>
      <c r="AX848" s="5" t="n">
        <f aca="false">INDEX($AJ$745:$AJ$872,$B848+(const_one-$H848)*32+const_one)</f>
        <v>312200803.194984</v>
      </c>
      <c r="AY848" s="5" t="n">
        <f aca="false">INDEX($AK$745:$AK$872,$B848+(const_one-$I848)*64+const_one)</f>
        <v>312200803.194984</v>
      </c>
      <c r="AZ848" s="5" t="n">
        <f aca="false">--($C848=--(AS848&gt;AL848))</f>
        <v>1</v>
      </c>
      <c r="BA848" s="5" t="n">
        <f aca="false">--($D848=--(AT848&gt;AM848))</f>
        <v>1</v>
      </c>
      <c r="BB848" s="5" t="n">
        <f aca="false">--($E848=--(AU848&gt;AN848))</f>
        <v>1</v>
      </c>
      <c r="BC848" s="5" t="n">
        <f aca="false">--($F848=--(AV848&gt;AO848))</f>
        <v>0</v>
      </c>
      <c r="BD848" s="5" t="n">
        <f aca="false">--($G848=--(AW848&gt;AP848))</f>
        <v>0</v>
      </c>
      <c r="BE848" s="5" t="n">
        <f aca="false">--($H848=--(AX848&gt;AQ848))</f>
        <v>1</v>
      </c>
      <c r="BF848" s="5" t="n">
        <f aca="false">--($I848=--(AY848&gt;AR848))</f>
        <v>1</v>
      </c>
      <c r="BG848" s="5" t="n">
        <f aca="false">SUM(AZ848:BF848)</f>
        <v>5</v>
      </c>
      <c r="BH848" s="5" t="n">
        <f aca="false">SUM(AE848:AK848)+AB848+AC848+AD848</f>
        <v>2000000000</v>
      </c>
    </row>
    <row r="849" customFormat="false" ht="15" hidden="true" customHeight="false" outlineLevel="0" collapsed="false">
      <c r="A849" s="5" t="n">
        <f aca="false">sensitivity_exit_usd</f>
        <v>2000000000</v>
      </c>
      <c r="B849" s="2" t="n">
        <f aca="false">ROW()-ROW($B$745)</f>
        <v>104</v>
      </c>
      <c r="C849" s="2" t="n">
        <f aca="false">MOD(QUOTIENT($B849,1),2)</f>
        <v>0</v>
      </c>
      <c r="D849" s="2" t="n">
        <f aca="false">MOD(QUOTIENT($B849,2),2)</f>
        <v>0</v>
      </c>
      <c r="E849" s="2" t="n">
        <f aca="false">MOD(QUOTIENT($B849,4),2)</f>
        <v>0</v>
      </c>
      <c r="F849" s="2" t="n">
        <f aca="false">MOD(QUOTIENT($B849,8),2)</f>
        <v>1</v>
      </c>
      <c r="G849" s="2" t="n">
        <f aca="false">MOD(QUOTIENT($B849,16),2)</f>
        <v>0</v>
      </c>
      <c r="H849" s="2" t="n">
        <f aca="false">MOD(QUOTIENT($B849,32),2)</f>
        <v>1</v>
      </c>
      <c r="I849" s="2" t="n">
        <f aca="false">MOD(QUOTIENT($B849,64),2)</f>
        <v>1</v>
      </c>
      <c r="J849" s="5" t="n">
        <f aca="false">IF($C849=const_zero,MIN(class_series_f_invested_usd,MAX(const_zero,$A849)),const_zero)</f>
        <v>30000000</v>
      </c>
      <c r="K849" s="5" t="n">
        <f aca="false">IF($D849=const_zero,MIN(class_series_e_invested_usd,MAX(const_zero,$A849-SUM($J849:$J849))),const_zero)</f>
        <v>300000000</v>
      </c>
      <c r="L849" s="5" t="n">
        <f aca="false">IF($E849=const_zero,MIN(class_series_d_invested_usd,MAX(const_zero,$A849-SUM($J849:$K849))),const_zero)</f>
        <v>100000000</v>
      </c>
      <c r="M849" s="5" t="n">
        <f aca="false">IF($F849=const_zero,MIN(class_series_c_invested_usd,MAX(const_zero,$A849-SUM($J849:$L849))),const_zero)</f>
        <v>0</v>
      </c>
      <c r="N849" s="5" t="n">
        <f aca="false">IF($G849=const_zero,MIN(class_series_b_invested_usd,MAX(const_zero,$A849-SUM($J849:$M849))),const_zero)</f>
        <v>30000000</v>
      </c>
      <c r="O849" s="5" t="n">
        <f aca="false">IF($H849=const_zero,MIN(class_series_a_invested_usd,MAX(const_zero,$A849-SUM($J849:$N849))),const_zero)</f>
        <v>0</v>
      </c>
      <c r="P849" s="5" t="n">
        <f aca="false">IF($I849=const_zero,MIN(class_seed_invested_usd,MAX(const_zero,$A849-SUM($J849:$O849))),const_zero)</f>
        <v>0</v>
      </c>
      <c r="Q849" s="5" t="n">
        <f aca="false">MAX(const_zero,$A849-SUM($J849:$P849))</f>
        <v>1540000000</v>
      </c>
      <c r="R849" s="9" t="n">
        <f aca="false">common_rsa_total+Sensitivity!$AE$690+Sensitivity!$AJ$690+IF($C849=const_one,Sensitivity!$D$690,const_zero)+IF($D849=const_one,Sensitivity!$Y$690,const_zero)+IF($E849=const_one,Sensitivity!$V$690,const_zero)+IF($F849=const_one,Sensitivity!$S$690,const_zero)+IF($G849=const_one,Sensitivity!$P$690,const_zero)+IF($H849=const_one,Sensitivity!$M$690,const_zero)+IF($I849=const_one,Sensitivity!$J$690,const_zero)</f>
        <v>21703434.1464808</v>
      </c>
      <c r="S849" s="23" t="b">
        <f aca="false">IF($R849&gt;const_zero,--($Q849&gt;option_strike_usd*$R849),const_zero)</f>
        <v>1</v>
      </c>
      <c r="T849" s="7" t="n">
        <f aca="false">IF($R849&gt;const_zero,IF($S849=const_one,($Q849+option_strike_usd*pre_f_options_issued)/($R849+pre_f_options_issued),$Q849/$R849),const_zero)</f>
        <v>63.7306256072872</v>
      </c>
      <c r="U849" s="5" t="n">
        <f aca="false">IF($C849=const_one,Sensitivity!$D$690*$T849,const_zero)</f>
        <v>0</v>
      </c>
      <c r="V849" s="5" t="n">
        <f aca="false">IF($D849=const_one,Sensitivity!$Y$690*$T849,const_zero)</f>
        <v>0</v>
      </c>
      <c r="W849" s="5" t="n">
        <f aca="false">IF($E849=const_one,Sensitivity!$V$690*$T849,const_zero)</f>
        <v>0</v>
      </c>
      <c r="X849" s="5" t="n">
        <f aca="false">IF($F849=const_one,Sensitivity!$S$690*$T849,const_zero)</f>
        <v>152953501.457489</v>
      </c>
      <c r="Y849" s="5" t="n">
        <f aca="false">IF($G849=const_one,Sensitivity!$P$690*$T849,const_zero)</f>
        <v>0</v>
      </c>
      <c r="Z849" s="5" t="n">
        <f aca="false">IF($H849=const_one,Sensitivity!$M$690*$T849,const_zero)</f>
        <v>318653128.036436</v>
      </c>
      <c r="AA849" s="5" t="n">
        <f aca="false">IF($I849=const_one,Sensitivity!$J$690*$T849,const_zero)</f>
        <v>318653128.036436</v>
      </c>
      <c r="AB849" s="5" t="n">
        <f aca="false">(Sensitivity!$AE$690+Sensitivity!$AJ$690)*$T849</f>
        <v>19338047.9858361</v>
      </c>
      <c r="AC849" s="5" t="n">
        <f aca="false">common_rsa_total*$T849</f>
        <v>573575630.465585</v>
      </c>
      <c r="AD849" s="5" t="n">
        <f aca="false">IF($S849=const_one,pre_f_options_issued*($T849-option_strike_usd),const_zero)</f>
        <v>156826564.018218</v>
      </c>
      <c r="AE849" s="5" t="n">
        <f aca="false">J849+U849</f>
        <v>30000000</v>
      </c>
      <c r="AF849" s="5" t="n">
        <f aca="false">K849+V849</f>
        <v>300000000</v>
      </c>
      <c r="AG849" s="5" t="n">
        <f aca="false">L849+W849</f>
        <v>100000000</v>
      </c>
      <c r="AH849" s="5" t="n">
        <f aca="false">M849+X849</f>
        <v>152953501.457489</v>
      </c>
      <c r="AI849" s="5" t="n">
        <f aca="false">N849+Y849</f>
        <v>30000000</v>
      </c>
      <c r="AJ849" s="5" t="n">
        <f aca="false">O849+Z849</f>
        <v>318653128.036436</v>
      </c>
      <c r="AK849" s="5" t="n">
        <f aca="false">P849+AA849</f>
        <v>318653128.036436</v>
      </c>
      <c r="AL849" s="5" t="n">
        <f aca="false">INDEX($AE$745:$AE$872,$B849-$C849*1+const_one)</f>
        <v>30000000</v>
      </c>
      <c r="AM849" s="5" t="n">
        <f aca="false">INDEX($AF$745:$AF$872,$B849-$D849*2+const_one)</f>
        <v>300000000</v>
      </c>
      <c r="AN849" s="5" t="n">
        <f aca="false">INDEX($AG$745:$AG$872,$B849-$E849*4+const_one)</f>
        <v>100000000</v>
      </c>
      <c r="AO849" s="5" t="n">
        <f aca="false">INDEX($AH$745:$AH$872,$B849-$F849*8+const_one)</f>
        <v>60000000</v>
      </c>
      <c r="AP849" s="5" t="n">
        <f aca="false">INDEX($AI$745:$AI$872,$B849-$G849*16+const_one)</f>
        <v>30000000</v>
      </c>
      <c r="AQ849" s="5" t="n">
        <f aca="false">INDEX($AJ$745:$AJ$872,$B849-$H849*32+const_one)</f>
        <v>15000000</v>
      </c>
      <c r="AR849" s="5" t="n">
        <f aca="false">INDEX($AK$745:$AK$872,$B849-$I849*64+const_one)</f>
        <v>5000000</v>
      </c>
      <c r="AS849" s="5" t="n">
        <f aca="false">INDEX($AE$745:$AE$872,$B849+(const_one-$C849)*1+const_one)</f>
        <v>58236780.3481046</v>
      </c>
      <c r="AT849" s="5" t="n">
        <f aca="false">INDEX($AF$745:$AF$872,$B849+(const_one-$D849)*2+const_one)</f>
        <v>373566828.366077</v>
      </c>
      <c r="AU849" s="5" t="n">
        <f aca="false">INDEX($AG$745:$AG$872,$B849+(const_one-$E849)*4+const_one)</f>
        <v>110151386.378385</v>
      </c>
      <c r="AV849" s="5" t="n">
        <f aca="false">INDEX($AH$745:$AH$872,$B849+(const_one-$F849)*8+const_one)</f>
        <v>152953501.457489</v>
      </c>
      <c r="AW849" s="5" t="n">
        <f aca="false">INDEX($AI$745:$AI$872,$B849+(const_one-$G849)*16+const_one)</f>
        <v>173415605.345926</v>
      </c>
      <c r="AX849" s="5" t="n">
        <f aca="false">INDEX($AJ$745:$AJ$872,$B849+(const_one-$H849)*32+const_one)</f>
        <v>318653128.036436</v>
      </c>
      <c r="AY849" s="5" t="n">
        <f aca="false">INDEX($AK$745:$AK$872,$B849+(const_one-$I849)*64+const_one)</f>
        <v>318653128.036436</v>
      </c>
      <c r="AZ849" s="5" t="n">
        <f aca="false">--($C849=--(AS849&gt;AL849))</f>
        <v>0</v>
      </c>
      <c r="BA849" s="5" t="n">
        <f aca="false">--($D849=--(AT849&gt;AM849))</f>
        <v>0</v>
      </c>
      <c r="BB849" s="5" t="n">
        <f aca="false">--($E849=--(AU849&gt;AN849))</f>
        <v>0</v>
      </c>
      <c r="BC849" s="5" t="n">
        <f aca="false">--($F849=--(AV849&gt;AO849))</f>
        <v>1</v>
      </c>
      <c r="BD849" s="5" t="n">
        <f aca="false">--($G849=--(AW849&gt;AP849))</f>
        <v>0</v>
      </c>
      <c r="BE849" s="5" t="n">
        <f aca="false">--($H849=--(AX849&gt;AQ849))</f>
        <v>1</v>
      </c>
      <c r="BF849" s="5" t="n">
        <f aca="false">--($I849=--(AY849&gt;AR849))</f>
        <v>1</v>
      </c>
      <c r="BG849" s="5" t="n">
        <f aca="false">SUM(AZ849:BF849)</f>
        <v>3</v>
      </c>
      <c r="BH849" s="5" t="n">
        <f aca="false">SUM(AE849:AK849)+AB849+AC849+AD849</f>
        <v>2000000000</v>
      </c>
    </row>
    <row r="850" customFormat="false" ht="15" hidden="true" customHeight="false" outlineLevel="0" collapsed="false">
      <c r="A850" s="5" t="n">
        <f aca="false">sensitivity_exit_usd</f>
        <v>2000000000</v>
      </c>
      <c r="B850" s="2" t="n">
        <f aca="false">ROW()-ROW($B$745)</f>
        <v>105</v>
      </c>
      <c r="C850" s="2" t="n">
        <f aca="false">MOD(QUOTIENT($B850,1),2)</f>
        <v>1</v>
      </c>
      <c r="D850" s="2" t="n">
        <f aca="false">MOD(QUOTIENT($B850,2),2)</f>
        <v>0</v>
      </c>
      <c r="E850" s="2" t="n">
        <f aca="false">MOD(QUOTIENT($B850,4),2)</f>
        <v>0</v>
      </c>
      <c r="F850" s="2" t="n">
        <f aca="false">MOD(QUOTIENT($B850,8),2)</f>
        <v>1</v>
      </c>
      <c r="G850" s="2" t="n">
        <f aca="false">MOD(QUOTIENT($B850,16),2)</f>
        <v>0</v>
      </c>
      <c r="H850" s="2" t="n">
        <f aca="false">MOD(QUOTIENT($B850,32),2)</f>
        <v>1</v>
      </c>
      <c r="I850" s="2" t="n">
        <f aca="false">MOD(QUOTIENT($B850,64),2)</f>
        <v>1</v>
      </c>
      <c r="J850" s="5" t="n">
        <f aca="false">IF($C850=const_zero,MIN(class_series_f_invested_usd,MAX(const_zero,$A850)),const_zero)</f>
        <v>0</v>
      </c>
      <c r="K850" s="5" t="n">
        <f aca="false">IF($D850=const_zero,MIN(class_series_e_invested_usd,MAX(const_zero,$A850-SUM($J850:$J850))),const_zero)</f>
        <v>300000000</v>
      </c>
      <c r="L850" s="5" t="n">
        <f aca="false">IF($E850=const_zero,MIN(class_series_d_invested_usd,MAX(const_zero,$A850-SUM($J850:$K850))),const_zero)</f>
        <v>100000000</v>
      </c>
      <c r="M850" s="5" t="n">
        <f aca="false">IF($F850=const_zero,MIN(class_series_c_invested_usd,MAX(const_zero,$A850-SUM($J850:$L850))),const_zero)</f>
        <v>0</v>
      </c>
      <c r="N850" s="5" t="n">
        <f aca="false">IF($G850=const_zero,MIN(class_series_b_invested_usd,MAX(const_zero,$A850-SUM($J850:$M850))),const_zero)</f>
        <v>30000000</v>
      </c>
      <c r="O850" s="5" t="n">
        <f aca="false">IF($H850=const_zero,MIN(class_series_a_invested_usd,MAX(const_zero,$A850-SUM($J850:$N850))),const_zero)</f>
        <v>0</v>
      </c>
      <c r="P850" s="5" t="n">
        <f aca="false">IF($I850=const_zero,MIN(class_seed_invested_usd,MAX(const_zero,$A850-SUM($J850:$O850))),const_zero)</f>
        <v>0</v>
      </c>
      <c r="Q850" s="5" t="n">
        <f aca="false">MAX(const_zero,$A850-SUM($J850:$P850))</f>
        <v>1570000000</v>
      </c>
      <c r="R850" s="9" t="n">
        <f aca="false">common_rsa_total+Sensitivity!$AE$690+Sensitivity!$AJ$690+IF($C850=const_one,Sensitivity!$D$690,const_zero)+IF($D850=const_one,Sensitivity!$Y$690,const_zero)+IF($E850=const_one,Sensitivity!$V$690,const_zero)+IF($F850=const_one,Sensitivity!$S$690,const_zero)+IF($G850=const_one,Sensitivity!$P$690,const_zero)+IF($H850=const_one,Sensitivity!$M$690,const_zero)+IF($I850=const_one,Sensitivity!$J$690,const_zero)</f>
        <v>22634269.7236551</v>
      </c>
      <c r="S850" s="23" t="b">
        <f aca="false">IF($R850&gt;const_zero,--($Q850&gt;option_strike_usd*$R850),const_zero)</f>
        <v>1</v>
      </c>
      <c r="T850" s="7" t="n">
        <f aca="false">IF($R850&gt;const_zero,IF($S850=const_one,($Q850+option_strike_usd*pre_f_options_issued)/($R850+pre_f_options_issued),$Q850/$R850),const_zero)</f>
        <v>62.5639820567392</v>
      </c>
      <c r="U850" s="5" t="n">
        <f aca="false">IF($C850=const_one,Sensitivity!$D$690*$T850,const_zero)</f>
        <v>58236780.3481046</v>
      </c>
      <c r="V850" s="5" t="n">
        <f aca="false">IF($D850=const_one,Sensitivity!$Y$690*$T850,const_zero)</f>
        <v>0</v>
      </c>
      <c r="W850" s="5" t="n">
        <f aca="false">IF($E850=const_one,Sensitivity!$V$690*$T850,const_zero)</f>
        <v>0</v>
      </c>
      <c r="X850" s="5" t="n">
        <f aca="false">IF($F850=const_one,Sensitivity!$S$690*$T850,const_zero)</f>
        <v>150153556.936174</v>
      </c>
      <c r="Y850" s="5" t="n">
        <f aca="false">IF($G850=const_one,Sensitivity!$P$690*$T850,const_zero)</f>
        <v>0</v>
      </c>
      <c r="Z850" s="5" t="n">
        <f aca="false">IF($H850=const_one,Sensitivity!$M$690*$T850,const_zero)</f>
        <v>312819910.283696</v>
      </c>
      <c r="AA850" s="5" t="n">
        <f aca="false">IF($I850=const_one,Sensitivity!$J$690*$T850,const_zero)</f>
        <v>312819910.283696</v>
      </c>
      <c r="AB850" s="5" t="n">
        <f aca="false">(Sensitivity!$AE$690+Sensitivity!$AJ$690)*$T850</f>
        <v>18984048.4958282</v>
      </c>
      <c r="AC850" s="5" t="n">
        <f aca="false">common_rsa_total*$T850</f>
        <v>563075838.510653</v>
      </c>
      <c r="AD850" s="5" t="n">
        <f aca="false">IF($S850=const_one,pre_f_options_issued*($T850-option_strike_usd),const_zero)</f>
        <v>153909955.141848</v>
      </c>
      <c r="AE850" s="5" t="n">
        <f aca="false">J850+U850</f>
        <v>58236780.3481046</v>
      </c>
      <c r="AF850" s="5" t="n">
        <f aca="false">K850+V850</f>
        <v>300000000</v>
      </c>
      <c r="AG850" s="5" t="n">
        <f aca="false">L850+W850</f>
        <v>100000000</v>
      </c>
      <c r="AH850" s="5" t="n">
        <f aca="false">M850+X850</f>
        <v>150153556.936174</v>
      </c>
      <c r="AI850" s="5" t="n">
        <f aca="false">N850+Y850</f>
        <v>30000000</v>
      </c>
      <c r="AJ850" s="5" t="n">
        <f aca="false">O850+Z850</f>
        <v>312819910.283696</v>
      </c>
      <c r="AK850" s="5" t="n">
        <f aca="false">P850+AA850</f>
        <v>312819910.283696</v>
      </c>
      <c r="AL850" s="5" t="n">
        <f aca="false">INDEX($AE$745:$AE$872,$B850-$C850*1+const_one)</f>
        <v>30000000</v>
      </c>
      <c r="AM850" s="5" t="n">
        <f aca="false">INDEX($AF$745:$AF$872,$B850-$D850*2+const_one)</f>
        <v>300000000</v>
      </c>
      <c r="AN850" s="5" t="n">
        <f aca="false">INDEX($AG$745:$AG$872,$B850-$E850*4+const_one)</f>
        <v>100000000</v>
      </c>
      <c r="AO850" s="5" t="n">
        <f aca="false">INDEX($AH$745:$AH$872,$B850-$F850*8+const_one)</f>
        <v>60000000</v>
      </c>
      <c r="AP850" s="5" t="n">
        <f aca="false">INDEX($AI$745:$AI$872,$B850-$G850*16+const_one)</f>
        <v>30000000</v>
      </c>
      <c r="AQ850" s="5" t="n">
        <f aca="false">INDEX($AJ$745:$AJ$872,$B850-$H850*32+const_one)</f>
        <v>15000000</v>
      </c>
      <c r="AR850" s="5" t="n">
        <f aca="false">INDEX($AK$745:$AK$872,$B850-$I850*64+const_one)</f>
        <v>5000000</v>
      </c>
      <c r="AS850" s="5" t="n">
        <f aca="false">INDEX($AE$745:$AE$872,$B850+(const_one-$C850)*1+const_one)</f>
        <v>58236780.3481046</v>
      </c>
      <c r="AT850" s="5" t="n">
        <f aca="false">INDEX($AF$745:$AF$872,$B850+(const_one-$D850)*2+const_one)</f>
        <v>368355082.936232</v>
      </c>
      <c r="AU850" s="5" t="n">
        <f aca="false">INDEX($AG$745:$AG$872,$B850+(const_one-$E850)*4+const_one)</f>
        <v>108278296.582538</v>
      </c>
      <c r="AV850" s="5" t="n">
        <f aca="false">INDEX($AH$745:$AH$872,$B850+(const_one-$F850)*8+const_one)</f>
        <v>150153556.936174</v>
      </c>
      <c r="AW850" s="5" t="n">
        <f aca="false">INDEX($AI$745:$AI$872,$B850+(const_one-$G850)*16+const_one)</f>
        <v>170877013.948505</v>
      </c>
      <c r="AX850" s="5" t="n">
        <f aca="false">INDEX($AJ$745:$AJ$872,$B850+(const_one-$H850)*32+const_one)</f>
        <v>312819910.283696</v>
      </c>
      <c r="AY850" s="5" t="n">
        <f aca="false">INDEX($AK$745:$AK$872,$B850+(const_one-$I850)*64+const_one)</f>
        <v>312819910.283696</v>
      </c>
      <c r="AZ850" s="5" t="n">
        <f aca="false">--($C850=--(AS850&gt;AL850))</f>
        <v>1</v>
      </c>
      <c r="BA850" s="5" t="n">
        <f aca="false">--($D850=--(AT850&gt;AM850))</f>
        <v>0</v>
      </c>
      <c r="BB850" s="5" t="n">
        <f aca="false">--($E850=--(AU850&gt;AN850))</f>
        <v>0</v>
      </c>
      <c r="BC850" s="5" t="n">
        <f aca="false">--($F850=--(AV850&gt;AO850))</f>
        <v>1</v>
      </c>
      <c r="BD850" s="5" t="n">
        <f aca="false">--($G850=--(AW850&gt;AP850))</f>
        <v>0</v>
      </c>
      <c r="BE850" s="5" t="n">
        <f aca="false">--($H850=--(AX850&gt;AQ850))</f>
        <v>1</v>
      </c>
      <c r="BF850" s="5" t="n">
        <f aca="false">--($I850=--(AY850&gt;AR850))</f>
        <v>1</v>
      </c>
      <c r="BG850" s="5" t="n">
        <f aca="false">SUM(AZ850:BF850)</f>
        <v>4</v>
      </c>
      <c r="BH850" s="5" t="n">
        <f aca="false">SUM(AE850:AK850)+AB850+AC850+AD850</f>
        <v>2000000000</v>
      </c>
    </row>
    <row r="851" customFormat="false" ht="15" hidden="true" customHeight="false" outlineLevel="0" collapsed="false">
      <c r="A851" s="5" t="n">
        <f aca="false">sensitivity_exit_usd</f>
        <v>2000000000</v>
      </c>
      <c r="B851" s="2" t="n">
        <f aca="false">ROW()-ROW($B$745)</f>
        <v>106</v>
      </c>
      <c r="C851" s="2" t="n">
        <f aca="false">MOD(QUOTIENT($B851,1),2)</f>
        <v>0</v>
      </c>
      <c r="D851" s="2" t="n">
        <f aca="false">MOD(QUOTIENT($B851,2),2)</f>
        <v>1</v>
      </c>
      <c r="E851" s="2" t="n">
        <f aca="false">MOD(QUOTIENT($B851,4),2)</f>
        <v>0</v>
      </c>
      <c r="F851" s="2" t="n">
        <f aca="false">MOD(QUOTIENT($B851,8),2)</f>
        <v>1</v>
      </c>
      <c r="G851" s="2" t="n">
        <f aca="false">MOD(QUOTIENT($B851,16),2)</f>
        <v>0</v>
      </c>
      <c r="H851" s="2" t="n">
        <f aca="false">MOD(QUOTIENT($B851,32),2)</f>
        <v>1</v>
      </c>
      <c r="I851" s="2" t="n">
        <f aca="false">MOD(QUOTIENT($B851,64),2)</f>
        <v>1</v>
      </c>
      <c r="J851" s="5" t="n">
        <f aca="false">IF($C851=const_zero,MIN(class_series_f_invested_usd,MAX(const_zero,$A851)),const_zero)</f>
        <v>30000000</v>
      </c>
      <c r="K851" s="5" t="n">
        <f aca="false">IF($D851=const_zero,MIN(class_series_e_invested_usd,MAX(const_zero,$A851-SUM($J851:$J851))),const_zero)</f>
        <v>0</v>
      </c>
      <c r="L851" s="5" t="n">
        <f aca="false">IF($E851=const_zero,MIN(class_series_d_invested_usd,MAX(const_zero,$A851-SUM($J851:$K851))),const_zero)</f>
        <v>100000000</v>
      </c>
      <c r="M851" s="5" t="n">
        <f aca="false">IF($F851=const_zero,MIN(class_series_c_invested_usd,MAX(const_zero,$A851-SUM($J851:$L851))),const_zero)</f>
        <v>0</v>
      </c>
      <c r="N851" s="5" t="n">
        <f aca="false">IF($G851=const_zero,MIN(class_series_b_invested_usd,MAX(const_zero,$A851-SUM($J851:$M851))),const_zero)</f>
        <v>30000000</v>
      </c>
      <c r="O851" s="5" t="n">
        <f aca="false">IF($H851=const_zero,MIN(class_series_a_invested_usd,MAX(const_zero,$A851-SUM($J851:$N851))),const_zero)</f>
        <v>0</v>
      </c>
      <c r="P851" s="5" t="n">
        <f aca="false">IF($I851=const_zero,MIN(class_seed_invested_usd,MAX(const_zero,$A851-SUM($J851:$O851))),const_zero)</f>
        <v>0</v>
      </c>
      <c r="Q851" s="5" t="n">
        <f aca="false">MAX(const_zero,$A851-SUM($J851:$P851))</f>
        <v>1840000000</v>
      </c>
      <c r="R851" s="9" t="n">
        <f aca="false">common_rsa_total+Sensitivity!$AE$690+Sensitivity!$AJ$690+IF($C851=const_one,Sensitivity!$D$690,const_zero)+IF($D851=const_one,Sensitivity!$Y$690,const_zero)+IF($E851=const_one,Sensitivity!$V$690,const_zero)+IF($F851=const_one,Sensitivity!$S$690,const_zero)+IF($G851=const_one,Sensitivity!$P$690,const_zero)+IF($H851=const_one,Sensitivity!$M$690,const_zero)+IF($I851=const_one,Sensitivity!$J$690,const_zero)</f>
        <v>27858649.5805573</v>
      </c>
      <c r="S851" s="23" t="b">
        <f aca="false">IF($R851&gt;const_zero,--($Q851&gt;option_strike_usd*$R851),const_zero)</f>
        <v>1</v>
      </c>
      <c r="T851" s="7" t="n">
        <f aca="false">IF($R851&gt;const_zero,IF($S851=const_one,($Q851+option_strike_usd*pre_f_options_issued)/($R851+pre_f_options_issued),$Q851/$R851),const_zero)</f>
        <v>60.6911053507465</v>
      </c>
      <c r="U851" s="5" t="n">
        <f aca="false">IF($C851=const_one,Sensitivity!$D$690*$T851,const_zero)</f>
        <v>0</v>
      </c>
      <c r="V851" s="5" t="n">
        <f aca="false">IF($D851=const_one,Sensitivity!$Y$690*$T851,const_zero)</f>
        <v>373566828.366077</v>
      </c>
      <c r="W851" s="5" t="n">
        <f aca="false">IF($E851=const_one,Sensitivity!$V$690*$T851,const_zero)</f>
        <v>0</v>
      </c>
      <c r="X851" s="5" t="n">
        <f aca="false">IF($F851=const_one,Sensitivity!$S$690*$T851,const_zero)</f>
        <v>145658652.841792</v>
      </c>
      <c r="Y851" s="5" t="n">
        <f aca="false">IF($G851=const_one,Sensitivity!$P$690*$T851,const_zero)</f>
        <v>0</v>
      </c>
      <c r="Z851" s="5" t="n">
        <f aca="false">IF($H851=const_one,Sensitivity!$M$690*$T851,const_zero)</f>
        <v>303455526.753733</v>
      </c>
      <c r="AA851" s="5" t="n">
        <f aca="false">IF($I851=const_one,Sensitivity!$J$690*$T851,const_zero)</f>
        <v>303455526.753733</v>
      </c>
      <c r="AB851" s="5" t="n">
        <f aca="false">(Sensitivity!$AE$690+Sensitivity!$AJ$690)*$T851</f>
        <v>18415753.7510815</v>
      </c>
      <c r="AC851" s="5" t="n">
        <f aca="false">common_rsa_total*$T851</f>
        <v>546219948.156719</v>
      </c>
      <c r="AD851" s="5" t="n">
        <f aca="false">IF($S851=const_one,pre_f_options_issued*($T851-option_strike_usd),const_zero)</f>
        <v>149227763.376866</v>
      </c>
      <c r="AE851" s="5" t="n">
        <f aca="false">J851+U851</f>
        <v>30000000</v>
      </c>
      <c r="AF851" s="5" t="n">
        <f aca="false">K851+V851</f>
        <v>373566828.366077</v>
      </c>
      <c r="AG851" s="5" t="n">
        <f aca="false">L851+W851</f>
        <v>100000000</v>
      </c>
      <c r="AH851" s="5" t="n">
        <f aca="false">M851+X851</f>
        <v>145658652.841792</v>
      </c>
      <c r="AI851" s="5" t="n">
        <f aca="false">N851+Y851</f>
        <v>30000000</v>
      </c>
      <c r="AJ851" s="5" t="n">
        <f aca="false">O851+Z851</f>
        <v>303455526.753733</v>
      </c>
      <c r="AK851" s="5" t="n">
        <f aca="false">P851+AA851</f>
        <v>303455526.753733</v>
      </c>
      <c r="AL851" s="5" t="n">
        <f aca="false">INDEX($AE$745:$AE$872,$B851-$C851*1+const_one)</f>
        <v>30000000</v>
      </c>
      <c r="AM851" s="5" t="n">
        <f aca="false">INDEX($AF$745:$AF$872,$B851-$D851*2+const_one)</f>
        <v>300000000</v>
      </c>
      <c r="AN851" s="5" t="n">
        <f aca="false">INDEX($AG$745:$AG$872,$B851-$E851*4+const_one)</f>
        <v>100000000</v>
      </c>
      <c r="AO851" s="5" t="n">
        <f aca="false">INDEX($AH$745:$AH$872,$B851-$F851*8+const_one)</f>
        <v>60000000</v>
      </c>
      <c r="AP851" s="5" t="n">
        <f aca="false">INDEX($AI$745:$AI$872,$B851-$G851*16+const_one)</f>
        <v>30000000</v>
      </c>
      <c r="AQ851" s="5" t="n">
        <f aca="false">INDEX($AJ$745:$AJ$872,$B851-$H851*32+const_one)</f>
        <v>15000000</v>
      </c>
      <c r="AR851" s="5" t="n">
        <f aca="false">INDEX($AK$745:$AK$872,$B851-$I851*64+const_one)</f>
        <v>5000000</v>
      </c>
      <c r="AS851" s="5" t="n">
        <f aca="false">INDEX($AE$745:$AE$872,$B851+(const_one-$C851)*1+const_one)</f>
        <v>55705282.7642357</v>
      </c>
      <c r="AT851" s="5" t="n">
        <f aca="false">INDEX($AF$745:$AF$872,$B851+(const_one-$D851)*2+const_one)</f>
        <v>373566828.366077</v>
      </c>
      <c r="AU851" s="5" t="n">
        <f aca="false">INDEX($AG$745:$AG$872,$B851+(const_one-$E851)*4+const_one)</f>
        <v>105289680.014336</v>
      </c>
      <c r="AV851" s="5" t="n">
        <f aca="false">INDEX($AH$745:$AH$872,$B851+(const_one-$F851)*8+const_one)</f>
        <v>145658652.841792</v>
      </c>
      <c r="AW851" s="5" t="n">
        <f aca="false">INDEX($AI$745:$AI$872,$B851+(const_one-$G851)*16+const_one)</f>
        <v>168397104.518107</v>
      </c>
      <c r="AX851" s="5" t="n">
        <f aca="false">INDEX($AJ$745:$AJ$872,$B851+(const_one-$H851)*32+const_one)</f>
        <v>303455526.753733</v>
      </c>
      <c r="AY851" s="5" t="n">
        <f aca="false">INDEX($AK$745:$AK$872,$B851+(const_one-$I851)*64+const_one)</f>
        <v>303455526.753733</v>
      </c>
      <c r="AZ851" s="5" t="n">
        <f aca="false">--($C851=--(AS851&gt;AL851))</f>
        <v>0</v>
      </c>
      <c r="BA851" s="5" t="n">
        <f aca="false">--($D851=--(AT851&gt;AM851))</f>
        <v>1</v>
      </c>
      <c r="BB851" s="5" t="n">
        <f aca="false">--($E851=--(AU851&gt;AN851))</f>
        <v>0</v>
      </c>
      <c r="BC851" s="5" t="n">
        <f aca="false">--($F851=--(AV851&gt;AO851))</f>
        <v>1</v>
      </c>
      <c r="BD851" s="5" t="n">
        <f aca="false">--($G851=--(AW851&gt;AP851))</f>
        <v>0</v>
      </c>
      <c r="BE851" s="5" t="n">
        <f aca="false">--($H851=--(AX851&gt;AQ851))</f>
        <v>1</v>
      </c>
      <c r="BF851" s="5" t="n">
        <f aca="false">--($I851=--(AY851&gt;AR851))</f>
        <v>1</v>
      </c>
      <c r="BG851" s="5" t="n">
        <f aca="false">SUM(AZ851:BF851)</f>
        <v>4</v>
      </c>
      <c r="BH851" s="5" t="n">
        <f aca="false">SUM(AE851:AK851)+AB851+AC851+AD851</f>
        <v>2000000000</v>
      </c>
    </row>
    <row r="852" customFormat="false" ht="15" hidden="true" customHeight="false" outlineLevel="0" collapsed="false">
      <c r="A852" s="5" t="n">
        <f aca="false">sensitivity_exit_usd</f>
        <v>2000000000</v>
      </c>
      <c r="B852" s="2" t="n">
        <f aca="false">ROW()-ROW($B$745)</f>
        <v>107</v>
      </c>
      <c r="C852" s="2" t="n">
        <f aca="false">MOD(QUOTIENT($B852,1),2)</f>
        <v>1</v>
      </c>
      <c r="D852" s="2" t="n">
        <f aca="false">MOD(QUOTIENT($B852,2),2)</f>
        <v>1</v>
      </c>
      <c r="E852" s="2" t="n">
        <f aca="false">MOD(QUOTIENT($B852,4),2)</f>
        <v>0</v>
      </c>
      <c r="F852" s="2" t="n">
        <f aca="false">MOD(QUOTIENT($B852,8),2)</f>
        <v>1</v>
      </c>
      <c r="G852" s="2" t="n">
        <f aca="false">MOD(QUOTIENT($B852,16),2)</f>
        <v>0</v>
      </c>
      <c r="H852" s="2" t="n">
        <f aca="false">MOD(QUOTIENT($B852,32),2)</f>
        <v>1</v>
      </c>
      <c r="I852" s="2" t="n">
        <f aca="false">MOD(QUOTIENT($B852,64),2)</f>
        <v>1</v>
      </c>
      <c r="J852" s="5" t="n">
        <f aca="false">IF($C852=const_zero,MIN(class_series_f_invested_usd,MAX(const_zero,$A852)),const_zero)</f>
        <v>0</v>
      </c>
      <c r="K852" s="5" t="n">
        <f aca="false">IF($D852=const_zero,MIN(class_series_e_invested_usd,MAX(const_zero,$A852-SUM($J852:$J852))),const_zero)</f>
        <v>0</v>
      </c>
      <c r="L852" s="5" t="n">
        <f aca="false">IF($E852=const_zero,MIN(class_series_d_invested_usd,MAX(const_zero,$A852-SUM($J852:$K852))),const_zero)</f>
        <v>100000000</v>
      </c>
      <c r="M852" s="5" t="n">
        <f aca="false">IF($F852=const_zero,MIN(class_series_c_invested_usd,MAX(const_zero,$A852-SUM($J852:$L852))),const_zero)</f>
        <v>0</v>
      </c>
      <c r="N852" s="5" t="n">
        <f aca="false">IF($G852=const_zero,MIN(class_series_b_invested_usd,MAX(const_zero,$A852-SUM($J852:$M852))),const_zero)</f>
        <v>30000000</v>
      </c>
      <c r="O852" s="5" t="n">
        <f aca="false">IF($H852=const_zero,MIN(class_series_a_invested_usd,MAX(const_zero,$A852-SUM($J852:$N852))),const_zero)</f>
        <v>0</v>
      </c>
      <c r="P852" s="5" t="n">
        <f aca="false">IF($I852=const_zero,MIN(class_seed_invested_usd,MAX(const_zero,$A852-SUM($J852:$O852))),const_zero)</f>
        <v>0</v>
      </c>
      <c r="Q852" s="5" t="n">
        <f aca="false">MAX(const_zero,$A852-SUM($J852:$P852))</f>
        <v>1870000000</v>
      </c>
      <c r="R852" s="9" t="n">
        <f aca="false">common_rsa_total+Sensitivity!$AE$690+Sensitivity!$AJ$690+IF($C852=const_one,Sensitivity!$D$690,const_zero)+IF($D852=const_one,Sensitivity!$Y$690,const_zero)+IF($E852=const_one,Sensitivity!$V$690,const_zero)+IF($F852=const_one,Sensitivity!$S$690,const_zero)+IF($G852=const_one,Sensitivity!$P$690,const_zero)+IF($H852=const_one,Sensitivity!$M$690,const_zero)+IF($I852=const_one,Sensitivity!$J$690,const_zero)</f>
        <v>28789485.1577316</v>
      </c>
      <c r="S852" s="23" t="b">
        <f aca="false">IF($R852&gt;const_zero,--($Q852&gt;option_strike_usd*$R852),const_zero)</f>
        <v>1</v>
      </c>
      <c r="T852" s="7" t="n">
        <f aca="false">IF($R852&gt;const_zero,IF($S852=const_one,($Q852+option_strike_usd*pre_f_options_issued)/($R852+pre_f_options_issued),$Q852/$R852),const_zero)</f>
        <v>59.8443851204535</v>
      </c>
      <c r="U852" s="5" t="n">
        <f aca="false">IF($C852=const_one,Sensitivity!$D$690*$T852,const_zero)</f>
        <v>55705282.7642357</v>
      </c>
      <c r="V852" s="5" t="n">
        <f aca="false">IF($D852=const_one,Sensitivity!$Y$690*$T852,const_zero)</f>
        <v>368355082.936232</v>
      </c>
      <c r="W852" s="5" t="n">
        <f aca="false">IF($E852=const_one,Sensitivity!$V$690*$T852,const_zero)</f>
        <v>0</v>
      </c>
      <c r="X852" s="5" t="n">
        <f aca="false">IF($F852=const_one,Sensitivity!$S$690*$T852,const_zero)</f>
        <v>143626524.289088</v>
      </c>
      <c r="Y852" s="5" t="n">
        <f aca="false">IF($G852=const_one,Sensitivity!$P$690*$T852,const_zero)</f>
        <v>0</v>
      </c>
      <c r="Z852" s="5" t="n">
        <f aca="false">IF($H852=const_one,Sensitivity!$M$690*$T852,const_zero)</f>
        <v>299221925.602267</v>
      </c>
      <c r="AA852" s="5" t="n">
        <f aca="false">IF($I852=const_one,Sensitivity!$J$690*$T852,const_zero)</f>
        <v>299221925.602267</v>
      </c>
      <c r="AB852" s="5" t="n">
        <f aca="false">(Sensitivity!$AE$690+Sensitivity!$AJ$690)*$T852</f>
        <v>18158829.9206945</v>
      </c>
      <c r="AC852" s="5" t="n">
        <f aca="false">common_rsa_total*$T852</f>
        <v>538599466.084081</v>
      </c>
      <c r="AD852" s="5" t="n">
        <f aca="false">IF($S852=const_one,pre_f_options_issued*($T852-option_strike_usd),const_zero)</f>
        <v>147110962.801134</v>
      </c>
      <c r="AE852" s="5" t="n">
        <f aca="false">J852+U852</f>
        <v>55705282.7642357</v>
      </c>
      <c r="AF852" s="5" t="n">
        <f aca="false">K852+V852</f>
        <v>368355082.936232</v>
      </c>
      <c r="AG852" s="5" t="n">
        <f aca="false">L852+W852</f>
        <v>100000000</v>
      </c>
      <c r="AH852" s="5" t="n">
        <f aca="false">M852+X852</f>
        <v>143626524.289088</v>
      </c>
      <c r="AI852" s="5" t="n">
        <f aca="false">N852+Y852</f>
        <v>30000000</v>
      </c>
      <c r="AJ852" s="5" t="n">
        <f aca="false">O852+Z852</f>
        <v>299221925.602267</v>
      </c>
      <c r="AK852" s="5" t="n">
        <f aca="false">P852+AA852</f>
        <v>299221925.602267</v>
      </c>
      <c r="AL852" s="5" t="n">
        <f aca="false">INDEX($AE$745:$AE$872,$B852-$C852*1+const_one)</f>
        <v>30000000</v>
      </c>
      <c r="AM852" s="5" t="n">
        <f aca="false">INDEX($AF$745:$AF$872,$B852-$D852*2+const_one)</f>
        <v>300000000</v>
      </c>
      <c r="AN852" s="5" t="n">
        <f aca="false">INDEX($AG$745:$AG$872,$B852-$E852*4+const_one)</f>
        <v>100000000</v>
      </c>
      <c r="AO852" s="5" t="n">
        <f aca="false">INDEX($AH$745:$AH$872,$B852-$F852*8+const_one)</f>
        <v>60000000</v>
      </c>
      <c r="AP852" s="5" t="n">
        <f aca="false">INDEX($AI$745:$AI$872,$B852-$G852*16+const_one)</f>
        <v>30000000</v>
      </c>
      <c r="AQ852" s="5" t="n">
        <f aca="false">INDEX($AJ$745:$AJ$872,$B852-$H852*32+const_one)</f>
        <v>15000000</v>
      </c>
      <c r="AR852" s="5" t="n">
        <f aca="false">INDEX($AK$745:$AK$872,$B852-$I852*64+const_one)</f>
        <v>5000000</v>
      </c>
      <c r="AS852" s="5" t="n">
        <f aca="false">INDEX($AE$745:$AE$872,$B852+(const_one-$C852)*1+const_one)</f>
        <v>55705282.7642357</v>
      </c>
      <c r="AT852" s="5" t="n">
        <f aca="false">INDEX($AF$745:$AF$872,$B852+(const_one-$D852)*2+const_one)</f>
        <v>368355082.936232</v>
      </c>
      <c r="AU852" s="5" t="n">
        <f aca="false">INDEX($AG$745:$AG$872,$B852+(const_one-$E852)*4+const_one)</f>
        <v>103902664.949416</v>
      </c>
      <c r="AV852" s="5" t="n">
        <f aca="false">INDEX($AH$745:$AH$872,$B852+(const_one-$F852)*8+const_one)</f>
        <v>143626524.289088</v>
      </c>
      <c r="AW852" s="5" t="n">
        <f aca="false">INDEX($AI$745:$AI$872,$B852+(const_one-$G852)*16+const_one)</f>
        <v>166450443.153215</v>
      </c>
      <c r="AX852" s="5" t="n">
        <f aca="false">INDEX($AJ$745:$AJ$872,$B852+(const_one-$H852)*32+const_one)</f>
        <v>299221925.602267</v>
      </c>
      <c r="AY852" s="5" t="n">
        <f aca="false">INDEX($AK$745:$AK$872,$B852+(const_one-$I852)*64+const_one)</f>
        <v>299221925.602267</v>
      </c>
      <c r="AZ852" s="5" t="n">
        <f aca="false">--($C852=--(AS852&gt;AL852))</f>
        <v>1</v>
      </c>
      <c r="BA852" s="5" t="n">
        <f aca="false">--($D852=--(AT852&gt;AM852))</f>
        <v>1</v>
      </c>
      <c r="BB852" s="5" t="n">
        <f aca="false">--($E852=--(AU852&gt;AN852))</f>
        <v>0</v>
      </c>
      <c r="BC852" s="5" t="n">
        <f aca="false">--($F852=--(AV852&gt;AO852))</f>
        <v>1</v>
      </c>
      <c r="BD852" s="5" t="n">
        <f aca="false">--($G852=--(AW852&gt;AP852))</f>
        <v>0</v>
      </c>
      <c r="BE852" s="5" t="n">
        <f aca="false">--($H852=--(AX852&gt;AQ852))</f>
        <v>1</v>
      </c>
      <c r="BF852" s="5" t="n">
        <f aca="false">--($I852=--(AY852&gt;AR852))</f>
        <v>1</v>
      </c>
      <c r="BG852" s="5" t="n">
        <f aca="false">SUM(AZ852:BF852)</f>
        <v>5</v>
      </c>
      <c r="BH852" s="5" t="n">
        <f aca="false">SUM(AE852:AK852)+AB852+AC852+AD852</f>
        <v>2000000000</v>
      </c>
    </row>
    <row r="853" customFormat="false" ht="15" hidden="true" customHeight="false" outlineLevel="0" collapsed="false">
      <c r="A853" s="5" t="n">
        <f aca="false">sensitivity_exit_usd</f>
        <v>2000000000</v>
      </c>
      <c r="B853" s="2" t="n">
        <f aca="false">ROW()-ROW($B$745)</f>
        <v>108</v>
      </c>
      <c r="C853" s="2" t="n">
        <f aca="false">MOD(QUOTIENT($B853,1),2)</f>
        <v>0</v>
      </c>
      <c r="D853" s="2" t="n">
        <f aca="false">MOD(QUOTIENT($B853,2),2)</f>
        <v>0</v>
      </c>
      <c r="E853" s="2" t="n">
        <f aca="false">MOD(QUOTIENT($B853,4),2)</f>
        <v>1</v>
      </c>
      <c r="F853" s="2" t="n">
        <f aca="false">MOD(QUOTIENT($B853,8),2)</f>
        <v>1</v>
      </c>
      <c r="G853" s="2" t="n">
        <f aca="false">MOD(QUOTIENT($B853,16),2)</f>
        <v>0</v>
      </c>
      <c r="H853" s="2" t="n">
        <f aca="false">MOD(QUOTIENT($B853,32),2)</f>
        <v>1</v>
      </c>
      <c r="I853" s="2" t="n">
        <f aca="false">MOD(QUOTIENT($B853,64),2)</f>
        <v>1</v>
      </c>
      <c r="J853" s="5" t="n">
        <f aca="false">IF($C853=const_zero,MIN(class_series_f_invested_usd,MAX(const_zero,$A853)),const_zero)</f>
        <v>30000000</v>
      </c>
      <c r="K853" s="5" t="n">
        <f aca="false">IF($D853=const_zero,MIN(class_series_e_invested_usd,MAX(const_zero,$A853-SUM($J853:$J853))),const_zero)</f>
        <v>300000000</v>
      </c>
      <c r="L853" s="5" t="n">
        <f aca="false">IF($E853=const_zero,MIN(class_series_d_invested_usd,MAX(const_zero,$A853-SUM($J853:$K853))),const_zero)</f>
        <v>0</v>
      </c>
      <c r="M853" s="5" t="n">
        <f aca="false">IF($F853=const_zero,MIN(class_series_c_invested_usd,MAX(const_zero,$A853-SUM($J853:$L853))),const_zero)</f>
        <v>0</v>
      </c>
      <c r="N853" s="5" t="n">
        <f aca="false">IF($G853=const_zero,MIN(class_series_b_invested_usd,MAX(const_zero,$A853-SUM($J853:$M853))),const_zero)</f>
        <v>30000000</v>
      </c>
      <c r="O853" s="5" t="n">
        <f aca="false">IF($H853=const_zero,MIN(class_series_a_invested_usd,MAX(const_zero,$A853-SUM($J853:$N853))),const_zero)</f>
        <v>0</v>
      </c>
      <c r="P853" s="5" t="n">
        <f aca="false">IF($I853=const_zero,MIN(class_seed_invested_usd,MAX(const_zero,$A853-SUM($J853:$O853))),const_zero)</f>
        <v>0</v>
      </c>
      <c r="Q853" s="5" t="n">
        <f aca="false">MAX(const_zero,$A853-SUM($J853:$P853))</f>
        <v>1640000000</v>
      </c>
      <c r="R853" s="9" t="n">
        <f aca="false">common_rsa_total+Sensitivity!$AE$690+Sensitivity!$AJ$690+IF($C853=const_one,Sensitivity!$D$690,const_zero)+IF($D853=const_one,Sensitivity!$Y$690,const_zero)+IF($E853=const_one,Sensitivity!$V$690,const_zero)+IF($F853=const_one,Sensitivity!$S$690,const_zero)+IF($G853=const_one,Sensitivity!$P$690,const_zero)+IF($H853=const_one,Sensitivity!$M$690,const_zero)+IF($I853=const_one,Sensitivity!$J$690,const_zero)</f>
        <v>23443274.4169345</v>
      </c>
      <c r="S853" s="23" t="b">
        <f aca="false">IF($R853&gt;const_zero,--($Q853&gt;option_strike_usd*$R853),const_zero)</f>
        <v>1</v>
      </c>
      <c r="T853" s="7" t="n">
        <f aca="false">IF($R853&gt;const_zero,IF($S853=const_one,($Q853+option_strike_usd*pre_f_options_issued)/($R853+pre_f_options_issued),$Q853/$R853),const_zero)</f>
        <v>63.3112063497988</v>
      </c>
      <c r="U853" s="5" t="n">
        <f aca="false">IF($C853=const_one,Sensitivity!$D$690*$T853,const_zero)</f>
        <v>0</v>
      </c>
      <c r="V853" s="5" t="n">
        <f aca="false">IF($D853=const_one,Sensitivity!$Y$690*$T853,const_zero)</f>
        <v>0</v>
      </c>
      <c r="W853" s="5" t="n">
        <f aca="false">IF($E853=const_one,Sensitivity!$V$690*$T853,const_zero)</f>
        <v>110151386.378385</v>
      </c>
      <c r="X853" s="5" t="n">
        <f aca="false">IF($F853=const_one,Sensitivity!$S$690*$T853,const_zero)</f>
        <v>151946895.239517</v>
      </c>
      <c r="Y853" s="5" t="n">
        <f aca="false">IF($G853=const_one,Sensitivity!$P$690*$T853,const_zero)</f>
        <v>0</v>
      </c>
      <c r="Z853" s="5" t="n">
        <f aca="false">IF($H853=const_one,Sensitivity!$M$690*$T853,const_zero)</f>
        <v>316556031.748994</v>
      </c>
      <c r="AA853" s="5" t="n">
        <f aca="false">IF($I853=const_one,Sensitivity!$J$690*$T853,const_zero)</f>
        <v>316556031.748994</v>
      </c>
      <c r="AB853" s="5" t="n">
        <f aca="false">(Sensitivity!$AE$690+Sensitivity!$AJ$690)*$T853</f>
        <v>19210781.8614225</v>
      </c>
      <c r="AC853" s="5" t="n">
        <f aca="false">common_rsa_total*$T853</f>
        <v>569800857.14819</v>
      </c>
      <c r="AD853" s="5" t="n">
        <f aca="false">IF($S853=const_one,pre_f_options_issued*($T853-option_strike_usd),const_zero)</f>
        <v>155778015.874497</v>
      </c>
      <c r="AE853" s="5" t="n">
        <f aca="false">J853+U853</f>
        <v>30000000</v>
      </c>
      <c r="AF853" s="5" t="n">
        <f aca="false">K853+V853</f>
        <v>300000000</v>
      </c>
      <c r="AG853" s="5" t="n">
        <f aca="false">L853+W853</f>
        <v>110151386.378385</v>
      </c>
      <c r="AH853" s="5" t="n">
        <f aca="false">M853+X853</f>
        <v>151946895.239517</v>
      </c>
      <c r="AI853" s="5" t="n">
        <f aca="false">N853+Y853</f>
        <v>30000000</v>
      </c>
      <c r="AJ853" s="5" t="n">
        <f aca="false">O853+Z853</f>
        <v>316556031.748994</v>
      </c>
      <c r="AK853" s="5" t="n">
        <f aca="false">P853+AA853</f>
        <v>316556031.748994</v>
      </c>
      <c r="AL853" s="5" t="n">
        <f aca="false">INDEX($AE$745:$AE$872,$B853-$C853*1+const_one)</f>
        <v>30000000</v>
      </c>
      <c r="AM853" s="5" t="n">
        <f aca="false">INDEX($AF$745:$AF$872,$B853-$D853*2+const_one)</f>
        <v>300000000</v>
      </c>
      <c r="AN853" s="5" t="n">
        <f aca="false">INDEX($AG$745:$AG$872,$B853-$E853*4+const_one)</f>
        <v>100000000</v>
      </c>
      <c r="AO853" s="5" t="n">
        <f aca="false">INDEX($AH$745:$AH$872,$B853-$F853*8+const_one)</f>
        <v>60000000</v>
      </c>
      <c r="AP853" s="5" t="n">
        <f aca="false">INDEX($AI$745:$AI$872,$B853-$G853*16+const_one)</f>
        <v>30000000</v>
      </c>
      <c r="AQ853" s="5" t="n">
        <f aca="false">INDEX($AJ$745:$AJ$872,$B853-$H853*32+const_one)</f>
        <v>15000000</v>
      </c>
      <c r="AR853" s="5" t="n">
        <f aca="false">INDEX($AK$745:$AK$872,$B853-$I853*64+const_one)</f>
        <v>5000000</v>
      </c>
      <c r="AS853" s="5" t="n">
        <f aca="false">INDEX($AE$745:$AE$872,$B853+(const_one-$C853)*1+const_one)</f>
        <v>57930197.6201341</v>
      </c>
      <c r="AT853" s="5" t="n">
        <f aca="false">INDEX($AF$745:$AF$872,$B853+(const_one-$D853)*2+const_one)</f>
        <v>372494345.877053</v>
      </c>
      <c r="AU853" s="5" t="n">
        <f aca="false">INDEX($AG$745:$AG$872,$B853+(const_one-$E853)*4+const_one)</f>
        <v>110151386.378385</v>
      </c>
      <c r="AV853" s="5" t="n">
        <f aca="false">INDEX($AH$745:$AH$872,$B853+(const_one-$F853)*8+const_one)</f>
        <v>151946895.239517</v>
      </c>
      <c r="AW853" s="5" t="n">
        <f aca="false">INDEX($AI$745:$AI$872,$B853+(const_one-$G853)*16+const_one)</f>
        <v>173356335.835461</v>
      </c>
      <c r="AX853" s="5" t="n">
        <f aca="false">INDEX($AJ$745:$AJ$872,$B853+(const_one-$H853)*32+const_one)</f>
        <v>316556031.748994</v>
      </c>
      <c r="AY853" s="5" t="n">
        <f aca="false">INDEX($AK$745:$AK$872,$B853+(const_one-$I853)*64+const_one)</f>
        <v>316556031.748994</v>
      </c>
      <c r="AZ853" s="5" t="n">
        <f aca="false">--($C853=--(AS853&gt;AL853))</f>
        <v>0</v>
      </c>
      <c r="BA853" s="5" t="n">
        <f aca="false">--($D853=--(AT853&gt;AM853))</f>
        <v>0</v>
      </c>
      <c r="BB853" s="5" t="n">
        <f aca="false">--($E853=--(AU853&gt;AN853))</f>
        <v>1</v>
      </c>
      <c r="BC853" s="5" t="n">
        <f aca="false">--($F853=--(AV853&gt;AO853))</f>
        <v>1</v>
      </c>
      <c r="BD853" s="5" t="n">
        <f aca="false">--($G853=--(AW853&gt;AP853))</f>
        <v>0</v>
      </c>
      <c r="BE853" s="5" t="n">
        <f aca="false">--($H853=--(AX853&gt;AQ853))</f>
        <v>1</v>
      </c>
      <c r="BF853" s="5" t="n">
        <f aca="false">--($I853=--(AY853&gt;AR853))</f>
        <v>1</v>
      </c>
      <c r="BG853" s="5" t="n">
        <f aca="false">SUM(AZ853:BF853)</f>
        <v>4</v>
      </c>
      <c r="BH853" s="5" t="n">
        <f aca="false">SUM(AE853:AK853)+AB853+AC853+AD853</f>
        <v>2000000000</v>
      </c>
    </row>
    <row r="854" customFormat="false" ht="15" hidden="true" customHeight="false" outlineLevel="0" collapsed="false">
      <c r="A854" s="5" t="n">
        <f aca="false">sensitivity_exit_usd</f>
        <v>2000000000</v>
      </c>
      <c r="B854" s="2" t="n">
        <f aca="false">ROW()-ROW($B$745)</f>
        <v>109</v>
      </c>
      <c r="C854" s="2" t="n">
        <f aca="false">MOD(QUOTIENT($B854,1),2)</f>
        <v>1</v>
      </c>
      <c r="D854" s="2" t="n">
        <f aca="false">MOD(QUOTIENT($B854,2),2)</f>
        <v>0</v>
      </c>
      <c r="E854" s="2" t="n">
        <f aca="false">MOD(QUOTIENT($B854,4),2)</f>
        <v>1</v>
      </c>
      <c r="F854" s="2" t="n">
        <f aca="false">MOD(QUOTIENT($B854,8),2)</f>
        <v>1</v>
      </c>
      <c r="G854" s="2" t="n">
        <f aca="false">MOD(QUOTIENT($B854,16),2)</f>
        <v>0</v>
      </c>
      <c r="H854" s="2" t="n">
        <f aca="false">MOD(QUOTIENT($B854,32),2)</f>
        <v>1</v>
      </c>
      <c r="I854" s="2" t="n">
        <f aca="false">MOD(QUOTIENT($B854,64),2)</f>
        <v>1</v>
      </c>
      <c r="J854" s="5" t="n">
        <f aca="false">IF($C854=const_zero,MIN(class_series_f_invested_usd,MAX(const_zero,$A854)),const_zero)</f>
        <v>0</v>
      </c>
      <c r="K854" s="5" t="n">
        <f aca="false">IF($D854=const_zero,MIN(class_series_e_invested_usd,MAX(const_zero,$A854-SUM($J854:$J854))),const_zero)</f>
        <v>300000000</v>
      </c>
      <c r="L854" s="5" t="n">
        <f aca="false">IF($E854=const_zero,MIN(class_series_d_invested_usd,MAX(const_zero,$A854-SUM($J854:$K854))),const_zero)</f>
        <v>0</v>
      </c>
      <c r="M854" s="5" t="n">
        <f aca="false">IF($F854=const_zero,MIN(class_series_c_invested_usd,MAX(const_zero,$A854-SUM($J854:$L854))),const_zero)</f>
        <v>0</v>
      </c>
      <c r="N854" s="5" t="n">
        <f aca="false">IF($G854=const_zero,MIN(class_series_b_invested_usd,MAX(const_zero,$A854-SUM($J854:$M854))),const_zero)</f>
        <v>30000000</v>
      </c>
      <c r="O854" s="5" t="n">
        <f aca="false">IF($H854=const_zero,MIN(class_series_a_invested_usd,MAX(const_zero,$A854-SUM($J854:$N854))),const_zero)</f>
        <v>0</v>
      </c>
      <c r="P854" s="5" t="n">
        <f aca="false">IF($I854=const_zero,MIN(class_seed_invested_usd,MAX(const_zero,$A854-SUM($J854:$O854))),const_zero)</f>
        <v>0</v>
      </c>
      <c r="Q854" s="5" t="n">
        <f aca="false">MAX(const_zero,$A854-SUM($J854:$P854))</f>
        <v>1670000000</v>
      </c>
      <c r="R854" s="9" t="n">
        <f aca="false">common_rsa_total+Sensitivity!$AE$690+Sensitivity!$AJ$690+IF($C854=const_one,Sensitivity!$D$690,const_zero)+IF($D854=const_one,Sensitivity!$Y$690,const_zero)+IF($E854=const_one,Sensitivity!$V$690,const_zero)+IF($F854=const_one,Sensitivity!$S$690,const_zero)+IF($G854=const_one,Sensitivity!$P$690,const_zero)+IF($H854=const_one,Sensitivity!$M$690,const_zero)+IF($I854=const_one,Sensitivity!$J$690,const_zero)</f>
        <v>24374109.9941088</v>
      </c>
      <c r="S854" s="23" t="b">
        <f aca="false">IF($R854&gt;const_zero,--($Q854&gt;option_strike_usd*$R854),const_zero)</f>
        <v>1</v>
      </c>
      <c r="T854" s="7" t="n">
        <f aca="false">IF($R854&gt;const_zero,IF($S854=const_one,($Q854+option_strike_usd*pre_f_options_issued)/($R854+pre_f_options_issued),$Q854/$R854),const_zero)</f>
        <v>62.2346191321922</v>
      </c>
      <c r="U854" s="5" t="n">
        <f aca="false">IF($C854=const_one,Sensitivity!$D$690*$T854,const_zero)</f>
        <v>57930197.6201341</v>
      </c>
      <c r="V854" s="5" t="n">
        <f aca="false">IF($D854=const_one,Sensitivity!$Y$690*$T854,const_zero)</f>
        <v>0</v>
      </c>
      <c r="W854" s="5" t="n">
        <f aca="false">IF($E854=const_one,Sensitivity!$V$690*$T854,const_zero)</f>
        <v>108278296.582538</v>
      </c>
      <c r="X854" s="5" t="n">
        <f aca="false">IF($F854=const_one,Sensitivity!$S$690*$T854,const_zero)</f>
        <v>149363085.917261</v>
      </c>
      <c r="Y854" s="5" t="n">
        <f aca="false">IF($G854=const_one,Sensitivity!$P$690*$T854,const_zero)</f>
        <v>0</v>
      </c>
      <c r="Z854" s="5" t="n">
        <f aca="false">IF($H854=const_one,Sensitivity!$M$690*$T854,const_zero)</f>
        <v>311173095.660961</v>
      </c>
      <c r="AA854" s="5" t="n">
        <f aca="false">IF($I854=const_one,Sensitivity!$J$690*$T854,const_zero)</f>
        <v>311173095.660961</v>
      </c>
      <c r="AB854" s="5" t="n">
        <f aca="false">(Sensitivity!$AE$690+Sensitivity!$AJ$690)*$T854</f>
        <v>18884108.5379359</v>
      </c>
      <c r="AC854" s="5" t="n">
        <f aca="false">common_rsa_total*$T854</f>
        <v>560111572.18973</v>
      </c>
      <c r="AD854" s="5" t="n">
        <f aca="false">IF($S854=const_one,pre_f_options_issued*($T854-option_strike_usd),const_zero)</f>
        <v>153086547.83048</v>
      </c>
      <c r="AE854" s="5" t="n">
        <f aca="false">J854+U854</f>
        <v>57930197.6201341</v>
      </c>
      <c r="AF854" s="5" t="n">
        <f aca="false">K854+V854</f>
        <v>300000000</v>
      </c>
      <c r="AG854" s="5" t="n">
        <f aca="false">L854+W854</f>
        <v>108278296.582538</v>
      </c>
      <c r="AH854" s="5" t="n">
        <f aca="false">M854+X854</f>
        <v>149363085.917261</v>
      </c>
      <c r="AI854" s="5" t="n">
        <f aca="false">N854+Y854</f>
        <v>30000000</v>
      </c>
      <c r="AJ854" s="5" t="n">
        <f aca="false">O854+Z854</f>
        <v>311173095.660961</v>
      </c>
      <c r="AK854" s="5" t="n">
        <f aca="false">P854+AA854</f>
        <v>311173095.660961</v>
      </c>
      <c r="AL854" s="5" t="n">
        <f aca="false">INDEX($AE$745:$AE$872,$B854-$C854*1+const_one)</f>
        <v>30000000</v>
      </c>
      <c r="AM854" s="5" t="n">
        <f aca="false">INDEX($AF$745:$AF$872,$B854-$D854*2+const_one)</f>
        <v>300000000</v>
      </c>
      <c r="AN854" s="5" t="n">
        <f aca="false">INDEX($AG$745:$AG$872,$B854-$E854*4+const_one)</f>
        <v>100000000</v>
      </c>
      <c r="AO854" s="5" t="n">
        <f aca="false">INDEX($AH$745:$AH$872,$B854-$F854*8+const_one)</f>
        <v>60000000</v>
      </c>
      <c r="AP854" s="5" t="n">
        <f aca="false">INDEX($AI$745:$AI$872,$B854-$G854*16+const_one)</f>
        <v>30000000</v>
      </c>
      <c r="AQ854" s="5" t="n">
        <f aca="false">INDEX($AJ$745:$AJ$872,$B854-$H854*32+const_one)</f>
        <v>15000000</v>
      </c>
      <c r="AR854" s="5" t="n">
        <f aca="false">INDEX($AK$745:$AK$872,$B854-$I854*64+const_one)</f>
        <v>5000000</v>
      </c>
      <c r="AS854" s="5" t="n">
        <f aca="false">INDEX($AE$745:$AE$872,$B854+(const_one-$C854)*1+const_one)</f>
        <v>57930197.6201341</v>
      </c>
      <c r="AT854" s="5" t="n">
        <f aca="false">INDEX($AF$745:$AF$872,$B854+(const_one-$D854)*2+const_one)</f>
        <v>367587357.183968</v>
      </c>
      <c r="AU854" s="5" t="n">
        <f aca="false">INDEX($AG$745:$AG$872,$B854+(const_one-$E854)*4+const_one)</f>
        <v>108278296.582538</v>
      </c>
      <c r="AV854" s="5" t="n">
        <f aca="false">INDEX($AH$745:$AH$872,$B854+(const_one-$F854)*8+const_one)</f>
        <v>149363085.917261</v>
      </c>
      <c r="AW854" s="5" t="n">
        <f aca="false">INDEX($AI$745:$AI$872,$B854+(const_one-$G854)*16+const_one)</f>
        <v>170967436.385794</v>
      </c>
      <c r="AX854" s="5" t="n">
        <f aca="false">INDEX($AJ$745:$AJ$872,$B854+(const_one-$H854)*32+const_one)</f>
        <v>311173095.660961</v>
      </c>
      <c r="AY854" s="5" t="n">
        <f aca="false">INDEX($AK$745:$AK$872,$B854+(const_one-$I854)*64+const_one)</f>
        <v>311173095.660961</v>
      </c>
      <c r="AZ854" s="5" t="n">
        <f aca="false">--($C854=--(AS854&gt;AL854))</f>
        <v>1</v>
      </c>
      <c r="BA854" s="5" t="n">
        <f aca="false">--($D854=--(AT854&gt;AM854))</f>
        <v>0</v>
      </c>
      <c r="BB854" s="5" t="n">
        <f aca="false">--($E854=--(AU854&gt;AN854))</f>
        <v>1</v>
      </c>
      <c r="BC854" s="5" t="n">
        <f aca="false">--($F854=--(AV854&gt;AO854))</f>
        <v>1</v>
      </c>
      <c r="BD854" s="5" t="n">
        <f aca="false">--($G854=--(AW854&gt;AP854))</f>
        <v>0</v>
      </c>
      <c r="BE854" s="5" t="n">
        <f aca="false">--($H854=--(AX854&gt;AQ854))</f>
        <v>1</v>
      </c>
      <c r="BF854" s="5" t="n">
        <f aca="false">--($I854=--(AY854&gt;AR854))</f>
        <v>1</v>
      </c>
      <c r="BG854" s="5" t="n">
        <f aca="false">SUM(AZ854:BF854)</f>
        <v>5</v>
      </c>
      <c r="BH854" s="5" t="n">
        <f aca="false">SUM(AE854:AK854)+AB854+AC854+AD854</f>
        <v>2000000000</v>
      </c>
    </row>
    <row r="855" customFormat="false" ht="15" hidden="true" customHeight="false" outlineLevel="0" collapsed="false">
      <c r="A855" s="5" t="n">
        <f aca="false">sensitivity_exit_usd</f>
        <v>2000000000</v>
      </c>
      <c r="B855" s="2" t="n">
        <f aca="false">ROW()-ROW($B$745)</f>
        <v>110</v>
      </c>
      <c r="C855" s="2" t="n">
        <f aca="false">MOD(QUOTIENT($B855,1),2)</f>
        <v>0</v>
      </c>
      <c r="D855" s="2" t="n">
        <f aca="false">MOD(QUOTIENT($B855,2),2)</f>
        <v>1</v>
      </c>
      <c r="E855" s="2" t="n">
        <f aca="false">MOD(QUOTIENT($B855,4),2)</f>
        <v>1</v>
      </c>
      <c r="F855" s="2" t="n">
        <f aca="false">MOD(QUOTIENT($B855,8),2)</f>
        <v>1</v>
      </c>
      <c r="G855" s="2" t="n">
        <f aca="false">MOD(QUOTIENT($B855,16),2)</f>
        <v>0</v>
      </c>
      <c r="H855" s="2" t="n">
        <f aca="false">MOD(QUOTIENT($B855,32),2)</f>
        <v>1</v>
      </c>
      <c r="I855" s="2" t="n">
        <f aca="false">MOD(QUOTIENT($B855,64),2)</f>
        <v>1</v>
      </c>
      <c r="J855" s="5" t="n">
        <f aca="false">IF($C855=const_zero,MIN(class_series_f_invested_usd,MAX(const_zero,$A855)),const_zero)</f>
        <v>30000000</v>
      </c>
      <c r="K855" s="5" t="n">
        <f aca="false">IF($D855=const_zero,MIN(class_series_e_invested_usd,MAX(const_zero,$A855-SUM($J855:$J855))),const_zero)</f>
        <v>0</v>
      </c>
      <c r="L855" s="5" t="n">
        <f aca="false">IF($E855=const_zero,MIN(class_series_d_invested_usd,MAX(const_zero,$A855-SUM($J855:$K855))),const_zero)</f>
        <v>0</v>
      </c>
      <c r="M855" s="5" t="n">
        <f aca="false">IF($F855=const_zero,MIN(class_series_c_invested_usd,MAX(const_zero,$A855-SUM($J855:$L855))),const_zero)</f>
        <v>0</v>
      </c>
      <c r="N855" s="5" t="n">
        <f aca="false">IF($G855=const_zero,MIN(class_series_b_invested_usd,MAX(const_zero,$A855-SUM($J855:$M855))),const_zero)</f>
        <v>30000000</v>
      </c>
      <c r="O855" s="5" t="n">
        <f aca="false">IF($H855=const_zero,MIN(class_series_a_invested_usd,MAX(const_zero,$A855-SUM($J855:$N855))),const_zero)</f>
        <v>0</v>
      </c>
      <c r="P855" s="5" t="n">
        <f aca="false">IF($I855=const_zero,MIN(class_seed_invested_usd,MAX(const_zero,$A855-SUM($J855:$O855))),const_zero)</f>
        <v>0</v>
      </c>
      <c r="Q855" s="5" t="n">
        <f aca="false">MAX(const_zero,$A855-SUM($J855:$P855))</f>
        <v>1940000000</v>
      </c>
      <c r="R855" s="9" t="n">
        <f aca="false">common_rsa_total+Sensitivity!$AE$690+Sensitivity!$AJ$690+IF($C855=const_one,Sensitivity!$D$690,const_zero)+IF($D855=const_one,Sensitivity!$Y$690,const_zero)+IF($E855=const_one,Sensitivity!$V$690,const_zero)+IF($F855=const_one,Sensitivity!$S$690,const_zero)+IF($G855=const_one,Sensitivity!$P$690,const_zero)+IF($H855=const_one,Sensitivity!$M$690,const_zero)+IF($I855=const_one,Sensitivity!$J$690,const_zero)</f>
        <v>29598489.851011</v>
      </c>
      <c r="S855" s="23" t="b">
        <f aca="false">IF($R855&gt;const_zero,--($Q855&gt;option_strike_usd*$R855),const_zero)</f>
        <v>1</v>
      </c>
      <c r="T855" s="7" t="n">
        <f aca="false">IF($R855&gt;const_zero,IF($S855=const_one,($Q855+option_strike_usd*pre_f_options_issued)/($R855+pre_f_options_issued),$Q855/$R855),const_zero)</f>
        <v>60.5168657159993</v>
      </c>
      <c r="U855" s="5" t="n">
        <f aca="false">IF($C855=const_one,Sensitivity!$D$690*$T855,const_zero)</f>
        <v>0</v>
      </c>
      <c r="V855" s="5" t="n">
        <f aca="false">IF($D855=const_one,Sensitivity!$Y$690*$T855,const_zero)</f>
        <v>372494345.877053</v>
      </c>
      <c r="W855" s="5" t="n">
        <f aca="false">IF($E855=const_one,Sensitivity!$V$690*$T855,const_zero)</f>
        <v>105289680.014336</v>
      </c>
      <c r="X855" s="5" t="n">
        <f aca="false">IF($F855=const_one,Sensitivity!$S$690*$T855,const_zero)</f>
        <v>145240477.718398</v>
      </c>
      <c r="Y855" s="5" t="n">
        <f aca="false">IF($G855=const_one,Sensitivity!$P$690*$T855,const_zero)</f>
        <v>0</v>
      </c>
      <c r="Z855" s="5" t="n">
        <f aca="false">IF($H855=const_one,Sensitivity!$M$690*$T855,const_zero)</f>
        <v>302584328.579996</v>
      </c>
      <c r="AA855" s="5" t="n">
        <f aca="false">IF($I855=const_one,Sensitivity!$J$690*$T855,const_zero)</f>
        <v>302584328.579996</v>
      </c>
      <c r="AB855" s="5" t="n">
        <f aca="false">(Sensitivity!$AE$690+Sensitivity!$AJ$690)*$T855</f>
        <v>18362883.4962289</v>
      </c>
      <c r="AC855" s="5" t="n">
        <f aca="false">common_rsa_total*$T855</f>
        <v>544651791.443993</v>
      </c>
      <c r="AD855" s="5" t="n">
        <f aca="false">IF($S855=const_one,pre_f_options_issued*($T855-option_strike_usd),const_zero)</f>
        <v>148792164.289998</v>
      </c>
      <c r="AE855" s="5" t="n">
        <f aca="false">J855+U855</f>
        <v>30000000</v>
      </c>
      <c r="AF855" s="5" t="n">
        <f aca="false">K855+V855</f>
        <v>372494345.877053</v>
      </c>
      <c r="AG855" s="5" t="n">
        <f aca="false">L855+W855</f>
        <v>105289680.014336</v>
      </c>
      <c r="AH855" s="5" t="n">
        <f aca="false">M855+X855</f>
        <v>145240477.718398</v>
      </c>
      <c r="AI855" s="5" t="n">
        <f aca="false">N855+Y855</f>
        <v>30000000</v>
      </c>
      <c r="AJ855" s="5" t="n">
        <f aca="false">O855+Z855</f>
        <v>302584328.579996</v>
      </c>
      <c r="AK855" s="5" t="n">
        <f aca="false">P855+AA855</f>
        <v>302584328.579996</v>
      </c>
      <c r="AL855" s="5" t="n">
        <f aca="false">INDEX($AE$745:$AE$872,$B855-$C855*1+const_one)</f>
        <v>30000000</v>
      </c>
      <c r="AM855" s="5" t="n">
        <f aca="false">INDEX($AF$745:$AF$872,$B855-$D855*2+const_one)</f>
        <v>300000000</v>
      </c>
      <c r="AN855" s="5" t="n">
        <f aca="false">INDEX($AG$745:$AG$872,$B855-$E855*4+const_one)</f>
        <v>100000000</v>
      </c>
      <c r="AO855" s="5" t="n">
        <f aca="false">INDEX($AH$745:$AH$872,$B855-$F855*8+const_one)</f>
        <v>60000000</v>
      </c>
      <c r="AP855" s="5" t="n">
        <f aca="false">INDEX($AI$745:$AI$872,$B855-$G855*16+const_one)</f>
        <v>30000000</v>
      </c>
      <c r="AQ855" s="5" t="n">
        <f aca="false">INDEX($AJ$745:$AJ$872,$B855-$H855*32+const_one)</f>
        <v>15000000</v>
      </c>
      <c r="AR855" s="5" t="n">
        <f aca="false">INDEX($AK$745:$AK$872,$B855-$I855*64+const_one)</f>
        <v>5000000</v>
      </c>
      <c r="AS855" s="5" t="n">
        <f aca="false">INDEX($AE$745:$AE$872,$B855+(const_one-$C855)*1+const_one)</f>
        <v>55589181.8005288</v>
      </c>
      <c r="AT855" s="5" t="n">
        <f aca="false">INDEX($AF$745:$AF$872,$B855+(const_one-$D855)*2+const_one)</f>
        <v>372494345.877053</v>
      </c>
      <c r="AU855" s="5" t="n">
        <f aca="false">INDEX($AG$745:$AG$872,$B855+(const_one-$E855)*4+const_one)</f>
        <v>105289680.014336</v>
      </c>
      <c r="AV855" s="5" t="n">
        <f aca="false">INDEX($AH$745:$AH$872,$B855+(const_one-$F855)*8+const_one)</f>
        <v>145240477.718398</v>
      </c>
      <c r="AW855" s="5" t="n">
        <f aca="false">INDEX($AI$745:$AI$872,$B855+(const_one-$G855)*16+const_one)</f>
        <v>168596997.338606</v>
      </c>
      <c r="AX855" s="5" t="n">
        <f aca="false">INDEX($AJ$745:$AJ$872,$B855+(const_one-$H855)*32+const_one)</f>
        <v>302584328.579996</v>
      </c>
      <c r="AY855" s="5" t="n">
        <f aca="false">INDEX($AK$745:$AK$872,$B855+(const_one-$I855)*64+const_one)</f>
        <v>302584328.579996</v>
      </c>
      <c r="AZ855" s="5" t="n">
        <f aca="false">--($C855=--(AS855&gt;AL855))</f>
        <v>0</v>
      </c>
      <c r="BA855" s="5" t="n">
        <f aca="false">--($D855=--(AT855&gt;AM855))</f>
        <v>1</v>
      </c>
      <c r="BB855" s="5" t="n">
        <f aca="false">--($E855=--(AU855&gt;AN855))</f>
        <v>1</v>
      </c>
      <c r="BC855" s="5" t="n">
        <f aca="false">--($F855=--(AV855&gt;AO855))</f>
        <v>1</v>
      </c>
      <c r="BD855" s="5" t="n">
        <f aca="false">--($G855=--(AW855&gt;AP855))</f>
        <v>0</v>
      </c>
      <c r="BE855" s="5" t="n">
        <f aca="false">--($H855=--(AX855&gt;AQ855))</f>
        <v>1</v>
      </c>
      <c r="BF855" s="5" t="n">
        <f aca="false">--($I855=--(AY855&gt;AR855))</f>
        <v>1</v>
      </c>
      <c r="BG855" s="5" t="n">
        <f aca="false">SUM(AZ855:BF855)</f>
        <v>5</v>
      </c>
      <c r="BH855" s="5" t="n">
        <f aca="false">SUM(AE855:AK855)+AB855+AC855+AD855</f>
        <v>2000000000</v>
      </c>
    </row>
    <row r="856" customFormat="false" ht="15" hidden="true" customHeight="false" outlineLevel="0" collapsed="false">
      <c r="A856" s="5" t="n">
        <f aca="false">sensitivity_exit_usd</f>
        <v>2000000000</v>
      </c>
      <c r="B856" s="2" t="n">
        <f aca="false">ROW()-ROW($B$745)</f>
        <v>111</v>
      </c>
      <c r="C856" s="2" t="n">
        <f aca="false">MOD(QUOTIENT($B856,1),2)</f>
        <v>1</v>
      </c>
      <c r="D856" s="2" t="n">
        <f aca="false">MOD(QUOTIENT($B856,2),2)</f>
        <v>1</v>
      </c>
      <c r="E856" s="2" t="n">
        <f aca="false">MOD(QUOTIENT($B856,4),2)</f>
        <v>1</v>
      </c>
      <c r="F856" s="2" t="n">
        <f aca="false">MOD(QUOTIENT($B856,8),2)</f>
        <v>1</v>
      </c>
      <c r="G856" s="2" t="n">
        <f aca="false">MOD(QUOTIENT($B856,16),2)</f>
        <v>0</v>
      </c>
      <c r="H856" s="2" t="n">
        <f aca="false">MOD(QUOTIENT($B856,32),2)</f>
        <v>1</v>
      </c>
      <c r="I856" s="2" t="n">
        <f aca="false">MOD(QUOTIENT($B856,64),2)</f>
        <v>1</v>
      </c>
      <c r="J856" s="5" t="n">
        <f aca="false">IF($C856=const_zero,MIN(class_series_f_invested_usd,MAX(const_zero,$A856)),const_zero)</f>
        <v>0</v>
      </c>
      <c r="K856" s="5" t="n">
        <f aca="false">IF($D856=const_zero,MIN(class_series_e_invested_usd,MAX(const_zero,$A856-SUM($J856:$J856))),const_zero)</f>
        <v>0</v>
      </c>
      <c r="L856" s="5" t="n">
        <f aca="false">IF($E856=const_zero,MIN(class_series_d_invested_usd,MAX(const_zero,$A856-SUM($J856:$K856))),const_zero)</f>
        <v>0</v>
      </c>
      <c r="M856" s="5" t="n">
        <f aca="false">IF($F856=const_zero,MIN(class_series_c_invested_usd,MAX(const_zero,$A856-SUM($J856:$L856))),const_zero)</f>
        <v>0</v>
      </c>
      <c r="N856" s="5" t="n">
        <f aca="false">IF($G856=const_zero,MIN(class_series_b_invested_usd,MAX(const_zero,$A856-SUM($J856:$M856))),const_zero)</f>
        <v>30000000</v>
      </c>
      <c r="O856" s="5" t="n">
        <f aca="false">IF($H856=const_zero,MIN(class_series_a_invested_usd,MAX(const_zero,$A856-SUM($J856:$N856))),const_zero)</f>
        <v>0</v>
      </c>
      <c r="P856" s="5" t="n">
        <f aca="false">IF($I856=const_zero,MIN(class_seed_invested_usd,MAX(const_zero,$A856-SUM($J856:$O856))),const_zero)</f>
        <v>0</v>
      </c>
      <c r="Q856" s="5" t="n">
        <f aca="false">MAX(const_zero,$A856-SUM($J856:$P856))</f>
        <v>1970000000</v>
      </c>
      <c r="R856" s="9" t="n">
        <f aca="false">common_rsa_total+Sensitivity!$AE$690+Sensitivity!$AJ$690+IF($C856=const_one,Sensitivity!$D$690,const_zero)+IF($D856=const_one,Sensitivity!$Y$690,const_zero)+IF($E856=const_one,Sensitivity!$V$690,const_zero)+IF($F856=const_one,Sensitivity!$S$690,const_zero)+IF($G856=const_one,Sensitivity!$P$690,const_zero)+IF($H856=const_one,Sensitivity!$M$690,const_zero)+IF($I856=const_one,Sensitivity!$J$690,const_zero)</f>
        <v>30529325.4281853</v>
      </c>
      <c r="S856" s="23" t="b">
        <f aca="false">IF($R856&gt;const_zero,--($Q856&gt;option_strike_usd*$R856),const_zero)</f>
        <v>1</v>
      </c>
      <c r="T856" s="7" t="n">
        <f aca="false">IF($R856&gt;const_zero,IF($S856=const_one,($Q856+option_strike_usd*pre_f_options_issued)/($R856+pre_f_options_issued),$Q856/$R856),const_zero)</f>
        <v>59.7196574386222</v>
      </c>
      <c r="U856" s="5" t="n">
        <f aca="false">IF($C856=const_one,Sensitivity!$D$690*$T856,const_zero)</f>
        <v>55589181.8005288</v>
      </c>
      <c r="V856" s="5" t="n">
        <f aca="false">IF($D856=const_one,Sensitivity!$Y$690*$T856,const_zero)</f>
        <v>367587357.183968</v>
      </c>
      <c r="W856" s="5" t="n">
        <f aca="false">IF($E856=const_one,Sensitivity!$V$690*$T856,const_zero)</f>
        <v>103902664.949416</v>
      </c>
      <c r="X856" s="5" t="n">
        <f aca="false">IF($F856=const_one,Sensitivity!$S$690*$T856,const_zero)</f>
        <v>143327177.852693</v>
      </c>
      <c r="Y856" s="5" t="n">
        <f aca="false">IF($G856=const_one,Sensitivity!$P$690*$T856,const_zero)</f>
        <v>0</v>
      </c>
      <c r="Z856" s="5" t="n">
        <f aca="false">IF($H856=const_one,Sensitivity!$M$690*$T856,const_zero)</f>
        <v>298598287.193111</v>
      </c>
      <c r="AA856" s="5" t="n">
        <f aca="false">IF($I856=const_one,Sensitivity!$J$690*$T856,const_zero)</f>
        <v>298598287.193111</v>
      </c>
      <c r="AB856" s="5" t="n">
        <f aca="false">(Sensitivity!$AE$690+Sensitivity!$AJ$690)*$T856</f>
        <v>18120983.2830155</v>
      </c>
      <c r="AC856" s="5" t="n">
        <f aca="false">common_rsa_total*$T856</f>
        <v>537476916.9476</v>
      </c>
      <c r="AD856" s="5" t="n">
        <f aca="false">IF($S856=const_one,pre_f_options_issued*($T856-option_strike_usd),const_zero)</f>
        <v>146799143.596556</v>
      </c>
      <c r="AE856" s="5" t="n">
        <f aca="false">J856+U856</f>
        <v>55589181.8005288</v>
      </c>
      <c r="AF856" s="5" t="n">
        <f aca="false">K856+V856</f>
        <v>367587357.183968</v>
      </c>
      <c r="AG856" s="5" t="n">
        <f aca="false">L856+W856</f>
        <v>103902664.949416</v>
      </c>
      <c r="AH856" s="5" t="n">
        <f aca="false">M856+X856</f>
        <v>143327177.852693</v>
      </c>
      <c r="AI856" s="5" t="n">
        <f aca="false">N856+Y856</f>
        <v>30000000</v>
      </c>
      <c r="AJ856" s="5" t="n">
        <f aca="false">O856+Z856</f>
        <v>298598287.193111</v>
      </c>
      <c r="AK856" s="5" t="n">
        <f aca="false">P856+AA856</f>
        <v>298598287.193111</v>
      </c>
      <c r="AL856" s="5" t="n">
        <f aca="false">INDEX($AE$745:$AE$872,$B856-$C856*1+const_one)</f>
        <v>30000000</v>
      </c>
      <c r="AM856" s="5" t="n">
        <f aca="false">INDEX($AF$745:$AF$872,$B856-$D856*2+const_one)</f>
        <v>300000000</v>
      </c>
      <c r="AN856" s="5" t="n">
        <f aca="false">INDEX($AG$745:$AG$872,$B856-$E856*4+const_one)</f>
        <v>100000000</v>
      </c>
      <c r="AO856" s="5" t="n">
        <f aca="false">INDEX($AH$745:$AH$872,$B856-$F856*8+const_one)</f>
        <v>60000000</v>
      </c>
      <c r="AP856" s="5" t="n">
        <f aca="false">INDEX($AI$745:$AI$872,$B856-$G856*16+const_one)</f>
        <v>30000000</v>
      </c>
      <c r="AQ856" s="5" t="n">
        <f aca="false">INDEX($AJ$745:$AJ$872,$B856-$H856*32+const_one)</f>
        <v>15000000</v>
      </c>
      <c r="AR856" s="5" t="n">
        <f aca="false">INDEX($AK$745:$AK$872,$B856-$I856*64+const_one)</f>
        <v>5000000</v>
      </c>
      <c r="AS856" s="5" t="n">
        <f aca="false">INDEX($AE$745:$AE$872,$B856+(const_one-$C856)*1+const_one)</f>
        <v>55589181.8005288</v>
      </c>
      <c r="AT856" s="5" t="n">
        <f aca="false">INDEX($AF$745:$AF$872,$B856+(const_one-$D856)*2+const_one)</f>
        <v>367587357.183968</v>
      </c>
      <c r="AU856" s="5" t="n">
        <f aca="false">INDEX($AG$745:$AG$872,$B856+(const_one-$E856)*4+const_one)</f>
        <v>103902664.949416</v>
      </c>
      <c r="AV856" s="5" t="n">
        <f aca="false">INDEX($AH$745:$AH$872,$B856+(const_one-$F856)*8+const_one)</f>
        <v>143327177.852693</v>
      </c>
      <c r="AW856" s="5" t="n">
        <f aca="false">INDEX($AI$745:$AI$872,$B856+(const_one-$G856)*16+const_one)</f>
        <v>166739175.063778</v>
      </c>
      <c r="AX856" s="5" t="n">
        <f aca="false">INDEX($AJ$745:$AJ$872,$B856+(const_one-$H856)*32+const_one)</f>
        <v>298598287.193111</v>
      </c>
      <c r="AY856" s="5" t="n">
        <f aca="false">INDEX($AK$745:$AK$872,$B856+(const_one-$I856)*64+const_one)</f>
        <v>298598287.193111</v>
      </c>
      <c r="AZ856" s="5" t="n">
        <f aca="false">--($C856=--(AS856&gt;AL856))</f>
        <v>1</v>
      </c>
      <c r="BA856" s="5" t="n">
        <f aca="false">--($D856=--(AT856&gt;AM856))</f>
        <v>1</v>
      </c>
      <c r="BB856" s="5" t="n">
        <f aca="false">--($E856=--(AU856&gt;AN856))</f>
        <v>1</v>
      </c>
      <c r="BC856" s="5" t="n">
        <f aca="false">--($F856=--(AV856&gt;AO856))</f>
        <v>1</v>
      </c>
      <c r="BD856" s="5" t="n">
        <f aca="false">--($G856=--(AW856&gt;AP856))</f>
        <v>0</v>
      </c>
      <c r="BE856" s="5" t="n">
        <f aca="false">--($H856=--(AX856&gt;AQ856))</f>
        <v>1</v>
      </c>
      <c r="BF856" s="5" t="n">
        <f aca="false">--($I856=--(AY856&gt;AR856))</f>
        <v>1</v>
      </c>
      <c r="BG856" s="5" t="n">
        <f aca="false">SUM(AZ856:BF856)</f>
        <v>6</v>
      </c>
      <c r="BH856" s="5" t="n">
        <f aca="false">SUM(AE856:AK856)+AB856+AC856+AD856</f>
        <v>2000000000</v>
      </c>
    </row>
    <row r="857" customFormat="false" ht="15" hidden="true" customHeight="false" outlineLevel="0" collapsed="false">
      <c r="A857" s="5" t="n">
        <f aca="false">sensitivity_exit_usd</f>
        <v>2000000000</v>
      </c>
      <c r="B857" s="2" t="n">
        <f aca="false">ROW()-ROW($B$745)</f>
        <v>112</v>
      </c>
      <c r="C857" s="2" t="n">
        <f aca="false">MOD(QUOTIENT($B857,1),2)</f>
        <v>0</v>
      </c>
      <c r="D857" s="2" t="n">
        <f aca="false">MOD(QUOTIENT($B857,2),2)</f>
        <v>0</v>
      </c>
      <c r="E857" s="2" t="n">
        <f aca="false">MOD(QUOTIENT($B857,4),2)</f>
        <v>0</v>
      </c>
      <c r="F857" s="2" t="n">
        <f aca="false">MOD(QUOTIENT($B857,8),2)</f>
        <v>0</v>
      </c>
      <c r="G857" s="2" t="n">
        <f aca="false">MOD(QUOTIENT($B857,16),2)</f>
        <v>1</v>
      </c>
      <c r="H857" s="2" t="n">
        <f aca="false">MOD(QUOTIENT($B857,32),2)</f>
        <v>1</v>
      </c>
      <c r="I857" s="2" t="n">
        <f aca="false">MOD(QUOTIENT($B857,64),2)</f>
        <v>1</v>
      </c>
      <c r="J857" s="5" t="n">
        <f aca="false">IF($C857=const_zero,MIN(class_series_f_invested_usd,MAX(const_zero,$A857)),const_zero)</f>
        <v>30000000</v>
      </c>
      <c r="K857" s="5" t="n">
        <f aca="false">IF($D857=const_zero,MIN(class_series_e_invested_usd,MAX(const_zero,$A857-SUM($J857:$J857))),const_zero)</f>
        <v>300000000</v>
      </c>
      <c r="L857" s="5" t="n">
        <f aca="false">IF($E857=const_zero,MIN(class_series_d_invested_usd,MAX(const_zero,$A857-SUM($J857:$K857))),const_zero)</f>
        <v>100000000</v>
      </c>
      <c r="M857" s="5" t="n">
        <f aca="false">IF($F857=const_zero,MIN(class_series_c_invested_usd,MAX(const_zero,$A857-SUM($J857:$L857))),const_zero)</f>
        <v>60000000</v>
      </c>
      <c r="N857" s="5" t="n">
        <f aca="false">IF($G857=const_zero,MIN(class_series_b_invested_usd,MAX(const_zero,$A857-SUM($J857:$M857))),const_zero)</f>
        <v>0</v>
      </c>
      <c r="O857" s="5" t="n">
        <f aca="false">IF($H857=const_zero,MIN(class_series_a_invested_usd,MAX(const_zero,$A857-SUM($J857:$N857))),const_zero)</f>
        <v>0</v>
      </c>
      <c r="P857" s="5" t="n">
        <f aca="false">IF($I857=const_zero,MIN(class_seed_invested_usd,MAX(const_zero,$A857-SUM($J857:$O857))),const_zero)</f>
        <v>0</v>
      </c>
      <c r="Q857" s="5" t="n">
        <f aca="false">MAX(const_zero,$A857-SUM($J857:$P857))</f>
        <v>1510000000</v>
      </c>
      <c r="R857" s="9" t="n">
        <f aca="false">common_rsa_total+Sensitivity!$AE$690+Sensitivity!$AJ$690+IF($C857=const_one,Sensitivity!$D$690,const_zero)+IF($D857=const_one,Sensitivity!$Y$690,const_zero)+IF($E857=const_one,Sensitivity!$V$690,const_zero)+IF($F857=const_one,Sensitivity!$S$690,const_zero)+IF($G857=const_one,Sensitivity!$P$690,const_zero)+IF($H857=const_one,Sensitivity!$M$690,const_zero)+IF($I857=const_one,Sensitivity!$J$690,const_zero)</f>
        <v>22303434.1464808</v>
      </c>
      <c r="S857" s="23" t="b">
        <f aca="false">IF($R857&gt;const_zero,--($Q857&gt;option_strike_usd*$R857),const_zero)</f>
        <v>1</v>
      </c>
      <c r="T857" s="7" t="n">
        <f aca="false">IF($R857&gt;const_zero,IF($S857=const_one,($Q857+option_strike_usd*pre_f_options_issued)/($R857+pre_f_options_issued),$Q857/$R857),const_zero)</f>
        <v>60.9794591776154</v>
      </c>
      <c r="U857" s="5" t="n">
        <f aca="false">IF($C857=const_one,Sensitivity!$D$690*$T857,const_zero)</f>
        <v>0</v>
      </c>
      <c r="V857" s="5" t="n">
        <f aca="false">IF($D857=const_one,Sensitivity!$Y$690*$T857,const_zero)</f>
        <v>0</v>
      </c>
      <c r="W857" s="5" t="n">
        <f aca="false">IF($E857=const_one,Sensitivity!$V$690*$T857,const_zero)</f>
        <v>0</v>
      </c>
      <c r="X857" s="5" t="n">
        <f aca="false">IF($F857=const_one,Sensitivity!$S$690*$T857,const_zero)</f>
        <v>0</v>
      </c>
      <c r="Y857" s="5" t="n">
        <f aca="false">IF($G857=const_one,Sensitivity!$P$690*$T857,const_zero)</f>
        <v>182938377.532846</v>
      </c>
      <c r="Z857" s="5" t="n">
        <f aca="false">IF($H857=const_one,Sensitivity!$M$690*$T857,const_zero)</f>
        <v>304897295.888077</v>
      </c>
      <c r="AA857" s="5" t="n">
        <f aca="false">IF($I857=const_one,Sensitivity!$J$690*$T857,const_zero)</f>
        <v>304897295.888077</v>
      </c>
      <c r="AB857" s="5" t="n">
        <f aca="false">(Sensitivity!$AE$690+Sensitivity!$AJ$690)*$T857</f>
        <v>18503250.148422</v>
      </c>
      <c r="AC857" s="5" t="n">
        <f aca="false">common_rsa_total*$T857</f>
        <v>548815132.598539</v>
      </c>
      <c r="AD857" s="5" t="n">
        <f aca="false">IF($S857=const_one,pre_f_options_issued*($T857-option_strike_usd),const_zero)</f>
        <v>149948647.944039</v>
      </c>
      <c r="AE857" s="5" t="n">
        <f aca="false">J857+U857</f>
        <v>30000000</v>
      </c>
      <c r="AF857" s="5" t="n">
        <f aca="false">K857+V857</f>
        <v>300000000</v>
      </c>
      <c r="AG857" s="5" t="n">
        <f aca="false">L857+W857</f>
        <v>100000000</v>
      </c>
      <c r="AH857" s="5" t="n">
        <f aca="false">M857+X857</f>
        <v>60000000</v>
      </c>
      <c r="AI857" s="5" t="n">
        <f aca="false">N857+Y857</f>
        <v>182938377.532846</v>
      </c>
      <c r="AJ857" s="5" t="n">
        <f aca="false">O857+Z857</f>
        <v>304897295.888077</v>
      </c>
      <c r="AK857" s="5" t="n">
        <f aca="false">P857+AA857</f>
        <v>304897295.888077</v>
      </c>
      <c r="AL857" s="5" t="n">
        <f aca="false">INDEX($AE$745:$AE$872,$B857-$C857*1+const_one)</f>
        <v>30000000</v>
      </c>
      <c r="AM857" s="5" t="n">
        <f aca="false">INDEX($AF$745:$AF$872,$B857-$D857*2+const_one)</f>
        <v>300000000</v>
      </c>
      <c r="AN857" s="5" t="n">
        <f aca="false">INDEX($AG$745:$AG$872,$B857-$E857*4+const_one)</f>
        <v>100000000</v>
      </c>
      <c r="AO857" s="5" t="n">
        <f aca="false">INDEX($AH$745:$AH$872,$B857-$F857*8+const_one)</f>
        <v>60000000</v>
      </c>
      <c r="AP857" s="5" t="n">
        <f aca="false">INDEX($AI$745:$AI$872,$B857-$G857*16+const_one)</f>
        <v>30000000</v>
      </c>
      <c r="AQ857" s="5" t="n">
        <f aca="false">INDEX($AJ$745:$AJ$872,$B857-$H857*32+const_one)</f>
        <v>15000000</v>
      </c>
      <c r="AR857" s="5" t="n">
        <f aca="false">INDEX($AK$745:$AK$872,$B857-$I857*64+const_one)</f>
        <v>5000000</v>
      </c>
      <c r="AS857" s="5" t="n">
        <f aca="false">INDEX($AE$745:$AE$872,$B857+(const_one-$C857)*1+const_one)</f>
        <v>55793845.8409597</v>
      </c>
      <c r="AT857" s="5" t="n">
        <f aca="false">INDEX($AF$745:$AF$872,$B857+(const_one-$D857)*2+const_one)</f>
        <v>360362229.148071</v>
      </c>
      <c r="AU857" s="5" t="n">
        <f aca="false">INDEX($AG$745:$AG$872,$B857+(const_one-$E857)*4+const_one)</f>
        <v>105695039.430279</v>
      </c>
      <c r="AV857" s="5" t="n">
        <f aca="false">INDEX($AH$745:$AH$872,$B857+(const_one-$F857)*8+const_one)</f>
        <v>138732484.276741</v>
      </c>
      <c r="AW857" s="5" t="n">
        <f aca="false">INDEX($AI$745:$AI$872,$B857+(const_one-$G857)*16+const_one)</f>
        <v>182938377.532846</v>
      </c>
      <c r="AX857" s="5" t="n">
        <f aca="false">INDEX($AJ$745:$AJ$872,$B857+(const_one-$H857)*32+const_one)</f>
        <v>304897295.888077</v>
      </c>
      <c r="AY857" s="5" t="n">
        <f aca="false">INDEX($AK$745:$AK$872,$B857+(const_one-$I857)*64+const_one)</f>
        <v>304897295.888077</v>
      </c>
      <c r="AZ857" s="5" t="n">
        <f aca="false">--($C857=--(AS857&gt;AL857))</f>
        <v>0</v>
      </c>
      <c r="BA857" s="5" t="n">
        <f aca="false">--($D857=--(AT857&gt;AM857))</f>
        <v>0</v>
      </c>
      <c r="BB857" s="5" t="n">
        <f aca="false">--($E857=--(AU857&gt;AN857))</f>
        <v>0</v>
      </c>
      <c r="BC857" s="5" t="n">
        <f aca="false">--($F857=--(AV857&gt;AO857))</f>
        <v>0</v>
      </c>
      <c r="BD857" s="5" t="n">
        <f aca="false">--($G857=--(AW857&gt;AP857))</f>
        <v>1</v>
      </c>
      <c r="BE857" s="5" t="n">
        <f aca="false">--($H857=--(AX857&gt;AQ857))</f>
        <v>1</v>
      </c>
      <c r="BF857" s="5" t="n">
        <f aca="false">--($I857=--(AY857&gt;AR857))</f>
        <v>1</v>
      </c>
      <c r="BG857" s="5" t="n">
        <f aca="false">SUM(AZ857:BF857)</f>
        <v>3</v>
      </c>
      <c r="BH857" s="5" t="n">
        <f aca="false">SUM(AE857:AK857)+AB857+AC857+AD857</f>
        <v>2000000000</v>
      </c>
    </row>
    <row r="858" customFormat="false" ht="15" hidden="true" customHeight="false" outlineLevel="0" collapsed="false">
      <c r="A858" s="5" t="n">
        <f aca="false">sensitivity_exit_usd</f>
        <v>2000000000</v>
      </c>
      <c r="B858" s="2" t="n">
        <f aca="false">ROW()-ROW($B$745)</f>
        <v>113</v>
      </c>
      <c r="C858" s="2" t="n">
        <f aca="false">MOD(QUOTIENT($B858,1),2)</f>
        <v>1</v>
      </c>
      <c r="D858" s="2" t="n">
        <f aca="false">MOD(QUOTIENT($B858,2),2)</f>
        <v>0</v>
      </c>
      <c r="E858" s="2" t="n">
        <f aca="false">MOD(QUOTIENT($B858,4),2)</f>
        <v>0</v>
      </c>
      <c r="F858" s="2" t="n">
        <f aca="false">MOD(QUOTIENT($B858,8),2)</f>
        <v>0</v>
      </c>
      <c r="G858" s="2" t="n">
        <f aca="false">MOD(QUOTIENT($B858,16),2)</f>
        <v>1</v>
      </c>
      <c r="H858" s="2" t="n">
        <f aca="false">MOD(QUOTIENT($B858,32),2)</f>
        <v>1</v>
      </c>
      <c r="I858" s="2" t="n">
        <f aca="false">MOD(QUOTIENT($B858,64),2)</f>
        <v>1</v>
      </c>
      <c r="J858" s="5" t="n">
        <f aca="false">IF($C858=const_zero,MIN(class_series_f_invested_usd,MAX(const_zero,$A858)),const_zero)</f>
        <v>0</v>
      </c>
      <c r="K858" s="5" t="n">
        <f aca="false">IF($D858=const_zero,MIN(class_series_e_invested_usd,MAX(const_zero,$A858-SUM($J858:$J858))),const_zero)</f>
        <v>300000000</v>
      </c>
      <c r="L858" s="5" t="n">
        <f aca="false">IF($E858=const_zero,MIN(class_series_d_invested_usd,MAX(const_zero,$A858-SUM($J858:$K858))),const_zero)</f>
        <v>100000000</v>
      </c>
      <c r="M858" s="5" t="n">
        <f aca="false">IF($F858=const_zero,MIN(class_series_c_invested_usd,MAX(const_zero,$A858-SUM($J858:$L858))),const_zero)</f>
        <v>60000000</v>
      </c>
      <c r="N858" s="5" t="n">
        <f aca="false">IF($G858=const_zero,MIN(class_series_b_invested_usd,MAX(const_zero,$A858-SUM($J858:$M858))),const_zero)</f>
        <v>0</v>
      </c>
      <c r="O858" s="5" t="n">
        <f aca="false">IF($H858=const_zero,MIN(class_series_a_invested_usd,MAX(const_zero,$A858-SUM($J858:$N858))),const_zero)</f>
        <v>0</v>
      </c>
      <c r="P858" s="5" t="n">
        <f aca="false">IF($I858=const_zero,MIN(class_seed_invested_usd,MAX(const_zero,$A858-SUM($J858:$O858))),const_zero)</f>
        <v>0</v>
      </c>
      <c r="Q858" s="5" t="n">
        <f aca="false">MAX(const_zero,$A858-SUM($J858:$P858))</f>
        <v>1540000000</v>
      </c>
      <c r="R858" s="9" t="n">
        <f aca="false">common_rsa_total+Sensitivity!$AE$690+Sensitivity!$AJ$690+IF($C858=const_one,Sensitivity!$D$690,const_zero)+IF($D858=const_one,Sensitivity!$Y$690,const_zero)+IF($E858=const_one,Sensitivity!$V$690,const_zero)+IF($F858=const_one,Sensitivity!$S$690,const_zero)+IF($G858=const_one,Sensitivity!$P$690,const_zero)+IF($H858=const_one,Sensitivity!$M$690,const_zero)+IF($I858=const_one,Sensitivity!$J$690,const_zero)</f>
        <v>23234269.7236551</v>
      </c>
      <c r="S858" s="23" t="b">
        <f aca="false">IF($R858&gt;const_zero,--($Q858&gt;option_strike_usd*$R858),const_zero)</f>
        <v>1</v>
      </c>
      <c r="T858" s="7" t="n">
        <f aca="false">IF($R858&gt;const_zero,IF($S858=const_one,($Q858+option_strike_usd*pre_f_options_issued)/($R858+pre_f_options_issued),$Q858/$R858),const_zero)</f>
        <v>59.9395287515047</v>
      </c>
      <c r="U858" s="5" t="n">
        <f aca="false">IF($C858=const_one,Sensitivity!$D$690*$T858,const_zero)</f>
        <v>55793845.8409597</v>
      </c>
      <c r="V858" s="5" t="n">
        <f aca="false">IF($D858=const_one,Sensitivity!$Y$690*$T858,const_zero)</f>
        <v>0</v>
      </c>
      <c r="W858" s="5" t="n">
        <f aca="false">IF($E858=const_one,Sensitivity!$V$690*$T858,const_zero)</f>
        <v>0</v>
      </c>
      <c r="X858" s="5" t="n">
        <f aca="false">IF($F858=const_one,Sensitivity!$S$690*$T858,const_zero)</f>
        <v>0</v>
      </c>
      <c r="Y858" s="5" t="n">
        <f aca="false">IF($G858=const_one,Sensitivity!$P$690*$T858,const_zero)</f>
        <v>179818586.254514</v>
      </c>
      <c r="Z858" s="5" t="n">
        <f aca="false">IF($H858=const_one,Sensitivity!$M$690*$T858,const_zero)</f>
        <v>299697643.757523</v>
      </c>
      <c r="AA858" s="5" t="n">
        <f aca="false">IF($I858=const_one,Sensitivity!$J$690*$T858,const_zero)</f>
        <v>299697643.757523</v>
      </c>
      <c r="AB858" s="5" t="n">
        <f aca="false">(Sensitivity!$AE$690+Sensitivity!$AJ$690)*$T858</f>
        <v>18187699.7471756</v>
      </c>
      <c r="AC858" s="5" t="n">
        <f aca="false">common_rsa_total*$T858</f>
        <v>539455758.763542</v>
      </c>
      <c r="AD858" s="5" t="n">
        <f aca="false">IF($S858=const_one,pre_f_options_issued*($T858-option_strike_usd),const_zero)</f>
        <v>147348821.878762</v>
      </c>
      <c r="AE858" s="5" t="n">
        <f aca="false">J858+U858</f>
        <v>55793845.8409597</v>
      </c>
      <c r="AF858" s="5" t="n">
        <f aca="false">K858+V858</f>
        <v>300000000</v>
      </c>
      <c r="AG858" s="5" t="n">
        <f aca="false">L858+W858</f>
        <v>100000000</v>
      </c>
      <c r="AH858" s="5" t="n">
        <f aca="false">M858+X858</f>
        <v>60000000</v>
      </c>
      <c r="AI858" s="5" t="n">
        <f aca="false">N858+Y858</f>
        <v>179818586.254514</v>
      </c>
      <c r="AJ858" s="5" t="n">
        <f aca="false">O858+Z858</f>
        <v>299697643.757523</v>
      </c>
      <c r="AK858" s="5" t="n">
        <f aca="false">P858+AA858</f>
        <v>299697643.757523</v>
      </c>
      <c r="AL858" s="5" t="n">
        <f aca="false">INDEX($AE$745:$AE$872,$B858-$C858*1+const_one)</f>
        <v>30000000</v>
      </c>
      <c r="AM858" s="5" t="n">
        <f aca="false">INDEX($AF$745:$AF$872,$B858-$D858*2+const_one)</f>
        <v>300000000</v>
      </c>
      <c r="AN858" s="5" t="n">
        <f aca="false">INDEX($AG$745:$AG$872,$B858-$E858*4+const_one)</f>
        <v>100000000</v>
      </c>
      <c r="AO858" s="5" t="n">
        <f aca="false">INDEX($AH$745:$AH$872,$B858-$F858*8+const_one)</f>
        <v>60000000</v>
      </c>
      <c r="AP858" s="5" t="n">
        <f aca="false">INDEX($AI$745:$AI$872,$B858-$G858*16+const_one)</f>
        <v>30000000</v>
      </c>
      <c r="AQ858" s="5" t="n">
        <f aca="false">INDEX($AJ$745:$AJ$872,$B858-$H858*32+const_one)</f>
        <v>15000000</v>
      </c>
      <c r="AR858" s="5" t="n">
        <f aca="false">INDEX($AK$745:$AK$872,$B858-$I858*64+const_one)</f>
        <v>5000000</v>
      </c>
      <c r="AS858" s="5" t="n">
        <f aca="false">INDEX($AE$745:$AE$872,$B858+(const_one-$C858)*1+const_one)</f>
        <v>55793845.8409597</v>
      </c>
      <c r="AT858" s="5" t="n">
        <f aca="false">INDEX($AF$745:$AF$872,$B858+(const_one-$D858)*2+const_one)</f>
        <v>355633977.193148</v>
      </c>
      <c r="AU858" s="5" t="n">
        <f aca="false">INDEX($AG$745:$AG$872,$B858+(const_one-$E858)*4+const_one)</f>
        <v>104013838.658759</v>
      </c>
      <c r="AV858" s="5" t="n">
        <f aca="false">INDEX($AH$745:$AH$872,$B858+(const_one-$F858)*8+const_one)</f>
        <v>136701611.158804</v>
      </c>
      <c r="AW858" s="5" t="n">
        <f aca="false">INDEX($AI$745:$AI$872,$B858+(const_one-$G858)*16+const_one)</f>
        <v>179818586.254514</v>
      </c>
      <c r="AX858" s="5" t="n">
        <f aca="false">INDEX($AJ$745:$AJ$872,$B858+(const_one-$H858)*32+const_one)</f>
        <v>299697643.757523</v>
      </c>
      <c r="AY858" s="5" t="n">
        <f aca="false">INDEX($AK$745:$AK$872,$B858+(const_one-$I858)*64+const_one)</f>
        <v>299697643.757523</v>
      </c>
      <c r="AZ858" s="5" t="n">
        <f aca="false">--($C858=--(AS858&gt;AL858))</f>
        <v>1</v>
      </c>
      <c r="BA858" s="5" t="n">
        <f aca="false">--($D858=--(AT858&gt;AM858))</f>
        <v>0</v>
      </c>
      <c r="BB858" s="5" t="n">
        <f aca="false">--($E858=--(AU858&gt;AN858))</f>
        <v>0</v>
      </c>
      <c r="BC858" s="5" t="n">
        <f aca="false">--($F858=--(AV858&gt;AO858))</f>
        <v>0</v>
      </c>
      <c r="BD858" s="5" t="n">
        <f aca="false">--($G858=--(AW858&gt;AP858))</f>
        <v>1</v>
      </c>
      <c r="BE858" s="5" t="n">
        <f aca="false">--($H858=--(AX858&gt;AQ858))</f>
        <v>1</v>
      </c>
      <c r="BF858" s="5" t="n">
        <f aca="false">--($I858=--(AY858&gt;AR858))</f>
        <v>1</v>
      </c>
      <c r="BG858" s="5" t="n">
        <f aca="false">SUM(AZ858:BF858)</f>
        <v>4</v>
      </c>
      <c r="BH858" s="5" t="n">
        <f aca="false">SUM(AE858:AK858)+AB858+AC858+AD858</f>
        <v>2000000000</v>
      </c>
    </row>
    <row r="859" customFormat="false" ht="15" hidden="true" customHeight="false" outlineLevel="0" collapsed="false">
      <c r="A859" s="5" t="n">
        <f aca="false">sensitivity_exit_usd</f>
        <v>2000000000</v>
      </c>
      <c r="B859" s="2" t="n">
        <f aca="false">ROW()-ROW($B$745)</f>
        <v>114</v>
      </c>
      <c r="C859" s="2" t="n">
        <f aca="false">MOD(QUOTIENT($B859,1),2)</f>
        <v>0</v>
      </c>
      <c r="D859" s="2" t="n">
        <f aca="false">MOD(QUOTIENT($B859,2),2)</f>
        <v>1</v>
      </c>
      <c r="E859" s="2" t="n">
        <f aca="false">MOD(QUOTIENT($B859,4),2)</f>
        <v>0</v>
      </c>
      <c r="F859" s="2" t="n">
        <f aca="false">MOD(QUOTIENT($B859,8),2)</f>
        <v>0</v>
      </c>
      <c r="G859" s="2" t="n">
        <f aca="false">MOD(QUOTIENT($B859,16),2)</f>
        <v>1</v>
      </c>
      <c r="H859" s="2" t="n">
        <f aca="false">MOD(QUOTIENT($B859,32),2)</f>
        <v>1</v>
      </c>
      <c r="I859" s="2" t="n">
        <f aca="false">MOD(QUOTIENT($B859,64),2)</f>
        <v>1</v>
      </c>
      <c r="J859" s="5" t="n">
        <f aca="false">IF($C859=const_zero,MIN(class_series_f_invested_usd,MAX(const_zero,$A859)),const_zero)</f>
        <v>30000000</v>
      </c>
      <c r="K859" s="5" t="n">
        <f aca="false">IF($D859=const_zero,MIN(class_series_e_invested_usd,MAX(const_zero,$A859-SUM($J859:$J859))),const_zero)</f>
        <v>0</v>
      </c>
      <c r="L859" s="5" t="n">
        <f aca="false">IF($E859=const_zero,MIN(class_series_d_invested_usd,MAX(const_zero,$A859-SUM($J859:$K859))),const_zero)</f>
        <v>100000000</v>
      </c>
      <c r="M859" s="5" t="n">
        <f aca="false">IF($F859=const_zero,MIN(class_series_c_invested_usd,MAX(const_zero,$A859-SUM($J859:$L859))),const_zero)</f>
        <v>60000000</v>
      </c>
      <c r="N859" s="5" t="n">
        <f aca="false">IF($G859=const_zero,MIN(class_series_b_invested_usd,MAX(const_zero,$A859-SUM($J859:$M859))),const_zero)</f>
        <v>0</v>
      </c>
      <c r="O859" s="5" t="n">
        <f aca="false">IF($H859=const_zero,MIN(class_series_a_invested_usd,MAX(const_zero,$A859-SUM($J859:$N859))),const_zero)</f>
        <v>0</v>
      </c>
      <c r="P859" s="5" t="n">
        <f aca="false">IF($I859=const_zero,MIN(class_seed_invested_usd,MAX(const_zero,$A859-SUM($J859:$O859))),const_zero)</f>
        <v>0</v>
      </c>
      <c r="Q859" s="5" t="n">
        <f aca="false">MAX(const_zero,$A859-SUM($J859:$P859))</f>
        <v>1810000000</v>
      </c>
      <c r="R859" s="9" t="n">
        <f aca="false">common_rsa_total+Sensitivity!$AE$690+Sensitivity!$AJ$690+IF($C859=const_one,Sensitivity!$D$690,const_zero)+IF($D859=const_one,Sensitivity!$Y$690,const_zero)+IF($E859=const_one,Sensitivity!$V$690,const_zero)+IF($F859=const_one,Sensitivity!$S$690,const_zero)+IF($G859=const_one,Sensitivity!$P$690,const_zero)+IF($H859=const_one,Sensitivity!$M$690,const_zero)+IF($I859=const_one,Sensitivity!$J$690,const_zero)</f>
        <v>28458649.5805573</v>
      </c>
      <c r="S859" s="23" t="b">
        <f aca="false">IF($R859&gt;const_zero,--($Q859&gt;option_strike_usd*$R859),const_zero)</f>
        <v>1</v>
      </c>
      <c r="T859" s="7" t="n">
        <f aca="false">IF($R859&gt;const_zero,IF($S859=const_one,($Q859+option_strike_usd*pre_f_options_issued)/($R859+pre_f_options_issued),$Q859/$R859),const_zero)</f>
        <v>58.5458353176454</v>
      </c>
      <c r="U859" s="5" t="n">
        <f aca="false">IF($C859=const_one,Sensitivity!$D$690*$T859,const_zero)</f>
        <v>0</v>
      </c>
      <c r="V859" s="5" t="n">
        <f aca="false">IF($D859=const_one,Sensitivity!$Y$690*$T859,const_zero)</f>
        <v>360362229.148071</v>
      </c>
      <c r="W859" s="5" t="n">
        <f aca="false">IF($E859=const_one,Sensitivity!$V$690*$T859,const_zero)</f>
        <v>0</v>
      </c>
      <c r="X859" s="5" t="n">
        <f aca="false">IF($F859=const_one,Sensitivity!$S$690*$T859,const_zero)</f>
        <v>0</v>
      </c>
      <c r="Y859" s="5" t="n">
        <f aca="false">IF($G859=const_one,Sensitivity!$P$690*$T859,const_zero)</f>
        <v>175637505.952936</v>
      </c>
      <c r="Z859" s="5" t="n">
        <f aca="false">IF($H859=const_one,Sensitivity!$M$690*$T859,const_zero)</f>
        <v>292729176.588227</v>
      </c>
      <c r="AA859" s="5" t="n">
        <f aca="false">IF($I859=const_one,Sensitivity!$J$690*$T859,const_zero)</f>
        <v>292729176.588227</v>
      </c>
      <c r="AB859" s="5" t="n">
        <f aca="false">(Sensitivity!$AE$690+Sensitivity!$AJ$690)*$T859</f>
        <v>17764805.5696166</v>
      </c>
      <c r="AC859" s="5" t="n">
        <f aca="false">common_rsa_total*$T859</f>
        <v>526912517.858809</v>
      </c>
      <c r="AD859" s="5" t="n">
        <f aca="false">IF($S859=const_one,pre_f_options_issued*($T859-option_strike_usd),const_zero)</f>
        <v>143864588.294114</v>
      </c>
      <c r="AE859" s="5" t="n">
        <f aca="false">J859+U859</f>
        <v>30000000</v>
      </c>
      <c r="AF859" s="5" t="n">
        <f aca="false">K859+V859</f>
        <v>360362229.148071</v>
      </c>
      <c r="AG859" s="5" t="n">
        <f aca="false">L859+W859</f>
        <v>100000000</v>
      </c>
      <c r="AH859" s="5" t="n">
        <f aca="false">M859+X859</f>
        <v>60000000</v>
      </c>
      <c r="AI859" s="5" t="n">
        <f aca="false">N859+Y859</f>
        <v>175637505.952936</v>
      </c>
      <c r="AJ859" s="5" t="n">
        <f aca="false">O859+Z859</f>
        <v>292729176.588227</v>
      </c>
      <c r="AK859" s="5" t="n">
        <f aca="false">P859+AA859</f>
        <v>292729176.588227</v>
      </c>
      <c r="AL859" s="5" t="n">
        <f aca="false">INDEX($AE$745:$AE$872,$B859-$C859*1+const_one)</f>
        <v>30000000</v>
      </c>
      <c r="AM859" s="5" t="n">
        <f aca="false">INDEX($AF$745:$AF$872,$B859-$D859*2+const_one)</f>
        <v>300000000</v>
      </c>
      <c r="AN859" s="5" t="n">
        <f aca="false">INDEX($AG$745:$AG$872,$B859-$E859*4+const_one)</f>
        <v>100000000</v>
      </c>
      <c r="AO859" s="5" t="n">
        <f aca="false">INDEX($AH$745:$AH$872,$B859-$F859*8+const_one)</f>
        <v>60000000</v>
      </c>
      <c r="AP859" s="5" t="n">
        <f aca="false">INDEX($AI$745:$AI$872,$B859-$G859*16+const_one)</f>
        <v>30000000</v>
      </c>
      <c r="AQ859" s="5" t="n">
        <f aca="false">INDEX($AJ$745:$AJ$872,$B859-$H859*32+const_one)</f>
        <v>15000000</v>
      </c>
      <c r="AR859" s="5" t="n">
        <f aca="false">INDEX($AK$745:$AK$872,$B859-$I859*64+const_one)</f>
        <v>5000000</v>
      </c>
      <c r="AS859" s="5" t="n">
        <f aca="false">INDEX($AE$745:$AE$872,$B859+(const_one-$C859)*1+const_one)</f>
        <v>53781506.426351</v>
      </c>
      <c r="AT859" s="5" t="n">
        <f aca="false">INDEX($AF$745:$AF$872,$B859+(const_one-$D859)*2+const_one)</f>
        <v>360362229.148071</v>
      </c>
      <c r="AU859" s="5" t="n">
        <f aca="false">INDEX($AG$745:$AG$872,$B859+(const_one-$E859)*4+const_one)</f>
        <v>101761412.603581</v>
      </c>
      <c r="AV859" s="5" t="n">
        <f aca="false">INDEX($AH$745:$AH$872,$B859+(const_one-$F859)*8+const_one)</f>
        <v>134717683.614485</v>
      </c>
      <c r="AW859" s="5" t="n">
        <f aca="false">INDEX($AI$745:$AI$872,$B859+(const_one-$G859)*16+const_one)</f>
        <v>175637505.952936</v>
      </c>
      <c r="AX859" s="5" t="n">
        <f aca="false">INDEX($AJ$745:$AJ$872,$B859+(const_one-$H859)*32+const_one)</f>
        <v>292729176.588227</v>
      </c>
      <c r="AY859" s="5" t="n">
        <f aca="false">INDEX($AK$745:$AK$872,$B859+(const_one-$I859)*64+const_one)</f>
        <v>292729176.588227</v>
      </c>
      <c r="AZ859" s="5" t="n">
        <f aca="false">--($C859=--(AS859&gt;AL859))</f>
        <v>0</v>
      </c>
      <c r="BA859" s="5" t="n">
        <f aca="false">--($D859=--(AT859&gt;AM859))</f>
        <v>1</v>
      </c>
      <c r="BB859" s="5" t="n">
        <f aca="false">--($E859=--(AU859&gt;AN859))</f>
        <v>0</v>
      </c>
      <c r="BC859" s="5" t="n">
        <f aca="false">--($F859=--(AV859&gt;AO859))</f>
        <v>0</v>
      </c>
      <c r="BD859" s="5" t="n">
        <f aca="false">--($G859=--(AW859&gt;AP859))</f>
        <v>1</v>
      </c>
      <c r="BE859" s="5" t="n">
        <f aca="false">--($H859=--(AX859&gt;AQ859))</f>
        <v>1</v>
      </c>
      <c r="BF859" s="5" t="n">
        <f aca="false">--($I859=--(AY859&gt;AR859))</f>
        <v>1</v>
      </c>
      <c r="BG859" s="5" t="n">
        <f aca="false">SUM(AZ859:BF859)</f>
        <v>4</v>
      </c>
      <c r="BH859" s="5" t="n">
        <f aca="false">SUM(AE859:AK859)+AB859+AC859+AD859</f>
        <v>2000000000</v>
      </c>
    </row>
    <row r="860" customFormat="false" ht="15" hidden="true" customHeight="false" outlineLevel="0" collapsed="false">
      <c r="A860" s="5" t="n">
        <f aca="false">sensitivity_exit_usd</f>
        <v>2000000000</v>
      </c>
      <c r="B860" s="2" t="n">
        <f aca="false">ROW()-ROW($B$745)</f>
        <v>115</v>
      </c>
      <c r="C860" s="2" t="n">
        <f aca="false">MOD(QUOTIENT($B860,1),2)</f>
        <v>1</v>
      </c>
      <c r="D860" s="2" t="n">
        <f aca="false">MOD(QUOTIENT($B860,2),2)</f>
        <v>1</v>
      </c>
      <c r="E860" s="2" t="n">
        <f aca="false">MOD(QUOTIENT($B860,4),2)</f>
        <v>0</v>
      </c>
      <c r="F860" s="2" t="n">
        <f aca="false">MOD(QUOTIENT($B860,8),2)</f>
        <v>0</v>
      </c>
      <c r="G860" s="2" t="n">
        <f aca="false">MOD(QUOTIENT($B860,16),2)</f>
        <v>1</v>
      </c>
      <c r="H860" s="2" t="n">
        <f aca="false">MOD(QUOTIENT($B860,32),2)</f>
        <v>1</v>
      </c>
      <c r="I860" s="2" t="n">
        <f aca="false">MOD(QUOTIENT($B860,64),2)</f>
        <v>1</v>
      </c>
      <c r="J860" s="5" t="n">
        <f aca="false">IF($C860=const_zero,MIN(class_series_f_invested_usd,MAX(const_zero,$A860)),const_zero)</f>
        <v>0</v>
      </c>
      <c r="K860" s="5" t="n">
        <f aca="false">IF($D860=const_zero,MIN(class_series_e_invested_usd,MAX(const_zero,$A860-SUM($J860:$J860))),const_zero)</f>
        <v>0</v>
      </c>
      <c r="L860" s="5" t="n">
        <f aca="false">IF($E860=const_zero,MIN(class_series_d_invested_usd,MAX(const_zero,$A860-SUM($J860:$K860))),const_zero)</f>
        <v>100000000</v>
      </c>
      <c r="M860" s="5" t="n">
        <f aca="false">IF($F860=const_zero,MIN(class_series_c_invested_usd,MAX(const_zero,$A860-SUM($J860:$L860))),const_zero)</f>
        <v>60000000</v>
      </c>
      <c r="N860" s="5" t="n">
        <f aca="false">IF($G860=const_zero,MIN(class_series_b_invested_usd,MAX(const_zero,$A860-SUM($J860:$M860))),const_zero)</f>
        <v>0</v>
      </c>
      <c r="O860" s="5" t="n">
        <f aca="false">IF($H860=const_zero,MIN(class_series_a_invested_usd,MAX(const_zero,$A860-SUM($J860:$N860))),const_zero)</f>
        <v>0</v>
      </c>
      <c r="P860" s="5" t="n">
        <f aca="false">IF($I860=const_zero,MIN(class_seed_invested_usd,MAX(const_zero,$A860-SUM($J860:$O860))),const_zero)</f>
        <v>0</v>
      </c>
      <c r="Q860" s="5" t="n">
        <f aca="false">MAX(const_zero,$A860-SUM($J860:$P860))</f>
        <v>1840000000</v>
      </c>
      <c r="R860" s="9" t="n">
        <f aca="false">common_rsa_total+Sensitivity!$AE$690+Sensitivity!$AJ$690+IF($C860=const_one,Sensitivity!$D$690,const_zero)+IF($D860=const_one,Sensitivity!$Y$690,const_zero)+IF($E860=const_one,Sensitivity!$V$690,const_zero)+IF($F860=const_one,Sensitivity!$S$690,const_zero)+IF($G860=const_one,Sensitivity!$P$690,const_zero)+IF($H860=const_one,Sensitivity!$M$690,const_zero)+IF($I860=const_one,Sensitivity!$J$690,const_zero)</f>
        <v>29389485.1577316</v>
      </c>
      <c r="S860" s="23" t="b">
        <f aca="false">IF($R860&gt;const_zero,--($Q860&gt;option_strike_usd*$R860),const_zero)</f>
        <v>1</v>
      </c>
      <c r="T860" s="7" t="n">
        <f aca="false">IF($R860&gt;const_zero,IF($S860=const_one,($Q860+option_strike_usd*pre_f_options_issued)/($R860+pre_f_options_issued),$Q860/$R860),const_zero)</f>
        <v>57.7776652989736</v>
      </c>
      <c r="U860" s="5" t="n">
        <f aca="false">IF($C860=const_one,Sensitivity!$D$690*$T860,const_zero)</f>
        <v>53781506.426351</v>
      </c>
      <c r="V860" s="5" t="n">
        <f aca="false">IF($D860=const_one,Sensitivity!$Y$690*$T860,const_zero)</f>
        <v>355633977.193148</v>
      </c>
      <c r="W860" s="5" t="n">
        <f aca="false">IF($E860=const_one,Sensitivity!$V$690*$T860,const_zero)</f>
        <v>0</v>
      </c>
      <c r="X860" s="5" t="n">
        <f aca="false">IF($F860=const_one,Sensitivity!$S$690*$T860,const_zero)</f>
        <v>0</v>
      </c>
      <c r="Y860" s="5" t="n">
        <f aca="false">IF($G860=const_one,Sensitivity!$P$690*$T860,const_zero)</f>
        <v>173332995.896921</v>
      </c>
      <c r="Z860" s="5" t="n">
        <f aca="false">IF($H860=const_one,Sensitivity!$M$690*$T860,const_zero)</f>
        <v>288888326.494868</v>
      </c>
      <c r="AA860" s="5" t="n">
        <f aca="false">IF($I860=const_one,Sensitivity!$J$690*$T860,const_zero)</f>
        <v>288888326.494868</v>
      </c>
      <c r="AB860" s="5" t="n">
        <f aca="false">(Sensitivity!$AE$690+Sensitivity!$AJ$690)*$T860</f>
        <v>17531716.5556487</v>
      </c>
      <c r="AC860" s="5" t="n">
        <f aca="false">common_rsa_total*$T860</f>
        <v>519998987.690762</v>
      </c>
      <c r="AD860" s="5" t="n">
        <f aca="false">IF($S860=const_one,pre_f_options_issued*($T860-option_strike_usd),const_zero)</f>
        <v>141944163.247434</v>
      </c>
      <c r="AE860" s="5" t="n">
        <f aca="false">J860+U860</f>
        <v>53781506.426351</v>
      </c>
      <c r="AF860" s="5" t="n">
        <f aca="false">K860+V860</f>
        <v>355633977.193148</v>
      </c>
      <c r="AG860" s="5" t="n">
        <f aca="false">L860+W860</f>
        <v>100000000</v>
      </c>
      <c r="AH860" s="5" t="n">
        <f aca="false">M860+X860</f>
        <v>60000000</v>
      </c>
      <c r="AI860" s="5" t="n">
        <f aca="false">N860+Y860</f>
        <v>173332995.896921</v>
      </c>
      <c r="AJ860" s="5" t="n">
        <f aca="false">O860+Z860</f>
        <v>288888326.494868</v>
      </c>
      <c r="AK860" s="5" t="n">
        <f aca="false">P860+AA860</f>
        <v>288888326.494868</v>
      </c>
      <c r="AL860" s="5" t="n">
        <f aca="false">INDEX($AE$745:$AE$872,$B860-$C860*1+const_one)</f>
        <v>30000000</v>
      </c>
      <c r="AM860" s="5" t="n">
        <f aca="false">INDEX($AF$745:$AF$872,$B860-$D860*2+const_one)</f>
        <v>300000000</v>
      </c>
      <c r="AN860" s="5" t="n">
        <f aca="false">INDEX($AG$745:$AG$872,$B860-$E860*4+const_one)</f>
        <v>100000000</v>
      </c>
      <c r="AO860" s="5" t="n">
        <f aca="false">INDEX($AH$745:$AH$872,$B860-$F860*8+const_one)</f>
        <v>60000000</v>
      </c>
      <c r="AP860" s="5" t="n">
        <f aca="false">INDEX($AI$745:$AI$872,$B860-$G860*16+const_one)</f>
        <v>30000000</v>
      </c>
      <c r="AQ860" s="5" t="n">
        <f aca="false">INDEX($AJ$745:$AJ$872,$B860-$H860*32+const_one)</f>
        <v>15000000</v>
      </c>
      <c r="AR860" s="5" t="n">
        <f aca="false">INDEX($AK$745:$AK$872,$B860-$I860*64+const_one)</f>
        <v>5000000</v>
      </c>
      <c r="AS860" s="5" t="n">
        <f aca="false">INDEX($AE$745:$AE$872,$B860+(const_one-$C860)*1+const_one)</f>
        <v>53781506.426351</v>
      </c>
      <c r="AT860" s="5" t="n">
        <f aca="false">INDEX($AF$745:$AF$872,$B860+(const_one-$D860)*2+const_one)</f>
        <v>355633977.193148</v>
      </c>
      <c r="AU860" s="5" t="n">
        <f aca="false">INDEX($AG$745:$AG$872,$B860+(const_one-$E860)*4+const_one)</f>
        <v>100496803.974659</v>
      </c>
      <c r="AV860" s="5" t="n">
        <f aca="false">INDEX($AH$745:$AH$872,$B860+(const_one-$F860)*8+const_one)</f>
        <v>133160354.522572</v>
      </c>
      <c r="AW860" s="5" t="n">
        <f aca="false">INDEX($AI$745:$AI$872,$B860+(const_one-$G860)*16+const_one)</f>
        <v>173332995.896921</v>
      </c>
      <c r="AX860" s="5" t="n">
        <f aca="false">INDEX($AJ$745:$AJ$872,$B860+(const_one-$H860)*32+const_one)</f>
        <v>288888326.494868</v>
      </c>
      <c r="AY860" s="5" t="n">
        <f aca="false">INDEX($AK$745:$AK$872,$B860+(const_one-$I860)*64+const_one)</f>
        <v>288888326.494868</v>
      </c>
      <c r="AZ860" s="5" t="n">
        <f aca="false">--($C860=--(AS860&gt;AL860))</f>
        <v>1</v>
      </c>
      <c r="BA860" s="5" t="n">
        <f aca="false">--($D860=--(AT860&gt;AM860))</f>
        <v>1</v>
      </c>
      <c r="BB860" s="5" t="n">
        <f aca="false">--($E860=--(AU860&gt;AN860))</f>
        <v>0</v>
      </c>
      <c r="BC860" s="5" t="n">
        <f aca="false">--($F860=--(AV860&gt;AO860))</f>
        <v>0</v>
      </c>
      <c r="BD860" s="5" t="n">
        <f aca="false">--($G860=--(AW860&gt;AP860))</f>
        <v>1</v>
      </c>
      <c r="BE860" s="5" t="n">
        <f aca="false">--($H860=--(AX860&gt;AQ860))</f>
        <v>1</v>
      </c>
      <c r="BF860" s="5" t="n">
        <f aca="false">--($I860=--(AY860&gt;AR860))</f>
        <v>1</v>
      </c>
      <c r="BG860" s="5" t="n">
        <f aca="false">SUM(AZ860:BF860)</f>
        <v>5</v>
      </c>
      <c r="BH860" s="5" t="n">
        <f aca="false">SUM(AE860:AK860)+AB860+AC860+AD860</f>
        <v>2000000000</v>
      </c>
    </row>
    <row r="861" customFormat="false" ht="15" hidden="true" customHeight="false" outlineLevel="0" collapsed="false">
      <c r="A861" s="5" t="n">
        <f aca="false">sensitivity_exit_usd</f>
        <v>2000000000</v>
      </c>
      <c r="B861" s="2" t="n">
        <f aca="false">ROW()-ROW($B$745)</f>
        <v>116</v>
      </c>
      <c r="C861" s="2" t="n">
        <f aca="false">MOD(QUOTIENT($B861,1),2)</f>
        <v>0</v>
      </c>
      <c r="D861" s="2" t="n">
        <f aca="false">MOD(QUOTIENT($B861,2),2)</f>
        <v>0</v>
      </c>
      <c r="E861" s="2" t="n">
        <f aca="false">MOD(QUOTIENT($B861,4),2)</f>
        <v>1</v>
      </c>
      <c r="F861" s="2" t="n">
        <f aca="false">MOD(QUOTIENT($B861,8),2)</f>
        <v>0</v>
      </c>
      <c r="G861" s="2" t="n">
        <f aca="false">MOD(QUOTIENT($B861,16),2)</f>
        <v>1</v>
      </c>
      <c r="H861" s="2" t="n">
        <f aca="false">MOD(QUOTIENT($B861,32),2)</f>
        <v>1</v>
      </c>
      <c r="I861" s="2" t="n">
        <f aca="false">MOD(QUOTIENT($B861,64),2)</f>
        <v>1</v>
      </c>
      <c r="J861" s="5" t="n">
        <f aca="false">IF($C861=const_zero,MIN(class_series_f_invested_usd,MAX(const_zero,$A861)),const_zero)</f>
        <v>30000000</v>
      </c>
      <c r="K861" s="5" t="n">
        <f aca="false">IF($D861=const_zero,MIN(class_series_e_invested_usd,MAX(const_zero,$A861-SUM($J861:$J861))),const_zero)</f>
        <v>300000000</v>
      </c>
      <c r="L861" s="5" t="n">
        <f aca="false">IF($E861=const_zero,MIN(class_series_d_invested_usd,MAX(const_zero,$A861-SUM($J861:$K861))),const_zero)</f>
        <v>0</v>
      </c>
      <c r="M861" s="5" t="n">
        <f aca="false">IF($F861=const_zero,MIN(class_series_c_invested_usd,MAX(const_zero,$A861-SUM($J861:$L861))),const_zero)</f>
        <v>60000000</v>
      </c>
      <c r="N861" s="5" t="n">
        <f aca="false">IF($G861=const_zero,MIN(class_series_b_invested_usd,MAX(const_zero,$A861-SUM($J861:$M861))),const_zero)</f>
        <v>0</v>
      </c>
      <c r="O861" s="5" t="n">
        <f aca="false">IF($H861=const_zero,MIN(class_series_a_invested_usd,MAX(const_zero,$A861-SUM($J861:$N861))),const_zero)</f>
        <v>0</v>
      </c>
      <c r="P861" s="5" t="n">
        <f aca="false">IF($I861=const_zero,MIN(class_seed_invested_usd,MAX(const_zero,$A861-SUM($J861:$O861))),const_zero)</f>
        <v>0</v>
      </c>
      <c r="Q861" s="5" t="n">
        <f aca="false">MAX(const_zero,$A861-SUM($J861:$P861))</f>
        <v>1610000000</v>
      </c>
      <c r="R861" s="9" t="n">
        <f aca="false">common_rsa_total+Sensitivity!$AE$690+Sensitivity!$AJ$690+IF($C861=const_one,Sensitivity!$D$690,const_zero)+IF($D861=const_one,Sensitivity!$Y$690,const_zero)+IF($E861=const_one,Sensitivity!$V$690,const_zero)+IF($F861=const_one,Sensitivity!$S$690,const_zero)+IF($G861=const_one,Sensitivity!$P$690,const_zero)+IF($H861=const_one,Sensitivity!$M$690,const_zero)+IF($I861=const_one,Sensitivity!$J$690,const_zero)</f>
        <v>24043274.4169345</v>
      </c>
      <c r="S861" s="23" t="b">
        <f aca="false">IF($R861&gt;const_zero,--($Q861&gt;option_strike_usd*$R861),const_zero)</f>
        <v>1</v>
      </c>
      <c r="T861" s="7" t="n">
        <f aca="false">IF($R861&gt;const_zero,IF($S861=const_one,($Q861+option_strike_usd*pre_f_options_issued)/($R861+pre_f_options_issued),$Q861/$R861),const_zero)</f>
        <v>60.7498522854147</v>
      </c>
      <c r="U861" s="5" t="n">
        <f aca="false">IF($C861=const_one,Sensitivity!$D$690*$T861,const_zero)</f>
        <v>0</v>
      </c>
      <c r="V861" s="5" t="n">
        <f aca="false">IF($D861=const_one,Sensitivity!$Y$690*$T861,const_zero)</f>
        <v>0</v>
      </c>
      <c r="W861" s="5" t="n">
        <f aca="false">IF($E861=const_one,Sensitivity!$V$690*$T861,const_zero)</f>
        <v>105695039.430279</v>
      </c>
      <c r="X861" s="5" t="n">
        <f aca="false">IF($F861=const_one,Sensitivity!$S$690*$T861,const_zero)</f>
        <v>0</v>
      </c>
      <c r="Y861" s="5" t="n">
        <f aca="false">IF($G861=const_one,Sensitivity!$P$690*$T861,const_zero)</f>
        <v>182249556.856244</v>
      </c>
      <c r="Z861" s="5" t="n">
        <f aca="false">IF($H861=const_one,Sensitivity!$M$690*$T861,const_zero)</f>
        <v>303749261.427073</v>
      </c>
      <c r="AA861" s="5" t="n">
        <f aca="false">IF($I861=const_one,Sensitivity!$J$690*$T861,const_zero)</f>
        <v>303749261.427073</v>
      </c>
      <c r="AB861" s="5" t="n">
        <f aca="false">(Sensitivity!$AE$690+Sensitivity!$AJ$690)*$T861</f>
        <v>18433579.5770609</v>
      </c>
      <c r="AC861" s="5" t="n">
        <f aca="false">common_rsa_total*$T861</f>
        <v>546748670.568732</v>
      </c>
      <c r="AD861" s="5" t="n">
        <f aca="false">IF($S861=const_one,pre_f_options_issued*($T861-option_strike_usd),const_zero)</f>
        <v>149374630.713537</v>
      </c>
      <c r="AE861" s="5" t="n">
        <f aca="false">J861+U861</f>
        <v>30000000</v>
      </c>
      <c r="AF861" s="5" t="n">
        <f aca="false">K861+V861</f>
        <v>300000000</v>
      </c>
      <c r="AG861" s="5" t="n">
        <f aca="false">L861+W861</f>
        <v>105695039.430279</v>
      </c>
      <c r="AH861" s="5" t="n">
        <f aca="false">M861+X861</f>
        <v>60000000</v>
      </c>
      <c r="AI861" s="5" t="n">
        <f aca="false">N861+Y861</f>
        <v>182249556.856244</v>
      </c>
      <c r="AJ861" s="5" t="n">
        <f aca="false">O861+Z861</f>
        <v>303749261.427073</v>
      </c>
      <c r="AK861" s="5" t="n">
        <f aca="false">P861+AA861</f>
        <v>303749261.427073</v>
      </c>
      <c r="AL861" s="5" t="n">
        <f aca="false">INDEX($AE$745:$AE$872,$B861-$C861*1+const_one)</f>
        <v>30000000</v>
      </c>
      <c r="AM861" s="5" t="n">
        <f aca="false">INDEX($AF$745:$AF$872,$B861-$D861*2+const_one)</f>
        <v>300000000</v>
      </c>
      <c r="AN861" s="5" t="n">
        <f aca="false">INDEX($AG$745:$AG$872,$B861-$E861*4+const_one)</f>
        <v>100000000</v>
      </c>
      <c r="AO861" s="5" t="n">
        <f aca="false">INDEX($AH$745:$AH$872,$B861-$F861*8+const_one)</f>
        <v>60000000</v>
      </c>
      <c r="AP861" s="5" t="n">
        <f aca="false">INDEX($AI$745:$AI$872,$B861-$G861*16+const_one)</f>
        <v>30000000</v>
      </c>
      <c r="AQ861" s="5" t="n">
        <f aca="false">INDEX($AJ$745:$AJ$872,$B861-$H861*32+const_one)</f>
        <v>15000000</v>
      </c>
      <c r="AR861" s="5" t="n">
        <f aca="false">INDEX($AK$745:$AK$872,$B861-$I861*64+const_one)</f>
        <v>5000000</v>
      </c>
      <c r="AS861" s="5" t="n">
        <f aca="false">INDEX($AE$745:$AE$872,$B861+(const_one-$C861)*1+const_one)</f>
        <v>55648661.0789777</v>
      </c>
      <c r="AT861" s="5" t="n">
        <f aca="false">INDEX($AF$745:$AF$872,$B861+(const_one-$D861)*2+const_one)</f>
        <v>360012024.142678</v>
      </c>
      <c r="AU861" s="5" t="n">
        <f aca="false">INDEX($AG$745:$AG$872,$B861+(const_one-$E861)*4+const_one)</f>
        <v>105695039.430279</v>
      </c>
      <c r="AV861" s="5" t="n">
        <f aca="false">INDEX($AH$745:$AH$872,$B861+(const_one-$F861)*8+const_one)</f>
        <v>138685068.668369</v>
      </c>
      <c r="AW861" s="5" t="n">
        <f aca="false">INDEX($AI$745:$AI$872,$B861+(const_one-$G861)*16+const_one)</f>
        <v>182249556.856244</v>
      </c>
      <c r="AX861" s="5" t="n">
        <f aca="false">INDEX($AJ$745:$AJ$872,$B861+(const_one-$H861)*32+const_one)</f>
        <v>303749261.427073</v>
      </c>
      <c r="AY861" s="5" t="n">
        <f aca="false">INDEX($AK$745:$AK$872,$B861+(const_one-$I861)*64+const_one)</f>
        <v>303749261.427073</v>
      </c>
      <c r="AZ861" s="5" t="n">
        <f aca="false">--($C861=--(AS861&gt;AL861))</f>
        <v>0</v>
      </c>
      <c r="BA861" s="5" t="n">
        <f aca="false">--($D861=--(AT861&gt;AM861))</f>
        <v>0</v>
      </c>
      <c r="BB861" s="5" t="n">
        <f aca="false">--($E861=--(AU861&gt;AN861))</f>
        <v>1</v>
      </c>
      <c r="BC861" s="5" t="n">
        <f aca="false">--($F861=--(AV861&gt;AO861))</f>
        <v>0</v>
      </c>
      <c r="BD861" s="5" t="n">
        <f aca="false">--($G861=--(AW861&gt;AP861))</f>
        <v>1</v>
      </c>
      <c r="BE861" s="5" t="n">
        <f aca="false">--($H861=--(AX861&gt;AQ861))</f>
        <v>1</v>
      </c>
      <c r="BF861" s="5" t="n">
        <f aca="false">--($I861=--(AY861&gt;AR861))</f>
        <v>1</v>
      </c>
      <c r="BG861" s="5" t="n">
        <f aca="false">SUM(AZ861:BF861)</f>
        <v>4</v>
      </c>
      <c r="BH861" s="5" t="n">
        <f aca="false">SUM(AE861:AK861)+AB861+AC861+AD861</f>
        <v>2000000000</v>
      </c>
    </row>
    <row r="862" customFormat="false" ht="15" hidden="true" customHeight="false" outlineLevel="0" collapsed="false">
      <c r="A862" s="5" t="n">
        <f aca="false">sensitivity_exit_usd</f>
        <v>2000000000</v>
      </c>
      <c r="B862" s="2" t="n">
        <f aca="false">ROW()-ROW($B$745)</f>
        <v>117</v>
      </c>
      <c r="C862" s="2" t="n">
        <f aca="false">MOD(QUOTIENT($B862,1),2)</f>
        <v>1</v>
      </c>
      <c r="D862" s="2" t="n">
        <f aca="false">MOD(QUOTIENT($B862,2),2)</f>
        <v>0</v>
      </c>
      <c r="E862" s="2" t="n">
        <f aca="false">MOD(QUOTIENT($B862,4),2)</f>
        <v>1</v>
      </c>
      <c r="F862" s="2" t="n">
        <f aca="false">MOD(QUOTIENT($B862,8),2)</f>
        <v>0</v>
      </c>
      <c r="G862" s="2" t="n">
        <f aca="false">MOD(QUOTIENT($B862,16),2)</f>
        <v>1</v>
      </c>
      <c r="H862" s="2" t="n">
        <f aca="false">MOD(QUOTIENT($B862,32),2)</f>
        <v>1</v>
      </c>
      <c r="I862" s="2" t="n">
        <f aca="false">MOD(QUOTIENT($B862,64),2)</f>
        <v>1</v>
      </c>
      <c r="J862" s="5" t="n">
        <f aca="false">IF($C862=const_zero,MIN(class_series_f_invested_usd,MAX(const_zero,$A862)),const_zero)</f>
        <v>0</v>
      </c>
      <c r="K862" s="5" t="n">
        <f aca="false">IF($D862=const_zero,MIN(class_series_e_invested_usd,MAX(const_zero,$A862-SUM($J862:$J862))),const_zero)</f>
        <v>300000000</v>
      </c>
      <c r="L862" s="5" t="n">
        <f aca="false">IF($E862=const_zero,MIN(class_series_d_invested_usd,MAX(const_zero,$A862-SUM($J862:$K862))),const_zero)</f>
        <v>0</v>
      </c>
      <c r="M862" s="5" t="n">
        <f aca="false">IF($F862=const_zero,MIN(class_series_c_invested_usd,MAX(const_zero,$A862-SUM($J862:$L862))),const_zero)</f>
        <v>60000000</v>
      </c>
      <c r="N862" s="5" t="n">
        <f aca="false">IF($G862=const_zero,MIN(class_series_b_invested_usd,MAX(const_zero,$A862-SUM($J862:$M862))),const_zero)</f>
        <v>0</v>
      </c>
      <c r="O862" s="5" t="n">
        <f aca="false">IF($H862=const_zero,MIN(class_series_a_invested_usd,MAX(const_zero,$A862-SUM($J862:$N862))),const_zero)</f>
        <v>0</v>
      </c>
      <c r="P862" s="5" t="n">
        <f aca="false">IF($I862=const_zero,MIN(class_seed_invested_usd,MAX(const_zero,$A862-SUM($J862:$O862))),const_zero)</f>
        <v>0</v>
      </c>
      <c r="Q862" s="5" t="n">
        <f aca="false">MAX(const_zero,$A862-SUM($J862:$P862))</f>
        <v>1640000000</v>
      </c>
      <c r="R862" s="9" t="n">
        <f aca="false">common_rsa_total+Sensitivity!$AE$690+Sensitivity!$AJ$690+IF($C862=const_one,Sensitivity!$D$690,const_zero)+IF($D862=const_one,Sensitivity!$Y$690,const_zero)+IF($E862=const_one,Sensitivity!$V$690,const_zero)+IF($F862=const_one,Sensitivity!$S$690,const_zero)+IF($G862=const_one,Sensitivity!$P$690,const_zero)+IF($H862=const_one,Sensitivity!$M$690,const_zero)+IF($I862=const_one,Sensitivity!$J$690,const_zero)</f>
        <v>24974109.9941088</v>
      </c>
      <c r="S862" s="23" t="b">
        <f aca="false">IF($R862&gt;const_zero,--($Q862&gt;option_strike_usd*$R862),const_zero)</f>
        <v>1</v>
      </c>
      <c r="T862" s="7" t="n">
        <f aca="false">IF($R862&gt;const_zero,IF($S862=const_one,($Q862+option_strike_usd*pre_f_options_issued)/($R862+pre_f_options_issued),$Q862/$R862),const_zero)</f>
        <v>59.7835562408463</v>
      </c>
      <c r="U862" s="5" t="n">
        <f aca="false">IF($C862=const_one,Sensitivity!$D$690*$T862,const_zero)</f>
        <v>55648661.0789777</v>
      </c>
      <c r="V862" s="5" t="n">
        <f aca="false">IF($D862=const_one,Sensitivity!$Y$690*$T862,const_zero)</f>
        <v>0</v>
      </c>
      <c r="W862" s="5" t="n">
        <f aca="false">IF($E862=const_one,Sensitivity!$V$690*$T862,const_zero)</f>
        <v>104013838.658759</v>
      </c>
      <c r="X862" s="5" t="n">
        <f aca="false">IF($F862=const_one,Sensitivity!$S$690*$T862,const_zero)</f>
        <v>0</v>
      </c>
      <c r="Y862" s="5" t="n">
        <f aca="false">IF($G862=const_one,Sensitivity!$P$690*$T862,const_zero)</f>
        <v>179350668.722539</v>
      </c>
      <c r="Z862" s="5" t="n">
        <f aca="false">IF($H862=const_one,Sensitivity!$M$690*$T862,const_zero)</f>
        <v>298917781.204231</v>
      </c>
      <c r="AA862" s="5" t="n">
        <f aca="false">IF($I862=const_one,Sensitivity!$J$690*$T862,const_zero)</f>
        <v>298917781.204231</v>
      </c>
      <c r="AB862" s="5" t="n">
        <f aca="false">(Sensitivity!$AE$690+Sensitivity!$AJ$690)*$T862</f>
        <v>18140372.3615295</v>
      </c>
      <c r="AC862" s="5" t="n">
        <f aca="false">common_rsa_total*$T862</f>
        <v>538052006.167616</v>
      </c>
      <c r="AD862" s="5" t="n">
        <f aca="false">IF($S862=const_one,pre_f_options_issued*($T862-option_strike_usd),const_zero)</f>
        <v>146958890.602116</v>
      </c>
      <c r="AE862" s="5" t="n">
        <f aca="false">J862+U862</f>
        <v>55648661.0789777</v>
      </c>
      <c r="AF862" s="5" t="n">
        <f aca="false">K862+V862</f>
        <v>300000000</v>
      </c>
      <c r="AG862" s="5" t="n">
        <f aca="false">L862+W862</f>
        <v>104013838.658759</v>
      </c>
      <c r="AH862" s="5" t="n">
        <f aca="false">M862+X862</f>
        <v>60000000</v>
      </c>
      <c r="AI862" s="5" t="n">
        <f aca="false">N862+Y862</f>
        <v>179350668.722539</v>
      </c>
      <c r="AJ862" s="5" t="n">
        <f aca="false">O862+Z862</f>
        <v>298917781.204231</v>
      </c>
      <c r="AK862" s="5" t="n">
        <f aca="false">P862+AA862</f>
        <v>298917781.204231</v>
      </c>
      <c r="AL862" s="5" t="n">
        <f aca="false">INDEX($AE$745:$AE$872,$B862-$C862*1+const_one)</f>
        <v>30000000</v>
      </c>
      <c r="AM862" s="5" t="n">
        <f aca="false">INDEX($AF$745:$AF$872,$B862-$D862*2+const_one)</f>
        <v>300000000</v>
      </c>
      <c r="AN862" s="5" t="n">
        <f aca="false">INDEX($AG$745:$AG$872,$B862-$E862*4+const_one)</f>
        <v>100000000</v>
      </c>
      <c r="AO862" s="5" t="n">
        <f aca="false">INDEX($AH$745:$AH$872,$B862-$F862*8+const_one)</f>
        <v>60000000</v>
      </c>
      <c r="AP862" s="5" t="n">
        <f aca="false">INDEX($AI$745:$AI$872,$B862-$G862*16+const_one)</f>
        <v>30000000</v>
      </c>
      <c r="AQ862" s="5" t="n">
        <f aca="false">INDEX($AJ$745:$AJ$872,$B862-$H862*32+const_one)</f>
        <v>15000000</v>
      </c>
      <c r="AR862" s="5" t="n">
        <f aca="false">INDEX($AK$745:$AK$872,$B862-$I862*64+const_one)</f>
        <v>5000000</v>
      </c>
      <c r="AS862" s="5" t="n">
        <f aca="false">INDEX($AE$745:$AE$872,$B862+(const_one-$C862)*1+const_one)</f>
        <v>55648661.0789777</v>
      </c>
      <c r="AT862" s="5" t="n">
        <f aca="false">INDEX($AF$745:$AF$872,$B862+(const_one-$D862)*2+const_one)</f>
        <v>355538085.53866</v>
      </c>
      <c r="AU862" s="5" t="n">
        <f aca="false">INDEX($AG$745:$AG$872,$B862+(const_one-$E862)*4+const_one)</f>
        <v>104013838.658759</v>
      </c>
      <c r="AV862" s="5" t="n">
        <f aca="false">INDEX($AH$745:$AH$872,$B862+(const_one-$F862)*8+const_one)</f>
        <v>136773949.108635</v>
      </c>
      <c r="AW862" s="5" t="n">
        <f aca="false">INDEX($AI$745:$AI$872,$B862+(const_one-$G862)*16+const_one)</f>
        <v>179350668.722539</v>
      </c>
      <c r="AX862" s="5" t="n">
        <f aca="false">INDEX($AJ$745:$AJ$872,$B862+(const_one-$H862)*32+const_one)</f>
        <v>298917781.204231</v>
      </c>
      <c r="AY862" s="5" t="n">
        <f aca="false">INDEX($AK$745:$AK$872,$B862+(const_one-$I862)*64+const_one)</f>
        <v>298917781.204231</v>
      </c>
      <c r="AZ862" s="5" t="n">
        <f aca="false">--($C862=--(AS862&gt;AL862))</f>
        <v>1</v>
      </c>
      <c r="BA862" s="5" t="n">
        <f aca="false">--($D862=--(AT862&gt;AM862))</f>
        <v>0</v>
      </c>
      <c r="BB862" s="5" t="n">
        <f aca="false">--($E862=--(AU862&gt;AN862))</f>
        <v>1</v>
      </c>
      <c r="BC862" s="5" t="n">
        <f aca="false">--($F862=--(AV862&gt;AO862))</f>
        <v>0</v>
      </c>
      <c r="BD862" s="5" t="n">
        <f aca="false">--($G862=--(AW862&gt;AP862))</f>
        <v>1</v>
      </c>
      <c r="BE862" s="5" t="n">
        <f aca="false">--($H862=--(AX862&gt;AQ862))</f>
        <v>1</v>
      </c>
      <c r="BF862" s="5" t="n">
        <f aca="false">--($I862=--(AY862&gt;AR862))</f>
        <v>1</v>
      </c>
      <c r="BG862" s="5" t="n">
        <f aca="false">SUM(AZ862:BF862)</f>
        <v>5</v>
      </c>
      <c r="BH862" s="5" t="n">
        <f aca="false">SUM(AE862:AK862)+AB862+AC862+AD862</f>
        <v>2000000000</v>
      </c>
    </row>
    <row r="863" customFormat="false" ht="15" hidden="true" customHeight="false" outlineLevel="0" collapsed="false">
      <c r="A863" s="5" t="n">
        <f aca="false">sensitivity_exit_usd</f>
        <v>2000000000</v>
      </c>
      <c r="B863" s="2" t="n">
        <f aca="false">ROW()-ROW($B$745)</f>
        <v>118</v>
      </c>
      <c r="C863" s="2" t="n">
        <f aca="false">MOD(QUOTIENT($B863,1),2)</f>
        <v>0</v>
      </c>
      <c r="D863" s="2" t="n">
        <f aca="false">MOD(QUOTIENT($B863,2),2)</f>
        <v>1</v>
      </c>
      <c r="E863" s="2" t="n">
        <f aca="false">MOD(QUOTIENT($B863,4),2)</f>
        <v>1</v>
      </c>
      <c r="F863" s="2" t="n">
        <f aca="false">MOD(QUOTIENT($B863,8),2)</f>
        <v>0</v>
      </c>
      <c r="G863" s="2" t="n">
        <f aca="false">MOD(QUOTIENT($B863,16),2)</f>
        <v>1</v>
      </c>
      <c r="H863" s="2" t="n">
        <f aca="false">MOD(QUOTIENT($B863,32),2)</f>
        <v>1</v>
      </c>
      <c r="I863" s="2" t="n">
        <f aca="false">MOD(QUOTIENT($B863,64),2)</f>
        <v>1</v>
      </c>
      <c r="J863" s="5" t="n">
        <f aca="false">IF($C863=const_zero,MIN(class_series_f_invested_usd,MAX(const_zero,$A863)),const_zero)</f>
        <v>30000000</v>
      </c>
      <c r="K863" s="5" t="n">
        <f aca="false">IF($D863=const_zero,MIN(class_series_e_invested_usd,MAX(const_zero,$A863-SUM($J863:$J863))),const_zero)</f>
        <v>0</v>
      </c>
      <c r="L863" s="5" t="n">
        <f aca="false">IF($E863=const_zero,MIN(class_series_d_invested_usd,MAX(const_zero,$A863-SUM($J863:$K863))),const_zero)</f>
        <v>0</v>
      </c>
      <c r="M863" s="5" t="n">
        <f aca="false">IF($F863=const_zero,MIN(class_series_c_invested_usd,MAX(const_zero,$A863-SUM($J863:$L863))),const_zero)</f>
        <v>60000000</v>
      </c>
      <c r="N863" s="5" t="n">
        <f aca="false">IF($G863=const_zero,MIN(class_series_b_invested_usd,MAX(const_zero,$A863-SUM($J863:$M863))),const_zero)</f>
        <v>0</v>
      </c>
      <c r="O863" s="5" t="n">
        <f aca="false">IF($H863=const_zero,MIN(class_series_a_invested_usd,MAX(const_zero,$A863-SUM($J863:$N863))),const_zero)</f>
        <v>0</v>
      </c>
      <c r="P863" s="5" t="n">
        <f aca="false">IF($I863=const_zero,MIN(class_seed_invested_usd,MAX(const_zero,$A863-SUM($J863:$O863))),const_zero)</f>
        <v>0</v>
      </c>
      <c r="Q863" s="5" t="n">
        <f aca="false">MAX(const_zero,$A863-SUM($J863:$P863))</f>
        <v>1910000000</v>
      </c>
      <c r="R863" s="9" t="n">
        <f aca="false">common_rsa_total+Sensitivity!$AE$690+Sensitivity!$AJ$690+IF($C863=const_one,Sensitivity!$D$690,const_zero)+IF($D863=const_one,Sensitivity!$Y$690,const_zero)+IF($E863=const_one,Sensitivity!$V$690,const_zero)+IF($F863=const_one,Sensitivity!$S$690,const_zero)+IF($G863=const_one,Sensitivity!$P$690,const_zero)+IF($H863=const_one,Sensitivity!$M$690,const_zero)+IF($I863=const_one,Sensitivity!$J$690,const_zero)</f>
        <v>30198489.851011</v>
      </c>
      <c r="S863" s="23" t="b">
        <f aca="false">IF($R863&gt;const_zero,--($Q863&gt;option_strike_usd*$R863),const_zero)</f>
        <v>1</v>
      </c>
      <c r="T863" s="7" t="n">
        <f aca="false">IF($R863&gt;const_zero,IF($S863=const_one,($Q863+option_strike_usd*pre_f_options_issued)/($R863+pre_f_options_issued),$Q863/$R863),const_zero)</f>
        <v>58.4889396640092</v>
      </c>
      <c r="U863" s="5" t="n">
        <f aca="false">IF($C863=const_one,Sensitivity!$D$690*$T863,const_zero)</f>
        <v>0</v>
      </c>
      <c r="V863" s="5" t="n">
        <f aca="false">IF($D863=const_one,Sensitivity!$Y$690*$T863,const_zero)</f>
        <v>360012024.142678</v>
      </c>
      <c r="W863" s="5" t="n">
        <f aca="false">IF($E863=const_one,Sensitivity!$V$690*$T863,const_zero)</f>
        <v>101761412.603581</v>
      </c>
      <c r="X863" s="5" t="n">
        <f aca="false">IF($F863=const_one,Sensitivity!$S$690*$T863,const_zero)</f>
        <v>0</v>
      </c>
      <c r="Y863" s="5" t="n">
        <f aca="false">IF($G863=const_one,Sensitivity!$P$690*$T863,const_zero)</f>
        <v>175466818.992028</v>
      </c>
      <c r="Z863" s="5" t="n">
        <f aca="false">IF($H863=const_one,Sensitivity!$M$690*$T863,const_zero)</f>
        <v>292444698.320046</v>
      </c>
      <c r="AA863" s="5" t="n">
        <f aca="false">IF($I863=const_one,Sensitivity!$J$690*$T863,const_zero)</f>
        <v>292444698.320046</v>
      </c>
      <c r="AB863" s="5" t="n">
        <f aca="false">(Sensitivity!$AE$690+Sensitivity!$AJ$690)*$T863</f>
        <v>17747541.485517</v>
      </c>
      <c r="AC863" s="5" t="n">
        <f aca="false">common_rsa_total*$T863</f>
        <v>526400456.976082</v>
      </c>
      <c r="AD863" s="5" t="n">
        <f aca="false">IF($S863=const_one,pre_f_options_issued*($T863-option_strike_usd),const_zero)</f>
        <v>143722349.160023</v>
      </c>
      <c r="AE863" s="5" t="n">
        <f aca="false">J863+U863</f>
        <v>30000000</v>
      </c>
      <c r="AF863" s="5" t="n">
        <f aca="false">K863+V863</f>
        <v>360012024.142678</v>
      </c>
      <c r="AG863" s="5" t="n">
        <f aca="false">L863+W863</f>
        <v>101761412.603581</v>
      </c>
      <c r="AH863" s="5" t="n">
        <f aca="false">M863+X863</f>
        <v>60000000</v>
      </c>
      <c r="AI863" s="5" t="n">
        <f aca="false">N863+Y863</f>
        <v>175466818.992028</v>
      </c>
      <c r="AJ863" s="5" t="n">
        <f aca="false">O863+Z863</f>
        <v>292444698.320046</v>
      </c>
      <c r="AK863" s="5" t="n">
        <f aca="false">P863+AA863</f>
        <v>292444698.320046</v>
      </c>
      <c r="AL863" s="5" t="n">
        <f aca="false">INDEX($AE$745:$AE$872,$B863-$C863*1+const_one)</f>
        <v>30000000</v>
      </c>
      <c r="AM863" s="5" t="n">
        <f aca="false">INDEX($AF$745:$AF$872,$B863-$D863*2+const_one)</f>
        <v>300000000</v>
      </c>
      <c r="AN863" s="5" t="n">
        <f aca="false">INDEX($AG$745:$AG$872,$B863-$E863*4+const_one)</f>
        <v>100000000</v>
      </c>
      <c r="AO863" s="5" t="n">
        <f aca="false">INDEX($AH$745:$AH$872,$B863-$F863*8+const_one)</f>
        <v>60000000</v>
      </c>
      <c r="AP863" s="5" t="n">
        <f aca="false">INDEX($AI$745:$AI$872,$B863-$G863*16+const_one)</f>
        <v>30000000</v>
      </c>
      <c r="AQ863" s="5" t="n">
        <f aca="false">INDEX($AJ$745:$AJ$872,$B863-$H863*32+const_one)</f>
        <v>15000000</v>
      </c>
      <c r="AR863" s="5" t="n">
        <f aca="false">INDEX($AK$745:$AK$872,$B863-$I863*64+const_one)</f>
        <v>5000000</v>
      </c>
      <c r="AS863" s="5" t="n">
        <f aca="false">INDEX($AE$745:$AE$872,$B863+(const_one-$C863)*1+const_one)</f>
        <v>53767005.0064565</v>
      </c>
      <c r="AT863" s="5" t="n">
        <f aca="false">INDEX($AF$745:$AF$872,$B863+(const_one-$D863)*2+const_one)</f>
        <v>360012024.142678</v>
      </c>
      <c r="AU863" s="5" t="n">
        <f aca="false">INDEX($AG$745:$AG$872,$B863+(const_one-$E863)*4+const_one)</f>
        <v>101761412.603581</v>
      </c>
      <c r="AV863" s="5" t="n">
        <f aca="false">INDEX($AH$745:$AH$872,$B863+(const_one-$F863)*8+const_one)</f>
        <v>134877597.870885</v>
      </c>
      <c r="AW863" s="5" t="n">
        <f aca="false">INDEX($AI$745:$AI$872,$B863+(const_one-$G863)*16+const_one)</f>
        <v>175466818.992028</v>
      </c>
      <c r="AX863" s="5" t="n">
        <f aca="false">INDEX($AJ$745:$AJ$872,$B863+(const_one-$H863)*32+const_one)</f>
        <v>292444698.320046</v>
      </c>
      <c r="AY863" s="5" t="n">
        <f aca="false">INDEX($AK$745:$AK$872,$B863+(const_one-$I863)*64+const_one)</f>
        <v>292444698.320046</v>
      </c>
      <c r="AZ863" s="5" t="n">
        <f aca="false">--($C863=--(AS863&gt;AL863))</f>
        <v>0</v>
      </c>
      <c r="BA863" s="5" t="n">
        <f aca="false">--($D863=--(AT863&gt;AM863))</f>
        <v>1</v>
      </c>
      <c r="BB863" s="5" t="n">
        <f aca="false">--($E863=--(AU863&gt;AN863))</f>
        <v>1</v>
      </c>
      <c r="BC863" s="5" t="n">
        <f aca="false">--($F863=--(AV863&gt;AO863))</f>
        <v>0</v>
      </c>
      <c r="BD863" s="5" t="n">
        <f aca="false">--($G863=--(AW863&gt;AP863))</f>
        <v>1</v>
      </c>
      <c r="BE863" s="5" t="n">
        <f aca="false">--($H863=--(AX863&gt;AQ863))</f>
        <v>1</v>
      </c>
      <c r="BF863" s="5" t="n">
        <f aca="false">--($I863=--(AY863&gt;AR863))</f>
        <v>1</v>
      </c>
      <c r="BG863" s="5" t="n">
        <f aca="false">SUM(AZ863:BF863)</f>
        <v>5</v>
      </c>
      <c r="BH863" s="5" t="n">
        <f aca="false">SUM(AE863:AK863)+AB863+AC863+AD863</f>
        <v>2000000000</v>
      </c>
    </row>
    <row r="864" customFormat="false" ht="15" hidden="true" customHeight="false" outlineLevel="0" collapsed="false">
      <c r="A864" s="5" t="n">
        <f aca="false">sensitivity_exit_usd</f>
        <v>2000000000</v>
      </c>
      <c r="B864" s="2" t="n">
        <f aca="false">ROW()-ROW($B$745)</f>
        <v>119</v>
      </c>
      <c r="C864" s="2" t="n">
        <f aca="false">MOD(QUOTIENT($B864,1),2)</f>
        <v>1</v>
      </c>
      <c r="D864" s="2" t="n">
        <f aca="false">MOD(QUOTIENT($B864,2),2)</f>
        <v>1</v>
      </c>
      <c r="E864" s="2" t="n">
        <f aca="false">MOD(QUOTIENT($B864,4),2)</f>
        <v>1</v>
      </c>
      <c r="F864" s="2" t="n">
        <f aca="false">MOD(QUOTIENT($B864,8),2)</f>
        <v>0</v>
      </c>
      <c r="G864" s="2" t="n">
        <f aca="false">MOD(QUOTIENT($B864,16),2)</f>
        <v>1</v>
      </c>
      <c r="H864" s="2" t="n">
        <f aca="false">MOD(QUOTIENT($B864,32),2)</f>
        <v>1</v>
      </c>
      <c r="I864" s="2" t="n">
        <f aca="false">MOD(QUOTIENT($B864,64),2)</f>
        <v>1</v>
      </c>
      <c r="J864" s="5" t="n">
        <f aca="false">IF($C864=const_zero,MIN(class_series_f_invested_usd,MAX(const_zero,$A864)),const_zero)</f>
        <v>0</v>
      </c>
      <c r="K864" s="5" t="n">
        <f aca="false">IF($D864=const_zero,MIN(class_series_e_invested_usd,MAX(const_zero,$A864-SUM($J864:$J864))),const_zero)</f>
        <v>0</v>
      </c>
      <c r="L864" s="5" t="n">
        <f aca="false">IF($E864=const_zero,MIN(class_series_d_invested_usd,MAX(const_zero,$A864-SUM($J864:$K864))),const_zero)</f>
        <v>0</v>
      </c>
      <c r="M864" s="5" t="n">
        <f aca="false">IF($F864=const_zero,MIN(class_series_c_invested_usd,MAX(const_zero,$A864-SUM($J864:$L864))),const_zero)</f>
        <v>60000000</v>
      </c>
      <c r="N864" s="5" t="n">
        <f aca="false">IF($G864=const_zero,MIN(class_series_b_invested_usd,MAX(const_zero,$A864-SUM($J864:$M864))),const_zero)</f>
        <v>0</v>
      </c>
      <c r="O864" s="5" t="n">
        <f aca="false">IF($H864=const_zero,MIN(class_series_a_invested_usd,MAX(const_zero,$A864-SUM($J864:$N864))),const_zero)</f>
        <v>0</v>
      </c>
      <c r="P864" s="5" t="n">
        <f aca="false">IF($I864=const_zero,MIN(class_seed_invested_usd,MAX(const_zero,$A864-SUM($J864:$O864))),const_zero)</f>
        <v>0</v>
      </c>
      <c r="Q864" s="5" t="n">
        <f aca="false">MAX(const_zero,$A864-SUM($J864:$P864))</f>
        <v>1940000000</v>
      </c>
      <c r="R864" s="9" t="n">
        <f aca="false">common_rsa_total+Sensitivity!$AE$690+Sensitivity!$AJ$690+IF($C864=const_one,Sensitivity!$D$690,const_zero)+IF($D864=const_one,Sensitivity!$Y$690,const_zero)+IF($E864=const_one,Sensitivity!$V$690,const_zero)+IF($F864=const_one,Sensitivity!$S$690,const_zero)+IF($G864=const_one,Sensitivity!$P$690,const_zero)+IF($H864=const_one,Sensitivity!$M$690,const_zero)+IF($I864=const_one,Sensitivity!$J$690,const_zero)</f>
        <v>31129325.4281853</v>
      </c>
      <c r="S864" s="23" t="b">
        <f aca="false">IF($R864&gt;const_zero,--($Q864&gt;option_strike_usd*$R864),const_zero)</f>
        <v>1</v>
      </c>
      <c r="T864" s="7" t="n">
        <f aca="false">IF($R864&gt;const_zero,IF($S864=const_one,($Q864+option_strike_usd*pre_f_options_issued)/($R864+pre_f_options_issued),$Q864/$R864),const_zero)</f>
        <v>57.7620863715559</v>
      </c>
      <c r="U864" s="5" t="n">
        <f aca="false">IF($C864=const_one,Sensitivity!$D$690*$T864,const_zero)</f>
        <v>53767005.0064565</v>
      </c>
      <c r="V864" s="5" t="n">
        <f aca="false">IF($D864=const_one,Sensitivity!$Y$690*$T864,const_zero)</f>
        <v>355538085.53866</v>
      </c>
      <c r="W864" s="5" t="n">
        <f aca="false">IF($E864=const_one,Sensitivity!$V$690*$T864,const_zero)</f>
        <v>100496803.974659</v>
      </c>
      <c r="X864" s="5" t="n">
        <f aca="false">IF($F864=const_one,Sensitivity!$S$690*$T864,const_zero)</f>
        <v>0</v>
      </c>
      <c r="Y864" s="5" t="n">
        <f aca="false">IF($G864=const_one,Sensitivity!$P$690*$T864,const_zero)</f>
        <v>173286259.114668</v>
      </c>
      <c r="Z864" s="5" t="n">
        <f aca="false">IF($H864=const_one,Sensitivity!$M$690*$T864,const_zero)</f>
        <v>288810431.85778</v>
      </c>
      <c r="AA864" s="5" t="n">
        <f aca="false">IF($I864=const_one,Sensitivity!$J$690*$T864,const_zero)</f>
        <v>288810431.85778</v>
      </c>
      <c r="AB864" s="5" t="n">
        <f aca="false">(Sensitivity!$AE$690+Sensitivity!$AJ$690)*$T864</f>
        <v>17526989.3771047</v>
      </c>
      <c r="AC864" s="5" t="n">
        <f aca="false">common_rsa_total*$T864</f>
        <v>519858777.344003</v>
      </c>
      <c r="AD864" s="5" t="n">
        <f aca="false">IF($S864=const_one,pre_f_options_issued*($T864-option_strike_usd),const_zero)</f>
        <v>141905215.92889</v>
      </c>
      <c r="AE864" s="5" t="n">
        <f aca="false">J864+U864</f>
        <v>53767005.0064565</v>
      </c>
      <c r="AF864" s="5" t="n">
        <f aca="false">K864+V864</f>
        <v>355538085.53866</v>
      </c>
      <c r="AG864" s="5" t="n">
        <f aca="false">L864+W864</f>
        <v>100496803.974659</v>
      </c>
      <c r="AH864" s="5" t="n">
        <f aca="false">M864+X864</f>
        <v>60000000</v>
      </c>
      <c r="AI864" s="5" t="n">
        <f aca="false">N864+Y864</f>
        <v>173286259.114668</v>
      </c>
      <c r="AJ864" s="5" t="n">
        <f aca="false">O864+Z864</f>
        <v>288810431.85778</v>
      </c>
      <c r="AK864" s="5" t="n">
        <f aca="false">P864+AA864</f>
        <v>288810431.85778</v>
      </c>
      <c r="AL864" s="5" t="n">
        <f aca="false">INDEX($AE$745:$AE$872,$B864-$C864*1+const_one)</f>
        <v>30000000</v>
      </c>
      <c r="AM864" s="5" t="n">
        <f aca="false">INDEX($AF$745:$AF$872,$B864-$D864*2+const_one)</f>
        <v>300000000</v>
      </c>
      <c r="AN864" s="5" t="n">
        <f aca="false">INDEX($AG$745:$AG$872,$B864-$E864*4+const_one)</f>
        <v>100000000</v>
      </c>
      <c r="AO864" s="5" t="n">
        <f aca="false">INDEX($AH$745:$AH$872,$B864-$F864*8+const_one)</f>
        <v>60000000</v>
      </c>
      <c r="AP864" s="5" t="n">
        <f aca="false">INDEX($AI$745:$AI$872,$B864-$G864*16+const_one)</f>
        <v>30000000</v>
      </c>
      <c r="AQ864" s="5" t="n">
        <f aca="false">INDEX($AJ$745:$AJ$872,$B864-$H864*32+const_one)</f>
        <v>15000000</v>
      </c>
      <c r="AR864" s="5" t="n">
        <f aca="false">INDEX($AK$745:$AK$872,$B864-$I864*64+const_one)</f>
        <v>5000000</v>
      </c>
      <c r="AS864" s="5" t="n">
        <f aca="false">INDEX($AE$745:$AE$872,$B864+(const_one-$C864)*1+const_one)</f>
        <v>53767005.0064565</v>
      </c>
      <c r="AT864" s="5" t="n">
        <f aca="false">INDEX($AF$745:$AF$872,$B864+(const_one-$D864)*2+const_one)</f>
        <v>355538085.53866</v>
      </c>
      <c r="AU864" s="5" t="n">
        <f aca="false">INDEX($AG$745:$AG$872,$B864+(const_one-$E864)*4+const_one)</f>
        <v>100496803.974659</v>
      </c>
      <c r="AV864" s="5" t="n">
        <f aca="false">INDEX($AH$745:$AH$872,$B864+(const_one-$F864)*8+const_one)</f>
        <v>133391340.051022</v>
      </c>
      <c r="AW864" s="5" t="n">
        <f aca="false">INDEX($AI$745:$AI$872,$B864+(const_one-$G864)*16+const_one)</f>
        <v>173286259.114668</v>
      </c>
      <c r="AX864" s="5" t="n">
        <f aca="false">INDEX($AJ$745:$AJ$872,$B864+(const_one-$H864)*32+const_one)</f>
        <v>288810431.85778</v>
      </c>
      <c r="AY864" s="5" t="n">
        <f aca="false">INDEX($AK$745:$AK$872,$B864+(const_one-$I864)*64+const_one)</f>
        <v>288810431.85778</v>
      </c>
      <c r="AZ864" s="5" t="n">
        <f aca="false">--($C864=--(AS864&gt;AL864))</f>
        <v>1</v>
      </c>
      <c r="BA864" s="5" t="n">
        <f aca="false">--($D864=--(AT864&gt;AM864))</f>
        <v>1</v>
      </c>
      <c r="BB864" s="5" t="n">
        <f aca="false">--($E864=--(AU864&gt;AN864))</f>
        <v>1</v>
      </c>
      <c r="BC864" s="5" t="n">
        <f aca="false">--($F864=--(AV864&gt;AO864))</f>
        <v>0</v>
      </c>
      <c r="BD864" s="5" t="n">
        <f aca="false">--($G864=--(AW864&gt;AP864))</f>
        <v>1</v>
      </c>
      <c r="BE864" s="5" t="n">
        <f aca="false">--($H864=--(AX864&gt;AQ864))</f>
        <v>1</v>
      </c>
      <c r="BF864" s="5" t="n">
        <f aca="false">--($I864=--(AY864&gt;AR864))</f>
        <v>1</v>
      </c>
      <c r="BG864" s="5" t="n">
        <f aca="false">SUM(AZ864:BF864)</f>
        <v>6</v>
      </c>
      <c r="BH864" s="5" t="n">
        <f aca="false">SUM(AE864:AK864)+AB864+AC864+AD864</f>
        <v>2000000000</v>
      </c>
    </row>
    <row r="865" customFormat="false" ht="15" hidden="true" customHeight="false" outlineLevel="0" collapsed="false">
      <c r="A865" s="5" t="n">
        <f aca="false">sensitivity_exit_usd</f>
        <v>2000000000</v>
      </c>
      <c r="B865" s="2" t="n">
        <f aca="false">ROW()-ROW($B$745)</f>
        <v>120</v>
      </c>
      <c r="C865" s="2" t="n">
        <f aca="false">MOD(QUOTIENT($B865,1),2)</f>
        <v>0</v>
      </c>
      <c r="D865" s="2" t="n">
        <f aca="false">MOD(QUOTIENT($B865,2),2)</f>
        <v>0</v>
      </c>
      <c r="E865" s="2" t="n">
        <f aca="false">MOD(QUOTIENT($B865,4),2)</f>
        <v>0</v>
      </c>
      <c r="F865" s="2" t="n">
        <f aca="false">MOD(QUOTIENT($B865,8),2)</f>
        <v>1</v>
      </c>
      <c r="G865" s="2" t="n">
        <f aca="false">MOD(QUOTIENT($B865,16),2)</f>
        <v>1</v>
      </c>
      <c r="H865" s="2" t="n">
        <f aca="false">MOD(QUOTIENT($B865,32),2)</f>
        <v>1</v>
      </c>
      <c r="I865" s="2" t="n">
        <f aca="false">MOD(QUOTIENT($B865,64),2)</f>
        <v>1</v>
      </c>
      <c r="J865" s="5" t="n">
        <f aca="false">IF($C865=const_zero,MIN(class_series_f_invested_usd,MAX(const_zero,$A865)),const_zero)</f>
        <v>30000000</v>
      </c>
      <c r="K865" s="5" t="n">
        <f aca="false">IF($D865=const_zero,MIN(class_series_e_invested_usd,MAX(const_zero,$A865-SUM($J865:$J865))),const_zero)</f>
        <v>300000000</v>
      </c>
      <c r="L865" s="5" t="n">
        <f aca="false">IF($E865=const_zero,MIN(class_series_d_invested_usd,MAX(const_zero,$A865-SUM($J865:$K865))),const_zero)</f>
        <v>100000000</v>
      </c>
      <c r="M865" s="5" t="n">
        <f aca="false">IF($F865=const_zero,MIN(class_series_c_invested_usd,MAX(const_zero,$A865-SUM($J865:$L865))),const_zero)</f>
        <v>0</v>
      </c>
      <c r="N865" s="5" t="n">
        <f aca="false">IF($G865=const_zero,MIN(class_series_b_invested_usd,MAX(const_zero,$A865-SUM($J865:$M865))),const_zero)</f>
        <v>0</v>
      </c>
      <c r="O865" s="5" t="n">
        <f aca="false">IF($H865=const_zero,MIN(class_series_a_invested_usd,MAX(const_zero,$A865-SUM($J865:$N865))),const_zero)</f>
        <v>0</v>
      </c>
      <c r="P865" s="5" t="n">
        <f aca="false">IF($I865=const_zero,MIN(class_seed_invested_usd,MAX(const_zero,$A865-SUM($J865:$O865))),const_zero)</f>
        <v>0</v>
      </c>
      <c r="Q865" s="5" t="n">
        <f aca="false">MAX(const_zero,$A865-SUM($J865:$P865))</f>
        <v>1570000000</v>
      </c>
      <c r="R865" s="9" t="n">
        <f aca="false">common_rsa_total+Sensitivity!$AE$690+Sensitivity!$AJ$690+IF($C865=const_one,Sensitivity!$D$690,const_zero)+IF($D865=const_one,Sensitivity!$Y$690,const_zero)+IF($E865=const_one,Sensitivity!$V$690,const_zero)+IF($F865=const_one,Sensitivity!$S$690,const_zero)+IF($G865=const_one,Sensitivity!$P$690,const_zero)+IF($H865=const_one,Sensitivity!$M$690,const_zero)+IF($I865=const_one,Sensitivity!$J$690,const_zero)</f>
        <v>24703434.1464808</v>
      </c>
      <c r="S865" s="23" t="b">
        <f aca="false">IF($R865&gt;const_zero,--($Q865&gt;option_strike_usd*$R865),const_zero)</f>
        <v>1</v>
      </c>
      <c r="T865" s="7" t="n">
        <f aca="false">IF($R865&gt;const_zero,IF($S865=const_one,($Q865+option_strike_usd*pre_f_options_issued)/($R865+pre_f_options_issued),$Q865/$R865),const_zero)</f>
        <v>57.8052017819753</v>
      </c>
      <c r="U865" s="5" t="n">
        <f aca="false">IF($C865=const_one,Sensitivity!$D$690*$T865,const_zero)</f>
        <v>0</v>
      </c>
      <c r="V865" s="5" t="n">
        <f aca="false">IF($D865=const_one,Sensitivity!$Y$690*$T865,const_zero)</f>
        <v>0</v>
      </c>
      <c r="W865" s="5" t="n">
        <f aca="false">IF($E865=const_one,Sensitivity!$V$690*$T865,const_zero)</f>
        <v>0</v>
      </c>
      <c r="X865" s="5" t="n">
        <f aca="false">IF($F865=const_one,Sensitivity!$S$690*$T865,const_zero)</f>
        <v>138732484.276741</v>
      </c>
      <c r="Y865" s="5" t="n">
        <f aca="false">IF($G865=const_one,Sensitivity!$P$690*$T865,const_zero)</f>
        <v>173415605.345926</v>
      </c>
      <c r="Z865" s="5" t="n">
        <f aca="false">IF($H865=const_one,Sensitivity!$M$690*$T865,const_zero)</f>
        <v>289026008.909876</v>
      </c>
      <c r="AA865" s="5" t="n">
        <f aca="false">IF($I865=const_one,Sensitivity!$J$690*$T865,const_zero)</f>
        <v>289026008.909876</v>
      </c>
      <c r="AB865" s="5" t="n">
        <f aca="false">(Sensitivity!$AE$690+Sensitivity!$AJ$690)*$T865</f>
        <v>17540072.0648654</v>
      </c>
      <c r="AC865" s="5" t="n">
        <f aca="false">common_rsa_total*$T865</f>
        <v>520246816.037777</v>
      </c>
      <c r="AD865" s="5" t="n">
        <f aca="false">IF($S865=const_one,pre_f_options_issued*($T865-option_strike_usd),const_zero)</f>
        <v>142013004.454938</v>
      </c>
      <c r="AE865" s="5" t="n">
        <f aca="false">J865+U865</f>
        <v>30000000</v>
      </c>
      <c r="AF865" s="5" t="n">
        <f aca="false">K865+V865</f>
        <v>300000000</v>
      </c>
      <c r="AG865" s="5" t="n">
        <f aca="false">L865+W865</f>
        <v>100000000</v>
      </c>
      <c r="AH865" s="5" t="n">
        <f aca="false">M865+X865</f>
        <v>138732484.276741</v>
      </c>
      <c r="AI865" s="5" t="n">
        <f aca="false">N865+Y865</f>
        <v>173415605.345926</v>
      </c>
      <c r="AJ865" s="5" t="n">
        <f aca="false">O865+Z865</f>
        <v>289026008.909876</v>
      </c>
      <c r="AK865" s="5" t="n">
        <f aca="false">P865+AA865</f>
        <v>289026008.909876</v>
      </c>
      <c r="AL865" s="5" t="n">
        <f aca="false">INDEX($AE$745:$AE$872,$B865-$C865*1+const_one)</f>
        <v>30000000</v>
      </c>
      <c r="AM865" s="5" t="n">
        <f aca="false">INDEX($AF$745:$AF$872,$B865-$D865*2+const_one)</f>
        <v>300000000</v>
      </c>
      <c r="AN865" s="5" t="n">
        <f aca="false">INDEX($AG$745:$AG$872,$B865-$E865*4+const_one)</f>
        <v>100000000</v>
      </c>
      <c r="AO865" s="5" t="n">
        <f aca="false">INDEX($AH$745:$AH$872,$B865-$F865*8+const_one)</f>
        <v>60000000</v>
      </c>
      <c r="AP865" s="5" t="n">
        <f aca="false">INDEX($AI$745:$AI$872,$B865-$G865*16+const_one)</f>
        <v>30000000</v>
      </c>
      <c r="AQ865" s="5" t="n">
        <f aca="false">INDEX($AJ$745:$AJ$872,$B865-$H865*32+const_one)</f>
        <v>15000000</v>
      </c>
      <c r="AR865" s="5" t="n">
        <f aca="false">INDEX($AK$745:$AK$872,$B865-$I865*64+const_one)</f>
        <v>5000000</v>
      </c>
      <c r="AS865" s="5" t="n">
        <f aca="false">INDEX($AE$745:$AE$872,$B865+(const_one-$C865)*1+const_one)</f>
        <v>53019467.9681899</v>
      </c>
      <c r="AT865" s="5" t="n">
        <f aca="false">INDEX($AF$745:$AF$872,$B865+(const_one-$D865)*2+const_one)</f>
        <v>345506818.92788</v>
      </c>
      <c r="AU865" s="5" t="n">
        <f aca="false">INDEX($AG$745:$AG$872,$B865+(const_one-$E865)*4+const_one)</f>
        <v>100537444.741611</v>
      </c>
      <c r="AV865" s="5" t="n">
        <f aca="false">INDEX($AH$745:$AH$872,$B865+(const_one-$F865)*8+const_one)</f>
        <v>138732484.276741</v>
      </c>
      <c r="AW865" s="5" t="n">
        <f aca="false">INDEX($AI$745:$AI$872,$B865+(const_one-$G865)*16+const_one)</f>
        <v>173415605.345926</v>
      </c>
      <c r="AX865" s="5" t="n">
        <f aca="false">INDEX($AJ$745:$AJ$872,$B865+(const_one-$H865)*32+const_one)</f>
        <v>289026008.909876</v>
      </c>
      <c r="AY865" s="5" t="n">
        <f aca="false">INDEX($AK$745:$AK$872,$B865+(const_one-$I865)*64+const_one)</f>
        <v>289026008.909876</v>
      </c>
      <c r="AZ865" s="5" t="n">
        <f aca="false">--($C865=--(AS865&gt;AL865))</f>
        <v>0</v>
      </c>
      <c r="BA865" s="5" t="n">
        <f aca="false">--($D865=--(AT865&gt;AM865))</f>
        <v>0</v>
      </c>
      <c r="BB865" s="5" t="n">
        <f aca="false">--($E865=--(AU865&gt;AN865))</f>
        <v>0</v>
      </c>
      <c r="BC865" s="5" t="n">
        <f aca="false">--($F865=--(AV865&gt;AO865))</f>
        <v>1</v>
      </c>
      <c r="BD865" s="5" t="n">
        <f aca="false">--($G865=--(AW865&gt;AP865))</f>
        <v>1</v>
      </c>
      <c r="BE865" s="5" t="n">
        <f aca="false">--($H865=--(AX865&gt;AQ865))</f>
        <v>1</v>
      </c>
      <c r="BF865" s="5" t="n">
        <f aca="false">--($I865=--(AY865&gt;AR865))</f>
        <v>1</v>
      </c>
      <c r="BG865" s="5" t="n">
        <f aca="false">SUM(AZ865:BF865)</f>
        <v>4</v>
      </c>
      <c r="BH865" s="5" t="n">
        <f aca="false">SUM(AE865:AK865)+AB865+AC865+AD865</f>
        <v>2000000000</v>
      </c>
    </row>
    <row r="866" customFormat="false" ht="15" hidden="true" customHeight="false" outlineLevel="0" collapsed="false">
      <c r="A866" s="5" t="n">
        <f aca="false">sensitivity_exit_usd</f>
        <v>2000000000</v>
      </c>
      <c r="B866" s="2" t="n">
        <f aca="false">ROW()-ROW($B$745)</f>
        <v>121</v>
      </c>
      <c r="C866" s="2" t="n">
        <f aca="false">MOD(QUOTIENT($B866,1),2)</f>
        <v>1</v>
      </c>
      <c r="D866" s="2" t="n">
        <f aca="false">MOD(QUOTIENT($B866,2),2)</f>
        <v>0</v>
      </c>
      <c r="E866" s="2" t="n">
        <f aca="false">MOD(QUOTIENT($B866,4),2)</f>
        <v>0</v>
      </c>
      <c r="F866" s="2" t="n">
        <f aca="false">MOD(QUOTIENT($B866,8),2)</f>
        <v>1</v>
      </c>
      <c r="G866" s="2" t="n">
        <f aca="false">MOD(QUOTIENT($B866,16),2)</f>
        <v>1</v>
      </c>
      <c r="H866" s="2" t="n">
        <f aca="false">MOD(QUOTIENT($B866,32),2)</f>
        <v>1</v>
      </c>
      <c r="I866" s="2" t="n">
        <f aca="false">MOD(QUOTIENT($B866,64),2)</f>
        <v>1</v>
      </c>
      <c r="J866" s="5" t="n">
        <f aca="false">IF($C866=const_zero,MIN(class_series_f_invested_usd,MAX(const_zero,$A866)),const_zero)</f>
        <v>0</v>
      </c>
      <c r="K866" s="5" t="n">
        <f aca="false">IF($D866=const_zero,MIN(class_series_e_invested_usd,MAX(const_zero,$A866-SUM($J866:$J866))),const_zero)</f>
        <v>300000000</v>
      </c>
      <c r="L866" s="5" t="n">
        <f aca="false">IF($E866=const_zero,MIN(class_series_d_invested_usd,MAX(const_zero,$A866-SUM($J866:$K866))),const_zero)</f>
        <v>100000000</v>
      </c>
      <c r="M866" s="5" t="n">
        <f aca="false">IF($F866=const_zero,MIN(class_series_c_invested_usd,MAX(const_zero,$A866-SUM($J866:$L866))),const_zero)</f>
        <v>0</v>
      </c>
      <c r="N866" s="5" t="n">
        <f aca="false">IF($G866=const_zero,MIN(class_series_b_invested_usd,MAX(const_zero,$A866-SUM($J866:$M866))),const_zero)</f>
        <v>0</v>
      </c>
      <c r="O866" s="5" t="n">
        <f aca="false">IF($H866=const_zero,MIN(class_series_a_invested_usd,MAX(const_zero,$A866-SUM($J866:$N866))),const_zero)</f>
        <v>0</v>
      </c>
      <c r="P866" s="5" t="n">
        <f aca="false">IF($I866=const_zero,MIN(class_seed_invested_usd,MAX(const_zero,$A866-SUM($J866:$O866))),const_zero)</f>
        <v>0</v>
      </c>
      <c r="Q866" s="5" t="n">
        <f aca="false">MAX(const_zero,$A866-SUM($J866:$P866))</f>
        <v>1600000000</v>
      </c>
      <c r="R866" s="9" t="n">
        <f aca="false">common_rsa_total+Sensitivity!$AE$690+Sensitivity!$AJ$690+IF($C866=const_one,Sensitivity!$D$690,const_zero)+IF($D866=const_one,Sensitivity!$Y$690,const_zero)+IF($E866=const_one,Sensitivity!$V$690,const_zero)+IF($F866=const_one,Sensitivity!$S$690,const_zero)+IF($G866=const_one,Sensitivity!$P$690,const_zero)+IF($H866=const_one,Sensitivity!$M$690,const_zero)+IF($I866=const_one,Sensitivity!$J$690,const_zero)</f>
        <v>25634269.7236551</v>
      </c>
      <c r="S866" s="23" t="b">
        <f aca="false">IF($R866&gt;const_zero,--($Q866&gt;option_strike_usd*$R866),const_zero)</f>
        <v>1</v>
      </c>
      <c r="T866" s="7" t="n">
        <f aca="false">IF($R866&gt;const_zero,IF($S866=const_one,($Q866+option_strike_usd*pre_f_options_issued)/($R866+pre_f_options_issued),$Q866/$R866),const_zero)</f>
        <v>56.9590046495015</v>
      </c>
      <c r="U866" s="5" t="n">
        <f aca="false">IF($C866=const_one,Sensitivity!$D$690*$T866,const_zero)</f>
        <v>53019467.9681899</v>
      </c>
      <c r="V866" s="5" t="n">
        <f aca="false">IF($D866=const_one,Sensitivity!$Y$690*$T866,const_zero)</f>
        <v>0</v>
      </c>
      <c r="W866" s="5" t="n">
        <f aca="false">IF($E866=const_one,Sensitivity!$V$690*$T866,const_zero)</f>
        <v>0</v>
      </c>
      <c r="X866" s="5" t="n">
        <f aca="false">IF($F866=const_one,Sensitivity!$S$690*$T866,const_zero)</f>
        <v>136701611.158804</v>
      </c>
      <c r="Y866" s="5" t="n">
        <f aca="false">IF($G866=const_one,Sensitivity!$P$690*$T866,const_zero)</f>
        <v>170877013.948505</v>
      </c>
      <c r="Z866" s="5" t="n">
        <f aca="false">IF($H866=const_one,Sensitivity!$M$690*$T866,const_zero)</f>
        <v>284795023.247508</v>
      </c>
      <c r="AA866" s="5" t="n">
        <f aca="false">IF($I866=const_one,Sensitivity!$J$690*$T866,const_zero)</f>
        <v>284795023.247508</v>
      </c>
      <c r="AB866" s="5" t="n">
        <f aca="false">(Sensitivity!$AE$690+Sensitivity!$AJ$690)*$T866</f>
        <v>17283306.9602188</v>
      </c>
      <c r="AC866" s="5" t="n">
        <f aca="false">common_rsa_total*$T866</f>
        <v>512631041.845514</v>
      </c>
      <c r="AD866" s="5" t="n">
        <f aca="false">IF($S866=const_one,pre_f_options_issued*($T866-option_strike_usd),const_zero)</f>
        <v>139897511.623754</v>
      </c>
      <c r="AE866" s="5" t="n">
        <f aca="false">J866+U866</f>
        <v>53019467.9681899</v>
      </c>
      <c r="AF866" s="5" t="n">
        <f aca="false">K866+V866</f>
        <v>300000000</v>
      </c>
      <c r="AG866" s="5" t="n">
        <f aca="false">L866+W866</f>
        <v>100000000</v>
      </c>
      <c r="AH866" s="5" t="n">
        <f aca="false">M866+X866</f>
        <v>136701611.158804</v>
      </c>
      <c r="AI866" s="5" t="n">
        <f aca="false">N866+Y866</f>
        <v>170877013.948505</v>
      </c>
      <c r="AJ866" s="5" t="n">
        <f aca="false">O866+Z866</f>
        <v>284795023.247508</v>
      </c>
      <c r="AK866" s="5" t="n">
        <f aca="false">P866+AA866</f>
        <v>284795023.247508</v>
      </c>
      <c r="AL866" s="5" t="n">
        <f aca="false">INDEX($AE$745:$AE$872,$B866-$C866*1+const_one)</f>
        <v>30000000</v>
      </c>
      <c r="AM866" s="5" t="n">
        <f aca="false">INDEX($AF$745:$AF$872,$B866-$D866*2+const_one)</f>
        <v>300000000</v>
      </c>
      <c r="AN866" s="5" t="n">
        <f aca="false">INDEX($AG$745:$AG$872,$B866-$E866*4+const_one)</f>
        <v>100000000</v>
      </c>
      <c r="AO866" s="5" t="n">
        <f aca="false">INDEX($AH$745:$AH$872,$B866-$F866*8+const_one)</f>
        <v>60000000</v>
      </c>
      <c r="AP866" s="5" t="n">
        <f aca="false">INDEX($AI$745:$AI$872,$B866-$G866*16+const_one)</f>
        <v>30000000</v>
      </c>
      <c r="AQ866" s="5" t="n">
        <f aca="false">INDEX($AJ$745:$AJ$872,$B866-$H866*32+const_one)</f>
        <v>15000000</v>
      </c>
      <c r="AR866" s="5" t="n">
        <f aca="false">INDEX($AK$745:$AK$872,$B866-$I866*64+const_one)</f>
        <v>5000000</v>
      </c>
      <c r="AS866" s="5" t="n">
        <f aca="false">INDEX($AE$745:$AE$872,$B866+(const_one-$C866)*1+const_one)</f>
        <v>53019467.9681899</v>
      </c>
      <c r="AT866" s="5" t="n">
        <f aca="false">INDEX($AF$745:$AF$872,$B866+(const_one-$D866)*2+const_one)</f>
        <v>341512778.901846</v>
      </c>
      <c r="AU866" s="5" t="n">
        <f aca="false">INDEX($AG$745:$AG$872,$B866+(const_one-$E866)*4+const_one)</f>
        <v>99152010.2534129</v>
      </c>
      <c r="AV866" s="5" t="n">
        <f aca="false">INDEX($AH$745:$AH$872,$B866+(const_one-$F866)*8+const_one)</f>
        <v>136701611.158804</v>
      </c>
      <c r="AW866" s="5" t="n">
        <f aca="false">INDEX($AI$745:$AI$872,$B866+(const_one-$G866)*16+const_one)</f>
        <v>170877013.948505</v>
      </c>
      <c r="AX866" s="5" t="n">
        <f aca="false">INDEX($AJ$745:$AJ$872,$B866+(const_one-$H866)*32+const_one)</f>
        <v>284795023.247508</v>
      </c>
      <c r="AY866" s="5" t="n">
        <f aca="false">INDEX($AK$745:$AK$872,$B866+(const_one-$I866)*64+const_one)</f>
        <v>284795023.247508</v>
      </c>
      <c r="AZ866" s="5" t="n">
        <f aca="false">--($C866=--(AS866&gt;AL866))</f>
        <v>1</v>
      </c>
      <c r="BA866" s="5" t="n">
        <f aca="false">--($D866=--(AT866&gt;AM866))</f>
        <v>0</v>
      </c>
      <c r="BB866" s="5" t="n">
        <f aca="false">--($E866=--(AU866&gt;AN866))</f>
        <v>1</v>
      </c>
      <c r="BC866" s="5" t="n">
        <f aca="false">--($F866=--(AV866&gt;AO866))</f>
        <v>1</v>
      </c>
      <c r="BD866" s="5" t="n">
        <f aca="false">--($G866=--(AW866&gt;AP866))</f>
        <v>1</v>
      </c>
      <c r="BE866" s="5" t="n">
        <f aca="false">--($H866=--(AX866&gt;AQ866))</f>
        <v>1</v>
      </c>
      <c r="BF866" s="5" t="n">
        <f aca="false">--($I866=--(AY866&gt;AR866))</f>
        <v>1</v>
      </c>
      <c r="BG866" s="5" t="n">
        <f aca="false">SUM(AZ866:BF866)</f>
        <v>6</v>
      </c>
      <c r="BH866" s="5" t="n">
        <f aca="false">SUM(AE866:AK866)+AB866+AC866+AD866</f>
        <v>2000000000</v>
      </c>
    </row>
    <row r="867" customFormat="false" ht="15" hidden="true" customHeight="false" outlineLevel="0" collapsed="false">
      <c r="A867" s="5" t="n">
        <f aca="false">sensitivity_exit_usd</f>
        <v>2000000000</v>
      </c>
      <c r="B867" s="2" t="n">
        <f aca="false">ROW()-ROW($B$745)</f>
        <v>122</v>
      </c>
      <c r="C867" s="2" t="n">
        <f aca="false">MOD(QUOTIENT($B867,1),2)</f>
        <v>0</v>
      </c>
      <c r="D867" s="2" t="n">
        <f aca="false">MOD(QUOTIENT($B867,2),2)</f>
        <v>1</v>
      </c>
      <c r="E867" s="2" t="n">
        <f aca="false">MOD(QUOTIENT($B867,4),2)</f>
        <v>0</v>
      </c>
      <c r="F867" s="2" t="n">
        <f aca="false">MOD(QUOTIENT($B867,8),2)</f>
        <v>1</v>
      </c>
      <c r="G867" s="2" t="n">
        <f aca="false">MOD(QUOTIENT($B867,16),2)</f>
        <v>1</v>
      </c>
      <c r="H867" s="2" t="n">
        <f aca="false">MOD(QUOTIENT($B867,32),2)</f>
        <v>1</v>
      </c>
      <c r="I867" s="2" t="n">
        <f aca="false">MOD(QUOTIENT($B867,64),2)</f>
        <v>1</v>
      </c>
      <c r="J867" s="5" t="n">
        <f aca="false">IF($C867=const_zero,MIN(class_series_f_invested_usd,MAX(const_zero,$A867)),const_zero)</f>
        <v>30000000</v>
      </c>
      <c r="K867" s="5" t="n">
        <f aca="false">IF($D867=const_zero,MIN(class_series_e_invested_usd,MAX(const_zero,$A867-SUM($J867:$J867))),const_zero)</f>
        <v>0</v>
      </c>
      <c r="L867" s="5" t="n">
        <f aca="false">IF($E867=const_zero,MIN(class_series_d_invested_usd,MAX(const_zero,$A867-SUM($J867:$K867))),const_zero)</f>
        <v>100000000</v>
      </c>
      <c r="M867" s="5" t="n">
        <f aca="false">IF($F867=const_zero,MIN(class_series_c_invested_usd,MAX(const_zero,$A867-SUM($J867:$L867))),const_zero)</f>
        <v>0</v>
      </c>
      <c r="N867" s="5" t="n">
        <f aca="false">IF($G867=const_zero,MIN(class_series_b_invested_usd,MAX(const_zero,$A867-SUM($J867:$M867))),const_zero)</f>
        <v>0</v>
      </c>
      <c r="O867" s="5" t="n">
        <f aca="false">IF($H867=const_zero,MIN(class_series_a_invested_usd,MAX(const_zero,$A867-SUM($J867:$N867))),const_zero)</f>
        <v>0</v>
      </c>
      <c r="P867" s="5" t="n">
        <f aca="false">IF($I867=const_zero,MIN(class_seed_invested_usd,MAX(const_zero,$A867-SUM($J867:$O867))),const_zero)</f>
        <v>0</v>
      </c>
      <c r="Q867" s="5" t="n">
        <f aca="false">MAX(const_zero,$A867-SUM($J867:$P867))</f>
        <v>1870000000</v>
      </c>
      <c r="R867" s="9" t="n">
        <f aca="false">common_rsa_total+Sensitivity!$AE$690+Sensitivity!$AJ$690+IF($C867=const_one,Sensitivity!$D$690,const_zero)+IF($D867=const_one,Sensitivity!$Y$690,const_zero)+IF($E867=const_one,Sensitivity!$V$690,const_zero)+IF($F867=const_one,Sensitivity!$S$690,const_zero)+IF($G867=const_one,Sensitivity!$P$690,const_zero)+IF($H867=const_one,Sensitivity!$M$690,const_zero)+IF($I867=const_one,Sensitivity!$J$690,const_zero)</f>
        <v>30858649.5805573</v>
      </c>
      <c r="S867" s="23" t="b">
        <f aca="false">IF($R867&gt;const_zero,--($Q867&gt;option_strike_usd*$R867),const_zero)</f>
        <v>1</v>
      </c>
      <c r="T867" s="7" t="n">
        <f aca="false">IF($R867&gt;const_zero,IF($S867=const_one,($Q867+option_strike_usd*pre_f_options_issued)/($R867+pre_f_options_issued),$Q867/$R867),const_zero)</f>
        <v>56.1323681727022</v>
      </c>
      <c r="U867" s="5" t="n">
        <f aca="false">IF($C867=const_one,Sensitivity!$D$690*$T867,const_zero)</f>
        <v>0</v>
      </c>
      <c r="V867" s="5" t="n">
        <f aca="false">IF($D867=const_one,Sensitivity!$Y$690*$T867,const_zero)</f>
        <v>345506818.92788</v>
      </c>
      <c r="W867" s="5" t="n">
        <f aca="false">IF($E867=const_one,Sensitivity!$V$690*$T867,const_zero)</f>
        <v>0</v>
      </c>
      <c r="X867" s="5" t="n">
        <f aca="false">IF($F867=const_one,Sensitivity!$S$690*$T867,const_zero)</f>
        <v>134717683.614485</v>
      </c>
      <c r="Y867" s="5" t="n">
        <f aca="false">IF($G867=const_one,Sensitivity!$P$690*$T867,const_zero)</f>
        <v>168397104.518107</v>
      </c>
      <c r="Z867" s="5" t="n">
        <f aca="false">IF($H867=const_one,Sensitivity!$M$690*$T867,const_zero)</f>
        <v>280661840.863511</v>
      </c>
      <c r="AA867" s="5" t="n">
        <f aca="false">IF($I867=const_one,Sensitivity!$J$690*$T867,const_zero)</f>
        <v>280661840.863511</v>
      </c>
      <c r="AB867" s="5" t="n">
        <f aca="false">(Sensitivity!$AE$690+Sensitivity!$AJ$690)*$T867</f>
        <v>17032477.2264312</v>
      </c>
      <c r="AC867" s="5" t="n">
        <f aca="false">common_rsa_total*$T867</f>
        <v>505191313.55432</v>
      </c>
      <c r="AD867" s="5" t="n">
        <f aca="false">IF($S867=const_one,pre_f_options_issued*($T867-option_strike_usd),const_zero)</f>
        <v>137830920.431755</v>
      </c>
      <c r="AE867" s="5" t="n">
        <f aca="false">J867+U867</f>
        <v>30000000</v>
      </c>
      <c r="AF867" s="5" t="n">
        <f aca="false">K867+V867</f>
        <v>345506818.92788</v>
      </c>
      <c r="AG867" s="5" t="n">
        <f aca="false">L867+W867</f>
        <v>100000000</v>
      </c>
      <c r="AH867" s="5" t="n">
        <f aca="false">M867+X867</f>
        <v>134717683.614485</v>
      </c>
      <c r="AI867" s="5" t="n">
        <f aca="false">N867+Y867</f>
        <v>168397104.518107</v>
      </c>
      <c r="AJ867" s="5" t="n">
        <f aca="false">O867+Z867</f>
        <v>280661840.863511</v>
      </c>
      <c r="AK867" s="5" t="n">
        <f aca="false">P867+AA867</f>
        <v>280661840.863511</v>
      </c>
      <c r="AL867" s="5" t="n">
        <f aca="false">INDEX($AE$745:$AE$872,$B867-$C867*1+const_one)</f>
        <v>30000000</v>
      </c>
      <c r="AM867" s="5" t="n">
        <f aca="false">INDEX($AF$745:$AF$872,$B867-$D867*2+const_one)</f>
        <v>300000000</v>
      </c>
      <c r="AN867" s="5" t="n">
        <f aca="false">INDEX($AG$745:$AG$872,$B867-$E867*4+const_one)</f>
        <v>100000000</v>
      </c>
      <c r="AO867" s="5" t="n">
        <f aca="false">INDEX($AH$745:$AH$872,$B867-$F867*8+const_one)</f>
        <v>60000000</v>
      </c>
      <c r="AP867" s="5" t="n">
        <f aca="false">INDEX($AI$745:$AI$872,$B867-$G867*16+const_one)</f>
        <v>30000000</v>
      </c>
      <c r="AQ867" s="5" t="n">
        <f aca="false">INDEX($AJ$745:$AJ$872,$B867-$H867*32+const_one)</f>
        <v>15000000</v>
      </c>
      <c r="AR867" s="5" t="n">
        <f aca="false">INDEX($AK$745:$AK$872,$B867-$I867*64+const_one)</f>
        <v>5000000</v>
      </c>
      <c r="AS867" s="5" t="n">
        <f aca="false">INDEX($AE$745:$AE$872,$B867+(const_one-$C867)*1+const_one)</f>
        <v>51645998.1078111</v>
      </c>
      <c r="AT867" s="5" t="n">
        <f aca="false">INDEX($AF$745:$AF$872,$B867+(const_one-$D867)*2+const_one)</f>
        <v>345506818.92788</v>
      </c>
      <c r="AU867" s="5" t="n">
        <f aca="false">INDEX($AG$745:$AG$872,$B867+(const_one-$E867)*4+const_one)</f>
        <v>97777281.8157619</v>
      </c>
      <c r="AV867" s="5" t="n">
        <f aca="false">INDEX($AH$745:$AH$872,$B867+(const_one-$F867)*8+const_one)</f>
        <v>134717683.614485</v>
      </c>
      <c r="AW867" s="5" t="n">
        <f aca="false">INDEX($AI$745:$AI$872,$B867+(const_one-$G867)*16+const_one)</f>
        <v>168397104.518107</v>
      </c>
      <c r="AX867" s="5" t="n">
        <f aca="false">INDEX($AJ$745:$AJ$872,$B867+(const_one-$H867)*32+const_one)</f>
        <v>280661840.863511</v>
      </c>
      <c r="AY867" s="5" t="n">
        <f aca="false">INDEX($AK$745:$AK$872,$B867+(const_one-$I867)*64+const_one)</f>
        <v>280661840.863511</v>
      </c>
      <c r="AZ867" s="5" t="n">
        <f aca="false">--($C867=--(AS867&gt;AL867))</f>
        <v>0</v>
      </c>
      <c r="BA867" s="5" t="n">
        <f aca="false">--($D867=--(AT867&gt;AM867))</f>
        <v>1</v>
      </c>
      <c r="BB867" s="5" t="n">
        <f aca="false">--($E867=--(AU867&gt;AN867))</f>
        <v>1</v>
      </c>
      <c r="BC867" s="5" t="n">
        <f aca="false">--($F867=--(AV867&gt;AO867))</f>
        <v>1</v>
      </c>
      <c r="BD867" s="5" t="n">
        <f aca="false">--($G867=--(AW867&gt;AP867))</f>
        <v>1</v>
      </c>
      <c r="BE867" s="5" t="n">
        <f aca="false">--($H867=--(AX867&gt;AQ867))</f>
        <v>1</v>
      </c>
      <c r="BF867" s="5" t="n">
        <f aca="false">--($I867=--(AY867&gt;AR867))</f>
        <v>1</v>
      </c>
      <c r="BG867" s="5" t="n">
        <f aca="false">SUM(AZ867:BF867)</f>
        <v>6</v>
      </c>
      <c r="BH867" s="5" t="n">
        <f aca="false">SUM(AE867:AK867)+AB867+AC867+AD867</f>
        <v>2000000000</v>
      </c>
    </row>
    <row r="868" customFormat="false" ht="15" hidden="true" customHeight="false" outlineLevel="0" collapsed="false">
      <c r="A868" s="5" t="n">
        <f aca="false">sensitivity_exit_usd</f>
        <v>2000000000</v>
      </c>
      <c r="B868" s="2" t="n">
        <f aca="false">ROW()-ROW($B$745)</f>
        <v>123</v>
      </c>
      <c r="C868" s="2" t="n">
        <f aca="false">MOD(QUOTIENT($B868,1),2)</f>
        <v>1</v>
      </c>
      <c r="D868" s="2" t="n">
        <f aca="false">MOD(QUOTIENT($B868,2),2)</f>
        <v>1</v>
      </c>
      <c r="E868" s="2" t="n">
        <f aca="false">MOD(QUOTIENT($B868,4),2)</f>
        <v>0</v>
      </c>
      <c r="F868" s="2" t="n">
        <f aca="false">MOD(QUOTIENT($B868,8),2)</f>
        <v>1</v>
      </c>
      <c r="G868" s="2" t="n">
        <f aca="false">MOD(QUOTIENT($B868,16),2)</f>
        <v>1</v>
      </c>
      <c r="H868" s="2" t="n">
        <f aca="false">MOD(QUOTIENT($B868,32),2)</f>
        <v>1</v>
      </c>
      <c r="I868" s="2" t="n">
        <f aca="false">MOD(QUOTIENT($B868,64),2)</f>
        <v>1</v>
      </c>
      <c r="J868" s="5" t="n">
        <f aca="false">IF($C868=const_zero,MIN(class_series_f_invested_usd,MAX(const_zero,$A868)),const_zero)</f>
        <v>0</v>
      </c>
      <c r="K868" s="5" t="n">
        <f aca="false">IF($D868=const_zero,MIN(class_series_e_invested_usd,MAX(const_zero,$A868-SUM($J868:$J868))),const_zero)</f>
        <v>0</v>
      </c>
      <c r="L868" s="5" t="n">
        <f aca="false">IF($E868=const_zero,MIN(class_series_d_invested_usd,MAX(const_zero,$A868-SUM($J868:$K868))),const_zero)</f>
        <v>100000000</v>
      </c>
      <c r="M868" s="5" t="n">
        <f aca="false">IF($F868=const_zero,MIN(class_series_c_invested_usd,MAX(const_zero,$A868-SUM($J868:$L868))),const_zero)</f>
        <v>0</v>
      </c>
      <c r="N868" s="5" t="n">
        <f aca="false">IF($G868=const_zero,MIN(class_series_b_invested_usd,MAX(const_zero,$A868-SUM($J868:$M868))),const_zero)</f>
        <v>0</v>
      </c>
      <c r="O868" s="5" t="n">
        <f aca="false">IF($H868=const_zero,MIN(class_series_a_invested_usd,MAX(const_zero,$A868-SUM($J868:$N868))),const_zero)</f>
        <v>0</v>
      </c>
      <c r="P868" s="5" t="n">
        <f aca="false">IF($I868=const_zero,MIN(class_seed_invested_usd,MAX(const_zero,$A868-SUM($J868:$O868))),const_zero)</f>
        <v>0</v>
      </c>
      <c r="Q868" s="5" t="n">
        <f aca="false">MAX(const_zero,$A868-SUM($J868:$P868))</f>
        <v>1900000000</v>
      </c>
      <c r="R868" s="9" t="n">
        <f aca="false">common_rsa_total+Sensitivity!$AE$690+Sensitivity!$AJ$690+IF($C868=const_one,Sensitivity!$D$690,const_zero)+IF($D868=const_one,Sensitivity!$Y$690,const_zero)+IF($E868=const_one,Sensitivity!$V$690,const_zero)+IF($F868=const_one,Sensitivity!$S$690,const_zero)+IF($G868=const_one,Sensitivity!$P$690,const_zero)+IF($H868=const_one,Sensitivity!$M$690,const_zero)+IF($I868=const_one,Sensitivity!$J$690,const_zero)</f>
        <v>31789485.1577316</v>
      </c>
      <c r="S868" s="23" t="b">
        <f aca="false">IF($R868&gt;const_zero,--($Q868&gt;option_strike_usd*$R868),const_zero)</f>
        <v>1</v>
      </c>
      <c r="T868" s="7" t="n">
        <f aca="false">IF($R868&gt;const_zero,IF($S868=const_one,($Q868+option_strike_usd*pre_f_options_issued)/($R868+pre_f_options_issued),$Q868/$R868),const_zero)</f>
        <v>55.4834810510716</v>
      </c>
      <c r="U868" s="5" t="n">
        <f aca="false">IF($C868=const_one,Sensitivity!$D$690*$T868,const_zero)</f>
        <v>51645998.1078111</v>
      </c>
      <c r="V868" s="5" t="n">
        <f aca="false">IF($D868=const_one,Sensitivity!$Y$690*$T868,const_zero)</f>
        <v>341512778.901846</v>
      </c>
      <c r="W868" s="5" t="n">
        <f aca="false">IF($E868=const_one,Sensitivity!$V$690*$T868,const_zero)</f>
        <v>0</v>
      </c>
      <c r="X868" s="5" t="n">
        <f aca="false">IF($F868=const_one,Sensitivity!$S$690*$T868,const_zero)</f>
        <v>133160354.522572</v>
      </c>
      <c r="Y868" s="5" t="n">
        <f aca="false">IF($G868=const_one,Sensitivity!$P$690*$T868,const_zero)</f>
        <v>166450443.153215</v>
      </c>
      <c r="Z868" s="5" t="n">
        <f aca="false">IF($H868=const_one,Sensitivity!$M$690*$T868,const_zero)</f>
        <v>277417405.255358</v>
      </c>
      <c r="AA868" s="5" t="n">
        <f aca="false">IF($I868=const_one,Sensitivity!$J$690*$T868,const_zero)</f>
        <v>277417405.255358</v>
      </c>
      <c r="AB868" s="5" t="n">
        <f aca="false">(Sensitivity!$AE$690+Sensitivity!$AJ$690)*$T868</f>
        <v>16835582.7165169</v>
      </c>
      <c r="AC868" s="5" t="n">
        <f aca="false">common_rsa_total*$T868</f>
        <v>499351329.459644</v>
      </c>
      <c r="AD868" s="5" t="n">
        <f aca="false">IF($S868=const_one,pre_f_options_issued*($T868-option_strike_usd),const_zero)</f>
        <v>136208702.627679</v>
      </c>
      <c r="AE868" s="5" t="n">
        <f aca="false">J868+U868</f>
        <v>51645998.1078111</v>
      </c>
      <c r="AF868" s="5" t="n">
        <f aca="false">K868+V868</f>
        <v>341512778.901846</v>
      </c>
      <c r="AG868" s="5" t="n">
        <f aca="false">L868+W868</f>
        <v>100000000</v>
      </c>
      <c r="AH868" s="5" t="n">
        <f aca="false">M868+X868</f>
        <v>133160354.522572</v>
      </c>
      <c r="AI868" s="5" t="n">
        <f aca="false">N868+Y868</f>
        <v>166450443.153215</v>
      </c>
      <c r="AJ868" s="5" t="n">
        <f aca="false">O868+Z868</f>
        <v>277417405.255358</v>
      </c>
      <c r="AK868" s="5" t="n">
        <f aca="false">P868+AA868</f>
        <v>277417405.255358</v>
      </c>
      <c r="AL868" s="5" t="n">
        <f aca="false">INDEX($AE$745:$AE$872,$B868-$C868*1+const_one)</f>
        <v>30000000</v>
      </c>
      <c r="AM868" s="5" t="n">
        <f aca="false">INDEX($AF$745:$AF$872,$B868-$D868*2+const_one)</f>
        <v>300000000</v>
      </c>
      <c r="AN868" s="5" t="n">
        <f aca="false">INDEX($AG$745:$AG$872,$B868-$E868*4+const_one)</f>
        <v>100000000</v>
      </c>
      <c r="AO868" s="5" t="n">
        <f aca="false">INDEX($AH$745:$AH$872,$B868-$F868*8+const_one)</f>
        <v>60000000</v>
      </c>
      <c r="AP868" s="5" t="n">
        <f aca="false">INDEX($AI$745:$AI$872,$B868-$G868*16+const_one)</f>
        <v>30000000</v>
      </c>
      <c r="AQ868" s="5" t="n">
        <f aca="false">INDEX($AJ$745:$AJ$872,$B868-$H868*32+const_one)</f>
        <v>15000000</v>
      </c>
      <c r="AR868" s="5" t="n">
        <f aca="false">INDEX($AK$745:$AK$872,$B868-$I868*64+const_one)</f>
        <v>5000000</v>
      </c>
      <c r="AS868" s="5" t="n">
        <f aca="false">INDEX($AE$745:$AE$872,$B868+(const_one-$C868)*1+const_one)</f>
        <v>51645998.1078111</v>
      </c>
      <c r="AT868" s="5" t="n">
        <f aca="false">INDEX($AF$745:$AF$872,$B868+(const_one-$D868)*2+const_one)</f>
        <v>341512778.901846</v>
      </c>
      <c r="AU868" s="5" t="n">
        <f aca="false">INDEX($AG$745:$AG$872,$B868+(const_one-$E868)*4+const_one)</f>
        <v>96699843.812731</v>
      </c>
      <c r="AV868" s="5" t="n">
        <f aca="false">INDEX($AH$745:$AH$872,$B868+(const_one-$F868)*8+const_one)</f>
        <v>133160354.522572</v>
      </c>
      <c r="AW868" s="5" t="n">
        <f aca="false">INDEX($AI$745:$AI$872,$B868+(const_one-$G868)*16+const_one)</f>
        <v>166450443.153215</v>
      </c>
      <c r="AX868" s="5" t="n">
        <f aca="false">INDEX($AJ$745:$AJ$872,$B868+(const_one-$H868)*32+const_one)</f>
        <v>277417405.255358</v>
      </c>
      <c r="AY868" s="5" t="n">
        <f aca="false">INDEX($AK$745:$AK$872,$B868+(const_one-$I868)*64+const_one)</f>
        <v>277417405.255358</v>
      </c>
      <c r="AZ868" s="5" t="n">
        <f aca="false">--($C868=--(AS868&gt;AL868))</f>
        <v>1</v>
      </c>
      <c r="BA868" s="5" t="n">
        <f aca="false">--($D868=--(AT868&gt;AM868))</f>
        <v>1</v>
      </c>
      <c r="BB868" s="5" t="n">
        <f aca="false">--($E868=--(AU868&gt;AN868))</f>
        <v>1</v>
      </c>
      <c r="BC868" s="5" t="n">
        <f aca="false">--($F868=--(AV868&gt;AO868))</f>
        <v>1</v>
      </c>
      <c r="BD868" s="5" t="n">
        <f aca="false">--($G868=--(AW868&gt;AP868))</f>
        <v>1</v>
      </c>
      <c r="BE868" s="5" t="n">
        <f aca="false">--($H868=--(AX868&gt;AQ868))</f>
        <v>1</v>
      </c>
      <c r="BF868" s="5" t="n">
        <f aca="false">--($I868=--(AY868&gt;AR868))</f>
        <v>1</v>
      </c>
      <c r="BG868" s="5" t="n">
        <f aca="false">SUM(AZ868:BF868)</f>
        <v>7</v>
      </c>
      <c r="BH868" s="5" t="n">
        <f aca="false">SUM(AE868:AK868)+AB868+AC868+AD868</f>
        <v>2000000000</v>
      </c>
    </row>
    <row r="869" customFormat="false" ht="15" hidden="true" customHeight="false" outlineLevel="0" collapsed="false">
      <c r="A869" s="5" t="n">
        <f aca="false">sensitivity_exit_usd</f>
        <v>2000000000</v>
      </c>
      <c r="B869" s="2" t="n">
        <f aca="false">ROW()-ROW($B$745)</f>
        <v>124</v>
      </c>
      <c r="C869" s="2" t="n">
        <f aca="false">MOD(QUOTIENT($B869,1),2)</f>
        <v>0</v>
      </c>
      <c r="D869" s="2" t="n">
        <f aca="false">MOD(QUOTIENT($B869,2),2)</f>
        <v>0</v>
      </c>
      <c r="E869" s="2" t="n">
        <f aca="false">MOD(QUOTIENT($B869,4),2)</f>
        <v>1</v>
      </c>
      <c r="F869" s="2" t="n">
        <f aca="false">MOD(QUOTIENT($B869,8),2)</f>
        <v>1</v>
      </c>
      <c r="G869" s="2" t="n">
        <f aca="false">MOD(QUOTIENT($B869,16),2)</f>
        <v>1</v>
      </c>
      <c r="H869" s="2" t="n">
        <f aca="false">MOD(QUOTIENT($B869,32),2)</f>
        <v>1</v>
      </c>
      <c r="I869" s="2" t="n">
        <f aca="false">MOD(QUOTIENT($B869,64),2)</f>
        <v>1</v>
      </c>
      <c r="J869" s="5" t="n">
        <f aca="false">IF($C869=const_zero,MIN(class_series_f_invested_usd,MAX(const_zero,$A869)),const_zero)</f>
        <v>30000000</v>
      </c>
      <c r="K869" s="5" t="n">
        <f aca="false">IF($D869=const_zero,MIN(class_series_e_invested_usd,MAX(const_zero,$A869-SUM($J869:$J869))),const_zero)</f>
        <v>300000000</v>
      </c>
      <c r="L869" s="5" t="n">
        <f aca="false">IF($E869=const_zero,MIN(class_series_d_invested_usd,MAX(const_zero,$A869-SUM($J869:$K869))),const_zero)</f>
        <v>0</v>
      </c>
      <c r="M869" s="5" t="n">
        <f aca="false">IF($F869=const_zero,MIN(class_series_c_invested_usd,MAX(const_zero,$A869-SUM($J869:$L869))),const_zero)</f>
        <v>0</v>
      </c>
      <c r="N869" s="5" t="n">
        <f aca="false">IF($G869=const_zero,MIN(class_series_b_invested_usd,MAX(const_zero,$A869-SUM($J869:$M869))),const_zero)</f>
        <v>0</v>
      </c>
      <c r="O869" s="5" t="n">
        <f aca="false">IF($H869=const_zero,MIN(class_series_a_invested_usd,MAX(const_zero,$A869-SUM($J869:$N869))),const_zero)</f>
        <v>0</v>
      </c>
      <c r="P869" s="5" t="n">
        <f aca="false">IF($I869=const_zero,MIN(class_seed_invested_usd,MAX(const_zero,$A869-SUM($J869:$O869))),const_zero)</f>
        <v>0</v>
      </c>
      <c r="Q869" s="5" t="n">
        <f aca="false">MAX(const_zero,$A869-SUM($J869:$P869))</f>
        <v>1670000000</v>
      </c>
      <c r="R869" s="9" t="n">
        <f aca="false">common_rsa_total+Sensitivity!$AE$690+Sensitivity!$AJ$690+IF($C869=const_one,Sensitivity!$D$690,const_zero)+IF($D869=const_one,Sensitivity!$Y$690,const_zero)+IF($E869=const_one,Sensitivity!$V$690,const_zero)+IF($F869=const_one,Sensitivity!$S$690,const_zero)+IF($G869=const_one,Sensitivity!$P$690,const_zero)+IF($H869=const_one,Sensitivity!$M$690,const_zero)+IF($I869=const_one,Sensitivity!$J$690,const_zero)</f>
        <v>26443274.4169345</v>
      </c>
      <c r="S869" s="23" t="b">
        <f aca="false">IF($R869&gt;const_zero,--($Q869&gt;option_strike_usd*$R869),const_zero)</f>
        <v>1</v>
      </c>
      <c r="T869" s="7" t="n">
        <f aca="false">IF($R869&gt;const_zero,IF($S869=const_one,($Q869+option_strike_usd*pre_f_options_issued)/($R869+pre_f_options_issued),$Q869/$R869),const_zero)</f>
        <v>57.7854452784869</v>
      </c>
      <c r="U869" s="5" t="n">
        <f aca="false">IF($C869=const_one,Sensitivity!$D$690*$T869,const_zero)</f>
        <v>0</v>
      </c>
      <c r="V869" s="5" t="n">
        <f aca="false">IF($D869=const_one,Sensitivity!$Y$690*$T869,const_zero)</f>
        <v>0</v>
      </c>
      <c r="W869" s="5" t="n">
        <f aca="false">IF($E869=const_one,Sensitivity!$V$690*$T869,const_zero)</f>
        <v>100537444.741611</v>
      </c>
      <c r="X869" s="5" t="n">
        <f aca="false">IF($F869=const_one,Sensitivity!$S$690*$T869,const_zero)</f>
        <v>138685068.668369</v>
      </c>
      <c r="Y869" s="5" t="n">
        <f aca="false">IF($G869=const_one,Sensitivity!$P$690*$T869,const_zero)</f>
        <v>173356335.835461</v>
      </c>
      <c r="Z869" s="5" t="n">
        <f aca="false">IF($H869=const_one,Sensitivity!$M$690*$T869,const_zero)</f>
        <v>288927226.392434</v>
      </c>
      <c r="AA869" s="5" t="n">
        <f aca="false">IF($I869=const_one,Sensitivity!$J$690*$T869,const_zero)</f>
        <v>288927226.392434</v>
      </c>
      <c r="AB869" s="5" t="n">
        <f aca="false">(Sensitivity!$AE$690+Sensitivity!$AJ$690)*$T869</f>
        <v>17534077.267092</v>
      </c>
      <c r="AC869" s="5" t="n">
        <f aca="false">common_rsa_total*$T869</f>
        <v>520069007.506382</v>
      </c>
      <c r="AD869" s="5" t="n">
        <f aca="false">IF($S869=const_one,pre_f_options_issued*($T869-option_strike_usd),const_zero)</f>
        <v>141963613.196217</v>
      </c>
      <c r="AE869" s="5" t="n">
        <f aca="false">J869+U869</f>
        <v>30000000</v>
      </c>
      <c r="AF869" s="5" t="n">
        <f aca="false">K869+V869</f>
        <v>300000000</v>
      </c>
      <c r="AG869" s="5" t="n">
        <f aca="false">L869+W869</f>
        <v>100537444.741611</v>
      </c>
      <c r="AH869" s="5" t="n">
        <f aca="false">M869+X869</f>
        <v>138685068.668369</v>
      </c>
      <c r="AI869" s="5" t="n">
        <f aca="false">N869+Y869</f>
        <v>173356335.835461</v>
      </c>
      <c r="AJ869" s="5" t="n">
        <f aca="false">O869+Z869</f>
        <v>288927226.392434</v>
      </c>
      <c r="AK869" s="5" t="n">
        <f aca="false">P869+AA869</f>
        <v>288927226.392434</v>
      </c>
      <c r="AL869" s="5" t="n">
        <f aca="false">INDEX($AE$745:$AE$872,$B869-$C869*1+const_one)</f>
        <v>30000000</v>
      </c>
      <c r="AM869" s="5" t="n">
        <f aca="false">INDEX($AF$745:$AF$872,$B869-$D869*2+const_one)</f>
        <v>300000000</v>
      </c>
      <c r="AN869" s="5" t="n">
        <f aca="false">INDEX($AG$745:$AG$872,$B869-$E869*4+const_one)</f>
        <v>100000000</v>
      </c>
      <c r="AO869" s="5" t="n">
        <f aca="false">INDEX($AH$745:$AH$872,$B869-$F869*8+const_one)</f>
        <v>60000000</v>
      </c>
      <c r="AP869" s="5" t="n">
        <f aca="false">INDEX($AI$745:$AI$872,$B869-$G869*16+const_one)</f>
        <v>30000000</v>
      </c>
      <c r="AQ869" s="5" t="n">
        <f aca="false">INDEX($AJ$745:$AJ$872,$B869-$H869*32+const_one)</f>
        <v>15000000</v>
      </c>
      <c r="AR869" s="5" t="n">
        <f aca="false">INDEX($AK$745:$AK$872,$B869-$I869*64+const_one)</f>
        <v>5000000</v>
      </c>
      <c r="AS869" s="5" t="n">
        <f aca="false">INDEX($AE$745:$AE$872,$B869+(const_one-$C869)*1+const_one)</f>
        <v>53047524.1087244</v>
      </c>
      <c r="AT869" s="5" t="n">
        <f aca="false">INDEX($AF$745:$AF$872,$B869+(const_one-$D869)*2+const_one)</f>
        <v>345916946.71918</v>
      </c>
      <c r="AU869" s="5" t="n">
        <f aca="false">INDEX($AG$745:$AG$872,$B869+(const_one-$E869)*4+const_one)</f>
        <v>100537444.741611</v>
      </c>
      <c r="AV869" s="5" t="n">
        <f aca="false">INDEX($AH$745:$AH$872,$B869+(const_one-$F869)*8+const_one)</f>
        <v>138685068.668369</v>
      </c>
      <c r="AW869" s="5" t="n">
        <f aca="false">INDEX($AI$745:$AI$872,$B869+(const_one-$G869)*16+const_one)</f>
        <v>173356335.835461</v>
      </c>
      <c r="AX869" s="5" t="n">
        <f aca="false">INDEX($AJ$745:$AJ$872,$B869+(const_one-$H869)*32+const_one)</f>
        <v>288927226.392434</v>
      </c>
      <c r="AY869" s="5" t="n">
        <f aca="false">INDEX($AK$745:$AK$872,$B869+(const_one-$I869)*64+const_one)</f>
        <v>288927226.392434</v>
      </c>
      <c r="AZ869" s="5" t="n">
        <f aca="false">--($C869=--(AS869&gt;AL869))</f>
        <v>0</v>
      </c>
      <c r="BA869" s="5" t="n">
        <f aca="false">--($D869=--(AT869&gt;AM869))</f>
        <v>0</v>
      </c>
      <c r="BB869" s="5" t="n">
        <f aca="false">--($E869=--(AU869&gt;AN869))</f>
        <v>1</v>
      </c>
      <c r="BC869" s="5" t="n">
        <f aca="false">--($F869=--(AV869&gt;AO869))</f>
        <v>1</v>
      </c>
      <c r="BD869" s="5" t="n">
        <f aca="false">--($G869=--(AW869&gt;AP869))</f>
        <v>1</v>
      </c>
      <c r="BE869" s="5" t="n">
        <f aca="false">--($H869=--(AX869&gt;AQ869))</f>
        <v>1</v>
      </c>
      <c r="BF869" s="5" t="n">
        <f aca="false">--($I869=--(AY869&gt;AR869))</f>
        <v>1</v>
      </c>
      <c r="BG869" s="5" t="n">
        <f aca="false">SUM(AZ869:BF869)</f>
        <v>5</v>
      </c>
      <c r="BH869" s="5" t="n">
        <f aca="false">SUM(AE869:AK869)+AB869+AC869+AD869</f>
        <v>2000000000</v>
      </c>
    </row>
    <row r="870" customFormat="false" ht="15" hidden="true" customHeight="false" outlineLevel="0" collapsed="false">
      <c r="A870" s="5" t="n">
        <f aca="false">sensitivity_exit_usd</f>
        <v>2000000000</v>
      </c>
      <c r="B870" s="2" t="n">
        <f aca="false">ROW()-ROW($B$745)</f>
        <v>125</v>
      </c>
      <c r="C870" s="2" t="n">
        <f aca="false">MOD(QUOTIENT($B870,1),2)</f>
        <v>1</v>
      </c>
      <c r="D870" s="2" t="n">
        <f aca="false">MOD(QUOTIENT($B870,2),2)</f>
        <v>0</v>
      </c>
      <c r="E870" s="2" t="n">
        <f aca="false">MOD(QUOTIENT($B870,4),2)</f>
        <v>1</v>
      </c>
      <c r="F870" s="2" t="n">
        <f aca="false">MOD(QUOTIENT($B870,8),2)</f>
        <v>1</v>
      </c>
      <c r="G870" s="2" t="n">
        <f aca="false">MOD(QUOTIENT($B870,16),2)</f>
        <v>1</v>
      </c>
      <c r="H870" s="2" t="n">
        <f aca="false">MOD(QUOTIENT($B870,32),2)</f>
        <v>1</v>
      </c>
      <c r="I870" s="2" t="n">
        <f aca="false">MOD(QUOTIENT($B870,64),2)</f>
        <v>1</v>
      </c>
      <c r="J870" s="5" t="n">
        <f aca="false">IF($C870=const_zero,MIN(class_series_f_invested_usd,MAX(const_zero,$A870)),const_zero)</f>
        <v>0</v>
      </c>
      <c r="K870" s="5" t="n">
        <f aca="false">IF($D870=const_zero,MIN(class_series_e_invested_usd,MAX(const_zero,$A870-SUM($J870:$J870))),const_zero)</f>
        <v>300000000</v>
      </c>
      <c r="L870" s="5" t="n">
        <f aca="false">IF($E870=const_zero,MIN(class_series_d_invested_usd,MAX(const_zero,$A870-SUM($J870:$K870))),const_zero)</f>
        <v>0</v>
      </c>
      <c r="M870" s="5" t="n">
        <f aca="false">IF($F870=const_zero,MIN(class_series_c_invested_usd,MAX(const_zero,$A870-SUM($J870:$L870))),const_zero)</f>
        <v>0</v>
      </c>
      <c r="N870" s="5" t="n">
        <f aca="false">IF($G870=const_zero,MIN(class_series_b_invested_usd,MAX(const_zero,$A870-SUM($J870:$M870))),const_zero)</f>
        <v>0</v>
      </c>
      <c r="O870" s="5" t="n">
        <f aca="false">IF($H870=const_zero,MIN(class_series_a_invested_usd,MAX(const_zero,$A870-SUM($J870:$N870))),const_zero)</f>
        <v>0</v>
      </c>
      <c r="P870" s="5" t="n">
        <f aca="false">IF($I870=const_zero,MIN(class_seed_invested_usd,MAX(const_zero,$A870-SUM($J870:$O870))),const_zero)</f>
        <v>0</v>
      </c>
      <c r="Q870" s="5" t="n">
        <f aca="false">MAX(const_zero,$A870-SUM($J870:$P870))</f>
        <v>1700000000</v>
      </c>
      <c r="R870" s="9" t="n">
        <f aca="false">common_rsa_total+Sensitivity!$AE$690+Sensitivity!$AJ$690+IF($C870=const_one,Sensitivity!$D$690,const_zero)+IF($D870=const_one,Sensitivity!$Y$690,const_zero)+IF($E870=const_one,Sensitivity!$V$690,const_zero)+IF($F870=const_one,Sensitivity!$S$690,const_zero)+IF($G870=const_one,Sensitivity!$P$690,const_zero)+IF($H870=const_one,Sensitivity!$M$690,const_zero)+IF($I870=const_one,Sensitivity!$J$690,const_zero)</f>
        <v>27374109.9941088</v>
      </c>
      <c r="S870" s="23" t="b">
        <f aca="false">IF($R870&gt;const_zero,--($Q870&gt;option_strike_usd*$R870),const_zero)</f>
        <v>1</v>
      </c>
      <c r="T870" s="7" t="n">
        <f aca="false">IF($R870&gt;const_zero,IF($S870=const_one,($Q870+option_strike_usd*pre_f_options_issued)/($R870+pre_f_options_issued),$Q870/$R870),const_zero)</f>
        <v>56.9891454619312</v>
      </c>
      <c r="U870" s="5" t="n">
        <f aca="false">IF($C870=const_one,Sensitivity!$D$690*$T870,const_zero)</f>
        <v>53047524.1087244</v>
      </c>
      <c r="V870" s="5" t="n">
        <f aca="false">IF($D870=const_one,Sensitivity!$Y$690*$T870,const_zero)</f>
        <v>0</v>
      </c>
      <c r="W870" s="5" t="n">
        <f aca="false">IF($E870=const_one,Sensitivity!$V$690*$T870,const_zero)</f>
        <v>99152010.2534129</v>
      </c>
      <c r="X870" s="5" t="n">
        <f aca="false">IF($F870=const_one,Sensitivity!$S$690*$T870,const_zero)</f>
        <v>136773949.108635</v>
      </c>
      <c r="Y870" s="5" t="n">
        <f aca="false">IF($G870=const_one,Sensitivity!$P$690*$T870,const_zero)</f>
        <v>170967436.385794</v>
      </c>
      <c r="Z870" s="5" t="n">
        <f aca="false">IF($H870=const_one,Sensitivity!$M$690*$T870,const_zero)</f>
        <v>284945727.309656</v>
      </c>
      <c r="AA870" s="5" t="n">
        <f aca="false">IF($I870=const_one,Sensitivity!$J$690*$T870,const_zero)</f>
        <v>284945727.309656</v>
      </c>
      <c r="AB870" s="5" t="n">
        <f aca="false">(Sensitivity!$AE$690+Sensitivity!$AJ$690)*$T870</f>
        <v>17292452.7119126</v>
      </c>
      <c r="AC870" s="5" t="n">
        <f aca="false">common_rsa_total*$T870</f>
        <v>512902309.157381</v>
      </c>
      <c r="AD870" s="5" t="n">
        <f aca="false">IF($S870=const_one,pre_f_options_issued*($T870-option_strike_usd),const_zero)</f>
        <v>139972863.654828</v>
      </c>
      <c r="AE870" s="5" t="n">
        <f aca="false">J870+U870</f>
        <v>53047524.1087244</v>
      </c>
      <c r="AF870" s="5" t="n">
        <f aca="false">K870+V870</f>
        <v>300000000</v>
      </c>
      <c r="AG870" s="5" t="n">
        <f aca="false">L870+W870</f>
        <v>99152010.2534129</v>
      </c>
      <c r="AH870" s="5" t="n">
        <f aca="false">M870+X870</f>
        <v>136773949.108635</v>
      </c>
      <c r="AI870" s="5" t="n">
        <f aca="false">N870+Y870</f>
        <v>170967436.385794</v>
      </c>
      <c r="AJ870" s="5" t="n">
        <f aca="false">O870+Z870</f>
        <v>284945727.309656</v>
      </c>
      <c r="AK870" s="5" t="n">
        <f aca="false">P870+AA870</f>
        <v>284945727.309656</v>
      </c>
      <c r="AL870" s="5" t="n">
        <f aca="false">INDEX($AE$745:$AE$872,$B870-$C870*1+const_one)</f>
        <v>30000000</v>
      </c>
      <c r="AM870" s="5" t="n">
        <f aca="false">INDEX($AF$745:$AF$872,$B870-$D870*2+const_one)</f>
        <v>300000000</v>
      </c>
      <c r="AN870" s="5" t="n">
        <f aca="false">INDEX($AG$745:$AG$872,$B870-$E870*4+const_one)</f>
        <v>100000000</v>
      </c>
      <c r="AO870" s="5" t="n">
        <f aca="false">INDEX($AH$745:$AH$872,$B870-$F870*8+const_one)</f>
        <v>60000000</v>
      </c>
      <c r="AP870" s="5" t="n">
        <f aca="false">INDEX($AI$745:$AI$872,$B870-$G870*16+const_one)</f>
        <v>30000000</v>
      </c>
      <c r="AQ870" s="5" t="n">
        <f aca="false">INDEX($AJ$745:$AJ$872,$B870-$H870*32+const_one)</f>
        <v>15000000</v>
      </c>
      <c r="AR870" s="5" t="n">
        <f aca="false">INDEX($AK$745:$AK$872,$B870-$I870*64+const_one)</f>
        <v>5000000</v>
      </c>
      <c r="AS870" s="5" t="n">
        <f aca="false">INDEX($AE$745:$AE$872,$B870+(const_one-$C870)*1+const_one)</f>
        <v>53047524.1087244</v>
      </c>
      <c r="AT870" s="5" t="n">
        <f aca="false">INDEX($AF$745:$AF$872,$B870+(const_one-$D870)*2+const_one)</f>
        <v>342105181.272582</v>
      </c>
      <c r="AU870" s="5" t="n">
        <f aca="false">INDEX($AG$745:$AG$872,$B870+(const_one-$E870)*4+const_one)</f>
        <v>99152010.2534129</v>
      </c>
      <c r="AV870" s="5" t="n">
        <f aca="false">INDEX($AH$745:$AH$872,$B870+(const_one-$F870)*8+const_one)</f>
        <v>136773949.108635</v>
      </c>
      <c r="AW870" s="5" t="n">
        <f aca="false">INDEX($AI$745:$AI$872,$B870+(const_one-$G870)*16+const_one)</f>
        <v>170967436.385794</v>
      </c>
      <c r="AX870" s="5" t="n">
        <f aca="false">INDEX($AJ$745:$AJ$872,$B870+(const_one-$H870)*32+const_one)</f>
        <v>284945727.309656</v>
      </c>
      <c r="AY870" s="5" t="n">
        <f aca="false">INDEX($AK$745:$AK$872,$B870+(const_one-$I870)*64+const_one)</f>
        <v>284945727.309656</v>
      </c>
      <c r="AZ870" s="5" t="n">
        <f aca="false">--($C870=--(AS870&gt;AL870))</f>
        <v>1</v>
      </c>
      <c r="BA870" s="5" t="n">
        <f aca="false">--($D870=--(AT870&gt;AM870))</f>
        <v>0</v>
      </c>
      <c r="BB870" s="5" t="n">
        <f aca="false">--($E870=--(AU870&gt;AN870))</f>
        <v>0</v>
      </c>
      <c r="BC870" s="5" t="n">
        <f aca="false">--($F870=--(AV870&gt;AO870))</f>
        <v>1</v>
      </c>
      <c r="BD870" s="5" t="n">
        <f aca="false">--($G870=--(AW870&gt;AP870))</f>
        <v>1</v>
      </c>
      <c r="BE870" s="5" t="n">
        <f aca="false">--($H870=--(AX870&gt;AQ870))</f>
        <v>1</v>
      </c>
      <c r="BF870" s="5" t="n">
        <f aca="false">--($I870=--(AY870&gt;AR870))</f>
        <v>1</v>
      </c>
      <c r="BG870" s="5" t="n">
        <f aca="false">SUM(AZ870:BF870)</f>
        <v>5</v>
      </c>
      <c r="BH870" s="5" t="n">
        <f aca="false">SUM(AE870:AK870)+AB870+AC870+AD870</f>
        <v>2000000000</v>
      </c>
    </row>
    <row r="871" customFormat="false" ht="15" hidden="true" customHeight="false" outlineLevel="0" collapsed="false">
      <c r="A871" s="5" t="n">
        <f aca="false">sensitivity_exit_usd</f>
        <v>2000000000</v>
      </c>
      <c r="B871" s="2" t="n">
        <f aca="false">ROW()-ROW($B$745)</f>
        <v>126</v>
      </c>
      <c r="C871" s="2" t="n">
        <f aca="false">MOD(QUOTIENT($B871,1),2)</f>
        <v>0</v>
      </c>
      <c r="D871" s="2" t="n">
        <f aca="false">MOD(QUOTIENT($B871,2),2)</f>
        <v>1</v>
      </c>
      <c r="E871" s="2" t="n">
        <f aca="false">MOD(QUOTIENT($B871,4),2)</f>
        <v>1</v>
      </c>
      <c r="F871" s="2" t="n">
        <f aca="false">MOD(QUOTIENT($B871,8),2)</f>
        <v>1</v>
      </c>
      <c r="G871" s="2" t="n">
        <f aca="false">MOD(QUOTIENT($B871,16),2)</f>
        <v>1</v>
      </c>
      <c r="H871" s="2" t="n">
        <f aca="false">MOD(QUOTIENT($B871,32),2)</f>
        <v>1</v>
      </c>
      <c r="I871" s="2" t="n">
        <f aca="false">MOD(QUOTIENT($B871,64),2)</f>
        <v>1</v>
      </c>
      <c r="J871" s="5" t="n">
        <f aca="false">IF($C871=const_zero,MIN(class_series_f_invested_usd,MAX(const_zero,$A871)),const_zero)</f>
        <v>30000000</v>
      </c>
      <c r="K871" s="5" t="n">
        <f aca="false">IF($D871=const_zero,MIN(class_series_e_invested_usd,MAX(const_zero,$A871-SUM($J871:$J871))),const_zero)</f>
        <v>0</v>
      </c>
      <c r="L871" s="5" t="n">
        <f aca="false">IF($E871=const_zero,MIN(class_series_d_invested_usd,MAX(const_zero,$A871-SUM($J871:$K871))),const_zero)</f>
        <v>0</v>
      </c>
      <c r="M871" s="5" t="n">
        <f aca="false">IF($F871=const_zero,MIN(class_series_c_invested_usd,MAX(const_zero,$A871-SUM($J871:$L871))),const_zero)</f>
        <v>0</v>
      </c>
      <c r="N871" s="5" t="n">
        <f aca="false">IF($G871=const_zero,MIN(class_series_b_invested_usd,MAX(const_zero,$A871-SUM($J871:$M871))),const_zero)</f>
        <v>0</v>
      </c>
      <c r="O871" s="5" t="n">
        <f aca="false">IF($H871=const_zero,MIN(class_series_a_invested_usd,MAX(const_zero,$A871-SUM($J871:$N871))),const_zero)</f>
        <v>0</v>
      </c>
      <c r="P871" s="5" t="n">
        <f aca="false">IF($I871=const_zero,MIN(class_seed_invested_usd,MAX(const_zero,$A871-SUM($J871:$O871))),const_zero)</f>
        <v>0</v>
      </c>
      <c r="Q871" s="5" t="n">
        <f aca="false">MAX(const_zero,$A871-SUM($J871:$P871))</f>
        <v>1970000000</v>
      </c>
      <c r="R871" s="9" t="n">
        <f aca="false">common_rsa_total+Sensitivity!$AE$690+Sensitivity!$AJ$690+IF($C871=const_one,Sensitivity!$D$690,const_zero)+IF($D871=const_one,Sensitivity!$Y$690,const_zero)+IF($E871=const_one,Sensitivity!$V$690,const_zero)+IF($F871=const_one,Sensitivity!$S$690,const_zero)+IF($G871=const_one,Sensitivity!$P$690,const_zero)+IF($H871=const_one,Sensitivity!$M$690,const_zero)+IF($I871=const_one,Sensitivity!$J$690,const_zero)</f>
        <v>32598489.851011</v>
      </c>
      <c r="S871" s="23" t="b">
        <f aca="false">IF($R871&gt;const_zero,--($Q871&gt;option_strike_usd*$R871),const_zero)</f>
        <v>1</v>
      </c>
      <c r="T871" s="7" t="n">
        <f aca="false">IF($R871&gt;const_zero,IF($S871=const_one,($Q871+option_strike_usd*pre_f_options_issued)/($R871+pre_f_options_issued),$Q871/$R871),const_zero)</f>
        <v>56.1989991128687</v>
      </c>
      <c r="U871" s="5" t="n">
        <f aca="false">IF($C871=const_one,Sensitivity!$D$690*$T871,const_zero)</f>
        <v>0</v>
      </c>
      <c r="V871" s="5" t="n">
        <f aca="false">IF($D871=const_one,Sensitivity!$Y$690*$T871,const_zero)</f>
        <v>345916946.71918</v>
      </c>
      <c r="W871" s="5" t="n">
        <f aca="false">IF($E871=const_one,Sensitivity!$V$690*$T871,const_zero)</f>
        <v>97777281.8157619</v>
      </c>
      <c r="X871" s="5" t="n">
        <f aca="false">IF($F871=const_one,Sensitivity!$S$690*$T871,const_zero)</f>
        <v>134877597.870885</v>
      </c>
      <c r="Y871" s="5" t="n">
        <f aca="false">IF($G871=const_one,Sensitivity!$P$690*$T871,const_zero)</f>
        <v>168596997.338606</v>
      </c>
      <c r="Z871" s="5" t="n">
        <f aca="false">IF($H871=const_one,Sensitivity!$M$690*$T871,const_zero)</f>
        <v>280994995.564344</v>
      </c>
      <c r="AA871" s="5" t="n">
        <f aca="false">IF($I871=const_one,Sensitivity!$J$690*$T871,const_zero)</f>
        <v>280994995.564344</v>
      </c>
      <c r="AB871" s="5" t="n">
        <f aca="false">(Sensitivity!$AE$690+Sensitivity!$AJ$690)*$T871</f>
        <v>17052695.3288899</v>
      </c>
      <c r="AC871" s="5" t="n">
        <f aca="false">common_rsa_total*$T871</f>
        <v>505790992.015818</v>
      </c>
      <c r="AD871" s="5" t="n">
        <f aca="false">IF($S871=const_one,pre_f_options_issued*($T871-option_strike_usd),const_zero)</f>
        <v>137997497.782172</v>
      </c>
      <c r="AE871" s="5" t="n">
        <f aca="false">J871+U871</f>
        <v>30000000</v>
      </c>
      <c r="AF871" s="5" t="n">
        <f aca="false">K871+V871</f>
        <v>345916946.71918</v>
      </c>
      <c r="AG871" s="5" t="n">
        <f aca="false">L871+W871</f>
        <v>97777281.8157619</v>
      </c>
      <c r="AH871" s="5" t="n">
        <f aca="false">M871+X871</f>
        <v>134877597.870885</v>
      </c>
      <c r="AI871" s="5" t="n">
        <f aca="false">N871+Y871</f>
        <v>168596997.338606</v>
      </c>
      <c r="AJ871" s="5" t="n">
        <f aca="false">O871+Z871</f>
        <v>280994995.564344</v>
      </c>
      <c r="AK871" s="5" t="n">
        <f aca="false">P871+AA871</f>
        <v>280994995.564344</v>
      </c>
      <c r="AL871" s="5" t="n">
        <f aca="false">INDEX($AE$745:$AE$872,$B871-$C871*1+const_one)</f>
        <v>30000000</v>
      </c>
      <c r="AM871" s="5" t="n">
        <f aca="false">INDEX($AF$745:$AF$872,$B871-$D871*2+const_one)</f>
        <v>300000000</v>
      </c>
      <c r="AN871" s="5" t="n">
        <f aca="false">INDEX($AG$745:$AG$872,$B871-$E871*4+const_one)</f>
        <v>100000000</v>
      </c>
      <c r="AO871" s="5" t="n">
        <f aca="false">INDEX($AH$745:$AH$872,$B871-$F871*8+const_one)</f>
        <v>60000000</v>
      </c>
      <c r="AP871" s="5" t="n">
        <f aca="false">INDEX($AI$745:$AI$872,$B871-$G871*16+const_one)</f>
        <v>30000000</v>
      </c>
      <c r="AQ871" s="5" t="n">
        <f aca="false">INDEX($AJ$745:$AJ$872,$B871-$H871*32+const_one)</f>
        <v>15000000</v>
      </c>
      <c r="AR871" s="5" t="n">
        <f aca="false">INDEX($AK$745:$AK$872,$B871-$I871*64+const_one)</f>
        <v>5000000</v>
      </c>
      <c r="AS871" s="5" t="n">
        <f aca="false">INDEX($AE$745:$AE$872,$B871+(const_one-$C871)*1+const_one)</f>
        <v>51735585.4193502</v>
      </c>
      <c r="AT871" s="5" t="n">
        <f aca="false">INDEX($AF$745:$AF$872,$B871+(const_one-$D871)*2+const_one)</f>
        <v>345916946.71918</v>
      </c>
      <c r="AU871" s="5" t="n">
        <f aca="false">INDEX($AG$745:$AG$872,$B871+(const_one-$E871)*4+const_one)</f>
        <v>97777281.8157619</v>
      </c>
      <c r="AV871" s="5" t="n">
        <f aca="false">INDEX($AH$745:$AH$872,$B871+(const_one-$F871)*8+const_one)</f>
        <v>134877597.870885</v>
      </c>
      <c r="AW871" s="5" t="n">
        <f aca="false">INDEX($AI$745:$AI$872,$B871+(const_one-$G871)*16+const_one)</f>
        <v>168596997.338606</v>
      </c>
      <c r="AX871" s="5" t="n">
        <f aca="false">INDEX($AJ$745:$AJ$872,$B871+(const_one-$H871)*32+const_one)</f>
        <v>280994995.564344</v>
      </c>
      <c r="AY871" s="5" t="n">
        <f aca="false">INDEX($AK$745:$AK$872,$B871+(const_one-$I871)*64+const_one)</f>
        <v>280994995.564344</v>
      </c>
      <c r="AZ871" s="5" t="n">
        <f aca="false">--($C871=--(AS871&gt;AL871))</f>
        <v>0</v>
      </c>
      <c r="BA871" s="5" t="n">
        <f aca="false">--($D871=--(AT871&gt;AM871))</f>
        <v>1</v>
      </c>
      <c r="BB871" s="5" t="n">
        <f aca="false">--($E871=--(AU871&gt;AN871))</f>
        <v>0</v>
      </c>
      <c r="BC871" s="5" t="n">
        <f aca="false">--($F871=--(AV871&gt;AO871))</f>
        <v>1</v>
      </c>
      <c r="BD871" s="5" t="n">
        <f aca="false">--($G871=--(AW871&gt;AP871))</f>
        <v>1</v>
      </c>
      <c r="BE871" s="5" t="n">
        <f aca="false">--($H871=--(AX871&gt;AQ871))</f>
        <v>1</v>
      </c>
      <c r="BF871" s="5" t="n">
        <f aca="false">--($I871=--(AY871&gt;AR871))</f>
        <v>1</v>
      </c>
      <c r="BG871" s="5" t="n">
        <f aca="false">SUM(AZ871:BF871)</f>
        <v>5</v>
      </c>
      <c r="BH871" s="5" t="n">
        <f aca="false">SUM(AE871:AK871)+AB871+AC871+AD871</f>
        <v>2000000000</v>
      </c>
    </row>
    <row r="872" customFormat="false" ht="15" hidden="true" customHeight="false" outlineLevel="0" collapsed="false">
      <c r="A872" s="5" t="n">
        <f aca="false">sensitivity_exit_usd</f>
        <v>2000000000</v>
      </c>
      <c r="B872" s="2" t="n">
        <f aca="false">ROW()-ROW($B$745)</f>
        <v>127</v>
      </c>
      <c r="C872" s="2" t="n">
        <f aca="false">MOD(QUOTIENT($B872,1),2)</f>
        <v>1</v>
      </c>
      <c r="D872" s="2" t="n">
        <f aca="false">MOD(QUOTIENT($B872,2),2)</f>
        <v>1</v>
      </c>
      <c r="E872" s="2" t="n">
        <f aca="false">MOD(QUOTIENT($B872,4),2)</f>
        <v>1</v>
      </c>
      <c r="F872" s="2" t="n">
        <f aca="false">MOD(QUOTIENT($B872,8),2)</f>
        <v>1</v>
      </c>
      <c r="G872" s="2" t="n">
        <f aca="false">MOD(QUOTIENT($B872,16),2)</f>
        <v>1</v>
      </c>
      <c r="H872" s="2" t="n">
        <f aca="false">MOD(QUOTIENT($B872,32),2)</f>
        <v>1</v>
      </c>
      <c r="I872" s="2" t="n">
        <f aca="false">MOD(QUOTIENT($B872,64),2)</f>
        <v>1</v>
      </c>
      <c r="J872" s="5" t="n">
        <f aca="false">IF($C872=const_zero,MIN(class_series_f_invested_usd,MAX(const_zero,$A872)),const_zero)</f>
        <v>0</v>
      </c>
      <c r="K872" s="5" t="n">
        <f aca="false">IF($D872=const_zero,MIN(class_series_e_invested_usd,MAX(const_zero,$A872-SUM($J872:$J872))),const_zero)</f>
        <v>0</v>
      </c>
      <c r="L872" s="5" t="n">
        <f aca="false">IF($E872=const_zero,MIN(class_series_d_invested_usd,MAX(const_zero,$A872-SUM($J872:$K872))),const_zero)</f>
        <v>0</v>
      </c>
      <c r="M872" s="5" t="n">
        <f aca="false">IF($F872=const_zero,MIN(class_series_c_invested_usd,MAX(const_zero,$A872-SUM($J872:$L872))),const_zero)</f>
        <v>0</v>
      </c>
      <c r="N872" s="5" t="n">
        <f aca="false">IF($G872=const_zero,MIN(class_series_b_invested_usd,MAX(const_zero,$A872-SUM($J872:$M872))),const_zero)</f>
        <v>0</v>
      </c>
      <c r="O872" s="5" t="n">
        <f aca="false">IF($H872=const_zero,MIN(class_series_a_invested_usd,MAX(const_zero,$A872-SUM($J872:$N872))),const_zero)</f>
        <v>0</v>
      </c>
      <c r="P872" s="5" t="n">
        <f aca="false">IF($I872=const_zero,MIN(class_seed_invested_usd,MAX(const_zero,$A872-SUM($J872:$O872))),const_zero)</f>
        <v>0</v>
      </c>
      <c r="Q872" s="5" t="n">
        <f aca="false">MAX(const_zero,$A872-SUM($J872:$P872))</f>
        <v>2000000000</v>
      </c>
      <c r="R872" s="9" t="n">
        <f aca="false">common_rsa_total+Sensitivity!$AE$690+Sensitivity!$AJ$690+IF($C872=const_one,Sensitivity!$D$690,const_zero)+IF($D872=const_one,Sensitivity!$Y$690,const_zero)+IF($E872=const_one,Sensitivity!$V$690,const_zero)+IF($F872=const_one,Sensitivity!$S$690,const_zero)+IF($G872=const_one,Sensitivity!$P$690,const_zero)+IF($H872=const_one,Sensitivity!$M$690,const_zero)+IF($I872=const_one,Sensitivity!$J$690,const_zero)</f>
        <v>33529325.4281853</v>
      </c>
      <c r="S872" s="23" t="b">
        <f aca="false">IF($R872&gt;const_zero,--($Q872&gt;option_strike_usd*$R872),const_zero)</f>
        <v>1</v>
      </c>
      <c r="T872" s="7" t="n">
        <f aca="false">IF($R872&gt;const_zero,IF($S872=const_one,($Q872+option_strike_usd*pre_f_options_issued)/($R872+pre_f_options_issued),$Q872/$R872),const_zero)</f>
        <v>55.5797250212592</v>
      </c>
      <c r="U872" s="5" t="n">
        <f aca="false">IF($C872=const_one,Sensitivity!$D$690*$T872,const_zero)</f>
        <v>51735585.4193502</v>
      </c>
      <c r="V872" s="5" t="n">
        <f aca="false">IF($D872=const_one,Sensitivity!$Y$690*$T872,const_zero)</f>
        <v>342105181.272582</v>
      </c>
      <c r="W872" s="5" t="n">
        <f aca="false">IF($E872=const_one,Sensitivity!$V$690*$T872,const_zero)</f>
        <v>96699843.812731</v>
      </c>
      <c r="X872" s="5" t="n">
        <f aca="false">IF($F872=const_one,Sensitivity!$S$690*$T872,const_zero)</f>
        <v>133391340.051022</v>
      </c>
      <c r="Y872" s="5" t="n">
        <f aca="false">IF($G872=const_one,Sensitivity!$P$690*$T872,const_zero)</f>
        <v>166739175.063778</v>
      </c>
      <c r="Z872" s="5" t="n">
        <f aca="false">IF($H872=const_one,Sensitivity!$M$690*$T872,const_zero)</f>
        <v>277898625.106296</v>
      </c>
      <c r="AA872" s="5" t="n">
        <f aca="false">IF($I872=const_one,Sensitivity!$J$690*$T872,const_zero)</f>
        <v>277898625.106296</v>
      </c>
      <c r="AB872" s="5" t="n">
        <f aca="false">(Sensitivity!$AE$690+Sensitivity!$AJ$690)*$T872</f>
        <v>16864786.4234647</v>
      </c>
      <c r="AC872" s="5" t="n">
        <f aca="false">common_rsa_total*$T872</f>
        <v>500217525.191333</v>
      </c>
      <c r="AD872" s="5" t="n">
        <f aca="false">IF($S872=const_one,pre_f_options_issued*($T872-option_strike_usd),const_zero)</f>
        <v>136449312.553148</v>
      </c>
      <c r="AE872" s="5" t="n">
        <f aca="false">J872+U872</f>
        <v>51735585.4193502</v>
      </c>
      <c r="AF872" s="5" t="n">
        <f aca="false">K872+V872</f>
        <v>342105181.272582</v>
      </c>
      <c r="AG872" s="5" t="n">
        <f aca="false">L872+W872</f>
        <v>96699843.812731</v>
      </c>
      <c r="AH872" s="5" t="n">
        <f aca="false">M872+X872</f>
        <v>133391340.051022</v>
      </c>
      <c r="AI872" s="5" t="n">
        <f aca="false">N872+Y872</f>
        <v>166739175.063778</v>
      </c>
      <c r="AJ872" s="5" t="n">
        <f aca="false">O872+Z872</f>
        <v>277898625.106296</v>
      </c>
      <c r="AK872" s="5" t="n">
        <f aca="false">P872+AA872</f>
        <v>277898625.106296</v>
      </c>
      <c r="AL872" s="5" t="n">
        <f aca="false">INDEX($AE$745:$AE$872,$B872-$C872*1+const_one)</f>
        <v>30000000</v>
      </c>
      <c r="AM872" s="5" t="n">
        <f aca="false">INDEX($AF$745:$AF$872,$B872-$D872*2+const_one)</f>
        <v>300000000</v>
      </c>
      <c r="AN872" s="5" t="n">
        <f aca="false">INDEX($AG$745:$AG$872,$B872-$E872*4+const_one)</f>
        <v>100000000</v>
      </c>
      <c r="AO872" s="5" t="n">
        <f aca="false">INDEX($AH$745:$AH$872,$B872-$F872*8+const_one)</f>
        <v>60000000</v>
      </c>
      <c r="AP872" s="5" t="n">
        <f aca="false">INDEX($AI$745:$AI$872,$B872-$G872*16+const_one)</f>
        <v>30000000</v>
      </c>
      <c r="AQ872" s="5" t="n">
        <f aca="false">INDEX($AJ$745:$AJ$872,$B872-$H872*32+const_one)</f>
        <v>15000000</v>
      </c>
      <c r="AR872" s="5" t="n">
        <f aca="false">INDEX($AK$745:$AK$872,$B872-$I872*64+const_one)</f>
        <v>5000000</v>
      </c>
      <c r="AS872" s="5" t="n">
        <f aca="false">INDEX($AE$745:$AE$872,$B872+(const_one-$C872)*1+const_one)</f>
        <v>51735585.4193502</v>
      </c>
      <c r="AT872" s="5" t="n">
        <f aca="false">INDEX($AF$745:$AF$872,$B872+(const_one-$D872)*2+const_one)</f>
        <v>342105181.272582</v>
      </c>
      <c r="AU872" s="5" t="n">
        <f aca="false">INDEX($AG$745:$AG$872,$B872+(const_one-$E872)*4+const_one)</f>
        <v>96699843.812731</v>
      </c>
      <c r="AV872" s="5" t="n">
        <f aca="false">INDEX($AH$745:$AH$872,$B872+(const_one-$F872)*8+const_one)</f>
        <v>133391340.051022</v>
      </c>
      <c r="AW872" s="5" t="n">
        <f aca="false">INDEX($AI$745:$AI$872,$B872+(const_one-$G872)*16+const_one)</f>
        <v>166739175.063778</v>
      </c>
      <c r="AX872" s="5" t="n">
        <f aca="false">INDEX($AJ$745:$AJ$872,$B872+(const_one-$H872)*32+const_one)</f>
        <v>277898625.106296</v>
      </c>
      <c r="AY872" s="5" t="n">
        <f aca="false">INDEX($AK$745:$AK$872,$B872+(const_one-$I872)*64+const_one)</f>
        <v>277898625.106296</v>
      </c>
      <c r="AZ872" s="5" t="n">
        <f aca="false">--($C872=--(AS872&gt;AL872))</f>
        <v>1</v>
      </c>
      <c r="BA872" s="5" t="n">
        <f aca="false">--($D872=--(AT872&gt;AM872))</f>
        <v>1</v>
      </c>
      <c r="BB872" s="5" t="n">
        <f aca="false">--($E872=--(AU872&gt;AN872))</f>
        <v>0</v>
      </c>
      <c r="BC872" s="5" t="n">
        <f aca="false">--($F872=--(AV872&gt;AO872))</f>
        <v>1</v>
      </c>
      <c r="BD872" s="5" t="n">
        <f aca="false">--($G872=--(AW872&gt;AP872))</f>
        <v>1</v>
      </c>
      <c r="BE872" s="5" t="n">
        <f aca="false">--($H872=--(AX872&gt;AQ872))</f>
        <v>1</v>
      </c>
      <c r="BF872" s="5" t="n">
        <f aca="false">--($I872=--(AY872&gt;AR872))</f>
        <v>1</v>
      </c>
      <c r="BG872" s="5" t="n">
        <f aca="false">SUM(AZ872:BF872)</f>
        <v>6</v>
      </c>
      <c r="BH872" s="5" t="n">
        <f aca="false">SUM(AE872:AK872)+AB872+AC872+AD872</f>
        <v>2000000000</v>
      </c>
    </row>
    <row r="873" customFormat="false" ht="15" hidden="tru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customFormat="false" ht="15" hidden="tru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customFormat="false" ht="15" hidden="tru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customFormat="false" ht="15" hidden="tru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customFormat="false" ht="15" hidden="tru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customFormat="false" ht="15" hidden="tru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customFormat="false" ht="15" hidden="tru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customFormat="false" ht="15" hidden="tru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customFormat="false" ht="15" hidden="tru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</row>
    <row r="882" customFormat="false" ht="15" hidden="tru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customFormat="false" ht="15" hidden="tru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customFormat="false" ht="15" hidden="tru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customFormat="false" ht="15" hidden="tru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customFormat="false" ht="15" hidden="tru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customFormat="false" ht="15" hidden="tru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customFormat="false" ht="15" hidden="tru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</row>
    <row r="889" customFormat="false" ht="15" hidden="tru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customFormat="false" ht="15" hidden="tru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customFormat="false" ht="15" hidden="tru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</row>
    <row r="892" customFormat="false" ht="15" hidden="tru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customFormat="false" ht="15" hidden="tru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customFormat="false" ht="15" hidden="tru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customFormat="false" ht="15" hidden="tru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customFormat="false" ht="15" hidden="tru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customFormat="false" ht="15" hidden="tru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customFormat="false" ht="15" hidden="tru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customFormat="false" ht="15" hidden="tru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</row>
    <row r="900" customFormat="false" ht="15" hidden="true" customHeight="false" outlineLevel="0" collapsed="false">
      <c r="A900" s="5" t="n">
        <f aca="false">sensitivity_pre_base_usd</f>
        <v>1400000000</v>
      </c>
      <c r="B900" s="2" t="n">
        <f aca="false">sensitivity_esop_base</f>
        <v>0.13</v>
      </c>
      <c r="C900" s="5" t="n">
        <f aca="false">Sensitivity!$E$951</f>
        <v>37.628498065874</v>
      </c>
      <c r="D900" s="2" t="n">
        <f aca="false">series_f_primary_raise_usd/C900</f>
        <v>797268.069203315</v>
      </c>
      <c r="E900" s="2" t="n">
        <f aca="false">our_fund_check_usd/C900</f>
        <v>265756.023067772</v>
      </c>
      <c r="F900" s="2" t="n">
        <f aca="false">f_lead_primary_check_usd/C900</f>
        <v>531512.046135543</v>
      </c>
      <c r="G900" s="2" t="n">
        <f aca="false">Sensitivity!$AC$951</f>
        <v>587882.229488009</v>
      </c>
      <c r="H900" s="2" t="n">
        <f aca="false">Sensitivity!$G$951</f>
        <v>1</v>
      </c>
      <c r="I900" s="2" t="n">
        <f aca="false">class_seed_issue_pps/H900</f>
        <v>1</v>
      </c>
      <c r="J900" s="2" t="n">
        <f aca="false">Sensitivity!$H$951</f>
        <v>5000000</v>
      </c>
      <c r="K900" s="2" t="n">
        <f aca="false">Sensitivity!$I$951</f>
        <v>3</v>
      </c>
      <c r="L900" s="2" t="n">
        <f aca="false">class_series_a_issue_pps/K900</f>
        <v>1</v>
      </c>
      <c r="M900" s="2" t="n">
        <f aca="false">Sensitivity!$J$951</f>
        <v>5000000</v>
      </c>
      <c r="N900" s="2" t="n">
        <f aca="false">Sensitivity!$K$951</f>
        <v>10</v>
      </c>
      <c r="O900" s="2" t="n">
        <f aca="false">class_series_b_issue_pps/N900</f>
        <v>1</v>
      </c>
      <c r="P900" s="2" t="n">
        <f aca="false">Sensitivity!$L$951</f>
        <v>3000000</v>
      </c>
      <c r="Q900" s="2" t="n">
        <f aca="false">Sensitivity!$M$951</f>
        <v>25</v>
      </c>
      <c r="R900" s="2" t="n">
        <f aca="false">class_series_c_issue_pps/Q900</f>
        <v>1</v>
      </c>
      <c r="S900" s="2" t="n">
        <f aca="false">Sensitivity!$N$951</f>
        <v>2400000</v>
      </c>
      <c r="T900" s="8" t="n">
        <f aca="false">Sensitivity!$O$951</f>
        <v>57.6817359540603</v>
      </c>
      <c r="U900" s="2" t="n">
        <f aca="false">class_series_d_issue_pps/T900</f>
        <v>1.04019060812917</v>
      </c>
      <c r="V900" s="2" t="n">
        <f aca="false">Sensitivity!$P$951</f>
        <v>1733651.36027881</v>
      </c>
      <c r="W900" s="8" t="n">
        <f aca="false">Sensitivity!$Q$951</f>
        <v>48.9126262367378</v>
      </c>
      <c r="X900" s="2" t="n">
        <f aca="false">class_series_e_issue_pps/W900</f>
        <v>1.00502293134033</v>
      </c>
      <c r="Y900" s="2" t="n">
        <f aca="false">Sensitivity!$R$951</f>
        <v>6133320.27733387</v>
      </c>
      <c r="Z900" s="2" t="n">
        <f aca="false">Sensitivity!$S$951</f>
        <v>43677.6376126856</v>
      </c>
      <c r="AA900" s="5" t="n">
        <f aca="false">Sensitivity!$T$951</f>
        <v>26.7785530953235</v>
      </c>
      <c r="AB900" s="5" t="n">
        <f aca="false">Sensitivity!$U$951</f>
        <v>30.1027984526992</v>
      </c>
      <c r="AC900" s="5" t="n">
        <f aca="false">MIN(AA900,AB900)</f>
        <v>26.7785530953235</v>
      </c>
      <c r="AD900" s="2" t="str">
        <f aca="false">IF(AA900&lt;=AB900,lbl_cap,lbl_discount)</f>
        <v>cap</v>
      </c>
      <c r="AE900" s="2" t="n">
        <f aca="false">note_a_principal_usd/AC900</f>
        <v>186716.585552682</v>
      </c>
      <c r="AF900" s="5" t="n">
        <f aca="false">Sensitivity!$X$951</f>
        <v>42.7393378414047</v>
      </c>
      <c r="AG900" s="5" t="n">
        <f aca="false">Sensitivity!$Y$951</f>
        <v>31.9842233559929</v>
      </c>
      <c r="AH900" s="5" t="n">
        <f aca="false">MIN(AF900,AG900)</f>
        <v>31.9842233559929</v>
      </c>
      <c r="AI900" s="2" t="str">
        <f aca="false">IF(AF900&lt;=AG900,lbl_cap,lbl_discount)</f>
        <v>discount</v>
      </c>
      <c r="AJ900" s="2" t="n">
        <f aca="false">note_b_principal_usd/AH900</f>
        <v>93796.2434356841</v>
      </c>
      <c r="AK900" s="2" t="n">
        <f aca="false">pre_f_fd_total+G900+D900+AE900+AJ900+Z900</f>
        <v>38327301.7652924</v>
      </c>
      <c r="AL900" s="2" t="n">
        <f aca="false">E900/AK900</f>
        <v>0.0069338568286179</v>
      </c>
      <c r="AM900" s="2" t="n">
        <f aca="false">MATCH(7,$BG$955:$BG$1082,0)</f>
        <v>124</v>
      </c>
      <c r="AN900" s="5" t="n">
        <f aca="false">INDEX($AE$955:$AE$1082,AM900)</f>
        <v>44466535.80177</v>
      </c>
      <c r="AO900" s="2" t="n">
        <f aca="false">AN900*our_fund_check_usd/series_f_primary_raise_usd</f>
        <v>14822178.60059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customFormat="false" ht="15" hidden="tru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customFormat="false" ht="15" hidden="true" customHeight="false" outlineLevel="0" collapsed="false">
      <c r="A902" s="2" t="n">
        <f aca="false">const_zero</f>
        <v>0</v>
      </c>
      <c r="B902" s="2" t="n">
        <f aca="false">const_zero</f>
        <v>0</v>
      </c>
      <c r="C902" s="2" t="n">
        <f aca="false">const_zero</f>
        <v>0</v>
      </c>
      <c r="D902" s="2" t="n">
        <f aca="false">const_zero</f>
        <v>0</v>
      </c>
      <c r="E902" s="5" t="n">
        <f aca="false">sensitivity_pre_base_usd/(pre_f_fd_total+Sensitivity!B902)</f>
        <v>38.2326039399081</v>
      </c>
      <c r="F902" s="2" t="n">
        <f aca="false">series_f_primary_raise_usd/Sensitivity!E902</f>
        <v>784670.592857143</v>
      </c>
      <c r="G902" s="2" t="n">
        <f aca="false">IF(Sensitivity!E902&lt;class_seed_ocp,class_seed_ocp*(ad_pre_f_broad_based_fd+series_f_primary_raise_usd/class_seed_ocp)/(ad_pre_f_broad_based_fd+series_f_primary_raise_usd/Sensitivity!E902),class_seed_ocp)</f>
        <v>1</v>
      </c>
      <c r="H902" s="2" t="n">
        <f aca="false">class_seed_original_shares*class_seed_issue_pps/Sensitivity!G902</f>
        <v>5000000</v>
      </c>
      <c r="I902" s="2" t="n">
        <f aca="false">IF(Sensitivity!E902&lt;class_series_a_ocp,class_series_a_ocp*(ad_pre_f_broad_based_fd+series_f_primary_raise_usd/class_series_a_ocp)/(ad_pre_f_broad_based_fd+series_f_primary_raise_usd/Sensitivity!E902),class_series_a_ocp)</f>
        <v>3</v>
      </c>
      <c r="J902" s="2" t="n">
        <f aca="false">class_series_a_original_shares*class_series_a_issue_pps/Sensitivity!I902</f>
        <v>5000000</v>
      </c>
      <c r="K902" s="2" t="n">
        <f aca="false">IF(Sensitivity!E902&lt;class_series_b_ocp,class_series_b_ocp*(ad_pre_f_broad_based_fd+series_f_primary_raise_usd/class_series_b_ocp)/(ad_pre_f_broad_based_fd+series_f_primary_raise_usd/Sensitivity!E902),class_series_b_ocp)</f>
        <v>10</v>
      </c>
      <c r="L902" s="2" t="n">
        <f aca="false">class_series_b_original_shares*class_series_b_issue_pps/Sensitivity!K902</f>
        <v>3000000</v>
      </c>
      <c r="M902" s="2" t="n">
        <f aca="false">IF(Sensitivity!E902&lt;class_series_c_ocp,class_series_c_ocp*(ad_pre_f_broad_based_fd+series_f_primary_raise_usd/class_series_c_ocp)/(ad_pre_f_broad_based_fd+series_f_primary_raise_usd/Sensitivity!E902),class_series_c_ocp)</f>
        <v>25</v>
      </c>
      <c r="N902" s="2" t="n">
        <f aca="false">class_series_c_original_shares*class_series_c_issue_pps/Sensitivity!M902</f>
        <v>2400000</v>
      </c>
      <c r="O902" s="8" t="n">
        <f aca="false">IF(Sensitivity!E902&lt;class_series_d_ocp,class_series_d_ocp*(ad_pre_f_broad_based_fd+series_f_primary_raise_usd/class_series_d_ocp)/(ad_pre_f_broad_based_fd+series_f_primary_raise_usd/Sensitivity!E902),class_series_d_ocp)</f>
        <v>57.7011635791589</v>
      </c>
      <c r="P902" s="2" t="n">
        <f aca="false">class_series_d_original_shares*class_series_d_issue_pps/Sensitivity!O902</f>
        <v>1733067.65058234</v>
      </c>
      <c r="Q902" s="8" t="n">
        <f aca="false">IF(Sensitivity!E902&lt;class_series_e_ocp,class_series_e_ocp*(ad_pre_f_broad_based_fd+series_f_primary_raise_usd/class_series_e_ocp)/(ad_pre_f_broad_based_fd+series_f_primary_raise_usd/Sensitivity!E902),class_series_e_ocp)</f>
        <v>48.9291003623757</v>
      </c>
      <c r="R902" s="2" t="n">
        <f aca="false">class_series_e_original_shares*class_series_e_issue_pps/Sensitivity!Q902</f>
        <v>6131255.22630948</v>
      </c>
      <c r="S902" s="2" t="n">
        <f aca="false">Sensitivity!H902-class_seed_current_shares+Sensitivity!J902-class_series_a_current_shares+Sensitivity!L902-class_series_b_current_shares+Sensitivity!N902-class_series_c_current_shares+Sensitivity!P902-class_series_d_current_shares+Sensitivity!R902-class_series_e_current_shares</f>
        <v>41028.876891816</v>
      </c>
      <c r="T902" s="5" t="n">
        <f aca="false">note_a_cap_usd/(pre_f_fd_total+Sensitivity!B902+Sensitivity!S902+Sensitivity!D902)</f>
        <v>27.2784384773885</v>
      </c>
      <c r="U902" s="5" t="n">
        <f aca="false">Sensitivity!E902*(const_one-note_a_discount)</f>
        <v>30.5860831519265</v>
      </c>
      <c r="V902" s="5" t="n">
        <f aca="false">MIN(Sensitivity!T902,Sensitivity!U902)</f>
        <v>27.2784384773885</v>
      </c>
      <c r="W902" s="2" t="n">
        <f aca="false">note_a_principal_usd/Sensitivity!V902</f>
        <v>183294.949384459</v>
      </c>
      <c r="X902" s="5" t="n">
        <f aca="false">note_b_cap_usd/(pre_f_fd_total+Sensitivity!B902+Sensitivity!S902+Sensitivity!C902)</f>
        <v>43.6455015638216</v>
      </c>
      <c r="Y902" s="5" t="n">
        <f aca="false">Sensitivity!E902*(const_one-note_b_discount)</f>
        <v>32.4977133489219</v>
      </c>
      <c r="Z902" s="5" t="n">
        <f aca="false">MIN(Sensitivity!X902,Sensitivity!Y902)</f>
        <v>32.4977133489219</v>
      </c>
      <c r="AA902" s="2" t="n">
        <f aca="false">note_b_principal_usd/Sensitivity!Z902</f>
        <v>92314.187394958</v>
      </c>
      <c r="AB902" s="2" t="n">
        <f aca="false">pre_f_fd_total+Sensitivity!B902+Sensitivity!F902+Sensitivity!W902+Sensitivity!AA902+Sensitivity!S902</f>
        <v>37719269.6065284</v>
      </c>
      <c r="AC902" s="2" t="n">
        <f aca="false">MAX(const_zero,sensitivity_esop_base*Sensitivity!AB902-pre_f_option_pool_total)</f>
        <v>508838.04884869</v>
      </c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customFormat="false" ht="15" hidden="true" customHeight="false" outlineLevel="0" collapsed="false">
      <c r="A903" s="2" t="n">
        <f aca="false">Sensitivity!A902+const_one</f>
        <v>1</v>
      </c>
      <c r="B903" s="2" t="n">
        <f aca="false">Sensitivity!AC902</f>
        <v>508838.04884869</v>
      </c>
      <c r="C903" s="2" t="n">
        <f aca="false">Sensitivity!W902</f>
        <v>183294.949384459</v>
      </c>
      <c r="D903" s="2" t="n">
        <f aca="false">Sensitivity!AA902</f>
        <v>92314.187394958</v>
      </c>
      <c r="E903" s="5" t="n">
        <f aca="false">sensitivity_pre_base_usd/(pre_f_fd_total+Sensitivity!B903)</f>
        <v>37.7086103802804</v>
      </c>
      <c r="F903" s="2" t="n">
        <f aca="false">series_f_primary_raise_usd/Sensitivity!E903</f>
        <v>795574.265332472</v>
      </c>
      <c r="G903" s="2" t="n">
        <f aca="false">IF(Sensitivity!E903&lt;class_seed_ocp,class_seed_ocp*(ad_pre_f_broad_based_fd+series_f_primary_raise_usd/class_seed_ocp)/(ad_pre_f_broad_based_fd+series_f_primary_raise_usd/Sensitivity!E903),class_seed_ocp)</f>
        <v>1</v>
      </c>
      <c r="H903" s="2" t="n">
        <f aca="false">class_seed_original_shares*class_seed_issue_pps/Sensitivity!G903</f>
        <v>5000000</v>
      </c>
      <c r="I903" s="2" t="n">
        <f aca="false">IF(Sensitivity!E903&lt;class_series_a_ocp,class_series_a_ocp*(ad_pre_f_broad_based_fd+series_f_primary_raise_usd/class_series_a_ocp)/(ad_pre_f_broad_based_fd+series_f_primary_raise_usd/Sensitivity!E903),class_series_a_ocp)</f>
        <v>3</v>
      </c>
      <c r="J903" s="2" t="n">
        <f aca="false">class_series_a_original_shares*class_series_a_issue_pps/Sensitivity!I903</f>
        <v>5000000</v>
      </c>
      <c r="K903" s="2" t="n">
        <f aca="false">IF(Sensitivity!E903&lt;class_series_b_ocp,class_series_b_ocp*(ad_pre_f_broad_based_fd+series_f_primary_raise_usd/class_series_b_ocp)/(ad_pre_f_broad_based_fd+series_f_primary_raise_usd/Sensitivity!E903),class_series_b_ocp)</f>
        <v>10</v>
      </c>
      <c r="L903" s="2" t="n">
        <f aca="false">class_series_b_original_shares*class_series_b_issue_pps/Sensitivity!K903</f>
        <v>3000000</v>
      </c>
      <c r="M903" s="2" t="n">
        <f aca="false">IF(Sensitivity!E903&lt;class_series_c_ocp,class_series_c_ocp*(ad_pre_f_broad_based_fd+series_f_primary_raise_usd/class_series_c_ocp)/(ad_pre_f_broad_based_fd+series_f_primary_raise_usd/Sensitivity!E903),class_series_c_ocp)</f>
        <v>25</v>
      </c>
      <c r="N903" s="2" t="n">
        <f aca="false">class_series_c_original_shares*class_series_c_issue_pps/Sensitivity!M903</f>
        <v>2400000</v>
      </c>
      <c r="O903" s="8" t="n">
        <f aca="false">IF(Sensitivity!E903&lt;class_series_d_ocp,class_series_d_ocp*(ad_pre_f_broad_based_fd+series_f_primary_raise_usd/class_series_d_ocp)/(ad_pre_f_broad_based_fd+series_f_primary_raise_usd/Sensitivity!E903),class_series_d_ocp)</f>
        <v>57.6843473498277</v>
      </c>
      <c r="P903" s="2" t="n">
        <f aca="false">class_series_d_original_shares*class_series_d_issue_pps/Sensitivity!O903</f>
        <v>1733572.87711948</v>
      </c>
      <c r="Q903" s="8" t="n">
        <f aca="false">IF(Sensitivity!E903&lt;class_series_e_ocp,class_series_e_ocp*(ad_pre_f_broad_based_fd+series_f_primary_raise_usd/class_series_e_ocp)/(ad_pre_f_broad_based_fd+series_f_primary_raise_usd/Sensitivity!E903),class_series_e_ocp)</f>
        <v>48.9148406330804</v>
      </c>
      <c r="R903" s="2" t="n">
        <f aca="false">class_series_e_original_shares*class_series_e_issue_pps/Sensitivity!Q903</f>
        <v>6133042.61922819</v>
      </c>
      <c r="S903" s="2" t="n">
        <f aca="false">Sensitivity!H903-class_seed_current_shares+Sensitivity!J903-class_series_a_current_shares+Sensitivity!L903-class_series_b_current_shares+Sensitivity!N903-class_series_c_current_shares+Sensitivity!P903-class_series_d_current_shares+Sensitivity!R903-class_series_e_current_shares</f>
        <v>43321.4963476695</v>
      </c>
      <c r="T903" s="5" t="n">
        <f aca="false">note_a_cap_usd/(pre_f_fd_total+Sensitivity!B903+Sensitivity!S903+Sensitivity!D903)</f>
        <v>26.8366790086681</v>
      </c>
      <c r="U903" s="5" t="n">
        <f aca="false">Sensitivity!E903*(const_one-note_a_discount)</f>
        <v>30.1668883042243</v>
      </c>
      <c r="V903" s="5" t="n">
        <f aca="false">MIN(Sensitivity!T903,Sensitivity!U903)</f>
        <v>26.8366790086681</v>
      </c>
      <c r="W903" s="2" t="n">
        <f aca="false">note_a_principal_usd/Sensitivity!V903</f>
        <v>186312.173662957</v>
      </c>
      <c r="X903" s="5" t="n">
        <f aca="false">note_b_cap_usd/(pre_f_fd_total+Sensitivity!B903+Sensitivity!S903+Sensitivity!C903)</f>
        <v>42.8341017498688</v>
      </c>
      <c r="Y903" s="5" t="n">
        <f aca="false">Sensitivity!E903*(const_one-note_b_discount)</f>
        <v>32.0523188232383</v>
      </c>
      <c r="Z903" s="5" t="n">
        <f aca="false">MIN(Sensitivity!X903,Sensitivity!Y903)</f>
        <v>32.0523188232383</v>
      </c>
      <c r="AA903" s="2" t="n">
        <f aca="false">note_b_principal_usd/Sensitivity!Z903</f>
        <v>93596.9723920555</v>
      </c>
      <c r="AB903" s="2" t="n">
        <f aca="false">pre_f_fd_total+Sensitivity!B903+Sensitivity!F903+Sensitivity!W903+Sensitivity!AA903+Sensitivity!S903</f>
        <v>38245603.9565838</v>
      </c>
      <c r="AC903" s="2" t="n">
        <f aca="false">MAX(const_zero,sensitivity_esop_base*Sensitivity!AB903-pre_f_option_pool_total)</f>
        <v>577261.5143559</v>
      </c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customFormat="false" ht="15" hidden="true" customHeight="false" outlineLevel="0" collapsed="false">
      <c r="A904" s="2" t="n">
        <f aca="false">Sensitivity!A903+const_one</f>
        <v>2</v>
      </c>
      <c r="B904" s="2" t="n">
        <f aca="false">Sensitivity!AC903</f>
        <v>577261.5143559</v>
      </c>
      <c r="C904" s="2" t="n">
        <f aca="false">Sensitivity!W903</f>
        <v>186312.173662957</v>
      </c>
      <c r="D904" s="2" t="n">
        <f aca="false">Sensitivity!AA903</f>
        <v>93596.9723920555</v>
      </c>
      <c r="E904" s="5" t="n">
        <f aca="false">sensitivity_pre_base_usd/(pre_f_fd_total+Sensitivity!B904)</f>
        <v>37.6392424984057</v>
      </c>
      <c r="F904" s="2" t="n">
        <f aca="false">series_f_primary_raise_usd/Sensitivity!E904</f>
        <v>797040.482450484</v>
      </c>
      <c r="G904" s="2" t="n">
        <f aca="false">IF(Sensitivity!E904&lt;class_seed_ocp,class_seed_ocp*(ad_pre_f_broad_based_fd+series_f_primary_raise_usd/class_seed_ocp)/(ad_pre_f_broad_based_fd+series_f_primary_raise_usd/Sensitivity!E904),class_seed_ocp)</f>
        <v>1</v>
      </c>
      <c r="H904" s="2" t="n">
        <f aca="false">class_seed_original_shares*class_seed_issue_pps/Sensitivity!G904</f>
        <v>5000000</v>
      </c>
      <c r="I904" s="2" t="n">
        <f aca="false">IF(Sensitivity!E904&lt;class_series_a_ocp,class_series_a_ocp*(ad_pre_f_broad_based_fd+series_f_primary_raise_usd/class_series_a_ocp)/(ad_pre_f_broad_based_fd+series_f_primary_raise_usd/Sensitivity!E904),class_series_a_ocp)</f>
        <v>3</v>
      </c>
      <c r="J904" s="2" t="n">
        <f aca="false">class_series_a_original_shares*class_series_a_issue_pps/Sensitivity!I904</f>
        <v>5000000</v>
      </c>
      <c r="K904" s="2" t="n">
        <f aca="false">IF(Sensitivity!E904&lt;class_series_b_ocp,class_series_b_ocp*(ad_pre_f_broad_based_fd+series_f_primary_raise_usd/class_series_b_ocp)/(ad_pre_f_broad_based_fd+series_f_primary_raise_usd/Sensitivity!E904),class_series_b_ocp)</f>
        <v>10</v>
      </c>
      <c r="L904" s="2" t="n">
        <f aca="false">class_series_b_original_shares*class_series_b_issue_pps/Sensitivity!K904</f>
        <v>3000000</v>
      </c>
      <c r="M904" s="2" t="n">
        <f aca="false">IF(Sensitivity!E904&lt;class_series_c_ocp,class_series_c_ocp*(ad_pre_f_broad_based_fd+series_f_primary_raise_usd/class_series_c_ocp)/(ad_pre_f_broad_based_fd+series_f_primary_raise_usd/Sensitivity!E904),class_series_c_ocp)</f>
        <v>25</v>
      </c>
      <c r="N904" s="2" t="n">
        <f aca="false">class_series_c_original_shares*class_series_c_issue_pps/Sensitivity!M904</f>
        <v>2400000</v>
      </c>
      <c r="O904" s="8" t="n">
        <f aca="false">IF(Sensitivity!E904&lt;class_series_d_ocp,class_series_d_ocp*(ad_pre_f_broad_based_fd+series_f_primary_raise_usd/class_series_d_ocp)/(ad_pre_f_broad_based_fd+series_f_primary_raise_usd/Sensitivity!E904),class_series_d_ocp)</f>
        <v>57.6820868186457</v>
      </c>
      <c r="P904" s="2" t="n">
        <f aca="false">class_series_d_original_shares*class_series_d_issue_pps/Sensitivity!O904</f>
        <v>1733640.81494491</v>
      </c>
      <c r="Q904" s="8" t="n">
        <f aca="false">IF(Sensitivity!E904&lt;class_series_e_ocp,class_series_e_ocp*(ad_pre_f_broad_based_fd+series_f_primary_raise_usd/class_series_e_ocp)/(ad_pre_f_broad_based_fd+series_f_primary_raise_usd/Sensitivity!E904),class_series_e_ocp)</f>
        <v>48.9129237608682</v>
      </c>
      <c r="R904" s="2" t="n">
        <f aca="false">class_series_e_original_shares*class_series_e_issue_pps/Sensitivity!Q904</f>
        <v>6133282.96999991</v>
      </c>
      <c r="S904" s="2" t="n">
        <f aca="false">Sensitivity!H904-class_seed_current_shares+Sensitivity!J904-class_series_a_current_shares+Sensitivity!L904-class_series_b_current_shares+Sensitivity!N904-class_series_c_current_shares+Sensitivity!P904-class_series_d_current_shares+Sensitivity!R904-class_series_e_current_shares</f>
        <v>43629.7849448239</v>
      </c>
      <c r="T904" s="5" t="n">
        <f aca="false">note_a_cap_usd/(pre_f_fd_total+Sensitivity!B904+Sensitivity!S904+Sensitivity!D904)</f>
        <v>26.7863485924093</v>
      </c>
      <c r="U904" s="5" t="n">
        <f aca="false">Sensitivity!E904*(const_one-note_a_discount)</f>
        <v>30.1113939987245</v>
      </c>
      <c r="V904" s="5" t="n">
        <f aca="false">MIN(Sensitivity!T904,Sensitivity!U904)</f>
        <v>26.7863485924093</v>
      </c>
      <c r="W904" s="2" t="n">
        <f aca="false">note_a_principal_usd/Sensitivity!V904</f>
        <v>186662.246358464</v>
      </c>
      <c r="X904" s="5" t="n">
        <f aca="false">note_b_cap_usd/(pre_f_fd_total+Sensitivity!B904+Sensitivity!S904+Sensitivity!C904)</f>
        <v>42.7519831250403</v>
      </c>
      <c r="Y904" s="5" t="n">
        <f aca="false">Sensitivity!E904*(const_one-note_b_discount)</f>
        <v>31.9933561236448</v>
      </c>
      <c r="Z904" s="5" t="n">
        <f aca="false">MIN(Sensitivity!X904,Sensitivity!Y904)</f>
        <v>31.9933561236448</v>
      </c>
      <c r="AA904" s="2" t="n">
        <f aca="false">note_b_principal_usd/Sensitivity!Z904</f>
        <v>93769.4685235863</v>
      </c>
      <c r="AB904" s="2" t="n">
        <f aca="false">pre_f_fd_total+Sensitivity!B904+Sensitivity!F904+Sensitivity!W904+Sensitivity!AA904+Sensitivity!S904</f>
        <v>38316324.4966333</v>
      </c>
      <c r="AC904" s="2" t="n">
        <f aca="false">MAX(const_zero,sensitivity_esop_base*Sensitivity!AB904-pre_f_option_pool_total)</f>
        <v>586455.184562324</v>
      </c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customFormat="false" ht="15" hidden="true" customHeight="false" outlineLevel="0" collapsed="false">
      <c r="A905" s="2" t="n">
        <f aca="false">Sensitivity!A904+const_one</f>
        <v>3</v>
      </c>
      <c r="B905" s="2" t="n">
        <f aca="false">Sensitivity!AC904</f>
        <v>586455.184562324</v>
      </c>
      <c r="C905" s="2" t="n">
        <f aca="false">Sensitivity!W904</f>
        <v>186662.246358464</v>
      </c>
      <c r="D905" s="2" t="n">
        <f aca="false">Sensitivity!AA904</f>
        <v>93769.4685235863</v>
      </c>
      <c r="E905" s="5" t="n">
        <f aca="false">sensitivity_pre_base_usd/(pre_f_fd_total+Sensitivity!B905)</f>
        <v>37.6299413772529</v>
      </c>
      <c r="F905" s="2" t="n">
        <f aca="false">series_f_primary_raise_usd/Sensitivity!E905</f>
        <v>797237.489669193</v>
      </c>
      <c r="G905" s="2" t="n">
        <f aca="false">IF(Sensitivity!E905&lt;class_seed_ocp,class_seed_ocp*(ad_pre_f_broad_based_fd+series_f_primary_raise_usd/class_seed_ocp)/(ad_pre_f_broad_based_fd+series_f_primary_raise_usd/Sensitivity!E905),class_seed_ocp)</f>
        <v>1</v>
      </c>
      <c r="H905" s="2" t="n">
        <f aca="false">class_seed_original_shares*class_seed_issue_pps/Sensitivity!G905</f>
        <v>5000000</v>
      </c>
      <c r="I905" s="2" t="n">
        <f aca="false">IF(Sensitivity!E905&lt;class_series_a_ocp,class_series_a_ocp*(ad_pre_f_broad_based_fd+series_f_primary_raise_usd/class_series_a_ocp)/(ad_pre_f_broad_based_fd+series_f_primary_raise_usd/Sensitivity!E905),class_series_a_ocp)</f>
        <v>3</v>
      </c>
      <c r="J905" s="2" t="n">
        <f aca="false">class_series_a_original_shares*class_series_a_issue_pps/Sensitivity!I905</f>
        <v>5000000</v>
      </c>
      <c r="K905" s="2" t="n">
        <f aca="false">IF(Sensitivity!E905&lt;class_series_b_ocp,class_series_b_ocp*(ad_pre_f_broad_based_fd+series_f_primary_raise_usd/class_series_b_ocp)/(ad_pre_f_broad_based_fd+series_f_primary_raise_usd/Sensitivity!E905),class_series_b_ocp)</f>
        <v>10</v>
      </c>
      <c r="L905" s="2" t="n">
        <f aca="false">class_series_b_original_shares*class_series_b_issue_pps/Sensitivity!K905</f>
        <v>3000000</v>
      </c>
      <c r="M905" s="2" t="n">
        <f aca="false">IF(Sensitivity!E905&lt;class_series_c_ocp,class_series_c_ocp*(ad_pre_f_broad_based_fd+series_f_primary_raise_usd/class_series_c_ocp)/(ad_pre_f_broad_based_fd+series_f_primary_raise_usd/Sensitivity!E905),class_series_c_ocp)</f>
        <v>25</v>
      </c>
      <c r="N905" s="2" t="n">
        <f aca="false">class_series_c_original_shares*class_series_c_issue_pps/Sensitivity!M905</f>
        <v>2400000</v>
      </c>
      <c r="O905" s="8" t="n">
        <f aca="false">IF(Sensitivity!E905&lt;class_series_d_ocp,class_series_d_ocp*(ad_pre_f_broad_based_fd+series_f_primary_raise_usd/class_series_d_ocp)/(ad_pre_f_broad_based_fd+series_f_primary_raise_usd/Sensitivity!E905),class_series_d_ocp)</f>
        <v>57.6817830974855</v>
      </c>
      <c r="P905" s="2" t="n">
        <f aca="false">class_series_d_original_shares*class_series_d_issue_pps/Sensitivity!O905</f>
        <v>1733649.94336243</v>
      </c>
      <c r="Q905" s="8" t="n">
        <f aca="false">IF(Sensitivity!E905&lt;class_series_e_ocp,class_series_e_ocp*(ad_pre_f_broad_based_fd+series_f_primary_raise_usd/class_series_e_ocp)/(ad_pre_f_broad_based_fd+series_f_primary_raise_usd/Sensitivity!E905),class_series_e_ocp)</f>
        <v>48.9126662131481</v>
      </c>
      <c r="R905" s="2" t="n">
        <f aca="false">class_series_e_original_shares*class_series_e_issue_pps/Sensitivity!Q905</f>
        <v>6133315.26456016</v>
      </c>
      <c r="S905" s="2" t="n">
        <f aca="false">Sensitivity!H905-class_seed_current_shares+Sensitivity!J905-class_series_a_current_shares+Sensitivity!L905-class_series_b_current_shares+Sensitivity!N905-class_series_c_current_shares+Sensitivity!P905-class_series_d_current_shares+Sensitivity!R905-class_series_e_current_shares</f>
        <v>43671.2079225937</v>
      </c>
      <c r="T905" s="5" t="n">
        <f aca="false">note_a_cap_usd/(pre_f_fd_total+Sensitivity!B905+Sensitivity!S905+Sensitivity!D905)</f>
        <v>26.7796002679282</v>
      </c>
      <c r="U905" s="5" t="n">
        <f aca="false">Sensitivity!E905*(const_one-note_a_discount)</f>
        <v>30.1039531018023</v>
      </c>
      <c r="V905" s="5" t="n">
        <f aca="false">MIN(Sensitivity!T905,Sensitivity!U905)</f>
        <v>26.7796002679282</v>
      </c>
      <c r="W905" s="2" t="n">
        <f aca="false">note_a_principal_usd/Sensitivity!V905</f>
        <v>186709.284305043</v>
      </c>
      <c r="X905" s="5" t="n">
        <f aca="false">note_b_cap_usd/(pre_f_fd_total+Sensitivity!B905+Sensitivity!S905+Sensitivity!C905)</f>
        <v>42.7410364817772</v>
      </c>
      <c r="Y905" s="5" t="n">
        <f aca="false">Sensitivity!E905*(const_one-note_b_discount)</f>
        <v>31.985450170665</v>
      </c>
      <c r="Z905" s="5" t="n">
        <f aca="false">MIN(Sensitivity!X905,Sensitivity!Y905)</f>
        <v>31.985450170665</v>
      </c>
      <c r="AA905" s="2" t="n">
        <f aca="false">note_b_principal_usd/Sensitivity!Z905</f>
        <v>93792.6458434344</v>
      </c>
      <c r="AB905" s="2" t="n">
        <f aca="false">pre_f_fd_total+Sensitivity!B905+Sensitivity!F905+Sensitivity!W905+Sensitivity!AA905+Sensitivity!S905</f>
        <v>38325826.8123026</v>
      </c>
      <c r="AC905" s="2" t="n">
        <f aca="false">MAX(const_zero,sensitivity_esop_base*Sensitivity!AB905-pre_f_option_pool_total)</f>
        <v>587690.485599337</v>
      </c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customFormat="false" ht="15" hidden="true" customHeight="false" outlineLevel="0" collapsed="false">
      <c r="A906" s="2" t="n">
        <f aca="false">Sensitivity!A905+const_one</f>
        <v>4</v>
      </c>
      <c r="B906" s="2" t="n">
        <f aca="false">Sensitivity!AC905</f>
        <v>587690.485599337</v>
      </c>
      <c r="C906" s="2" t="n">
        <f aca="false">Sensitivity!W905</f>
        <v>186709.284305043</v>
      </c>
      <c r="D906" s="2" t="n">
        <f aca="false">Sensitivity!AA905</f>
        <v>93792.6458434344</v>
      </c>
      <c r="E906" s="5" t="n">
        <f aca="false">sensitivity_pre_base_usd/(pre_f_fd_total+Sensitivity!B906)</f>
        <v>37.6286919889544</v>
      </c>
      <c r="F906" s="2" t="n">
        <f aca="false">series_f_primary_raise_usd/Sensitivity!E906</f>
        <v>797263.9604057</v>
      </c>
      <c r="G906" s="2" t="n">
        <f aca="false">IF(Sensitivity!E906&lt;class_seed_ocp,class_seed_ocp*(ad_pre_f_broad_based_fd+series_f_primary_raise_usd/class_seed_ocp)/(ad_pre_f_broad_based_fd+series_f_primary_raise_usd/Sensitivity!E906),class_seed_ocp)</f>
        <v>1</v>
      </c>
      <c r="H906" s="2" t="n">
        <f aca="false">class_seed_original_shares*class_seed_issue_pps/Sensitivity!G906</f>
        <v>5000000</v>
      </c>
      <c r="I906" s="2" t="n">
        <f aca="false">IF(Sensitivity!E906&lt;class_series_a_ocp,class_series_a_ocp*(ad_pre_f_broad_based_fd+series_f_primary_raise_usd/class_series_a_ocp)/(ad_pre_f_broad_based_fd+series_f_primary_raise_usd/Sensitivity!E906),class_series_a_ocp)</f>
        <v>3</v>
      </c>
      <c r="J906" s="2" t="n">
        <f aca="false">class_series_a_original_shares*class_series_a_issue_pps/Sensitivity!I906</f>
        <v>5000000</v>
      </c>
      <c r="K906" s="2" t="n">
        <f aca="false">IF(Sensitivity!E906&lt;class_series_b_ocp,class_series_b_ocp*(ad_pre_f_broad_based_fd+series_f_primary_raise_usd/class_series_b_ocp)/(ad_pre_f_broad_based_fd+series_f_primary_raise_usd/Sensitivity!E906),class_series_b_ocp)</f>
        <v>10</v>
      </c>
      <c r="L906" s="2" t="n">
        <f aca="false">class_series_b_original_shares*class_series_b_issue_pps/Sensitivity!K906</f>
        <v>3000000</v>
      </c>
      <c r="M906" s="2" t="n">
        <f aca="false">IF(Sensitivity!E906&lt;class_series_c_ocp,class_series_c_ocp*(ad_pre_f_broad_based_fd+series_f_primary_raise_usd/class_series_c_ocp)/(ad_pre_f_broad_based_fd+series_f_primary_raise_usd/Sensitivity!E906),class_series_c_ocp)</f>
        <v>25</v>
      </c>
      <c r="N906" s="2" t="n">
        <f aca="false">class_series_c_original_shares*class_series_c_issue_pps/Sensitivity!M906</f>
        <v>2400000</v>
      </c>
      <c r="O906" s="8" t="n">
        <f aca="false">IF(Sensitivity!E906&lt;class_series_d_ocp,class_series_d_ocp*(ad_pre_f_broad_based_fd+series_f_primary_raise_usd/class_series_d_ocp)/(ad_pre_f_broad_based_fd+series_f_primary_raise_usd/Sensitivity!E906),class_series_d_ocp)</f>
        <v>57.681742288449</v>
      </c>
      <c r="P906" s="2" t="n">
        <f aca="false">class_series_d_original_shares*class_series_d_issue_pps/Sensitivity!O906</f>
        <v>1733651.16989584</v>
      </c>
      <c r="Q906" s="8" t="n">
        <f aca="false">IF(Sensitivity!E906&lt;class_series_e_ocp,class_series_e_ocp*(ad_pre_f_broad_based_fd+series_f_primary_raise_usd/class_series_e_ocp)/(ad_pre_f_broad_based_fd+series_f_primary_raise_usd/Sensitivity!E906),class_series_e_ocp)</f>
        <v>48.9126316081363</v>
      </c>
      <c r="R906" s="2" t="n">
        <f aca="false">class_series_e_original_shares*class_series_e_issue_pps/Sensitivity!Q906</f>
        <v>6133319.60379605</v>
      </c>
      <c r="S906" s="2" t="n">
        <f aca="false">Sensitivity!H906-class_seed_current_shares+Sensitivity!J906-class_series_a_current_shares+Sensitivity!L906-class_series_b_current_shares+Sensitivity!N906-class_series_c_current_shares+Sensitivity!P906-class_series_d_current_shares+Sensitivity!R906-class_series_e_current_shares</f>
        <v>43676.7736918936</v>
      </c>
      <c r="T906" s="5" t="n">
        <f aca="false">note_a_cap_usd/(pre_f_fd_total+Sensitivity!B906+Sensitivity!S906+Sensitivity!D906)</f>
        <v>26.778693793172</v>
      </c>
      <c r="U906" s="5" t="n">
        <f aca="false">Sensitivity!E906*(const_one-note_a_discount)</f>
        <v>30.1029535911635</v>
      </c>
      <c r="V906" s="5" t="n">
        <f aca="false">MIN(Sensitivity!T906,Sensitivity!U906)</f>
        <v>26.778693793172</v>
      </c>
      <c r="W906" s="2" t="n">
        <f aca="false">note_a_principal_usd/Sensitivity!V906</f>
        <v>186715.604525673</v>
      </c>
      <c r="X906" s="5" t="n">
        <f aca="false">note_b_cap_usd/(pre_f_fd_total+Sensitivity!B906+Sensitivity!S906+Sensitivity!C906)</f>
        <v>42.7395660701727</v>
      </c>
      <c r="Y906" s="5" t="n">
        <f aca="false">Sensitivity!E906*(const_one-note_b_discount)</f>
        <v>31.9843881906112</v>
      </c>
      <c r="Z906" s="5" t="n">
        <f aca="false">MIN(Sensitivity!X906,Sensitivity!Y906)</f>
        <v>31.9843881906112</v>
      </c>
      <c r="AA906" s="2" t="n">
        <f aca="false">note_b_principal_usd/Sensitivity!Z906</f>
        <v>93795.7600477294</v>
      </c>
      <c r="AB906" s="2" t="n">
        <f aca="false">pre_f_fd_total+Sensitivity!B906+Sensitivity!F906+Sensitivity!W906+Sensitivity!AA906+Sensitivity!S906</f>
        <v>38327103.5842703</v>
      </c>
      <c r="AC906" s="2" t="n">
        <f aca="false">MAX(const_zero,sensitivity_esop_base*Sensitivity!AB906-pre_f_option_pool_total)</f>
        <v>587856.465955143</v>
      </c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customFormat="false" ht="15" hidden="true" customHeight="false" outlineLevel="0" collapsed="false">
      <c r="A907" s="2" t="n">
        <f aca="false">Sensitivity!A906+const_one</f>
        <v>5</v>
      </c>
      <c r="B907" s="2" t="n">
        <f aca="false">Sensitivity!AC906</f>
        <v>587856.465955143</v>
      </c>
      <c r="C907" s="2" t="n">
        <f aca="false">Sensitivity!W906</f>
        <v>186715.604525673</v>
      </c>
      <c r="D907" s="2" t="n">
        <f aca="false">Sensitivity!AA906</f>
        <v>93795.7600477294</v>
      </c>
      <c r="E907" s="5" t="n">
        <f aca="false">sensitivity_pre_base_usd/(pre_f_fd_total+Sensitivity!B907)</f>
        <v>37.6285241220962</v>
      </c>
      <c r="F907" s="2" t="n">
        <f aca="false">series_f_primary_raise_usd/Sensitivity!E907</f>
        <v>797267.51712761</v>
      </c>
      <c r="G907" s="2" t="n">
        <f aca="false">IF(Sensitivity!E907&lt;class_seed_ocp,class_seed_ocp*(ad_pre_f_broad_based_fd+series_f_primary_raise_usd/class_seed_ocp)/(ad_pre_f_broad_based_fd+series_f_primary_raise_usd/Sensitivity!E907),class_seed_ocp)</f>
        <v>1</v>
      </c>
      <c r="H907" s="2" t="n">
        <f aca="false">class_seed_original_shares*class_seed_issue_pps/Sensitivity!G907</f>
        <v>5000000</v>
      </c>
      <c r="I907" s="2" t="n">
        <f aca="false">IF(Sensitivity!E907&lt;class_series_a_ocp,class_series_a_ocp*(ad_pre_f_broad_based_fd+series_f_primary_raise_usd/class_series_a_ocp)/(ad_pre_f_broad_based_fd+series_f_primary_raise_usd/Sensitivity!E907),class_series_a_ocp)</f>
        <v>3</v>
      </c>
      <c r="J907" s="2" t="n">
        <f aca="false">class_series_a_original_shares*class_series_a_issue_pps/Sensitivity!I907</f>
        <v>5000000</v>
      </c>
      <c r="K907" s="2" t="n">
        <f aca="false">IF(Sensitivity!E907&lt;class_series_b_ocp,class_series_b_ocp*(ad_pre_f_broad_based_fd+series_f_primary_raise_usd/class_series_b_ocp)/(ad_pre_f_broad_based_fd+series_f_primary_raise_usd/Sensitivity!E907),class_series_b_ocp)</f>
        <v>10</v>
      </c>
      <c r="L907" s="2" t="n">
        <f aca="false">class_series_b_original_shares*class_series_b_issue_pps/Sensitivity!K907</f>
        <v>3000000</v>
      </c>
      <c r="M907" s="2" t="n">
        <f aca="false">IF(Sensitivity!E907&lt;class_series_c_ocp,class_series_c_ocp*(ad_pre_f_broad_based_fd+series_f_primary_raise_usd/class_series_c_ocp)/(ad_pre_f_broad_based_fd+series_f_primary_raise_usd/Sensitivity!E907),class_series_c_ocp)</f>
        <v>25</v>
      </c>
      <c r="N907" s="2" t="n">
        <f aca="false">class_series_c_original_shares*class_series_c_issue_pps/Sensitivity!M907</f>
        <v>2400000</v>
      </c>
      <c r="O907" s="8" t="n">
        <f aca="false">IF(Sensitivity!E907&lt;class_series_d_ocp,class_series_d_ocp*(ad_pre_f_broad_based_fd+series_f_primary_raise_usd/class_series_d_ocp)/(ad_pre_f_broad_based_fd+series_f_primary_raise_usd/Sensitivity!E907),class_series_d_ocp)</f>
        <v>57.6817368051759</v>
      </c>
      <c r="P907" s="2" t="n">
        <f aca="false">class_series_d_original_shares*class_series_d_issue_pps/Sensitivity!O907</f>
        <v>1733651.33469814</v>
      </c>
      <c r="Q907" s="8" t="n">
        <f aca="false">IF(Sensitivity!E907&lt;class_series_e_ocp,class_series_e_ocp*(ad_pre_f_broad_based_fd+series_f_primary_raise_usd/class_series_e_ocp)/(ad_pre_f_broad_based_fd+series_f_primary_raise_usd/Sensitivity!E907),class_series_e_ocp)</f>
        <v>48.912626958462</v>
      </c>
      <c r="R907" s="2" t="n">
        <f aca="false">class_series_e_original_shares*class_series_e_issue_pps/Sensitivity!Q907</f>
        <v>6133320.18683444</v>
      </c>
      <c r="S907" s="2" t="n">
        <f aca="false">Sensitivity!H907-class_seed_current_shares+Sensitivity!J907-class_series_a_current_shares+Sensitivity!L907-class_series_b_current_shares+Sensitivity!N907-class_series_c_current_shares+Sensitivity!P907-class_series_d_current_shares+Sensitivity!R907-class_series_e_current_shares</f>
        <v>43677.5215325747</v>
      </c>
      <c r="T907" s="5" t="n">
        <f aca="false">note_a_cap_usd/(pre_f_fd_total+Sensitivity!B907+Sensitivity!S907+Sensitivity!D907)</f>
        <v>26.778572000005</v>
      </c>
      <c r="U907" s="5" t="n">
        <f aca="false">Sensitivity!E907*(const_one-note_a_discount)</f>
        <v>30.1028192976769</v>
      </c>
      <c r="V907" s="5" t="n">
        <f aca="false">MIN(Sensitivity!T907,Sensitivity!U907)</f>
        <v>26.778572000005</v>
      </c>
      <c r="W907" s="2" t="n">
        <f aca="false">note_a_principal_usd/Sensitivity!V907</f>
        <v>186716.453737677</v>
      </c>
      <c r="X907" s="5" t="n">
        <f aca="false">note_b_cap_usd/(pre_f_fd_total+Sensitivity!B907+Sensitivity!S907+Sensitivity!C907)</f>
        <v>42.739368507061</v>
      </c>
      <c r="Y907" s="5" t="n">
        <f aca="false">Sensitivity!E907*(const_one-note_b_discount)</f>
        <v>31.9842455037817</v>
      </c>
      <c r="Z907" s="5" t="n">
        <f aca="false">MIN(Sensitivity!X907,Sensitivity!Y907)</f>
        <v>31.9842455037817</v>
      </c>
      <c r="AA907" s="2" t="n">
        <f aca="false">note_b_principal_usd/Sensitivity!Z907</f>
        <v>93796.1784856012</v>
      </c>
      <c r="AB907" s="2" t="n">
        <f aca="false">pre_f_fd_total+Sensitivity!B907+Sensitivity!F907+Sensitivity!W907+Sensitivity!AA907+Sensitivity!S907</f>
        <v>38327275.1368386</v>
      </c>
      <c r="AC907" s="2" t="n">
        <f aca="false">MAX(const_zero,sensitivity_esop_base*Sensitivity!AB907-pre_f_option_pool_total)</f>
        <v>587878.767789019</v>
      </c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customFormat="false" ht="15" hidden="true" customHeight="false" outlineLevel="0" collapsed="false">
      <c r="A908" s="2" t="n">
        <f aca="false">Sensitivity!A907+const_one</f>
        <v>6</v>
      </c>
      <c r="B908" s="2" t="n">
        <f aca="false">Sensitivity!AC907</f>
        <v>587878.767789019</v>
      </c>
      <c r="C908" s="2" t="n">
        <f aca="false">Sensitivity!W907</f>
        <v>186716.453737677</v>
      </c>
      <c r="D908" s="2" t="n">
        <f aca="false">Sensitivity!AA907</f>
        <v>93796.1784856012</v>
      </c>
      <c r="E908" s="5" t="n">
        <f aca="false">sensitivity_pre_base_usd/(pre_f_fd_total+Sensitivity!B908)</f>
        <v>37.6285015668979</v>
      </c>
      <c r="F908" s="2" t="n">
        <f aca="false">series_f_primary_raise_usd/Sensitivity!E908</f>
        <v>797267.995024051</v>
      </c>
      <c r="G908" s="2" t="n">
        <f aca="false">IF(Sensitivity!E908&lt;class_seed_ocp,class_seed_ocp*(ad_pre_f_broad_based_fd+series_f_primary_raise_usd/class_seed_ocp)/(ad_pre_f_broad_based_fd+series_f_primary_raise_usd/Sensitivity!E908),class_seed_ocp)</f>
        <v>1</v>
      </c>
      <c r="H908" s="2" t="n">
        <f aca="false">class_seed_original_shares*class_seed_issue_pps/Sensitivity!G908</f>
        <v>5000000</v>
      </c>
      <c r="I908" s="2" t="n">
        <f aca="false">IF(Sensitivity!E908&lt;class_series_a_ocp,class_series_a_ocp*(ad_pre_f_broad_based_fd+series_f_primary_raise_usd/class_series_a_ocp)/(ad_pre_f_broad_based_fd+series_f_primary_raise_usd/Sensitivity!E908),class_series_a_ocp)</f>
        <v>3</v>
      </c>
      <c r="J908" s="2" t="n">
        <f aca="false">class_series_a_original_shares*class_series_a_issue_pps/Sensitivity!I908</f>
        <v>5000000</v>
      </c>
      <c r="K908" s="2" t="n">
        <f aca="false">IF(Sensitivity!E908&lt;class_series_b_ocp,class_series_b_ocp*(ad_pre_f_broad_based_fd+series_f_primary_raise_usd/class_series_b_ocp)/(ad_pre_f_broad_based_fd+series_f_primary_raise_usd/Sensitivity!E908),class_series_b_ocp)</f>
        <v>10</v>
      </c>
      <c r="L908" s="2" t="n">
        <f aca="false">class_series_b_original_shares*class_series_b_issue_pps/Sensitivity!K908</f>
        <v>3000000</v>
      </c>
      <c r="M908" s="2" t="n">
        <f aca="false">IF(Sensitivity!E908&lt;class_series_c_ocp,class_series_c_ocp*(ad_pre_f_broad_based_fd+series_f_primary_raise_usd/class_series_c_ocp)/(ad_pre_f_broad_based_fd+series_f_primary_raise_usd/Sensitivity!E908),class_series_c_ocp)</f>
        <v>25</v>
      </c>
      <c r="N908" s="2" t="n">
        <f aca="false">class_series_c_original_shares*class_series_c_issue_pps/Sensitivity!M908</f>
        <v>2400000</v>
      </c>
      <c r="O908" s="8" t="n">
        <f aca="false">IF(Sensitivity!E908&lt;class_series_d_ocp,class_series_d_ocp*(ad_pre_f_broad_based_fd+series_f_primary_raise_usd/class_series_d_ocp)/(ad_pre_f_broad_based_fd+series_f_primary_raise_usd/Sensitivity!E908),class_series_d_ocp)</f>
        <v>57.6817360684199</v>
      </c>
      <c r="P908" s="2" t="n">
        <f aca="false">class_series_d_original_shares*class_series_d_issue_pps/Sensitivity!O908</f>
        <v>1733651.35684168</v>
      </c>
      <c r="Q908" s="8" t="n">
        <f aca="false">IF(Sensitivity!E908&lt;class_series_e_ocp,class_series_e_ocp*(ad_pre_f_broad_based_fd+series_f_primary_raise_usd/class_series_e_ocp)/(ad_pre_f_broad_based_fd+series_f_primary_raise_usd/Sensitivity!E908),class_series_e_ocp)</f>
        <v>48.9126263337118</v>
      </c>
      <c r="R908" s="2" t="n">
        <f aca="false">class_series_e_original_shares*class_series_e_issue_pps/Sensitivity!Q908</f>
        <v>6133320.26517398</v>
      </c>
      <c r="S908" s="2" t="n">
        <f aca="false">Sensitivity!H908-class_seed_current_shares+Sensitivity!J908-class_series_a_current_shares+Sensitivity!L908-class_series_b_current_shares+Sensitivity!N908-class_series_c_current_shares+Sensitivity!P908-class_series_d_current_shares+Sensitivity!R908-class_series_e_current_shares</f>
        <v>43677.6220156616</v>
      </c>
      <c r="T908" s="5" t="n">
        <f aca="false">note_a_cap_usd/(pre_f_fd_total+Sensitivity!B908+Sensitivity!S908+Sensitivity!D908)</f>
        <v>26.7785556354362</v>
      </c>
      <c r="U908" s="5" t="n">
        <f aca="false">Sensitivity!E908*(const_one-note_a_discount)</f>
        <v>30.1028012535183</v>
      </c>
      <c r="V908" s="5" t="n">
        <f aca="false">MIN(Sensitivity!T908,Sensitivity!U908)</f>
        <v>26.7785556354362</v>
      </c>
      <c r="W908" s="2" t="n">
        <f aca="false">note_a_principal_usd/Sensitivity!V908</f>
        <v>186716.567841451</v>
      </c>
      <c r="X908" s="5" t="n">
        <f aca="false">note_b_cap_usd/(pre_f_fd_total+Sensitivity!B908+Sensitivity!S908+Sensitivity!C908)</f>
        <v>42.7393419617715</v>
      </c>
      <c r="Y908" s="5" t="n">
        <f aca="false">Sensitivity!E908*(const_one-note_b_discount)</f>
        <v>31.9842263318632</v>
      </c>
      <c r="Z908" s="5" t="n">
        <f aca="false">MIN(Sensitivity!X908,Sensitivity!Y908)</f>
        <v>31.9842263318632</v>
      </c>
      <c r="AA908" s="2" t="n">
        <f aca="false">note_b_principal_usd/Sensitivity!Z908</f>
        <v>93796.2347087118</v>
      </c>
      <c r="AB908" s="2" t="n">
        <f aca="false">pre_f_fd_total+Sensitivity!B908+Sensitivity!F908+Sensitivity!W908+Sensitivity!AA908+Sensitivity!S908</f>
        <v>38327298.1873789</v>
      </c>
      <c r="AC908" s="2" t="n">
        <f aca="false">MAX(const_zero,sensitivity_esop_base*Sensitivity!AB908-pre_f_option_pool_total)</f>
        <v>587881.764359256</v>
      </c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customFormat="false" ht="15" hidden="true" customHeight="false" outlineLevel="0" collapsed="false">
      <c r="A909" s="2" t="n">
        <f aca="false">Sensitivity!A908+const_one</f>
        <v>7</v>
      </c>
      <c r="B909" s="2" t="n">
        <f aca="false">Sensitivity!AC908</f>
        <v>587881.764359256</v>
      </c>
      <c r="C909" s="2" t="n">
        <f aca="false">Sensitivity!W908</f>
        <v>186716.567841451</v>
      </c>
      <c r="D909" s="2" t="n">
        <f aca="false">Sensitivity!AA908</f>
        <v>93796.2347087118</v>
      </c>
      <c r="E909" s="5" t="n">
        <f aca="false">sensitivity_pre_base_usd/(pre_f_fd_total+Sensitivity!B909)</f>
        <v>37.6284985362866</v>
      </c>
      <c r="F909" s="2" t="n">
        <f aca="false">series_f_primary_raise_usd/Sensitivity!E909</f>
        <v>797268.05923627</v>
      </c>
      <c r="G909" s="2" t="n">
        <f aca="false">IF(Sensitivity!E909&lt;class_seed_ocp,class_seed_ocp*(ad_pre_f_broad_based_fd+series_f_primary_raise_usd/class_seed_ocp)/(ad_pre_f_broad_based_fd+series_f_primary_raise_usd/Sensitivity!E909),class_seed_ocp)</f>
        <v>1</v>
      </c>
      <c r="H909" s="2" t="n">
        <f aca="false">class_seed_original_shares*class_seed_issue_pps/Sensitivity!G909</f>
        <v>5000000</v>
      </c>
      <c r="I909" s="2" t="n">
        <f aca="false">IF(Sensitivity!E909&lt;class_series_a_ocp,class_series_a_ocp*(ad_pre_f_broad_based_fd+series_f_primary_raise_usd/class_series_a_ocp)/(ad_pre_f_broad_based_fd+series_f_primary_raise_usd/Sensitivity!E909),class_series_a_ocp)</f>
        <v>3</v>
      </c>
      <c r="J909" s="2" t="n">
        <f aca="false">class_series_a_original_shares*class_series_a_issue_pps/Sensitivity!I909</f>
        <v>5000000</v>
      </c>
      <c r="K909" s="2" t="n">
        <f aca="false">IF(Sensitivity!E909&lt;class_series_b_ocp,class_series_b_ocp*(ad_pre_f_broad_based_fd+series_f_primary_raise_usd/class_series_b_ocp)/(ad_pre_f_broad_based_fd+series_f_primary_raise_usd/Sensitivity!E909),class_series_b_ocp)</f>
        <v>10</v>
      </c>
      <c r="L909" s="2" t="n">
        <f aca="false">class_series_b_original_shares*class_series_b_issue_pps/Sensitivity!K909</f>
        <v>3000000</v>
      </c>
      <c r="M909" s="2" t="n">
        <f aca="false">IF(Sensitivity!E909&lt;class_series_c_ocp,class_series_c_ocp*(ad_pre_f_broad_based_fd+series_f_primary_raise_usd/class_series_c_ocp)/(ad_pre_f_broad_based_fd+series_f_primary_raise_usd/Sensitivity!E909),class_series_c_ocp)</f>
        <v>25</v>
      </c>
      <c r="N909" s="2" t="n">
        <f aca="false">class_series_c_original_shares*class_series_c_issue_pps/Sensitivity!M909</f>
        <v>2400000</v>
      </c>
      <c r="O909" s="8" t="n">
        <f aca="false">IF(Sensitivity!E909&lt;class_series_d_ocp,class_series_d_ocp*(ad_pre_f_broad_based_fd+series_f_primary_raise_usd/class_series_d_ocp)/(ad_pre_f_broad_based_fd+series_f_primary_raise_usd/Sensitivity!E909),class_series_d_ocp)</f>
        <v>57.6817359694261</v>
      </c>
      <c r="P909" s="2" t="n">
        <f aca="false">class_series_d_original_shares*class_series_d_issue_pps/Sensitivity!O909</f>
        <v>1733651.35981699</v>
      </c>
      <c r="Q909" s="8" t="n">
        <f aca="false">IF(Sensitivity!E909&lt;class_series_e_ocp,class_series_e_ocp*(ad_pre_f_broad_based_fd+series_f_primary_raise_usd/class_series_e_ocp)/(ad_pre_f_broad_based_fd+series_f_primary_raise_usd/Sensitivity!E909),class_series_e_ocp)</f>
        <v>48.9126262497677</v>
      </c>
      <c r="R909" s="2" t="n">
        <f aca="false">class_series_e_original_shares*class_series_e_issue_pps/Sensitivity!Q909</f>
        <v>6133320.27570002</v>
      </c>
      <c r="S909" s="2" t="n">
        <f aca="false">Sensitivity!H909-class_seed_current_shares+Sensitivity!J909-class_series_a_current_shares+Sensitivity!L909-class_series_b_current_shares+Sensitivity!N909-class_series_c_current_shares+Sensitivity!P909-class_series_d_current_shares+Sensitivity!R909-class_series_e_current_shares</f>
        <v>43677.635517003</v>
      </c>
      <c r="T909" s="5" t="n">
        <f aca="false">note_a_cap_usd/(pre_f_fd_total+Sensitivity!B909+Sensitivity!S909+Sensitivity!D909)</f>
        <v>26.7785534366239</v>
      </c>
      <c r="U909" s="5" t="n">
        <f aca="false">Sensitivity!E909*(const_one-note_a_discount)</f>
        <v>30.1027988290292</v>
      </c>
      <c r="V909" s="5" t="n">
        <f aca="false">MIN(Sensitivity!T909,Sensitivity!U909)</f>
        <v>26.7785534366239</v>
      </c>
      <c r="W909" s="2" t="n">
        <f aca="false">note_a_principal_usd/Sensitivity!V909</f>
        <v>186716.583172925</v>
      </c>
      <c r="X909" s="5" t="n">
        <f aca="false">note_b_cap_usd/(pre_f_fd_total+Sensitivity!B909+Sensitivity!S909+Sensitivity!C909)</f>
        <v>42.7393383950348</v>
      </c>
      <c r="Y909" s="5" t="n">
        <f aca="false">Sensitivity!E909*(const_one-note_b_discount)</f>
        <v>31.9842237558436</v>
      </c>
      <c r="Z909" s="5" t="n">
        <f aca="false">MIN(Sensitivity!X909,Sensitivity!Y909)</f>
        <v>31.9842237558436</v>
      </c>
      <c r="AA909" s="2" t="n">
        <f aca="false">note_b_principal_usd/Sensitivity!Z909</f>
        <v>93796.2422630906</v>
      </c>
      <c r="AB909" s="2" t="n">
        <f aca="false">pre_f_fd_total+Sensitivity!B909+Sensitivity!F909+Sensitivity!W909+Sensitivity!AA909+Sensitivity!S909</f>
        <v>38327301.2845486</v>
      </c>
      <c r="AC909" s="2" t="n">
        <f aca="false">MAX(const_zero,sensitivity_esop_base*Sensitivity!AB909-pre_f_option_pool_total)</f>
        <v>587882.166991312</v>
      </c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customFormat="false" ht="15" hidden="true" customHeight="false" outlineLevel="0" collapsed="false">
      <c r="A910" s="2" t="n">
        <f aca="false">Sensitivity!A909+const_one</f>
        <v>8</v>
      </c>
      <c r="B910" s="2" t="n">
        <f aca="false">Sensitivity!AC909</f>
        <v>587882.166991312</v>
      </c>
      <c r="C910" s="2" t="n">
        <f aca="false">Sensitivity!W909</f>
        <v>186716.583172925</v>
      </c>
      <c r="D910" s="2" t="n">
        <f aca="false">Sensitivity!AA909</f>
        <v>93796.2422630906</v>
      </c>
      <c r="E910" s="5" t="n">
        <f aca="false">sensitivity_pre_base_usd/(pre_f_fd_total+Sensitivity!B910)</f>
        <v>37.6284981290806</v>
      </c>
      <c r="F910" s="2" t="n">
        <f aca="false">series_f_primary_raise_usd/Sensitivity!E910</f>
        <v>797268.0678641</v>
      </c>
      <c r="G910" s="2" t="n">
        <f aca="false">IF(Sensitivity!E910&lt;class_seed_ocp,class_seed_ocp*(ad_pre_f_broad_based_fd+series_f_primary_raise_usd/class_seed_ocp)/(ad_pre_f_broad_based_fd+series_f_primary_raise_usd/Sensitivity!E910),class_seed_ocp)</f>
        <v>1</v>
      </c>
      <c r="H910" s="2" t="n">
        <f aca="false">class_seed_original_shares*class_seed_issue_pps/Sensitivity!G910</f>
        <v>5000000</v>
      </c>
      <c r="I910" s="2" t="n">
        <f aca="false">IF(Sensitivity!E910&lt;class_series_a_ocp,class_series_a_ocp*(ad_pre_f_broad_based_fd+series_f_primary_raise_usd/class_series_a_ocp)/(ad_pre_f_broad_based_fd+series_f_primary_raise_usd/Sensitivity!E910),class_series_a_ocp)</f>
        <v>3</v>
      </c>
      <c r="J910" s="2" t="n">
        <f aca="false">class_series_a_original_shares*class_series_a_issue_pps/Sensitivity!I910</f>
        <v>5000000</v>
      </c>
      <c r="K910" s="2" t="n">
        <f aca="false">IF(Sensitivity!E910&lt;class_series_b_ocp,class_series_b_ocp*(ad_pre_f_broad_based_fd+series_f_primary_raise_usd/class_series_b_ocp)/(ad_pre_f_broad_based_fd+series_f_primary_raise_usd/Sensitivity!E910),class_series_b_ocp)</f>
        <v>10</v>
      </c>
      <c r="L910" s="2" t="n">
        <f aca="false">class_series_b_original_shares*class_series_b_issue_pps/Sensitivity!K910</f>
        <v>3000000</v>
      </c>
      <c r="M910" s="2" t="n">
        <f aca="false">IF(Sensitivity!E910&lt;class_series_c_ocp,class_series_c_ocp*(ad_pre_f_broad_based_fd+series_f_primary_raise_usd/class_series_c_ocp)/(ad_pre_f_broad_based_fd+series_f_primary_raise_usd/Sensitivity!E910),class_series_c_ocp)</f>
        <v>25</v>
      </c>
      <c r="N910" s="2" t="n">
        <f aca="false">class_series_c_original_shares*class_series_c_issue_pps/Sensitivity!M910</f>
        <v>2400000</v>
      </c>
      <c r="O910" s="8" t="n">
        <f aca="false">IF(Sensitivity!E910&lt;class_series_d_ocp,class_series_d_ocp*(ad_pre_f_broad_based_fd+series_f_primary_raise_usd/class_series_d_ocp)/(ad_pre_f_broad_based_fd+series_f_primary_raise_usd/Sensitivity!E910),class_series_d_ocp)</f>
        <v>57.6817359561249</v>
      </c>
      <c r="P910" s="2" t="n">
        <f aca="false">class_series_d_original_shares*class_series_d_issue_pps/Sensitivity!O910</f>
        <v>1733651.36021676</v>
      </c>
      <c r="Q910" s="8" t="n">
        <f aca="false">IF(Sensitivity!E910&lt;class_series_e_ocp,class_series_e_ocp*(ad_pre_f_broad_based_fd+series_f_primary_raise_usd/class_series_e_ocp)/(ad_pre_f_broad_based_fd+series_f_primary_raise_usd/Sensitivity!E910),class_series_e_ocp)</f>
        <v>48.9126262384886</v>
      </c>
      <c r="R910" s="2" t="n">
        <f aca="false">class_series_e_original_shares*class_series_e_issue_pps/Sensitivity!Q910</f>
        <v>6133320.27711434</v>
      </c>
      <c r="S910" s="2" t="n">
        <f aca="false">Sensitivity!H910-class_seed_current_shares+Sensitivity!J910-class_series_a_current_shares+Sensitivity!L910-class_series_b_current_shares+Sensitivity!N910-class_series_c_current_shares+Sensitivity!P910-class_series_d_current_shares+Sensitivity!R910-class_series_e_current_shares</f>
        <v>43677.6373310993</v>
      </c>
      <c r="T910" s="5" t="n">
        <f aca="false">note_a_cap_usd/(pre_f_fd_total+Sensitivity!B910+Sensitivity!S910+Sensitivity!D910)</f>
        <v>26.7785531411821</v>
      </c>
      <c r="U910" s="5" t="n">
        <f aca="false">Sensitivity!E910*(const_one-note_a_discount)</f>
        <v>30.1027985032645</v>
      </c>
      <c r="V910" s="5" t="n">
        <f aca="false">MIN(Sensitivity!T910,Sensitivity!U910)</f>
        <v>26.7785531411821</v>
      </c>
      <c r="W910" s="2" t="n">
        <f aca="false">note_a_principal_usd/Sensitivity!V910</f>
        <v>186716.585232928</v>
      </c>
      <c r="X910" s="5" t="n">
        <f aca="false">note_b_cap_usd/(pre_f_fd_total+Sensitivity!B910+Sensitivity!S910+Sensitivity!C910)</f>
        <v>42.7393379157928</v>
      </c>
      <c r="Y910" s="5" t="n">
        <f aca="false">Sensitivity!E910*(const_one-note_b_discount)</f>
        <v>31.9842234097185</v>
      </c>
      <c r="Z910" s="5" t="n">
        <f aca="false">MIN(Sensitivity!X910,Sensitivity!Y910)</f>
        <v>31.9842234097185</v>
      </c>
      <c r="AA910" s="2" t="n">
        <f aca="false">note_b_principal_usd/Sensitivity!Z910</f>
        <v>93796.2432781294</v>
      </c>
      <c r="AB910" s="2" t="n">
        <f aca="false">pre_f_fd_total+Sensitivity!B910+Sensitivity!F910+Sensitivity!W910+Sensitivity!AA910+Sensitivity!S910</f>
        <v>38327301.7006976</v>
      </c>
      <c r="AC910" s="2" t="n">
        <f aca="false">MAX(const_zero,sensitivity_esop_base*Sensitivity!AB910-pre_f_option_pool_total)</f>
        <v>587882.221090684</v>
      </c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customFormat="false" ht="15" hidden="true" customHeight="false" outlineLevel="0" collapsed="false">
      <c r="A911" s="2" t="n">
        <f aca="false">Sensitivity!A910+const_one</f>
        <v>9</v>
      </c>
      <c r="B911" s="2" t="n">
        <f aca="false">Sensitivity!AC910</f>
        <v>587882.221090684</v>
      </c>
      <c r="C911" s="2" t="n">
        <f aca="false">Sensitivity!W910</f>
        <v>186716.585232928</v>
      </c>
      <c r="D911" s="2" t="n">
        <f aca="false">Sensitivity!AA910</f>
        <v>93796.2432781294</v>
      </c>
      <c r="E911" s="5" t="n">
        <f aca="false">sensitivity_pre_base_usd/(pre_f_fd_total+Sensitivity!B911)</f>
        <v>37.6284980743667</v>
      </c>
      <c r="F911" s="2" t="n">
        <f aca="false">series_f_primary_raise_usd/Sensitivity!E911</f>
        <v>797268.069023372</v>
      </c>
      <c r="G911" s="2" t="n">
        <f aca="false">IF(Sensitivity!E911&lt;class_seed_ocp,class_seed_ocp*(ad_pre_f_broad_based_fd+series_f_primary_raise_usd/class_seed_ocp)/(ad_pre_f_broad_based_fd+series_f_primary_raise_usd/Sensitivity!E911),class_seed_ocp)</f>
        <v>1</v>
      </c>
      <c r="H911" s="2" t="n">
        <f aca="false">class_seed_original_shares*class_seed_issue_pps/Sensitivity!G911</f>
        <v>5000000</v>
      </c>
      <c r="I911" s="2" t="n">
        <f aca="false">IF(Sensitivity!E911&lt;class_series_a_ocp,class_series_a_ocp*(ad_pre_f_broad_based_fd+series_f_primary_raise_usd/class_series_a_ocp)/(ad_pre_f_broad_based_fd+series_f_primary_raise_usd/Sensitivity!E911),class_series_a_ocp)</f>
        <v>3</v>
      </c>
      <c r="J911" s="2" t="n">
        <f aca="false">class_series_a_original_shares*class_series_a_issue_pps/Sensitivity!I911</f>
        <v>5000000</v>
      </c>
      <c r="K911" s="2" t="n">
        <f aca="false">IF(Sensitivity!E911&lt;class_series_b_ocp,class_series_b_ocp*(ad_pre_f_broad_based_fd+series_f_primary_raise_usd/class_series_b_ocp)/(ad_pre_f_broad_based_fd+series_f_primary_raise_usd/Sensitivity!E911),class_series_b_ocp)</f>
        <v>10</v>
      </c>
      <c r="L911" s="2" t="n">
        <f aca="false">class_series_b_original_shares*class_series_b_issue_pps/Sensitivity!K911</f>
        <v>3000000</v>
      </c>
      <c r="M911" s="2" t="n">
        <f aca="false">IF(Sensitivity!E911&lt;class_series_c_ocp,class_series_c_ocp*(ad_pre_f_broad_based_fd+series_f_primary_raise_usd/class_series_c_ocp)/(ad_pre_f_broad_based_fd+series_f_primary_raise_usd/Sensitivity!E911),class_series_c_ocp)</f>
        <v>25</v>
      </c>
      <c r="N911" s="2" t="n">
        <f aca="false">class_series_c_original_shares*class_series_c_issue_pps/Sensitivity!M911</f>
        <v>2400000</v>
      </c>
      <c r="O911" s="8" t="n">
        <f aca="false">IF(Sensitivity!E911&lt;class_series_d_ocp,class_series_d_ocp*(ad_pre_f_broad_based_fd+series_f_primary_raise_usd/class_series_d_ocp)/(ad_pre_f_broad_based_fd+series_f_primary_raise_usd/Sensitivity!E911),class_series_d_ocp)</f>
        <v>57.6817359543377</v>
      </c>
      <c r="P911" s="2" t="n">
        <f aca="false">class_series_d_original_shares*class_series_d_issue_pps/Sensitivity!O911</f>
        <v>1733651.36027048</v>
      </c>
      <c r="Q911" s="8" t="n">
        <f aca="false">IF(Sensitivity!E911&lt;class_series_e_ocp,class_series_e_ocp*(ad_pre_f_broad_based_fd+series_f_primary_raise_usd/class_series_e_ocp)/(ad_pre_f_broad_based_fd+series_f_primary_raise_usd/Sensitivity!E911),class_series_e_ocp)</f>
        <v>48.9126262369731</v>
      </c>
      <c r="R911" s="2" t="n">
        <f aca="false">class_series_e_original_shares*class_series_e_issue_pps/Sensitivity!Q911</f>
        <v>6133320.27730437</v>
      </c>
      <c r="S911" s="2" t="n">
        <f aca="false">Sensitivity!H911-class_seed_current_shares+Sensitivity!J911-class_series_a_current_shares+Sensitivity!L911-class_series_b_current_shares+Sensitivity!N911-class_series_c_current_shares+Sensitivity!P911-class_series_d_current_shares+Sensitivity!R911-class_series_e_current_shares</f>
        <v>43677.6375748497</v>
      </c>
      <c r="T911" s="5" t="n">
        <f aca="false">note_a_cap_usd/(pre_f_fd_total+Sensitivity!B911+Sensitivity!S911+Sensitivity!D911)</f>
        <v>26.7785531014852</v>
      </c>
      <c r="U911" s="5" t="n">
        <f aca="false">Sensitivity!E911*(const_one-note_a_discount)</f>
        <v>30.1027984594934</v>
      </c>
      <c r="V911" s="5" t="n">
        <f aca="false">MIN(Sensitivity!T911,Sensitivity!U911)</f>
        <v>26.7785531014852</v>
      </c>
      <c r="W911" s="2" t="n">
        <f aca="false">note_a_principal_usd/Sensitivity!V911</f>
        <v>186716.585509718</v>
      </c>
      <c r="X911" s="5" t="n">
        <f aca="false">note_b_cap_usd/(pre_f_fd_total+Sensitivity!B911+Sensitivity!S911+Sensitivity!C911)</f>
        <v>42.7393378513998</v>
      </c>
      <c r="Y911" s="5" t="n">
        <f aca="false">Sensitivity!E911*(const_one-note_b_discount)</f>
        <v>31.9842233632117</v>
      </c>
      <c r="Z911" s="5" t="n">
        <f aca="false">MIN(Sensitivity!X911,Sensitivity!Y911)</f>
        <v>31.9842233632117</v>
      </c>
      <c r="AA911" s="2" t="n">
        <f aca="false">note_b_principal_usd/Sensitivity!Z911</f>
        <v>93796.2434145143</v>
      </c>
      <c r="AB911" s="2" t="n">
        <f aca="false">pre_f_fd_total+Sensitivity!B911+Sensitivity!F911+Sensitivity!W911+Sensitivity!AA911+Sensitivity!S911</f>
        <v>38327301.7566131</v>
      </c>
      <c r="AC911" s="2" t="n">
        <f aca="false">MAX(const_zero,sensitivity_esop_base*Sensitivity!AB911-pre_f_option_pool_total)</f>
        <v>587882.228359708</v>
      </c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customFormat="false" ht="15" hidden="true" customHeight="false" outlineLevel="0" collapsed="false">
      <c r="A912" s="2" t="n">
        <f aca="false">Sensitivity!A911+const_one</f>
        <v>10</v>
      </c>
      <c r="B912" s="2" t="n">
        <f aca="false">Sensitivity!AC911</f>
        <v>587882.228359708</v>
      </c>
      <c r="C912" s="2" t="n">
        <f aca="false">Sensitivity!W911</f>
        <v>186716.585509718</v>
      </c>
      <c r="D912" s="2" t="n">
        <f aca="false">Sensitivity!AA911</f>
        <v>93796.2434145143</v>
      </c>
      <c r="E912" s="5" t="n">
        <f aca="false">sensitivity_pre_base_usd/(pre_f_fd_total+Sensitivity!B912)</f>
        <v>37.6284980670151</v>
      </c>
      <c r="F912" s="2" t="n">
        <f aca="false">series_f_primary_raise_usd/Sensitivity!E912</f>
        <v>797268.069179137</v>
      </c>
      <c r="G912" s="2" t="n">
        <f aca="false">IF(Sensitivity!E912&lt;class_seed_ocp,class_seed_ocp*(ad_pre_f_broad_based_fd+series_f_primary_raise_usd/class_seed_ocp)/(ad_pre_f_broad_based_fd+series_f_primary_raise_usd/Sensitivity!E912),class_seed_ocp)</f>
        <v>1</v>
      </c>
      <c r="H912" s="2" t="n">
        <f aca="false">class_seed_original_shares*class_seed_issue_pps/Sensitivity!G912</f>
        <v>5000000</v>
      </c>
      <c r="I912" s="2" t="n">
        <f aca="false">IF(Sensitivity!E912&lt;class_series_a_ocp,class_series_a_ocp*(ad_pre_f_broad_based_fd+series_f_primary_raise_usd/class_series_a_ocp)/(ad_pre_f_broad_based_fd+series_f_primary_raise_usd/Sensitivity!E912),class_series_a_ocp)</f>
        <v>3</v>
      </c>
      <c r="J912" s="2" t="n">
        <f aca="false">class_series_a_original_shares*class_series_a_issue_pps/Sensitivity!I912</f>
        <v>5000000</v>
      </c>
      <c r="K912" s="2" t="n">
        <f aca="false">IF(Sensitivity!E912&lt;class_series_b_ocp,class_series_b_ocp*(ad_pre_f_broad_based_fd+series_f_primary_raise_usd/class_series_b_ocp)/(ad_pre_f_broad_based_fd+series_f_primary_raise_usd/Sensitivity!E912),class_series_b_ocp)</f>
        <v>10</v>
      </c>
      <c r="L912" s="2" t="n">
        <f aca="false">class_series_b_original_shares*class_series_b_issue_pps/Sensitivity!K912</f>
        <v>3000000</v>
      </c>
      <c r="M912" s="2" t="n">
        <f aca="false">IF(Sensitivity!E912&lt;class_series_c_ocp,class_series_c_ocp*(ad_pre_f_broad_based_fd+series_f_primary_raise_usd/class_series_c_ocp)/(ad_pre_f_broad_based_fd+series_f_primary_raise_usd/Sensitivity!E912),class_series_c_ocp)</f>
        <v>25</v>
      </c>
      <c r="N912" s="2" t="n">
        <f aca="false">class_series_c_original_shares*class_series_c_issue_pps/Sensitivity!M912</f>
        <v>2400000</v>
      </c>
      <c r="O912" s="8" t="n">
        <f aca="false">IF(Sensitivity!E912&lt;class_series_d_ocp,class_series_d_ocp*(ad_pre_f_broad_based_fd+series_f_primary_raise_usd/class_series_d_ocp)/(ad_pre_f_broad_based_fd+series_f_primary_raise_usd/Sensitivity!E912),class_series_d_ocp)</f>
        <v>57.6817359540976</v>
      </c>
      <c r="P912" s="2" t="n">
        <f aca="false">class_series_d_original_shares*class_series_d_issue_pps/Sensitivity!O912</f>
        <v>1733651.36027769</v>
      </c>
      <c r="Q912" s="8" t="n">
        <f aca="false">IF(Sensitivity!E912&lt;class_series_e_ocp,class_series_e_ocp*(ad_pre_f_broad_based_fd+series_f_primary_raise_usd/class_series_e_ocp)/(ad_pre_f_broad_based_fd+series_f_primary_raise_usd/Sensitivity!E912),class_series_e_ocp)</f>
        <v>48.9126262367695</v>
      </c>
      <c r="R912" s="2" t="n">
        <f aca="false">class_series_e_original_shares*class_series_e_issue_pps/Sensitivity!Q912</f>
        <v>6133320.27732991</v>
      </c>
      <c r="S912" s="2" t="n">
        <f aca="false">Sensitivity!H912-class_seed_current_shares+Sensitivity!J912-class_series_a_current_shares+Sensitivity!L912-class_series_b_current_shares+Sensitivity!N912-class_series_c_current_shares+Sensitivity!P912-class_series_d_current_shares+Sensitivity!R912-class_series_e_current_shares</f>
        <v>43677.6376076015</v>
      </c>
      <c r="T912" s="5" t="n">
        <f aca="false">note_a_cap_usd/(pre_f_fd_total+Sensitivity!B912+Sensitivity!S912+Sensitivity!D912)</f>
        <v>26.7785530961514</v>
      </c>
      <c r="U912" s="5" t="n">
        <f aca="false">Sensitivity!E912*(const_one-note_a_discount)</f>
        <v>30.1027984536121</v>
      </c>
      <c r="V912" s="5" t="n">
        <f aca="false">MIN(Sensitivity!T912,Sensitivity!U912)</f>
        <v>26.7785530961514</v>
      </c>
      <c r="W912" s="2" t="n">
        <f aca="false">note_a_principal_usd/Sensitivity!V912</f>
        <v>186716.585546909</v>
      </c>
      <c r="X912" s="5" t="n">
        <f aca="false">note_b_cap_usd/(pre_f_fd_total+Sensitivity!B912+Sensitivity!S912+Sensitivity!C912)</f>
        <v>42.7393378427477</v>
      </c>
      <c r="Y912" s="5" t="n">
        <f aca="false">Sensitivity!E912*(const_one-note_b_discount)</f>
        <v>31.9842233569628</v>
      </c>
      <c r="Z912" s="5" t="n">
        <f aca="false">MIN(Sensitivity!X912,Sensitivity!Y912)</f>
        <v>31.9842233569628</v>
      </c>
      <c r="AA912" s="2" t="n">
        <f aca="false">note_b_principal_usd/Sensitivity!Z912</f>
        <v>93796.2434328396</v>
      </c>
      <c r="AB912" s="2" t="n">
        <f aca="false">pre_f_fd_total+Sensitivity!B912+Sensitivity!F912+Sensitivity!W912+Sensitivity!AA912+Sensitivity!S912</f>
        <v>38327301.7641262</v>
      </c>
      <c r="AC912" s="2" t="n">
        <f aca="false">MAX(const_zero,sensitivity_esop_base*Sensitivity!AB912-pre_f_option_pool_total)</f>
        <v>587882.229336407</v>
      </c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customFormat="false" ht="15" hidden="true" customHeight="false" outlineLevel="0" collapsed="false">
      <c r="A913" s="2" t="n">
        <f aca="false">Sensitivity!A912+const_one</f>
        <v>11</v>
      </c>
      <c r="B913" s="2" t="n">
        <f aca="false">Sensitivity!AC912</f>
        <v>587882.229336407</v>
      </c>
      <c r="C913" s="2" t="n">
        <f aca="false">Sensitivity!W912</f>
        <v>186716.585546909</v>
      </c>
      <c r="D913" s="2" t="n">
        <f aca="false">Sensitivity!AA912</f>
        <v>93796.2434328396</v>
      </c>
      <c r="E913" s="5" t="n">
        <f aca="false">sensitivity_pre_base_usd/(pre_f_fd_total+Sensitivity!B913)</f>
        <v>37.6284980660273</v>
      </c>
      <c r="F913" s="2" t="n">
        <f aca="false">series_f_primary_raise_usd/Sensitivity!E913</f>
        <v>797268.069200066</v>
      </c>
      <c r="G913" s="2" t="n">
        <f aca="false">IF(Sensitivity!E913&lt;class_seed_ocp,class_seed_ocp*(ad_pre_f_broad_based_fd+series_f_primary_raise_usd/class_seed_ocp)/(ad_pre_f_broad_based_fd+series_f_primary_raise_usd/Sensitivity!E913),class_seed_ocp)</f>
        <v>1</v>
      </c>
      <c r="H913" s="2" t="n">
        <f aca="false">class_seed_original_shares*class_seed_issue_pps/Sensitivity!G913</f>
        <v>5000000</v>
      </c>
      <c r="I913" s="2" t="n">
        <f aca="false">IF(Sensitivity!E913&lt;class_series_a_ocp,class_series_a_ocp*(ad_pre_f_broad_based_fd+series_f_primary_raise_usd/class_series_a_ocp)/(ad_pre_f_broad_based_fd+series_f_primary_raise_usd/Sensitivity!E913),class_series_a_ocp)</f>
        <v>3</v>
      </c>
      <c r="J913" s="2" t="n">
        <f aca="false">class_series_a_original_shares*class_series_a_issue_pps/Sensitivity!I913</f>
        <v>5000000</v>
      </c>
      <c r="K913" s="2" t="n">
        <f aca="false">IF(Sensitivity!E913&lt;class_series_b_ocp,class_series_b_ocp*(ad_pre_f_broad_based_fd+series_f_primary_raise_usd/class_series_b_ocp)/(ad_pre_f_broad_based_fd+series_f_primary_raise_usd/Sensitivity!E913),class_series_b_ocp)</f>
        <v>10</v>
      </c>
      <c r="L913" s="2" t="n">
        <f aca="false">class_series_b_original_shares*class_series_b_issue_pps/Sensitivity!K913</f>
        <v>3000000</v>
      </c>
      <c r="M913" s="2" t="n">
        <f aca="false">IF(Sensitivity!E913&lt;class_series_c_ocp,class_series_c_ocp*(ad_pre_f_broad_based_fd+series_f_primary_raise_usd/class_series_c_ocp)/(ad_pre_f_broad_based_fd+series_f_primary_raise_usd/Sensitivity!E913),class_series_c_ocp)</f>
        <v>25</v>
      </c>
      <c r="N913" s="2" t="n">
        <f aca="false">class_series_c_original_shares*class_series_c_issue_pps/Sensitivity!M913</f>
        <v>2400000</v>
      </c>
      <c r="O913" s="8" t="n">
        <f aca="false">IF(Sensitivity!E913&lt;class_series_d_ocp,class_series_d_ocp*(ad_pre_f_broad_based_fd+series_f_primary_raise_usd/class_series_d_ocp)/(ad_pre_f_broad_based_fd+series_f_primary_raise_usd/Sensitivity!E913),class_series_d_ocp)</f>
        <v>57.6817359540653</v>
      </c>
      <c r="P913" s="2" t="n">
        <f aca="false">class_series_d_original_shares*class_series_d_issue_pps/Sensitivity!O913</f>
        <v>1733651.36027866</v>
      </c>
      <c r="Q913" s="8" t="n">
        <f aca="false">IF(Sensitivity!E913&lt;class_series_e_ocp,class_series_e_ocp*(ad_pre_f_broad_based_fd+series_f_primary_raise_usd/class_series_e_ocp)/(ad_pre_f_broad_based_fd+series_f_primary_raise_usd/Sensitivity!E913),class_series_e_ocp)</f>
        <v>48.9126262367421</v>
      </c>
      <c r="R913" s="2" t="n">
        <f aca="false">class_series_e_original_shares*class_series_e_issue_pps/Sensitivity!Q913</f>
        <v>6133320.27733334</v>
      </c>
      <c r="S913" s="2" t="n">
        <f aca="false">Sensitivity!H913-class_seed_current_shares+Sensitivity!J913-class_series_a_current_shares+Sensitivity!L913-class_series_b_current_shares+Sensitivity!N913-class_series_c_current_shares+Sensitivity!P913-class_series_d_current_shares+Sensitivity!R913-class_series_e_current_shares</f>
        <v>43677.637612002</v>
      </c>
      <c r="T913" s="5" t="n">
        <f aca="false">note_a_cap_usd/(pre_f_fd_total+Sensitivity!B913+Sensitivity!S913+Sensitivity!D913)</f>
        <v>26.7785530954347</v>
      </c>
      <c r="U913" s="5" t="n">
        <f aca="false">Sensitivity!E913*(const_one-note_a_discount)</f>
        <v>30.1027984528218</v>
      </c>
      <c r="V913" s="5" t="n">
        <f aca="false">MIN(Sensitivity!T913,Sensitivity!U913)</f>
        <v>26.7785530954347</v>
      </c>
      <c r="W913" s="2" t="n">
        <f aca="false">note_a_principal_usd/Sensitivity!V913</f>
        <v>186716.585551906</v>
      </c>
      <c r="X913" s="5" t="n">
        <f aca="false">note_b_cap_usd/(pre_f_fd_total+Sensitivity!B913+Sensitivity!S913+Sensitivity!C913)</f>
        <v>42.7393378415851</v>
      </c>
      <c r="Y913" s="5" t="n">
        <f aca="false">Sensitivity!E913*(const_one-note_b_discount)</f>
        <v>31.9842233561232</v>
      </c>
      <c r="Z913" s="5" t="n">
        <f aca="false">MIN(Sensitivity!X913,Sensitivity!Y913)</f>
        <v>31.9842233561232</v>
      </c>
      <c r="AA913" s="2" t="n">
        <f aca="false">note_b_principal_usd/Sensitivity!Z913</f>
        <v>93796.2434353019</v>
      </c>
      <c r="AB913" s="2" t="n">
        <f aca="false">pre_f_fd_total+Sensitivity!B913+Sensitivity!F913+Sensitivity!W913+Sensitivity!AA913+Sensitivity!S913</f>
        <v>38327301.7651357</v>
      </c>
      <c r="AC913" s="2" t="n">
        <f aca="false">MAX(const_zero,sensitivity_esop_base*Sensitivity!AB913-pre_f_option_pool_total)</f>
        <v>587882.229467639</v>
      </c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customFormat="false" ht="15" hidden="true" customHeight="false" outlineLevel="0" collapsed="false">
      <c r="A914" s="2" t="n">
        <f aca="false">Sensitivity!A913+const_one</f>
        <v>12</v>
      </c>
      <c r="B914" s="2" t="n">
        <f aca="false">Sensitivity!AC913</f>
        <v>587882.229467639</v>
      </c>
      <c r="C914" s="2" t="n">
        <f aca="false">Sensitivity!W913</f>
        <v>186716.585551906</v>
      </c>
      <c r="D914" s="2" t="n">
        <f aca="false">Sensitivity!AA913</f>
        <v>93796.2434353019</v>
      </c>
      <c r="E914" s="5" t="n">
        <f aca="false">sensitivity_pre_base_usd/(pre_f_fd_total+Sensitivity!B914)</f>
        <v>37.6284980658946</v>
      </c>
      <c r="F914" s="2" t="n">
        <f aca="false">series_f_primary_raise_usd/Sensitivity!E914</f>
        <v>797268.069202878</v>
      </c>
      <c r="G914" s="2" t="n">
        <f aca="false">IF(Sensitivity!E914&lt;class_seed_ocp,class_seed_ocp*(ad_pre_f_broad_based_fd+series_f_primary_raise_usd/class_seed_ocp)/(ad_pre_f_broad_based_fd+series_f_primary_raise_usd/Sensitivity!E914),class_seed_ocp)</f>
        <v>1</v>
      </c>
      <c r="H914" s="2" t="n">
        <f aca="false">class_seed_original_shares*class_seed_issue_pps/Sensitivity!G914</f>
        <v>5000000</v>
      </c>
      <c r="I914" s="2" t="n">
        <f aca="false">IF(Sensitivity!E914&lt;class_series_a_ocp,class_series_a_ocp*(ad_pre_f_broad_based_fd+series_f_primary_raise_usd/class_series_a_ocp)/(ad_pre_f_broad_based_fd+series_f_primary_raise_usd/Sensitivity!E914),class_series_a_ocp)</f>
        <v>3</v>
      </c>
      <c r="J914" s="2" t="n">
        <f aca="false">class_series_a_original_shares*class_series_a_issue_pps/Sensitivity!I914</f>
        <v>5000000</v>
      </c>
      <c r="K914" s="2" t="n">
        <f aca="false">IF(Sensitivity!E914&lt;class_series_b_ocp,class_series_b_ocp*(ad_pre_f_broad_based_fd+series_f_primary_raise_usd/class_series_b_ocp)/(ad_pre_f_broad_based_fd+series_f_primary_raise_usd/Sensitivity!E914),class_series_b_ocp)</f>
        <v>10</v>
      </c>
      <c r="L914" s="2" t="n">
        <f aca="false">class_series_b_original_shares*class_series_b_issue_pps/Sensitivity!K914</f>
        <v>3000000</v>
      </c>
      <c r="M914" s="2" t="n">
        <f aca="false">IF(Sensitivity!E914&lt;class_series_c_ocp,class_series_c_ocp*(ad_pre_f_broad_based_fd+series_f_primary_raise_usd/class_series_c_ocp)/(ad_pre_f_broad_based_fd+series_f_primary_raise_usd/Sensitivity!E914),class_series_c_ocp)</f>
        <v>25</v>
      </c>
      <c r="N914" s="2" t="n">
        <f aca="false">class_series_c_original_shares*class_series_c_issue_pps/Sensitivity!M914</f>
        <v>2400000</v>
      </c>
      <c r="O914" s="8" t="n">
        <f aca="false">IF(Sensitivity!E914&lt;class_series_d_ocp,class_series_d_ocp*(ad_pre_f_broad_based_fd+series_f_primary_raise_usd/class_series_d_ocp)/(ad_pre_f_broad_based_fd+series_f_primary_raise_usd/Sensitivity!E914),class_series_d_ocp)</f>
        <v>57.681735954061</v>
      </c>
      <c r="P914" s="2" t="n">
        <f aca="false">class_series_d_original_shares*class_series_d_issue_pps/Sensitivity!O914</f>
        <v>1733651.36027879</v>
      </c>
      <c r="Q914" s="8" t="n">
        <f aca="false">IF(Sensitivity!E914&lt;class_series_e_ocp,class_series_e_ocp*(ad_pre_f_broad_based_fd+series_f_primary_raise_usd/class_series_e_ocp)/(ad_pre_f_broad_based_fd+series_f_primary_raise_usd/Sensitivity!E914),class_series_e_ocp)</f>
        <v>48.9126262367384</v>
      </c>
      <c r="R914" s="2" t="n">
        <f aca="false">class_series_e_original_shares*class_series_e_issue_pps/Sensitivity!Q914</f>
        <v>6133320.2773338</v>
      </c>
      <c r="S914" s="2" t="n">
        <f aca="false">Sensitivity!H914-class_seed_current_shares+Sensitivity!J914-class_series_a_current_shares+Sensitivity!L914-class_series_b_current_shares+Sensitivity!N914-class_series_c_current_shares+Sensitivity!P914-class_series_d_current_shares+Sensitivity!R914-class_series_e_current_shares</f>
        <v>43677.6376125934</v>
      </c>
      <c r="T914" s="5" t="n">
        <f aca="false">note_a_cap_usd/(pre_f_fd_total+Sensitivity!B914+Sensitivity!S914+Sensitivity!D914)</f>
        <v>26.7785530953384</v>
      </c>
      <c r="U914" s="5" t="n">
        <f aca="false">Sensitivity!E914*(const_one-note_a_discount)</f>
        <v>30.1027984527157</v>
      </c>
      <c r="V914" s="5" t="n">
        <f aca="false">MIN(Sensitivity!T914,Sensitivity!U914)</f>
        <v>26.7785530953384</v>
      </c>
      <c r="W914" s="2" t="n">
        <f aca="false">note_a_principal_usd/Sensitivity!V914</f>
        <v>186716.585552578</v>
      </c>
      <c r="X914" s="5" t="n">
        <f aca="false">note_b_cap_usd/(pre_f_fd_total+Sensitivity!B914+Sensitivity!S914+Sensitivity!C914)</f>
        <v>42.7393378414289</v>
      </c>
      <c r="Y914" s="5" t="n">
        <f aca="false">Sensitivity!E914*(const_one-note_b_discount)</f>
        <v>31.9842233560104</v>
      </c>
      <c r="Z914" s="5" t="n">
        <f aca="false">MIN(Sensitivity!X914,Sensitivity!Y914)</f>
        <v>31.9842233560104</v>
      </c>
      <c r="AA914" s="2" t="n">
        <f aca="false">note_b_principal_usd/Sensitivity!Z914</f>
        <v>93796.2434356327</v>
      </c>
      <c r="AB914" s="2" t="n">
        <f aca="false">pre_f_fd_total+Sensitivity!B914+Sensitivity!F914+Sensitivity!W914+Sensitivity!AA914+Sensitivity!S914</f>
        <v>38327301.7652713</v>
      </c>
      <c r="AC914" s="2" t="n">
        <f aca="false">MAX(const_zero,sensitivity_esop_base*Sensitivity!AB914-pre_f_option_pool_total)</f>
        <v>587882.229485272</v>
      </c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customFormat="false" ht="15" hidden="true" customHeight="false" outlineLevel="0" collapsed="false">
      <c r="A915" s="2" t="n">
        <f aca="false">Sensitivity!A914+const_one</f>
        <v>13</v>
      </c>
      <c r="B915" s="2" t="n">
        <f aca="false">Sensitivity!AC914</f>
        <v>587882.229485272</v>
      </c>
      <c r="C915" s="2" t="n">
        <f aca="false">Sensitivity!W914</f>
        <v>186716.585552578</v>
      </c>
      <c r="D915" s="2" t="n">
        <f aca="false">Sensitivity!AA914</f>
        <v>93796.2434356327</v>
      </c>
      <c r="E915" s="5" t="n">
        <f aca="false">sensitivity_pre_base_usd/(pre_f_fd_total+Sensitivity!B915)</f>
        <v>37.6284980658768</v>
      </c>
      <c r="F915" s="2" t="n">
        <f aca="false">series_f_primary_raise_usd/Sensitivity!E915</f>
        <v>797268.069203256</v>
      </c>
      <c r="G915" s="2" t="n">
        <f aca="false">IF(Sensitivity!E915&lt;class_seed_ocp,class_seed_ocp*(ad_pre_f_broad_based_fd+series_f_primary_raise_usd/class_seed_ocp)/(ad_pre_f_broad_based_fd+series_f_primary_raise_usd/Sensitivity!E915),class_seed_ocp)</f>
        <v>1</v>
      </c>
      <c r="H915" s="2" t="n">
        <f aca="false">class_seed_original_shares*class_seed_issue_pps/Sensitivity!G915</f>
        <v>5000000</v>
      </c>
      <c r="I915" s="2" t="n">
        <f aca="false">IF(Sensitivity!E915&lt;class_series_a_ocp,class_series_a_ocp*(ad_pre_f_broad_based_fd+series_f_primary_raise_usd/class_series_a_ocp)/(ad_pre_f_broad_based_fd+series_f_primary_raise_usd/Sensitivity!E915),class_series_a_ocp)</f>
        <v>3</v>
      </c>
      <c r="J915" s="2" t="n">
        <f aca="false">class_series_a_original_shares*class_series_a_issue_pps/Sensitivity!I915</f>
        <v>5000000</v>
      </c>
      <c r="K915" s="2" t="n">
        <f aca="false">IF(Sensitivity!E915&lt;class_series_b_ocp,class_series_b_ocp*(ad_pre_f_broad_based_fd+series_f_primary_raise_usd/class_series_b_ocp)/(ad_pre_f_broad_based_fd+series_f_primary_raise_usd/Sensitivity!E915),class_series_b_ocp)</f>
        <v>10</v>
      </c>
      <c r="L915" s="2" t="n">
        <f aca="false">class_series_b_original_shares*class_series_b_issue_pps/Sensitivity!K915</f>
        <v>3000000</v>
      </c>
      <c r="M915" s="2" t="n">
        <f aca="false">IF(Sensitivity!E915&lt;class_series_c_ocp,class_series_c_ocp*(ad_pre_f_broad_based_fd+series_f_primary_raise_usd/class_series_c_ocp)/(ad_pre_f_broad_based_fd+series_f_primary_raise_usd/Sensitivity!E915),class_series_c_ocp)</f>
        <v>25</v>
      </c>
      <c r="N915" s="2" t="n">
        <f aca="false">class_series_c_original_shares*class_series_c_issue_pps/Sensitivity!M915</f>
        <v>2400000</v>
      </c>
      <c r="O915" s="8" t="n">
        <f aca="false">IF(Sensitivity!E915&lt;class_series_d_ocp,class_series_d_ocp*(ad_pre_f_broad_based_fd+series_f_primary_raise_usd/class_series_d_ocp)/(ad_pre_f_broad_based_fd+series_f_primary_raise_usd/Sensitivity!E915),class_series_d_ocp)</f>
        <v>57.6817359540604</v>
      </c>
      <c r="P915" s="2" t="n">
        <f aca="false">class_series_d_original_shares*class_series_d_issue_pps/Sensitivity!O915</f>
        <v>1733651.36027881</v>
      </c>
      <c r="Q915" s="8" t="n">
        <f aca="false">IF(Sensitivity!E915&lt;class_series_e_ocp,class_series_e_ocp*(ad_pre_f_broad_based_fd+series_f_primary_raise_usd/class_series_e_ocp)/(ad_pre_f_broad_based_fd+series_f_primary_raise_usd/Sensitivity!E915),class_series_e_ocp)</f>
        <v>48.9126262367379</v>
      </c>
      <c r="R915" s="2" t="n">
        <f aca="false">class_series_e_original_shares*class_series_e_issue_pps/Sensitivity!Q915</f>
        <v>6133320.27733386</v>
      </c>
      <c r="S915" s="2" t="n">
        <f aca="false">Sensitivity!H915-class_seed_current_shares+Sensitivity!J915-class_series_a_current_shares+Sensitivity!L915-class_series_b_current_shares+Sensitivity!N915-class_series_c_current_shares+Sensitivity!P915-class_series_d_current_shares+Sensitivity!R915-class_series_e_current_shares</f>
        <v>43677.6376126735</v>
      </c>
      <c r="T915" s="5" t="n">
        <f aca="false">note_a_cap_usd/(pre_f_fd_total+Sensitivity!B915+Sensitivity!S915+Sensitivity!D915)</f>
        <v>26.7785530953255</v>
      </c>
      <c r="U915" s="5" t="n">
        <f aca="false">Sensitivity!E915*(const_one-note_a_discount)</f>
        <v>30.1027984527014</v>
      </c>
      <c r="V915" s="5" t="n">
        <f aca="false">MIN(Sensitivity!T915,Sensitivity!U915)</f>
        <v>26.7785530953255</v>
      </c>
      <c r="W915" s="2" t="n">
        <f aca="false">note_a_principal_usd/Sensitivity!V915</f>
        <v>186716.585552668</v>
      </c>
      <c r="X915" s="5" t="n">
        <f aca="false">note_b_cap_usd/(pre_f_fd_total+Sensitivity!B915+Sensitivity!S915+Sensitivity!C915)</f>
        <v>42.7393378414079</v>
      </c>
      <c r="Y915" s="5" t="n">
        <f aca="false">Sensitivity!E915*(const_one-note_b_discount)</f>
        <v>31.9842233559952</v>
      </c>
      <c r="Z915" s="5" t="n">
        <f aca="false">MIN(Sensitivity!X915,Sensitivity!Y915)</f>
        <v>31.9842233559952</v>
      </c>
      <c r="AA915" s="2" t="n">
        <f aca="false">note_b_principal_usd/Sensitivity!Z915</f>
        <v>93796.2434356772</v>
      </c>
      <c r="AB915" s="2" t="n">
        <f aca="false">pre_f_fd_total+Sensitivity!B915+Sensitivity!F915+Sensitivity!W915+Sensitivity!AA915+Sensitivity!S915</f>
        <v>38327301.7652896</v>
      </c>
      <c r="AC915" s="2" t="n">
        <f aca="false">MAX(const_zero,sensitivity_esop_base*Sensitivity!AB915-pre_f_option_pool_total)</f>
        <v>587882.229487642</v>
      </c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customFormat="false" ht="15" hidden="true" customHeight="false" outlineLevel="0" collapsed="false">
      <c r="A916" s="2" t="n">
        <f aca="false">Sensitivity!A915+const_one</f>
        <v>14</v>
      </c>
      <c r="B916" s="2" t="n">
        <f aca="false">Sensitivity!AC915</f>
        <v>587882.229487642</v>
      </c>
      <c r="C916" s="2" t="n">
        <f aca="false">Sensitivity!W915</f>
        <v>186716.585552668</v>
      </c>
      <c r="D916" s="2" t="n">
        <f aca="false">Sensitivity!AA915</f>
        <v>93796.2434356772</v>
      </c>
      <c r="E916" s="5" t="n">
        <f aca="false">sensitivity_pre_base_usd/(pre_f_fd_total+Sensitivity!B916)</f>
        <v>37.6284980658743</v>
      </c>
      <c r="F916" s="2" t="n">
        <f aca="false">series_f_primary_raise_usd/Sensitivity!E916</f>
        <v>797268.069203307</v>
      </c>
      <c r="G916" s="2" t="n">
        <f aca="false">IF(Sensitivity!E916&lt;class_seed_ocp,class_seed_ocp*(ad_pre_f_broad_based_fd+series_f_primary_raise_usd/class_seed_ocp)/(ad_pre_f_broad_based_fd+series_f_primary_raise_usd/Sensitivity!E916),class_seed_ocp)</f>
        <v>1</v>
      </c>
      <c r="H916" s="2" t="n">
        <f aca="false">class_seed_original_shares*class_seed_issue_pps/Sensitivity!G916</f>
        <v>5000000</v>
      </c>
      <c r="I916" s="2" t="n">
        <f aca="false">IF(Sensitivity!E916&lt;class_series_a_ocp,class_series_a_ocp*(ad_pre_f_broad_based_fd+series_f_primary_raise_usd/class_series_a_ocp)/(ad_pre_f_broad_based_fd+series_f_primary_raise_usd/Sensitivity!E916),class_series_a_ocp)</f>
        <v>3</v>
      </c>
      <c r="J916" s="2" t="n">
        <f aca="false">class_series_a_original_shares*class_series_a_issue_pps/Sensitivity!I916</f>
        <v>5000000</v>
      </c>
      <c r="K916" s="2" t="n">
        <f aca="false">IF(Sensitivity!E916&lt;class_series_b_ocp,class_series_b_ocp*(ad_pre_f_broad_based_fd+series_f_primary_raise_usd/class_series_b_ocp)/(ad_pre_f_broad_based_fd+series_f_primary_raise_usd/Sensitivity!E916),class_series_b_ocp)</f>
        <v>10</v>
      </c>
      <c r="L916" s="2" t="n">
        <f aca="false">class_series_b_original_shares*class_series_b_issue_pps/Sensitivity!K916</f>
        <v>3000000</v>
      </c>
      <c r="M916" s="2" t="n">
        <f aca="false">IF(Sensitivity!E916&lt;class_series_c_ocp,class_series_c_ocp*(ad_pre_f_broad_based_fd+series_f_primary_raise_usd/class_series_c_ocp)/(ad_pre_f_broad_based_fd+series_f_primary_raise_usd/Sensitivity!E916),class_series_c_ocp)</f>
        <v>25</v>
      </c>
      <c r="N916" s="2" t="n">
        <f aca="false">class_series_c_original_shares*class_series_c_issue_pps/Sensitivity!M916</f>
        <v>2400000</v>
      </c>
      <c r="O916" s="8" t="n">
        <f aca="false">IF(Sensitivity!E916&lt;class_series_d_ocp,class_series_d_ocp*(ad_pre_f_broad_based_fd+series_f_primary_raise_usd/class_series_d_ocp)/(ad_pre_f_broad_based_fd+series_f_primary_raise_usd/Sensitivity!E916),class_series_d_ocp)</f>
        <v>57.6817359540603</v>
      </c>
      <c r="P916" s="2" t="n">
        <f aca="false">class_series_d_original_shares*class_series_d_issue_pps/Sensitivity!O916</f>
        <v>1733651.36027881</v>
      </c>
      <c r="Q916" s="8" t="n">
        <f aca="false">IF(Sensitivity!E916&lt;class_series_e_ocp,class_series_e_ocp*(ad_pre_f_broad_based_fd+series_f_primary_raise_usd/class_series_e_ocp)/(ad_pre_f_broad_based_fd+series_f_primary_raise_usd/Sensitivity!E916),class_series_e_ocp)</f>
        <v>48.9126262367379</v>
      </c>
      <c r="R916" s="2" t="n">
        <f aca="false">class_series_e_original_shares*class_series_e_issue_pps/Sensitivity!Q916</f>
        <v>6133320.27733387</v>
      </c>
      <c r="S916" s="2" t="n">
        <f aca="false">Sensitivity!H916-class_seed_current_shares+Sensitivity!J916-class_series_a_current_shares+Sensitivity!L916-class_series_b_current_shares+Sensitivity!N916-class_series_c_current_shares+Sensitivity!P916-class_series_d_current_shares+Sensitivity!R916-class_series_e_current_shares</f>
        <v>43677.6376126837</v>
      </c>
      <c r="T916" s="5" t="n">
        <f aca="false">note_a_cap_usd/(pre_f_fd_total+Sensitivity!B916+Sensitivity!S916+Sensitivity!D916)</f>
        <v>26.7785530953237</v>
      </c>
      <c r="U916" s="5" t="n">
        <f aca="false">Sensitivity!E916*(const_one-note_a_discount)</f>
        <v>30.1027984526995</v>
      </c>
      <c r="V916" s="5" t="n">
        <f aca="false">MIN(Sensitivity!T916,Sensitivity!U916)</f>
        <v>26.7785530953237</v>
      </c>
      <c r="W916" s="2" t="n">
        <f aca="false">note_a_principal_usd/Sensitivity!V916</f>
        <v>186716.58555268</v>
      </c>
      <c r="X916" s="5" t="n">
        <f aca="false">note_b_cap_usd/(pre_f_fd_total+Sensitivity!B916+Sensitivity!S916+Sensitivity!C916)</f>
        <v>42.7393378414051</v>
      </c>
      <c r="Y916" s="5" t="n">
        <f aca="false">Sensitivity!E916*(const_one-note_b_discount)</f>
        <v>31.9842233559932</v>
      </c>
      <c r="Z916" s="5" t="n">
        <f aca="false">MIN(Sensitivity!X916,Sensitivity!Y916)</f>
        <v>31.9842233559932</v>
      </c>
      <c r="AA916" s="2" t="n">
        <f aca="false">note_b_principal_usd/Sensitivity!Z916</f>
        <v>93796.2434356831</v>
      </c>
      <c r="AB916" s="2" t="n">
        <f aca="false">pre_f_fd_total+Sensitivity!B916+Sensitivity!F916+Sensitivity!W916+Sensitivity!AA916+Sensitivity!S916</f>
        <v>38327301.765292</v>
      </c>
      <c r="AC916" s="2" t="n">
        <f aca="false">MAX(const_zero,sensitivity_esop_base*Sensitivity!AB916-pre_f_option_pool_total)</f>
        <v>587882.229487959</v>
      </c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customFormat="false" ht="15" hidden="true" customHeight="false" outlineLevel="0" collapsed="false">
      <c r="A917" s="2" t="n">
        <f aca="false">Sensitivity!A916+const_one</f>
        <v>15</v>
      </c>
      <c r="B917" s="2" t="n">
        <f aca="false">Sensitivity!AC916</f>
        <v>587882.229487959</v>
      </c>
      <c r="C917" s="2" t="n">
        <f aca="false">Sensitivity!W916</f>
        <v>186716.58555268</v>
      </c>
      <c r="D917" s="2" t="n">
        <f aca="false">Sensitivity!AA916</f>
        <v>93796.2434356831</v>
      </c>
      <c r="E917" s="5" t="n">
        <f aca="false">sensitivity_pre_base_usd/(pre_f_fd_total+Sensitivity!B917)</f>
        <v>37.628498065874</v>
      </c>
      <c r="F917" s="2" t="n">
        <f aca="false">series_f_primary_raise_usd/Sensitivity!E917</f>
        <v>797268.069203313</v>
      </c>
      <c r="G917" s="2" t="n">
        <f aca="false">IF(Sensitivity!E917&lt;class_seed_ocp,class_seed_ocp*(ad_pre_f_broad_based_fd+series_f_primary_raise_usd/class_seed_ocp)/(ad_pre_f_broad_based_fd+series_f_primary_raise_usd/Sensitivity!E917),class_seed_ocp)</f>
        <v>1</v>
      </c>
      <c r="H917" s="2" t="n">
        <f aca="false">class_seed_original_shares*class_seed_issue_pps/Sensitivity!G917</f>
        <v>5000000</v>
      </c>
      <c r="I917" s="2" t="n">
        <f aca="false">IF(Sensitivity!E917&lt;class_series_a_ocp,class_series_a_ocp*(ad_pre_f_broad_based_fd+series_f_primary_raise_usd/class_series_a_ocp)/(ad_pre_f_broad_based_fd+series_f_primary_raise_usd/Sensitivity!E917),class_series_a_ocp)</f>
        <v>3</v>
      </c>
      <c r="J917" s="2" t="n">
        <f aca="false">class_series_a_original_shares*class_series_a_issue_pps/Sensitivity!I917</f>
        <v>5000000</v>
      </c>
      <c r="K917" s="2" t="n">
        <f aca="false">IF(Sensitivity!E917&lt;class_series_b_ocp,class_series_b_ocp*(ad_pre_f_broad_based_fd+series_f_primary_raise_usd/class_series_b_ocp)/(ad_pre_f_broad_based_fd+series_f_primary_raise_usd/Sensitivity!E917),class_series_b_ocp)</f>
        <v>10</v>
      </c>
      <c r="L917" s="2" t="n">
        <f aca="false">class_series_b_original_shares*class_series_b_issue_pps/Sensitivity!K917</f>
        <v>3000000</v>
      </c>
      <c r="M917" s="2" t="n">
        <f aca="false">IF(Sensitivity!E917&lt;class_series_c_ocp,class_series_c_ocp*(ad_pre_f_broad_based_fd+series_f_primary_raise_usd/class_series_c_ocp)/(ad_pre_f_broad_based_fd+series_f_primary_raise_usd/Sensitivity!E917),class_series_c_ocp)</f>
        <v>25</v>
      </c>
      <c r="N917" s="2" t="n">
        <f aca="false">class_series_c_original_shares*class_series_c_issue_pps/Sensitivity!M917</f>
        <v>2400000</v>
      </c>
      <c r="O917" s="8" t="n">
        <f aca="false">IF(Sensitivity!E917&lt;class_series_d_ocp,class_series_d_ocp*(ad_pre_f_broad_based_fd+series_f_primary_raise_usd/class_series_d_ocp)/(ad_pre_f_broad_based_fd+series_f_primary_raise_usd/Sensitivity!E917),class_series_d_ocp)</f>
        <v>57.6817359540603</v>
      </c>
      <c r="P917" s="2" t="n">
        <f aca="false">class_series_d_original_shares*class_series_d_issue_pps/Sensitivity!O917</f>
        <v>1733651.36027881</v>
      </c>
      <c r="Q917" s="8" t="n">
        <f aca="false">IF(Sensitivity!E917&lt;class_series_e_ocp,class_series_e_ocp*(ad_pre_f_broad_based_fd+series_f_primary_raise_usd/class_series_e_ocp)/(ad_pre_f_broad_based_fd+series_f_primary_raise_usd/Sensitivity!E917),class_series_e_ocp)</f>
        <v>48.9126262367379</v>
      </c>
      <c r="R917" s="2" t="n">
        <f aca="false">class_series_e_original_shares*class_series_e_issue_pps/Sensitivity!Q917</f>
        <v>6133320.27733387</v>
      </c>
      <c r="S917" s="2" t="n">
        <f aca="false">Sensitivity!H917-class_seed_current_shares+Sensitivity!J917-class_series_a_current_shares+Sensitivity!L917-class_series_b_current_shares+Sensitivity!N917-class_series_c_current_shares+Sensitivity!P917-class_series_d_current_shares+Sensitivity!R917-class_series_e_current_shares</f>
        <v>43677.6376126837</v>
      </c>
      <c r="T917" s="5" t="n">
        <f aca="false">note_a_cap_usd/(pre_f_fd_total+Sensitivity!B917+Sensitivity!S917+Sensitivity!D917)</f>
        <v>26.7785530953235</v>
      </c>
      <c r="U917" s="5" t="n">
        <f aca="false">Sensitivity!E917*(const_one-note_a_discount)</f>
        <v>30.1027984526992</v>
      </c>
      <c r="V917" s="5" t="n">
        <f aca="false">MIN(Sensitivity!T917,Sensitivity!U917)</f>
        <v>26.7785530953235</v>
      </c>
      <c r="W917" s="2" t="n">
        <f aca="false">note_a_principal_usd/Sensitivity!V917</f>
        <v>186716.585552682</v>
      </c>
      <c r="X917" s="5" t="n">
        <f aca="false">note_b_cap_usd/(pre_f_fd_total+Sensitivity!B917+Sensitivity!S917+Sensitivity!C917)</f>
        <v>42.7393378414048</v>
      </c>
      <c r="Y917" s="5" t="n">
        <f aca="false">Sensitivity!E917*(const_one-note_b_discount)</f>
        <v>31.9842233559929</v>
      </c>
      <c r="Z917" s="5" t="n">
        <f aca="false">MIN(Sensitivity!X917,Sensitivity!Y917)</f>
        <v>31.9842233559929</v>
      </c>
      <c r="AA917" s="2" t="n">
        <f aca="false">note_b_principal_usd/Sensitivity!Z917</f>
        <v>93796.2434356839</v>
      </c>
      <c r="AB917" s="2" t="n">
        <f aca="false">pre_f_fd_total+Sensitivity!B917+Sensitivity!F917+Sensitivity!W917+Sensitivity!AA917+Sensitivity!S917</f>
        <v>38327301.7652923</v>
      </c>
      <c r="AC917" s="2" t="n">
        <f aca="false">MAX(const_zero,sensitivity_esop_base*Sensitivity!AB917-pre_f_option_pool_total)</f>
        <v>587882.229488001</v>
      </c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customFormat="false" ht="15" hidden="true" customHeight="false" outlineLevel="0" collapsed="false">
      <c r="A918" s="2" t="n">
        <f aca="false">Sensitivity!A917+const_one</f>
        <v>16</v>
      </c>
      <c r="B918" s="2" t="n">
        <f aca="false">Sensitivity!AC917</f>
        <v>587882.229488001</v>
      </c>
      <c r="C918" s="2" t="n">
        <f aca="false">Sensitivity!W917</f>
        <v>186716.585552682</v>
      </c>
      <c r="D918" s="2" t="n">
        <f aca="false">Sensitivity!AA917</f>
        <v>93796.2434356839</v>
      </c>
      <c r="E918" s="5" t="n">
        <f aca="false">sensitivity_pre_base_usd/(pre_f_fd_total+Sensitivity!B918)</f>
        <v>37.628498065874</v>
      </c>
      <c r="F918" s="2" t="n">
        <f aca="false">series_f_primary_raise_usd/Sensitivity!E918</f>
        <v>797268.069203314</v>
      </c>
      <c r="G918" s="2" t="n">
        <f aca="false">IF(Sensitivity!E918&lt;class_seed_ocp,class_seed_ocp*(ad_pre_f_broad_based_fd+series_f_primary_raise_usd/class_seed_ocp)/(ad_pre_f_broad_based_fd+series_f_primary_raise_usd/Sensitivity!E918),class_seed_ocp)</f>
        <v>1</v>
      </c>
      <c r="H918" s="2" t="n">
        <f aca="false">class_seed_original_shares*class_seed_issue_pps/Sensitivity!G918</f>
        <v>5000000</v>
      </c>
      <c r="I918" s="2" t="n">
        <f aca="false">IF(Sensitivity!E918&lt;class_series_a_ocp,class_series_a_ocp*(ad_pre_f_broad_based_fd+series_f_primary_raise_usd/class_series_a_ocp)/(ad_pre_f_broad_based_fd+series_f_primary_raise_usd/Sensitivity!E918),class_series_a_ocp)</f>
        <v>3</v>
      </c>
      <c r="J918" s="2" t="n">
        <f aca="false">class_series_a_original_shares*class_series_a_issue_pps/Sensitivity!I918</f>
        <v>5000000</v>
      </c>
      <c r="K918" s="2" t="n">
        <f aca="false">IF(Sensitivity!E918&lt;class_series_b_ocp,class_series_b_ocp*(ad_pre_f_broad_based_fd+series_f_primary_raise_usd/class_series_b_ocp)/(ad_pre_f_broad_based_fd+series_f_primary_raise_usd/Sensitivity!E918),class_series_b_ocp)</f>
        <v>10</v>
      </c>
      <c r="L918" s="2" t="n">
        <f aca="false">class_series_b_original_shares*class_series_b_issue_pps/Sensitivity!K918</f>
        <v>3000000</v>
      </c>
      <c r="M918" s="2" t="n">
        <f aca="false">IF(Sensitivity!E918&lt;class_series_c_ocp,class_series_c_ocp*(ad_pre_f_broad_based_fd+series_f_primary_raise_usd/class_series_c_ocp)/(ad_pre_f_broad_based_fd+series_f_primary_raise_usd/Sensitivity!E918),class_series_c_ocp)</f>
        <v>25</v>
      </c>
      <c r="N918" s="2" t="n">
        <f aca="false">class_series_c_original_shares*class_series_c_issue_pps/Sensitivity!M918</f>
        <v>2400000</v>
      </c>
      <c r="O918" s="8" t="n">
        <f aca="false">IF(Sensitivity!E918&lt;class_series_d_ocp,class_series_d_ocp*(ad_pre_f_broad_based_fd+series_f_primary_raise_usd/class_series_d_ocp)/(ad_pre_f_broad_based_fd+series_f_primary_raise_usd/Sensitivity!E918),class_series_d_ocp)</f>
        <v>57.6817359540603</v>
      </c>
      <c r="P918" s="2" t="n">
        <f aca="false">class_series_d_original_shares*class_series_d_issue_pps/Sensitivity!O918</f>
        <v>1733651.36027881</v>
      </c>
      <c r="Q918" s="8" t="n">
        <f aca="false">IF(Sensitivity!E918&lt;class_series_e_ocp,class_series_e_ocp*(ad_pre_f_broad_based_fd+series_f_primary_raise_usd/class_series_e_ocp)/(ad_pre_f_broad_based_fd+series_f_primary_raise_usd/Sensitivity!E918),class_series_e_ocp)</f>
        <v>48.9126262367378</v>
      </c>
      <c r="R918" s="2" t="n">
        <f aca="false">class_series_e_original_shares*class_series_e_issue_pps/Sensitivity!Q918</f>
        <v>6133320.27733387</v>
      </c>
      <c r="S918" s="2" t="n">
        <f aca="false">Sensitivity!H918-class_seed_current_shares+Sensitivity!J918-class_series_a_current_shares+Sensitivity!L918-class_series_b_current_shares+Sensitivity!N918-class_series_c_current_shares+Sensitivity!P918-class_series_d_current_shares+Sensitivity!R918-class_series_e_current_shares</f>
        <v>43677.6376126856</v>
      </c>
      <c r="T918" s="5" t="n">
        <f aca="false">note_a_cap_usd/(pre_f_fd_total+Sensitivity!B918+Sensitivity!S918+Sensitivity!D918)</f>
        <v>26.7785530953235</v>
      </c>
      <c r="U918" s="5" t="n">
        <f aca="false">Sensitivity!E918*(const_one-note_a_discount)</f>
        <v>30.1027984526992</v>
      </c>
      <c r="V918" s="5" t="n">
        <f aca="false">MIN(Sensitivity!T918,Sensitivity!U918)</f>
        <v>26.7785530953235</v>
      </c>
      <c r="W918" s="2" t="n">
        <f aca="false">note_a_principal_usd/Sensitivity!V918</f>
        <v>186716.585552682</v>
      </c>
      <c r="X918" s="5" t="n">
        <f aca="false">note_b_cap_usd/(pre_f_fd_total+Sensitivity!B918+Sensitivity!S918+Sensitivity!C918)</f>
        <v>42.7393378414047</v>
      </c>
      <c r="Y918" s="5" t="n">
        <f aca="false">Sensitivity!E918*(const_one-note_b_discount)</f>
        <v>31.9842233559929</v>
      </c>
      <c r="Z918" s="5" t="n">
        <f aca="false">MIN(Sensitivity!X918,Sensitivity!Y918)</f>
        <v>31.9842233559929</v>
      </c>
      <c r="AA918" s="2" t="n">
        <f aca="false">note_b_principal_usd/Sensitivity!Z918</f>
        <v>93796.2434356841</v>
      </c>
      <c r="AB918" s="2" t="n">
        <f aca="false">pre_f_fd_total+Sensitivity!B918+Sensitivity!F918+Sensitivity!W918+Sensitivity!AA918+Sensitivity!S918</f>
        <v>38327301.7652924</v>
      </c>
      <c r="AC918" s="2" t="n">
        <f aca="false">MAX(const_zero,sensitivity_esop_base*Sensitivity!AB918-pre_f_option_pool_total)</f>
        <v>587882.229488008</v>
      </c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customFormat="false" ht="15" hidden="true" customHeight="false" outlineLevel="0" collapsed="false">
      <c r="A919" s="2" t="n">
        <f aca="false">Sensitivity!A918+const_one</f>
        <v>17</v>
      </c>
      <c r="B919" s="2" t="n">
        <f aca="false">Sensitivity!AC918</f>
        <v>587882.229488008</v>
      </c>
      <c r="C919" s="2" t="n">
        <f aca="false">Sensitivity!W918</f>
        <v>186716.585552682</v>
      </c>
      <c r="D919" s="2" t="n">
        <f aca="false">Sensitivity!AA918</f>
        <v>93796.2434356841</v>
      </c>
      <c r="E919" s="5" t="n">
        <f aca="false">sensitivity_pre_base_usd/(pre_f_fd_total+Sensitivity!B919)</f>
        <v>37.628498065874</v>
      </c>
      <c r="F919" s="2" t="n">
        <f aca="false">series_f_primary_raise_usd/Sensitivity!E919</f>
        <v>797268.069203315</v>
      </c>
      <c r="G919" s="2" t="n">
        <f aca="false">IF(Sensitivity!E919&lt;class_seed_ocp,class_seed_ocp*(ad_pre_f_broad_based_fd+series_f_primary_raise_usd/class_seed_ocp)/(ad_pre_f_broad_based_fd+series_f_primary_raise_usd/Sensitivity!E919),class_seed_ocp)</f>
        <v>1</v>
      </c>
      <c r="H919" s="2" t="n">
        <f aca="false">class_seed_original_shares*class_seed_issue_pps/Sensitivity!G919</f>
        <v>5000000</v>
      </c>
      <c r="I919" s="2" t="n">
        <f aca="false">IF(Sensitivity!E919&lt;class_series_a_ocp,class_series_a_ocp*(ad_pre_f_broad_based_fd+series_f_primary_raise_usd/class_series_a_ocp)/(ad_pre_f_broad_based_fd+series_f_primary_raise_usd/Sensitivity!E919),class_series_a_ocp)</f>
        <v>3</v>
      </c>
      <c r="J919" s="2" t="n">
        <f aca="false">class_series_a_original_shares*class_series_a_issue_pps/Sensitivity!I919</f>
        <v>5000000</v>
      </c>
      <c r="K919" s="2" t="n">
        <f aca="false">IF(Sensitivity!E919&lt;class_series_b_ocp,class_series_b_ocp*(ad_pre_f_broad_based_fd+series_f_primary_raise_usd/class_series_b_ocp)/(ad_pre_f_broad_based_fd+series_f_primary_raise_usd/Sensitivity!E919),class_series_b_ocp)</f>
        <v>10</v>
      </c>
      <c r="L919" s="2" t="n">
        <f aca="false">class_series_b_original_shares*class_series_b_issue_pps/Sensitivity!K919</f>
        <v>3000000</v>
      </c>
      <c r="M919" s="2" t="n">
        <f aca="false">IF(Sensitivity!E919&lt;class_series_c_ocp,class_series_c_ocp*(ad_pre_f_broad_based_fd+series_f_primary_raise_usd/class_series_c_ocp)/(ad_pre_f_broad_based_fd+series_f_primary_raise_usd/Sensitivity!E919),class_series_c_ocp)</f>
        <v>25</v>
      </c>
      <c r="N919" s="2" t="n">
        <f aca="false">class_series_c_original_shares*class_series_c_issue_pps/Sensitivity!M919</f>
        <v>2400000</v>
      </c>
      <c r="O919" s="8" t="n">
        <f aca="false">IF(Sensitivity!E919&lt;class_series_d_ocp,class_series_d_ocp*(ad_pre_f_broad_based_fd+series_f_primary_raise_usd/class_series_d_ocp)/(ad_pre_f_broad_based_fd+series_f_primary_raise_usd/Sensitivity!E919),class_series_d_ocp)</f>
        <v>57.6817359540603</v>
      </c>
      <c r="P919" s="2" t="n">
        <f aca="false">class_series_d_original_shares*class_series_d_issue_pps/Sensitivity!O919</f>
        <v>1733651.36027881</v>
      </c>
      <c r="Q919" s="8" t="n">
        <f aca="false">IF(Sensitivity!E919&lt;class_series_e_ocp,class_series_e_ocp*(ad_pre_f_broad_based_fd+series_f_primary_raise_usd/class_series_e_ocp)/(ad_pre_f_broad_based_fd+series_f_primary_raise_usd/Sensitivity!E919),class_series_e_ocp)</f>
        <v>48.9126262367378</v>
      </c>
      <c r="R919" s="2" t="n">
        <f aca="false">class_series_e_original_shares*class_series_e_issue_pps/Sensitivity!Q919</f>
        <v>6133320.27733387</v>
      </c>
      <c r="S919" s="2" t="n">
        <f aca="false">Sensitivity!H919-class_seed_current_shares+Sensitivity!J919-class_series_a_current_shares+Sensitivity!L919-class_series_b_current_shares+Sensitivity!N919-class_series_c_current_shares+Sensitivity!P919-class_series_d_current_shares+Sensitivity!R919-class_series_e_current_shares</f>
        <v>43677.6376126856</v>
      </c>
      <c r="T919" s="5" t="n">
        <f aca="false">note_a_cap_usd/(pre_f_fd_total+Sensitivity!B919+Sensitivity!S919+Sensitivity!D919)</f>
        <v>26.7785530953235</v>
      </c>
      <c r="U919" s="5" t="n">
        <f aca="false">Sensitivity!E919*(const_one-note_a_discount)</f>
        <v>30.1027984526992</v>
      </c>
      <c r="V919" s="5" t="n">
        <f aca="false">MIN(Sensitivity!T919,Sensitivity!U919)</f>
        <v>26.7785530953235</v>
      </c>
      <c r="W919" s="2" t="n">
        <f aca="false">note_a_principal_usd/Sensitivity!V919</f>
        <v>186716.585552682</v>
      </c>
      <c r="X919" s="5" t="n">
        <f aca="false">note_b_cap_usd/(pre_f_fd_total+Sensitivity!B919+Sensitivity!S919+Sensitivity!C919)</f>
        <v>42.7393378414047</v>
      </c>
      <c r="Y919" s="5" t="n">
        <f aca="false">Sensitivity!E919*(const_one-note_b_discount)</f>
        <v>31.9842233559929</v>
      </c>
      <c r="Z919" s="5" t="n">
        <f aca="false">MIN(Sensitivity!X919,Sensitivity!Y919)</f>
        <v>31.9842233559929</v>
      </c>
      <c r="AA919" s="2" t="n">
        <f aca="false">note_b_principal_usd/Sensitivity!Z919</f>
        <v>93796.2434356841</v>
      </c>
      <c r="AB919" s="2" t="n">
        <f aca="false">pre_f_fd_total+Sensitivity!B919+Sensitivity!F919+Sensitivity!W919+Sensitivity!AA919+Sensitivity!S919</f>
        <v>38327301.7652924</v>
      </c>
      <c r="AC919" s="2" t="n">
        <f aca="false">MAX(const_zero,sensitivity_esop_base*Sensitivity!AB919-pre_f_option_pool_total)</f>
        <v>587882.229488009</v>
      </c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customFormat="false" ht="15" hidden="true" customHeight="false" outlineLevel="0" collapsed="false">
      <c r="A920" s="2" t="n">
        <f aca="false">Sensitivity!A919+const_one</f>
        <v>18</v>
      </c>
      <c r="B920" s="2" t="n">
        <f aca="false">Sensitivity!AC919</f>
        <v>587882.229488009</v>
      </c>
      <c r="C920" s="2" t="n">
        <f aca="false">Sensitivity!W919</f>
        <v>186716.585552682</v>
      </c>
      <c r="D920" s="2" t="n">
        <f aca="false">Sensitivity!AA919</f>
        <v>93796.2434356841</v>
      </c>
      <c r="E920" s="5" t="n">
        <f aca="false">sensitivity_pre_base_usd/(pre_f_fd_total+Sensitivity!B920)</f>
        <v>37.628498065874</v>
      </c>
      <c r="F920" s="2" t="n">
        <f aca="false">series_f_primary_raise_usd/Sensitivity!E920</f>
        <v>797268.069203315</v>
      </c>
      <c r="G920" s="2" t="n">
        <f aca="false">IF(Sensitivity!E920&lt;class_seed_ocp,class_seed_ocp*(ad_pre_f_broad_based_fd+series_f_primary_raise_usd/class_seed_ocp)/(ad_pre_f_broad_based_fd+series_f_primary_raise_usd/Sensitivity!E920),class_seed_ocp)</f>
        <v>1</v>
      </c>
      <c r="H920" s="2" t="n">
        <f aca="false">class_seed_original_shares*class_seed_issue_pps/Sensitivity!G920</f>
        <v>5000000</v>
      </c>
      <c r="I920" s="2" t="n">
        <f aca="false">IF(Sensitivity!E920&lt;class_series_a_ocp,class_series_a_ocp*(ad_pre_f_broad_based_fd+series_f_primary_raise_usd/class_series_a_ocp)/(ad_pre_f_broad_based_fd+series_f_primary_raise_usd/Sensitivity!E920),class_series_a_ocp)</f>
        <v>3</v>
      </c>
      <c r="J920" s="2" t="n">
        <f aca="false">class_series_a_original_shares*class_series_a_issue_pps/Sensitivity!I920</f>
        <v>5000000</v>
      </c>
      <c r="K920" s="2" t="n">
        <f aca="false">IF(Sensitivity!E920&lt;class_series_b_ocp,class_series_b_ocp*(ad_pre_f_broad_based_fd+series_f_primary_raise_usd/class_series_b_ocp)/(ad_pre_f_broad_based_fd+series_f_primary_raise_usd/Sensitivity!E920),class_series_b_ocp)</f>
        <v>10</v>
      </c>
      <c r="L920" s="2" t="n">
        <f aca="false">class_series_b_original_shares*class_series_b_issue_pps/Sensitivity!K920</f>
        <v>3000000</v>
      </c>
      <c r="M920" s="2" t="n">
        <f aca="false">IF(Sensitivity!E920&lt;class_series_c_ocp,class_series_c_ocp*(ad_pre_f_broad_based_fd+series_f_primary_raise_usd/class_series_c_ocp)/(ad_pre_f_broad_based_fd+series_f_primary_raise_usd/Sensitivity!E920),class_series_c_ocp)</f>
        <v>25</v>
      </c>
      <c r="N920" s="2" t="n">
        <f aca="false">class_series_c_original_shares*class_series_c_issue_pps/Sensitivity!M920</f>
        <v>2400000</v>
      </c>
      <c r="O920" s="8" t="n">
        <f aca="false">IF(Sensitivity!E920&lt;class_series_d_ocp,class_series_d_ocp*(ad_pre_f_broad_based_fd+series_f_primary_raise_usd/class_series_d_ocp)/(ad_pre_f_broad_based_fd+series_f_primary_raise_usd/Sensitivity!E920),class_series_d_ocp)</f>
        <v>57.6817359540603</v>
      </c>
      <c r="P920" s="2" t="n">
        <f aca="false">class_series_d_original_shares*class_series_d_issue_pps/Sensitivity!O920</f>
        <v>1733651.36027881</v>
      </c>
      <c r="Q920" s="8" t="n">
        <f aca="false">IF(Sensitivity!E920&lt;class_series_e_ocp,class_series_e_ocp*(ad_pre_f_broad_based_fd+series_f_primary_raise_usd/class_series_e_ocp)/(ad_pre_f_broad_based_fd+series_f_primary_raise_usd/Sensitivity!E920),class_series_e_ocp)</f>
        <v>48.9126262367378</v>
      </c>
      <c r="R920" s="2" t="n">
        <f aca="false">class_series_e_original_shares*class_series_e_issue_pps/Sensitivity!Q920</f>
        <v>6133320.27733387</v>
      </c>
      <c r="S920" s="2" t="n">
        <f aca="false">Sensitivity!H920-class_seed_current_shares+Sensitivity!J920-class_series_a_current_shares+Sensitivity!L920-class_series_b_current_shares+Sensitivity!N920-class_series_c_current_shares+Sensitivity!P920-class_series_d_current_shares+Sensitivity!R920-class_series_e_current_shares</f>
        <v>43677.6376126856</v>
      </c>
      <c r="T920" s="5" t="n">
        <f aca="false">note_a_cap_usd/(pre_f_fd_total+Sensitivity!B920+Sensitivity!S920+Sensitivity!D920)</f>
        <v>26.7785530953235</v>
      </c>
      <c r="U920" s="5" t="n">
        <f aca="false">Sensitivity!E920*(const_one-note_a_discount)</f>
        <v>30.1027984526992</v>
      </c>
      <c r="V920" s="5" t="n">
        <f aca="false">MIN(Sensitivity!T920,Sensitivity!U920)</f>
        <v>26.7785530953235</v>
      </c>
      <c r="W920" s="2" t="n">
        <f aca="false">note_a_principal_usd/Sensitivity!V920</f>
        <v>186716.585552682</v>
      </c>
      <c r="X920" s="5" t="n">
        <f aca="false">note_b_cap_usd/(pre_f_fd_total+Sensitivity!B920+Sensitivity!S920+Sensitivity!C920)</f>
        <v>42.7393378414047</v>
      </c>
      <c r="Y920" s="5" t="n">
        <f aca="false">Sensitivity!E920*(const_one-note_b_discount)</f>
        <v>31.9842233559929</v>
      </c>
      <c r="Z920" s="5" t="n">
        <f aca="false">MIN(Sensitivity!X920,Sensitivity!Y920)</f>
        <v>31.9842233559929</v>
      </c>
      <c r="AA920" s="2" t="n">
        <f aca="false">note_b_principal_usd/Sensitivity!Z920</f>
        <v>93796.2434356841</v>
      </c>
      <c r="AB920" s="2" t="n">
        <f aca="false">pre_f_fd_total+Sensitivity!B920+Sensitivity!F920+Sensitivity!W920+Sensitivity!AA920+Sensitivity!S920</f>
        <v>38327301.7652924</v>
      </c>
      <c r="AC920" s="2" t="n">
        <f aca="false">MAX(const_zero,sensitivity_esop_base*Sensitivity!AB920-pre_f_option_pool_total)</f>
        <v>587882.229488009</v>
      </c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customFormat="false" ht="15" hidden="true" customHeight="false" outlineLevel="0" collapsed="false">
      <c r="A921" s="2" t="n">
        <f aca="false">Sensitivity!A920+const_one</f>
        <v>19</v>
      </c>
      <c r="B921" s="2" t="n">
        <f aca="false">Sensitivity!AC920</f>
        <v>587882.229488009</v>
      </c>
      <c r="C921" s="2" t="n">
        <f aca="false">Sensitivity!W920</f>
        <v>186716.585552682</v>
      </c>
      <c r="D921" s="2" t="n">
        <f aca="false">Sensitivity!AA920</f>
        <v>93796.2434356841</v>
      </c>
      <c r="E921" s="5" t="n">
        <f aca="false">sensitivity_pre_base_usd/(pre_f_fd_total+Sensitivity!B921)</f>
        <v>37.628498065874</v>
      </c>
      <c r="F921" s="2" t="n">
        <f aca="false">series_f_primary_raise_usd/Sensitivity!E921</f>
        <v>797268.069203315</v>
      </c>
      <c r="G921" s="2" t="n">
        <f aca="false">IF(Sensitivity!E921&lt;class_seed_ocp,class_seed_ocp*(ad_pre_f_broad_based_fd+series_f_primary_raise_usd/class_seed_ocp)/(ad_pre_f_broad_based_fd+series_f_primary_raise_usd/Sensitivity!E921),class_seed_ocp)</f>
        <v>1</v>
      </c>
      <c r="H921" s="2" t="n">
        <f aca="false">class_seed_original_shares*class_seed_issue_pps/Sensitivity!G921</f>
        <v>5000000</v>
      </c>
      <c r="I921" s="2" t="n">
        <f aca="false">IF(Sensitivity!E921&lt;class_series_a_ocp,class_series_a_ocp*(ad_pre_f_broad_based_fd+series_f_primary_raise_usd/class_series_a_ocp)/(ad_pre_f_broad_based_fd+series_f_primary_raise_usd/Sensitivity!E921),class_series_a_ocp)</f>
        <v>3</v>
      </c>
      <c r="J921" s="2" t="n">
        <f aca="false">class_series_a_original_shares*class_series_a_issue_pps/Sensitivity!I921</f>
        <v>5000000</v>
      </c>
      <c r="K921" s="2" t="n">
        <f aca="false">IF(Sensitivity!E921&lt;class_series_b_ocp,class_series_b_ocp*(ad_pre_f_broad_based_fd+series_f_primary_raise_usd/class_series_b_ocp)/(ad_pre_f_broad_based_fd+series_f_primary_raise_usd/Sensitivity!E921),class_series_b_ocp)</f>
        <v>10</v>
      </c>
      <c r="L921" s="2" t="n">
        <f aca="false">class_series_b_original_shares*class_series_b_issue_pps/Sensitivity!K921</f>
        <v>3000000</v>
      </c>
      <c r="M921" s="2" t="n">
        <f aca="false">IF(Sensitivity!E921&lt;class_series_c_ocp,class_series_c_ocp*(ad_pre_f_broad_based_fd+series_f_primary_raise_usd/class_series_c_ocp)/(ad_pre_f_broad_based_fd+series_f_primary_raise_usd/Sensitivity!E921),class_series_c_ocp)</f>
        <v>25</v>
      </c>
      <c r="N921" s="2" t="n">
        <f aca="false">class_series_c_original_shares*class_series_c_issue_pps/Sensitivity!M921</f>
        <v>2400000</v>
      </c>
      <c r="O921" s="8" t="n">
        <f aca="false">IF(Sensitivity!E921&lt;class_series_d_ocp,class_series_d_ocp*(ad_pre_f_broad_based_fd+series_f_primary_raise_usd/class_series_d_ocp)/(ad_pre_f_broad_based_fd+series_f_primary_raise_usd/Sensitivity!E921),class_series_d_ocp)</f>
        <v>57.6817359540603</v>
      </c>
      <c r="P921" s="2" t="n">
        <f aca="false">class_series_d_original_shares*class_series_d_issue_pps/Sensitivity!O921</f>
        <v>1733651.36027881</v>
      </c>
      <c r="Q921" s="8" t="n">
        <f aca="false">IF(Sensitivity!E921&lt;class_series_e_ocp,class_series_e_ocp*(ad_pre_f_broad_based_fd+series_f_primary_raise_usd/class_series_e_ocp)/(ad_pre_f_broad_based_fd+series_f_primary_raise_usd/Sensitivity!E921),class_series_e_ocp)</f>
        <v>48.9126262367378</v>
      </c>
      <c r="R921" s="2" t="n">
        <f aca="false">class_series_e_original_shares*class_series_e_issue_pps/Sensitivity!Q921</f>
        <v>6133320.27733387</v>
      </c>
      <c r="S921" s="2" t="n">
        <f aca="false">Sensitivity!H921-class_seed_current_shares+Sensitivity!J921-class_series_a_current_shares+Sensitivity!L921-class_series_b_current_shares+Sensitivity!N921-class_series_c_current_shares+Sensitivity!P921-class_series_d_current_shares+Sensitivity!R921-class_series_e_current_shares</f>
        <v>43677.6376126856</v>
      </c>
      <c r="T921" s="5" t="n">
        <f aca="false">note_a_cap_usd/(pre_f_fd_total+Sensitivity!B921+Sensitivity!S921+Sensitivity!D921)</f>
        <v>26.7785530953235</v>
      </c>
      <c r="U921" s="5" t="n">
        <f aca="false">Sensitivity!E921*(const_one-note_a_discount)</f>
        <v>30.1027984526992</v>
      </c>
      <c r="V921" s="5" t="n">
        <f aca="false">MIN(Sensitivity!T921,Sensitivity!U921)</f>
        <v>26.7785530953235</v>
      </c>
      <c r="W921" s="2" t="n">
        <f aca="false">note_a_principal_usd/Sensitivity!V921</f>
        <v>186716.585552682</v>
      </c>
      <c r="X921" s="5" t="n">
        <f aca="false">note_b_cap_usd/(pre_f_fd_total+Sensitivity!B921+Sensitivity!S921+Sensitivity!C921)</f>
        <v>42.7393378414047</v>
      </c>
      <c r="Y921" s="5" t="n">
        <f aca="false">Sensitivity!E921*(const_one-note_b_discount)</f>
        <v>31.9842233559929</v>
      </c>
      <c r="Z921" s="5" t="n">
        <f aca="false">MIN(Sensitivity!X921,Sensitivity!Y921)</f>
        <v>31.9842233559929</v>
      </c>
      <c r="AA921" s="2" t="n">
        <f aca="false">note_b_principal_usd/Sensitivity!Z921</f>
        <v>93796.2434356841</v>
      </c>
      <c r="AB921" s="2" t="n">
        <f aca="false">pre_f_fd_total+Sensitivity!B921+Sensitivity!F921+Sensitivity!W921+Sensitivity!AA921+Sensitivity!S921</f>
        <v>38327301.7652924</v>
      </c>
      <c r="AC921" s="2" t="n">
        <f aca="false">MAX(const_zero,sensitivity_esop_base*Sensitivity!AB921-pre_f_option_pool_total)</f>
        <v>587882.229488009</v>
      </c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</row>
    <row r="922" customFormat="false" ht="15" hidden="true" customHeight="false" outlineLevel="0" collapsed="false">
      <c r="A922" s="2" t="n">
        <f aca="false">Sensitivity!A921+const_one</f>
        <v>20</v>
      </c>
      <c r="B922" s="2" t="n">
        <f aca="false">Sensitivity!AC921</f>
        <v>587882.229488009</v>
      </c>
      <c r="C922" s="2" t="n">
        <f aca="false">Sensitivity!W921</f>
        <v>186716.585552682</v>
      </c>
      <c r="D922" s="2" t="n">
        <f aca="false">Sensitivity!AA921</f>
        <v>93796.2434356841</v>
      </c>
      <c r="E922" s="5" t="n">
        <f aca="false">sensitivity_pre_base_usd/(pre_f_fd_total+Sensitivity!B922)</f>
        <v>37.628498065874</v>
      </c>
      <c r="F922" s="2" t="n">
        <f aca="false">series_f_primary_raise_usd/Sensitivity!E922</f>
        <v>797268.069203315</v>
      </c>
      <c r="G922" s="2" t="n">
        <f aca="false">IF(Sensitivity!E922&lt;class_seed_ocp,class_seed_ocp*(ad_pre_f_broad_based_fd+series_f_primary_raise_usd/class_seed_ocp)/(ad_pre_f_broad_based_fd+series_f_primary_raise_usd/Sensitivity!E922),class_seed_ocp)</f>
        <v>1</v>
      </c>
      <c r="H922" s="2" t="n">
        <f aca="false">class_seed_original_shares*class_seed_issue_pps/Sensitivity!G922</f>
        <v>5000000</v>
      </c>
      <c r="I922" s="2" t="n">
        <f aca="false">IF(Sensitivity!E922&lt;class_series_a_ocp,class_series_a_ocp*(ad_pre_f_broad_based_fd+series_f_primary_raise_usd/class_series_a_ocp)/(ad_pre_f_broad_based_fd+series_f_primary_raise_usd/Sensitivity!E922),class_series_a_ocp)</f>
        <v>3</v>
      </c>
      <c r="J922" s="2" t="n">
        <f aca="false">class_series_a_original_shares*class_series_a_issue_pps/Sensitivity!I922</f>
        <v>5000000</v>
      </c>
      <c r="K922" s="2" t="n">
        <f aca="false">IF(Sensitivity!E922&lt;class_series_b_ocp,class_series_b_ocp*(ad_pre_f_broad_based_fd+series_f_primary_raise_usd/class_series_b_ocp)/(ad_pre_f_broad_based_fd+series_f_primary_raise_usd/Sensitivity!E922),class_series_b_ocp)</f>
        <v>10</v>
      </c>
      <c r="L922" s="2" t="n">
        <f aca="false">class_series_b_original_shares*class_series_b_issue_pps/Sensitivity!K922</f>
        <v>3000000</v>
      </c>
      <c r="M922" s="2" t="n">
        <f aca="false">IF(Sensitivity!E922&lt;class_series_c_ocp,class_series_c_ocp*(ad_pre_f_broad_based_fd+series_f_primary_raise_usd/class_series_c_ocp)/(ad_pre_f_broad_based_fd+series_f_primary_raise_usd/Sensitivity!E922),class_series_c_ocp)</f>
        <v>25</v>
      </c>
      <c r="N922" s="2" t="n">
        <f aca="false">class_series_c_original_shares*class_series_c_issue_pps/Sensitivity!M922</f>
        <v>2400000</v>
      </c>
      <c r="O922" s="8" t="n">
        <f aca="false">IF(Sensitivity!E922&lt;class_series_d_ocp,class_series_d_ocp*(ad_pre_f_broad_based_fd+series_f_primary_raise_usd/class_series_d_ocp)/(ad_pre_f_broad_based_fd+series_f_primary_raise_usd/Sensitivity!E922),class_series_d_ocp)</f>
        <v>57.6817359540603</v>
      </c>
      <c r="P922" s="2" t="n">
        <f aca="false">class_series_d_original_shares*class_series_d_issue_pps/Sensitivity!O922</f>
        <v>1733651.36027881</v>
      </c>
      <c r="Q922" s="8" t="n">
        <f aca="false">IF(Sensitivity!E922&lt;class_series_e_ocp,class_series_e_ocp*(ad_pre_f_broad_based_fd+series_f_primary_raise_usd/class_series_e_ocp)/(ad_pre_f_broad_based_fd+series_f_primary_raise_usd/Sensitivity!E922),class_series_e_ocp)</f>
        <v>48.9126262367378</v>
      </c>
      <c r="R922" s="2" t="n">
        <f aca="false">class_series_e_original_shares*class_series_e_issue_pps/Sensitivity!Q922</f>
        <v>6133320.27733387</v>
      </c>
      <c r="S922" s="2" t="n">
        <f aca="false">Sensitivity!H922-class_seed_current_shares+Sensitivity!J922-class_series_a_current_shares+Sensitivity!L922-class_series_b_current_shares+Sensitivity!N922-class_series_c_current_shares+Sensitivity!P922-class_series_d_current_shares+Sensitivity!R922-class_series_e_current_shares</f>
        <v>43677.6376126856</v>
      </c>
      <c r="T922" s="5" t="n">
        <f aca="false">note_a_cap_usd/(pre_f_fd_total+Sensitivity!B922+Sensitivity!S922+Sensitivity!D922)</f>
        <v>26.7785530953235</v>
      </c>
      <c r="U922" s="5" t="n">
        <f aca="false">Sensitivity!E922*(const_one-note_a_discount)</f>
        <v>30.1027984526992</v>
      </c>
      <c r="V922" s="5" t="n">
        <f aca="false">MIN(Sensitivity!T922,Sensitivity!U922)</f>
        <v>26.7785530953235</v>
      </c>
      <c r="W922" s="2" t="n">
        <f aca="false">note_a_principal_usd/Sensitivity!V922</f>
        <v>186716.585552682</v>
      </c>
      <c r="X922" s="5" t="n">
        <f aca="false">note_b_cap_usd/(pre_f_fd_total+Sensitivity!B922+Sensitivity!S922+Sensitivity!C922)</f>
        <v>42.7393378414047</v>
      </c>
      <c r="Y922" s="5" t="n">
        <f aca="false">Sensitivity!E922*(const_one-note_b_discount)</f>
        <v>31.9842233559929</v>
      </c>
      <c r="Z922" s="5" t="n">
        <f aca="false">MIN(Sensitivity!X922,Sensitivity!Y922)</f>
        <v>31.9842233559929</v>
      </c>
      <c r="AA922" s="2" t="n">
        <f aca="false">note_b_principal_usd/Sensitivity!Z922</f>
        <v>93796.2434356841</v>
      </c>
      <c r="AB922" s="2" t="n">
        <f aca="false">pre_f_fd_total+Sensitivity!B922+Sensitivity!F922+Sensitivity!W922+Sensitivity!AA922+Sensitivity!S922</f>
        <v>38327301.7652924</v>
      </c>
      <c r="AC922" s="2" t="n">
        <f aca="false">MAX(const_zero,sensitivity_esop_base*Sensitivity!AB922-pre_f_option_pool_total)</f>
        <v>587882.229488009</v>
      </c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</row>
    <row r="923" customFormat="false" ht="15" hidden="true" customHeight="false" outlineLevel="0" collapsed="false">
      <c r="A923" s="2" t="n">
        <f aca="false">Sensitivity!A922+const_one</f>
        <v>21</v>
      </c>
      <c r="B923" s="2" t="n">
        <f aca="false">Sensitivity!AC922</f>
        <v>587882.229488009</v>
      </c>
      <c r="C923" s="2" t="n">
        <f aca="false">Sensitivity!W922</f>
        <v>186716.585552682</v>
      </c>
      <c r="D923" s="2" t="n">
        <f aca="false">Sensitivity!AA922</f>
        <v>93796.2434356841</v>
      </c>
      <c r="E923" s="5" t="n">
        <f aca="false">sensitivity_pre_base_usd/(pre_f_fd_total+Sensitivity!B923)</f>
        <v>37.628498065874</v>
      </c>
      <c r="F923" s="2" t="n">
        <f aca="false">series_f_primary_raise_usd/Sensitivity!E923</f>
        <v>797268.069203315</v>
      </c>
      <c r="G923" s="2" t="n">
        <f aca="false">IF(Sensitivity!E923&lt;class_seed_ocp,class_seed_ocp*(ad_pre_f_broad_based_fd+series_f_primary_raise_usd/class_seed_ocp)/(ad_pre_f_broad_based_fd+series_f_primary_raise_usd/Sensitivity!E923),class_seed_ocp)</f>
        <v>1</v>
      </c>
      <c r="H923" s="2" t="n">
        <f aca="false">class_seed_original_shares*class_seed_issue_pps/Sensitivity!G923</f>
        <v>5000000</v>
      </c>
      <c r="I923" s="2" t="n">
        <f aca="false">IF(Sensitivity!E923&lt;class_series_a_ocp,class_series_a_ocp*(ad_pre_f_broad_based_fd+series_f_primary_raise_usd/class_series_a_ocp)/(ad_pre_f_broad_based_fd+series_f_primary_raise_usd/Sensitivity!E923),class_series_a_ocp)</f>
        <v>3</v>
      </c>
      <c r="J923" s="2" t="n">
        <f aca="false">class_series_a_original_shares*class_series_a_issue_pps/Sensitivity!I923</f>
        <v>5000000</v>
      </c>
      <c r="K923" s="2" t="n">
        <f aca="false">IF(Sensitivity!E923&lt;class_series_b_ocp,class_series_b_ocp*(ad_pre_f_broad_based_fd+series_f_primary_raise_usd/class_series_b_ocp)/(ad_pre_f_broad_based_fd+series_f_primary_raise_usd/Sensitivity!E923),class_series_b_ocp)</f>
        <v>10</v>
      </c>
      <c r="L923" s="2" t="n">
        <f aca="false">class_series_b_original_shares*class_series_b_issue_pps/Sensitivity!K923</f>
        <v>3000000</v>
      </c>
      <c r="M923" s="2" t="n">
        <f aca="false">IF(Sensitivity!E923&lt;class_series_c_ocp,class_series_c_ocp*(ad_pre_f_broad_based_fd+series_f_primary_raise_usd/class_series_c_ocp)/(ad_pre_f_broad_based_fd+series_f_primary_raise_usd/Sensitivity!E923),class_series_c_ocp)</f>
        <v>25</v>
      </c>
      <c r="N923" s="2" t="n">
        <f aca="false">class_series_c_original_shares*class_series_c_issue_pps/Sensitivity!M923</f>
        <v>2400000</v>
      </c>
      <c r="O923" s="8" t="n">
        <f aca="false">IF(Sensitivity!E923&lt;class_series_d_ocp,class_series_d_ocp*(ad_pre_f_broad_based_fd+series_f_primary_raise_usd/class_series_d_ocp)/(ad_pre_f_broad_based_fd+series_f_primary_raise_usd/Sensitivity!E923),class_series_d_ocp)</f>
        <v>57.6817359540603</v>
      </c>
      <c r="P923" s="2" t="n">
        <f aca="false">class_series_d_original_shares*class_series_d_issue_pps/Sensitivity!O923</f>
        <v>1733651.36027881</v>
      </c>
      <c r="Q923" s="8" t="n">
        <f aca="false">IF(Sensitivity!E923&lt;class_series_e_ocp,class_series_e_ocp*(ad_pre_f_broad_based_fd+series_f_primary_raise_usd/class_series_e_ocp)/(ad_pre_f_broad_based_fd+series_f_primary_raise_usd/Sensitivity!E923),class_series_e_ocp)</f>
        <v>48.9126262367378</v>
      </c>
      <c r="R923" s="2" t="n">
        <f aca="false">class_series_e_original_shares*class_series_e_issue_pps/Sensitivity!Q923</f>
        <v>6133320.27733387</v>
      </c>
      <c r="S923" s="2" t="n">
        <f aca="false">Sensitivity!H923-class_seed_current_shares+Sensitivity!J923-class_series_a_current_shares+Sensitivity!L923-class_series_b_current_shares+Sensitivity!N923-class_series_c_current_shares+Sensitivity!P923-class_series_d_current_shares+Sensitivity!R923-class_series_e_current_shares</f>
        <v>43677.6376126856</v>
      </c>
      <c r="T923" s="5" t="n">
        <f aca="false">note_a_cap_usd/(pre_f_fd_total+Sensitivity!B923+Sensitivity!S923+Sensitivity!D923)</f>
        <v>26.7785530953235</v>
      </c>
      <c r="U923" s="5" t="n">
        <f aca="false">Sensitivity!E923*(const_one-note_a_discount)</f>
        <v>30.1027984526992</v>
      </c>
      <c r="V923" s="5" t="n">
        <f aca="false">MIN(Sensitivity!T923,Sensitivity!U923)</f>
        <v>26.7785530953235</v>
      </c>
      <c r="W923" s="2" t="n">
        <f aca="false">note_a_principal_usd/Sensitivity!V923</f>
        <v>186716.585552682</v>
      </c>
      <c r="X923" s="5" t="n">
        <f aca="false">note_b_cap_usd/(pre_f_fd_total+Sensitivity!B923+Sensitivity!S923+Sensitivity!C923)</f>
        <v>42.7393378414047</v>
      </c>
      <c r="Y923" s="5" t="n">
        <f aca="false">Sensitivity!E923*(const_one-note_b_discount)</f>
        <v>31.9842233559929</v>
      </c>
      <c r="Z923" s="5" t="n">
        <f aca="false">MIN(Sensitivity!X923,Sensitivity!Y923)</f>
        <v>31.9842233559929</v>
      </c>
      <c r="AA923" s="2" t="n">
        <f aca="false">note_b_principal_usd/Sensitivity!Z923</f>
        <v>93796.2434356841</v>
      </c>
      <c r="AB923" s="2" t="n">
        <f aca="false">pre_f_fd_total+Sensitivity!B923+Sensitivity!F923+Sensitivity!W923+Sensitivity!AA923+Sensitivity!S923</f>
        <v>38327301.7652924</v>
      </c>
      <c r="AC923" s="2" t="n">
        <f aca="false">MAX(const_zero,sensitivity_esop_base*Sensitivity!AB923-pre_f_option_pool_total)</f>
        <v>587882.229488009</v>
      </c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customFormat="false" ht="15" hidden="true" customHeight="false" outlineLevel="0" collapsed="false">
      <c r="A924" s="2" t="n">
        <f aca="false">Sensitivity!A923+const_one</f>
        <v>22</v>
      </c>
      <c r="B924" s="2" t="n">
        <f aca="false">Sensitivity!AC923</f>
        <v>587882.229488009</v>
      </c>
      <c r="C924" s="2" t="n">
        <f aca="false">Sensitivity!W923</f>
        <v>186716.585552682</v>
      </c>
      <c r="D924" s="2" t="n">
        <f aca="false">Sensitivity!AA923</f>
        <v>93796.2434356841</v>
      </c>
      <c r="E924" s="5" t="n">
        <f aca="false">sensitivity_pre_base_usd/(pre_f_fd_total+Sensitivity!B924)</f>
        <v>37.628498065874</v>
      </c>
      <c r="F924" s="2" t="n">
        <f aca="false">series_f_primary_raise_usd/Sensitivity!E924</f>
        <v>797268.069203315</v>
      </c>
      <c r="G924" s="2" t="n">
        <f aca="false">IF(Sensitivity!E924&lt;class_seed_ocp,class_seed_ocp*(ad_pre_f_broad_based_fd+series_f_primary_raise_usd/class_seed_ocp)/(ad_pre_f_broad_based_fd+series_f_primary_raise_usd/Sensitivity!E924),class_seed_ocp)</f>
        <v>1</v>
      </c>
      <c r="H924" s="2" t="n">
        <f aca="false">class_seed_original_shares*class_seed_issue_pps/Sensitivity!G924</f>
        <v>5000000</v>
      </c>
      <c r="I924" s="2" t="n">
        <f aca="false">IF(Sensitivity!E924&lt;class_series_a_ocp,class_series_a_ocp*(ad_pre_f_broad_based_fd+series_f_primary_raise_usd/class_series_a_ocp)/(ad_pre_f_broad_based_fd+series_f_primary_raise_usd/Sensitivity!E924),class_series_a_ocp)</f>
        <v>3</v>
      </c>
      <c r="J924" s="2" t="n">
        <f aca="false">class_series_a_original_shares*class_series_a_issue_pps/Sensitivity!I924</f>
        <v>5000000</v>
      </c>
      <c r="K924" s="2" t="n">
        <f aca="false">IF(Sensitivity!E924&lt;class_series_b_ocp,class_series_b_ocp*(ad_pre_f_broad_based_fd+series_f_primary_raise_usd/class_series_b_ocp)/(ad_pre_f_broad_based_fd+series_f_primary_raise_usd/Sensitivity!E924),class_series_b_ocp)</f>
        <v>10</v>
      </c>
      <c r="L924" s="2" t="n">
        <f aca="false">class_series_b_original_shares*class_series_b_issue_pps/Sensitivity!K924</f>
        <v>3000000</v>
      </c>
      <c r="M924" s="2" t="n">
        <f aca="false">IF(Sensitivity!E924&lt;class_series_c_ocp,class_series_c_ocp*(ad_pre_f_broad_based_fd+series_f_primary_raise_usd/class_series_c_ocp)/(ad_pre_f_broad_based_fd+series_f_primary_raise_usd/Sensitivity!E924),class_series_c_ocp)</f>
        <v>25</v>
      </c>
      <c r="N924" s="2" t="n">
        <f aca="false">class_series_c_original_shares*class_series_c_issue_pps/Sensitivity!M924</f>
        <v>2400000</v>
      </c>
      <c r="O924" s="8" t="n">
        <f aca="false">IF(Sensitivity!E924&lt;class_series_d_ocp,class_series_d_ocp*(ad_pre_f_broad_based_fd+series_f_primary_raise_usd/class_series_d_ocp)/(ad_pre_f_broad_based_fd+series_f_primary_raise_usd/Sensitivity!E924),class_series_d_ocp)</f>
        <v>57.6817359540603</v>
      </c>
      <c r="P924" s="2" t="n">
        <f aca="false">class_series_d_original_shares*class_series_d_issue_pps/Sensitivity!O924</f>
        <v>1733651.36027881</v>
      </c>
      <c r="Q924" s="8" t="n">
        <f aca="false">IF(Sensitivity!E924&lt;class_series_e_ocp,class_series_e_ocp*(ad_pre_f_broad_based_fd+series_f_primary_raise_usd/class_series_e_ocp)/(ad_pre_f_broad_based_fd+series_f_primary_raise_usd/Sensitivity!E924),class_series_e_ocp)</f>
        <v>48.9126262367378</v>
      </c>
      <c r="R924" s="2" t="n">
        <f aca="false">class_series_e_original_shares*class_series_e_issue_pps/Sensitivity!Q924</f>
        <v>6133320.27733387</v>
      </c>
      <c r="S924" s="2" t="n">
        <f aca="false">Sensitivity!H924-class_seed_current_shares+Sensitivity!J924-class_series_a_current_shares+Sensitivity!L924-class_series_b_current_shares+Sensitivity!N924-class_series_c_current_shares+Sensitivity!P924-class_series_d_current_shares+Sensitivity!R924-class_series_e_current_shares</f>
        <v>43677.6376126856</v>
      </c>
      <c r="T924" s="5" t="n">
        <f aca="false">note_a_cap_usd/(pre_f_fd_total+Sensitivity!B924+Sensitivity!S924+Sensitivity!D924)</f>
        <v>26.7785530953235</v>
      </c>
      <c r="U924" s="5" t="n">
        <f aca="false">Sensitivity!E924*(const_one-note_a_discount)</f>
        <v>30.1027984526992</v>
      </c>
      <c r="V924" s="5" t="n">
        <f aca="false">MIN(Sensitivity!T924,Sensitivity!U924)</f>
        <v>26.7785530953235</v>
      </c>
      <c r="W924" s="2" t="n">
        <f aca="false">note_a_principal_usd/Sensitivity!V924</f>
        <v>186716.585552682</v>
      </c>
      <c r="X924" s="5" t="n">
        <f aca="false">note_b_cap_usd/(pre_f_fd_total+Sensitivity!B924+Sensitivity!S924+Sensitivity!C924)</f>
        <v>42.7393378414047</v>
      </c>
      <c r="Y924" s="5" t="n">
        <f aca="false">Sensitivity!E924*(const_one-note_b_discount)</f>
        <v>31.9842233559929</v>
      </c>
      <c r="Z924" s="5" t="n">
        <f aca="false">MIN(Sensitivity!X924,Sensitivity!Y924)</f>
        <v>31.9842233559929</v>
      </c>
      <c r="AA924" s="2" t="n">
        <f aca="false">note_b_principal_usd/Sensitivity!Z924</f>
        <v>93796.2434356841</v>
      </c>
      <c r="AB924" s="2" t="n">
        <f aca="false">pre_f_fd_total+Sensitivity!B924+Sensitivity!F924+Sensitivity!W924+Sensitivity!AA924+Sensitivity!S924</f>
        <v>38327301.7652924</v>
      </c>
      <c r="AC924" s="2" t="n">
        <f aca="false">MAX(const_zero,sensitivity_esop_base*Sensitivity!AB924-pre_f_option_pool_total)</f>
        <v>587882.229488009</v>
      </c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</row>
    <row r="925" customFormat="false" ht="15" hidden="true" customHeight="false" outlineLevel="0" collapsed="false">
      <c r="A925" s="2" t="n">
        <f aca="false">Sensitivity!A924+const_one</f>
        <v>23</v>
      </c>
      <c r="B925" s="2" t="n">
        <f aca="false">Sensitivity!AC924</f>
        <v>587882.229488009</v>
      </c>
      <c r="C925" s="2" t="n">
        <f aca="false">Sensitivity!W924</f>
        <v>186716.585552682</v>
      </c>
      <c r="D925" s="2" t="n">
        <f aca="false">Sensitivity!AA924</f>
        <v>93796.2434356841</v>
      </c>
      <c r="E925" s="5" t="n">
        <f aca="false">sensitivity_pre_base_usd/(pre_f_fd_total+Sensitivity!B925)</f>
        <v>37.628498065874</v>
      </c>
      <c r="F925" s="2" t="n">
        <f aca="false">series_f_primary_raise_usd/Sensitivity!E925</f>
        <v>797268.069203315</v>
      </c>
      <c r="G925" s="2" t="n">
        <f aca="false">IF(Sensitivity!E925&lt;class_seed_ocp,class_seed_ocp*(ad_pre_f_broad_based_fd+series_f_primary_raise_usd/class_seed_ocp)/(ad_pre_f_broad_based_fd+series_f_primary_raise_usd/Sensitivity!E925),class_seed_ocp)</f>
        <v>1</v>
      </c>
      <c r="H925" s="2" t="n">
        <f aca="false">class_seed_original_shares*class_seed_issue_pps/Sensitivity!G925</f>
        <v>5000000</v>
      </c>
      <c r="I925" s="2" t="n">
        <f aca="false">IF(Sensitivity!E925&lt;class_series_a_ocp,class_series_a_ocp*(ad_pre_f_broad_based_fd+series_f_primary_raise_usd/class_series_a_ocp)/(ad_pre_f_broad_based_fd+series_f_primary_raise_usd/Sensitivity!E925),class_series_a_ocp)</f>
        <v>3</v>
      </c>
      <c r="J925" s="2" t="n">
        <f aca="false">class_series_a_original_shares*class_series_a_issue_pps/Sensitivity!I925</f>
        <v>5000000</v>
      </c>
      <c r="K925" s="2" t="n">
        <f aca="false">IF(Sensitivity!E925&lt;class_series_b_ocp,class_series_b_ocp*(ad_pre_f_broad_based_fd+series_f_primary_raise_usd/class_series_b_ocp)/(ad_pre_f_broad_based_fd+series_f_primary_raise_usd/Sensitivity!E925),class_series_b_ocp)</f>
        <v>10</v>
      </c>
      <c r="L925" s="2" t="n">
        <f aca="false">class_series_b_original_shares*class_series_b_issue_pps/Sensitivity!K925</f>
        <v>3000000</v>
      </c>
      <c r="M925" s="2" t="n">
        <f aca="false">IF(Sensitivity!E925&lt;class_series_c_ocp,class_series_c_ocp*(ad_pre_f_broad_based_fd+series_f_primary_raise_usd/class_series_c_ocp)/(ad_pre_f_broad_based_fd+series_f_primary_raise_usd/Sensitivity!E925),class_series_c_ocp)</f>
        <v>25</v>
      </c>
      <c r="N925" s="2" t="n">
        <f aca="false">class_series_c_original_shares*class_series_c_issue_pps/Sensitivity!M925</f>
        <v>2400000</v>
      </c>
      <c r="O925" s="8" t="n">
        <f aca="false">IF(Sensitivity!E925&lt;class_series_d_ocp,class_series_d_ocp*(ad_pre_f_broad_based_fd+series_f_primary_raise_usd/class_series_d_ocp)/(ad_pre_f_broad_based_fd+series_f_primary_raise_usd/Sensitivity!E925),class_series_d_ocp)</f>
        <v>57.6817359540603</v>
      </c>
      <c r="P925" s="2" t="n">
        <f aca="false">class_series_d_original_shares*class_series_d_issue_pps/Sensitivity!O925</f>
        <v>1733651.36027881</v>
      </c>
      <c r="Q925" s="8" t="n">
        <f aca="false">IF(Sensitivity!E925&lt;class_series_e_ocp,class_series_e_ocp*(ad_pre_f_broad_based_fd+series_f_primary_raise_usd/class_series_e_ocp)/(ad_pre_f_broad_based_fd+series_f_primary_raise_usd/Sensitivity!E925),class_series_e_ocp)</f>
        <v>48.9126262367378</v>
      </c>
      <c r="R925" s="2" t="n">
        <f aca="false">class_series_e_original_shares*class_series_e_issue_pps/Sensitivity!Q925</f>
        <v>6133320.27733387</v>
      </c>
      <c r="S925" s="2" t="n">
        <f aca="false">Sensitivity!H925-class_seed_current_shares+Sensitivity!J925-class_series_a_current_shares+Sensitivity!L925-class_series_b_current_shares+Sensitivity!N925-class_series_c_current_shares+Sensitivity!P925-class_series_d_current_shares+Sensitivity!R925-class_series_e_current_shares</f>
        <v>43677.6376126856</v>
      </c>
      <c r="T925" s="5" t="n">
        <f aca="false">note_a_cap_usd/(pre_f_fd_total+Sensitivity!B925+Sensitivity!S925+Sensitivity!D925)</f>
        <v>26.7785530953235</v>
      </c>
      <c r="U925" s="5" t="n">
        <f aca="false">Sensitivity!E925*(const_one-note_a_discount)</f>
        <v>30.1027984526992</v>
      </c>
      <c r="V925" s="5" t="n">
        <f aca="false">MIN(Sensitivity!T925,Sensitivity!U925)</f>
        <v>26.7785530953235</v>
      </c>
      <c r="W925" s="2" t="n">
        <f aca="false">note_a_principal_usd/Sensitivity!V925</f>
        <v>186716.585552682</v>
      </c>
      <c r="X925" s="5" t="n">
        <f aca="false">note_b_cap_usd/(pre_f_fd_total+Sensitivity!B925+Sensitivity!S925+Sensitivity!C925)</f>
        <v>42.7393378414047</v>
      </c>
      <c r="Y925" s="5" t="n">
        <f aca="false">Sensitivity!E925*(const_one-note_b_discount)</f>
        <v>31.9842233559929</v>
      </c>
      <c r="Z925" s="5" t="n">
        <f aca="false">MIN(Sensitivity!X925,Sensitivity!Y925)</f>
        <v>31.9842233559929</v>
      </c>
      <c r="AA925" s="2" t="n">
        <f aca="false">note_b_principal_usd/Sensitivity!Z925</f>
        <v>93796.2434356841</v>
      </c>
      <c r="AB925" s="2" t="n">
        <f aca="false">pre_f_fd_total+Sensitivity!B925+Sensitivity!F925+Sensitivity!W925+Sensitivity!AA925+Sensitivity!S925</f>
        <v>38327301.7652924</v>
      </c>
      <c r="AC925" s="2" t="n">
        <f aca="false">MAX(const_zero,sensitivity_esop_base*Sensitivity!AB925-pre_f_option_pool_total)</f>
        <v>587882.229488009</v>
      </c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customFormat="false" ht="15" hidden="true" customHeight="false" outlineLevel="0" collapsed="false">
      <c r="A926" s="2" t="n">
        <f aca="false">Sensitivity!A925+const_one</f>
        <v>24</v>
      </c>
      <c r="B926" s="2" t="n">
        <f aca="false">Sensitivity!AC925</f>
        <v>587882.229488009</v>
      </c>
      <c r="C926" s="2" t="n">
        <f aca="false">Sensitivity!W925</f>
        <v>186716.585552682</v>
      </c>
      <c r="D926" s="2" t="n">
        <f aca="false">Sensitivity!AA925</f>
        <v>93796.2434356841</v>
      </c>
      <c r="E926" s="5" t="n">
        <f aca="false">sensitivity_pre_base_usd/(pre_f_fd_total+Sensitivity!B926)</f>
        <v>37.628498065874</v>
      </c>
      <c r="F926" s="2" t="n">
        <f aca="false">series_f_primary_raise_usd/Sensitivity!E926</f>
        <v>797268.069203315</v>
      </c>
      <c r="G926" s="2" t="n">
        <f aca="false">IF(Sensitivity!E926&lt;class_seed_ocp,class_seed_ocp*(ad_pre_f_broad_based_fd+series_f_primary_raise_usd/class_seed_ocp)/(ad_pre_f_broad_based_fd+series_f_primary_raise_usd/Sensitivity!E926),class_seed_ocp)</f>
        <v>1</v>
      </c>
      <c r="H926" s="2" t="n">
        <f aca="false">class_seed_original_shares*class_seed_issue_pps/Sensitivity!G926</f>
        <v>5000000</v>
      </c>
      <c r="I926" s="2" t="n">
        <f aca="false">IF(Sensitivity!E926&lt;class_series_a_ocp,class_series_a_ocp*(ad_pre_f_broad_based_fd+series_f_primary_raise_usd/class_series_a_ocp)/(ad_pre_f_broad_based_fd+series_f_primary_raise_usd/Sensitivity!E926),class_series_a_ocp)</f>
        <v>3</v>
      </c>
      <c r="J926" s="2" t="n">
        <f aca="false">class_series_a_original_shares*class_series_a_issue_pps/Sensitivity!I926</f>
        <v>5000000</v>
      </c>
      <c r="K926" s="2" t="n">
        <f aca="false">IF(Sensitivity!E926&lt;class_series_b_ocp,class_series_b_ocp*(ad_pre_f_broad_based_fd+series_f_primary_raise_usd/class_series_b_ocp)/(ad_pre_f_broad_based_fd+series_f_primary_raise_usd/Sensitivity!E926),class_series_b_ocp)</f>
        <v>10</v>
      </c>
      <c r="L926" s="2" t="n">
        <f aca="false">class_series_b_original_shares*class_series_b_issue_pps/Sensitivity!K926</f>
        <v>3000000</v>
      </c>
      <c r="M926" s="2" t="n">
        <f aca="false">IF(Sensitivity!E926&lt;class_series_c_ocp,class_series_c_ocp*(ad_pre_f_broad_based_fd+series_f_primary_raise_usd/class_series_c_ocp)/(ad_pre_f_broad_based_fd+series_f_primary_raise_usd/Sensitivity!E926),class_series_c_ocp)</f>
        <v>25</v>
      </c>
      <c r="N926" s="2" t="n">
        <f aca="false">class_series_c_original_shares*class_series_c_issue_pps/Sensitivity!M926</f>
        <v>2400000</v>
      </c>
      <c r="O926" s="8" t="n">
        <f aca="false">IF(Sensitivity!E926&lt;class_series_d_ocp,class_series_d_ocp*(ad_pre_f_broad_based_fd+series_f_primary_raise_usd/class_series_d_ocp)/(ad_pre_f_broad_based_fd+series_f_primary_raise_usd/Sensitivity!E926),class_series_d_ocp)</f>
        <v>57.6817359540603</v>
      </c>
      <c r="P926" s="2" t="n">
        <f aca="false">class_series_d_original_shares*class_series_d_issue_pps/Sensitivity!O926</f>
        <v>1733651.36027881</v>
      </c>
      <c r="Q926" s="8" t="n">
        <f aca="false">IF(Sensitivity!E926&lt;class_series_e_ocp,class_series_e_ocp*(ad_pre_f_broad_based_fd+series_f_primary_raise_usd/class_series_e_ocp)/(ad_pre_f_broad_based_fd+series_f_primary_raise_usd/Sensitivity!E926),class_series_e_ocp)</f>
        <v>48.9126262367378</v>
      </c>
      <c r="R926" s="2" t="n">
        <f aca="false">class_series_e_original_shares*class_series_e_issue_pps/Sensitivity!Q926</f>
        <v>6133320.27733387</v>
      </c>
      <c r="S926" s="2" t="n">
        <f aca="false">Sensitivity!H926-class_seed_current_shares+Sensitivity!J926-class_series_a_current_shares+Sensitivity!L926-class_series_b_current_shares+Sensitivity!N926-class_series_c_current_shares+Sensitivity!P926-class_series_d_current_shares+Sensitivity!R926-class_series_e_current_shares</f>
        <v>43677.6376126856</v>
      </c>
      <c r="T926" s="5" t="n">
        <f aca="false">note_a_cap_usd/(pre_f_fd_total+Sensitivity!B926+Sensitivity!S926+Sensitivity!D926)</f>
        <v>26.7785530953235</v>
      </c>
      <c r="U926" s="5" t="n">
        <f aca="false">Sensitivity!E926*(const_one-note_a_discount)</f>
        <v>30.1027984526992</v>
      </c>
      <c r="V926" s="5" t="n">
        <f aca="false">MIN(Sensitivity!T926,Sensitivity!U926)</f>
        <v>26.7785530953235</v>
      </c>
      <c r="W926" s="2" t="n">
        <f aca="false">note_a_principal_usd/Sensitivity!V926</f>
        <v>186716.585552682</v>
      </c>
      <c r="X926" s="5" t="n">
        <f aca="false">note_b_cap_usd/(pre_f_fd_total+Sensitivity!B926+Sensitivity!S926+Sensitivity!C926)</f>
        <v>42.7393378414047</v>
      </c>
      <c r="Y926" s="5" t="n">
        <f aca="false">Sensitivity!E926*(const_one-note_b_discount)</f>
        <v>31.9842233559929</v>
      </c>
      <c r="Z926" s="5" t="n">
        <f aca="false">MIN(Sensitivity!X926,Sensitivity!Y926)</f>
        <v>31.9842233559929</v>
      </c>
      <c r="AA926" s="2" t="n">
        <f aca="false">note_b_principal_usd/Sensitivity!Z926</f>
        <v>93796.2434356841</v>
      </c>
      <c r="AB926" s="2" t="n">
        <f aca="false">pre_f_fd_total+Sensitivity!B926+Sensitivity!F926+Sensitivity!W926+Sensitivity!AA926+Sensitivity!S926</f>
        <v>38327301.7652924</v>
      </c>
      <c r="AC926" s="2" t="n">
        <f aca="false">MAX(const_zero,sensitivity_esop_base*Sensitivity!AB926-pre_f_option_pool_total)</f>
        <v>587882.229488009</v>
      </c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</row>
    <row r="927" customFormat="false" ht="15" hidden="true" customHeight="false" outlineLevel="0" collapsed="false">
      <c r="A927" s="2" t="n">
        <f aca="false">Sensitivity!A926+const_one</f>
        <v>25</v>
      </c>
      <c r="B927" s="2" t="n">
        <f aca="false">Sensitivity!AC926</f>
        <v>587882.229488009</v>
      </c>
      <c r="C927" s="2" t="n">
        <f aca="false">Sensitivity!W926</f>
        <v>186716.585552682</v>
      </c>
      <c r="D927" s="2" t="n">
        <f aca="false">Sensitivity!AA926</f>
        <v>93796.2434356841</v>
      </c>
      <c r="E927" s="5" t="n">
        <f aca="false">sensitivity_pre_base_usd/(pre_f_fd_total+Sensitivity!B927)</f>
        <v>37.628498065874</v>
      </c>
      <c r="F927" s="2" t="n">
        <f aca="false">series_f_primary_raise_usd/Sensitivity!E927</f>
        <v>797268.069203315</v>
      </c>
      <c r="G927" s="2" t="n">
        <f aca="false">IF(Sensitivity!E927&lt;class_seed_ocp,class_seed_ocp*(ad_pre_f_broad_based_fd+series_f_primary_raise_usd/class_seed_ocp)/(ad_pre_f_broad_based_fd+series_f_primary_raise_usd/Sensitivity!E927),class_seed_ocp)</f>
        <v>1</v>
      </c>
      <c r="H927" s="2" t="n">
        <f aca="false">class_seed_original_shares*class_seed_issue_pps/Sensitivity!G927</f>
        <v>5000000</v>
      </c>
      <c r="I927" s="2" t="n">
        <f aca="false">IF(Sensitivity!E927&lt;class_series_a_ocp,class_series_a_ocp*(ad_pre_f_broad_based_fd+series_f_primary_raise_usd/class_series_a_ocp)/(ad_pre_f_broad_based_fd+series_f_primary_raise_usd/Sensitivity!E927),class_series_a_ocp)</f>
        <v>3</v>
      </c>
      <c r="J927" s="2" t="n">
        <f aca="false">class_series_a_original_shares*class_series_a_issue_pps/Sensitivity!I927</f>
        <v>5000000</v>
      </c>
      <c r="K927" s="2" t="n">
        <f aca="false">IF(Sensitivity!E927&lt;class_series_b_ocp,class_series_b_ocp*(ad_pre_f_broad_based_fd+series_f_primary_raise_usd/class_series_b_ocp)/(ad_pre_f_broad_based_fd+series_f_primary_raise_usd/Sensitivity!E927),class_series_b_ocp)</f>
        <v>10</v>
      </c>
      <c r="L927" s="2" t="n">
        <f aca="false">class_series_b_original_shares*class_series_b_issue_pps/Sensitivity!K927</f>
        <v>3000000</v>
      </c>
      <c r="M927" s="2" t="n">
        <f aca="false">IF(Sensitivity!E927&lt;class_series_c_ocp,class_series_c_ocp*(ad_pre_f_broad_based_fd+series_f_primary_raise_usd/class_series_c_ocp)/(ad_pre_f_broad_based_fd+series_f_primary_raise_usd/Sensitivity!E927),class_series_c_ocp)</f>
        <v>25</v>
      </c>
      <c r="N927" s="2" t="n">
        <f aca="false">class_series_c_original_shares*class_series_c_issue_pps/Sensitivity!M927</f>
        <v>2400000</v>
      </c>
      <c r="O927" s="8" t="n">
        <f aca="false">IF(Sensitivity!E927&lt;class_series_d_ocp,class_series_d_ocp*(ad_pre_f_broad_based_fd+series_f_primary_raise_usd/class_series_d_ocp)/(ad_pre_f_broad_based_fd+series_f_primary_raise_usd/Sensitivity!E927),class_series_d_ocp)</f>
        <v>57.6817359540603</v>
      </c>
      <c r="P927" s="2" t="n">
        <f aca="false">class_series_d_original_shares*class_series_d_issue_pps/Sensitivity!O927</f>
        <v>1733651.36027881</v>
      </c>
      <c r="Q927" s="8" t="n">
        <f aca="false">IF(Sensitivity!E927&lt;class_series_e_ocp,class_series_e_ocp*(ad_pre_f_broad_based_fd+series_f_primary_raise_usd/class_series_e_ocp)/(ad_pre_f_broad_based_fd+series_f_primary_raise_usd/Sensitivity!E927),class_series_e_ocp)</f>
        <v>48.9126262367378</v>
      </c>
      <c r="R927" s="2" t="n">
        <f aca="false">class_series_e_original_shares*class_series_e_issue_pps/Sensitivity!Q927</f>
        <v>6133320.27733387</v>
      </c>
      <c r="S927" s="2" t="n">
        <f aca="false">Sensitivity!H927-class_seed_current_shares+Sensitivity!J927-class_series_a_current_shares+Sensitivity!L927-class_series_b_current_shares+Sensitivity!N927-class_series_c_current_shares+Sensitivity!P927-class_series_d_current_shares+Sensitivity!R927-class_series_e_current_shares</f>
        <v>43677.6376126856</v>
      </c>
      <c r="T927" s="5" t="n">
        <f aca="false">note_a_cap_usd/(pre_f_fd_total+Sensitivity!B927+Sensitivity!S927+Sensitivity!D927)</f>
        <v>26.7785530953235</v>
      </c>
      <c r="U927" s="5" t="n">
        <f aca="false">Sensitivity!E927*(const_one-note_a_discount)</f>
        <v>30.1027984526992</v>
      </c>
      <c r="V927" s="5" t="n">
        <f aca="false">MIN(Sensitivity!T927,Sensitivity!U927)</f>
        <v>26.7785530953235</v>
      </c>
      <c r="W927" s="2" t="n">
        <f aca="false">note_a_principal_usd/Sensitivity!V927</f>
        <v>186716.585552682</v>
      </c>
      <c r="X927" s="5" t="n">
        <f aca="false">note_b_cap_usd/(pre_f_fd_total+Sensitivity!B927+Sensitivity!S927+Sensitivity!C927)</f>
        <v>42.7393378414047</v>
      </c>
      <c r="Y927" s="5" t="n">
        <f aca="false">Sensitivity!E927*(const_one-note_b_discount)</f>
        <v>31.9842233559929</v>
      </c>
      <c r="Z927" s="5" t="n">
        <f aca="false">MIN(Sensitivity!X927,Sensitivity!Y927)</f>
        <v>31.9842233559929</v>
      </c>
      <c r="AA927" s="2" t="n">
        <f aca="false">note_b_principal_usd/Sensitivity!Z927</f>
        <v>93796.2434356841</v>
      </c>
      <c r="AB927" s="2" t="n">
        <f aca="false">pre_f_fd_total+Sensitivity!B927+Sensitivity!F927+Sensitivity!W927+Sensitivity!AA927+Sensitivity!S927</f>
        <v>38327301.7652924</v>
      </c>
      <c r="AC927" s="2" t="n">
        <f aca="false">MAX(const_zero,sensitivity_esop_base*Sensitivity!AB927-pre_f_option_pool_total)</f>
        <v>587882.229488009</v>
      </c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</row>
    <row r="928" customFormat="false" ht="15" hidden="true" customHeight="false" outlineLevel="0" collapsed="false">
      <c r="A928" s="2" t="n">
        <f aca="false">Sensitivity!A927+const_one</f>
        <v>26</v>
      </c>
      <c r="B928" s="2" t="n">
        <f aca="false">Sensitivity!AC927</f>
        <v>587882.229488009</v>
      </c>
      <c r="C928" s="2" t="n">
        <f aca="false">Sensitivity!W927</f>
        <v>186716.585552682</v>
      </c>
      <c r="D928" s="2" t="n">
        <f aca="false">Sensitivity!AA927</f>
        <v>93796.2434356841</v>
      </c>
      <c r="E928" s="5" t="n">
        <f aca="false">sensitivity_pre_base_usd/(pre_f_fd_total+Sensitivity!B928)</f>
        <v>37.628498065874</v>
      </c>
      <c r="F928" s="2" t="n">
        <f aca="false">series_f_primary_raise_usd/Sensitivity!E928</f>
        <v>797268.069203315</v>
      </c>
      <c r="G928" s="2" t="n">
        <f aca="false">IF(Sensitivity!E928&lt;class_seed_ocp,class_seed_ocp*(ad_pre_f_broad_based_fd+series_f_primary_raise_usd/class_seed_ocp)/(ad_pre_f_broad_based_fd+series_f_primary_raise_usd/Sensitivity!E928),class_seed_ocp)</f>
        <v>1</v>
      </c>
      <c r="H928" s="2" t="n">
        <f aca="false">class_seed_original_shares*class_seed_issue_pps/Sensitivity!G928</f>
        <v>5000000</v>
      </c>
      <c r="I928" s="2" t="n">
        <f aca="false">IF(Sensitivity!E928&lt;class_series_a_ocp,class_series_a_ocp*(ad_pre_f_broad_based_fd+series_f_primary_raise_usd/class_series_a_ocp)/(ad_pre_f_broad_based_fd+series_f_primary_raise_usd/Sensitivity!E928),class_series_a_ocp)</f>
        <v>3</v>
      </c>
      <c r="J928" s="2" t="n">
        <f aca="false">class_series_a_original_shares*class_series_a_issue_pps/Sensitivity!I928</f>
        <v>5000000</v>
      </c>
      <c r="K928" s="2" t="n">
        <f aca="false">IF(Sensitivity!E928&lt;class_series_b_ocp,class_series_b_ocp*(ad_pre_f_broad_based_fd+series_f_primary_raise_usd/class_series_b_ocp)/(ad_pre_f_broad_based_fd+series_f_primary_raise_usd/Sensitivity!E928),class_series_b_ocp)</f>
        <v>10</v>
      </c>
      <c r="L928" s="2" t="n">
        <f aca="false">class_series_b_original_shares*class_series_b_issue_pps/Sensitivity!K928</f>
        <v>3000000</v>
      </c>
      <c r="M928" s="2" t="n">
        <f aca="false">IF(Sensitivity!E928&lt;class_series_c_ocp,class_series_c_ocp*(ad_pre_f_broad_based_fd+series_f_primary_raise_usd/class_series_c_ocp)/(ad_pre_f_broad_based_fd+series_f_primary_raise_usd/Sensitivity!E928),class_series_c_ocp)</f>
        <v>25</v>
      </c>
      <c r="N928" s="2" t="n">
        <f aca="false">class_series_c_original_shares*class_series_c_issue_pps/Sensitivity!M928</f>
        <v>2400000</v>
      </c>
      <c r="O928" s="8" t="n">
        <f aca="false">IF(Sensitivity!E928&lt;class_series_d_ocp,class_series_d_ocp*(ad_pre_f_broad_based_fd+series_f_primary_raise_usd/class_series_d_ocp)/(ad_pre_f_broad_based_fd+series_f_primary_raise_usd/Sensitivity!E928),class_series_d_ocp)</f>
        <v>57.6817359540603</v>
      </c>
      <c r="P928" s="2" t="n">
        <f aca="false">class_series_d_original_shares*class_series_d_issue_pps/Sensitivity!O928</f>
        <v>1733651.36027881</v>
      </c>
      <c r="Q928" s="8" t="n">
        <f aca="false">IF(Sensitivity!E928&lt;class_series_e_ocp,class_series_e_ocp*(ad_pre_f_broad_based_fd+series_f_primary_raise_usd/class_series_e_ocp)/(ad_pre_f_broad_based_fd+series_f_primary_raise_usd/Sensitivity!E928),class_series_e_ocp)</f>
        <v>48.9126262367378</v>
      </c>
      <c r="R928" s="2" t="n">
        <f aca="false">class_series_e_original_shares*class_series_e_issue_pps/Sensitivity!Q928</f>
        <v>6133320.27733387</v>
      </c>
      <c r="S928" s="2" t="n">
        <f aca="false">Sensitivity!H928-class_seed_current_shares+Sensitivity!J928-class_series_a_current_shares+Sensitivity!L928-class_series_b_current_shares+Sensitivity!N928-class_series_c_current_shares+Sensitivity!P928-class_series_d_current_shares+Sensitivity!R928-class_series_e_current_shares</f>
        <v>43677.6376126856</v>
      </c>
      <c r="T928" s="5" t="n">
        <f aca="false">note_a_cap_usd/(pre_f_fd_total+Sensitivity!B928+Sensitivity!S928+Sensitivity!D928)</f>
        <v>26.7785530953235</v>
      </c>
      <c r="U928" s="5" t="n">
        <f aca="false">Sensitivity!E928*(const_one-note_a_discount)</f>
        <v>30.1027984526992</v>
      </c>
      <c r="V928" s="5" t="n">
        <f aca="false">MIN(Sensitivity!T928,Sensitivity!U928)</f>
        <v>26.7785530953235</v>
      </c>
      <c r="W928" s="2" t="n">
        <f aca="false">note_a_principal_usd/Sensitivity!V928</f>
        <v>186716.585552682</v>
      </c>
      <c r="X928" s="5" t="n">
        <f aca="false">note_b_cap_usd/(pre_f_fd_total+Sensitivity!B928+Sensitivity!S928+Sensitivity!C928)</f>
        <v>42.7393378414047</v>
      </c>
      <c r="Y928" s="5" t="n">
        <f aca="false">Sensitivity!E928*(const_one-note_b_discount)</f>
        <v>31.9842233559929</v>
      </c>
      <c r="Z928" s="5" t="n">
        <f aca="false">MIN(Sensitivity!X928,Sensitivity!Y928)</f>
        <v>31.9842233559929</v>
      </c>
      <c r="AA928" s="2" t="n">
        <f aca="false">note_b_principal_usd/Sensitivity!Z928</f>
        <v>93796.2434356841</v>
      </c>
      <c r="AB928" s="2" t="n">
        <f aca="false">pre_f_fd_total+Sensitivity!B928+Sensitivity!F928+Sensitivity!W928+Sensitivity!AA928+Sensitivity!S928</f>
        <v>38327301.7652924</v>
      </c>
      <c r="AC928" s="2" t="n">
        <f aca="false">MAX(const_zero,sensitivity_esop_base*Sensitivity!AB928-pre_f_option_pool_total)</f>
        <v>587882.229488009</v>
      </c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</row>
    <row r="929" customFormat="false" ht="15" hidden="true" customHeight="false" outlineLevel="0" collapsed="false">
      <c r="A929" s="2" t="n">
        <f aca="false">Sensitivity!A928+const_one</f>
        <v>27</v>
      </c>
      <c r="B929" s="2" t="n">
        <f aca="false">Sensitivity!AC928</f>
        <v>587882.229488009</v>
      </c>
      <c r="C929" s="2" t="n">
        <f aca="false">Sensitivity!W928</f>
        <v>186716.585552682</v>
      </c>
      <c r="D929" s="2" t="n">
        <f aca="false">Sensitivity!AA928</f>
        <v>93796.2434356841</v>
      </c>
      <c r="E929" s="5" t="n">
        <f aca="false">sensitivity_pre_base_usd/(pre_f_fd_total+Sensitivity!B929)</f>
        <v>37.628498065874</v>
      </c>
      <c r="F929" s="2" t="n">
        <f aca="false">series_f_primary_raise_usd/Sensitivity!E929</f>
        <v>797268.069203315</v>
      </c>
      <c r="G929" s="2" t="n">
        <f aca="false">IF(Sensitivity!E929&lt;class_seed_ocp,class_seed_ocp*(ad_pre_f_broad_based_fd+series_f_primary_raise_usd/class_seed_ocp)/(ad_pre_f_broad_based_fd+series_f_primary_raise_usd/Sensitivity!E929),class_seed_ocp)</f>
        <v>1</v>
      </c>
      <c r="H929" s="2" t="n">
        <f aca="false">class_seed_original_shares*class_seed_issue_pps/Sensitivity!G929</f>
        <v>5000000</v>
      </c>
      <c r="I929" s="2" t="n">
        <f aca="false">IF(Sensitivity!E929&lt;class_series_a_ocp,class_series_a_ocp*(ad_pre_f_broad_based_fd+series_f_primary_raise_usd/class_series_a_ocp)/(ad_pre_f_broad_based_fd+series_f_primary_raise_usd/Sensitivity!E929),class_series_a_ocp)</f>
        <v>3</v>
      </c>
      <c r="J929" s="2" t="n">
        <f aca="false">class_series_a_original_shares*class_series_a_issue_pps/Sensitivity!I929</f>
        <v>5000000</v>
      </c>
      <c r="K929" s="2" t="n">
        <f aca="false">IF(Sensitivity!E929&lt;class_series_b_ocp,class_series_b_ocp*(ad_pre_f_broad_based_fd+series_f_primary_raise_usd/class_series_b_ocp)/(ad_pre_f_broad_based_fd+series_f_primary_raise_usd/Sensitivity!E929),class_series_b_ocp)</f>
        <v>10</v>
      </c>
      <c r="L929" s="2" t="n">
        <f aca="false">class_series_b_original_shares*class_series_b_issue_pps/Sensitivity!K929</f>
        <v>3000000</v>
      </c>
      <c r="M929" s="2" t="n">
        <f aca="false">IF(Sensitivity!E929&lt;class_series_c_ocp,class_series_c_ocp*(ad_pre_f_broad_based_fd+series_f_primary_raise_usd/class_series_c_ocp)/(ad_pre_f_broad_based_fd+series_f_primary_raise_usd/Sensitivity!E929),class_series_c_ocp)</f>
        <v>25</v>
      </c>
      <c r="N929" s="2" t="n">
        <f aca="false">class_series_c_original_shares*class_series_c_issue_pps/Sensitivity!M929</f>
        <v>2400000</v>
      </c>
      <c r="O929" s="8" t="n">
        <f aca="false">IF(Sensitivity!E929&lt;class_series_d_ocp,class_series_d_ocp*(ad_pre_f_broad_based_fd+series_f_primary_raise_usd/class_series_d_ocp)/(ad_pre_f_broad_based_fd+series_f_primary_raise_usd/Sensitivity!E929),class_series_d_ocp)</f>
        <v>57.6817359540603</v>
      </c>
      <c r="P929" s="2" t="n">
        <f aca="false">class_series_d_original_shares*class_series_d_issue_pps/Sensitivity!O929</f>
        <v>1733651.36027881</v>
      </c>
      <c r="Q929" s="8" t="n">
        <f aca="false">IF(Sensitivity!E929&lt;class_series_e_ocp,class_series_e_ocp*(ad_pre_f_broad_based_fd+series_f_primary_raise_usd/class_series_e_ocp)/(ad_pre_f_broad_based_fd+series_f_primary_raise_usd/Sensitivity!E929),class_series_e_ocp)</f>
        <v>48.9126262367378</v>
      </c>
      <c r="R929" s="2" t="n">
        <f aca="false">class_series_e_original_shares*class_series_e_issue_pps/Sensitivity!Q929</f>
        <v>6133320.27733387</v>
      </c>
      <c r="S929" s="2" t="n">
        <f aca="false">Sensitivity!H929-class_seed_current_shares+Sensitivity!J929-class_series_a_current_shares+Sensitivity!L929-class_series_b_current_shares+Sensitivity!N929-class_series_c_current_shares+Sensitivity!P929-class_series_d_current_shares+Sensitivity!R929-class_series_e_current_shares</f>
        <v>43677.6376126856</v>
      </c>
      <c r="T929" s="5" t="n">
        <f aca="false">note_a_cap_usd/(pre_f_fd_total+Sensitivity!B929+Sensitivity!S929+Sensitivity!D929)</f>
        <v>26.7785530953235</v>
      </c>
      <c r="U929" s="5" t="n">
        <f aca="false">Sensitivity!E929*(const_one-note_a_discount)</f>
        <v>30.1027984526992</v>
      </c>
      <c r="V929" s="5" t="n">
        <f aca="false">MIN(Sensitivity!T929,Sensitivity!U929)</f>
        <v>26.7785530953235</v>
      </c>
      <c r="W929" s="2" t="n">
        <f aca="false">note_a_principal_usd/Sensitivity!V929</f>
        <v>186716.585552682</v>
      </c>
      <c r="X929" s="5" t="n">
        <f aca="false">note_b_cap_usd/(pre_f_fd_total+Sensitivity!B929+Sensitivity!S929+Sensitivity!C929)</f>
        <v>42.7393378414047</v>
      </c>
      <c r="Y929" s="5" t="n">
        <f aca="false">Sensitivity!E929*(const_one-note_b_discount)</f>
        <v>31.9842233559929</v>
      </c>
      <c r="Z929" s="5" t="n">
        <f aca="false">MIN(Sensitivity!X929,Sensitivity!Y929)</f>
        <v>31.9842233559929</v>
      </c>
      <c r="AA929" s="2" t="n">
        <f aca="false">note_b_principal_usd/Sensitivity!Z929</f>
        <v>93796.2434356841</v>
      </c>
      <c r="AB929" s="2" t="n">
        <f aca="false">pre_f_fd_total+Sensitivity!B929+Sensitivity!F929+Sensitivity!W929+Sensitivity!AA929+Sensitivity!S929</f>
        <v>38327301.7652924</v>
      </c>
      <c r="AC929" s="2" t="n">
        <f aca="false">MAX(const_zero,sensitivity_esop_base*Sensitivity!AB929-pre_f_option_pool_total)</f>
        <v>587882.229488009</v>
      </c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customFormat="false" ht="15" hidden="true" customHeight="false" outlineLevel="0" collapsed="false">
      <c r="A930" s="2" t="n">
        <f aca="false">Sensitivity!A929+const_one</f>
        <v>28</v>
      </c>
      <c r="B930" s="2" t="n">
        <f aca="false">Sensitivity!AC929</f>
        <v>587882.229488009</v>
      </c>
      <c r="C930" s="2" t="n">
        <f aca="false">Sensitivity!W929</f>
        <v>186716.585552682</v>
      </c>
      <c r="D930" s="2" t="n">
        <f aca="false">Sensitivity!AA929</f>
        <v>93796.2434356841</v>
      </c>
      <c r="E930" s="5" t="n">
        <f aca="false">sensitivity_pre_base_usd/(pre_f_fd_total+Sensitivity!B930)</f>
        <v>37.628498065874</v>
      </c>
      <c r="F930" s="2" t="n">
        <f aca="false">series_f_primary_raise_usd/Sensitivity!E930</f>
        <v>797268.069203315</v>
      </c>
      <c r="G930" s="2" t="n">
        <f aca="false">IF(Sensitivity!E930&lt;class_seed_ocp,class_seed_ocp*(ad_pre_f_broad_based_fd+series_f_primary_raise_usd/class_seed_ocp)/(ad_pre_f_broad_based_fd+series_f_primary_raise_usd/Sensitivity!E930),class_seed_ocp)</f>
        <v>1</v>
      </c>
      <c r="H930" s="2" t="n">
        <f aca="false">class_seed_original_shares*class_seed_issue_pps/Sensitivity!G930</f>
        <v>5000000</v>
      </c>
      <c r="I930" s="2" t="n">
        <f aca="false">IF(Sensitivity!E930&lt;class_series_a_ocp,class_series_a_ocp*(ad_pre_f_broad_based_fd+series_f_primary_raise_usd/class_series_a_ocp)/(ad_pre_f_broad_based_fd+series_f_primary_raise_usd/Sensitivity!E930),class_series_a_ocp)</f>
        <v>3</v>
      </c>
      <c r="J930" s="2" t="n">
        <f aca="false">class_series_a_original_shares*class_series_a_issue_pps/Sensitivity!I930</f>
        <v>5000000</v>
      </c>
      <c r="K930" s="2" t="n">
        <f aca="false">IF(Sensitivity!E930&lt;class_series_b_ocp,class_series_b_ocp*(ad_pre_f_broad_based_fd+series_f_primary_raise_usd/class_series_b_ocp)/(ad_pre_f_broad_based_fd+series_f_primary_raise_usd/Sensitivity!E930),class_series_b_ocp)</f>
        <v>10</v>
      </c>
      <c r="L930" s="2" t="n">
        <f aca="false">class_series_b_original_shares*class_series_b_issue_pps/Sensitivity!K930</f>
        <v>3000000</v>
      </c>
      <c r="M930" s="2" t="n">
        <f aca="false">IF(Sensitivity!E930&lt;class_series_c_ocp,class_series_c_ocp*(ad_pre_f_broad_based_fd+series_f_primary_raise_usd/class_series_c_ocp)/(ad_pre_f_broad_based_fd+series_f_primary_raise_usd/Sensitivity!E930),class_series_c_ocp)</f>
        <v>25</v>
      </c>
      <c r="N930" s="2" t="n">
        <f aca="false">class_series_c_original_shares*class_series_c_issue_pps/Sensitivity!M930</f>
        <v>2400000</v>
      </c>
      <c r="O930" s="8" t="n">
        <f aca="false">IF(Sensitivity!E930&lt;class_series_d_ocp,class_series_d_ocp*(ad_pre_f_broad_based_fd+series_f_primary_raise_usd/class_series_d_ocp)/(ad_pre_f_broad_based_fd+series_f_primary_raise_usd/Sensitivity!E930),class_series_d_ocp)</f>
        <v>57.6817359540603</v>
      </c>
      <c r="P930" s="2" t="n">
        <f aca="false">class_series_d_original_shares*class_series_d_issue_pps/Sensitivity!O930</f>
        <v>1733651.36027881</v>
      </c>
      <c r="Q930" s="8" t="n">
        <f aca="false">IF(Sensitivity!E930&lt;class_series_e_ocp,class_series_e_ocp*(ad_pre_f_broad_based_fd+series_f_primary_raise_usd/class_series_e_ocp)/(ad_pre_f_broad_based_fd+series_f_primary_raise_usd/Sensitivity!E930),class_series_e_ocp)</f>
        <v>48.9126262367378</v>
      </c>
      <c r="R930" s="2" t="n">
        <f aca="false">class_series_e_original_shares*class_series_e_issue_pps/Sensitivity!Q930</f>
        <v>6133320.27733387</v>
      </c>
      <c r="S930" s="2" t="n">
        <f aca="false">Sensitivity!H930-class_seed_current_shares+Sensitivity!J930-class_series_a_current_shares+Sensitivity!L930-class_series_b_current_shares+Sensitivity!N930-class_series_c_current_shares+Sensitivity!P930-class_series_d_current_shares+Sensitivity!R930-class_series_e_current_shares</f>
        <v>43677.6376126856</v>
      </c>
      <c r="T930" s="5" t="n">
        <f aca="false">note_a_cap_usd/(pre_f_fd_total+Sensitivity!B930+Sensitivity!S930+Sensitivity!D930)</f>
        <v>26.7785530953235</v>
      </c>
      <c r="U930" s="5" t="n">
        <f aca="false">Sensitivity!E930*(const_one-note_a_discount)</f>
        <v>30.1027984526992</v>
      </c>
      <c r="V930" s="5" t="n">
        <f aca="false">MIN(Sensitivity!T930,Sensitivity!U930)</f>
        <v>26.7785530953235</v>
      </c>
      <c r="W930" s="2" t="n">
        <f aca="false">note_a_principal_usd/Sensitivity!V930</f>
        <v>186716.585552682</v>
      </c>
      <c r="X930" s="5" t="n">
        <f aca="false">note_b_cap_usd/(pre_f_fd_total+Sensitivity!B930+Sensitivity!S930+Sensitivity!C930)</f>
        <v>42.7393378414047</v>
      </c>
      <c r="Y930" s="5" t="n">
        <f aca="false">Sensitivity!E930*(const_one-note_b_discount)</f>
        <v>31.9842233559929</v>
      </c>
      <c r="Z930" s="5" t="n">
        <f aca="false">MIN(Sensitivity!X930,Sensitivity!Y930)</f>
        <v>31.9842233559929</v>
      </c>
      <c r="AA930" s="2" t="n">
        <f aca="false">note_b_principal_usd/Sensitivity!Z930</f>
        <v>93796.2434356841</v>
      </c>
      <c r="AB930" s="2" t="n">
        <f aca="false">pre_f_fd_total+Sensitivity!B930+Sensitivity!F930+Sensitivity!W930+Sensitivity!AA930+Sensitivity!S930</f>
        <v>38327301.7652924</v>
      </c>
      <c r="AC930" s="2" t="n">
        <f aca="false">MAX(const_zero,sensitivity_esop_base*Sensitivity!AB930-pre_f_option_pool_total)</f>
        <v>587882.229488009</v>
      </c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customFormat="false" ht="15" hidden="true" customHeight="false" outlineLevel="0" collapsed="false">
      <c r="A931" s="2" t="n">
        <f aca="false">Sensitivity!A930+const_one</f>
        <v>29</v>
      </c>
      <c r="B931" s="2" t="n">
        <f aca="false">Sensitivity!AC930</f>
        <v>587882.229488009</v>
      </c>
      <c r="C931" s="2" t="n">
        <f aca="false">Sensitivity!W930</f>
        <v>186716.585552682</v>
      </c>
      <c r="D931" s="2" t="n">
        <f aca="false">Sensitivity!AA930</f>
        <v>93796.2434356841</v>
      </c>
      <c r="E931" s="5" t="n">
        <f aca="false">sensitivity_pre_base_usd/(pre_f_fd_total+Sensitivity!B931)</f>
        <v>37.628498065874</v>
      </c>
      <c r="F931" s="2" t="n">
        <f aca="false">series_f_primary_raise_usd/Sensitivity!E931</f>
        <v>797268.069203315</v>
      </c>
      <c r="G931" s="2" t="n">
        <f aca="false">IF(Sensitivity!E931&lt;class_seed_ocp,class_seed_ocp*(ad_pre_f_broad_based_fd+series_f_primary_raise_usd/class_seed_ocp)/(ad_pre_f_broad_based_fd+series_f_primary_raise_usd/Sensitivity!E931),class_seed_ocp)</f>
        <v>1</v>
      </c>
      <c r="H931" s="2" t="n">
        <f aca="false">class_seed_original_shares*class_seed_issue_pps/Sensitivity!G931</f>
        <v>5000000</v>
      </c>
      <c r="I931" s="2" t="n">
        <f aca="false">IF(Sensitivity!E931&lt;class_series_a_ocp,class_series_a_ocp*(ad_pre_f_broad_based_fd+series_f_primary_raise_usd/class_series_a_ocp)/(ad_pre_f_broad_based_fd+series_f_primary_raise_usd/Sensitivity!E931),class_series_a_ocp)</f>
        <v>3</v>
      </c>
      <c r="J931" s="2" t="n">
        <f aca="false">class_series_a_original_shares*class_series_a_issue_pps/Sensitivity!I931</f>
        <v>5000000</v>
      </c>
      <c r="K931" s="2" t="n">
        <f aca="false">IF(Sensitivity!E931&lt;class_series_b_ocp,class_series_b_ocp*(ad_pre_f_broad_based_fd+series_f_primary_raise_usd/class_series_b_ocp)/(ad_pre_f_broad_based_fd+series_f_primary_raise_usd/Sensitivity!E931),class_series_b_ocp)</f>
        <v>10</v>
      </c>
      <c r="L931" s="2" t="n">
        <f aca="false">class_series_b_original_shares*class_series_b_issue_pps/Sensitivity!K931</f>
        <v>3000000</v>
      </c>
      <c r="M931" s="2" t="n">
        <f aca="false">IF(Sensitivity!E931&lt;class_series_c_ocp,class_series_c_ocp*(ad_pre_f_broad_based_fd+series_f_primary_raise_usd/class_series_c_ocp)/(ad_pre_f_broad_based_fd+series_f_primary_raise_usd/Sensitivity!E931),class_series_c_ocp)</f>
        <v>25</v>
      </c>
      <c r="N931" s="2" t="n">
        <f aca="false">class_series_c_original_shares*class_series_c_issue_pps/Sensitivity!M931</f>
        <v>2400000</v>
      </c>
      <c r="O931" s="8" t="n">
        <f aca="false">IF(Sensitivity!E931&lt;class_series_d_ocp,class_series_d_ocp*(ad_pre_f_broad_based_fd+series_f_primary_raise_usd/class_series_d_ocp)/(ad_pre_f_broad_based_fd+series_f_primary_raise_usd/Sensitivity!E931),class_series_d_ocp)</f>
        <v>57.6817359540603</v>
      </c>
      <c r="P931" s="2" t="n">
        <f aca="false">class_series_d_original_shares*class_series_d_issue_pps/Sensitivity!O931</f>
        <v>1733651.36027881</v>
      </c>
      <c r="Q931" s="8" t="n">
        <f aca="false">IF(Sensitivity!E931&lt;class_series_e_ocp,class_series_e_ocp*(ad_pre_f_broad_based_fd+series_f_primary_raise_usd/class_series_e_ocp)/(ad_pre_f_broad_based_fd+series_f_primary_raise_usd/Sensitivity!E931),class_series_e_ocp)</f>
        <v>48.9126262367378</v>
      </c>
      <c r="R931" s="2" t="n">
        <f aca="false">class_series_e_original_shares*class_series_e_issue_pps/Sensitivity!Q931</f>
        <v>6133320.27733387</v>
      </c>
      <c r="S931" s="2" t="n">
        <f aca="false">Sensitivity!H931-class_seed_current_shares+Sensitivity!J931-class_series_a_current_shares+Sensitivity!L931-class_series_b_current_shares+Sensitivity!N931-class_series_c_current_shares+Sensitivity!P931-class_series_d_current_shares+Sensitivity!R931-class_series_e_current_shares</f>
        <v>43677.6376126856</v>
      </c>
      <c r="T931" s="5" t="n">
        <f aca="false">note_a_cap_usd/(pre_f_fd_total+Sensitivity!B931+Sensitivity!S931+Sensitivity!D931)</f>
        <v>26.7785530953235</v>
      </c>
      <c r="U931" s="5" t="n">
        <f aca="false">Sensitivity!E931*(const_one-note_a_discount)</f>
        <v>30.1027984526992</v>
      </c>
      <c r="V931" s="5" t="n">
        <f aca="false">MIN(Sensitivity!T931,Sensitivity!U931)</f>
        <v>26.7785530953235</v>
      </c>
      <c r="W931" s="2" t="n">
        <f aca="false">note_a_principal_usd/Sensitivity!V931</f>
        <v>186716.585552682</v>
      </c>
      <c r="X931" s="5" t="n">
        <f aca="false">note_b_cap_usd/(pre_f_fd_total+Sensitivity!B931+Sensitivity!S931+Sensitivity!C931)</f>
        <v>42.7393378414047</v>
      </c>
      <c r="Y931" s="5" t="n">
        <f aca="false">Sensitivity!E931*(const_one-note_b_discount)</f>
        <v>31.9842233559929</v>
      </c>
      <c r="Z931" s="5" t="n">
        <f aca="false">MIN(Sensitivity!X931,Sensitivity!Y931)</f>
        <v>31.9842233559929</v>
      </c>
      <c r="AA931" s="2" t="n">
        <f aca="false">note_b_principal_usd/Sensitivity!Z931</f>
        <v>93796.2434356841</v>
      </c>
      <c r="AB931" s="2" t="n">
        <f aca="false">pre_f_fd_total+Sensitivity!B931+Sensitivity!F931+Sensitivity!W931+Sensitivity!AA931+Sensitivity!S931</f>
        <v>38327301.7652924</v>
      </c>
      <c r="AC931" s="2" t="n">
        <f aca="false">MAX(const_zero,sensitivity_esop_base*Sensitivity!AB931-pre_f_option_pool_total)</f>
        <v>587882.229488009</v>
      </c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</row>
    <row r="932" customFormat="false" ht="15" hidden="true" customHeight="false" outlineLevel="0" collapsed="false">
      <c r="A932" s="2" t="n">
        <f aca="false">Sensitivity!A931+const_one</f>
        <v>30</v>
      </c>
      <c r="B932" s="2" t="n">
        <f aca="false">Sensitivity!AC931</f>
        <v>587882.229488009</v>
      </c>
      <c r="C932" s="2" t="n">
        <f aca="false">Sensitivity!W931</f>
        <v>186716.585552682</v>
      </c>
      <c r="D932" s="2" t="n">
        <f aca="false">Sensitivity!AA931</f>
        <v>93796.2434356841</v>
      </c>
      <c r="E932" s="5" t="n">
        <f aca="false">sensitivity_pre_base_usd/(pre_f_fd_total+Sensitivity!B932)</f>
        <v>37.628498065874</v>
      </c>
      <c r="F932" s="2" t="n">
        <f aca="false">series_f_primary_raise_usd/Sensitivity!E932</f>
        <v>797268.069203315</v>
      </c>
      <c r="G932" s="2" t="n">
        <f aca="false">IF(Sensitivity!E932&lt;class_seed_ocp,class_seed_ocp*(ad_pre_f_broad_based_fd+series_f_primary_raise_usd/class_seed_ocp)/(ad_pre_f_broad_based_fd+series_f_primary_raise_usd/Sensitivity!E932),class_seed_ocp)</f>
        <v>1</v>
      </c>
      <c r="H932" s="2" t="n">
        <f aca="false">class_seed_original_shares*class_seed_issue_pps/Sensitivity!G932</f>
        <v>5000000</v>
      </c>
      <c r="I932" s="2" t="n">
        <f aca="false">IF(Sensitivity!E932&lt;class_series_a_ocp,class_series_a_ocp*(ad_pre_f_broad_based_fd+series_f_primary_raise_usd/class_series_a_ocp)/(ad_pre_f_broad_based_fd+series_f_primary_raise_usd/Sensitivity!E932),class_series_a_ocp)</f>
        <v>3</v>
      </c>
      <c r="J932" s="2" t="n">
        <f aca="false">class_series_a_original_shares*class_series_a_issue_pps/Sensitivity!I932</f>
        <v>5000000</v>
      </c>
      <c r="K932" s="2" t="n">
        <f aca="false">IF(Sensitivity!E932&lt;class_series_b_ocp,class_series_b_ocp*(ad_pre_f_broad_based_fd+series_f_primary_raise_usd/class_series_b_ocp)/(ad_pre_f_broad_based_fd+series_f_primary_raise_usd/Sensitivity!E932),class_series_b_ocp)</f>
        <v>10</v>
      </c>
      <c r="L932" s="2" t="n">
        <f aca="false">class_series_b_original_shares*class_series_b_issue_pps/Sensitivity!K932</f>
        <v>3000000</v>
      </c>
      <c r="M932" s="2" t="n">
        <f aca="false">IF(Sensitivity!E932&lt;class_series_c_ocp,class_series_c_ocp*(ad_pre_f_broad_based_fd+series_f_primary_raise_usd/class_series_c_ocp)/(ad_pre_f_broad_based_fd+series_f_primary_raise_usd/Sensitivity!E932),class_series_c_ocp)</f>
        <v>25</v>
      </c>
      <c r="N932" s="2" t="n">
        <f aca="false">class_series_c_original_shares*class_series_c_issue_pps/Sensitivity!M932</f>
        <v>2400000</v>
      </c>
      <c r="O932" s="8" t="n">
        <f aca="false">IF(Sensitivity!E932&lt;class_series_d_ocp,class_series_d_ocp*(ad_pre_f_broad_based_fd+series_f_primary_raise_usd/class_series_d_ocp)/(ad_pre_f_broad_based_fd+series_f_primary_raise_usd/Sensitivity!E932),class_series_d_ocp)</f>
        <v>57.6817359540603</v>
      </c>
      <c r="P932" s="2" t="n">
        <f aca="false">class_series_d_original_shares*class_series_d_issue_pps/Sensitivity!O932</f>
        <v>1733651.36027881</v>
      </c>
      <c r="Q932" s="8" t="n">
        <f aca="false">IF(Sensitivity!E932&lt;class_series_e_ocp,class_series_e_ocp*(ad_pre_f_broad_based_fd+series_f_primary_raise_usd/class_series_e_ocp)/(ad_pre_f_broad_based_fd+series_f_primary_raise_usd/Sensitivity!E932),class_series_e_ocp)</f>
        <v>48.9126262367378</v>
      </c>
      <c r="R932" s="2" t="n">
        <f aca="false">class_series_e_original_shares*class_series_e_issue_pps/Sensitivity!Q932</f>
        <v>6133320.27733387</v>
      </c>
      <c r="S932" s="2" t="n">
        <f aca="false">Sensitivity!H932-class_seed_current_shares+Sensitivity!J932-class_series_a_current_shares+Sensitivity!L932-class_series_b_current_shares+Sensitivity!N932-class_series_c_current_shares+Sensitivity!P932-class_series_d_current_shares+Sensitivity!R932-class_series_e_current_shares</f>
        <v>43677.6376126856</v>
      </c>
      <c r="T932" s="5" t="n">
        <f aca="false">note_a_cap_usd/(pre_f_fd_total+Sensitivity!B932+Sensitivity!S932+Sensitivity!D932)</f>
        <v>26.7785530953235</v>
      </c>
      <c r="U932" s="5" t="n">
        <f aca="false">Sensitivity!E932*(const_one-note_a_discount)</f>
        <v>30.1027984526992</v>
      </c>
      <c r="V932" s="5" t="n">
        <f aca="false">MIN(Sensitivity!T932,Sensitivity!U932)</f>
        <v>26.7785530953235</v>
      </c>
      <c r="W932" s="2" t="n">
        <f aca="false">note_a_principal_usd/Sensitivity!V932</f>
        <v>186716.585552682</v>
      </c>
      <c r="X932" s="5" t="n">
        <f aca="false">note_b_cap_usd/(pre_f_fd_total+Sensitivity!B932+Sensitivity!S932+Sensitivity!C932)</f>
        <v>42.7393378414047</v>
      </c>
      <c r="Y932" s="5" t="n">
        <f aca="false">Sensitivity!E932*(const_one-note_b_discount)</f>
        <v>31.9842233559929</v>
      </c>
      <c r="Z932" s="5" t="n">
        <f aca="false">MIN(Sensitivity!X932,Sensitivity!Y932)</f>
        <v>31.9842233559929</v>
      </c>
      <c r="AA932" s="2" t="n">
        <f aca="false">note_b_principal_usd/Sensitivity!Z932</f>
        <v>93796.2434356841</v>
      </c>
      <c r="AB932" s="2" t="n">
        <f aca="false">pre_f_fd_total+Sensitivity!B932+Sensitivity!F932+Sensitivity!W932+Sensitivity!AA932+Sensitivity!S932</f>
        <v>38327301.7652924</v>
      </c>
      <c r="AC932" s="2" t="n">
        <f aca="false">MAX(const_zero,sensitivity_esop_base*Sensitivity!AB932-pre_f_option_pool_total)</f>
        <v>587882.229488009</v>
      </c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</row>
    <row r="933" customFormat="false" ht="15" hidden="true" customHeight="false" outlineLevel="0" collapsed="false">
      <c r="A933" s="2" t="n">
        <f aca="false">Sensitivity!A932+const_one</f>
        <v>31</v>
      </c>
      <c r="B933" s="2" t="n">
        <f aca="false">Sensitivity!AC932</f>
        <v>587882.229488009</v>
      </c>
      <c r="C933" s="2" t="n">
        <f aca="false">Sensitivity!W932</f>
        <v>186716.585552682</v>
      </c>
      <c r="D933" s="2" t="n">
        <f aca="false">Sensitivity!AA932</f>
        <v>93796.2434356841</v>
      </c>
      <c r="E933" s="5" t="n">
        <f aca="false">sensitivity_pre_base_usd/(pre_f_fd_total+Sensitivity!B933)</f>
        <v>37.628498065874</v>
      </c>
      <c r="F933" s="2" t="n">
        <f aca="false">series_f_primary_raise_usd/Sensitivity!E933</f>
        <v>797268.069203315</v>
      </c>
      <c r="G933" s="2" t="n">
        <f aca="false">IF(Sensitivity!E933&lt;class_seed_ocp,class_seed_ocp*(ad_pre_f_broad_based_fd+series_f_primary_raise_usd/class_seed_ocp)/(ad_pre_f_broad_based_fd+series_f_primary_raise_usd/Sensitivity!E933),class_seed_ocp)</f>
        <v>1</v>
      </c>
      <c r="H933" s="2" t="n">
        <f aca="false">class_seed_original_shares*class_seed_issue_pps/Sensitivity!G933</f>
        <v>5000000</v>
      </c>
      <c r="I933" s="2" t="n">
        <f aca="false">IF(Sensitivity!E933&lt;class_series_a_ocp,class_series_a_ocp*(ad_pre_f_broad_based_fd+series_f_primary_raise_usd/class_series_a_ocp)/(ad_pre_f_broad_based_fd+series_f_primary_raise_usd/Sensitivity!E933),class_series_a_ocp)</f>
        <v>3</v>
      </c>
      <c r="J933" s="2" t="n">
        <f aca="false">class_series_a_original_shares*class_series_a_issue_pps/Sensitivity!I933</f>
        <v>5000000</v>
      </c>
      <c r="K933" s="2" t="n">
        <f aca="false">IF(Sensitivity!E933&lt;class_series_b_ocp,class_series_b_ocp*(ad_pre_f_broad_based_fd+series_f_primary_raise_usd/class_series_b_ocp)/(ad_pre_f_broad_based_fd+series_f_primary_raise_usd/Sensitivity!E933),class_series_b_ocp)</f>
        <v>10</v>
      </c>
      <c r="L933" s="2" t="n">
        <f aca="false">class_series_b_original_shares*class_series_b_issue_pps/Sensitivity!K933</f>
        <v>3000000</v>
      </c>
      <c r="M933" s="2" t="n">
        <f aca="false">IF(Sensitivity!E933&lt;class_series_c_ocp,class_series_c_ocp*(ad_pre_f_broad_based_fd+series_f_primary_raise_usd/class_series_c_ocp)/(ad_pre_f_broad_based_fd+series_f_primary_raise_usd/Sensitivity!E933),class_series_c_ocp)</f>
        <v>25</v>
      </c>
      <c r="N933" s="2" t="n">
        <f aca="false">class_series_c_original_shares*class_series_c_issue_pps/Sensitivity!M933</f>
        <v>2400000</v>
      </c>
      <c r="O933" s="8" t="n">
        <f aca="false">IF(Sensitivity!E933&lt;class_series_d_ocp,class_series_d_ocp*(ad_pre_f_broad_based_fd+series_f_primary_raise_usd/class_series_d_ocp)/(ad_pre_f_broad_based_fd+series_f_primary_raise_usd/Sensitivity!E933),class_series_d_ocp)</f>
        <v>57.6817359540603</v>
      </c>
      <c r="P933" s="2" t="n">
        <f aca="false">class_series_d_original_shares*class_series_d_issue_pps/Sensitivity!O933</f>
        <v>1733651.36027881</v>
      </c>
      <c r="Q933" s="8" t="n">
        <f aca="false">IF(Sensitivity!E933&lt;class_series_e_ocp,class_series_e_ocp*(ad_pre_f_broad_based_fd+series_f_primary_raise_usd/class_series_e_ocp)/(ad_pre_f_broad_based_fd+series_f_primary_raise_usd/Sensitivity!E933),class_series_e_ocp)</f>
        <v>48.9126262367378</v>
      </c>
      <c r="R933" s="2" t="n">
        <f aca="false">class_series_e_original_shares*class_series_e_issue_pps/Sensitivity!Q933</f>
        <v>6133320.27733387</v>
      </c>
      <c r="S933" s="2" t="n">
        <f aca="false">Sensitivity!H933-class_seed_current_shares+Sensitivity!J933-class_series_a_current_shares+Sensitivity!L933-class_series_b_current_shares+Sensitivity!N933-class_series_c_current_shares+Sensitivity!P933-class_series_d_current_shares+Sensitivity!R933-class_series_e_current_shares</f>
        <v>43677.6376126856</v>
      </c>
      <c r="T933" s="5" t="n">
        <f aca="false">note_a_cap_usd/(pre_f_fd_total+Sensitivity!B933+Sensitivity!S933+Sensitivity!D933)</f>
        <v>26.7785530953235</v>
      </c>
      <c r="U933" s="5" t="n">
        <f aca="false">Sensitivity!E933*(const_one-note_a_discount)</f>
        <v>30.1027984526992</v>
      </c>
      <c r="V933" s="5" t="n">
        <f aca="false">MIN(Sensitivity!T933,Sensitivity!U933)</f>
        <v>26.7785530953235</v>
      </c>
      <c r="W933" s="2" t="n">
        <f aca="false">note_a_principal_usd/Sensitivity!V933</f>
        <v>186716.585552682</v>
      </c>
      <c r="X933" s="5" t="n">
        <f aca="false">note_b_cap_usd/(pre_f_fd_total+Sensitivity!B933+Sensitivity!S933+Sensitivity!C933)</f>
        <v>42.7393378414047</v>
      </c>
      <c r="Y933" s="5" t="n">
        <f aca="false">Sensitivity!E933*(const_one-note_b_discount)</f>
        <v>31.9842233559929</v>
      </c>
      <c r="Z933" s="5" t="n">
        <f aca="false">MIN(Sensitivity!X933,Sensitivity!Y933)</f>
        <v>31.9842233559929</v>
      </c>
      <c r="AA933" s="2" t="n">
        <f aca="false">note_b_principal_usd/Sensitivity!Z933</f>
        <v>93796.2434356841</v>
      </c>
      <c r="AB933" s="2" t="n">
        <f aca="false">pre_f_fd_total+Sensitivity!B933+Sensitivity!F933+Sensitivity!W933+Sensitivity!AA933+Sensitivity!S933</f>
        <v>38327301.7652924</v>
      </c>
      <c r="AC933" s="2" t="n">
        <f aca="false">MAX(const_zero,sensitivity_esop_base*Sensitivity!AB933-pre_f_option_pool_total)</f>
        <v>587882.229488009</v>
      </c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</row>
    <row r="934" customFormat="false" ht="15" hidden="true" customHeight="false" outlineLevel="0" collapsed="false">
      <c r="A934" s="2" t="n">
        <f aca="false">Sensitivity!A933+const_one</f>
        <v>32</v>
      </c>
      <c r="B934" s="2" t="n">
        <f aca="false">Sensitivity!AC933</f>
        <v>587882.229488009</v>
      </c>
      <c r="C934" s="2" t="n">
        <f aca="false">Sensitivity!W933</f>
        <v>186716.585552682</v>
      </c>
      <c r="D934" s="2" t="n">
        <f aca="false">Sensitivity!AA933</f>
        <v>93796.2434356841</v>
      </c>
      <c r="E934" s="5" t="n">
        <f aca="false">sensitivity_pre_base_usd/(pre_f_fd_total+Sensitivity!B934)</f>
        <v>37.628498065874</v>
      </c>
      <c r="F934" s="2" t="n">
        <f aca="false">series_f_primary_raise_usd/Sensitivity!E934</f>
        <v>797268.069203315</v>
      </c>
      <c r="G934" s="2" t="n">
        <f aca="false">IF(Sensitivity!E934&lt;class_seed_ocp,class_seed_ocp*(ad_pre_f_broad_based_fd+series_f_primary_raise_usd/class_seed_ocp)/(ad_pre_f_broad_based_fd+series_f_primary_raise_usd/Sensitivity!E934),class_seed_ocp)</f>
        <v>1</v>
      </c>
      <c r="H934" s="2" t="n">
        <f aca="false">class_seed_original_shares*class_seed_issue_pps/Sensitivity!G934</f>
        <v>5000000</v>
      </c>
      <c r="I934" s="2" t="n">
        <f aca="false">IF(Sensitivity!E934&lt;class_series_a_ocp,class_series_a_ocp*(ad_pre_f_broad_based_fd+series_f_primary_raise_usd/class_series_a_ocp)/(ad_pre_f_broad_based_fd+series_f_primary_raise_usd/Sensitivity!E934),class_series_a_ocp)</f>
        <v>3</v>
      </c>
      <c r="J934" s="2" t="n">
        <f aca="false">class_series_a_original_shares*class_series_a_issue_pps/Sensitivity!I934</f>
        <v>5000000</v>
      </c>
      <c r="K934" s="2" t="n">
        <f aca="false">IF(Sensitivity!E934&lt;class_series_b_ocp,class_series_b_ocp*(ad_pre_f_broad_based_fd+series_f_primary_raise_usd/class_series_b_ocp)/(ad_pre_f_broad_based_fd+series_f_primary_raise_usd/Sensitivity!E934),class_series_b_ocp)</f>
        <v>10</v>
      </c>
      <c r="L934" s="2" t="n">
        <f aca="false">class_series_b_original_shares*class_series_b_issue_pps/Sensitivity!K934</f>
        <v>3000000</v>
      </c>
      <c r="M934" s="2" t="n">
        <f aca="false">IF(Sensitivity!E934&lt;class_series_c_ocp,class_series_c_ocp*(ad_pre_f_broad_based_fd+series_f_primary_raise_usd/class_series_c_ocp)/(ad_pre_f_broad_based_fd+series_f_primary_raise_usd/Sensitivity!E934),class_series_c_ocp)</f>
        <v>25</v>
      </c>
      <c r="N934" s="2" t="n">
        <f aca="false">class_series_c_original_shares*class_series_c_issue_pps/Sensitivity!M934</f>
        <v>2400000</v>
      </c>
      <c r="O934" s="8" t="n">
        <f aca="false">IF(Sensitivity!E934&lt;class_series_d_ocp,class_series_d_ocp*(ad_pre_f_broad_based_fd+series_f_primary_raise_usd/class_series_d_ocp)/(ad_pre_f_broad_based_fd+series_f_primary_raise_usd/Sensitivity!E934),class_series_d_ocp)</f>
        <v>57.6817359540603</v>
      </c>
      <c r="P934" s="2" t="n">
        <f aca="false">class_series_d_original_shares*class_series_d_issue_pps/Sensitivity!O934</f>
        <v>1733651.36027881</v>
      </c>
      <c r="Q934" s="8" t="n">
        <f aca="false">IF(Sensitivity!E934&lt;class_series_e_ocp,class_series_e_ocp*(ad_pre_f_broad_based_fd+series_f_primary_raise_usd/class_series_e_ocp)/(ad_pre_f_broad_based_fd+series_f_primary_raise_usd/Sensitivity!E934),class_series_e_ocp)</f>
        <v>48.9126262367378</v>
      </c>
      <c r="R934" s="2" t="n">
        <f aca="false">class_series_e_original_shares*class_series_e_issue_pps/Sensitivity!Q934</f>
        <v>6133320.27733387</v>
      </c>
      <c r="S934" s="2" t="n">
        <f aca="false">Sensitivity!H934-class_seed_current_shares+Sensitivity!J934-class_series_a_current_shares+Sensitivity!L934-class_series_b_current_shares+Sensitivity!N934-class_series_c_current_shares+Sensitivity!P934-class_series_d_current_shares+Sensitivity!R934-class_series_e_current_shares</f>
        <v>43677.6376126856</v>
      </c>
      <c r="T934" s="5" t="n">
        <f aca="false">note_a_cap_usd/(pre_f_fd_total+Sensitivity!B934+Sensitivity!S934+Sensitivity!D934)</f>
        <v>26.7785530953235</v>
      </c>
      <c r="U934" s="5" t="n">
        <f aca="false">Sensitivity!E934*(const_one-note_a_discount)</f>
        <v>30.1027984526992</v>
      </c>
      <c r="V934" s="5" t="n">
        <f aca="false">MIN(Sensitivity!T934,Sensitivity!U934)</f>
        <v>26.7785530953235</v>
      </c>
      <c r="W934" s="2" t="n">
        <f aca="false">note_a_principal_usd/Sensitivity!V934</f>
        <v>186716.585552682</v>
      </c>
      <c r="X934" s="5" t="n">
        <f aca="false">note_b_cap_usd/(pre_f_fd_total+Sensitivity!B934+Sensitivity!S934+Sensitivity!C934)</f>
        <v>42.7393378414047</v>
      </c>
      <c r="Y934" s="5" t="n">
        <f aca="false">Sensitivity!E934*(const_one-note_b_discount)</f>
        <v>31.9842233559929</v>
      </c>
      <c r="Z934" s="5" t="n">
        <f aca="false">MIN(Sensitivity!X934,Sensitivity!Y934)</f>
        <v>31.9842233559929</v>
      </c>
      <c r="AA934" s="2" t="n">
        <f aca="false">note_b_principal_usd/Sensitivity!Z934</f>
        <v>93796.2434356841</v>
      </c>
      <c r="AB934" s="2" t="n">
        <f aca="false">pre_f_fd_total+Sensitivity!B934+Sensitivity!F934+Sensitivity!W934+Sensitivity!AA934+Sensitivity!S934</f>
        <v>38327301.7652924</v>
      </c>
      <c r="AC934" s="2" t="n">
        <f aca="false">MAX(const_zero,sensitivity_esop_base*Sensitivity!AB934-pre_f_option_pool_total)</f>
        <v>587882.229488009</v>
      </c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</row>
    <row r="935" customFormat="false" ht="15" hidden="true" customHeight="false" outlineLevel="0" collapsed="false">
      <c r="A935" s="2" t="n">
        <f aca="false">Sensitivity!A934+const_one</f>
        <v>33</v>
      </c>
      <c r="B935" s="2" t="n">
        <f aca="false">Sensitivity!AC934</f>
        <v>587882.229488009</v>
      </c>
      <c r="C935" s="2" t="n">
        <f aca="false">Sensitivity!W934</f>
        <v>186716.585552682</v>
      </c>
      <c r="D935" s="2" t="n">
        <f aca="false">Sensitivity!AA934</f>
        <v>93796.2434356841</v>
      </c>
      <c r="E935" s="5" t="n">
        <f aca="false">sensitivity_pre_base_usd/(pre_f_fd_total+Sensitivity!B935)</f>
        <v>37.628498065874</v>
      </c>
      <c r="F935" s="2" t="n">
        <f aca="false">series_f_primary_raise_usd/Sensitivity!E935</f>
        <v>797268.069203315</v>
      </c>
      <c r="G935" s="2" t="n">
        <f aca="false">IF(Sensitivity!E935&lt;class_seed_ocp,class_seed_ocp*(ad_pre_f_broad_based_fd+series_f_primary_raise_usd/class_seed_ocp)/(ad_pre_f_broad_based_fd+series_f_primary_raise_usd/Sensitivity!E935),class_seed_ocp)</f>
        <v>1</v>
      </c>
      <c r="H935" s="2" t="n">
        <f aca="false">class_seed_original_shares*class_seed_issue_pps/Sensitivity!G935</f>
        <v>5000000</v>
      </c>
      <c r="I935" s="2" t="n">
        <f aca="false">IF(Sensitivity!E935&lt;class_series_a_ocp,class_series_a_ocp*(ad_pre_f_broad_based_fd+series_f_primary_raise_usd/class_series_a_ocp)/(ad_pre_f_broad_based_fd+series_f_primary_raise_usd/Sensitivity!E935),class_series_a_ocp)</f>
        <v>3</v>
      </c>
      <c r="J935" s="2" t="n">
        <f aca="false">class_series_a_original_shares*class_series_a_issue_pps/Sensitivity!I935</f>
        <v>5000000</v>
      </c>
      <c r="K935" s="2" t="n">
        <f aca="false">IF(Sensitivity!E935&lt;class_series_b_ocp,class_series_b_ocp*(ad_pre_f_broad_based_fd+series_f_primary_raise_usd/class_series_b_ocp)/(ad_pre_f_broad_based_fd+series_f_primary_raise_usd/Sensitivity!E935),class_series_b_ocp)</f>
        <v>10</v>
      </c>
      <c r="L935" s="2" t="n">
        <f aca="false">class_series_b_original_shares*class_series_b_issue_pps/Sensitivity!K935</f>
        <v>3000000</v>
      </c>
      <c r="M935" s="2" t="n">
        <f aca="false">IF(Sensitivity!E935&lt;class_series_c_ocp,class_series_c_ocp*(ad_pre_f_broad_based_fd+series_f_primary_raise_usd/class_series_c_ocp)/(ad_pre_f_broad_based_fd+series_f_primary_raise_usd/Sensitivity!E935),class_series_c_ocp)</f>
        <v>25</v>
      </c>
      <c r="N935" s="2" t="n">
        <f aca="false">class_series_c_original_shares*class_series_c_issue_pps/Sensitivity!M935</f>
        <v>2400000</v>
      </c>
      <c r="O935" s="8" t="n">
        <f aca="false">IF(Sensitivity!E935&lt;class_series_d_ocp,class_series_d_ocp*(ad_pre_f_broad_based_fd+series_f_primary_raise_usd/class_series_d_ocp)/(ad_pre_f_broad_based_fd+series_f_primary_raise_usd/Sensitivity!E935),class_series_d_ocp)</f>
        <v>57.6817359540603</v>
      </c>
      <c r="P935" s="2" t="n">
        <f aca="false">class_series_d_original_shares*class_series_d_issue_pps/Sensitivity!O935</f>
        <v>1733651.36027881</v>
      </c>
      <c r="Q935" s="8" t="n">
        <f aca="false">IF(Sensitivity!E935&lt;class_series_e_ocp,class_series_e_ocp*(ad_pre_f_broad_based_fd+series_f_primary_raise_usd/class_series_e_ocp)/(ad_pre_f_broad_based_fd+series_f_primary_raise_usd/Sensitivity!E935),class_series_e_ocp)</f>
        <v>48.9126262367378</v>
      </c>
      <c r="R935" s="2" t="n">
        <f aca="false">class_series_e_original_shares*class_series_e_issue_pps/Sensitivity!Q935</f>
        <v>6133320.27733387</v>
      </c>
      <c r="S935" s="2" t="n">
        <f aca="false">Sensitivity!H935-class_seed_current_shares+Sensitivity!J935-class_series_a_current_shares+Sensitivity!L935-class_series_b_current_shares+Sensitivity!N935-class_series_c_current_shares+Sensitivity!P935-class_series_d_current_shares+Sensitivity!R935-class_series_e_current_shares</f>
        <v>43677.6376126856</v>
      </c>
      <c r="T935" s="5" t="n">
        <f aca="false">note_a_cap_usd/(pre_f_fd_total+Sensitivity!B935+Sensitivity!S935+Sensitivity!D935)</f>
        <v>26.7785530953235</v>
      </c>
      <c r="U935" s="5" t="n">
        <f aca="false">Sensitivity!E935*(const_one-note_a_discount)</f>
        <v>30.1027984526992</v>
      </c>
      <c r="V935" s="5" t="n">
        <f aca="false">MIN(Sensitivity!T935,Sensitivity!U935)</f>
        <v>26.7785530953235</v>
      </c>
      <c r="W935" s="2" t="n">
        <f aca="false">note_a_principal_usd/Sensitivity!V935</f>
        <v>186716.585552682</v>
      </c>
      <c r="X935" s="5" t="n">
        <f aca="false">note_b_cap_usd/(pre_f_fd_total+Sensitivity!B935+Sensitivity!S935+Sensitivity!C935)</f>
        <v>42.7393378414047</v>
      </c>
      <c r="Y935" s="5" t="n">
        <f aca="false">Sensitivity!E935*(const_one-note_b_discount)</f>
        <v>31.9842233559929</v>
      </c>
      <c r="Z935" s="5" t="n">
        <f aca="false">MIN(Sensitivity!X935,Sensitivity!Y935)</f>
        <v>31.9842233559929</v>
      </c>
      <c r="AA935" s="2" t="n">
        <f aca="false">note_b_principal_usd/Sensitivity!Z935</f>
        <v>93796.2434356841</v>
      </c>
      <c r="AB935" s="2" t="n">
        <f aca="false">pre_f_fd_total+Sensitivity!B935+Sensitivity!F935+Sensitivity!W935+Sensitivity!AA935+Sensitivity!S935</f>
        <v>38327301.7652924</v>
      </c>
      <c r="AC935" s="2" t="n">
        <f aca="false">MAX(const_zero,sensitivity_esop_base*Sensitivity!AB935-pre_f_option_pool_total)</f>
        <v>587882.229488009</v>
      </c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</row>
    <row r="936" customFormat="false" ht="15" hidden="true" customHeight="false" outlineLevel="0" collapsed="false">
      <c r="A936" s="2" t="n">
        <f aca="false">Sensitivity!A935+const_one</f>
        <v>34</v>
      </c>
      <c r="B936" s="2" t="n">
        <f aca="false">Sensitivity!AC935</f>
        <v>587882.229488009</v>
      </c>
      <c r="C936" s="2" t="n">
        <f aca="false">Sensitivity!W935</f>
        <v>186716.585552682</v>
      </c>
      <c r="D936" s="2" t="n">
        <f aca="false">Sensitivity!AA935</f>
        <v>93796.2434356841</v>
      </c>
      <c r="E936" s="5" t="n">
        <f aca="false">sensitivity_pre_base_usd/(pre_f_fd_total+Sensitivity!B936)</f>
        <v>37.628498065874</v>
      </c>
      <c r="F936" s="2" t="n">
        <f aca="false">series_f_primary_raise_usd/Sensitivity!E936</f>
        <v>797268.069203315</v>
      </c>
      <c r="G936" s="2" t="n">
        <f aca="false">IF(Sensitivity!E936&lt;class_seed_ocp,class_seed_ocp*(ad_pre_f_broad_based_fd+series_f_primary_raise_usd/class_seed_ocp)/(ad_pre_f_broad_based_fd+series_f_primary_raise_usd/Sensitivity!E936),class_seed_ocp)</f>
        <v>1</v>
      </c>
      <c r="H936" s="2" t="n">
        <f aca="false">class_seed_original_shares*class_seed_issue_pps/Sensitivity!G936</f>
        <v>5000000</v>
      </c>
      <c r="I936" s="2" t="n">
        <f aca="false">IF(Sensitivity!E936&lt;class_series_a_ocp,class_series_a_ocp*(ad_pre_f_broad_based_fd+series_f_primary_raise_usd/class_series_a_ocp)/(ad_pre_f_broad_based_fd+series_f_primary_raise_usd/Sensitivity!E936),class_series_a_ocp)</f>
        <v>3</v>
      </c>
      <c r="J936" s="2" t="n">
        <f aca="false">class_series_a_original_shares*class_series_a_issue_pps/Sensitivity!I936</f>
        <v>5000000</v>
      </c>
      <c r="K936" s="2" t="n">
        <f aca="false">IF(Sensitivity!E936&lt;class_series_b_ocp,class_series_b_ocp*(ad_pre_f_broad_based_fd+series_f_primary_raise_usd/class_series_b_ocp)/(ad_pre_f_broad_based_fd+series_f_primary_raise_usd/Sensitivity!E936),class_series_b_ocp)</f>
        <v>10</v>
      </c>
      <c r="L936" s="2" t="n">
        <f aca="false">class_series_b_original_shares*class_series_b_issue_pps/Sensitivity!K936</f>
        <v>3000000</v>
      </c>
      <c r="M936" s="2" t="n">
        <f aca="false">IF(Sensitivity!E936&lt;class_series_c_ocp,class_series_c_ocp*(ad_pre_f_broad_based_fd+series_f_primary_raise_usd/class_series_c_ocp)/(ad_pre_f_broad_based_fd+series_f_primary_raise_usd/Sensitivity!E936),class_series_c_ocp)</f>
        <v>25</v>
      </c>
      <c r="N936" s="2" t="n">
        <f aca="false">class_series_c_original_shares*class_series_c_issue_pps/Sensitivity!M936</f>
        <v>2400000</v>
      </c>
      <c r="O936" s="8" t="n">
        <f aca="false">IF(Sensitivity!E936&lt;class_series_d_ocp,class_series_d_ocp*(ad_pre_f_broad_based_fd+series_f_primary_raise_usd/class_series_d_ocp)/(ad_pre_f_broad_based_fd+series_f_primary_raise_usd/Sensitivity!E936),class_series_d_ocp)</f>
        <v>57.6817359540603</v>
      </c>
      <c r="P936" s="2" t="n">
        <f aca="false">class_series_d_original_shares*class_series_d_issue_pps/Sensitivity!O936</f>
        <v>1733651.36027881</v>
      </c>
      <c r="Q936" s="8" t="n">
        <f aca="false">IF(Sensitivity!E936&lt;class_series_e_ocp,class_series_e_ocp*(ad_pre_f_broad_based_fd+series_f_primary_raise_usd/class_series_e_ocp)/(ad_pre_f_broad_based_fd+series_f_primary_raise_usd/Sensitivity!E936),class_series_e_ocp)</f>
        <v>48.9126262367378</v>
      </c>
      <c r="R936" s="2" t="n">
        <f aca="false">class_series_e_original_shares*class_series_e_issue_pps/Sensitivity!Q936</f>
        <v>6133320.27733387</v>
      </c>
      <c r="S936" s="2" t="n">
        <f aca="false">Sensitivity!H936-class_seed_current_shares+Sensitivity!J936-class_series_a_current_shares+Sensitivity!L936-class_series_b_current_shares+Sensitivity!N936-class_series_c_current_shares+Sensitivity!P936-class_series_d_current_shares+Sensitivity!R936-class_series_e_current_shares</f>
        <v>43677.6376126856</v>
      </c>
      <c r="T936" s="5" t="n">
        <f aca="false">note_a_cap_usd/(pre_f_fd_total+Sensitivity!B936+Sensitivity!S936+Sensitivity!D936)</f>
        <v>26.7785530953235</v>
      </c>
      <c r="U936" s="5" t="n">
        <f aca="false">Sensitivity!E936*(const_one-note_a_discount)</f>
        <v>30.1027984526992</v>
      </c>
      <c r="V936" s="5" t="n">
        <f aca="false">MIN(Sensitivity!T936,Sensitivity!U936)</f>
        <v>26.7785530953235</v>
      </c>
      <c r="W936" s="2" t="n">
        <f aca="false">note_a_principal_usd/Sensitivity!V936</f>
        <v>186716.585552682</v>
      </c>
      <c r="X936" s="5" t="n">
        <f aca="false">note_b_cap_usd/(pre_f_fd_total+Sensitivity!B936+Sensitivity!S936+Sensitivity!C936)</f>
        <v>42.7393378414047</v>
      </c>
      <c r="Y936" s="5" t="n">
        <f aca="false">Sensitivity!E936*(const_one-note_b_discount)</f>
        <v>31.9842233559929</v>
      </c>
      <c r="Z936" s="5" t="n">
        <f aca="false">MIN(Sensitivity!X936,Sensitivity!Y936)</f>
        <v>31.9842233559929</v>
      </c>
      <c r="AA936" s="2" t="n">
        <f aca="false">note_b_principal_usd/Sensitivity!Z936</f>
        <v>93796.2434356841</v>
      </c>
      <c r="AB936" s="2" t="n">
        <f aca="false">pre_f_fd_total+Sensitivity!B936+Sensitivity!F936+Sensitivity!W936+Sensitivity!AA936+Sensitivity!S936</f>
        <v>38327301.7652924</v>
      </c>
      <c r="AC936" s="2" t="n">
        <f aca="false">MAX(const_zero,sensitivity_esop_base*Sensitivity!AB936-pre_f_option_pool_total)</f>
        <v>587882.229488009</v>
      </c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</row>
    <row r="937" customFormat="false" ht="15" hidden="true" customHeight="false" outlineLevel="0" collapsed="false">
      <c r="A937" s="2" t="n">
        <f aca="false">Sensitivity!A936+const_one</f>
        <v>35</v>
      </c>
      <c r="B937" s="2" t="n">
        <f aca="false">Sensitivity!AC936</f>
        <v>587882.229488009</v>
      </c>
      <c r="C937" s="2" t="n">
        <f aca="false">Sensitivity!W936</f>
        <v>186716.585552682</v>
      </c>
      <c r="D937" s="2" t="n">
        <f aca="false">Sensitivity!AA936</f>
        <v>93796.2434356841</v>
      </c>
      <c r="E937" s="5" t="n">
        <f aca="false">sensitivity_pre_base_usd/(pre_f_fd_total+Sensitivity!B937)</f>
        <v>37.628498065874</v>
      </c>
      <c r="F937" s="2" t="n">
        <f aca="false">series_f_primary_raise_usd/Sensitivity!E937</f>
        <v>797268.069203315</v>
      </c>
      <c r="G937" s="2" t="n">
        <f aca="false">IF(Sensitivity!E937&lt;class_seed_ocp,class_seed_ocp*(ad_pre_f_broad_based_fd+series_f_primary_raise_usd/class_seed_ocp)/(ad_pre_f_broad_based_fd+series_f_primary_raise_usd/Sensitivity!E937),class_seed_ocp)</f>
        <v>1</v>
      </c>
      <c r="H937" s="2" t="n">
        <f aca="false">class_seed_original_shares*class_seed_issue_pps/Sensitivity!G937</f>
        <v>5000000</v>
      </c>
      <c r="I937" s="2" t="n">
        <f aca="false">IF(Sensitivity!E937&lt;class_series_a_ocp,class_series_a_ocp*(ad_pre_f_broad_based_fd+series_f_primary_raise_usd/class_series_a_ocp)/(ad_pre_f_broad_based_fd+series_f_primary_raise_usd/Sensitivity!E937),class_series_a_ocp)</f>
        <v>3</v>
      </c>
      <c r="J937" s="2" t="n">
        <f aca="false">class_series_a_original_shares*class_series_a_issue_pps/Sensitivity!I937</f>
        <v>5000000</v>
      </c>
      <c r="K937" s="2" t="n">
        <f aca="false">IF(Sensitivity!E937&lt;class_series_b_ocp,class_series_b_ocp*(ad_pre_f_broad_based_fd+series_f_primary_raise_usd/class_series_b_ocp)/(ad_pre_f_broad_based_fd+series_f_primary_raise_usd/Sensitivity!E937),class_series_b_ocp)</f>
        <v>10</v>
      </c>
      <c r="L937" s="2" t="n">
        <f aca="false">class_series_b_original_shares*class_series_b_issue_pps/Sensitivity!K937</f>
        <v>3000000</v>
      </c>
      <c r="M937" s="2" t="n">
        <f aca="false">IF(Sensitivity!E937&lt;class_series_c_ocp,class_series_c_ocp*(ad_pre_f_broad_based_fd+series_f_primary_raise_usd/class_series_c_ocp)/(ad_pre_f_broad_based_fd+series_f_primary_raise_usd/Sensitivity!E937),class_series_c_ocp)</f>
        <v>25</v>
      </c>
      <c r="N937" s="2" t="n">
        <f aca="false">class_series_c_original_shares*class_series_c_issue_pps/Sensitivity!M937</f>
        <v>2400000</v>
      </c>
      <c r="O937" s="8" t="n">
        <f aca="false">IF(Sensitivity!E937&lt;class_series_d_ocp,class_series_d_ocp*(ad_pre_f_broad_based_fd+series_f_primary_raise_usd/class_series_d_ocp)/(ad_pre_f_broad_based_fd+series_f_primary_raise_usd/Sensitivity!E937),class_series_d_ocp)</f>
        <v>57.6817359540603</v>
      </c>
      <c r="P937" s="2" t="n">
        <f aca="false">class_series_d_original_shares*class_series_d_issue_pps/Sensitivity!O937</f>
        <v>1733651.36027881</v>
      </c>
      <c r="Q937" s="8" t="n">
        <f aca="false">IF(Sensitivity!E937&lt;class_series_e_ocp,class_series_e_ocp*(ad_pre_f_broad_based_fd+series_f_primary_raise_usd/class_series_e_ocp)/(ad_pre_f_broad_based_fd+series_f_primary_raise_usd/Sensitivity!E937),class_series_e_ocp)</f>
        <v>48.9126262367378</v>
      </c>
      <c r="R937" s="2" t="n">
        <f aca="false">class_series_e_original_shares*class_series_e_issue_pps/Sensitivity!Q937</f>
        <v>6133320.27733387</v>
      </c>
      <c r="S937" s="2" t="n">
        <f aca="false">Sensitivity!H937-class_seed_current_shares+Sensitivity!J937-class_series_a_current_shares+Sensitivity!L937-class_series_b_current_shares+Sensitivity!N937-class_series_c_current_shares+Sensitivity!P937-class_series_d_current_shares+Sensitivity!R937-class_series_e_current_shares</f>
        <v>43677.6376126856</v>
      </c>
      <c r="T937" s="5" t="n">
        <f aca="false">note_a_cap_usd/(pre_f_fd_total+Sensitivity!B937+Sensitivity!S937+Sensitivity!D937)</f>
        <v>26.7785530953235</v>
      </c>
      <c r="U937" s="5" t="n">
        <f aca="false">Sensitivity!E937*(const_one-note_a_discount)</f>
        <v>30.1027984526992</v>
      </c>
      <c r="V937" s="5" t="n">
        <f aca="false">MIN(Sensitivity!T937,Sensitivity!U937)</f>
        <v>26.7785530953235</v>
      </c>
      <c r="W937" s="2" t="n">
        <f aca="false">note_a_principal_usd/Sensitivity!V937</f>
        <v>186716.585552682</v>
      </c>
      <c r="X937" s="5" t="n">
        <f aca="false">note_b_cap_usd/(pre_f_fd_total+Sensitivity!B937+Sensitivity!S937+Sensitivity!C937)</f>
        <v>42.7393378414047</v>
      </c>
      <c r="Y937" s="5" t="n">
        <f aca="false">Sensitivity!E937*(const_one-note_b_discount)</f>
        <v>31.9842233559929</v>
      </c>
      <c r="Z937" s="5" t="n">
        <f aca="false">MIN(Sensitivity!X937,Sensitivity!Y937)</f>
        <v>31.9842233559929</v>
      </c>
      <c r="AA937" s="2" t="n">
        <f aca="false">note_b_principal_usd/Sensitivity!Z937</f>
        <v>93796.2434356841</v>
      </c>
      <c r="AB937" s="2" t="n">
        <f aca="false">pre_f_fd_total+Sensitivity!B937+Sensitivity!F937+Sensitivity!W937+Sensitivity!AA937+Sensitivity!S937</f>
        <v>38327301.7652924</v>
      </c>
      <c r="AC937" s="2" t="n">
        <f aca="false">MAX(const_zero,sensitivity_esop_base*Sensitivity!AB937-pre_f_option_pool_total)</f>
        <v>587882.229488009</v>
      </c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customFormat="false" ht="15" hidden="true" customHeight="false" outlineLevel="0" collapsed="false">
      <c r="A938" s="2" t="n">
        <f aca="false">Sensitivity!A937+const_one</f>
        <v>36</v>
      </c>
      <c r="B938" s="2" t="n">
        <f aca="false">Sensitivity!AC937</f>
        <v>587882.229488009</v>
      </c>
      <c r="C938" s="2" t="n">
        <f aca="false">Sensitivity!W937</f>
        <v>186716.585552682</v>
      </c>
      <c r="D938" s="2" t="n">
        <f aca="false">Sensitivity!AA937</f>
        <v>93796.2434356841</v>
      </c>
      <c r="E938" s="5" t="n">
        <f aca="false">sensitivity_pre_base_usd/(pre_f_fd_total+Sensitivity!B938)</f>
        <v>37.628498065874</v>
      </c>
      <c r="F938" s="2" t="n">
        <f aca="false">series_f_primary_raise_usd/Sensitivity!E938</f>
        <v>797268.069203315</v>
      </c>
      <c r="G938" s="2" t="n">
        <f aca="false">IF(Sensitivity!E938&lt;class_seed_ocp,class_seed_ocp*(ad_pre_f_broad_based_fd+series_f_primary_raise_usd/class_seed_ocp)/(ad_pre_f_broad_based_fd+series_f_primary_raise_usd/Sensitivity!E938),class_seed_ocp)</f>
        <v>1</v>
      </c>
      <c r="H938" s="2" t="n">
        <f aca="false">class_seed_original_shares*class_seed_issue_pps/Sensitivity!G938</f>
        <v>5000000</v>
      </c>
      <c r="I938" s="2" t="n">
        <f aca="false">IF(Sensitivity!E938&lt;class_series_a_ocp,class_series_a_ocp*(ad_pre_f_broad_based_fd+series_f_primary_raise_usd/class_series_a_ocp)/(ad_pre_f_broad_based_fd+series_f_primary_raise_usd/Sensitivity!E938),class_series_a_ocp)</f>
        <v>3</v>
      </c>
      <c r="J938" s="2" t="n">
        <f aca="false">class_series_a_original_shares*class_series_a_issue_pps/Sensitivity!I938</f>
        <v>5000000</v>
      </c>
      <c r="K938" s="2" t="n">
        <f aca="false">IF(Sensitivity!E938&lt;class_series_b_ocp,class_series_b_ocp*(ad_pre_f_broad_based_fd+series_f_primary_raise_usd/class_series_b_ocp)/(ad_pre_f_broad_based_fd+series_f_primary_raise_usd/Sensitivity!E938),class_series_b_ocp)</f>
        <v>10</v>
      </c>
      <c r="L938" s="2" t="n">
        <f aca="false">class_series_b_original_shares*class_series_b_issue_pps/Sensitivity!K938</f>
        <v>3000000</v>
      </c>
      <c r="M938" s="2" t="n">
        <f aca="false">IF(Sensitivity!E938&lt;class_series_c_ocp,class_series_c_ocp*(ad_pre_f_broad_based_fd+series_f_primary_raise_usd/class_series_c_ocp)/(ad_pre_f_broad_based_fd+series_f_primary_raise_usd/Sensitivity!E938),class_series_c_ocp)</f>
        <v>25</v>
      </c>
      <c r="N938" s="2" t="n">
        <f aca="false">class_series_c_original_shares*class_series_c_issue_pps/Sensitivity!M938</f>
        <v>2400000</v>
      </c>
      <c r="O938" s="8" t="n">
        <f aca="false">IF(Sensitivity!E938&lt;class_series_d_ocp,class_series_d_ocp*(ad_pre_f_broad_based_fd+series_f_primary_raise_usd/class_series_d_ocp)/(ad_pre_f_broad_based_fd+series_f_primary_raise_usd/Sensitivity!E938),class_series_d_ocp)</f>
        <v>57.6817359540603</v>
      </c>
      <c r="P938" s="2" t="n">
        <f aca="false">class_series_d_original_shares*class_series_d_issue_pps/Sensitivity!O938</f>
        <v>1733651.36027881</v>
      </c>
      <c r="Q938" s="8" t="n">
        <f aca="false">IF(Sensitivity!E938&lt;class_series_e_ocp,class_series_e_ocp*(ad_pre_f_broad_based_fd+series_f_primary_raise_usd/class_series_e_ocp)/(ad_pre_f_broad_based_fd+series_f_primary_raise_usd/Sensitivity!E938),class_series_e_ocp)</f>
        <v>48.9126262367378</v>
      </c>
      <c r="R938" s="2" t="n">
        <f aca="false">class_series_e_original_shares*class_series_e_issue_pps/Sensitivity!Q938</f>
        <v>6133320.27733387</v>
      </c>
      <c r="S938" s="2" t="n">
        <f aca="false">Sensitivity!H938-class_seed_current_shares+Sensitivity!J938-class_series_a_current_shares+Sensitivity!L938-class_series_b_current_shares+Sensitivity!N938-class_series_c_current_shares+Sensitivity!P938-class_series_d_current_shares+Sensitivity!R938-class_series_e_current_shares</f>
        <v>43677.6376126856</v>
      </c>
      <c r="T938" s="5" t="n">
        <f aca="false">note_a_cap_usd/(pre_f_fd_total+Sensitivity!B938+Sensitivity!S938+Sensitivity!D938)</f>
        <v>26.7785530953235</v>
      </c>
      <c r="U938" s="5" t="n">
        <f aca="false">Sensitivity!E938*(const_one-note_a_discount)</f>
        <v>30.1027984526992</v>
      </c>
      <c r="V938" s="5" t="n">
        <f aca="false">MIN(Sensitivity!T938,Sensitivity!U938)</f>
        <v>26.7785530953235</v>
      </c>
      <c r="W938" s="2" t="n">
        <f aca="false">note_a_principal_usd/Sensitivity!V938</f>
        <v>186716.585552682</v>
      </c>
      <c r="X938" s="5" t="n">
        <f aca="false">note_b_cap_usd/(pre_f_fd_total+Sensitivity!B938+Sensitivity!S938+Sensitivity!C938)</f>
        <v>42.7393378414047</v>
      </c>
      <c r="Y938" s="5" t="n">
        <f aca="false">Sensitivity!E938*(const_one-note_b_discount)</f>
        <v>31.9842233559929</v>
      </c>
      <c r="Z938" s="5" t="n">
        <f aca="false">MIN(Sensitivity!X938,Sensitivity!Y938)</f>
        <v>31.9842233559929</v>
      </c>
      <c r="AA938" s="2" t="n">
        <f aca="false">note_b_principal_usd/Sensitivity!Z938</f>
        <v>93796.2434356841</v>
      </c>
      <c r="AB938" s="2" t="n">
        <f aca="false">pre_f_fd_total+Sensitivity!B938+Sensitivity!F938+Sensitivity!W938+Sensitivity!AA938+Sensitivity!S938</f>
        <v>38327301.7652924</v>
      </c>
      <c r="AC938" s="2" t="n">
        <f aca="false">MAX(const_zero,sensitivity_esop_base*Sensitivity!AB938-pre_f_option_pool_total)</f>
        <v>587882.229488009</v>
      </c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customFormat="false" ht="15" hidden="true" customHeight="false" outlineLevel="0" collapsed="false">
      <c r="A939" s="2" t="n">
        <f aca="false">Sensitivity!A938+const_one</f>
        <v>37</v>
      </c>
      <c r="B939" s="2" t="n">
        <f aca="false">Sensitivity!AC938</f>
        <v>587882.229488009</v>
      </c>
      <c r="C939" s="2" t="n">
        <f aca="false">Sensitivity!W938</f>
        <v>186716.585552682</v>
      </c>
      <c r="D939" s="2" t="n">
        <f aca="false">Sensitivity!AA938</f>
        <v>93796.2434356841</v>
      </c>
      <c r="E939" s="5" t="n">
        <f aca="false">sensitivity_pre_base_usd/(pre_f_fd_total+Sensitivity!B939)</f>
        <v>37.628498065874</v>
      </c>
      <c r="F939" s="2" t="n">
        <f aca="false">series_f_primary_raise_usd/Sensitivity!E939</f>
        <v>797268.069203315</v>
      </c>
      <c r="G939" s="2" t="n">
        <f aca="false">IF(Sensitivity!E939&lt;class_seed_ocp,class_seed_ocp*(ad_pre_f_broad_based_fd+series_f_primary_raise_usd/class_seed_ocp)/(ad_pre_f_broad_based_fd+series_f_primary_raise_usd/Sensitivity!E939),class_seed_ocp)</f>
        <v>1</v>
      </c>
      <c r="H939" s="2" t="n">
        <f aca="false">class_seed_original_shares*class_seed_issue_pps/Sensitivity!G939</f>
        <v>5000000</v>
      </c>
      <c r="I939" s="2" t="n">
        <f aca="false">IF(Sensitivity!E939&lt;class_series_a_ocp,class_series_a_ocp*(ad_pre_f_broad_based_fd+series_f_primary_raise_usd/class_series_a_ocp)/(ad_pre_f_broad_based_fd+series_f_primary_raise_usd/Sensitivity!E939),class_series_a_ocp)</f>
        <v>3</v>
      </c>
      <c r="J939" s="2" t="n">
        <f aca="false">class_series_a_original_shares*class_series_a_issue_pps/Sensitivity!I939</f>
        <v>5000000</v>
      </c>
      <c r="K939" s="2" t="n">
        <f aca="false">IF(Sensitivity!E939&lt;class_series_b_ocp,class_series_b_ocp*(ad_pre_f_broad_based_fd+series_f_primary_raise_usd/class_series_b_ocp)/(ad_pre_f_broad_based_fd+series_f_primary_raise_usd/Sensitivity!E939),class_series_b_ocp)</f>
        <v>10</v>
      </c>
      <c r="L939" s="2" t="n">
        <f aca="false">class_series_b_original_shares*class_series_b_issue_pps/Sensitivity!K939</f>
        <v>3000000</v>
      </c>
      <c r="M939" s="2" t="n">
        <f aca="false">IF(Sensitivity!E939&lt;class_series_c_ocp,class_series_c_ocp*(ad_pre_f_broad_based_fd+series_f_primary_raise_usd/class_series_c_ocp)/(ad_pre_f_broad_based_fd+series_f_primary_raise_usd/Sensitivity!E939),class_series_c_ocp)</f>
        <v>25</v>
      </c>
      <c r="N939" s="2" t="n">
        <f aca="false">class_series_c_original_shares*class_series_c_issue_pps/Sensitivity!M939</f>
        <v>2400000</v>
      </c>
      <c r="O939" s="8" t="n">
        <f aca="false">IF(Sensitivity!E939&lt;class_series_d_ocp,class_series_d_ocp*(ad_pre_f_broad_based_fd+series_f_primary_raise_usd/class_series_d_ocp)/(ad_pre_f_broad_based_fd+series_f_primary_raise_usd/Sensitivity!E939),class_series_d_ocp)</f>
        <v>57.6817359540603</v>
      </c>
      <c r="P939" s="2" t="n">
        <f aca="false">class_series_d_original_shares*class_series_d_issue_pps/Sensitivity!O939</f>
        <v>1733651.36027881</v>
      </c>
      <c r="Q939" s="8" t="n">
        <f aca="false">IF(Sensitivity!E939&lt;class_series_e_ocp,class_series_e_ocp*(ad_pre_f_broad_based_fd+series_f_primary_raise_usd/class_series_e_ocp)/(ad_pre_f_broad_based_fd+series_f_primary_raise_usd/Sensitivity!E939),class_series_e_ocp)</f>
        <v>48.9126262367378</v>
      </c>
      <c r="R939" s="2" t="n">
        <f aca="false">class_series_e_original_shares*class_series_e_issue_pps/Sensitivity!Q939</f>
        <v>6133320.27733387</v>
      </c>
      <c r="S939" s="2" t="n">
        <f aca="false">Sensitivity!H939-class_seed_current_shares+Sensitivity!J939-class_series_a_current_shares+Sensitivity!L939-class_series_b_current_shares+Sensitivity!N939-class_series_c_current_shares+Sensitivity!P939-class_series_d_current_shares+Sensitivity!R939-class_series_e_current_shares</f>
        <v>43677.6376126856</v>
      </c>
      <c r="T939" s="5" t="n">
        <f aca="false">note_a_cap_usd/(pre_f_fd_total+Sensitivity!B939+Sensitivity!S939+Sensitivity!D939)</f>
        <v>26.7785530953235</v>
      </c>
      <c r="U939" s="5" t="n">
        <f aca="false">Sensitivity!E939*(const_one-note_a_discount)</f>
        <v>30.1027984526992</v>
      </c>
      <c r="V939" s="5" t="n">
        <f aca="false">MIN(Sensitivity!T939,Sensitivity!U939)</f>
        <v>26.7785530953235</v>
      </c>
      <c r="W939" s="2" t="n">
        <f aca="false">note_a_principal_usd/Sensitivity!V939</f>
        <v>186716.585552682</v>
      </c>
      <c r="X939" s="5" t="n">
        <f aca="false">note_b_cap_usd/(pre_f_fd_total+Sensitivity!B939+Sensitivity!S939+Sensitivity!C939)</f>
        <v>42.7393378414047</v>
      </c>
      <c r="Y939" s="5" t="n">
        <f aca="false">Sensitivity!E939*(const_one-note_b_discount)</f>
        <v>31.9842233559929</v>
      </c>
      <c r="Z939" s="5" t="n">
        <f aca="false">MIN(Sensitivity!X939,Sensitivity!Y939)</f>
        <v>31.9842233559929</v>
      </c>
      <c r="AA939" s="2" t="n">
        <f aca="false">note_b_principal_usd/Sensitivity!Z939</f>
        <v>93796.2434356841</v>
      </c>
      <c r="AB939" s="2" t="n">
        <f aca="false">pre_f_fd_total+Sensitivity!B939+Sensitivity!F939+Sensitivity!W939+Sensitivity!AA939+Sensitivity!S939</f>
        <v>38327301.7652924</v>
      </c>
      <c r="AC939" s="2" t="n">
        <f aca="false">MAX(const_zero,sensitivity_esop_base*Sensitivity!AB939-pre_f_option_pool_total)</f>
        <v>587882.229488009</v>
      </c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</row>
    <row r="940" customFormat="false" ht="15" hidden="true" customHeight="false" outlineLevel="0" collapsed="false">
      <c r="A940" s="2" t="n">
        <f aca="false">Sensitivity!A939+const_one</f>
        <v>38</v>
      </c>
      <c r="B940" s="2" t="n">
        <f aca="false">Sensitivity!AC939</f>
        <v>587882.229488009</v>
      </c>
      <c r="C940" s="2" t="n">
        <f aca="false">Sensitivity!W939</f>
        <v>186716.585552682</v>
      </c>
      <c r="D940" s="2" t="n">
        <f aca="false">Sensitivity!AA939</f>
        <v>93796.2434356841</v>
      </c>
      <c r="E940" s="5" t="n">
        <f aca="false">sensitivity_pre_base_usd/(pre_f_fd_total+Sensitivity!B940)</f>
        <v>37.628498065874</v>
      </c>
      <c r="F940" s="2" t="n">
        <f aca="false">series_f_primary_raise_usd/Sensitivity!E940</f>
        <v>797268.069203315</v>
      </c>
      <c r="G940" s="2" t="n">
        <f aca="false">IF(Sensitivity!E940&lt;class_seed_ocp,class_seed_ocp*(ad_pre_f_broad_based_fd+series_f_primary_raise_usd/class_seed_ocp)/(ad_pre_f_broad_based_fd+series_f_primary_raise_usd/Sensitivity!E940),class_seed_ocp)</f>
        <v>1</v>
      </c>
      <c r="H940" s="2" t="n">
        <f aca="false">class_seed_original_shares*class_seed_issue_pps/Sensitivity!G940</f>
        <v>5000000</v>
      </c>
      <c r="I940" s="2" t="n">
        <f aca="false">IF(Sensitivity!E940&lt;class_series_a_ocp,class_series_a_ocp*(ad_pre_f_broad_based_fd+series_f_primary_raise_usd/class_series_a_ocp)/(ad_pre_f_broad_based_fd+series_f_primary_raise_usd/Sensitivity!E940),class_series_a_ocp)</f>
        <v>3</v>
      </c>
      <c r="J940" s="2" t="n">
        <f aca="false">class_series_a_original_shares*class_series_a_issue_pps/Sensitivity!I940</f>
        <v>5000000</v>
      </c>
      <c r="K940" s="2" t="n">
        <f aca="false">IF(Sensitivity!E940&lt;class_series_b_ocp,class_series_b_ocp*(ad_pre_f_broad_based_fd+series_f_primary_raise_usd/class_series_b_ocp)/(ad_pre_f_broad_based_fd+series_f_primary_raise_usd/Sensitivity!E940),class_series_b_ocp)</f>
        <v>10</v>
      </c>
      <c r="L940" s="2" t="n">
        <f aca="false">class_series_b_original_shares*class_series_b_issue_pps/Sensitivity!K940</f>
        <v>3000000</v>
      </c>
      <c r="M940" s="2" t="n">
        <f aca="false">IF(Sensitivity!E940&lt;class_series_c_ocp,class_series_c_ocp*(ad_pre_f_broad_based_fd+series_f_primary_raise_usd/class_series_c_ocp)/(ad_pre_f_broad_based_fd+series_f_primary_raise_usd/Sensitivity!E940),class_series_c_ocp)</f>
        <v>25</v>
      </c>
      <c r="N940" s="2" t="n">
        <f aca="false">class_series_c_original_shares*class_series_c_issue_pps/Sensitivity!M940</f>
        <v>2400000</v>
      </c>
      <c r="O940" s="8" t="n">
        <f aca="false">IF(Sensitivity!E940&lt;class_series_d_ocp,class_series_d_ocp*(ad_pre_f_broad_based_fd+series_f_primary_raise_usd/class_series_d_ocp)/(ad_pre_f_broad_based_fd+series_f_primary_raise_usd/Sensitivity!E940),class_series_d_ocp)</f>
        <v>57.6817359540603</v>
      </c>
      <c r="P940" s="2" t="n">
        <f aca="false">class_series_d_original_shares*class_series_d_issue_pps/Sensitivity!O940</f>
        <v>1733651.36027881</v>
      </c>
      <c r="Q940" s="8" t="n">
        <f aca="false">IF(Sensitivity!E940&lt;class_series_e_ocp,class_series_e_ocp*(ad_pre_f_broad_based_fd+series_f_primary_raise_usd/class_series_e_ocp)/(ad_pre_f_broad_based_fd+series_f_primary_raise_usd/Sensitivity!E940),class_series_e_ocp)</f>
        <v>48.9126262367378</v>
      </c>
      <c r="R940" s="2" t="n">
        <f aca="false">class_series_e_original_shares*class_series_e_issue_pps/Sensitivity!Q940</f>
        <v>6133320.27733387</v>
      </c>
      <c r="S940" s="2" t="n">
        <f aca="false">Sensitivity!H940-class_seed_current_shares+Sensitivity!J940-class_series_a_current_shares+Sensitivity!L940-class_series_b_current_shares+Sensitivity!N940-class_series_c_current_shares+Sensitivity!P940-class_series_d_current_shares+Sensitivity!R940-class_series_e_current_shares</f>
        <v>43677.6376126856</v>
      </c>
      <c r="T940" s="5" t="n">
        <f aca="false">note_a_cap_usd/(pre_f_fd_total+Sensitivity!B940+Sensitivity!S940+Sensitivity!D940)</f>
        <v>26.7785530953235</v>
      </c>
      <c r="U940" s="5" t="n">
        <f aca="false">Sensitivity!E940*(const_one-note_a_discount)</f>
        <v>30.1027984526992</v>
      </c>
      <c r="V940" s="5" t="n">
        <f aca="false">MIN(Sensitivity!T940,Sensitivity!U940)</f>
        <v>26.7785530953235</v>
      </c>
      <c r="W940" s="2" t="n">
        <f aca="false">note_a_principal_usd/Sensitivity!V940</f>
        <v>186716.585552682</v>
      </c>
      <c r="X940" s="5" t="n">
        <f aca="false">note_b_cap_usd/(pre_f_fd_total+Sensitivity!B940+Sensitivity!S940+Sensitivity!C940)</f>
        <v>42.7393378414047</v>
      </c>
      <c r="Y940" s="5" t="n">
        <f aca="false">Sensitivity!E940*(const_one-note_b_discount)</f>
        <v>31.9842233559929</v>
      </c>
      <c r="Z940" s="5" t="n">
        <f aca="false">MIN(Sensitivity!X940,Sensitivity!Y940)</f>
        <v>31.9842233559929</v>
      </c>
      <c r="AA940" s="2" t="n">
        <f aca="false">note_b_principal_usd/Sensitivity!Z940</f>
        <v>93796.2434356841</v>
      </c>
      <c r="AB940" s="2" t="n">
        <f aca="false">pre_f_fd_total+Sensitivity!B940+Sensitivity!F940+Sensitivity!W940+Sensitivity!AA940+Sensitivity!S940</f>
        <v>38327301.7652924</v>
      </c>
      <c r="AC940" s="2" t="n">
        <f aca="false">MAX(const_zero,sensitivity_esop_base*Sensitivity!AB940-pre_f_option_pool_total)</f>
        <v>587882.229488009</v>
      </c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</row>
    <row r="941" customFormat="false" ht="15" hidden="true" customHeight="false" outlineLevel="0" collapsed="false">
      <c r="A941" s="2" t="n">
        <f aca="false">Sensitivity!A940+const_one</f>
        <v>39</v>
      </c>
      <c r="B941" s="2" t="n">
        <f aca="false">Sensitivity!AC940</f>
        <v>587882.229488009</v>
      </c>
      <c r="C941" s="2" t="n">
        <f aca="false">Sensitivity!W940</f>
        <v>186716.585552682</v>
      </c>
      <c r="D941" s="2" t="n">
        <f aca="false">Sensitivity!AA940</f>
        <v>93796.2434356841</v>
      </c>
      <c r="E941" s="5" t="n">
        <f aca="false">sensitivity_pre_base_usd/(pre_f_fd_total+Sensitivity!B941)</f>
        <v>37.628498065874</v>
      </c>
      <c r="F941" s="2" t="n">
        <f aca="false">series_f_primary_raise_usd/Sensitivity!E941</f>
        <v>797268.069203315</v>
      </c>
      <c r="G941" s="2" t="n">
        <f aca="false">IF(Sensitivity!E941&lt;class_seed_ocp,class_seed_ocp*(ad_pre_f_broad_based_fd+series_f_primary_raise_usd/class_seed_ocp)/(ad_pre_f_broad_based_fd+series_f_primary_raise_usd/Sensitivity!E941),class_seed_ocp)</f>
        <v>1</v>
      </c>
      <c r="H941" s="2" t="n">
        <f aca="false">class_seed_original_shares*class_seed_issue_pps/Sensitivity!G941</f>
        <v>5000000</v>
      </c>
      <c r="I941" s="2" t="n">
        <f aca="false">IF(Sensitivity!E941&lt;class_series_a_ocp,class_series_a_ocp*(ad_pre_f_broad_based_fd+series_f_primary_raise_usd/class_series_a_ocp)/(ad_pre_f_broad_based_fd+series_f_primary_raise_usd/Sensitivity!E941),class_series_a_ocp)</f>
        <v>3</v>
      </c>
      <c r="J941" s="2" t="n">
        <f aca="false">class_series_a_original_shares*class_series_a_issue_pps/Sensitivity!I941</f>
        <v>5000000</v>
      </c>
      <c r="K941" s="2" t="n">
        <f aca="false">IF(Sensitivity!E941&lt;class_series_b_ocp,class_series_b_ocp*(ad_pre_f_broad_based_fd+series_f_primary_raise_usd/class_series_b_ocp)/(ad_pre_f_broad_based_fd+series_f_primary_raise_usd/Sensitivity!E941),class_series_b_ocp)</f>
        <v>10</v>
      </c>
      <c r="L941" s="2" t="n">
        <f aca="false">class_series_b_original_shares*class_series_b_issue_pps/Sensitivity!K941</f>
        <v>3000000</v>
      </c>
      <c r="M941" s="2" t="n">
        <f aca="false">IF(Sensitivity!E941&lt;class_series_c_ocp,class_series_c_ocp*(ad_pre_f_broad_based_fd+series_f_primary_raise_usd/class_series_c_ocp)/(ad_pre_f_broad_based_fd+series_f_primary_raise_usd/Sensitivity!E941),class_series_c_ocp)</f>
        <v>25</v>
      </c>
      <c r="N941" s="2" t="n">
        <f aca="false">class_series_c_original_shares*class_series_c_issue_pps/Sensitivity!M941</f>
        <v>2400000</v>
      </c>
      <c r="O941" s="8" t="n">
        <f aca="false">IF(Sensitivity!E941&lt;class_series_d_ocp,class_series_d_ocp*(ad_pre_f_broad_based_fd+series_f_primary_raise_usd/class_series_d_ocp)/(ad_pre_f_broad_based_fd+series_f_primary_raise_usd/Sensitivity!E941),class_series_d_ocp)</f>
        <v>57.6817359540603</v>
      </c>
      <c r="P941" s="2" t="n">
        <f aca="false">class_series_d_original_shares*class_series_d_issue_pps/Sensitivity!O941</f>
        <v>1733651.36027881</v>
      </c>
      <c r="Q941" s="8" t="n">
        <f aca="false">IF(Sensitivity!E941&lt;class_series_e_ocp,class_series_e_ocp*(ad_pre_f_broad_based_fd+series_f_primary_raise_usd/class_series_e_ocp)/(ad_pre_f_broad_based_fd+series_f_primary_raise_usd/Sensitivity!E941),class_series_e_ocp)</f>
        <v>48.9126262367378</v>
      </c>
      <c r="R941" s="2" t="n">
        <f aca="false">class_series_e_original_shares*class_series_e_issue_pps/Sensitivity!Q941</f>
        <v>6133320.27733387</v>
      </c>
      <c r="S941" s="2" t="n">
        <f aca="false">Sensitivity!H941-class_seed_current_shares+Sensitivity!J941-class_series_a_current_shares+Sensitivity!L941-class_series_b_current_shares+Sensitivity!N941-class_series_c_current_shares+Sensitivity!P941-class_series_d_current_shares+Sensitivity!R941-class_series_e_current_shares</f>
        <v>43677.6376126856</v>
      </c>
      <c r="T941" s="5" t="n">
        <f aca="false">note_a_cap_usd/(pre_f_fd_total+Sensitivity!B941+Sensitivity!S941+Sensitivity!D941)</f>
        <v>26.7785530953235</v>
      </c>
      <c r="U941" s="5" t="n">
        <f aca="false">Sensitivity!E941*(const_one-note_a_discount)</f>
        <v>30.1027984526992</v>
      </c>
      <c r="V941" s="5" t="n">
        <f aca="false">MIN(Sensitivity!T941,Sensitivity!U941)</f>
        <v>26.7785530953235</v>
      </c>
      <c r="W941" s="2" t="n">
        <f aca="false">note_a_principal_usd/Sensitivity!V941</f>
        <v>186716.585552682</v>
      </c>
      <c r="X941" s="5" t="n">
        <f aca="false">note_b_cap_usd/(pre_f_fd_total+Sensitivity!B941+Sensitivity!S941+Sensitivity!C941)</f>
        <v>42.7393378414047</v>
      </c>
      <c r="Y941" s="5" t="n">
        <f aca="false">Sensitivity!E941*(const_one-note_b_discount)</f>
        <v>31.9842233559929</v>
      </c>
      <c r="Z941" s="5" t="n">
        <f aca="false">MIN(Sensitivity!X941,Sensitivity!Y941)</f>
        <v>31.9842233559929</v>
      </c>
      <c r="AA941" s="2" t="n">
        <f aca="false">note_b_principal_usd/Sensitivity!Z941</f>
        <v>93796.2434356841</v>
      </c>
      <c r="AB941" s="2" t="n">
        <f aca="false">pre_f_fd_total+Sensitivity!B941+Sensitivity!F941+Sensitivity!W941+Sensitivity!AA941+Sensitivity!S941</f>
        <v>38327301.7652924</v>
      </c>
      <c r="AC941" s="2" t="n">
        <f aca="false">MAX(const_zero,sensitivity_esop_base*Sensitivity!AB941-pre_f_option_pool_total)</f>
        <v>587882.229488009</v>
      </c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</row>
    <row r="942" customFormat="false" ht="15" hidden="true" customHeight="false" outlineLevel="0" collapsed="false">
      <c r="A942" s="2" t="n">
        <f aca="false">Sensitivity!A941+const_one</f>
        <v>40</v>
      </c>
      <c r="B942" s="2" t="n">
        <f aca="false">Sensitivity!AC941</f>
        <v>587882.229488009</v>
      </c>
      <c r="C942" s="2" t="n">
        <f aca="false">Sensitivity!W941</f>
        <v>186716.585552682</v>
      </c>
      <c r="D942" s="2" t="n">
        <f aca="false">Sensitivity!AA941</f>
        <v>93796.2434356841</v>
      </c>
      <c r="E942" s="5" t="n">
        <f aca="false">sensitivity_pre_base_usd/(pre_f_fd_total+Sensitivity!B942)</f>
        <v>37.628498065874</v>
      </c>
      <c r="F942" s="2" t="n">
        <f aca="false">series_f_primary_raise_usd/Sensitivity!E942</f>
        <v>797268.069203315</v>
      </c>
      <c r="G942" s="2" t="n">
        <f aca="false">IF(Sensitivity!E942&lt;class_seed_ocp,class_seed_ocp*(ad_pre_f_broad_based_fd+series_f_primary_raise_usd/class_seed_ocp)/(ad_pre_f_broad_based_fd+series_f_primary_raise_usd/Sensitivity!E942),class_seed_ocp)</f>
        <v>1</v>
      </c>
      <c r="H942" s="2" t="n">
        <f aca="false">class_seed_original_shares*class_seed_issue_pps/Sensitivity!G942</f>
        <v>5000000</v>
      </c>
      <c r="I942" s="2" t="n">
        <f aca="false">IF(Sensitivity!E942&lt;class_series_a_ocp,class_series_a_ocp*(ad_pre_f_broad_based_fd+series_f_primary_raise_usd/class_series_a_ocp)/(ad_pre_f_broad_based_fd+series_f_primary_raise_usd/Sensitivity!E942),class_series_a_ocp)</f>
        <v>3</v>
      </c>
      <c r="J942" s="2" t="n">
        <f aca="false">class_series_a_original_shares*class_series_a_issue_pps/Sensitivity!I942</f>
        <v>5000000</v>
      </c>
      <c r="K942" s="2" t="n">
        <f aca="false">IF(Sensitivity!E942&lt;class_series_b_ocp,class_series_b_ocp*(ad_pre_f_broad_based_fd+series_f_primary_raise_usd/class_series_b_ocp)/(ad_pre_f_broad_based_fd+series_f_primary_raise_usd/Sensitivity!E942),class_series_b_ocp)</f>
        <v>10</v>
      </c>
      <c r="L942" s="2" t="n">
        <f aca="false">class_series_b_original_shares*class_series_b_issue_pps/Sensitivity!K942</f>
        <v>3000000</v>
      </c>
      <c r="M942" s="2" t="n">
        <f aca="false">IF(Sensitivity!E942&lt;class_series_c_ocp,class_series_c_ocp*(ad_pre_f_broad_based_fd+series_f_primary_raise_usd/class_series_c_ocp)/(ad_pre_f_broad_based_fd+series_f_primary_raise_usd/Sensitivity!E942),class_series_c_ocp)</f>
        <v>25</v>
      </c>
      <c r="N942" s="2" t="n">
        <f aca="false">class_series_c_original_shares*class_series_c_issue_pps/Sensitivity!M942</f>
        <v>2400000</v>
      </c>
      <c r="O942" s="8" t="n">
        <f aca="false">IF(Sensitivity!E942&lt;class_series_d_ocp,class_series_d_ocp*(ad_pre_f_broad_based_fd+series_f_primary_raise_usd/class_series_d_ocp)/(ad_pre_f_broad_based_fd+series_f_primary_raise_usd/Sensitivity!E942),class_series_d_ocp)</f>
        <v>57.6817359540603</v>
      </c>
      <c r="P942" s="2" t="n">
        <f aca="false">class_series_d_original_shares*class_series_d_issue_pps/Sensitivity!O942</f>
        <v>1733651.36027881</v>
      </c>
      <c r="Q942" s="8" t="n">
        <f aca="false">IF(Sensitivity!E942&lt;class_series_e_ocp,class_series_e_ocp*(ad_pre_f_broad_based_fd+series_f_primary_raise_usd/class_series_e_ocp)/(ad_pre_f_broad_based_fd+series_f_primary_raise_usd/Sensitivity!E942),class_series_e_ocp)</f>
        <v>48.9126262367378</v>
      </c>
      <c r="R942" s="2" t="n">
        <f aca="false">class_series_e_original_shares*class_series_e_issue_pps/Sensitivity!Q942</f>
        <v>6133320.27733387</v>
      </c>
      <c r="S942" s="2" t="n">
        <f aca="false">Sensitivity!H942-class_seed_current_shares+Sensitivity!J942-class_series_a_current_shares+Sensitivity!L942-class_series_b_current_shares+Sensitivity!N942-class_series_c_current_shares+Sensitivity!P942-class_series_d_current_shares+Sensitivity!R942-class_series_e_current_shares</f>
        <v>43677.6376126856</v>
      </c>
      <c r="T942" s="5" t="n">
        <f aca="false">note_a_cap_usd/(pre_f_fd_total+Sensitivity!B942+Sensitivity!S942+Sensitivity!D942)</f>
        <v>26.7785530953235</v>
      </c>
      <c r="U942" s="5" t="n">
        <f aca="false">Sensitivity!E942*(const_one-note_a_discount)</f>
        <v>30.1027984526992</v>
      </c>
      <c r="V942" s="5" t="n">
        <f aca="false">MIN(Sensitivity!T942,Sensitivity!U942)</f>
        <v>26.7785530953235</v>
      </c>
      <c r="W942" s="2" t="n">
        <f aca="false">note_a_principal_usd/Sensitivity!V942</f>
        <v>186716.585552682</v>
      </c>
      <c r="X942" s="5" t="n">
        <f aca="false">note_b_cap_usd/(pre_f_fd_total+Sensitivity!B942+Sensitivity!S942+Sensitivity!C942)</f>
        <v>42.7393378414047</v>
      </c>
      <c r="Y942" s="5" t="n">
        <f aca="false">Sensitivity!E942*(const_one-note_b_discount)</f>
        <v>31.9842233559929</v>
      </c>
      <c r="Z942" s="5" t="n">
        <f aca="false">MIN(Sensitivity!X942,Sensitivity!Y942)</f>
        <v>31.9842233559929</v>
      </c>
      <c r="AA942" s="2" t="n">
        <f aca="false">note_b_principal_usd/Sensitivity!Z942</f>
        <v>93796.2434356841</v>
      </c>
      <c r="AB942" s="2" t="n">
        <f aca="false">pre_f_fd_total+Sensitivity!B942+Sensitivity!F942+Sensitivity!W942+Sensitivity!AA942+Sensitivity!S942</f>
        <v>38327301.7652924</v>
      </c>
      <c r="AC942" s="2" t="n">
        <f aca="false">MAX(const_zero,sensitivity_esop_base*Sensitivity!AB942-pre_f_option_pool_total)</f>
        <v>587882.229488009</v>
      </c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</row>
    <row r="943" customFormat="false" ht="15" hidden="true" customHeight="false" outlineLevel="0" collapsed="false">
      <c r="A943" s="2" t="n">
        <f aca="false">Sensitivity!A942+const_one</f>
        <v>41</v>
      </c>
      <c r="B943" s="2" t="n">
        <f aca="false">Sensitivity!AC942</f>
        <v>587882.229488009</v>
      </c>
      <c r="C943" s="2" t="n">
        <f aca="false">Sensitivity!W942</f>
        <v>186716.585552682</v>
      </c>
      <c r="D943" s="2" t="n">
        <f aca="false">Sensitivity!AA942</f>
        <v>93796.2434356841</v>
      </c>
      <c r="E943" s="5" t="n">
        <f aca="false">sensitivity_pre_base_usd/(pre_f_fd_total+Sensitivity!B943)</f>
        <v>37.628498065874</v>
      </c>
      <c r="F943" s="2" t="n">
        <f aca="false">series_f_primary_raise_usd/Sensitivity!E943</f>
        <v>797268.069203315</v>
      </c>
      <c r="G943" s="2" t="n">
        <f aca="false">IF(Sensitivity!E943&lt;class_seed_ocp,class_seed_ocp*(ad_pre_f_broad_based_fd+series_f_primary_raise_usd/class_seed_ocp)/(ad_pre_f_broad_based_fd+series_f_primary_raise_usd/Sensitivity!E943),class_seed_ocp)</f>
        <v>1</v>
      </c>
      <c r="H943" s="2" t="n">
        <f aca="false">class_seed_original_shares*class_seed_issue_pps/Sensitivity!G943</f>
        <v>5000000</v>
      </c>
      <c r="I943" s="2" t="n">
        <f aca="false">IF(Sensitivity!E943&lt;class_series_a_ocp,class_series_a_ocp*(ad_pre_f_broad_based_fd+series_f_primary_raise_usd/class_series_a_ocp)/(ad_pre_f_broad_based_fd+series_f_primary_raise_usd/Sensitivity!E943),class_series_a_ocp)</f>
        <v>3</v>
      </c>
      <c r="J943" s="2" t="n">
        <f aca="false">class_series_a_original_shares*class_series_a_issue_pps/Sensitivity!I943</f>
        <v>5000000</v>
      </c>
      <c r="K943" s="2" t="n">
        <f aca="false">IF(Sensitivity!E943&lt;class_series_b_ocp,class_series_b_ocp*(ad_pre_f_broad_based_fd+series_f_primary_raise_usd/class_series_b_ocp)/(ad_pre_f_broad_based_fd+series_f_primary_raise_usd/Sensitivity!E943),class_series_b_ocp)</f>
        <v>10</v>
      </c>
      <c r="L943" s="2" t="n">
        <f aca="false">class_series_b_original_shares*class_series_b_issue_pps/Sensitivity!K943</f>
        <v>3000000</v>
      </c>
      <c r="M943" s="2" t="n">
        <f aca="false">IF(Sensitivity!E943&lt;class_series_c_ocp,class_series_c_ocp*(ad_pre_f_broad_based_fd+series_f_primary_raise_usd/class_series_c_ocp)/(ad_pre_f_broad_based_fd+series_f_primary_raise_usd/Sensitivity!E943),class_series_c_ocp)</f>
        <v>25</v>
      </c>
      <c r="N943" s="2" t="n">
        <f aca="false">class_series_c_original_shares*class_series_c_issue_pps/Sensitivity!M943</f>
        <v>2400000</v>
      </c>
      <c r="O943" s="8" t="n">
        <f aca="false">IF(Sensitivity!E943&lt;class_series_d_ocp,class_series_d_ocp*(ad_pre_f_broad_based_fd+series_f_primary_raise_usd/class_series_d_ocp)/(ad_pre_f_broad_based_fd+series_f_primary_raise_usd/Sensitivity!E943),class_series_d_ocp)</f>
        <v>57.6817359540603</v>
      </c>
      <c r="P943" s="2" t="n">
        <f aca="false">class_series_d_original_shares*class_series_d_issue_pps/Sensitivity!O943</f>
        <v>1733651.36027881</v>
      </c>
      <c r="Q943" s="8" t="n">
        <f aca="false">IF(Sensitivity!E943&lt;class_series_e_ocp,class_series_e_ocp*(ad_pre_f_broad_based_fd+series_f_primary_raise_usd/class_series_e_ocp)/(ad_pre_f_broad_based_fd+series_f_primary_raise_usd/Sensitivity!E943),class_series_e_ocp)</f>
        <v>48.9126262367378</v>
      </c>
      <c r="R943" s="2" t="n">
        <f aca="false">class_series_e_original_shares*class_series_e_issue_pps/Sensitivity!Q943</f>
        <v>6133320.27733387</v>
      </c>
      <c r="S943" s="2" t="n">
        <f aca="false">Sensitivity!H943-class_seed_current_shares+Sensitivity!J943-class_series_a_current_shares+Sensitivity!L943-class_series_b_current_shares+Sensitivity!N943-class_series_c_current_shares+Sensitivity!P943-class_series_d_current_shares+Sensitivity!R943-class_series_e_current_shares</f>
        <v>43677.6376126856</v>
      </c>
      <c r="T943" s="5" t="n">
        <f aca="false">note_a_cap_usd/(pre_f_fd_total+Sensitivity!B943+Sensitivity!S943+Sensitivity!D943)</f>
        <v>26.7785530953235</v>
      </c>
      <c r="U943" s="5" t="n">
        <f aca="false">Sensitivity!E943*(const_one-note_a_discount)</f>
        <v>30.1027984526992</v>
      </c>
      <c r="V943" s="5" t="n">
        <f aca="false">MIN(Sensitivity!T943,Sensitivity!U943)</f>
        <v>26.7785530953235</v>
      </c>
      <c r="W943" s="2" t="n">
        <f aca="false">note_a_principal_usd/Sensitivity!V943</f>
        <v>186716.585552682</v>
      </c>
      <c r="X943" s="5" t="n">
        <f aca="false">note_b_cap_usd/(pre_f_fd_total+Sensitivity!B943+Sensitivity!S943+Sensitivity!C943)</f>
        <v>42.7393378414047</v>
      </c>
      <c r="Y943" s="5" t="n">
        <f aca="false">Sensitivity!E943*(const_one-note_b_discount)</f>
        <v>31.9842233559929</v>
      </c>
      <c r="Z943" s="5" t="n">
        <f aca="false">MIN(Sensitivity!X943,Sensitivity!Y943)</f>
        <v>31.9842233559929</v>
      </c>
      <c r="AA943" s="2" t="n">
        <f aca="false">note_b_principal_usd/Sensitivity!Z943</f>
        <v>93796.2434356841</v>
      </c>
      <c r="AB943" s="2" t="n">
        <f aca="false">pre_f_fd_total+Sensitivity!B943+Sensitivity!F943+Sensitivity!W943+Sensitivity!AA943+Sensitivity!S943</f>
        <v>38327301.7652924</v>
      </c>
      <c r="AC943" s="2" t="n">
        <f aca="false">MAX(const_zero,sensitivity_esop_base*Sensitivity!AB943-pre_f_option_pool_total)</f>
        <v>587882.229488009</v>
      </c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</row>
    <row r="944" customFormat="false" ht="15" hidden="true" customHeight="false" outlineLevel="0" collapsed="false">
      <c r="A944" s="2" t="n">
        <f aca="false">Sensitivity!A943+const_one</f>
        <v>42</v>
      </c>
      <c r="B944" s="2" t="n">
        <f aca="false">Sensitivity!AC943</f>
        <v>587882.229488009</v>
      </c>
      <c r="C944" s="2" t="n">
        <f aca="false">Sensitivity!W943</f>
        <v>186716.585552682</v>
      </c>
      <c r="D944" s="2" t="n">
        <f aca="false">Sensitivity!AA943</f>
        <v>93796.2434356841</v>
      </c>
      <c r="E944" s="5" t="n">
        <f aca="false">sensitivity_pre_base_usd/(pre_f_fd_total+Sensitivity!B944)</f>
        <v>37.628498065874</v>
      </c>
      <c r="F944" s="2" t="n">
        <f aca="false">series_f_primary_raise_usd/Sensitivity!E944</f>
        <v>797268.069203315</v>
      </c>
      <c r="G944" s="2" t="n">
        <f aca="false">IF(Sensitivity!E944&lt;class_seed_ocp,class_seed_ocp*(ad_pre_f_broad_based_fd+series_f_primary_raise_usd/class_seed_ocp)/(ad_pre_f_broad_based_fd+series_f_primary_raise_usd/Sensitivity!E944),class_seed_ocp)</f>
        <v>1</v>
      </c>
      <c r="H944" s="2" t="n">
        <f aca="false">class_seed_original_shares*class_seed_issue_pps/Sensitivity!G944</f>
        <v>5000000</v>
      </c>
      <c r="I944" s="2" t="n">
        <f aca="false">IF(Sensitivity!E944&lt;class_series_a_ocp,class_series_a_ocp*(ad_pre_f_broad_based_fd+series_f_primary_raise_usd/class_series_a_ocp)/(ad_pre_f_broad_based_fd+series_f_primary_raise_usd/Sensitivity!E944),class_series_a_ocp)</f>
        <v>3</v>
      </c>
      <c r="J944" s="2" t="n">
        <f aca="false">class_series_a_original_shares*class_series_a_issue_pps/Sensitivity!I944</f>
        <v>5000000</v>
      </c>
      <c r="K944" s="2" t="n">
        <f aca="false">IF(Sensitivity!E944&lt;class_series_b_ocp,class_series_b_ocp*(ad_pre_f_broad_based_fd+series_f_primary_raise_usd/class_series_b_ocp)/(ad_pre_f_broad_based_fd+series_f_primary_raise_usd/Sensitivity!E944),class_series_b_ocp)</f>
        <v>10</v>
      </c>
      <c r="L944" s="2" t="n">
        <f aca="false">class_series_b_original_shares*class_series_b_issue_pps/Sensitivity!K944</f>
        <v>3000000</v>
      </c>
      <c r="M944" s="2" t="n">
        <f aca="false">IF(Sensitivity!E944&lt;class_series_c_ocp,class_series_c_ocp*(ad_pre_f_broad_based_fd+series_f_primary_raise_usd/class_series_c_ocp)/(ad_pre_f_broad_based_fd+series_f_primary_raise_usd/Sensitivity!E944),class_series_c_ocp)</f>
        <v>25</v>
      </c>
      <c r="N944" s="2" t="n">
        <f aca="false">class_series_c_original_shares*class_series_c_issue_pps/Sensitivity!M944</f>
        <v>2400000</v>
      </c>
      <c r="O944" s="8" t="n">
        <f aca="false">IF(Sensitivity!E944&lt;class_series_d_ocp,class_series_d_ocp*(ad_pre_f_broad_based_fd+series_f_primary_raise_usd/class_series_d_ocp)/(ad_pre_f_broad_based_fd+series_f_primary_raise_usd/Sensitivity!E944),class_series_d_ocp)</f>
        <v>57.6817359540603</v>
      </c>
      <c r="P944" s="2" t="n">
        <f aca="false">class_series_d_original_shares*class_series_d_issue_pps/Sensitivity!O944</f>
        <v>1733651.36027881</v>
      </c>
      <c r="Q944" s="8" t="n">
        <f aca="false">IF(Sensitivity!E944&lt;class_series_e_ocp,class_series_e_ocp*(ad_pre_f_broad_based_fd+series_f_primary_raise_usd/class_series_e_ocp)/(ad_pre_f_broad_based_fd+series_f_primary_raise_usd/Sensitivity!E944),class_series_e_ocp)</f>
        <v>48.9126262367378</v>
      </c>
      <c r="R944" s="2" t="n">
        <f aca="false">class_series_e_original_shares*class_series_e_issue_pps/Sensitivity!Q944</f>
        <v>6133320.27733387</v>
      </c>
      <c r="S944" s="2" t="n">
        <f aca="false">Sensitivity!H944-class_seed_current_shares+Sensitivity!J944-class_series_a_current_shares+Sensitivity!L944-class_series_b_current_shares+Sensitivity!N944-class_series_c_current_shares+Sensitivity!P944-class_series_d_current_shares+Sensitivity!R944-class_series_e_current_shares</f>
        <v>43677.6376126856</v>
      </c>
      <c r="T944" s="5" t="n">
        <f aca="false">note_a_cap_usd/(pre_f_fd_total+Sensitivity!B944+Sensitivity!S944+Sensitivity!D944)</f>
        <v>26.7785530953235</v>
      </c>
      <c r="U944" s="5" t="n">
        <f aca="false">Sensitivity!E944*(const_one-note_a_discount)</f>
        <v>30.1027984526992</v>
      </c>
      <c r="V944" s="5" t="n">
        <f aca="false">MIN(Sensitivity!T944,Sensitivity!U944)</f>
        <v>26.7785530953235</v>
      </c>
      <c r="W944" s="2" t="n">
        <f aca="false">note_a_principal_usd/Sensitivity!V944</f>
        <v>186716.585552682</v>
      </c>
      <c r="X944" s="5" t="n">
        <f aca="false">note_b_cap_usd/(pre_f_fd_total+Sensitivity!B944+Sensitivity!S944+Sensitivity!C944)</f>
        <v>42.7393378414047</v>
      </c>
      <c r="Y944" s="5" t="n">
        <f aca="false">Sensitivity!E944*(const_one-note_b_discount)</f>
        <v>31.9842233559929</v>
      </c>
      <c r="Z944" s="5" t="n">
        <f aca="false">MIN(Sensitivity!X944,Sensitivity!Y944)</f>
        <v>31.9842233559929</v>
      </c>
      <c r="AA944" s="2" t="n">
        <f aca="false">note_b_principal_usd/Sensitivity!Z944</f>
        <v>93796.2434356841</v>
      </c>
      <c r="AB944" s="2" t="n">
        <f aca="false">pre_f_fd_total+Sensitivity!B944+Sensitivity!F944+Sensitivity!W944+Sensitivity!AA944+Sensitivity!S944</f>
        <v>38327301.7652924</v>
      </c>
      <c r="AC944" s="2" t="n">
        <f aca="false">MAX(const_zero,sensitivity_esop_base*Sensitivity!AB944-pre_f_option_pool_total)</f>
        <v>587882.229488009</v>
      </c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</row>
    <row r="945" customFormat="false" ht="15" hidden="true" customHeight="false" outlineLevel="0" collapsed="false">
      <c r="A945" s="2" t="n">
        <f aca="false">Sensitivity!A944+const_one</f>
        <v>43</v>
      </c>
      <c r="B945" s="2" t="n">
        <f aca="false">Sensitivity!AC944</f>
        <v>587882.229488009</v>
      </c>
      <c r="C945" s="2" t="n">
        <f aca="false">Sensitivity!W944</f>
        <v>186716.585552682</v>
      </c>
      <c r="D945" s="2" t="n">
        <f aca="false">Sensitivity!AA944</f>
        <v>93796.2434356841</v>
      </c>
      <c r="E945" s="5" t="n">
        <f aca="false">sensitivity_pre_base_usd/(pre_f_fd_total+Sensitivity!B945)</f>
        <v>37.628498065874</v>
      </c>
      <c r="F945" s="2" t="n">
        <f aca="false">series_f_primary_raise_usd/Sensitivity!E945</f>
        <v>797268.069203315</v>
      </c>
      <c r="G945" s="2" t="n">
        <f aca="false">IF(Sensitivity!E945&lt;class_seed_ocp,class_seed_ocp*(ad_pre_f_broad_based_fd+series_f_primary_raise_usd/class_seed_ocp)/(ad_pre_f_broad_based_fd+series_f_primary_raise_usd/Sensitivity!E945),class_seed_ocp)</f>
        <v>1</v>
      </c>
      <c r="H945" s="2" t="n">
        <f aca="false">class_seed_original_shares*class_seed_issue_pps/Sensitivity!G945</f>
        <v>5000000</v>
      </c>
      <c r="I945" s="2" t="n">
        <f aca="false">IF(Sensitivity!E945&lt;class_series_a_ocp,class_series_a_ocp*(ad_pre_f_broad_based_fd+series_f_primary_raise_usd/class_series_a_ocp)/(ad_pre_f_broad_based_fd+series_f_primary_raise_usd/Sensitivity!E945),class_series_a_ocp)</f>
        <v>3</v>
      </c>
      <c r="J945" s="2" t="n">
        <f aca="false">class_series_a_original_shares*class_series_a_issue_pps/Sensitivity!I945</f>
        <v>5000000</v>
      </c>
      <c r="K945" s="2" t="n">
        <f aca="false">IF(Sensitivity!E945&lt;class_series_b_ocp,class_series_b_ocp*(ad_pre_f_broad_based_fd+series_f_primary_raise_usd/class_series_b_ocp)/(ad_pre_f_broad_based_fd+series_f_primary_raise_usd/Sensitivity!E945),class_series_b_ocp)</f>
        <v>10</v>
      </c>
      <c r="L945" s="2" t="n">
        <f aca="false">class_series_b_original_shares*class_series_b_issue_pps/Sensitivity!K945</f>
        <v>3000000</v>
      </c>
      <c r="M945" s="2" t="n">
        <f aca="false">IF(Sensitivity!E945&lt;class_series_c_ocp,class_series_c_ocp*(ad_pre_f_broad_based_fd+series_f_primary_raise_usd/class_series_c_ocp)/(ad_pre_f_broad_based_fd+series_f_primary_raise_usd/Sensitivity!E945),class_series_c_ocp)</f>
        <v>25</v>
      </c>
      <c r="N945" s="2" t="n">
        <f aca="false">class_series_c_original_shares*class_series_c_issue_pps/Sensitivity!M945</f>
        <v>2400000</v>
      </c>
      <c r="O945" s="8" t="n">
        <f aca="false">IF(Sensitivity!E945&lt;class_series_d_ocp,class_series_d_ocp*(ad_pre_f_broad_based_fd+series_f_primary_raise_usd/class_series_d_ocp)/(ad_pre_f_broad_based_fd+series_f_primary_raise_usd/Sensitivity!E945),class_series_d_ocp)</f>
        <v>57.6817359540603</v>
      </c>
      <c r="P945" s="2" t="n">
        <f aca="false">class_series_d_original_shares*class_series_d_issue_pps/Sensitivity!O945</f>
        <v>1733651.36027881</v>
      </c>
      <c r="Q945" s="8" t="n">
        <f aca="false">IF(Sensitivity!E945&lt;class_series_e_ocp,class_series_e_ocp*(ad_pre_f_broad_based_fd+series_f_primary_raise_usd/class_series_e_ocp)/(ad_pre_f_broad_based_fd+series_f_primary_raise_usd/Sensitivity!E945),class_series_e_ocp)</f>
        <v>48.9126262367378</v>
      </c>
      <c r="R945" s="2" t="n">
        <f aca="false">class_series_e_original_shares*class_series_e_issue_pps/Sensitivity!Q945</f>
        <v>6133320.27733387</v>
      </c>
      <c r="S945" s="2" t="n">
        <f aca="false">Sensitivity!H945-class_seed_current_shares+Sensitivity!J945-class_series_a_current_shares+Sensitivity!L945-class_series_b_current_shares+Sensitivity!N945-class_series_c_current_shares+Sensitivity!P945-class_series_d_current_shares+Sensitivity!R945-class_series_e_current_shares</f>
        <v>43677.6376126856</v>
      </c>
      <c r="T945" s="5" t="n">
        <f aca="false">note_a_cap_usd/(pre_f_fd_total+Sensitivity!B945+Sensitivity!S945+Sensitivity!D945)</f>
        <v>26.7785530953235</v>
      </c>
      <c r="U945" s="5" t="n">
        <f aca="false">Sensitivity!E945*(const_one-note_a_discount)</f>
        <v>30.1027984526992</v>
      </c>
      <c r="V945" s="5" t="n">
        <f aca="false">MIN(Sensitivity!T945,Sensitivity!U945)</f>
        <v>26.7785530953235</v>
      </c>
      <c r="W945" s="2" t="n">
        <f aca="false">note_a_principal_usd/Sensitivity!V945</f>
        <v>186716.585552682</v>
      </c>
      <c r="X945" s="5" t="n">
        <f aca="false">note_b_cap_usd/(pre_f_fd_total+Sensitivity!B945+Sensitivity!S945+Sensitivity!C945)</f>
        <v>42.7393378414047</v>
      </c>
      <c r="Y945" s="5" t="n">
        <f aca="false">Sensitivity!E945*(const_one-note_b_discount)</f>
        <v>31.9842233559929</v>
      </c>
      <c r="Z945" s="5" t="n">
        <f aca="false">MIN(Sensitivity!X945,Sensitivity!Y945)</f>
        <v>31.9842233559929</v>
      </c>
      <c r="AA945" s="2" t="n">
        <f aca="false">note_b_principal_usd/Sensitivity!Z945</f>
        <v>93796.2434356841</v>
      </c>
      <c r="AB945" s="2" t="n">
        <f aca="false">pre_f_fd_total+Sensitivity!B945+Sensitivity!F945+Sensitivity!W945+Sensitivity!AA945+Sensitivity!S945</f>
        <v>38327301.7652924</v>
      </c>
      <c r="AC945" s="2" t="n">
        <f aca="false">MAX(const_zero,sensitivity_esop_base*Sensitivity!AB945-pre_f_option_pool_total)</f>
        <v>587882.229488009</v>
      </c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</row>
    <row r="946" customFormat="false" ht="15" hidden="true" customHeight="false" outlineLevel="0" collapsed="false">
      <c r="A946" s="2" t="n">
        <f aca="false">Sensitivity!A945+const_one</f>
        <v>44</v>
      </c>
      <c r="B946" s="2" t="n">
        <f aca="false">Sensitivity!AC945</f>
        <v>587882.229488009</v>
      </c>
      <c r="C946" s="2" t="n">
        <f aca="false">Sensitivity!W945</f>
        <v>186716.585552682</v>
      </c>
      <c r="D946" s="2" t="n">
        <f aca="false">Sensitivity!AA945</f>
        <v>93796.2434356841</v>
      </c>
      <c r="E946" s="5" t="n">
        <f aca="false">sensitivity_pre_base_usd/(pre_f_fd_total+Sensitivity!B946)</f>
        <v>37.628498065874</v>
      </c>
      <c r="F946" s="2" t="n">
        <f aca="false">series_f_primary_raise_usd/Sensitivity!E946</f>
        <v>797268.069203315</v>
      </c>
      <c r="G946" s="2" t="n">
        <f aca="false">IF(Sensitivity!E946&lt;class_seed_ocp,class_seed_ocp*(ad_pre_f_broad_based_fd+series_f_primary_raise_usd/class_seed_ocp)/(ad_pre_f_broad_based_fd+series_f_primary_raise_usd/Sensitivity!E946),class_seed_ocp)</f>
        <v>1</v>
      </c>
      <c r="H946" s="2" t="n">
        <f aca="false">class_seed_original_shares*class_seed_issue_pps/Sensitivity!G946</f>
        <v>5000000</v>
      </c>
      <c r="I946" s="2" t="n">
        <f aca="false">IF(Sensitivity!E946&lt;class_series_a_ocp,class_series_a_ocp*(ad_pre_f_broad_based_fd+series_f_primary_raise_usd/class_series_a_ocp)/(ad_pre_f_broad_based_fd+series_f_primary_raise_usd/Sensitivity!E946),class_series_a_ocp)</f>
        <v>3</v>
      </c>
      <c r="J946" s="2" t="n">
        <f aca="false">class_series_a_original_shares*class_series_a_issue_pps/Sensitivity!I946</f>
        <v>5000000</v>
      </c>
      <c r="K946" s="2" t="n">
        <f aca="false">IF(Sensitivity!E946&lt;class_series_b_ocp,class_series_b_ocp*(ad_pre_f_broad_based_fd+series_f_primary_raise_usd/class_series_b_ocp)/(ad_pre_f_broad_based_fd+series_f_primary_raise_usd/Sensitivity!E946),class_series_b_ocp)</f>
        <v>10</v>
      </c>
      <c r="L946" s="2" t="n">
        <f aca="false">class_series_b_original_shares*class_series_b_issue_pps/Sensitivity!K946</f>
        <v>3000000</v>
      </c>
      <c r="M946" s="2" t="n">
        <f aca="false">IF(Sensitivity!E946&lt;class_series_c_ocp,class_series_c_ocp*(ad_pre_f_broad_based_fd+series_f_primary_raise_usd/class_series_c_ocp)/(ad_pre_f_broad_based_fd+series_f_primary_raise_usd/Sensitivity!E946),class_series_c_ocp)</f>
        <v>25</v>
      </c>
      <c r="N946" s="2" t="n">
        <f aca="false">class_series_c_original_shares*class_series_c_issue_pps/Sensitivity!M946</f>
        <v>2400000</v>
      </c>
      <c r="O946" s="8" t="n">
        <f aca="false">IF(Sensitivity!E946&lt;class_series_d_ocp,class_series_d_ocp*(ad_pre_f_broad_based_fd+series_f_primary_raise_usd/class_series_d_ocp)/(ad_pre_f_broad_based_fd+series_f_primary_raise_usd/Sensitivity!E946),class_series_d_ocp)</f>
        <v>57.6817359540603</v>
      </c>
      <c r="P946" s="2" t="n">
        <f aca="false">class_series_d_original_shares*class_series_d_issue_pps/Sensitivity!O946</f>
        <v>1733651.36027881</v>
      </c>
      <c r="Q946" s="8" t="n">
        <f aca="false">IF(Sensitivity!E946&lt;class_series_e_ocp,class_series_e_ocp*(ad_pre_f_broad_based_fd+series_f_primary_raise_usd/class_series_e_ocp)/(ad_pre_f_broad_based_fd+series_f_primary_raise_usd/Sensitivity!E946),class_series_e_ocp)</f>
        <v>48.9126262367378</v>
      </c>
      <c r="R946" s="2" t="n">
        <f aca="false">class_series_e_original_shares*class_series_e_issue_pps/Sensitivity!Q946</f>
        <v>6133320.27733387</v>
      </c>
      <c r="S946" s="2" t="n">
        <f aca="false">Sensitivity!H946-class_seed_current_shares+Sensitivity!J946-class_series_a_current_shares+Sensitivity!L946-class_series_b_current_shares+Sensitivity!N946-class_series_c_current_shares+Sensitivity!P946-class_series_d_current_shares+Sensitivity!R946-class_series_e_current_shares</f>
        <v>43677.6376126856</v>
      </c>
      <c r="T946" s="5" t="n">
        <f aca="false">note_a_cap_usd/(pre_f_fd_total+Sensitivity!B946+Sensitivity!S946+Sensitivity!D946)</f>
        <v>26.7785530953235</v>
      </c>
      <c r="U946" s="5" t="n">
        <f aca="false">Sensitivity!E946*(const_one-note_a_discount)</f>
        <v>30.1027984526992</v>
      </c>
      <c r="V946" s="5" t="n">
        <f aca="false">MIN(Sensitivity!T946,Sensitivity!U946)</f>
        <v>26.7785530953235</v>
      </c>
      <c r="W946" s="2" t="n">
        <f aca="false">note_a_principal_usd/Sensitivity!V946</f>
        <v>186716.585552682</v>
      </c>
      <c r="X946" s="5" t="n">
        <f aca="false">note_b_cap_usd/(pre_f_fd_total+Sensitivity!B946+Sensitivity!S946+Sensitivity!C946)</f>
        <v>42.7393378414047</v>
      </c>
      <c r="Y946" s="5" t="n">
        <f aca="false">Sensitivity!E946*(const_one-note_b_discount)</f>
        <v>31.9842233559929</v>
      </c>
      <c r="Z946" s="5" t="n">
        <f aca="false">MIN(Sensitivity!X946,Sensitivity!Y946)</f>
        <v>31.9842233559929</v>
      </c>
      <c r="AA946" s="2" t="n">
        <f aca="false">note_b_principal_usd/Sensitivity!Z946</f>
        <v>93796.2434356841</v>
      </c>
      <c r="AB946" s="2" t="n">
        <f aca="false">pre_f_fd_total+Sensitivity!B946+Sensitivity!F946+Sensitivity!W946+Sensitivity!AA946+Sensitivity!S946</f>
        <v>38327301.7652924</v>
      </c>
      <c r="AC946" s="2" t="n">
        <f aca="false">MAX(const_zero,sensitivity_esop_base*Sensitivity!AB946-pre_f_option_pool_total)</f>
        <v>587882.229488009</v>
      </c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</row>
    <row r="947" customFormat="false" ht="15" hidden="true" customHeight="false" outlineLevel="0" collapsed="false">
      <c r="A947" s="2" t="n">
        <f aca="false">Sensitivity!A946+const_one</f>
        <v>45</v>
      </c>
      <c r="B947" s="2" t="n">
        <f aca="false">Sensitivity!AC946</f>
        <v>587882.229488009</v>
      </c>
      <c r="C947" s="2" t="n">
        <f aca="false">Sensitivity!W946</f>
        <v>186716.585552682</v>
      </c>
      <c r="D947" s="2" t="n">
        <f aca="false">Sensitivity!AA946</f>
        <v>93796.2434356841</v>
      </c>
      <c r="E947" s="5" t="n">
        <f aca="false">sensitivity_pre_base_usd/(pre_f_fd_total+Sensitivity!B947)</f>
        <v>37.628498065874</v>
      </c>
      <c r="F947" s="2" t="n">
        <f aca="false">series_f_primary_raise_usd/Sensitivity!E947</f>
        <v>797268.069203315</v>
      </c>
      <c r="G947" s="2" t="n">
        <f aca="false">IF(Sensitivity!E947&lt;class_seed_ocp,class_seed_ocp*(ad_pre_f_broad_based_fd+series_f_primary_raise_usd/class_seed_ocp)/(ad_pre_f_broad_based_fd+series_f_primary_raise_usd/Sensitivity!E947),class_seed_ocp)</f>
        <v>1</v>
      </c>
      <c r="H947" s="2" t="n">
        <f aca="false">class_seed_original_shares*class_seed_issue_pps/Sensitivity!G947</f>
        <v>5000000</v>
      </c>
      <c r="I947" s="2" t="n">
        <f aca="false">IF(Sensitivity!E947&lt;class_series_a_ocp,class_series_a_ocp*(ad_pre_f_broad_based_fd+series_f_primary_raise_usd/class_series_a_ocp)/(ad_pre_f_broad_based_fd+series_f_primary_raise_usd/Sensitivity!E947),class_series_a_ocp)</f>
        <v>3</v>
      </c>
      <c r="J947" s="2" t="n">
        <f aca="false">class_series_a_original_shares*class_series_a_issue_pps/Sensitivity!I947</f>
        <v>5000000</v>
      </c>
      <c r="K947" s="2" t="n">
        <f aca="false">IF(Sensitivity!E947&lt;class_series_b_ocp,class_series_b_ocp*(ad_pre_f_broad_based_fd+series_f_primary_raise_usd/class_series_b_ocp)/(ad_pre_f_broad_based_fd+series_f_primary_raise_usd/Sensitivity!E947),class_series_b_ocp)</f>
        <v>10</v>
      </c>
      <c r="L947" s="2" t="n">
        <f aca="false">class_series_b_original_shares*class_series_b_issue_pps/Sensitivity!K947</f>
        <v>3000000</v>
      </c>
      <c r="M947" s="2" t="n">
        <f aca="false">IF(Sensitivity!E947&lt;class_series_c_ocp,class_series_c_ocp*(ad_pre_f_broad_based_fd+series_f_primary_raise_usd/class_series_c_ocp)/(ad_pre_f_broad_based_fd+series_f_primary_raise_usd/Sensitivity!E947),class_series_c_ocp)</f>
        <v>25</v>
      </c>
      <c r="N947" s="2" t="n">
        <f aca="false">class_series_c_original_shares*class_series_c_issue_pps/Sensitivity!M947</f>
        <v>2400000</v>
      </c>
      <c r="O947" s="8" t="n">
        <f aca="false">IF(Sensitivity!E947&lt;class_series_d_ocp,class_series_d_ocp*(ad_pre_f_broad_based_fd+series_f_primary_raise_usd/class_series_d_ocp)/(ad_pre_f_broad_based_fd+series_f_primary_raise_usd/Sensitivity!E947),class_series_d_ocp)</f>
        <v>57.6817359540603</v>
      </c>
      <c r="P947" s="2" t="n">
        <f aca="false">class_series_d_original_shares*class_series_d_issue_pps/Sensitivity!O947</f>
        <v>1733651.36027881</v>
      </c>
      <c r="Q947" s="8" t="n">
        <f aca="false">IF(Sensitivity!E947&lt;class_series_e_ocp,class_series_e_ocp*(ad_pre_f_broad_based_fd+series_f_primary_raise_usd/class_series_e_ocp)/(ad_pre_f_broad_based_fd+series_f_primary_raise_usd/Sensitivity!E947),class_series_e_ocp)</f>
        <v>48.9126262367378</v>
      </c>
      <c r="R947" s="2" t="n">
        <f aca="false">class_series_e_original_shares*class_series_e_issue_pps/Sensitivity!Q947</f>
        <v>6133320.27733387</v>
      </c>
      <c r="S947" s="2" t="n">
        <f aca="false">Sensitivity!H947-class_seed_current_shares+Sensitivity!J947-class_series_a_current_shares+Sensitivity!L947-class_series_b_current_shares+Sensitivity!N947-class_series_c_current_shares+Sensitivity!P947-class_series_d_current_shares+Sensitivity!R947-class_series_e_current_shares</f>
        <v>43677.6376126856</v>
      </c>
      <c r="T947" s="5" t="n">
        <f aca="false">note_a_cap_usd/(pre_f_fd_total+Sensitivity!B947+Sensitivity!S947+Sensitivity!D947)</f>
        <v>26.7785530953235</v>
      </c>
      <c r="U947" s="5" t="n">
        <f aca="false">Sensitivity!E947*(const_one-note_a_discount)</f>
        <v>30.1027984526992</v>
      </c>
      <c r="V947" s="5" t="n">
        <f aca="false">MIN(Sensitivity!T947,Sensitivity!U947)</f>
        <v>26.7785530953235</v>
      </c>
      <c r="W947" s="2" t="n">
        <f aca="false">note_a_principal_usd/Sensitivity!V947</f>
        <v>186716.585552682</v>
      </c>
      <c r="X947" s="5" t="n">
        <f aca="false">note_b_cap_usd/(pre_f_fd_total+Sensitivity!B947+Sensitivity!S947+Sensitivity!C947)</f>
        <v>42.7393378414047</v>
      </c>
      <c r="Y947" s="5" t="n">
        <f aca="false">Sensitivity!E947*(const_one-note_b_discount)</f>
        <v>31.9842233559929</v>
      </c>
      <c r="Z947" s="5" t="n">
        <f aca="false">MIN(Sensitivity!X947,Sensitivity!Y947)</f>
        <v>31.9842233559929</v>
      </c>
      <c r="AA947" s="2" t="n">
        <f aca="false">note_b_principal_usd/Sensitivity!Z947</f>
        <v>93796.2434356841</v>
      </c>
      <c r="AB947" s="2" t="n">
        <f aca="false">pre_f_fd_total+Sensitivity!B947+Sensitivity!F947+Sensitivity!W947+Sensitivity!AA947+Sensitivity!S947</f>
        <v>38327301.7652924</v>
      </c>
      <c r="AC947" s="2" t="n">
        <f aca="false">MAX(const_zero,sensitivity_esop_base*Sensitivity!AB947-pre_f_option_pool_total)</f>
        <v>587882.229488009</v>
      </c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</row>
    <row r="948" customFormat="false" ht="15" hidden="true" customHeight="false" outlineLevel="0" collapsed="false">
      <c r="A948" s="2" t="n">
        <f aca="false">Sensitivity!A947+const_one</f>
        <v>46</v>
      </c>
      <c r="B948" s="2" t="n">
        <f aca="false">Sensitivity!AC947</f>
        <v>587882.229488009</v>
      </c>
      <c r="C948" s="2" t="n">
        <f aca="false">Sensitivity!W947</f>
        <v>186716.585552682</v>
      </c>
      <c r="D948" s="2" t="n">
        <f aca="false">Sensitivity!AA947</f>
        <v>93796.2434356841</v>
      </c>
      <c r="E948" s="5" t="n">
        <f aca="false">sensitivity_pre_base_usd/(pre_f_fd_total+Sensitivity!B948)</f>
        <v>37.628498065874</v>
      </c>
      <c r="F948" s="2" t="n">
        <f aca="false">series_f_primary_raise_usd/Sensitivity!E948</f>
        <v>797268.069203315</v>
      </c>
      <c r="G948" s="2" t="n">
        <f aca="false">IF(Sensitivity!E948&lt;class_seed_ocp,class_seed_ocp*(ad_pre_f_broad_based_fd+series_f_primary_raise_usd/class_seed_ocp)/(ad_pre_f_broad_based_fd+series_f_primary_raise_usd/Sensitivity!E948),class_seed_ocp)</f>
        <v>1</v>
      </c>
      <c r="H948" s="2" t="n">
        <f aca="false">class_seed_original_shares*class_seed_issue_pps/Sensitivity!G948</f>
        <v>5000000</v>
      </c>
      <c r="I948" s="2" t="n">
        <f aca="false">IF(Sensitivity!E948&lt;class_series_a_ocp,class_series_a_ocp*(ad_pre_f_broad_based_fd+series_f_primary_raise_usd/class_series_a_ocp)/(ad_pre_f_broad_based_fd+series_f_primary_raise_usd/Sensitivity!E948),class_series_a_ocp)</f>
        <v>3</v>
      </c>
      <c r="J948" s="2" t="n">
        <f aca="false">class_series_a_original_shares*class_series_a_issue_pps/Sensitivity!I948</f>
        <v>5000000</v>
      </c>
      <c r="K948" s="2" t="n">
        <f aca="false">IF(Sensitivity!E948&lt;class_series_b_ocp,class_series_b_ocp*(ad_pre_f_broad_based_fd+series_f_primary_raise_usd/class_series_b_ocp)/(ad_pre_f_broad_based_fd+series_f_primary_raise_usd/Sensitivity!E948),class_series_b_ocp)</f>
        <v>10</v>
      </c>
      <c r="L948" s="2" t="n">
        <f aca="false">class_series_b_original_shares*class_series_b_issue_pps/Sensitivity!K948</f>
        <v>3000000</v>
      </c>
      <c r="M948" s="2" t="n">
        <f aca="false">IF(Sensitivity!E948&lt;class_series_c_ocp,class_series_c_ocp*(ad_pre_f_broad_based_fd+series_f_primary_raise_usd/class_series_c_ocp)/(ad_pre_f_broad_based_fd+series_f_primary_raise_usd/Sensitivity!E948),class_series_c_ocp)</f>
        <v>25</v>
      </c>
      <c r="N948" s="2" t="n">
        <f aca="false">class_series_c_original_shares*class_series_c_issue_pps/Sensitivity!M948</f>
        <v>2400000</v>
      </c>
      <c r="O948" s="8" t="n">
        <f aca="false">IF(Sensitivity!E948&lt;class_series_d_ocp,class_series_d_ocp*(ad_pre_f_broad_based_fd+series_f_primary_raise_usd/class_series_d_ocp)/(ad_pre_f_broad_based_fd+series_f_primary_raise_usd/Sensitivity!E948),class_series_d_ocp)</f>
        <v>57.6817359540603</v>
      </c>
      <c r="P948" s="2" t="n">
        <f aca="false">class_series_d_original_shares*class_series_d_issue_pps/Sensitivity!O948</f>
        <v>1733651.36027881</v>
      </c>
      <c r="Q948" s="8" t="n">
        <f aca="false">IF(Sensitivity!E948&lt;class_series_e_ocp,class_series_e_ocp*(ad_pre_f_broad_based_fd+series_f_primary_raise_usd/class_series_e_ocp)/(ad_pre_f_broad_based_fd+series_f_primary_raise_usd/Sensitivity!E948),class_series_e_ocp)</f>
        <v>48.9126262367378</v>
      </c>
      <c r="R948" s="2" t="n">
        <f aca="false">class_series_e_original_shares*class_series_e_issue_pps/Sensitivity!Q948</f>
        <v>6133320.27733387</v>
      </c>
      <c r="S948" s="2" t="n">
        <f aca="false">Sensitivity!H948-class_seed_current_shares+Sensitivity!J948-class_series_a_current_shares+Sensitivity!L948-class_series_b_current_shares+Sensitivity!N948-class_series_c_current_shares+Sensitivity!P948-class_series_d_current_shares+Sensitivity!R948-class_series_e_current_shares</f>
        <v>43677.6376126856</v>
      </c>
      <c r="T948" s="5" t="n">
        <f aca="false">note_a_cap_usd/(pre_f_fd_total+Sensitivity!B948+Sensitivity!S948+Sensitivity!D948)</f>
        <v>26.7785530953235</v>
      </c>
      <c r="U948" s="5" t="n">
        <f aca="false">Sensitivity!E948*(const_one-note_a_discount)</f>
        <v>30.1027984526992</v>
      </c>
      <c r="V948" s="5" t="n">
        <f aca="false">MIN(Sensitivity!T948,Sensitivity!U948)</f>
        <v>26.7785530953235</v>
      </c>
      <c r="W948" s="2" t="n">
        <f aca="false">note_a_principal_usd/Sensitivity!V948</f>
        <v>186716.585552682</v>
      </c>
      <c r="X948" s="5" t="n">
        <f aca="false">note_b_cap_usd/(pre_f_fd_total+Sensitivity!B948+Sensitivity!S948+Sensitivity!C948)</f>
        <v>42.7393378414047</v>
      </c>
      <c r="Y948" s="5" t="n">
        <f aca="false">Sensitivity!E948*(const_one-note_b_discount)</f>
        <v>31.9842233559929</v>
      </c>
      <c r="Z948" s="5" t="n">
        <f aca="false">MIN(Sensitivity!X948,Sensitivity!Y948)</f>
        <v>31.9842233559929</v>
      </c>
      <c r="AA948" s="2" t="n">
        <f aca="false">note_b_principal_usd/Sensitivity!Z948</f>
        <v>93796.2434356841</v>
      </c>
      <c r="AB948" s="2" t="n">
        <f aca="false">pre_f_fd_total+Sensitivity!B948+Sensitivity!F948+Sensitivity!W948+Sensitivity!AA948+Sensitivity!S948</f>
        <v>38327301.7652924</v>
      </c>
      <c r="AC948" s="2" t="n">
        <f aca="false">MAX(const_zero,sensitivity_esop_base*Sensitivity!AB948-pre_f_option_pool_total)</f>
        <v>587882.229488009</v>
      </c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</row>
    <row r="949" customFormat="false" ht="15" hidden="true" customHeight="false" outlineLevel="0" collapsed="false">
      <c r="A949" s="2" t="n">
        <f aca="false">Sensitivity!A948+const_one</f>
        <v>47</v>
      </c>
      <c r="B949" s="2" t="n">
        <f aca="false">Sensitivity!AC948</f>
        <v>587882.229488009</v>
      </c>
      <c r="C949" s="2" t="n">
        <f aca="false">Sensitivity!W948</f>
        <v>186716.585552682</v>
      </c>
      <c r="D949" s="2" t="n">
        <f aca="false">Sensitivity!AA948</f>
        <v>93796.2434356841</v>
      </c>
      <c r="E949" s="5" t="n">
        <f aca="false">sensitivity_pre_base_usd/(pre_f_fd_total+Sensitivity!B949)</f>
        <v>37.628498065874</v>
      </c>
      <c r="F949" s="2" t="n">
        <f aca="false">series_f_primary_raise_usd/Sensitivity!E949</f>
        <v>797268.069203315</v>
      </c>
      <c r="G949" s="2" t="n">
        <f aca="false">IF(Sensitivity!E949&lt;class_seed_ocp,class_seed_ocp*(ad_pre_f_broad_based_fd+series_f_primary_raise_usd/class_seed_ocp)/(ad_pre_f_broad_based_fd+series_f_primary_raise_usd/Sensitivity!E949),class_seed_ocp)</f>
        <v>1</v>
      </c>
      <c r="H949" s="2" t="n">
        <f aca="false">class_seed_original_shares*class_seed_issue_pps/Sensitivity!G949</f>
        <v>5000000</v>
      </c>
      <c r="I949" s="2" t="n">
        <f aca="false">IF(Sensitivity!E949&lt;class_series_a_ocp,class_series_a_ocp*(ad_pre_f_broad_based_fd+series_f_primary_raise_usd/class_series_a_ocp)/(ad_pre_f_broad_based_fd+series_f_primary_raise_usd/Sensitivity!E949),class_series_a_ocp)</f>
        <v>3</v>
      </c>
      <c r="J949" s="2" t="n">
        <f aca="false">class_series_a_original_shares*class_series_a_issue_pps/Sensitivity!I949</f>
        <v>5000000</v>
      </c>
      <c r="K949" s="2" t="n">
        <f aca="false">IF(Sensitivity!E949&lt;class_series_b_ocp,class_series_b_ocp*(ad_pre_f_broad_based_fd+series_f_primary_raise_usd/class_series_b_ocp)/(ad_pre_f_broad_based_fd+series_f_primary_raise_usd/Sensitivity!E949),class_series_b_ocp)</f>
        <v>10</v>
      </c>
      <c r="L949" s="2" t="n">
        <f aca="false">class_series_b_original_shares*class_series_b_issue_pps/Sensitivity!K949</f>
        <v>3000000</v>
      </c>
      <c r="M949" s="2" t="n">
        <f aca="false">IF(Sensitivity!E949&lt;class_series_c_ocp,class_series_c_ocp*(ad_pre_f_broad_based_fd+series_f_primary_raise_usd/class_series_c_ocp)/(ad_pre_f_broad_based_fd+series_f_primary_raise_usd/Sensitivity!E949),class_series_c_ocp)</f>
        <v>25</v>
      </c>
      <c r="N949" s="2" t="n">
        <f aca="false">class_series_c_original_shares*class_series_c_issue_pps/Sensitivity!M949</f>
        <v>2400000</v>
      </c>
      <c r="O949" s="8" t="n">
        <f aca="false">IF(Sensitivity!E949&lt;class_series_d_ocp,class_series_d_ocp*(ad_pre_f_broad_based_fd+series_f_primary_raise_usd/class_series_d_ocp)/(ad_pre_f_broad_based_fd+series_f_primary_raise_usd/Sensitivity!E949),class_series_d_ocp)</f>
        <v>57.6817359540603</v>
      </c>
      <c r="P949" s="2" t="n">
        <f aca="false">class_series_d_original_shares*class_series_d_issue_pps/Sensitivity!O949</f>
        <v>1733651.36027881</v>
      </c>
      <c r="Q949" s="8" t="n">
        <f aca="false">IF(Sensitivity!E949&lt;class_series_e_ocp,class_series_e_ocp*(ad_pre_f_broad_based_fd+series_f_primary_raise_usd/class_series_e_ocp)/(ad_pre_f_broad_based_fd+series_f_primary_raise_usd/Sensitivity!E949),class_series_e_ocp)</f>
        <v>48.9126262367378</v>
      </c>
      <c r="R949" s="2" t="n">
        <f aca="false">class_series_e_original_shares*class_series_e_issue_pps/Sensitivity!Q949</f>
        <v>6133320.27733387</v>
      </c>
      <c r="S949" s="2" t="n">
        <f aca="false">Sensitivity!H949-class_seed_current_shares+Sensitivity!J949-class_series_a_current_shares+Sensitivity!L949-class_series_b_current_shares+Sensitivity!N949-class_series_c_current_shares+Sensitivity!P949-class_series_d_current_shares+Sensitivity!R949-class_series_e_current_shares</f>
        <v>43677.6376126856</v>
      </c>
      <c r="T949" s="5" t="n">
        <f aca="false">note_a_cap_usd/(pre_f_fd_total+Sensitivity!B949+Sensitivity!S949+Sensitivity!D949)</f>
        <v>26.7785530953235</v>
      </c>
      <c r="U949" s="5" t="n">
        <f aca="false">Sensitivity!E949*(const_one-note_a_discount)</f>
        <v>30.1027984526992</v>
      </c>
      <c r="V949" s="5" t="n">
        <f aca="false">MIN(Sensitivity!T949,Sensitivity!U949)</f>
        <v>26.7785530953235</v>
      </c>
      <c r="W949" s="2" t="n">
        <f aca="false">note_a_principal_usd/Sensitivity!V949</f>
        <v>186716.585552682</v>
      </c>
      <c r="X949" s="5" t="n">
        <f aca="false">note_b_cap_usd/(pre_f_fd_total+Sensitivity!B949+Sensitivity!S949+Sensitivity!C949)</f>
        <v>42.7393378414047</v>
      </c>
      <c r="Y949" s="5" t="n">
        <f aca="false">Sensitivity!E949*(const_one-note_b_discount)</f>
        <v>31.9842233559929</v>
      </c>
      <c r="Z949" s="5" t="n">
        <f aca="false">MIN(Sensitivity!X949,Sensitivity!Y949)</f>
        <v>31.9842233559929</v>
      </c>
      <c r="AA949" s="2" t="n">
        <f aca="false">note_b_principal_usd/Sensitivity!Z949</f>
        <v>93796.2434356841</v>
      </c>
      <c r="AB949" s="2" t="n">
        <f aca="false">pre_f_fd_total+Sensitivity!B949+Sensitivity!F949+Sensitivity!W949+Sensitivity!AA949+Sensitivity!S949</f>
        <v>38327301.7652924</v>
      </c>
      <c r="AC949" s="2" t="n">
        <f aca="false">MAX(const_zero,sensitivity_esop_base*Sensitivity!AB949-pre_f_option_pool_total)</f>
        <v>587882.229488009</v>
      </c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</row>
    <row r="950" customFormat="false" ht="15" hidden="true" customHeight="false" outlineLevel="0" collapsed="false">
      <c r="A950" s="2" t="n">
        <f aca="false">Sensitivity!A949+const_one</f>
        <v>48</v>
      </c>
      <c r="B950" s="2" t="n">
        <f aca="false">Sensitivity!AC949</f>
        <v>587882.229488009</v>
      </c>
      <c r="C950" s="2" t="n">
        <f aca="false">Sensitivity!W949</f>
        <v>186716.585552682</v>
      </c>
      <c r="D950" s="2" t="n">
        <f aca="false">Sensitivity!AA949</f>
        <v>93796.2434356841</v>
      </c>
      <c r="E950" s="5" t="n">
        <f aca="false">sensitivity_pre_base_usd/(pre_f_fd_total+Sensitivity!B950)</f>
        <v>37.628498065874</v>
      </c>
      <c r="F950" s="2" t="n">
        <f aca="false">series_f_primary_raise_usd/Sensitivity!E950</f>
        <v>797268.069203315</v>
      </c>
      <c r="G950" s="2" t="n">
        <f aca="false">IF(Sensitivity!E950&lt;class_seed_ocp,class_seed_ocp*(ad_pre_f_broad_based_fd+series_f_primary_raise_usd/class_seed_ocp)/(ad_pre_f_broad_based_fd+series_f_primary_raise_usd/Sensitivity!E950),class_seed_ocp)</f>
        <v>1</v>
      </c>
      <c r="H950" s="2" t="n">
        <f aca="false">class_seed_original_shares*class_seed_issue_pps/Sensitivity!G950</f>
        <v>5000000</v>
      </c>
      <c r="I950" s="2" t="n">
        <f aca="false">IF(Sensitivity!E950&lt;class_series_a_ocp,class_series_a_ocp*(ad_pre_f_broad_based_fd+series_f_primary_raise_usd/class_series_a_ocp)/(ad_pre_f_broad_based_fd+series_f_primary_raise_usd/Sensitivity!E950),class_series_a_ocp)</f>
        <v>3</v>
      </c>
      <c r="J950" s="2" t="n">
        <f aca="false">class_series_a_original_shares*class_series_a_issue_pps/Sensitivity!I950</f>
        <v>5000000</v>
      </c>
      <c r="K950" s="2" t="n">
        <f aca="false">IF(Sensitivity!E950&lt;class_series_b_ocp,class_series_b_ocp*(ad_pre_f_broad_based_fd+series_f_primary_raise_usd/class_series_b_ocp)/(ad_pre_f_broad_based_fd+series_f_primary_raise_usd/Sensitivity!E950),class_series_b_ocp)</f>
        <v>10</v>
      </c>
      <c r="L950" s="2" t="n">
        <f aca="false">class_series_b_original_shares*class_series_b_issue_pps/Sensitivity!K950</f>
        <v>3000000</v>
      </c>
      <c r="M950" s="2" t="n">
        <f aca="false">IF(Sensitivity!E950&lt;class_series_c_ocp,class_series_c_ocp*(ad_pre_f_broad_based_fd+series_f_primary_raise_usd/class_series_c_ocp)/(ad_pre_f_broad_based_fd+series_f_primary_raise_usd/Sensitivity!E950),class_series_c_ocp)</f>
        <v>25</v>
      </c>
      <c r="N950" s="2" t="n">
        <f aca="false">class_series_c_original_shares*class_series_c_issue_pps/Sensitivity!M950</f>
        <v>2400000</v>
      </c>
      <c r="O950" s="8" t="n">
        <f aca="false">IF(Sensitivity!E950&lt;class_series_d_ocp,class_series_d_ocp*(ad_pre_f_broad_based_fd+series_f_primary_raise_usd/class_series_d_ocp)/(ad_pre_f_broad_based_fd+series_f_primary_raise_usd/Sensitivity!E950),class_series_d_ocp)</f>
        <v>57.6817359540603</v>
      </c>
      <c r="P950" s="2" t="n">
        <f aca="false">class_series_d_original_shares*class_series_d_issue_pps/Sensitivity!O950</f>
        <v>1733651.36027881</v>
      </c>
      <c r="Q950" s="8" t="n">
        <f aca="false">IF(Sensitivity!E950&lt;class_series_e_ocp,class_series_e_ocp*(ad_pre_f_broad_based_fd+series_f_primary_raise_usd/class_series_e_ocp)/(ad_pre_f_broad_based_fd+series_f_primary_raise_usd/Sensitivity!E950),class_series_e_ocp)</f>
        <v>48.9126262367378</v>
      </c>
      <c r="R950" s="2" t="n">
        <f aca="false">class_series_e_original_shares*class_series_e_issue_pps/Sensitivity!Q950</f>
        <v>6133320.27733387</v>
      </c>
      <c r="S950" s="2" t="n">
        <f aca="false">Sensitivity!H950-class_seed_current_shares+Sensitivity!J950-class_series_a_current_shares+Sensitivity!L950-class_series_b_current_shares+Sensitivity!N950-class_series_c_current_shares+Sensitivity!P950-class_series_d_current_shares+Sensitivity!R950-class_series_e_current_shares</f>
        <v>43677.6376126856</v>
      </c>
      <c r="T950" s="5" t="n">
        <f aca="false">note_a_cap_usd/(pre_f_fd_total+Sensitivity!B950+Sensitivity!S950+Sensitivity!D950)</f>
        <v>26.7785530953235</v>
      </c>
      <c r="U950" s="5" t="n">
        <f aca="false">Sensitivity!E950*(const_one-note_a_discount)</f>
        <v>30.1027984526992</v>
      </c>
      <c r="V950" s="5" t="n">
        <f aca="false">MIN(Sensitivity!T950,Sensitivity!U950)</f>
        <v>26.7785530953235</v>
      </c>
      <c r="W950" s="2" t="n">
        <f aca="false">note_a_principal_usd/Sensitivity!V950</f>
        <v>186716.585552682</v>
      </c>
      <c r="X950" s="5" t="n">
        <f aca="false">note_b_cap_usd/(pre_f_fd_total+Sensitivity!B950+Sensitivity!S950+Sensitivity!C950)</f>
        <v>42.7393378414047</v>
      </c>
      <c r="Y950" s="5" t="n">
        <f aca="false">Sensitivity!E950*(const_one-note_b_discount)</f>
        <v>31.9842233559929</v>
      </c>
      <c r="Z950" s="5" t="n">
        <f aca="false">MIN(Sensitivity!X950,Sensitivity!Y950)</f>
        <v>31.9842233559929</v>
      </c>
      <c r="AA950" s="2" t="n">
        <f aca="false">note_b_principal_usd/Sensitivity!Z950</f>
        <v>93796.2434356841</v>
      </c>
      <c r="AB950" s="2" t="n">
        <f aca="false">pre_f_fd_total+Sensitivity!B950+Sensitivity!F950+Sensitivity!W950+Sensitivity!AA950+Sensitivity!S950</f>
        <v>38327301.7652924</v>
      </c>
      <c r="AC950" s="2" t="n">
        <f aca="false">MAX(const_zero,sensitivity_esop_base*Sensitivity!AB950-pre_f_option_pool_total)</f>
        <v>587882.229488009</v>
      </c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customFormat="false" ht="15" hidden="true" customHeight="false" outlineLevel="0" collapsed="false">
      <c r="A951" s="2" t="n">
        <f aca="false">Sensitivity!A950+const_one</f>
        <v>49</v>
      </c>
      <c r="B951" s="2" t="n">
        <f aca="false">Sensitivity!AC950</f>
        <v>587882.229488009</v>
      </c>
      <c r="C951" s="2" t="n">
        <f aca="false">Sensitivity!W950</f>
        <v>186716.585552682</v>
      </c>
      <c r="D951" s="2" t="n">
        <f aca="false">Sensitivity!AA950</f>
        <v>93796.2434356841</v>
      </c>
      <c r="E951" s="5" t="n">
        <f aca="false">sensitivity_pre_base_usd/(pre_f_fd_total+Sensitivity!B951)</f>
        <v>37.628498065874</v>
      </c>
      <c r="F951" s="2" t="n">
        <f aca="false">series_f_primary_raise_usd/Sensitivity!E951</f>
        <v>797268.069203315</v>
      </c>
      <c r="G951" s="2" t="n">
        <f aca="false">IF(Sensitivity!E951&lt;class_seed_ocp,class_seed_ocp*(ad_pre_f_broad_based_fd+series_f_primary_raise_usd/class_seed_ocp)/(ad_pre_f_broad_based_fd+series_f_primary_raise_usd/Sensitivity!E951),class_seed_ocp)</f>
        <v>1</v>
      </c>
      <c r="H951" s="2" t="n">
        <f aca="false">class_seed_original_shares*class_seed_issue_pps/Sensitivity!G951</f>
        <v>5000000</v>
      </c>
      <c r="I951" s="2" t="n">
        <f aca="false">IF(Sensitivity!E951&lt;class_series_a_ocp,class_series_a_ocp*(ad_pre_f_broad_based_fd+series_f_primary_raise_usd/class_series_a_ocp)/(ad_pre_f_broad_based_fd+series_f_primary_raise_usd/Sensitivity!E951),class_series_a_ocp)</f>
        <v>3</v>
      </c>
      <c r="J951" s="2" t="n">
        <f aca="false">class_series_a_original_shares*class_series_a_issue_pps/Sensitivity!I951</f>
        <v>5000000</v>
      </c>
      <c r="K951" s="2" t="n">
        <f aca="false">IF(Sensitivity!E951&lt;class_series_b_ocp,class_series_b_ocp*(ad_pre_f_broad_based_fd+series_f_primary_raise_usd/class_series_b_ocp)/(ad_pre_f_broad_based_fd+series_f_primary_raise_usd/Sensitivity!E951),class_series_b_ocp)</f>
        <v>10</v>
      </c>
      <c r="L951" s="2" t="n">
        <f aca="false">class_series_b_original_shares*class_series_b_issue_pps/Sensitivity!K951</f>
        <v>3000000</v>
      </c>
      <c r="M951" s="2" t="n">
        <f aca="false">IF(Sensitivity!E951&lt;class_series_c_ocp,class_series_c_ocp*(ad_pre_f_broad_based_fd+series_f_primary_raise_usd/class_series_c_ocp)/(ad_pre_f_broad_based_fd+series_f_primary_raise_usd/Sensitivity!E951),class_series_c_ocp)</f>
        <v>25</v>
      </c>
      <c r="N951" s="2" t="n">
        <f aca="false">class_series_c_original_shares*class_series_c_issue_pps/Sensitivity!M951</f>
        <v>2400000</v>
      </c>
      <c r="O951" s="8" t="n">
        <f aca="false">IF(Sensitivity!E951&lt;class_series_d_ocp,class_series_d_ocp*(ad_pre_f_broad_based_fd+series_f_primary_raise_usd/class_series_d_ocp)/(ad_pre_f_broad_based_fd+series_f_primary_raise_usd/Sensitivity!E951),class_series_d_ocp)</f>
        <v>57.6817359540603</v>
      </c>
      <c r="P951" s="2" t="n">
        <f aca="false">class_series_d_original_shares*class_series_d_issue_pps/Sensitivity!O951</f>
        <v>1733651.36027881</v>
      </c>
      <c r="Q951" s="8" t="n">
        <f aca="false">IF(Sensitivity!E951&lt;class_series_e_ocp,class_series_e_ocp*(ad_pre_f_broad_based_fd+series_f_primary_raise_usd/class_series_e_ocp)/(ad_pre_f_broad_based_fd+series_f_primary_raise_usd/Sensitivity!E951),class_series_e_ocp)</f>
        <v>48.9126262367378</v>
      </c>
      <c r="R951" s="2" t="n">
        <f aca="false">class_series_e_original_shares*class_series_e_issue_pps/Sensitivity!Q951</f>
        <v>6133320.27733387</v>
      </c>
      <c r="S951" s="2" t="n">
        <f aca="false">Sensitivity!H951-class_seed_current_shares+Sensitivity!J951-class_series_a_current_shares+Sensitivity!L951-class_series_b_current_shares+Sensitivity!N951-class_series_c_current_shares+Sensitivity!P951-class_series_d_current_shares+Sensitivity!R951-class_series_e_current_shares</f>
        <v>43677.6376126856</v>
      </c>
      <c r="T951" s="5" t="n">
        <f aca="false">note_a_cap_usd/(pre_f_fd_total+Sensitivity!B951+Sensitivity!S951+Sensitivity!D951)</f>
        <v>26.7785530953235</v>
      </c>
      <c r="U951" s="5" t="n">
        <f aca="false">Sensitivity!E951*(const_one-note_a_discount)</f>
        <v>30.1027984526992</v>
      </c>
      <c r="V951" s="5" t="n">
        <f aca="false">MIN(Sensitivity!T951,Sensitivity!U951)</f>
        <v>26.7785530953235</v>
      </c>
      <c r="W951" s="2" t="n">
        <f aca="false">note_a_principal_usd/Sensitivity!V951</f>
        <v>186716.585552682</v>
      </c>
      <c r="X951" s="5" t="n">
        <f aca="false">note_b_cap_usd/(pre_f_fd_total+Sensitivity!B951+Sensitivity!S951+Sensitivity!C951)</f>
        <v>42.7393378414047</v>
      </c>
      <c r="Y951" s="5" t="n">
        <f aca="false">Sensitivity!E951*(const_one-note_b_discount)</f>
        <v>31.9842233559929</v>
      </c>
      <c r="Z951" s="5" t="n">
        <f aca="false">MIN(Sensitivity!X951,Sensitivity!Y951)</f>
        <v>31.9842233559929</v>
      </c>
      <c r="AA951" s="2" t="n">
        <f aca="false">note_b_principal_usd/Sensitivity!Z951</f>
        <v>93796.2434356841</v>
      </c>
      <c r="AB951" s="2" t="n">
        <f aca="false">pre_f_fd_total+Sensitivity!B951+Sensitivity!F951+Sensitivity!W951+Sensitivity!AA951+Sensitivity!S951</f>
        <v>38327301.7652924</v>
      </c>
      <c r="AC951" s="2" t="n">
        <f aca="false">MAX(const_zero,sensitivity_esop_base*Sensitivity!AB951-pre_f_option_pool_total)</f>
        <v>587882.229488009</v>
      </c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</row>
    <row r="952" customFormat="false" ht="15" hidden="tru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</row>
    <row r="953" customFormat="false" ht="15" hidden="tru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</row>
    <row r="954" customFormat="false" ht="15" hidden="tru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customFormat="false" ht="15" hidden="true" customHeight="false" outlineLevel="0" collapsed="false">
      <c r="A955" s="5" t="n">
        <f aca="false">sensitivity_exit_usd</f>
        <v>2000000000</v>
      </c>
      <c r="B955" s="2" t="n">
        <f aca="false">ROW()-ROW($B$955)</f>
        <v>0</v>
      </c>
      <c r="C955" s="2" t="n">
        <f aca="false">MOD(QUOTIENT($B955,1),2)</f>
        <v>0</v>
      </c>
      <c r="D955" s="2" t="n">
        <f aca="false">MOD(QUOTIENT($B955,2),2)</f>
        <v>0</v>
      </c>
      <c r="E955" s="2" t="n">
        <f aca="false">MOD(QUOTIENT($B955,4),2)</f>
        <v>0</v>
      </c>
      <c r="F955" s="2" t="n">
        <f aca="false">MOD(QUOTIENT($B955,8),2)</f>
        <v>0</v>
      </c>
      <c r="G955" s="2" t="n">
        <f aca="false">MOD(QUOTIENT($B955,16),2)</f>
        <v>0</v>
      </c>
      <c r="H955" s="2" t="n">
        <f aca="false">MOD(QUOTIENT($B955,32),2)</f>
        <v>0</v>
      </c>
      <c r="I955" s="2" t="n">
        <f aca="false">MOD(QUOTIENT($B955,64),2)</f>
        <v>0</v>
      </c>
      <c r="J955" s="5" t="n">
        <f aca="false">IF($C955=const_zero,MIN(class_series_f_invested_usd,MAX(const_zero,$A955)),const_zero)</f>
        <v>30000000</v>
      </c>
      <c r="K955" s="5" t="n">
        <f aca="false">IF($D955=const_zero,MIN(class_series_e_invested_usd,MAX(const_zero,$A955-SUM($J955:$J955))),const_zero)</f>
        <v>300000000</v>
      </c>
      <c r="L955" s="5" t="n">
        <f aca="false">IF($E955=const_zero,MIN(class_series_d_invested_usd,MAX(const_zero,$A955-SUM($J955:$K955))),const_zero)</f>
        <v>100000000</v>
      </c>
      <c r="M955" s="5" t="n">
        <f aca="false">IF($F955=const_zero,MIN(class_series_c_invested_usd,MAX(const_zero,$A955-SUM($J955:$L955))),const_zero)</f>
        <v>60000000</v>
      </c>
      <c r="N955" s="5" t="n">
        <f aca="false">IF($G955=const_zero,MIN(class_series_b_invested_usd,MAX(const_zero,$A955-SUM($J955:$M955))),const_zero)</f>
        <v>30000000</v>
      </c>
      <c r="O955" s="5" t="n">
        <f aca="false">IF($H955=const_zero,MIN(class_series_a_invested_usd,MAX(const_zero,$A955-SUM($J955:$N955))),const_zero)</f>
        <v>15000000</v>
      </c>
      <c r="P955" s="5" t="n">
        <f aca="false">IF($I955=const_zero,MIN(class_seed_invested_usd,MAX(const_zero,$A955-SUM($J955:$O955))),const_zero)</f>
        <v>5000000</v>
      </c>
      <c r="Q955" s="5" t="n">
        <f aca="false">MAX(const_zero,$A955-SUM($J955:$P955))</f>
        <v>1460000000</v>
      </c>
      <c r="R955" s="9" t="n">
        <f aca="false">common_rsa_total+Sensitivity!$AE$900+Sensitivity!$AJ$900+IF($C955=const_one,Sensitivity!$D$900,const_zero)+IF($D955=const_one,Sensitivity!$Y$900,const_zero)+IF($E955=const_one,Sensitivity!$V$900,const_zero)+IF($F955=const_one,Sensitivity!$S$900,const_zero)+IF($G955=const_one,Sensitivity!$P$900,const_zero)+IF($H955=const_one,Sensitivity!$M$900,const_zero)+IF($I955=const_one,Sensitivity!$J$900,const_zero)</f>
        <v>9280512.82898837</v>
      </c>
      <c r="S955" s="23" t="b">
        <f aca="false">IF($R955&gt;const_zero,--($Q955&gt;option_strike_usd*$R955),const_zero)</f>
        <v>1</v>
      </c>
      <c r="T955" s="7" t="n">
        <f aca="false">IF($R955&gt;const_zero,IF($S955=const_one,($Q955+option_strike_usd*pre_f_options_issued)/($R955+pre_f_options_issued),$Q955/$R955),const_zero)</f>
        <v>124.145699022645</v>
      </c>
      <c r="U955" s="5" t="n">
        <f aca="false">IF($C955=const_one,Sensitivity!$D$900*$T955,const_zero)</f>
        <v>0</v>
      </c>
      <c r="V955" s="5" t="n">
        <f aca="false">IF($D955=const_one,Sensitivity!$Y$900*$T955,const_zero)</f>
        <v>0</v>
      </c>
      <c r="W955" s="5" t="n">
        <f aca="false">IF($E955=const_one,Sensitivity!$V$900*$T955,const_zero)</f>
        <v>0</v>
      </c>
      <c r="X955" s="5" t="n">
        <f aca="false">IF($F955=const_one,Sensitivity!$S$900*$T955,const_zero)</f>
        <v>0</v>
      </c>
      <c r="Y955" s="5" t="n">
        <f aca="false">IF($G955=const_one,Sensitivity!$P$900*$T955,const_zero)</f>
        <v>0</v>
      </c>
      <c r="Z955" s="5" t="n">
        <f aca="false">IF($H955=const_one,Sensitivity!$M$900*$T955,const_zero)</f>
        <v>0</v>
      </c>
      <c r="AA955" s="5" t="n">
        <f aca="false">IF($I955=const_one,Sensitivity!$J$900*$T955,const_zero)</f>
        <v>0</v>
      </c>
      <c r="AB955" s="5" t="n">
        <f aca="false">(Sensitivity!$AE$900+Sensitivity!$AJ$900)*$T955</f>
        <v>34824461.2395804</v>
      </c>
      <c r="AC955" s="5" t="n">
        <f aca="false">common_rsa_total*$T955</f>
        <v>1117311291.20381</v>
      </c>
      <c r="AD955" s="5" t="n">
        <f aca="false">IF($S955=const_one,pre_f_options_issued*($T955-option_strike_usd),const_zero)</f>
        <v>307864247.556613</v>
      </c>
      <c r="AE955" s="5" t="n">
        <f aca="false">J955+U955</f>
        <v>30000000</v>
      </c>
      <c r="AF955" s="5" t="n">
        <f aca="false">K955+V955</f>
        <v>300000000</v>
      </c>
      <c r="AG955" s="5" t="n">
        <f aca="false">L955+W955</f>
        <v>100000000</v>
      </c>
      <c r="AH955" s="5" t="n">
        <f aca="false">M955+X955</f>
        <v>60000000</v>
      </c>
      <c r="AI955" s="5" t="n">
        <f aca="false">N955+Y955</f>
        <v>30000000</v>
      </c>
      <c r="AJ955" s="5" t="n">
        <f aca="false">O955+Z955</f>
        <v>15000000</v>
      </c>
      <c r="AK955" s="5" t="n">
        <f aca="false">P955+AA955</f>
        <v>5000000</v>
      </c>
      <c r="AL955" s="5" t="n">
        <f aca="false">INDEX($AE$955:$AE$1082,$B955-$C955*1+const_one)</f>
        <v>30000000</v>
      </c>
      <c r="AM955" s="5" t="n">
        <f aca="false">INDEX($AF$955:$AF$1082,$B955-$D955*2+const_one)</f>
        <v>300000000</v>
      </c>
      <c r="AN955" s="5" t="n">
        <f aca="false">INDEX($AG$955:$AG$1082,$B955-$E955*4+const_one)</f>
        <v>100000000</v>
      </c>
      <c r="AO955" s="5" t="n">
        <f aca="false">INDEX($AH$955:$AH$1082,$B955-$F955*8+const_one)</f>
        <v>60000000</v>
      </c>
      <c r="AP955" s="5" t="n">
        <f aca="false">INDEX($AI$955:$AI$1082,$B955-$G955*16+const_one)</f>
        <v>30000000</v>
      </c>
      <c r="AQ955" s="5" t="n">
        <f aca="false">INDEX($AJ$955:$AJ$1082,$B955-$H955*32+const_one)</f>
        <v>15000000</v>
      </c>
      <c r="AR955" s="5" t="n">
        <f aca="false">INDEX($AK$955:$AK$1082,$B955-$I955*64+const_one)</f>
        <v>5000000</v>
      </c>
      <c r="AS955" s="5" t="n">
        <f aca="false">INDEX($AE$955:$AE$1082,$B955+(const_one-$C955)*1+const_one)</f>
        <v>94605129.7059105</v>
      </c>
      <c r="AT955" s="5" t="n">
        <f aca="false">INDEX($AF$955:$AF$1082,$B955+(const_one-$D955)*2+const_one)</f>
        <v>603442988.702727</v>
      </c>
      <c r="AU955" s="5" t="n">
        <f aca="false">INDEX($AG$955:$AG$1082,$B955+(const_one-$E955)*4+const_one)</f>
        <v>200443787.162729</v>
      </c>
      <c r="AV955" s="5" t="n">
        <f aca="false">INDEX($AH$955:$AH$1082,$B955+(const_one-$F955)*8+const_one)</f>
        <v>257677563.855825</v>
      </c>
      <c r="AW955" s="5" t="n">
        <f aca="false">INDEX($AI$955:$AI$1082,$B955+(const_one-$G955)*16+const_one)</f>
        <v>302932655.436588</v>
      </c>
      <c r="AX955" s="5" t="n">
        <f aca="false">INDEX($AJ$955:$AJ$1082,$B955+(const_one-$H955)*32+const_one)</f>
        <v>440242802.784792</v>
      </c>
      <c r="AY955" s="5" t="n">
        <f aca="false">INDEX($AK$955:$AK$1082,$B955+(const_one-$I955)*64+const_one)</f>
        <v>437263156.065437</v>
      </c>
      <c r="AZ955" s="5" t="n">
        <f aca="false">--($C955=--(AS955&gt;AL955))</f>
        <v>0</v>
      </c>
      <c r="BA955" s="5" t="n">
        <f aca="false">--($D955=--(AT955&gt;AM955))</f>
        <v>0</v>
      </c>
      <c r="BB955" s="5" t="n">
        <f aca="false">--($E955=--(AU955&gt;AN955))</f>
        <v>0</v>
      </c>
      <c r="BC955" s="5" t="n">
        <f aca="false">--($F955=--(AV955&gt;AO955))</f>
        <v>0</v>
      </c>
      <c r="BD955" s="5" t="n">
        <f aca="false">--($G955=--(AW955&gt;AP955))</f>
        <v>0</v>
      </c>
      <c r="BE955" s="5" t="n">
        <f aca="false">--($H955=--(AX955&gt;AQ955))</f>
        <v>0</v>
      </c>
      <c r="BF955" s="5" t="n">
        <f aca="false">--($I955=--(AY955&gt;AR955))</f>
        <v>0</v>
      </c>
      <c r="BG955" s="5" t="n">
        <f aca="false">SUM(AZ955:BF955)</f>
        <v>0</v>
      </c>
      <c r="BH955" s="5" t="n">
        <f aca="false">SUM(AE955:AK955)+AB955+AC955+AD955</f>
        <v>2000000000</v>
      </c>
    </row>
    <row r="956" customFormat="false" ht="15" hidden="true" customHeight="false" outlineLevel="0" collapsed="false">
      <c r="A956" s="5" t="n">
        <f aca="false">sensitivity_exit_usd</f>
        <v>2000000000</v>
      </c>
      <c r="B956" s="2" t="n">
        <f aca="false">ROW()-ROW($B$955)</f>
        <v>1</v>
      </c>
      <c r="C956" s="2" t="n">
        <f aca="false">MOD(QUOTIENT($B956,1),2)</f>
        <v>1</v>
      </c>
      <c r="D956" s="2" t="n">
        <f aca="false">MOD(QUOTIENT($B956,2),2)</f>
        <v>0</v>
      </c>
      <c r="E956" s="2" t="n">
        <f aca="false">MOD(QUOTIENT($B956,4),2)</f>
        <v>0</v>
      </c>
      <c r="F956" s="2" t="n">
        <f aca="false">MOD(QUOTIENT($B956,8),2)</f>
        <v>0</v>
      </c>
      <c r="G956" s="2" t="n">
        <f aca="false">MOD(QUOTIENT($B956,16),2)</f>
        <v>0</v>
      </c>
      <c r="H956" s="2" t="n">
        <f aca="false">MOD(QUOTIENT($B956,32),2)</f>
        <v>0</v>
      </c>
      <c r="I956" s="2" t="n">
        <f aca="false">MOD(QUOTIENT($B956,64),2)</f>
        <v>0</v>
      </c>
      <c r="J956" s="5" t="n">
        <f aca="false">IF($C956=const_zero,MIN(class_series_f_invested_usd,MAX(const_zero,$A956)),const_zero)</f>
        <v>0</v>
      </c>
      <c r="K956" s="5" t="n">
        <f aca="false">IF($D956=const_zero,MIN(class_series_e_invested_usd,MAX(const_zero,$A956-SUM($J956:$J956))),const_zero)</f>
        <v>300000000</v>
      </c>
      <c r="L956" s="5" t="n">
        <f aca="false">IF($E956=const_zero,MIN(class_series_d_invested_usd,MAX(const_zero,$A956-SUM($J956:$K956))),const_zero)</f>
        <v>100000000</v>
      </c>
      <c r="M956" s="5" t="n">
        <f aca="false">IF($F956=const_zero,MIN(class_series_c_invested_usd,MAX(const_zero,$A956-SUM($J956:$L956))),const_zero)</f>
        <v>60000000</v>
      </c>
      <c r="N956" s="5" t="n">
        <f aca="false">IF($G956=const_zero,MIN(class_series_b_invested_usd,MAX(const_zero,$A956-SUM($J956:$M956))),const_zero)</f>
        <v>30000000</v>
      </c>
      <c r="O956" s="5" t="n">
        <f aca="false">IF($H956=const_zero,MIN(class_series_a_invested_usd,MAX(const_zero,$A956-SUM($J956:$N956))),const_zero)</f>
        <v>15000000</v>
      </c>
      <c r="P956" s="5" t="n">
        <f aca="false">IF($I956=const_zero,MIN(class_seed_invested_usd,MAX(const_zero,$A956-SUM($J956:$O956))),const_zero)</f>
        <v>5000000</v>
      </c>
      <c r="Q956" s="5" t="n">
        <f aca="false">MAX(const_zero,$A956-SUM($J956:$P956))</f>
        <v>1490000000</v>
      </c>
      <c r="R956" s="9" t="n">
        <f aca="false">common_rsa_total+Sensitivity!$AE$900+Sensitivity!$AJ$900+IF($C956=const_one,Sensitivity!$D$900,const_zero)+IF($D956=const_one,Sensitivity!$Y$900,const_zero)+IF($E956=const_one,Sensitivity!$V$900,const_zero)+IF($F956=const_one,Sensitivity!$S$900,const_zero)+IF($G956=const_one,Sensitivity!$P$900,const_zero)+IF($H956=const_one,Sensitivity!$M$900,const_zero)+IF($I956=const_one,Sensitivity!$J$900,const_zero)</f>
        <v>10077780.8981917</v>
      </c>
      <c r="S956" s="23" t="b">
        <f aca="false">IF($R956&gt;const_zero,--($Q956&gt;option_strike_usd*$R956),const_zero)</f>
        <v>1</v>
      </c>
      <c r="T956" s="7" t="n">
        <f aca="false">IF($R956&gt;const_zero,IF($S956=const_one,($Q956+option_strike_usd*pre_f_options_issued)/($R956+pre_f_options_issued),$Q956/$R956),const_zero)</f>
        <v>118.661631338687</v>
      </c>
      <c r="U956" s="5" t="n">
        <f aca="false">IF($C956=const_one,Sensitivity!$D$900*$T956,const_zero)</f>
        <v>94605129.7059105</v>
      </c>
      <c r="V956" s="5" t="n">
        <f aca="false">IF($D956=const_one,Sensitivity!$Y$900*$T956,const_zero)</f>
        <v>0</v>
      </c>
      <c r="W956" s="5" t="n">
        <f aca="false">IF($E956=const_one,Sensitivity!$V$900*$T956,const_zero)</f>
        <v>0</v>
      </c>
      <c r="X956" s="5" t="n">
        <f aca="false">IF($F956=const_one,Sensitivity!$S$900*$T956,const_zero)</f>
        <v>0</v>
      </c>
      <c r="Y956" s="5" t="n">
        <f aca="false">IF($G956=const_one,Sensitivity!$P$900*$T956,const_zero)</f>
        <v>0</v>
      </c>
      <c r="Z956" s="5" t="n">
        <f aca="false">IF($H956=const_one,Sensitivity!$M$900*$T956,const_zero)</f>
        <v>0</v>
      </c>
      <c r="AA956" s="5" t="n">
        <f aca="false">IF($I956=const_one,Sensitivity!$J$900*$T956,const_zero)</f>
        <v>0</v>
      </c>
      <c r="AB956" s="5" t="n">
        <f aca="false">(Sensitivity!$AE$900+Sensitivity!$AJ$900)*$T956</f>
        <v>33286109.8991896</v>
      </c>
      <c r="AC956" s="5" t="n">
        <f aca="false">common_rsa_total*$T956</f>
        <v>1067954682.04818</v>
      </c>
      <c r="AD956" s="5" t="n">
        <f aca="false">IF($S956=const_one,pre_f_options_issued*($T956-option_strike_usd),const_zero)</f>
        <v>294154078.346717</v>
      </c>
      <c r="AE956" s="5" t="n">
        <f aca="false">J956+U956</f>
        <v>94605129.7059105</v>
      </c>
      <c r="AF956" s="5" t="n">
        <f aca="false">K956+V956</f>
        <v>300000000</v>
      </c>
      <c r="AG956" s="5" t="n">
        <f aca="false">L956+W956</f>
        <v>100000000</v>
      </c>
      <c r="AH956" s="5" t="n">
        <f aca="false">M956+X956</f>
        <v>60000000</v>
      </c>
      <c r="AI956" s="5" t="n">
        <f aca="false">N956+Y956</f>
        <v>30000000</v>
      </c>
      <c r="AJ956" s="5" t="n">
        <f aca="false">O956+Z956</f>
        <v>15000000</v>
      </c>
      <c r="AK956" s="5" t="n">
        <f aca="false">P956+AA956</f>
        <v>5000000</v>
      </c>
      <c r="AL956" s="5" t="n">
        <f aca="false">INDEX($AE$955:$AE$1082,$B956-$C956*1+const_one)</f>
        <v>30000000</v>
      </c>
      <c r="AM956" s="5" t="n">
        <f aca="false">INDEX($AF$955:$AF$1082,$B956-$D956*2+const_one)</f>
        <v>300000000</v>
      </c>
      <c r="AN956" s="5" t="n">
        <f aca="false">INDEX($AG$955:$AG$1082,$B956-$E956*4+const_one)</f>
        <v>100000000</v>
      </c>
      <c r="AO956" s="5" t="n">
        <f aca="false">INDEX($AH$955:$AH$1082,$B956-$F956*8+const_one)</f>
        <v>60000000</v>
      </c>
      <c r="AP956" s="5" t="n">
        <f aca="false">INDEX($AI$955:$AI$1082,$B956-$G956*16+const_one)</f>
        <v>30000000</v>
      </c>
      <c r="AQ956" s="5" t="n">
        <f aca="false">INDEX($AJ$955:$AJ$1082,$B956-$H956*32+const_one)</f>
        <v>15000000</v>
      </c>
      <c r="AR956" s="5" t="n">
        <f aca="false">INDEX($AK$955:$AK$1082,$B956-$I956*64+const_one)</f>
        <v>5000000</v>
      </c>
      <c r="AS956" s="5" t="n">
        <f aca="false">INDEX($AE$955:$AE$1082,$B956+(const_one-$C956)*1+const_one)</f>
        <v>94605129.7059105</v>
      </c>
      <c r="AT956" s="5" t="n">
        <f aca="false">INDEX($AF$955:$AF$1082,$B956+(const_one-$D956)*2+const_one)</f>
        <v>587564381.913625</v>
      </c>
      <c r="AU956" s="5" t="n">
        <f aca="false">INDEX($AG$955:$AG$1082,$B956+(const_one-$E956)*4+const_one)</f>
        <v>192911494.907154</v>
      </c>
      <c r="AV956" s="5" t="n">
        <f aca="false">INDEX($AH$955:$AH$1082,$B956+(const_one-$F956)*8+const_one)</f>
        <v>248768494.166573</v>
      </c>
      <c r="AW956" s="5" t="n">
        <f aca="false">INDEX($AI$955:$AI$1082,$B956+(const_one-$G956)*16+const_one)</f>
        <v>293206075.361492</v>
      </c>
      <c r="AX956" s="5" t="n">
        <f aca="false">INDEX($AJ$955:$AJ$1082,$B956+(const_one-$H956)*32+const_one)</f>
        <v>428808394.168539</v>
      </c>
      <c r="AY956" s="5" t="n">
        <f aca="false">INDEX($AK$955:$AK$1082,$B956+(const_one-$I956)*64+const_one)</f>
        <v>425963894.041385</v>
      </c>
      <c r="AZ956" s="5" t="n">
        <f aca="false">--($C956=--(AS956&gt;AL956))</f>
        <v>1</v>
      </c>
      <c r="BA956" s="5" t="n">
        <f aca="false">--($D956=--(AT956&gt;AM956))</f>
        <v>0</v>
      </c>
      <c r="BB956" s="5" t="n">
        <f aca="false">--($E956=--(AU956&gt;AN956))</f>
        <v>0</v>
      </c>
      <c r="BC956" s="5" t="n">
        <f aca="false">--($F956=--(AV956&gt;AO956))</f>
        <v>0</v>
      </c>
      <c r="BD956" s="5" t="n">
        <f aca="false">--($G956=--(AW956&gt;AP956))</f>
        <v>0</v>
      </c>
      <c r="BE956" s="5" t="n">
        <f aca="false">--($H956=--(AX956&gt;AQ956))</f>
        <v>0</v>
      </c>
      <c r="BF956" s="5" t="n">
        <f aca="false">--($I956=--(AY956&gt;AR956))</f>
        <v>0</v>
      </c>
      <c r="BG956" s="5" t="n">
        <f aca="false">SUM(AZ956:BF956)</f>
        <v>1</v>
      </c>
      <c r="BH956" s="5" t="n">
        <f aca="false">SUM(AE956:AK956)+AB956+AC956+AD956</f>
        <v>2000000000</v>
      </c>
    </row>
    <row r="957" customFormat="false" ht="15" hidden="true" customHeight="false" outlineLevel="0" collapsed="false">
      <c r="A957" s="5" t="n">
        <f aca="false">sensitivity_exit_usd</f>
        <v>2000000000</v>
      </c>
      <c r="B957" s="2" t="n">
        <f aca="false">ROW()-ROW($B$955)</f>
        <v>2</v>
      </c>
      <c r="C957" s="2" t="n">
        <f aca="false">MOD(QUOTIENT($B957,1),2)</f>
        <v>0</v>
      </c>
      <c r="D957" s="2" t="n">
        <f aca="false">MOD(QUOTIENT($B957,2),2)</f>
        <v>1</v>
      </c>
      <c r="E957" s="2" t="n">
        <f aca="false">MOD(QUOTIENT($B957,4),2)</f>
        <v>0</v>
      </c>
      <c r="F957" s="2" t="n">
        <f aca="false">MOD(QUOTIENT($B957,8),2)</f>
        <v>0</v>
      </c>
      <c r="G957" s="2" t="n">
        <f aca="false">MOD(QUOTIENT($B957,16),2)</f>
        <v>0</v>
      </c>
      <c r="H957" s="2" t="n">
        <f aca="false">MOD(QUOTIENT($B957,32),2)</f>
        <v>0</v>
      </c>
      <c r="I957" s="2" t="n">
        <f aca="false">MOD(QUOTIENT($B957,64),2)</f>
        <v>0</v>
      </c>
      <c r="J957" s="5" t="n">
        <f aca="false">IF($C957=const_zero,MIN(class_series_f_invested_usd,MAX(const_zero,$A957)),const_zero)</f>
        <v>30000000</v>
      </c>
      <c r="K957" s="5" t="n">
        <f aca="false">IF($D957=const_zero,MIN(class_series_e_invested_usd,MAX(const_zero,$A957-SUM($J957:$J957))),const_zero)</f>
        <v>0</v>
      </c>
      <c r="L957" s="5" t="n">
        <f aca="false">IF($E957=const_zero,MIN(class_series_d_invested_usd,MAX(const_zero,$A957-SUM($J957:$K957))),const_zero)</f>
        <v>100000000</v>
      </c>
      <c r="M957" s="5" t="n">
        <f aca="false">IF($F957=const_zero,MIN(class_series_c_invested_usd,MAX(const_zero,$A957-SUM($J957:$L957))),const_zero)</f>
        <v>60000000</v>
      </c>
      <c r="N957" s="5" t="n">
        <f aca="false">IF($G957=const_zero,MIN(class_series_b_invested_usd,MAX(const_zero,$A957-SUM($J957:$M957))),const_zero)</f>
        <v>30000000</v>
      </c>
      <c r="O957" s="5" t="n">
        <f aca="false">IF($H957=const_zero,MIN(class_series_a_invested_usd,MAX(const_zero,$A957-SUM($J957:$N957))),const_zero)</f>
        <v>15000000</v>
      </c>
      <c r="P957" s="5" t="n">
        <f aca="false">IF($I957=const_zero,MIN(class_seed_invested_usd,MAX(const_zero,$A957-SUM($J957:$O957))),const_zero)</f>
        <v>5000000</v>
      </c>
      <c r="Q957" s="5" t="n">
        <f aca="false">MAX(const_zero,$A957-SUM($J957:$P957))</f>
        <v>1760000000</v>
      </c>
      <c r="R957" s="9" t="n">
        <f aca="false">common_rsa_total+Sensitivity!$AE$900+Sensitivity!$AJ$900+IF($C957=const_one,Sensitivity!$D$900,const_zero)+IF($D957=const_one,Sensitivity!$Y$900,const_zero)+IF($E957=const_one,Sensitivity!$V$900,const_zero)+IF($F957=const_one,Sensitivity!$S$900,const_zero)+IF($G957=const_one,Sensitivity!$P$900,const_zero)+IF($H957=const_one,Sensitivity!$M$900,const_zero)+IF($I957=const_one,Sensitivity!$J$900,const_zero)</f>
        <v>15413833.1063222</v>
      </c>
      <c r="S957" s="23" t="b">
        <f aca="false">IF($R957&gt;const_zero,--($Q957&gt;option_strike_usd*$R957),const_zero)</f>
        <v>1</v>
      </c>
      <c r="T957" s="7" t="n">
        <f aca="false">IF($R957&gt;const_zero,IF($S957=const_one,($Q957+option_strike_usd*pre_f_options_issued)/($R957+pre_f_options_issued),$Q957/$R957),const_zero)</f>
        <v>98.3876532475883</v>
      </c>
      <c r="U957" s="5" t="n">
        <f aca="false">IF($C957=const_one,Sensitivity!$D$900*$T957,const_zero)</f>
        <v>0</v>
      </c>
      <c r="V957" s="5" t="n">
        <f aca="false">IF($D957=const_one,Sensitivity!$Y$900*$T957,const_zero)</f>
        <v>603442988.702727</v>
      </c>
      <c r="W957" s="5" t="n">
        <f aca="false">IF($E957=const_one,Sensitivity!$V$900*$T957,const_zero)</f>
        <v>0</v>
      </c>
      <c r="X957" s="5" t="n">
        <f aca="false">IF($F957=const_one,Sensitivity!$S$900*$T957,const_zero)</f>
        <v>0</v>
      </c>
      <c r="Y957" s="5" t="n">
        <f aca="false">IF($G957=const_one,Sensitivity!$P$900*$T957,const_zero)</f>
        <v>0</v>
      </c>
      <c r="Z957" s="5" t="n">
        <f aca="false">IF($H957=const_one,Sensitivity!$M$900*$T957,const_zero)</f>
        <v>0</v>
      </c>
      <c r="AA957" s="5" t="n">
        <f aca="false">IF($I957=const_one,Sensitivity!$J$900*$T957,const_zero)</f>
        <v>0</v>
      </c>
      <c r="AB957" s="5" t="n">
        <f aca="false">(Sensitivity!$AE$900+Sensitivity!$AJ$900)*$T957</f>
        <v>27598998.9500074</v>
      </c>
      <c r="AC957" s="5" t="n">
        <f aca="false">common_rsa_total*$T957</f>
        <v>885488879.228295</v>
      </c>
      <c r="AD957" s="5" t="n">
        <f aca="false">IF($S957=const_one,pre_f_options_issued*($T957-option_strike_usd),const_zero)</f>
        <v>243469133.118971</v>
      </c>
      <c r="AE957" s="5" t="n">
        <f aca="false">J957+U957</f>
        <v>30000000</v>
      </c>
      <c r="AF957" s="5" t="n">
        <f aca="false">K957+V957</f>
        <v>603442988.702727</v>
      </c>
      <c r="AG957" s="5" t="n">
        <f aca="false">L957+W957</f>
        <v>100000000</v>
      </c>
      <c r="AH957" s="5" t="n">
        <f aca="false">M957+X957</f>
        <v>60000000</v>
      </c>
      <c r="AI957" s="5" t="n">
        <f aca="false">N957+Y957</f>
        <v>30000000</v>
      </c>
      <c r="AJ957" s="5" t="n">
        <f aca="false">O957+Z957</f>
        <v>15000000</v>
      </c>
      <c r="AK957" s="5" t="n">
        <f aca="false">P957+AA957</f>
        <v>5000000</v>
      </c>
      <c r="AL957" s="5" t="n">
        <f aca="false">INDEX($AE$955:$AE$1082,$B957-$C957*1+const_one)</f>
        <v>30000000</v>
      </c>
      <c r="AM957" s="5" t="n">
        <f aca="false">INDEX($AF$955:$AF$1082,$B957-$D957*2+const_one)</f>
        <v>300000000</v>
      </c>
      <c r="AN957" s="5" t="n">
        <f aca="false">INDEX($AG$955:$AG$1082,$B957-$E957*4+const_one)</f>
        <v>100000000</v>
      </c>
      <c r="AO957" s="5" t="n">
        <f aca="false">INDEX($AH$955:$AH$1082,$B957-$F957*8+const_one)</f>
        <v>60000000</v>
      </c>
      <c r="AP957" s="5" t="n">
        <f aca="false">INDEX($AI$955:$AI$1082,$B957-$G957*16+const_one)</f>
        <v>30000000</v>
      </c>
      <c r="AQ957" s="5" t="n">
        <f aca="false">INDEX($AJ$955:$AJ$1082,$B957-$H957*32+const_one)</f>
        <v>15000000</v>
      </c>
      <c r="AR957" s="5" t="n">
        <f aca="false">INDEX($AK$955:$AK$1082,$B957-$I957*64+const_one)</f>
        <v>5000000</v>
      </c>
      <c r="AS957" s="5" t="n">
        <f aca="false">INDEX($AE$955:$AE$1082,$B957+(const_one-$C957)*1+const_one)</f>
        <v>76377280.0243437</v>
      </c>
      <c r="AT957" s="5" t="n">
        <f aca="false">INDEX($AF$955:$AF$1082,$B957+(const_one-$D957)*2+const_one)</f>
        <v>603442988.702727</v>
      </c>
      <c r="AU957" s="5" t="n">
        <f aca="false">INDEX($AG$955:$AG$1082,$B957+(const_one-$E957)*4+const_one)</f>
        <v>164342955.150731</v>
      </c>
      <c r="AV957" s="5" t="n">
        <f aca="false">INDEX($AH$955:$AH$1082,$B957+(const_one-$F957)*8+const_one)</f>
        <v>215321253.113903</v>
      </c>
      <c r="AW957" s="5" t="n">
        <f aca="false">INDEX($AI$955:$AI$1082,$B957+(const_one-$G957)*16+const_one)</f>
        <v>257126466.136635</v>
      </c>
      <c r="AX957" s="5" t="n">
        <f aca="false">INDEX($AJ$955:$AJ$1082,$B957+(const_one-$H957)*32+const_one)</f>
        <v>387866140.01949</v>
      </c>
      <c r="AY957" s="5" t="n">
        <f aca="false">INDEX($AK$955:$AK$1082,$B957+(const_one-$I957)*64+const_one)</f>
        <v>385684052.030632</v>
      </c>
      <c r="AZ957" s="5" t="n">
        <f aca="false">--($C957=--(AS957&gt;AL957))</f>
        <v>0</v>
      </c>
      <c r="BA957" s="5" t="n">
        <f aca="false">--($D957=--(AT957&gt;AM957))</f>
        <v>1</v>
      </c>
      <c r="BB957" s="5" t="n">
        <f aca="false">--($E957=--(AU957&gt;AN957))</f>
        <v>0</v>
      </c>
      <c r="BC957" s="5" t="n">
        <f aca="false">--($F957=--(AV957&gt;AO957))</f>
        <v>0</v>
      </c>
      <c r="BD957" s="5" t="n">
        <f aca="false">--($G957=--(AW957&gt;AP957))</f>
        <v>0</v>
      </c>
      <c r="BE957" s="5" t="n">
        <f aca="false">--($H957=--(AX957&gt;AQ957))</f>
        <v>0</v>
      </c>
      <c r="BF957" s="5" t="n">
        <f aca="false">--($I957=--(AY957&gt;AR957))</f>
        <v>0</v>
      </c>
      <c r="BG957" s="5" t="n">
        <f aca="false">SUM(AZ957:BF957)</f>
        <v>1</v>
      </c>
      <c r="BH957" s="5" t="n">
        <f aca="false">SUM(AE957:AK957)+AB957+AC957+AD957</f>
        <v>2000000000</v>
      </c>
    </row>
    <row r="958" customFormat="false" ht="15" hidden="true" customHeight="false" outlineLevel="0" collapsed="false">
      <c r="A958" s="5" t="n">
        <f aca="false">sensitivity_exit_usd</f>
        <v>2000000000</v>
      </c>
      <c r="B958" s="2" t="n">
        <f aca="false">ROW()-ROW($B$955)</f>
        <v>3</v>
      </c>
      <c r="C958" s="2" t="n">
        <f aca="false">MOD(QUOTIENT($B958,1),2)</f>
        <v>1</v>
      </c>
      <c r="D958" s="2" t="n">
        <f aca="false">MOD(QUOTIENT($B958,2),2)</f>
        <v>1</v>
      </c>
      <c r="E958" s="2" t="n">
        <f aca="false">MOD(QUOTIENT($B958,4),2)</f>
        <v>0</v>
      </c>
      <c r="F958" s="2" t="n">
        <f aca="false">MOD(QUOTIENT($B958,8),2)</f>
        <v>0</v>
      </c>
      <c r="G958" s="2" t="n">
        <f aca="false">MOD(QUOTIENT($B958,16),2)</f>
        <v>0</v>
      </c>
      <c r="H958" s="2" t="n">
        <f aca="false">MOD(QUOTIENT($B958,32),2)</f>
        <v>0</v>
      </c>
      <c r="I958" s="2" t="n">
        <f aca="false">MOD(QUOTIENT($B958,64),2)</f>
        <v>0</v>
      </c>
      <c r="J958" s="5" t="n">
        <f aca="false">IF($C958=const_zero,MIN(class_series_f_invested_usd,MAX(const_zero,$A958)),const_zero)</f>
        <v>0</v>
      </c>
      <c r="K958" s="5" t="n">
        <f aca="false">IF($D958=const_zero,MIN(class_series_e_invested_usd,MAX(const_zero,$A958-SUM($J958:$J958))),const_zero)</f>
        <v>0</v>
      </c>
      <c r="L958" s="5" t="n">
        <f aca="false">IF($E958=const_zero,MIN(class_series_d_invested_usd,MAX(const_zero,$A958-SUM($J958:$K958))),const_zero)</f>
        <v>100000000</v>
      </c>
      <c r="M958" s="5" t="n">
        <f aca="false">IF($F958=const_zero,MIN(class_series_c_invested_usd,MAX(const_zero,$A958-SUM($J958:$L958))),const_zero)</f>
        <v>60000000</v>
      </c>
      <c r="N958" s="5" t="n">
        <f aca="false">IF($G958=const_zero,MIN(class_series_b_invested_usd,MAX(const_zero,$A958-SUM($J958:$M958))),const_zero)</f>
        <v>30000000</v>
      </c>
      <c r="O958" s="5" t="n">
        <f aca="false">IF($H958=const_zero,MIN(class_series_a_invested_usd,MAX(const_zero,$A958-SUM($J958:$N958))),const_zero)</f>
        <v>15000000</v>
      </c>
      <c r="P958" s="5" t="n">
        <f aca="false">IF($I958=const_zero,MIN(class_seed_invested_usd,MAX(const_zero,$A958-SUM($J958:$O958))),const_zero)</f>
        <v>5000000</v>
      </c>
      <c r="Q958" s="5" t="n">
        <f aca="false">MAX(const_zero,$A958-SUM($J958:$P958))</f>
        <v>1790000000</v>
      </c>
      <c r="R958" s="9" t="n">
        <f aca="false">common_rsa_total+Sensitivity!$AE$900+Sensitivity!$AJ$900+IF($C958=const_one,Sensitivity!$D$900,const_zero)+IF($D958=const_one,Sensitivity!$Y$900,const_zero)+IF($E958=const_one,Sensitivity!$V$900,const_zero)+IF($F958=const_one,Sensitivity!$S$900,const_zero)+IF($G958=const_one,Sensitivity!$P$900,const_zero)+IF($H958=const_one,Sensitivity!$M$900,const_zero)+IF($I958=const_one,Sensitivity!$J$900,const_zero)</f>
        <v>16211101.1755256</v>
      </c>
      <c r="S958" s="23" t="b">
        <f aca="false">IF($R958&gt;const_zero,--($Q958&gt;option_strike_usd*$R958),const_zero)</f>
        <v>1</v>
      </c>
      <c r="T958" s="7" t="n">
        <f aca="false">IF($R958&gt;const_zero,IF($S958=const_one,($Q958+option_strike_usd*pre_f_options_issued)/($R958+pre_f_options_issued),$Q958/$R958),const_zero)</f>
        <v>95.7987444557577</v>
      </c>
      <c r="U958" s="5" t="n">
        <f aca="false">IF($C958=const_one,Sensitivity!$D$900*$T958,const_zero)</f>
        <v>76377280.0243437</v>
      </c>
      <c r="V958" s="5" t="n">
        <f aca="false">IF($D958=const_one,Sensitivity!$Y$900*$T958,const_zero)</f>
        <v>587564381.913625</v>
      </c>
      <c r="W958" s="5" t="n">
        <f aca="false">IF($E958=const_one,Sensitivity!$V$900*$T958,const_zero)</f>
        <v>0</v>
      </c>
      <c r="X958" s="5" t="n">
        <f aca="false">IF($F958=const_one,Sensitivity!$S$900*$T958,const_zero)</f>
        <v>0</v>
      </c>
      <c r="Y958" s="5" t="n">
        <f aca="false">IF($G958=const_one,Sensitivity!$P$900*$T958,const_zero)</f>
        <v>0</v>
      </c>
      <c r="Z958" s="5" t="n">
        <f aca="false">IF($H958=const_one,Sensitivity!$M$900*$T958,const_zero)</f>
        <v>0</v>
      </c>
      <c r="AA958" s="5" t="n">
        <f aca="false">IF($I958=const_one,Sensitivity!$J$900*$T958,const_zero)</f>
        <v>0</v>
      </c>
      <c r="AB958" s="5" t="n">
        <f aca="false">(Sensitivity!$AE$900+Sensitivity!$AJ$900)*$T958</f>
        <v>26872776.8208181</v>
      </c>
      <c r="AC958" s="5" t="n">
        <f aca="false">common_rsa_total*$T958</f>
        <v>862188700.101819</v>
      </c>
      <c r="AD958" s="5" t="n">
        <f aca="false">IF($S958=const_one,pre_f_options_issued*($T958-option_strike_usd),const_zero)</f>
        <v>236996861.139394</v>
      </c>
      <c r="AE958" s="5" t="n">
        <f aca="false">J958+U958</f>
        <v>76377280.0243437</v>
      </c>
      <c r="AF958" s="5" t="n">
        <f aca="false">K958+V958</f>
        <v>587564381.913625</v>
      </c>
      <c r="AG958" s="5" t="n">
        <f aca="false">L958+W958</f>
        <v>100000000</v>
      </c>
      <c r="AH958" s="5" t="n">
        <f aca="false">M958+X958</f>
        <v>60000000</v>
      </c>
      <c r="AI958" s="5" t="n">
        <f aca="false">N958+Y958</f>
        <v>30000000</v>
      </c>
      <c r="AJ958" s="5" t="n">
        <f aca="false">O958+Z958</f>
        <v>15000000</v>
      </c>
      <c r="AK958" s="5" t="n">
        <f aca="false">P958+AA958</f>
        <v>5000000</v>
      </c>
      <c r="AL958" s="5" t="n">
        <f aca="false">INDEX($AE$955:$AE$1082,$B958-$C958*1+const_one)</f>
        <v>30000000</v>
      </c>
      <c r="AM958" s="5" t="n">
        <f aca="false">INDEX($AF$955:$AF$1082,$B958-$D958*2+const_one)</f>
        <v>300000000</v>
      </c>
      <c r="AN958" s="5" t="n">
        <f aca="false">INDEX($AG$955:$AG$1082,$B958-$E958*4+const_one)</f>
        <v>100000000</v>
      </c>
      <c r="AO958" s="5" t="n">
        <f aca="false">INDEX($AH$955:$AH$1082,$B958-$F958*8+const_one)</f>
        <v>60000000</v>
      </c>
      <c r="AP958" s="5" t="n">
        <f aca="false">INDEX($AI$955:$AI$1082,$B958-$G958*16+const_one)</f>
        <v>30000000</v>
      </c>
      <c r="AQ958" s="5" t="n">
        <f aca="false">INDEX($AJ$955:$AJ$1082,$B958-$H958*32+const_one)</f>
        <v>15000000</v>
      </c>
      <c r="AR958" s="5" t="n">
        <f aca="false">INDEX($AK$955:$AK$1082,$B958-$I958*64+const_one)</f>
        <v>5000000</v>
      </c>
      <c r="AS958" s="5" t="n">
        <f aca="false">INDEX($AE$955:$AE$1082,$B958+(const_one-$C958)*1+const_one)</f>
        <v>76377280.0243437</v>
      </c>
      <c r="AT958" s="5" t="n">
        <f aca="false">INDEX($AF$955:$AF$1082,$B958+(const_one-$D958)*2+const_one)</f>
        <v>587564381.913625</v>
      </c>
      <c r="AU958" s="5" t="n">
        <f aca="false">INDEX($AG$955:$AG$1082,$B958+(const_one-$E958)*4+const_one)</f>
        <v>160478107.699364</v>
      </c>
      <c r="AV958" s="5" t="n">
        <f aca="false">INDEX($AH$955:$AH$1082,$B958+(const_one-$F958)*8+const_one)</f>
        <v>210600099.115356</v>
      </c>
      <c r="AW958" s="5" t="n">
        <f aca="false">INDEX($AI$955:$AI$1082,$B958+(const_one-$G958)*16+const_one)</f>
        <v>251829695.592013</v>
      </c>
      <c r="AX958" s="5" t="n">
        <f aca="false">INDEX($AJ$955:$AJ$1082,$B958+(const_one-$H958)*32+const_one)</f>
        <v>381150581.455426</v>
      </c>
      <c r="AY958" s="5" t="n">
        <f aca="false">INDEX($AK$955:$AK$1082,$B958+(const_one-$I958)*64+const_one)</f>
        <v>379041864.545576</v>
      </c>
      <c r="AZ958" s="5" t="n">
        <f aca="false">--($C958=--(AS958&gt;AL958))</f>
        <v>1</v>
      </c>
      <c r="BA958" s="5" t="n">
        <f aca="false">--($D958=--(AT958&gt;AM958))</f>
        <v>1</v>
      </c>
      <c r="BB958" s="5" t="n">
        <f aca="false">--($E958=--(AU958&gt;AN958))</f>
        <v>0</v>
      </c>
      <c r="BC958" s="5" t="n">
        <f aca="false">--($F958=--(AV958&gt;AO958))</f>
        <v>0</v>
      </c>
      <c r="BD958" s="5" t="n">
        <f aca="false">--($G958=--(AW958&gt;AP958))</f>
        <v>0</v>
      </c>
      <c r="BE958" s="5" t="n">
        <f aca="false">--($H958=--(AX958&gt;AQ958))</f>
        <v>0</v>
      </c>
      <c r="BF958" s="5" t="n">
        <f aca="false">--($I958=--(AY958&gt;AR958))</f>
        <v>0</v>
      </c>
      <c r="BG958" s="5" t="n">
        <f aca="false">SUM(AZ958:BF958)</f>
        <v>2</v>
      </c>
      <c r="BH958" s="5" t="n">
        <f aca="false">SUM(AE958:AK958)+AB958+AC958+AD958</f>
        <v>2000000000</v>
      </c>
    </row>
    <row r="959" customFormat="false" ht="15" hidden="true" customHeight="false" outlineLevel="0" collapsed="false">
      <c r="A959" s="5" t="n">
        <f aca="false">sensitivity_exit_usd</f>
        <v>2000000000</v>
      </c>
      <c r="B959" s="2" t="n">
        <f aca="false">ROW()-ROW($B$955)</f>
        <v>4</v>
      </c>
      <c r="C959" s="2" t="n">
        <f aca="false">MOD(QUOTIENT($B959,1),2)</f>
        <v>0</v>
      </c>
      <c r="D959" s="2" t="n">
        <f aca="false">MOD(QUOTIENT($B959,2),2)</f>
        <v>0</v>
      </c>
      <c r="E959" s="2" t="n">
        <f aca="false">MOD(QUOTIENT($B959,4),2)</f>
        <v>1</v>
      </c>
      <c r="F959" s="2" t="n">
        <f aca="false">MOD(QUOTIENT($B959,8),2)</f>
        <v>0</v>
      </c>
      <c r="G959" s="2" t="n">
        <f aca="false">MOD(QUOTIENT($B959,16),2)</f>
        <v>0</v>
      </c>
      <c r="H959" s="2" t="n">
        <f aca="false">MOD(QUOTIENT($B959,32),2)</f>
        <v>0</v>
      </c>
      <c r="I959" s="2" t="n">
        <f aca="false">MOD(QUOTIENT($B959,64),2)</f>
        <v>0</v>
      </c>
      <c r="J959" s="5" t="n">
        <f aca="false">IF($C959=const_zero,MIN(class_series_f_invested_usd,MAX(const_zero,$A959)),const_zero)</f>
        <v>30000000</v>
      </c>
      <c r="K959" s="5" t="n">
        <f aca="false">IF($D959=const_zero,MIN(class_series_e_invested_usd,MAX(const_zero,$A959-SUM($J959:$J959))),const_zero)</f>
        <v>300000000</v>
      </c>
      <c r="L959" s="5" t="n">
        <f aca="false">IF($E959=const_zero,MIN(class_series_d_invested_usd,MAX(const_zero,$A959-SUM($J959:$K959))),const_zero)</f>
        <v>0</v>
      </c>
      <c r="M959" s="5" t="n">
        <f aca="false">IF($F959=const_zero,MIN(class_series_c_invested_usd,MAX(const_zero,$A959-SUM($J959:$L959))),const_zero)</f>
        <v>60000000</v>
      </c>
      <c r="N959" s="5" t="n">
        <f aca="false">IF($G959=const_zero,MIN(class_series_b_invested_usd,MAX(const_zero,$A959-SUM($J959:$M959))),const_zero)</f>
        <v>30000000</v>
      </c>
      <c r="O959" s="5" t="n">
        <f aca="false">IF($H959=const_zero,MIN(class_series_a_invested_usd,MAX(const_zero,$A959-SUM($J959:$N959))),const_zero)</f>
        <v>15000000</v>
      </c>
      <c r="P959" s="5" t="n">
        <f aca="false">IF($I959=const_zero,MIN(class_seed_invested_usd,MAX(const_zero,$A959-SUM($J959:$O959))),const_zero)</f>
        <v>5000000</v>
      </c>
      <c r="Q959" s="5" t="n">
        <f aca="false">MAX(const_zero,$A959-SUM($J959:$P959))</f>
        <v>1560000000</v>
      </c>
      <c r="R959" s="9" t="n">
        <f aca="false">common_rsa_total+Sensitivity!$AE$900+Sensitivity!$AJ$900+IF($C959=const_one,Sensitivity!$D$900,const_zero)+IF($D959=const_one,Sensitivity!$Y$900,const_zero)+IF($E959=const_one,Sensitivity!$V$900,const_zero)+IF($F959=const_one,Sensitivity!$S$900,const_zero)+IF($G959=const_one,Sensitivity!$P$900,const_zero)+IF($H959=const_one,Sensitivity!$M$900,const_zero)+IF($I959=const_one,Sensitivity!$J$900,const_zero)</f>
        <v>11014164.1892672</v>
      </c>
      <c r="S959" s="23" t="b">
        <f aca="false">IF($R959&gt;const_zero,--($Q959&gt;option_strike_usd*$R959),const_zero)</f>
        <v>1</v>
      </c>
      <c r="T959" s="7" t="n">
        <f aca="false">IF($R959&gt;const_zero,IF($S959=const_one,($Q959+option_strike_usd*pre_f_options_issued)/($R959+pre_f_options_issued),$Q959/$R959),const_zero)</f>
        <v>115.619432923637</v>
      </c>
      <c r="U959" s="5" t="n">
        <f aca="false">IF($C959=const_one,Sensitivity!$D$900*$T959,const_zero)</f>
        <v>0</v>
      </c>
      <c r="V959" s="5" t="n">
        <f aca="false">IF($D959=const_one,Sensitivity!$Y$900*$T959,const_zero)</f>
        <v>0</v>
      </c>
      <c r="W959" s="5" t="n">
        <f aca="false">IF($E959=const_one,Sensitivity!$V$900*$T959,const_zero)</f>
        <v>200443787.162729</v>
      </c>
      <c r="X959" s="5" t="n">
        <f aca="false">IF($F959=const_one,Sensitivity!$S$900*$T959,const_zero)</f>
        <v>0</v>
      </c>
      <c r="Y959" s="5" t="n">
        <f aca="false">IF($G959=const_one,Sensitivity!$P$900*$T959,const_zero)</f>
        <v>0</v>
      </c>
      <c r="Z959" s="5" t="n">
        <f aca="false">IF($H959=const_one,Sensitivity!$M$900*$T959,const_zero)</f>
        <v>0</v>
      </c>
      <c r="AA959" s="5" t="n">
        <f aca="false">IF($I959=const_one,Sensitivity!$J$900*$T959,const_zero)</f>
        <v>0</v>
      </c>
      <c r="AB959" s="5" t="n">
        <f aca="false">(Sensitivity!$AE$900+Sensitivity!$AJ$900)*$T959</f>
        <v>32432734.2154402</v>
      </c>
      <c r="AC959" s="5" t="n">
        <f aca="false">common_rsa_total*$T959</f>
        <v>1040574896.31274</v>
      </c>
      <c r="AD959" s="5" t="n">
        <f aca="false">IF($S959=const_one,pre_f_options_issued*($T959-option_strike_usd),const_zero)</f>
        <v>286548582.309094</v>
      </c>
      <c r="AE959" s="5" t="n">
        <f aca="false">J959+U959</f>
        <v>30000000</v>
      </c>
      <c r="AF959" s="5" t="n">
        <f aca="false">K959+V959</f>
        <v>300000000</v>
      </c>
      <c r="AG959" s="5" t="n">
        <f aca="false">L959+W959</f>
        <v>200443787.162729</v>
      </c>
      <c r="AH959" s="5" t="n">
        <f aca="false">M959+X959</f>
        <v>60000000</v>
      </c>
      <c r="AI959" s="5" t="n">
        <f aca="false">N959+Y959</f>
        <v>30000000</v>
      </c>
      <c r="AJ959" s="5" t="n">
        <f aca="false">O959+Z959</f>
        <v>15000000</v>
      </c>
      <c r="AK959" s="5" t="n">
        <f aca="false">P959+AA959</f>
        <v>5000000</v>
      </c>
      <c r="AL959" s="5" t="n">
        <f aca="false">INDEX($AE$955:$AE$1082,$B959-$C959*1+const_one)</f>
        <v>30000000</v>
      </c>
      <c r="AM959" s="5" t="n">
        <f aca="false">INDEX($AF$955:$AF$1082,$B959-$D959*2+const_one)</f>
        <v>300000000</v>
      </c>
      <c r="AN959" s="5" t="n">
        <f aca="false">INDEX($AG$955:$AG$1082,$B959-$E959*4+const_one)</f>
        <v>100000000</v>
      </c>
      <c r="AO959" s="5" t="n">
        <f aca="false">INDEX($AH$955:$AH$1082,$B959-$F959*8+const_one)</f>
        <v>60000000</v>
      </c>
      <c r="AP959" s="5" t="n">
        <f aca="false">INDEX($AI$955:$AI$1082,$B959-$G959*16+const_one)</f>
        <v>30000000</v>
      </c>
      <c r="AQ959" s="5" t="n">
        <f aca="false">INDEX($AJ$955:$AJ$1082,$B959-$H959*32+const_one)</f>
        <v>15000000</v>
      </c>
      <c r="AR959" s="5" t="n">
        <f aca="false">INDEX($AK$955:$AK$1082,$B959-$I959*64+const_one)</f>
        <v>5000000</v>
      </c>
      <c r="AS959" s="5" t="n">
        <f aca="false">INDEX($AE$955:$AE$1082,$B959+(const_one-$C959)*1+const_one)</f>
        <v>88715746.77334</v>
      </c>
      <c r="AT959" s="5" t="n">
        <f aca="false">INDEX($AF$955:$AF$1082,$B959+(const_one-$D959)*2+const_one)</f>
        <v>581413312.017268</v>
      </c>
      <c r="AU959" s="5" t="n">
        <f aca="false">INDEX($AG$955:$AG$1082,$B959+(const_one-$E959)*4+const_one)</f>
        <v>200443787.162729</v>
      </c>
      <c r="AV959" s="5" t="n">
        <f aca="false">INDEX($AH$955:$AH$1082,$B959+(const_one-$F959)*8+const_one)</f>
        <v>244687685.365606</v>
      </c>
      <c r="AW959" s="5" t="n">
        <f aca="false">INDEX($AI$955:$AI$1082,$B959+(const_one-$G959)*16+const_one)</f>
        <v>289297111.573165</v>
      </c>
      <c r="AX959" s="5" t="n">
        <f aca="false">INDEX($AJ$955:$AJ$1082,$B959+(const_one-$H959)*32+const_one)</f>
        <v>426025172.909099</v>
      </c>
      <c r="AY959" s="5" t="n">
        <f aca="false">INDEX($AK$955:$AK$1082,$B959+(const_one-$I959)*64+const_one)</f>
        <v>423324537.898582</v>
      </c>
      <c r="AZ959" s="5" t="n">
        <f aca="false">--($C959=--(AS959&gt;AL959))</f>
        <v>0</v>
      </c>
      <c r="BA959" s="5" t="n">
        <f aca="false">--($D959=--(AT959&gt;AM959))</f>
        <v>0</v>
      </c>
      <c r="BB959" s="5" t="n">
        <f aca="false">--($E959=--(AU959&gt;AN959))</f>
        <v>1</v>
      </c>
      <c r="BC959" s="5" t="n">
        <f aca="false">--($F959=--(AV959&gt;AO959))</f>
        <v>0</v>
      </c>
      <c r="BD959" s="5" t="n">
        <f aca="false">--($G959=--(AW959&gt;AP959))</f>
        <v>0</v>
      </c>
      <c r="BE959" s="5" t="n">
        <f aca="false">--($H959=--(AX959&gt;AQ959))</f>
        <v>0</v>
      </c>
      <c r="BF959" s="5" t="n">
        <f aca="false">--($I959=--(AY959&gt;AR959))</f>
        <v>0</v>
      </c>
      <c r="BG959" s="5" t="n">
        <f aca="false">SUM(AZ959:BF959)</f>
        <v>1</v>
      </c>
      <c r="BH959" s="5" t="n">
        <f aca="false">SUM(AE959:AK959)+AB959+AC959+AD959</f>
        <v>2000000000</v>
      </c>
    </row>
    <row r="960" customFormat="false" ht="15" hidden="true" customHeight="false" outlineLevel="0" collapsed="false">
      <c r="A960" s="5" t="n">
        <f aca="false">sensitivity_exit_usd</f>
        <v>2000000000</v>
      </c>
      <c r="B960" s="2" t="n">
        <f aca="false">ROW()-ROW($B$955)</f>
        <v>5</v>
      </c>
      <c r="C960" s="2" t="n">
        <f aca="false">MOD(QUOTIENT($B960,1),2)</f>
        <v>1</v>
      </c>
      <c r="D960" s="2" t="n">
        <f aca="false">MOD(QUOTIENT($B960,2),2)</f>
        <v>0</v>
      </c>
      <c r="E960" s="2" t="n">
        <f aca="false">MOD(QUOTIENT($B960,4),2)</f>
        <v>1</v>
      </c>
      <c r="F960" s="2" t="n">
        <f aca="false">MOD(QUOTIENT($B960,8),2)</f>
        <v>0</v>
      </c>
      <c r="G960" s="2" t="n">
        <f aca="false">MOD(QUOTIENT($B960,16),2)</f>
        <v>0</v>
      </c>
      <c r="H960" s="2" t="n">
        <f aca="false">MOD(QUOTIENT($B960,32),2)</f>
        <v>0</v>
      </c>
      <c r="I960" s="2" t="n">
        <f aca="false">MOD(QUOTIENT($B960,64),2)</f>
        <v>0</v>
      </c>
      <c r="J960" s="5" t="n">
        <f aca="false">IF($C960=const_zero,MIN(class_series_f_invested_usd,MAX(const_zero,$A960)),const_zero)</f>
        <v>0</v>
      </c>
      <c r="K960" s="5" t="n">
        <f aca="false">IF($D960=const_zero,MIN(class_series_e_invested_usd,MAX(const_zero,$A960-SUM($J960:$J960))),const_zero)</f>
        <v>300000000</v>
      </c>
      <c r="L960" s="5" t="n">
        <f aca="false">IF($E960=const_zero,MIN(class_series_d_invested_usd,MAX(const_zero,$A960-SUM($J960:$K960))),const_zero)</f>
        <v>0</v>
      </c>
      <c r="M960" s="5" t="n">
        <f aca="false">IF($F960=const_zero,MIN(class_series_c_invested_usd,MAX(const_zero,$A960-SUM($J960:$L960))),const_zero)</f>
        <v>60000000</v>
      </c>
      <c r="N960" s="5" t="n">
        <f aca="false">IF($G960=const_zero,MIN(class_series_b_invested_usd,MAX(const_zero,$A960-SUM($J960:$M960))),const_zero)</f>
        <v>30000000</v>
      </c>
      <c r="O960" s="5" t="n">
        <f aca="false">IF($H960=const_zero,MIN(class_series_a_invested_usd,MAX(const_zero,$A960-SUM($J960:$N960))),const_zero)</f>
        <v>15000000</v>
      </c>
      <c r="P960" s="5" t="n">
        <f aca="false">IF($I960=const_zero,MIN(class_seed_invested_usd,MAX(const_zero,$A960-SUM($J960:$O960))),const_zero)</f>
        <v>5000000</v>
      </c>
      <c r="Q960" s="5" t="n">
        <f aca="false">MAX(const_zero,$A960-SUM($J960:$P960))</f>
        <v>1590000000</v>
      </c>
      <c r="R960" s="9" t="n">
        <f aca="false">common_rsa_total+Sensitivity!$AE$900+Sensitivity!$AJ$900+IF($C960=const_one,Sensitivity!$D$900,const_zero)+IF($D960=const_one,Sensitivity!$Y$900,const_zero)+IF($E960=const_one,Sensitivity!$V$900,const_zero)+IF($F960=const_one,Sensitivity!$S$900,const_zero)+IF($G960=const_one,Sensitivity!$P$900,const_zero)+IF($H960=const_one,Sensitivity!$M$900,const_zero)+IF($I960=const_one,Sensitivity!$J$900,const_zero)</f>
        <v>11811432.2584705</v>
      </c>
      <c r="S960" s="23" t="b">
        <f aca="false">IF($R960&gt;const_zero,--($Q960&gt;option_strike_usd*$R960),const_zero)</f>
        <v>1</v>
      </c>
      <c r="T960" s="7" t="n">
        <f aca="false">IF($R960&gt;const_zero,IF($S960=const_one,($Q960+option_strike_usd*pre_f_options_issued)/($R960+pre_f_options_issued),$Q960/$R960),const_zero)</f>
        <v>111.27467686244</v>
      </c>
      <c r="U960" s="5" t="n">
        <f aca="false">IF($C960=const_one,Sensitivity!$D$900*$T960,const_zero)</f>
        <v>88715746.77334</v>
      </c>
      <c r="V960" s="5" t="n">
        <f aca="false">IF($D960=const_one,Sensitivity!$Y$900*$T960,const_zero)</f>
        <v>0</v>
      </c>
      <c r="W960" s="5" t="n">
        <f aca="false">IF($E960=const_one,Sensitivity!$V$900*$T960,const_zero)</f>
        <v>192911494.907154</v>
      </c>
      <c r="X960" s="5" t="n">
        <f aca="false">IF($F960=const_one,Sensitivity!$S$900*$T960,const_zero)</f>
        <v>0</v>
      </c>
      <c r="Y960" s="5" t="n">
        <f aca="false">IF($G960=const_one,Sensitivity!$P$900*$T960,const_zero)</f>
        <v>0</v>
      </c>
      <c r="Z960" s="5" t="n">
        <f aca="false">IF($H960=const_one,Sensitivity!$M$900*$T960,const_zero)</f>
        <v>0</v>
      </c>
      <c r="AA960" s="5" t="n">
        <f aca="false">IF($I960=const_one,Sensitivity!$J$900*$T960,const_zero)</f>
        <v>0</v>
      </c>
      <c r="AB960" s="5" t="n">
        <f aca="false">(Sensitivity!$AE$900+Sensitivity!$AJ$900)*$T960</f>
        <v>31213974.4014492</v>
      </c>
      <c r="AC960" s="5" t="n">
        <f aca="false">common_rsa_total*$T960</f>
        <v>1001472091.76196</v>
      </c>
      <c r="AD960" s="5" t="n">
        <f aca="false">IF($S960=const_one,pre_f_options_issued*($T960-option_strike_usd),const_zero)</f>
        <v>275686692.156099</v>
      </c>
      <c r="AE960" s="5" t="n">
        <f aca="false">J960+U960</f>
        <v>88715746.77334</v>
      </c>
      <c r="AF960" s="5" t="n">
        <f aca="false">K960+V960</f>
        <v>300000000</v>
      </c>
      <c r="AG960" s="5" t="n">
        <f aca="false">L960+W960</f>
        <v>192911494.907154</v>
      </c>
      <c r="AH960" s="5" t="n">
        <f aca="false">M960+X960</f>
        <v>60000000</v>
      </c>
      <c r="AI960" s="5" t="n">
        <f aca="false">N960+Y960</f>
        <v>30000000</v>
      </c>
      <c r="AJ960" s="5" t="n">
        <f aca="false">O960+Z960</f>
        <v>15000000</v>
      </c>
      <c r="AK960" s="5" t="n">
        <f aca="false">P960+AA960</f>
        <v>5000000</v>
      </c>
      <c r="AL960" s="5" t="n">
        <f aca="false">INDEX($AE$955:$AE$1082,$B960-$C960*1+const_one)</f>
        <v>30000000</v>
      </c>
      <c r="AM960" s="5" t="n">
        <f aca="false">INDEX($AF$955:$AF$1082,$B960-$D960*2+const_one)</f>
        <v>300000000</v>
      </c>
      <c r="AN960" s="5" t="n">
        <f aca="false">INDEX($AG$955:$AG$1082,$B960-$E960*4+const_one)</f>
        <v>100000000</v>
      </c>
      <c r="AO960" s="5" t="n">
        <f aca="false">INDEX($AH$955:$AH$1082,$B960-$F960*8+const_one)</f>
        <v>60000000</v>
      </c>
      <c r="AP960" s="5" t="n">
        <f aca="false">INDEX($AI$955:$AI$1082,$B960-$G960*16+const_one)</f>
        <v>30000000</v>
      </c>
      <c r="AQ960" s="5" t="n">
        <f aca="false">INDEX($AJ$955:$AJ$1082,$B960-$H960*32+const_one)</f>
        <v>15000000</v>
      </c>
      <c r="AR960" s="5" t="n">
        <f aca="false">INDEX($AK$955:$AK$1082,$B960-$I960*64+const_one)</f>
        <v>5000000</v>
      </c>
      <c r="AS960" s="5" t="n">
        <f aca="false">INDEX($AE$955:$AE$1082,$B960+(const_one-$C960)*1+const_one)</f>
        <v>88715746.77334</v>
      </c>
      <c r="AT960" s="5" t="n">
        <f aca="false">INDEX($AF$955:$AF$1082,$B960+(const_one-$D960)*2+const_one)</f>
        <v>567740235.765964</v>
      </c>
      <c r="AU960" s="5" t="n">
        <f aca="false">INDEX($AG$955:$AG$1082,$B960+(const_one-$E960)*4+const_one)</f>
        <v>192911494.907154</v>
      </c>
      <c r="AV960" s="5" t="n">
        <f aca="false">INDEX($AH$955:$AH$1082,$B960+(const_one-$F960)*8+const_one)</f>
        <v>237322566.890684</v>
      </c>
      <c r="AW960" s="5" t="n">
        <f aca="false">INDEX($AI$955:$AI$1082,$B960+(const_one-$G960)*16+const_one)</f>
        <v>281172575.863463</v>
      </c>
      <c r="AX960" s="5" t="n">
        <f aca="false">INDEX($AJ$955:$AJ$1082,$B960+(const_one-$H960)*32+const_one)</f>
        <v>416204240.70175</v>
      </c>
      <c r="AY960" s="5" t="n">
        <f aca="false">INDEX($AK$955:$AK$1082,$B960+(const_one-$I960)*64+const_one)</f>
        <v>413615100.790697</v>
      </c>
      <c r="AZ960" s="5" t="n">
        <f aca="false">--($C960=--(AS960&gt;AL960))</f>
        <v>1</v>
      </c>
      <c r="BA960" s="5" t="n">
        <f aca="false">--($D960=--(AT960&gt;AM960))</f>
        <v>0</v>
      </c>
      <c r="BB960" s="5" t="n">
        <f aca="false">--($E960=--(AU960&gt;AN960))</f>
        <v>1</v>
      </c>
      <c r="BC960" s="5" t="n">
        <f aca="false">--($F960=--(AV960&gt;AO960))</f>
        <v>0</v>
      </c>
      <c r="BD960" s="5" t="n">
        <f aca="false">--($G960=--(AW960&gt;AP960))</f>
        <v>0</v>
      </c>
      <c r="BE960" s="5" t="n">
        <f aca="false">--($H960=--(AX960&gt;AQ960))</f>
        <v>0</v>
      </c>
      <c r="BF960" s="5" t="n">
        <f aca="false">--($I960=--(AY960&gt;AR960))</f>
        <v>0</v>
      </c>
      <c r="BG960" s="5" t="n">
        <f aca="false">SUM(AZ960:BF960)</f>
        <v>2</v>
      </c>
      <c r="BH960" s="5" t="n">
        <f aca="false">SUM(AE960:AK960)+AB960+AC960+AD960</f>
        <v>2000000000</v>
      </c>
    </row>
    <row r="961" customFormat="false" ht="15" hidden="true" customHeight="false" outlineLevel="0" collapsed="false">
      <c r="A961" s="5" t="n">
        <f aca="false">sensitivity_exit_usd</f>
        <v>2000000000</v>
      </c>
      <c r="B961" s="2" t="n">
        <f aca="false">ROW()-ROW($B$955)</f>
        <v>6</v>
      </c>
      <c r="C961" s="2" t="n">
        <f aca="false">MOD(QUOTIENT($B961,1),2)</f>
        <v>0</v>
      </c>
      <c r="D961" s="2" t="n">
        <f aca="false">MOD(QUOTIENT($B961,2),2)</f>
        <v>1</v>
      </c>
      <c r="E961" s="2" t="n">
        <f aca="false">MOD(QUOTIENT($B961,4),2)</f>
        <v>1</v>
      </c>
      <c r="F961" s="2" t="n">
        <f aca="false">MOD(QUOTIENT($B961,8),2)</f>
        <v>0</v>
      </c>
      <c r="G961" s="2" t="n">
        <f aca="false">MOD(QUOTIENT($B961,16),2)</f>
        <v>0</v>
      </c>
      <c r="H961" s="2" t="n">
        <f aca="false">MOD(QUOTIENT($B961,32),2)</f>
        <v>0</v>
      </c>
      <c r="I961" s="2" t="n">
        <f aca="false">MOD(QUOTIENT($B961,64),2)</f>
        <v>0</v>
      </c>
      <c r="J961" s="5" t="n">
        <f aca="false">IF($C961=const_zero,MIN(class_series_f_invested_usd,MAX(const_zero,$A961)),const_zero)</f>
        <v>30000000</v>
      </c>
      <c r="K961" s="5" t="n">
        <f aca="false">IF($D961=const_zero,MIN(class_series_e_invested_usd,MAX(const_zero,$A961-SUM($J961:$J961))),const_zero)</f>
        <v>0</v>
      </c>
      <c r="L961" s="5" t="n">
        <f aca="false">IF($E961=const_zero,MIN(class_series_d_invested_usd,MAX(const_zero,$A961-SUM($J961:$K961))),const_zero)</f>
        <v>0</v>
      </c>
      <c r="M961" s="5" t="n">
        <f aca="false">IF($F961=const_zero,MIN(class_series_c_invested_usd,MAX(const_zero,$A961-SUM($J961:$L961))),const_zero)</f>
        <v>60000000</v>
      </c>
      <c r="N961" s="5" t="n">
        <f aca="false">IF($G961=const_zero,MIN(class_series_b_invested_usd,MAX(const_zero,$A961-SUM($J961:$M961))),const_zero)</f>
        <v>30000000</v>
      </c>
      <c r="O961" s="5" t="n">
        <f aca="false">IF($H961=const_zero,MIN(class_series_a_invested_usd,MAX(const_zero,$A961-SUM($J961:$N961))),const_zero)</f>
        <v>15000000</v>
      </c>
      <c r="P961" s="5" t="n">
        <f aca="false">IF($I961=const_zero,MIN(class_seed_invested_usd,MAX(const_zero,$A961-SUM($J961:$O961))),const_zero)</f>
        <v>5000000</v>
      </c>
      <c r="Q961" s="5" t="n">
        <f aca="false">MAX(const_zero,$A961-SUM($J961:$P961))</f>
        <v>1860000000</v>
      </c>
      <c r="R961" s="9" t="n">
        <f aca="false">common_rsa_total+Sensitivity!$AE$900+Sensitivity!$AJ$900+IF($C961=const_one,Sensitivity!$D$900,const_zero)+IF($D961=const_one,Sensitivity!$Y$900,const_zero)+IF($E961=const_one,Sensitivity!$V$900,const_zero)+IF($F961=const_one,Sensitivity!$S$900,const_zero)+IF($G961=const_one,Sensitivity!$P$900,const_zero)+IF($H961=const_one,Sensitivity!$M$900,const_zero)+IF($I961=const_one,Sensitivity!$J$900,const_zero)</f>
        <v>17147484.4666011</v>
      </c>
      <c r="S961" s="23" t="b">
        <f aca="false">IF($R961&gt;const_zero,--($Q961&gt;option_strike_usd*$R961),const_zero)</f>
        <v>1</v>
      </c>
      <c r="T961" s="7" t="n">
        <f aca="false">IF($R961&gt;const_zero,IF($S961=const_one,($Q961+option_strike_usd*pre_f_options_issued)/($R961+pre_f_options_issued),$Q961/$R961),const_zero)</f>
        <v>94.795850489974</v>
      </c>
      <c r="U961" s="5" t="n">
        <f aca="false">IF($C961=const_one,Sensitivity!$D$900*$T961,const_zero)</f>
        <v>0</v>
      </c>
      <c r="V961" s="5" t="n">
        <f aca="false">IF($D961=const_one,Sensitivity!$Y$900*$T961,const_zero)</f>
        <v>581413312.017268</v>
      </c>
      <c r="W961" s="5" t="n">
        <f aca="false">IF($E961=const_one,Sensitivity!$V$900*$T961,const_zero)</f>
        <v>164342955.150731</v>
      </c>
      <c r="X961" s="5" t="n">
        <f aca="false">IF($F961=const_one,Sensitivity!$S$900*$T961,const_zero)</f>
        <v>0</v>
      </c>
      <c r="Y961" s="5" t="n">
        <f aca="false">IF($G961=const_one,Sensitivity!$P$900*$T961,const_zero)</f>
        <v>0</v>
      </c>
      <c r="Z961" s="5" t="n">
        <f aca="false">IF($H961=const_one,Sensitivity!$M$900*$T961,const_zero)</f>
        <v>0</v>
      </c>
      <c r="AA961" s="5" t="n">
        <f aca="false">IF($I961=const_one,Sensitivity!$J$900*$T961,const_zero)</f>
        <v>0</v>
      </c>
      <c r="AB961" s="5" t="n">
        <f aca="false">(Sensitivity!$AE$900+Sensitivity!$AJ$900)*$T961</f>
        <v>26591452.1973008</v>
      </c>
      <c r="AC961" s="5" t="n">
        <f aca="false">common_rsa_total*$T961</f>
        <v>853162654.409766</v>
      </c>
      <c r="AD961" s="5" t="n">
        <f aca="false">IF($S961=const_one,pre_f_options_issued*($T961-option_strike_usd),const_zero)</f>
        <v>234489626.224935</v>
      </c>
      <c r="AE961" s="5" t="n">
        <f aca="false">J961+U961</f>
        <v>30000000</v>
      </c>
      <c r="AF961" s="5" t="n">
        <f aca="false">K961+V961</f>
        <v>581413312.017268</v>
      </c>
      <c r="AG961" s="5" t="n">
        <f aca="false">L961+W961</f>
        <v>164342955.150731</v>
      </c>
      <c r="AH961" s="5" t="n">
        <f aca="false">M961+X961</f>
        <v>60000000</v>
      </c>
      <c r="AI961" s="5" t="n">
        <f aca="false">N961+Y961</f>
        <v>30000000</v>
      </c>
      <c r="AJ961" s="5" t="n">
        <f aca="false">O961+Z961</f>
        <v>15000000</v>
      </c>
      <c r="AK961" s="5" t="n">
        <f aca="false">P961+AA961</f>
        <v>5000000</v>
      </c>
      <c r="AL961" s="5" t="n">
        <f aca="false">INDEX($AE$955:$AE$1082,$B961-$C961*1+const_one)</f>
        <v>30000000</v>
      </c>
      <c r="AM961" s="5" t="n">
        <f aca="false">INDEX($AF$955:$AF$1082,$B961-$D961*2+const_one)</f>
        <v>300000000</v>
      </c>
      <c r="AN961" s="5" t="n">
        <f aca="false">INDEX($AG$955:$AG$1082,$B961-$E961*4+const_one)</f>
        <v>100000000</v>
      </c>
      <c r="AO961" s="5" t="n">
        <f aca="false">INDEX($AH$955:$AH$1082,$B961-$F961*8+const_one)</f>
        <v>60000000</v>
      </c>
      <c r="AP961" s="5" t="n">
        <f aca="false">INDEX($AI$955:$AI$1082,$B961-$G961*16+const_one)</f>
        <v>30000000</v>
      </c>
      <c r="AQ961" s="5" t="n">
        <f aca="false">INDEX($AJ$955:$AJ$1082,$B961-$H961*32+const_one)</f>
        <v>15000000</v>
      </c>
      <c r="AR961" s="5" t="n">
        <f aca="false">INDEX($AK$955:$AK$1082,$B961-$I961*64+const_one)</f>
        <v>5000000</v>
      </c>
      <c r="AS961" s="5" t="n">
        <f aca="false">INDEX($AE$955:$AE$1082,$B961+(const_one-$C961)*1+const_one)</f>
        <v>73800346.4862144</v>
      </c>
      <c r="AT961" s="5" t="n">
        <f aca="false">INDEX($AF$955:$AF$1082,$B961+(const_one-$D961)*2+const_one)</f>
        <v>581413312.017268</v>
      </c>
      <c r="AU961" s="5" t="n">
        <f aca="false">INDEX($AG$955:$AG$1082,$B961+(const_one-$E961)*4+const_one)</f>
        <v>164342955.150731</v>
      </c>
      <c r="AV961" s="5" t="n">
        <f aca="false">INDEX($AH$955:$AH$1082,$B961+(const_one-$F961)*8+const_one)</f>
        <v>209275575.496587</v>
      </c>
      <c r="AW961" s="5" t="n">
        <f aca="false">INDEX($AI$955:$AI$1082,$B961+(const_one-$G961)*16+const_one)</f>
        <v>250690093.567468</v>
      </c>
      <c r="AX961" s="5" t="n">
        <f aca="false">INDEX($AJ$955:$AJ$1082,$B961+(const_one-$H961)*32+const_one)</f>
        <v>380870510.851551</v>
      </c>
      <c r="AY961" s="5" t="n">
        <f aca="false">INDEX($AK$955:$AK$1082,$B961+(const_one-$I961)*64+const_one)</f>
        <v>378841906.266456</v>
      </c>
      <c r="AZ961" s="5" t="n">
        <f aca="false">--($C961=--(AS961&gt;AL961))</f>
        <v>0</v>
      </c>
      <c r="BA961" s="5" t="n">
        <f aca="false">--($D961=--(AT961&gt;AM961))</f>
        <v>1</v>
      </c>
      <c r="BB961" s="5" t="n">
        <f aca="false">--($E961=--(AU961&gt;AN961))</f>
        <v>1</v>
      </c>
      <c r="BC961" s="5" t="n">
        <f aca="false">--($F961=--(AV961&gt;AO961))</f>
        <v>0</v>
      </c>
      <c r="BD961" s="5" t="n">
        <f aca="false">--($G961=--(AW961&gt;AP961))</f>
        <v>0</v>
      </c>
      <c r="BE961" s="5" t="n">
        <f aca="false">--($H961=--(AX961&gt;AQ961))</f>
        <v>0</v>
      </c>
      <c r="BF961" s="5" t="n">
        <f aca="false">--($I961=--(AY961&gt;AR961))</f>
        <v>0</v>
      </c>
      <c r="BG961" s="5" t="n">
        <f aca="false">SUM(AZ961:BF961)</f>
        <v>2</v>
      </c>
      <c r="BH961" s="5" t="n">
        <f aca="false">SUM(AE961:AK961)+AB961+AC961+AD961</f>
        <v>2000000000</v>
      </c>
    </row>
    <row r="962" customFormat="false" ht="15" hidden="true" customHeight="false" outlineLevel="0" collapsed="false">
      <c r="A962" s="5" t="n">
        <f aca="false">sensitivity_exit_usd</f>
        <v>2000000000</v>
      </c>
      <c r="B962" s="2" t="n">
        <f aca="false">ROW()-ROW($B$955)</f>
        <v>7</v>
      </c>
      <c r="C962" s="2" t="n">
        <f aca="false">MOD(QUOTIENT($B962,1),2)</f>
        <v>1</v>
      </c>
      <c r="D962" s="2" t="n">
        <f aca="false">MOD(QUOTIENT($B962,2),2)</f>
        <v>1</v>
      </c>
      <c r="E962" s="2" t="n">
        <f aca="false">MOD(QUOTIENT($B962,4),2)</f>
        <v>1</v>
      </c>
      <c r="F962" s="2" t="n">
        <f aca="false">MOD(QUOTIENT($B962,8),2)</f>
        <v>0</v>
      </c>
      <c r="G962" s="2" t="n">
        <f aca="false">MOD(QUOTIENT($B962,16),2)</f>
        <v>0</v>
      </c>
      <c r="H962" s="2" t="n">
        <f aca="false">MOD(QUOTIENT($B962,32),2)</f>
        <v>0</v>
      </c>
      <c r="I962" s="2" t="n">
        <f aca="false">MOD(QUOTIENT($B962,64),2)</f>
        <v>0</v>
      </c>
      <c r="J962" s="5" t="n">
        <f aca="false">IF($C962=const_zero,MIN(class_series_f_invested_usd,MAX(const_zero,$A962)),const_zero)</f>
        <v>0</v>
      </c>
      <c r="K962" s="5" t="n">
        <f aca="false">IF($D962=const_zero,MIN(class_series_e_invested_usd,MAX(const_zero,$A962-SUM($J962:$J962))),const_zero)</f>
        <v>0</v>
      </c>
      <c r="L962" s="5" t="n">
        <f aca="false">IF($E962=const_zero,MIN(class_series_d_invested_usd,MAX(const_zero,$A962-SUM($J962:$K962))),const_zero)</f>
        <v>0</v>
      </c>
      <c r="M962" s="5" t="n">
        <f aca="false">IF($F962=const_zero,MIN(class_series_c_invested_usd,MAX(const_zero,$A962-SUM($J962:$L962))),const_zero)</f>
        <v>60000000</v>
      </c>
      <c r="N962" s="5" t="n">
        <f aca="false">IF($G962=const_zero,MIN(class_series_b_invested_usd,MAX(const_zero,$A962-SUM($J962:$M962))),const_zero)</f>
        <v>30000000</v>
      </c>
      <c r="O962" s="5" t="n">
        <f aca="false">IF($H962=const_zero,MIN(class_series_a_invested_usd,MAX(const_zero,$A962-SUM($J962:$N962))),const_zero)</f>
        <v>15000000</v>
      </c>
      <c r="P962" s="5" t="n">
        <f aca="false">IF($I962=const_zero,MIN(class_seed_invested_usd,MAX(const_zero,$A962-SUM($J962:$O962))),const_zero)</f>
        <v>5000000</v>
      </c>
      <c r="Q962" s="5" t="n">
        <f aca="false">MAX(const_zero,$A962-SUM($J962:$P962))</f>
        <v>1890000000</v>
      </c>
      <c r="R962" s="9" t="n">
        <f aca="false">common_rsa_total+Sensitivity!$AE$900+Sensitivity!$AJ$900+IF($C962=const_one,Sensitivity!$D$900,const_zero)+IF($D962=const_one,Sensitivity!$Y$900,const_zero)+IF($E962=const_one,Sensitivity!$V$900,const_zero)+IF($F962=const_one,Sensitivity!$S$900,const_zero)+IF($G962=const_one,Sensitivity!$P$900,const_zero)+IF($H962=const_one,Sensitivity!$M$900,const_zero)+IF($I962=const_one,Sensitivity!$J$900,const_zero)</f>
        <v>17944752.5358044</v>
      </c>
      <c r="S962" s="23" t="b">
        <f aca="false">IF($R962&gt;const_zero,--($Q962&gt;option_strike_usd*$R962),const_zero)</f>
        <v>1</v>
      </c>
      <c r="T962" s="7" t="n">
        <f aca="false">IF($R962&gt;const_zero,IF($S962=const_one,($Q962+option_strike_usd*pre_f_options_issued)/($R962+pre_f_options_issued),$Q962/$R962),const_zero)</f>
        <v>92.5665398339116</v>
      </c>
      <c r="U962" s="5" t="n">
        <f aca="false">IF($C962=const_one,Sensitivity!$D$900*$T962,const_zero)</f>
        <v>73800346.4862144</v>
      </c>
      <c r="V962" s="5" t="n">
        <f aca="false">IF($D962=const_one,Sensitivity!$Y$900*$T962,const_zero)</f>
        <v>567740235.765964</v>
      </c>
      <c r="W962" s="5" t="n">
        <f aca="false">IF($E962=const_one,Sensitivity!$V$900*$T962,const_zero)</f>
        <v>160478107.699364</v>
      </c>
      <c r="X962" s="5" t="n">
        <f aca="false">IF($F962=const_one,Sensitivity!$S$900*$T962,const_zero)</f>
        <v>0</v>
      </c>
      <c r="Y962" s="5" t="n">
        <f aca="false">IF($G962=const_one,Sensitivity!$P$900*$T962,const_zero)</f>
        <v>0</v>
      </c>
      <c r="Z962" s="5" t="n">
        <f aca="false">IF($H962=const_one,Sensitivity!$M$900*$T962,const_zero)</f>
        <v>0</v>
      </c>
      <c r="AA962" s="5" t="n">
        <f aca="false">IF($I962=const_one,Sensitivity!$J$900*$T962,const_zero)</f>
        <v>0</v>
      </c>
      <c r="AB962" s="5" t="n">
        <f aca="false">(Sensitivity!$AE$900+Sensitivity!$AJ$900)*$T962</f>
        <v>25966101.9584748</v>
      </c>
      <c r="AC962" s="5" t="n">
        <f aca="false">common_rsa_total*$T962</f>
        <v>833098858.505204</v>
      </c>
      <c r="AD962" s="5" t="n">
        <f aca="false">IF($S962=const_one,pre_f_options_issued*($T962-option_strike_usd),const_zero)</f>
        <v>228916349.584779</v>
      </c>
      <c r="AE962" s="5" t="n">
        <f aca="false">J962+U962</f>
        <v>73800346.4862144</v>
      </c>
      <c r="AF962" s="5" t="n">
        <f aca="false">K962+V962</f>
        <v>567740235.765964</v>
      </c>
      <c r="AG962" s="5" t="n">
        <f aca="false">L962+W962</f>
        <v>160478107.699364</v>
      </c>
      <c r="AH962" s="5" t="n">
        <f aca="false">M962+X962</f>
        <v>60000000</v>
      </c>
      <c r="AI962" s="5" t="n">
        <f aca="false">N962+Y962</f>
        <v>30000000</v>
      </c>
      <c r="AJ962" s="5" t="n">
        <f aca="false">O962+Z962</f>
        <v>15000000</v>
      </c>
      <c r="AK962" s="5" t="n">
        <f aca="false">P962+AA962</f>
        <v>5000000</v>
      </c>
      <c r="AL962" s="5" t="n">
        <f aca="false">INDEX($AE$955:$AE$1082,$B962-$C962*1+const_one)</f>
        <v>30000000</v>
      </c>
      <c r="AM962" s="5" t="n">
        <f aca="false">INDEX($AF$955:$AF$1082,$B962-$D962*2+const_one)</f>
        <v>300000000</v>
      </c>
      <c r="AN962" s="5" t="n">
        <f aca="false">INDEX($AG$955:$AG$1082,$B962-$E962*4+const_one)</f>
        <v>100000000</v>
      </c>
      <c r="AO962" s="5" t="n">
        <f aca="false">INDEX($AH$955:$AH$1082,$B962-$F962*8+const_one)</f>
        <v>60000000</v>
      </c>
      <c r="AP962" s="5" t="n">
        <f aca="false">INDEX($AI$955:$AI$1082,$B962-$G962*16+const_one)</f>
        <v>30000000</v>
      </c>
      <c r="AQ962" s="5" t="n">
        <f aca="false">INDEX($AJ$955:$AJ$1082,$B962-$H962*32+const_one)</f>
        <v>15000000</v>
      </c>
      <c r="AR962" s="5" t="n">
        <f aca="false">INDEX($AK$955:$AK$1082,$B962-$I962*64+const_one)</f>
        <v>5000000</v>
      </c>
      <c r="AS962" s="5" t="n">
        <f aca="false">INDEX($AE$955:$AE$1082,$B962+(const_one-$C962)*1+const_one)</f>
        <v>73800346.4862144</v>
      </c>
      <c r="AT962" s="5" t="n">
        <f aca="false">INDEX($AF$955:$AF$1082,$B962+(const_one-$D962)*2+const_one)</f>
        <v>567740235.765964</v>
      </c>
      <c r="AU962" s="5" t="n">
        <f aca="false">INDEX($AG$955:$AG$1082,$B962+(const_one-$E962)*4+const_one)</f>
        <v>160478107.699364</v>
      </c>
      <c r="AV962" s="5" t="n">
        <f aca="false">INDEX($AH$955:$AH$1082,$B962+(const_one-$F962)*8+const_one)</f>
        <v>205123692.745442</v>
      </c>
      <c r="AW962" s="5" t="n">
        <f aca="false">INDEX($AI$955:$AI$1082,$B962+(const_one-$G962)*16+const_one)</f>
        <v>246003876.184745</v>
      </c>
      <c r="AX962" s="5" t="n">
        <f aca="false">INDEX($AJ$955:$AJ$1082,$B962+(const_one-$H962)*32+const_one)</f>
        <v>374831705.931484</v>
      </c>
      <c r="AY962" s="5" t="n">
        <f aca="false">INDEX($AK$955:$AK$1082,$B962+(const_one-$I962)*64+const_one)</f>
        <v>372866664.2228</v>
      </c>
      <c r="AZ962" s="5" t="n">
        <f aca="false">--($C962=--(AS962&gt;AL962))</f>
        <v>1</v>
      </c>
      <c r="BA962" s="5" t="n">
        <f aca="false">--($D962=--(AT962&gt;AM962))</f>
        <v>1</v>
      </c>
      <c r="BB962" s="5" t="n">
        <f aca="false">--($E962=--(AU962&gt;AN962))</f>
        <v>1</v>
      </c>
      <c r="BC962" s="5" t="n">
        <f aca="false">--($F962=--(AV962&gt;AO962))</f>
        <v>0</v>
      </c>
      <c r="BD962" s="5" t="n">
        <f aca="false">--($G962=--(AW962&gt;AP962))</f>
        <v>0</v>
      </c>
      <c r="BE962" s="5" t="n">
        <f aca="false">--($H962=--(AX962&gt;AQ962))</f>
        <v>0</v>
      </c>
      <c r="BF962" s="5" t="n">
        <f aca="false">--($I962=--(AY962&gt;AR962))</f>
        <v>0</v>
      </c>
      <c r="BG962" s="5" t="n">
        <f aca="false">SUM(AZ962:BF962)</f>
        <v>3</v>
      </c>
      <c r="BH962" s="5" t="n">
        <f aca="false">SUM(AE962:AK962)+AB962+AC962+AD962</f>
        <v>2000000000</v>
      </c>
    </row>
    <row r="963" customFormat="false" ht="15" hidden="true" customHeight="false" outlineLevel="0" collapsed="false">
      <c r="A963" s="5" t="n">
        <f aca="false">sensitivity_exit_usd</f>
        <v>2000000000</v>
      </c>
      <c r="B963" s="2" t="n">
        <f aca="false">ROW()-ROW($B$955)</f>
        <v>8</v>
      </c>
      <c r="C963" s="2" t="n">
        <f aca="false">MOD(QUOTIENT($B963,1),2)</f>
        <v>0</v>
      </c>
      <c r="D963" s="2" t="n">
        <f aca="false">MOD(QUOTIENT($B963,2),2)</f>
        <v>0</v>
      </c>
      <c r="E963" s="2" t="n">
        <f aca="false">MOD(QUOTIENT($B963,4),2)</f>
        <v>0</v>
      </c>
      <c r="F963" s="2" t="n">
        <f aca="false">MOD(QUOTIENT($B963,8),2)</f>
        <v>1</v>
      </c>
      <c r="G963" s="2" t="n">
        <f aca="false">MOD(QUOTIENT($B963,16),2)</f>
        <v>0</v>
      </c>
      <c r="H963" s="2" t="n">
        <f aca="false">MOD(QUOTIENT($B963,32),2)</f>
        <v>0</v>
      </c>
      <c r="I963" s="2" t="n">
        <f aca="false">MOD(QUOTIENT($B963,64),2)</f>
        <v>0</v>
      </c>
      <c r="J963" s="5" t="n">
        <f aca="false">IF($C963=const_zero,MIN(class_series_f_invested_usd,MAX(const_zero,$A963)),const_zero)</f>
        <v>30000000</v>
      </c>
      <c r="K963" s="5" t="n">
        <f aca="false">IF($D963=const_zero,MIN(class_series_e_invested_usd,MAX(const_zero,$A963-SUM($J963:$J963))),const_zero)</f>
        <v>300000000</v>
      </c>
      <c r="L963" s="5" t="n">
        <f aca="false">IF($E963=const_zero,MIN(class_series_d_invested_usd,MAX(const_zero,$A963-SUM($J963:$K963))),const_zero)</f>
        <v>100000000</v>
      </c>
      <c r="M963" s="5" t="n">
        <f aca="false">IF($F963=const_zero,MIN(class_series_c_invested_usd,MAX(const_zero,$A963-SUM($J963:$L963))),const_zero)</f>
        <v>0</v>
      </c>
      <c r="N963" s="5" t="n">
        <f aca="false">IF($G963=const_zero,MIN(class_series_b_invested_usd,MAX(const_zero,$A963-SUM($J963:$M963))),const_zero)</f>
        <v>30000000</v>
      </c>
      <c r="O963" s="5" t="n">
        <f aca="false">IF($H963=const_zero,MIN(class_series_a_invested_usd,MAX(const_zero,$A963-SUM($J963:$N963))),const_zero)</f>
        <v>15000000</v>
      </c>
      <c r="P963" s="5" t="n">
        <f aca="false">IF($I963=const_zero,MIN(class_seed_invested_usd,MAX(const_zero,$A963-SUM($J963:$O963))),const_zero)</f>
        <v>5000000</v>
      </c>
      <c r="Q963" s="5" t="n">
        <f aca="false">MAX(const_zero,$A963-SUM($J963:$P963))</f>
        <v>1520000000</v>
      </c>
      <c r="R963" s="9" t="n">
        <f aca="false">common_rsa_total+Sensitivity!$AE$900+Sensitivity!$AJ$900+IF($C963=const_one,Sensitivity!$D$900,const_zero)+IF($D963=const_one,Sensitivity!$Y$900,const_zero)+IF($E963=const_one,Sensitivity!$V$900,const_zero)+IF($F963=const_one,Sensitivity!$S$900,const_zero)+IF($G963=const_one,Sensitivity!$P$900,const_zero)+IF($H963=const_one,Sensitivity!$M$900,const_zero)+IF($I963=const_one,Sensitivity!$J$900,const_zero)</f>
        <v>11680512.8289884</v>
      </c>
      <c r="S963" s="23" t="b">
        <f aca="false">IF($R963&gt;const_zero,--($Q963&gt;option_strike_usd*$R963),const_zero)</f>
        <v>1</v>
      </c>
      <c r="T963" s="7" t="n">
        <f aca="false">IF($R963&gt;const_zero,IF($S963=const_one,($Q963+option_strike_usd*pre_f_options_issued)/($R963+pre_f_options_issued),$Q963/$R963),const_zero)</f>
        <v>107.365651606594</v>
      </c>
      <c r="U963" s="5" t="n">
        <f aca="false">IF($C963=const_one,Sensitivity!$D$900*$T963,const_zero)</f>
        <v>0</v>
      </c>
      <c r="V963" s="5" t="n">
        <f aca="false">IF($D963=const_one,Sensitivity!$Y$900*$T963,const_zero)</f>
        <v>0</v>
      </c>
      <c r="W963" s="5" t="n">
        <f aca="false">IF($E963=const_one,Sensitivity!$V$900*$T963,const_zero)</f>
        <v>0</v>
      </c>
      <c r="X963" s="5" t="n">
        <f aca="false">IF($F963=const_one,Sensitivity!$S$900*$T963,const_zero)</f>
        <v>257677563.855825</v>
      </c>
      <c r="Y963" s="5" t="n">
        <f aca="false">IF($G963=const_one,Sensitivity!$P$900*$T963,const_zero)</f>
        <v>0</v>
      </c>
      <c r="Z963" s="5" t="n">
        <f aca="false">IF($H963=const_one,Sensitivity!$M$900*$T963,const_zero)</f>
        <v>0</v>
      </c>
      <c r="AA963" s="5" t="n">
        <f aca="false">IF($I963=const_one,Sensitivity!$J$900*$T963,const_zero)</f>
        <v>0</v>
      </c>
      <c r="AB963" s="5" t="n">
        <f aca="false">(Sensitivity!$AE$900+Sensitivity!$AJ$900)*$T963</f>
        <v>30117442.668345</v>
      </c>
      <c r="AC963" s="5" t="n">
        <f aca="false">common_rsa_total*$T963</f>
        <v>966290864.459345</v>
      </c>
      <c r="AD963" s="5" t="n">
        <f aca="false">IF($S963=const_one,pre_f_options_issued*($T963-option_strike_usd),const_zero)</f>
        <v>265914129.016485</v>
      </c>
      <c r="AE963" s="5" t="n">
        <f aca="false">J963+U963</f>
        <v>30000000</v>
      </c>
      <c r="AF963" s="5" t="n">
        <f aca="false">K963+V963</f>
        <v>300000000</v>
      </c>
      <c r="AG963" s="5" t="n">
        <f aca="false">L963+W963</f>
        <v>100000000</v>
      </c>
      <c r="AH963" s="5" t="n">
        <f aca="false">M963+X963</f>
        <v>257677563.855825</v>
      </c>
      <c r="AI963" s="5" t="n">
        <f aca="false">N963+Y963</f>
        <v>30000000</v>
      </c>
      <c r="AJ963" s="5" t="n">
        <f aca="false">O963+Z963</f>
        <v>15000000</v>
      </c>
      <c r="AK963" s="5" t="n">
        <f aca="false">P963+AA963</f>
        <v>5000000</v>
      </c>
      <c r="AL963" s="5" t="n">
        <f aca="false">INDEX($AE$955:$AE$1082,$B963-$C963*1+const_one)</f>
        <v>30000000</v>
      </c>
      <c r="AM963" s="5" t="n">
        <f aca="false">INDEX($AF$955:$AF$1082,$B963-$D963*2+const_one)</f>
        <v>300000000</v>
      </c>
      <c r="AN963" s="5" t="n">
        <f aca="false">INDEX($AG$955:$AG$1082,$B963-$E963*4+const_one)</f>
        <v>100000000</v>
      </c>
      <c r="AO963" s="5" t="n">
        <f aca="false">INDEX($AH$955:$AH$1082,$B963-$F963*8+const_one)</f>
        <v>60000000</v>
      </c>
      <c r="AP963" s="5" t="n">
        <f aca="false">INDEX($AI$955:$AI$1082,$B963-$G963*16+const_one)</f>
        <v>30000000</v>
      </c>
      <c r="AQ963" s="5" t="n">
        <f aca="false">INDEX($AJ$955:$AJ$1082,$B963-$H963*32+const_one)</f>
        <v>15000000</v>
      </c>
      <c r="AR963" s="5" t="n">
        <f aca="false">INDEX($AK$955:$AK$1082,$B963-$I963*64+const_one)</f>
        <v>5000000</v>
      </c>
      <c r="AS963" s="5" t="n">
        <f aca="false">INDEX($AE$955:$AE$1082,$B963+(const_one-$C963)*1+const_one)</f>
        <v>82639657.0928331</v>
      </c>
      <c r="AT963" s="5" t="n">
        <f aca="false">INDEX($AF$955:$AF$1082,$B963+(const_one-$D963)*2+const_one)</f>
        <v>550264253.276851</v>
      </c>
      <c r="AU963" s="5" t="n">
        <f aca="false">INDEX($AG$955:$AG$1082,$B963+(const_one-$E963)*4+const_one)</f>
        <v>176751307.740649</v>
      </c>
      <c r="AV963" s="5" t="n">
        <f aca="false">INDEX($AH$955:$AH$1082,$B963+(const_one-$F963)*8+const_one)</f>
        <v>257677563.855825</v>
      </c>
      <c r="AW963" s="5" t="n">
        <f aca="false">INDEX($AI$955:$AI$1082,$B963+(const_one-$G963)*16+const_one)</f>
        <v>271092024.223019</v>
      </c>
      <c r="AX963" s="5" t="n">
        <f aca="false">INDEX($AJ$955:$AJ$1082,$B963+(const_one-$H963)*32+const_one)</f>
        <v>400797417.073309</v>
      </c>
      <c r="AY963" s="5" t="n">
        <f aca="false">INDEX($AK$955:$AK$1082,$B963+(const_one-$I963)*64+const_one)</f>
        <v>398190604.604539</v>
      </c>
      <c r="AZ963" s="5" t="n">
        <f aca="false">--($C963=--(AS963&gt;AL963))</f>
        <v>0</v>
      </c>
      <c r="BA963" s="5" t="n">
        <f aca="false">--($D963=--(AT963&gt;AM963))</f>
        <v>0</v>
      </c>
      <c r="BB963" s="5" t="n">
        <f aca="false">--($E963=--(AU963&gt;AN963))</f>
        <v>0</v>
      </c>
      <c r="BC963" s="5" t="n">
        <f aca="false">--($F963=--(AV963&gt;AO963))</f>
        <v>1</v>
      </c>
      <c r="BD963" s="5" t="n">
        <f aca="false">--($G963=--(AW963&gt;AP963))</f>
        <v>0</v>
      </c>
      <c r="BE963" s="5" t="n">
        <f aca="false">--($H963=--(AX963&gt;AQ963))</f>
        <v>0</v>
      </c>
      <c r="BF963" s="5" t="n">
        <f aca="false">--($I963=--(AY963&gt;AR963))</f>
        <v>0</v>
      </c>
      <c r="BG963" s="5" t="n">
        <f aca="false">SUM(AZ963:BF963)</f>
        <v>1</v>
      </c>
      <c r="BH963" s="5" t="n">
        <f aca="false">SUM(AE963:AK963)+AB963+AC963+AD963</f>
        <v>2000000000</v>
      </c>
    </row>
    <row r="964" customFormat="false" ht="15" hidden="true" customHeight="false" outlineLevel="0" collapsed="false">
      <c r="A964" s="5" t="n">
        <f aca="false">sensitivity_exit_usd</f>
        <v>2000000000</v>
      </c>
      <c r="B964" s="2" t="n">
        <f aca="false">ROW()-ROW($B$955)</f>
        <v>9</v>
      </c>
      <c r="C964" s="2" t="n">
        <f aca="false">MOD(QUOTIENT($B964,1),2)</f>
        <v>1</v>
      </c>
      <c r="D964" s="2" t="n">
        <f aca="false">MOD(QUOTIENT($B964,2),2)</f>
        <v>0</v>
      </c>
      <c r="E964" s="2" t="n">
        <f aca="false">MOD(QUOTIENT($B964,4),2)</f>
        <v>0</v>
      </c>
      <c r="F964" s="2" t="n">
        <f aca="false">MOD(QUOTIENT($B964,8),2)</f>
        <v>1</v>
      </c>
      <c r="G964" s="2" t="n">
        <f aca="false">MOD(QUOTIENT($B964,16),2)</f>
        <v>0</v>
      </c>
      <c r="H964" s="2" t="n">
        <f aca="false">MOD(QUOTIENT($B964,32),2)</f>
        <v>0</v>
      </c>
      <c r="I964" s="2" t="n">
        <f aca="false">MOD(QUOTIENT($B964,64),2)</f>
        <v>0</v>
      </c>
      <c r="J964" s="5" t="n">
        <f aca="false">IF($C964=const_zero,MIN(class_series_f_invested_usd,MAX(const_zero,$A964)),const_zero)</f>
        <v>0</v>
      </c>
      <c r="K964" s="5" t="n">
        <f aca="false">IF($D964=const_zero,MIN(class_series_e_invested_usd,MAX(const_zero,$A964-SUM($J964:$J964))),const_zero)</f>
        <v>300000000</v>
      </c>
      <c r="L964" s="5" t="n">
        <f aca="false">IF($E964=const_zero,MIN(class_series_d_invested_usd,MAX(const_zero,$A964-SUM($J964:$K964))),const_zero)</f>
        <v>100000000</v>
      </c>
      <c r="M964" s="5" t="n">
        <f aca="false">IF($F964=const_zero,MIN(class_series_c_invested_usd,MAX(const_zero,$A964-SUM($J964:$L964))),const_zero)</f>
        <v>0</v>
      </c>
      <c r="N964" s="5" t="n">
        <f aca="false">IF($G964=const_zero,MIN(class_series_b_invested_usd,MAX(const_zero,$A964-SUM($J964:$M964))),const_zero)</f>
        <v>30000000</v>
      </c>
      <c r="O964" s="5" t="n">
        <f aca="false">IF($H964=const_zero,MIN(class_series_a_invested_usd,MAX(const_zero,$A964-SUM($J964:$N964))),const_zero)</f>
        <v>15000000</v>
      </c>
      <c r="P964" s="5" t="n">
        <f aca="false">IF($I964=const_zero,MIN(class_seed_invested_usd,MAX(const_zero,$A964-SUM($J964:$O964))),const_zero)</f>
        <v>5000000</v>
      </c>
      <c r="Q964" s="5" t="n">
        <f aca="false">MAX(const_zero,$A964-SUM($J964:$P964))</f>
        <v>1550000000</v>
      </c>
      <c r="R964" s="9" t="n">
        <f aca="false">common_rsa_total+Sensitivity!$AE$900+Sensitivity!$AJ$900+IF($C964=const_one,Sensitivity!$D$900,const_zero)+IF($D964=const_one,Sensitivity!$Y$900,const_zero)+IF($E964=const_one,Sensitivity!$V$900,const_zero)+IF($F964=const_one,Sensitivity!$S$900,const_zero)+IF($G964=const_one,Sensitivity!$P$900,const_zero)+IF($H964=const_one,Sensitivity!$M$900,const_zero)+IF($I964=const_one,Sensitivity!$J$900,const_zero)</f>
        <v>12477780.8981917</v>
      </c>
      <c r="S964" s="23" t="b">
        <f aca="false">IF($R964&gt;const_zero,--($Q964&gt;option_strike_usd*$R964),const_zero)</f>
        <v>1</v>
      </c>
      <c r="T964" s="7" t="n">
        <f aca="false">IF($R964&gt;const_zero,IF($S964=const_one,($Q964+option_strike_usd*pre_f_options_issued)/($R964+pre_f_options_issued),$Q964/$R964),const_zero)</f>
        <v>103.653539236072</v>
      </c>
      <c r="U964" s="5" t="n">
        <f aca="false">IF($C964=const_one,Sensitivity!$D$900*$T964,const_zero)</f>
        <v>82639657.0928331</v>
      </c>
      <c r="V964" s="5" t="n">
        <f aca="false">IF($D964=const_one,Sensitivity!$Y$900*$T964,const_zero)</f>
        <v>0</v>
      </c>
      <c r="W964" s="5" t="n">
        <f aca="false">IF($E964=const_one,Sensitivity!$V$900*$T964,const_zero)</f>
        <v>0</v>
      </c>
      <c r="X964" s="5" t="n">
        <f aca="false">IF($F964=const_one,Sensitivity!$S$900*$T964,const_zero)</f>
        <v>248768494.166573</v>
      </c>
      <c r="Y964" s="5" t="n">
        <f aca="false">IF($G964=const_one,Sensitivity!$P$900*$T964,const_zero)</f>
        <v>0</v>
      </c>
      <c r="Z964" s="5" t="n">
        <f aca="false">IF($H964=const_one,Sensitivity!$M$900*$T964,const_zero)</f>
        <v>0</v>
      </c>
      <c r="AA964" s="5" t="n">
        <f aca="false">IF($I964=const_one,Sensitivity!$J$900*$T964,const_zero)</f>
        <v>0</v>
      </c>
      <c r="AB964" s="5" t="n">
        <f aca="false">(Sensitivity!$AE$900+Sensitivity!$AJ$900)*$T964</f>
        <v>29076147.5257671</v>
      </c>
      <c r="AC964" s="5" t="n">
        <f aca="false">common_rsa_total*$T964</f>
        <v>932881853.124647</v>
      </c>
      <c r="AD964" s="5" t="n">
        <f aca="false">IF($S964=const_one,pre_f_options_issued*($T964-option_strike_usd),const_zero)</f>
        <v>256633848.09018</v>
      </c>
      <c r="AE964" s="5" t="n">
        <f aca="false">J964+U964</f>
        <v>82639657.0928331</v>
      </c>
      <c r="AF964" s="5" t="n">
        <f aca="false">K964+V964</f>
        <v>300000000</v>
      </c>
      <c r="AG964" s="5" t="n">
        <f aca="false">L964+W964</f>
        <v>100000000</v>
      </c>
      <c r="AH964" s="5" t="n">
        <f aca="false">M964+X964</f>
        <v>248768494.166573</v>
      </c>
      <c r="AI964" s="5" t="n">
        <f aca="false">N964+Y964</f>
        <v>30000000</v>
      </c>
      <c r="AJ964" s="5" t="n">
        <f aca="false">O964+Z964</f>
        <v>15000000</v>
      </c>
      <c r="AK964" s="5" t="n">
        <f aca="false">P964+AA964</f>
        <v>5000000</v>
      </c>
      <c r="AL964" s="5" t="n">
        <f aca="false">INDEX($AE$955:$AE$1082,$B964-$C964*1+const_one)</f>
        <v>30000000</v>
      </c>
      <c r="AM964" s="5" t="n">
        <f aca="false">INDEX($AF$955:$AF$1082,$B964-$D964*2+const_one)</f>
        <v>300000000</v>
      </c>
      <c r="AN964" s="5" t="n">
        <f aca="false">INDEX($AG$955:$AG$1082,$B964-$E964*4+const_one)</f>
        <v>100000000</v>
      </c>
      <c r="AO964" s="5" t="n">
        <f aca="false">INDEX($AH$955:$AH$1082,$B964-$F964*8+const_one)</f>
        <v>60000000</v>
      </c>
      <c r="AP964" s="5" t="n">
        <f aca="false">INDEX($AI$955:$AI$1082,$B964-$G964*16+const_one)</f>
        <v>30000000</v>
      </c>
      <c r="AQ964" s="5" t="n">
        <f aca="false">INDEX($AJ$955:$AJ$1082,$B964-$H964*32+const_one)</f>
        <v>15000000</v>
      </c>
      <c r="AR964" s="5" t="n">
        <f aca="false">INDEX($AK$955:$AK$1082,$B964-$I964*64+const_one)</f>
        <v>5000000</v>
      </c>
      <c r="AS964" s="5" t="n">
        <f aca="false">INDEX($AE$955:$AE$1082,$B964+(const_one-$C964)*1+const_one)</f>
        <v>82639657.0928331</v>
      </c>
      <c r="AT964" s="5" t="n">
        <f aca="false">INDEX($AF$955:$AF$1082,$B964+(const_one-$D964)*2+const_one)</f>
        <v>538199107.630308</v>
      </c>
      <c r="AU964" s="5" t="n">
        <f aca="false">INDEX($AG$955:$AG$1082,$B964+(const_one-$E964)*4+const_one)</f>
        <v>171431079.547873</v>
      </c>
      <c r="AV964" s="5" t="n">
        <f aca="false">INDEX($AH$955:$AH$1082,$B964+(const_one-$F964)*8+const_one)</f>
        <v>248768494.166573</v>
      </c>
      <c r="AW964" s="5" t="n">
        <f aca="false">INDEX($AI$955:$AI$1082,$B964+(const_one-$G964)*16+const_one)</f>
        <v>264075973.941674</v>
      </c>
      <c r="AX964" s="5" t="n">
        <f aca="false">INDEX($AJ$955:$AJ$1082,$B964+(const_one-$H964)*32+const_one)</f>
        <v>392310839.724417</v>
      </c>
      <c r="AY964" s="5" t="n">
        <f aca="false">INDEX($AK$955:$AK$1082,$B964+(const_one-$I964)*64+const_one)</f>
        <v>389808059.247706</v>
      </c>
      <c r="AZ964" s="5" t="n">
        <f aca="false">--($C964=--(AS964&gt;AL964))</f>
        <v>1</v>
      </c>
      <c r="BA964" s="5" t="n">
        <f aca="false">--($D964=--(AT964&gt;AM964))</f>
        <v>0</v>
      </c>
      <c r="BB964" s="5" t="n">
        <f aca="false">--($E964=--(AU964&gt;AN964))</f>
        <v>0</v>
      </c>
      <c r="BC964" s="5" t="n">
        <f aca="false">--($F964=--(AV964&gt;AO964))</f>
        <v>1</v>
      </c>
      <c r="BD964" s="5" t="n">
        <f aca="false">--($G964=--(AW964&gt;AP964))</f>
        <v>0</v>
      </c>
      <c r="BE964" s="5" t="n">
        <f aca="false">--($H964=--(AX964&gt;AQ964))</f>
        <v>0</v>
      </c>
      <c r="BF964" s="5" t="n">
        <f aca="false">--($I964=--(AY964&gt;AR964))</f>
        <v>0</v>
      </c>
      <c r="BG964" s="5" t="n">
        <f aca="false">SUM(AZ964:BF964)</f>
        <v>2</v>
      </c>
      <c r="BH964" s="5" t="n">
        <f aca="false">SUM(AE964:AK964)+AB964+AC964+AD964</f>
        <v>2000000000</v>
      </c>
    </row>
    <row r="965" customFormat="false" ht="15" hidden="true" customHeight="false" outlineLevel="0" collapsed="false">
      <c r="A965" s="5" t="n">
        <f aca="false">sensitivity_exit_usd</f>
        <v>2000000000</v>
      </c>
      <c r="B965" s="2" t="n">
        <f aca="false">ROW()-ROW($B$955)</f>
        <v>10</v>
      </c>
      <c r="C965" s="2" t="n">
        <f aca="false">MOD(QUOTIENT($B965,1),2)</f>
        <v>0</v>
      </c>
      <c r="D965" s="2" t="n">
        <f aca="false">MOD(QUOTIENT($B965,2),2)</f>
        <v>1</v>
      </c>
      <c r="E965" s="2" t="n">
        <f aca="false">MOD(QUOTIENT($B965,4),2)</f>
        <v>0</v>
      </c>
      <c r="F965" s="2" t="n">
        <f aca="false">MOD(QUOTIENT($B965,8),2)</f>
        <v>1</v>
      </c>
      <c r="G965" s="2" t="n">
        <f aca="false">MOD(QUOTIENT($B965,16),2)</f>
        <v>0</v>
      </c>
      <c r="H965" s="2" t="n">
        <f aca="false">MOD(QUOTIENT($B965,32),2)</f>
        <v>0</v>
      </c>
      <c r="I965" s="2" t="n">
        <f aca="false">MOD(QUOTIENT($B965,64),2)</f>
        <v>0</v>
      </c>
      <c r="J965" s="5" t="n">
        <f aca="false">IF($C965=const_zero,MIN(class_series_f_invested_usd,MAX(const_zero,$A965)),const_zero)</f>
        <v>30000000</v>
      </c>
      <c r="K965" s="5" t="n">
        <f aca="false">IF($D965=const_zero,MIN(class_series_e_invested_usd,MAX(const_zero,$A965-SUM($J965:$J965))),const_zero)</f>
        <v>0</v>
      </c>
      <c r="L965" s="5" t="n">
        <f aca="false">IF($E965=const_zero,MIN(class_series_d_invested_usd,MAX(const_zero,$A965-SUM($J965:$K965))),const_zero)</f>
        <v>100000000</v>
      </c>
      <c r="M965" s="5" t="n">
        <f aca="false">IF($F965=const_zero,MIN(class_series_c_invested_usd,MAX(const_zero,$A965-SUM($J965:$L965))),const_zero)</f>
        <v>0</v>
      </c>
      <c r="N965" s="5" t="n">
        <f aca="false">IF($G965=const_zero,MIN(class_series_b_invested_usd,MAX(const_zero,$A965-SUM($J965:$M965))),const_zero)</f>
        <v>30000000</v>
      </c>
      <c r="O965" s="5" t="n">
        <f aca="false">IF($H965=const_zero,MIN(class_series_a_invested_usd,MAX(const_zero,$A965-SUM($J965:$N965))),const_zero)</f>
        <v>15000000</v>
      </c>
      <c r="P965" s="5" t="n">
        <f aca="false">IF($I965=const_zero,MIN(class_seed_invested_usd,MAX(const_zero,$A965-SUM($J965:$O965))),const_zero)</f>
        <v>5000000</v>
      </c>
      <c r="Q965" s="5" t="n">
        <f aca="false">MAX(const_zero,$A965-SUM($J965:$P965))</f>
        <v>1820000000</v>
      </c>
      <c r="R965" s="9" t="n">
        <f aca="false">common_rsa_total+Sensitivity!$AE$900+Sensitivity!$AJ$900+IF($C965=const_one,Sensitivity!$D$900,const_zero)+IF($D965=const_one,Sensitivity!$Y$900,const_zero)+IF($E965=const_one,Sensitivity!$V$900,const_zero)+IF($F965=const_one,Sensitivity!$S$900,const_zero)+IF($G965=const_one,Sensitivity!$P$900,const_zero)+IF($H965=const_one,Sensitivity!$M$900,const_zero)+IF($I965=const_one,Sensitivity!$J$900,const_zero)</f>
        <v>17813833.1063222</v>
      </c>
      <c r="S965" s="23" t="b">
        <f aca="false">IF($R965&gt;const_zero,--($Q965&gt;option_strike_usd*$R965),const_zero)</f>
        <v>1</v>
      </c>
      <c r="T965" s="7" t="n">
        <f aca="false">IF($R965&gt;const_zero,IF($S965=const_one,($Q965+option_strike_usd*pre_f_options_issued)/($R965+pre_f_options_issued),$Q965/$R965),const_zero)</f>
        <v>89.7171887974597</v>
      </c>
      <c r="U965" s="5" t="n">
        <f aca="false">IF($C965=const_one,Sensitivity!$D$900*$T965,const_zero)</f>
        <v>0</v>
      </c>
      <c r="V965" s="5" t="n">
        <f aca="false">IF($D965=const_one,Sensitivity!$Y$900*$T965,const_zero)</f>
        <v>550264253.276851</v>
      </c>
      <c r="W965" s="5" t="n">
        <f aca="false">IF($E965=const_one,Sensitivity!$V$900*$T965,const_zero)</f>
        <v>0</v>
      </c>
      <c r="X965" s="5" t="n">
        <f aca="false">IF($F965=const_one,Sensitivity!$S$900*$T965,const_zero)</f>
        <v>215321253.113903</v>
      </c>
      <c r="Y965" s="5" t="n">
        <f aca="false">IF($G965=const_one,Sensitivity!$P$900*$T965,const_zero)</f>
        <v>0</v>
      </c>
      <c r="Z965" s="5" t="n">
        <f aca="false">IF($H965=const_one,Sensitivity!$M$900*$T965,const_zero)</f>
        <v>0</v>
      </c>
      <c r="AA965" s="5" t="n">
        <f aca="false">IF($I965=const_one,Sensitivity!$J$900*$T965,const_zero)</f>
        <v>0</v>
      </c>
      <c r="AB965" s="5" t="n">
        <f aca="false">(Sensitivity!$AE$900+Sensitivity!$AJ$900)*$T965</f>
        <v>25166822.4384588</v>
      </c>
      <c r="AC965" s="5" t="n">
        <f aca="false">common_rsa_total*$T965</f>
        <v>807454699.177138</v>
      </c>
      <c r="AD965" s="5" t="n">
        <f aca="false">IF($S965=const_one,pre_f_options_issued*($T965-option_strike_usd),const_zero)</f>
        <v>221792971.993649</v>
      </c>
      <c r="AE965" s="5" t="n">
        <f aca="false">J965+U965</f>
        <v>30000000</v>
      </c>
      <c r="AF965" s="5" t="n">
        <f aca="false">K965+V965</f>
        <v>550264253.276851</v>
      </c>
      <c r="AG965" s="5" t="n">
        <f aca="false">L965+W965</f>
        <v>100000000</v>
      </c>
      <c r="AH965" s="5" t="n">
        <f aca="false">M965+X965</f>
        <v>215321253.113903</v>
      </c>
      <c r="AI965" s="5" t="n">
        <f aca="false">N965+Y965</f>
        <v>30000000</v>
      </c>
      <c r="AJ965" s="5" t="n">
        <f aca="false">O965+Z965</f>
        <v>15000000</v>
      </c>
      <c r="AK965" s="5" t="n">
        <f aca="false">P965+AA965</f>
        <v>5000000</v>
      </c>
      <c r="AL965" s="5" t="n">
        <f aca="false">INDEX($AE$955:$AE$1082,$B965-$C965*1+const_one)</f>
        <v>30000000</v>
      </c>
      <c r="AM965" s="5" t="n">
        <f aca="false">INDEX($AF$955:$AF$1082,$B965-$D965*2+const_one)</f>
        <v>300000000</v>
      </c>
      <c r="AN965" s="5" t="n">
        <f aca="false">INDEX($AG$955:$AG$1082,$B965-$E965*4+const_one)</f>
        <v>100000000</v>
      </c>
      <c r="AO965" s="5" t="n">
        <f aca="false">INDEX($AH$955:$AH$1082,$B965-$F965*8+const_one)</f>
        <v>60000000</v>
      </c>
      <c r="AP965" s="5" t="n">
        <f aca="false">INDEX($AI$955:$AI$1082,$B965-$G965*16+const_one)</f>
        <v>30000000</v>
      </c>
      <c r="AQ965" s="5" t="n">
        <f aca="false">INDEX($AJ$955:$AJ$1082,$B965-$H965*32+const_one)</f>
        <v>15000000</v>
      </c>
      <c r="AR965" s="5" t="n">
        <f aca="false">INDEX($AK$955:$AK$1082,$B965-$I965*64+const_one)</f>
        <v>5000000</v>
      </c>
      <c r="AS965" s="5" t="n">
        <f aca="false">INDEX($AE$955:$AE$1082,$B965+(const_one-$C965)*1+const_one)</f>
        <v>69960305.9982196</v>
      </c>
      <c r="AT965" s="5" t="n">
        <f aca="false">INDEX($AF$955:$AF$1082,$B965+(const_one-$D965)*2+const_one)</f>
        <v>550264253.276851</v>
      </c>
      <c r="AU965" s="5" t="n">
        <f aca="false">INDEX($AG$955:$AG$1082,$B965+(const_one-$E965)*4+const_one)</f>
        <v>151171202.555329</v>
      </c>
      <c r="AV965" s="5" t="n">
        <f aca="false">INDEX($AH$955:$AH$1082,$B965+(const_one-$F965)*8+const_one)</f>
        <v>215321253.113903</v>
      </c>
      <c r="AW965" s="5" t="n">
        <f aca="false">INDEX($AI$955:$AI$1082,$B965+(const_one-$G965)*16+const_one)</f>
        <v>238377789.471819</v>
      </c>
      <c r="AX965" s="5" t="n">
        <f aca="false">INDEX($AJ$955:$AJ$1082,$B965+(const_one-$H965)*32+const_one)</f>
        <v>362943848.188103</v>
      </c>
      <c r="AY965" s="5" t="n">
        <f aca="false">INDEX($AK$955:$AK$1082,$B965+(const_one-$I965)*64+const_one)</f>
        <v>360968643.572114</v>
      </c>
      <c r="AZ965" s="5" t="n">
        <f aca="false">--($C965=--(AS965&gt;AL965))</f>
        <v>0</v>
      </c>
      <c r="BA965" s="5" t="n">
        <f aca="false">--($D965=--(AT965&gt;AM965))</f>
        <v>1</v>
      </c>
      <c r="BB965" s="5" t="n">
        <f aca="false">--($E965=--(AU965&gt;AN965))</f>
        <v>0</v>
      </c>
      <c r="BC965" s="5" t="n">
        <f aca="false">--($F965=--(AV965&gt;AO965))</f>
        <v>1</v>
      </c>
      <c r="BD965" s="5" t="n">
        <f aca="false">--($G965=--(AW965&gt;AP965))</f>
        <v>0</v>
      </c>
      <c r="BE965" s="5" t="n">
        <f aca="false">--($H965=--(AX965&gt;AQ965))</f>
        <v>0</v>
      </c>
      <c r="BF965" s="5" t="n">
        <f aca="false">--($I965=--(AY965&gt;AR965))</f>
        <v>0</v>
      </c>
      <c r="BG965" s="5" t="n">
        <f aca="false">SUM(AZ965:BF965)</f>
        <v>2</v>
      </c>
      <c r="BH965" s="5" t="n">
        <f aca="false">SUM(AE965:AK965)+AB965+AC965+AD965</f>
        <v>2000000000</v>
      </c>
    </row>
    <row r="966" customFormat="false" ht="15" hidden="true" customHeight="false" outlineLevel="0" collapsed="false">
      <c r="A966" s="5" t="n">
        <f aca="false">sensitivity_exit_usd</f>
        <v>2000000000</v>
      </c>
      <c r="B966" s="2" t="n">
        <f aca="false">ROW()-ROW($B$955)</f>
        <v>11</v>
      </c>
      <c r="C966" s="2" t="n">
        <f aca="false">MOD(QUOTIENT($B966,1),2)</f>
        <v>1</v>
      </c>
      <c r="D966" s="2" t="n">
        <f aca="false">MOD(QUOTIENT($B966,2),2)</f>
        <v>1</v>
      </c>
      <c r="E966" s="2" t="n">
        <f aca="false">MOD(QUOTIENT($B966,4),2)</f>
        <v>0</v>
      </c>
      <c r="F966" s="2" t="n">
        <f aca="false">MOD(QUOTIENT($B966,8),2)</f>
        <v>1</v>
      </c>
      <c r="G966" s="2" t="n">
        <f aca="false">MOD(QUOTIENT($B966,16),2)</f>
        <v>0</v>
      </c>
      <c r="H966" s="2" t="n">
        <f aca="false">MOD(QUOTIENT($B966,32),2)</f>
        <v>0</v>
      </c>
      <c r="I966" s="2" t="n">
        <f aca="false">MOD(QUOTIENT($B966,64),2)</f>
        <v>0</v>
      </c>
      <c r="J966" s="5" t="n">
        <f aca="false">IF($C966=const_zero,MIN(class_series_f_invested_usd,MAX(const_zero,$A966)),const_zero)</f>
        <v>0</v>
      </c>
      <c r="K966" s="5" t="n">
        <f aca="false">IF($D966=const_zero,MIN(class_series_e_invested_usd,MAX(const_zero,$A966-SUM($J966:$J966))),const_zero)</f>
        <v>0</v>
      </c>
      <c r="L966" s="5" t="n">
        <f aca="false">IF($E966=const_zero,MIN(class_series_d_invested_usd,MAX(const_zero,$A966-SUM($J966:$K966))),const_zero)</f>
        <v>100000000</v>
      </c>
      <c r="M966" s="5" t="n">
        <f aca="false">IF($F966=const_zero,MIN(class_series_c_invested_usd,MAX(const_zero,$A966-SUM($J966:$L966))),const_zero)</f>
        <v>0</v>
      </c>
      <c r="N966" s="5" t="n">
        <f aca="false">IF($G966=const_zero,MIN(class_series_b_invested_usd,MAX(const_zero,$A966-SUM($J966:$M966))),const_zero)</f>
        <v>30000000</v>
      </c>
      <c r="O966" s="5" t="n">
        <f aca="false">IF($H966=const_zero,MIN(class_series_a_invested_usd,MAX(const_zero,$A966-SUM($J966:$N966))),const_zero)</f>
        <v>15000000</v>
      </c>
      <c r="P966" s="5" t="n">
        <f aca="false">IF($I966=const_zero,MIN(class_seed_invested_usd,MAX(const_zero,$A966-SUM($J966:$O966))),const_zero)</f>
        <v>5000000</v>
      </c>
      <c r="Q966" s="5" t="n">
        <f aca="false">MAX(const_zero,$A966-SUM($J966:$P966))</f>
        <v>1850000000</v>
      </c>
      <c r="R966" s="9" t="n">
        <f aca="false">common_rsa_total+Sensitivity!$AE$900+Sensitivity!$AJ$900+IF($C966=const_one,Sensitivity!$D$900,const_zero)+IF($D966=const_one,Sensitivity!$Y$900,const_zero)+IF($E966=const_one,Sensitivity!$V$900,const_zero)+IF($F966=const_one,Sensitivity!$S$900,const_zero)+IF($G966=const_one,Sensitivity!$P$900,const_zero)+IF($H966=const_one,Sensitivity!$M$900,const_zero)+IF($I966=const_one,Sensitivity!$J$900,const_zero)</f>
        <v>18611101.1755256</v>
      </c>
      <c r="S966" s="23" t="b">
        <f aca="false">IF($R966&gt;const_zero,--($Q966&gt;option_strike_usd*$R966),const_zero)</f>
        <v>1</v>
      </c>
      <c r="T966" s="7" t="n">
        <f aca="false">IF($R966&gt;const_zero,IF($S966=const_one,($Q966+option_strike_usd*pre_f_options_issued)/($R966+pre_f_options_issued),$Q966/$R966),const_zero)</f>
        <v>87.7500412980652</v>
      </c>
      <c r="U966" s="5" t="n">
        <f aca="false">IF($C966=const_one,Sensitivity!$D$900*$T966,const_zero)</f>
        <v>69960305.9982196</v>
      </c>
      <c r="V966" s="5" t="n">
        <f aca="false">IF($D966=const_one,Sensitivity!$Y$900*$T966,const_zero)</f>
        <v>538199107.630308</v>
      </c>
      <c r="W966" s="5" t="n">
        <f aca="false">IF($E966=const_one,Sensitivity!$V$900*$T966,const_zero)</f>
        <v>0</v>
      </c>
      <c r="X966" s="5" t="n">
        <f aca="false">IF($F966=const_one,Sensitivity!$S$900*$T966,const_zero)</f>
        <v>210600099.115356</v>
      </c>
      <c r="Y966" s="5" t="n">
        <f aca="false">IF($G966=const_one,Sensitivity!$P$900*$T966,const_zero)</f>
        <v>0</v>
      </c>
      <c r="Z966" s="5" t="n">
        <f aca="false">IF($H966=const_one,Sensitivity!$M$900*$T966,const_zero)</f>
        <v>0</v>
      </c>
      <c r="AA966" s="5" t="n">
        <f aca="false">IF($I966=const_one,Sensitivity!$J$900*$T966,const_zero)</f>
        <v>0</v>
      </c>
      <c r="AB966" s="5" t="n">
        <f aca="false">(Sensitivity!$AE$900+Sensitivity!$AJ$900)*$T966</f>
        <v>24615012.3283662</v>
      </c>
      <c r="AC966" s="5" t="n">
        <f aca="false">common_rsa_total*$T966</f>
        <v>789750371.682587</v>
      </c>
      <c r="AD966" s="5" t="n">
        <f aca="false">IF($S966=const_one,pre_f_options_issued*($T966-option_strike_usd),const_zero)</f>
        <v>216875103.245163</v>
      </c>
      <c r="AE966" s="5" t="n">
        <f aca="false">J966+U966</f>
        <v>69960305.9982196</v>
      </c>
      <c r="AF966" s="5" t="n">
        <f aca="false">K966+V966</f>
        <v>538199107.630308</v>
      </c>
      <c r="AG966" s="5" t="n">
        <f aca="false">L966+W966</f>
        <v>100000000</v>
      </c>
      <c r="AH966" s="5" t="n">
        <f aca="false">M966+X966</f>
        <v>210600099.115356</v>
      </c>
      <c r="AI966" s="5" t="n">
        <f aca="false">N966+Y966</f>
        <v>30000000</v>
      </c>
      <c r="AJ966" s="5" t="n">
        <f aca="false">O966+Z966</f>
        <v>15000000</v>
      </c>
      <c r="AK966" s="5" t="n">
        <f aca="false">P966+AA966</f>
        <v>5000000</v>
      </c>
      <c r="AL966" s="5" t="n">
        <f aca="false">INDEX($AE$955:$AE$1082,$B966-$C966*1+const_one)</f>
        <v>30000000</v>
      </c>
      <c r="AM966" s="5" t="n">
        <f aca="false">INDEX($AF$955:$AF$1082,$B966-$D966*2+const_one)</f>
        <v>300000000</v>
      </c>
      <c r="AN966" s="5" t="n">
        <f aca="false">INDEX($AG$955:$AG$1082,$B966-$E966*4+const_one)</f>
        <v>100000000</v>
      </c>
      <c r="AO966" s="5" t="n">
        <f aca="false">INDEX($AH$955:$AH$1082,$B966-$F966*8+const_one)</f>
        <v>60000000</v>
      </c>
      <c r="AP966" s="5" t="n">
        <f aca="false">INDEX($AI$955:$AI$1082,$B966-$G966*16+const_one)</f>
        <v>30000000</v>
      </c>
      <c r="AQ966" s="5" t="n">
        <f aca="false">INDEX($AJ$955:$AJ$1082,$B966-$H966*32+const_one)</f>
        <v>15000000</v>
      </c>
      <c r="AR966" s="5" t="n">
        <f aca="false">INDEX($AK$955:$AK$1082,$B966-$I966*64+const_one)</f>
        <v>5000000</v>
      </c>
      <c r="AS966" s="5" t="n">
        <f aca="false">INDEX($AE$955:$AE$1082,$B966+(const_one-$C966)*1+const_one)</f>
        <v>69960305.9982196</v>
      </c>
      <c r="AT966" s="5" t="n">
        <f aca="false">INDEX($AF$955:$AF$1082,$B966+(const_one-$D966)*2+const_one)</f>
        <v>538199107.630308</v>
      </c>
      <c r="AU966" s="5" t="n">
        <f aca="false">INDEX($AG$955:$AG$1082,$B966+(const_one-$E966)*4+const_one)</f>
        <v>148172070.397312</v>
      </c>
      <c r="AV966" s="5" t="n">
        <f aca="false">INDEX($AH$955:$AH$1082,$B966+(const_one-$F966)*8+const_one)</f>
        <v>210600099.115356</v>
      </c>
      <c r="AW966" s="5" t="n">
        <f aca="false">INDEX($AI$955:$AI$1082,$B966+(const_one-$G966)*16+const_one)</f>
        <v>234228207.118661</v>
      </c>
      <c r="AX966" s="5" t="n">
        <f aca="false">INDEX($AJ$955:$AJ$1082,$B966+(const_one-$H966)*32+const_one)</f>
        <v>357606519.052219</v>
      </c>
      <c r="AY966" s="5" t="n">
        <f aca="false">INDEX($AK$955:$AK$1082,$B966+(const_one-$I966)*64+const_one)</f>
        <v>355691624.706558</v>
      </c>
      <c r="AZ966" s="5" t="n">
        <f aca="false">--($C966=--(AS966&gt;AL966))</f>
        <v>1</v>
      </c>
      <c r="BA966" s="5" t="n">
        <f aca="false">--($D966=--(AT966&gt;AM966))</f>
        <v>1</v>
      </c>
      <c r="BB966" s="5" t="n">
        <f aca="false">--($E966=--(AU966&gt;AN966))</f>
        <v>0</v>
      </c>
      <c r="BC966" s="5" t="n">
        <f aca="false">--($F966=--(AV966&gt;AO966))</f>
        <v>1</v>
      </c>
      <c r="BD966" s="5" t="n">
        <f aca="false">--($G966=--(AW966&gt;AP966))</f>
        <v>0</v>
      </c>
      <c r="BE966" s="5" t="n">
        <f aca="false">--($H966=--(AX966&gt;AQ966))</f>
        <v>0</v>
      </c>
      <c r="BF966" s="5" t="n">
        <f aca="false">--($I966=--(AY966&gt;AR966))</f>
        <v>0</v>
      </c>
      <c r="BG966" s="5" t="n">
        <f aca="false">SUM(AZ966:BF966)</f>
        <v>3</v>
      </c>
      <c r="BH966" s="5" t="n">
        <f aca="false">SUM(AE966:AK966)+AB966+AC966+AD966</f>
        <v>2000000000</v>
      </c>
    </row>
    <row r="967" customFormat="false" ht="15" hidden="true" customHeight="false" outlineLevel="0" collapsed="false">
      <c r="A967" s="5" t="n">
        <f aca="false">sensitivity_exit_usd</f>
        <v>2000000000</v>
      </c>
      <c r="B967" s="2" t="n">
        <f aca="false">ROW()-ROW($B$955)</f>
        <v>12</v>
      </c>
      <c r="C967" s="2" t="n">
        <f aca="false">MOD(QUOTIENT($B967,1),2)</f>
        <v>0</v>
      </c>
      <c r="D967" s="2" t="n">
        <f aca="false">MOD(QUOTIENT($B967,2),2)</f>
        <v>0</v>
      </c>
      <c r="E967" s="2" t="n">
        <f aca="false">MOD(QUOTIENT($B967,4),2)</f>
        <v>1</v>
      </c>
      <c r="F967" s="2" t="n">
        <f aca="false">MOD(QUOTIENT($B967,8),2)</f>
        <v>1</v>
      </c>
      <c r="G967" s="2" t="n">
        <f aca="false">MOD(QUOTIENT($B967,16),2)</f>
        <v>0</v>
      </c>
      <c r="H967" s="2" t="n">
        <f aca="false">MOD(QUOTIENT($B967,32),2)</f>
        <v>0</v>
      </c>
      <c r="I967" s="2" t="n">
        <f aca="false">MOD(QUOTIENT($B967,64),2)</f>
        <v>0</v>
      </c>
      <c r="J967" s="5" t="n">
        <f aca="false">IF($C967=const_zero,MIN(class_series_f_invested_usd,MAX(const_zero,$A967)),const_zero)</f>
        <v>30000000</v>
      </c>
      <c r="K967" s="5" t="n">
        <f aca="false">IF($D967=const_zero,MIN(class_series_e_invested_usd,MAX(const_zero,$A967-SUM($J967:$J967))),const_zero)</f>
        <v>300000000</v>
      </c>
      <c r="L967" s="5" t="n">
        <f aca="false">IF($E967=const_zero,MIN(class_series_d_invested_usd,MAX(const_zero,$A967-SUM($J967:$K967))),const_zero)</f>
        <v>0</v>
      </c>
      <c r="M967" s="5" t="n">
        <f aca="false">IF($F967=const_zero,MIN(class_series_c_invested_usd,MAX(const_zero,$A967-SUM($J967:$L967))),const_zero)</f>
        <v>0</v>
      </c>
      <c r="N967" s="5" t="n">
        <f aca="false">IF($G967=const_zero,MIN(class_series_b_invested_usd,MAX(const_zero,$A967-SUM($J967:$M967))),const_zero)</f>
        <v>30000000</v>
      </c>
      <c r="O967" s="5" t="n">
        <f aca="false">IF($H967=const_zero,MIN(class_series_a_invested_usd,MAX(const_zero,$A967-SUM($J967:$N967))),const_zero)</f>
        <v>15000000</v>
      </c>
      <c r="P967" s="5" t="n">
        <f aca="false">IF($I967=const_zero,MIN(class_seed_invested_usd,MAX(const_zero,$A967-SUM($J967:$O967))),const_zero)</f>
        <v>5000000</v>
      </c>
      <c r="Q967" s="5" t="n">
        <f aca="false">MAX(const_zero,$A967-SUM($J967:$P967))</f>
        <v>1620000000</v>
      </c>
      <c r="R967" s="9" t="n">
        <f aca="false">common_rsa_total+Sensitivity!$AE$900+Sensitivity!$AJ$900+IF($C967=const_one,Sensitivity!$D$900,const_zero)+IF($D967=const_one,Sensitivity!$Y$900,const_zero)+IF($E967=const_one,Sensitivity!$V$900,const_zero)+IF($F967=const_one,Sensitivity!$S$900,const_zero)+IF($G967=const_one,Sensitivity!$P$900,const_zero)+IF($H967=const_one,Sensitivity!$M$900,const_zero)+IF($I967=const_one,Sensitivity!$J$900,const_zero)</f>
        <v>13414164.1892672</v>
      </c>
      <c r="S967" s="23" t="b">
        <f aca="false">IF($R967&gt;const_zero,--($Q967&gt;option_strike_usd*$R967),const_zero)</f>
        <v>1</v>
      </c>
      <c r="T967" s="7" t="n">
        <f aca="false">IF($R967&gt;const_zero,IF($S967=const_one,($Q967+option_strike_usd*pre_f_options_issued)/($R967+pre_f_options_issued),$Q967/$R967),const_zero)</f>
        <v>101.953202235669</v>
      </c>
      <c r="U967" s="5" t="n">
        <f aca="false">IF($C967=const_one,Sensitivity!$D$900*$T967,const_zero)</f>
        <v>0</v>
      </c>
      <c r="V967" s="5" t="n">
        <f aca="false">IF($D967=const_one,Sensitivity!$Y$900*$T967,const_zero)</f>
        <v>0</v>
      </c>
      <c r="W967" s="5" t="n">
        <f aca="false">IF($E967=const_one,Sensitivity!$V$900*$T967,const_zero)</f>
        <v>176751307.740649</v>
      </c>
      <c r="X967" s="5" t="n">
        <f aca="false">IF($F967=const_one,Sensitivity!$S$900*$T967,const_zero)</f>
        <v>244687685.365606</v>
      </c>
      <c r="Y967" s="5" t="n">
        <f aca="false">IF($G967=const_one,Sensitivity!$P$900*$T967,const_zero)</f>
        <v>0</v>
      </c>
      <c r="Z967" s="5" t="n">
        <f aca="false">IF($H967=const_one,Sensitivity!$M$900*$T967,const_zero)</f>
        <v>0</v>
      </c>
      <c r="AA967" s="5" t="n">
        <f aca="false">IF($I967=const_one,Sensitivity!$J$900*$T967,const_zero)</f>
        <v>0</v>
      </c>
      <c r="AB967" s="5" t="n">
        <f aca="false">(Sensitivity!$AE$900+Sensitivity!$AJ$900)*$T967</f>
        <v>28599181.1835505</v>
      </c>
      <c r="AC967" s="5" t="n">
        <f aca="false">common_rsa_total*$T967</f>
        <v>917578820.121022</v>
      </c>
      <c r="AD967" s="5" t="n">
        <f aca="false">IF($S967=const_one,pre_f_options_issued*($T967-option_strike_usd),const_zero)</f>
        <v>252383005.589173</v>
      </c>
      <c r="AE967" s="5" t="n">
        <f aca="false">J967+U967</f>
        <v>30000000</v>
      </c>
      <c r="AF967" s="5" t="n">
        <f aca="false">K967+V967</f>
        <v>300000000</v>
      </c>
      <c r="AG967" s="5" t="n">
        <f aca="false">L967+W967</f>
        <v>176751307.740649</v>
      </c>
      <c r="AH967" s="5" t="n">
        <f aca="false">M967+X967</f>
        <v>244687685.365606</v>
      </c>
      <c r="AI967" s="5" t="n">
        <f aca="false">N967+Y967</f>
        <v>30000000</v>
      </c>
      <c r="AJ967" s="5" t="n">
        <f aca="false">O967+Z967</f>
        <v>15000000</v>
      </c>
      <c r="AK967" s="5" t="n">
        <f aca="false">P967+AA967</f>
        <v>5000000</v>
      </c>
      <c r="AL967" s="5" t="n">
        <f aca="false">INDEX($AE$955:$AE$1082,$B967-$C967*1+const_one)</f>
        <v>30000000</v>
      </c>
      <c r="AM967" s="5" t="n">
        <f aca="false">INDEX($AF$955:$AF$1082,$B967-$D967*2+const_one)</f>
        <v>300000000</v>
      </c>
      <c r="AN967" s="5" t="n">
        <f aca="false">INDEX($AG$955:$AG$1082,$B967-$E967*4+const_one)</f>
        <v>100000000</v>
      </c>
      <c r="AO967" s="5" t="n">
        <f aca="false">INDEX($AH$955:$AH$1082,$B967-$F967*8+const_one)</f>
        <v>60000000</v>
      </c>
      <c r="AP967" s="5" t="n">
        <f aca="false">INDEX($AI$955:$AI$1082,$B967-$G967*16+const_one)</f>
        <v>30000000</v>
      </c>
      <c r="AQ967" s="5" t="n">
        <f aca="false">INDEX($AJ$955:$AJ$1082,$B967-$H967*32+const_one)</f>
        <v>15000000</v>
      </c>
      <c r="AR967" s="5" t="n">
        <f aca="false">INDEX($AK$955:$AK$1082,$B967-$I967*64+const_one)</f>
        <v>5000000</v>
      </c>
      <c r="AS967" s="5" t="n">
        <f aca="false">INDEX($AE$955:$AE$1082,$B967+(const_one-$C967)*1+const_one)</f>
        <v>78837376.9513792</v>
      </c>
      <c r="AT967" s="5" t="n">
        <f aca="false">INDEX($AF$955:$AF$1082,$B967+(const_one-$D967)*2+const_one)</f>
        <v>534814221.143306</v>
      </c>
      <c r="AU967" s="5" t="n">
        <f aca="false">INDEX($AG$955:$AG$1082,$B967+(const_one-$E967)*4+const_one)</f>
        <v>176751307.740649</v>
      </c>
      <c r="AV967" s="5" t="n">
        <f aca="false">INDEX($AH$955:$AH$1082,$B967+(const_one-$F967)*8+const_one)</f>
        <v>244687685.365606</v>
      </c>
      <c r="AW967" s="5" t="n">
        <f aca="false">INDEX($AI$955:$AI$1082,$B967+(const_one-$G967)*16+const_one)</f>
        <v>262105158.356039</v>
      </c>
      <c r="AX967" s="5" t="n">
        <f aca="false">INDEX($AJ$955:$AJ$1082,$B967+(const_one-$H967)*32+const_one)</f>
        <v>391481099.885488</v>
      </c>
      <c r="AY967" s="5" t="n">
        <f aca="false">INDEX($AK$955:$AK$1082,$B967+(const_one-$I967)*64+const_one)</f>
        <v>389090375.611378</v>
      </c>
      <c r="AZ967" s="5" t="n">
        <f aca="false">--($C967=--(AS967&gt;AL967))</f>
        <v>0</v>
      </c>
      <c r="BA967" s="5" t="n">
        <f aca="false">--($D967=--(AT967&gt;AM967))</f>
        <v>0</v>
      </c>
      <c r="BB967" s="5" t="n">
        <f aca="false">--($E967=--(AU967&gt;AN967))</f>
        <v>1</v>
      </c>
      <c r="BC967" s="5" t="n">
        <f aca="false">--($F967=--(AV967&gt;AO967))</f>
        <v>1</v>
      </c>
      <c r="BD967" s="5" t="n">
        <f aca="false">--($G967=--(AW967&gt;AP967))</f>
        <v>0</v>
      </c>
      <c r="BE967" s="5" t="n">
        <f aca="false">--($H967=--(AX967&gt;AQ967))</f>
        <v>0</v>
      </c>
      <c r="BF967" s="5" t="n">
        <f aca="false">--($I967=--(AY967&gt;AR967))</f>
        <v>0</v>
      </c>
      <c r="BG967" s="5" t="n">
        <f aca="false">SUM(AZ967:BF967)</f>
        <v>2</v>
      </c>
      <c r="BH967" s="5" t="n">
        <f aca="false">SUM(AE967:AK967)+AB967+AC967+AD967</f>
        <v>2000000000</v>
      </c>
    </row>
    <row r="968" customFormat="false" ht="15" hidden="true" customHeight="false" outlineLevel="0" collapsed="false">
      <c r="A968" s="5" t="n">
        <f aca="false">sensitivity_exit_usd</f>
        <v>2000000000</v>
      </c>
      <c r="B968" s="2" t="n">
        <f aca="false">ROW()-ROW($B$955)</f>
        <v>13</v>
      </c>
      <c r="C968" s="2" t="n">
        <f aca="false">MOD(QUOTIENT($B968,1),2)</f>
        <v>1</v>
      </c>
      <c r="D968" s="2" t="n">
        <f aca="false">MOD(QUOTIENT($B968,2),2)</f>
        <v>0</v>
      </c>
      <c r="E968" s="2" t="n">
        <f aca="false">MOD(QUOTIENT($B968,4),2)</f>
        <v>1</v>
      </c>
      <c r="F968" s="2" t="n">
        <f aca="false">MOD(QUOTIENT($B968,8),2)</f>
        <v>1</v>
      </c>
      <c r="G968" s="2" t="n">
        <f aca="false">MOD(QUOTIENT($B968,16),2)</f>
        <v>0</v>
      </c>
      <c r="H968" s="2" t="n">
        <f aca="false">MOD(QUOTIENT($B968,32),2)</f>
        <v>0</v>
      </c>
      <c r="I968" s="2" t="n">
        <f aca="false">MOD(QUOTIENT($B968,64),2)</f>
        <v>0</v>
      </c>
      <c r="J968" s="5" t="n">
        <f aca="false">IF($C968=const_zero,MIN(class_series_f_invested_usd,MAX(const_zero,$A968)),const_zero)</f>
        <v>0</v>
      </c>
      <c r="K968" s="5" t="n">
        <f aca="false">IF($D968=const_zero,MIN(class_series_e_invested_usd,MAX(const_zero,$A968-SUM($J968:$J968))),const_zero)</f>
        <v>300000000</v>
      </c>
      <c r="L968" s="5" t="n">
        <f aca="false">IF($E968=const_zero,MIN(class_series_d_invested_usd,MAX(const_zero,$A968-SUM($J968:$K968))),const_zero)</f>
        <v>0</v>
      </c>
      <c r="M968" s="5" t="n">
        <f aca="false">IF($F968=const_zero,MIN(class_series_c_invested_usd,MAX(const_zero,$A968-SUM($J968:$L968))),const_zero)</f>
        <v>0</v>
      </c>
      <c r="N968" s="5" t="n">
        <f aca="false">IF($G968=const_zero,MIN(class_series_b_invested_usd,MAX(const_zero,$A968-SUM($J968:$M968))),const_zero)</f>
        <v>30000000</v>
      </c>
      <c r="O968" s="5" t="n">
        <f aca="false">IF($H968=const_zero,MIN(class_series_a_invested_usd,MAX(const_zero,$A968-SUM($J968:$N968))),const_zero)</f>
        <v>15000000</v>
      </c>
      <c r="P968" s="5" t="n">
        <f aca="false">IF($I968=const_zero,MIN(class_seed_invested_usd,MAX(const_zero,$A968-SUM($J968:$O968))),const_zero)</f>
        <v>5000000</v>
      </c>
      <c r="Q968" s="5" t="n">
        <f aca="false">MAX(const_zero,$A968-SUM($J968:$P968))</f>
        <v>1650000000</v>
      </c>
      <c r="R968" s="9" t="n">
        <f aca="false">common_rsa_total+Sensitivity!$AE$900+Sensitivity!$AJ$900+IF($C968=const_one,Sensitivity!$D$900,const_zero)+IF($D968=const_one,Sensitivity!$Y$900,const_zero)+IF($E968=const_one,Sensitivity!$V$900,const_zero)+IF($F968=const_one,Sensitivity!$S$900,const_zero)+IF($G968=const_one,Sensitivity!$P$900,const_zero)+IF($H968=const_one,Sensitivity!$M$900,const_zero)+IF($I968=const_one,Sensitivity!$J$900,const_zero)</f>
        <v>14211432.2584705</v>
      </c>
      <c r="S968" s="23" t="b">
        <f aca="false">IF($R968&gt;const_zero,--($Q968&gt;option_strike_usd*$R968),const_zero)</f>
        <v>1</v>
      </c>
      <c r="T968" s="7" t="n">
        <f aca="false">IF($R968&gt;const_zero,IF($S968=const_one,($Q968+option_strike_usd*pre_f_options_issued)/($R968+pre_f_options_issued),$Q968/$R968),const_zero)</f>
        <v>98.8844028711184</v>
      </c>
      <c r="U968" s="5" t="n">
        <f aca="false">IF($C968=const_one,Sensitivity!$D$900*$T968,const_zero)</f>
        <v>78837376.9513792</v>
      </c>
      <c r="V968" s="5" t="n">
        <f aca="false">IF($D968=const_one,Sensitivity!$Y$900*$T968,const_zero)</f>
        <v>0</v>
      </c>
      <c r="W968" s="5" t="n">
        <f aca="false">IF($E968=const_one,Sensitivity!$V$900*$T968,const_zero)</f>
        <v>171431079.547873</v>
      </c>
      <c r="X968" s="5" t="n">
        <f aca="false">IF($F968=const_one,Sensitivity!$S$900*$T968,const_zero)</f>
        <v>237322566.890684</v>
      </c>
      <c r="Y968" s="5" t="n">
        <f aca="false">IF($G968=const_one,Sensitivity!$P$900*$T968,const_zero)</f>
        <v>0</v>
      </c>
      <c r="Z968" s="5" t="n">
        <f aca="false">IF($H968=const_one,Sensitivity!$M$900*$T968,const_zero)</f>
        <v>0</v>
      </c>
      <c r="AA968" s="5" t="n">
        <f aca="false">IF($I968=const_one,Sensitivity!$J$900*$T968,const_zero)</f>
        <v>0</v>
      </c>
      <c r="AB968" s="5" t="n">
        <f aca="false">(Sensitivity!$AE$900+Sensitivity!$AJ$900)*$T968</f>
        <v>27738343.5922027</v>
      </c>
      <c r="AC968" s="5" t="n">
        <f aca="false">common_rsa_total*$T968</f>
        <v>889959625.840066</v>
      </c>
      <c r="AD968" s="5" t="n">
        <f aca="false">IF($S968=const_one,pre_f_options_issued*($T968-option_strike_usd),const_zero)</f>
        <v>244711007.177796</v>
      </c>
      <c r="AE968" s="5" t="n">
        <f aca="false">J968+U968</f>
        <v>78837376.9513792</v>
      </c>
      <c r="AF968" s="5" t="n">
        <f aca="false">K968+V968</f>
        <v>300000000</v>
      </c>
      <c r="AG968" s="5" t="n">
        <f aca="false">L968+W968</f>
        <v>171431079.547873</v>
      </c>
      <c r="AH968" s="5" t="n">
        <f aca="false">M968+X968</f>
        <v>237322566.890684</v>
      </c>
      <c r="AI968" s="5" t="n">
        <f aca="false">N968+Y968</f>
        <v>30000000</v>
      </c>
      <c r="AJ968" s="5" t="n">
        <f aca="false">O968+Z968</f>
        <v>15000000</v>
      </c>
      <c r="AK968" s="5" t="n">
        <f aca="false">P968+AA968</f>
        <v>5000000</v>
      </c>
      <c r="AL968" s="5" t="n">
        <f aca="false">INDEX($AE$955:$AE$1082,$B968-$C968*1+const_one)</f>
        <v>30000000</v>
      </c>
      <c r="AM968" s="5" t="n">
        <f aca="false">INDEX($AF$955:$AF$1082,$B968-$D968*2+const_one)</f>
        <v>300000000</v>
      </c>
      <c r="AN968" s="5" t="n">
        <f aca="false">INDEX($AG$955:$AG$1082,$B968-$E968*4+const_one)</f>
        <v>100000000</v>
      </c>
      <c r="AO968" s="5" t="n">
        <f aca="false">INDEX($AH$955:$AH$1082,$B968-$F968*8+const_one)</f>
        <v>60000000</v>
      </c>
      <c r="AP968" s="5" t="n">
        <f aca="false">INDEX($AI$955:$AI$1082,$B968-$G968*16+const_one)</f>
        <v>30000000</v>
      </c>
      <c r="AQ968" s="5" t="n">
        <f aca="false">INDEX($AJ$955:$AJ$1082,$B968-$H968*32+const_one)</f>
        <v>15000000</v>
      </c>
      <c r="AR968" s="5" t="n">
        <f aca="false">INDEX($AK$955:$AK$1082,$B968-$I968*64+const_one)</f>
        <v>5000000</v>
      </c>
      <c r="AS968" s="5" t="n">
        <f aca="false">INDEX($AE$955:$AE$1082,$B968+(const_one-$C968)*1+const_one)</f>
        <v>78837376.9513792</v>
      </c>
      <c r="AT968" s="5" t="n">
        <f aca="false">INDEX($AF$955:$AF$1082,$B968+(const_one-$D968)*2+const_one)</f>
        <v>524203876.698844</v>
      </c>
      <c r="AU968" s="5" t="n">
        <f aca="false">INDEX($AG$955:$AG$1082,$B968+(const_one-$E968)*4+const_one)</f>
        <v>171431079.547873</v>
      </c>
      <c r="AV968" s="5" t="n">
        <f aca="false">INDEX($AH$955:$AH$1082,$B968+(const_one-$F968)*8+const_one)</f>
        <v>237322566.890684</v>
      </c>
      <c r="AW968" s="5" t="n">
        <f aca="false">INDEX($AI$955:$AI$1082,$B968+(const_one-$G968)*16+const_one)</f>
        <v>256069672.35123</v>
      </c>
      <c r="AX968" s="5" t="n">
        <f aca="false">INDEX($AJ$955:$AJ$1082,$B968+(const_one-$H968)*32+const_one)</f>
        <v>384014278.7792</v>
      </c>
      <c r="AY968" s="5" t="n">
        <f aca="false">INDEX($AK$955:$AK$1082,$B968+(const_one-$I968)*64+const_one)</f>
        <v>381711344.573627</v>
      </c>
      <c r="AZ968" s="5" t="n">
        <f aca="false">--($C968=--(AS968&gt;AL968))</f>
        <v>1</v>
      </c>
      <c r="BA968" s="5" t="n">
        <f aca="false">--($D968=--(AT968&gt;AM968))</f>
        <v>0</v>
      </c>
      <c r="BB968" s="5" t="n">
        <f aca="false">--($E968=--(AU968&gt;AN968))</f>
        <v>1</v>
      </c>
      <c r="BC968" s="5" t="n">
        <f aca="false">--($F968=--(AV968&gt;AO968))</f>
        <v>1</v>
      </c>
      <c r="BD968" s="5" t="n">
        <f aca="false">--($G968=--(AW968&gt;AP968))</f>
        <v>0</v>
      </c>
      <c r="BE968" s="5" t="n">
        <f aca="false">--($H968=--(AX968&gt;AQ968))</f>
        <v>0</v>
      </c>
      <c r="BF968" s="5" t="n">
        <f aca="false">--($I968=--(AY968&gt;AR968))</f>
        <v>0</v>
      </c>
      <c r="BG968" s="5" t="n">
        <f aca="false">SUM(AZ968:BF968)</f>
        <v>3</v>
      </c>
      <c r="BH968" s="5" t="n">
        <f aca="false">SUM(AE968:AK968)+AB968+AC968+AD968</f>
        <v>2000000000</v>
      </c>
    </row>
    <row r="969" customFormat="false" ht="15" hidden="true" customHeight="false" outlineLevel="0" collapsed="false">
      <c r="A969" s="5" t="n">
        <f aca="false">sensitivity_exit_usd</f>
        <v>2000000000</v>
      </c>
      <c r="B969" s="2" t="n">
        <f aca="false">ROW()-ROW($B$955)</f>
        <v>14</v>
      </c>
      <c r="C969" s="2" t="n">
        <f aca="false">MOD(QUOTIENT($B969,1),2)</f>
        <v>0</v>
      </c>
      <c r="D969" s="2" t="n">
        <f aca="false">MOD(QUOTIENT($B969,2),2)</f>
        <v>1</v>
      </c>
      <c r="E969" s="2" t="n">
        <f aca="false">MOD(QUOTIENT($B969,4),2)</f>
        <v>1</v>
      </c>
      <c r="F969" s="2" t="n">
        <f aca="false">MOD(QUOTIENT($B969,8),2)</f>
        <v>1</v>
      </c>
      <c r="G969" s="2" t="n">
        <f aca="false">MOD(QUOTIENT($B969,16),2)</f>
        <v>0</v>
      </c>
      <c r="H969" s="2" t="n">
        <f aca="false">MOD(QUOTIENT($B969,32),2)</f>
        <v>0</v>
      </c>
      <c r="I969" s="2" t="n">
        <f aca="false">MOD(QUOTIENT($B969,64),2)</f>
        <v>0</v>
      </c>
      <c r="J969" s="5" t="n">
        <f aca="false">IF($C969=const_zero,MIN(class_series_f_invested_usd,MAX(const_zero,$A969)),const_zero)</f>
        <v>30000000</v>
      </c>
      <c r="K969" s="5" t="n">
        <f aca="false">IF($D969=const_zero,MIN(class_series_e_invested_usd,MAX(const_zero,$A969-SUM($J969:$J969))),const_zero)</f>
        <v>0</v>
      </c>
      <c r="L969" s="5" t="n">
        <f aca="false">IF($E969=const_zero,MIN(class_series_d_invested_usd,MAX(const_zero,$A969-SUM($J969:$K969))),const_zero)</f>
        <v>0</v>
      </c>
      <c r="M969" s="5" t="n">
        <f aca="false">IF($F969=const_zero,MIN(class_series_c_invested_usd,MAX(const_zero,$A969-SUM($J969:$L969))),const_zero)</f>
        <v>0</v>
      </c>
      <c r="N969" s="5" t="n">
        <f aca="false">IF($G969=const_zero,MIN(class_series_b_invested_usd,MAX(const_zero,$A969-SUM($J969:$M969))),const_zero)</f>
        <v>30000000</v>
      </c>
      <c r="O969" s="5" t="n">
        <f aca="false">IF($H969=const_zero,MIN(class_series_a_invested_usd,MAX(const_zero,$A969-SUM($J969:$N969))),const_zero)</f>
        <v>15000000</v>
      </c>
      <c r="P969" s="5" t="n">
        <f aca="false">IF($I969=const_zero,MIN(class_seed_invested_usd,MAX(const_zero,$A969-SUM($J969:$O969))),const_zero)</f>
        <v>5000000</v>
      </c>
      <c r="Q969" s="5" t="n">
        <f aca="false">MAX(const_zero,$A969-SUM($J969:$P969))</f>
        <v>1920000000</v>
      </c>
      <c r="R969" s="9" t="n">
        <f aca="false">common_rsa_total+Sensitivity!$AE$900+Sensitivity!$AJ$900+IF($C969=const_one,Sensitivity!$D$900,const_zero)+IF($D969=const_one,Sensitivity!$Y$900,const_zero)+IF($E969=const_one,Sensitivity!$V$900,const_zero)+IF($F969=const_one,Sensitivity!$S$900,const_zero)+IF($G969=const_one,Sensitivity!$P$900,const_zero)+IF($H969=const_one,Sensitivity!$M$900,const_zero)+IF($I969=const_one,Sensitivity!$J$900,const_zero)</f>
        <v>19547484.4666011</v>
      </c>
      <c r="S969" s="23" t="b">
        <f aca="false">IF($R969&gt;const_zero,--($Q969&gt;option_strike_usd*$R969),const_zero)</f>
        <v>1</v>
      </c>
      <c r="T969" s="7" t="n">
        <f aca="false">IF($R969&gt;const_zero,IF($S969=const_one,($Q969+option_strike_usd*pre_f_options_issued)/($R969+pre_f_options_issued),$Q969/$R969),const_zero)</f>
        <v>87.1981564569113</v>
      </c>
      <c r="U969" s="5" t="n">
        <f aca="false">IF($C969=const_one,Sensitivity!$D$900*$T969,const_zero)</f>
        <v>0</v>
      </c>
      <c r="V969" s="5" t="n">
        <f aca="false">IF($D969=const_one,Sensitivity!$Y$900*$T969,const_zero)</f>
        <v>534814221.143306</v>
      </c>
      <c r="W969" s="5" t="n">
        <f aca="false">IF($E969=const_one,Sensitivity!$V$900*$T969,const_zero)</f>
        <v>151171202.555329</v>
      </c>
      <c r="X969" s="5" t="n">
        <f aca="false">IF($F969=const_one,Sensitivity!$S$900*$T969,const_zero)</f>
        <v>209275575.496587</v>
      </c>
      <c r="Y969" s="5" t="n">
        <f aca="false">IF($G969=const_one,Sensitivity!$P$900*$T969,const_zero)</f>
        <v>0</v>
      </c>
      <c r="Z969" s="5" t="n">
        <f aca="false">IF($H969=const_one,Sensitivity!$M$900*$T969,const_zero)</f>
        <v>0</v>
      </c>
      <c r="AA969" s="5" t="n">
        <f aca="false">IF($I969=const_one,Sensitivity!$J$900*$T969,const_zero)</f>
        <v>0</v>
      </c>
      <c r="AB969" s="5" t="n">
        <f aca="false">(Sensitivity!$AE$900+Sensitivity!$AJ$900)*$T969</f>
        <v>24460201.5502983</v>
      </c>
      <c r="AC969" s="5" t="n">
        <f aca="false">common_rsa_total*$T969</f>
        <v>784783408.112202</v>
      </c>
      <c r="AD969" s="5" t="n">
        <f aca="false">IF($S969=const_one,pre_f_options_issued*($T969-option_strike_usd),const_zero)</f>
        <v>215495391.142278</v>
      </c>
      <c r="AE969" s="5" t="n">
        <f aca="false">J969+U969</f>
        <v>30000000</v>
      </c>
      <c r="AF969" s="5" t="n">
        <f aca="false">K969+V969</f>
        <v>534814221.143306</v>
      </c>
      <c r="AG969" s="5" t="n">
        <f aca="false">L969+W969</f>
        <v>151171202.555329</v>
      </c>
      <c r="AH969" s="5" t="n">
        <f aca="false">M969+X969</f>
        <v>209275575.496587</v>
      </c>
      <c r="AI969" s="5" t="n">
        <f aca="false">N969+Y969</f>
        <v>30000000</v>
      </c>
      <c r="AJ969" s="5" t="n">
        <f aca="false">O969+Z969</f>
        <v>15000000</v>
      </c>
      <c r="AK969" s="5" t="n">
        <f aca="false">P969+AA969</f>
        <v>5000000</v>
      </c>
      <c r="AL969" s="5" t="n">
        <f aca="false">INDEX($AE$955:$AE$1082,$B969-$C969*1+const_one)</f>
        <v>30000000</v>
      </c>
      <c r="AM969" s="5" t="n">
        <f aca="false">INDEX($AF$955:$AF$1082,$B969-$D969*2+const_one)</f>
        <v>300000000</v>
      </c>
      <c r="AN969" s="5" t="n">
        <f aca="false">INDEX($AG$955:$AG$1082,$B969-$E969*4+const_one)</f>
        <v>100000000</v>
      </c>
      <c r="AO969" s="5" t="n">
        <f aca="false">INDEX($AH$955:$AH$1082,$B969-$F969*8+const_one)</f>
        <v>60000000</v>
      </c>
      <c r="AP969" s="5" t="n">
        <f aca="false">INDEX($AI$955:$AI$1082,$B969-$G969*16+const_one)</f>
        <v>30000000</v>
      </c>
      <c r="AQ969" s="5" t="n">
        <f aca="false">INDEX($AJ$955:$AJ$1082,$B969-$H969*32+const_one)</f>
        <v>15000000</v>
      </c>
      <c r="AR969" s="5" t="n">
        <f aca="false">INDEX($AK$955:$AK$1082,$B969-$I969*64+const_one)</f>
        <v>5000000</v>
      </c>
      <c r="AS969" s="5" t="n">
        <f aca="false">INDEX($AE$955:$AE$1082,$B969+(const_one-$C969)*1+const_one)</f>
        <v>68141071.0262553</v>
      </c>
      <c r="AT969" s="5" t="n">
        <f aca="false">INDEX($AF$955:$AF$1082,$B969+(const_one-$D969)*2+const_one)</f>
        <v>534814221.143306</v>
      </c>
      <c r="AU969" s="5" t="n">
        <f aca="false">INDEX($AG$955:$AG$1082,$B969+(const_one-$E969)*4+const_one)</f>
        <v>151171202.555329</v>
      </c>
      <c r="AV969" s="5" t="n">
        <f aca="false">INDEX($AH$955:$AH$1082,$B969+(const_one-$F969)*8+const_one)</f>
        <v>209275575.496587</v>
      </c>
      <c r="AW969" s="5" t="n">
        <f aca="false">INDEX($AI$955:$AI$1082,$B969+(const_one-$G969)*16+const_one)</f>
        <v>233855819.246461</v>
      </c>
      <c r="AX969" s="5" t="n">
        <f aca="false">INDEX($AJ$955:$AJ$1082,$B969+(const_one-$H969)*32+const_one)</f>
        <v>358166394.806969</v>
      </c>
      <c r="AY969" s="5" t="n">
        <f aca="false">INDEX($AK$955:$AK$1082,$B969+(const_one-$I969)*64+const_one)</f>
        <v>356317794.059578</v>
      </c>
      <c r="AZ969" s="5" t="n">
        <f aca="false">--($C969=--(AS969&gt;AL969))</f>
        <v>0</v>
      </c>
      <c r="BA969" s="5" t="n">
        <f aca="false">--($D969=--(AT969&gt;AM969))</f>
        <v>1</v>
      </c>
      <c r="BB969" s="5" t="n">
        <f aca="false">--($E969=--(AU969&gt;AN969))</f>
        <v>1</v>
      </c>
      <c r="BC969" s="5" t="n">
        <f aca="false">--($F969=--(AV969&gt;AO969))</f>
        <v>1</v>
      </c>
      <c r="BD969" s="5" t="n">
        <f aca="false">--($G969=--(AW969&gt;AP969))</f>
        <v>0</v>
      </c>
      <c r="BE969" s="5" t="n">
        <f aca="false">--($H969=--(AX969&gt;AQ969))</f>
        <v>0</v>
      </c>
      <c r="BF969" s="5" t="n">
        <f aca="false">--($I969=--(AY969&gt;AR969))</f>
        <v>0</v>
      </c>
      <c r="BG969" s="5" t="n">
        <f aca="false">SUM(AZ969:BF969)</f>
        <v>3</v>
      </c>
      <c r="BH969" s="5" t="n">
        <f aca="false">SUM(AE969:AK969)+AB969+AC969+AD969</f>
        <v>2000000000</v>
      </c>
    </row>
    <row r="970" customFormat="false" ht="15" hidden="true" customHeight="false" outlineLevel="0" collapsed="false">
      <c r="A970" s="5" t="n">
        <f aca="false">sensitivity_exit_usd</f>
        <v>2000000000</v>
      </c>
      <c r="B970" s="2" t="n">
        <f aca="false">ROW()-ROW($B$955)</f>
        <v>15</v>
      </c>
      <c r="C970" s="2" t="n">
        <f aca="false">MOD(QUOTIENT($B970,1),2)</f>
        <v>1</v>
      </c>
      <c r="D970" s="2" t="n">
        <f aca="false">MOD(QUOTIENT($B970,2),2)</f>
        <v>1</v>
      </c>
      <c r="E970" s="2" t="n">
        <f aca="false">MOD(QUOTIENT($B970,4),2)</f>
        <v>1</v>
      </c>
      <c r="F970" s="2" t="n">
        <f aca="false">MOD(QUOTIENT($B970,8),2)</f>
        <v>1</v>
      </c>
      <c r="G970" s="2" t="n">
        <f aca="false">MOD(QUOTIENT($B970,16),2)</f>
        <v>0</v>
      </c>
      <c r="H970" s="2" t="n">
        <f aca="false">MOD(QUOTIENT($B970,32),2)</f>
        <v>0</v>
      </c>
      <c r="I970" s="2" t="n">
        <f aca="false">MOD(QUOTIENT($B970,64),2)</f>
        <v>0</v>
      </c>
      <c r="J970" s="5" t="n">
        <f aca="false">IF($C970=const_zero,MIN(class_series_f_invested_usd,MAX(const_zero,$A970)),const_zero)</f>
        <v>0</v>
      </c>
      <c r="K970" s="5" t="n">
        <f aca="false">IF($D970=const_zero,MIN(class_series_e_invested_usd,MAX(const_zero,$A970-SUM($J970:$J970))),const_zero)</f>
        <v>0</v>
      </c>
      <c r="L970" s="5" t="n">
        <f aca="false">IF($E970=const_zero,MIN(class_series_d_invested_usd,MAX(const_zero,$A970-SUM($J970:$K970))),const_zero)</f>
        <v>0</v>
      </c>
      <c r="M970" s="5" t="n">
        <f aca="false">IF($F970=const_zero,MIN(class_series_c_invested_usd,MAX(const_zero,$A970-SUM($J970:$L970))),const_zero)</f>
        <v>0</v>
      </c>
      <c r="N970" s="5" t="n">
        <f aca="false">IF($G970=const_zero,MIN(class_series_b_invested_usd,MAX(const_zero,$A970-SUM($J970:$M970))),const_zero)</f>
        <v>30000000</v>
      </c>
      <c r="O970" s="5" t="n">
        <f aca="false">IF($H970=const_zero,MIN(class_series_a_invested_usd,MAX(const_zero,$A970-SUM($J970:$N970))),const_zero)</f>
        <v>15000000</v>
      </c>
      <c r="P970" s="5" t="n">
        <f aca="false">IF($I970=const_zero,MIN(class_seed_invested_usd,MAX(const_zero,$A970-SUM($J970:$O970))),const_zero)</f>
        <v>5000000</v>
      </c>
      <c r="Q970" s="5" t="n">
        <f aca="false">MAX(const_zero,$A970-SUM($J970:$P970))</f>
        <v>1950000000</v>
      </c>
      <c r="R970" s="9" t="n">
        <f aca="false">common_rsa_total+Sensitivity!$AE$900+Sensitivity!$AJ$900+IF($C970=const_one,Sensitivity!$D$900,const_zero)+IF($D970=const_one,Sensitivity!$Y$900,const_zero)+IF($E970=const_one,Sensitivity!$V$900,const_zero)+IF($F970=const_one,Sensitivity!$S$900,const_zero)+IF($G970=const_one,Sensitivity!$P$900,const_zero)+IF($H970=const_one,Sensitivity!$M$900,const_zero)+IF($I970=const_one,Sensitivity!$J$900,const_zero)</f>
        <v>20344752.5358044</v>
      </c>
      <c r="S970" s="23" t="b">
        <f aca="false">IF($R970&gt;const_zero,--($Q970&gt;option_strike_usd*$R970),const_zero)</f>
        <v>1</v>
      </c>
      <c r="T970" s="7" t="n">
        <f aca="false">IF($R970&gt;const_zero,IF($S970=const_one,($Q970+option_strike_usd*pre_f_options_issued)/($R970+pre_f_options_issued),$Q970/$R970),const_zero)</f>
        <v>85.468205310601</v>
      </c>
      <c r="U970" s="5" t="n">
        <f aca="false">IF($C970=const_one,Sensitivity!$D$900*$T970,const_zero)</f>
        <v>68141071.0262553</v>
      </c>
      <c r="V970" s="5" t="n">
        <f aca="false">IF($D970=const_one,Sensitivity!$Y$900*$T970,const_zero)</f>
        <v>524203876.698844</v>
      </c>
      <c r="W970" s="5" t="n">
        <f aca="false">IF($E970=const_one,Sensitivity!$V$900*$T970,const_zero)</f>
        <v>148172070.397312</v>
      </c>
      <c r="X970" s="5" t="n">
        <f aca="false">IF($F970=const_one,Sensitivity!$S$900*$T970,const_zero)</f>
        <v>205123692.745442</v>
      </c>
      <c r="Y970" s="5" t="n">
        <f aca="false">IF($G970=const_one,Sensitivity!$P$900*$T970,const_zero)</f>
        <v>0</v>
      </c>
      <c r="Z970" s="5" t="n">
        <f aca="false">IF($H970=const_one,Sensitivity!$M$900*$T970,const_zero)</f>
        <v>0</v>
      </c>
      <c r="AA970" s="5" t="n">
        <f aca="false">IF($I970=const_one,Sensitivity!$J$900*$T970,const_zero)</f>
        <v>0</v>
      </c>
      <c r="AB970" s="5" t="n">
        <f aca="false">(Sensitivity!$AE$900+Sensitivity!$AJ$900)*$T970</f>
        <v>23974928.0602352</v>
      </c>
      <c r="AC970" s="5" t="n">
        <f aca="false">common_rsa_total*$T970</f>
        <v>769213847.795409</v>
      </c>
      <c r="AD970" s="5" t="n">
        <f aca="false">IF($S970=const_one,pre_f_options_issued*($T970-option_strike_usd),const_zero)</f>
        <v>211170513.276502</v>
      </c>
      <c r="AE970" s="5" t="n">
        <f aca="false">J970+U970</f>
        <v>68141071.0262553</v>
      </c>
      <c r="AF970" s="5" t="n">
        <f aca="false">K970+V970</f>
        <v>524203876.698844</v>
      </c>
      <c r="AG970" s="5" t="n">
        <f aca="false">L970+W970</f>
        <v>148172070.397312</v>
      </c>
      <c r="AH970" s="5" t="n">
        <f aca="false">M970+X970</f>
        <v>205123692.745442</v>
      </c>
      <c r="AI970" s="5" t="n">
        <f aca="false">N970+Y970</f>
        <v>30000000</v>
      </c>
      <c r="AJ970" s="5" t="n">
        <f aca="false">O970+Z970</f>
        <v>15000000</v>
      </c>
      <c r="AK970" s="5" t="n">
        <f aca="false">P970+AA970</f>
        <v>5000000</v>
      </c>
      <c r="AL970" s="5" t="n">
        <f aca="false">INDEX($AE$955:$AE$1082,$B970-$C970*1+const_one)</f>
        <v>30000000</v>
      </c>
      <c r="AM970" s="5" t="n">
        <f aca="false">INDEX($AF$955:$AF$1082,$B970-$D970*2+const_one)</f>
        <v>300000000</v>
      </c>
      <c r="AN970" s="5" t="n">
        <f aca="false">INDEX($AG$955:$AG$1082,$B970-$E970*4+const_one)</f>
        <v>100000000</v>
      </c>
      <c r="AO970" s="5" t="n">
        <f aca="false">INDEX($AH$955:$AH$1082,$B970-$F970*8+const_one)</f>
        <v>60000000</v>
      </c>
      <c r="AP970" s="5" t="n">
        <f aca="false">INDEX($AI$955:$AI$1082,$B970-$G970*16+const_one)</f>
        <v>30000000</v>
      </c>
      <c r="AQ970" s="5" t="n">
        <f aca="false">INDEX($AJ$955:$AJ$1082,$B970-$H970*32+const_one)</f>
        <v>15000000</v>
      </c>
      <c r="AR970" s="5" t="n">
        <f aca="false">INDEX($AK$955:$AK$1082,$B970-$I970*64+const_one)</f>
        <v>5000000</v>
      </c>
      <c r="AS970" s="5" t="n">
        <f aca="false">INDEX($AE$955:$AE$1082,$B970+(const_one-$C970)*1+const_one)</f>
        <v>68141071.0262553</v>
      </c>
      <c r="AT970" s="5" t="n">
        <f aca="false">INDEX($AF$955:$AF$1082,$B970+(const_one-$D970)*2+const_one)</f>
        <v>524203876.698844</v>
      </c>
      <c r="AU970" s="5" t="n">
        <f aca="false">INDEX($AG$955:$AG$1082,$B970+(const_one-$E970)*4+const_one)</f>
        <v>148172070.397312</v>
      </c>
      <c r="AV970" s="5" t="n">
        <f aca="false">INDEX($AH$955:$AH$1082,$B970+(const_one-$F970)*8+const_one)</f>
        <v>205123692.745442</v>
      </c>
      <c r="AW970" s="5" t="n">
        <f aca="false">INDEX($AI$955:$AI$1082,$B970+(const_one-$G970)*16+const_one)</f>
        <v>230124083.864241</v>
      </c>
      <c r="AX970" s="5" t="n">
        <f aca="false">INDEX($AJ$955:$AJ$1082,$B970+(const_one-$H970)*32+const_one)</f>
        <v>353298165.869867</v>
      </c>
      <c r="AY970" s="5" t="n">
        <f aca="false">INDEX($AK$955:$AK$1082,$B970+(const_one-$I970)*64+const_one)</f>
        <v>351502495.395306</v>
      </c>
      <c r="AZ970" s="5" t="n">
        <f aca="false">--($C970=--(AS970&gt;AL970))</f>
        <v>1</v>
      </c>
      <c r="BA970" s="5" t="n">
        <f aca="false">--($D970=--(AT970&gt;AM970))</f>
        <v>1</v>
      </c>
      <c r="BB970" s="5" t="n">
        <f aca="false">--($E970=--(AU970&gt;AN970))</f>
        <v>1</v>
      </c>
      <c r="BC970" s="5" t="n">
        <f aca="false">--($F970=--(AV970&gt;AO970))</f>
        <v>1</v>
      </c>
      <c r="BD970" s="5" t="n">
        <f aca="false">--($G970=--(AW970&gt;AP970))</f>
        <v>0</v>
      </c>
      <c r="BE970" s="5" t="n">
        <f aca="false">--($H970=--(AX970&gt;AQ970))</f>
        <v>0</v>
      </c>
      <c r="BF970" s="5" t="n">
        <f aca="false">--($I970=--(AY970&gt;AR970))</f>
        <v>0</v>
      </c>
      <c r="BG970" s="5" t="n">
        <f aca="false">SUM(AZ970:BF970)</f>
        <v>4</v>
      </c>
      <c r="BH970" s="5" t="n">
        <f aca="false">SUM(AE970:AK970)+AB970+AC970+AD970</f>
        <v>2000000000</v>
      </c>
    </row>
    <row r="971" customFormat="false" ht="15" hidden="true" customHeight="false" outlineLevel="0" collapsed="false">
      <c r="A971" s="5" t="n">
        <f aca="false">sensitivity_exit_usd</f>
        <v>2000000000</v>
      </c>
      <c r="B971" s="2" t="n">
        <f aca="false">ROW()-ROW($B$955)</f>
        <v>16</v>
      </c>
      <c r="C971" s="2" t="n">
        <f aca="false">MOD(QUOTIENT($B971,1),2)</f>
        <v>0</v>
      </c>
      <c r="D971" s="2" t="n">
        <f aca="false">MOD(QUOTIENT($B971,2),2)</f>
        <v>0</v>
      </c>
      <c r="E971" s="2" t="n">
        <f aca="false">MOD(QUOTIENT($B971,4),2)</f>
        <v>0</v>
      </c>
      <c r="F971" s="2" t="n">
        <f aca="false">MOD(QUOTIENT($B971,8),2)</f>
        <v>0</v>
      </c>
      <c r="G971" s="2" t="n">
        <f aca="false">MOD(QUOTIENT($B971,16),2)</f>
        <v>1</v>
      </c>
      <c r="H971" s="2" t="n">
        <f aca="false">MOD(QUOTIENT($B971,32),2)</f>
        <v>0</v>
      </c>
      <c r="I971" s="2" t="n">
        <f aca="false">MOD(QUOTIENT($B971,64),2)</f>
        <v>0</v>
      </c>
      <c r="J971" s="5" t="n">
        <f aca="false">IF($C971=const_zero,MIN(class_series_f_invested_usd,MAX(const_zero,$A971)),const_zero)</f>
        <v>30000000</v>
      </c>
      <c r="K971" s="5" t="n">
        <f aca="false">IF($D971=const_zero,MIN(class_series_e_invested_usd,MAX(const_zero,$A971-SUM($J971:$J971))),const_zero)</f>
        <v>300000000</v>
      </c>
      <c r="L971" s="5" t="n">
        <f aca="false">IF($E971=const_zero,MIN(class_series_d_invested_usd,MAX(const_zero,$A971-SUM($J971:$K971))),const_zero)</f>
        <v>100000000</v>
      </c>
      <c r="M971" s="5" t="n">
        <f aca="false">IF($F971=const_zero,MIN(class_series_c_invested_usd,MAX(const_zero,$A971-SUM($J971:$L971))),const_zero)</f>
        <v>60000000</v>
      </c>
      <c r="N971" s="5" t="n">
        <f aca="false">IF($G971=const_zero,MIN(class_series_b_invested_usd,MAX(const_zero,$A971-SUM($J971:$M971))),const_zero)</f>
        <v>0</v>
      </c>
      <c r="O971" s="5" t="n">
        <f aca="false">IF($H971=const_zero,MIN(class_series_a_invested_usd,MAX(const_zero,$A971-SUM($J971:$N971))),const_zero)</f>
        <v>15000000</v>
      </c>
      <c r="P971" s="5" t="n">
        <f aca="false">IF($I971=const_zero,MIN(class_seed_invested_usd,MAX(const_zero,$A971-SUM($J971:$O971))),const_zero)</f>
        <v>5000000</v>
      </c>
      <c r="Q971" s="5" t="n">
        <f aca="false">MAX(const_zero,$A971-SUM($J971:$P971))</f>
        <v>1490000000</v>
      </c>
      <c r="R971" s="9" t="n">
        <f aca="false">common_rsa_total+Sensitivity!$AE$900+Sensitivity!$AJ$900+IF($C971=const_one,Sensitivity!$D$900,const_zero)+IF($D971=const_one,Sensitivity!$Y$900,const_zero)+IF($E971=const_one,Sensitivity!$V$900,const_zero)+IF($F971=const_one,Sensitivity!$S$900,const_zero)+IF($G971=const_one,Sensitivity!$P$900,const_zero)+IF($H971=const_one,Sensitivity!$M$900,const_zero)+IF($I971=const_one,Sensitivity!$J$900,const_zero)</f>
        <v>12280512.8289884</v>
      </c>
      <c r="S971" s="23" t="b">
        <f aca="false">IF($R971&gt;const_zero,--($Q971&gt;option_strike_usd*$R971),const_zero)</f>
        <v>1</v>
      </c>
      <c r="T971" s="7" t="n">
        <f aca="false">IF($R971&gt;const_zero,IF($S971=const_one,($Q971+option_strike_usd*pre_f_options_issued)/($R971+pre_f_options_issued),$Q971/$R971),const_zero)</f>
        <v>100.977551812196</v>
      </c>
      <c r="U971" s="5" t="n">
        <f aca="false">IF($C971=const_one,Sensitivity!$D$900*$T971,const_zero)</f>
        <v>0</v>
      </c>
      <c r="V971" s="5" t="n">
        <f aca="false">IF($D971=const_one,Sensitivity!$Y$900*$T971,const_zero)</f>
        <v>0</v>
      </c>
      <c r="W971" s="5" t="n">
        <f aca="false">IF($E971=const_one,Sensitivity!$V$900*$T971,const_zero)</f>
        <v>0</v>
      </c>
      <c r="X971" s="5" t="n">
        <f aca="false">IF($F971=const_one,Sensitivity!$S$900*$T971,const_zero)</f>
        <v>0</v>
      </c>
      <c r="Y971" s="5" t="n">
        <f aca="false">IF($G971=const_one,Sensitivity!$P$900*$T971,const_zero)</f>
        <v>302932655.436588</v>
      </c>
      <c r="Z971" s="5" t="n">
        <f aca="false">IF($H971=const_one,Sensitivity!$M$900*$T971,const_zero)</f>
        <v>0</v>
      </c>
      <c r="AA971" s="5" t="n">
        <f aca="false">IF($I971=const_one,Sensitivity!$J$900*$T971,const_zero)</f>
        <v>0</v>
      </c>
      <c r="AB971" s="5" t="n">
        <f aca="false">(Sensitivity!$AE$900+Sensitivity!$AJ$900)*$T971</f>
        <v>28325498.7231584</v>
      </c>
      <c r="AC971" s="5" t="n">
        <f aca="false">common_rsa_total*$T971</f>
        <v>908797966.309764</v>
      </c>
      <c r="AD971" s="5" t="n">
        <f aca="false">IF($S971=const_one,pre_f_options_issued*($T971-option_strike_usd),const_zero)</f>
        <v>249943879.53049</v>
      </c>
      <c r="AE971" s="5" t="n">
        <f aca="false">J971+U971</f>
        <v>30000000</v>
      </c>
      <c r="AF971" s="5" t="n">
        <f aca="false">K971+V971</f>
        <v>300000000</v>
      </c>
      <c r="AG971" s="5" t="n">
        <f aca="false">L971+W971</f>
        <v>100000000</v>
      </c>
      <c r="AH971" s="5" t="n">
        <f aca="false">M971+X971</f>
        <v>60000000</v>
      </c>
      <c r="AI971" s="5" t="n">
        <f aca="false">N971+Y971</f>
        <v>302932655.436588</v>
      </c>
      <c r="AJ971" s="5" t="n">
        <f aca="false">O971+Z971</f>
        <v>15000000</v>
      </c>
      <c r="AK971" s="5" t="n">
        <f aca="false">P971+AA971</f>
        <v>5000000</v>
      </c>
      <c r="AL971" s="5" t="n">
        <f aca="false">INDEX($AE$955:$AE$1082,$B971-$C971*1+const_one)</f>
        <v>30000000</v>
      </c>
      <c r="AM971" s="5" t="n">
        <f aca="false">INDEX($AF$955:$AF$1082,$B971-$D971*2+const_one)</f>
        <v>300000000</v>
      </c>
      <c r="AN971" s="5" t="n">
        <f aca="false">INDEX($AG$955:$AG$1082,$B971-$E971*4+const_one)</f>
        <v>100000000</v>
      </c>
      <c r="AO971" s="5" t="n">
        <f aca="false">INDEX($AH$955:$AH$1082,$B971-$F971*8+const_one)</f>
        <v>60000000</v>
      </c>
      <c r="AP971" s="5" t="n">
        <f aca="false">INDEX($AI$955:$AI$1082,$B971-$G971*16+const_one)</f>
        <v>30000000</v>
      </c>
      <c r="AQ971" s="5" t="n">
        <f aca="false">INDEX($AJ$955:$AJ$1082,$B971-$H971*32+const_one)</f>
        <v>15000000</v>
      </c>
      <c r="AR971" s="5" t="n">
        <f aca="false">INDEX($AK$955:$AK$1082,$B971-$I971*64+const_one)</f>
        <v>5000000</v>
      </c>
      <c r="AS971" s="5" t="n">
        <f aca="false">INDEX($AE$955:$AE$1082,$B971+(const_one-$C971)*1+const_one)</f>
        <v>77921280.5273794</v>
      </c>
      <c r="AT971" s="5" t="n">
        <f aca="false">INDEX($AF$955:$AF$1082,$B971+(const_one-$D971)*2+const_one)</f>
        <v>525679656.198341</v>
      </c>
      <c r="AU971" s="5" t="n">
        <f aca="false">INDEX($AG$955:$AG$1082,$B971+(const_one-$E971)*4+const_one)</f>
        <v>167180110.334517</v>
      </c>
      <c r="AV971" s="5" t="n">
        <f aca="false">INDEX($AH$955:$AH$1082,$B971+(const_one-$F971)*8+const_one)</f>
        <v>216873619.378415</v>
      </c>
      <c r="AW971" s="5" t="n">
        <f aca="false">INDEX($AI$955:$AI$1082,$B971+(const_one-$G971)*16+const_one)</f>
        <v>302932655.436588</v>
      </c>
      <c r="AX971" s="5" t="n">
        <f aca="false">INDEX($AJ$955:$AJ$1082,$B971+(const_one-$H971)*32+const_one)</f>
        <v>381056854.549988</v>
      </c>
      <c r="AY971" s="5" t="n">
        <f aca="false">INDEX($AK$955:$AK$1082,$B971+(const_one-$I971)*64+const_one)</f>
        <v>378529114.221299</v>
      </c>
      <c r="AZ971" s="5" t="n">
        <f aca="false">--($C971=--(AS971&gt;AL971))</f>
        <v>0</v>
      </c>
      <c r="BA971" s="5" t="n">
        <f aca="false">--($D971=--(AT971&gt;AM971))</f>
        <v>0</v>
      </c>
      <c r="BB971" s="5" t="n">
        <f aca="false">--($E971=--(AU971&gt;AN971))</f>
        <v>0</v>
      </c>
      <c r="BC971" s="5" t="n">
        <f aca="false">--($F971=--(AV971&gt;AO971))</f>
        <v>0</v>
      </c>
      <c r="BD971" s="5" t="n">
        <f aca="false">--($G971=--(AW971&gt;AP971))</f>
        <v>1</v>
      </c>
      <c r="BE971" s="5" t="n">
        <f aca="false">--($H971=--(AX971&gt;AQ971))</f>
        <v>0</v>
      </c>
      <c r="BF971" s="5" t="n">
        <f aca="false">--($I971=--(AY971&gt;AR971))</f>
        <v>0</v>
      </c>
      <c r="BG971" s="5" t="n">
        <f aca="false">SUM(AZ971:BF971)</f>
        <v>1</v>
      </c>
      <c r="BH971" s="5" t="n">
        <f aca="false">SUM(AE971:AK971)+AB971+AC971+AD971</f>
        <v>2000000000</v>
      </c>
    </row>
    <row r="972" customFormat="false" ht="15" hidden="true" customHeight="false" outlineLevel="0" collapsed="false">
      <c r="A972" s="5" t="n">
        <f aca="false">sensitivity_exit_usd</f>
        <v>2000000000</v>
      </c>
      <c r="B972" s="2" t="n">
        <f aca="false">ROW()-ROW($B$955)</f>
        <v>17</v>
      </c>
      <c r="C972" s="2" t="n">
        <f aca="false">MOD(QUOTIENT($B972,1),2)</f>
        <v>1</v>
      </c>
      <c r="D972" s="2" t="n">
        <f aca="false">MOD(QUOTIENT($B972,2),2)</f>
        <v>0</v>
      </c>
      <c r="E972" s="2" t="n">
        <f aca="false">MOD(QUOTIENT($B972,4),2)</f>
        <v>0</v>
      </c>
      <c r="F972" s="2" t="n">
        <f aca="false">MOD(QUOTIENT($B972,8),2)</f>
        <v>0</v>
      </c>
      <c r="G972" s="2" t="n">
        <f aca="false">MOD(QUOTIENT($B972,16),2)</f>
        <v>1</v>
      </c>
      <c r="H972" s="2" t="n">
        <f aca="false">MOD(QUOTIENT($B972,32),2)</f>
        <v>0</v>
      </c>
      <c r="I972" s="2" t="n">
        <f aca="false">MOD(QUOTIENT($B972,64),2)</f>
        <v>0</v>
      </c>
      <c r="J972" s="5" t="n">
        <f aca="false">IF($C972=const_zero,MIN(class_series_f_invested_usd,MAX(const_zero,$A972)),const_zero)</f>
        <v>0</v>
      </c>
      <c r="K972" s="5" t="n">
        <f aca="false">IF($D972=const_zero,MIN(class_series_e_invested_usd,MAX(const_zero,$A972-SUM($J972:$J972))),const_zero)</f>
        <v>300000000</v>
      </c>
      <c r="L972" s="5" t="n">
        <f aca="false">IF($E972=const_zero,MIN(class_series_d_invested_usd,MAX(const_zero,$A972-SUM($J972:$K972))),const_zero)</f>
        <v>100000000</v>
      </c>
      <c r="M972" s="5" t="n">
        <f aca="false">IF($F972=const_zero,MIN(class_series_c_invested_usd,MAX(const_zero,$A972-SUM($J972:$L972))),const_zero)</f>
        <v>60000000</v>
      </c>
      <c r="N972" s="5" t="n">
        <f aca="false">IF($G972=const_zero,MIN(class_series_b_invested_usd,MAX(const_zero,$A972-SUM($J972:$M972))),const_zero)</f>
        <v>0</v>
      </c>
      <c r="O972" s="5" t="n">
        <f aca="false">IF($H972=const_zero,MIN(class_series_a_invested_usd,MAX(const_zero,$A972-SUM($J972:$N972))),const_zero)</f>
        <v>15000000</v>
      </c>
      <c r="P972" s="5" t="n">
        <f aca="false">IF($I972=const_zero,MIN(class_seed_invested_usd,MAX(const_zero,$A972-SUM($J972:$O972))),const_zero)</f>
        <v>5000000</v>
      </c>
      <c r="Q972" s="5" t="n">
        <f aca="false">MAX(const_zero,$A972-SUM($J972:$P972))</f>
        <v>1520000000</v>
      </c>
      <c r="R972" s="9" t="n">
        <f aca="false">common_rsa_total+Sensitivity!$AE$900+Sensitivity!$AJ$900+IF($C972=const_one,Sensitivity!$D$900,const_zero)+IF($D972=const_one,Sensitivity!$Y$900,const_zero)+IF($E972=const_one,Sensitivity!$V$900,const_zero)+IF($F972=const_one,Sensitivity!$S$900,const_zero)+IF($G972=const_one,Sensitivity!$P$900,const_zero)+IF($H972=const_one,Sensitivity!$M$900,const_zero)+IF($I972=const_one,Sensitivity!$J$900,const_zero)</f>
        <v>13077780.8981917</v>
      </c>
      <c r="S972" s="23" t="b">
        <f aca="false">IF($R972&gt;const_zero,--($Q972&gt;option_strike_usd*$R972),const_zero)</f>
        <v>1</v>
      </c>
      <c r="T972" s="7" t="n">
        <f aca="false">IF($R972&gt;const_zero,IF($S972=const_one,($Q972+option_strike_usd*pre_f_options_issued)/($R972+pre_f_options_issued),$Q972/$R972),const_zero)</f>
        <v>97.7353584538307</v>
      </c>
      <c r="U972" s="5" t="n">
        <f aca="false">IF($C972=const_one,Sensitivity!$D$900*$T972,const_zero)</f>
        <v>77921280.5273794</v>
      </c>
      <c r="V972" s="5" t="n">
        <f aca="false">IF($D972=const_one,Sensitivity!$Y$900*$T972,const_zero)</f>
        <v>0</v>
      </c>
      <c r="W972" s="5" t="n">
        <f aca="false">IF($E972=const_one,Sensitivity!$V$900*$T972,const_zero)</f>
        <v>0</v>
      </c>
      <c r="X972" s="5" t="n">
        <f aca="false">IF($F972=const_one,Sensitivity!$S$900*$T972,const_zero)</f>
        <v>0</v>
      </c>
      <c r="Y972" s="5" t="n">
        <f aca="false">IF($G972=const_one,Sensitivity!$P$900*$T972,const_zero)</f>
        <v>293206075.361492</v>
      </c>
      <c r="Z972" s="5" t="n">
        <f aca="false">IF($H972=const_one,Sensitivity!$M$900*$T972,const_zero)</f>
        <v>0</v>
      </c>
      <c r="AA972" s="5" t="n">
        <f aca="false">IF($I972=const_one,Sensitivity!$J$900*$T972,const_zero)</f>
        <v>0</v>
      </c>
      <c r="AB972" s="5" t="n">
        <f aca="false">(Sensitivity!$AE$900+Sensitivity!$AJ$900)*$T972</f>
        <v>27416021.892076</v>
      </c>
      <c r="AC972" s="5" t="n">
        <f aca="false">common_rsa_total*$T972</f>
        <v>879618226.084476</v>
      </c>
      <c r="AD972" s="5" t="n">
        <f aca="false">IF($S972=const_one,pre_f_options_issued*($T972-option_strike_usd),const_zero)</f>
        <v>241838396.134577</v>
      </c>
      <c r="AE972" s="5" t="n">
        <f aca="false">J972+U972</f>
        <v>77921280.5273794</v>
      </c>
      <c r="AF972" s="5" t="n">
        <f aca="false">K972+V972</f>
        <v>300000000</v>
      </c>
      <c r="AG972" s="5" t="n">
        <f aca="false">L972+W972</f>
        <v>100000000</v>
      </c>
      <c r="AH972" s="5" t="n">
        <f aca="false">M972+X972</f>
        <v>60000000</v>
      </c>
      <c r="AI972" s="5" t="n">
        <f aca="false">N972+Y972</f>
        <v>293206075.361492</v>
      </c>
      <c r="AJ972" s="5" t="n">
        <f aca="false">O972+Z972</f>
        <v>15000000</v>
      </c>
      <c r="AK972" s="5" t="n">
        <f aca="false">P972+AA972</f>
        <v>5000000</v>
      </c>
      <c r="AL972" s="5" t="n">
        <f aca="false">INDEX($AE$955:$AE$1082,$B972-$C972*1+const_one)</f>
        <v>30000000</v>
      </c>
      <c r="AM972" s="5" t="n">
        <f aca="false">INDEX($AF$955:$AF$1082,$B972-$D972*2+const_one)</f>
        <v>300000000</v>
      </c>
      <c r="AN972" s="5" t="n">
        <f aca="false">INDEX($AG$955:$AG$1082,$B972-$E972*4+const_one)</f>
        <v>100000000</v>
      </c>
      <c r="AO972" s="5" t="n">
        <f aca="false">INDEX($AH$955:$AH$1082,$B972-$F972*8+const_one)</f>
        <v>60000000</v>
      </c>
      <c r="AP972" s="5" t="n">
        <f aca="false">INDEX($AI$955:$AI$1082,$B972-$G972*16+const_one)</f>
        <v>30000000</v>
      </c>
      <c r="AQ972" s="5" t="n">
        <f aca="false">INDEX($AJ$955:$AJ$1082,$B972-$H972*32+const_one)</f>
        <v>15000000</v>
      </c>
      <c r="AR972" s="5" t="n">
        <f aca="false">INDEX($AK$955:$AK$1082,$B972-$I972*64+const_one)</f>
        <v>5000000</v>
      </c>
      <c r="AS972" s="5" t="n">
        <f aca="false">INDEX($AE$955:$AE$1082,$B972+(const_one-$C972)*1+const_one)</f>
        <v>77921280.5273794</v>
      </c>
      <c r="AT972" s="5" t="n">
        <f aca="false">INDEX($AF$955:$AF$1082,$B972+(const_one-$D972)*2+const_one)</f>
        <v>514850726.136437</v>
      </c>
      <c r="AU972" s="5" t="n">
        <f aca="false">INDEX($AG$955:$AG$1082,$B972+(const_one-$E972)*4+const_one)</f>
        <v>162485072.87293</v>
      </c>
      <c r="AV972" s="5" t="n">
        <f aca="false">INDEX($AH$955:$AH$1082,$B972+(const_one-$F972)*8+const_one)</f>
        <v>211260779.15334</v>
      </c>
      <c r="AW972" s="5" t="n">
        <f aca="false">INDEX($AI$955:$AI$1082,$B972+(const_one-$G972)*16+const_one)</f>
        <v>293206075.361492</v>
      </c>
      <c r="AX972" s="5" t="n">
        <f aca="false">INDEX($AJ$955:$AJ$1082,$B972+(const_one-$H972)*32+const_one)</f>
        <v>373582556.740876</v>
      </c>
      <c r="AY972" s="5" t="n">
        <f aca="false">INDEX($AK$955:$AK$1082,$B972+(const_one-$I972)*64+const_one)</f>
        <v>371152751.49378</v>
      </c>
      <c r="AZ972" s="5" t="n">
        <f aca="false">--($C972=--(AS972&gt;AL972))</f>
        <v>1</v>
      </c>
      <c r="BA972" s="5" t="n">
        <f aca="false">--($D972=--(AT972&gt;AM972))</f>
        <v>0</v>
      </c>
      <c r="BB972" s="5" t="n">
        <f aca="false">--($E972=--(AU972&gt;AN972))</f>
        <v>0</v>
      </c>
      <c r="BC972" s="5" t="n">
        <f aca="false">--($F972=--(AV972&gt;AO972))</f>
        <v>0</v>
      </c>
      <c r="BD972" s="5" t="n">
        <f aca="false">--($G972=--(AW972&gt;AP972))</f>
        <v>1</v>
      </c>
      <c r="BE972" s="5" t="n">
        <f aca="false">--($H972=--(AX972&gt;AQ972))</f>
        <v>0</v>
      </c>
      <c r="BF972" s="5" t="n">
        <f aca="false">--($I972=--(AY972&gt;AR972))</f>
        <v>0</v>
      </c>
      <c r="BG972" s="5" t="n">
        <f aca="false">SUM(AZ972:BF972)</f>
        <v>2</v>
      </c>
      <c r="BH972" s="5" t="n">
        <f aca="false">SUM(AE972:AK972)+AB972+AC972+AD972</f>
        <v>2000000000</v>
      </c>
    </row>
    <row r="973" customFormat="false" ht="15" hidden="true" customHeight="false" outlineLevel="0" collapsed="false">
      <c r="A973" s="5" t="n">
        <f aca="false">sensitivity_exit_usd</f>
        <v>2000000000</v>
      </c>
      <c r="B973" s="2" t="n">
        <f aca="false">ROW()-ROW($B$955)</f>
        <v>18</v>
      </c>
      <c r="C973" s="2" t="n">
        <f aca="false">MOD(QUOTIENT($B973,1),2)</f>
        <v>0</v>
      </c>
      <c r="D973" s="2" t="n">
        <f aca="false">MOD(QUOTIENT($B973,2),2)</f>
        <v>1</v>
      </c>
      <c r="E973" s="2" t="n">
        <f aca="false">MOD(QUOTIENT($B973,4),2)</f>
        <v>0</v>
      </c>
      <c r="F973" s="2" t="n">
        <f aca="false">MOD(QUOTIENT($B973,8),2)</f>
        <v>0</v>
      </c>
      <c r="G973" s="2" t="n">
        <f aca="false">MOD(QUOTIENT($B973,16),2)</f>
        <v>1</v>
      </c>
      <c r="H973" s="2" t="n">
        <f aca="false">MOD(QUOTIENT($B973,32),2)</f>
        <v>0</v>
      </c>
      <c r="I973" s="2" t="n">
        <f aca="false">MOD(QUOTIENT($B973,64),2)</f>
        <v>0</v>
      </c>
      <c r="J973" s="5" t="n">
        <f aca="false">IF($C973=const_zero,MIN(class_series_f_invested_usd,MAX(const_zero,$A973)),const_zero)</f>
        <v>30000000</v>
      </c>
      <c r="K973" s="5" t="n">
        <f aca="false">IF($D973=const_zero,MIN(class_series_e_invested_usd,MAX(const_zero,$A973-SUM($J973:$J973))),const_zero)</f>
        <v>0</v>
      </c>
      <c r="L973" s="5" t="n">
        <f aca="false">IF($E973=const_zero,MIN(class_series_d_invested_usd,MAX(const_zero,$A973-SUM($J973:$K973))),const_zero)</f>
        <v>100000000</v>
      </c>
      <c r="M973" s="5" t="n">
        <f aca="false">IF($F973=const_zero,MIN(class_series_c_invested_usd,MAX(const_zero,$A973-SUM($J973:$L973))),const_zero)</f>
        <v>60000000</v>
      </c>
      <c r="N973" s="5" t="n">
        <f aca="false">IF($G973=const_zero,MIN(class_series_b_invested_usd,MAX(const_zero,$A973-SUM($J973:$M973))),const_zero)</f>
        <v>0</v>
      </c>
      <c r="O973" s="5" t="n">
        <f aca="false">IF($H973=const_zero,MIN(class_series_a_invested_usd,MAX(const_zero,$A973-SUM($J973:$N973))),const_zero)</f>
        <v>15000000</v>
      </c>
      <c r="P973" s="5" t="n">
        <f aca="false">IF($I973=const_zero,MIN(class_seed_invested_usd,MAX(const_zero,$A973-SUM($J973:$O973))),const_zero)</f>
        <v>5000000</v>
      </c>
      <c r="Q973" s="5" t="n">
        <f aca="false">MAX(const_zero,$A973-SUM($J973:$P973))</f>
        <v>1790000000</v>
      </c>
      <c r="R973" s="9" t="n">
        <f aca="false">common_rsa_total+Sensitivity!$AE$900+Sensitivity!$AJ$900+IF($C973=const_one,Sensitivity!$D$900,const_zero)+IF($D973=const_one,Sensitivity!$Y$900,const_zero)+IF($E973=const_one,Sensitivity!$V$900,const_zero)+IF($F973=const_one,Sensitivity!$S$900,const_zero)+IF($G973=const_one,Sensitivity!$P$900,const_zero)+IF($H973=const_one,Sensitivity!$M$900,const_zero)+IF($I973=const_one,Sensitivity!$J$900,const_zero)</f>
        <v>18413833.1063222</v>
      </c>
      <c r="S973" s="23" t="b">
        <f aca="false">IF($R973&gt;const_zero,--($Q973&gt;option_strike_usd*$R973),const_zero)</f>
        <v>1</v>
      </c>
      <c r="T973" s="7" t="n">
        <f aca="false">IF($R973&gt;const_zero,IF($S973=const_one,($Q973+option_strike_usd*pre_f_options_issued)/($R973+pre_f_options_issued),$Q973/$R973),const_zero)</f>
        <v>85.708822045545</v>
      </c>
      <c r="U973" s="5" t="n">
        <f aca="false">IF($C973=const_one,Sensitivity!$D$900*$T973,const_zero)</f>
        <v>0</v>
      </c>
      <c r="V973" s="5" t="n">
        <f aca="false">IF($D973=const_one,Sensitivity!$Y$900*$T973,const_zero)</f>
        <v>525679656.198341</v>
      </c>
      <c r="W973" s="5" t="n">
        <f aca="false">IF($E973=const_one,Sensitivity!$V$900*$T973,const_zero)</f>
        <v>0</v>
      </c>
      <c r="X973" s="5" t="n">
        <f aca="false">IF($F973=const_one,Sensitivity!$S$900*$T973,const_zero)</f>
        <v>0</v>
      </c>
      <c r="Y973" s="5" t="n">
        <f aca="false">IF($G973=const_one,Sensitivity!$P$900*$T973,const_zero)</f>
        <v>257126466.136635</v>
      </c>
      <c r="Z973" s="5" t="n">
        <f aca="false">IF($H973=const_one,Sensitivity!$M$900*$T973,const_zero)</f>
        <v>0</v>
      </c>
      <c r="AA973" s="5" t="n">
        <f aca="false">IF($I973=const_one,Sensitivity!$J$900*$T973,const_zero)</f>
        <v>0</v>
      </c>
      <c r="AB973" s="5" t="n">
        <f aca="false">(Sensitivity!$AE$900+Sensitivity!$AJ$900)*$T973</f>
        <v>24042424.1412563</v>
      </c>
      <c r="AC973" s="5" t="n">
        <f aca="false">common_rsa_total*$T973</f>
        <v>771379398.409905</v>
      </c>
      <c r="AD973" s="5" t="n">
        <f aca="false">IF($S973=const_one,pre_f_options_issued*($T973-option_strike_usd),const_zero)</f>
        <v>211772055.113862</v>
      </c>
      <c r="AE973" s="5" t="n">
        <f aca="false">J973+U973</f>
        <v>30000000</v>
      </c>
      <c r="AF973" s="5" t="n">
        <f aca="false">K973+V973</f>
        <v>525679656.198341</v>
      </c>
      <c r="AG973" s="5" t="n">
        <f aca="false">L973+W973</f>
        <v>100000000</v>
      </c>
      <c r="AH973" s="5" t="n">
        <f aca="false">M973+X973</f>
        <v>60000000</v>
      </c>
      <c r="AI973" s="5" t="n">
        <f aca="false">N973+Y973</f>
        <v>257126466.136635</v>
      </c>
      <c r="AJ973" s="5" t="n">
        <f aca="false">O973+Z973</f>
        <v>15000000</v>
      </c>
      <c r="AK973" s="5" t="n">
        <f aca="false">P973+AA973</f>
        <v>5000000</v>
      </c>
      <c r="AL973" s="5" t="n">
        <f aca="false">INDEX($AE$955:$AE$1082,$B973-$C973*1+const_one)</f>
        <v>30000000</v>
      </c>
      <c r="AM973" s="5" t="n">
        <f aca="false">INDEX($AF$955:$AF$1082,$B973-$D973*2+const_one)</f>
        <v>300000000</v>
      </c>
      <c r="AN973" s="5" t="n">
        <f aca="false">INDEX($AG$955:$AG$1082,$B973-$E973*4+const_one)</f>
        <v>100000000</v>
      </c>
      <c r="AO973" s="5" t="n">
        <f aca="false">INDEX($AH$955:$AH$1082,$B973-$F973*8+const_one)</f>
        <v>60000000</v>
      </c>
      <c r="AP973" s="5" t="n">
        <f aca="false">INDEX($AI$955:$AI$1082,$B973-$G973*16+const_one)</f>
        <v>30000000</v>
      </c>
      <c r="AQ973" s="5" t="n">
        <f aca="false">INDEX($AJ$955:$AJ$1082,$B973-$H973*32+const_one)</f>
        <v>15000000</v>
      </c>
      <c r="AR973" s="5" t="n">
        <f aca="false">INDEX($AK$955:$AK$1082,$B973-$I973*64+const_one)</f>
        <v>5000000</v>
      </c>
      <c r="AS973" s="5" t="n">
        <f aca="false">INDEX($AE$955:$AE$1082,$B973+(const_one-$C973)*1+const_one)</f>
        <v>66925258.3909009</v>
      </c>
      <c r="AT973" s="5" t="n">
        <f aca="false">INDEX($AF$955:$AF$1082,$B973+(const_one-$D973)*2+const_one)</f>
        <v>525679656.198341</v>
      </c>
      <c r="AU973" s="5" t="n">
        <f aca="false">INDEX($AG$955:$AG$1082,$B973+(const_one-$E973)*4+const_one)</f>
        <v>144869740.573888</v>
      </c>
      <c r="AV973" s="5" t="n">
        <f aca="false">INDEX($AH$955:$AH$1082,$B973+(const_one-$F973)*8+const_one)</f>
        <v>190702231.577455</v>
      </c>
      <c r="AW973" s="5" t="n">
        <f aca="false">INDEX($AI$955:$AI$1082,$B973+(const_one-$G973)*16+const_one)</f>
        <v>257126466.136635</v>
      </c>
      <c r="AX973" s="5" t="n">
        <f aca="false">INDEX($AJ$955:$AJ$1082,$B973+(const_one-$H973)*32+const_one)</f>
        <v>348751956.644928</v>
      </c>
      <c r="AY973" s="5" t="n">
        <f aca="false">INDEX($AK$955:$AK$1082,$B973+(const_one-$I973)*64+const_one)</f>
        <v>346822485.238871</v>
      </c>
      <c r="AZ973" s="5" t="n">
        <f aca="false">--($C973=--(AS973&gt;AL973))</f>
        <v>0</v>
      </c>
      <c r="BA973" s="5" t="n">
        <f aca="false">--($D973=--(AT973&gt;AM973))</f>
        <v>1</v>
      </c>
      <c r="BB973" s="5" t="n">
        <f aca="false">--($E973=--(AU973&gt;AN973))</f>
        <v>0</v>
      </c>
      <c r="BC973" s="5" t="n">
        <f aca="false">--($F973=--(AV973&gt;AO973))</f>
        <v>0</v>
      </c>
      <c r="BD973" s="5" t="n">
        <f aca="false">--($G973=--(AW973&gt;AP973))</f>
        <v>1</v>
      </c>
      <c r="BE973" s="5" t="n">
        <f aca="false">--($H973=--(AX973&gt;AQ973))</f>
        <v>0</v>
      </c>
      <c r="BF973" s="5" t="n">
        <f aca="false">--($I973=--(AY973&gt;AR973))</f>
        <v>0</v>
      </c>
      <c r="BG973" s="5" t="n">
        <f aca="false">SUM(AZ973:BF973)</f>
        <v>2</v>
      </c>
      <c r="BH973" s="5" t="n">
        <f aca="false">SUM(AE973:AK973)+AB973+AC973+AD973</f>
        <v>2000000000</v>
      </c>
    </row>
    <row r="974" customFormat="false" ht="15" hidden="true" customHeight="false" outlineLevel="0" collapsed="false">
      <c r="A974" s="5" t="n">
        <f aca="false">sensitivity_exit_usd</f>
        <v>2000000000</v>
      </c>
      <c r="B974" s="2" t="n">
        <f aca="false">ROW()-ROW($B$955)</f>
        <v>19</v>
      </c>
      <c r="C974" s="2" t="n">
        <f aca="false">MOD(QUOTIENT($B974,1),2)</f>
        <v>1</v>
      </c>
      <c r="D974" s="2" t="n">
        <f aca="false">MOD(QUOTIENT($B974,2),2)</f>
        <v>1</v>
      </c>
      <c r="E974" s="2" t="n">
        <f aca="false">MOD(QUOTIENT($B974,4),2)</f>
        <v>0</v>
      </c>
      <c r="F974" s="2" t="n">
        <f aca="false">MOD(QUOTIENT($B974,8),2)</f>
        <v>0</v>
      </c>
      <c r="G974" s="2" t="n">
        <f aca="false">MOD(QUOTIENT($B974,16),2)</f>
        <v>1</v>
      </c>
      <c r="H974" s="2" t="n">
        <f aca="false">MOD(QUOTIENT($B974,32),2)</f>
        <v>0</v>
      </c>
      <c r="I974" s="2" t="n">
        <f aca="false">MOD(QUOTIENT($B974,64),2)</f>
        <v>0</v>
      </c>
      <c r="J974" s="5" t="n">
        <f aca="false">IF($C974=const_zero,MIN(class_series_f_invested_usd,MAX(const_zero,$A974)),const_zero)</f>
        <v>0</v>
      </c>
      <c r="K974" s="5" t="n">
        <f aca="false">IF($D974=const_zero,MIN(class_series_e_invested_usd,MAX(const_zero,$A974-SUM($J974:$J974))),const_zero)</f>
        <v>0</v>
      </c>
      <c r="L974" s="5" t="n">
        <f aca="false">IF($E974=const_zero,MIN(class_series_d_invested_usd,MAX(const_zero,$A974-SUM($J974:$K974))),const_zero)</f>
        <v>100000000</v>
      </c>
      <c r="M974" s="5" t="n">
        <f aca="false">IF($F974=const_zero,MIN(class_series_c_invested_usd,MAX(const_zero,$A974-SUM($J974:$L974))),const_zero)</f>
        <v>60000000</v>
      </c>
      <c r="N974" s="5" t="n">
        <f aca="false">IF($G974=const_zero,MIN(class_series_b_invested_usd,MAX(const_zero,$A974-SUM($J974:$M974))),const_zero)</f>
        <v>0</v>
      </c>
      <c r="O974" s="5" t="n">
        <f aca="false">IF($H974=const_zero,MIN(class_series_a_invested_usd,MAX(const_zero,$A974-SUM($J974:$N974))),const_zero)</f>
        <v>15000000</v>
      </c>
      <c r="P974" s="5" t="n">
        <f aca="false">IF($I974=const_zero,MIN(class_seed_invested_usd,MAX(const_zero,$A974-SUM($J974:$O974))),const_zero)</f>
        <v>5000000</v>
      </c>
      <c r="Q974" s="5" t="n">
        <f aca="false">MAX(const_zero,$A974-SUM($J974:$P974))</f>
        <v>1820000000</v>
      </c>
      <c r="R974" s="9" t="n">
        <f aca="false">common_rsa_total+Sensitivity!$AE$900+Sensitivity!$AJ$900+IF($C974=const_one,Sensitivity!$D$900,const_zero)+IF($D974=const_one,Sensitivity!$Y$900,const_zero)+IF($E974=const_one,Sensitivity!$V$900,const_zero)+IF($F974=const_one,Sensitivity!$S$900,const_zero)+IF($G974=const_one,Sensitivity!$P$900,const_zero)+IF($H974=const_one,Sensitivity!$M$900,const_zero)+IF($I974=const_one,Sensitivity!$J$900,const_zero)</f>
        <v>19211101.1755256</v>
      </c>
      <c r="S974" s="23" t="b">
        <f aca="false">IF($R974&gt;const_zero,--($Q974&gt;option_strike_usd*$R974),const_zero)</f>
        <v>1</v>
      </c>
      <c r="T974" s="7" t="n">
        <f aca="false">IF($R974&gt;const_zero,IF($S974=const_one,($Q974+option_strike_usd*pre_f_options_issued)/($R974+pre_f_options_issued),$Q974/$R974),const_zero)</f>
        <v>83.9432318640044</v>
      </c>
      <c r="U974" s="5" t="n">
        <f aca="false">IF($C974=const_one,Sensitivity!$D$900*$T974,const_zero)</f>
        <v>66925258.3909009</v>
      </c>
      <c r="V974" s="5" t="n">
        <f aca="false">IF($D974=const_one,Sensitivity!$Y$900*$T974,const_zero)</f>
        <v>514850726.136437</v>
      </c>
      <c r="W974" s="5" t="n">
        <f aca="false">IF($E974=const_one,Sensitivity!$V$900*$T974,const_zero)</f>
        <v>0</v>
      </c>
      <c r="X974" s="5" t="n">
        <f aca="false">IF($F974=const_one,Sensitivity!$S$900*$T974,const_zero)</f>
        <v>0</v>
      </c>
      <c r="Y974" s="5" t="n">
        <f aca="false">IF($G974=const_one,Sensitivity!$P$900*$T974,const_zero)</f>
        <v>251829695.592013</v>
      </c>
      <c r="Z974" s="5" t="n">
        <f aca="false">IF($H974=const_one,Sensitivity!$M$900*$T974,const_zero)</f>
        <v>0</v>
      </c>
      <c r="AA974" s="5" t="n">
        <f aca="false">IF($I974=const_one,Sensitivity!$J$900*$T974,const_zero)</f>
        <v>0</v>
      </c>
      <c r="AB974" s="5" t="n">
        <f aca="false">(Sensitivity!$AE$900+Sensitivity!$AJ$900)*$T974</f>
        <v>23547153.4445982</v>
      </c>
      <c r="AC974" s="5" t="n">
        <f aca="false">common_rsa_total*$T974</f>
        <v>755489086.77604</v>
      </c>
      <c r="AD974" s="5" t="n">
        <f aca="false">IF($S974=const_one,pre_f_options_issued*($T974-option_strike_usd),const_zero)</f>
        <v>207358079.660011</v>
      </c>
      <c r="AE974" s="5" t="n">
        <f aca="false">J974+U974</f>
        <v>66925258.3909009</v>
      </c>
      <c r="AF974" s="5" t="n">
        <f aca="false">K974+V974</f>
        <v>514850726.136437</v>
      </c>
      <c r="AG974" s="5" t="n">
        <f aca="false">L974+W974</f>
        <v>100000000</v>
      </c>
      <c r="AH974" s="5" t="n">
        <f aca="false">M974+X974</f>
        <v>60000000</v>
      </c>
      <c r="AI974" s="5" t="n">
        <f aca="false">N974+Y974</f>
        <v>251829695.592013</v>
      </c>
      <c r="AJ974" s="5" t="n">
        <f aca="false">O974+Z974</f>
        <v>15000000</v>
      </c>
      <c r="AK974" s="5" t="n">
        <f aca="false">P974+AA974</f>
        <v>5000000</v>
      </c>
      <c r="AL974" s="5" t="n">
        <f aca="false">INDEX($AE$955:$AE$1082,$B974-$C974*1+const_one)</f>
        <v>30000000</v>
      </c>
      <c r="AM974" s="5" t="n">
        <f aca="false">INDEX($AF$955:$AF$1082,$B974-$D974*2+const_one)</f>
        <v>300000000</v>
      </c>
      <c r="AN974" s="5" t="n">
        <f aca="false">INDEX($AG$955:$AG$1082,$B974-$E974*4+const_one)</f>
        <v>100000000</v>
      </c>
      <c r="AO974" s="5" t="n">
        <f aca="false">INDEX($AH$955:$AH$1082,$B974-$F974*8+const_one)</f>
        <v>60000000</v>
      </c>
      <c r="AP974" s="5" t="n">
        <f aca="false">INDEX($AI$955:$AI$1082,$B974-$G974*16+const_one)</f>
        <v>30000000</v>
      </c>
      <c r="AQ974" s="5" t="n">
        <f aca="false">INDEX($AJ$955:$AJ$1082,$B974-$H974*32+const_one)</f>
        <v>15000000</v>
      </c>
      <c r="AR974" s="5" t="n">
        <f aca="false">INDEX($AK$955:$AK$1082,$B974-$I974*64+const_one)</f>
        <v>5000000</v>
      </c>
      <c r="AS974" s="5" t="n">
        <f aca="false">INDEX($AE$955:$AE$1082,$B974+(const_one-$C974)*1+const_one)</f>
        <v>66925258.3909009</v>
      </c>
      <c r="AT974" s="5" t="n">
        <f aca="false">INDEX($AF$955:$AF$1082,$B974+(const_one-$D974)*2+const_one)</f>
        <v>514850726.136437</v>
      </c>
      <c r="AU974" s="5" t="n">
        <f aca="false">INDEX($AG$955:$AG$1082,$B974+(const_one-$E974)*4+const_one)</f>
        <v>142161651.527181</v>
      </c>
      <c r="AV974" s="5" t="n">
        <f aca="false">INDEX($AH$955:$AH$1082,$B974+(const_one-$F974)*8+const_one)</f>
        <v>187382565.694929</v>
      </c>
      <c r="AW974" s="5" t="n">
        <f aca="false">INDEX($AI$955:$AI$1082,$B974+(const_one-$G974)*16+const_one)</f>
        <v>251829695.592013</v>
      </c>
      <c r="AX974" s="5" t="n">
        <f aca="false">INDEX($AJ$955:$AJ$1082,$B974+(const_one-$H974)*32+const_one)</f>
        <v>343958114.629066</v>
      </c>
      <c r="AY974" s="5" t="n">
        <f aca="false">INDEX($AK$955:$AK$1082,$B974+(const_one-$I974)*64+const_one)</f>
        <v>342086233.733126</v>
      </c>
      <c r="AZ974" s="5" t="n">
        <f aca="false">--($C974=--(AS974&gt;AL974))</f>
        <v>1</v>
      </c>
      <c r="BA974" s="5" t="n">
        <f aca="false">--($D974=--(AT974&gt;AM974))</f>
        <v>1</v>
      </c>
      <c r="BB974" s="5" t="n">
        <f aca="false">--($E974=--(AU974&gt;AN974))</f>
        <v>0</v>
      </c>
      <c r="BC974" s="5" t="n">
        <f aca="false">--($F974=--(AV974&gt;AO974))</f>
        <v>0</v>
      </c>
      <c r="BD974" s="5" t="n">
        <f aca="false">--($G974=--(AW974&gt;AP974))</f>
        <v>1</v>
      </c>
      <c r="BE974" s="5" t="n">
        <f aca="false">--($H974=--(AX974&gt;AQ974))</f>
        <v>0</v>
      </c>
      <c r="BF974" s="5" t="n">
        <f aca="false">--($I974=--(AY974&gt;AR974))</f>
        <v>0</v>
      </c>
      <c r="BG974" s="5" t="n">
        <f aca="false">SUM(AZ974:BF974)</f>
        <v>3</v>
      </c>
      <c r="BH974" s="5" t="n">
        <f aca="false">SUM(AE974:AK974)+AB974+AC974+AD974</f>
        <v>2000000000</v>
      </c>
    </row>
    <row r="975" customFormat="false" ht="15" hidden="true" customHeight="false" outlineLevel="0" collapsed="false">
      <c r="A975" s="5" t="n">
        <f aca="false">sensitivity_exit_usd</f>
        <v>2000000000</v>
      </c>
      <c r="B975" s="2" t="n">
        <f aca="false">ROW()-ROW($B$955)</f>
        <v>20</v>
      </c>
      <c r="C975" s="2" t="n">
        <f aca="false">MOD(QUOTIENT($B975,1),2)</f>
        <v>0</v>
      </c>
      <c r="D975" s="2" t="n">
        <f aca="false">MOD(QUOTIENT($B975,2),2)</f>
        <v>0</v>
      </c>
      <c r="E975" s="2" t="n">
        <f aca="false">MOD(QUOTIENT($B975,4),2)</f>
        <v>1</v>
      </c>
      <c r="F975" s="2" t="n">
        <f aca="false">MOD(QUOTIENT($B975,8),2)</f>
        <v>0</v>
      </c>
      <c r="G975" s="2" t="n">
        <f aca="false">MOD(QUOTIENT($B975,16),2)</f>
        <v>1</v>
      </c>
      <c r="H975" s="2" t="n">
        <f aca="false">MOD(QUOTIENT($B975,32),2)</f>
        <v>0</v>
      </c>
      <c r="I975" s="2" t="n">
        <f aca="false">MOD(QUOTIENT($B975,64),2)</f>
        <v>0</v>
      </c>
      <c r="J975" s="5" t="n">
        <f aca="false">IF($C975=const_zero,MIN(class_series_f_invested_usd,MAX(const_zero,$A975)),const_zero)</f>
        <v>30000000</v>
      </c>
      <c r="K975" s="5" t="n">
        <f aca="false">IF($D975=const_zero,MIN(class_series_e_invested_usd,MAX(const_zero,$A975-SUM($J975:$J975))),const_zero)</f>
        <v>300000000</v>
      </c>
      <c r="L975" s="5" t="n">
        <f aca="false">IF($E975=const_zero,MIN(class_series_d_invested_usd,MAX(const_zero,$A975-SUM($J975:$K975))),const_zero)</f>
        <v>0</v>
      </c>
      <c r="M975" s="5" t="n">
        <f aca="false">IF($F975=const_zero,MIN(class_series_c_invested_usd,MAX(const_zero,$A975-SUM($J975:$L975))),const_zero)</f>
        <v>60000000</v>
      </c>
      <c r="N975" s="5" t="n">
        <f aca="false">IF($G975=const_zero,MIN(class_series_b_invested_usd,MAX(const_zero,$A975-SUM($J975:$M975))),const_zero)</f>
        <v>0</v>
      </c>
      <c r="O975" s="5" t="n">
        <f aca="false">IF($H975=const_zero,MIN(class_series_a_invested_usd,MAX(const_zero,$A975-SUM($J975:$N975))),const_zero)</f>
        <v>15000000</v>
      </c>
      <c r="P975" s="5" t="n">
        <f aca="false">IF($I975=const_zero,MIN(class_seed_invested_usd,MAX(const_zero,$A975-SUM($J975:$O975))),const_zero)</f>
        <v>5000000</v>
      </c>
      <c r="Q975" s="5" t="n">
        <f aca="false">MAX(const_zero,$A975-SUM($J975:$P975))</f>
        <v>1590000000</v>
      </c>
      <c r="R975" s="9" t="n">
        <f aca="false">common_rsa_total+Sensitivity!$AE$900+Sensitivity!$AJ$900+IF($C975=const_one,Sensitivity!$D$900,const_zero)+IF($D975=const_one,Sensitivity!$Y$900,const_zero)+IF($E975=const_one,Sensitivity!$V$900,const_zero)+IF($F975=const_one,Sensitivity!$S$900,const_zero)+IF($G975=const_one,Sensitivity!$P$900,const_zero)+IF($H975=const_one,Sensitivity!$M$900,const_zero)+IF($I975=const_one,Sensitivity!$J$900,const_zero)</f>
        <v>14014164.1892672</v>
      </c>
      <c r="S975" s="23" t="b">
        <f aca="false">IF($R975&gt;const_zero,--($Q975&gt;option_strike_usd*$R975),const_zero)</f>
        <v>1</v>
      </c>
      <c r="T975" s="7" t="n">
        <f aca="false">IF($R975&gt;const_zero,IF($S975=const_one,($Q975+option_strike_usd*pre_f_options_issued)/($R975+pre_f_options_issued),$Q975/$R975),const_zero)</f>
        <v>96.4323705243885</v>
      </c>
      <c r="U975" s="5" t="n">
        <f aca="false">IF($C975=const_one,Sensitivity!$D$900*$T975,const_zero)</f>
        <v>0</v>
      </c>
      <c r="V975" s="5" t="n">
        <f aca="false">IF($D975=const_one,Sensitivity!$Y$900*$T975,const_zero)</f>
        <v>0</v>
      </c>
      <c r="W975" s="5" t="n">
        <f aca="false">IF($E975=const_one,Sensitivity!$V$900*$T975,const_zero)</f>
        <v>167180110.334517</v>
      </c>
      <c r="X975" s="5" t="n">
        <f aca="false">IF($F975=const_one,Sensitivity!$S$900*$T975,const_zero)</f>
        <v>0</v>
      </c>
      <c r="Y975" s="5" t="n">
        <f aca="false">IF($G975=const_one,Sensitivity!$P$900*$T975,const_zero)</f>
        <v>289297111.573165</v>
      </c>
      <c r="Z975" s="5" t="n">
        <f aca="false">IF($H975=const_one,Sensitivity!$M$900*$T975,const_zero)</f>
        <v>0</v>
      </c>
      <c r="AA975" s="5" t="n">
        <f aca="false">IF($I975=const_one,Sensitivity!$J$900*$T975,const_zero)</f>
        <v>0</v>
      </c>
      <c r="AB975" s="5" t="n">
        <f aca="false">(Sensitivity!$AE$900+Sensitivity!$AJ$900)*$T975</f>
        <v>27050517.0618505</v>
      </c>
      <c r="AC975" s="5" t="n">
        <f aca="false">common_rsa_total*$T975</f>
        <v>867891334.719496</v>
      </c>
      <c r="AD975" s="5" t="n">
        <f aca="false">IF($S975=const_one,pre_f_options_issued*($T975-option_strike_usd),const_zero)</f>
        <v>238580926.310971</v>
      </c>
      <c r="AE975" s="5" t="n">
        <f aca="false">J975+U975</f>
        <v>30000000</v>
      </c>
      <c r="AF975" s="5" t="n">
        <f aca="false">K975+V975</f>
        <v>300000000</v>
      </c>
      <c r="AG975" s="5" t="n">
        <f aca="false">L975+W975</f>
        <v>167180110.334517</v>
      </c>
      <c r="AH975" s="5" t="n">
        <f aca="false">M975+X975</f>
        <v>60000000</v>
      </c>
      <c r="AI975" s="5" t="n">
        <f aca="false">N975+Y975</f>
        <v>289297111.573165</v>
      </c>
      <c r="AJ975" s="5" t="n">
        <f aca="false">O975+Z975</f>
        <v>15000000</v>
      </c>
      <c r="AK975" s="5" t="n">
        <f aca="false">P975+AA975</f>
        <v>5000000</v>
      </c>
      <c r="AL975" s="5" t="n">
        <f aca="false">INDEX($AE$955:$AE$1082,$B975-$C975*1+const_one)</f>
        <v>30000000</v>
      </c>
      <c r="AM975" s="5" t="n">
        <f aca="false">INDEX($AF$955:$AF$1082,$B975-$D975*2+const_one)</f>
        <v>300000000</v>
      </c>
      <c r="AN975" s="5" t="n">
        <f aca="false">INDEX($AG$955:$AG$1082,$B975-$E975*4+const_one)</f>
        <v>100000000</v>
      </c>
      <c r="AO975" s="5" t="n">
        <f aca="false">INDEX($AH$955:$AH$1082,$B975-$F975*8+const_one)</f>
        <v>60000000</v>
      </c>
      <c r="AP975" s="5" t="n">
        <f aca="false">INDEX($AI$955:$AI$1082,$B975-$G975*16+const_one)</f>
        <v>30000000</v>
      </c>
      <c r="AQ975" s="5" t="n">
        <f aca="false">INDEX($AJ$955:$AJ$1082,$B975-$H975*32+const_one)</f>
        <v>15000000</v>
      </c>
      <c r="AR975" s="5" t="n">
        <f aca="false">INDEX($AK$955:$AK$1082,$B975-$I975*64+const_one)</f>
        <v>5000000</v>
      </c>
      <c r="AS975" s="5" t="n">
        <f aca="false">INDEX($AE$955:$AE$1082,$B975+(const_one-$C975)*1+const_one)</f>
        <v>74723305.5571953</v>
      </c>
      <c r="AT975" s="5" t="n">
        <f aca="false">INDEX($AF$955:$AF$1082,$B975+(const_one-$D975)*2+const_one)</f>
        <v>512520878.068026</v>
      </c>
      <c r="AU975" s="5" t="n">
        <f aca="false">INDEX($AG$955:$AG$1082,$B975+(const_one-$E975)*4+const_one)</f>
        <v>167180110.334517</v>
      </c>
      <c r="AV975" s="5" t="n">
        <f aca="false">INDEX($AH$955:$AH$1082,$B975+(const_one-$F975)*8+const_one)</f>
        <v>209684126.684831</v>
      </c>
      <c r="AW975" s="5" t="n">
        <f aca="false">INDEX($AI$955:$AI$1082,$B975+(const_one-$G975)*16+const_one)</f>
        <v>289297111.573165</v>
      </c>
      <c r="AX975" s="5" t="n">
        <f aca="false">INDEX($AJ$955:$AJ$1082,$B975+(const_one-$H975)*32+const_one)</f>
        <v>373591087.680259</v>
      </c>
      <c r="AY975" s="5" t="n">
        <f aca="false">INDEX($AK$955:$AK$1082,$B975+(const_one-$I975)*64+const_one)</f>
        <v>371267037.368095</v>
      </c>
      <c r="AZ975" s="5" t="n">
        <f aca="false">--($C975=--(AS975&gt;AL975))</f>
        <v>0</v>
      </c>
      <c r="BA975" s="5" t="n">
        <f aca="false">--($D975=--(AT975&gt;AM975))</f>
        <v>0</v>
      </c>
      <c r="BB975" s="5" t="n">
        <f aca="false">--($E975=--(AU975&gt;AN975))</f>
        <v>1</v>
      </c>
      <c r="BC975" s="5" t="n">
        <f aca="false">--($F975=--(AV975&gt;AO975))</f>
        <v>0</v>
      </c>
      <c r="BD975" s="5" t="n">
        <f aca="false">--($G975=--(AW975&gt;AP975))</f>
        <v>1</v>
      </c>
      <c r="BE975" s="5" t="n">
        <f aca="false">--($H975=--(AX975&gt;AQ975))</f>
        <v>0</v>
      </c>
      <c r="BF975" s="5" t="n">
        <f aca="false">--($I975=--(AY975&gt;AR975))</f>
        <v>0</v>
      </c>
      <c r="BG975" s="5" t="n">
        <f aca="false">SUM(AZ975:BF975)</f>
        <v>2</v>
      </c>
      <c r="BH975" s="5" t="n">
        <f aca="false">SUM(AE975:AK975)+AB975+AC975+AD975</f>
        <v>2000000000</v>
      </c>
    </row>
    <row r="976" customFormat="false" ht="15" hidden="true" customHeight="false" outlineLevel="0" collapsed="false">
      <c r="A976" s="5" t="n">
        <f aca="false">sensitivity_exit_usd</f>
        <v>2000000000</v>
      </c>
      <c r="B976" s="2" t="n">
        <f aca="false">ROW()-ROW($B$955)</f>
        <v>21</v>
      </c>
      <c r="C976" s="2" t="n">
        <f aca="false">MOD(QUOTIENT($B976,1),2)</f>
        <v>1</v>
      </c>
      <c r="D976" s="2" t="n">
        <f aca="false">MOD(QUOTIENT($B976,2),2)</f>
        <v>0</v>
      </c>
      <c r="E976" s="2" t="n">
        <f aca="false">MOD(QUOTIENT($B976,4),2)</f>
        <v>1</v>
      </c>
      <c r="F976" s="2" t="n">
        <f aca="false">MOD(QUOTIENT($B976,8),2)</f>
        <v>0</v>
      </c>
      <c r="G976" s="2" t="n">
        <f aca="false">MOD(QUOTIENT($B976,16),2)</f>
        <v>1</v>
      </c>
      <c r="H976" s="2" t="n">
        <f aca="false">MOD(QUOTIENT($B976,32),2)</f>
        <v>0</v>
      </c>
      <c r="I976" s="2" t="n">
        <f aca="false">MOD(QUOTIENT($B976,64),2)</f>
        <v>0</v>
      </c>
      <c r="J976" s="5" t="n">
        <f aca="false">IF($C976=const_zero,MIN(class_series_f_invested_usd,MAX(const_zero,$A976)),const_zero)</f>
        <v>0</v>
      </c>
      <c r="K976" s="5" t="n">
        <f aca="false">IF($D976=const_zero,MIN(class_series_e_invested_usd,MAX(const_zero,$A976-SUM($J976:$J976))),const_zero)</f>
        <v>300000000</v>
      </c>
      <c r="L976" s="5" t="n">
        <f aca="false">IF($E976=const_zero,MIN(class_series_d_invested_usd,MAX(const_zero,$A976-SUM($J976:$K976))),const_zero)</f>
        <v>0</v>
      </c>
      <c r="M976" s="5" t="n">
        <f aca="false">IF($F976=const_zero,MIN(class_series_c_invested_usd,MAX(const_zero,$A976-SUM($J976:$L976))),const_zero)</f>
        <v>60000000</v>
      </c>
      <c r="N976" s="5" t="n">
        <f aca="false">IF($G976=const_zero,MIN(class_series_b_invested_usd,MAX(const_zero,$A976-SUM($J976:$M976))),const_zero)</f>
        <v>0</v>
      </c>
      <c r="O976" s="5" t="n">
        <f aca="false">IF($H976=const_zero,MIN(class_series_a_invested_usd,MAX(const_zero,$A976-SUM($J976:$N976))),const_zero)</f>
        <v>15000000</v>
      </c>
      <c r="P976" s="5" t="n">
        <f aca="false">IF($I976=const_zero,MIN(class_seed_invested_usd,MAX(const_zero,$A976-SUM($J976:$O976))),const_zero)</f>
        <v>5000000</v>
      </c>
      <c r="Q976" s="5" t="n">
        <f aca="false">MAX(const_zero,$A976-SUM($J976:$P976))</f>
        <v>1620000000</v>
      </c>
      <c r="R976" s="9" t="n">
        <f aca="false">common_rsa_total+Sensitivity!$AE$900+Sensitivity!$AJ$900+IF($C976=const_one,Sensitivity!$D$900,const_zero)+IF($D976=const_one,Sensitivity!$Y$900,const_zero)+IF($E976=const_one,Sensitivity!$V$900,const_zero)+IF($F976=const_one,Sensitivity!$S$900,const_zero)+IF($G976=const_one,Sensitivity!$P$900,const_zero)+IF($H976=const_one,Sensitivity!$M$900,const_zero)+IF($I976=const_one,Sensitivity!$J$900,const_zero)</f>
        <v>14811432.2584705</v>
      </c>
      <c r="S976" s="23" t="b">
        <f aca="false">IF($R976&gt;const_zero,--($Q976&gt;option_strike_usd*$R976),const_zero)</f>
        <v>1</v>
      </c>
      <c r="T976" s="7" t="n">
        <f aca="false">IF($R976&gt;const_zero,IF($S976=const_one,($Q976+option_strike_usd*pre_f_options_issued)/($R976+pre_f_options_issued),$Q976/$R976),const_zero)</f>
        <v>93.7241919544878</v>
      </c>
      <c r="U976" s="5" t="n">
        <f aca="false">IF($C976=const_one,Sensitivity!$D$900*$T976,const_zero)</f>
        <v>74723305.5571953</v>
      </c>
      <c r="V976" s="5" t="n">
        <f aca="false">IF($D976=const_one,Sensitivity!$Y$900*$T976,const_zero)</f>
        <v>0</v>
      </c>
      <c r="W976" s="5" t="n">
        <f aca="false">IF($E976=const_one,Sensitivity!$V$900*$T976,const_zero)</f>
        <v>162485072.87293</v>
      </c>
      <c r="X976" s="5" t="n">
        <f aca="false">IF($F976=const_one,Sensitivity!$S$900*$T976,const_zero)</f>
        <v>0</v>
      </c>
      <c r="Y976" s="5" t="n">
        <f aca="false">IF($G976=const_one,Sensitivity!$P$900*$T976,const_zero)</f>
        <v>281172575.863463</v>
      </c>
      <c r="Z976" s="5" t="n">
        <f aca="false">IF($H976=const_one,Sensitivity!$M$900*$T976,const_zero)</f>
        <v>0</v>
      </c>
      <c r="AA976" s="5" t="n">
        <f aca="false">IF($I976=const_one,Sensitivity!$J$900*$T976,const_zero)</f>
        <v>0</v>
      </c>
      <c r="AB976" s="5" t="n">
        <f aca="false">(Sensitivity!$AE$900+Sensitivity!$AJ$900)*$T976</f>
        <v>26290838.229802</v>
      </c>
      <c r="AC976" s="5" t="n">
        <f aca="false">common_rsa_total*$T976</f>
        <v>843517727.59039</v>
      </c>
      <c r="AD976" s="5" t="n">
        <f aca="false">IF($S976=const_one,pre_f_options_issued*($T976-option_strike_usd),const_zero)</f>
        <v>231810479.886219</v>
      </c>
      <c r="AE976" s="5" t="n">
        <f aca="false">J976+U976</f>
        <v>74723305.5571953</v>
      </c>
      <c r="AF976" s="5" t="n">
        <f aca="false">K976+V976</f>
        <v>300000000</v>
      </c>
      <c r="AG976" s="5" t="n">
        <f aca="false">L976+W976</f>
        <v>162485072.87293</v>
      </c>
      <c r="AH976" s="5" t="n">
        <f aca="false">M976+X976</f>
        <v>60000000</v>
      </c>
      <c r="AI976" s="5" t="n">
        <f aca="false">N976+Y976</f>
        <v>281172575.863463</v>
      </c>
      <c r="AJ976" s="5" t="n">
        <f aca="false">O976+Z976</f>
        <v>15000000</v>
      </c>
      <c r="AK976" s="5" t="n">
        <f aca="false">P976+AA976</f>
        <v>5000000</v>
      </c>
      <c r="AL976" s="5" t="n">
        <f aca="false">INDEX($AE$955:$AE$1082,$B976-$C976*1+const_one)</f>
        <v>30000000</v>
      </c>
      <c r="AM976" s="5" t="n">
        <f aca="false">INDEX($AF$955:$AF$1082,$B976-$D976*2+const_one)</f>
        <v>300000000</v>
      </c>
      <c r="AN976" s="5" t="n">
        <f aca="false">INDEX($AG$955:$AG$1082,$B976-$E976*4+const_one)</f>
        <v>100000000</v>
      </c>
      <c r="AO976" s="5" t="n">
        <f aca="false">INDEX($AH$955:$AH$1082,$B976-$F976*8+const_one)</f>
        <v>60000000</v>
      </c>
      <c r="AP976" s="5" t="n">
        <f aca="false">INDEX($AI$955:$AI$1082,$B976-$G976*16+const_one)</f>
        <v>30000000</v>
      </c>
      <c r="AQ976" s="5" t="n">
        <f aca="false">INDEX($AJ$955:$AJ$1082,$B976-$H976*32+const_one)</f>
        <v>15000000</v>
      </c>
      <c r="AR976" s="5" t="n">
        <f aca="false">INDEX($AK$955:$AK$1082,$B976-$I976*64+const_one)</f>
        <v>5000000</v>
      </c>
      <c r="AS976" s="5" t="n">
        <f aca="false">INDEX($AE$955:$AE$1082,$B976+(const_one-$C976)*1+const_one)</f>
        <v>74723305.5571953</v>
      </c>
      <c r="AT976" s="5" t="n">
        <f aca="false">INDEX($AF$955:$AF$1082,$B976+(const_one-$D976)*2+const_one)</f>
        <v>502940187.368876</v>
      </c>
      <c r="AU976" s="5" t="n">
        <f aca="false">INDEX($AG$955:$AG$1082,$B976+(const_one-$E976)*4+const_one)</f>
        <v>162485072.87293</v>
      </c>
      <c r="AV976" s="5" t="n">
        <f aca="false">INDEX($AH$955:$AH$1082,$B976+(const_one-$F976)*8+const_one)</f>
        <v>204855737.880984</v>
      </c>
      <c r="AW976" s="5" t="n">
        <f aca="false">INDEX($AI$955:$AI$1082,$B976+(const_one-$G976)*16+const_one)</f>
        <v>281172575.863463</v>
      </c>
      <c r="AX976" s="5" t="n">
        <f aca="false">INDEX($AJ$955:$AJ$1082,$B976+(const_one-$H976)*32+const_one)</f>
        <v>366964339.409077</v>
      </c>
      <c r="AY976" s="5" t="n">
        <f aca="false">INDEX($AK$955:$AK$1082,$B976+(const_one-$I976)*64+const_one)</f>
        <v>364723335.809632</v>
      </c>
      <c r="AZ976" s="5" t="n">
        <f aca="false">--($C976=--(AS976&gt;AL976))</f>
        <v>1</v>
      </c>
      <c r="BA976" s="5" t="n">
        <f aca="false">--($D976=--(AT976&gt;AM976))</f>
        <v>0</v>
      </c>
      <c r="BB976" s="5" t="n">
        <f aca="false">--($E976=--(AU976&gt;AN976))</f>
        <v>1</v>
      </c>
      <c r="BC976" s="5" t="n">
        <f aca="false">--($F976=--(AV976&gt;AO976))</f>
        <v>0</v>
      </c>
      <c r="BD976" s="5" t="n">
        <f aca="false">--($G976=--(AW976&gt;AP976))</f>
        <v>1</v>
      </c>
      <c r="BE976" s="5" t="n">
        <f aca="false">--($H976=--(AX976&gt;AQ976))</f>
        <v>0</v>
      </c>
      <c r="BF976" s="5" t="n">
        <f aca="false">--($I976=--(AY976&gt;AR976))</f>
        <v>0</v>
      </c>
      <c r="BG976" s="5" t="n">
        <f aca="false">SUM(AZ976:BF976)</f>
        <v>3</v>
      </c>
      <c r="BH976" s="5" t="n">
        <f aca="false">SUM(AE976:AK976)+AB976+AC976+AD976</f>
        <v>2000000000</v>
      </c>
    </row>
    <row r="977" customFormat="false" ht="15" hidden="true" customHeight="false" outlineLevel="0" collapsed="false">
      <c r="A977" s="5" t="n">
        <f aca="false">sensitivity_exit_usd</f>
        <v>2000000000</v>
      </c>
      <c r="B977" s="2" t="n">
        <f aca="false">ROW()-ROW($B$955)</f>
        <v>22</v>
      </c>
      <c r="C977" s="2" t="n">
        <f aca="false">MOD(QUOTIENT($B977,1),2)</f>
        <v>0</v>
      </c>
      <c r="D977" s="2" t="n">
        <f aca="false">MOD(QUOTIENT($B977,2),2)</f>
        <v>1</v>
      </c>
      <c r="E977" s="2" t="n">
        <f aca="false">MOD(QUOTIENT($B977,4),2)</f>
        <v>1</v>
      </c>
      <c r="F977" s="2" t="n">
        <f aca="false">MOD(QUOTIENT($B977,8),2)</f>
        <v>0</v>
      </c>
      <c r="G977" s="2" t="n">
        <f aca="false">MOD(QUOTIENT($B977,16),2)</f>
        <v>1</v>
      </c>
      <c r="H977" s="2" t="n">
        <f aca="false">MOD(QUOTIENT($B977,32),2)</f>
        <v>0</v>
      </c>
      <c r="I977" s="2" t="n">
        <f aca="false">MOD(QUOTIENT($B977,64),2)</f>
        <v>0</v>
      </c>
      <c r="J977" s="5" t="n">
        <f aca="false">IF($C977=const_zero,MIN(class_series_f_invested_usd,MAX(const_zero,$A977)),const_zero)</f>
        <v>30000000</v>
      </c>
      <c r="K977" s="5" t="n">
        <f aca="false">IF($D977=const_zero,MIN(class_series_e_invested_usd,MAX(const_zero,$A977-SUM($J977:$J977))),const_zero)</f>
        <v>0</v>
      </c>
      <c r="L977" s="5" t="n">
        <f aca="false">IF($E977=const_zero,MIN(class_series_d_invested_usd,MAX(const_zero,$A977-SUM($J977:$K977))),const_zero)</f>
        <v>0</v>
      </c>
      <c r="M977" s="5" t="n">
        <f aca="false">IF($F977=const_zero,MIN(class_series_c_invested_usd,MAX(const_zero,$A977-SUM($J977:$L977))),const_zero)</f>
        <v>60000000</v>
      </c>
      <c r="N977" s="5" t="n">
        <f aca="false">IF($G977=const_zero,MIN(class_series_b_invested_usd,MAX(const_zero,$A977-SUM($J977:$M977))),const_zero)</f>
        <v>0</v>
      </c>
      <c r="O977" s="5" t="n">
        <f aca="false">IF($H977=const_zero,MIN(class_series_a_invested_usd,MAX(const_zero,$A977-SUM($J977:$N977))),const_zero)</f>
        <v>15000000</v>
      </c>
      <c r="P977" s="5" t="n">
        <f aca="false">IF($I977=const_zero,MIN(class_seed_invested_usd,MAX(const_zero,$A977-SUM($J977:$O977))),const_zero)</f>
        <v>5000000</v>
      </c>
      <c r="Q977" s="5" t="n">
        <f aca="false">MAX(const_zero,$A977-SUM($J977:$P977))</f>
        <v>1890000000</v>
      </c>
      <c r="R977" s="9" t="n">
        <f aca="false">common_rsa_total+Sensitivity!$AE$900+Sensitivity!$AJ$900+IF($C977=const_one,Sensitivity!$D$900,const_zero)+IF($D977=const_one,Sensitivity!$Y$900,const_zero)+IF($E977=const_one,Sensitivity!$V$900,const_zero)+IF($F977=const_one,Sensitivity!$S$900,const_zero)+IF($G977=const_one,Sensitivity!$P$900,const_zero)+IF($H977=const_one,Sensitivity!$M$900,const_zero)+IF($I977=const_one,Sensitivity!$J$900,const_zero)</f>
        <v>20147484.4666011</v>
      </c>
      <c r="S977" s="23" t="b">
        <f aca="false">IF($R977&gt;const_zero,--($Q977&gt;option_strike_usd*$R977),const_zero)</f>
        <v>1</v>
      </c>
      <c r="T977" s="7" t="n">
        <f aca="false">IF($R977&gt;const_zero,IF($S977=const_one,($Q977+option_strike_usd*pre_f_options_issued)/($R977+pre_f_options_issued),$Q977/$R977),const_zero)</f>
        <v>83.5633645224894</v>
      </c>
      <c r="U977" s="5" t="n">
        <f aca="false">IF($C977=const_one,Sensitivity!$D$900*$T977,const_zero)</f>
        <v>0</v>
      </c>
      <c r="V977" s="5" t="n">
        <f aca="false">IF($D977=const_one,Sensitivity!$Y$900*$T977,const_zero)</f>
        <v>512520878.068026</v>
      </c>
      <c r="W977" s="5" t="n">
        <f aca="false">IF($E977=const_one,Sensitivity!$V$900*$T977,const_zero)</f>
        <v>144869740.573888</v>
      </c>
      <c r="X977" s="5" t="n">
        <f aca="false">IF($F977=const_one,Sensitivity!$S$900*$T977,const_zero)</f>
        <v>0</v>
      </c>
      <c r="Y977" s="5" t="n">
        <f aca="false">IF($G977=const_one,Sensitivity!$P$900*$T977,const_zero)</f>
        <v>250690093.567468</v>
      </c>
      <c r="Z977" s="5" t="n">
        <f aca="false">IF($H977=const_one,Sensitivity!$M$900*$T977,const_zero)</f>
        <v>0</v>
      </c>
      <c r="AA977" s="5" t="n">
        <f aca="false">IF($I977=const_one,Sensitivity!$J$900*$T977,const_zero)</f>
        <v>0</v>
      </c>
      <c r="AB977" s="5" t="n">
        <f aca="false">(Sensitivity!$AE$900+Sensitivity!$AJ$900)*$T977</f>
        <v>23440595.7819896</v>
      </c>
      <c r="AC977" s="5" t="n">
        <f aca="false">common_rsa_total*$T977</f>
        <v>752070280.702405</v>
      </c>
      <c r="AD977" s="5" t="n">
        <f aca="false">IF($S977=const_one,pre_f_options_issued*($T977-option_strike_usd),const_zero)</f>
        <v>206408411.306223</v>
      </c>
      <c r="AE977" s="5" t="n">
        <f aca="false">J977+U977</f>
        <v>30000000</v>
      </c>
      <c r="AF977" s="5" t="n">
        <f aca="false">K977+V977</f>
        <v>512520878.068026</v>
      </c>
      <c r="AG977" s="5" t="n">
        <f aca="false">L977+W977</f>
        <v>144869740.573888</v>
      </c>
      <c r="AH977" s="5" t="n">
        <f aca="false">M977+X977</f>
        <v>60000000</v>
      </c>
      <c r="AI977" s="5" t="n">
        <f aca="false">N977+Y977</f>
        <v>250690093.567468</v>
      </c>
      <c r="AJ977" s="5" t="n">
        <f aca="false">O977+Z977</f>
        <v>15000000</v>
      </c>
      <c r="AK977" s="5" t="n">
        <f aca="false">P977+AA977</f>
        <v>5000000</v>
      </c>
      <c r="AL977" s="5" t="n">
        <f aca="false">INDEX($AE$955:$AE$1082,$B977-$C977*1+const_one)</f>
        <v>30000000</v>
      </c>
      <c r="AM977" s="5" t="n">
        <f aca="false">INDEX($AF$955:$AF$1082,$B977-$D977*2+const_one)</f>
        <v>300000000</v>
      </c>
      <c r="AN977" s="5" t="n">
        <f aca="false">INDEX($AG$955:$AG$1082,$B977-$E977*4+const_one)</f>
        <v>100000000</v>
      </c>
      <c r="AO977" s="5" t="n">
        <f aca="false">INDEX($AH$955:$AH$1082,$B977-$F977*8+const_one)</f>
        <v>60000000</v>
      </c>
      <c r="AP977" s="5" t="n">
        <f aca="false">INDEX($AI$955:$AI$1082,$B977-$G977*16+const_one)</f>
        <v>30000000</v>
      </c>
      <c r="AQ977" s="5" t="n">
        <f aca="false">INDEX($AJ$955:$AJ$1082,$B977-$H977*32+const_one)</f>
        <v>15000000</v>
      </c>
      <c r="AR977" s="5" t="n">
        <f aca="false">INDEX($AK$955:$AK$1082,$B977-$I977*64+const_one)</f>
        <v>5000000</v>
      </c>
      <c r="AS977" s="5" t="n">
        <f aca="false">INDEX($AE$955:$AE$1082,$B977+(const_one-$C977)*1+const_one)</f>
        <v>65377011.7941143</v>
      </c>
      <c r="AT977" s="5" t="n">
        <f aca="false">INDEX($AF$955:$AF$1082,$B977+(const_one-$D977)*2+const_one)</f>
        <v>512520878.068026</v>
      </c>
      <c r="AU977" s="5" t="n">
        <f aca="false">INDEX($AG$955:$AG$1082,$B977+(const_one-$E977)*4+const_one)</f>
        <v>144869740.573888</v>
      </c>
      <c r="AV977" s="5" t="n">
        <f aca="false">INDEX($AH$955:$AH$1082,$B977+(const_one-$F977)*8+const_one)</f>
        <v>187084655.397169</v>
      </c>
      <c r="AW977" s="5" t="n">
        <f aca="false">INDEX($AI$955:$AI$1082,$B977+(const_one-$G977)*16+const_one)</f>
        <v>250690093.567468</v>
      </c>
      <c r="AX977" s="5" t="n">
        <f aca="false">INDEX($AJ$955:$AJ$1082,$B977+(const_one-$H977)*32+const_one)</f>
        <v>344968093.264383</v>
      </c>
      <c r="AY977" s="5" t="n">
        <f aca="false">INDEX($AK$955:$AK$1082,$B977+(const_one-$I977)*64+const_one)</f>
        <v>343159610.468763</v>
      </c>
      <c r="AZ977" s="5" t="n">
        <f aca="false">--($C977=--(AS977&gt;AL977))</f>
        <v>0</v>
      </c>
      <c r="BA977" s="5" t="n">
        <f aca="false">--($D977=--(AT977&gt;AM977))</f>
        <v>1</v>
      </c>
      <c r="BB977" s="5" t="n">
        <f aca="false">--($E977=--(AU977&gt;AN977))</f>
        <v>1</v>
      </c>
      <c r="BC977" s="5" t="n">
        <f aca="false">--($F977=--(AV977&gt;AO977))</f>
        <v>0</v>
      </c>
      <c r="BD977" s="5" t="n">
        <f aca="false">--($G977=--(AW977&gt;AP977))</f>
        <v>1</v>
      </c>
      <c r="BE977" s="5" t="n">
        <f aca="false">--($H977=--(AX977&gt;AQ977))</f>
        <v>0</v>
      </c>
      <c r="BF977" s="5" t="n">
        <f aca="false">--($I977=--(AY977&gt;AR977))</f>
        <v>0</v>
      </c>
      <c r="BG977" s="5" t="n">
        <f aca="false">SUM(AZ977:BF977)</f>
        <v>3</v>
      </c>
      <c r="BH977" s="5" t="n">
        <f aca="false">SUM(AE977:AK977)+AB977+AC977+AD977</f>
        <v>2000000000</v>
      </c>
    </row>
    <row r="978" customFormat="false" ht="15" hidden="true" customHeight="false" outlineLevel="0" collapsed="false">
      <c r="A978" s="5" t="n">
        <f aca="false">sensitivity_exit_usd</f>
        <v>2000000000</v>
      </c>
      <c r="B978" s="2" t="n">
        <f aca="false">ROW()-ROW($B$955)</f>
        <v>23</v>
      </c>
      <c r="C978" s="2" t="n">
        <f aca="false">MOD(QUOTIENT($B978,1),2)</f>
        <v>1</v>
      </c>
      <c r="D978" s="2" t="n">
        <f aca="false">MOD(QUOTIENT($B978,2),2)</f>
        <v>1</v>
      </c>
      <c r="E978" s="2" t="n">
        <f aca="false">MOD(QUOTIENT($B978,4),2)</f>
        <v>1</v>
      </c>
      <c r="F978" s="2" t="n">
        <f aca="false">MOD(QUOTIENT($B978,8),2)</f>
        <v>0</v>
      </c>
      <c r="G978" s="2" t="n">
        <f aca="false">MOD(QUOTIENT($B978,16),2)</f>
        <v>1</v>
      </c>
      <c r="H978" s="2" t="n">
        <f aca="false">MOD(QUOTIENT($B978,32),2)</f>
        <v>0</v>
      </c>
      <c r="I978" s="2" t="n">
        <f aca="false">MOD(QUOTIENT($B978,64),2)</f>
        <v>0</v>
      </c>
      <c r="J978" s="5" t="n">
        <f aca="false">IF($C978=const_zero,MIN(class_series_f_invested_usd,MAX(const_zero,$A978)),const_zero)</f>
        <v>0</v>
      </c>
      <c r="K978" s="5" t="n">
        <f aca="false">IF($D978=const_zero,MIN(class_series_e_invested_usd,MAX(const_zero,$A978-SUM($J978:$J978))),const_zero)</f>
        <v>0</v>
      </c>
      <c r="L978" s="5" t="n">
        <f aca="false">IF($E978=const_zero,MIN(class_series_d_invested_usd,MAX(const_zero,$A978-SUM($J978:$K978))),const_zero)</f>
        <v>0</v>
      </c>
      <c r="M978" s="5" t="n">
        <f aca="false">IF($F978=const_zero,MIN(class_series_c_invested_usd,MAX(const_zero,$A978-SUM($J978:$L978))),const_zero)</f>
        <v>60000000</v>
      </c>
      <c r="N978" s="5" t="n">
        <f aca="false">IF($G978=const_zero,MIN(class_series_b_invested_usd,MAX(const_zero,$A978-SUM($J978:$M978))),const_zero)</f>
        <v>0</v>
      </c>
      <c r="O978" s="5" t="n">
        <f aca="false">IF($H978=const_zero,MIN(class_series_a_invested_usd,MAX(const_zero,$A978-SUM($J978:$N978))),const_zero)</f>
        <v>15000000</v>
      </c>
      <c r="P978" s="5" t="n">
        <f aca="false">IF($I978=const_zero,MIN(class_seed_invested_usd,MAX(const_zero,$A978-SUM($J978:$O978))),const_zero)</f>
        <v>5000000</v>
      </c>
      <c r="Q978" s="5" t="n">
        <f aca="false">MAX(const_zero,$A978-SUM($J978:$P978))</f>
        <v>1920000000</v>
      </c>
      <c r="R978" s="9" t="n">
        <f aca="false">common_rsa_total+Sensitivity!$AE$900+Sensitivity!$AJ$900+IF($C978=const_one,Sensitivity!$D$900,const_zero)+IF($D978=const_one,Sensitivity!$Y$900,const_zero)+IF($E978=const_one,Sensitivity!$V$900,const_zero)+IF($F978=const_one,Sensitivity!$S$900,const_zero)+IF($G978=const_one,Sensitivity!$P$900,const_zero)+IF($H978=const_one,Sensitivity!$M$900,const_zero)+IF($I978=const_one,Sensitivity!$J$900,const_zero)</f>
        <v>20944752.5358044</v>
      </c>
      <c r="S978" s="23" t="b">
        <f aca="false">IF($R978&gt;const_zero,--($Q978&gt;option_strike_usd*$R978),const_zero)</f>
        <v>1</v>
      </c>
      <c r="T978" s="7" t="n">
        <f aca="false">IF($R978&gt;const_zero,IF($S978=const_one,($Q978+option_strike_usd*pre_f_options_issued)/($R978+pre_f_options_issued),$Q978/$R978),const_zero)</f>
        <v>82.0012920615816</v>
      </c>
      <c r="U978" s="5" t="n">
        <f aca="false">IF($C978=const_one,Sensitivity!$D$900*$T978,const_zero)</f>
        <v>65377011.7941143</v>
      </c>
      <c r="V978" s="5" t="n">
        <f aca="false">IF($D978=const_one,Sensitivity!$Y$900*$T978,const_zero)</f>
        <v>502940187.368876</v>
      </c>
      <c r="W978" s="5" t="n">
        <f aca="false">IF($E978=const_one,Sensitivity!$V$900*$T978,const_zero)</f>
        <v>142161651.527181</v>
      </c>
      <c r="X978" s="5" t="n">
        <f aca="false">IF($F978=const_one,Sensitivity!$S$900*$T978,const_zero)</f>
        <v>0</v>
      </c>
      <c r="Y978" s="5" t="n">
        <f aca="false">IF($G978=const_one,Sensitivity!$P$900*$T978,const_zero)</f>
        <v>246003876.184745</v>
      </c>
      <c r="Z978" s="5" t="n">
        <f aca="false">IF($H978=const_one,Sensitivity!$M$900*$T978,const_zero)</f>
        <v>0</v>
      </c>
      <c r="AA978" s="5" t="n">
        <f aca="false">IF($I978=const_one,Sensitivity!$J$900*$T978,const_zero)</f>
        <v>0</v>
      </c>
      <c r="AB978" s="5" t="n">
        <f aca="false">(Sensitivity!$AE$900+Sensitivity!$AJ$900)*$T978</f>
        <v>23002414.4168955</v>
      </c>
      <c r="AC978" s="5" t="n">
        <f aca="false">common_rsa_total*$T978</f>
        <v>738011628.554235</v>
      </c>
      <c r="AD978" s="5" t="n">
        <f aca="false">IF($S978=const_one,pre_f_options_issued*($T978-option_strike_usd),const_zero)</f>
        <v>202503230.153954</v>
      </c>
      <c r="AE978" s="5" t="n">
        <f aca="false">J978+U978</f>
        <v>65377011.7941143</v>
      </c>
      <c r="AF978" s="5" t="n">
        <f aca="false">K978+V978</f>
        <v>502940187.368876</v>
      </c>
      <c r="AG978" s="5" t="n">
        <f aca="false">L978+W978</f>
        <v>142161651.527181</v>
      </c>
      <c r="AH978" s="5" t="n">
        <f aca="false">M978+X978</f>
        <v>60000000</v>
      </c>
      <c r="AI978" s="5" t="n">
        <f aca="false">N978+Y978</f>
        <v>246003876.184745</v>
      </c>
      <c r="AJ978" s="5" t="n">
        <f aca="false">O978+Z978</f>
        <v>15000000</v>
      </c>
      <c r="AK978" s="5" t="n">
        <f aca="false">P978+AA978</f>
        <v>5000000</v>
      </c>
      <c r="AL978" s="5" t="n">
        <f aca="false">INDEX($AE$955:$AE$1082,$B978-$C978*1+const_one)</f>
        <v>30000000</v>
      </c>
      <c r="AM978" s="5" t="n">
        <f aca="false">INDEX($AF$955:$AF$1082,$B978-$D978*2+const_one)</f>
        <v>300000000</v>
      </c>
      <c r="AN978" s="5" t="n">
        <f aca="false">INDEX($AG$955:$AG$1082,$B978-$E978*4+const_one)</f>
        <v>100000000</v>
      </c>
      <c r="AO978" s="5" t="n">
        <f aca="false">INDEX($AH$955:$AH$1082,$B978-$F978*8+const_one)</f>
        <v>60000000</v>
      </c>
      <c r="AP978" s="5" t="n">
        <f aca="false">INDEX($AI$955:$AI$1082,$B978-$G978*16+const_one)</f>
        <v>30000000</v>
      </c>
      <c r="AQ978" s="5" t="n">
        <f aca="false">INDEX($AJ$955:$AJ$1082,$B978-$H978*32+const_one)</f>
        <v>15000000</v>
      </c>
      <c r="AR978" s="5" t="n">
        <f aca="false">INDEX($AK$955:$AK$1082,$B978-$I978*64+const_one)</f>
        <v>5000000</v>
      </c>
      <c r="AS978" s="5" t="n">
        <f aca="false">INDEX($AE$955:$AE$1082,$B978+(const_one-$C978)*1+const_one)</f>
        <v>65377011.7941143</v>
      </c>
      <c r="AT978" s="5" t="n">
        <f aca="false">INDEX($AF$955:$AF$1082,$B978+(const_one-$D978)*2+const_one)</f>
        <v>502940187.368876</v>
      </c>
      <c r="AU978" s="5" t="n">
        <f aca="false">INDEX($AG$955:$AG$1082,$B978+(const_one-$E978)*4+const_one)</f>
        <v>142161651.527181</v>
      </c>
      <c r="AV978" s="5" t="n">
        <f aca="false">INDEX($AH$955:$AH$1082,$B978+(const_one-$F978)*8+const_one)</f>
        <v>184099267.091393</v>
      </c>
      <c r="AW978" s="5" t="n">
        <f aca="false">INDEX($AI$955:$AI$1082,$B978+(const_one-$G978)*16+const_one)</f>
        <v>246003876.184745</v>
      </c>
      <c r="AX978" s="5" t="n">
        <f aca="false">INDEX($AJ$955:$AJ$1082,$B978+(const_one-$H978)*32+const_one)</f>
        <v>340572483.019707</v>
      </c>
      <c r="AY978" s="5" t="n">
        <f aca="false">INDEX($AK$955:$AK$1082,$B978+(const_one-$I978)*64+const_one)</f>
        <v>338814689.55896</v>
      </c>
      <c r="AZ978" s="5" t="n">
        <f aca="false">--($C978=--(AS978&gt;AL978))</f>
        <v>1</v>
      </c>
      <c r="BA978" s="5" t="n">
        <f aca="false">--($D978=--(AT978&gt;AM978))</f>
        <v>1</v>
      </c>
      <c r="BB978" s="5" t="n">
        <f aca="false">--($E978=--(AU978&gt;AN978))</f>
        <v>1</v>
      </c>
      <c r="BC978" s="5" t="n">
        <f aca="false">--($F978=--(AV978&gt;AO978))</f>
        <v>0</v>
      </c>
      <c r="BD978" s="5" t="n">
        <f aca="false">--($G978=--(AW978&gt;AP978))</f>
        <v>1</v>
      </c>
      <c r="BE978" s="5" t="n">
        <f aca="false">--($H978=--(AX978&gt;AQ978))</f>
        <v>0</v>
      </c>
      <c r="BF978" s="5" t="n">
        <f aca="false">--($I978=--(AY978&gt;AR978))</f>
        <v>0</v>
      </c>
      <c r="BG978" s="5" t="n">
        <f aca="false">SUM(AZ978:BF978)</f>
        <v>4</v>
      </c>
      <c r="BH978" s="5" t="n">
        <f aca="false">SUM(AE978:AK978)+AB978+AC978+AD978</f>
        <v>2000000000</v>
      </c>
    </row>
    <row r="979" customFormat="false" ht="15" hidden="true" customHeight="false" outlineLevel="0" collapsed="false">
      <c r="A979" s="5" t="n">
        <f aca="false">sensitivity_exit_usd</f>
        <v>2000000000</v>
      </c>
      <c r="B979" s="2" t="n">
        <f aca="false">ROW()-ROW($B$955)</f>
        <v>24</v>
      </c>
      <c r="C979" s="2" t="n">
        <f aca="false">MOD(QUOTIENT($B979,1),2)</f>
        <v>0</v>
      </c>
      <c r="D979" s="2" t="n">
        <f aca="false">MOD(QUOTIENT($B979,2),2)</f>
        <v>0</v>
      </c>
      <c r="E979" s="2" t="n">
        <f aca="false">MOD(QUOTIENT($B979,4),2)</f>
        <v>0</v>
      </c>
      <c r="F979" s="2" t="n">
        <f aca="false">MOD(QUOTIENT($B979,8),2)</f>
        <v>1</v>
      </c>
      <c r="G979" s="2" t="n">
        <f aca="false">MOD(QUOTIENT($B979,16),2)</f>
        <v>1</v>
      </c>
      <c r="H979" s="2" t="n">
        <f aca="false">MOD(QUOTIENT($B979,32),2)</f>
        <v>0</v>
      </c>
      <c r="I979" s="2" t="n">
        <f aca="false">MOD(QUOTIENT($B979,64),2)</f>
        <v>0</v>
      </c>
      <c r="J979" s="5" t="n">
        <f aca="false">IF($C979=const_zero,MIN(class_series_f_invested_usd,MAX(const_zero,$A979)),const_zero)</f>
        <v>30000000</v>
      </c>
      <c r="K979" s="5" t="n">
        <f aca="false">IF($D979=const_zero,MIN(class_series_e_invested_usd,MAX(const_zero,$A979-SUM($J979:$J979))),const_zero)</f>
        <v>300000000</v>
      </c>
      <c r="L979" s="5" t="n">
        <f aca="false">IF($E979=const_zero,MIN(class_series_d_invested_usd,MAX(const_zero,$A979-SUM($J979:$K979))),const_zero)</f>
        <v>100000000</v>
      </c>
      <c r="M979" s="5" t="n">
        <f aca="false">IF($F979=const_zero,MIN(class_series_c_invested_usd,MAX(const_zero,$A979-SUM($J979:$L979))),const_zero)</f>
        <v>0</v>
      </c>
      <c r="N979" s="5" t="n">
        <f aca="false">IF($G979=const_zero,MIN(class_series_b_invested_usd,MAX(const_zero,$A979-SUM($J979:$M979))),const_zero)</f>
        <v>0</v>
      </c>
      <c r="O979" s="5" t="n">
        <f aca="false">IF($H979=const_zero,MIN(class_series_a_invested_usd,MAX(const_zero,$A979-SUM($J979:$N979))),const_zero)</f>
        <v>15000000</v>
      </c>
      <c r="P979" s="5" t="n">
        <f aca="false">IF($I979=const_zero,MIN(class_seed_invested_usd,MAX(const_zero,$A979-SUM($J979:$O979))),const_zero)</f>
        <v>5000000</v>
      </c>
      <c r="Q979" s="5" t="n">
        <f aca="false">MAX(const_zero,$A979-SUM($J979:$P979))</f>
        <v>1550000000</v>
      </c>
      <c r="R979" s="9" t="n">
        <f aca="false">common_rsa_total+Sensitivity!$AE$900+Sensitivity!$AJ$900+IF($C979=const_one,Sensitivity!$D$900,const_zero)+IF($D979=const_one,Sensitivity!$Y$900,const_zero)+IF($E979=const_one,Sensitivity!$V$900,const_zero)+IF($F979=const_one,Sensitivity!$S$900,const_zero)+IF($G979=const_one,Sensitivity!$P$900,const_zero)+IF($H979=const_one,Sensitivity!$M$900,const_zero)+IF($I979=const_one,Sensitivity!$J$900,const_zero)</f>
        <v>14680512.8289884</v>
      </c>
      <c r="S979" s="23" t="b">
        <f aca="false">IF($R979&gt;const_zero,--($Q979&gt;option_strike_usd*$R979),const_zero)</f>
        <v>1</v>
      </c>
      <c r="T979" s="7" t="n">
        <f aca="false">IF($R979&gt;const_zero,IF($S979=const_one,($Q979+option_strike_usd*pre_f_options_issued)/($R979+pre_f_options_issued),$Q979/$R979),const_zero)</f>
        <v>90.3640080743396</v>
      </c>
      <c r="U979" s="5" t="n">
        <f aca="false">IF($C979=const_one,Sensitivity!$D$900*$T979,const_zero)</f>
        <v>0</v>
      </c>
      <c r="V979" s="5" t="n">
        <f aca="false">IF($D979=const_one,Sensitivity!$Y$900*$T979,const_zero)</f>
        <v>0</v>
      </c>
      <c r="W979" s="5" t="n">
        <f aca="false">IF($E979=const_one,Sensitivity!$V$900*$T979,const_zero)</f>
        <v>0</v>
      </c>
      <c r="X979" s="5" t="n">
        <f aca="false">IF($F979=const_one,Sensitivity!$S$900*$T979,const_zero)</f>
        <v>216873619.378415</v>
      </c>
      <c r="Y979" s="5" t="n">
        <f aca="false">IF($G979=const_one,Sensitivity!$P$900*$T979,const_zero)</f>
        <v>271092024.223019</v>
      </c>
      <c r="Z979" s="5" t="n">
        <f aca="false">IF($H979=const_one,Sensitivity!$M$900*$T979,const_zero)</f>
        <v>0</v>
      </c>
      <c r="AA979" s="5" t="n">
        <f aca="false">IF($I979=const_one,Sensitivity!$J$900*$T979,const_zero)</f>
        <v>0</v>
      </c>
      <c r="AB979" s="5" t="n">
        <f aca="false">(Sensitivity!$AE$900+Sensitivity!$AJ$900)*$T979</f>
        <v>25348263.5436605</v>
      </c>
      <c r="AC979" s="5" t="n">
        <f aca="false">common_rsa_total*$T979</f>
        <v>813276072.669057</v>
      </c>
      <c r="AD979" s="5" t="n">
        <f aca="false">IF($S979=const_one,pre_f_options_issued*($T979-option_strike_usd),const_zero)</f>
        <v>223410020.185849</v>
      </c>
      <c r="AE979" s="5" t="n">
        <f aca="false">J979+U979</f>
        <v>30000000</v>
      </c>
      <c r="AF979" s="5" t="n">
        <f aca="false">K979+V979</f>
        <v>300000000</v>
      </c>
      <c r="AG979" s="5" t="n">
        <f aca="false">L979+W979</f>
        <v>100000000</v>
      </c>
      <c r="AH979" s="5" t="n">
        <f aca="false">M979+X979</f>
        <v>216873619.378415</v>
      </c>
      <c r="AI979" s="5" t="n">
        <f aca="false">N979+Y979</f>
        <v>271092024.223019</v>
      </c>
      <c r="AJ979" s="5" t="n">
        <f aca="false">O979+Z979</f>
        <v>15000000</v>
      </c>
      <c r="AK979" s="5" t="n">
        <f aca="false">P979+AA979</f>
        <v>5000000</v>
      </c>
      <c r="AL979" s="5" t="n">
        <f aca="false">INDEX($AE$955:$AE$1082,$B979-$C979*1+const_one)</f>
        <v>30000000</v>
      </c>
      <c r="AM979" s="5" t="n">
        <f aca="false">INDEX($AF$955:$AF$1082,$B979-$D979*2+const_one)</f>
        <v>300000000</v>
      </c>
      <c r="AN979" s="5" t="n">
        <f aca="false">INDEX($AG$955:$AG$1082,$B979-$E979*4+const_one)</f>
        <v>100000000</v>
      </c>
      <c r="AO979" s="5" t="n">
        <f aca="false">INDEX($AH$955:$AH$1082,$B979-$F979*8+const_one)</f>
        <v>60000000</v>
      </c>
      <c r="AP979" s="5" t="n">
        <f aca="false">INDEX($AI$955:$AI$1082,$B979-$G979*16+const_one)</f>
        <v>30000000</v>
      </c>
      <c r="AQ979" s="5" t="n">
        <f aca="false">INDEX($AJ$955:$AJ$1082,$B979-$H979*32+const_one)</f>
        <v>15000000</v>
      </c>
      <c r="AR979" s="5" t="n">
        <f aca="false">INDEX($AK$955:$AK$1082,$B979-$I979*64+const_one)</f>
        <v>5000000</v>
      </c>
      <c r="AS979" s="5" t="n">
        <f aca="false">INDEX($AE$955:$AE$1082,$B979+(const_one-$C979)*1+const_one)</f>
        <v>70179780.6224879</v>
      </c>
      <c r="AT979" s="5" t="n">
        <f aca="false">INDEX($AF$955:$AF$1082,$B979+(const_one-$D979)*2+const_one)</f>
        <v>487349109.94451</v>
      </c>
      <c r="AU979" s="5" t="n">
        <f aca="false">INDEX($AG$955:$AG$1082,$B979+(const_one-$E979)*4+const_one)</f>
        <v>151466321.440014</v>
      </c>
      <c r="AV979" s="5" t="n">
        <f aca="false">INDEX($AH$955:$AH$1082,$B979+(const_one-$F979)*8+const_one)</f>
        <v>216873619.378415</v>
      </c>
      <c r="AW979" s="5" t="n">
        <f aca="false">INDEX($AI$955:$AI$1082,$B979+(const_one-$G979)*16+const_one)</f>
        <v>271092024.223019</v>
      </c>
      <c r="AX979" s="5" t="n">
        <f aca="false">INDEX($AJ$955:$AJ$1082,$B979+(const_one-$H979)*32+const_one)</f>
        <v>353350711.970777</v>
      </c>
      <c r="AY979" s="5" t="n">
        <f aca="false">INDEX($AK$955:$AK$1082,$B979+(const_one-$I979)*64+const_one)</f>
        <v>351096480.95342</v>
      </c>
      <c r="AZ979" s="5" t="n">
        <f aca="false">--($C979=--(AS979&gt;AL979))</f>
        <v>0</v>
      </c>
      <c r="BA979" s="5" t="n">
        <f aca="false">--($D979=--(AT979&gt;AM979))</f>
        <v>0</v>
      </c>
      <c r="BB979" s="5" t="n">
        <f aca="false">--($E979=--(AU979&gt;AN979))</f>
        <v>0</v>
      </c>
      <c r="BC979" s="5" t="n">
        <f aca="false">--($F979=--(AV979&gt;AO979))</f>
        <v>1</v>
      </c>
      <c r="BD979" s="5" t="n">
        <f aca="false">--($G979=--(AW979&gt;AP979))</f>
        <v>1</v>
      </c>
      <c r="BE979" s="5" t="n">
        <f aca="false">--($H979=--(AX979&gt;AQ979))</f>
        <v>0</v>
      </c>
      <c r="BF979" s="5" t="n">
        <f aca="false">--($I979=--(AY979&gt;AR979))</f>
        <v>0</v>
      </c>
      <c r="BG979" s="5" t="n">
        <f aca="false">SUM(AZ979:BF979)</f>
        <v>2</v>
      </c>
      <c r="BH979" s="5" t="n">
        <f aca="false">SUM(AE979:AK979)+AB979+AC979+AD979</f>
        <v>2000000000</v>
      </c>
    </row>
    <row r="980" customFormat="false" ht="15" hidden="true" customHeight="false" outlineLevel="0" collapsed="false">
      <c r="A980" s="5" t="n">
        <f aca="false">sensitivity_exit_usd</f>
        <v>2000000000</v>
      </c>
      <c r="B980" s="2" t="n">
        <f aca="false">ROW()-ROW($B$955)</f>
        <v>25</v>
      </c>
      <c r="C980" s="2" t="n">
        <f aca="false">MOD(QUOTIENT($B980,1),2)</f>
        <v>1</v>
      </c>
      <c r="D980" s="2" t="n">
        <f aca="false">MOD(QUOTIENT($B980,2),2)</f>
        <v>0</v>
      </c>
      <c r="E980" s="2" t="n">
        <f aca="false">MOD(QUOTIENT($B980,4),2)</f>
        <v>0</v>
      </c>
      <c r="F980" s="2" t="n">
        <f aca="false">MOD(QUOTIENT($B980,8),2)</f>
        <v>1</v>
      </c>
      <c r="G980" s="2" t="n">
        <f aca="false">MOD(QUOTIENT($B980,16),2)</f>
        <v>1</v>
      </c>
      <c r="H980" s="2" t="n">
        <f aca="false">MOD(QUOTIENT($B980,32),2)</f>
        <v>0</v>
      </c>
      <c r="I980" s="2" t="n">
        <f aca="false">MOD(QUOTIENT($B980,64),2)</f>
        <v>0</v>
      </c>
      <c r="J980" s="5" t="n">
        <f aca="false">IF($C980=const_zero,MIN(class_series_f_invested_usd,MAX(const_zero,$A980)),const_zero)</f>
        <v>0</v>
      </c>
      <c r="K980" s="5" t="n">
        <f aca="false">IF($D980=const_zero,MIN(class_series_e_invested_usd,MAX(const_zero,$A980-SUM($J980:$J980))),const_zero)</f>
        <v>300000000</v>
      </c>
      <c r="L980" s="5" t="n">
        <f aca="false">IF($E980=const_zero,MIN(class_series_d_invested_usd,MAX(const_zero,$A980-SUM($J980:$K980))),const_zero)</f>
        <v>100000000</v>
      </c>
      <c r="M980" s="5" t="n">
        <f aca="false">IF($F980=const_zero,MIN(class_series_c_invested_usd,MAX(const_zero,$A980-SUM($J980:$L980))),const_zero)</f>
        <v>0</v>
      </c>
      <c r="N980" s="5" t="n">
        <f aca="false">IF($G980=const_zero,MIN(class_series_b_invested_usd,MAX(const_zero,$A980-SUM($J980:$M980))),const_zero)</f>
        <v>0</v>
      </c>
      <c r="O980" s="5" t="n">
        <f aca="false">IF($H980=const_zero,MIN(class_series_a_invested_usd,MAX(const_zero,$A980-SUM($J980:$N980))),const_zero)</f>
        <v>15000000</v>
      </c>
      <c r="P980" s="5" t="n">
        <f aca="false">IF($I980=const_zero,MIN(class_seed_invested_usd,MAX(const_zero,$A980-SUM($J980:$O980))),const_zero)</f>
        <v>5000000</v>
      </c>
      <c r="Q980" s="5" t="n">
        <f aca="false">MAX(const_zero,$A980-SUM($J980:$P980))</f>
        <v>1580000000</v>
      </c>
      <c r="R980" s="9" t="n">
        <f aca="false">common_rsa_total+Sensitivity!$AE$900+Sensitivity!$AJ$900+IF($C980=const_one,Sensitivity!$D$900,const_zero)+IF($D980=const_one,Sensitivity!$Y$900,const_zero)+IF($E980=const_one,Sensitivity!$V$900,const_zero)+IF($F980=const_one,Sensitivity!$S$900,const_zero)+IF($G980=const_one,Sensitivity!$P$900,const_zero)+IF($H980=const_one,Sensitivity!$M$900,const_zero)+IF($I980=const_one,Sensitivity!$J$900,const_zero)</f>
        <v>15477780.8981917</v>
      </c>
      <c r="S980" s="23" t="b">
        <f aca="false">IF($R980&gt;const_zero,--($Q980&gt;option_strike_usd*$R980),const_zero)</f>
        <v>1</v>
      </c>
      <c r="T980" s="7" t="n">
        <f aca="false">IF($R980&gt;const_zero,IF($S980=const_one,($Q980+option_strike_usd*pre_f_options_issued)/($R980+pre_f_options_issued),$Q980/$R980),const_zero)</f>
        <v>88.0253246472248</v>
      </c>
      <c r="U980" s="5" t="n">
        <f aca="false">IF($C980=const_one,Sensitivity!$D$900*$T980,const_zero)</f>
        <v>70179780.6224879</v>
      </c>
      <c r="V980" s="5" t="n">
        <f aca="false">IF($D980=const_one,Sensitivity!$Y$900*$T980,const_zero)</f>
        <v>0</v>
      </c>
      <c r="W980" s="5" t="n">
        <f aca="false">IF($E980=const_one,Sensitivity!$V$900*$T980,const_zero)</f>
        <v>0</v>
      </c>
      <c r="X980" s="5" t="n">
        <f aca="false">IF($F980=const_one,Sensitivity!$S$900*$T980,const_zero)</f>
        <v>211260779.15334</v>
      </c>
      <c r="Y980" s="5" t="n">
        <f aca="false">IF($G980=const_one,Sensitivity!$P$900*$T980,const_zero)</f>
        <v>264075973.941674</v>
      </c>
      <c r="Z980" s="5" t="n">
        <f aca="false">IF($H980=const_one,Sensitivity!$M$900*$T980,const_zero)</f>
        <v>0</v>
      </c>
      <c r="AA980" s="5" t="n">
        <f aca="false">IF($I980=const_one,Sensitivity!$J$900*$T980,const_zero)</f>
        <v>0</v>
      </c>
      <c r="AB980" s="5" t="n">
        <f aca="false">(Sensitivity!$AE$900+Sensitivity!$AJ$900)*$T980</f>
        <v>24692232.8394124</v>
      </c>
      <c r="AC980" s="5" t="n">
        <f aca="false">common_rsa_total*$T980</f>
        <v>792227921.825023</v>
      </c>
      <c r="AD980" s="5" t="n">
        <f aca="false">IF($S980=const_one,pre_f_options_issued*($T980-option_strike_usd),const_zero)</f>
        <v>217563311.618062</v>
      </c>
      <c r="AE980" s="5" t="n">
        <f aca="false">J980+U980</f>
        <v>70179780.6224879</v>
      </c>
      <c r="AF980" s="5" t="n">
        <f aca="false">K980+V980</f>
        <v>300000000</v>
      </c>
      <c r="AG980" s="5" t="n">
        <f aca="false">L980+W980</f>
        <v>100000000</v>
      </c>
      <c r="AH980" s="5" t="n">
        <f aca="false">M980+X980</f>
        <v>211260779.15334</v>
      </c>
      <c r="AI980" s="5" t="n">
        <f aca="false">N980+Y980</f>
        <v>264075973.941674</v>
      </c>
      <c r="AJ980" s="5" t="n">
        <f aca="false">O980+Z980</f>
        <v>15000000</v>
      </c>
      <c r="AK980" s="5" t="n">
        <f aca="false">P980+AA980</f>
        <v>5000000</v>
      </c>
      <c r="AL980" s="5" t="n">
        <f aca="false">INDEX($AE$955:$AE$1082,$B980-$C980*1+const_one)</f>
        <v>30000000</v>
      </c>
      <c r="AM980" s="5" t="n">
        <f aca="false">INDEX($AF$955:$AF$1082,$B980-$D980*2+const_one)</f>
        <v>300000000</v>
      </c>
      <c r="AN980" s="5" t="n">
        <f aca="false">INDEX($AG$955:$AG$1082,$B980-$E980*4+const_one)</f>
        <v>100000000</v>
      </c>
      <c r="AO980" s="5" t="n">
        <f aca="false">INDEX($AH$955:$AH$1082,$B980-$F980*8+const_one)</f>
        <v>60000000</v>
      </c>
      <c r="AP980" s="5" t="n">
        <f aca="false">INDEX($AI$955:$AI$1082,$B980-$G980*16+const_one)</f>
        <v>30000000</v>
      </c>
      <c r="AQ980" s="5" t="n">
        <f aca="false">INDEX($AJ$955:$AJ$1082,$B980-$H980*32+const_one)</f>
        <v>15000000</v>
      </c>
      <c r="AR980" s="5" t="n">
        <f aca="false">INDEX($AK$955:$AK$1082,$B980-$I980*64+const_one)</f>
        <v>5000000</v>
      </c>
      <c r="AS980" s="5" t="n">
        <f aca="false">INDEX($AE$955:$AE$1082,$B980+(const_one-$C980)*1+const_one)</f>
        <v>70179780.6224879</v>
      </c>
      <c r="AT980" s="5" t="n">
        <f aca="false">INDEX($AF$955:$AF$1082,$B980+(const_one-$D980)*2+const_one)</f>
        <v>478865537.414815</v>
      </c>
      <c r="AU980" s="5" t="n">
        <f aca="false">INDEX($AG$955:$AG$1082,$B980+(const_one-$E980)*4+const_one)</f>
        <v>147978511.93262</v>
      </c>
      <c r="AV980" s="5" t="n">
        <f aca="false">INDEX($AH$955:$AH$1082,$B980+(const_one-$F980)*8+const_one)</f>
        <v>211260779.15334</v>
      </c>
      <c r="AW980" s="5" t="n">
        <f aca="false">INDEX($AI$955:$AI$1082,$B980+(const_one-$G980)*16+const_one)</f>
        <v>264075973.941674</v>
      </c>
      <c r="AX980" s="5" t="n">
        <f aca="false">INDEX($AJ$955:$AJ$1082,$B980+(const_one-$H980)*32+const_one)</f>
        <v>347618424.746517</v>
      </c>
      <c r="AY980" s="5" t="n">
        <f aca="false">INDEX($AK$955:$AK$1082,$B980+(const_one-$I980)*64+const_one)</f>
        <v>345442409.568135</v>
      </c>
      <c r="AZ980" s="5" t="n">
        <f aca="false">--($C980=--(AS980&gt;AL980))</f>
        <v>1</v>
      </c>
      <c r="BA980" s="5" t="n">
        <f aca="false">--($D980=--(AT980&gt;AM980))</f>
        <v>0</v>
      </c>
      <c r="BB980" s="5" t="n">
        <f aca="false">--($E980=--(AU980&gt;AN980))</f>
        <v>0</v>
      </c>
      <c r="BC980" s="5" t="n">
        <f aca="false">--($F980=--(AV980&gt;AO980))</f>
        <v>1</v>
      </c>
      <c r="BD980" s="5" t="n">
        <f aca="false">--($G980=--(AW980&gt;AP980))</f>
        <v>1</v>
      </c>
      <c r="BE980" s="5" t="n">
        <f aca="false">--($H980=--(AX980&gt;AQ980))</f>
        <v>0</v>
      </c>
      <c r="BF980" s="5" t="n">
        <f aca="false">--($I980=--(AY980&gt;AR980))</f>
        <v>0</v>
      </c>
      <c r="BG980" s="5" t="n">
        <f aca="false">SUM(AZ980:BF980)</f>
        <v>3</v>
      </c>
      <c r="BH980" s="5" t="n">
        <f aca="false">SUM(AE980:AK980)+AB980+AC980+AD980</f>
        <v>2000000000</v>
      </c>
    </row>
    <row r="981" customFormat="false" ht="15" hidden="true" customHeight="false" outlineLevel="0" collapsed="false">
      <c r="A981" s="5" t="n">
        <f aca="false">sensitivity_exit_usd</f>
        <v>2000000000</v>
      </c>
      <c r="B981" s="2" t="n">
        <f aca="false">ROW()-ROW($B$955)</f>
        <v>26</v>
      </c>
      <c r="C981" s="2" t="n">
        <f aca="false">MOD(QUOTIENT($B981,1),2)</f>
        <v>0</v>
      </c>
      <c r="D981" s="2" t="n">
        <f aca="false">MOD(QUOTIENT($B981,2),2)</f>
        <v>1</v>
      </c>
      <c r="E981" s="2" t="n">
        <f aca="false">MOD(QUOTIENT($B981,4),2)</f>
        <v>0</v>
      </c>
      <c r="F981" s="2" t="n">
        <f aca="false">MOD(QUOTIENT($B981,8),2)</f>
        <v>1</v>
      </c>
      <c r="G981" s="2" t="n">
        <f aca="false">MOD(QUOTIENT($B981,16),2)</f>
        <v>1</v>
      </c>
      <c r="H981" s="2" t="n">
        <f aca="false">MOD(QUOTIENT($B981,32),2)</f>
        <v>0</v>
      </c>
      <c r="I981" s="2" t="n">
        <f aca="false">MOD(QUOTIENT($B981,64),2)</f>
        <v>0</v>
      </c>
      <c r="J981" s="5" t="n">
        <f aca="false">IF($C981=const_zero,MIN(class_series_f_invested_usd,MAX(const_zero,$A981)),const_zero)</f>
        <v>30000000</v>
      </c>
      <c r="K981" s="5" t="n">
        <f aca="false">IF($D981=const_zero,MIN(class_series_e_invested_usd,MAX(const_zero,$A981-SUM($J981:$J981))),const_zero)</f>
        <v>0</v>
      </c>
      <c r="L981" s="5" t="n">
        <f aca="false">IF($E981=const_zero,MIN(class_series_d_invested_usd,MAX(const_zero,$A981-SUM($J981:$K981))),const_zero)</f>
        <v>100000000</v>
      </c>
      <c r="M981" s="5" t="n">
        <f aca="false">IF($F981=const_zero,MIN(class_series_c_invested_usd,MAX(const_zero,$A981-SUM($J981:$L981))),const_zero)</f>
        <v>0</v>
      </c>
      <c r="N981" s="5" t="n">
        <f aca="false">IF($G981=const_zero,MIN(class_series_b_invested_usd,MAX(const_zero,$A981-SUM($J981:$M981))),const_zero)</f>
        <v>0</v>
      </c>
      <c r="O981" s="5" t="n">
        <f aca="false">IF($H981=const_zero,MIN(class_series_a_invested_usd,MAX(const_zero,$A981-SUM($J981:$N981))),const_zero)</f>
        <v>15000000</v>
      </c>
      <c r="P981" s="5" t="n">
        <f aca="false">IF($I981=const_zero,MIN(class_seed_invested_usd,MAX(const_zero,$A981-SUM($J981:$O981))),const_zero)</f>
        <v>5000000</v>
      </c>
      <c r="Q981" s="5" t="n">
        <f aca="false">MAX(const_zero,$A981-SUM($J981:$P981))</f>
        <v>1850000000</v>
      </c>
      <c r="R981" s="9" t="n">
        <f aca="false">common_rsa_total+Sensitivity!$AE$900+Sensitivity!$AJ$900+IF($C981=const_one,Sensitivity!$D$900,const_zero)+IF($D981=const_one,Sensitivity!$Y$900,const_zero)+IF($E981=const_one,Sensitivity!$V$900,const_zero)+IF($F981=const_one,Sensitivity!$S$900,const_zero)+IF($G981=const_one,Sensitivity!$P$900,const_zero)+IF($H981=const_one,Sensitivity!$M$900,const_zero)+IF($I981=const_one,Sensitivity!$J$900,const_zero)</f>
        <v>20813833.1063222</v>
      </c>
      <c r="S981" s="23" t="b">
        <f aca="false">IF($R981&gt;const_zero,--($Q981&gt;option_strike_usd*$R981),const_zero)</f>
        <v>1</v>
      </c>
      <c r="T981" s="7" t="n">
        <f aca="false">IF($R981&gt;const_zero,IF($S981=const_one,($Q981+option_strike_usd*pre_f_options_issued)/($R981+pre_f_options_issued),$Q981/$R981),const_zero)</f>
        <v>79.4592631572729</v>
      </c>
      <c r="U981" s="5" t="n">
        <f aca="false">IF($C981=const_one,Sensitivity!$D$900*$T981,const_zero)</f>
        <v>0</v>
      </c>
      <c r="V981" s="5" t="n">
        <f aca="false">IF($D981=const_one,Sensitivity!$Y$900*$T981,const_zero)</f>
        <v>487349109.94451</v>
      </c>
      <c r="W981" s="5" t="n">
        <f aca="false">IF($E981=const_one,Sensitivity!$V$900*$T981,const_zero)</f>
        <v>0</v>
      </c>
      <c r="X981" s="5" t="n">
        <f aca="false">IF($F981=const_one,Sensitivity!$S$900*$T981,const_zero)</f>
        <v>190702231.577455</v>
      </c>
      <c r="Y981" s="5" t="n">
        <f aca="false">IF($G981=const_one,Sensitivity!$P$900*$T981,const_zero)</f>
        <v>238377789.471819</v>
      </c>
      <c r="Z981" s="5" t="n">
        <f aca="false">IF($H981=const_one,Sensitivity!$M$900*$T981,const_zero)</f>
        <v>0</v>
      </c>
      <c r="AA981" s="5" t="n">
        <f aca="false">IF($I981=const_one,Sensitivity!$J$900*$T981,const_zero)</f>
        <v>0</v>
      </c>
      <c r="AB981" s="5" t="n">
        <f aca="false">(Sensitivity!$AE$900+Sensitivity!$AJ$900)*$T981</f>
        <v>22289342.6975777</v>
      </c>
      <c r="AC981" s="5" t="n">
        <f aca="false">common_rsa_total*$T981</f>
        <v>715133368.415456</v>
      </c>
      <c r="AD981" s="5" t="n">
        <f aca="false">IF($S981=const_one,pre_f_options_issued*($T981-option_strike_usd),const_zero)</f>
        <v>196148157.893182</v>
      </c>
      <c r="AE981" s="5" t="n">
        <f aca="false">J981+U981</f>
        <v>30000000</v>
      </c>
      <c r="AF981" s="5" t="n">
        <f aca="false">K981+V981</f>
        <v>487349109.94451</v>
      </c>
      <c r="AG981" s="5" t="n">
        <f aca="false">L981+W981</f>
        <v>100000000</v>
      </c>
      <c r="AH981" s="5" t="n">
        <f aca="false">M981+X981</f>
        <v>190702231.577455</v>
      </c>
      <c r="AI981" s="5" t="n">
        <f aca="false">N981+Y981</f>
        <v>238377789.471819</v>
      </c>
      <c r="AJ981" s="5" t="n">
        <f aca="false">O981+Z981</f>
        <v>15000000</v>
      </c>
      <c r="AK981" s="5" t="n">
        <f aca="false">P981+AA981</f>
        <v>5000000</v>
      </c>
      <c r="AL981" s="5" t="n">
        <f aca="false">INDEX($AE$955:$AE$1082,$B981-$C981*1+const_one)</f>
        <v>30000000</v>
      </c>
      <c r="AM981" s="5" t="n">
        <f aca="false">INDEX($AF$955:$AF$1082,$B981-$D981*2+const_one)</f>
        <v>300000000</v>
      </c>
      <c r="AN981" s="5" t="n">
        <f aca="false">INDEX($AG$955:$AG$1082,$B981-$E981*4+const_one)</f>
        <v>100000000</v>
      </c>
      <c r="AO981" s="5" t="n">
        <f aca="false">INDEX($AH$955:$AH$1082,$B981-$F981*8+const_one)</f>
        <v>60000000</v>
      </c>
      <c r="AP981" s="5" t="n">
        <f aca="false">INDEX($AI$955:$AI$1082,$B981-$G981*16+const_one)</f>
        <v>30000000</v>
      </c>
      <c r="AQ981" s="5" t="n">
        <f aca="false">INDEX($AJ$955:$AJ$1082,$B981-$H981*32+const_one)</f>
        <v>15000000</v>
      </c>
      <c r="AR981" s="5" t="n">
        <f aca="false">INDEX($AK$955:$AK$1082,$B981-$I981*64+const_one)</f>
        <v>5000000</v>
      </c>
      <c r="AS981" s="5" t="n">
        <f aca="false">INDEX($AE$955:$AE$1082,$B981+(const_one-$C981)*1+const_one)</f>
        <v>62247556.8141497</v>
      </c>
      <c r="AT981" s="5" t="n">
        <f aca="false">INDEX($AF$955:$AF$1082,$B981+(const_one-$D981)*2+const_one)</f>
        <v>487349109.94451</v>
      </c>
      <c r="AU981" s="5" t="n">
        <f aca="false">INDEX($AG$955:$AG$1082,$B981+(const_one-$E981)*4+const_one)</f>
        <v>135141486.381915</v>
      </c>
      <c r="AV981" s="5" t="n">
        <f aca="false">INDEX($AH$955:$AH$1082,$B981+(const_one-$F981)*8+const_one)</f>
        <v>190702231.577455</v>
      </c>
      <c r="AW981" s="5" t="n">
        <f aca="false">INDEX($AI$955:$AI$1082,$B981+(const_one-$G981)*16+const_one)</f>
        <v>238377789.471819</v>
      </c>
      <c r="AX981" s="5" t="n">
        <f aca="false">INDEX($AJ$955:$AJ$1082,$B981+(const_one-$H981)*32+const_one)</f>
        <v>329785796.396286</v>
      </c>
      <c r="AY981" s="5" t="n">
        <f aca="false">INDEX($AK$955:$AK$1082,$B981+(const_one-$I981)*64+const_one)</f>
        <v>328019875.130442</v>
      </c>
      <c r="AZ981" s="5" t="n">
        <f aca="false">--($C981=--(AS981&gt;AL981))</f>
        <v>0</v>
      </c>
      <c r="BA981" s="5" t="n">
        <f aca="false">--($D981=--(AT981&gt;AM981))</f>
        <v>1</v>
      </c>
      <c r="BB981" s="5" t="n">
        <f aca="false">--($E981=--(AU981&gt;AN981))</f>
        <v>0</v>
      </c>
      <c r="BC981" s="5" t="n">
        <f aca="false">--($F981=--(AV981&gt;AO981))</f>
        <v>1</v>
      </c>
      <c r="BD981" s="5" t="n">
        <f aca="false">--($G981=--(AW981&gt;AP981))</f>
        <v>1</v>
      </c>
      <c r="BE981" s="5" t="n">
        <f aca="false">--($H981=--(AX981&gt;AQ981))</f>
        <v>0</v>
      </c>
      <c r="BF981" s="5" t="n">
        <f aca="false">--($I981=--(AY981&gt;AR981))</f>
        <v>0</v>
      </c>
      <c r="BG981" s="5" t="n">
        <f aca="false">SUM(AZ981:BF981)</f>
        <v>3</v>
      </c>
      <c r="BH981" s="5" t="n">
        <f aca="false">SUM(AE981:AK981)+AB981+AC981+AD981</f>
        <v>2000000000</v>
      </c>
    </row>
    <row r="982" customFormat="false" ht="15" hidden="true" customHeight="false" outlineLevel="0" collapsed="false">
      <c r="A982" s="5" t="n">
        <f aca="false">sensitivity_exit_usd</f>
        <v>2000000000</v>
      </c>
      <c r="B982" s="2" t="n">
        <f aca="false">ROW()-ROW($B$955)</f>
        <v>27</v>
      </c>
      <c r="C982" s="2" t="n">
        <f aca="false">MOD(QUOTIENT($B982,1),2)</f>
        <v>1</v>
      </c>
      <c r="D982" s="2" t="n">
        <f aca="false">MOD(QUOTIENT($B982,2),2)</f>
        <v>1</v>
      </c>
      <c r="E982" s="2" t="n">
        <f aca="false">MOD(QUOTIENT($B982,4),2)</f>
        <v>0</v>
      </c>
      <c r="F982" s="2" t="n">
        <f aca="false">MOD(QUOTIENT($B982,8),2)</f>
        <v>1</v>
      </c>
      <c r="G982" s="2" t="n">
        <f aca="false">MOD(QUOTIENT($B982,16),2)</f>
        <v>1</v>
      </c>
      <c r="H982" s="2" t="n">
        <f aca="false">MOD(QUOTIENT($B982,32),2)</f>
        <v>0</v>
      </c>
      <c r="I982" s="2" t="n">
        <f aca="false">MOD(QUOTIENT($B982,64),2)</f>
        <v>0</v>
      </c>
      <c r="J982" s="5" t="n">
        <f aca="false">IF($C982=const_zero,MIN(class_series_f_invested_usd,MAX(const_zero,$A982)),const_zero)</f>
        <v>0</v>
      </c>
      <c r="K982" s="5" t="n">
        <f aca="false">IF($D982=const_zero,MIN(class_series_e_invested_usd,MAX(const_zero,$A982-SUM($J982:$J982))),const_zero)</f>
        <v>0</v>
      </c>
      <c r="L982" s="5" t="n">
        <f aca="false">IF($E982=const_zero,MIN(class_series_d_invested_usd,MAX(const_zero,$A982-SUM($J982:$K982))),const_zero)</f>
        <v>100000000</v>
      </c>
      <c r="M982" s="5" t="n">
        <f aca="false">IF($F982=const_zero,MIN(class_series_c_invested_usd,MAX(const_zero,$A982-SUM($J982:$L982))),const_zero)</f>
        <v>0</v>
      </c>
      <c r="N982" s="5" t="n">
        <f aca="false">IF($G982=const_zero,MIN(class_series_b_invested_usd,MAX(const_zero,$A982-SUM($J982:$M982))),const_zero)</f>
        <v>0</v>
      </c>
      <c r="O982" s="5" t="n">
        <f aca="false">IF($H982=const_zero,MIN(class_series_a_invested_usd,MAX(const_zero,$A982-SUM($J982:$N982))),const_zero)</f>
        <v>15000000</v>
      </c>
      <c r="P982" s="5" t="n">
        <f aca="false">IF($I982=const_zero,MIN(class_seed_invested_usd,MAX(const_zero,$A982-SUM($J982:$O982))),const_zero)</f>
        <v>5000000</v>
      </c>
      <c r="Q982" s="5" t="n">
        <f aca="false">MAX(const_zero,$A982-SUM($J982:$P982))</f>
        <v>1880000000</v>
      </c>
      <c r="R982" s="9" t="n">
        <f aca="false">common_rsa_total+Sensitivity!$AE$900+Sensitivity!$AJ$900+IF($C982=const_one,Sensitivity!$D$900,const_zero)+IF($D982=const_one,Sensitivity!$Y$900,const_zero)+IF($E982=const_one,Sensitivity!$V$900,const_zero)+IF($F982=const_one,Sensitivity!$S$900,const_zero)+IF($G982=const_one,Sensitivity!$P$900,const_zero)+IF($H982=const_one,Sensitivity!$M$900,const_zero)+IF($I982=const_one,Sensitivity!$J$900,const_zero)</f>
        <v>21611101.1755256</v>
      </c>
      <c r="S982" s="23" t="b">
        <f aca="false">IF($R982&gt;const_zero,--($Q982&gt;option_strike_usd*$R982),const_zero)</f>
        <v>1</v>
      </c>
      <c r="T982" s="7" t="n">
        <f aca="false">IF($R982&gt;const_zero,IF($S982=const_one,($Q982+option_strike_usd*pre_f_options_issued)/($R982+pre_f_options_issued),$Q982/$R982),const_zero)</f>
        <v>78.0760690395538</v>
      </c>
      <c r="U982" s="5" t="n">
        <f aca="false">IF($C982=const_one,Sensitivity!$D$900*$T982,const_zero)</f>
        <v>62247556.8141497</v>
      </c>
      <c r="V982" s="5" t="n">
        <f aca="false">IF($D982=const_one,Sensitivity!$Y$900*$T982,const_zero)</f>
        <v>478865537.414815</v>
      </c>
      <c r="W982" s="5" t="n">
        <f aca="false">IF($E982=const_one,Sensitivity!$V$900*$T982,const_zero)</f>
        <v>0</v>
      </c>
      <c r="X982" s="5" t="n">
        <f aca="false">IF($F982=const_one,Sensitivity!$S$900*$T982,const_zero)</f>
        <v>187382565.694929</v>
      </c>
      <c r="Y982" s="5" t="n">
        <f aca="false">IF($G982=const_one,Sensitivity!$P$900*$T982,const_zero)</f>
        <v>234228207.118661</v>
      </c>
      <c r="Z982" s="5" t="n">
        <f aca="false">IF($H982=const_one,Sensitivity!$M$900*$T982,const_zero)</f>
        <v>0</v>
      </c>
      <c r="AA982" s="5" t="n">
        <f aca="false">IF($I982=const_one,Sensitivity!$J$900*$T982,const_zero)</f>
        <v>0</v>
      </c>
      <c r="AB982" s="5" t="n">
        <f aca="false">(Sensitivity!$AE$900+Sensitivity!$AJ$900)*$T982</f>
        <v>21901339.0025762</v>
      </c>
      <c r="AC982" s="5" t="n">
        <f aca="false">common_rsa_total*$T982</f>
        <v>702684621.355984</v>
      </c>
      <c r="AD982" s="5" t="n">
        <f aca="false">IF($S982=const_one,pre_f_options_issued*($T982-option_strike_usd),const_zero)</f>
        <v>192690172.598885</v>
      </c>
      <c r="AE982" s="5" t="n">
        <f aca="false">J982+U982</f>
        <v>62247556.8141497</v>
      </c>
      <c r="AF982" s="5" t="n">
        <f aca="false">K982+V982</f>
        <v>478865537.414815</v>
      </c>
      <c r="AG982" s="5" t="n">
        <f aca="false">L982+W982</f>
        <v>100000000</v>
      </c>
      <c r="AH982" s="5" t="n">
        <f aca="false">M982+X982</f>
        <v>187382565.694929</v>
      </c>
      <c r="AI982" s="5" t="n">
        <f aca="false">N982+Y982</f>
        <v>234228207.118661</v>
      </c>
      <c r="AJ982" s="5" t="n">
        <f aca="false">O982+Z982</f>
        <v>15000000</v>
      </c>
      <c r="AK982" s="5" t="n">
        <f aca="false">P982+AA982</f>
        <v>5000000</v>
      </c>
      <c r="AL982" s="5" t="n">
        <f aca="false">INDEX($AE$955:$AE$1082,$B982-$C982*1+const_one)</f>
        <v>30000000</v>
      </c>
      <c r="AM982" s="5" t="n">
        <f aca="false">INDEX($AF$955:$AF$1082,$B982-$D982*2+const_one)</f>
        <v>300000000</v>
      </c>
      <c r="AN982" s="5" t="n">
        <f aca="false">INDEX($AG$955:$AG$1082,$B982-$E982*4+const_one)</f>
        <v>100000000</v>
      </c>
      <c r="AO982" s="5" t="n">
        <f aca="false">INDEX($AH$955:$AH$1082,$B982-$F982*8+const_one)</f>
        <v>60000000</v>
      </c>
      <c r="AP982" s="5" t="n">
        <f aca="false">INDEX($AI$955:$AI$1082,$B982-$G982*16+const_one)</f>
        <v>30000000</v>
      </c>
      <c r="AQ982" s="5" t="n">
        <f aca="false">INDEX($AJ$955:$AJ$1082,$B982-$H982*32+const_one)</f>
        <v>15000000</v>
      </c>
      <c r="AR982" s="5" t="n">
        <f aca="false">INDEX($AK$955:$AK$1082,$B982-$I982*64+const_one)</f>
        <v>5000000</v>
      </c>
      <c r="AS982" s="5" t="n">
        <f aca="false">INDEX($AE$955:$AE$1082,$B982+(const_one-$C982)*1+const_one)</f>
        <v>62247556.8141497</v>
      </c>
      <c r="AT982" s="5" t="n">
        <f aca="false">INDEX($AF$955:$AF$1082,$B982+(const_one-$D982)*2+const_one)</f>
        <v>478865537.414815</v>
      </c>
      <c r="AU982" s="5" t="n">
        <f aca="false">INDEX($AG$955:$AG$1082,$B982+(const_one-$E982)*4+const_one)</f>
        <v>132984977.008052</v>
      </c>
      <c r="AV982" s="5" t="n">
        <f aca="false">INDEX($AH$955:$AH$1082,$B982+(const_one-$F982)*8+const_one)</f>
        <v>187382565.694929</v>
      </c>
      <c r="AW982" s="5" t="n">
        <f aca="false">INDEX($AI$955:$AI$1082,$B982+(const_one-$G982)*16+const_one)</f>
        <v>234228207.118661</v>
      </c>
      <c r="AX982" s="5" t="n">
        <f aca="false">INDEX($AJ$955:$AJ$1082,$B982+(const_one-$H982)*32+const_one)</f>
        <v>325906599.78113</v>
      </c>
      <c r="AY982" s="5" t="n">
        <f aca="false">INDEX($AK$955:$AK$1082,$B982+(const_one-$I982)*64+const_one)</f>
        <v>324189041.943022</v>
      </c>
      <c r="AZ982" s="5" t="n">
        <f aca="false">--($C982=--(AS982&gt;AL982))</f>
        <v>1</v>
      </c>
      <c r="BA982" s="5" t="n">
        <f aca="false">--($D982=--(AT982&gt;AM982))</f>
        <v>1</v>
      </c>
      <c r="BB982" s="5" t="n">
        <f aca="false">--($E982=--(AU982&gt;AN982))</f>
        <v>0</v>
      </c>
      <c r="BC982" s="5" t="n">
        <f aca="false">--($F982=--(AV982&gt;AO982))</f>
        <v>1</v>
      </c>
      <c r="BD982" s="5" t="n">
        <f aca="false">--($G982=--(AW982&gt;AP982))</f>
        <v>1</v>
      </c>
      <c r="BE982" s="5" t="n">
        <f aca="false">--($H982=--(AX982&gt;AQ982))</f>
        <v>0</v>
      </c>
      <c r="BF982" s="5" t="n">
        <f aca="false">--($I982=--(AY982&gt;AR982))</f>
        <v>0</v>
      </c>
      <c r="BG982" s="5" t="n">
        <f aca="false">SUM(AZ982:BF982)</f>
        <v>4</v>
      </c>
      <c r="BH982" s="5" t="n">
        <f aca="false">SUM(AE982:AK982)+AB982+AC982+AD982</f>
        <v>2000000000</v>
      </c>
    </row>
    <row r="983" customFormat="false" ht="15" hidden="true" customHeight="false" outlineLevel="0" collapsed="false">
      <c r="A983" s="5" t="n">
        <f aca="false">sensitivity_exit_usd</f>
        <v>2000000000</v>
      </c>
      <c r="B983" s="2" t="n">
        <f aca="false">ROW()-ROW($B$955)</f>
        <v>28</v>
      </c>
      <c r="C983" s="2" t="n">
        <f aca="false">MOD(QUOTIENT($B983,1),2)</f>
        <v>0</v>
      </c>
      <c r="D983" s="2" t="n">
        <f aca="false">MOD(QUOTIENT($B983,2),2)</f>
        <v>0</v>
      </c>
      <c r="E983" s="2" t="n">
        <f aca="false">MOD(QUOTIENT($B983,4),2)</f>
        <v>1</v>
      </c>
      <c r="F983" s="2" t="n">
        <f aca="false">MOD(QUOTIENT($B983,8),2)</f>
        <v>1</v>
      </c>
      <c r="G983" s="2" t="n">
        <f aca="false">MOD(QUOTIENT($B983,16),2)</f>
        <v>1</v>
      </c>
      <c r="H983" s="2" t="n">
        <f aca="false">MOD(QUOTIENT($B983,32),2)</f>
        <v>0</v>
      </c>
      <c r="I983" s="2" t="n">
        <f aca="false">MOD(QUOTIENT($B983,64),2)</f>
        <v>0</v>
      </c>
      <c r="J983" s="5" t="n">
        <f aca="false">IF($C983=const_zero,MIN(class_series_f_invested_usd,MAX(const_zero,$A983)),const_zero)</f>
        <v>30000000</v>
      </c>
      <c r="K983" s="5" t="n">
        <f aca="false">IF($D983=const_zero,MIN(class_series_e_invested_usd,MAX(const_zero,$A983-SUM($J983:$J983))),const_zero)</f>
        <v>300000000</v>
      </c>
      <c r="L983" s="5" t="n">
        <f aca="false">IF($E983=const_zero,MIN(class_series_d_invested_usd,MAX(const_zero,$A983-SUM($J983:$K983))),const_zero)</f>
        <v>0</v>
      </c>
      <c r="M983" s="5" t="n">
        <f aca="false">IF($F983=const_zero,MIN(class_series_c_invested_usd,MAX(const_zero,$A983-SUM($J983:$L983))),const_zero)</f>
        <v>0</v>
      </c>
      <c r="N983" s="5" t="n">
        <f aca="false">IF($G983=const_zero,MIN(class_series_b_invested_usd,MAX(const_zero,$A983-SUM($J983:$M983))),const_zero)</f>
        <v>0</v>
      </c>
      <c r="O983" s="5" t="n">
        <f aca="false">IF($H983=const_zero,MIN(class_series_a_invested_usd,MAX(const_zero,$A983-SUM($J983:$N983))),const_zero)</f>
        <v>15000000</v>
      </c>
      <c r="P983" s="5" t="n">
        <f aca="false">IF($I983=const_zero,MIN(class_seed_invested_usd,MAX(const_zero,$A983-SUM($J983:$O983))),const_zero)</f>
        <v>5000000</v>
      </c>
      <c r="Q983" s="5" t="n">
        <f aca="false">MAX(const_zero,$A983-SUM($J983:$P983))</f>
        <v>1650000000</v>
      </c>
      <c r="R983" s="9" t="n">
        <f aca="false">common_rsa_total+Sensitivity!$AE$900+Sensitivity!$AJ$900+IF($C983=const_one,Sensitivity!$D$900,const_zero)+IF($D983=const_one,Sensitivity!$Y$900,const_zero)+IF($E983=const_one,Sensitivity!$V$900,const_zero)+IF($F983=const_one,Sensitivity!$S$900,const_zero)+IF($G983=const_one,Sensitivity!$P$900,const_zero)+IF($H983=const_one,Sensitivity!$M$900,const_zero)+IF($I983=const_one,Sensitivity!$J$900,const_zero)</f>
        <v>16414164.1892672</v>
      </c>
      <c r="S983" s="23" t="b">
        <f aca="false">IF($R983&gt;const_zero,--($Q983&gt;option_strike_usd*$R983),const_zero)</f>
        <v>1</v>
      </c>
      <c r="T983" s="7" t="n">
        <f aca="false">IF($R983&gt;const_zero,IF($S983=const_one,($Q983+option_strike_usd*pre_f_options_issued)/($R983+pre_f_options_issued),$Q983/$R983),const_zero)</f>
        <v>87.3683861186797</v>
      </c>
      <c r="U983" s="5" t="n">
        <f aca="false">IF($C983=const_one,Sensitivity!$D$900*$T983,const_zero)</f>
        <v>0</v>
      </c>
      <c r="V983" s="5" t="n">
        <f aca="false">IF($D983=const_one,Sensitivity!$Y$900*$T983,const_zero)</f>
        <v>0</v>
      </c>
      <c r="W983" s="5" t="n">
        <f aca="false">IF($E983=const_one,Sensitivity!$V$900*$T983,const_zero)</f>
        <v>151466321.440014</v>
      </c>
      <c r="X983" s="5" t="n">
        <f aca="false">IF($F983=const_one,Sensitivity!$S$900*$T983,const_zero)</f>
        <v>209684126.684831</v>
      </c>
      <c r="Y983" s="5" t="n">
        <f aca="false">IF($G983=const_one,Sensitivity!$P$900*$T983,const_zero)</f>
        <v>262105158.356039</v>
      </c>
      <c r="Z983" s="5" t="n">
        <f aca="false">IF($H983=const_one,Sensitivity!$M$900*$T983,const_zero)</f>
        <v>0</v>
      </c>
      <c r="AA983" s="5" t="n">
        <f aca="false">IF($I983=const_one,Sensitivity!$J$900*$T983,const_zero)</f>
        <v>0</v>
      </c>
      <c r="AB983" s="5" t="n">
        <f aca="false">(Sensitivity!$AE$900+Sensitivity!$AJ$900)*$T983</f>
        <v>24507953.1542987</v>
      </c>
      <c r="AC983" s="5" t="n">
        <f aca="false">common_rsa_total*$T983</f>
        <v>786315475.068118</v>
      </c>
      <c r="AD983" s="5" t="n">
        <f aca="false">IF($S983=const_one,pre_f_options_issued*($T983-option_strike_usd),const_zero)</f>
        <v>215920965.296699</v>
      </c>
      <c r="AE983" s="5" t="n">
        <f aca="false">J983+U983</f>
        <v>30000000</v>
      </c>
      <c r="AF983" s="5" t="n">
        <f aca="false">K983+V983</f>
        <v>300000000</v>
      </c>
      <c r="AG983" s="5" t="n">
        <f aca="false">L983+W983</f>
        <v>151466321.440014</v>
      </c>
      <c r="AH983" s="5" t="n">
        <f aca="false">M983+X983</f>
        <v>209684126.684831</v>
      </c>
      <c r="AI983" s="5" t="n">
        <f aca="false">N983+Y983</f>
        <v>262105158.356039</v>
      </c>
      <c r="AJ983" s="5" t="n">
        <f aca="false">O983+Z983</f>
        <v>15000000</v>
      </c>
      <c r="AK983" s="5" t="n">
        <f aca="false">P983+AA983</f>
        <v>5000000</v>
      </c>
      <c r="AL983" s="5" t="n">
        <f aca="false">INDEX($AE$955:$AE$1082,$B983-$C983*1+const_one)</f>
        <v>30000000</v>
      </c>
      <c r="AM983" s="5" t="n">
        <f aca="false">INDEX($AF$955:$AF$1082,$B983-$D983*2+const_one)</f>
        <v>300000000</v>
      </c>
      <c r="AN983" s="5" t="n">
        <f aca="false">INDEX($AG$955:$AG$1082,$B983-$E983*4+const_one)</f>
        <v>100000000</v>
      </c>
      <c r="AO983" s="5" t="n">
        <f aca="false">INDEX($AH$955:$AH$1082,$B983-$F983*8+const_one)</f>
        <v>60000000</v>
      </c>
      <c r="AP983" s="5" t="n">
        <f aca="false">INDEX($AI$955:$AI$1082,$B983-$G983*16+const_one)</f>
        <v>30000000</v>
      </c>
      <c r="AQ983" s="5" t="n">
        <f aca="false">INDEX($AJ$955:$AJ$1082,$B983-$H983*32+const_one)</f>
        <v>15000000</v>
      </c>
      <c r="AR983" s="5" t="n">
        <f aca="false">INDEX($AK$955:$AK$1082,$B983-$I983*64+const_one)</f>
        <v>5000000</v>
      </c>
      <c r="AS983" s="5" t="n">
        <f aca="false">INDEX($AE$955:$AE$1082,$B983+(const_one-$C983)*1+const_one)</f>
        <v>68052057.7523301</v>
      </c>
      <c r="AT983" s="5" t="n">
        <f aca="false">INDEX($AF$955:$AF$1082,$B983+(const_one-$D983)*2+const_one)</f>
        <v>478104212.718948</v>
      </c>
      <c r="AU983" s="5" t="n">
        <f aca="false">INDEX($AG$955:$AG$1082,$B983+(const_one-$E983)*4+const_one)</f>
        <v>151466321.440014</v>
      </c>
      <c r="AV983" s="5" t="n">
        <f aca="false">INDEX($AH$955:$AH$1082,$B983+(const_one-$F983)*8+const_one)</f>
        <v>209684126.684831</v>
      </c>
      <c r="AW983" s="5" t="n">
        <f aca="false">INDEX($AI$955:$AI$1082,$B983+(const_one-$G983)*16+const_one)</f>
        <v>262105158.356039</v>
      </c>
      <c r="AX983" s="5" t="n">
        <f aca="false">INDEX($AJ$955:$AJ$1082,$B983+(const_one-$H983)*32+const_one)</f>
        <v>348642751.384216</v>
      </c>
      <c r="AY983" s="5" t="n">
        <f aca="false">INDEX($AK$955:$AK$1082,$B983+(const_one-$I983)*64+const_one)</f>
        <v>346551940.281462</v>
      </c>
      <c r="AZ983" s="5" t="n">
        <f aca="false">--($C983=--(AS983&gt;AL983))</f>
        <v>0</v>
      </c>
      <c r="BA983" s="5" t="n">
        <f aca="false">--($D983=--(AT983&gt;AM983))</f>
        <v>0</v>
      </c>
      <c r="BB983" s="5" t="n">
        <f aca="false">--($E983=--(AU983&gt;AN983))</f>
        <v>1</v>
      </c>
      <c r="BC983" s="5" t="n">
        <f aca="false">--($F983=--(AV983&gt;AO983))</f>
        <v>1</v>
      </c>
      <c r="BD983" s="5" t="n">
        <f aca="false">--($G983=--(AW983&gt;AP983))</f>
        <v>1</v>
      </c>
      <c r="BE983" s="5" t="n">
        <f aca="false">--($H983=--(AX983&gt;AQ983))</f>
        <v>0</v>
      </c>
      <c r="BF983" s="5" t="n">
        <f aca="false">--($I983=--(AY983&gt;AR983))</f>
        <v>0</v>
      </c>
      <c r="BG983" s="5" t="n">
        <f aca="false">SUM(AZ983:BF983)</f>
        <v>3</v>
      </c>
      <c r="BH983" s="5" t="n">
        <f aca="false">SUM(AE983:AK983)+AB983+AC983+AD983</f>
        <v>2000000000</v>
      </c>
    </row>
    <row r="984" customFormat="false" ht="15" hidden="true" customHeight="false" outlineLevel="0" collapsed="false">
      <c r="A984" s="5" t="n">
        <f aca="false">sensitivity_exit_usd</f>
        <v>2000000000</v>
      </c>
      <c r="B984" s="2" t="n">
        <f aca="false">ROW()-ROW($B$955)</f>
        <v>29</v>
      </c>
      <c r="C984" s="2" t="n">
        <f aca="false">MOD(QUOTIENT($B984,1),2)</f>
        <v>1</v>
      </c>
      <c r="D984" s="2" t="n">
        <f aca="false">MOD(QUOTIENT($B984,2),2)</f>
        <v>0</v>
      </c>
      <c r="E984" s="2" t="n">
        <f aca="false">MOD(QUOTIENT($B984,4),2)</f>
        <v>1</v>
      </c>
      <c r="F984" s="2" t="n">
        <f aca="false">MOD(QUOTIENT($B984,8),2)</f>
        <v>1</v>
      </c>
      <c r="G984" s="2" t="n">
        <f aca="false">MOD(QUOTIENT($B984,16),2)</f>
        <v>1</v>
      </c>
      <c r="H984" s="2" t="n">
        <f aca="false">MOD(QUOTIENT($B984,32),2)</f>
        <v>0</v>
      </c>
      <c r="I984" s="2" t="n">
        <f aca="false">MOD(QUOTIENT($B984,64),2)</f>
        <v>0</v>
      </c>
      <c r="J984" s="5" t="n">
        <f aca="false">IF($C984=const_zero,MIN(class_series_f_invested_usd,MAX(const_zero,$A984)),const_zero)</f>
        <v>0</v>
      </c>
      <c r="K984" s="5" t="n">
        <f aca="false">IF($D984=const_zero,MIN(class_series_e_invested_usd,MAX(const_zero,$A984-SUM($J984:$J984))),const_zero)</f>
        <v>300000000</v>
      </c>
      <c r="L984" s="5" t="n">
        <f aca="false">IF($E984=const_zero,MIN(class_series_d_invested_usd,MAX(const_zero,$A984-SUM($J984:$K984))),const_zero)</f>
        <v>0</v>
      </c>
      <c r="M984" s="5" t="n">
        <f aca="false">IF($F984=const_zero,MIN(class_series_c_invested_usd,MAX(const_zero,$A984-SUM($J984:$L984))),const_zero)</f>
        <v>0</v>
      </c>
      <c r="N984" s="5" t="n">
        <f aca="false">IF($G984=const_zero,MIN(class_series_b_invested_usd,MAX(const_zero,$A984-SUM($J984:$M984))),const_zero)</f>
        <v>0</v>
      </c>
      <c r="O984" s="5" t="n">
        <f aca="false">IF($H984=const_zero,MIN(class_series_a_invested_usd,MAX(const_zero,$A984-SUM($J984:$N984))),const_zero)</f>
        <v>15000000</v>
      </c>
      <c r="P984" s="5" t="n">
        <f aca="false">IF($I984=const_zero,MIN(class_seed_invested_usd,MAX(const_zero,$A984-SUM($J984:$O984))),const_zero)</f>
        <v>5000000</v>
      </c>
      <c r="Q984" s="5" t="n">
        <f aca="false">MAX(const_zero,$A984-SUM($J984:$P984))</f>
        <v>1680000000</v>
      </c>
      <c r="R984" s="9" t="n">
        <f aca="false">common_rsa_total+Sensitivity!$AE$900+Sensitivity!$AJ$900+IF($C984=const_one,Sensitivity!$D$900,const_zero)+IF($D984=const_one,Sensitivity!$Y$900,const_zero)+IF($E984=const_one,Sensitivity!$V$900,const_zero)+IF($F984=const_one,Sensitivity!$S$900,const_zero)+IF($G984=const_one,Sensitivity!$P$900,const_zero)+IF($H984=const_one,Sensitivity!$M$900,const_zero)+IF($I984=const_one,Sensitivity!$J$900,const_zero)</f>
        <v>17211432.2584705</v>
      </c>
      <c r="S984" s="23" t="b">
        <f aca="false">IF($R984&gt;const_zero,--($Q984&gt;option_strike_usd*$R984),const_zero)</f>
        <v>1</v>
      </c>
      <c r="T984" s="7" t="n">
        <f aca="false">IF($R984&gt;const_zero,IF($S984=const_one,($Q984+option_strike_usd*pre_f_options_issued)/($R984+pre_f_options_issued),$Q984/$R984),const_zero)</f>
        <v>85.3565574504099</v>
      </c>
      <c r="U984" s="5" t="n">
        <f aca="false">IF($C984=const_one,Sensitivity!$D$900*$T984,const_zero)</f>
        <v>68052057.7523301</v>
      </c>
      <c r="V984" s="5" t="n">
        <f aca="false">IF($D984=const_one,Sensitivity!$Y$900*$T984,const_zero)</f>
        <v>0</v>
      </c>
      <c r="W984" s="5" t="n">
        <f aca="false">IF($E984=const_one,Sensitivity!$V$900*$T984,const_zero)</f>
        <v>147978511.93262</v>
      </c>
      <c r="X984" s="5" t="n">
        <f aca="false">IF($F984=const_one,Sensitivity!$S$900*$T984,const_zero)</f>
        <v>204855737.880984</v>
      </c>
      <c r="Y984" s="5" t="n">
        <f aca="false">IF($G984=const_one,Sensitivity!$P$900*$T984,const_zero)</f>
        <v>256069672.35123</v>
      </c>
      <c r="Z984" s="5" t="n">
        <f aca="false">IF($H984=const_one,Sensitivity!$M$900*$T984,const_zero)</f>
        <v>0</v>
      </c>
      <c r="AA984" s="5" t="n">
        <f aca="false">IF($I984=const_one,Sensitivity!$J$900*$T984,const_zero)</f>
        <v>0</v>
      </c>
      <c r="AB984" s="5" t="n">
        <f aca="false">(Sensitivity!$AE$900+Sensitivity!$AJ$900)*$T984</f>
        <v>23943609.4031225</v>
      </c>
      <c r="AC984" s="5" t="n">
        <f aca="false">common_rsa_total*$T984</f>
        <v>768209017.053689</v>
      </c>
      <c r="AD984" s="5" t="n">
        <f aca="false">IF($S984=const_one,pre_f_options_issued*($T984-option_strike_usd),const_zero)</f>
        <v>210891393.626025</v>
      </c>
      <c r="AE984" s="5" t="n">
        <f aca="false">J984+U984</f>
        <v>68052057.7523301</v>
      </c>
      <c r="AF984" s="5" t="n">
        <f aca="false">K984+V984</f>
        <v>300000000</v>
      </c>
      <c r="AG984" s="5" t="n">
        <f aca="false">L984+W984</f>
        <v>147978511.93262</v>
      </c>
      <c r="AH984" s="5" t="n">
        <f aca="false">M984+X984</f>
        <v>204855737.880984</v>
      </c>
      <c r="AI984" s="5" t="n">
        <f aca="false">N984+Y984</f>
        <v>256069672.35123</v>
      </c>
      <c r="AJ984" s="5" t="n">
        <f aca="false">O984+Z984</f>
        <v>15000000</v>
      </c>
      <c r="AK984" s="5" t="n">
        <f aca="false">P984+AA984</f>
        <v>5000000</v>
      </c>
      <c r="AL984" s="5" t="n">
        <f aca="false">INDEX($AE$955:$AE$1082,$B984-$C984*1+const_one)</f>
        <v>30000000</v>
      </c>
      <c r="AM984" s="5" t="n">
        <f aca="false">INDEX($AF$955:$AF$1082,$B984-$D984*2+const_one)</f>
        <v>300000000</v>
      </c>
      <c r="AN984" s="5" t="n">
        <f aca="false">INDEX($AG$955:$AG$1082,$B984-$E984*4+const_one)</f>
        <v>100000000</v>
      </c>
      <c r="AO984" s="5" t="n">
        <f aca="false">INDEX($AH$955:$AH$1082,$B984-$F984*8+const_one)</f>
        <v>60000000</v>
      </c>
      <c r="AP984" s="5" t="n">
        <f aca="false">INDEX($AI$955:$AI$1082,$B984-$G984*16+const_one)</f>
        <v>30000000</v>
      </c>
      <c r="AQ984" s="5" t="n">
        <f aca="false">INDEX($AJ$955:$AJ$1082,$B984-$H984*32+const_one)</f>
        <v>15000000</v>
      </c>
      <c r="AR984" s="5" t="n">
        <f aca="false">INDEX($AK$955:$AK$1082,$B984-$I984*64+const_one)</f>
        <v>5000000</v>
      </c>
      <c r="AS984" s="5" t="n">
        <f aca="false">INDEX($AE$955:$AE$1082,$B984+(const_one-$C984)*1+const_one)</f>
        <v>68052057.7523301</v>
      </c>
      <c r="AT984" s="5" t="n">
        <f aca="false">INDEX($AF$955:$AF$1082,$B984+(const_one-$D984)*2+const_one)</f>
        <v>470474903.289143</v>
      </c>
      <c r="AU984" s="5" t="n">
        <f aca="false">INDEX($AG$955:$AG$1082,$B984+(const_one-$E984)*4+const_one)</f>
        <v>147978511.93262</v>
      </c>
      <c r="AV984" s="5" t="n">
        <f aca="false">INDEX($AH$955:$AH$1082,$B984+(const_one-$F984)*8+const_one)</f>
        <v>204855737.880984</v>
      </c>
      <c r="AW984" s="5" t="n">
        <f aca="false">INDEX($AI$955:$AI$1082,$B984+(const_one-$G984)*16+const_one)</f>
        <v>256069672.35123</v>
      </c>
      <c r="AX984" s="5" t="n">
        <f aca="false">INDEX($AJ$955:$AJ$1082,$B984+(const_one-$H984)*32+const_one)</f>
        <v>343464511.130903</v>
      </c>
      <c r="AY984" s="5" t="n">
        <f aca="false">INDEX($AK$955:$AK$1082,$B984+(const_one-$I984)*64+const_one)</f>
        <v>341441156.131605</v>
      </c>
      <c r="AZ984" s="5" t="n">
        <f aca="false">--($C984=--(AS984&gt;AL984))</f>
        <v>1</v>
      </c>
      <c r="BA984" s="5" t="n">
        <f aca="false">--($D984=--(AT984&gt;AM984))</f>
        <v>0</v>
      </c>
      <c r="BB984" s="5" t="n">
        <f aca="false">--($E984=--(AU984&gt;AN984))</f>
        <v>1</v>
      </c>
      <c r="BC984" s="5" t="n">
        <f aca="false">--($F984=--(AV984&gt;AO984))</f>
        <v>1</v>
      </c>
      <c r="BD984" s="5" t="n">
        <f aca="false">--($G984=--(AW984&gt;AP984))</f>
        <v>1</v>
      </c>
      <c r="BE984" s="5" t="n">
        <f aca="false">--($H984=--(AX984&gt;AQ984))</f>
        <v>0</v>
      </c>
      <c r="BF984" s="5" t="n">
        <f aca="false">--($I984=--(AY984&gt;AR984))</f>
        <v>0</v>
      </c>
      <c r="BG984" s="5" t="n">
        <f aca="false">SUM(AZ984:BF984)</f>
        <v>4</v>
      </c>
      <c r="BH984" s="5" t="n">
        <f aca="false">SUM(AE984:AK984)+AB984+AC984+AD984</f>
        <v>2000000000</v>
      </c>
    </row>
    <row r="985" customFormat="false" ht="15" hidden="true" customHeight="false" outlineLevel="0" collapsed="false">
      <c r="A985" s="5" t="n">
        <f aca="false">sensitivity_exit_usd</f>
        <v>2000000000</v>
      </c>
      <c r="B985" s="2" t="n">
        <f aca="false">ROW()-ROW($B$955)</f>
        <v>30</v>
      </c>
      <c r="C985" s="2" t="n">
        <f aca="false">MOD(QUOTIENT($B985,1),2)</f>
        <v>0</v>
      </c>
      <c r="D985" s="2" t="n">
        <f aca="false">MOD(QUOTIENT($B985,2),2)</f>
        <v>1</v>
      </c>
      <c r="E985" s="2" t="n">
        <f aca="false">MOD(QUOTIENT($B985,4),2)</f>
        <v>1</v>
      </c>
      <c r="F985" s="2" t="n">
        <f aca="false">MOD(QUOTIENT($B985,8),2)</f>
        <v>1</v>
      </c>
      <c r="G985" s="2" t="n">
        <f aca="false">MOD(QUOTIENT($B985,16),2)</f>
        <v>1</v>
      </c>
      <c r="H985" s="2" t="n">
        <f aca="false">MOD(QUOTIENT($B985,32),2)</f>
        <v>0</v>
      </c>
      <c r="I985" s="2" t="n">
        <f aca="false">MOD(QUOTIENT($B985,64),2)</f>
        <v>0</v>
      </c>
      <c r="J985" s="5" t="n">
        <f aca="false">IF($C985=const_zero,MIN(class_series_f_invested_usd,MAX(const_zero,$A985)),const_zero)</f>
        <v>30000000</v>
      </c>
      <c r="K985" s="5" t="n">
        <f aca="false">IF($D985=const_zero,MIN(class_series_e_invested_usd,MAX(const_zero,$A985-SUM($J985:$J985))),const_zero)</f>
        <v>0</v>
      </c>
      <c r="L985" s="5" t="n">
        <f aca="false">IF($E985=const_zero,MIN(class_series_d_invested_usd,MAX(const_zero,$A985-SUM($J985:$K985))),const_zero)</f>
        <v>0</v>
      </c>
      <c r="M985" s="5" t="n">
        <f aca="false">IF($F985=const_zero,MIN(class_series_c_invested_usd,MAX(const_zero,$A985-SUM($J985:$L985))),const_zero)</f>
        <v>0</v>
      </c>
      <c r="N985" s="5" t="n">
        <f aca="false">IF($G985=const_zero,MIN(class_series_b_invested_usd,MAX(const_zero,$A985-SUM($J985:$M985))),const_zero)</f>
        <v>0</v>
      </c>
      <c r="O985" s="5" t="n">
        <f aca="false">IF($H985=const_zero,MIN(class_series_a_invested_usd,MAX(const_zero,$A985-SUM($J985:$N985))),const_zero)</f>
        <v>15000000</v>
      </c>
      <c r="P985" s="5" t="n">
        <f aca="false">IF($I985=const_zero,MIN(class_seed_invested_usd,MAX(const_zero,$A985-SUM($J985:$O985))),const_zero)</f>
        <v>5000000</v>
      </c>
      <c r="Q985" s="5" t="n">
        <f aca="false">MAX(const_zero,$A985-SUM($J985:$P985))</f>
        <v>1950000000</v>
      </c>
      <c r="R985" s="9" t="n">
        <f aca="false">common_rsa_total+Sensitivity!$AE$900+Sensitivity!$AJ$900+IF($C985=const_one,Sensitivity!$D$900,const_zero)+IF($D985=const_one,Sensitivity!$Y$900,const_zero)+IF($E985=const_one,Sensitivity!$V$900,const_zero)+IF($F985=const_one,Sensitivity!$S$900,const_zero)+IF($G985=const_one,Sensitivity!$P$900,const_zero)+IF($H985=const_one,Sensitivity!$M$900,const_zero)+IF($I985=const_one,Sensitivity!$J$900,const_zero)</f>
        <v>22547484.4666011</v>
      </c>
      <c r="S985" s="23" t="b">
        <f aca="false">IF($R985&gt;const_zero,--($Q985&gt;option_strike_usd*$R985),const_zero)</f>
        <v>1</v>
      </c>
      <c r="T985" s="7" t="n">
        <f aca="false">IF($R985&gt;const_zero,IF($S985=const_one,($Q985+option_strike_usd*pre_f_options_issued)/($R985+pre_f_options_issued),$Q985/$R985),const_zero)</f>
        <v>77.9519397488204</v>
      </c>
      <c r="U985" s="5" t="n">
        <f aca="false">IF($C985=const_one,Sensitivity!$D$900*$T985,const_zero)</f>
        <v>0</v>
      </c>
      <c r="V985" s="5" t="n">
        <f aca="false">IF($D985=const_one,Sensitivity!$Y$900*$T985,const_zero)</f>
        <v>478104212.718948</v>
      </c>
      <c r="W985" s="5" t="n">
        <f aca="false">IF($E985=const_one,Sensitivity!$V$900*$T985,const_zero)</f>
        <v>135141486.381915</v>
      </c>
      <c r="X985" s="5" t="n">
        <f aca="false">IF($F985=const_one,Sensitivity!$S$900*$T985,const_zero)</f>
        <v>187084655.397169</v>
      </c>
      <c r="Y985" s="5" t="n">
        <f aca="false">IF($G985=const_one,Sensitivity!$P$900*$T985,const_zero)</f>
        <v>233855819.246461</v>
      </c>
      <c r="Z985" s="5" t="n">
        <f aca="false">IF($H985=const_one,Sensitivity!$M$900*$T985,const_zero)</f>
        <v>0</v>
      </c>
      <c r="AA985" s="5" t="n">
        <f aca="false">IF($I985=const_one,Sensitivity!$J$900*$T985,const_zero)</f>
        <v>0</v>
      </c>
      <c r="AB985" s="5" t="n">
        <f aca="false">(Sensitivity!$AE$900+Sensitivity!$AJ$900)*$T985</f>
        <v>21866519.1440723</v>
      </c>
      <c r="AC985" s="5" t="n">
        <f aca="false">common_rsa_total*$T985</f>
        <v>701567457.739384</v>
      </c>
      <c r="AD985" s="5" t="n">
        <f aca="false">IF($S985=const_one,pre_f_options_issued*($T985-option_strike_usd),const_zero)</f>
        <v>192379849.372051</v>
      </c>
      <c r="AE985" s="5" t="n">
        <f aca="false">J985+U985</f>
        <v>30000000</v>
      </c>
      <c r="AF985" s="5" t="n">
        <f aca="false">K985+V985</f>
        <v>478104212.718948</v>
      </c>
      <c r="AG985" s="5" t="n">
        <f aca="false">L985+W985</f>
        <v>135141486.381915</v>
      </c>
      <c r="AH985" s="5" t="n">
        <f aca="false">M985+X985</f>
        <v>187084655.397169</v>
      </c>
      <c r="AI985" s="5" t="n">
        <f aca="false">N985+Y985</f>
        <v>233855819.246461</v>
      </c>
      <c r="AJ985" s="5" t="n">
        <f aca="false">O985+Z985</f>
        <v>15000000</v>
      </c>
      <c r="AK985" s="5" t="n">
        <f aca="false">P985+AA985</f>
        <v>5000000</v>
      </c>
      <c r="AL985" s="5" t="n">
        <f aca="false">INDEX($AE$955:$AE$1082,$B985-$C985*1+const_one)</f>
        <v>30000000</v>
      </c>
      <c r="AM985" s="5" t="n">
        <f aca="false">INDEX($AF$955:$AF$1082,$B985-$D985*2+const_one)</f>
        <v>300000000</v>
      </c>
      <c r="AN985" s="5" t="n">
        <f aca="false">INDEX($AG$955:$AG$1082,$B985-$E985*4+const_one)</f>
        <v>100000000</v>
      </c>
      <c r="AO985" s="5" t="n">
        <f aca="false">INDEX($AH$955:$AH$1082,$B985-$F985*8+const_one)</f>
        <v>60000000</v>
      </c>
      <c r="AP985" s="5" t="n">
        <f aca="false">INDEX($AI$955:$AI$1082,$B985-$G985*16+const_one)</f>
        <v>30000000</v>
      </c>
      <c r="AQ985" s="5" t="n">
        <f aca="false">INDEX($AJ$955:$AJ$1082,$B985-$H985*32+const_one)</f>
        <v>15000000</v>
      </c>
      <c r="AR985" s="5" t="n">
        <f aca="false">INDEX($AK$955:$AK$1082,$B985-$I985*64+const_one)</f>
        <v>5000000</v>
      </c>
      <c r="AS985" s="5" t="n">
        <f aca="false">INDEX($AE$955:$AE$1082,$B985+(const_one-$C985)*1+const_one)</f>
        <v>61156861.339875</v>
      </c>
      <c r="AT985" s="5" t="n">
        <f aca="false">INDEX($AF$955:$AF$1082,$B985+(const_one-$D985)*2+const_one)</f>
        <v>478104212.718948</v>
      </c>
      <c r="AU985" s="5" t="n">
        <f aca="false">INDEX($AG$955:$AG$1082,$B985+(const_one-$E985)*4+const_one)</f>
        <v>135141486.381915</v>
      </c>
      <c r="AV985" s="5" t="n">
        <f aca="false">INDEX($AH$955:$AH$1082,$B985+(const_one-$F985)*8+const_one)</f>
        <v>187084655.397169</v>
      </c>
      <c r="AW985" s="5" t="n">
        <f aca="false">INDEX($AI$955:$AI$1082,$B985+(const_one-$G985)*16+const_one)</f>
        <v>233855819.246461</v>
      </c>
      <c r="AX985" s="5" t="n">
        <f aca="false">INDEX($AJ$955:$AJ$1082,$B985+(const_one-$H985)*32+const_one)</f>
        <v>327398455.29947</v>
      </c>
      <c r="AY985" s="5" t="n">
        <f aca="false">INDEX($AK$955:$AK$1082,$B985+(const_one-$I985)*64+const_one)</f>
        <v>325734422.489816</v>
      </c>
      <c r="AZ985" s="5" t="n">
        <f aca="false">--($C985=--(AS985&gt;AL985))</f>
        <v>0</v>
      </c>
      <c r="BA985" s="5" t="n">
        <f aca="false">--($D985=--(AT985&gt;AM985))</f>
        <v>1</v>
      </c>
      <c r="BB985" s="5" t="n">
        <f aca="false">--($E985=--(AU985&gt;AN985))</f>
        <v>1</v>
      </c>
      <c r="BC985" s="5" t="n">
        <f aca="false">--($F985=--(AV985&gt;AO985))</f>
        <v>1</v>
      </c>
      <c r="BD985" s="5" t="n">
        <f aca="false">--($G985=--(AW985&gt;AP985))</f>
        <v>1</v>
      </c>
      <c r="BE985" s="5" t="n">
        <f aca="false">--($H985=--(AX985&gt;AQ985))</f>
        <v>0</v>
      </c>
      <c r="BF985" s="5" t="n">
        <f aca="false">--($I985=--(AY985&gt;AR985))</f>
        <v>0</v>
      </c>
      <c r="BG985" s="5" t="n">
        <f aca="false">SUM(AZ985:BF985)</f>
        <v>4</v>
      </c>
      <c r="BH985" s="5" t="n">
        <f aca="false">SUM(AE985:AK985)+AB985+AC985+AD985</f>
        <v>2000000000</v>
      </c>
    </row>
    <row r="986" customFormat="false" ht="15" hidden="true" customHeight="false" outlineLevel="0" collapsed="false">
      <c r="A986" s="5" t="n">
        <f aca="false">sensitivity_exit_usd</f>
        <v>2000000000</v>
      </c>
      <c r="B986" s="2" t="n">
        <f aca="false">ROW()-ROW($B$955)</f>
        <v>31</v>
      </c>
      <c r="C986" s="2" t="n">
        <f aca="false">MOD(QUOTIENT($B986,1),2)</f>
        <v>1</v>
      </c>
      <c r="D986" s="2" t="n">
        <f aca="false">MOD(QUOTIENT($B986,2),2)</f>
        <v>1</v>
      </c>
      <c r="E986" s="2" t="n">
        <f aca="false">MOD(QUOTIENT($B986,4),2)</f>
        <v>1</v>
      </c>
      <c r="F986" s="2" t="n">
        <f aca="false">MOD(QUOTIENT($B986,8),2)</f>
        <v>1</v>
      </c>
      <c r="G986" s="2" t="n">
        <f aca="false">MOD(QUOTIENT($B986,16),2)</f>
        <v>1</v>
      </c>
      <c r="H986" s="2" t="n">
        <f aca="false">MOD(QUOTIENT($B986,32),2)</f>
        <v>0</v>
      </c>
      <c r="I986" s="2" t="n">
        <f aca="false">MOD(QUOTIENT($B986,64),2)</f>
        <v>0</v>
      </c>
      <c r="J986" s="5" t="n">
        <f aca="false">IF($C986=const_zero,MIN(class_series_f_invested_usd,MAX(const_zero,$A986)),const_zero)</f>
        <v>0</v>
      </c>
      <c r="K986" s="5" t="n">
        <f aca="false">IF($D986=const_zero,MIN(class_series_e_invested_usd,MAX(const_zero,$A986-SUM($J986:$J986))),const_zero)</f>
        <v>0</v>
      </c>
      <c r="L986" s="5" t="n">
        <f aca="false">IF($E986=const_zero,MIN(class_series_d_invested_usd,MAX(const_zero,$A986-SUM($J986:$K986))),const_zero)</f>
        <v>0</v>
      </c>
      <c r="M986" s="5" t="n">
        <f aca="false">IF($F986=const_zero,MIN(class_series_c_invested_usd,MAX(const_zero,$A986-SUM($J986:$L986))),const_zero)</f>
        <v>0</v>
      </c>
      <c r="N986" s="5" t="n">
        <f aca="false">IF($G986=const_zero,MIN(class_series_b_invested_usd,MAX(const_zero,$A986-SUM($J986:$M986))),const_zero)</f>
        <v>0</v>
      </c>
      <c r="O986" s="5" t="n">
        <f aca="false">IF($H986=const_zero,MIN(class_series_a_invested_usd,MAX(const_zero,$A986-SUM($J986:$N986))),const_zero)</f>
        <v>15000000</v>
      </c>
      <c r="P986" s="5" t="n">
        <f aca="false">IF($I986=const_zero,MIN(class_seed_invested_usd,MAX(const_zero,$A986-SUM($J986:$O986))),const_zero)</f>
        <v>5000000</v>
      </c>
      <c r="Q986" s="5" t="n">
        <f aca="false">MAX(const_zero,$A986-SUM($J986:$P986))</f>
        <v>1980000000</v>
      </c>
      <c r="R986" s="9" t="n">
        <f aca="false">common_rsa_total+Sensitivity!$AE$900+Sensitivity!$AJ$900+IF($C986=const_one,Sensitivity!$D$900,const_zero)+IF($D986=const_one,Sensitivity!$Y$900,const_zero)+IF($E986=const_one,Sensitivity!$V$900,const_zero)+IF($F986=const_one,Sensitivity!$S$900,const_zero)+IF($G986=const_one,Sensitivity!$P$900,const_zero)+IF($H986=const_one,Sensitivity!$M$900,const_zero)+IF($I986=const_one,Sensitivity!$J$900,const_zero)</f>
        <v>23344752.5358044</v>
      </c>
      <c r="S986" s="23" t="b">
        <f aca="false">IF($R986&gt;const_zero,--($Q986&gt;option_strike_usd*$R986),const_zero)</f>
        <v>1</v>
      </c>
      <c r="T986" s="7" t="n">
        <f aca="false">IF($R986&gt;const_zero,IF($S986=const_one,($Q986+option_strike_usd*pre_f_options_issued)/($R986+pre_f_options_issued),$Q986/$R986),const_zero)</f>
        <v>76.708027954747</v>
      </c>
      <c r="U986" s="5" t="n">
        <f aca="false">IF($C986=const_one,Sensitivity!$D$900*$T986,const_zero)</f>
        <v>61156861.339875</v>
      </c>
      <c r="V986" s="5" t="n">
        <f aca="false">IF($D986=const_one,Sensitivity!$Y$900*$T986,const_zero)</f>
        <v>470474903.289143</v>
      </c>
      <c r="W986" s="5" t="n">
        <f aca="false">IF($E986=const_one,Sensitivity!$V$900*$T986,const_zero)</f>
        <v>132984977.008052</v>
      </c>
      <c r="X986" s="5" t="n">
        <f aca="false">IF($F986=const_one,Sensitivity!$S$900*$T986,const_zero)</f>
        <v>184099267.091393</v>
      </c>
      <c r="Y986" s="5" t="n">
        <f aca="false">IF($G986=const_one,Sensitivity!$P$900*$T986,const_zero)</f>
        <v>230124083.864241</v>
      </c>
      <c r="Z986" s="5" t="n">
        <f aca="false">IF($H986=const_one,Sensitivity!$M$900*$T986,const_zero)</f>
        <v>0</v>
      </c>
      <c r="AA986" s="5" t="n">
        <f aca="false">IF($I986=const_one,Sensitivity!$J$900*$T986,const_zero)</f>
        <v>0</v>
      </c>
      <c r="AB986" s="5" t="n">
        <f aca="false">(Sensitivity!$AE$900+Sensitivity!$AJ$900)*$T986</f>
        <v>21517585.9277047</v>
      </c>
      <c r="AC986" s="5" t="n">
        <f aca="false">common_rsa_total*$T986</f>
        <v>690372251.592723</v>
      </c>
      <c r="AD986" s="5" t="n">
        <f aca="false">IF($S986=const_one,pre_f_options_issued*($T986-option_strike_usd),const_zero)</f>
        <v>189270069.886868</v>
      </c>
      <c r="AE986" s="5" t="n">
        <f aca="false">J986+U986</f>
        <v>61156861.339875</v>
      </c>
      <c r="AF986" s="5" t="n">
        <f aca="false">K986+V986</f>
        <v>470474903.289143</v>
      </c>
      <c r="AG986" s="5" t="n">
        <f aca="false">L986+W986</f>
        <v>132984977.008052</v>
      </c>
      <c r="AH986" s="5" t="n">
        <f aca="false">M986+X986</f>
        <v>184099267.091393</v>
      </c>
      <c r="AI986" s="5" t="n">
        <f aca="false">N986+Y986</f>
        <v>230124083.864241</v>
      </c>
      <c r="AJ986" s="5" t="n">
        <f aca="false">O986+Z986</f>
        <v>15000000</v>
      </c>
      <c r="AK986" s="5" t="n">
        <f aca="false">P986+AA986</f>
        <v>5000000</v>
      </c>
      <c r="AL986" s="5" t="n">
        <f aca="false">INDEX($AE$955:$AE$1082,$B986-$C986*1+const_one)</f>
        <v>30000000</v>
      </c>
      <c r="AM986" s="5" t="n">
        <f aca="false">INDEX($AF$955:$AF$1082,$B986-$D986*2+const_one)</f>
        <v>300000000</v>
      </c>
      <c r="AN986" s="5" t="n">
        <f aca="false">INDEX($AG$955:$AG$1082,$B986-$E986*4+const_one)</f>
        <v>100000000</v>
      </c>
      <c r="AO986" s="5" t="n">
        <f aca="false">INDEX($AH$955:$AH$1082,$B986-$F986*8+const_one)</f>
        <v>60000000</v>
      </c>
      <c r="AP986" s="5" t="n">
        <f aca="false">INDEX($AI$955:$AI$1082,$B986-$G986*16+const_one)</f>
        <v>30000000</v>
      </c>
      <c r="AQ986" s="5" t="n">
        <f aca="false">INDEX($AJ$955:$AJ$1082,$B986-$H986*32+const_one)</f>
        <v>15000000</v>
      </c>
      <c r="AR986" s="5" t="n">
        <f aca="false">INDEX($AK$955:$AK$1082,$B986-$I986*64+const_one)</f>
        <v>5000000</v>
      </c>
      <c r="AS986" s="5" t="n">
        <f aca="false">INDEX($AE$955:$AE$1082,$B986+(const_one-$C986)*1+const_one)</f>
        <v>61156861.339875</v>
      </c>
      <c r="AT986" s="5" t="n">
        <f aca="false">INDEX($AF$955:$AF$1082,$B986+(const_one-$D986)*2+const_one)</f>
        <v>470474903.289143</v>
      </c>
      <c r="AU986" s="5" t="n">
        <f aca="false">INDEX($AG$955:$AG$1082,$B986+(const_one-$E986)*4+const_one)</f>
        <v>132984977.008052</v>
      </c>
      <c r="AV986" s="5" t="n">
        <f aca="false">INDEX($AH$955:$AH$1082,$B986+(const_one-$F986)*8+const_one)</f>
        <v>184099267.091393</v>
      </c>
      <c r="AW986" s="5" t="n">
        <f aca="false">INDEX($AI$955:$AI$1082,$B986+(const_one-$G986)*16+const_one)</f>
        <v>230124083.864241</v>
      </c>
      <c r="AX986" s="5" t="n">
        <f aca="false">INDEX($AJ$955:$AJ$1082,$B986+(const_one-$H986)*32+const_one)</f>
        <v>323798999.146016</v>
      </c>
      <c r="AY986" s="5" t="n">
        <f aca="false">INDEX($AK$955:$AK$1082,$B986+(const_one-$I986)*64+const_one)</f>
        <v>322177977.873696</v>
      </c>
      <c r="AZ986" s="5" t="n">
        <f aca="false">--($C986=--(AS986&gt;AL986))</f>
        <v>1</v>
      </c>
      <c r="BA986" s="5" t="n">
        <f aca="false">--($D986=--(AT986&gt;AM986))</f>
        <v>1</v>
      </c>
      <c r="BB986" s="5" t="n">
        <f aca="false">--($E986=--(AU986&gt;AN986))</f>
        <v>1</v>
      </c>
      <c r="BC986" s="5" t="n">
        <f aca="false">--($F986=--(AV986&gt;AO986))</f>
        <v>1</v>
      </c>
      <c r="BD986" s="5" t="n">
        <f aca="false">--($G986=--(AW986&gt;AP986))</f>
        <v>1</v>
      </c>
      <c r="BE986" s="5" t="n">
        <f aca="false">--($H986=--(AX986&gt;AQ986))</f>
        <v>0</v>
      </c>
      <c r="BF986" s="5" t="n">
        <f aca="false">--($I986=--(AY986&gt;AR986))</f>
        <v>0</v>
      </c>
      <c r="BG986" s="5" t="n">
        <f aca="false">SUM(AZ986:BF986)</f>
        <v>5</v>
      </c>
      <c r="BH986" s="5" t="n">
        <f aca="false">SUM(AE986:AK986)+AB986+AC986+AD986</f>
        <v>2000000000</v>
      </c>
    </row>
    <row r="987" customFormat="false" ht="15" hidden="true" customHeight="false" outlineLevel="0" collapsed="false">
      <c r="A987" s="5" t="n">
        <f aca="false">sensitivity_exit_usd</f>
        <v>2000000000</v>
      </c>
      <c r="B987" s="2" t="n">
        <f aca="false">ROW()-ROW($B$955)</f>
        <v>32</v>
      </c>
      <c r="C987" s="2" t="n">
        <f aca="false">MOD(QUOTIENT($B987,1),2)</f>
        <v>0</v>
      </c>
      <c r="D987" s="2" t="n">
        <f aca="false">MOD(QUOTIENT($B987,2),2)</f>
        <v>0</v>
      </c>
      <c r="E987" s="2" t="n">
        <f aca="false">MOD(QUOTIENT($B987,4),2)</f>
        <v>0</v>
      </c>
      <c r="F987" s="2" t="n">
        <f aca="false">MOD(QUOTIENT($B987,8),2)</f>
        <v>0</v>
      </c>
      <c r="G987" s="2" t="n">
        <f aca="false">MOD(QUOTIENT($B987,16),2)</f>
        <v>0</v>
      </c>
      <c r="H987" s="2" t="n">
        <f aca="false">MOD(QUOTIENT($B987,32),2)</f>
        <v>1</v>
      </c>
      <c r="I987" s="2" t="n">
        <f aca="false">MOD(QUOTIENT($B987,64),2)</f>
        <v>0</v>
      </c>
      <c r="J987" s="5" t="n">
        <f aca="false">IF($C987=const_zero,MIN(class_series_f_invested_usd,MAX(const_zero,$A987)),const_zero)</f>
        <v>30000000</v>
      </c>
      <c r="K987" s="5" t="n">
        <f aca="false">IF($D987=const_zero,MIN(class_series_e_invested_usd,MAX(const_zero,$A987-SUM($J987:$J987))),const_zero)</f>
        <v>300000000</v>
      </c>
      <c r="L987" s="5" t="n">
        <f aca="false">IF($E987=const_zero,MIN(class_series_d_invested_usd,MAX(const_zero,$A987-SUM($J987:$K987))),const_zero)</f>
        <v>100000000</v>
      </c>
      <c r="M987" s="5" t="n">
        <f aca="false">IF($F987=const_zero,MIN(class_series_c_invested_usd,MAX(const_zero,$A987-SUM($J987:$L987))),const_zero)</f>
        <v>60000000</v>
      </c>
      <c r="N987" s="5" t="n">
        <f aca="false">IF($G987=const_zero,MIN(class_series_b_invested_usd,MAX(const_zero,$A987-SUM($J987:$M987))),const_zero)</f>
        <v>30000000</v>
      </c>
      <c r="O987" s="5" t="n">
        <f aca="false">IF($H987=const_zero,MIN(class_series_a_invested_usd,MAX(const_zero,$A987-SUM($J987:$N987))),const_zero)</f>
        <v>0</v>
      </c>
      <c r="P987" s="5" t="n">
        <f aca="false">IF($I987=const_zero,MIN(class_seed_invested_usd,MAX(const_zero,$A987-SUM($J987:$O987))),const_zero)</f>
        <v>5000000</v>
      </c>
      <c r="Q987" s="5" t="n">
        <f aca="false">MAX(const_zero,$A987-SUM($J987:$P987))</f>
        <v>1475000000</v>
      </c>
      <c r="R987" s="9" t="n">
        <f aca="false">common_rsa_total+Sensitivity!$AE$900+Sensitivity!$AJ$900+IF($C987=const_one,Sensitivity!$D$900,const_zero)+IF($D987=const_one,Sensitivity!$Y$900,const_zero)+IF($E987=const_one,Sensitivity!$V$900,const_zero)+IF($F987=const_one,Sensitivity!$S$900,const_zero)+IF($G987=const_one,Sensitivity!$P$900,const_zero)+IF($H987=const_one,Sensitivity!$M$900,const_zero)+IF($I987=const_one,Sensitivity!$J$900,const_zero)</f>
        <v>14280512.8289884</v>
      </c>
      <c r="S987" s="23" t="b">
        <f aca="false">IF($R987&gt;const_zero,--($Q987&gt;option_strike_usd*$R987),const_zero)</f>
        <v>1</v>
      </c>
      <c r="T987" s="7" t="n">
        <f aca="false">IF($R987&gt;const_zero,IF($S987=const_one,($Q987+option_strike_usd*pre_f_options_issued)/($R987+pre_f_options_issued),$Q987/$R987),const_zero)</f>
        <v>88.0485605569584</v>
      </c>
      <c r="U987" s="5" t="n">
        <f aca="false">IF($C987=const_one,Sensitivity!$D$900*$T987,const_zero)</f>
        <v>0</v>
      </c>
      <c r="V987" s="5" t="n">
        <f aca="false">IF($D987=const_one,Sensitivity!$Y$900*$T987,const_zero)</f>
        <v>0</v>
      </c>
      <c r="W987" s="5" t="n">
        <f aca="false">IF($E987=const_one,Sensitivity!$V$900*$T987,const_zero)</f>
        <v>0</v>
      </c>
      <c r="X987" s="5" t="n">
        <f aca="false">IF($F987=const_one,Sensitivity!$S$900*$T987,const_zero)</f>
        <v>0</v>
      </c>
      <c r="Y987" s="5" t="n">
        <f aca="false">IF($G987=const_one,Sensitivity!$P$900*$T987,const_zero)</f>
        <v>0</v>
      </c>
      <c r="Z987" s="5" t="n">
        <f aca="false">IF($H987=const_one,Sensitivity!$M$900*$T987,const_zero)</f>
        <v>440242802.784792</v>
      </c>
      <c r="AA987" s="5" t="n">
        <f aca="false">IF($I987=const_one,Sensitivity!$J$900*$T987,const_zero)</f>
        <v>0</v>
      </c>
      <c r="AB987" s="5" t="n">
        <f aca="false">(Sensitivity!$AE$900+Sensitivity!$AJ$900)*$T987</f>
        <v>24698750.8101859</v>
      </c>
      <c r="AC987" s="5" t="n">
        <f aca="false">common_rsa_total*$T987</f>
        <v>792437045.012626</v>
      </c>
      <c r="AD987" s="5" t="n">
        <f aca="false">IF($S987=const_one,pre_f_options_issued*($T987-option_strike_usd),const_zero)</f>
        <v>217621401.392396</v>
      </c>
      <c r="AE987" s="5" t="n">
        <f aca="false">J987+U987</f>
        <v>30000000</v>
      </c>
      <c r="AF987" s="5" t="n">
        <f aca="false">K987+V987</f>
        <v>300000000</v>
      </c>
      <c r="AG987" s="5" t="n">
        <f aca="false">L987+W987</f>
        <v>100000000</v>
      </c>
      <c r="AH987" s="5" t="n">
        <f aca="false">M987+X987</f>
        <v>60000000</v>
      </c>
      <c r="AI987" s="5" t="n">
        <f aca="false">N987+Y987</f>
        <v>30000000</v>
      </c>
      <c r="AJ987" s="5" t="n">
        <f aca="false">O987+Z987</f>
        <v>440242802.784792</v>
      </c>
      <c r="AK987" s="5" t="n">
        <f aca="false">P987+AA987</f>
        <v>5000000</v>
      </c>
      <c r="AL987" s="5" t="n">
        <f aca="false">INDEX($AE$955:$AE$1082,$B987-$C987*1+const_one)</f>
        <v>30000000</v>
      </c>
      <c r="AM987" s="5" t="n">
        <f aca="false">INDEX($AF$955:$AF$1082,$B987-$D987*2+const_one)</f>
        <v>300000000</v>
      </c>
      <c r="AN987" s="5" t="n">
        <f aca="false">INDEX($AG$955:$AG$1082,$B987-$E987*4+const_one)</f>
        <v>100000000</v>
      </c>
      <c r="AO987" s="5" t="n">
        <f aca="false">INDEX($AH$955:$AH$1082,$B987-$F987*8+const_one)</f>
        <v>60000000</v>
      </c>
      <c r="AP987" s="5" t="n">
        <f aca="false">INDEX($AI$955:$AI$1082,$B987-$G987*16+const_one)</f>
        <v>30000000</v>
      </c>
      <c r="AQ987" s="5" t="n">
        <f aca="false">INDEX($AJ$955:$AJ$1082,$B987-$H987*32+const_one)</f>
        <v>15000000</v>
      </c>
      <c r="AR987" s="5" t="n">
        <f aca="false">INDEX($AK$955:$AK$1082,$B987-$I987*64+const_one)</f>
        <v>5000000</v>
      </c>
      <c r="AS987" s="5" t="n">
        <f aca="false">INDEX($AE$955:$AE$1082,$B987+(const_one-$C987)*1+const_one)</f>
        <v>68375048.095385</v>
      </c>
      <c r="AT987" s="5" t="n">
        <f aca="false">INDEX($AF$955:$AF$1082,$B987+(const_one-$D987)*2+const_one)</f>
        <v>475781452.294551</v>
      </c>
      <c r="AU987" s="5" t="n">
        <f aca="false">INDEX($AG$955:$AG$1082,$B987+(const_one-$E987)*4+const_one)</f>
        <v>147715824.105375</v>
      </c>
      <c r="AV987" s="5" t="n">
        <f aca="false">INDEX($AH$955:$AH$1082,$B987+(const_one-$F987)*8+const_one)</f>
        <v>192382760.195188</v>
      </c>
      <c r="AW987" s="5" t="n">
        <f aca="false">INDEX($AI$955:$AI$1082,$B987+(const_one-$G987)*16+const_one)</f>
        <v>228634112.729993</v>
      </c>
      <c r="AX987" s="5" t="n">
        <f aca="false">INDEX($AJ$955:$AJ$1082,$B987+(const_one-$H987)*32+const_one)</f>
        <v>440242802.784792</v>
      </c>
      <c r="AY987" s="5" t="n">
        <f aca="false">INDEX($AK$955:$AK$1082,$B987+(const_one-$I987)*64+const_one)</f>
        <v>340327156.582579</v>
      </c>
      <c r="AZ987" s="5" t="n">
        <f aca="false">--($C987=--(AS987&gt;AL987))</f>
        <v>0</v>
      </c>
      <c r="BA987" s="5" t="n">
        <f aca="false">--($D987=--(AT987&gt;AM987))</f>
        <v>0</v>
      </c>
      <c r="BB987" s="5" t="n">
        <f aca="false">--($E987=--(AU987&gt;AN987))</f>
        <v>0</v>
      </c>
      <c r="BC987" s="5" t="n">
        <f aca="false">--($F987=--(AV987&gt;AO987))</f>
        <v>0</v>
      </c>
      <c r="BD987" s="5" t="n">
        <f aca="false">--($G987=--(AW987&gt;AP987))</f>
        <v>0</v>
      </c>
      <c r="BE987" s="5" t="n">
        <f aca="false">--($H987=--(AX987&gt;AQ987))</f>
        <v>1</v>
      </c>
      <c r="BF987" s="5" t="n">
        <f aca="false">--($I987=--(AY987&gt;AR987))</f>
        <v>0</v>
      </c>
      <c r="BG987" s="5" t="n">
        <f aca="false">SUM(AZ987:BF987)</f>
        <v>1</v>
      </c>
      <c r="BH987" s="5" t="n">
        <f aca="false">SUM(AE987:AK987)+AB987+AC987+AD987</f>
        <v>2000000000</v>
      </c>
    </row>
    <row r="988" customFormat="false" ht="15" hidden="true" customHeight="false" outlineLevel="0" collapsed="false">
      <c r="A988" s="5" t="n">
        <f aca="false">sensitivity_exit_usd</f>
        <v>2000000000</v>
      </c>
      <c r="B988" s="2" t="n">
        <f aca="false">ROW()-ROW($B$955)</f>
        <v>33</v>
      </c>
      <c r="C988" s="2" t="n">
        <f aca="false">MOD(QUOTIENT($B988,1),2)</f>
        <v>1</v>
      </c>
      <c r="D988" s="2" t="n">
        <f aca="false">MOD(QUOTIENT($B988,2),2)</f>
        <v>0</v>
      </c>
      <c r="E988" s="2" t="n">
        <f aca="false">MOD(QUOTIENT($B988,4),2)</f>
        <v>0</v>
      </c>
      <c r="F988" s="2" t="n">
        <f aca="false">MOD(QUOTIENT($B988,8),2)</f>
        <v>0</v>
      </c>
      <c r="G988" s="2" t="n">
        <f aca="false">MOD(QUOTIENT($B988,16),2)</f>
        <v>0</v>
      </c>
      <c r="H988" s="2" t="n">
        <f aca="false">MOD(QUOTIENT($B988,32),2)</f>
        <v>1</v>
      </c>
      <c r="I988" s="2" t="n">
        <f aca="false">MOD(QUOTIENT($B988,64),2)</f>
        <v>0</v>
      </c>
      <c r="J988" s="5" t="n">
        <f aca="false">IF($C988=const_zero,MIN(class_series_f_invested_usd,MAX(const_zero,$A988)),const_zero)</f>
        <v>0</v>
      </c>
      <c r="K988" s="5" t="n">
        <f aca="false">IF($D988=const_zero,MIN(class_series_e_invested_usd,MAX(const_zero,$A988-SUM($J988:$J988))),const_zero)</f>
        <v>300000000</v>
      </c>
      <c r="L988" s="5" t="n">
        <f aca="false">IF($E988=const_zero,MIN(class_series_d_invested_usd,MAX(const_zero,$A988-SUM($J988:$K988))),const_zero)</f>
        <v>100000000</v>
      </c>
      <c r="M988" s="5" t="n">
        <f aca="false">IF($F988=const_zero,MIN(class_series_c_invested_usd,MAX(const_zero,$A988-SUM($J988:$L988))),const_zero)</f>
        <v>60000000</v>
      </c>
      <c r="N988" s="5" t="n">
        <f aca="false">IF($G988=const_zero,MIN(class_series_b_invested_usd,MAX(const_zero,$A988-SUM($J988:$M988))),const_zero)</f>
        <v>30000000</v>
      </c>
      <c r="O988" s="5" t="n">
        <f aca="false">IF($H988=const_zero,MIN(class_series_a_invested_usd,MAX(const_zero,$A988-SUM($J988:$N988))),const_zero)</f>
        <v>0</v>
      </c>
      <c r="P988" s="5" t="n">
        <f aca="false">IF($I988=const_zero,MIN(class_seed_invested_usd,MAX(const_zero,$A988-SUM($J988:$O988))),const_zero)</f>
        <v>5000000</v>
      </c>
      <c r="Q988" s="5" t="n">
        <f aca="false">MAX(const_zero,$A988-SUM($J988:$P988))</f>
        <v>1505000000</v>
      </c>
      <c r="R988" s="9" t="n">
        <f aca="false">common_rsa_total+Sensitivity!$AE$900+Sensitivity!$AJ$900+IF($C988=const_one,Sensitivity!$D$900,const_zero)+IF($D988=const_one,Sensitivity!$Y$900,const_zero)+IF($E988=const_one,Sensitivity!$V$900,const_zero)+IF($F988=const_one,Sensitivity!$S$900,const_zero)+IF($G988=const_one,Sensitivity!$P$900,const_zero)+IF($H988=const_one,Sensitivity!$M$900,const_zero)+IF($I988=const_one,Sensitivity!$J$900,const_zero)</f>
        <v>15077780.8981917</v>
      </c>
      <c r="S988" s="23" t="b">
        <f aca="false">IF($R988&gt;const_zero,--($Q988&gt;option_strike_usd*$R988),const_zero)</f>
        <v>1</v>
      </c>
      <c r="T988" s="7" t="n">
        <f aca="false">IF($R988&gt;const_zero,IF($S988=const_one,($Q988+option_strike_usd*pre_f_options_issued)/($R988+pre_f_options_issued),$Q988/$R988),const_zero)</f>
        <v>85.7616788337079</v>
      </c>
      <c r="U988" s="5" t="n">
        <f aca="false">IF($C988=const_one,Sensitivity!$D$900*$T988,const_zero)</f>
        <v>68375048.095385</v>
      </c>
      <c r="V988" s="5" t="n">
        <f aca="false">IF($D988=const_one,Sensitivity!$Y$900*$T988,const_zero)</f>
        <v>0</v>
      </c>
      <c r="W988" s="5" t="n">
        <f aca="false">IF($E988=const_one,Sensitivity!$V$900*$T988,const_zero)</f>
        <v>0</v>
      </c>
      <c r="X988" s="5" t="n">
        <f aca="false">IF($F988=const_one,Sensitivity!$S$900*$T988,const_zero)</f>
        <v>0</v>
      </c>
      <c r="Y988" s="5" t="n">
        <f aca="false">IF($G988=const_one,Sensitivity!$P$900*$T988,const_zero)</f>
        <v>0</v>
      </c>
      <c r="Z988" s="5" t="n">
        <f aca="false">IF($H988=const_one,Sensitivity!$M$900*$T988,const_zero)</f>
        <v>428808394.168539</v>
      </c>
      <c r="AA988" s="5" t="n">
        <f aca="false">IF($I988=const_one,Sensitivity!$J$900*$T988,const_zero)</f>
        <v>0</v>
      </c>
      <c r="AB988" s="5" t="n">
        <f aca="false">(Sensitivity!$AE$900+Sensitivity!$AJ$900)*$T988</f>
        <v>24057251.1484351</v>
      </c>
      <c r="AC988" s="5" t="n">
        <f aca="false">common_rsa_total*$T988</f>
        <v>771855109.503371</v>
      </c>
      <c r="AD988" s="5" t="n">
        <f aca="false">IF($S988=const_one,pre_f_options_issued*($T988-option_strike_usd),const_zero)</f>
        <v>211904197.08427</v>
      </c>
      <c r="AE988" s="5" t="n">
        <f aca="false">J988+U988</f>
        <v>68375048.095385</v>
      </c>
      <c r="AF988" s="5" t="n">
        <f aca="false">K988+V988</f>
        <v>300000000</v>
      </c>
      <c r="AG988" s="5" t="n">
        <f aca="false">L988+W988</f>
        <v>100000000</v>
      </c>
      <c r="AH988" s="5" t="n">
        <f aca="false">M988+X988</f>
        <v>60000000</v>
      </c>
      <c r="AI988" s="5" t="n">
        <f aca="false">N988+Y988</f>
        <v>30000000</v>
      </c>
      <c r="AJ988" s="5" t="n">
        <f aca="false">O988+Z988</f>
        <v>428808394.168539</v>
      </c>
      <c r="AK988" s="5" t="n">
        <f aca="false">P988+AA988</f>
        <v>5000000</v>
      </c>
      <c r="AL988" s="5" t="n">
        <f aca="false">INDEX($AE$955:$AE$1082,$B988-$C988*1+const_one)</f>
        <v>30000000</v>
      </c>
      <c r="AM988" s="5" t="n">
        <f aca="false">INDEX($AF$955:$AF$1082,$B988-$D988*2+const_one)</f>
        <v>300000000</v>
      </c>
      <c r="AN988" s="5" t="n">
        <f aca="false">INDEX($AG$955:$AG$1082,$B988-$E988*4+const_one)</f>
        <v>100000000</v>
      </c>
      <c r="AO988" s="5" t="n">
        <f aca="false">INDEX($AH$955:$AH$1082,$B988-$F988*8+const_one)</f>
        <v>60000000</v>
      </c>
      <c r="AP988" s="5" t="n">
        <f aca="false">INDEX($AI$955:$AI$1082,$B988-$G988*16+const_one)</f>
        <v>30000000</v>
      </c>
      <c r="AQ988" s="5" t="n">
        <f aca="false">INDEX($AJ$955:$AJ$1082,$B988-$H988*32+const_one)</f>
        <v>15000000</v>
      </c>
      <c r="AR988" s="5" t="n">
        <f aca="false">INDEX($AK$955:$AK$1082,$B988-$I988*64+const_one)</f>
        <v>5000000</v>
      </c>
      <c r="AS988" s="5" t="n">
        <f aca="false">INDEX($AE$955:$AE$1082,$B988+(const_one-$C988)*1+const_one)</f>
        <v>68375048.095385</v>
      </c>
      <c r="AT988" s="5" t="n">
        <f aca="false">INDEX($AF$955:$AF$1082,$B988+(const_one-$D988)*2+const_one)</f>
        <v>467543717.991632</v>
      </c>
      <c r="AU988" s="5" t="n">
        <f aca="false">INDEX($AG$955:$AG$1082,$B988+(const_one-$E988)*4+const_one)</f>
        <v>144310609.60928</v>
      </c>
      <c r="AV988" s="5" t="n">
        <f aca="false">INDEX($AH$955:$AH$1082,$B988+(const_one-$F988)*8+const_one)</f>
        <v>188309203.06772</v>
      </c>
      <c r="AW988" s="5" t="n">
        <f aca="false">INDEX($AI$955:$AI$1082,$B988+(const_one-$G988)*16+const_one)</f>
        <v>224149534.044525</v>
      </c>
      <c r="AX988" s="5" t="n">
        <f aca="false">INDEX($AJ$955:$AJ$1082,$B988+(const_one-$H988)*32+const_one)</f>
        <v>428808394.168539</v>
      </c>
      <c r="AY988" s="5" t="n">
        <f aca="false">INDEX($AK$955:$AK$1082,$B988+(const_one-$I988)*64+const_one)</f>
        <v>334953201.738515</v>
      </c>
      <c r="AZ988" s="5" t="n">
        <f aca="false">--($C988=--(AS988&gt;AL988))</f>
        <v>1</v>
      </c>
      <c r="BA988" s="5" t="n">
        <f aca="false">--($D988=--(AT988&gt;AM988))</f>
        <v>0</v>
      </c>
      <c r="BB988" s="5" t="n">
        <f aca="false">--($E988=--(AU988&gt;AN988))</f>
        <v>0</v>
      </c>
      <c r="BC988" s="5" t="n">
        <f aca="false">--($F988=--(AV988&gt;AO988))</f>
        <v>0</v>
      </c>
      <c r="BD988" s="5" t="n">
        <f aca="false">--($G988=--(AW988&gt;AP988))</f>
        <v>0</v>
      </c>
      <c r="BE988" s="5" t="n">
        <f aca="false">--($H988=--(AX988&gt;AQ988))</f>
        <v>1</v>
      </c>
      <c r="BF988" s="5" t="n">
        <f aca="false">--($I988=--(AY988&gt;AR988))</f>
        <v>0</v>
      </c>
      <c r="BG988" s="5" t="n">
        <f aca="false">SUM(AZ988:BF988)</f>
        <v>2</v>
      </c>
      <c r="BH988" s="5" t="n">
        <f aca="false">SUM(AE988:AK988)+AB988+AC988+AD988</f>
        <v>2000000000</v>
      </c>
    </row>
    <row r="989" customFormat="false" ht="15" hidden="true" customHeight="false" outlineLevel="0" collapsed="false">
      <c r="A989" s="5" t="n">
        <f aca="false">sensitivity_exit_usd</f>
        <v>2000000000</v>
      </c>
      <c r="B989" s="2" t="n">
        <f aca="false">ROW()-ROW($B$955)</f>
        <v>34</v>
      </c>
      <c r="C989" s="2" t="n">
        <f aca="false">MOD(QUOTIENT($B989,1),2)</f>
        <v>0</v>
      </c>
      <c r="D989" s="2" t="n">
        <f aca="false">MOD(QUOTIENT($B989,2),2)</f>
        <v>1</v>
      </c>
      <c r="E989" s="2" t="n">
        <f aca="false">MOD(QUOTIENT($B989,4),2)</f>
        <v>0</v>
      </c>
      <c r="F989" s="2" t="n">
        <f aca="false">MOD(QUOTIENT($B989,8),2)</f>
        <v>0</v>
      </c>
      <c r="G989" s="2" t="n">
        <f aca="false">MOD(QUOTIENT($B989,16),2)</f>
        <v>0</v>
      </c>
      <c r="H989" s="2" t="n">
        <f aca="false">MOD(QUOTIENT($B989,32),2)</f>
        <v>1</v>
      </c>
      <c r="I989" s="2" t="n">
        <f aca="false">MOD(QUOTIENT($B989,64),2)</f>
        <v>0</v>
      </c>
      <c r="J989" s="5" t="n">
        <f aca="false">IF($C989=const_zero,MIN(class_series_f_invested_usd,MAX(const_zero,$A989)),const_zero)</f>
        <v>30000000</v>
      </c>
      <c r="K989" s="5" t="n">
        <f aca="false">IF($D989=const_zero,MIN(class_series_e_invested_usd,MAX(const_zero,$A989-SUM($J989:$J989))),const_zero)</f>
        <v>0</v>
      </c>
      <c r="L989" s="5" t="n">
        <f aca="false">IF($E989=const_zero,MIN(class_series_d_invested_usd,MAX(const_zero,$A989-SUM($J989:$K989))),const_zero)</f>
        <v>100000000</v>
      </c>
      <c r="M989" s="5" t="n">
        <f aca="false">IF($F989=const_zero,MIN(class_series_c_invested_usd,MAX(const_zero,$A989-SUM($J989:$L989))),const_zero)</f>
        <v>60000000</v>
      </c>
      <c r="N989" s="5" t="n">
        <f aca="false">IF($G989=const_zero,MIN(class_series_b_invested_usd,MAX(const_zero,$A989-SUM($J989:$M989))),const_zero)</f>
        <v>30000000</v>
      </c>
      <c r="O989" s="5" t="n">
        <f aca="false">IF($H989=const_zero,MIN(class_series_a_invested_usd,MAX(const_zero,$A989-SUM($J989:$N989))),const_zero)</f>
        <v>0</v>
      </c>
      <c r="P989" s="5" t="n">
        <f aca="false">IF($I989=const_zero,MIN(class_seed_invested_usd,MAX(const_zero,$A989-SUM($J989:$O989))),const_zero)</f>
        <v>5000000</v>
      </c>
      <c r="Q989" s="5" t="n">
        <f aca="false">MAX(const_zero,$A989-SUM($J989:$P989))</f>
        <v>1775000000</v>
      </c>
      <c r="R989" s="9" t="n">
        <f aca="false">common_rsa_total+Sensitivity!$AE$900+Sensitivity!$AJ$900+IF($C989=const_one,Sensitivity!$D$900,const_zero)+IF($D989=const_one,Sensitivity!$Y$900,const_zero)+IF($E989=const_one,Sensitivity!$V$900,const_zero)+IF($F989=const_one,Sensitivity!$S$900,const_zero)+IF($G989=const_one,Sensitivity!$P$900,const_zero)+IF($H989=const_one,Sensitivity!$M$900,const_zero)+IF($I989=const_one,Sensitivity!$J$900,const_zero)</f>
        <v>20413833.1063222</v>
      </c>
      <c r="S989" s="23" t="b">
        <f aca="false">IF($R989&gt;const_zero,--($Q989&gt;option_strike_usd*$R989),const_zero)</f>
        <v>1</v>
      </c>
      <c r="T989" s="7" t="n">
        <f aca="false">IF($R989&gt;const_zero,IF($S989=const_one,($Q989+option_strike_usd*pre_f_options_issued)/($R989+pre_f_options_issued),$Q989/$R989),const_zero)</f>
        <v>77.573228003898</v>
      </c>
      <c r="U989" s="5" t="n">
        <f aca="false">IF($C989=const_one,Sensitivity!$D$900*$T989,const_zero)</f>
        <v>0</v>
      </c>
      <c r="V989" s="5" t="n">
        <f aca="false">IF($D989=const_one,Sensitivity!$Y$900*$T989,const_zero)</f>
        <v>475781452.294551</v>
      </c>
      <c r="W989" s="5" t="n">
        <f aca="false">IF($E989=const_one,Sensitivity!$V$900*$T989,const_zero)</f>
        <v>0</v>
      </c>
      <c r="X989" s="5" t="n">
        <f aca="false">IF($F989=const_one,Sensitivity!$S$900*$T989,const_zero)</f>
        <v>0</v>
      </c>
      <c r="Y989" s="5" t="n">
        <f aca="false">IF($G989=const_one,Sensitivity!$P$900*$T989,const_zero)</f>
        <v>0</v>
      </c>
      <c r="Z989" s="5" t="n">
        <f aca="false">IF($H989=const_one,Sensitivity!$M$900*$T989,const_zero)</f>
        <v>387866140.01949</v>
      </c>
      <c r="AA989" s="5" t="n">
        <f aca="false">IF($I989=const_one,Sensitivity!$J$900*$T989,const_zero)</f>
        <v>0</v>
      </c>
      <c r="AB989" s="5" t="n">
        <f aca="false">(Sensitivity!$AE$900+Sensitivity!$AJ$900)*$T989</f>
        <v>21760285.6411329</v>
      </c>
      <c r="AC989" s="5" t="n">
        <f aca="false">common_rsa_total*$T989</f>
        <v>698159052.035082</v>
      </c>
      <c r="AD989" s="5" t="n">
        <f aca="false">IF($S989=const_one,pre_f_options_issued*($T989-option_strike_usd),const_zero)</f>
        <v>191433070.009745</v>
      </c>
      <c r="AE989" s="5" t="n">
        <f aca="false">J989+U989</f>
        <v>30000000</v>
      </c>
      <c r="AF989" s="5" t="n">
        <f aca="false">K989+V989</f>
        <v>475781452.294551</v>
      </c>
      <c r="AG989" s="5" t="n">
        <f aca="false">L989+W989</f>
        <v>100000000</v>
      </c>
      <c r="AH989" s="5" t="n">
        <f aca="false">M989+X989</f>
        <v>60000000</v>
      </c>
      <c r="AI989" s="5" t="n">
        <f aca="false">N989+Y989</f>
        <v>30000000</v>
      </c>
      <c r="AJ989" s="5" t="n">
        <f aca="false">O989+Z989</f>
        <v>387866140.01949</v>
      </c>
      <c r="AK989" s="5" t="n">
        <f aca="false">P989+AA989</f>
        <v>5000000</v>
      </c>
      <c r="AL989" s="5" t="n">
        <f aca="false">INDEX($AE$955:$AE$1082,$B989-$C989*1+const_one)</f>
        <v>30000000</v>
      </c>
      <c r="AM989" s="5" t="n">
        <f aca="false">INDEX($AF$955:$AF$1082,$B989-$D989*2+const_one)</f>
        <v>300000000</v>
      </c>
      <c r="AN989" s="5" t="n">
        <f aca="false">INDEX($AG$955:$AG$1082,$B989-$E989*4+const_one)</f>
        <v>100000000</v>
      </c>
      <c r="AO989" s="5" t="n">
        <f aca="false">INDEX($AH$955:$AH$1082,$B989-$F989*8+const_one)</f>
        <v>60000000</v>
      </c>
      <c r="AP989" s="5" t="n">
        <f aca="false">INDEX($AI$955:$AI$1082,$B989-$G989*16+const_one)</f>
        <v>30000000</v>
      </c>
      <c r="AQ989" s="5" t="n">
        <f aca="false">INDEX($AJ$955:$AJ$1082,$B989-$H989*32+const_one)</f>
        <v>15000000</v>
      </c>
      <c r="AR989" s="5" t="n">
        <f aca="false">INDEX($AK$955:$AK$1082,$B989-$I989*64+const_one)</f>
        <v>5000000</v>
      </c>
      <c r="AS989" s="5" t="n">
        <f aca="false">INDEX($AE$955:$AE$1082,$B989+(const_one-$C989)*1+const_one)</f>
        <v>60775837.6305376</v>
      </c>
      <c r="AT989" s="5" t="n">
        <f aca="false">INDEX($AF$955:$AF$1082,$B989+(const_one-$D989)*2+const_one)</f>
        <v>475781452.294551</v>
      </c>
      <c r="AU989" s="5" t="n">
        <f aca="false">INDEX($AG$955:$AG$1082,$B989+(const_one-$E989)*4+const_one)</f>
        <v>132059335.845575</v>
      </c>
      <c r="AV989" s="5" t="n">
        <f aca="false">INDEX($AH$955:$AH$1082,$B989+(const_one-$F989)*8+const_one)</f>
        <v>174213047.13029</v>
      </c>
      <c r="AW989" s="5" t="n">
        <f aca="false">INDEX($AI$955:$AI$1082,$B989+(const_one-$G989)*16+const_one)</f>
        <v>209251173.986957</v>
      </c>
      <c r="AX989" s="5" t="n">
        <f aca="false">INDEX($AJ$955:$AJ$1082,$B989+(const_one-$H989)*32+const_one)</f>
        <v>387866140.01949</v>
      </c>
      <c r="AY989" s="5" t="n">
        <f aca="false">INDEX($AK$955:$AK$1082,$B989+(const_one-$I989)*64+const_one)</f>
        <v>319286139.100022</v>
      </c>
      <c r="AZ989" s="5" t="n">
        <f aca="false">--($C989=--(AS989&gt;AL989))</f>
        <v>0</v>
      </c>
      <c r="BA989" s="5" t="n">
        <f aca="false">--($D989=--(AT989&gt;AM989))</f>
        <v>1</v>
      </c>
      <c r="BB989" s="5" t="n">
        <f aca="false">--($E989=--(AU989&gt;AN989))</f>
        <v>0</v>
      </c>
      <c r="BC989" s="5" t="n">
        <f aca="false">--($F989=--(AV989&gt;AO989))</f>
        <v>0</v>
      </c>
      <c r="BD989" s="5" t="n">
        <f aca="false">--($G989=--(AW989&gt;AP989))</f>
        <v>0</v>
      </c>
      <c r="BE989" s="5" t="n">
        <f aca="false">--($H989=--(AX989&gt;AQ989))</f>
        <v>1</v>
      </c>
      <c r="BF989" s="5" t="n">
        <f aca="false">--($I989=--(AY989&gt;AR989))</f>
        <v>0</v>
      </c>
      <c r="BG989" s="5" t="n">
        <f aca="false">SUM(AZ989:BF989)</f>
        <v>2</v>
      </c>
      <c r="BH989" s="5" t="n">
        <f aca="false">SUM(AE989:AK989)+AB989+AC989+AD989</f>
        <v>2000000000</v>
      </c>
    </row>
    <row r="990" customFormat="false" ht="15" hidden="true" customHeight="false" outlineLevel="0" collapsed="false">
      <c r="A990" s="5" t="n">
        <f aca="false">sensitivity_exit_usd</f>
        <v>2000000000</v>
      </c>
      <c r="B990" s="2" t="n">
        <f aca="false">ROW()-ROW($B$955)</f>
        <v>35</v>
      </c>
      <c r="C990" s="2" t="n">
        <f aca="false">MOD(QUOTIENT($B990,1),2)</f>
        <v>1</v>
      </c>
      <c r="D990" s="2" t="n">
        <f aca="false">MOD(QUOTIENT($B990,2),2)</f>
        <v>1</v>
      </c>
      <c r="E990" s="2" t="n">
        <f aca="false">MOD(QUOTIENT($B990,4),2)</f>
        <v>0</v>
      </c>
      <c r="F990" s="2" t="n">
        <f aca="false">MOD(QUOTIENT($B990,8),2)</f>
        <v>0</v>
      </c>
      <c r="G990" s="2" t="n">
        <f aca="false">MOD(QUOTIENT($B990,16),2)</f>
        <v>0</v>
      </c>
      <c r="H990" s="2" t="n">
        <f aca="false">MOD(QUOTIENT($B990,32),2)</f>
        <v>1</v>
      </c>
      <c r="I990" s="2" t="n">
        <f aca="false">MOD(QUOTIENT($B990,64),2)</f>
        <v>0</v>
      </c>
      <c r="J990" s="5" t="n">
        <f aca="false">IF($C990=const_zero,MIN(class_series_f_invested_usd,MAX(const_zero,$A990)),const_zero)</f>
        <v>0</v>
      </c>
      <c r="K990" s="5" t="n">
        <f aca="false">IF($D990=const_zero,MIN(class_series_e_invested_usd,MAX(const_zero,$A990-SUM($J990:$J990))),const_zero)</f>
        <v>0</v>
      </c>
      <c r="L990" s="5" t="n">
        <f aca="false">IF($E990=const_zero,MIN(class_series_d_invested_usd,MAX(const_zero,$A990-SUM($J990:$K990))),const_zero)</f>
        <v>100000000</v>
      </c>
      <c r="M990" s="5" t="n">
        <f aca="false">IF($F990=const_zero,MIN(class_series_c_invested_usd,MAX(const_zero,$A990-SUM($J990:$L990))),const_zero)</f>
        <v>60000000</v>
      </c>
      <c r="N990" s="5" t="n">
        <f aca="false">IF($G990=const_zero,MIN(class_series_b_invested_usd,MAX(const_zero,$A990-SUM($J990:$M990))),const_zero)</f>
        <v>30000000</v>
      </c>
      <c r="O990" s="5" t="n">
        <f aca="false">IF($H990=const_zero,MIN(class_series_a_invested_usd,MAX(const_zero,$A990-SUM($J990:$N990))),const_zero)</f>
        <v>0</v>
      </c>
      <c r="P990" s="5" t="n">
        <f aca="false">IF($I990=const_zero,MIN(class_seed_invested_usd,MAX(const_zero,$A990-SUM($J990:$O990))),const_zero)</f>
        <v>5000000</v>
      </c>
      <c r="Q990" s="5" t="n">
        <f aca="false">MAX(const_zero,$A990-SUM($J990:$P990))</f>
        <v>1805000000</v>
      </c>
      <c r="R990" s="9" t="n">
        <f aca="false">common_rsa_total+Sensitivity!$AE$900+Sensitivity!$AJ$900+IF($C990=const_one,Sensitivity!$D$900,const_zero)+IF($D990=const_one,Sensitivity!$Y$900,const_zero)+IF($E990=const_one,Sensitivity!$V$900,const_zero)+IF($F990=const_one,Sensitivity!$S$900,const_zero)+IF($G990=const_one,Sensitivity!$P$900,const_zero)+IF($H990=const_one,Sensitivity!$M$900,const_zero)+IF($I990=const_one,Sensitivity!$J$900,const_zero)</f>
        <v>21211101.1755256</v>
      </c>
      <c r="S990" s="23" t="b">
        <f aca="false">IF($R990&gt;const_zero,--($Q990&gt;option_strike_usd*$R990),const_zero)</f>
        <v>1</v>
      </c>
      <c r="T990" s="7" t="n">
        <f aca="false">IF($R990&gt;const_zero,IF($S990=const_one,($Q990+option_strike_usd*pre_f_options_issued)/($R990+pre_f_options_issued),$Q990/$R990),const_zero)</f>
        <v>76.2301162910852</v>
      </c>
      <c r="U990" s="5" t="n">
        <f aca="false">IF($C990=const_one,Sensitivity!$D$900*$T990,const_zero)</f>
        <v>60775837.6305376</v>
      </c>
      <c r="V990" s="5" t="n">
        <f aca="false">IF($D990=const_one,Sensitivity!$Y$900*$T990,const_zero)</f>
        <v>467543717.991632</v>
      </c>
      <c r="W990" s="5" t="n">
        <f aca="false">IF($E990=const_one,Sensitivity!$V$900*$T990,const_zero)</f>
        <v>0</v>
      </c>
      <c r="X990" s="5" t="n">
        <f aca="false">IF($F990=const_one,Sensitivity!$S$900*$T990,const_zero)</f>
        <v>0</v>
      </c>
      <c r="Y990" s="5" t="n">
        <f aca="false">IF($G990=const_one,Sensitivity!$P$900*$T990,const_zero)</f>
        <v>0</v>
      </c>
      <c r="Z990" s="5" t="n">
        <f aca="false">IF($H990=const_one,Sensitivity!$M$900*$T990,const_zero)</f>
        <v>381150581.455426</v>
      </c>
      <c r="AA990" s="5" t="n">
        <f aca="false">IF($I990=const_one,Sensitivity!$J$900*$T990,const_zero)</f>
        <v>0</v>
      </c>
      <c r="AB990" s="5" t="n">
        <f aca="false">(Sensitivity!$AE$900+Sensitivity!$AJ$900)*$T990</f>
        <v>21383525.5749244</v>
      </c>
      <c r="AC990" s="5" t="n">
        <f aca="false">common_rsa_total*$T990</f>
        <v>686071046.619767</v>
      </c>
      <c r="AD990" s="5" t="n">
        <f aca="false">IF($S990=const_one,pre_f_options_issued*($T990-option_strike_usd),const_zero)</f>
        <v>188075290.727713</v>
      </c>
      <c r="AE990" s="5" t="n">
        <f aca="false">J990+U990</f>
        <v>60775837.6305376</v>
      </c>
      <c r="AF990" s="5" t="n">
        <f aca="false">K990+V990</f>
        <v>467543717.991632</v>
      </c>
      <c r="AG990" s="5" t="n">
        <f aca="false">L990+W990</f>
        <v>100000000</v>
      </c>
      <c r="AH990" s="5" t="n">
        <f aca="false">M990+X990</f>
        <v>60000000</v>
      </c>
      <c r="AI990" s="5" t="n">
        <f aca="false">N990+Y990</f>
        <v>30000000</v>
      </c>
      <c r="AJ990" s="5" t="n">
        <f aca="false">O990+Z990</f>
        <v>381150581.455426</v>
      </c>
      <c r="AK990" s="5" t="n">
        <f aca="false">P990+AA990</f>
        <v>5000000</v>
      </c>
      <c r="AL990" s="5" t="n">
        <f aca="false">INDEX($AE$955:$AE$1082,$B990-$C990*1+const_one)</f>
        <v>30000000</v>
      </c>
      <c r="AM990" s="5" t="n">
        <f aca="false">INDEX($AF$955:$AF$1082,$B990-$D990*2+const_one)</f>
        <v>300000000</v>
      </c>
      <c r="AN990" s="5" t="n">
        <f aca="false">INDEX($AG$955:$AG$1082,$B990-$E990*4+const_one)</f>
        <v>100000000</v>
      </c>
      <c r="AO990" s="5" t="n">
        <f aca="false">INDEX($AH$955:$AH$1082,$B990-$F990*8+const_one)</f>
        <v>60000000</v>
      </c>
      <c r="AP990" s="5" t="n">
        <f aca="false">INDEX($AI$955:$AI$1082,$B990-$G990*16+const_one)</f>
        <v>30000000</v>
      </c>
      <c r="AQ990" s="5" t="n">
        <f aca="false">INDEX($AJ$955:$AJ$1082,$B990-$H990*32+const_one)</f>
        <v>15000000</v>
      </c>
      <c r="AR990" s="5" t="n">
        <f aca="false">INDEX($AK$955:$AK$1082,$B990-$I990*64+const_one)</f>
        <v>5000000</v>
      </c>
      <c r="AS990" s="5" t="n">
        <f aca="false">INDEX($AE$955:$AE$1082,$B990+(const_one-$C990)*1+const_one)</f>
        <v>60775837.6305376</v>
      </c>
      <c r="AT990" s="5" t="n">
        <f aca="false">INDEX($AF$955:$AF$1082,$B990+(const_one-$D990)*2+const_one)</f>
        <v>467543717.991632</v>
      </c>
      <c r="AU990" s="5" t="n">
        <f aca="false">INDEX($AG$955:$AG$1082,$B990+(const_one-$E990)*4+const_one)</f>
        <v>129965499.372749</v>
      </c>
      <c r="AV990" s="5" t="n">
        <f aca="false">INDEX($AH$955:$AH$1082,$B990+(const_one-$F990)*8+const_one)</f>
        <v>171651129.145065</v>
      </c>
      <c r="AW990" s="5" t="n">
        <f aca="false">INDEX($AI$955:$AI$1082,$B990+(const_one-$G990)*16+const_one)</f>
        <v>206374868.77744</v>
      </c>
      <c r="AX990" s="5" t="n">
        <f aca="false">INDEX($AJ$955:$AJ$1082,$B990+(const_one-$H990)*32+const_one)</f>
        <v>381150581.455426</v>
      </c>
      <c r="AY990" s="5" t="n">
        <f aca="false">INDEX($AK$955:$AK$1082,$B990+(const_one-$I990)*64+const_one)</f>
        <v>315644459.075127</v>
      </c>
      <c r="AZ990" s="5" t="n">
        <f aca="false">--($C990=--(AS990&gt;AL990))</f>
        <v>1</v>
      </c>
      <c r="BA990" s="5" t="n">
        <f aca="false">--($D990=--(AT990&gt;AM990))</f>
        <v>1</v>
      </c>
      <c r="BB990" s="5" t="n">
        <f aca="false">--($E990=--(AU990&gt;AN990))</f>
        <v>0</v>
      </c>
      <c r="BC990" s="5" t="n">
        <f aca="false">--($F990=--(AV990&gt;AO990))</f>
        <v>0</v>
      </c>
      <c r="BD990" s="5" t="n">
        <f aca="false">--($G990=--(AW990&gt;AP990))</f>
        <v>0</v>
      </c>
      <c r="BE990" s="5" t="n">
        <f aca="false">--($H990=--(AX990&gt;AQ990))</f>
        <v>1</v>
      </c>
      <c r="BF990" s="5" t="n">
        <f aca="false">--($I990=--(AY990&gt;AR990))</f>
        <v>0</v>
      </c>
      <c r="BG990" s="5" t="n">
        <f aca="false">SUM(AZ990:BF990)</f>
        <v>3</v>
      </c>
      <c r="BH990" s="5" t="n">
        <f aca="false">SUM(AE990:AK990)+AB990+AC990+AD990</f>
        <v>2000000000</v>
      </c>
    </row>
    <row r="991" customFormat="false" ht="15" hidden="true" customHeight="false" outlineLevel="0" collapsed="false">
      <c r="A991" s="5" t="n">
        <f aca="false">sensitivity_exit_usd</f>
        <v>2000000000</v>
      </c>
      <c r="B991" s="2" t="n">
        <f aca="false">ROW()-ROW($B$955)</f>
        <v>36</v>
      </c>
      <c r="C991" s="2" t="n">
        <f aca="false">MOD(QUOTIENT($B991,1),2)</f>
        <v>0</v>
      </c>
      <c r="D991" s="2" t="n">
        <f aca="false">MOD(QUOTIENT($B991,2),2)</f>
        <v>0</v>
      </c>
      <c r="E991" s="2" t="n">
        <f aca="false">MOD(QUOTIENT($B991,4),2)</f>
        <v>1</v>
      </c>
      <c r="F991" s="2" t="n">
        <f aca="false">MOD(QUOTIENT($B991,8),2)</f>
        <v>0</v>
      </c>
      <c r="G991" s="2" t="n">
        <f aca="false">MOD(QUOTIENT($B991,16),2)</f>
        <v>0</v>
      </c>
      <c r="H991" s="2" t="n">
        <f aca="false">MOD(QUOTIENT($B991,32),2)</f>
        <v>1</v>
      </c>
      <c r="I991" s="2" t="n">
        <f aca="false">MOD(QUOTIENT($B991,64),2)</f>
        <v>0</v>
      </c>
      <c r="J991" s="5" t="n">
        <f aca="false">IF($C991=const_zero,MIN(class_series_f_invested_usd,MAX(const_zero,$A991)),const_zero)</f>
        <v>30000000</v>
      </c>
      <c r="K991" s="5" t="n">
        <f aca="false">IF($D991=const_zero,MIN(class_series_e_invested_usd,MAX(const_zero,$A991-SUM($J991:$J991))),const_zero)</f>
        <v>300000000</v>
      </c>
      <c r="L991" s="5" t="n">
        <f aca="false">IF($E991=const_zero,MIN(class_series_d_invested_usd,MAX(const_zero,$A991-SUM($J991:$K991))),const_zero)</f>
        <v>0</v>
      </c>
      <c r="M991" s="5" t="n">
        <f aca="false">IF($F991=const_zero,MIN(class_series_c_invested_usd,MAX(const_zero,$A991-SUM($J991:$L991))),const_zero)</f>
        <v>60000000</v>
      </c>
      <c r="N991" s="5" t="n">
        <f aca="false">IF($G991=const_zero,MIN(class_series_b_invested_usd,MAX(const_zero,$A991-SUM($J991:$M991))),const_zero)</f>
        <v>30000000</v>
      </c>
      <c r="O991" s="5" t="n">
        <f aca="false">IF($H991=const_zero,MIN(class_series_a_invested_usd,MAX(const_zero,$A991-SUM($J991:$N991))),const_zero)</f>
        <v>0</v>
      </c>
      <c r="P991" s="5" t="n">
        <f aca="false">IF($I991=const_zero,MIN(class_seed_invested_usd,MAX(const_zero,$A991-SUM($J991:$O991))),const_zero)</f>
        <v>5000000</v>
      </c>
      <c r="Q991" s="5" t="n">
        <f aca="false">MAX(const_zero,$A991-SUM($J991:$P991))</f>
        <v>1575000000</v>
      </c>
      <c r="R991" s="9" t="n">
        <f aca="false">common_rsa_total+Sensitivity!$AE$900+Sensitivity!$AJ$900+IF($C991=const_one,Sensitivity!$D$900,const_zero)+IF($D991=const_one,Sensitivity!$Y$900,const_zero)+IF($E991=const_one,Sensitivity!$V$900,const_zero)+IF($F991=const_one,Sensitivity!$S$900,const_zero)+IF($G991=const_one,Sensitivity!$P$900,const_zero)+IF($H991=const_one,Sensitivity!$M$900,const_zero)+IF($I991=const_one,Sensitivity!$J$900,const_zero)</f>
        <v>16014164.1892672</v>
      </c>
      <c r="S991" s="23" t="b">
        <f aca="false">IF($R991&gt;const_zero,--($Q991&gt;option_strike_usd*$R991),const_zero)</f>
        <v>1</v>
      </c>
      <c r="T991" s="7" t="n">
        <f aca="false">IF($R991&gt;const_zero,IF($S991=const_one,($Q991+option_strike_usd*pre_f_options_issued)/($R991+pre_f_options_issued),$Q991/$R991),const_zero)</f>
        <v>85.2050345818198</v>
      </c>
      <c r="U991" s="5" t="n">
        <f aca="false">IF($C991=const_one,Sensitivity!$D$900*$T991,const_zero)</f>
        <v>0</v>
      </c>
      <c r="V991" s="5" t="n">
        <f aca="false">IF($D991=const_one,Sensitivity!$Y$900*$T991,const_zero)</f>
        <v>0</v>
      </c>
      <c r="W991" s="5" t="n">
        <f aca="false">IF($E991=const_one,Sensitivity!$V$900*$T991,const_zero)</f>
        <v>147715824.105375</v>
      </c>
      <c r="X991" s="5" t="n">
        <f aca="false">IF($F991=const_one,Sensitivity!$S$900*$T991,const_zero)</f>
        <v>0</v>
      </c>
      <c r="Y991" s="5" t="n">
        <f aca="false">IF($G991=const_one,Sensitivity!$P$900*$T991,const_zero)</f>
        <v>0</v>
      </c>
      <c r="Z991" s="5" t="n">
        <f aca="false">IF($H991=const_one,Sensitivity!$M$900*$T991,const_zero)</f>
        <v>426025172.909099</v>
      </c>
      <c r="AA991" s="5" t="n">
        <f aca="false">IF($I991=const_one,Sensitivity!$J$900*$T991,const_zero)</f>
        <v>0</v>
      </c>
      <c r="AB991" s="5" t="n">
        <f aca="false">(Sensitivity!$AE$900+Sensitivity!$AJ$900)*$T991</f>
        <v>23901105.2945978</v>
      </c>
      <c r="AC991" s="5" t="n">
        <f aca="false">common_rsa_total*$T991</f>
        <v>766845311.236378</v>
      </c>
      <c r="AD991" s="5" t="n">
        <f aca="false">IF($S991=const_one,pre_f_options_issued*($T991-option_strike_usd),const_zero)</f>
        <v>210512586.45455</v>
      </c>
      <c r="AE991" s="5" t="n">
        <f aca="false">J991+U991</f>
        <v>30000000</v>
      </c>
      <c r="AF991" s="5" t="n">
        <f aca="false">K991+V991</f>
        <v>300000000</v>
      </c>
      <c r="AG991" s="5" t="n">
        <f aca="false">L991+W991</f>
        <v>147715824.105375</v>
      </c>
      <c r="AH991" s="5" t="n">
        <f aca="false">M991+X991</f>
        <v>60000000</v>
      </c>
      <c r="AI991" s="5" t="n">
        <f aca="false">N991+Y991</f>
        <v>30000000</v>
      </c>
      <c r="AJ991" s="5" t="n">
        <f aca="false">O991+Z991</f>
        <v>426025172.909099</v>
      </c>
      <c r="AK991" s="5" t="n">
        <f aca="false">P991+AA991</f>
        <v>5000000</v>
      </c>
      <c r="AL991" s="5" t="n">
        <f aca="false">INDEX($AE$955:$AE$1082,$B991-$C991*1+const_one)</f>
        <v>30000000</v>
      </c>
      <c r="AM991" s="5" t="n">
        <f aca="false">INDEX($AF$955:$AF$1082,$B991-$D991*2+const_one)</f>
        <v>300000000</v>
      </c>
      <c r="AN991" s="5" t="n">
        <f aca="false">INDEX($AG$955:$AG$1082,$B991-$E991*4+const_one)</f>
        <v>100000000</v>
      </c>
      <c r="AO991" s="5" t="n">
        <f aca="false">INDEX($AH$955:$AH$1082,$B991-$F991*8+const_one)</f>
        <v>60000000</v>
      </c>
      <c r="AP991" s="5" t="n">
        <f aca="false">INDEX($AI$955:$AI$1082,$B991-$G991*16+const_one)</f>
        <v>30000000</v>
      </c>
      <c r="AQ991" s="5" t="n">
        <f aca="false">INDEX($AJ$955:$AJ$1082,$B991-$H991*32+const_one)</f>
        <v>15000000</v>
      </c>
      <c r="AR991" s="5" t="n">
        <f aca="false">INDEX($AK$955:$AK$1082,$B991-$I991*64+const_one)</f>
        <v>5000000</v>
      </c>
      <c r="AS991" s="5" t="n">
        <f aca="false">INDEX($AE$955:$AE$1082,$B991+(const_one-$C991)*1+const_one)</f>
        <v>66365270.2757032</v>
      </c>
      <c r="AT991" s="5" t="n">
        <f aca="false">INDEX($AF$955:$AF$1082,$B991+(const_one-$D991)*2+const_one)</f>
        <v>467200165.448865</v>
      </c>
      <c r="AU991" s="5" t="n">
        <f aca="false">INDEX($AG$955:$AG$1082,$B991+(const_one-$E991)*4+const_one)</f>
        <v>147715824.105375</v>
      </c>
      <c r="AV991" s="5" t="n">
        <f aca="false">INDEX($AH$955:$AH$1082,$B991+(const_one-$F991)*8+const_one)</f>
        <v>187910927.945034</v>
      </c>
      <c r="AW991" s="5" t="n">
        <f aca="false">INDEX($AI$955:$AI$1082,$B991+(const_one-$G991)*16+const_one)</f>
        <v>224154652.608155</v>
      </c>
      <c r="AX991" s="5" t="n">
        <f aca="false">INDEX($AJ$955:$AJ$1082,$B991+(const_one-$H991)*32+const_one)</f>
        <v>426025172.909099</v>
      </c>
      <c r="AY991" s="5" t="n">
        <f aca="false">INDEX($AK$955:$AK$1082,$B991+(const_one-$I991)*64+const_one)</f>
        <v>336499308.940421</v>
      </c>
      <c r="AZ991" s="5" t="n">
        <f aca="false">--($C991=--(AS991&gt;AL991))</f>
        <v>0</v>
      </c>
      <c r="BA991" s="5" t="n">
        <f aca="false">--($D991=--(AT991&gt;AM991))</f>
        <v>0</v>
      </c>
      <c r="BB991" s="5" t="n">
        <f aca="false">--($E991=--(AU991&gt;AN991))</f>
        <v>1</v>
      </c>
      <c r="BC991" s="5" t="n">
        <f aca="false">--($F991=--(AV991&gt;AO991))</f>
        <v>0</v>
      </c>
      <c r="BD991" s="5" t="n">
        <f aca="false">--($G991=--(AW991&gt;AP991))</f>
        <v>0</v>
      </c>
      <c r="BE991" s="5" t="n">
        <f aca="false">--($H991=--(AX991&gt;AQ991))</f>
        <v>1</v>
      </c>
      <c r="BF991" s="5" t="n">
        <f aca="false">--($I991=--(AY991&gt;AR991))</f>
        <v>0</v>
      </c>
      <c r="BG991" s="5" t="n">
        <f aca="false">SUM(AZ991:BF991)</f>
        <v>2</v>
      </c>
      <c r="BH991" s="5" t="n">
        <f aca="false">SUM(AE991:AK991)+AB991+AC991+AD991</f>
        <v>2000000000</v>
      </c>
    </row>
    <row r="992" customFormat="false" ht="15" hidden="true" customHeight="false" outlineLevel="0" collapsed="false">
      <c r="A992" s="5" t="n">
        <f aca="false">sensitivity_exit_usd</f>
        <v>2000000000</v>
      </c>
      <c r="B992" s="2" t="n">
        <f aca="false">ROW()-ROW($B$955)</f>
        <v>37</v>
      </c>
      <c r="C992" s="2" t="n">
        <f aca="false">MOD(QUOTIENT($B992,1),2)</f>
        <v>1</v>
      </c>
      <c r="D992" s="2" t="n">
        <f aca="false">MOD(QUOTIENT($B992,2),2)</f>
        <v>0</v>
      </c>
      <c r="E992" s="2" t="n">
        <f aca="false">MOD(QUOTIENT($B992,4),2)</f>
        <v>1</v>
      </c>
      <c r="F992" s="2" t="n">
        <f aca="false">MOD(QUOTIENT($B992,8),2)</f>
        <v>0</v>
      </c>
      <c r="G992" s="2" t="n">
        <f aca="false">MOD(QUOTIENT($B992,16),2)</f>
        <v>0</v>
      </c>
      <c r="H992" s="2" t="n">
        <f aca="false">MOD(QUOTIENT($B992,32),2)</f>
        <v>1</v>
      </c>
      <c r="I992" s="2" t="n">
        <f aca="false">MOD(QUOTIENT($B992,64),2)</f>
        <v>0</v>
      </c>
      <c r="J992" s="5" t="n">
        <f aca="false">IF($C992=const_zero,MIN(class_series_f_invested_usd,MAX(const_zero,$A992)),const_zero)</f>
        <v>0</v>
      </c>
      <c r="K992" s="5" t="n">
        <f aca="false">IF($D992=const_zero,MIN(class_series_e_invested_usd,MAX(const_zero,$A992-SUM($J992:$J992))),const_zero)</f>
        <v>300000000</v>
      </c>
      <c r="L992" s="5" t="n">
        <f aca="false">IF($E992=const_zero,MIN(class_series_d_invested_usd,MAX(const_zero,$A992-SUM($J992:$K992))),const_zero)</f>
        <v>0</v>
      </c>
      <c r="M992" s="5" t="n">
        <f aca="false">IF($F992=const_zero,MIN(class_series_c_invested_usd,MAX(const_zero,$A992-SUM($J992:$L992))),const_zero)</f>
        <v>60000000</v>
      </c>
      <c r="N992" s="5" t="n">
        <f aca="false">IF($G992=const_zero,MIN(class_series_b_invested_usd,MAX(const_zero,$A992-SUM($J992:$M992))),const_zero)</f>
        <v>30000000</v>
      </c>
      <c r="O992" s="5" t="n">
        <f aca="false">IF($H992=const_zero,MIN(class_series_a_invested_usd,MAX(const_zero,$A992-SUM($J992:$N992))),const_zero)</f>
        <v>0</v>
      </c>
      <c r="P992" s="5" t="n">
        <f aca="false">IF($I992=const_zero,MIN(class_seed_invested_usd,MAX(const_zero,$A992-SUM($J992:$O992))),const_zero)</f>
        <v>5000000</v>
      </c>
      <c r="Q992" s="5" t="n">
        <f aca="false">MAX(const_zero,$A992-SUM($J992:$P992))</f>
        <v>1605000000</v>
      </c>
      <c r="R992" s="9" t="n">
        <f aca="false">common_rsa_total+Sensitivity!$AE$900+Sensitivity!$AJ$900+IF($C992=const_one,Sensitivity!$D$900,const_zero)+IF($D992=const_one,Sensitivity!$Y$900,const_zero)+IF($E992=const_one,Sensitivity!$V$900,const_zero)+IF($F992=const_one,Sensitivity!$S$900,const_zero)+IF($G992=const_one,Sensitivity!$P$900,const_zero)+IF($H992=const_one,Sensitivity!$M$900,const_zero)+IF($I992=const_one,Sensitivity!$J$900,const_zero)</f>
        <v>16811432.2584705</v>
      </c>
      <c r="S992" s="23" t="b">
        <f aca="false">IF($R992&gt;const_zero,--($Q992&gt;option_strike_usd*$R992),const_zero)</f>
        <v>1</v>
      </c>
      <c r="T992" s="7" t="n">
        <f aca="false">IF($R992&gt;const_zero,IF($S992=const_one,($Q992+option_strike_usd*pre_f_options_issued)/($R992+pre_f_options_issued),$Q992/$R992),const_zero)</f>
        <v>83.2408481403501</v>
      </c>
      <c r="U992" s="5" t="n">
        <f aca="false">IF($C992=const_one,Sensitivity!$D$900*$T992,const_zero)</f>
        <v>66365270.2757032</v>
      </c>
      <c r="V992" s="5" t="n">
        <f aca="false">IF($D992=const_one,Sensitivity!$Y$900*$T992,const_zero)</f>
        <v>0</v>
      </c>
      <c r="W992" s="5" t="n">
        <f aca="false">IF($E992=const_one,Sensitivity!$V$900*$T992,const_zero)</f>
        <v>144310609.60928</v>
      </c>
      <c r="X992" s="5" t="n">
        <f aca="false">IF($F992=const_one,Sensitivity!$S$900*$T992,const_zero)</f>
        <v>0</v>
      </c>
      <c r="Y992" s="5" t="n">
        <f aca="false">IF($G992=const_one,Sensitivity!$P$900*$T992,const_zero)</f>
        <v>0</v>
      </c>
      <c r="Z992" s="5" t="n">
        <f aca="false">IF($H992=const_one,Sensitivity!$M$900*$T992,const_zero)</f>
        <v>416204240.70175</v>
      </c>
      <c r="AA992" s="5" t="n">
        <f aca="false">IF($I992=const_one,Sensitivity!$J$900*$T992,const_zero)</f>
        <v>0</v>
      </c>
      <c r="AB992" s="5" t="n">
        <f aca="false">(Sensitivity!$AE$900+Sensitivity!$AJ$900)*$T992</f>
        <v>23350125.7992406</v>
      </c>
      <c r="AC992" s="5" t="n">
        <f aca="false">common_rsa_total*$T992</f>
        <v>749167633.263151</v>
      </c>
      <c r="AD992" s="5" t="n">
        <f aca="false">IF($S992=const_one,pre_f_options_issued*($T992-option_strike_usd),const_zero)</f>
        <v>205602120.350875</v>
      </c>
      <c r="AE992" s="5" t="n">
        <f aca="false">J992+U992</f>
        <v>66365270.2757032</v>
      </c>
      <c r="AF992" s="5" t="n">
        <f aca="false">K992+V992</f>
        <v>300000000</v>
      </c>
      <c r="AG992" s="5" t="n">
        <f aca="false">L992+W992</f>
        <v>144310609.60928</v>
      </c>
      <c r="AH992" s="5" t="n">
        <f aca="false">M992+X992</f>
        <v>60000000</v>
      </c>
      <c r="AI992" s="5" t="n">
        <f aca="false">N992+Y992</f>
        <v>30000000</v>
      </c>
      <c r="AJ992" s="5" t="n">
        <f aca="false">O992+Z992</f>
        <v>416204240.70175</v>
      </c>
      <c r="AK992" s="5" t="n">
        <f aca="false">P992+AA992</f>
        <v>5000000</v>
      </c>
      <c r="AL992" s="5" t="n">
        <f aca="false">INDEX($AE$955:$AE$1082,$B992-$C992*1+const_one)</f>
        <v>30000000</v>
      </c>
      <c r="AM992" s="5" t="n">
        <f aca="false">INDEX($AF$955:$AF$1082,$B992-$D992*2+const_one)</f>
        <v>300000000</v>
      </c>
      <c r="AN992" s="5" t="n">
        <f aca="false">INDEX($AG$955:$AG$1082,$B992-$E992*4+const_one)</f>
        <v>100000000</v>
      </c>
      <c r="AO992" s="5" t="n">
        <f aca="false">INDEX($AH$955:$AH$1082,$B992-$F992*8+const_one)</f>
        <v>60000000</v>
      </c>
      <c r="AP992" s="5" t="n">
        <f aca="false">INDEX($AI$955:$AI$1082,$B992-$G992*16+const_one)</f>
        <v>30000000</v>
      </c>
      <c r="AQ992" s="5" t="n">
        <f aca="false">INDEX($AJ$955:$AJ$1082,$B992-$H992*32+const_one)</f>
        <v>15000000</v>
      </c>
      <c r="AR992" s="5" t="n">
        <f aca="false">INDEX($AK$955:$AK$1082,$B992-$I992*64+const_one)</f>
        <v>5000000</v>
      </c>
      <c r="AS992" s="5" t="n">
        <f aca="false">INDEX($AE$955:$AE$1082,$B992+(const_one-$C992)*1+const_one)</f>
        <v>66365270.2757032</v>
      </c>
      <c r="AT992" s="5" t="n">
        <f aca="false">INDEX($AF$955:$AF$1082,$B992+(const_one-$D992)*2+const_one)</f>
        <v>459792580.515443</v>
      </c>
      <c r="AU992" s="5" t="n">
        <f aca="false">INDEX($AG$955:$AG$1082,$B992+(const_one-$E992)*4+const_one)</f>
        <v>144310609.60928</v>
      </c>
      <c r="AV992" s="5" t="n">
        <f aca="false">INDEX($AH$955:$AH$1082,$B992+(const_one-$F992)*8+const_one)</f>
        <v>184326853.814016</v>
      </c>
      <c r="AW992" s="5" t="n">
        <f aca="false">INDEX($AI$955:$AI$1082,$B992+(const_one-$G992)*16+const_one)</f>
        <v>220178603.645446</v>
      </c>
      <c r="AX992" s="5" t="n">
        <f aca="false">INDEX($AJ$955:$AJ$1082,$B992+(const_one-$H992)*32+const_one)</f>
        <v>416204240.70175</v>
      </c>
      <c r="AY992" s="5" t="n">
        <f aca="false">INDEX($AK$955:$AK$1082,$B992+(const_one-$I992)*64+const_one)</f>
        <v>331634101.779047</v>
      </c>
      <c r="AZ992" s="5" t="n">
        <f aca="false">--($C992=--(AS992&gt;AL992))</f>
        <v>1</v>
      </c>
      <c r="BA992" s="5" t="n">
        <f aca="false">--($D992=--(AT992&gt;AM992))</f>
        <v>0</v>
      </c>
      <c r="BB992" s="5" t="n">
        <f aca="false">--($E992=--(AU992&gt;AN992))</f>
        <v>1</v>
      </c>
      <c r="BC992" s="5" t="n">
        <f aca="false">--($F992=--(AV992&gt;AO992))</f>
        <v>0</v>
      </c>
      <c r="BD992" s="5" t="n">
        <f aca="false">--($G992=--(AW992&gt;AP992))</f>
        <v>0</v>
      </c>
      <c r="BE992" s="5" t="n">
        <f aca="false">--($H992=--(AX992&gt;AQ992))</f>
        <v>1</v>
      </c>
      <c r="BF992" s="5" t="n">
        <f aca="false">--($I992=--(AY992&gt;AR992))</f>
        <v>0</v>
      </c>
      <c r="BG992" s="5" t="n">
        <f aca="false">SUM(AZ992:BF992)</f>
        <v>3</v>
      </c>
      <c r="BH992" s="5" t="n">
        <f aca="false">SUM(AE992:AK992)+AB992+AC992+AD992</f>
        <v>2000000000</v>
      </c>
    </row>
    <row r="993" customFormat="false" ht="15" hidden="true" customHeight="false" outlineLevel="0" collapsed="false">
      <c r="A993" s="5" t="n">
        <f aca="false">sensitivity_exit_usd</f>
        <v>2000000000</v>
      </c>
      <c r="B993" s="2" t="n">
        <f aca="false">ROW()-ROW($B$955)</f>
        <v>38</v>
      </c>
      <c r="C993" s="2" t="n">
        <f aca="false">MOD(QUOTIENT($B993,1),2)</f>
        <v>0</v>
      </c>
      <c r="D993" s="2" t="n">
        <f aca="false">MOD(QUOTIENT($B993,2),2)</f>
        <v>1</v>
      </c>
      <c r="E993" s="2" t="n">
        <f aca="false">MOD(QUOTIENT($B993,4),2)</f>
        <v>1</v>
      </c>
      <c r="F993" s="2" t="n">
        <f aca="false">MOD(QUOTIENT($B993,8),2)</f>
        <v>0</v>
      </c>
      <c r="G993" s="2" t="n">
        <f aca="false">MOD(QUOTIENT($B993,16),2)</f>
        <v>0</v>
      </c>
      <c r="H993" s="2" t="n">
        <f aca="false">MOD(QUOTIENT($B993,32),2)</f>
        <v>1</v>
      </c>
      <c r="I993" s="2" t="n">
        <f aca="false">MOD(QUOTIENT($B993,64),2)</f>
        <v>0</v>
      </c>
      <c r="J993" s="5" t="n">
        <f aca="false">IF($C993=const_zero,MIN(class_series_f_invested_usd,MAX(const_zero,$A993)),const_zero)</f>
        <v>30000000</v>
      </c>
      <c r="K993" s="5" t="n">
        <f aca="false">IF($D993=const_zero,MIN(class_series_e_invested_usd,MAX(const_zero,$A993-SUM($J993:$J993))),const_zero)</f>
        <v>0</v>
      </c>
      <c r="L993" s="5" t="n">
        <f aca="false">IF($E993=const_zero,MIN(class_series_d_invested_usd,MAX(const_zero,$A993-SUM($J993:$K993))),const_zero)</f>
        <v>0</v>
      </c>
      <c r="M993" s="5" t="n">
        <f aca="false">IF($F993=const_zero,MIN(class_series_c_invested_usd,MAX(const_zero,$A993-SUM($J993:$L993))),const_zero)</f>
        <v>60000000</v>
      </c>
      <c r="N993" s="5" t="n">
        <f aca="false">IF($G993=const_zero,MIN(class_series_b_invested_usd,MAX(const_zero,$A993-SUM($J993:$M993))),const_zero)</f>
        <v>30000000</v>
      </c>
      <c r="O993" s="5" t="n">
        <f aca="false">IF($H993=const_zero,MIN(class_series_a_invested_usd,MAX(const_zero,$A993-SUM($J993:$N993))),const_zero)</f>
        <v>0</v>
      </c>
      <c r="P993" s="5" t="n">
        <f aca="false">IF($I993=const_zero,MIN(class_seed_invested_usd,MAX(const_zero,$A993-SUM($J993:$O993))),const_zero)</f>
        <v>5000000</v>
      </c>
      <c r="Q993" s="5" t="n">
        <f aca="false">MAX(const_zero,$A993-SUM($J993:$P993))</f>
        <v>1875000000</v>
      </c>
      <c r="R993" s="9" t="n">
        <f aca="false">common_rsa_total+Sensitivity!$AE$900+Sensitivity!$AJ$900+IF($C993=const_one,Sensitivity!$D$900,const_zero)+IF($D993=const_one,Sensitivity!$Y$900,const_zero)+IF($E993=const_one,Sensitivity!$V$900,const_zero)+IF($F993=const_one,Sensitivity!$S$900,const_zero)+IF($G993=const_one,Sensitivity!$P$900,const_zero)+IF($H993=const_one,Sensitivity!$M$900,const_zero)+IF($I993=const_one,Sensitivity!$J$900,const_zero)</f>
        <v>22147484.4666011</v>
      </c>
      <c r="S993" s="23" t="b">
        <f aca="false">IF($R993&gt;const_zero,--($Q993&gt;option_strike_usd*$R993),const_zero)</f>
        <v>1</v>
      </c>
      <c r="T993" s="7" t="n">
        <f aca="false">IF($R993&gt;const_zero,IF($S993=const_one,($Q993+option_strike_usd*pre_f_options_issued)/($R993+pre_f_options_issued),$Q993/$R993),const_zero)</f>
        <v>76.1741021703101</v>
      </c>
      <c r="U993" s="5" t="n">
        <f aca="false">IF($C993=const_one,Sensitivity!$D$900*$T993,const_zero)</f>
        <v>0</v>
      </c>
      <c r="V993" s="5" t="n">
        <f aca="false">IF($D993=const_one,Sensitivity!$Y$900*$T993,const_zero)</f>
        <v>467200165.448865</v>
      </c>
      <c r="W993" s="5" t="n">
        <f aca="false">IF($E993=const_one,Sensitivity!$V$900*$T993,const_zero)</f>
        <v>132059335.845575</v>
      </c>
      <c r="X993" s="5" t="n">
        <f aca="false">IF($F993=const_one,Sensitivity!$S$900*$T993,const_zero)</f>
        <v>0</v>
      </c>
      <c r="Y993" s="5" t="n">
        <f aca="false">IF($G993=const_one,Sensitivity!$P$900*$T993,const_zero)</f>
        <v>0</v>
      </c>
      <c r="Z993" s="5" t="n">
        <f aca="false">IF($H993=const_one,Sensitivity!$M$900*$T993,const_zero)</f>
        <v>380870510.851551</v>
      </c>
      <c r="AA993" s="5" t="n">
        <f aca="false">IF($I993=const_one,Sensitivity!$J$900*$T993,const_zero)</f>
        <v>0</v>
      </c>
      <c r="AB993" s="5" t="n">
        <f aca="false">(Sensitivity!$AE$900+Sensitivity!$AJ$900)*$T993</f>
        <v>21367812.8954425</v>
      </c>
      <c r="AC993" s="5" t="n">
        <f aca="false">common_rsa_total*$T993</f>
        <v>685566919.532791</v>
      </c>
      <c r="AD993" s="5" t="n">
        <f aca="false">IF($S993=const_one,pre_f_options_issued*($T993-option_strike_usd),const_zero)</f>
        <v>187935255.425775</v>
      </c>
      <c r="AE993" s="5" t="n">
        <f aca="false">J993+U993</f>
        <v>30000000</v>
      </c>
      <c r="AF993" s="5" t="n">
        <f aca="false">K993+V993</f>
        <v>467200165.448865</v>
      </c>
      <c r="AG993" s="5" t="n">
        <f aca="false">L993+W993</f>
        <v>132059335.845575</v>
      </c>
      <c r="AH993" s="5" t="n">
        <f aca="false">M993+X993</f>
        <v>60000000</v>
      </c>
      <c r="AI993" s="5" t="n">
        <f aca="false">N993+Y993</f>
        <v>30000000</v>
      </c>
      <c r="AJ993" s="5" t="n">
        <f aca="false">O993+Z993</f>
        <v>380870510.851551</v>
      </c>
      <c r="AK993" s="5" t="n">
        <f aca="false">P993+AA993</f>
        <v>5000000</v>
      </c>
      <c r="AL993" s="5" t="n">
        <f aca="false">INDEX($AE$955:$AE$1082,$B993-$C993*1+const_one)</f>
        <v>30000000</v>
      </c>
      <c r="AM993" s="5" t="n">
        <f aca="false">INDEX($AF$955:$AF$1082,$B993-$D993*2+const_one)</f>
        <v>300000000</v>
      </c>
      <c r="AN993" s="5" t="n">
        <f aca="false">INDEX($AG$955:$AG$1082,$B993-$E993*4+const_one)</f>
        <v>100000000</v>
      </c>
      <c r="AO993" s="5" t="n">
        <f aca="false">INDEX($AH$955:$AH$1082,$B993-$F993*8+const_one)</f>
        <v>60000000</v>
      </c>
      <c r="AP993" s="5" t="n">
        <f aca="false">INDEX($AI$955:$AI$1082,$B993-$G993*16+const_one)</f>
        <v>30000000</v>
      </c>
      <c r="AQ993" s="5" t="n">
        <f aca="false">INDEX($AJ$955:$AJ$1082,$B993-$H993*32+const_one)</f>
        <v>15000000</v>
      </c>
      <c r="AR993" s="5" t="n">
        <f aca="false">INDEX($AK$955:$AK$1082,$B993-$I993*64+const_one)</f>
        <v>5000000</v>
      </c>
      <c r="AS993" s="5" t="n">
        <f aca="false">INDEX($AE$955:$AE$1082,$B993+(const_one-$C993)*1+const_one)</f>
        <v>59768270.0928357</v>
      </c>
      <c r="AT993" s="5" t="n">
        <f aca="false">INDEX($AF$955:$AF$1082,$B993+(const_one-$D993)*2+const_one)</f>
        <v>467200165.448865</v>
      </c>
      <c r="AU993" s="5" t="n">
        <f aca="false">INDEX($AG$955:$AG$1082,$B993+(const_one-$E993)*4+const_one)</f>
        <v>132059335.845575</v>
      </c>
      <c r="AV993" s="5" t="n">
        <f aca="false">INDEX($AH$955:$AH$1082,$B993+(const_one-$F993)*8+const_one)</f>
        <v>171919869.507345</v>
      </c>
      <c r="AW993" s="5" t="n">
        <f aca="false">INDEX($AI$955:$AI$1082,$B993+(const_one-$G993)*16+const_one)</f>
        <v>206980855.95863</v>
      </c>
      <c r="AX993" s="5" t="n">
        <f aca="false">INDEX($AJ$955:$AJ$1082,$B993+(const_one-$H993)*32+const_one)</f>
        <v>380870510.851551</v>
      </c>
      <c r="AY993" s="5" t="n">
        <f aca="false">INDEX($AK$955:$AK$1082,$B993+(const_one-$I993)*64+const_one)</f>
        <v>317480560.976548</v>
      </c>
      <c r="AZ993" s="5" t="n">
        <f aca="false">--($C993=--(AS993&gt;AL993))</f>
        <v>0</v>
      </c>
      <c r="BA993" s="5" t="n">
        <f aca="false">--($D993=--(AT993&gt;AM993))</f>
        <v>1</v>
      </c>
      <c r="BB993" s="5" t="n">
        <f aca="false">--($E993=--(AU993&gt;AN993))</f>
        <v>1</v>
      </c>
      <c r="BC993" s="5" t="n">
        <f aca="false">--($F993=--(AV993&gt;AO993))</f>
        <v>0</v>
      </c>
      <c r="BD993" s="5" t="n">
        <f aca="false">--($G993=--(AW993&gt;AP993))</f>
        <v>0</v>
      </c>
      <c r="BE993" s="5" t="n">
        <f aca="false">--($H993=--(AX993&gt;AQ993))</f>
        <v>1</v>
      </c>
      <c r="BF993" s="5" t="n">
        <f aca="false">--($I993=--(AY993&gt;AR993))</f>
        <v>0</v>
      </c>
      <c r="BG993" s="5" t="n">
        <f aca="false">SUM(AZ993:BF993)</f>
        <v>3</v>
      </c>
      <c r="BH993" s="5" t="n">
        <f aca="false">SUM(AE993:AK993)+AB993+AC993+AD993</f>
        <v>2000000000</v>
      </c>
    </row>
    <row r="994" customFormat="false" ht="15" hidden="true" customHeight="false" outlineLevel="0" collapsed="false">
      <c r="A994" s="5" t="n">
        <f aca="false">sensitivity_exit_usd</f>
        <v>2000000000</v>
      </c>
      <c r="B994" s="2" t="n">
        <f aca="false">ROW()-ROW($B$955)</f>
        <v>39</v>
      </c>
      <c r="C994" s="2" t="n">
        <f aca="false">MOD(QUOTIENT($B994,1),2)</f>
        <v>1</v>
      </c>
      <c r="D994" s="2" t="n">
        <f aca="false">MOD(QUOTIENT($B994,2),2)</f>
        <v>1</v>
      </c>
      <c r="E994" s="2" t="n">
        <f aca="false">MOD(QUOTIENT($B994,4),2)</f>
        <v>1</v>
      </c>
      <c r="F994" s="2" t="n">
        <f aca="false">MOD(QUOTIENT($B994,8),2)</f>
        <v>0</v>
      </c>
      <c r="G994" s="2" t="n">
        <f aca="false">MOD(QUOTIENT($B994,16),2)</f>
        <v>0</v>
      </c>
      <c r="H994" s="2" t="n">
        <f aca="false">MOD(QUOTIENT($B994,32),2)</f>
        <v>1</v>
      </c>
      <c r="I994" s="2" t="n">
        <f aca="false">MOD(QUOTIENT($B994,64),2)</f>
        <v>0</v>
      </c>
      <c r="J994" s="5" t="n">
        <f aca="false">IF($C994=const_zero,MIN(class_series_f_invested_usd,MAX(const_zero,$A994)),const_zero)</f>
        <v>0</v>
      </c>
      <c r="K994" s="5" t="n">
        <f aca="false">IF($D994=const_zero,MIN(class_series_e_invested_usd,MAX(const_zero,$A994-SUM($J994:$J994))),const_zero)</f>
        <v>0</v>
      </c>
      <c r="L994" s="5" t="n">
        <f aca="false">IF($E994=const_zero,MIN(class_series_d_invested_usd,MAX(const_zero,$A994-SUM($J994:$K994))),const_zero)</f>
        <v>0</v>
      </c>
      <c r="M994" s="5" t="n">
        <f aca="false">IF($F994=const_zero,MIN(class_series_c_invested_usd,MAX(const_zero,$A994-SUM($J994:$L994))),const_zero)</f>
        <v>60000000</v>
      </c>
      <c r="N994" s="5" t="n">
        <f aca="false">IF($G994=const_zero,MIN(class_series_b_invested_usd,MAX(const_zero,$A994-SUM($J994:$M994))),const_zero)</f>
        <v>30000000</v>
      </c>
      <c r="O994" s="5" t="n">
        <f aca="false">IF($H994=const_zero,MIN(class_series_a_invested_usd,MAX(const_zero,$A994-SUM($J994:$N994))),const_zero)</f>
        <v>0</v>
      </c>
      <c r="P994" s="5" t="n">
        <f aca="false">IF($I994=const_zero,MIN(class_seed_invested_usd,MAX(const_zero,$A994-SUM($J994:$O994))),const_zero)</f>
        <v>5000000</v>
      </c>
      <c r="Q994" s="5" t="n">
        <f aca="false">MAX(const_zero,$A994-SUM($J994:$P994))</f>
        <v>1905000000</v>
      </c>
      <c r="R994" s="9" t="n">
        <f aca="false">common_rsa_total+Sensitivity!$AE$900+Sensitivity!$AJ$900+IF($C994=const_one,Sensitivity!$D$900,const_zero)+IF($D994=const_one,Sensitivity!$Y$900,const_zero)+IF($E994=const_one,Sensitivity!$V$900,const_zero)+IF($F994=const_one,Sensitivity!$S$900,const_zero)+IF($G994=const_one,Sensitivity!$P$900,const_zero)+IF($H994=const_one,Sensitivity!$M$900,const_zero)+IF($I994=const_one,Sensitivity!$J$900,const_zero)</f>
        <v>22944752.5358044</v>
      </c>
      <c r="S994" s="23" t="b">
        <f aca="false">IF($R994&gt;const_zero,--($Q994&gt;option_strike_usd*$R994),const_zero)</f>
        <v>1</v>
      </c>
      <c r="T994" s="7" t="n">
        <f aca="false">IF($R994&gt;const_zero,IF($S994=const_one,($Q994+option_strike_usd*pre_f_options_issued)/($R994+pre_f_options_issued),$Q994/$R994),const_zero)</f>
        <v>74.9663411862968</v>
      </c>
      <c r="U994" s="5" t="n">
        <f aca="false">IF($C994=const_one,Sensitivity!$D$900*$T994,const_zero)</f>
        <v>59768270.0928357</v>
      </c>
      <c r="V994" s="5" t="n">
        <f aca="false">IF($D994=const_one,Sensitivity!$Y$900*$T994,const_zero)</f>
        <v>459792580.515443</v>
      </c>
      <c r="W994" s="5" t="n">
        <f aca="false">IF($E994=const_one,Sensitivity!$V$900*$T994,const_zero)</f>
        <v>129965499.372749</v>
      </c>
      <c r="X994" s="5" t="n">
        <f aca="false">IF($F994=const_one,Sensitivity!$S$900*$T994,const_zero)</f>
        <v>0</v>
      </c>
      <c r="Y994" s="5" t="n">
        <f aca="false">IF($G994=const_one,Sensitivity!$P$900*$T994,const_zero)</f>
        <v>0</v>
      </c>
      <c r="Z994" s="5" t="n">
        <f aca="false">IF($H994=const_one,Sensitivity!$M$900*$T994,const_zero)</f>
        <v>374831705.931484</v>
      </c>
      <c r="AA994" s="5" t="n">
        <f aca="false">IF($I994=const_one,Sensitivity!$J$900*$T994,const_zero)</f>
        <v>0</v>
      </c>
      <c r="AB994" s="5" t="n">
        <f aca="false">(Sensitivity!$AE$900+Sensitivity!$AJ$900)*$T994</f>
        <v>21029020.4450752</v>
      </c>
      <c r="AC994" s="5" t="n">
        <f aca="false">common_rsa_total*$T994</f>
        <v>674697070.676671</v>
      </c>
      <c r="AD994" s="5" t="n">
        <f aca="false">IF($S994=const_one,pre_f_options_issued*($T994-option_strike_usd),const_zero)</f>
        <v>184915852.965742</v>
      </c>
      <c r="AE994" s="5" t="n">
        <f aca="false">J994+U994</f>
        <v>59768270.0928357</v>
      </c>
      <c r="AF994" s="5" t="n">
        <f aca="false">K994+V994</f>
        <v>459792580.515443</v>
      </c>
      <c r="AG994" s="5" t="n">
        <f aca="false">L994+W994</f>
        <v>129965499.372749</v>
      </c>
      <c r="AH994" s="5" t="n">
        <f aca="false">M994+X994</f>
        <v>60000000</v>
      </c>
      <c r="AI994" s="5" t="n">
        <f aca="false">N994+Y994</f>
        <v>30000000</v>
      </c>
      <c r="AJ994" s="5" t="n">
        <f aca="false">O994+Z994</f>
        <v>374831705.931484</v>
      </c>
      <c r="AK994" s="5" t="n">
        <f aca="false">P994+AA994</f>
        <v>5000000</v>
      </c>
      <c r="AL994" s="5" t="n">
        <f aca="false">INDEX($AE$955:$AE$1082,$B994-$C994*1+const_one)</f>
        <v>30000000</v>
      </c>
      <c r="AM994" s="5" t="n">
        <f aca="false">INDEX($AF$955:$AF$1082,$B994-$D994*2+const_one)</f>
        <v>300000000</v>
      </c>
      <c r="AN994" s="5" t="n">
        <f aca="false">INDEX($AG$955:$AG$1082,$B994-$E994*4+const_one)</f>
        <v>100000000</v>
      </c>
      <c r="AO994" s="5" t="n">
        <f aca="false">INDEX($AH$955:$AH$1082,$B994-$F994*8+const_one)</f>
        <v>60000000</v>
      </c>
      <c r="AP994" s="5" t="n">
        <f aca="false">INDEX($AI$955:$AI$1082,$B994-$G994*16+const_one)</f>
        <v>30000000</v>
      </c>
      <c r="AQ994" s="5" t="n">
        <f aca="false">INDEX($AJ$955:$AJ$1082,$B994-$H994*32+const_one)</f>
        <v>15000000</v>
      </c>
      <c r="AR994" s="5" t="n">
        <f aca="false">INDEX($AK$955:$AK$1082,$B994-$I994*64+const_one)</f>
        <v>5000000</v>
      </c>
      <c r="AS994" s="5" t="n">
        <f aca="false">INDEX($AE$955:$AE$1082,$B994+(const_one-$C994)*1+const_one)</f>
        <v>59768270.0928357</v>
      </c>
      <c r="AT994" s="5" t="n">
        <f aca="false">INDEX($AF$955:$AF$1082,$B994+(const_one-$D994)*2+const_one)</f>
        <v>459792580.515443</v>
      </c>
      <c r="AU994" s="5" t="n">
        <f aca="false">INDEX($AG$955:$AG$1082,$B994+(const_one-$E994)*4+const_one)</f>
        <v>129965499.372749</v>
      </c>
      <c r="AV994" s="5" t="n">
        <f aca="false">INDEX($AH$955:$AH$1082,$B994+(const_one-$F994)*8+const_one)</f>
        <v>169583119.617536</v>
      </c>
      <c r="AW994" s="5" t="n">
        <f aca="false">INDEX($AI$955:$AI$1082,$B994+(const_one-$G994)*16+const_one)</f>
        <v>204343489.811824</v>
      </c>
      <c r="AX994" s="5" t="n">
        <f aca="false">INDEX($AJ$955:$AJ$1082,$B994+(const_one-$H994)*32+const_one)</f>
        <v>374831705.931484</v>
      </c>
      <c r="AY994" s="5" t="n">
        <f aca="false">INDEX($AK$955:$AK$1082,$B994+(const_one-$I994)*64+const_one)</f>
        <v>314093536.768088</v>
      </c>
      <c r="AZ994" s="5" t="n">
        <f aca="false">--($C994=--(AS994&gt;AL994))</f>
        <v>1</v>
      </c>
      <c r="BA994" s="5" t="n">
        <f aca="false">--($D994=--(AT994&gt;AM994))</f>
        <v>1</v>
      </c>
      <c r="BB994" s="5" t="n">
        <f aca="false">--($E994=--(AU994&gt;AN994))</f>
        <v>1</v>
      </c>
      <c r="BC994" s="5" t="n">
        <f aca="false">--($F994=--(AV994&gt;AO994))</f>
        <v>0</v>
      </c>
      <c r="BD994" s="5" t="n">
        <f aca="false">--($G994=--(AW994&gt;AP994))</f>
        <v>0</v>
      </c>
      <c r="BE994" s="5" t="n">
        <f aca="false">--($H994=--(AX994&gt;AQ994))</f>
        <v>1</v>
      </c>
      <c r="BF994" s="5" t="n">
        <f aca="false">--($I994=--(AY994&gt;AR994))</f>
        <v>0</v>
      </c>
      <c r="BG994" s="5" t="n">
        <f aca="false">SUM(AZ994:BF994)</f>
        <v>4</v>
      </c>
      <c r="BH994" s="5" t="n">
        <f aca="false">SUM(AE994:AK994)+AB994+AC994+AD994</f>
        <v>2000000000</v>
      </c>
    </row>
    <row r="995" customFormat="false" ht="15" hidden="true" customHeight="false" outlineLevel="0" collapsed="false">
      <c r="A995" s="5" t="n">
        <f aca="false">sensitivity_exit_usd</f>
        <v>2000000000</v>
      </c>
      <c r="B995" s="2" t="n">
        <f aca="false">ROW()-ROW($B$955)</f>
        <v>40</v>
      </c>
      <c r="C995" s="2" t="n">
        <f aca="false">MOD(QUOTIENT($B995,1),2)</f>
        <v>0</v>
      </c>
      <c r="D995" s="2" t="n">
        <f aca="false">MOD(QUOTIENT($B995,2),2)</f>
        <v>0</v>
      </c>
      <c r="E995" s="2" t="n">
        <f aca="false">MOD(QUOTIENT($B995,4),2)</f>
        <v>0</v>
      </c>
      <c r="F995" s="2" t="n">
        <f aca="false">MOD(QUOTIENT($B995,8),2)</f>
        <v>1</v>
      </c>
      <c r="G995" s="2" t="n">
        <f aca="false">MOD(QUOTIENT($B995,16),2)</f>
        <v>0</v>
      </c>
      <c r="H995" s="2" t="n">
        <f aca="false">MOD(QUOTIENT($B995,32),2)</f>
        <v>1</v>
      </c>
      <c r="I995" s="2" t="n">
        <f aca="false">MOD(QUOTIENT($B995,64),2)</f>
        <v>0</v>
      </c>
      <c r="J995" s="5" t="n">
        <f aca="false">IF($C995=const_zero,MIN(class_series_f_invested_usd,MAX(const_zero,$A995)),const_zero)</f>
        <v>30000000</v>
      </c>
      <c r="K995" s="5" t="n">
        <f aca="false">IF($D995=const_zero,MIN(class_series_e_invested_usd,MAX(const_zero,$A995-SUM($J995:$J995))),const_zero)</f>
        <v>300000000</v>
      </c>
      <c r="L995" s="5" t="n">
        <f aca="false">IF($E995=const_zero,MIN(class_series_d_invested_usd,MAX(const_zero,$A995-SUM($J995:$K995))),const_zero)</f>
        <v>100000000</v>
      </c>
      <c r="M995" s="5" t="n">
        <f aca="false">IF($F995=const_zero,MIN(class_series_c_invested_usd,MAX(const_zero,$A995-SUM($J995:$L995))),const_zero)</f>
        <v>0</v>
      </c>
      <c r="N995" s="5" t="n">
        <f aca="false">IF($G995=const_zero,MIN(class_series_b_invested_usd,MAX(const_zero,$A995-SUM($J995:$M995))),const_zero)</f>
        <v>30000000</v>
      </c>
      <c r="O995" s="5" t="n">
        <f aca="false">IF($H995=const_zero,MIN(class_series_a_invested_usd,MAX(const_zero,$A995-SUM($J995:$N995))),const_zero)</f>
        <v>0</v>
      </c>
      <c r="P995" s="5" t="n">
        <f aca="false">IF($I995=const_zero,MIN(class_seed_invested_usd,MAX(const_zero,$A995-SUM($J995:$O995))),const_zero)</f>
        <v>5000000</v>
      </c>
      <c r="Q995" s="5" t="n">
        <f aca="false">MAX(const_zero,$A995-SUM($J995:$P995))</f>
        <v>1535000000</v>
      </c>
      <c r="R995" s="9" t="n">
        <f aca="false">common_rsa_total+Sensitivity!$AE$900+Sensitivity!$AJ$900+IF($C995=const_one,Sensitivity!$D$900,const_zero)+IF($D995=const_one,Sensitivity!$Y$900,const_zero)+IF($E995=const_one,Sensitivity!$V$900,const_zero)+IF($F995=const_one,Sensitivity!$S$900,const_zero)+IF($G995=const_one,Sensitivity!$P$900,const_zero)+IF($H995=const_one,Sensitivity!$M$900,const_zero)+IF($I995=const_one,Sensitivity!$J$900,const_zero)</f>
        <v>16680512.8289884</v>
      </c>
      <c r="S995" s="23" t="b">
        <f aca="false">IF($R995&gt;const_zero,--($Q995&gt;option_strike_usd*$R995),const_zero)</f>
        <v>1</v>
      </c>
      <c r="T995" s="7" t="n">
        <f aca="false">IF($R995&gt;const_zero,IF($S995=const_one,($Q995+option_strike_usd*pre_f_options_issued)/($R995+pre_f_options_issued),$Q995/$R995),const_zero)</f>
        <v>80.1594834146618</v>
      </c>
      <c r="U995" s="5" t="n">
        <f aca="false">IF($C995=const_one,Sensitivity!$D$900*$T995,const_zero)</f>
        <v>0</v>
      </c>
      <c r="V995" s="5" t="n">
        <f aca="false">IF($D995=const_one,Sensitivity!$Y$900*$T995,const_zero)</f>
        <v>0</v>
      </c>
      <c r="W995" s="5" t="n">
        <f aca="false">IF($E995=const_one,Sensitivity!$V$900*$T995,const_zero)</f>
        <v>0</v>
      </c>
      <c r="X995" s="5" t="n">
        <f aca="false">IF($F995=const_one,Sensitivity!$S$900*$T995,const_zero)</f>
        <v>192382760.195188</v>
      </c>
      <c r="Y995" s="5" t="n">
        <f aca="false">IF($G995=const_one,Sensitivity!$P$900*$T995,const_zero)</f>
        <v>0</v>
      </c>
      <c r="Z995" s="5" t="n">
        <f aca="false">IF($H995=const_one,Sensitivity!$M$900*$T995,const_zero)</f>
        <v>400797417.073309</v>
      </c>
      <c r="AA995" s="5" t="n">
        <f aca="false">IF($I995=const_one,Sensitivity!$J$900*$T995,const_zero)</f>
        <v>0</v>
      </c>
      <c r="AB995" s="5" t="n">
        <f aca="false">(Sensitivity!$AE$900+Sensitivity!$AJ$900)*$T995</f>
        <v>22485763.4628928</v>
      </c>
      <c r="AC995" s="5" t="n">
        <f aca="false">common_rsa_total*$T995</f>
        <v>721435350.731956</v>
      </c>
      <c r="AD995" s="5" t="n">
        <f aca="false">IF($S995=const_one,pre_f_options_issued*($T995-option_strike_usd),const_zero)</f>
        <v>197898708.536654</v>
      </c>
      <c r="AE995" s="5" t="n">
        <f aca="false">J995+U995</f>
        <v>30000000</v>
      </c>
      <c r="AF995" s="5" t="n">
        <f aca="false">K995+V995</f>
        <v>300000000</v>
      </c>
      <c r="AG995" s="5" t="n">
        <f aca="false">L995+W995</f>
        <v>100000000</v>
      </c>
      <c r="AH995" s="5" t="n">
        <f aca="false">M995+X995</f>
        <v>192382760.195188</v>
      </c>
      <c r="AI995" s="5" t="n">
        <f aca="false">N995+Y995</f>
        <v>30000000</v>
      </c>
      <c r="AJ995" s="5" t="n">
        <f aca="false">O995+Z995</f>
        <v>400797417.073309</v>
      </c>
      <c r="AK995" s="5" t="n">
        <f aca="false">P995+AA995</f>
        <v>5000000</v>
      </c>
      <c r="AL995" s="5" t="n">
        <f aca="false">INDEX($AE$955:$AE$1082,$B995-$C995*1+const_one)</f>
        <v>30000000</v>
      </c>
      <c r="AM995" s="5" t="n">
        <f aca="false">INDEX($AF$955:$AF$1082,$B995-$D995*2+const_one)</f>
        <v>300000000</v>
      </c>
      <c r="AN995" s="5" t="n">
        <f aca="false">INDEX($AG$955:$AG$1082,$B995-$E995*4+const_one)</f>
        <v>100000000</v>
      </c>
      <c r="AO995" s="5" t="n">
        <f aca="false">INDEX($AH$955:$AH$1082,$B995-$F995*8+const_one)</f>
        <v>60000000</v>
      </c>
      <c r="AP995" s="5" t="n">
        <f aca="false">INDEX($AI$955:$AI$1082,$B995-$G995*16+const_one)</f>
        <v>30000000</v>
      </c>
      <c r="AQ995" s="5" t="n">
        <f aca="false">INDEX($AJ$955:$AJ$1082,$B995-$H995*32+const_one)</f>
        <v>15000000</v>
      </c>
      <c r="AR995" s="5" t="n">
        <f aca="false">INDEX($AK$955:$AK$1082,$B995-$I995*64+const_one)</f>
        <v>5000000</v>
      </c>
      <c r="AS995" s="5" t="n">
        <f aca="false">INDEX($AE$955:$AE$1082,$B995+(const_one-$C995)*1+const_one)</f>
        <v>62555381.1429234</v>
      </c>
      <c r="AT995" s="5" t="n">
        <f aca="false">INDEX($AF$955:$AF$1082,$B995+(const_one-$D995)*2+const_one)</f>
        <v>445210172.725136</v>
      </c>
      <c r="AU995" s="5" t="n">
        <f aca="false">INDEX($AG$955:$AG$1082,$B995+(const_one-$E995)*4+const_one)</f>
        <v>135738348.267984</v>
      </c>
      <c r="AV995" s="5" t="n">
        <f aca="false">INDEX($AH$955:$AH$1082,$B995+(const_one-$F995)*8+const_one)</f>
        <v>192382760.195188</v>
      </c>
      <c r="AW995" s="5" t="n">
        <f aca="false">INDEX($AI$955:$AI$1082,$B995+(const_one-$G995)*16+const_one)</f>
        <v>212010427.182466</v>
      </c>
      <c r="AX995" s="5" t="n">
        <f aca="false">INDEX($AJ$955:$AJ$1082,$B995+(const_one-$H995)*32+const_one)</f>
        <v>400797417.073309</v>
      </c>
      <c r="AY995" s="5" t="n">
        <f aca="false">INDEX($AK$955:$AK$1082,$B995+(const_one-$I995)*64+const_one)</f>
        <v>318955187.366995</v>
      </c>
      <c r="AZ995" s="5" t="n">
        <f aca="false">--($C995=--(AS995&gt;AL995))</f>
        <v>0</v>
      </c>
      <c r="BA995" s="5" t="n">
        <f aca="false">--($D995=--(AT995&gt;AM995))</f>
        <v>0</v>
      </c>
      <c r="BB995" s="5" t="n">
        <f aca="false">--($E995=--(AU995&gt;AN995))</f>
        <v>0</v>
      </c>
      <c r="BC995" s="5" t="n">
        <f aca="false">--($F995=--(AV995&gt;AO995))</f>
        <v>1</v>
      </c>
      <c r="BD995" s="5" t="n">
        <f aca="false">--($G995=--(AW995&gt;AP995))</f>
        <v>0</v>
      </c>
      <c r="BE995" s="5" t="n">
        <f aca="false">--($H995=--(AX995&gt;AQ995))</f>
        <v>1</v>
      </c>
      <c r="BF995" s="5" t="n">
        <f aca="false">--($I995=--(AY995&gt;AR995))</f>
        <v>0</v>
      </c>
      <c r="BG995" s="5" t="n">
        <f aca="false">SUM(AZ995:BF995)</f>
        <v>2</v>
      </c>
      <c r="BH995" s="5" t="n">
        <f aca="false">SUM(AE995:AK995)+AB995+AC995+AD995</f>
        <v>2000000000</v>
      </c>
    </row>
    <row r="996" customFormat="false" ht="15" hidden="true" customHeight="false" outlineLevel="0" collapsed="false">
      <c r="A996" s="5" t="n">
        <f aca="false">sensitivity_exit_usd</f>
        <v>2000000000</v>
      </c>
      <c r="B996" s="2" t="n">
        <f aca="false">ROW()-ROW($B$955)</f>
        <v>41</v>
      </c>
      <c r="C996" s="2" t="n">
        <f aca="false">MOD(QUOTIENT($B996,1),2)</f>
        <v>1</v>
      </c>
      <c r="D996" s="2" t="n">
        <f aca="false">MOD(QUOTIENT($B996,2),2)</f>
        <v>0</v>
      </c>
      <c r="E996" s="2" t="n">
        <f aca="false">MOD(QUOTIENT($B996,4),2)</f>
        <v>0</v>
      </c>
      <c r="F996" s="2" t="n">
        <f aca="false">MOD(QUOTIENT($B996,8),2)</f>
        <v>1</v>
      </c>
      <c r="G996" s="2" t="n">
        <f aca="false">MOD(QUOTIENT($B996,16),2)</f>
        <v>0</v>
      </c>
      <c r="H996" s="2" t="n">
        <f aca="false">MOD(QUOTIENT($B996,32),2)</f>
        <v>1</v>
      </c>
      <c r="I996" s="2" t="n">
        <f aca="false">MOD(QUOTIENT($B996,64),2)</f>
        <v>0</v>
      </c>
      <c r="J996" s="5" t="n">
        <f aca="false">IF($C996=const_zero,MIN(class_series_f_invested_usd,MAX(const_zero,$A996)),const_zero)</f>
        <v>0</v>
      </c>
      <c r="K996" s="5" t="n">
        <f aca="false">IF($D996=const_zero,MIN(class_series_e_invested_usd,MAX(const_zero,$A996-SUM($J996:$J996))),const_zero)</f>
        <v>300000000</v>
      </c>
      <c r="L996" s="5" t="n">
        <f aca="false">IF($E996=const_zero,MIN(class_series_d_invested_usd,MAX(const_zero,$A996-SUM($J996:$K996))),const_zero)</f>
        <v>100000000</v>
      </c>
      <c r="M996" s="5" t="n">
        <f aca="false">IF($F996=const_zero,MIN(class_series_c_invested_usd,MAX(const_zero,$A996-SUM($J996:$L996))),const_zero)</f>
        <v>0</v>
      </c>
      <c r="N996" s="5" t="n">
        <f aca="false">IF($G996=const_zero,MIN(class_series_b_invested_usd,MAX(const_zero,$A996-SUM($J996:$M996))),const_zero)</f>
        <v>30000000</v>
      </c>
      <c r="O996" s="5" t="n">
        <f aca="false">IF($H996=const_zero,MIN(class_series_a_invested_usd,MAX(const_zero,$A996-SUM($J996:$N996))),const_zero)</f>
        <v>0</v>
      </c>
      <c r="P996" s="5" t="n">
        <f aca="false">IF($I996=const_zero,MIN(class_seed_invested_usd,MAX(const_zero,$A996-SUM($J996:$O996))),const_zero)</f>
        <v>5000000</v>
      </c>
      <c r="Q996" s="5" t="n">
        <f aca="false">MAX(const_zero,$A996-SUM($J996:$P996))</f>
        <v>1565000000</v>
      </c>
      <c r="R996" s="9" t="n">
        <f aca="false">common_rsa_total+Sensitivity!$AE$900+Sensitivity!$AJ$900+IF($C996=const_one,Sensitivity!$D$900,const_zero)+IF($D996=const_one,Sensitivity!$Y$900,const_zero)+IF($E996=const_one,Sensitivity!$V$900,const_zero)+IF($F996=const_one,Sensitivity!$S$900,const_zero)+IF($G996=const_one,Sensitivity!$P$900,const_zero)+IF($H996=const_one,Sensitivity!$M$900,const_zero)+IF($I996=const_one,Sensitivity!$J$900,const_zero)</f>
        <v>17477780.8981917</v>
      </c>
      <c r="S996" s="23" t="b">
        <f aca="false">IF($R996&gt;const_zero,--($Q996&gt;option_strike_usd*$R996),const_zero)</f>
        <v>1</v>
      </c>
      <c r="T996" s="7" t="n">
        <f aca="false">IF($R996&gt;const_zero,IF($S996=const_one,($Q996+option_strike_usd*pre_f_options_issued)/($R996+pre_f_options_issued),$Q996/$R996),const_zero)</f>
        <v>78.4621679448834</v>
      </c>
      <c r="U996" s="5" t="n">
        <f aca="false">IF($C996=const_one,Sensitivity!$D$900*$T996,const_zero)</f>
        <v>62555381.1429234</v>
      </c>
      <c r="V996" s="5" t="n">
        <f aca="false">IF($D996=const_one,Sensitivity!$Y$900*$T996,const_zero)</f>
        <v>0</v>
      </c>
      <c r="W996" s="5" t="n">
        <f aca="false">IF($E996=const_one,Sensitivity!$V$900*$T996,const_zero)</f>
        <v>0</v>
      </c>
      <c r="X996" s="5" t="n">
        <f aca="false">IF($F996=const_one,Sensitivity!$S$900*$T996,const_zero)</f>
        <v>188309203.06772</v>
      </c>
      <c r="Y996" s="5" t="n">
        <f aca="false">IF($G996=const_one,Sensitivity!$P$900*$T996,const_zero)</f>
        <v>0</v>
      </c>
      <c r="Z996" s="5" t="n">
        <f aca="false">IF($H996=const_one,Sensitivity!$M$900*$T996,const_zero)</f>
        <v>392310839.724417</v>
      </c>
      <c r="AA996" s="5" t="n">
        <f aca="false">IF($I996=const_one,Sensitivity!$J$900*$T996,const_zero)</f>
        <v>0</v>
      </c>
      <c r="AB996" s="5" t="n">
        <f aca="false">(Sensitivity!$AE$900+Sensitivity!$AJ$900)*$T996</f>
        <v>22009644.6987795</v>
      </c>
      <c r="AC996" s="5" t="n">
        <f aca="false">common_rsa_total*$T996</f>
        <v>706159511.503951</v>
      </c>
      <c r="AD996" s="5" t="n">
        <f aca="false">IF($S996=const_one,pre_f_options_issued*($T996-option_strike_usd),const_zero)</f>
        <v>193655419.862209</v>
      </c>
      <c r="AE996" s="5" t="n">
        <f aca="false">J996+U996</f>
        <v>62555381.1429234</v>
      </c>
      <c r="AF996" s="5" t="n">
        <f aca="false">K996+V996</f>
        <v>300000000</v>
      </c>
      <c r="AG996" s="5" t="n">
        <f aca="false">L996+W996</f>
        <v>100000000</v>
      </c>
      <c r="AH996" s="5" t="n">
        <f aca="false">M996+X996</f>
        <v>188309203.06772</v>
      </c>
      <c r="AI996" s="5" t="n">
        <f aca="false">N996+Y996</f>
        <v>30000000</v>
      </c>
      <c r="AJ996" s="5" t="n">
        <f aca="false">O996+Z996</f>
        <v>392310839.724417</v>
      </c>
      <c r="AK996" s="5" t="n">
        <f aca="false">P996+AA996</f>
        <v>5000000</v>
      </c>
      <c r="AL996" s="5" t="n">
        <f aca="false">INDEX($AE$955:$AE$1082,$B996-$C996*1+const_one)</f>
        <v>30000000</v>
      </c>
      <c r="AM996" s="5" t="n">
        <f aca="false">INDEX($AF$955:$AF$1082,$B996-$D996*2+const_one)</f>
        <v>300000000</v>
      </c>
      <c r="AN996" s="5" t="n">
        <f aca="false">INDEX($AG$955:$AG$1082,$B996-$E996*4+const_one)</f>
        <v>100000000</v>
      </c>
      <c r="AO996" s="5" t="n">
        <f aca="false">INDEX($AH$955:$AH$1082,$B996-$F996*8+const_one)</f>
        <v>60000000</v>
      </c>
      <c r="AP996" s="5" t="n">
        <f aca="false">INDEX($AI$955:$AI$1082,$B996-$G996*16+const_one)</f>
        <v>30000000</v>
      </c>
      <c r="AQ996" s="5" t="n">
        <f aca="false">INDEX($AJ$955:$AJ$1082,$B996-$H996*32+const_one)</f>
        <v>15000000</v>
      </c>
      <c r="AR996" s="5" t="n">
        <f aca="false">INDEX($AK$955:$AK$1082,$B996-$I996*64+const_one)</f>
        <v>5000000</v>
      </c>
      <c r="AS996" s="5" t="n">
        <f aca="false">INDEX($AE$955:$AE$1082,$B996+(const_one-$C996)*1+const_one)</f>
        <v>62555381.1429234</v>
      </c>
      <c r="AT996" s="5" t="n">
        <f aca="false">INDEX($AF$955:$AF$1082,$B996+(const_one-$D996)*2+const_one)</f>
        <v>438663062.921951</v>
      </c>
      <c r="AU996" s="5" t="n">
        <f aca="false">INDEX($AG$955:$AG$1082,$B996+(const_one-$E996)*4+const_one)</f>
        <v>133149375.354409</v>
      </c>
      <c r="AV996" s="5" t="n">
        <f aca="false">INDEX($AH$955:$AH$1082,$B996+(const_one-$F996)*8+const_one)</f>
        <v>188309203.06772</v>
      </c>
      <c r="AW996" s="5" t="n">
        <f aca="false">INDEX($AI$955:$AI$1082,$B996+(const_one-$G996)*16+const_one)</f>
        <v>208571054.84791</v>
      </c>
      <c r="AX996" s="5" t="n">
        <f aca="false">INDEX($AJ$955:$AJ$1082,$B996+(const_one-$H996)*32+const_one)</f>
        <v>392310839.724417</v>
      </c>
      <c r="AY996" s="5" t="n">
        <f aca="false">INDEX($AK$955:$AK$1082,$B996+(const_one-$I996)*64+const_one)</f>
        <v>314779764.945781</v>
      </c>
      <c r="AZ996" s="5" t="n">
        <f aca="false">--($C996=--(AS996&gt;AL996))</f>
        <v>1</v>
      </c>
      <c r="BA996" s="5" t="n">
        <f aca="false">--($D996=--(AT996&gt;AM996))</f>
        <v>0</v>
      </c>
      <c r="BB996" s="5" t="n">
        <f aca="false">--($E996=--(AU996&gt;AN996))</f>
        <v>0</v>
      </c>
      <c r="BC996" s="5" t="n">
        <f aca="false">--($F996=--(AV996&gt;AO996))</f>
        <v>1</v>
      </c>
      <c r="BD996" s="5" t="n">
        <f aca="false">--($G996=--(AW996&gt;AP996))</f>
        <v>0</v>
      </c>
      <c r="BE996" s="5" t="n">
        <f aca="false">--($H996=--(AX996&gt;AQ996))</f>
        <v>1</v>
      </c>
      <c r="BF996" s="5" t="n">
        <f aca="false">--($I996=--(AY996&gt;AR996))</f>
        <v>0</v>
      </c>
      <c r="BG996" s="5" t="n">
        <f aca="false">SUM(AZ996:BF996)</f>
        <v>3</v>
      </c>
      <c r="BH996" s="5" t="n">
        <f aca="false">SUM(AE996:AK996)+AB996+AC996+AD996</f>
        <v>2000000000</v>
      </c>
    </row>
    <row r="997" customFormat="false" ht="15" hidden="true" customHeight="false" outlineLevel="0" collapsed="false">
      <c r="A997" s="5" t="n">
        <f aca="false">sensitivity_exit_usd</f>
        <v>2000000000</v>
      </c>
      <c r="B997" s="2" t="n">
        <f aca="false">ROW()-ROW($B$955)</f>
        <v>42</v>
      </c>
      <c r="C997" s="2" t="n">
        <f aca="false">MOD(QUOTIENT($B997,1),2)</f>
        <v>0</v>
      </c>
      <c r="D997" s="2" t="n">
        <f aca="false">MOD(QUOTIENT($B997,2),2)</f>
        <v>1</v>
      </c>
      <c r="E997" s="2" t="n">
        <f aca="false">MOD(QUOTIENT($B997,4),2)</f>
        <v>0</v>
      </c>
      <c r="F997" s="2" t="n">
        <f aca="false">MOD(QUOTIENT($B997,8),2)</f>
        <v>1</v>
      </c>
      <c r="G997" s="2" t="n">
        <f aca="false">MOD(QUOTIENT($B997,16),2)</f>
        <v>0</v>
      </c>
      <c r="H997" s="2" t="n">
        <f aca="false">MOD(QUOTIENT($B997,32),2)</f>
        <v>1</v>
      </c>
      <c r="I997" s="2" t="n">
        <f aca="false">MOD(QUOTIENT($B997,64),2)</f>
        <v>0</v>
      </c>
      <c r="J997" s="5" t="n">
        <f aca="false">IF($C997=const_zero,MIN(class_series_f_invested_usd,MAX(const_zero,$A997)),const_zero)</f>
        <v>30000000</v>
      </c>
      <c r="K997" s="5" t="n">
        <f aca="false">IF($D997=const_zero,MIN(class_series_e_invested_usd,MAX(const_zero,$A997-SUM($J997:$J997))),const_zero)</f>
        <v>0</v>
      </c>
      <c r="L997" s="5" t="n">
        <f aca="false">IF($E997=const_zero,MIN(class_series_d_invested_usd,MAX(const_zero,$A997-SUM($J997:$K997))),const_zero)</f>
        <v>100000000</v>
      </c>
      <c r="M997" s="5" t="n">
        <f aca="false">IF($F997=const_zero,MIN(class_series_c_invested_usd,MAX(const_zero,$A997-SUM($J997:$L997))),const_zero)</f>
        <v>0</v>
      </c>
      <c r="N997" s="5" t="n">
        <f aca="false">IF($G997=const_zero,MIN(class_series_b_invested_usd,MAX(const_zero,$A997-SUM($J997:$M997))),const_zero)</f>
        <v>30000000</v>
      </c>
      <c r="O997" s="5" t="n">
        <f aca="false">IF($H997=const_zero,MIN(class_series_a_invested_usd,MAX(const_zero,$A997-SUM($J997:$N997))),const_zero)</f>
        <v>0</v>
      </c>
      <c r="P997" s="5" t="n">
        <f aca="false">IF($I997=const_zero,MIN(class_seed_invested_usd,MAX(const_zero,$A997-SUM($J997:$O997))),const_zero)</f>
        <v>5000000</v>
      </c>
      <c r="Q997" s="5" t="n">
        <f aca="false">MAX(const_zero,$A997-SUM($J997:$P997))</f>
        <v>1835000000</v>
      </c>
      <c r="R997" s="9" t="n">
        <f aca="false">common_rsa_total+Sensitivity!$AE$900+Sensitivity!$AJ$900+IF($C997=const_one,Sensitivity!$D$900,const_zero)+IF($D997=const_one,Sensitivity!$Y$900,const_zero)+IF($E997=const_one,Sensitivity!$V$900,const_zero)+IF($F997=const_one,Sensitivity!$S$900,const_zero)+IF($G997=const_one,Sensitivity!$P$900,const_zero)+IF($H997=const_one,Sensitivity!$M$900,const_zero)+IF($I997=const_one,Sensitivity!$J$900,const_zero)</f>
        <v>22813833.1063222</v>
      </c>
      <c r="S997" s="23" t="b">
        <f aca="false">IF($R997&gt;const_zero,--($Q997&gt;option_strike_usd*$R997),const_zero)</f>
        <v>1</v>
      </c>
      <c r="T997" s="7" t="n">
        <f aca="false">IF($R997&gt;const_zero,IF($S997=const_one,($Q997+option_strike_usd*pre_f_options_issued)/($R997+pre_f_options_issued),$Q997/$R997),const_zero)</f>
        <v>72.5887696376207</v>
      </c>
      <c r="U997" s="5" t="n">
        <f aca="false">IF($C997=const_one,Sensitivity!$D$900*$T997,const_zero)</f>
        <v>0</v>
      </c>
      <c r="V997" s="5" t="n">
        <f aca="false">IF($D997=const_one,Sensitivity!$Y$900*$T997,const_zero)</f>
        <v>445210172.725136</v>
      </c>
      <c r="W997" s="5" t="n">
        <f aca="false">IF($E997=const_one,Sensitivity!$V$900*$T997,const_zero)</f>
        <v>0</v>
      </c>
      <c r="X997" s="5" t="n">
        <f aca="false">IF($F997=const_one,Sensitivity!$S$900*$T997,const_zero)</f>
        <v>174213047.13029</v>
      </c>
      <c r="Y997" s="5" t="n">
        <f aca="false">IF($G997=const_one,Sensitivity!$P$900*$T997,const_zero)</f>
        <v>0</v>
      </c>
      <c r="Z997" s="5" t="n">
        <f aca="false">IF($H997=const_one,Sensitivity!$M$900*$T997,const_zero)</f>
        <v>362943848.188103</v>
      </c>
      <c r="AA997" s="5" t="n">
        <f aca="false">IF($I997=const_one,Sensitivity!$J$900*$T997,const_zero)</f>
        <v>0</v>
      </c>
      <c r="AB997" s="5" t="n">
        <f aca="false">(Sensitivity!$AE$900+Sensitivity!$AJ$900)*$T997</f>
        <v>20362081.1238338</v>
      </c>
      <c r="AC997" s="5" t="n">
        <f aca="false">common_rsa_total*$T997</f>
        <v>653298926.738586</v>
      </c>
      <c r="AD997" s="5" t="n">
        <f aca="false">IF($S997=const_one,pre_f_options_issued*($T997-option_strike_usd),const_zero)</f>
        <v>178971924.094052</v>
      </c>
      <c r="AE997" s="5" t="n">
        <f aca="false">J997+U997</f>
        <v>30000000</v>
      </c>
      <c r="AF997" s="5" t="n">
        <f aca="false">K997+V997</f>
        <v>445210172.725136</v>
      </c>
      <c r="AG997" s="5" t="n">
        <f aca="false">L997+W997</f>
        <v>100000000</v>
      </c>
      <c r="AH997" s="5" t="n">
        <f aca="false">M997+X997</f>
        <v>174213047.13029</v>
      </c>
      <c r="AI997" s="5" t="n">
        <f aca="false">N997+Y997</f>
        <v>30000000</v>
      </c>
      <c r="AJ997" s="5" t="n">
        <f aca="false">O997+Z997</f>
        <v>362943848.188103</v>
      </c>
      <c r="AK997" s="5" t="n">
        <f aca="false">P997+AA997</f>
        <v>5000000</v>
      </c>
      <c r="AL997" s="5" t="n">
        <f aca="false">INDEX($AE$955:$AE$1082,$B997-$C997*1+const_one)</f>
        <v>30000000</v>
      </c>
      <c r="AM997" s="5" t="n">
        <f aca="false">INDEX($AF$955:$AF$1082,$B997-$D997*2+const_one)</f>
        <v>300000000</v>
      </c>
      <c r="AN997" s="5" t="n">
        <f aca="false">INDEX($AG$955:$AG$1082,$B997-$E997*4+const_one)</f>
        <v>100000000</v>
      </c>
      <c r="AO997" s="5" t="n">
        <f aca="false">INDEX($AH$955:$AH$1082,$B997-$F997*8+const_one)</f>
        <v>60000000</v>
      </c>
      <c r="AP997" s="5" t="n">
        <f aca="false">INDEX($AI$955:$AI$1082,$B997-$G997*16+const_one)</f>
        <v>30000000</v>
      </c>
      <c r="AQ997" s="5" t="n">
        <f aca="false">INDEX($AJ$955:$AJ$1082,$B997-$H997*32+const_one)</f>
        <v>15000000</v>
      </c>
      <c r="AR997" s="5" t="n">
        <f aca="false">INDEX($AK$955:$AK$1082,$B997-$I997*64+const_one)</f>
        <v>5000000</v>
      </c>
      <c r="AS997" s="5" t="n">
        <f aca="false">INDEX($AE$955:$AE$1082,$B997+(const_one-$C997)*1+const_one)</f>
        <v>57021651.7958562</v>
      </c>
      <c r="AT997" s="5" t="n">
        <f aca="false">INDEX($AF$955:$AF$1082,$B997+(const_one-$D997)*2+const_one)</f>
        <v>445210172.725136</v>
      </c>
      <c r="AU997" s="5" t="n">
        <f aca="false">INDEX($AG$955:$AG$1082,$B997+(const_one-$E997)*4+const_one)</f>
        <v>124187131.512652</v>
      </c>
      <c r="AV997" s="5" t="n">
        <f aca="false">INDEX($AH$955:$AH$1082,$B997+(const_one-$F997)*8+const_one)</f>
        <v>174213047.13029</v>
      </c>
      <c r="AW997" s="5" t="n">
        <f aca="false">INDEX($AI$955:$AI$1082,$B997+(const_one-$G997)*16+const_one)</f>
        <v>197871477.837771</v>
      </c>
      <c r="AX997" s="5" t="n">
        <f aca="false">INDEX($AJ$955:$AJ$1082,$B997+(const_one-$H997)*32+const_one)</f>
        <v>362943848.188103</v>
      </c>
      <c r="AY997" s="5" t="n">
        <f aca="false">INDEX($AK$955:$AK$1082,$B997+(const_one-$I997)*64+const_one)</f>
        <v>303904160.443459</v>
      </c>
      <c r="AZ997" s="5" t="n">
        <f aca="false">--($C997=--(AS997&gt;AL997))</f>
        <v>0</v>
      </c>
      <c r="BA997" s="5" t="n">
        <f aca="false">--($D997=--(AT997&gt;AM997))</f>
        <v>1</v>
      </c>
      <c r="BB997" s="5" t="n">
        <f aca="false">--($E997=--(AU997&gt;AN997))</f>
        <v>0</v>
      </c>
      <c r="BC997" s="5" t="n">
        <f aca="false">--($F997=--(AV997&gt;AO997))</f>
        <v>1</v>
      </c>
      <c r="BD997" s="5" t="n">
        <f aca="false">--($G997=--(AW997&gt;AP997))</f>
        <v>0</v>
      </c>
      <c r="BE997" s="5" t="n">
        <f aca="false">--($H997=--(AX997&gt;AQ997))</f>
        <v>1</v>
      </c>
      <c r="BF997" s="5" t="n">
        <f aca="false">--($I997=--(AY997&gt;AR997))</f>
        <v>0</v>
      </c>
      <c r="BG997" s="5" t="n">
        <f aca="false">SUM(AZ997:BF997)</f>
        <v>3</v>
      </c>
      <c r="BH997" s="5" t="n">
        <f aca="false">SUM(AE997:AK997)+AB997+AC997+AD997</f>
        <v>2000000000</v>
      </c>
    </row>
    <row r="998" customFormat="false" ht="15" hidden="true" customHeight="false" outlineLevel="0" collapsed="false">
      <c r="A998" s="5" t="n">
        <f aca="false">sensitivity_exit_usd</f>
        <v>2000000000</v>
      </c>
      <c r="B998" s="2" t="n">
        <f aca="false">ROW()-ROW($B$955)</f>
        <v>43</v>
      </c>
      <c r="C998" s="2" t="n">
        <f aca="false">MOD(QUOTIENT($B998,1),2)</f>
        <v>1</v>
      </c>
      <c r="D998" s="2" t="n">
        <f aca="false">MOD(QUOTIENT($B998,2),2)</f>
        <v>1</v>
      </c>
      <c r="E998" s="2" t="n">
        <f aca="false">MOD(QUOTIENT($B998,4),2)</f>
        <v>0</v>
      </c>
      <c r="F998" s="2" t="n">
        <f aca="false">MOD(QUOTIENT($B998,8),2)</f>
        <v>1</v>
      </c>
      <c r="G998" s="2" t="n">
        <f aca="false">MOD(QUOTIENT($B998,16),2)</f>
        <v>0</v>
      </c>
      <c r="H998" s="2" t="n">
        <f aca="false">MOD(QUOTIENT($B998,32),2)</f>
        <v>1</v>
      </c>
      <c r="I998" s="2" t="n">
        <f aca="false">MOD(QUOTIENT($B998,64),2)</f>
        <v>0</v>
      </c>
      <c r="J998" s="5" t="n">
        <f aca="false">IF($C998=const_zero,MIN(class_series_f_invested_usd,MAX(const_zero,$A998)),const_zero)</f>
        <v>0</v>
      </c>
      <c r="K998" s="5" t="n">
        <f aca="false">IF($D998=const_zero,MIN(class_series_e_invested_usd,MAX(const_zero,$A998-SUM($J998:$J998))),const_zero)</f>
        <v>0</v>
      </c>
      <c r="L998" s="5" t="n">
        <f aca="false">IF($E998=const_zero,MIN(class_series_d_invested_usd,MAX(const_zero,$A998-SUM($J998:$K998))),const_zero)</f>
        <v>100000000</v>
      </c>
      <c r="M998" s="5" t="n">
        <f aca="false">IF($F998=const_zero,MIN(class_series_c_invested_usd,MAX(const_zero,$A998-SUM($J998:$L998))),const_zero)</f>
        <v>0</v>
      </c>
      <c r="N998" s="5" t="n">
        <f aca="false">IF($G998=const_zero,MIN(class_series_b_invested_usd,MAX(const_zero,$A998-SUM($J998:$M998))),const_zero)</f>
        <v>30000000</v>
      </c>
      <c r="O998" s="5" t="n">
        <f aca="false">IF($H998=const_zero,MIN(class_series_a_invested_usd,MAX(const_zero,$A998-SUM($J998:$N998))),const_zero)</f>
        <v>0</v>
      </c>
      <c r="P998" s="5" t="n">
        <f aca="false">IF($I998=const_zero,MIN(class_seed_invested_usd,MAX(const_zero,$A998-SUM($J998:$O998))),const_zero)</f>
        <v>5000000</v>
      </c>
      <c r="Q998" s="5" t="n">
        <f aca="false">MAX(const_zero,$A998-SUM($J998:$P998))</f>
        <v>1865000000</v>
      </c>
      <c r="R998" s="9" t="n">
        <f aca="false">common_rsa_total+Sensitivity!$AE$900+Sensitivity!$AJ$900+IF($C998=const_one,Sensitivity!$D$900,const_zero)+IF($D998=const_one,Sensitivity!$Y$900,const_zero)+IF($E998=const_one,Sensitivity!$V$900,const_zero)+IF($F998=const_one,Sensitivity!$S$900,const_zero)+IF($G998=const_one,Sensitivity!$P$900,const_zero)+IF($H998=const_one,Sensitivity!$M$900,const_zero)+IF($I998=const_one,Sensitivity!$J$900,const_zero)</f>
        <v>23611101.1755256</v>
      </c>
      <c r="S998" s="23" t="b">
        <f aca="false">IF($R998&gt;const_zero,--($Q998&gt;option_strike_usd*$R998),const_zero)</f>
        <v>1</v>
      </c>
      <c r="T998" s="7" t="n">
        <f aca="false">IF($R998&gt;const_zero,IF($S998=const_one,($Q998+option_strike_usd*pre_f_options_issued)/($R998+pre_f_options_issued),$Q998/$R998),const_zero)</f>
        <v>71.5213038104438</v>
      </c>
      <c r="U998" s="5" t="n">
        <f aca="false">IF($C998=const_one,Sensitivity!$D$900*$T998,const_zero)</f>
        <v>57021651.7958562</v>
      </c>
      <c r="V998" s="5" t="n">
        <f aca="false">IF($D998=const_one,Sensitivity!$Y$900*$T998,const_zero)</f>
        <v>438663062.921951</v>
      </c>
      <c r="W998" s="5" t="n">
        <f aca="false">IF($E998=const_one,Sensitivity!$V$900*$T998,const_zero)</f>
        <v>0</v>
      </c>
      <c r="X998" s="5" t="n">
        <f aca="false">IF($F998=const_one,Sensitivity!$S$900*$T998,const_zero)</f>
        <v>171651129.145065</v>
      </c>
      <c r="Y998" s="5" t="n">
        <f aca="false">IF($G998=const_one,Sensitivity!$P$900*$T998,const_zero)</f>
        <v>0</v>
      </c>
      <c r="Z998" s="5" t="n">
        <f aca="false">IF($H998=const_one,Sensitivity!$M$900*$T998,const_zero)</f>
        <v>357606519.052219</v>
      </c>
      <c r="AA998" s="5" t="n">
        <f aca="false">IF($I998=const_one,Sensitivity!$J$900*$T998,const_zero)</f>
        <v>0</v>
      </c>
      <c r="AB998" s="5" t="n">
        <f aca="false">(Sensitivity!$AE$900+Sensitivity!$AJ$900)*$T998</f>
        <v>20062643.264804</v>
      </c>
      <c r="AC998" s="5" t="n">
        <f aca="false">common_rsa_total*$T998</f>
        <v>643691734.293994</v>
      </c>
      <c r="AD998" s="5" t="n">
        <f aca="false">IF($S998=const_one,pre_f_options_issued*($T998-option_strike_usd),const_zero)</f>
        <v>176303259.52611</v>
      </c>
      <c r="AE998" s="5" t="n">
        <f aca="false">J998+U998</f>
        <v>57021651.7958562</v>
      </c>
      <c r="AF998" s="5" t="n">
        <f aca="false">K998+V998</f>
        <v>438663062.921951</v>
      </c>
      <c r="AG998" s="5" t="n">
        <f aca="false">L998+W998</f>
        <v>100000000</v>
      </c>
      <c r="AH998" s="5" t="n">
        <f aca="false">M998+X998</f>
        <v>171651129.145065</v>
      </c>
      <c r="AI998" s="5" t="n">
        <f aca="false">N998+Y998</f>
        <v>30000000</v>
      </c>
      <c r="AJ998" s="5" t="n">
        <f aca="false">O998+Z998</f>
        <v>357606519.052219</v>
      </c>
      <c r="AK998" s="5" t="n">
        <f aca="false">P998+AA998</f>
        <v>5000000</v>
      </c>
      <c r="AL998" s="5" t="n">
        <f aca="false">INDEX($AE$955:$AE$1082,$B998-$C998*1+const_one)</f>
        <v>30000000</v>
      </c>
      <c r="AM998" s="5" t="n">
        <f aca="false">INDEX($AF$955:$AF$1082,$B998-$D998*2+const_one)</f>
        <v>300000000</v>
      </c>
      <c r="AN998" s="5" t="n">
        <f aca="false">INDEX($AG$955:$AG$1082,$B998-$E998*4+const_one)</f>
        <v>100000000</v>
      </c>
      <c r="AO998" s="5" t="n">
        <f aca="false">INDEX($AH$955:$AH$1082,$B998-$F998*8+const_one)</f>
        <v>60000000</v>
      </c>
      <c r="AP998" s="5" t="n">
        <f aca="false">INDEX($AI$955:$AI$1082,$B998-$G998*16+const_one)</f>
        <v>30000000</v>
      </c>
      <c r="AQ998" s="5" t="n">
        <f aca="false">INDEX($AJ$955:$AJ$1082,$B998-$H998*32+const_one)</f>
        <v>15000000</v>
      </c>
      <c r="AR998" s="5" t="n">
        <f aca="false">INDEX($AK$955:$AK$1082,$B998-$I998*64+const_one)</f>
        <v>5000000</v>
      </c>
      <c r="AS998" s="5" t="n">
        <f aca="false">INDEX($AE$955:$AE$1082,$B998+(const_one-$C998)*1+const_one)</f>
        <v>57021651.7958562</v>
      </c>
      <c r="AT998" s="5" t="n">
        <f aca="false">INDEX($AF$955:$AF$1082,$B998+(const_one-$D998)*2+const_one)</f>
        <v>438663062.921951</v>
      </c>
      <c r="AU998" s="5" t="n">
        <f aca="false">INDEX($AG$955:$AG$1082,$B998+(const_one-$E998)*4+const_one)</f>
        <v>122499169.168861</v>
      </c>
      <c r="AV998" s="5" t="n">
        <f aca="false">INDEX($AH$955:$AH$1082,$B998+(const_one-$F998)*8+const_one)</f>
        <v>171651129.145065</v>
      </c>
      <c r="AW998" s="5" t="n">
        <f aca="false">INDEX($AI$955:$AI$1082,$B998+(const_one-$G998)*16+const_one)</f>
        <v>195543959.868678</v>
      </c>
      <c r="AX998" s="5" t="n">
        <f aca="false">INDEX($AJ$955:$AJ$1082,$B998+(const_one-$H998)*32+const_one)</f>
        <v>357606519.052219</v>
      </c>
      <c r="AY998" s="5" t="n">
        <f aca="false">INDEX($AK$955:$AK$1082,$B998+(const_one-$I998)*64+const_one)</f>
        <v>300937596.106861</v>
      </c>
      <c r="AZ998" s="5" t="n">
        <f aca="false">--($C998=--(AS998&gt;AL998))</f>
        <v>1</v>
      </c>
      <c r="BA998" s="5" t="n">
        <f aca="false">--($D998=--(AT998&gt;AM998))</f>
        <v>1</v>
      </c>
      <c r="BB998" s="5" t="n">
        <f aca="false">--($E998=--(AU998&gt;AN998))</f>
        <v>0</v>
      </c>
      <c r="BC998" s="5" t="n">
        <f aca="false">--($F998=--(AV998&gt;AO998))</f>
        <v>1</v>
      </c>
      <c r="BD998" s="5" t="n">
        <f aca="false">--($G998=--(AW998&gt;AP998))</f>
        <v>0</v>
      </c>
      <c r="BE998" s="5" t="n">
        <f aca="false">--($H998=--(AX998&gt;AQ998))</f>
        <v>1</v>
      </c>
      <c r="BF998" s="5" t="n">
        <f aca="false">--($I998=--(AY998&gt;AR998))</f>
        <v>0</v>
      </c>
      <c r="BG998" s="5" t="n">
        <f aca="false">SUM(AZ998:BF998)</f>
        <v>4</v>
      </c>
      <c r="BH998" s="5" t="n">
        <f aca="false">SUM(AE998:AK998)+AB998+AC998+AD998</f>
        <v>2000000000</v>
      </c>
    </row>
    <row r="999" customFormat="false" ht="15" hidden="true" customHeight="false" outlineLevel="0" collapsed="false">
      <c r="A999" s="5" t="n">
        <f aca="false">sensitivity_exit_usd</f>
        <v>2000000000</v>
      </c>
      <c r="B999" s="2" t="n">
        <f aca="false">ROW()-ROW($B$955)</f>
        <v>44</v>
      </c>
      <c r="C999" s="2" t="n">
        <f aca="false">MOD(QUOTIENT($B999,1),2)</f>
        <v>0</v>
      </c>
      <c r="D999" s="2" t="n">
        <f aca="false">MOD(QUOTIENT($B999,2),2)</f>
        <v>0</v>
      </c>
      <c r="E999" s="2" t="n">
        <f aca="false">MOD(QUOTIENT($B999,4),2)</f>
        <v>1</v>
      </c>
      <c r="F999" s="2" t="n">
        <f aca="false">MOD(QUOTIENT($B999,8),2)</f>
        <v>1</v>
      </c>
      <c r="G999" s="2" t="n">
        <f aca="false">MOD(QUOTIENT($B999,16),2)</f>
        <v>0</v>
      </c>
      <c r="H999" s="2" t="n">
        <f aca="false">MOD(QUOTIENT($B999,32),2)</f>
        <v>1</v>
      </c>
      <c r="I999" s="2" t="n">
        <f aca="false">MOD(QUOTIENT($B999,64),2)</f>
        <v>0</v>
      </c>
      <c r="J999" s="5" t="n">
        <f aca="false">IF($C999=const_zero,MIN(class_series_f_invested_usd,MAX(const_zero,$A999)),const_zero)</f>
        <v>30000000</v>
      </c>
      <c r="K999" s="5" t="n">
        <f aca="false">IF($D999=const_zero,MIN(class_series_e_invested_usd,MAX(const_zero,$A999-SUM($J999:$J999))),const_zero)</f>
        <v>300000000</v>
      </c>
      <c r="L999" s="5" t="n">
        <f aca="false">IF($E999=const_zero,MIN(class_series_d_invested_usd,MAX(const_zero,$A999-SUM($J999:$K999))),const_zero)</f>
        <v>0</v>
      </c>
      <c r="M999" s="5" t="n">
        <f aca="false">IF($F999=const_zero,MIN(class_series_c_invested_usd,MAX(const_zero,$A999-SUM($J999:$L999))),const_zero)</f>
        <v>0</v>
      </c>
      <c r="N999" s="5" t="n">
        <f aca="false">IF($G999=const_zero,MIN(class_series_b_invested_usd,MAX(const_zero,$A999-SUM($J999:$M999))),const_zero)</f>
        <v>30000000</v>
      </c>
      <c r="O999" s="5" t="n">
        <f aca="false">IF($H999=const_zero,MIN(class_series_a_invested_usd,MAX(const_zero,$A999-SUM($J999:$N999))),const_zero)</f>
        <v>0</v>
      </c>
      <c r="P999" s="5" t="n">
        <f aca="false">IF($I999=const_zero,MIN(class_seed_invested_usd,MAX(const_zero,$A999-SUM($J999:$O999))),const_zero)</f>
        <v>5000000</v>
      </c>
      <c r="Q999" s="5" t="n">
        <f aca="false">MAX(const_zero,$A999-SUM($J999:$P999))</f>
        <v>1635000000</v>
      </c>
      <c r="R999" s="9" t="n">
        <f aca="false">common_rsa_total+Sensitivity!$AE$900+Sensitivity!$AJ$900+IF($C999=const_one,Sensitivity!$D$900,const_zero)+IF($D999=const_one,Sensitivity!$Y$900,const_zero)+IF($E999=const_one,Sensitivity!$V$900,const_zero)+IF($F999=const_one,Sensitivity!$S$900,const_zero)+IF($G999=const_one,Sensitivity!$P$900,const_zero)+IF($H999=const_one,Sensitivity!$M$900,const_zero)+IF($I999=const_one,Sensitivity!$J$900,const_zero)</f>
        <v>18414164.1892672</v>
      </c>
      <c r="S999" s="23" t="b">
        <f aca="false">IF($R999&gt;const_zero,--($Q999&gt;option_strike_usd*$R999),const_zero)</f>
        <v>1</v>
      </c>
      <c r="T999" s="7" t="n">
        <f aca="false">IF($R999&gt;const_zero,IF($S999=const_one,($Q999+option_strike_usd*pre_f_options_issued)/($R999+pre_f_options_issued),$Q999/$R999),const_zero)</f>
        <v>78.2962199770976</v>
      </c>
      <c r="U999" s="5" t="n">
        <f aca="false">IF($C999=const_one,Sensitivity!$D$900*$T999,const_zero)</f>
        <v>0</v>
      </c>
      <c r="V999" s="5" t="n">
        <f aca="false">IF($D999=const_one,Sensitivity!$Y$900*$T999,const_zero)</f>
        <v>0</v>
      </c>
      <c r="W999" s="5" t="n">
        <f aca="false">IF($E999=const_one,Sensitivity!$V$900*$T999,const_zero)</f>
        <v>135738348.267984</v>
      </c>
      <c r="X999" s="5" t="n">
        <f aca="false">IF($F999=const_one,Sensitivity!$S$900*$T999,const_zero)</f>
        <v>187910927.945034</v>
      </c>
      <c r="Y999" s="5" t="n">
        <f aca="false">IF($G999=const_one,Sensitivity!$P$900*$T999,const_zero)</f>
        <v>0</v>
      </c>
      <c r="Z999" s="5" t="n">
        <f aca="false">IF($H999=const_one,Sensitivity!$M$900*$T999,const_zero)</f>
        <v>391481099.885488</v>
      </c>
      <c r="AA999" s="5" t="n">
        <f aca="false">IF($I999=const_one,Sensitivity!$J$900*$T999,const_zero)</f>
        <v>0</v>
      </c>
      <c r="AB999" s="5" t="n">
        <f aca="false">(Sensitivity!$AE$900+Sensitivity!$AJ$900)*$T999</f>
        <v>21963094.1648711</v>
      </c>
      <c r="AC999" s="5" t="n">
        <f aca="false">common_rsa_total*$T999</f>
        <v>704665979.793878</v>
      </c>
      <c r="AD999" s="5" t="n">
        <f aca="false">IF($S999=const_one,pre_f_options_issued*($T999-option_strike_usd),const_zero)</f>
        <v>193240549.942744</v>
      </c>
      <c r="AE999" s="5" t="n">
        <f aca="false">J999+U999</f>
        <v>30000000</v>
      </c>
      <c r="AF999" s="5" t="n">
        <f aca="false">K999+V999</f>
        <v>300000000</v>
      </c>
      <c r="AG999" s="5" t="n">
        <f aca="false">L999+W999</f>
        <v>135738348.267984</v>
      </c>
      <c r="AH999" s="5" t="n">
        <f aca="false">M999+X999</f>
        <v>187910927.945034</v>
      </c>
      <c r="AI999" s="5" t="n">
        <f aca="false">N999+Y999</f>
        <v>30000000</v>
      </c>
      <c r="AJ999" s="5" t="n">
        <f aca="false">O999+Z999</f>
        <v>391481099.885488</v>
      </c>
      <c r="AK999" s="5" t="n">
        <f aca="false">P999+AA999</f>
        <v>5000000</v>
      </c>
      <c r="AL999" s="5" t="n">
        <f aca="false">INDEX($AE$955:$AE$1082,$B999-$C999*1+const_one)</f>
        <v>30000000</v>
      </c>
      <c r="AM999" s="5" t="n">
        <f aca="false">INDEX($AF$955:$AF$1082,$B999-$D999*2+const_one)</f>
        <v>300000000</v>
      </c>
      <c r="AN999" s="5" t="n">
        <f aca="false">INDEX($AG$955:$AG$1082,$B999-$E999*4+const_one)</f>
        <v>100000000</v>
      </c>
      <c r="AO999" s="5" t="n">
        <f aca="false">INDEX($AH$955:$AH$1082,$B999-$F999*8+const_one)</f>
        <v>60000000</v>
      </c>
      <c r="AP999" s="5" t="n">
        <f aca="false">INDEX($AI$955:$AI$1082,$B999-$G999*16+const_one)</f>
        <v>30000000</v>
      </c>
      <c r="AQ999" s="5" t="n">
        <f aca="false">INDEX($AJ$955:$AJ$1082,$B999-$H999*32+const_one)</f>
        <v>15000000</v>
      </c>
      <c r="AR999" s="5" t="n">
        <f aca="false">INDEX($AK$955:$AK$1082,$B999-$I999*64+const_one)</f>
        <v>5000000</v>
      </c>
      <c r="AS999" s="5" t="n">
        <f aca="false">INDEX($AE$955:$AE$1082,$B999+(const_one-$C999)*1+const_one)</f>
        <v>61232464.5177592</v>
      </c>
      <c r="AT999" s="5" t="n">
        <f aca="false">INDEX($AF$955:$AF$1082,$B999+(const_one-$D999)*2+const_one)</f>
        <v>439349842.385831</v>
      </c>
      <c r="AU999" s="5" t="n">
        <f aca="false">INDEX($AG$955:$AG$1082,$B999+(const_one-$E999)*4+const_one)</f>
        <v>135738348.267984</v>
      </c>
      <c r="AV999" s="5" t="n">
        <f aca="false">INDEX($AH$955:$AH$1082,$B999+(const_one-$F999)*8+const_one)</f>
        <v>187910927.945034</v>
      </c>
      <c r="AW999" s="5" t="n">
        <f aca="false">INDEX($AI$955:$AI$1082,$B999+(const_one-$G999)*16+const_one)</f>
        <v>209185650.83053</v>
      </c>
      <c r="AX999" s="5" t="n">
        <f aca="false">INDEX($AJ$955:$AJ$1082,$B999+(const_one-$H999)*32+const_one)</f>
        <v>391481099.885488</v>
      </c>
      <c r="AY999" s="5" t="n">
        <f aca="false">INDEX($AK$955:$AK$1082,$B999+(const_one-$I999)*64+const_one)</f>
        <v>316911629.486447</v>
      </c>
      <c r="AZ999" s="5" t="n">
        <f aca="false">--($C999=--(AS999&gt;AL999))</f>
        <v>0</v>
      </c>
      <c r="BA999" s="5" t="n">
        <f aca="false">--($D999=--(AT999&gt;AM999))</f>
        <v>0</v>
      </c>
      <c r="BB999" s="5" t="n">
        <f aca="false">--($E999=--(AU999&gt;AN999))</f>
        <v>1</v>
      </c>
      <c r="BC999" s="5" t="n">
        <f aca="false">--($F999=--(AV999&gt;AO999))</f>
        <v>1</v>
      </c>
      <c r="BD999" s="5" t="n">
        <f aca="false">--($G999=--(AW999&gt;AP999))</f>
        <v>0</v>
      </c>
      <c r="BE999" s="5" t="n">
        <f aca="false">--($H999=--(AX999&gt;AQ999))</f>
        <v>1</v>
      </c>
      <c r="BF999" s="5" t="n">
        <f aca="false">--($I999=--(AY999&gt;AR999))</f>
        <v>0</v>
      </c>
      <c r="BG999" s="5" t="n">
        <f aca="false">SUM(AZ999:BF999)</f>
        <v>3</v>
      </c>
      <c r="BH999" s="5" t="n">
        <f aca="false">SUM(AE999:AK999)+AB999+AC999+AD999</f>
        <v>2000000000</v>
      </c>
    </row>
    <row r="1000" customFormat="false" ht="15" hidden="true" customHeight="false" outlineLevel="0" collapsed="false">
      <c r="A1000" s="5" t="n">
        <f aca="false">sensitivity_exit_usd</f>
        <v>2000000000</v>
      </c>
      <c r="B1000" s="2" t="n">
        <f aca="false">ROW()-ROW($B$955)</f>
        <v>45</v>
      </c>
      <c r="C1000" s="2" t="n">
        <f aca="false">MOD(QUOTIENT($B1000,1),2)</f>
        <v>1</v>
      </c>
      <c r="D1000" s="2" t="n">
        <f aca="false">MOD(QUOTIENT($B1000,2),2)</f>
        <v>0</v>
      </c>
      <c r="E1000" s="2" t="n">
        <f aca="false">MOD(QUOTIENT($B1000,4),2)</f>
        <v>1</v>
      </c>
      <c r="F1000" s="2" t="n">
        <f aca="false">MOD(QUOTIENT($B1000,8),2)</f>
        <v>1</v>
      </c>
      <c r="G1000" s="2" t="n">
        <f aca="false">MOD(QUOTIENT($B1000,16),2)</f>
        <v>0</v>
      </c>
      <c r="H1000" s="2" t="n">
        <f aca="false">MOD(QUOTIENT($B1000,32),2)</f>
        <v>1</v>
      </c>
      <c r="I1000" s="2" t="n">
        <f aca="false">MOD(QUOTIENT($B1000,64),2)</f>
        <v>0</v>
      </c>
      <c r="J1000" s="5" t="n">
        <f aca="false">IF($C1000=const_zero,MIN(class_series_f_invested_usd,MAX(const_zero,$A1000)),const_zero)</f>
        <v>0</v>
      </c>
      <c r="K1000" s="5" t="n">
        <f aca="false">IF($D1000=const_zero,MIN(class_series_e_invested_usd,MAX(const_zero,$A1000-SUM($J1000:$J1000))),const_zero)</f>
        <v>300000000</v>
      </c>
      <c r="L1000" s="5" t="n">
        <f aca="false">IF($E1000=const_zero,MIN(class_series_d_invested_usd,MAX(const_zero,$A1000-SUM($J1000:$K1000))),const_zero)</f>
        <v>0</v>
      </c>
      <c r="M1000" s="5" t="n">
        <f aca="false">IF($F1000=const_zero,MIN(class_series_c_invested_usd,MAX(const_zero,$A1000-SUM($J1000:$L1000))),const_zero)</f>
        <v>0</v>
      </c>
      <c r="N1000" s="5" t="n">
        <f aca="false">IF($G1000=const_zero,MIN(class_series_b_invested_usd,MAX(const_zero,$A1000-SUM($J1000:$M1000))),const_zero)</f>
        <v>30000000</v>
      </c>
      <c r="O1000" s="5" t="n">
        <f aca="false">IF($H1000=const_zero,MIN(class_series_a_invested_usd,MAX(const_zero,$A1000-SUM($J1000:$N1000))),const_zero)</f>
        <v>0</v>
      </c>
      <c r="P1000" s="5" t="n">
        <f aca="false">IF($I1000=const_zero,MIN(class_seed_invested_usd,MAX(const_zero,$A1000-SUM($J1000:$O1000))),const_zero)</f>
        <v>5000000</v>
      </c>
      <c r="Q1000" s="5" t="n">
        <f aca="false">MAX(const_zero,$A1000-SUM($J1000:$P1000))</f>
        <v>1665000000</v>
      </c>
      <c r="R1000" s="9" t="n">
        <f aca="false">common_rsa_total+Sensitivity!$AE$900+Sensitivity!$AJ$900+IF($C1000=const_one,Sensitivity!$D$900,const_zero)+IF($D1000=const_one,Sensitivity!$Y$900,const_zero)+IF($E1000=const_one,Sensitivity!$V$900,const_zero)+IF($F1000=const_one,Sensitivity!$S$900,const_zero)+IF($G1000=const_one,Sensitivity!$P$900,const_zero)+IF($H1000=const_one,Sensitivity!$M$900,const_zero)+IF($I1000=const_one,Sensitivity!$J$900,const_zero)</f>
        <v>19211432.2584705</v>
      </c>
      <c r="S1000" s="23" t="b">
        <f aca="false">IF($R1000&gt;const_zero,--($Q1000&gt;option_strike_usd*$R1000),const_zero)</f>
        <v>1</v>
      </c>
      <c r="T1000" s="7" t="n">
        <f aca="false">IF($R1000&gt;const_zero,IF($S1000=const_one,($Q1000+option_strike_usd*pre_f_options_issued)/($R1000+pre_f_options_issued),$Q1000/$R1000),const_zero)</f>
        <v>76.80285575584</v>
      </c>
      <c r="U1000" s="5" t="n">
        <f aca="false">IF($C1000=const_one,Sensitivity!$D$900*$T1000,const_zero)</f>
        <v>61232464.5177592</v>
      </c>
      <c r="V1000" s="5" t="n">
        <f aca="false">IF($D1000=const_one,Sensitivity!$Y$900*$T1000,const_zero)</f>
        <v>0</v>
      </c>
      <c r="W1000" s="5" t="n">
        <f aca="false">IF($E1000=const_one,Sensitivity!$V$900*$T1000,const_zero)</f>
        <v>133149375.354409</v>
      </c>
      <c r="X1000" s="5" t="n">
        <f aca="false">IF($F1000=const_one,Sensitivity!$S$900*$T1000,const_zero)</f>
        <v>184326853.814016</v>
      </c>
      <c r="Y1000" s="5" t="n">
        <f aca="false">IF($G1000=const_one,Sensitivity!$P$900*$T1000,const_zero)</f>
        <v>0</v>
      </c>
      <c r="Z1000" s="5" t="n">
        <f aca="false">IF($H1000=const_one,Sensitivity!$M$900*$T1000,const_zero)</f>
        <v>384014278.7792</v>
      </c>
      <c r="AA1000" s="5" t="n">
        <f aca="false">IF($I1000=const_one,Sensitivity!$J$900*$T1000,const_zero)</f>
        <v>0</v>
      </c>
      <c r="AB1000" s="5" t="n">
        <f aca="false">(Sensitivity!$AE$900+Sensitivity!$AJ$900)*$T1000</f>
        <v>21544186.3424561</v>
      </c>
      <c r="AC1000" s="5" t="n">
        <f aca="false">common_rsa_total*$T1000</f>
        <v>691225701.80256</v>
      </c>
      <c r="AD1000" s="5" t="n">
        <f aca="false">IF($S1000=const_one,pre_f_options_issued*($T1000-option_strike_usd),const_zero)</f>
        <v>189507139.3896</v>
      </c>
      <c r="AE1000" s="5" t="n">
        <f aca="false">J1000+U1000</f>
        <v>61232464.5177592</v>
      </c>
      <c r="AF1000" s="5" t="n">
        <f aca="false">K1000+V1000</f>
        <v>300000000</v>
      </c>
      <c r="AG1000" s="5" t="n">
        <f aca="false">L1000+W1000</f>
        <v>133149375.354409</v>
      </c>
      <c r="AH1000" s="5" t="n">
        <f aca="false">M1000+X1000</f>
        <v>184326853.814016</v>
      </c>
      <c r="AI1000" s="5" t="n">
        <f aca="false">N1000+Y1000</f>
        <v>30000000</v>
      </c>
      <c r="AJ1000" s="5" t="n">
        <f aca="false">O1000+Z1000</f>
        <v>384014278.7792</v>
      </c>
      <c r="AK1000" s="5" t="n">
        <f aca="false">P1000+AA1000</f>
        <v>5000000</v>
      </c>
      <c r="AL1000" s="5" t="n">
        <f aca="false">INDEX($AE$955:$AE$1082,$B1000-$C1000*1+const_one)</f>
        <v>30000000</v>
      </c>
      <c r="AM1000" s="5" t="n">
        <f aca="false">INDEX($AF$955:$AF$1082,$B1000-$D1000*2+const_one)</f>
        <v>300000000</v>
      </c>
      <c r="AN1000" s="5" t="n">
        <f aca="false">INDEX($AG$955:$AG$1082,$B1000-$E1000*4+const_one)</f>
        <v>100000000</v>
      </c>
      <c r="AO1000" s="5" t="n">
        <f aca="false">INDEX($AH$955:$AH$1082,$B1000-$F1000*8+const_one)</f>
        <v>60000000</v>
      </c>
      <c r="AP1000" s="5" t="n">
        <f aca="false">INDEX($AI$955:$AI$1082,$B1000-$G1000*16+const_one)</f>
        <v>30000000</v>
      </c>
      <c r="AQ1000" s="5" t="n">
        <f aca="false">INDEX($AJ$955:$AJ$1082,$B1000-$H1000*32+const_one)</f>
        <v>15000000</v>
      </c>
      <c r="AR1000" s="5" t="n">
        <f aca="false">INDEX($AK$955:$AK$1082,$B1000-$I1000*64+const_one)</f>
        <v>5000000</v>
      </c>
      <c r="AS1000" s="5" t="n">
        <f aca="false">INDEX($AE$955:$AE$1082,$B1000+(const_one-$C1000)*1+const_one)</f>
        <v>61232464.5177592</v>
      </c>
      <c r="AT1000" s="5" t="n">
        <f aca="false">INDEX($AF$955:$AF$1082,$B1000+(const_one-$D1000)*2+const_one)</f>
        <v>433378160.934904</v>
      </c>
      <c r="AU1000" s="5" t="n">
        <f aca="false">INDEX($AG$955:$AG$1082,$B1000+(const_one-$E1000)*4+const_one)</f>
        <v>133149375.354409</v>
      </c>
      <c r="AV1000" s="5" t="n">
        <f aca="false">INDEX($AH$955:$AH$1082,$B1000+(const_one-$F1000)*8+const_one)</f>
        <v>184326853.814016</v>
      </c>
      <c r="AW1000" s="5" t="n">
        <f aca="false">INDEX($AI$955:$AI$1082,$B1000+(const_one-$G1000)*16+const_one)</f>
        <v>206078706.678542</v>
      </c>
      <c r="AX1000" s="5" t="n">
        <f aca="false">INDEX($AJ$955:$AJ$1082,$B1000+(const_one-$H1000)*32+const_one)</f>
        <v>384014278.7792</v>
      </c>
      <c r="AY1000" s="5" t="n">
        <f aca="false">INDEX($AK$955:$AK$1082,$B1000+(const_one-$I1000)*64+const_one)</f>
        <v>313068199.379244</v>
      </c>
      <c r="AZ1000" s="5" t="n">
        <f aca="false">--($C1000=--(AS1000&gt;AL1000))</f>
        <v>1</v>
      </c>
      <c r="BA1000" s="5" t="n">
        <f aca="false">--($D1000=--(AT1000&gt;AM1000))</f>
        <v>0</v>
      </c>
      <c r="BB1000" s="5" t="n">
        <f aca="false">--($E1000=--(AU1000&gt;AN1000))</f>
        <v>1</v>
      </c>
      <c r="BC1000" s="5" t="n">
        <f aca="false">--($F1000=--(AV1000&gt;AO1000))</f>
        <v>1</v>
      </c>
      <c r="BD1000" s="5" t="n">
        <f aca="false">--($G1000=--(AW1000&gt;AP1000))</f>
        <v>0</v>
      </c>
      <c r="BE1000" s="5" t="n">
        <f aca="false">--($H1000=--(AX1000&gt;AQ1000))</f>
        <v>1</v>
      </c>
      <c r="BF1000" s="5" t="n">
        <f aca="false">--($I1000=--(AY1000&gt;AR1000))</f>
        <v>0</v>
      </c>
      <c r="BG1000" s="5" t="n">
        <f aca="false">SUM(AZ1000:BF1000)</f>
        <v>4</v>
      </c>
      <c r="BH1000" s="5" t="n">
        <f aca="false">SUM(AE1000:AK1000)+AB1000+AC1000+AD1000</f>
        <v>2000000000</v>
      </c>
    </row>
    <row r="1001" customFormat="false" ht="15" hidden="true" customHeight="false" outlineLevel="0" collapsed="false">
      <c r="A1001" s="5" t="n">
        <f aca="false">sensitivity_exit_usd</f>
        <v>2000000000</v>
      </c>
      <c r="B1001" s="2" t="n">
        <f aca="false">ROW()-ROW($B$955)</f>
        <v>46</v>
      </c>
      <c r="C1001" s="2" t="n">
        <f aca="false">MOD(QUOTIENT($B1001,1),2)</f>
        <v>0</v>
      </c>
      <c r="D1001" s="2" t="n">
        <f aca="false">MOD(QUOTIENT($B1001,2),2)</f>
        <v>1</v>
      </c>
      <c r="E1001" s="2" t="n">
        <f aca="false">MOD(QUOTIENT($B1001,4),2)</f>
        <v>1</v>
      </c>
      <c r="F1001" s="2" t="n">
        <f aca="false">MOD(QUOTIENT($B1001,8),2)</f>
        <v>1</v>
      </c>
      <c r="G1001" s="2" t="n">
        <f aca="false">MOD(QUOTIENT($B1001,16),2)</f>
        <v>0</v>
      </c>
      <c r="H1001" s="2" t="n">
        <f aca="false">MOD(QUOTIENT($B1001,32),2)</f>
        <v>1</v>
      </c>
      <c r="I1001" s="2" t="n">
        <f aca="false">MOD(QUOTIENT($B1001,64),2)</f>
        <v>0</v>
      </c>
      <c r="J1001" s="5" t="n">
        <f aca="false">IF($C1001=const_zero,MIN(class_series_f_invested_usd,MAX(const_zero,$A1001)),const_zero)</f>
        <v>30000000</v>
      </c>
      <c r="K1001" s="5" t="n">
        <f aca="false">IF($D1001=const_zero,MIN(class_series_e_invested_usd,MAX(const_zero,$A1001-SUM($J1001:$J1001))),const_zero)</f>
        <v>0</v>
      </c>
      <c r="L1001" s="5" t="n">
        <f aca="false">IF($E1001=const_zero,MIN(class_series_d_invested_usd,MAX(const_zero,$A1001-SUM($J1001:$K1001))),const_zero)</f>
        <v>0</v>
      </c>
      <c r="M1001" s="5" t="n">
        <f aca="false">IF($F1001=const_zero,MIN(class_series_c_invested_usd,MAX(const_zero,$A1001-SUM($J1001:$L1001))),const_zero)</f>
        <v>0</v>
      </c>
      <c r="N1001" s="5" t="n">
        <f aca="false">IF($G1001=const_zero,MIN(class_series_b_invested_usd,MAX(const_zero,$A1001-SUM($J1001:$M1001))),const_zero)</f>
        <v>30000000</v>
      </c>
      <c r="O1001" s="5" t="n">
        <f aca="false">IF($H1001=const_zero,MIN(class_series_a_invested_usd,MAX(const_zero,$A1001-SUM($J1001:$N1001))),const_zero)</f>
        <v>0</v>
      </c>
      <c r="P1001" s="5" t="n">
        <f aca="false">IF($I1001=const_zero,MIN(class_seed_invested_usd,MAX(const_zero,$A1001-SUM($J1001:$O1001))),const_zero)</f>
        <v>5000000</v>
      </c>
      <c r="Q1001" s="5" t="n">
        <f aca="false">MAX(const_zero,$A1001-SUM($J1001:$P1001))</f>
        <v>1935000000</v>
      </c>
      <c r="R1001" s="9" t="n">
        <f aca="false">common_rsa_total+Sensitivity!$AE$900+Sensitivity!$AJ$900+IF($C1001=const_one,Sensitivity!$D$900,const_zero)+IF($D1001=const_one,Sensitivity!$Y$900,const_zero)+IF($E1001=const_one,Sensitivity!$V$900,const_zero)+IF($F1001=const_one,Sensitivity!$S$900,const_zero)+IF($G1001=const_one,Sensitivity!$P$900,const_zero)+IF($H1001=const_one,Sensitivity!$M$900,const_zero)+IF($I1001=const_one,Sensitivity!$J$900,const_zero)</f>
        <v>24547484.4666011</v>
      </c>
      <c r="S1001" s="23" t="b">
        <f aca="false">IF($R1001&gt;const_zero,--($Q1001&gt;option_strike_usd*$R1001),const_zero)</f>
        <v>1</v>
      </c>
      <c r="T1001" s="7" t="n">
        <f aca="false">IF($R1001&gt;const_zero,IF($S1001=const_one,($Q1001+option_strike_usd*pre_f_options_issued)/($R1001+pre_f_options_issued),$Q1001/$R1001),const_zero)</f>
        <v>71.6332789613938</v>
      </c>
      <c r="U1001" s="5" t="n">
        <f aca="false">IF($C1001=const_one,Sensitivity!$D$900*$T1001,const_zero)</f>
        <v>0</v>
      </c>
      <c r="V1001" s="5" t="n">
        <f aca="false">IF($D1001=const_one,Sensitivity!$Y$900*$T1001,const_zero)</f>
        <v>439349842.385831</v>
      </c>
      <c r="W1001" s="5" t="n">
        <f aca="false">IF($E1001=const_one,Sensitivity!$V$900*$T1001,const_zero)</f>
        <v>124187131.512652</v>
      </c>
      <c r="X1001" s="5" t="n">
        <f aca="false">IF($F1001=const_one,Sensitivity!$S$900*$T1001,const_zero)</f>
        <v>171919869.507345</v>
      </c>
      <c r="Y1001" s="5" t="n">
        <f aca="false">IF($G1001=const_one,Sensitivity!$P$900*$T1001,const_zero)</f>
        <v>0</v>
      </c>
      <c r="Z1001" s="5" t="n">
        <f aca="false">IF($H1001=const_one,Sensitivity!$M$900*$T1001,const_zero)</f>
        <v>358166394.806969</v>
      </c>
      <c r="AA1001" s="5" t="n">
        <f aca="false">IF($I1001=const_one,Sensitivity!$J$900*$T1001,const_zero)</f>
        <v>0</v>
      </c>
      <c r="AB1001" s="5" t="n">
        <f aca="false">(Sensitivity!$AE$900+Sensitivity!$AJ$900)*$T1001</f>
        <v>20094053.7311734</v>
      </c>
      <c r="AC1001" s="5" t="n">
        <f aca="false">common_rsa_total*$T1001</f>
        <v>644699510.652545</v>
      </c>
      <c r="AD1001" s="5" t="n">
        <f aca="false">IF($S1001=const_one,pre_f_options_issued*($T1001-option_strike_usd),const_zero)</f>
        <v>176583197.403485</v>
      </c>
      <c r="AE1001" s="5" t="n">
        <f aca="false">J1001+U1001</f>
        <v>30000000</v>
      </c>
      <c r="AF1001" s="5" t="n">
        <f aca="false">K1001+V1001</f>
        <v>439349842.385831</v>
      </c>
      <c r="AG1001" s="5" t="n">
        <f aca="false">L1001+W1001</f>
        <v>124187131.512652</v>
      </c>
      <c r="AH1001" s="5" t="n">
        <f aca="false">M1001+X1001</f>
        <v>171919869.507345</v>
      </c>
      <c r="AI1001" s="5" t="n">
        <f aca="false">N1001+Y1001</f>
        <v>30000000</v>
      </c>
      <c r="AJ1001" s="5" t="n">
        <f aca="false">O1001+Z1001</f>
        <v>358166394.806969</v>
      </c>
      <c r="AK1001" s="5" t="n">
        <f aca="false">P1001+AA1001</f>
        <v>5000000</v>
      </c>
      <c r="AL1001" s="5" t="n">
        <f aca="false">INDEX($AE$955:$AE$1082,$B1001-$C1001*1+const_one)</f>
        <v>30000000</v>
      </c>
      <c r="AM1001" s="5" t="n">
        <f aca="false">INDEX($AF$955:$AF$1082,$B1001-$D1001*2+const_one)</f>
        <v>300000000</v>
      </c>
      <c r="AN1001" s="5" t="n">
        <f aca="false">INDEX($AG$955:$AG$1082,$B1001-$E1001*4+const_one)</f>
        <v>100000000</v>
      </c>
      <c r="AO1001" s="5" t="n">
        <f aca="false">INDEX($AH$955:$AH$1082,$B1001-$F1001*8+const_one)</f>
        <v>60000000</v>
      </c>
      <c r="AP1001" s="5" t="n">
        <f aca="false">INDEX($AI$955:$AI$1082,$B1001-$G1001*16+const_one)</f>
        <v>30000000</v>
      </c>
      <c r="AQ1001" s="5" t="n">
        <f aca="false">INDEX($AJ$955:$AJ$1082,$B1001-$H1001*32+const_one)</f>
        <v>15000000</v>
      </c>
      <c r="AR1001" s="5" t="n">
        <f aca="false">INDEX($AK$955:$AK$1082,$B1001-$I1001*64+const_one)</f>
        <v>5000000</v>
      </c>
      <c r="AS1001" s="5" t="n">
        <f aca="false">INDEX($AE$955:$AE$1082,$B1001+(const_one-$C1001)*1+const_one)</f>
        <v>56334669.3112282</v>
      </c>
      <c r="AT1001" s="5" t="n">
        <f aca="false">INDEX($AF$955:$AF$1082,$B1001+(const_one-$D1001)*2+const_one)</f>
        <v>439349842.385831</v>
      </c>
      <c r="AU1001" s="5" t="n">
        <f aca="false">INDEX($AG$955:$AG$1082,$B1001+(const_one-$E1001)*4+const_one)</f>
        <v>124187131.512652</v>
      </c>
      <c r="AV1001" s="5" t="n">
        <f aca="false">INDEX($AH$955:$AH$1082,$B1001+(const_one-$F1001)*8+const_one)</f>
        <v>171919869.507345</v>
      </c>
      <c r="AW1001" s="5" t="n">
        <f aca="false">INDEX($AI$955:$AI$1082,$B1001+(const_one-$G1001)*16+const_one)</f>
        <v>196439073.179682</v>
      </c>
      <c r="AX1001" s="5" t="n">
        <f aca="false">INDEX($AJ$955:$AJ$1082,$B1001+(const_one-$H1001)*32+const_one)</f>
        <v>358166394.806969</v>
      </c>
      <c r="AY1001" s="5" t="n">
        <f aca="false">INDEX($AK$955:$AK$1082,$B1001+(const_one-$I1001)*64+const_one)</f>
        <v>303065908.655704</v>
      </c>
      <c r="AZ1001" s="5" t="n">
        <f aca="false">--($C1001=--(AS1001&gt;AL1001))</f>
        <v>0</v>
      </c>
      <c r="BA1001" s="5" t="n">
        <f aca="false">--($D1001=--(AT1001&gt;AM1001))</f>
        <v>1</v>
      </c>
      <c r="BB1001" s="5" t="n">
        <f aca="false">--($E1001=--(AU1001&gt;AN1001))</f>
        <v>1</v>
      </c>
      <c r="BC1001" s="5" t="n">
        <f aca="false">--($F1001=--(AV1001&gt;AO1001))</f>
        <v>1</v>
      </c>
      <c r="BD1001" s="5" t="n">
        <f aca="false">--($G1001=--(AW1001&gt;AP1001))</f>
        <v>0</v>
      </c>
      <c r="BE1001" s="5" t="n">
        <f aca="false">--($H1001=--(AX1001&gt;AQ1001))</f>
        <v>1</v>
      </c>
      <c r="BF1001" s="5" t="n">
        <f aca="false">--($I1001=--(AY1001&gt;AR1001))</f>
        <v>0</v>
      </c>
      <c r="BG1001" s="5" t="n">
        <f aca="false">SUM(AZ1001:BF1001)</f>
        <v>4</v>
      </c>
      <c r="BH1001" s="5" t="n">
        <f aca="false">SUM(AE1001:AK1001)+AB1001+AC1001+AD1001</f>
        <v>2000000000</v>
      </c>
    </row>
    <row r="1002" customFormat="false" ht="15" hidden="true" customHeight="false" outlineLevel="0" collapsed="false">
      <c r="A1002" s="5" t="n">
        <f aca="false">sensitivity_exit_usd</f>
        <v>2000000000</v>
      </c>
      <c r="B1002" s="2" t="n">
        <f aca="false">ROW()-ROW($B$955)</f>
        <v>47</v>
      </c>
      <c r="C1002" s="2" t="n">
        <f aca="false">MOD(QUOTIENT($B1002,1),2)</f>
        <v>1</v>
      </c>
      <c r="D1002" s="2" t="n">
        <f aca="false">MOD(QUOTIENT($B1002,2),2)</f>
        <v>1</v>
      </c>
      <c r="E1002" s="2" t="n">
        <f aca="false">MOD(QUOTIENT($B1002,4),2)</f>
        <v>1</v>
      </c>
      <c r="F1002" s="2" t="n">
        <f aca="false">MOD(QUOTIENT($B1002,8),2)</f>
        <v>1</v>
      </c>
      <c r="G1002" s="2" t="n">
        <f aca="false">MOD(QUOTIENT($B1002,16),2)</f>
        <v>0</v>
      </c>
      <c r="H1002" s="2" t="n">
        <f aca="false">MOD(QUOTIENT($B1002,32),2)</f>
        <v>1</v>
      </c>
      <c r="I1002" s="2" t="n">
        <f aca="false">MOD(QUOTIENT($B1002,64),2)</f>
        <v>0</v>
      </c>
      <c r="J1002" s="5" t="n">
        <f aca="false">IF($C1002=const_zero,MIN(class_series_f_invested_usd,MAX(const_zero,$A1002)),const_zero)</f>
        <v>0</v>
      </c>
      <c r="K1002" s="5" t="n">
        <f aca="false">IF($D1002=const_zero,MIN(class_series_e_invested_usd,MAX(const_zero,$A1002-SUM($J1002:$J1002))),const_zero)</f>
        <v>0</v>
      </c>
      <c r="L1002" s="5" t="n">
        <f aca="false">IF($E1002=const_zero,MIN(class_series_d_invested_usd,MAX(const_zero,$A1002-SUM($J1002:$K1002))),const_zero)</f>
        <v>0</v>
      </c>
      <c r="M1002" s="5" t="n">
        <f aca="false">IF($F1002=const_zero,MIN(class_series_c_invested_usd,MAX(const_zero,$A1002-SUM($J1002:$L1002))),const_zero)</f>
        <v>0</v>
      </c>
      <c r="N1002" s="5" t="n">
        <f aca="false">IF($G1002=const_zero,MIN(class_series_b_invested_usd,MAX(const_zero,$A1002-SUM($J1002:$M1002))),const_zero)</f>
        <v>30000000</v>
      </c>
      <c r="O1002" s="5" t="n">
        <f aca="false">IF($H1002=const_zero,MIN(class_series_a_invested_usd,MAX(const_zero,$A1002-SUM($J1002:$N1002))),const_zero)</f>
        <v>0</v>
      </c>
      <c r="P1002" s="5" t="n">
        <f aca="false">IF($I1002=const_zero,MIN(class_seed_invested_usd,MAX(const_zero,$A1002-SUM($J1002:$O1002))),const_zero)</f>
        <v>5000000</v>
      </c>
      <c r="Q1002" s="5" t="n">
        <f aca="false">MAX(const_zero,$A1002-SUM($J1002:$P1002))</f>
        <v>1965000000</v>
      </c>
      <c r="R1002" s="9" t="n">
        <f aca="false">common_rsa_total+Sensitivity!$AE$900+Sensitivity!$AJ$900+IF($C1002=const_one,Sensitivity!$D$900,const_zero)+IF($D1002=const_one,Sensitivity!$Y$900,const_zero)+IF($E1002=const_one,Sensitivity!$V$900,const_zero)+IF($F1002=const_one,Sensitivity!$S$900,const_zero)+IF($G1002=const_one,Sensitivity!$P$900,const_zero)+IF($H1002=const_one,Sensitivity!$M$900,const_zero)+IF($I1002=const_one,Sensitivity!$J$900,const_zero)</f>
        <v>25344752.5358044</v>
      </c>
      <c r="S1002" s="23" t="b">
        <f aca="false">IF($R1002&gt;const_zero,--($Q1002&gt;option_strike_usd*$R1002),const_zero)</f>
        <v>1</v>
      </c>
      <c r="T1002" s="7" t="n">
        <f aca="false">IF($R1002&gt;const_zero,IF($S1002=const_one,($Q1002+option_strike_usd*pre_f_options_issued)/($R1002+pre_f_options_issued),$Q1002/$R1002),const_zero)</f>
        <v>70.6596331739733</v>
      </c>
      <c r="U1002" s="5" t="n">
        <f aca="false">IF($C1002=const_one,Sensitivity!$D$900*$T1002,const_zero)</f>
        <v>56334669.3112282</v>
      </c>
      <c r="V1002" s="5" t="n">
        <f aca="false">IF($D1002=const_one,Sensitivity!$Y$900*$T1002,const_zero)</f>
        <v>433378160.934904</v>
      </c>
      <c r="W1002" s="5" t="n">
        <f aca="false">IF($E1002=const_one,Sensitivity!$V$900*$T1002,const_zero)</f>
        <v>122499169.168861</v>
      </c>
      <c r="X1002" s="5" t="n">
        <f aca="false">IF($F1002=const_one,Sensitivity!$S$900*$T1002,const_zero)</f>
        <v>169583119.617536</v>
      </c>
      <c r="Y1002" s="5" t="n">
        <f aca="false">IF($G1002=const_one,Sensitivity!$P$900*$T1002,const_zero)</f>
        <v>0</v>
      </c>
      <c r="Z1002" s="5" t="n">
        <f aca="false">IF($H1002=const_one,Sensitivity!$M$900*$T1002,const_zero)</f>
        <v>353298165.869867</v>
      </c>
      <c r="AA1002" s="5" t="n">
        <f aca="false">IF($I1002=const_one,Sensitivity!$J$900*$T1002,const_zero)</f>
        <v>0</v>
      </c>
      <c r="AB1002" s="5" t="n">
        <f aca="false">(Sensitivity!$AE$900+Sensitivity!$AJ$900)*$T1002</f>
        <v>19820933.5969114</v>
      </c>
      <c r="AC1002" s="5" t="n">
        <f aca="false">common_rsa_total*$T1002</f>
        <v>635936698.56576</v>
      </c>
      <c r="AD1002" s="5" t="n">
        <f aca="false">IF($S1002=const_one,pre_f_options_issued*($T1002-option_strike_usd),const_zero)</f>
        <v>174149082.934933</v>
      </c>
      <c r="AE1002" s="5" t="n">
        <f aca="false">J1002+U1002</f>
        <v>56334669.3112282</v>
      </c>
      <c r="AF1002" s="5" t="n">
        <f aca="false">K1002+V1002</f>
        <v>433378160.934904</v>
      </c>
      <c r="AG1002" s="5" t="n">
        <f aca="false">L1002+W1002</f>
        <v>122499169.168861</v>
      </c>
      <c r="AH1002" s="5" t="n">
        <f aca="false">M1002+X1002</f>
        <v>169583119.617536</v>
      </c>
      <c r="AI1002" s="5" t="n">
        <f aca="false">N1002+Y1002</f>
        <v>30000000</v>
      </c>
      <c r="AJ1002" s="5" t="n">
        <f aca="false">O1002+Z1002</f>
        <v>353298165.869867</v>
      </c>
      <c r="AK1002" s="5" t="n">
        <f aca="false">P1002+AA1002</f>
        <v>5000000</v>
      </c>
      <c r="AL1002" s="5" t="n">
        <f aca="false">INDEX($AE$955:$AE$1082,$B1002-$C1002*1+const_one)</f>
        <v>30000000</v>
      </c>
      <c r="AM1002" s="5" t="n">
        <f aca="false">INDEX($AF$955:$AF$1082,$B1002-$D1002*2+const_one)</f>
        <v>300000000</v>
      </c>
      <c r="AN1002" s="5" t="n">
        <f aca="false">INDEX($AG$955:$AG$1082,$B1002-$E1002*4+const_one)</f>
        <v>100000000</v>
      </c>
      <c r="AO1002" s="5" t="n">
        <f aca="false">INDEX($AH$955:$AH$1082,$B1002-$F1002*8+const_one)</f>
        <v>60000000</v>
      </c>
      <c r="AP1002" s="5" t="n">
        <f aca="false">INDEX($AI$955:$AI$1082,$B1002-$G1002*16+const_one)</f>
        <v>30000000</v>
      </c>
      <c r="AQ1002" s="5" t="n">
        <f aca="false">INDEX($AJ$955:$AJ$1082,$B1002-$H1002*32+const_one)</f>
        <v>15000000</v>
      </c>
      <c r="AR1002" s="5" t="n">
        <f aca="false">INDEX($AK$955:$AK$1082,$B1002-$I1002*64+const_one)</f>
        <v>5000000</v>
      </c>
      <c r="AS1002" s="5" t="n">
        <f aca="false">INDEX($AE$955:$AE$1082,$B1002+(const_one-$C1002)*1+const_one)</f>
        <v>56334669.3112282</v>
      </c>
      <c r="AT1002" s="5" t="n">
        <f aca="false">INDEX($AF$955:$AF$1082,$B1002+(const_one-$D1002)*2+const_one)</f>
        <v>433378160.934904</v>
      </c>
      <c r="AU1002" s="5" t="n">
        <f aca="false">INDEX($AG$955:$AG$1082,$B1002+(const_one-$E1002)*4+const_one)</f>
        <v>122499169.168861</v>
      </c>
      <c r="AV1002" s="5" t="n">
        <f aca="false">INDEX($AH$955:$AH$1082,$B1002+(const_one-$F1002)*8+const_one)</f>
        <v>169583119.617536</v>
      </c>
      <c r="AW1002" s="5" t="n">
        <f aca="false">INDEX($AI$955:$AI$1082,$B1002+(const_one-$G1002)*16+const_one)</f>
        <v>194279399.48761</v>
      </c>
      <c r="AX1002" s="5" t="n">
        <f aca="false">INDEX($AJ$955:$AJ$1082,$B1002+(const_one-$H1002)*32+const_one)</f>
        <v>353298165.869867</v>
      </c>
      <c r="AY1002" s="5" t="n">
        <f aca="false">INDEX($AK$955:$AK$1082,$B1002+(const_one-$I1002)*64+const_one)</f>
        <v>300276276.682213</v>
      </c>
      <c r="AZ1002" s="5" t="n">
        <f aca="false">--($C1002=--(AS1002&gt;AL1002))</f>
        <v>1</v>
      </c>
      <c r="BA1002" s="5" t="n">
        <f aca="false">--($D1002=--(AT1002&gt;AM1002))</f>
        <v>1</v>
      </c>
      <c r="BB1002" s="5" t="n">
        <f aca="false">--($E1002=--(AU1002&gt;AN1002))</f>
        <v>1</v>
      </c>
      <c r="BC1002" s="5" t="n">
        <f aca="false">--($F1002=--(AV1002&gt;AO1002))</f>
        <v>1</v>
      </c>
      <c r="BD1002" s="5" t="n">
        <f aca="false">--($G1002=--(AW1002&gt;AP1002))</f>
        <v>0</v>
      </c>
      <c r="BE1002" s="5" t="n">
        <f aca="false">--($H1002=--(AX1002&gt;AQ1002))</f>
        <v>1</v>
      </c>
      <c r="BF1002" s="5" t="n">
        <f aca="false">--($I1002=--(AY1002&gt;AR1002))</f>
        <v>0</v>
      </c>
      <c r="BG1002" s="5" t="n">
        <f aca="false">SUM(AZ1002:BF1002)</f>
        <v>5</v>
      </c>
      <c r="BH1002" s="5" t="n">
        <f aca="false">SUM(AE1002:AK1002)+AB1002+AC1002+AD1002</f>
        <v>2000000000</v>
      </c>
    </row>
    <row r="1003" customFormat="false" ht="15" hidden="true" customHeight="false" outlineLevel="0" collapsed="false">
      <c r="A1003" s="5" t="n">
        <f aca="false">sensitivity_exit_usd</f>
        <v>2000000000</v>
      </c>
      <c r="B1003" s="2" t="n">
        <f aca="false">ROW()-ROW($B$955)</f>
        <v>48</v>
      </c>
      <c r="C1003" s="2" t="n">
        <f aca="false">MOD(QUOTIENT($B1003,1),2)</f>
        <v>0</v>
      </c>
      <c r="D1003" s="2" t="n">
        <f aca="false">MOD(QUOTIENT($B1003,2),2)</f>
        <v>0</v>
      </c>
      <c r="E1003" s="2" t="n">
        <f aca="false">MOD(QUOTIENT($B1003,4),2)</f>
        <v>0</v>
      </c>
      <c r="F1003" s="2" t="n">
        <f aca="false">MOD(QUOTIENT($B1003,8),2)</f>
        <v>0</v>
      </c>
      <c r="G1003" s="2" t="n">
        <f aca="false">MOD(QUOTIENT($B1003,16),2)</f>
        <v>1</v>
      </c>
      <c r="H1003" s="2" t="n">
        <f aca="false">MOD(QUOTIENT($B1003,32),2)</f>
        <v>1</v>
      </c>
      <c r="I1003" s="2" t="n">
        <f aca="false">MOD(QUOTIENT($B1003,64),2)</f>
        <v>0</v>
      </c>
      <c r="J1003" s="5" t="n">
        <f aca="false">IF($C1003=const_zero,MIN(class_series_f_invested_usd,MAX(const_zero,$A1003)),const_zero)</f>
        <v>30000000</v>
      </c>
      <c r="K1003" s="5" t="n">
        <f aca="false">IF($D1003=const_zero,MIN(class_series_e_invested_usd,MAX(const_zero,$A1003-SUM($J1003:$J1003))),const_zero)</f>
        <v>300000000</v>
      </c>
      <c r="L1003" s="5" t="n">
        <f aca="false">IF($E1003=const_zero,MIN(class_series_d_invested_usd,MAX(const_zero,$A1003-SUM($J1003:$K1003))),const_zero)</f>
        <v>100000000</v>
      </c>
      <c r="M1003" s="5" t="n">
        <f aca="false">IF($F1003=const_zero,MIN(class_series_c_invested_usd,MAX(const_zero,$A1003-SUM($J1003:$L1003))),const_zero)</f>
        <v>60000000</v>
      </c>
      <c r="N1003" s="5" t="n">
        <f aca="false">IF($G1003=const_zero,MIN(class_series_b_invested_usd,MAX(const_zero,$A1003-SUM($J1003:$M1003))),const_zero)</f>
        <v>0</v>
      </c>
      <c r="O1003" s="5" t="n">
        <f aca="false">IF($H1003=const_zero,MIN(class_series_a_invested_usd,MAX(const_zero,$A1003-SUM($J1003:$N1003))),const_zero)</f>
        <v>0</v>
      </c>
      <c r="P1003" s="5" t="n">
        <f aca="false">IF($I1003=const_zero,MIN(class_seed_invested_usd,MAX(const_zero,$A1003-SUM($J1003:$O1003))),const_zero)</f>
        <v>5000000</v>
      </c>
      <c r="Q1003" s="5" t="n">
        <f aca="false">MAX(const_zero,$A1003-SUM($J1003:$P1003))</f>
        <v>1505000000</v>
      </c>
      <c r="R1003" s="9" t="n">
        <f aca="false">common_rsa_total+Sensitivity!$AE$900+Sensitivity!$AJ$900+IF($C1003=const_one,Sensitivity!$D$900,const_zero)+IF($D1003=const_one,Sensitivity!$Y$900,const_zero)+IF($E1003=const_one,Sensitivity!$V$900,const_zero)+IF($F1003=const_one,Sensitivity!$S$900,const_zero)+IF($G1003=const_one,Sensitivity!$P$900,const_zero)+IF($H1003=const_one,Sensitivity!$M$900,const_zero)+IF($I1003=const_one,Sensitivity!$J$900,const_zero)</f>
        <v>17280512.8289884</v>
      </c>
      <c r="S1003" s="23" t="b">
        <f aca="false">IF($R1003&gt;const_zero,--($Q1003&gt;option_strike_usd*$R1003),const_zero)</f>
        <v>1</v>
      </c>
      <c r="T1003" s="7" t="n">
        <f aca="false">IF($R1003&gt;const_zero,IF($S1003=const_one,($Q1003+option_strike_usd*pre_f_options_issued)/($R1003+pre_f_options_issued),$Q1003/$R1003),const_zero)</f>
        <v>76.2113709099977</v>
      </c>
      <c r="U1003" s="5" t="n">
        <f aca="false">IF($C1003=const_one,Sensitivity!$D$900*$T1003,const_zero)</f>
        <v>0</v>
      </c>
      <c r="V1003" s="5" t="n">
        <f aca="false">IF($D1003=const_one,Sensitivity!$Y$900*$T1003,const_zero)</f>
        <v>0</v>
      </c>
      <c r="W1003" s="5" t="n">
        <f aca="false">IF($E1003=const_one,Sensitivity!$V$900*$T1003,const_zero)</f>
        <v>0</v>
      </c>
      <c r="X1003" s="5" t="n">
        <f aca="false">IF($F1003=const_one,Sensitivity!$S$900*$T1003,const_zero)</f>
        <v>0</v>
      </c>
      <c r="Y1003" s="5" t="n">
        <f aca="false">IF($G1003=const_one,Sensitivity!$P$900*$T1003,const_zero)</f>
        <v>228634112.729993</v>
      </c>
      <c r="Z1003" s="5" t="n">
        <f aca="false">IF($H1003=const_one,Sensitivity!$M$900*$T1003,const_zero)</f>
        <v>381056854.549988</v>
      </c>
      <c r="AA1003" s="5" t="n">
        <f aca="false">IF($I1003=const_one,Sensitivity!$J$900*$T1003,const_zero)</f>
        <v>0</v>
      </c>
      <c r="AB1003" s="5" t="n">
        <f aca="false">(Sensitivity!$AE$900+Sensitivity!$AJ$900)*$T1003</f>
        <v>21378267.2550451</v>
      </c>
      <c r="AC1003" s="5" t="n">
        <f aca="false">common_rsa_total*$T1003</f>
        <v>685902338.189979</v>
      </c>
      <c r="AD1003" s="5" t="n">
        <f aca="false">IF($S1003=const_one,pre_f_options_issued*($T1003-option_strike_usd),const_zero)</f>
        <v>188028427.274994</v>
      </c>
      <c r="AE1003" s="5" t="n">
        <f aca="false">J1003+U1003</f>
        <v>30000000</v>
      </c>
      <c r="AF1003" s="5" t="n">
        <f aca="false">K1003+V1003</f>
        <v>300000000</v>
      </c>
      <c r="AG1003" s="5" t="n">
        <f aca="false">L1003+W1003</f>
        <v>100000000</v>
      </c>
      <c r="AH1003" s="5" t="n">
        <f aca="false">M1003+X1003</f>
        <v>60000000</v>
      </c>
      <c r="AI1003" s="5" t="n">
        <f aca="false">N1003+Y1003</f>
        <v>228634112.729993</v>
      </c>
      <c r="AJ1003" s="5" t="n">
        <f aca="false">O1003+Z1003</f>
        <v>381056854.549988</v>
      </c>
      <c r="AK1003" s="5" t="n">
        <f aca="false">P1003+AA1003</f>
        <v>5000000</v>
      </c>
      <c r="AL1003" s="5" t="n">
        <f aca="false">INDEX($AE$955:$AE$1082,$B1003-$C1003*1+const_one)</f>
        <v>30000000</v>
      </c>
      <c r="AM1003" s="5" t="n">
        <f aca="false">INDEX($AF$955:$AF$1082,$B1003-$D1003*2+const_one)</f>
        <v>300000000</v>
      </c>
      <c r="AN1003" s="5" t="n">
        <f aca="false">INDEX($AG$955:$AG$1082,$B1003-$E1003*4+const_one)</f>
        <v>100000000</v>
      </c>
      <c r="AO1003" s="5" t="n">
        <f aca="false">INDEX($AH$955:$AH$1082,$B1003-$F1003*8+const_one)</f>
        <v>60000000</v>
      </c>
      <c r="AP1003" s="5" t="n">
        <f aca="false">INDEX($AI$955:$AI$1082,$B1003-$G1003*16+const_one)</f>
        <v>30000000</v>
      </c>
      <c r="AQ1003" s="5" t="n">
        <f aca="false">INDEX($AJ$955:$AJ$1082,$B1003-$H1003*32+const_one)</f>
        <v>15000000</v>
      </c>
      <c r="AR1003" s="5" t="n">
        <f aca="false">INDEX($AK$955:$AK$1082,$B1003-$I1003*64+const_one)</f>
        <v>5000000</v>
      </c>
      <c r="AS1003" s="5" t="n">
        <f aca="false">INDEX($AE$955:$AE$1082,$B1003+(const_one-$C1003)*1+const_one)</f>
        <v>59569088.7401671</v>
      </c>
      <c r="AT1003" s="5" t="n">
        <f aca="false">INDEX($AF$955:$AF$1082,$B1003+(const_one-$D1003)*2+const_one)</f>
        <v>427801489.49004</v>
      </c>
      <c r="AU1003" s="5" t="n">
        <f aca="false">INDEX($AG$955:$AG$1082,$B1003+(const_one-$E1003)*4+const_one)</f>
        <v>129535339.468984</v>
      </c>
      <c r="AV1003" s="5" t="n">
        <f aca="false">INDEX($AH$955:$AH$1082,$B1003+(const_one-$F1003)*8+const_one)</f>
        <v>169608341.745973</v>
      </c>
      <c r="AW1003" s="5" t="n">
        <f aca="false">INDEX($AI$955:$AI$1082,$B1003+(const_one-$G1003)*16+const_one)</f>
        <v>228634112.729993</v>
      </c>
      <c r="AX1003" s="5" t="n">
        <f aca="false">INDEX($AJ$955:$AJ$1082,$B1003+(const_one-$H1003)*32+const_one)</f>
        <v>381056854.549988</v>
      </c>
      <c r="AY1003" s="5" t="n">
        <f aca="false">INDEX($AK$955:$AK$1082,$B1003+(const_one-$I1003)*64+const_one)</f>
        <v>305179317.804648</v>
      </c>
      <c r="AZ1003" s="5" t="n">
        <f aca="false">--($C1003=--(AS1003&gt;AL1003))</f>
        <v>0</v>
      </c>
      <c r="BA1003" s="5" t="n">
        <f aca="false">--($D1003=--(AT1003&gt;AM1003))</f>
        <v>0</v>
      </c>
      <c r="BB1003" s="5" t="n">
        <f aca="false">--($E1003=--(AU1003&gt;AN1003))</f>
        <v>0</v>
      </c>
      <c r="BC1003" s="5" t="n">
        <f aca="false">--($F1003=--(AV1003&gt;AO1003))</f>
        <v>0</v>
      </c>
      <c r="BD1003" s="5" t="n">
        <f aca="false">--($G1003=--(AW1003&gt;AP1003))</f>
        <v>1</v>
      </c>
      <c r="BE1003" s="5" t="n">
        <f aca="false">--($H1003=--(AX1003&gt;AQ1003))</f>
        <v>1</v>
      </c>
      <c r="BF1003" s="5" t="n">
        <f aca="false">--($I1003=--(AY1003&gt;AR1003))</f>
        <v>0</v>
      </c>
      <c r="BG1003" s="5" t="n">
        <f aca="false">SUM(AZ1003:BF1003)</f>
        <v>2</v>
      </c>
      <c r="BH1003" s="5" t="n">
        <f aca="false">SUM(AE1003:AK1003)+AB1003+AC1003+AD1003</f>
        <v>2000000000</v>
      </c>
    </row>
    <row r="1004" customFormat="false" ht="15" hidden="true" customHeight="false" outlineLevel="0" collapsed="false">
      <c r="A1004" s="5" t="n">
        <f aca="false">sensitivity_exit_usd</f>
        <v>2000000000</v>
      </c>
      <c r="B1004" s="2" t="n">
        <f aca="false">ROW()-ROW($B$955)</f>
        <v>49</v>
      </c>
      <c r="C1004" s="2" t="n">
        <f aca="false">MOD(QUOTIENT($B1004,1),2)</f>
        <v>1</v>
      </c>
      <c r="D1004" s="2" t="n">
        <f aca="false">MOD(QUOTIENT($B1004,2),2)</f>
        <v>0</v>
      </c>
      <c r="E1004" s="2" t="n">
        <f aca="false">MOD(QUOTIENT($B1004,4),2)</f>
        <v>0</v>
      </c>
      <c r="F1004" s="2" t="n">
        <f aca="false">MOD(QUOTIENT($B1004,8),2)</f>
        <v>0</v>
      </c>
      <c r="G1004" s="2" t="n">
        <f aca="false">MOD(QUOTIENT($B1004,16),2)</f>
        <v>1</v>
      </c>
      <c r="H1004" s="2" t="n">
        <f aca="false">MOD(QUOTIENT($B1004,32),2)</f>
        <v>1</v>
      </c>
      <c r="I1004" s="2" t="n">
        <f aca="false">MOD(QUOTIENT($B1004,64),2)</f>
        <v>0</v>
      </c>
      <c r="J1004" s="5" t="n">
        <f aca="false">IF($C1004=const_zero,MIN(class_series_f_invested_usd,MAX(const_zero,$A1004)),const_zero)</f>
        <v>0</v>
      </c>
      <c r="K1004" s="5" t="n">
        <f aca="false">IF($D1004=const_zero,MIN(class_series_e_invested_usd,MAX(const_zero,$A1004-SUM($J1004:$J1004))),const_zero)</f>
        <v>300000000</v>
      </c>
      <c r="L1004" s="5" t="n">
        <f aca="false">IF($E1004=const_zero,MIN(class_series_d_invested_usd,MAX(const_zero,$A1004-SUM($J1004:$K1004))),const_zero)</f>
        <v>100000000</v>
      </c>
      <c r="M1004" s="5" t="n">
        <f aca="false">IF($F1004=const_zero,MIN(class_series_c_invested_usd,MAX(const_zero,$A1004-SUM($J1004:$L1004))),const_zero)</f>
        <v>60000000</v>
      </c>
      <c r="N1004" s="5" t="n">
        <f aca="false">IF($G1004=const_zero,MIN(class_series_b_invested_usd,MAX(const_zero,$A1004-SUM($J1004:$M1004))),const_zero)</f>
        <v>0</v>
      </c>
      <c r="O1004" s="5" t="n">
        <f aca="false">IF($H1004=const_zero,MIN(class_series_a_invested_usd,MAX(const_zero,$A1004-SUM($J1004:$N1004))),const_zero)</f>
        <v>0</v>
      </c>
      <c r="P1004" s="5" t="n">
        <f aca="false">IF($I1004=const_zero,MIN(class_seed_invested_usd,MAX(const_zero,$A1004-SUM($J1004:$O1004))),const_zero)</f>
        <v>5000000</v>
      </c>
      <c r="Q1004" s="5" t="n">
        <f aca="false">MAX(const_zero,$A1004-SUM($J1004:$P1004))</f>
        <v>1535000000</v>
      </c>
      <c r="R1004" s="9" t="n">
        <f aca="false">common_rsa_total+Sensitivity!$AE$900+Sensitivity!$AJ$900+IF($C1004=const_one,Sensitivity!$D$900,const_zero)+IF($D1004=const_one,Sensitivity!$Y$900,const_zero)+IF($E1004=const_one,Sensitivity!$V$900,const_zero)+IF($F1004=const_one,Sensitivity!$S$900,const_zero)+IF($G1004=const_one,Sensitivity!$P$900,const_zero)+IF($H1004=const_one,Sensitivity!$M$900,const_zero)+IF($I1004=const_one,Sensitivity!$J$900,const_zero)</f>
        <v>18077780.8981917</v>
      </c>
      <c r="S1004" s="23" t="b">
        <f aca="false">IF($R1004&gt;const_zero,--($Q1004&gt;option_strike_usd*$R1004),const_zero)</f>
        <v>1</v>
      </c>
      <c r="T1004" s="7" t="n">
        <f aca="false">IF($R1004&gt;const_zero,IF($S1004=const_one,($Q1004+option_strike_usd*pre_f_options_issued)/($R1004+pre_f_options_issued),$Q1004/$R1004),const_zero)</f>
        <v>74.7165113481751</v>
      </c>
      <c r="U1004" s="5" t="n">
        <f aca="false">IF($C1004=const_one,Sensitivity!$D$900*$T1004,const_zero)</f>
        <v>59569088.7401671</v>
      </c>
      <c r="V1004" s="5" t="n">
        <f aca="false">IF($D1004=const_one,Sensitivity!$Y$900*$T1004,const_zero)</f>
        <v>0</v>
      </c>
      <c r="W1004" s="5" t="n">
        <f aca="false">IF($E1004=const_one,Sensitivity!$V$900*$T1004,const_zero)</f>
        <v>0</v>
      </c>
      <c r="X1004" s="5" t="n">
        <f aca="false">IF($F1004=const_one,Sensitivity!$S$900*$T1004,const_zero)</f>
        <v>0</v>
      </c>
      <c r="Y1004" s="5" t="n">
        <f aca="false">IF($G1004=const_one,Sensitivity!$P$900*$T1004,const_zero)</f>
        <v>224149534.044525</v>
      </c>
      <c r="Z1004" s="5" t="n">
        <f aca="false">IF($H1004=const_one,Sensitivity!$M$900*$T1004,const_zero)</f>
        <v>373582556.740876</v>
      </c>
      <c r="AA1004" s="5" t="n">
        <f aca="false">IF($I1004=const_one,Sensitivity!$J$900*$T1004,const_zero)</f>
        <v>0</v>
      </c>
      <c r="AB1004" s="5" t="n">
        <f aca="false">(Sensitivity!$AE$900+Sensitivity!$AJ$900)*$T1004</f>
        <v>20958939.970418</v>
      </c>
      <c r="AC1004" s="5" t="n">
        <f aca="false">common_rsa_total*$T1004</f>
        <v>672448602.133576</v>
      </c>
      <c r="AD1004" s="5" t="n">
        <f aca="false">IF($S1004=const_one,pre_f_options_issued*($T1004-option_strike_usd),const_zero)</f>
        <v>184291278.370438</v>
      </c>
      <c r="AE1004" s="5" t="n">
        <f aca="false">J1004+U1004</f>
        <v>59569088.7401671</v>
      </c>
      <c r="AF1004" s="5" t="n">
        <f aca="false">K1004+V1004</f>
        <v>300000000</v>
      </c>
      <c r="AG1004" s="5" t="n">
        <f aca="false">L1004+W1004</f>
        <v>100000000</v>
      </c>
      <c r="AH1004" s="5" t="n">
        <f aca="false">M1004+X1004</f>
        <v>60000000</v>
      </c>
      <c r="AI1004" s="5" t="n">
        <f aca="false">N1004+Y1004</f>
        <v>224149534.044525</v>
      </c>
      <c r="AJ1004" s="5" t="n">
        <f aca="false">O1004+Z1004</f>
        <v>373582556.740876</v>
      </c>
      <c r="AK1004" s="5" t="n">
        <f aca="false">P1004+AA1004</f>
        <v>5000000</v>
      </c>
      <c r="AL1004" s="5" t="n">
        <f aca="false">INDEX($AE$955:$AE$1082,$B1004-$C1004*1+const_one)</f>
        <v>30000000</v>
      </c>
      <c r="AM1004" s="5" t="n">
        <f aca="false">INDEX($AF$955:$AF$1082,$B1004-$D1004*2+const_one)</f>
        <v>300000000</v>
      </c>
      <c r="AN1004" s="5" t="n">
        <f aca="false">INDEX($AG$955:$AG$1082,$B1004-$E1004*4+const_one)</f>
        <v>100000000</v>
      </c>
      <c r="AO1004" s="5" t="n">
        <f aca="false">INDEX($AH$955:$AH$1082,$B1004-$F1004*8+const_one)</f>
        <v>60000000</v>
      </c>
      <c r="AP1004" s="5" t="n">
        <f aca="false">INDEX($AI$955:$AI$1082,$B1004-$G1004*16+const_one)</f>
        <v>30000000</v>
      </c>
      <c r="AQ1004" s="5" t="n">
        <f aca="false">INDEX($AJ$955:$AJ$1082,$B1004-$H1004*32+const_one)</f>
        <v>15000000</v>
      </c>
      <c r="AR1004" s="5" t="n">
        <f aca="false">INDEX($AK$955:$AK$1082,$B1004-$I1004*64+const_one)</f>
        <v>5000000</v>
      </c>
      <c r="AS1004" s="5" t="n">
        <f aca="false">INDEX($AE$955:$AE$1082,$B1004+(const_one-$C1004)*1+const_one)</f>
        <v>59569088.7401671</v>
      </c>
      <c r="AT1004" s="5" t="n">
        <f aca="false">INDEX($AF$955:$AF$1082,$B1004+(const_one-$D1004)*2+const_one)</f>
        <v>421921055.801596</v>
      </c>
      <c r="AU1004" s="5" t="n">
        <f aca="false">INDEX($AG$955:$AG$1082,$B1004+(const_one-$E1004)*4+const_one)</f>
        <v>127237645.238073</v>
      </c>
      <c r="AV1004" s="5" t="n">
        <f aca="false">INDEX($AH$955:$AH$1082,$B1004+(const_one-$F1004)*8+const_one)</f>
        <v>166856843.878328</v>
      </c>
      <c r="AW1004" s="5" t="n">
        <f aca="false">INDEX($AI$955:$AI$1082,$B1004+(const_one-$G1004)*16+const_one)</f>
        <v>224149534.044525</v>
      </c>
      <c r="AX1004" s="5" t="n">
        <f aca="false">INDEX($AJ$955:$AJ$1082,$B1004+(const_one-$H1004)*32+const_one)</f>
        <v>373582556.740876</v>
      </c>
      <c r="AY1004" s="5" t="n">
        <f aca="false">INDEX($AK$955:$AK$1082,$B1004+(const_one-$I1004)*64+const_one)</f>
        <v>301531240.364377</v>
      </c>
      <c r="AZ1004" s="5" t="n">
        <f aca="false">--($C1004=--(AS1004&gt;AL1004))</f>
        <v>1</v>
      </c>
      <c r="BA1004" s="5" t="n">
        <f aca="false">--($D1004=--(AT1004&gt;AM1004))</f>
        <v>0</v>
      </c>
      <c r="BB1004" s="5" t="n">
        <f aca="false">--($E1004=--(AU1004&gt;AN1004))</f>
        <v>0</v>
      </c>
      <c r="BC1004" s="5" t="n">
        <f aca="false">--($F1004=--(AV1004&gt;AO1004))</f>
        <v>0</v>
      </c>
      <c r="BD1004" s="5" t="n">
        <f aca="false">--($G1004=--(AW1004&gt;AP1004))</f>
        <v>1</v>
      </c>
      <c r="BE1004" s="5" t="n">
        <f aca="false">--($H1004=--(AX1004&gt;AQ1004))</f>
        <v>1</v>
      </c>
      <c r="BF1004" s="5" t="n">
        <f aca="false">--($I1004=--(AY1004&gt;AR1004))</f>
        <v>0</v>
      </c>
      <c r="BG1004" s="5" t="n">
        <f aca="false">SUM(AZ1004:BF1004)</f>
        <v>3</v>
      </c>
      <c r="BH1004" s="5" t="n">
        <f aca="false">SUM(AE1004:AK1004)+AB1004+AC1004+AD1004</f>
        <v>2000000000</v>
      </c>
    </row>
    <row r="1005" customFormat="false" ht="15" hidden="true" customHeight="false" outlineLevel="0" collapsed="false">
      <c r="A1005" s="5" t="n">
        <f aca="false">sensitivity_exit_usd</f>
        <v>2000000000</v>
      </c>
      <c r="B1005" s="2" t="n">
        <f aca="false">ROW()-ROW($B$955)</f>
        <v>50</v>
      </c>
      <c r="C1005" s="2" t="n">
        <f aca="false">MOD(QUOTIENT($B1005,1),2)</f>
        <v>0</v>
      </c>
      <c r="D1005" s="2" t="n">
        <f aca="false">MOD(QUOTIENT($B1005,2),2)</f>
        <v>1</v>
      </c>
      <c r="E1005" s="2" t="n">
        <f aca="false">MOD(QUOTIENT($B1005,4),2)</f>
        <v>0</v>
      </c>
      <c r="F1005" s="2" t="n">
        <f aca="false">MOD(QUOTIENT($B1005,8),2)</f>
        <v>0</v>
      </c>
      <c r="G1005" s="2" t="n">
        <f aca="false">MOD(QUOTIENT($B1005,16),2)</f>
        <v>1</v>
      </c>
      <c r="H1005" s="2" t="n">
        <f aca="false">MOD(QUOTIENT($B1005,32),2)</f>
        <v>1</v>
      </c>
      <c r="I1005" s="2" t="n">
        <f aca="false">MOD(QUOTIENT($B1005,64),2)</f>
        <v>0</v>
      </c>
      <c r="J1005" s="5" t="n">
        <f aca="false">IF($C1005=const_zero,MIN(class_series_f_invested_usd,MAX(const_zero,$A1005)),const_zero)</f>
        <v>30000000</v>
      </c>
      <c r="K1005" s="5" t="n">
        <f aca="false">IF($D1005=const_zero,MIN(class_series_e_invested_usd,MAX(const_zero,$A1005-SUM($J1005:$J1005))),const_zero)</f>
        <v>0</v>
      </c>
      <c r="L1005" s="5" t="n">
        <f aca="false">IF($E1005=const_zero,MIN(class_series_d_invested_usd,MAX(const_zero,$A1005-SUM($J1005:$K1005))),const_zero)</f>
        <v>100000000</v>
      </c>
      <c r="M1005" s="5" t="n">
        <f aca="false">IF($F1005=const_zero,MIN(class_series_c_invested_usd,MAX(const_zero,$A1005-SUM($J1005:$L1005))),const_zero)</f>
        <v>60000000</v>
      </c>
      <c r="N1005" s="5" t="n">
        <f aca="false">IF($G1005=const_zero,MIN(class_series_b_invested_usd,MAX(const_zero,$A1005-SUM($J1005:$M1005))),const_zero)</f>
        <v>0</v>
      </c>
      <c r="O1005" s="5" t="n">
        <f aca="false">IF($H1005=const_zero,MIN(class_series_a_invested_usd,MAX(const_zero,$A1005-SUM($J1005:$N1005))),const_zero)</f>
        <v>0</v>
      </c>
      <c r="P1005" s="5" t="n">
        <f aca="false">IF($I1005=const_zero,MIN(class_seed_invested_usd,MAX(const_zero,$A1005-SUM($J1005:$O1005))),const_zero)</f>
        <v>5000000</v>
      </c>
      <c r="Q1005" s="5" t="n">
        <f aca="false">MAX(const_zero,$A1005-SUM($J1005:$P1005))</f>
        <v>1805000000</v>
      </c>
      <c r="R1005" s="9" t="n">
        <f aca="false">common_rsa_total+Sensitivity!$AE$900+Sensitivity!$AJ$900+IF($C1005=const_one,Sensitivity!$D$900,const_zero)+IF($D1005=const_one,Sensitivity!$Y$900,const_zero)+IF($E1005=const_one,Sensitivity!$V$900,const_zero)+IF($F1005=const_one,Sensitivity!$S$900,const_zero)+IF($G1005=const_one,Sensitivity!$P$900,const_zero)+IF($H1005=const_one,Sensitivity!$M$900,const_zero)+IF($I1005=const_one,Sensitivity!$J$900,const_zero)</f>
        <v>23413833.1063222</v>
      </c>
      <c r="S1005" s="23" t="b">
        <f aca="false">IF($R1005&gt;const_zero,--($Q1005&gt;option_strike_usd*$R1005),const_zero)</f>
        <v>1</v>
      </c>
      <c r="T1005" s="7" t="n">
        <f aca="false">IF($R1005&gt;const_zero,IF($S1005=const_one,($Q1005+option_strike_usd*pre_f_options_issued)/($R1005+pre_f_options_issued),$Q1005/$R1005),const_zero)</f>
        <v>69.7503913289857</v>
      </c>
      <c r="U1005" s="5" t="n">
        <f aca="false">IF($C1005=const_one,Sensitivity!$D$900*$T1005,const_zero)</f>
        <v>0</v>
      </c>
      <c r="V1005" s="5" t="n">
        <f aca="false">IF($D1005=const_one,Sensitivity!$Y$900*$T1005,const_zero)</f>
        <v>427801489.49004</v>
      </c>
      <c r="W1005" s="5" t="n">
        <f aca="false">IF($E1005=const_one,Sensitivity!$V$900*$T1005,const_zero)</f>
        <v>0</v>
      </c>
      <c r="X1005" s="5" t="n">
        <f aca="false">IF($F1005=const_one,Sensitivity!$S$900*$T1005,const_zero)</f>
        <v>0</v>
      </c>
      <c r="Y1005" s="5" t="n">
        <f aca="false">IF($G1005=const_one,Sensitivity!$P$900*$T1005,const_zero)</f>
        <v>209251173.986957</v>
      </c>
      <c r="Z1005" s="5" t="n">
        <f aca="false">IF($H1005=const_one,Sensitivity!$M$900*$T1005,const_zero)</f>
        <v>348751956.644928</v>
      </c>
      <c r="AA1005" s="5" t="n">
        <f aca="false">IF($I1005=const_one,Sensitivity!$J$900*$T1005,const_zero)</f>
        <v>0</v>
      </c>
      <c r="AB1005" s="5" t="n">
        <f aca="false">(Sensitivity!$AE$900+Sensitivity!$AJ$900)*$T1005</f>
        <v>19565879.5947394</v>
      </c>
      <c r="AC1005" s="5" t="n">
        <f aca="false">common_rsa_total*$T1005</f>
        <v>627753521.960871</v>
      </c>
      <c r="AD1005" s="5" t="n">
        <f aca="false">IF($S1005=const_one,pre_f_options_issued*($T1005-option_strike_usd),const_zero)</f>
        <v>171875978.322464</v>
      </c>
      <c r="AE1005" s="5" t="n">
        <f aca="false">J1005+U1005</f>
        <v>30000000</v>
      </c>
      <c r="AF1005" s="5" t="n">
        <f aca="false">K1005+V1005</f>
        <v>427801489.49004</v>
      </c>
      <c r="AG1005" s="5" t="n">
        <f aca="false">L1005+W1005</f>
        <v>100000000</v>
      </c>
      <c r="AH1005" s="5" t="n">
        <f aca="false">M1005+X1005</f>
        <v>60000000</v>
      </c>
      <c r="AI1005" s="5" t="n">
        <f aca="false">N1005+Y1005</f>
        <v>209251173.986957</v>
      </c>
      <c r="AJ1005" s="5" t="n">
        <f aca="false">O1005+Z1005</f>
        <v>348751956.644928</v>
      </c>
      <c r="AK1005" s="5" t="n">
        <f aca="false">P1005+AA1005</f>
        <v>5000000</v>
      </c>
      <c r="AL1005" s="5" t="n">
        <f aca="false">INDEX($AE$955:$AE$1082,$B1005-$C1005*1+const_one)</f>
        <v>30000000</v>
      </c>
      <c r="AM1005" s="5" t="n">
        <f aca="false">INDEX($AF$955:$AF$1082,$B1005-$D1005*2+const_one)</f>
        <v>300000000</v>
      </c>
      <c r="AN1005" s="5" t="n">
        <f aca="false">INDEX($AG$955:$AG$1082,$B1005-$E1005*4+const_one)</f>
        <v>100000000</v>
      </c>
      <c r="AO1005" s="5" t="n">
        <f aca="false">INDEX($AH$955:$AH$1082,$B1005-$F1005*8+const_one)</f>
        <v>60000000</v>
      </c>
      <c r="AP1005" s="5" t="n">
        <f aca="false">INDEX($AI$955:$AI$1082,$B1005-$G1005*16+const_one)</f>
        <v>30000000</v>
      </c>
      <c r="AQ1005" s="5" t="n">
        <f aca="false">INDEX($AJ$955:$AJ$1082,$B1005-$H1005*32+const_one)</f>
        <v>15000000</v>
      </c>
      <c r="AR1005" s="5" t="n">
        <f aca="false">INDEX($AK$955:$AK$1082,$B1005-$I1005*64+const_one)</f>
        <v>5000000</v>
      </c>
      <c r="AS1005" s="5" t="n">
        <f aca="false">INDEX($AE$955:$AE$1082,$B1005+(const_one-$C1005)*1+const_one)</f>
        <v>54845364.3874256</v>
      </c>
      <c r="AT1005" s="5" t="n">
        <f aca="false">INDEX($AF$955:$AF$1082,$B1005+(const_one-$D1005)*2+const_one)</f>
        <v>427801489.49004</v>
      </c>
      <c r="AU1005" s="5" t="n">
        <f aca="false">INDEX($AG$955:$AG$1082,$B1005+(const_one-$E1005)*4+const_one)</f>
        <v>119610880.828117</v>
      </c>
      <c r="AV1005" s="5" t="n">
        <f aca="false">INDEX($AH$955:$AH$1082,$B1005+(const_one-$F1005)*8+const_one)</f>
        <v>158297182.270217</v>
      </c>
      <c r="AW1005" s="5" t="n">
        <f aca="false">INDEX($AI$955:$AI$1082,$B1005+(const_one-$G1005)*16+const_one)</f>
        <v>209251173.986957</v>
      </c>
      <c r="AX1005" s="5" t="n">
        <f aca="false">INDEX($AJ$955:$AJ$1082,$B1005+(const_one-$H1005)*32+const_one)</f>
        <v>348751956.644928</v>
      </c>
      <c r="AY1005" s="5" t="n">
        <f aca="false">INDEX($AK$955:$AK$1082,$B1005+(const_one-$I1005)*64+const_one)</f>
        <v>293153552.612879</v>
      </c>
      <c r="AZ1005" s="5" t="n">
        <f aca="false">--($C1005=--(AS1005&gt;AL1005))</f>
        <v>0</v>
      </c>
      <c r="BA1005" s="5" t="n">
        <f aca="false">--($D1005=--(AT1005&gt;AM1005))</f>
        <v>1</v>
      </c>
      <c r="BB1005" s="5" t="n">
        <f aca="false">--($E1005=--(AU1005&gt;AN1005))</f>
        <v>0</v>
      </c>
      <c r="BC1005" s="5" t="n">
        <f aca="false">--($F1005=--(AV1005&gt;AO1005))</f>
        <v>0</v>
      </c>
      <c r="BD1005" s="5" t="n">
        <f aca="false">--($G1005=--(AW1005&gt;AP1005))</f>
        <v>1</v>
      </c>
      <c r="BE1005" s="5" t="n">
        <f aca="false">--($H1005=--(AX1005&gt;AQ1005))</f>
        <v>1</v>
      </c>
      <c r="BF1005" s="5" t="n">
        <f aca="false">--($I1005=--(AY1005&gt;AR1005))</f>
        <v>0</v>
      </c>
      <c r="BG1005" s="5" t="n">
        <f aca="false">SUM(AZ1005:BF1005)</f>
        <v>3</v>
      </c>
      <c r="BH1005" s="5" t="n">
        <f aca="false">SUM(AE1005:AK1005)+AB1005+AC1005+AD1005</f>
        <v>2000000000</v>
      </c>
    </row>
    <row r="1006" customFormat="false" ht="15" hidden="true" customHeight="false" outlineLevel="0" collapsed="false">
      <c r="A1006" s="5" t="n">
        <f aca="false">sensitivity_exit_usd</f>
        <v>2000000000</v>
      </c>
      <c r="B1006" s="2" t="n">
        <f aca="false">ROW()-ROW($B$955)</f>
        <v>51</v>
      </c>
      <c r="C1006" s="2" t="n">
        <f aca="false">MOD(QUOTIENT($B1006,1),2)</f>
        <v>1</v>
      </c>
      <c r="D1006" s="2" t="n">
        <f aca="false">MOD(QUOTIENT($B1006,2),2)</f>
        <v>1</v>
      </c>
      <c r="E1006" s="2" t="n">
        <f aca="false">MOD(QUOTIENT($B1006,4),2)</f>
        <v>0</v>
      </c>
      <c r="F1006" s="2" t="n">
        <f aca="false">MOD(QUOTIENT($B1006,8),2)</f>
        <v>0</v>
      </c>
      <c r="G1006" s="2" t="n">
        <f aca="false">MOD(QUOTIENT($B1006,16),2)</f>
        <v>1</v>
      </c>
      <c r="H1006" s="2" t="n">
        <f aca="false">MOD(QUOTIENT($B1006,32),2)</f>
        <v>1</v>
      </c>
      <c r="I1006" s="2" t="n">
        <f aca="false">MOD(QUOTIENT($B1006,64),2)</f>
        <v>0</v>
      </c>
      <c r="J1006" s="5" t="n">
        <f aca="false">IF($C1006=const_zero,MIN(class_series_f_invested_usd,MAX(const_zero,$A1006)),const_zero)</f>
        <v>0</v>
      </c>
      <c r="K1006" s="5" t="n">
        <f aca="false">IF($D1006=const_zero,MIN(class_series_e_invested_usd,MAX(const_zero,$A1006-SUM($J1006:$J1006))),const_zero)</f>
        <v>0</v>
      </c>
      <c r="L1006" s="5" t="n">
        <f aca="false">IF($E1006=const_zero,MIN(class_series_d_invested_usd,MAX(const_zero,$A1006-SUM($J1006:$K1006))),const_zero)</f>
        <v>100000000</v>
      </c>
      <c r="M1006" s="5" t="n">
        <f aca="false">IF($F1006=const_zero,MIN(class_series_c_invested_usd,MAX(const_zero,$A1006-SUM($J1006:$L1006))),const_zero)</f>
        <v>60000000</v>
      </c>
      <c r="N1006" s="5" t="n">
        <f aca="false">IF($G1006=const_zero,MIN(class_series_b_invested_usd,MAX(const_zero,$A1006-SUM($J1006:$M1006))),const_zero)</f>
        <v>0</v>
      </c>
      <c r="O1006" s="5" t="n">
        <f aca="false">IF($H1006=const_zero,MIN(class_series_a_invested_usd,MAX(const_zero,$A1006-SUM($J1006:$N1006))),const_zero)</f>
        <v>0</v>
      </c>
      <c r="P1006" s="5" t="n">
        <f aca="false">IF($I1006=const_zero,MIN(class_seed_invested_usd,MAX(const_zero,$A1006-SUM($J1006:$O1006))),const_zero)</f>
        <v>5000000</v>
      </c>
      <c r="Q1006" s="5" t="n">
        <f aca="false">MAX(const_zero,$A1006-SUM($J1006:$P1006))</f>
        <v>1835000000</v>
      </c>
      <c r="R1006" s="9" t="n">
        <f aca="false">common_rsa_total+Sensitivity!$AE$900+Sensitivity!$AJ$900+IF($C1006=const_one,Sensitivity!$D$900,const_zero)+IF($D1006=const_one,Sensitivity!$Y$900,const_zero)+IF($E1006=const_one,Sensitivity!$V$900,const_zero)+IF($F1006=const_one,Sensitivity!$S$900,const_zero)+IF($G1006=const_one,Sensitivity!$P$900,const_zero)+IF($H1006=const_one,Sensitivity!$M$900,const_zero)+IF($I1006=const_one,Sensitivity!$J$900,const_zero)</f>
        <v>24211101.1755256</v>
      </c>
      <c r="S1006" s="23" t="b">
        <f aca="false">IF($R1006&gt;const_zero,--($Q1006&gt;option_strike_usd*$R1006),const_zero)</f>
        <v>1</v>
      </c>
      <c r="T1006" s="7" t="n">
        <f aca="false">IF($R1006&gt;const_zero,IF($S1006=const_one,($Q1006+option_strike_usd*pre_f_options_issued)/($R1006+pre_f_options_issued),$Q1006/$R1006),const_zero)</f>
        <v>68.7916229258132</v>
      </c>
      <c r="U1006" s="5" t="n">
        <f aca="false">IF($C1006=const_one,Sensitivity!$D$900*$T1006,const_zero)</f>
        <v>54845364.3874256</v>
      </c>
      <c r="V1006" s="5" t="n">
        <f aca="false">IF($D1006=const_one,Sensitivity!$Y$900*$T1006,const_zero)</f>
        <v>421921055.801596</v>
      </c>
      <c r="W1006" s="5" t="n">
        <f aca="false">IF($E1006=const_one,Sensitivity!$V$900*$T1006,const_zero)</f>
        <v>0</v>
      </c>
      <c r="X1006" s="5" t="n">
        <f aca="false">IF($F1006=const_one,Sensitivity!$S$900*$T1006,const_zero)</f>
        <v>0</v>
      </c>
      <c r="Y1006" s="5" t="n">
        <f aca="false">IF($G1006=const_one,Sensitivity!$P$900*$T1006,const_zero)</f>
        <v>206374868.77744</v>
      </c>
      <c r="Z1006" s="5" t="n">
        <f aca="false">IF($H1006=const_one,Sensitivity!$M$900*$T1006,const_zero)</f>
        <v>343958114.629066</v>
      </c>
      <c r="AA1006" s="5" t="n">
        <f aca="false">IF($I1006=const_one,Sensitivity!$J$900*$T1006,const_zero)</f>
        <v>0</v>
      </c>
      <c r="AB1006" s="5" t="n">
        <f aca="false">(Sensitivity!$AE$900+Sensitivity!$AJ$900)*$T1006</f>
        <v>19296932.7576208</v>
      </c>
      <c r="AC1006" s="5" t="n">
        <f aca="false">common_rsa_total*$T1006</f>
        <v>619124606.332319</v>
      </c>
      <c r="AD1006" s="5" t="n">
        <f aca="false">IF($S1006=const_one,pre_f_options_issued*($T1006-option_strike_usd),const_zero)</f>
        <v>169479057.314533</v>
      </c>
      <c r="AE1006" s="5" t="n">
        <f aca="false">J1006+U1006</f>
        <v>54845364.3874256</v>
      </c>
      <c r="AF1006" s="5" t="n">
        <f aca="false">K1006+V1006</f>
        <v>421921055.801596</v>
      </c>
      <c r="AG1006" s="5" t="n">
        <f aca="false">L1006+W1006</f>
        <v>100000000</v>
      </c>
      <c r="AH1006" s="5" t="n">
        <f aca="false">M1006+X1006</f>
        <v>60000000</v>
      </c>
      <c r="AI1006" s="5" t="n">
        <f aca="false">N1006+Y1006</f>
        <v>206374868.77744</v>
      </c>
      <c r="AJ1006" s="5" t="n">
        <f aca="false">O1006+Z1006</f>
        <v>343958114.629066</v>
      </c>
      <c r="AK1006" s="5" t="n">
        <f aca="false">P1006+AA1006</f>
        <v>5000000</v>
      </c>
      <c r="AL1006" s="5" t="n">
        <f aca="false">INDEX($AE$955:$AE$1082,$B1006-$C1006*1+const_one)</f>
        <v>30000000</v>
      </c>
      <c r="AM1006" s="5" t="n">
        <f aca="false">INDEX($AF$955:$AF$1082,$B1006-$D1006*2+const_one)</f>
        <v>300000000</v>
      </c>
      <c r="AN1006" s="5" t="n">
        <f aca="false">INDEX($AG$955:$AG$1082,$B1006-$E1006*4+const_one)</f>
        <v>100000000</v>
      </c>
      <c r="AO1006" s="5" t="n">
        <f aca="false">INDEX($AH$955:$AH$1082,$B1006-$F1006*8+const_one)</f>
        <v>60000000</v>
      </c>
      <c r="AP1006" s="5" t="n">
        <f aca="false">INDEX($AI$955:$AI$1082,$B1006-$G1006*16+const_one)</f>
        <v>30000000</v>
      </c>
      <c r="AQ1006" s="5" t="n">
        <f aca="false">INDEX($AJ$955:$AJ$1082,$B1006-$H1006*32+const_one)</f>
        <v>15000000</v>
      </c>
      <c r="AR1006" s="5" t="n">
        <f aca="false">INDEX($AK$955:$AK$1082,$B1006-$I1006*64+const_one)</f>
        <v>5000000</v>
      </c>
      <c r="AS1006" s="5" t="n">
        <f aca="false">INDEX($AE$955:$AE$1082,$B1006+(const_one-$C1006)*1+const_one)</f>
        <v>54845364.3874256</v>
      </c>
      <c r="AT1006" s="5" t="n">
        <f aca="false">INDEX($AF$955:$AF$1082,$B1006+(const_one-$D1006)*2+const_one)</f>
        <v>421921055.801596</v>
      </c>
      <c r="AU1006" s="5" t="n">
        <f aca="false">INDEX($AG$955:$AG$1082,$B1006+(const_one-$E1006)*4+const_one)</f>
        <v>118086789.69213</v>
      </c>
      <c r="AV1006" s="5" t="n">
        <f aca="false">INDEX($AH$955:$AH$1082,$B1006+(const_one-$F1006)*8+const_one)</f>
        <v>156435167.894943</v>
      </c>
      <c r="AW1006" s="5" t="n">
        <f aca="false">INDEX($AI$955:$AI$1082,$B1006+(const_one-$G1006)*16+const_one)</f>
        <v>206374868.77744</v>
      </c>
      <c r="AX1006" s="5" t="n">
        <f aca="false">INDEX($AJ$955:$AJ$1082,$B1006+(const_one-$H1006)*32+const_one)</f>
        <v>343958114.629066</v>
      </c>
      <c r="AY1006" s="5" t="n">
        <f aca="false">INDEX($AK$955:$AK$1082,$B1006+(const_one-$I1006)*64+const_one)</f>
        <v>290513405.66849</v>
      </c>
      <c r="AZ1006" s="5" t="n">
        <f aca="false">--($C1006=--(AS1006&gt;AL1006))</f>
        <v>1</v>
      </c>
      <c r="BA1006" s="5" t="n">
        <f aca="false">--($D1006=--(AT1006&gt;AM1006))</f>
        <v>1</v>
      </c>
      <c r="BB1006" s="5" t="n">
        <f aca="false">--($E1006=--(AU1006&gt;AN1006))</f>
        <v>0</v>
      </c>
      <c r="BC1006" s="5" t="n">
        <f aca="false">--($F1006=--(AV1006&gt;AO1006))</f>
        <v>0</v>
      </c>
      <c r="BD1006" s="5" t="n">
        <f aca="false">--($G1006=--(AW1006&gt;AP1006))</f>
        <v>1</v>
      </c>
      <c r="BE1006" s="5" t="n">
        <f aca="false">--($H1006=--(AX1006&gt;AQ1006))</f>
        <v>1</v>
      </c>
      <c r="BF1006" s="5" t="n">
        <f aca="false">--($I1006=--(AY1006&gt;AR1006))</f>
        <v>0</v>
      </c>
      <c r="BG1006" s="5" t="n">
        <f aca="false">SUM(AZ1006:BF1006)</f>
        <v>4</v>
      </c>
      <c r="BH1006" s="5" t="n">
        <f aca="false">SUM(AE1006:AK1006)+AB1006+AC1006+AD1006</f>
        <v>2000000000</v>
      </c>
    </row>
    <row r="1007" customFormat="false" ht="15" hidden="true" customHeight="false" outlineLevel="0" collapsed="false">
      <c r="A1007" s="5" t="n">
        <f aca="false">sensitivity_exit_usd</f>
        <v>2000000000</v>
      </c>
      <c r="B1007" s="2" t="n">
        <f aca="false">ROW()-ROW($B$955)</f>
        <v>52</v>
      </c>
      <c r="C1007" s="2" t="n">
        <f aca="false">MOD(QUOTIENT($B1007,1),2)</f>
        <v>0</v>
      </c>
      <c r="D1007" s="2" t="n">
        <f aca="false">MOD(QUOTIENT($B1007,2),2)</f>
        <v>0</v>
      </c>
      <c r="E1007" s="2" t="n">
        <f aca="false">MOD(QUOTIENT($B1007,4),2)</f>
        <v>1</v>
      </c>
      <c r="F1007" s="2" t="n">
        <f aca="false">MOD(QUOTIENT($B1007,8),2)</f>
        <v>0</v>
      </c>
      <c r="G1007" s="2" t="n">
        <f aca="false">MOD(QUOTIENT($B1007,16),2)</f>
        <v>1</v>
      </c>
      <c r="H1007" s="2" t="n">
        <f aca="false">MOD(QUOTIENT($B1007,32),2)</f>
        <v>1</v>
      </c>
      <c r="I1007" s="2" t="n">
        <f aca="false">MOD(QUOTIENT($B1007,64),2)</f>
        <v>0</v>
      </c>
      <c r="J1007" s="5" t="n">
        <f aca="false">IF($C1007=const_zero,MIN(class_series_f_invested_usd,MAX(const_zero,$A1007)),const_zero)</f>
        <v>30000000</v>
      </c>
      <c r="K1007" s="5" t="n">
        <f aca="false">IF($D1007=const_zero,MIN(class_series_e_invested_usd,MAX(const_zero,$A1007-SUM($J1007:$J1007))),const_zero)</f>
        <v>300000000</v>
      </c>
      <c r="L1007" s="5" t="n">
        <f aca="false">IF($E1007=const_zero,MIN(class_series_d_invested_usd,MAX(const_zero,$A1007-SUM($J1007:$K1007))),const_zero)</f>
        <v>0</v>
      </c>
      <c r="M1007" s="5" t="n">
        <f aca="false">IF($F1007=const_zero,MIN(class_series_c_invested_usd,MAX(const_zero,$A1007-SUM($J1007:$L1007))),const_zero)</f>
        <v>60000000</v>
      </c>
      <c r="N1007" s="5" t="n">
        <f aca="false">IF($G1007=const_zero,MIN(class_series_b_invested_usd,MAX(const_zero,$A1007-SUM($J1007:$M1007))),const_zero)</f>
        <v>0</v>
      </c>
      <c r="O1007" s="5" t="n">
        <f aca="false">IF($H1007=const_zero,MIN(class_series_a_invested_usd,MAX(const_zero,$A1007-SUM($J1007:$N1007))),const_zero)</f>
        <v>0</v>
      </c>
      <c r="P1007" s="5" t="n">
        <f aca="false">IF($I1007=const_zero,MIN(class_seed_invested_usd,MAX(const_zero,$A1007-SUM($J1007:$O1007))),const_zero)</f>
        <v>5000000</v>
      </c>
      <c r="Q1007" s="5" t="n">
        <f aca="false">MAX(const_zero,$A1007-SUM($J1007:$P1007))</f>
        <v>1605000000</v>
      </c>
      <c r="R1007" s="9" t="n">
        <f aca="false">common_rsa_total+Sensitivity!$AE$900+Sensitivity!$AJ$900+IF($C1007=const_one,Sensitivity!$D$900,const_zero)+IF($D1007=const_one,Sensitivity!$Y$900,const_zero)+IF($E1007=const_one,Sensitivity!$V$900,const_zero)+IF($F1007=const_one,Sensitivity!$S$900,const_zero)+IF($G1007=const_one,Sensitivity!$P$900,const_zero)+IF($H1007=const_one,Sensitivity!$M$900,const_zero)+IF($I1007=const_one,Sensitivity!$J$900,const_zero)</f>
        <v>19014164.1892672</v>
      </c>
      <c r="S1007" s="23" t="b">
        <f aca="false">IF($R1007&gt;const_zero,--($Q1007&gt;option_strike_usd*$R1007),const_zero)</f>
        <v>1</v>
      </c>
      <c r="T1007" s="7" t="n">
        <f aca="false">IF($R1007&gt;const_zero,IF($S1007=const_one,($Q1007+option_strike_usd*pre_f_options_issued)/($R1007+pre_f_options_issued),$Q1007/$R1007),const_zero)</f>
        <v>74.7182175360518</v>
      </c>
      <c r="U1007" s="5" t="n">
        <f aca="false">IF($C1007=const_one,Sensitivity!$D$900*$T1007,const_zero)</f>
        <v>0</v>
      </c>
      <c r="V1007" s="5" t="n">
        <f aca="false">IF($D1007=const_one,Sensitivity!$Y$900*$T1007,const_zero)</f>
        <v>0</v>
      </c>
      <c r="W1007" s="5" t="n">
        <f aca="false">IF($E1007=const_one,Sensitivity!$V$900*$T1007,const_zero)</f>
        <v>129535339.468984</v>
      </c>
      <c r="X1007" s="5" t="n">
        <f aca="false">IF($F1007=const_one,Sensitivity!$S$900*$T1007,const_zero)</f>
        <v>0</v>
      </c>
      <c r="Y1007" s="5" t="n">
        <f aca="false">IF($G1007=const_one,Sensitivity!$P$900*$T1007,const_zero)</f>
        <v>224154652.608155</v>
      </c>
      <c r="Z1007" s="5" t="n">
        <f aca="false">IF($H1007=const_one,Sensitivity!$M$900*$T1007,const_zero)</f>
        <v>373591087.680259</v>
      </c>
      <c r="AA1007" s="5" t="n">
        <f aca="false">IF($I1007=const_one,Sensitivity!$J$900*$T1007,const_zero)</f>
        <v>0</v>
      </c>
      <c r="AB1007" s="5" t="n">
        <f aca="false">(Sensitivity!$AE$900+Sensitivity!$AJ$900)*$T1007</f>
        <v>20959418.578006</v>
      </c>
      <c r="AC1007" s="5" t="n">
        <f aca="false">common_rsa_total*$T1007</f>
        <v>672463957.824466</v>
      </c>
      <c r="AD1007" s="5" t="n">
        <f aca="false">IF($S1007=const_one,pre_f_options_issued*($T1007-option_strike_usd),const_zero)</f>
        <v>184295543.840129</v>
      </c>
      <c r="AE1007" s="5" t="n">
        <f aca="false">J1007+U1007</f>
        <v>30000000</v>
      </c>
      <c r="AF1007" s="5" t="n">
        <f aca="false">K1007+V1007</f>
        <v>300000000</v>
      </c>
      <c r="AG1007" s="5" t="n">
        <f aca="false">L1007+W1007</f>
        <v>129535339.468984</v>
      </c>
      <c r="AH1007" s="5" t="n">
        <f aca="false">M1007+X1007</f>
        <v>60000000</v>
      </c>
      <c r="AI1007" s="5" t="n">
        <f aca="false">N1007+Y1007</f>
        <v>224154652.608155</v>
      </c>
      <c r="AJ1007" s="5" t="n">
        <f aca="false">O1007+Z1007</f>
        <v>373591087.680259</v>
      </c>
      <c r="AK1007" s="5" t="n">
        <f aca="false">P1007+AA1007</f>
        <v>5000000</v>
      </c>
      <c r="AL1007" s="5" t="n">
        <f aca="false">INDEX($AE$955:$AE$1082,$B1007-$C1007*1+const_one)</f>
        <v>30000000</v>
      </c>
      <c r="AM1007" s="5" t="n">
        <f aca="false">INDEX($AF$955:$AF$1082,$B1007-$D1007*2+const_one)</f>
        <v>300000000</v>
      </c>
      <c r="AN1007" s="5" t="n">
        <f aca="false">INDEX($AG$955:$AG$1082,$B1007-$E1007*4+const_one)</f>
        <v>100000000</v>
      </c>
      <c r="AO1007" s="5" t="n">
        <f aca="false">INDEX($AH$955:$AH$1082,$B1007-$F1007*8+const_one)</f>
        <v>60000000</v>
      </c>
      <c r="AP1007" s="5" t="n">
        <f aca="false">INDEX($AI$955:$AI$1082,$B1007-$G1007*16+const_one)</f>
        <v>30000000</v>
      </c>
      <c r="AQ1007" s="5" t="n">
        <f aca="false">INDEX($AJ$955:$AJ$1082,$B1007-$H1007*32+const_one)</f>
        <v>15000000</v>
      </c>
      <c r="AR1007" s="5" t="n">
        <f aca="false">INDEX($AK$955:$AK$1082,$B1007-$I1007*64+const_one)</f>
        <v>5000000</v>
      </c>
      <c r="AS1007" s="5" t="n">
        <f aca="false">INDEX($AE$955:$AE$1082,$B1007+(const_one-$C1007)*1+const_one)</f>
        <v>58513790.0694289</v>
      </c>
      <c r="AT1007" s="5" t="n">
        <f aca="false">INDEX($AF$955:$AF$1082,$B1007+(const_one-$D1007)*2+const_one)</f>
        <v>423159960.290328</v>
      </c>
      <c r="AU1007" s="5" t="n">
        <f aca="false">INDEX($AG$955:$AG$1082,$B1007+(const_one-$E1007)*4+const_one)</f>
        <v>129535339.468984</v>
      </c>
      <c r="AV1007" s="5" t="n">
        <f aca="false">INDEX($AH$955:$AH$1082,$B1007+(const_one-$F1007)*8+const_one)</f>
        <v>167348520.664424</v>
      </c>
      <c r="AW1007" s="5" t="n">
        <f aca="false">INDEX($AI$955:$AI$1082,$B1007+(const_one-$G1007)*16+const_one)</f>
        <v>224154652.608155</v>
      </c>
      <c r="AX1007" s="5" t="n">
        <f aca="false">INDEX($AJ$955:$AJ$1082,$B1007+(const_one-$H1007)*32+const_one)</f>
        <v>373591087.680259</v>
      </c>
      <c r="AY1007" s="5" t="n">
        <f aca="false">INDEX($AK$955:$AK$1082,$B1007+(const_one-$I1007)*64+const_one)</f>
        <v>304082751.485097</v>
      </c>
      <c r="AZ1007" s="5" t="n">
        <f aca="false">--($C1007=--(AS1007&gt;AL1007))</f>
        <v>0</v>
      </c>
      <c r="BA1007" s="5" t="n">
        <f aca="false">--($D1007=--(AT1007&gt;AM1007))</f>
        <v>0</v>
      </c>
      <c r="BB1007" s="5" t="n">
        <f aca="false">--($E1007=--(AU1007&gt;AN1007))</f>
        <v>1</v>
      </c>
      <c r="BC1007" s="5" t="n">
        <f aca="false">--($F1007=--(AV1007&gt;AO1007))</f>
        <v>0</v>
      </c>
      <c r="BD1007" s="5" t="n">
        <f aca="false">--($G1007=--(AW1007&gt;AP1007))</f>
        <v>1</v>
      </c>
      <c r="BE1007" s="5" t="n">
        <f aca="false">--($H1007=--(AX1007&gt;AQ1007))</f>
        <v>1</v>
      </c>
      <c r="BF1007" s="5" t="n">
        <f aca="false">--($I1007=--(AY1007&gt;AR1007))</f>
        <v>0</v>
      </c>
      <c r="BG1007" s="5" t="n">
        <f aca="false">SUM(AZ1007:BF1007)</f>
        <v>3</v>
      </c>
      <c r="BH1007" s="5" t="n">
        <f aca="false">SUM(AE1007:AK1007)+AB1007+AC1007+AD1007</f>
        <v>2000000000</v>
      </c>
    </row>
    <row r="1008" customFormat="false" ht="15" hidden="true" customHeight="false" outlineLevel="0" collapsed="false">
      <c r="A1008" s="5" t="n">
        <f aca="false">sensitivity_exit_usd</f>
        <v>2000000000</v>
      </c>
      <c r="B1008" s="2" t="n">
        <f aca="false">ROW()-ROW($B$955)</f>
        <v>53</v>
      </c>
      <c r="C1008" s="2" t="n">
        <f aca="false">MOD(QUOTIENT($B1008,1),2)</f>
        <v>1</v>
      </c>
      <c r="D1008" s="2" t="n">
        <f aca="false">MOD(QUOTIENT($B1008,2),2)</f>
        <v>0</v>
      </c>
      <c r="E1008" s="2" t="n">
        <f aca="false">MOD(QUOTIENT($B1008,4),2)</f>
        <v>1</v>
      </c>
      <c r="F1008" s="2" t="n">
        <f aca="false">MOD(QUOTIENT($B1008,8),2)</f>
        <v>0</v>
      </c>
      <c r="G1008" s="2" t="n">
        <f aca="false">MOD(QUOTIENT($B1008,16),2)</f>
        <v>1</v>
      </c>
      <c r="H1008" s="2" t="n">
        <f aca="false">MOD(QUOTIENT($B1008,32),2)</f>
        <v>1</v>
      </c>
      <c r="I1008" s="2" t="n">
        <f aca="false">MOD(QUOTIENT($B1008,64),2)</f>
        <v>0</v>
      </c>
      <c r="J1008" s="5" t="n">
        <f aca="false">IF($C1008=const_zero,MIN(class_series_f_invested_usd,MAX(const_zero,$A1008)),const_zero)</f>
        <v>0</v>
      </c>
      <c r="K1008" s="5" t="n">
        <f aca="false">IF($D1008=const_zero,MIN(class_series_e_invested_usd,MAX(const_zero,$A1008-SUM($J1008:$J1008))),const_zero)</f>
        <v>300000000</v>
      </c>
      <c r="L1008" s="5" t="n">
        <f aca="false">IF($E1008=const_zero,MIN(class_series_d_invested_usd,MAX(const_zero,$A1008-SUM($J1008:$K1008))),const_zero)</f>
        <v>0</v>
      </c>
      <c r="M1008" s="5" t="n">
        <f aca="false">IF($F1008=const_zero,MIN(class_series_c_invested_usd,MAX(const_zero,$A1008-SUM($J1008:$L1008))),const_zero)</f>
        <v>60000000</v>
      </c>
      <c r="N1008" s="5" t="n">
        <f aca="false">IF($G1008=const_zero,MIN(class_series_b_invested_usd,MAX(const_zero,$A1008-SUM($J1008:$M1008))),const_zero)</f>
        <v>0</v>
      </c>
      <c r="O1008" s="5" t="n">
        <f aca="false">IF($H1008=const_zero,MIN(class_series_a_invested_usd,MAX(const_zero,$A1008-SUM($J1008:$N1008))),const_zero)</f>
        <v>0</v>
      </c>
      <c r="P1008" s="5" t="n">
        <f aca="false">IF($I1008=const_zero,MIN(class_seed_invested_usd,MAX(const_zero,$A1008-SUM($J1008:$O1008))),const_zero)</f>
        <v>5000000</v>
      </c>
      <c r="Q1008" s="5" t="n">
        <f aca="false">MAX(const_zero,$A1008-SUM($J1008:$P1008))</f>
        <v>1635000000</v>
      </c>
      <c r="R1008" s="9" t="n">
        <f aca="false">common_rsa_total+Sensitivity!$AE$900+Sensitivity!$AJ$900+IF($C1008=const_one,Sensitivity!$D$900,const_zero)+IF($D1008=const_one,Sensitivity!$Y$900,const_zero)+IF($E1008=const_one,Sensitivity!$V$900,const_zero)+IF($F1008=const_one,Sensitivity!$S$900,const_zero)+IF($G1008=const_one,Sensitivity!$P$900,const_zero)+IF($H1008=const_one,Sensitivity!$M$900,const_zero)+IF($I1008=const_one,Sensitivity!$J$900,const_zero)</f>
        <v>19811432.2584705</v>
      </c>
      <c r="S1008" s="23" t="b">
        <f aca="false">IF($R1008&gt;const_zero,--($Q1008&gt;option_strike_usd*$R1008),const_zero)</f>
        <v>1</v>
      </c>
      <c r="T1008" s="7" t="n">
        <f aca="false">IF($R1008&gt;const_zero,IF($S1008=const_one,($Q1008+option_strike_usd*pre_f_options_issued)/($R1008+pre_f_options_issued),$Q1008/$R1008),const_zero)</f>
        <v>73.3928678818154</v>
      </c>
      <c r="U1008" s="5" t="n">
        <f aca="false">IF($C1008=const_one,Sensitivity!$D$900*$T1008,const_zero)</f>
        <v>58513790.0694289</v>
      </c>
      <c r="V1008" s="5" t="n">
        <f aca="false">IF($D1008=const_one,Sensitivity!$Y$900*$T1008,const_zero)</f>
        <v>0</v>
      </c>
      <c r="W1008" s="5" t="n">
        <f aca="false">IF($E1008=const_one,Sensitivity!$V$900*$T1008,const_zero)</f>
        <v>127237645.238073</v>
      </c>
      <c r="X1008" s="5" t="n">
        <f aca="false">IF($F1008=const_one,Sensitivity!$S$900*$T1008,const_zero)</f>
        <v>0</v>
      </c>
      <c r="Y1008" s="5" t="n">
        <f aca="false">IF($G1008=const_one,Sensitivity!$P$900*$T1008,const_zero)</f>
        <v>220178603.645446</v>
      </c>
      <c r="Z1008" s="5" t="n">
        <f aca="false">IF($H1008=const_one,Sensitivity!$M$900*$T1008,const_zero)</f>
        <v>366964339.409077</v>
      </c>
      <c r="AA1008" s="5" t="n">
        <f aca="false">IF($I1008=const_one,Sensitivity!$J$900*$T1008,const_zero)</f>
        <v>0</v>
      </c>
      <c r="AB1008" s="5" t="n">
        <f aca="false">(Sensitivity!$AE$900+Sensitivity!$AJ$900)*$T1008</f>
        <v>20587640.9970974</v>
      </c>
      <c r="AC1008" s="5" t="n">
        <f aca="false">common_rsa_total*$T1008</f>
        <v>660535810.936339</v>
      </c>
      <c r="AD1008" s="5" t="n">
        <f aca="false">IF($S1008=const_one,pre_f_options_issued*($T1008-option_strike_usd),const_zero)</f>
        <v>180982169.704539</v>
      </c>
      <c r="AE1008" s="5" t="n">
        <f aca="false">J1008+U1008</f>
        <v>58513790.0694289</v>
      </c>
      <c r="AF1008" s="5" t="n">
        <f aca="false">K1008+V1008</f>
        <v>300000000</v>
      </c>
      <c r="AG1008" s="5" t="n">
        <f aca="false">L1008+W1008</f>
        <v>127237645.238073</v>
      </c>
      <c r="AH1008" s="5" t="n">
        <f aca="false">M1008+X1008</f>
        <v>60000000</v>
      </c>
      <c r="AI1008" s="5" t="n">
        <f aca="false">N1008+Y1008</f>
        <v>220178603.645446</v>
      </c>
      <c r="AJ1008" s="5" t="n">
        <f aca="false">O1008+Z1008</f>
        <v>366964339.409077</v>
      </c>
      <c r="AK1008" s="5" t="n">
        <f aca="false">P1008+AA1008</f>
        <v>5000000</v>
      </c>
      <c r="AL1008" s="5" t="n">
        <f aca="false">INDEX($AE$955:$AE$1082,$B1008-$C1008*1+const_one)</f>
        <v>30000000</v>
      </c>
      <c r="AM1008" s="5" t="n">
        <f aca="false">INDEX($AF$955:$AF$1082,$B1008-$D1008*2+const_one)</f>
        <v>300000000</v>
      </c>
      <c r="AN1008" s="5" t="n">
        <f aca="false">INDEX($AG$955:$AG$1082,$B1008-$E1008*4+const_one)</f>
        <v>100000000</v>
      </c>
      <c r="AO1008" s="5" t="n">
        <f aca="false">INDEX($AH$955:$AH$1082,$B1008-$F1008*8+const_one)</f>
        <v>60000000</v>
      </c>
      <c r="AP1008" s="5" t="n">
        <f aca="false">INDEX($AI$955:$AI$1082,$B1008-$G1008*16+const_one)</f>
        <v>30000000</v>
      </c>
      <c r="AQ1008" s="5" t="n">
        <f aca="false">INDEX($AJ$955:$AJ$1082,$B1008-$H1008*32+const_one)</f>
        <v>15000000</v>
      </c>
      <c r="AR1008" s="5" t="n">
        <f aca="false">INDEX($AK$955:$AK$1082,$B1008-$I1008*64+const_one)</f>
        <v>5000000</v>
      </c>
      <c r="AS1008" s="5" t="n">
        <f aca="false">INDEX($AE$955:$AE$1082,$B1008+(const_one-$C1008)*1+const_one)</f>
        <v>58513790.0694289</v>
      </c>
      <c r="AT1008" s="5" t="n">
        <f aca="false">INDEX($AF$955:$AF$1082,$B1008+(const_one-$D1008)*2+const_one)</f>
        <v>417768023.201343</v>
      </c>
      <c r="AU1008" s="5" t="n">
        <f aca="false">INDEX($AG$955:$AG$1082,$B1008+(const_one-$E1008)*4+const_one)</f>
        <v>127237645.238073</v>
      </c>
      <c r="AV1008" s="5" t="n">
        <f aca="false">INDEX($AH$955:$AH$1082,$B1008+(const_one-$F1008)*8+const_one)</f>
        <v>164862965.342834</v>
      </c>
      <c r="AW1008" s="5" t="n">
        <f aca="false">INDEX($AI$955:$AI$1082,$B1008+(const_one-$G1008)*16+const_one)</f>
        <v>220178603.645446</v>
      </c>
      <c r="AX1008" s="5" t="n">
        <f aca="false">INDEX($AJ$955:$AJ$1082,$B1008+(const_one-$H1008)*32+const_one)</f>
        <v>366964339.409077</v>
      </c>
      <c r="AY1008" s="5" t="n">
        <f aca="false">INDEX($AK$955:$AK$1082,$B1008+(const_one-$I1008)*64+const_one)</f>
        <v>300698254.206457</v>
      </c>
      <c r="AZ1008" s="5" t="n">
        <f aca="false">--($C1008=--(AS1008&gt;AL1008))</f>
        <v>1</v>
      </c>
      <c r="BA1008" s="5" t="n">
        <f aca="false">--($D1008=--(AT1008&gt;AM1008))</f>
        <v>0</v>
      </c>
      <c r="BB1008" s="5" t="n">
        <f aca="false">--($E1008=--(AU1008&gt;AN1008))</f>
        <v>1</v>
      </c>
      <c r="BC1008" s="5" t="n">
        <f aca="false">--($F1008=--(AV1008&gt;AO1008))</f>
        <v>0</v>
      </c>
      <c r="BD1008" s="5" t="n">
        <f aca="false">--($G1008=--(AW1008&gt;AP1008))</f>
        <v>1</v>
      </c>
      <c r="BE1008" s="5" t="n">
        <f aca="false">--($H1008=--(AX1008&gt;AQ1008))</f>
        <v>1</v>
      </c>
      <c r="BF1008" s="5" t="n">
        <f aca="false">--($I1008=--(AY1008&gt;AR1008))</f>
        <v>0</v>
      </c>
      <c r="BG1008" s="5" t="n">
        <f aca="false">SUM(AZ1008:BF1008)</f>
        <v>4</v>
      </c>
      <c r="BH1008" s="5" t="n">
        <f aca="false">SUM(AE1008:AK1008)+AB1008+AC1008+AD1008</f>
        <v>2000000000</v>
      </c>
    </row>
    <row r="1009" customFormat="false" ht="15" hidden="true" customHeight="false" outlineLevel="0" collapsed="false">
      <c r="A1009" s="5" t="n">
        <f aca="false">sensitivity_exit_usd</f>
        <v>2000000000</v>
      </c>
      <c r="B1009" s="2" t="n">
        <f aca="false">ROW()-ROW($B$955)</f>
        <v>54</v>
      </c>
      <c r="C1009" s="2" t="n">
        <f aca="false">MOD(QUOTIENT($B1009,1),2)</f>
        <v>0</v>
      </c>
      <c r="D1009" s="2" t="n">
        <f aca="false">MOD(QUOTIENT($B1009,2),2)</f>
        <v>1</v>
      </c>
      <c r="E1009" s="2" t="n">
        <f aca="false">MOD(QUOTIENT($B1009,4),2)</f>
        <v>1</v>
      </c>
      <c r="F1009" s="2" t="n">
        <f aca="false">MOD(QUOTIENT($B1009,8),2)</f>
        <v>0</v>
      </c>
      <c r="G1009" s="2" t="n">
        <f aca="false">MOD(QUOTIENT($B1009,16),2)</f>
        <v>1</v>
      </c>
      <c r="H1009" s="2" t="n">
        <f aca="false">MOD(QUOTIENT($B1009,32),2)</f>
        <v>1</v>
      </c>
      <c r="I1009" s="2" t="n">
        <f aca="false">MOD(QUOTIENT($B1009,64),2)</f>
        <v>0</v>
      </c>
      <c r="J1009" s="5" t="n">
        <f aca="false">IF($C1009=const_zero,MIN(class_series_f_invested_usd,MAX(const_zero,$A1009)),const_zero)</f>
        <v>30000000</v>
      </c>
      <c r="K1009" s="5" t="n">
        <f aca="false">IF($D1009=const_zero,MIN(class_series_e_invested_usd,MAX(const_zero,$A1009-SUM($J1009:$J1009))),const_zero)</f>
        <v>0</v>
      </c>
      <c r="L1009" s="5" t="n">
        <f aca="false">IF($E1009=const_zero,MIN(class_series_d_invested_usd,MAX(const_zero,$A1009-SUM($J1009:$K1009))),const_zero)</f>
        <v>0</v>
      </c>
      <c r="M1009" s="5" t="n">
        <f aca="false">IF($F1009=const_zero,MIN(class_series_c_invested_usd,MAX(const_zero,$A1009-SUM($J1009:$L1009))),const_zero)</f>
        <v>60000000</v>
      </c>
      <c r="N1009" s="5" t="n">
        <f aca="false">IF($G1009=const_zero,MIN(class_series_b_invested_usd,MAX(const_zero,$A1009-SUM($J1009:$M1009))),const_zero)</f>
        <v>0</v>
      </c>
      <c r="O1009" s="5" t="n">
        <f aca="false">IF($H1009=const_zero,MIN(class_series_a_invested_usd,MAX(const_zero,$A1009-SUM($J1009:$N1009))),const_zero)</f>
        <v>0</v>
      </c>
      <c r="P1009" s="5" t="n">
        <f aca="false">IF($I1009=const_zero,MIN(class_seed_invested_usd,MAX(const_zero,$A1009-SUM($J1009:$O1009))),const_zero)</f>
        <v>5000000</v>
      </c>
      <c r="Q1009" s="5" t="n">
        <f aca="false">MAX(const_zero,$A1009-SUM($J1009:$P1009))</f>
        <v>1905000000</v>
      </c>
      <c r="R1009" s="9" t="n">
        <f aca="false">common_rsa_total+Sensitivity!$AE$900+Sensitivity!$AJ$900+IF($C1009=const_one,Sensitivity!$D$900,const_zero)+IF($D1009=const_one,Sensitivity!$Y$900,const_zero)+IF($E1009=const_one,Sensitivity!$V$900,const_zero)+IF($F1009=const_one,Sensitivity!$S$900,const_zero)+IF($G1009=const_one,Sensitivity!$P$900,const_zero)+IF($H1009=const_one,Sensitivity!$M$900,const_zero)+IF($I1009=const_one,Sensitivity!$J$900,const_zero)</f>
        <v>25147484.4666011</v>
      </c>
      <c r="S1009" s="23" t="b">
        <f aca="false">IF($R1009&gt;const_zero,--($Q1009&gt;option_strike_usd*$R1009),const_zero)</f>
        <v>1</v>
      </c>
      <c r="T1009" s="7" t="n">
        <f aca="false">IF($R1009&gt;const_zero,IF($S1009=const_one,($Q1009+option_strike_usd*pre_f_options_issued)/($R1009+pre_f_options_issued),$Q1009/$R1009),const_zero)</f>
        <v>68.9936186528765</v>
      </c>
      <c r="U1009" s="5" t="n">
        <f aca="false">IF($C1009=const_one,Sensitivity!$D$900*$T1009,const_zero)</f>
        <v>0</v>
      </c>
      <c r="V1009" s="5" t="n">
        <f aca="false">IF($D1009=const_one,Sensitivity!$Y$900*$T1009,const_zero)</f>
        <v>423159960.290328</v>
      </c>
      <c r="W1009" s="5" t="n">
        <f aca="false">IF($E1009=const_one,Sensitivity!$V$900*$T1009,const_zero)</f>
        <v>119610880.828117</v>
      </c>
      <c r="X1009" s="5" t="n">
        <f aca="false">IF($F1009=const_one,Sensitivity!$S$900*$T1009,const_zero)</f>
        <v>0</v>
      </c>
      <c r="Y1009" s="5" t="n">
        <f aca="false">IF($G1009=const_one,Sensitivity!$P$900*$T1009,const_zero)</f>
        <v>206980855.95863</v>
      </c>
      <c r="Z1009" s="5" t="n">
        <f aca="false">IF($H1009=const_one,Sensitivity!$M$900*$T1009,const_zero)</f>
        <v>344968093.264383</v>
      </c>
      <c r="AA1009" s="5" t="n">
        <f aca="false">IF($I1009=const_one,Sensitivity!$J$900*$T1009,const_zero)</f>
        <v>0</v>
      </c>
      <c r="AB1009" s="5" t="n">
        <f aca="false">(Sensitivity!$AE$900+Sensitivity!$AJ$900)*$T1009</f>
        <v>19353595.1504629</v>
      </c>
      <c r="AC1009" s="5" t="n">
        <f aca="false">common_rsa_total*$T1009</f>
        <v>620942567.875889</v>
      </c>
      <c r="AD1009" s="5" t="n">
        <f aca="false">IF($S1009=const_one,pre_f_options_issued*($T1009-option_strike_usd),const_zero)</f>
        <v>169984046.632191</v>
      </c>
      <c r="AE1009" s="5" t="n">
        <f aca="false">J1009+U1009</f>
        <v>30000000</v>
      </c>
      <c r="AF1009" s="5" t="n">
        <f aca="false">K1009+V1009</f>
        <v>423159960.290328</v>
      </c>
      <c r="AG1009" s="5" t="n">
        <f aca="false">L1009+W1009</f>
        <v>119610880.828117</v>
      </c>
      <c r="AH1009" s="5" t="n">
        <f aca="false">M1009+X1009</f>
        <v>60000000</v>
      </c>
      <c r="AI1009" s="5" t="n">
        <f aca="false">N1009+Y1009</f>
        <v>206980855.95863</v>
      </c>
      <c r="AJ1009" s="5" t="n">
        <f aca="false">O1009+Z1009</f>
        <v>344968093.264383</v>
      </c>
      <c r="AK1009" s="5" t="n">
        <f aca="false">P1009+AA1009</f>
        <v>5000000</v>
      </c>
      <c r="AL1009" s="5" t="n">
        <f aca="false">INDEX($AE$955:$AE$1082,$B1009-$C1009*1+const_one)</f>
        <v>30000000</v>
      </c>
      <c r="AM1009" s="5" t="n">
        <f aca="false">INDEX($AF$955:$AF$1082,$B1009-$D1009*2+const_one)</f>
        <v>300000000</v>
      </c>
      <c r="AN1009" s="5" t="n">
        <f aca="false">INDEX($AG$955:$AG$1082,$B1009-$E1009*4+const_one)</f>
        <v>100000000</v>
      </c>
      <c r="AO1009" s="5" t="n">
        <f aca="false">INDEX($AH$955:$AH$1082,$B1009-$F1009*8+const_one)</f>
        <v>60000000</v>
      </c>
      <c r="AP1009" s="5" t="n">
        <f aca="false">INDEX($AI$955:$AI$1082,$B1009-$G1009*16+const_one)</f>
        <v>30000000</v>
      </c>
      <c r="AQ1009" s="5" t="n">
        <f aca="false">INDEX($AJ$955:$AJ$1082,$B1009-$H1009*32+const_one)</f>
        <v>15000000</v>
      </c>
      <c r="AR1009" s="5" t="n">
        <f aca="false">INDEX($AK$955:$AK$1082,$B1009-$I1009*64+const_one)</f>
        <v>5000000</v>
      </c>
      <c r="AS1009" s="5" t="n">
        <f aca="false">INDEX($AE$955:$AE$1082,$B1009+(const_one-$C1009)*1+const_one)</f>
        <v>54305513.1921801</v>
      </c>
      <c r="AT1009" s="5" t="n">
        <f aca="false">INDEX($AF$955:$AF$1082,$B1009+(const_one-$D1009)*2+const_one)</f>
        <v>423159960.290328</v>
      </c>
      <c r="AU1009" s="5" t="n">
        <f aca="false">INDEX($AG$955:$AG$1082,$B1009+(const_one-$E1009)*4+const_one)</f>
        <v>119610880.828117</v>
      </c>
      <c r="AV1009" s="5" t="n">
        <f aca="false">INDEX($AH$955:$AH$1082,$B1009+(const_one-$F1009)*8+const_one)</f>
        <v>157151258.543746</v>
      </c>
      <c r="AW1009" s="5" t="n">
        <f aca="false">INDEX($AI$955:$AI$1082,$B1009+(const_one-$G1009)*16+const_one)</f>
        <v>206980855.95863</v>
      </c>
      <c r="AX1009" s="5" t="n">
        <f aca="false">INDEX($AJ$955:$AJ$1082,$B1009+(const_one-$H1009)*32+const_one)</f>
        <v>344968093.264383</v>
      </c>
      <c r="AY1009" s="5" t="n">
        <f aca="false">INDEX($AK$955:$AK$1082,$B1009+(const_one-$I1009)*64+const_one)</f>
        <v>292901586.637788</v>
      </c>
      <c r="AZ1009" s="5" t="n">
        <f aca="false">--($C1009=--(AS1009&gt;AL1009))</f>
        <v>0</v>
      </c>
      <c r="BA1009" s="5" t="n">
        <f aca="false">--($D1009=--(AT1009&gt;AM1009))</f>
        <v>1</v>
      </c>
      <c r="BB1009" s="5" t="n">
        <f aca="false">--($E1009=--(AU1009&gt;AN1009))</f>
        <v>1</v>
      </c>
      <c r="BC1009" s="5" t="n">
        <f aca="false">--($F1009=--(AV1009&gt;AO1009))</f>
        <v>0</v>
      </c>
      <c r="BD1009" s="5" t="n">
        <f aca="false">--($G1009=--(AW1009&gt;AP1009))</f>
        <v>1</v>
      </c>
      <c r="BE1009" s="5" t="n">
        <f aca="false">--($H1009=--(AX1009&gt;AQ1009))</f>
        <v>1</v>
      </c>
      <c r="BF1009" s="5" t="n">
        <f aca="false">--($I1009=--(AY1009&gt;AR1009))</f>
        <v>0</v>
      </c>
      <c r="BG1009" s="5" t="n">
        <f aca="false">SUM(AZ1009:BF1009)</f>
        <v>4</v>
      </c>
      <c r="BH1009" s="5" t="n">
        <f aca="false">SUM(AE1009:AK1009)+AB1009+AC1009+AD1009</f>
        <v>2000000000</v>
      </c>
    </row>
    <row r="1010" customFormat="false" ht="15" hidden="true" customHeight="false" outlineLevel="0" collapsed="false">
      <c r="A1010" s="5" t="n">
        <f aca="false">sensitivity_exit_usd</f>
        <v>2000000000</v>
      </c>
      <c r="B1010" s="2" t="n">
        <f aca="false">ROW()-ROW($B$955)</f>
        <v>55</v>
      </c>
      <c r="C1010" s="2" t="n">
        <f aca="false">MOD(QUOTIENT($B1010,1),2)</f>
        <v>1</v>
      </c>
      <c r="D1010" s="2" t="n">
        <f aca="false">MOD(QUOTIENT($B1010,2),2)</f>
        <v>1</v>
      </c>
      <c r="E1010" s="2" t="n">
        <f aca="false">MOD(QUOTIENT($B1010,4),2)</f>
        <v>1</v>
      </c>
      <c r="F1010" s="2" t="n">
        <f aca="false">MOD(QUOTIENT($B1010,8),2)</f>
        <v>0</v>
      </c>
      <c r="G1010" s="2" t="n">
        <f aca="false">MOD(QUOTIENT($B1010,16),2)</f>
        <v>1</v>
      </c>
      <c r="H1010" s="2" t="n">
        <f aca="false">MOD(QUOTIENT($B1010,32),2)</f>
        <v>1</v>
      </c>
      <c r="I1010" s="2" t="n">
        <f aca="false">MOD(QUOTIENT($B1010,64),2)</f>
        <v>0</v>
      </c>
      <c r="J1010" s="5" t="n">
        <f aca="false">IF($C1010=const_zero,MIN(class_series_f_invested_usd,MAX(const_zero,$A1010)),const_zero)</f>
        <v>0</v>
      </c>
      <c r="K1010" s="5" t="n">
        <f aca="false">IF($D1010=const_zero,MIN(class_series_e_invested_usd,MAX(const_zero,$A1010-SUM($J1010:$J1010))),const_zero)</f>
        <v>0</v>
      </c>
      <c r="L1010" s="5" t="n">
        <f aca="false">IF($E1010=const_zero,MIN(class_series_d_invested_usd,MAX(const_zero,$A1010-SUM($J1010:$K1010))),const_zero)</f>
        <v>0</v>
      </c>
      <c r="M1010" s="5" t="n">
        <f aca="false">IF($F1010=const_zero,MIN(class_series_c_invested_usd,MAX(const_zero,$A1010-SUM($J1010:$L1010))),const_zero)</f>
        <v>60000000</v>
      </c>
      <c r="N1010" s="5" t="n">
        <f aca="false">IF($G1010=const_zero,MIN(class_series_b_invested_usd,MAX(const_zero,$A1010-SUM($J1010:$M1010))),const_zero)</f>
        <v>0</v>
      </c>
      <c r="O1010" s="5" t="n">
        <f aca="false">IF($H1010=const_zero,MIN(class_series_a_invested_usd,MAX(const_zero,$A1010-SUM($J1010:$N1010))),const_zero)</f>
        <v>0</v>
      </c>
      <c r="P1010" s="5" t="n">
        <f aca="false">IF($I1010=const_zero,MIN(class_seed_invested_usd,MAX(const_zero,$A1010-SUM($J1010:$O1010))),const_zero)</f>
        <v>5000000</v>
      </c>
      <c r="Q1010" s="5" t="n">
        <f aca="false">MAX(const_zero,$A1010-SUM($J1010:$P1010))</f>
        <v>1935000000</v>
      </c>
      <c r="R1010" s="9" t="n">
        <f aca="false">common_rsa_total+Sensitivity!$AE$900+Sensitivity!$AJ$900+IF($C1010=const_one,Sensitivity!$D$900,const_zero)+IF($D1010=const_one,Sensitivity!$Y$900,const_zero)+IF($E1010=const_one,Sensitivity!$V$900,const_zero)+IF($F1010=const_one,Sensitivity!$S$900,const_zero)+IF($G1010=const_one,Sensitivity!$P$900,const_zero)+IF($H1010=const_one,Sensitivity!$M$900,const_zero)+IF($I1010=const_one,Sensitivity!$J$900,const_zero)</f>
        <v>25944752.5358044</v>
      </c>
      <c r="S1010" s="23" t="b">
        <f aca="false">IF($R1010&gt;const_zero,--($Q1010&gt;option_strike_usd*$R1010),const_zero)</f>
        <v>1</v>
      </c>
      <c r="T1010" s="7" t="n">
        <f aca="false">IF($R1010&gt;const_zero,IF($S1010=const_one,($Q1010+option_strike_usd*pre_f_options_issued)/($R1010+pre_f_options_issued),$Q1010/$R1010),const_zero)</f>
        <v>68.1144966039414</v>
      </c>
      <c r="U1010" s="5" t="n">
        <f aca="false">IF($C1010=const_one,Sensitivity!$D$900*$T1010,const_zero)</f>
        <v>54305513.1921801</v>
      </c>
      <c r="V1010" s="5" t="n">
        <f aca="false">IF($D1010=const_one,Sensitivity!$Y$900*$T1010,const_zero)</f>
        <v>417768023.201343</v>
      </c>
      <c r="W1010" s="5" t="n">
        <f aca="false">IF($E1010=const_one,Sensitivity!$V$900*$T1010,const_zero)</f>
        <v>118086789.69213</v>
      </c>
      <c r="X1010" s="5" t="n">
        <f aca="false">IF($F1010=const_one,Sensitivity!$S$900*$T1010,const_zero)</f>
        <v>0</v>
      </c>
      <c r="Y1010" s="5" t="n">
        <f aca="false">IF($G1010=const_one,Sensitivity!$P$900*$T1010,const_zero)</f>
        <v>204343489.811824</v>
      </c>
      <c r="Z1010" s="5" t="n">
        <f aca="false">IF($H1010=const_one,Sensitivity!$M$900*$T1010,const_zero)</f>
        <v>340572483.019707</v>
      </c>
      <c r="AA1010" s="5" t="n">
        <f aca="false">IF($I1010=const_one,Sensitivity!$J$900*$T1010,const_zero)</f>
        <v>0</v>
      </c>
      <c r="AB1010" s="5" t="n">
        <f aca="false">(Sensitivity!$AE$900+Sensitivity!$AJ$900)*$T1010</f>
        <v>19106990.13749</v>
      </c>
      <c r="AC1010" s="5" t="n">
        <f aca="false">common_rsa_total*$T1010</f>
        <v>613030469.435473</v>
      </c>
      <c r="AD1010" s="5" t="n">
        <f aca="false">IF($S1010=const_one,pre_f_options_issued*($T1010-option_strike_usd),const_zero)</f>
        <v>167786241.509853</v>
      </c>
      <c r="AE1010" s="5" t="n">
        <f aca="false">J1010+U1010</f>
        <v>54305513.1921801</v>
      </c>
      <c r="AF1010" s="5" t="n">
        <f aca="false">K1010+V1010</f>
        <v>417768023.201343</v>
      </c>
      <c r="AG1010" s="5" t="n">
        <f aca="false">L1010+W1010</f>
        <v>118086789.69213</v>
      </c>
      <c r="AH1010" s="5" t="n">
        <f aca="false">M1010+X1010</f>
        <v>60000000</v>
      </c>
      <c r="AI1010" s="5" t="n">
        <f aca="false">N1010+Y1010</f>
        <v>204343489.811824</v>
      </c>
      <c r="AJ1010" s="5" t="n">
        <f aca="false">O1010+Z1010</f>
        <v>340572483.019707</v>
      </c>
      <c r="AK1010" s="5" t="n">
        <f aca="false">P1010+AA1010</f>
        <v>5000000</v>
      </c>
      <c r="AL1010" s="5" t="n">
        <f aca="false">INDEX($AE$955:$AE$1082,$B1010-$C1010*1+const_one)</f>
        <v>30000000</v>
      </c>
      <c r="AM1010" s="5" t="n">
        <f aca="false">INDEX($AF$955:$AF$1082,$B1010-$D1010*2+const_one)</f>
        <v>300000000</v>
      </c>
      <c r="AN1010" s="5" t="n">
        <f aca="false">INDEX($AG$955:$AG$1082,$B1010-$E1010*4+const_one)</f>
        <v>100000000</v>
      </c>
      <c r="AO1010" s="5" t="n">
        <f aca="false">INDEX($AH$955:$AH$1082,$B1010-$F1010*8+const_one)</f>
        <v>60000000</v>
      </c>
      <c r="AP1010" s="5" t="n">
        <f aca="false">INDEX($AI$955:$AI$1082,$B1010-$G1010*16+const_one)</f>
        <v>30000000</v>
      </c>
      <c r="AQ1010" s="5" t="n">
        <f aca="false">INDEX($AJ$955:$AJ$1082,$B1010-$H1010*32+const_one)</f>
        <v>15000000</v>
      </c>
      <c r="AR1010" s="5" t="n">
        <f aca="false">INDEX($AK$955:$AK$1082,$B1010-$I1010*64+const_one)</f>
        <v>5000000</v>
      </c>
      <c r="AS1010" s="5" t="n">
        <f aca="false">INDEX($AE$955:$AE$1082,$B1010+(const_one-$C1010)*1+const_one)</f>
        <v>54305513.1921801</v>
      </c>
      <c r="AT1010" s="5" t="n">
        <f aca="false">INDEX($AF$955:$AF$1082,$B1010+(const_one-$D1010)*2+const_one)</f>
        <v>417768023.201343</v>
      </c>
      <c r="AU1010" s="5" t="n">
        <f aca="false">INDEX($AG$955:$AG$1082,$B1010+(const_one-$E1010)*4+const_one)</f>
        <v>118086789.69213</v>
      </c>
      <c r="AV1010" s="5" t="n">
        <f aca="false">INDEX($AH$955:$AH$1082,$B1010+(const_one-$F1010)*8+const_one)</f>
        <v>155423519.590088</v>
      </c>
      <c r="AW1010" s="5" t="n">
        <f aca="false">INDEX($AI$955:$AI$1082,$B1010+(const_one-$G1010)*16+const_one)</f>
        <v>204343489.811824</v>
      </c>
      <c r="AX1010" s="5" t="n">
        <f aca="false">INDEX($AJ$955:$AJ$1082,$B1010+(const_one-$H1010)*32+const_one)</f>
        <v>340572483.019707</v>
      </c>
      <c r="AY1010" s="5" t="n">
        <f aca="false">INDEX($AK$955:$AK$1082,$B1010+(const_one-$I1010)*64+const_one)</f>
        <v>290404301.529882</v>
      </c>
      <c r="AZ1010" s="5" t="n">
        <f aca="false">--($C1010=--(AS1010&gt;AL1010))</f>
        <v>1</v>
      </c>
      <c r="BA1010" s="5" t="n">
        <f aca="false">--($D1010=--(AT1010&gt;AM1010))</f>
        <v>1</v>
      </c>
      <c r="BB1010" s="5" t="n">
        <f aca="false">--($E1010=--(AU1010&gt;AN1010))</f>
        <v>1</v>
      </c>
      <c r="BC1010" s="5" t="n">
        <f aca="false">--($F1010=--(AV1010&gt;AO1010))</f>
        <v>0</v>
      </c>
      <c r="BD1010" s="5" t="n">
        <f aca="false">--($G1010=--(AW1010&gt;AP1010))</f>
        <v>1</v>
      </c>
      <c r="BE1010" s="5" t="n">
        <f aca="false">--($H1010=--(AX1010&gt;AQ1010))</f>
        <v>1</v>
      </c>
      <c r="BF1010" s="5" t="n">
        <f aca="false">--($I1010=--(AY1010&gt;AR1010))</f>
        <v>0</v>
      </c>
      <c r="BG1010" s="5" t="n">
        <f aca="false">SUM(AZ1010:BF1010)</f>
        <v>5</v>
      </c>
      <c r="BH1010" s="5" t="n">
        <f aca="false">SUM(AE1010:AK1010)+AB1010+AC1010+AD1010</f>
        <v>2000000000</v>
      </c>
    </row>
    <row r="1011" customFormat="false" ht="15" hidden="true" customHeight="false" outlineLevel="0" collapsed="false">
      <c r="A1011" s="5" t="n">
        <f aca="false">sensitivity_exit_usd</f>
        <v>2000000000</v>
      </c>
      <c r="B1011" s="2" t="n">
        <f aca="false">ROW()-ROW($B$955)</f>
        <v>56</v>
      </c>
      <c r="C1011" s="2" t="n">
        <f aca="false">MOD(QUOTIENT($B1011,1),2)</f>
        <v>0</v>
      </c>
      <c r="D1011" s="2" t="n">
        <f aca="false">MOD(QUOTIENT($B1011,2),2)</f>
        <v>0</v>
      </c>
      <c r="E1011" s="2" t="n">
        <f aca="false">MOD(QUOTIENT($B1011,4),2)</f>
        <v>0</v>
      </c>
      <c r="F1011" s="2" t="n">
        <f aca="false">MOD(QUOTIENT($B1011,8),2)</f>
        <v>1</v>
      </c>
      <c r="G1011" s="2" t="n">
        <f aca="false">MOD(QUOTIENT($B1011,16),2)</f>
        <v>1</v>
      </c>
      <c r="H1011" s="2" t="n">
        <f aca="false">MOD(QUOTIENT($B1011,32),2)</f>
        <v>1</v>
      </c>
      <c r="I1011" s="2" t="n">
        <f aca="false">MOD(QUOTIENT($B1011,64),2)</f>
        <v>0</v>
      </c>
      <c r="J1011" s="5" t="n">
        <f aca="false">IF($C1011=const_zero,MIN(class_series_f_invested_usd,MAX(const_zero,$A1011)),const_zero)</f>
        <v>30000000</v>
      </c>
      <c r="K1011" s="5" t="n">
        <f aca="false">IF($D1011=const_zero,MIN(class_series_e_invested_usd,MAX(const_zero,$A1011-SUM($J1011:$J1011))),const_zero)</f>
        <v>300000000</v>
      </c>
      <c r="L1011" s="5" t="n">
        <f aca="false">IF($E1011=const_zero,MIN(class_series_d_invested_usd,MAX(const_zero,$A1011-SUM($J1011:$K1011))),const_zero)</f>
        <v>100000000</v>
      </c>
      <c r="M1011" s="5" t="n">
        <f aca="false">IF($F1011=const_zero,MIN(class_series_c_invested_usd,MAX(const_zero,$A1011-SUM($J1011:$L1011))),const_zero)</f>
        <v>0</v>
      </c>
      <c r="N1011" s="5" t="n">
        <f aca="false">IF($G1011=const_zero,MIN(class_series_b_invested_usd,MAX(const_zero,$A1011-SUM($J1011:$M1011))),const_zero)</f>
        <v>0</v>
      </c>
      <c r="O1011" s="5" t="n">
        <f aca="false">IF($H1011=const_zero,MIN(class_series_a_invested_usd,MAX(const_zero,$A1011-SUM($J1011:$N1011))),const_zero)</f>
        <v>0</v>
      </c>
      <c r="P1011" s="5" t="n">
        <f aca="false">IF($I1011=const_zero,MIN(class_seed_invested_usd,MAX(const_zero,$A1011-SUM($J1011:$O1011))),const_zero)</f>
        <v>5000000</v>
      </c>
      <c r="Q1011" s="5" t="n">
        <f aca="false">MAX(const_zero,$A1011-SUM($J1011:$P1011))</f>
        <v>1565000000</v>
      </c>
      <c r="R1011" s="9" t="n">
        <f aca="false">common_rsa_total+Sensitivity!$AE$900+Sensitivity!$AJ$900+IF($C1011=const_one,Sensitivity!$D$900,const_zero)+IF($D1011=const_one,Sensitivity!$Y$900,const_zero)+IF($E1011=const_one,Sensitivity!$V$900,const_zero)+IF($F1011=const_one,Sensitivity!$S$900,const_zero)+IF($G1011=const_one,Sensitivity!$P$900,const_zero)+IF($H1011=const_one,Sensitivity!$M$900,const_zero)+IF($I1011=const_one,Sensitivity!$J$900,const_zero)</f>
        <v>19680512.8289884</v>
      </c>
      <c r="S1011" s="23" t="b">
        <f aca="false">IF($R1011&gt;const_zero,--($Q1011&gt;option_strike_usd*$R1011),const_zero)</f>
        <v>1</v>
      </c>
      <c r="T1011" s="7" t="n">
        <f aca="false">IF($R1011&gt;const_zero,IF($S1011=const_one,($Q1011+option_strike_usd*pre_f_options_issued)/($R1011+pre_f_options_issued),$Q1011/$R1011),const_zero)</f>
        <v>70.6701423941555</v>
      </c>
      <c r="U1011" s="5" t="n">
        <f aca="false">IF($C1011=const_one,Sensitivity!$D$900*$T1011,const_zero)</f>
        <v>0</v>
      </c>
      <c r="V1011" s="5" t="n">
        <f aca="false">IF($D1011=const_one,Sensitivity!$Y$900*$T1011,const_zero)</f>
        <v>0</v>
      </c>
      <c r="W1011" s="5" t="n">
        <f aca="false">IF($E1011=const_one,Sensitivity!$V$900*$T1011,const_zero)</f>
        <v>0</v>
      </c>
      <c r="X1011" s="5" t="n">
        <f aca="false">IF($F1011=const_one,Sensitivity!$S$900*$T1011,const_zero)</f>
        <v>169608341.745973</v>
      </c>
      <c r="Y1011" s="5" t="n">
        <f aca="false">IF($G1011=const_one,Sensitivity!$P$900*$T1011,const_zero)</f>
        <v>212010427.182466</v>
      </c>
      <c r="Z1011" s="5" t="n">
        <f aca="false">IF($H1011=const_one,Sensitivity!$M$900*$T1011,const_zero)</f>
        <v>353350711.970777</v>
      </c>
      <c r="AA1011" s="5" t="n">
        <f aca="false">IF($I1011=const_one,Sensitivity!$J$900*$T1011,const_zero)</f>
        <v>0</v>
      </c>
      <c r="AB1011" s="5" t="n">
        <f aca="false">(Sensitivity!$AE$900+Sensitivity!$AJ$900)*$T1011</f>
        <v>19823881.5679952</v>
      </c>
      <c r="AC1011" s="5" t="n">
        <f aca="false">common_rsa_total*$T1011</f>
        <v>636031281.547399</v>
      </c>
      <c r="AD1011" s="5" t="n">
        <f aca="false">IF($S1011=const_one,pre_f_options_issued*($T1011-option_strike_usd),const_zero)</f>
        <v>174175355.985389</v>
      </c>
      <c r="AE1011" s="5" t="n">
        <f aca="false">J1011+U1011</f>
        <v>30000000</v>
      </c>
      <c r="AF1011" s="5" t="n">
        <f aca="false">K1011+V1011</f>
        <v>300000000</v>
      </c>
      <c r="AG1011" s="5" t="n">
        <f aca="false">L1011+W1011</f>
        <v>100000000</v>
      </c>
      <c r="AH1011" s="5" t="n">
        <f aca="false">M1011+X1011</f>
        <v>169608341.745973</v>
      </c>
      <c r="AI1011" s="5" t="n">
        <f aca="false">N1011+Y1011</f>
        <v>212010427.182466</v>
      </c>
      <c r="AJ1011" s="5" t="n">
        <f aca="false">O1011+Z1011</f>
        <v>353350711.970777</v>
      </c>
      <c r="AK1011" s="5" t="n">
        <f aca="false">P1011+AA1011</f>
        <v>5000000</v>
      </c>
      <c r="AL1011" s="5" t="n">
        <f aca="false">INDEX($AE$955:$AE$1082,$B1011-$C1011*1+const_one)</f>
        <v>30000000</v>
      </c>
      <c r="AM1011" s="5" t="n">
        <f aca="false">INDEX($AF$955:$AF$1082,$B1011-$D1011*2+const_one)</f>
        <v>300000000</v>
      </c>
      <c r="AN1011" s="5" t="n">
        <f aca="false">INDEX($AG$955:$AG$1082,$B1011-$E1011*4+const_one)</f>
        <v>100000000</v>
      </c>
      <c r="AO1011" s="5" t="n">
        <f aca="false">INDEX($AH$955:$AH$1082,$B1011-$F1011*8+const_one)</f>
        <v>60000000</v>
      </c>
      <c r="AP1011" s="5" t="n">
        <f aca="false">INDEX($AI$955:$AI$1082,$B1011-$G1011*16+const_one)</f>
        <v>30000000</v>
      </c>
      <c r="AQ1011" s="5" t="n">
        <f aca="false">INDEX($AJ$955:$AJ$1082,$B1011-$H1011*32+const_one)</f>
        <v>15000000</v>
      </c>
      <c r="AR1011" s="5" t="n">
        <f aca="false">INDEX($AK$955:$AK$1082,$B1011-$I1011*64+const_one)</f>
        <v>5000000</v>
      </c>
      <c r="AS1011" s="5" t="n">
        <f aca="false">INDEX($AE$955:$AE$1082,$B1011+(const_one-$C1011)*1+const_one)</f>
        <v>55429014.0634306</v>
      </c>
      <c r="AT1011" s="5" t="n">
        <f aca="false">INDEX($AF$955:$AF$1082,$B1011+(const_one-$D1011)*2+const_one)</f>
        <v>404536382.442808</v>
      </c>
      <c r="AU1011" s="5" t="n">
        <f aca="false">INDEX($AG$955:$AG$1082,$B1011+(const_one-$E1011)*4+const_one)</f>
        <v>120884996.037719</v>
      </c>
      <c r="AV1011" s="5" t="n">
        <f aca="false">INDEX($AH$955:$AH$1082,$B1011+(const_one-$F1011)*8+const_one)</f>
        <v>169608341.745973</v>
      </c>
      <c r="AW1011" s="5" t="n">
        <f aca="false">INDEX($AI$955:$AI$1082,$B1011+(const_one-$G1011)*16+const_one)</f>
        <v>212010427.182466</v>
      </c>
      <c r="AX1011" s="5" t="n">
        <f aca="false">INDEX($AJ$955:$AJ$1082,$B1011+(const_one-$H1011)*32+const_one)</f>
        <v>353350711.970777</v>
      </c>
      <c r="AY1011" s="5" t="n">
        <f aca="false">INDEX($AK$955:$AK$1082,$B1011+(const_one-$I1011)*64+const_one)</f>
        <v>289269744.447741</v>
      </c>
      <c r="AZ1011" s="5" t="n">
        <f aca="false">--($C1011=--(AS1011&gt;AL1011))</f>
        <v>0</v>
      </c>
      <c r="BA1011" s="5" t="n">
        <f aca="false">--($D1011=--(AT1011&gt;AM1011))</f>
        <v>0</v>
      </c>
      <c r="BB1011" s="5" t="n">
        <f aca="false">--($E1011=--(AU1011&gt;AN1011))</f>
        <v>0</v>
      </c>
      <c r="BC1011" s="5" t="n">
        <f aca="false">--($F1011=--(AV1011&gt;AO1011))</f>
        <v>1</v>
      </c>
      <c r="BD1011" s="5" t="n">
        <f aca="false">--($G1011=--(AW1011&gt;AP1011))</f>
        <v>1</v>
      </c>
      <c r="BE1011" s="5" t="n">
        <f aca="false">--($H1011=--(AX1011&gt;AQ1011))</f>
        <v>1</v>
      </c>
      <c r="BF1011" s="5" t="n">
        <f aca="false">--($I1011=--(AY1011&gt;AR1011))</f>
        <v>0</v>
      </c>
      <c r="BG1011" s="5" t="n">
        <f aca="false">SUM(AZ1011:BF1011)</f>
        <v>3</v>
      </c>
      <c r="BH1011" s="5" t="n">
        <f aca="false">SUM(AE1011:AK1011)+AB1011+AC1011+AD1011</f>
        <v>2000000000</v>
      </c>
    </row>
    <row r="1012" customFormat="false" ht="15" hidden="true" customHeight="false" outlineLevel="0" collapsed="false">
      <c r="A1012" s="5" t="n">
        <f aca="false">sensitivity_exit_usd</f>
        <v>2000000000</v>
      </c>
      <c r="B1012" s="2" t="n">
        <f aca="false">ROW()-ROW($B$955)</f>
        <v>57</v>
      </c>
      <c r="C1012" s="2" t="n">
        <f aca="false">MOD(QUOTIENT($B1012,1),2)</f>
        <v>1</v>
      </c>
      <c r="D1012" s="2" t="n">
        <f aca="false">MOD(QUOTIENT($B1012,2),2)</f>
        <v>0</v>
      </c>
      <c r="E1012" s="2" t="n">
        <f aca="false">MOD(QUOTIENT($B1012,4),2)</f>
        <v>0</v>
      </c>
      <c r="F1012" s="2" t="n">
        <f aca="false">MOD(QUOTIENT($B1012,8),2)</f>
        <v>1</v>
      </c>
      <c r="G1012" s="2" t="n">
        <f aca="false">MOD(QUOTIENT($B1012,16),2)</f>
        <v>1</v>
      </c>
      <c r="H1012" s="2" t="n">
        <f aca="false">MOD(QUOTIENT($B1012,32),2)</f>
        <v>1</v>
      </c>
      <c r="I1012" s="2" t="n">
        <f aca="false">MOD(QUOTIENT($B1012,64),2)</f>
        <v>0</v>
      </c>
      <c r="J1012" s="5" t="n">
        <f aca="false">IF($C1012=const_zero,MIN(class_series_f_invested_usd,MAX(const_zero,$A1012)),const_zero)</f>
        <v>0</v>
      </c>
      <c r="K1012" s="5" t="n">
        <f aca="false">IF($D1012=const_zero,MIN(class_series_e_invested_usd,MAX(const_zero,$A1012-SUM($J1012:$J1012))),const_zero)</f>
        <v>300000000</v>
      </c>
      <c r="L1012" s="5" t="n">
        <f aca="false">IF($E1012=const_zero,MIN(class_series_d_invested_usd,MAX(const_zero,$A1012-SUM($J1012:$K1012))),const_zero)</f>
        <v>100000000</v>
      </c>
      <c r="M1012" s="5" t="n">
        <f aca="false">IF($F1012=const_zero,MIN(class_series_c_invested_usd,MAX(const_zero,$A1012-SUM($J1012:$L1012))),const_zero)</f>
        <v>0</v>
      </c>
      <c r="N1012" s="5" t="n">
        <f aca="false">IF($G1012=const_zero,MIN(class_series_b_invested_usd,MAX(const_zero,$A1012-SUM($J1012:$M1012))),const_zero)</f>
        <v>0</v>
      </c>
      <c r="O1012" s="5" t="n">
        <f aca="false">IF($H1012=const_zero,MIN(class_series_a_invested_usd,MAX(const_zero,$A1012-SUM($J1012:$N1012))),const_zero)</f>
        <v>0</v>
      </c>
      <c r="P1012" s="5" t="n">
        <f aca="false">IF($I1012=const_zero,MIN(class_seed_invested_usd,MAX(const_zero,$A1012-SUM($J1012:$O1012))),const_zero)</f>
        <v>5000000</v>
      </c>
      <c r="Q1012" s="5" t="n">
        <f aca="false">MAX(const_zero,$A1012-SUM($J1012:$P1012))</f>
        <v>1595000000</v>
      </c>
      <c r="R1012" s="9" t="n">
        <f aca="false">common_rsa_total+Sensitivity!$AE$900+Sensitivity!$AJ$900+IF($C1012=const_one,Sensitivity!$D$900,const_zero)+IF($D1012=const_one,Sensitivity!$Y$900,const_zero)+IF($E1012=const_one,Sensitivity!$V$900,const_zero)+IF($F1012=const_one,Sensitivity!$S$900,const_zero)+IF($G1012=const_one,Sensitivity!$P$900,const_zero)+IF($H1012=const_one,Sensitivity!$M$900,const_zero)+IF($I1012=const_one,Sensitivity!$J$900,const_zero)</f>
        <v>20477780.8981917</v>
      </c>
      <c r="S1012" s="23" t="b">
        <f aca="false">IF($R1012&gt;const_zero,--($Q1012&gt;option_strike_usd*$R1012),const_zero)</f>
        <v>1</v>
      </c>
      <c r="T1012" s="7" t="n">
        <f aca="false">IF($R1012&gt;const_zero,IF($S1012=const_one,($Q1012+option_strike_usd*pre_f_options_issued)/($R1012+pre_f_options_issued),$Q1012/$R1012),const_zero)</f>
        <v>69.5236849493034</v>
      </c>
      <c r="U1012" s="5" t="n">
        <f aca="false">IF($C1012=const_one,Sensitivity!$D$900*$T1012,const_zero)</f>
        <v>55429014.0634306</v>
      </c>
      <c r="V1012" s="5" t="n">
        <f aca="false">IF($D1012=const_one,Sensitivity!$Y$900*$T1012,const_zero)</f>
        <v>0</v>
      </c>
      <c r="W1012" s="5" t="n">
        <f aca="false">IF($E1012=const_one,Sensitivity!$V$900*$T1012,const_zero)</f>
        <v>0</v>
      </c>
      <c r="X1012" s="5" t="n">
        <f aca="false">IF($F1012=const_one,Sensitivity!$S$900*$T1012,const_zero)</f>
        <v>166856843.878328</v>
      </c>
      <c r="Y1012" s="5" t="n">
        <f aca="false">IF($G1012=const_one,Sensitivity!$P$900*$T1012,const_zero)</f>
        <v>208571054.84791</v>
      </c>
      <c r="Z1012" s="5" t="n">
        <f aca="false">IF($H1012=const_one,Sensitivity!$M$900*$T1012,const_zero)</f>
        <v>347618424.746517</v>
      </c>
      <c r="AA1012" s="5" t="n">
        <f aca="false">IF($I1012=const_one,Sensitivity!$J$900*$T1012,const_zero)</f>
        <v>0</v>
      </c>
      <c r="AB1012" s="5" t="n">
        <f aca="false">(Sensitivity!$AE$900+Sensitivity!$AJ$900)*$T1012</f>
        <v>19502285.546825</v>
      </c>
      <c r="AC1012" s="5" t="n">
        <f aca="false">common_rsa_total*$T1012</f>
        <v>625713164.543731</v>
      </c>
      <c r="AD1012" s="5" t="n">
        <f aca="false">IF($S1012=const_one,pre_f_options_issued*($T1012-option_strike_usd),const_zero)</f>
        <v>171309212.373258</v>
      </c>
      <c r="AE1012" s="5" t="n">
        <f aca="false">J1012+U1012</f>
        <v>55429014.0634306</v>
      </c>
      <c r="AF1012" s="5" t="n">
        <f aca="false">K1012+V1012</f>
        <v>300000000</v>
      </c>
      <c r="AG1012" s="5" t="n">
        <f aca="false">L1012+W1012</f>
        <v>100000000</v>
      </c>
      <c r="AH1012" s="5" t="n">
        <f aca="false">M1012+X1012</f>
        <v>166856843.878328</v>
      </c>
      <c r="AI1012" s="5" t="n">
        <f aca="false">N1012+Y1012</f>
        <v>208571054.84791</v>
      </c>
      <c r="AJ1012" s="5" t="n">
        <f aca="false">O1012+Z1012</f>
        <v>347618424.746517</v>
      </c>
      <c r="AK1012" s="5" t="n">
        <f aca="false">P1012+AA1012</f>
        <v>5000000</v>
      </c>
      <c r="AL1012" s="5" t="n">
        <f aca="false">INDEX($AE$955:$AE$1082,$B1012-$C1012*1+const_one)</f>
        <v>30000000</v>
      </c>
      <c r="AM1012" s="5" t="n">
        <f aca="false">INDEX($AF$955:$AF$1082,$B1012-$D1012*2+const_one)</f>
        <v>300000000</v>
      </c>
      <c r="AN1012" s="5" t="n">
        <f aca="false">INDEX($AG$955:$AG$1082,$B1012-$E1012*4+const_one)</f>
        <v>100000000</v>
      </c>
      <c r="AO1012" s="5" t="n">
        <f aca="false">INDEX($AH$955:$AH$1082,$B1012-$F1012*8+const_one)</f>
        <v>60000000</v>
      </c>
      <c r="AP1012" s="5" t="n">
        <f aca="false">INDEX($AI$955:$AI$1082,$B1012-$G1012*16+const_one)</f>
        <v>30000000</v>
      </c>
      <c r="AQ1012" s="5" t="n">
        <f aca="false">INDEX($AJ$955:$AJ$1082,$B1012-$H1012*32+const_one)</f>
        <v>15000000</v>
      </c>
      <c r="AR1012" s="5" t="n">
        <f aca="false">INDEX($AK$955:$AK$1082,$B1012-$I1012*64+const_one)</f>
        <v>5000000</v>
      </c>
      <c r="AS1012" s="5" t="n">
        <f aca="false">INDEX($AE$955:$AE$1082,$B1012+(const_one-$C1012)*1+const_one)</f>
        <v>55429014.0634306</v>
      </c>
      <c r="AT1012" s="5" t="n">
        <f aca="false">INDEX($AF$955:$AF$1082,$B1012+(const_one-$D1012)*2+const_one)</f>
        <v>399777911.390908</v>
      </c>
      <c r="AU1012" s="5" t="n">
        <f aca="false">INDEX($AG$955:$AG$1082,$B1012+(const_one-$E1012)*4+const_one)</f>
        <v>119089543.385918</v>
      </c>
      <c r="AV1012" s="5" t="n">
        <f aca="false">INDEX($AH$955:$AH$1082,$B1012+(const_one-$F1012)*8+const_one)</f>
        <v>166856843.878328</v>
      </c>
      <c r="AW1012" s="5" t="n">
        <f aca="false">INDEX($AI$955:$AI$1082,$B1012+(const_one-$G1012)*16+const_one)</f>
        <v>208571054.84791</v>
      </c>
      <c r="AX1012" s="5" t="n">
        <f aca="false">INDEX($AJ$955:$AJ$1082,$B1012+(const_one-$H1012)*32+const_one)</f>
        <v>347618424.746517</v>
      </c>
      <c r="AY1012" s="5" t="n">
        <f aca="false">INDEX($AK$955:$AK$1082,$B1012+(const_one-$I1012)*64+const_one)</f>
        <v>286387974.412863</v>
      </c>
      <c r="AZ1012" s="5" t="n">
        <f aca="false">--($C1012=--(AS1012&gt;AL1012))</f>
        <v>1</v>
      </c>
      <c r="BA1012" s="5" t="n">
        <f aca="false">--($D1012=--(AT1012&gt;AM1012))</f>
        <v>0</v>
      </c>
      <c r="BB1012" s="5" t="n">
        <f aca="false">--($E1012=--(AU1012&gt;AN1012))</f>
        <v>0</v>
      </c>
      <c r="BC1012" s="5" t="n">
        <f aca="false">--($F1012=--(AV1012&gt;AO1012))</f>
        <v>1</v>
      </c>
      <c r="BD1012" s="5" t="n">
        <f aca="false">--($G1012=--(AW1012&gt;AP1012))</f>
        <v>1</v>
      </c>
      <c r="BE1012" s="5" t="n">
        <f aca="false">--($H1012=--(AX1012&gt;AQ1012))</f>
        <v>1</v>
      </c>
      <c r="BF1012" s="5" t="n">
        <f aca="false">--($I1012=--(AY1012&gt;AR1012))</f>
        <v>0</v>
      </c>
      <c r="BG1012" s="5" t="n">
        <f aca="false">SUM(AZ1012:BF1012)</f>
        <v>4</v>
      </c>
      <c r="BH1012" s="5" t="n">
        <f aca="false">SUM(AE1012:AK1012)+AB1012+AC1012+AD1012</f>
        <v>2000000000</v>
      </c>
    </row>
    <row r="1013" customFormat="false" ht="15" hidden="true" customHeight="false" outlineLevel="0" collapsed="false">
      <c r="A1013" s="5" t="n">
        <f aca="false">sensitivity_exit_usd</f>
        <v>2000000000</v>
      </c>
      <c r="B1013" s="2" t="n">
        <f aca="false">ROW()-ROW($B$955)</f>
        <v>58</v>
      </c>
      <c r="C1013" s="2" t="n">
        <f aca="false">MOD(QUOTIENT($B1013,1),2)</f>
        <v>0</v>
      </c>
      <c r="D1013" s="2" t="n">
        <f aca="false">MOD(QUOTIENT($B1013,2),2)</f>
        <v>1</v>
      </c>
      <c r="E1013" s="2" t="n">
        <f aca="false">MOD(QUOTIENT($B1013,4),2)</f>
        <v>0</v>
      </c>
      <c r="F1013" s="2" t="n">
        <f aca="false">MOD(QUOTIENT($B1013,8),2)</f>
        <v>1</v>
      </c>
      <c r="G1013" s="2" t="n">
        <f aca="false">MOD(QUOTIENT($B1013,16),2)</f>
        <v>1</v>
      </c>
      <c r="H1013" s="2" t="n">
        <f aca="false">MOD(QUOTIENT($B1013,32),2)</f>
        <v>1</v>
      </c>
      <c r="I1013" s="2" t="n">
        <f aca="false">MOD(QUOTIENT($B1013,64),2)</f>
        <v>0</v>
      </c>
      <c r="J1013" s="5" t="n">
        <f aca="false">IF($C1013=const_zero,MIN(class_series_f_invested_usd,MAX(const_zero,$A1013)),const_zero)</f>
        <v>30000000</v>
      </c>
      <c r="K1013" s="5" t="n">
        <f aca="false">IF($D1013=const_zero,MIN(class_series_e_invested_usd,MAX(const_zero,$A1013-SUM($J1013:$J1013))),const_zero)</f>
        <v>0</v>
      </c>
      <c r="L1013" s="5" t="n">
        <f aca="false">IF($E1013=const_zero,MIN(class_series_d_invested_usd,MAX(const_zero,$A1013-SUM($J1013:$K1013))),const_zero)</f>
        <v>100000000</v>
      </c>
      <c r="M1013" s="5" t="n">
        <f aca="false">IF($F1013=const_zero,MIN(class_series_c_invested_usd,MAX(const_zero,$A1013-SUM($J1013:$L1013))),const_zero)</f>
        <v>0</v>
      </c>
      <c r="N1013" s="5" t="n">
        <f aca="false">IF($G1013=const_zero,MIN(class_series_b_invested_usd,MAX(const_zero,$A1013-SUM($J1013:$M1013))),const_zero)</f>
        <v>0</v>
      </c>
      <c r="O1013" s="5" t="n">
        <f aca="false">IF($H1013=const_zero,MIN(class_series_a_invested_usd,MAX(const_zero,$A1013-SUM($J1013:$N1013))),const_zero)</f>
        <v>0</v>
      </c>
      <c r="P1013" s="5" t="n">
        <f aca="false">IF($I1013=const_zero,MIN(class_seed_invested_usd,MAX(const_zero,$A1013-SUM($J1013:$O1013))),const_zero)</f>
        <v>5000000</v>
      </c>
      <c r="Q1013" s="5" t="n">
        <f aca="false">MAX(const_zero,$A1013-SUM($J1013:$P1013))</f>
        <v>1865000000</v>
      </c>
      <c r="R1013" s="9" t="n">
        <f aca="false">common_rsa_total+Sensitivity!$AE$900+Sensitivity!$AJ$900+IF($C1013=const_one,Sensitivity!$D$900,const_zero)+IF($D1013=const_one,Sensitivity!$Y$900,const_zero)+IF($E1013=const_one,Sensitivity!$V$900,const_zero)+IF($F1013=const_one,Sensitivity!$S$900,const_zero)+IF($G1013=const_one,Sensitivity!$P$900,const_zero)+IF($H1013=const_one,Sensitivity!$M$900,const_zero)+IF($I1013=const_one,Sensitivity!$J$900,const_zero)</f>
        <v>25813833.1063222</v>
      </c>
      <c r="S1013" s="23" t="b">
        <f aca="false">IF($R1013&gt;const_zero,--($Q1013&gt;option_strike_usd*$R1013),const_zero)</f>
        <v>1</v>
      </c>
      <c r="T1013" s="7" t="n">
        <f aca="false">IF($R1013&gt;const_zero,IF($S1013=const_one,($Q1013+option_strike_usd*pre_f_options_issued)/($R1013+pre_f_options_issued),$Q1013/$R1013),const_zero)</f>
        <v>65.9571592792572</v>
      </c>
      <c r="U1013" s="5" t="n">
        <f aca="false">IF($C1013=const_one,Sensitivity!$D$900*$T1013,const_zero)</f>
        <v>0</v>
      </c>
      <c r="V1013" s="5" t="n">
        <f aca="false">IF($D1013=const_one,Sensitivity!$Y$900*$T1013,const_zero)</f>
        <v>404536382.442808</v>
      </c>
      <c r="W1013" s="5" t="n">
        <f aca="false">IF($E1013=const_one,Sensitivity!$V$900*$T1013,const_zero)</f>
        <v>0</v>
      </c>
      <c r="X1013" s="5" t="n">
        <f aca="false">IF($F1013=const_one,Sensitivity!$S$900*$T1013,const_zero)</f>
        <v>158297182.270217</v>
      </c>
      <c r="Y1013" s="5" t="n">
        <f aca="false">IF($G1013=const_one,Sensitivity!$P$900*$T1013,const_zero)</f>
        <v>197871477.837771</v>
      </c>
      <c r="Z1013" s="5" t="n">
        <f aca="false">IF($H1013=const_one,Sensitivity!$M$900*$T1013,const_zero)</f>
        <v>329785796.396286</v>
      </c>
      <c r="AA1013" s="5" t="n">
        <f aca="false">IF($I1013=const_one,Sensitivity!$J$900*$T1013,const_zero)</f>
        <v>0</v>
      </c>
      <c r="AB1013" s="5" t="n">
        <f aca="false">(Sensitivity!$AE$900+Sensitivity!$AJ$900)*$T1013</f>
        <v>18501829.3414607</v>
      </c>
      <c r="AC1013" s="5" t="n">
        <f aca="false">common_rsa_total*$T1013</f>
        <v>593614433.513314</v>
      </c>
      <c r="AD1013" s="5" t="n">
        <f aca="false">IF($S1013=const_one,pre_f_options_issued*($T1013-option_strike_usd),const_zero)</f>
        <v>162392898.198143</v>
      </c>
      <c r="AE1013" s="5" t="n">
        <f aca="false">J1013+U1013</f>
        <v>30000000</v>
      </c>
      <c r="AF1013" s="5" t="n">
        <f aca="false">K1013+V1013</f>
        <v>404536382.442808</v>
      </c>
      <c r="AG1013" s="5" t="n">
        <f aca="false">L1013+W1013</f>
        <v>100000000</v>
      </c>
      <c r="AH1013" s="5" t="n">
        <f aca="false">M1013+X1013</f>
        <v>158297182.270217</v>
      </c>
      <c r="AI1013" s="5" t="n">
        <f aca="false">N1013+Y1013</f>
        <v>197871477.837771</v>
      </c>
      <c r="AJ1013" s="5" t="n">
        <f aca="false">O1013+Z1013</f>
        <v>329785796.396286</v>
      </c>
      <c r="AK1013" s="5" t="n">
        <f aca="false">P1013+AA1013</f>
        <v>5000000</v>
      </c>
      <c r="AL1013" s="5" t="n">
        <f aca="false">INDEX($AE$955:$AE$1082,$B1013-$C1013*1+const_one)</f>
        <v>30000000</v>
      </c>
      <c r="AM1013" s="5" t="n">
        <f aca="false">INDEX($AF$955:$AF$1082,$B1013-$D1013*2+const_one)</f>
        <v>300000000</v>
      </c>
      <c r="AN1013" s="5" t="n">
        <f aca="false">INDEX($AG$955:$AG$1082,$B1013-$E1013*4+const_one)</f>
        <v>100000000</v>
      </c>
      <c r="AO1013" s="5" t="n">
        <f aca="false">INDEX($AH$955:$AH$1082,$B1013-$F1013*8+const_one)</f>
        <v>60000000</v>
      </c>
      <c r="AP1013" s="5" t="n">
        <f aca="false">INDEX($AI$955:$AI$1082,$B1013-$G1013*16+const_one)</f>
        <v>30000000</v>
      </c>
      <c r="AQ1013" s="5" t="n">
        <f aca="false">INDEX($AJ$955:$AJ$1082,$B1013-$H1013*32+const_one)</f>
        <v>15000000</v>
      </c>
      <c r="AR1013" s="5" t="n">
        <f aca="false">INDEX($AK$955:$AK$1082,$B1013-$I1013*64+const_one)</f>
        <v>5000000</v>
      </c>
      <c r="AS1013" s="5" t="n">
        <f aca="false">INDEX($AE$955:$AE$1082,$B1013+(const_one-$C1013)*1+const_one)</f>
        <v>51966985.1096238</v>
      </c>
      <c r="AT1013" s="5" t="n">
        <f aca="false">INDEX($AF$955:$AF$1082,$B1013+(const_one-$D1013)*2+const_one)</f>
        <v>404536382.442808</v>
      </c>
      <c r="AU1013" s="5" t="n">
        <f aca="false">INDEX($AG$955:$AG$1082,$B1013+(const_one-$E1013)*4+const_one)</f>
        <v>113518955.476622</v>
      </c>
      <c r="AV1013" s="5" t="n">
        <f aca="false">INDEX($AH$955:$AH$1082,$B1013+(const_one-$F1013)*8+const_one)</f>
        <v>158297182.270217</v>
      </c>
      <c r="AW1013" s="5" t="n">
        <f aca="false">INDEX($AI$955:$AI$1082,$B1013+(const_one-$G1013)*16+const_one)</f>
        <v>197871477.837771</v>
      </c>
      <c r="AX1013" s="5" t="n">
        <f aca="false">INDEX($AJ$955:$AJ$1082,$B1013+(const_one-$H1013)*32+const_one)</f>
        <v>329785796.396286</v>
      </c>
      <c r="AY1013" s="5" t="n">
        <f aca="false">INDEX($AK$955:$AK$1082,$B1013+(const_one-$I1013)*64+const_one)</f>
        <v>281039409.968804</v>
      </c>
      <c r="AZ1013" s="5" t="n">
        <f aca="false">--($C1013=--(AS1013&gt;AL1013))</f>
        <v>0</v>
      </c>
      <c r="BA1013" s="5" t="n">
        <f aca="false">--($D1013=--(AT1013&gt;AM1013))</f>
        <v>1</v>
      </c>
      <c r="BB1013" s="5" t="n">
        <f aca="false">--($E1013=--(AU1013&gt;AN1013))</f>
        <v>0</v>
      </c>
      <c r="BC1013" s="5" t="n">
        <f aca="false">--($F1013=--(AV1013&gt;AO1013))</f>
        <v>1</v>
      </c>
      <c r="BD1013" s="5" t="n">
        <f aca="false">--($G1013=--(AW1013&gt;AP1013))</f>
        <v>1</v>
      </c>
      <c r="BE1013" s="5" t="n">
        <f aca="false">--($H1013=--(AX1013&gt;AQ1013))</f>
        <v>1</v>
      </c>
      <c r="BF1013" s="5" t="n">
        <f aca="false">--($I1013=--(AY1013&gt;AR1013))</f>
        <v>0</v>
      </c>
      <c r="BG1013" s="5" t="n">
        <f aca="false">SUM(AZ1013:BF1013)</f>
        <v>4</v>
      </c>
      <c r="BH1013" s="5" t="n">
        <f aca="false">SUM(AE1013:AK1013)+AB1013+AC1013+AD1013</f>
        <v>2000000000</v>
      </c>
    </row>
    <row r="1014" customFormat="false" ht="15" hidden="true" customHeight="false" outlineLevel="0" collapsed="false">
      <c r="A1014" s="5" t="n">
        <f aca="false">sensitivity_exit_usd</f>
        <v>2000000000</v>
      </c>
      <c r="B1014" s="2" t="n">
        <f aca="false">ROW()-ROW($B$955)</f>
        <v>59</v>
      </c>
      <c r="C1014" s="2" t="n">
        <f aca="false">MOD(QUOTIENT($B1014,1),2)</f>
        <v>1</v>
      </c>
      <c r="D1014" s="2" t="n">
        <f aca="false">MOD(QUOTIENT($B1014,2),2)</f>
        <v>1</v>
      </c>
      <c r="E1014" s="2" t="n">
        <f aca="false">MOD(QUOTIENT($B1014,4),2)</f>
        <v>0</v>
      </c>
      <c r="F1014" s="2" t="n">
        <f aca="false">MOD(QUOTIENT($B1014,8),2)</f>
        <v>1</v>
      </c>
      <c r="G1014" s="2" t="n">
        <f aca="false">MOD(QUOTIENT($B1014,16),2)</f>
        <v>1</v>
      </c>
      <c r="H1014" s="2" t="n">
        <f aca="false">MOD(QUOTIENT($B1014,32),2)</f>
        <v>1</v>
      </c>
      <c r="I1014" s="2" t="n">
        <f aca="false">MOD(QUOTIENT($B1014,64),2)</f>
        <v>0</v>
      </c>
      <c r="J1014" s="5" t="n">
        <f aca="false">IF($C1014=const_zero,MIN(class_series_f_invested_usd,MAX(const_zero,$A1014)),const_zero)</f>
        <v>0</v>
      </c>
      <c r="K1014" s="5" t="n">
        <f aca="false">IF($D1014=const_zero,MIN(class_series_e_invested_usd,MAX(const_zero,$A1014-SUM($J1014:$J1014))),const_zero)</f>
        <v>0</v>
      </c>
      <c r="L1014" s="5" t="n">
        <f aca="false">IF($E1014=const_zero,MIN(class_series_d_invested_usd,MAX(const_zero,$A1014-SUM($J1014:$K1014))),const_zero)</f>
        <v>100000000</v>
      </c>
      <c r="M1014" s="5" t="n">
        <f aca="false">IF($F1014=const_zero,MIN(class_series_c_invested_usd,MAX(const_zero,$A1014-SUM($J1014:$L1014))),const_zero)</f>
        <v>0</v>
      </c>
      <c r="N1014" s="5" t="n">
        <f aca="false">IF($G1014=const_zero,MIN(class_series_b_invested_usd,MAX(const_zero,$A1014-SUM($J1014:$M1014))),const_zero)</f>
        <v>0</v>
      </c>
      <c r="O1014" s="5" t="n">
        <f aca="false">IF($H1014=const_zero,MIN(class_series_a_invested_usd,MAX(const_zero,$A1014-SUM($J1014:$N1014))),const_zero)</f>
        <v>0</v>
      </c>
      <c r="P1014" s="5" t="n">
        <f aca="false">IF($I1014=const_zero,MIN(class_seed_invested_usd,MAX(const_zero,$A1014-SUM($J1014:$O1014))),const_zero)</f>
        <v>5000000</v>
      </c>
      <c r="Q1014" s="5" t="n">
        <f aca="false">MAX(const_zero,$A1014-SUM($J1014:$P1014))</f>
        <v>1895000000</v>
      </c>
      <c r="R1014" s="9" t="n">
        <f aca="false">common_rsa_total+Sensitivity!$AE$900+Sensitivity!$AJ$900+IF($C1014=const_one,Sensitivity!$D$900,const_zero)+IF($D1014=const_one,Sensitivity!$Y$900,const_zero)+IF($E1014=const_one,Sensitivity!$V$900,const_zero)+IF($F1014=const_one,Sensitivity!$S$900,const_zero)+IF($G1014=const_one,Sensitivity!$P$900,const_zero)+IF($H1014=const_one,Sensitivity!$M$900,const_zero)+IF($I1014=const_one,Sensitivity!$J$900,const_zero)</f>
        <v>26611101.1755256</v>
      </c>
      <c r="S1014" s="23" t="b">
        <f aca="false">IF($R1014&gt;const_zero,--($Q1014&gt;option_strike_usd*$R1014),const_zero)</f>
        <v>1</v>
      </c>
      <c r="T1014" s="7" t="n">
        <f aca="false">IF($R1014&gt;const_zero,IF($S1014=const_one,($Q1014+option_strike_usd*pre_f_options_issued)/($R1014+pre_f_options_issued),$Q1014/$R1014),const_zero)</f>
        <v>65.1813199562261</v>
      </c>
      <c r="U1014" s="5" t="n">
        <f aca="false">IF($C1014=const_one,Sensitivity!$D$900*$T1014,const_zero)</f>
        <v>51966985.1096238</v>
      </c>
      <c r="V1014" s="5" t="n">
        <f aca="false">IF($D1014=const_one,Sensitivity!$Y$900*$T1014,const_zero)</f>
        <v>399777911.390908</v>
      </c>
      <c r="W1014" s="5" t="n">
        <f aca="false">IF($E1014=const_one,Sensitivity!$V$900*$T1014,const_zero)</f>
        <v>0</v>
      </c>
      <c r="X1014" s="5" t="n">
        <f aca="false">IF($F1014=const_one,Sensitivity!$S$900*$T1014,const_zero)</f>
        <v>156435167.894943</v>
      </c>
      <c r="Y1014" s="5" t="n">
        <f aca="false">IF($G1014=const_one,Sensitivity!$P$900*$T1014,const_zero)</f>
        <v>195543959.868678</v>
      </c>
      <c r="Z1014" s="5" t="n">
        <f aca="false">IF($H1014=const_one,Sensitivity!$M$900*$T1014,const_zero)</f>
        <v>325906599.78113</v>
      </c>
      <c r="AA1014" s="5" t="n">
        <f aca="false">IF($I1014=const_one,Sensitivity!$J$900*$T1014,const_zero)</f>
        <v>0</v>
      </c>
      <c r="AB1014" s="5" t="n">
        <f aca="false">(Sensitivity!$AE$900+Sensitivity!$AJ$900)*$T1014</f>
        <v>18284196.4581168</v>
      </c>
      <c r="AC1014" s="5" t="n">
        <f aca="false">common_rsa_total*$T1014</f>
        <v>586631879.606035</v>
      </c>
      <c r="AD1014" s="5" t="n">
        <f aca="false">IF($S1014=const_one,pre_f_options_issued*($T1014-option_strike_usd),const_zero)</f>
        <v>160453299.890565</v>
      </c>
      <c r="AE1014" s="5" t="n">
        <f aca="false">J1014+U1014</f>
        <v>51966985.1096238</v>
      </c>
      <c r="AF1014" s="5" t="n">
        <f aca="false">K1014+V1014</f>
        <v>399777911.390908</v>
      </c>
      <c r="AG1014" s="5" t="n">
        <f aca="false">L1014+W1014</f>
        <v>100000000</v>
      </c>
      <c r="AH1014" s="5" t="n">
        <f aca="false">M1014+X1014</f>
        <v>156435167.894943</v>
      </c>
      <c r="AI1014" s="5" t="n">
        <f aca="false">N1014+Y1014</f>
        <v>195543959.868678</v>
      </c>
      <c r="AJ1014" s="5" t="n">
        <f aca="false">O1014+Z1014</f>
        <v>325906599.78113</v>
      </c>
      <c r="AK1014" s="5" t="n">
        <f aca="false">P1014+AA1014</f>
        <v>5000000</v>
      </c>
      <c r="AL1014" s="5" t="n">
        <f aca="false">INDEX($AE$955:$AE$1082,$B1014-$C1014*1+const_one)</f>
        <v>30000000</v>
      </c>
      <c r="AM1014" s="5" t="n">
        <f aca="false">INDEX($AF$955:$AF$1082,$B1014-$D1014*2+const_one)</f>
        <v>300000000</v>
      </c>
      <c r="AN1014" s="5" t="n">
        <f aca="false">INDEX($AG$955:$AG$1082,$B1014-$E1014*4+const_one)</f>
        <v>100000000</v>
      </c>
      <c r="AO1014" s="5" t="n">
        <f aca="false">INDEX($AH$955:$AH$1082,$B1014-$F1014*8+const_one)</f>
        <v>60000000</v>
      </c>
      <c r="AP1014" s="5" t="n">
        <f aca="false">INDEX($AI$955:$AI$1082,$B1014-$G1014*16+const_one)</f>
        <v>30000000</v>
      </c>
      <c r="AQ1014" s="5" t="n">
        <f aca="false">INDEX($AJ$955:$AJ$1082,$B1014-$H1014*32+const_one)</f>
        <v>15000000</v>
      </c>
      <c r="AR1014" s="5" t="n">
        <f aca="false">INDEX($AK$955:$AK$1082,$B1014-$I1014*64+const_one)</f>
        <v>5000000</v>
      </c>
      <c r="AS1014" s="5" t="n">
        <f aca="false">INDEX($AE$955:$AE$1082,$B1014+(const_one-$C1014)*1+const_one)</f>
        <v>51966985.1096238</v>
      </c>
      <c r="AT1014" s="5" t="n">
        <f aca="false">INDEX($AF$955:$AF$1082,$B1014+(const_one-$D1014)*2+const_one)</f>
        <v>399777911.390908</v>
      </c>
      <c r="AU1014" s="5" t="n">
        <f aca="false">INDEX($AG$955:$AG$1082,$B1014+(const_one-$E1014)*4+const_one)</f>
        <v>112270915.065282</v>
      </c>
      <c r="AV1014" s="5" t="n">
        <f aca="false">INDEX($AH$955:$AH$1082,$B1014+(const_one-$F1014)*8+const_one)</f>
        <v>156435167.894943</v>
      </c>
      <c r="AW1014" s="5" t="n">
        <f aca="false">INDEX($AI$955:$AI$1082,$B1014+(const_one-$G1014)*16+const_one)</f>
        <v>195543959.868678</v>
      </c>
      <c r="AX1014" s="5" t="n">
        <f aca="false">INDEX($AJ$955:$AJ$1082,$B1014+(const_one-$H1014)*32+const_one)</f>
        <v>325906599.78113</v>
      </c>
      <c r="AY1014" s="5" t="n">
        <f aca="false">INDEX($AK$955:$AK$1082,$B1014+(const_one-$I1014)*64+const_one)</f>
        <v>278868159.40217</v>
      </c>
      <c r="AZ1014" s="5" t="n">
        <f aca="false">--($C1014=--(AS1014&gt;AL1014))</f>
        <v>1</v>
      </c>
      <c r="BA1014" s="5" t="n">
        <f aca="false">--($D1014=--(AT1014&gt;AM1014))</f>
        <v>1</v>
      </c>
      <c r="BB1014" s="5" t="n">
        <f aca="false">--($E1014=--(AU1014&gt;AN1014))</f>
        <v>0</v>
      </c>
      <c r="BC1014" s="5" t="n">
        <f aca="false">--($F1014=--(AV1014&gt;AO1014))</f>
        <v>1</v>
      </c>
      <c r="BD1014" s="5" t="n">
        <f aca="false">--($G1014=--(AW1014&gt;AP1014))</f>
        <v>1</v>
      </c>
      <c r="BE1014" s="5" t="n">
        <f aca="false">--($H1014=--(AX1014&gt;AQ1014))</f>
        <v>1</v>
      </c>
      <c r="BF1014" s="5" t="n">
        <f aca="false">--($I1014=--(AY1014&gt;AR1014))</f>
        <v>0</v>
      </c>
      <c r="BG1014" s="5" t="n">
        <f aca="false">SUM(AZ1014:BF1014)</f>
        <v>5</v>
      </c>
      <c r="BH1014" s="5" t="n">
        <f aca="false">SUM(AE1014:AK1014)+AB1014+AC1014+AD1014</f>
        <v>2000000000</v>
      </c>
    </row>
    <row r="1015" customFormat="false" ht="15" hidden="true" customHeight="false" outlineLevel="0" collapsed="false">
      <c r="A1015" s="5" t="n">
        <f aca="false">sensitivity_exit_usd</f>
        <v>2000000000</v>
      </c>
      <c r="B1015" s="2" t="n">
        <f aca="false">ROW()-ROW($B$955)</f>
        <v>60</v>
      </c>
      <c r="C1015" s="2" t="n">
        <f aca="false">MOD(QUOTIENT($B1015,1),2)</f>
        <v>0</v>
      </c>
      <c r="D1015" s="2" t="n">
        <f aca="false">MOD(QUOTIENT($B1015,2),2)</f>
        <v>0</v>
      </c>
      <c r="E1015" s="2" t="n">
        <f aca="false">MOD(QUOTIENT($B1015,4),2)</f>
        <v>1</v>
      </c>
      <c r="F1015" s="2" t="n">
        <f aca="false">MOD(QUOTIENT($B1015,8),2)</f>
        <v>1</v>
      </c>
      <c r="G1015" s="2" t="n">
        <f aca="false">MOD(QUOTIENT($B1015,16),2)</f>
        <v>1</v>
      </c>
      <c r="H1015" s="2" t="n">
        <f aca="false">MOD(QUOTIENT($B1015,32),2)</f>
        <v>1</v>
      </c>
      <c r="I1015" s="2" t="n">
        <f aca="false">MOD(QUOTIENT($B1015,64),2)</f>
        <v>0</v>
      </c>
      <c r="J1015" s="5" t="n">
        <f aca="false">IF($C1015=const_zero,MIN(class_series_f_invested_usd,MAX(const_zero,$A1015)),const_zero)</f>
        <v>30000000</v>
      </c>
      <c r="K1015" s="5" t="n">
        <f aca="false">IF($D1015=const_zero,MIN(class_series_e_invested_usd,MAX(const_zero,$A1015-SUM($J1015:$J1015))),const_zero)</f>
        <v>300000000</v>
      </c>
      <c r="L1015" s="5" t="n">
        <f aca="false">IF($E1015=const_zero,MIN(class_series_d_invested_usd,MAX(const_zero,$A1015-SUM($J1015:$K1015))),const_zero)</f>
        <v>0</v>
      </c>
      <c r="M1015" s="5" t="n">
        <f aca="false">IF($F1015=const_zero,MIN(class_series_c_invested_usd,MAX(const_zero,$A1015-SUM($J1015:$L1015))),const_zero)</f>
        <v>0</v>
      </c>
      <c r="N1015" s="5" t="n">
        <f aca="false">IF($G1015=const_zero,MIN(class_series_b_invested_usd,MAX(const_zero,$A1015-SUM($J1015:$M1015))),const_zero)</f>
        <v>0</v>
      </c>
      <c r="O1015" s="5" t="n">
        <f aca="false">IF($H1015=const_zero,MIN(class_series_a_invested_usd,MAX(const_zero,$A1015-SUM($J1015:$N1015))),const_zero)</f>
        <v>0</v>
      </c>
      <c r="P1015" s="5" t="n">
        <f aca="false">IF($I1015=const_zero,MIN(class_seed_invested_usd,MAX(const_zero,$A1015-SUM($J1015:$O1015))),const_zero)</f>
        <v>5000000</v>
      </c>
      <c r="Q1015" s="5" t="n">
        <f aca="false">MAX(const_zero,$A1015-SUM($J1015:$P1015))</f>
        <v>1665000000</v>
      </c>
      <c r="R1015" s="9" t="n">
        <f aca="false">common_rsa_total+Sensitivity!$AE$900+Sensitivity!$AJ$900+IF($C1015=const_one,Sensitivity!$D$900,const_zero)+IF($D1015=const_one,Sensitivity!$Y$900,const_zero)+IF($E1015=const_one,Sensitivity!$V$900,const_zero)+IF($F1015=const_one,Sensitivity!$S$900,const_zero)+IF($G1015=const_one,Sensitivity!$P$900,const_zero)+IF($H1015=const_one,Sensitivity!$M$900,const_zero)+IF($I1015=const_one,Sensitivity!$J$900,const_zero)</f>
        <v>21414164.1892672</v>
      </c>
      <c r="S1015" s="23" t="b">
        <f aca="false">IF($R1015&gt;const_zero,--($Q1015&gt;option_strike_usd*$R1015),const_zero)</f>
        <v>1</v>
      </c>
      <c r="T1015" s="7" t="n">
        <f aca="false">IF($R1015&gt;const_zero,IF($S1015=const_one,($Q1015+option_strike_usd*pre_f_options_issued)/($R1015+pre_f_options_issued),$Q1015/$R1015),const_zero)</f>
        <v>69.7285502768432</v>
      </c>
      <c r="U1015" s="5" t="n">
        <f aca="false">IF($C1015=const_one,Sensitivity!$D$900*$T1015,const_zero)</f>
        <v>0</v>
      </c>
      <c r="V1015" s="5" t="n">
        <f aca="false">IF($D1015=const_one,Sensitivity!$Y$900*$T1015,const_zero)</f>
        <v>0</v>
      </c>
      <c r="W1015" s="5" t="n">
        <f aca="false">IF($E1015=const_one,Sensitivity!$V$900*$T1015,const_zero)</f>
        <v>120884996.037719</v>
      </c>
      <c r="X1015" s="5" t="n">
        <f aca="false">IF($F1015=const_one,Sensitivity!$S$900*$T1015,const_zero)</f>
        <v>167348520.664424</v>
      </c>
      <c r="Y1015" s="5" t="n">
        <f aca="false">IF($G1015=const_one,Sensitivity!$P$900*$T1015,const_zero)</f>
        <v>209185650.83053</v>
      </c>
      <c r="Z1015" s="5" t="n">
        <f aca="false">IF($H1015=const_one,Sensitivity!$M$900*$T1015,const_zero)</f>
        <v>348642751.384216</v>
      </c>
      <c r="AA1015" s="5" t="n">
        <f aca="false">IF($I1015=const_one,Sensitivity!$J$900*$T1015,const_zero)</f>
        <v>0</v>
      </c>
      <c r="AB1015" s="5" t="n">
        <f aca="false">(Sensitivity!$AE$900+Sensitivity!$AJ$900)*$T1015</f>
        <v>19559752.8994148</v>
      </c>
      <c r="AC1015" s="5" t="n">
        <f aca="false">common_rsa_total*$T1015</f>
        <v>627556952.491589</v>
      </c>
      <c r="AD1015" s="5" t="n">
        <f aca="false">IF($S1015=const_one,pre_f_options_issued*($T1015-option_strike_usd),const_zero)</f>
        <v>171821375.692108</v>
      </c>
      <c r="AE1015" s="5" t="n">
        <f aca="false">J1015+U1015</f>
        <v>30000000</v>
      </c>
      <c r="AF1015" s="5" t="n">
        <f aca="false">K1015+V1015</f>
        <v>300000000</v>
      </c>
      <c r="AG1015" s="5" t="n">
        <f aca="false">L1015+W1015</f>
        <v>120884996.037719</v>
      </c>
      <c r="AH1015" s="5" t="n">
        <f aca="false">M1015+X1015</f>
        <v>167348520.664424</v>
      </c>
      <c r="AI1015" s="5" t="n">
        <f aca="false">N1015+Y1015</f>
        <v>209185650.83053</v>
      </c>
      <c r="AJ1015" s="5" t="n">
        <f aca="false">O1015+Z1015</f>
        <v>348642751.384216</v>
      </c>
      <c r="AK1015" s="5" t="n">
        <f aca="false">P1015+AA1015</f>
        <v>5000000</v>
      </c>
      <c r="AL1015" s="5" t="n">
        <f aca="false">INDEX($AE$955:$AE$1082,$B1015-$C1015*1+const_one)</f>
        <v>30000000</v>
      </c>
      <c r="AM1015" s="5" t="n">
        <f aca="false">INDEX($AF$955:$AF$1082,$B1015-$D1015*2+const_one)</f>
        <v>300000000</v>
      </c>
      <c r="AN1015" s="5" t="n">
        <f aca="false">INDEX($AG$955:$AG$1082,$B1015-$E1015*4+const_one)</f>
        <v>100000000</v>
      </c>
      <c r="AO1015" s="5" t="n">
        <f aca="false">INDEX($AH$955:$AH$1082,$B1015-$F1015*8+const_one)</f>
        <v>60000000</v>
      </c>
      <c r="AP1015" s="5" t="n">
        <f aca="false">INDEX($AI$955:$AI$1082,$B1015-$G1015*16+const_one)</f>
        <v>30000000</v>
      </c>
      <c r="AQ1015" s="5" t="n">
        <f aca="false">INDEX($AJ$955:$AJ$1082,$B1015-$H1015*32+const_one)</f>
        <v>15000000</v>
      </c>
      <c r="AR1015" s="5" t="n">
        <f aca="false">INDEX($AK$955:$AK$1082,$B1015-$I1015*64+const_one)</f>
        <v>5000000</v>
      </c>
      <c r="AS1015" s="5" t="n">
        <f aca="false">INDEX($AE$955:$AE$1082,$B1015+(const_one-$C1015)*1+const_one)</f>
        <v>54766657.5258391</v>
      </c>
      <c r="AT1015" s="5" t="n">
        <f aca="false">INDEX($AF$955:$AF$1082,$B1015+(const_one-$D1015)*2+const_one)</f>
        <v>401607916.931205</v>
      </c>
      <c r="AU1015" s="5" t="n">
        <f aca="false">INDEX($AG$955:$AG$1082,$B1015+(const_one-$E1015)*4+const_one)</f>
        <v>120884996.037719</v>
      </c>
      <c r="AV1015" s="5" t="n">
        <f aca="false">INDEX($AH$955:$AH$1082,$B1015+(const_one-$F1015)*8+const_one)</f>
        <v>167348520.664424</v>
      </c>
      <c r="AW1015" s="5" t="n">
        <f aca="false">INDEX($AI$955:$AI$1082,$B1015+(const_one-$G1015)*16+const_one)</f>
        <v>209185650.83053</v>
      </c>
      <c r="AX1015" s="5" t="n">
        <f aca="false">INDEX($AJ$955:$AJ$1082,$B1015+(const_one-$H1015)*32+const_one)</f>
        <v>348642751.384216</v>
      </c>
      <c r="AY1015" s="5" t="n">
        <f aca="false">INDEX($AK$955:$AK$1082,$B1015+(const_one-$I1015)*64+const_one)</f>
        <v>289218112.799682</v>
      </c>
      <c r="AZ1015" s="5" t="n">
        <f aca="false">--($C1015=--(AS1015&gt;AL1015))</f>
        <v>0</v>
      </c>
      <c r="BA1015" s="5" t="n">
        <f aca="false">--($D1015=--(AT1015&gt;AM1015))</f>
        <v>0</v>
      </c>
      <c r="BB1015" s="5" t="n">
        <f aca="false">--($E1015=--(AU1015&gt;AN1015))</f>
        <v>1</v>
      </c>
      <c r="BC1015" s="5" t="n">
        <f aca="false">--($F1015=--(AV1015&gt;AO1015))</f>
        <v>1</v>
      </c>
      <c r="BD1015" s="5" t="n">
        <f aca="false">--($G1015=--(AW1015&gt;AP1015))</f>
        <v>1</v>
      </c>
      <c r="BE1015" s="5" t="n">
        <f aca="false">--($H1015=--(AX1015&gt;AQ1015))</f>
        <v>1</v>
      </c>
      <c r="BF1015" s="5" t="n">
        <f aca="false">--($I1015=--(AY1015&gt;AR1015))</f>
        <v>0</v>
      </c>
      <c r="BG1015" s="5" t="n">
        <f aca="false">SUM(AZ1015:BF1015)</f>
        <v>4</v>
      </c>
      <c r="BH1015" s="5" t="n">
        <f aca="false">SUM(AE1015:AK1015)+AB1015+AC1015+AD1015</f>
        <v>2000000000</v>
      </c>
    </row>
    <row r="1016" customFormat="false" ht="15" hidden="true" customHeight="false" outlineLevel="0" collapsed="false">
      <c r="A1016" s="5" t="n">
        <f aca="false">sensitivity_exit_usd</f>
        <v>2000000000</v>
      </c>
      <c r="B1016" s="2" t="n">
        <f aca="false">ROW()-ROW($B$955)</f>
        <v>61</v>
      </c>
      <c r="C1016" s="2" t="n">
        <f aca="false">MOD(QUOTIENT($B1016,1),2)</f>
        <v>1</v>
      </c>
      <c r="D1016" s="2" t="n">
        <f aca="false">MOD(QUOTIENT($B1016,2),2)</f>
        <v>0</v>
      </c>
      <c r="E1016" s="2" t="n">
        <f aca="false">MOD(QUOTIENT($B1016,4),2)</f>
        <v>1</v>
      </c>
      <c r="F1016" s="2" t="n">
        <f aca="false">MOD(QUOTIENT($B1016,8),2)</f>
        <v>1</v>
      </c>
      <c r="G1016" s="2" t="n">
        <f aca="false">MOD(QUOTIENT($B1016,16),2)</f>
        <v>1</v>
      </c>
      <c r="H1016" s="2" t="n">
        <f aca="false">MOD(QUOTIENT($B1016,32),2)</f>
        <v>1</v>
      </c>
      <c r="I1016" s="2" t="n">
        <f aca="false">MOD(QUOTIENT($B1016,64),2)</f>
        <v>0</v>
      </c>
      <c r="J1016" s="5" t="n">
        <f aca="false">IF($C1016=const_zero,MIN(class_series_f_invested_usd,MAX(const_zero,$A1016)),const_zero)</f>
        <v>0</v>
      </c>
      <c r="K1016" s="5" t="n">
        <f aca="false">IF($D1016=const_zero,MIN(class_series_e_invested_usd,MAX(const_zero,$A1016-SUM($J1016:$J1016))),const_zero)</f>
        <v>300000000</v>
      </c>
      <c r="L1016" s="5" t="n">
        <f aca="false">IF($E1016=const_zero,MIN(class_series_d_invested_usd,MAX(const_zero,$A1016-SUM($J1016:$K1016))),const_zero)</f>
        <v>0</v>
      </c>
      <c r="M1016" s="5" t="n">
        <f aca="false">IF($F1016=const_zero,MIN(class_series_c_invested_usd,MAX(const_zero,$A1016-SUM($J1016:$L1016))),const_zero)</f>
        <v>0</v>
      </c>
      <c r="N1016" s="5" t="n">
        <f aca="false">IF($G1016=const_zero,MIN(class_series_b_invested_usd,MAX(const_zero,$A1016-SUM($J1016:$M1016))),const_zero)</f>
        <v>0</v>
      </c>
      <c r="O1016" s="5" t="n">
        <f aca="false">IF($H1016=const_zero,MIN(class_series_a_invested_usd,MAX(const_zero,$A1016-SUM($J1016:$N1016))),const_zero)</f>
        <v>0</v>
      </c>
      <c r="P1016" s="5" t="n">
        <f aca="false">IF($I1016=const_zero,MIN(class_seed_invested_usd,MAX(const_zero,$A1016-SUM($J1016:$O1016))),const_zero)</f>
        <v>5000000</v>
      </c>
      <c r="Q1016" s="5" t="n">
        <f aca="false">MAX(const_zero,$A1016-SUM($J1016:$P1016))</f>
        <v>1695000000</v>
      </c>
      <c r="R1016" s="9" t="n">
        <f aca="false">common_rsa_total+Sensitivity!$AE$900+Sensitivity!$AJ$900+IF($C1016=const_one,Sensitivity!$D$900,const_zero)+IF($D1016=const_one,Sensitivity!$Y$900,const_zero)+IF($E1016=const_one,Sensitivity!$V$900,const_zero)+IF($F1016=const_one,Sensitivity!$S$900,const_zero)+IF($G1016=const_one,Sensitivity!$P$900,const_zero)+IF($H1016=const_one,Sensitivity!$M$900,const_zero)+IF($I1016=const_one,Sensitivity!$J$900,const_zero)</f>
        <v>22211432.2584705</v>
      </c>
      <c r="S1016" s="23" t="b">
        <f aca="false">IF($R1016&gt;const_zero,--($Q1016&gt;option_strike_usd*$R1016),const_zero)</f>
        <v>1</v>
      </c>
      <c r="T1016" s="7" t="n">
        <f aca="false">IF($R1016&gt;const_zero,IF($S1016=const_one,($Q1016+option_strike_usd*pre_f_options_issued)/($R1016+pre_f_options_issued),$Q1016/$R1016),const_zero)</f>
        <v>68.6929022261807</v>
      </c>
      <c r="U1016" s="5" t="n">
        <f aca="false">IF($C1016=const_one,Sensitivity!$D$900*$T1016,const_zero)</f>
        <v>54766657.5258391</v>
      </c>
      <c r="V1016" s="5" t="n">
        <f aca="false">IF($D1016=const_one,Sensitivity!$Y$900*$T1016,const_zero)</f>
        <v>0</v>
      </c>
      <c r="W1016" s="5" t="n">
        <f aca="false">IF($E1016=const_one,Sensitivity!$V$900*$T1016,const_zero)</f>
        <v>119089543.385918</v>
      </c>
      <c r="X1016" s="5" t="n">
        <f aca="false">IF($F1016=const_one,Sensitivity!$S$900*$T1016,const_zero)</f>
        <v>164862965.342834</v>
      </c>
      <c r="Y1016" s="5" t="n">
        <f aca="false">IF($G1016=const_one,Sensitivity!$P$900*$T1016,const_zero)</f>
        <v>206078706.678542</v>
      </c>
      <c r="Z1016" s="5" t="n">
        <f aca="false">IF($H1016=const_one,Sensitivity!$M$900*$T1016,const_zero)</f>
        <v>343464511.130903</v>
      </c>
      <c r="AA1016" s="5" t="n">
        <f aca="false">IF($I1016=const_one,Sensitivity!$J$900*$T1016,const_zero)</f>
        <v>0</v>
      </c>
      <c r="AB1016" s="5" t="n">
        <f aca="false">(Sensitivity!$AE$900+Sensitivity!$AJ$900)*$T1016</f>
        <v>19269240.3348872</v>
      </c>
      <c r="AC1016" s="5" t="n">
        <f aca="false">common_rsa_total*$T1016</f>
        <v>618236120.035626</v>
      </c>
      <c r="AD1016" s="5" t="n">
        <f aca="false">IF($S1016=const_one,pre_f_options_issued*($T1016-option_strike_usd),const_zero)</f>
        <v>169232255.565452</v>
      </c>
      <c r="AE1016" s="5" t="n">
        <f aca="false">J1016+U1016</f>
        <v>54766657.5258391</v>
      </c>
      <c r="AF1016" s="5" t="n">
        <f aca="false">K1016+V1016</f>
        <v>300000000</v>
      </c>
      <c r="AG1016" s="5" t="n">
        <f aca="false">L1016+W1016</f>
        <v>119089543.385918</v>
      </c>
      <c r="AH1016" s="5" t="n">
        <f aca="false">M1016+X1016</f>
        <v>164862965.342834</v>
      </c>
      <c r="AI1016" s="5" t="n">
        <f aca="false">N1016+Y1016</f>
        <v>206078706.678542</v>
      </c>
      <c r="AJ1016" s="5" t="n">
        <f aca="false">O1016+Z1016</f>
        <v>343464511.130903</v>
      </c>
      <c r="AK1016" s="5" t="n">
        <f aca="false">P1016+AA1016</f>
        <v>5000000</v>
      </c>
      <c r="AL1016" s="5" t="n">
        <f aca="false">INDEX($AE$955:$AE$1082,$B1016-$C1016*1+const_one)</f>
        <v>30000000</v>
      </c>
      <c r="AM1016" s="5" t="n">
        <f aca="false">INDEX($AF$955:$AF$1082,$B1016-$D1016*2+const_one)</f>
        <v>300000000</v>
      </c>
      <c r="AN1016" s="5" t="n">
        <f aca="false">INDEX($AG$955:$AG$1082,$B1016-$E1016*4+const_one)</f>
        <v>100000000</v>
      </c>
      <c r="AO1016" s="5" t="n">
        <f aca="false">INDEX($AH$955:$AH$1082,$B1016-$F1016*8+const_one)</f>
        <v>60000000</v>
      </c>
      <c r="AP1016" s="5" t="n">
        <f aca="false">INDEX($AI$955:$AI$1082,$B1016-$G1016*16+const_one)</f>
        <v>30000000</v>
      </c>
      <c r="AQ1016" s="5" t="n">
        <f aca="false">INDEX($AJ$955:$AJ$1082,$B1016-$H1016*32+const_one)</f>
        <v>15000000</v>
      </c>
      <c r="AR1016" s="5" t="n">
        <f aca="false">INDEX($AK$955:$AK$1082,$B1016-$I1016*64+const_one)</f>
        <v>5000000</v>
      </c>
      <c r="AS1016" s="5" t="n">
        <f aca="false">INDEX($AE$955:$AE$1082,$B1016+(const_one-$C1016)*1+const_one)</f>
        <v>54766657.5258391</v>
      </c>
      <c r="AT1016" s="5" t="n">
        <f aca="false">INDEX($AF$955:$AF$1082,$B1016+(const_one-$D1016)*2+const_one)</f>
        <v>397192593.448535</v>
      </c>
      <c r="AU1016" s="5" t="n">
        <f aca="false">INDEX($AG$955:$AG$1082,$B1016+(const_one-$E1016)*4+const_one)</f>
        <v>119089543.385918</v>
      </c>
      <c r="AV1016" s="5" t="n">
        <f aca="false">INDEX($AH$955:$AH$1082,$B1016+(const_one-$F1016)*8+const_one)</f>
        <v>164862965.342834</v>
      </c>
      <c r="AW1016" s="5" t="n">
        <f aca="false">INDEX($AI$955:$AI$1082,$B1016+(const_one-$G1016)*16+const_one)</f>
        <v>206078706.678542</v>
      </c>
      <c r="AX1016" s="5" t="n">
        <f aca="false">INDEX($AJ$955:$AJ$1082,$B1016+(const_one-$H1016)*32+const_one)</f>
        <v>343464511.130903</v>
      </c>
      <c r="AY1016" s="5" t="n">
        <f aca="false">INDEX($AK$955:$AK$1082,$B1016+(const_one-$I1016)*64+const_one)</f>
        <v>286505878.476227</v>
      </c>
      <c r="AZ1016" s="5" t="n">
        <f aca="false">--($C1016=--(AS1016&gt;AL1016))</f>
        <v>1</v>
      </c>
      <c r="BA1016" s="5" t="n">
        <f aca="false">--($D1016=--(AT1016&gt;AM1016))</f>
        <v>0</v>
      </c>
      <c r="BB1016" s="5" t="n">
        <f aca="false">--($E1016=--(AU1016&gt;AN1016))</f>
        <v>1</v>
      </c>
      <c r="BC1016" s="5" t="n">
        <f aca="false">--($F1016=--(AV1016&gt;AO1016))</f>
        <v>1</v>
      </c>
      <c r="BD1016" s="5" t="n">
        <f aca="false">--($G1016=--(AW1016&gt;AP1016))</f>
        <v>1</v>
      </c>
      <c r="BE1016" s="5" t="n">
        <f aca="false">--($H1016=--(AX1016&gt;AQ1016))</f>
        <v>1</v>
      </c>
      <c r="BF1016" s="5" t="n">
        <f aca="false">--($I1016=--(AY1016&gt;AR1016))</f>
        <v>0</v>
      </c>
      <c r="BG1016" s="5" t="n">
        <f aca="false">SUM(AZ1016:BF1016)</f>
        <v>5</v>
      </c>
      <c r="BH1016" s="5" t="n">
        <f aca="false">SUM(AE1016:AK1016)+AB1016+AC1016+AD1016</f>
        <v>2000000000</v>
      </c>
    </row>
    <row r="1017" customFormat="false" ht="15" hidden="true" customHeight="false" outlineLevel="0" collapsed="false">
      <c r="A1017" s="5" t="n">
        <f aca="false">sensitivity_exit_usd</f>
        <v>2000000000</v>
      </c>
      <c r="B1017" s="2" t="n">
        <f aca="false">ROW()-ROW($B$955)</f>
        <v>62</v>
      </c>
      <c r="C1017" s="2" t="n">
        <f aca="false">MOD(QUOTIENT($B1017,1),2)</f>
        <v>0</v>
      </c>
      <c r="D1017" s="2" t="n">
        <f aca="false">MOD(QUOTIENT($B1017,2),2)</f>
        <v>1</v>
      </c>
      <c r="E1017" s="2" t="n">
        <f aca="false">MOD(QUOTIENT($B1017,4),2)</f>
        <v>1</v>
      </c>
      <c r="F1017" s="2" t="n">
        <f aca="false">MOD(QUOTIENT($B1017,8),2)</f>
        <v>1</v>
      </c>
      <c r="G1017" s="2" t="n">
        <f aca="false">MOD(QUOTIENT($B1017,16),2)</f>
        <v>1</v>
      </c>
      <c r="H1017" s="2" t="n">
        <f aca="false">MOD(QUOTIENT($B1017,32),2)</f>
        <v>1</v>
      </c>
      <c r="I1017" s="2" t="n">
        <f aca="false">MOD(QUOTIENT($B1017,64),2)</f>
        <v>0</v>
      </c>
      <c r="J1017" s="5" t="n">
        <f aca="false">IF($C1017=const_zero,MIN(class_series_f_invested_usd,MAX(const_zero,$A1017)),const_zero)</f>
        <v>30000000</v>
      </c>
      <c r="K1017" s="5" t="n">
        <f aca="false">IF($D1017=const_zero,MIN(class_series_e_invested_usd,MAX(const_zero,$A1017-SUM($J1017:$J1017))),const_zero)</f>
        <v>0</v>
      </c>
      <c r="L1017" s="5" t="n">
        <f aca="false">IF($E1017=const_zero,MIN(class_series_d_invested_usd,MAX(const_zero,$A1017-SUM($J1017:$K1017))),const_zero)</f>
        <v>0</v>
      </c>
      <c r="M1017" s="5" t="n">
        <f aca="false">IF($F1017=const_zero,MIN(class_series_c_invested_usd,MAX(const_zero,$A1017-SUM($J1017:$L1017))),const_zero)</f>
        <v>0</v>
      </c>
      <c r="N1017" s="5" t="n">
        <f aca="false">IF($G1017=const_zero,MIN(class_series_b_invested_usd,MAX(const_zero,$A1017-SUM($J1017:$M1017))),const_zero)</f>
        <v>0</v>
      </c>
      <c r="O1017" s="5" t="n">
        <f aca="false">IF($H1017=const_zero,MIN(class_series_a_invested_usd,MAX(const_zero,$A1017-SUM($J1017:$N1017))),const_zero)</f>
        <v>0</v>
      </c>
      <c r="P1017" s="5" t="n">
        <f aca="false">IF($I1017=const_zero,MIN(class_seed_invested_usd,MAX(const_zero,$A1017-SUM($J1017:$O1017))),const_zero)</f>
        <v>5000000</v>
      </c>
      <c r="Q1017" s="5" t="n">
        <f aca="false">MAX(const_zero,$A1017-SUM($J1017:$P1017))</f>
        <v>1965000000</v>
      </c>
      <c r="R1017" s="9" t="n">
        <f aca="false">common_rsa_total+Sensitivity!$AE$900+Sensitivity!$AJ$900+IF($C1017=const_one,Sensitivity!$D$900,const_zero)+IF($D1017=const_one,Sensitivity!$Y$900,const_zero)+IF($E1017=const_one,Sensitivity!$V$900,const_zero)+IF($F1017=const_one,Sensitivity!$S$900,const_zero)+IF($G1017=const_one,Sensitivity!$P$900,const_zero)+IF($H1017=const_one,Sensitivity!$M$900,const_zero)+IF($I1017=const_one,Sensitivity!$J$900,const_zero)</f>
        <v>27547484.4666011</v>
      </c>
      <c r="S1017" s="23" t="b">
        <f aca="false">IF($R1017&gt;const_zero,--($Q1017&gt;option_strike_usd*$R1017),const_zero)</f>
        <v>1</v>
      </c>
      <c r="T1017" s="7" t="n">
        <f aca="false">IF($R1017&gt;const_zero,IF($S1017=const_one,($Q1017+option_strike_usd*pre_f_options_issued)/($R1017+pre_f_options_issued),$Q1017/$R1017),const_zero)</f>
        <v>65.479691059894</v>
      </c>
      <c r="U1017" s="5" t="n">
        <f aca="false">IF($C1017=const_one,Sensitivity!$D$900*$T1017,const_zero)</f>
        <v>0</v>
      </c>
      <c r="V1017" s="5" t="n">
        <f aca="false">IF($D1017=const_one,Sensitivity!$Y$900*$T1017,const_zero)</f>
        <v>401607916.931205</v>
      </c>
      <c r="W1017" s="5" t="n">
        <f aca="false">IF($E1017=const_one,Sensitivity!$V$900*$T1017,const_zero)</f>
        <v>113518955.476622</v>
      </c>
      <c r="X1017" s="5" t="n">
        <f aca="false">IF($F1017=const_one,Sensitivity!$S$900*$T1017,const_zero)</f>
        <v>157151258.543746</v>
      </c>
      <c r="Y1017" s="5" t="n">
        <f aca="false">IF($G1017=const_one,Sensitivity!$P$900*$T1017,const_zero)</f>
        <v>196439073.179682</v>
      </c>
      <c r="Z1017" s="5" t="n">
        <f aca="false">IF($H1017=const_one,Sensitivity!$M$900*$T1017,const_zero)</f>
        <v>327398455.29947</v>
      </c>
      <c r="AA1017" s="5" t="n">
        <f aca="false">IF($I1017=const_one,Sensitivity!$J$900*$T1017,const_zero)</f>
        <v>0</v>
      </c>
      <c r="AB1017" s="5" t="n">
        <f aca="false">(Sensitivity!$AE$900+Sensitivity!$AJ$900)*$T1017</f>
        <v>18367893.3804951</v>
      </c>
      <c r="AC1017" s="5" t="n">
        <f aca="false">common_rsa_total*$T1017</f>
        <v>589317219.539046</v>
      </c>
      <c r="AD1017" s="5" t="n">
        <f aca="false">IF($S1017=const_one,pre_f_options_issued*($T1017-option_strike_usd),const_zero)</f>
        <v>161199227.649735</v>
      </c>
      <c r="AE1017" s="5" t="n">
        <f aca="false">J1017+U1017</f>
        <v>30000000</v>
      </c>
      <c r="AF1017" s="5" t="n">
        <f aca="false">K1017+V1017</f>
        <v>401607916.931205</v>
      </c>
      <c r="AG1017" s="5" t="n">
        <f aca="false">L1017+W1017</f>
        <v>113518955.476622</v>
      </c>
      <c r="AH1017" s="5" t="n">
        <f aca="false">M1017+X1017</f>
        <v>157151258.543746</v>
      </c>
      <c r="AI1017" s="5" t="n">
        <f aca="false">N1017+Y1017</f>
        <v>196439073.179682</v>
      </c>
      <c r="AJ1017" s="5" t="n">
        <f aca="false">O1017+Z1017</f>
        <v>327398455.29947</v>
      </c>
      <c r="AK1017" s="5" t="n">
        <f aca="false">P1017+AA1017</f>
        <v>5000000</v>
      </c>
      <c r="AL1017" s="5" t="n">
        <f aca="false">INDEX($AE$955:$AE$1082,$B1017-$C1017*1+const_one)</f>
        <v>30000000</v>
      </c>
      <c r="AM1017" s="5" t="n">
        <f aca="false">INDEX($AF$955:$AF$1082,$B1017-$D1017*2+const_one)</f>
        <v>300000000</v>
      </c>
      <c r="AN1017" s="5" t="n">
        <f aca="false">INDEX($AG$955:$AG$1082,$B1017-$E1017*4+const_one)</f>
        <v>100000000</v>
      </c>
      <c r="AO1017" s="5" t="n">
        <f aca="false">INDEX($AH$955:$AH$1082,$B1017-$F1017*8+const_one)</f>
        <v>60000000</v>
      </c>
      <c r="AP1017" s="5" t="n">
        <f aca="false">INDEX($AI$955:$AI$1082,$B1017-$G1017*16+const_one)</f>
        <v>30000000</v>
      </c>
      <c r="AQ1017" s="5" t="n">
        <f aca="false">INDEX($AJ$955:$AJ$1082,$B1017-$H1017*32+const_one)</f>
        <v>15000000</v>
      </c>
      <c r="AR1017" s="5" t="n">
        <f aca="false">INDEX($AK$955:$AK$1082,$B1017-$I1017*64+const_one)</f>
        <v>5000000</v>
      </c>
      <c r="AS1017" s="5" t="n">
        <f aca="false">INDEX($AE$955:$AE$1082,$B1017+(const_one-$C1017)*1+const_one)</f>
        <v>51630920.571822</v>
      </c>
      <c r="AT1017" s="5" t="n">
        <f aca="false">INDEX($AF$955:$AF$1082,$B1017+(const_one-$D1017)*2+const_one)</f>
        <v>401607916.931205</v>
      </c>
      <c r="AU1017" s="5" t="n">
        <f aca="false">INDEX($AG$955:$AG$1082,$B1017+(const_one-$E1017)*4+const_one)</f>
        <v>113518955.476622</v>
      </c>
      <c r="AV1017" s="5" t="n">
        <f aca="false">INDEX($AH$955:$AH$1082,$B1017+(const_one-$F1017)*8+const_one)</f>
        <v>157151258.543746</v>
      </c>
      <c r="AW1017" s="5" t="n">
        <f aca="false">INDEX($AI$955:$AI$1082,$B1017+(const_one-$G1017)*16+const_one)</f>
        <v>196439073.179682</v>
      </c>
      <c r="AX1017" s="5" t="n">
        <f aca="false">INDEX($AJ$955:$AJ$1082,$B1017+(const_one-$H1017)*32+const_one)</f>
        <v>327398455.29947</v>
      </c>
      <c r="AY1017" s="5" t="n">
        <f aca="false">INDEX($AK$955:$AK$1082,$B1017+(const_one-$I1017)*64+const_one)</f>
        <v>281403933.837209</v>
      </c>
      <c r="AZ1017" s="5" t="n">
        <f aca="false">--($C1017=--(AS1017&gt;AL1017))</f>
        <v>0</v>
      </c>
      <c r="BA1017" s="5" t="n">
        <f aca="false">--($D1017=--(AT1017&gt;AM1017))</f>
        <v>1</v>
      </c>
      <c r="BB1017" s="5" t="n">
        <f aca="false">--($E1017=--(AU1017&gt;AN1017))</f>
        <v>1</v>
      </c>
      <c r="BC1017" s="5" t="n">
        <f aca="false">--($F1017=--(AV1017&gt;AO1017))</f>
        <v>1</v>
      </c>
      <c r="BD1017" s="5" t="n">
        <f aca="false">--($G1017=--(AW1017&gt;AP1017))</f>
        <v>1</v>
      </c>
      <c r="BE1017" s="5" t="n">
        <f aca="false">--($H1017=--(AX1017&gt;AQ1017))</f>
        <v>1</v>
      </c>
      <c r="BF1017" s="5" t="n">
        <f aca="false">--($I1017=--(AY1017&gt;AR1017))</f>
        <v>0</v>
      </c>
      <c r="BG1017" s="5" t="n">
        <f aca="false">SUM(AZ1017:BF1017)</f>
        <v>5</v>
      </c>
      <c r="BH1017" s="5" t="n">
        <f aca="false">SUM(AE1017:AK1017)+AB1017+AC1017+AD1017</f>
        <v>2000000000</v>
      </c>
    </row>
    <row r="1018" customFormat="false" ht="15" hidden="true" customHeight="false" outlineLevel="0" collapsed="false">
      <c r="A1018" s="5" t="n">
        <f aca="false">sensitivity_exit_usd</f>
        <v>2000000000</v>
      </c>
      <c r="B1018" s="2" t="n">
        <f aca="false">ROW()-ROW($B$955)</f>
        <v>63</v>
      </c>
      <c r="C1018" s="2" t="n">
        <f aca="false">MOD(QUOTIENT($B1018,1),2)</f>
        <v>1</v>
      </c>
      <c r="D1018" s="2" t="n">
        <f aca="false">MOD(QUOTIENT($B1018,2),2)</f>
        <v>1</v>
      </c>
      <c r="E1018" s="2" t="n">
        <f aca="false">MOD(QUOTIENT($B1018,4),2)</f>
        <v>1</v>
      </c>
      <c r="F1018" s="2" t="n">
        <f aca="false">MOD(QUOTIENT($B1018,8),2)</f>
        <v>1</v>
      </c>
      <c r="G1018" s="2" t="n">
        <f aca="false">MOD(QUOTIENT($B1018,16),2)</f>
        <v>1</v>
      </c>
      <c r="H1018" s="2" t="n">
        <f aca="false">MOD(QUOTIENT($B1018,32),2)</f>
        <v>1</v>
      </c>
      <c r="I1018" s="2" t="n">
        <f aca="false">MOD(QUOTIENT($B1018,64),2)</f>
        <v>0</v>
      </c>
      <c r="J1018" s="5" t="n">
        <f aca="false">IF($C1018=const_zero,MIN(class_series_f_invested_usd,MAX(const_zero,$A1018)),const_zero)</f>
        <v>0</v>
      </c>
      <c r="K1018" s="5" t="n">
        <f aca="false">IF($D1018=const_zero,MIN(class_series_e_invested_usd,MAX(const_zero,$A1018-SUM($J1018:$J1018))),const_zero)</f>
        <v>0</v>
      </c>
      <c r="L1018" s="5" t="n">
        <f aca="false">IF($E1018=const_zero,MIN(class_series_d_invested_usd,MAX(const_zero,$A1018-SUM($J1018:$K1018))),const_zero)</f>
        <v>0</v>
      </c>
      <c r="M1018" s="5" t="n">
        <f aca="false">IF($F1018=const_zero,MIN(class_series_c_invested_usd,MAX(const_zero,$A1018-SUM($J1018:$L1018))),const_zero)</f>
        <v>0</v>
      </c>
      <c r="N1018" s="5" t="n">
        <f aca="false">IF($G1018=const_zero,MIN(class_series_b_invested_usd,MAX(const_zero,$A1018-SUM($J1018:$M1018))),const_zero)</f>
        <v>0</v>
      </c>
      <c r="O1018" s="5" t="n">
        <f aca="false">IF($H1018=const_zero,MIN(class_series_a_invested_usd,MAX(const_zero,$A1018-SUM($J1018:$N1018))),const_zero)</f>
        <v>0</v>
      </c>
      <c r="P1018" s="5" t="n">
        <f aca="false">IF($I1018=const_zero,MIN(class_seed_invested_usd,MAX(const_zero,$A1018-SUM($J1018:$O1018))),const_zero)</f>
        <v>5000000</v>
      </c>
      <c r="Q1018" s="5" t="n">
        <f aca="false">MAX(const_zero,$A1018-SUM($J1018:$P1018))</f>
        <v>1995000000</v>
      </c>
      <c r="R1018" s="9" t="n">
        <f aca="false">common_rsa_total+Sensitivity!$AE$900+Sensitivity!$AJ$900+IF($C1018=const_one,Sensitivity!$D$900,const_zero)+IF($D1018=const_one,Sensitivity!$Y$900,const_zero)+IF($E1018=const_one,Sensitivity!$V$900,const_zero)+IF($F1018=const_one,Sensitivity!$S$900,const_zero)+IF($G1018=const_one,Sensitivity!$P$900,const_zero)+IF($H1018=const_one,Sensitivity!$M$900,const_zero)+IF($I1018=const_one,Sensitivity!$J$900,const_zero)</f>
        <v>28344752.5358044</v>
      </c>
      <c r="S1018" s="23" t="b">
        <f aca="false">IF($R1018&gt;const_zero,--($Q1018&gt;option_strike_usd*$R1018),const_zero)</f>
        <v>1</v>
      </c>
      <c r="T1018" s="7" t="n">
        <f aca="false">IF($R1018&gt;const_zero,IF($S1018=const_one,($Q1018+option_strike_usd*pre_f_options_issued)/($R1018+pre_f_options_issued),$Q1018/$R1018),const_zero)</f>
        <v>64.7597998292033</v>
      </c>
      <c r="U1018" s="5" t="n">
        <f aca="false">IF($C1018=const_one,Sensitivity!$D$900*$T1018,const_zero)</f>
        <v>51630920.571822</v>
      </c>
      <c r="V1018" s="5" t="n">
        <f aca="false">IF($D1018=const_one,Sensitivity!$Y$900*$T1018,const_zero)</f>
        <v>397192593.448535</v>
      </c>
      <c r="W1018" s="5" t="n">
        <f aca="false">IF($E1018=const_one,Sensitivity!$V$900*$T1018,const_zero)</f>
        <v>112270915.065282</v>
      </c>
      <c r="X1018" s="5" t="n">
        <f aca="false">IF($F1018=const_one,Sensitivity!$S$900*$T1018,const_zero)</f>
        <v>155423519.590088</v>
      </c>
      <c r="Y1018" s="5" t="n">
        <f aca="false">IF($G1018=const_one,Sensitivity!$P$900*$T1018,const_zero)</f>
        <v>194279399.48761</v>
      </c>
      <c r="Z1018" s="5" t="n">
        <f aca="false">IF($H1018=const_one,Sensitivity!$M$900*$T1018,const_zero)</f>
        <v>323798999.146016</v>
      </c>
      <c r="AA1018" s="5" t="n">
        <f aca="false">IF($I1018=const_one,Sensitivity!$J$900*$T1018,const_zero)</f>
        <v>0</v>
      </c>
      <c r="AB1018" s="5" t="n">
        <f aca="false">(Sensitivity!$AE$900+Sensitivity!$AJ$900)*$T1018</f>
        <v>18165954.6548101</v>
      </c>
      <c r="AC1018" s="5" t="n">
        <f aca="false">common_rsa_total*$T1018</f>
        <v>582838198.462829</v>
      </c>
      <c r="AD1018" s="5" t="n">
        <f aca="false">IF($S1018=const_one,pre_f_options_issued*($T1018-option_strike_usd),const_zero)</f>
        <v>159399499.573008</v>
      </c>
      <c r="AE1018" s="5" t="n">
        <f aca="false">J1018+U1018</f>
        <v>51630920.571822</v>
      </c>
      <c r="AF1018" s="5" t="n">
        <f aca="false">K1018+V1018</f>
        <v>397192593.448535</v>
      </c>
      <c r="AG1018" s="5" t="n">
        <f aca="false">L1018+W1018</f>
        <v>112270915.065282</v>
      </c>
      <c r="AH1018" s="5" t="n">
        <f aca="false">M1018+X1018</f>
        <v>155423519.590088</v>
      </c>
      <c r="AI1018" s="5" t="n">
        <f aca="false">N1018+Y1018</f>
        <v>194279399.48761</v>
      </c>
      <c r="AJ1018" s="5" t="n">
        <f aca="false">O1018+Z1018</f>
        <v>323798999.146016</v>
      </c>
      <c r="AK1018" s="5" t="n">
        <f aca="false">P1018+AA1018</f>
        <v>5000000</v>
      </c>
      <c r="AL1018" s="5" t="n">
        <f aca="false">INDEX($AE$955:$AE$1082,$B1018-$C1018*1+const_one)</f>
        <v>30000000</v>
      </c>
      <c r="AM1018" s="5" t="n">
        <f aca="false">INDEX($AF$955:$AF$1082,$B1018-$D1018*2+const_one)</f>
        <v>300000000</v>
      </c>
      <c r="AN1018" s="5" t="n">
        <f aca="false">INDEX($AG$955:$AG$1082,$B1018-$E1018*4+const_one)</f>
        <v>100000000</v>
      </c>
      <c r="AO1018" s="5" t="n">
        <f aca="false">INDEX($AH$955:$AH$1082,$B1018-$F1018*8+const_one)</f>
        <v>60000000</v>
      </c>
      <c r="AP1018" s="5" t="n">
        <f aca="false">INDEX($AI$955:$AI$1082,$B1018-$G1018*16+const_one)</f>
        <v>30000000</v>
      </c>
      <c r="AQ1018" s="5" t="n">
        <f aca="false">INDEX($AJ$955:$AJ$1082,$B1018-$H1018*32+const_one)</f>
        <v>15000000</v>
      </c>
      <c r="AR1018" s="5" t="n">
        <f aca="false">INDEX($AK$955:$AK$1082,$B1018-$I1018*64+const_one)</f>
        <v>5000000</v>
      </c>
      <c r="AS1018" s="5" t="n">
        <f aca="false">INDEX($AE$955:$AE$1082,$B1018+(const_one-$C1018)*1+const_one)</f>
        <v>51630920.571822</v>
      </c>
      <c r="AT1018" s="5" t="n">
        <f aca="false">INDEX($AF$955:$AF$1082,$B1018+(const_one-$D1018)*2+const_one)</f>
        <v>397192593.448535</v>
      </c>
      <c r="AU1018" s="5" t="n">
        <f aca="false">INDEX($AG$955:$AG$1082,$B1018+(const_one-$E1018)*4+const_one)</f>
        <v>112270915.065282</v>
      </c>
      <c r="AV1018" s="5" t="n">
        <f aca="false">INDEX($AH$955:$AH$1082,$B1018+(const_one-$F1018)*8+const_one)</f>
        <v>155423519.590088</v>
      </c>
      <c r="AW1018" s="5" t="n">
        <f aca="false">INDEX($AI$955:$AI$1082,$B1018+(const_one-$G1018)*16+const_one)</f>
        <v>194279399.48761</v>
      </c>
      <c r="AX1018" s="5" t="n">
        <f aca="false">INDEX($AJ$955:$AJ$1082,$B1018+(const_one-$H1018)*32+const_one)</f>
        <v>323798999.146016</v>
      </c>
      <c r="AY1018" s="5" t="n">
        <f aca="false">INDEX($AK$955:$AK$1082,$B1018+(const_one-$I1018)*64+const_one)</f>
        <v>279329589.177629</v>
      </c>
      <c r="AZ1018" s="5" t="n">
        <f aca="false">--($C1018=--(AS1018&gt;AL1018))</f>
        <v>1</v>
      </c>
      <c r="BA1018" s="5" t="n">
        <f aca="false">--($D1018=--(AT1018&gt;AM1018))</f>
        <v>1</v>
      </c>
      <c r="BB1018" s="5" t="n">
        <f aca="false">--($E1018=--(AU1018&gt;AN1018))</f>
        <v>1</v>
      </c>
      <c r="BC1018" s="5" t="n">
        <f aca="false">--($F1018=--(AV1018&gt;AO1018))</f>
        <v>1</v>
      </c>
      <c r="BD1018" s="5" t="n">
        <f aca="false">--($G1018=--(AW1018&gt;AP1018))</f>
        <v>1</v>
      </c>
      <c r="BE1018" s="5" t="n">
        <f aca="false">--($H1018=--(AX1018&gt;AQ1018))</f>
        <v>1</v>
      </c>
      <c r="BF1018" s="5" t="n">
        <f aca="false">--($I1018=--(AY1018&gt;AR1018))</f>
        <v>0</v>
      </c>
      <c r="BG1018" s="5" t="n">
        <f aca="false">SUM(AZ1018:BF1018)</f>
        <v>6</v>
      </c>
      <c r="BH1018" s="5" t="n">
        <f aca="false">SUM(AE1018:AK1018)+AB1018+AC1018+AD1018</f>
        <v>2000000000</v>
      </c>
    </row>
    <row r="1019" customFormat="false" ht="15" hidden="true" customHeight="false" outlineLevel="0" collapsed="false">
      <c r="A1019" s="5" t="n">
        <f aca="false">sensitivity_exit_usd</f>
        <v>2000000000</v>
      </c>
      <c r="B1019" s="2" t="n">
        <f aca="false">ROW()-ROW($B$955)</f>
        <v>64</v>
      </c>
      <c r="C1019" s="2" t="n">
        <f aca="false">MOD(QUOTIENT($B1019,1),2)</f>
        <v>0</v>
      </c>
      <c r="D1019" s="2" t="n">
        <f aca="false">MOD(QUOTIENT($B1019,2),2)</f>
        <v>0</v>
      </c>
      <c r="E1019" s="2" t="n">
        <f aca="false">MOD(QUOTIENT($B1019,4),2)</f>
        <v>0</v>
      </c>
      <c r="F1019" s="2" t="n">
        <f aca="false">MOD(QUOTIENT($B1019,8),2)</f>
        <v>0</v>
      </c>
      <c r="G1019" s="2" t="n">
        <f aca="false">MOD(QUOTIENT($B1019,16),2)</f>
        <v>0</v>
      </c>
      <c r="H1019" s="2" t="n">
        <f aca="false">MOD(QUOTIENT($B1019,32),2)</f>
        <v>0</v>
      </c>
      <c r="I1019" s="2" t="n">
        <f aca="false">MOD(QUOTIENT($B1019,64),2)</f>
        <v>1</v>
      </c>
      <c r="J1019" s="5" t="n">
        <f aca="false">IF($C1019=const_zero,MIN(class_series_f_invested_usd,MAX(const_zero,$A1019)),const_zero)</f>
        <v>30000000</v>
      </c>
      <c r="K1019" s="5" t="n">
        <f aca="false">IF($D1019=const_zero,MIN(class_series_e_invested_usd,MAX(const_zero,$A1019-SUM($J1019:$J1019))),const_zero)</f>
        <v>300000000</v>
      </c>
      <c r="L1019" s="5" t="n">
        <f aca="false">IF($E1019=const_zero,MIN(class_series_d_invested_usd,MAX(const_zero,$A1019-SUM($J1019:$K1019))),const_zero)</f>
        <v>100000000</v>
      </c>
      <c r="M1019" s="5" t="n">
        <f aca="false">IF($F1019=const_zero,MIN(class_series_c_invested_usd,MAX(const_zero,$A1019-SUM($J1019:$L1019))),const_zero)</f>
        <v>60000000</v>
      </c>
      <c r="N1019" s="5" t="n">
        <f aca="false">IF($G1019=const_zero,MIN(class_series_b_invested_usd,MAX(const_zero,$A1019-SUM($J1019:$M1019))),const_zero)</f>
        <v>30000000</v>
      </c>
      <c r="O1019" s="5" t="n">
        <f aca="false">IF($H1019=const_zero,MIN(class_series_a_invested_usd,MAX(const_zero,$A1019-SUM($J1019:$N1019))),const_zero)</f>
        <v>15000000</v>
      </c>
      <c r="P1019" s="5" t="n">
        <f aca="false">IF($I1019=const_zero,MIN(class_seed_invested_usd,MAX(const_zero,$A1019-SUM($J1019:$O1019))),const_zero)</f>
        <v>0</v>
      </c>
      <c r="Q1019" s="5" t="n">
        <f aca="false">MAX(const_zero,$A1019-SUM($J1019:$P1019))</f>
        <v>1465000000</v>
      </c>
      <c r="R1019" s="9" t="n">
        <f aca="false">common_rsa_total+Sensitivity!$AE$900+Sensitivity!$AJ$900+IF($C1019=const_one,Sensitivity!$D$900,const_zero)+IF($D1019=const_one,Sensitivity!$Y$900,const_zero)+IF($E1019=const_one,Sensitivity!$V$900,const_zero)+IF($F1019=const_one,Sensitivity!$S$900,const_zero)+IF($G1019=const_one,Sensitivity!$P$900,const_zero)+IF($H1019=const_one,Sensitivity!$M$900,const_zero)+IF($I1019=const_one,Sensitivity!$J$900,const_zero)</f>
        <v>14280512.8289884</v>
      </c>
      <c r="S1019" s="23" t="b">
        <f aca="false">IF($R1019&gt;const_zero,--($Q1019&gt;option_strike_usd*$R1019),const_zero)</f>
        <v>1</v>
      </c>
      <c r="T1019" s="7" t="n">
        <f aca="false">IF($R1019&gt;const_zero,IF($S1019=const_one,($Q1019+option_strike_usd*pre_f_options_issued)/($R1019+pre_f_options_issued),$Q1019/$R1019),const_zero)</f>
        <v>87.4526312130873</v>
      </c>
      <c r="U1019" s="5" t="n">
        <f aca="false">IF($C1019=const_one,Sensitivity!$D$900*$T1019,const_zero)</f>
        <v>0</v>
      </c>
      <c r="V1019" s="5" t="n">
        <f aca="false">IF($D1019=const_one,Sensitivity!$Y$900*$T1019,const_zero)</f>
        <v>0</v>
      </c>
      <c r="W1019" s="5" t="n">
        <f aca="false">IF($E1019=const_one,Sensitivity!$V$900*$T1019,const_zero)</f>
        <v>0</v>
      </c>
      <c r="X1019" s="5" t="n">
        <f aca="false">IF($F1019=const_one,Sensitivity!$S$900*$T1019,const_zero)</f>
        <v>0</v>
      </c>
      <c r="Y1019" s="5" t="n">
        <f aca="false">IF($G1019=const_one,Sensitivity!$P$900*$T1019,const_zero)</f>
        <v>0</v>
      </c>
      <c r="Z1019" s="5" t="n">
        <f aca="false">IF($H1019=const_one,Sensitivity!$M$900*$T1019,const_zero)</f>
        <v>0</v>
      </c>
      <c r="AA1019" s="5" t="n">
        <f aca="false">IF($I1019=const_one,Sensitivity!$J$900*$T1019,const_zero)</f>
        <v>437263156.065437</v>
      </c>
      <c r="AB1019" s="5" t="n">
        <f aca="false">(Sensitivity!$AE$900+Sensitivity!$AJ$900)*$T1019</f>
        <v>24531584.9840594</v>
      </c>
      <c r="AC1019" s="5" t="n">
        <f aca="false">common_rsa_total*$T1019</f>
        <v>787073680.917786</v>
      </c>
      <c r="AD1019" s="5" t="n">
        <f aca="false">IF($S1019=const_one,pre_f_options_issued*($T1019-option_strike_usd),const_zero)</f>
        <v>216131578.032718</v>
      </c>
      <c r="AE1019" s="5" t="n">
        <f aca="false">J1019+U1019</f>
        <v>30000000</v>
      </c>
      <c r="AF1019" s="5" t="n">
        <f aca="false">K1019+V1019</f>
        <v>300000000</v>
      </c>
      <c r="AG1019" s="5" t="n">
        <f aca="false">L1019+W1019</f>
        <v>100000000</v>
      </c>
      <c r="AH1019" s="5" t="n">
        <f aca="false">M1019+X1019</f>
        <v>60000000</v>
      </c>
      <c r="AI1019" s="5" t="n">
        <f aca="false">N1019+Y1019</f>
        <v>30000000</v>
      </c>
      <c r="AJ1019" s="5" t="n">
        <f aca="false">O1019+Z1019</f>
        <v>15000000</v>
      </c>
      <c r="AK1019" s="5" t="n">
        <f aca="false">P1019+AA1019</f>
        <v>437263156.065437</v>
      </c>
      <c r="AL1019" s="5" t="n">
        <f aca="false">INDEX($AE$955:$AE$1082,$B1019-$C1019*1+const_one)</f>
        <v>30000000</v>
      </c>
      <c r="AM1019" s="5" t="n">
        <f aca="false">INDEX($AF$955:$AF$1082,$B1019-$D1019*2+const_one)</f>
        <v>300000000</v>
      </c>
      <c r="AN1019" s="5" t="n">
        <f aca="false">INDEX($AG$955:$AG$1082,$B1019-$E1019*4+const_one)</f>
        <v>100000000</v>
      </c>
      <c r="AO1019" s="5" t="n">
        <f aca="false">INDEX($AH$955:$AH$1082,$B1019-$F1019*8+const_one)</f>
        <v>60000000</v>
      </c>
      <c r="AP1019" s="5" t="n">
        <f aca="false">INDEX($AI$955:$AI$1082,$B1019-$G1019*16+const_one)</f>
        <v>30000000</v>
      </c>
      <c r="AQ1019" s="5" t="n">
        <f aca="false">INDEX($AJ$955:$AJ$1082,$B1019-$H1019*32+const_one)</f>
        <v>15000000</v>
      </c>
      <c r="AR1019" s="5" t="n">
        <f aca="false">INDEX($AK$955:$AK$1082,$B1019-$I1019*64+const_one)</f>
        <v>5000000</v>
      </c>
      <c r="AS1019" s="5" t="n">
        <f aca="false">INDEX($AE$955:$AE$1082,$B1019+(const_one-$C1019)*1+const_one)</f>
        <v>67921482.27054</v>
      </c>
      <c r="AT1019" s="5" t="n">
        <f aca="false">INDEX($AF$955:$AF$1082,$B1019+(const_one-$D1019)*2+const_one)</f>
        <v>473104763.392753</v>
      </c>
      <c r="AU1019" s="5" t="n">
        <f aca="false">INDEX($AG$955:$AG$1082,$B1019+(const_one-$E1019)*4+const_one)</f>
        <v>146779432.193455</v>
      </c>
      <c r="AV1019" s="5" t="n">
        <f aca="false">INDEX($AH$955:$AH$1082,$B1019+(const_one-$F1019)*8+const_one)</f>
        <v>191131490.210179</v>
      </c>
      <c r="AW1019" s="5" t="n">
        <f aca="false">INDEX($AI$955:$AI$1082,$B1019+(const_one-$G1019)*16+const_one)</f>
        <v>227117468.532779</v>
      </c>
      <c r="AX1019" s="5" t="n">
        <f aca="false">INDEX($AJ$955:$AJ$1082,$B1019+(const_one-$H1019)*32+const_one)</f>
        <v>340327156.582579</v>
      </c>
      <c r="AY1019" s="5" t="n">
        <f aca="false">INDEX($AK$955:$AK$1082,$B1019+(const_one-$I1019)*64+const_one)</f>
        <v>437263156.065437</v>
      </c>
      <c r="AZ1019" s="5" t="n">
        <f aca="false">--($C1019=--(AS1019&gt;AL1019))</f>
        <v>0</v>
      </c>
      <c r="BA1019" s="5" t="n">
        <f aca="false">--($D1019=--(AT1019&gt;AM1019))</f>
        <v>0</v>
      </c>
      <c r="BB1019" s="5" t="n">
        <f aca="false">--($E1019=--(AU1019&gt;AN1019))</f>
        <v>0</v>
      </c>
      <c r="BC1019" s="5" t="n">
        <f aca="false">--($F1019=--(AV1019&gt;AO1019))</f>
        <v>0</v>
      </c>
      <c r="BD1019" s="5" t="n">
        <f aca="false">--($G1019=--(AW1019&gt;AP1019))</f>
        <v>0</v>
      </c>
      <c r="BE1019" s="5" t="n">
        <f aca="false">--($H1019=--(AX1019&gt;AQ1019))</f>
        <v>0</v>
      </c>
      <c r="BF1019" s="5" t="n">
        <f aca="false">--($I1019=--(AY1019&gt;AR1019))</f>
        <v>1</v>
      </c>
      <c r="BG1019" s="5" t="n">
        <f aca="false">SUM(AZ1019:BF1019)</f>
        <v>1</v>
      </c>
      <c r="BH1019" s="5" t="n">
        <f aca="false">SUM(AE1019:AK1019)+AB1019+AC1019+AD1019</f>
        <v>2000000000</v>
      </c>
    </row>
    <row r="1020" customFormat="false" ht="15" hidden="true" customHeight="false" outlineLevel="0" collapsed="false">
      <c r="A1020" s="5" t="n">
        <f aca="false">sensitivity_exit_usd</f>
        <v>2000000000</v>
      </c>
      <c r="B1020" s="2" t="n">
        <f aca="false">ROW()-ROW($B$955)</f>
        <v>65</v>
      </c>
      <c r="C1020" s="2" t="n">
        <f aca="false">MOD(QUOTIENT($B1020,1),2)</f>
        <v>1</v>
      </c>
      <c r="D1020" s="2" t="n">
        <f aca="false">MOD(QUOTIENT($B1020,2),2)</f>
        <v>0</v>
      </c>
      <c r="E1020" s="2" t="n">
        <f aca="false">MOD(QUOTIENT($B1020,4),2)</f>
        <v>0</v>
      </c>
      <c r="F1020" s="2" t="n">
        <f aca="false">MOD(QUOTIENT($B1020,8),2)</f>
        <v>0</v>
      </c>
      <c r="G1020" s="2" t="n">
        <f aca="false">MOD(QUOTIENT($B1020,16),2)</f>
        <v>0</v>
      </c>
      <c r="H1020" s="2" t="n">
        <f aca="false">MOD(QUOTIENT($B1020,32),2)</f>
        <v>0</v>
      </c>
      <c r="I1020" s="2" t="n">
        <f aca="false">MOD(QUOTIENT($B1020,64),2)</f>
        <v>1</v>
      </c>
      <c r="J1020" s="5" t="n">
        <f aca="false">IF($C1020=const_zero,MIN(class_series_f_invested_usd,MAX(const_zero,$A1020)),const_zero)</f>
        <v>0</v>
      </c>
      <c r="K1020" s="5" t="n">
        <f aca="false">IF($D1020=const_zero,MIN(class_series_e_invested_usd,MAX(const_zero,$A1020-SUM($J1020:$J1020))),const_zero)</f>
        <v>300000000</v>
      </c>
      <c r="L1020" s="5" t="n">
        <f aca="false">IF($E1020=const_zero,MIN(class_series_d_invested_usd,MAX(const_zero,$A1020-SUM($J1020:$K1020))),const_zero)</f>
        <v>100000000</v>
      </c>
      <c r="M1020" s="5" t="n">
        <f aca="false">IF($F1020=const_zero,MIN(class_series_c_invested_usd,MAX(const_zero,$A1020-SUM($J1020:$L1020))),const_zero)</f>
        <v>60000000</v>
      </c>
      <c r="N1020" s="5" t="n">
        <f aca="false">IF($G1020=const_zero,MIN(class_series_b_invested_usd,MAX(const_zero,$A1020-SUM($J1020:$M1020))),const_zero)</f>
        <v>30000000</v>
      </c>
      <c r="O1020" s="5" t="n">
        <f aca="false">IF($H1020=const_zero,MIN(class_series_a_invested_usd,MAX(const_zero,$A1020-SUM($J1020:$N1020))),const_zero)</f>
        <v>15000000</v>
      </c>
      <c r="P1020" s="5" t="n">
        <f aca="false">IF($I1020=const_zero,MIN(class_seed_invested_usd,MAX(const_zero,$A1020-SUM($J1020:$O1020))),const_zero)</f>
        <v>0</v>
      </c>
      <c r="Q1020" s="5" t="n">
        <f aca="false">MAX(const_zero,$A1020-SUM($J1020:$P1020))</f>
        <v>1495000000</v>
      </c>
      <c r="R1020" s="9" t="n">
        <f aca="false">common_rsa_total+Sensitivity!$AE$900+Sensitivity!$AJ$900+IF($C1020=const_one,Sensitivity!$D$900,const_zero)+IF($D1020=const_one,Sensitivity!$Y$900,const_zero)+IF($E1020=const_one,Sensitivity!$V$900,const_zero)+IF($F1020=const_one,Sensitivity!$S$900,const_zero)+IF($G1020=const_one,Sensitivity!$P$900,const_zero)+IF($H1020=const_one,Sensitivity!$M$900,const_zero)+IF($I1020=const_one,Sensitivity!$J$900,const_zero)</f>
        <v>15077780.8981917</v>
      </c>
      <c r="S1020" s="23" t="b">
        <f aca="false">IF($R1020&gt;const_zero,--($Q1020&gt;option_strike_usd*$R1020),const_zero)</f>
        <v>1</v>
      </c>
      <c r="T1020" s="7" t="n">
        <f aca="false">IF($R1020&gt;const_zero,IF($S1020=const_one,($Q1020+option_strike_usd*pre_f_options_issued)/($R1020+pre_f_options_issued),$Q1020/$R1020),const_zero)</f>
        <v>85.192778808277</v>
      </c>
      <c r="U1020" s="5" t="n">
        <f aca="false">IF($C1020=const_one,Sensitivity!$D$900*$T1020,const_zero)</f>
        <v>67921482.27054</v>
      </c>
      <c r="V1020" s="5" t="n">
        <f aca="false">IF($D1020=const_one,Sensitivity!$Y$900*$T1020,const_zero)</f>
        <v>0</v>
      </c>
      <c r="W1020" s="5" t="n">
        <f aca="false">IF($E1020=const_one,Sensitivity!$V$900*$T1020,const_zero)</f>
        <v>0</v>
      </c>
      <c r="X1020" s="5" t="n">
        <f aca="false">IF($F1020=const_one,Sensitivity!$S$900*$T1020,const_zero)</f>
        <v>0</v>
      </c>
      <c r="Y1020" s="5" t="n">
        <f aca="false">IF($G1020=const_one,Sensitivity!$P$900*$T1020,const_zero)</f>
        <v>0</v>
      </c>
      <c r="Z1020" s="5" t="n">
        <f aca="false">IF($H1020=const_one,Sensitivity!$M$900*$T1020,const_zero)</f>
        <v>0</v>
      </c>
      <c r="AA1020" s="5" t="n">
        <f aca="false">IF($I1020=const_one,Sensitivity!$J$900*$T1020,const_zero)</f>
        <v>425963894.041385</v>
      </c>
      <c r="AB1020" s="5" t="n">
        <f aca="false">(Sensitivity!$AE$900+Sensitivity!$AJ$900)*$T1020</f>
        <v>23897667.3928899</v>
      </c>
      <c r="AC1020" s="5" t="n">
        <f aca="false">common_rsa_total*$T1020</f>
        <v>766735009.274493</v>
      </c>
      <c r="AD1020" s="5" t="n">
        <f aca="false">IF($S1020=const_one,pre_f_options_issued*($T1020-option_strike_usd),const_zero)</f>
        <v>210481947.020692</v>
      </c>
      <c r="AE1020" s="5" t="n">
        <f aca="false">J1020+U1020</f>
        <v>67921482.27054</v>
      </c>
      <c r="AF1020" s="5" t="n">
        <f aca="false">K1020+V1020</f>
        <v>300000000</v>
      </c>
      <c r="AG1020" s="5" t="n">
        <f aca="false">L1020+W1020</f>
        <v>100000000</v>
      </c>
      <c r="AH1020" s="5" t="n">
        <f aca="false">M1020+X1020</f>
        <v>60000000</v>
      </c>
      <c r="AI1020" s="5" t="n">
        <f aca="false">N1020+Y1020</f>
        <v>30000000</v>
      </c>
      <c r="AJ1020" s="5" t="n">
        <f aca="false">O1020+Z1020</f>
        <v>15000000</v>
      </c>
      <c r="AK1020" s="5" t="n">
        <f aca="false">P1020+AA1020</f>
        <v>425963894.041385</v>
      </c>
      <c r="AL1020" s="5" t="n">
        <f aca="false">INDEX($AE$955:$AE$1082,$B1020-$C1020*1+const_one)</f>
        <v>30000000</v>
      </c>
      <c r="AM1020" s="5" t="n">
        <f aca="false">INDEX($AF$955:$AF$1082,$B1020-$D1020*2+const_one)</f>
        <v>300000000</v>
      </c>
      <c r="AN1020" s="5" t="n">
        <f aca="false">INDEX($AG$955:$AG$1082,$B1020-$E1020*4+const_one)</f>
        <v>100000000</v>
      </c>
      <c r="AO1020" s="5" t="n">
        <f aca="false">INDEX($AH$955:$AH$1082,$B1020-$F1020*8+const_one)</f>
        <v>60000000</v>
      </c>
      <c r="AP1020" s="5" t="n">
        <f aca="false">INDEX($AI$955:$AI$1082,$B1020-$G1020*16+const_one)</f>
        <v>30000000</v>
      </c>
      <c r="AQ1020" s="5" t="n">
        <f aca="false">INDEX($AJ$955:$AJ$1082,$B1020-$H1020*32+const_one)</f>
        <v>15000000</v>
      </c>
      <c r="AR1020" s="5" t="n">
        <f aca="false">INDEX($AK$955:$AK$1082,$B1020-$I1020*64+const_one)</f>
        <v>5000000</v>
      </c>
      <c r="AS1020" s="5" t="n">
        <f aca="false">INDEX($AE$955:$AE$1082,$B1020+(const_one-$C1020)*1+const_one)</f>
        <v>67921482.27054</v>
      </c>
      <c r="AT1020" s="5" t="n">
        <f aca="false">INDEX($AF$955:$AF$1082,$B1020+(const_one-$D1020)*2+const_one)</f>
        <v>464957030.755164</v>
      </c>
      <c r="AU1020" s="5" t="n">
        <f aca="false">INDEX($AG$955:$AG$1082,$B1020+(const_one-$E1020)*4+const_one)</f>
        <v>143412876.42353</v>
      </c>
      <c r="AV1020" s="5" t="n">
        <f aca="false">INDEX($AH$955:$AH$1082,$B1020+(const_one-$F1020)*8+const_one)</f>
        <v>187107868.438899</v>
      </c>
      <c r="AW1020" s="5" t="n">
        <f aca="false">INDEX($AI$955:$AI$1082,$B1020+(const_one-$G1020)*16+const_one)</f>
        <v>222691650.896268</v>
      </c>
      <c r="AX1020" s="5" t="n">
        <f aca="false">INDEX($AJ$955:$AJ$1082,$B1020+(const_one-$H1020)*32+const_one)</f>
        <v>334953201.738515</v>
      </c>
      <c r="AY1020" s="5" t="n">
        <f aca="false">INDEX($AK$955:$AK$1082,$B1020+(const_one-$I1020)*64+const_one)</f>
        <v>425963894.041385</v>
      </c>
      <c r="AZ1020" s="5" t="n">
        <f aca="false">--($C1020=--(AS1020&gt;AL1020))</f>
        <v>1</v>
      </c>
      <c r="BA1020" s="5" t="n">
        <f aca="false">--($D1020=--(AT1020&gt;AM1020))</f>
        <v>0</v>
      </c>
      <c r="BB1020" s="5" t="n">
        <f aca="false">--($E1020=--(AU1020&gt;AN1020))</f>
        <v>0</v>
      </c>
      <c r="BC1020" s="5" t="n">
        <f aca="false">--($F1020=--(AV1020&gt;AO1020))</f>
        <v>0</v>
      </c>
      <c r="BD1020" s="5" t="n">
        <f aca="false">--($G1020=--(AW1020&gt;AP1020))</f>
        <v>0</v>
      </c>
      <c r="BE1020" s="5" t="n">
        <f aca="false">--($H1020=--(AX1020&gt;AQ1020))</f>
        <v>0</v>
      </c>
      <c r="BF1020" s="5" t="n">
        <f aca="false">--($I1020=--(AY1020&gt;AR1020))</f>
        <v>1</v>
      </c>
      <c r="BG1020" s="5" t="n">
        <f aca="false">SUM(AZ1020:BF1020)</f>
        <v>2</v>
      </c>
      <c r="BH1020" s="5" t="n">
        <f aca="false">SUM(AE1020:AK1020)+AB1020+AC1020+AD1020</f>
        <v>2000000000</v>
      </c>
    </row>
    <row r="1021" customFormat="false" ht="15" hidden="true" customHeight="false" outlineLevel="0" collapsed="false">
      <c r="A1021" s="5" t="n">
        <f aca="false">sensitivity_exit_usd</f>
        <v>2000000000</v>
      </c>
      <c r="B1021" s="2" t="n">
        <f aca="false">ROW()-ROW($B$955)</f>
        <v>66</v>
      </c>
      <c r="C1021" s="2" t="n">
        <f aca="false">MOD(QUOTIENT($B1021,1),2)</f>
        <v>0</v>
      </c>
      <c r="D1021" s="2" t="n">
        <f aca="false">MOD(QUOTIENT($B1021,2),2)</f>
        <v>1</v>
      </c>
      <c r="E1021" s="2" t="n">
        <f aca="false">MOD(QUOTIENT($B1021,4),2)</f>
        <v>0</v>
      </c>
      <c r="F1021" s="2" t="n">
        <f aca="false">MOD(QUOTIENT($B1021,8),2)</f>
        <v>0</v>
      </c>
      <c r="G1021" s="2" t="n">
        <f aca="false">MOD(QUOTIENT($B1021,16),2)</f>
        <v>0</v>
      </c>
      <c r="H1021" s="2" t="n">
        <f aca="false">MOD(QUOTIENT($B1021,32),2)</f>
        <v>0</v>
      </c>
      <c r="I1021" s="2" t="n">
        <f aca="false">MOD(QUOTIENT($B1021,64),2)</f>
        <v>1</v>
      </c>
      <c r="J1021" s="5" t="n">
        <f aca="false">IF($C1021=const_zero,MIN(class_series_f_invested_usd,MAX(const_zero,$A1021)),const_zero)</f>
        <v>30000000</v>
      </c>
      <c r="K1021" s="5" t="n">
        <f aca="false">IF($D1021=const_zero,MIN(class_series_e_invested_usd,MAX(const_zero,$A1021-SUM($J1021:$J1021))),const_zero)</f>
        <v>0</v>
      </c>
      <c r="L1021" s="5" t="n">
        <f aca="false">IF($E1021=const_zero,MIN(class_series_d_invested_usd,MAX(const_zero,$A1021-SUM($J1021:$K1021))),const_zero)</f>
        <v>100000000</v>
      </c>
      <c r="M1021" s="5" t="n">
        <f aca="false">IF($F1021=const_zero,MIN(class_series_c_invested_usd,MAX(const_zero,$A1021-SUM($J1021:$L1021))),const_zero)</f>
        <v>60000000</v>
      </c>
      <c r="N1021" s="5" t="n">
        <f aca="false">IF($G1021=const_zero,MIN(class_series_b_invested_usd,MAX(const_zero,$A1021-SUM($J1021:$M1021))),const_zero)</f>
        <v>30000000</v>
      </c>
      <c r="O1021" s="5" t="n">
        <f aca="false">IF($H1021=const_zero,MIN(class_series_a_invested_usd,MAX(const_zero,$A1021-SUM($J1021:$N1021))),const_zero)</f>
        <v>15000000</v>
      </c>
      <c r="P1021" s="5" t="n">
        <f aca="false">IF($I1021=const_zero,MIN(class_seed_invested_usd,MAX(const_zero,$A1021-SUM($J1021:$O1021))),const_zero)</f>
        <v>0</v>
      </c>
      <c r="Q1021" s="5" t="n">
        <f aca="false">MAX(const_zero,$A1021-SUM($J1021:$P1021))</f>
        <v>1765000000</v>
      </c>
      <c r="R1021" s="9" t="n">
        <f aca="false">common_rsa_total+Sensitivity!$AE$900+Sensitivity!$AJ$900+IF($C1021=const_one,Sensitivity!$D$900,const_zero)+IF($D1021=const_one,Sensitivity!$Y$900,const_zero)+IF($E1021=const_one,Sensitivity!$V$900,const_zero)+IF($F1021=const_one,Sensitivity!$S$900,const_zero)+IF($G1021=const_one,Sensitivity!$P$900,const_zero)+IF($H1021=const_one,Sensitivity!$M$900,const_zero)+IF($I1021=const_one,Sensitivity!$J$900,const_zero)</f>
        <v>20413833.1063222</v>
      </c>
      <c r="S1021" s="23" t="b">
        <f aca="false">IF($R1021&gt;const_zero,--($Q1021&gt;option_strike_usd*$R1021),const_zero)</f>
        <v>1</v>
      </c>
      <c r="T1021" s="7" t="n">
        <f aca="false">IF($R1021&gt;const_zero,IF($S1021=const_one,($Q1021+option_strike_usd*pre_f_options_issued)/($R1021+pre_f_options_issued),$Q1021/$R1021),const_zero)</f>
        <v>77.1368104061264</v>
      </c>
      <c r="U1021" s="5" t="n">
        <f aca="false">IF($C1021=const_one,Sensitivity!$D$900*$T1021,const_zero)</f>
        <v>0</v>
      </c>
      <c r="V1021" s="5" t="n">
        <f aca="false">IF($D1021=const_one,Sensitivity!$Y$900*$T1021,const_zero)</f>
        <v>473104763.392753</v>
      </c>
      <c r="W1021" s="5" t="n">
        <f aca="false">IF($E1021=const_one,Sensitivity!$V$900*$T1021,const_zero)</f>
        <v>0</v>
      </c>
      <c r="X1021" s="5" t="n">
        <f aca="false">IF($F1021=const_one,Sensitivity!$S$900*$T1021,const_zero)</f>
        <v>0</v>
      </c>
      <c r="Y1021" s="5" t="n">
        <f aca="false">IF($G1021=const_one,Sensitivity!$P$900*$T1021,const_zero)</f>
        <v>0</v>
      </c>
      <c r="Z1021" s="5" t="n">
        <f aca="false">IF($H1021=const_one,Sensitivity!$M$900*$T1021,const_zero)</f>
        <v>0</v>
      </c>
      <c r="AA1021" s="5" t="n">
        <f aca="false">IF($I1021=const_one,Sensitivity!$J$900*$T1021,const_zero)</f>
        <v>385684052.030632</v>
      </c>
      <c r="AB1021" s="5" t="n">
        <f aca="false">(Sensitivity!$AE$900+Sensitivity!$AJ$900)*$T1021</f>
        <v>21637864.9061617</v>
      </c>
      <c r="AC1021" s="5" t="n">
        <f aca="false">common_rsa_total*$T1021</f>
        <v>694231293.655137</v>
      </c>
      <c r="AD1021" s="5" t="n">
        <f aca="false">IF($S1021=const_one,pre_f_options_issued*($T1021-option_strike_usd),const_zero)</f>
        <v>190342026.015316</v>
      </c>
      <c r="AE1021" s="5" t="n">
        <f aca="false">J1021+U1021</f>
        <v>30000000</v>
      </c>
      <c r="AF1021" s="5" t="n">
        <f aca="false">K1021+V1021</f>
        <v>473104763.392753</v>
      </c>
      <c r="AG1021" s="5" t="n">
        <f aca="false">L1021+W1021</f>
        <v>100000000</v>
      </c>
      <c r="AH1021" s="5" t="n">
        <f aca="false">M1021+X1021</f>
        <v>60000000</v>
      </c>
      <c r="AI1021" s="5" t="n">
        <f aca="false">N1021+Y1021</f>
        <v>30000000</v>
      </c>
      <c r="AJ1021" s="5" t="n">
        <f aca="false">O1021+Z1021</f>
        <v>15000000</v>
      </c>
      <c r="AK1021" s="5" t="n">
        <f aca="false">P1021+AA1021</f>
        <v>385684052.030632</v>
      </c>
      <c r="AL1021" s="5" t="n">
        <f aca="false">INDEX($AE$955:$AE$1082,$B1021-$C1021*1+const_one)</f>
        <v>30000000</v>
      </c>
      <c r="AM1021" s="5" t="n">
        <f aca="false">INDEX($AF$955:$AF$1082,$B1021-$D1021*2+const_one)</f>
        <v>300000000</v>
      </c>
      <c r="AN1021" s="5" t="n">
        <f aca="false">INDEX($AG$955:$AG$1082,$B1021-$E1021*4+const_one)</f>
        <v>100000000</v>
      </c>
      <c r="AO1021" s="5" t="n">
        <f aca="false">INDEX($AH$955:$AH$1082,$B1021-$F1021*8+const_one)</f>
        <v>60000000</v>
      </c>
      <c r="AP1021" s="5" t="n">
        <f aca="false">INDEX($AI$955:$AI$1082,$B1021-$G1021*16+const_one)</f>
        <v>30000000</v>
      </c>
      <c r="AQ1021" s="5" t="n">
        <f aca="false">INDEX($AJ$955:$AJ$1082,$B1021-$H1021*32+const_one)</f>
        <v>15000000</v>
      </c>
      <c r="AR1021" s="5" t="n">
        <f aca="false">INDEX($AK$955:$AK$1082,$B1021-$I1021*64+const_one)</f>
        <v>5000000</v>
      </c>
      <c r="AS1021" s="5" t="n">
        <f aca="false">INDEX($AE$955:$AE$1082,$B1021+(const_one-$C1021)*1+const_one)</f>
        <v>60439595.0986951</v>
      </c>
      <c r="AT1021" s="5" t="n">
        <f aca="false">INDEX($AF$955:$AF$1082,$B1021+(const_one-$D1021)*2+const_one)</f>
        <v>473104763.392753</v>
      </c>
      <c r="AU1021" s="5" t="n">
        <f aca="false">INDEX($AG$955:$AG$1082,$B1021+(const_one-$E1021)*4+const_one)</f>
        <v>131355957.225892</v>
      </c>
      <c r="AV1021" s="5" t="n">
        <f aca="false">INDEX($AH$955:$AH$1082,$B1021+(const_one-$F1021)*8+const_one)</f>
        <v>173264948.914615</v>
      </c>
      <c r="AW1021" s="5" t="n">
        <f aca="false">INDEX($AI$955:$AI$1082,$B1021+(const_one-$G1021)*16+const_one)</f>
        <v>208093491.143322</v>
      </c>
      <c r="AX1021" s="5" t="n">
        <f aca="false">INDEX($AJ$955:$AJ$1082,$B1021+(const_one-$H1021)*32+const_one)</f>
        <v>319286139.100022</v>
      </c>
      <c r="AY1021" s="5" t="n">
        <f aca="false">INDEX($AK$955:$AK$1082,$B1021+(const_one-$I1021)*64+const_one)</f>
        <v>385684052.030632</v>
      </c>
      <c r="AZ1021" s="5" t="n">
        <f aca="false">--($C1021=--(AS1021&gt;AL1021))</f>
        <v>0</v>
      </c>
      <c r="BA1021" s="5" t="n">
        <f aca="false">--($D1021=--(AT1021&gt;AM1021))</f>
        <v>1</v>
      </c>
      <c r="BB1021" s="5" t="n">
        <f aca="false">--($E1021=--(AU1021&gt;AN1021))</f>
        <v>0</v>
      </c>
      <c r="BC1021" s="5" t="n">
        <f aca="false">--($F1021=--(AV1021&gt;AO1021))</f>
        <v>0</v>
      </c>
      <c r="BD1021" s="5" t="n">
        <f aca="false">--($G1021=--(AW1021&gt;AP1021))</f>
        <v>0</v>
      </c>
      <c r="BE1021" s="5" t="n">
        <f aca="false">--($H1021=--(AX1021&gt;AQ1021))</f>
        <v>0</v>
      </c>
      <c r="BF1021" s="5" t="n">
        <f aca="false">--($I1021=--(AY1021&gt;AR1021))</f>
        <v>1</v>
      </c>
      <c r="BG1021" s="5" t="n">
        <f aca="false">SUM(AZ1021:BF1021)</f>
        <v>2</v>
      </c>
      <c r="BH1021" s="5" t="n">
        <f aca="false">SUM(AE1021:AK1021)+AB1021+AC1021+AD1021</f>
        <v>2000000000</v>
      </c>
    </row>
    <row r="1022" customFormat="false" ht="15" hidden="true" customHeight="false" outlineLevel="0" collapsed="false">
      <c r="A1022" s="5" t="n">
        <f aca="false">sensitivity_exit_usd</f>
        <v>2000000000</v>
      </c>
      <c r="B1022" s="2" t="n">
        <f aca="false">ROW()-ROW($B$955)</f>
        <v>67</v>
      </c>
      <c r="C1022" s="2" t="n">
        <f aca="false">MOD(QUOTIENT($B1022,1),2)</f>
        <v>1</v>
      </c>
      <c r="D1022" s="2" t="n">
        <f aca="false">MOD(QUOTIENT($B1022,2),2)</f>
        <v>1</v>
      </c>
      <c r="E1022" s="2" t="n">
        <f aca="false">MOD(QUOTIENT($B1022,4),2)</f>
        <v>0</v>
      </c>
      <c r="F1022" s="2" t="n">
        <f aca="false">MOD(QUOTIENT($B1022,8),2)</f>
        <v>0</v>
      </c>
      <c r="G1022" s="2" t="n">
        <f aca="false">MOD(QUOTIENT($B1022,16),2)</f>
        <v>0</v>
      </c>
      <c r="H1022" s="2" t="n">
        <f aca="false">MOD(QUOTIENT($B1022,32),2)</f>
        <v>0</v>
      </c>
      <c r="I1022" s="2" t="n">
        <f aca="false">MOD(QUOTIENT($B1022,64),2)</f>
        <v>1</v>
      </c>
      <c r="J1022" s="5" t="n">
        <f aca="false">IF($C1022=const_zero,MIN(class_series_f_invested_usd,MAX(const_zero,$A1022)),const_zero)</f>
        <v>0</v>
      </c>
      <c r="K1022" s="5" t="n">
        <f aca="false">IF($D1022=const_zero,MIN(class_series_e_invested_usd,MAX(const_zero,$A1022-SUM($J1022:$J1022))),const_zero)</f>
        <v>0</v>
      </c>
      <c r="L1022" s="5" t="n">
        <f aca="false">IF($E1022=const_zero,MIN(class_series_d_invested_usd,MAX(const_zero,$A1022-SUM($J1022:$K1022))),const_zero)</f>
        <v>100000000</v>
      </c>
      <c r="M1022" s="5" t="n">
        <f aca="false">IF($F1022=const_zero,MIN(class_series_c_invested_usd,MAX(const_zero,$A1022-SUM($J1022:$L1022))),const_zero)</f>
        <v>60000000</v>
      </c>
      <c r="N1022" s="5" t="n">
        <f aca="false">IF($G1022=const_zero,MIN(class_series_b_invested_usd,MAX(const_zero,$A1022-SUM($J1022:$M1022))),const_zero)</f>
        <v>30000000</v>
      </c>
      <c r="O1022" s="5" t="n">
        <f aca="false">IF($H1022=const_zero,MIN(class_series_a_invested_usd,MAX(const_zero,$A1022-SUM($J1022:$N1022))),const_zero)</f>
        <v>15000000</v>
      </c>
      <c r="P1022" s="5" t="n">
        <f aca="false">IF($I1022=const_zero,MIN(class_seed_invested_usd,MAX(const_zero,$A1022-SUM($J1022:$O1022))),const_zero)</f>
        <v>0</v>
      </c>
      <c r="Q1022" s="5" t="n">
        <f aca="false">MAX(const_zero,$A1022-SUM($J1022:$P1022))</f>
        <v>1795000000</v>
      </c>
      <c r="R1022" s="9" t="n">
        <f aca="false">common_rsa_total+Sensitivity!$AE$900+Sensitivity!$AJ$900+IF($C1022=const_one,Sensitivity!$D$900,const_zero)+IF($D1022=const_one,Sensitivity!$Y$900,const_zero)+IF($E1022=const_one,Sensitivity!$V$900,const_zero)+IF($F1022=const_one,Sensitivity!$S$900,const_zero)+IF($G1022=const_one,Sensitivity!$P$900,const_zero)+IF($H1022=const_one,Sensitivity!$M$900,const_zero)+IF($I1022=const_one,Sensitivity!$J$900,const_zero)</f>
        <v>21211101.1755256</v>
      </c>
      <c r="S1022" s="23" t="b">
        <f aca="false">IF($R1022&gt;const_zero,--($Q1022&gt;option_strike_usd*$R1022),const_zero)</f>
        <v>1</v>
      </c>
      <c r="T1022" s="7" t="n">
        <f aca="false">IF($R1022&gt;const_zero,IF($S1022=const_one,($Q1022+option_strike_usd*pre_f_options_issued)/($R1022+pre_f_options_issued),$Q1022/$R1022),const_zero)</f>
        <v>75.8083729091152</v>
      </c>
      <c r="U1022" s="5" t="n">
        <f aca="false">IF($C1022=const_one,Sensitivity!$D$900*$T1022,const_zero)</f>
        <v>60439595.0986951</v>
      </c>
      <c r="V1022" s="5" t="n">
        <f aca="false">IF($D1022=const_one,Sensitivity!$Y$900*$T1022,const_zero)</f>
        <v>464957030.755164</v>
      </c>
      <c r="W1022" s="5" t="n">
        <f aca="false">IF($E1022=const_one,Sensitivity!$V$900*$T1022,const_zero)</f>
        <v>0</v>
      </c>
      <c r="X1022" s="5" t="n">
        <f aca="false">IF($F1022=const_one,Sensitivity!$S$900*$T1022,const_zero)</f>
        <v>0</v>
      </c>
      <c r="Y1022" s="5" t="n">
        <f aca="false">IF($G1022=const_one,Sensitivity!$P$900*$T1022,const_zero)</f>
        <v>0</v>
      </c>
      <c r="Z1022" s="5" t="n">
        <f aca="false">IF($H1022=const_one,Sensitivity!$M$900*$T1022,const_zero)</f>
        <v>0</v>
      </c>
      <c r="AA1022" s="5" t="n">
        <f aca="false">IF($I1022=const_one,Sensitivity!$J$900*$T1022,const_zero)</f>
        <v>379041864.545576</v>
      </c>
      <c r="AB1022" s="5" t="n">
        <f aca="false">(Sensitivity!$AE$900+Sensitivity!$AJ$900)*$T1022</f>
        <v>21265221.1457409</v>
      </c>
      <c r="AC1022" s="5" t="n">
        <f aca="false">common_rsa_total*$T1022</f>
        <v>682275356.182037</v>
      </c>
      <c r="AD1022" s="5" t="n">
        <f aca="false">IF($S1022=const_one,pre_f_options_issued*($T1022-option_strike_usd),const_zero)</f>
        <v>187020932.272788</v>
      </c>
      <c r="AE1022" s="5" t="n">
        <f aca="false">J1022+U1022</f>
        <v>60439595.0986951</v>
      </c>
      <c r="AF1022" s="5" t="n">
        <f aca="false">K1022+V1022</f>
        <v>464957030.755164</v>
      </c>
      <c r="AG1022" s="5" t="n">
        <f aca="false">L1022+W1022</f>
        <v>100000000</v>
      </c>
      <c r="AH1022" s="5" t="n">
        <f aca="false">M1022+X1022</f>
        <v>60000000</v>
      </c>
      <c r="AI1022" s="5" t="n">
        <f aca="false">N1022+Y1022</f>
        <v>30000000</v>
      </c>
      <c r="AJ1022" s="5" t="n">
        <f aca="false">O1022+Z1022</f>
        <v>15000000</v>
      </c>
      <c r="AK1022" s="5" t="n">
        <f aca="false">P1022+AA1022</f>
        <v>379041864.545576</v>
      </c>
      <c r="AL1022" s="5" t="n">
        <f aca="false">INDEX($AE$955:$AE$1082,$B1022-$C1022*1+const_one)</f>
        <v>30000000</v>
      </c>
      <c r="AM1022" s="5" t="n">
        <f aca="false">INDEX($AF$955:$AF$1082,$B1022-$D1022*2+const_one)</f>
        <v>300000000</v>
      </c>
      <c r="AN1022" s="5" t="n">
        <f aca="false">INDEX($AG$955:$AG$1082,$B1022-$E1022*4+const_one)</f>
        <v>100000000</v>
      </c>
      <c r="AO1022" s="5" t="n">
        <f aca="false">INDEX($AH$955:$AH$1082,$B1022-$F1022*8+const_one)</f>
        <v>60000000</v>
      </c>
      <c r="AP1022" s="5" t="n">
        <f aca="false">INDEX($AI$955:$AI$1082,$B1022-$G1022*16+const_one)</f>
        <v>30000000</v>
      </c>
      <c r="AQ1022" s="5" t="n">
        <f aca="false">INDEX($AJ$955:$AJ$1082,$B1022-$H1022*32+const_one)</f>
        <v>15000000</v>
      </c>
      <c r="AR1022" s="5" t="n">
        <f aca="false">INDEX($AK$955:$AK$1082,$B1022-$I1022*64+const_one)</f>
        <v>5000000</v>
      </c>
      <c r="AS1022" s="5" t="n">
        <f aca="false">INDEX($AE$955:$AE$1082,$B1022+(const_one-$C1022)*1+const_one)</f>
        <v>60439595.0986951</v>
      </c>
      <c r="AT1022" s="5" t="n">
        <f aca="false">INDEX($AF$955:$AF$1082,$B1022+(const_one-$D1022)*2+const_one)</f>
        <v>464957030.755164</v>
      </c>
      <c r="AU1022" s="5" t="n">
        <f aca="false">INDEX($AG$955:$AG$1082,$B1022+(const_one-$E1022)*4+const_one)</f>
        <v>129284159.926496</v>
      </c>
      <c r="AV1022" s="5" t="n">
        <f aca="false">INDEX($AH$955:$AH$1082,$B1022+(const_one-$F1022)*8+const_one)</f>
        <v>170731979.859148</v>
      </c>
      <c r="AW1022" s="5" t="n">
        <f aca="false">INDEX($AI$955:$AI$1082,$B1022+(const_one-$G1022)*16+const_one)</f>
        <v>205251740.239875</v>
      </c>
      <c r="AX1022" s="5" t="n">
        <f aca="false">INDEX($AJ$955:$AJ$1082,$B1022+(const_one-$H1022)*32+const_one)</f>
        <v>315644459.075127</v>
      </c>
      <c r="AY1022" s="5" t="n">
        <f aca="false">INDEX($AK$955:$AK$1082,$B1022+(const_one-$I1022)*64+const_one)</f>
        <v>379041864.545576</v>
      </c>
      <c r="AZ1022" s="5" t="n">
        <f aca="false">--($C1022=--(AS1022&gt;AL1022))</f>
        <v>1</v>
      </c>
      <c r="BA1022" s="5" t="n">
        <f aca="false">--($D1022=--(AT1022&gt;AM1022))</f>
        <v>1</v>
      </c>
      <c r="BB1022" s="5" t="n">
        <f aca="false">--($E1022=--(AU1022&gt;AN1022))</f>
        <v>0</v>
      </c>
      <c r="BC1022" s="5" t="n">
        <f aca="false">--($F1022=--(AV1022&gt;AO1022))</f>
        <v>0</v>
      </c>
      <c r="BD1022" s="5" t="n">
        <f aca="false">--($G1022=--(AW1022&gt;AP1022))</f>
        <v>0</v>
      </c>
      <c r="BE1022" s="5" t="n">
        <f aca="false">--($H1022=--(AX1022&gt;AQ1022))</f>
        <v>0</v>
      </c>
      <c r="BF1022" s="5" t="n">
        <f aca="false">--($I1022=--(AY1022&gt;AR1022))</f>
        <v>1</v>
      </c>
      <c r="BG1022" s="5" t="n">
        <f aca="false">SUM(AZ1022:BF1022)</f>
        <v>3</v>
      </c>
      <c r="BH1022" s="5" t="n">
        <f aca="false">SUM(AE1022:AK1022)+AB1022+AC1022+AD1022</f>
        <v>2000000000</v>
      </c>
    </row>
    <row r="1023" customFormat="false" ht="15" hidden="true" customHeight="false" outlineLevel="0" collapsed="false">
      <c r="A1023" s="5" t="n">
        <f aca="false">sensitivity_exit_usd</f>
        <v>2000000000</v>
      </c>
      <c r="B1023" s="2" t="n">
        <f aca="false">ROW()-ROW($B$955)</f>
        <v>68</v>
      </c>
      <c r="C1023" s="2" t="n">
        <f aca="false">MOD(QUOTIENT($B1023,1),2)</f>
        <v>0</v>
      </c>
      <c r="D1023" s="2" t="n">
        <f aca="false">MOD(QUOTIENT($B1023,2),2)</f>
        <v>0</v>
      </c>
      <c r="E1023" s="2" t="n">
        <f aca="false">MOD(QUOTIENT($B1023,4),2)</f>
        <v>1</v>
      </c>
      <c r="F1023" s="2" t="n">
        <f aca="false">MOD(QUOTIENT($B1023,8),2)</f>
        <v>0</v>
      </c>
      <c r="G1023" s="2" t="n">
        <f aca="false">MOD(QUOTIENT($B1023,16),2)</f>
        <v>0</v>
      </c>
      <c r="H1023" s="2" t="n">
        <f aca="false">MOD(QUOTIENT($B1023,32),2)</f>
        <v>0</v>
      </c>
      <c r="I1023" s="2" t="n">
        <f aca="false">MOD(QUOTIENT($B1023,64),2)</f>
        <v>1</v>
      </c>
      <c r="J1023" s="5" t="n">
        <f aca="false">IF($C1023=const_zero,MIN(class_series_f_invested_usd,MAX(const_zero,$A1023)),const_zero)</f>
        <v>30000000</v>
      </c>
      <c r="K1023" s="5" t="n">
        <f aca="false">IF($D1023=const_zero,MIN(class_series_e_invested_usd,MAX(const_zero,$A1023-SUM($J1023:$J1023))),const_zero)</f>
        <v>300000000</v>
      </c>
      <c r="L1023" s="5" t="n">
        <f aca="false">IF($E1023=const_zero,MIN(class_series_d_invested_usd,MAX(const_zero,$A1023-SUM($J1023:$K1023))),const_zero)</f>
        <v>0</v>
      </c>
      <c r="M1023" s="5" t="n">
        <f aca="false">IF($F1023=const_zero,MIN(class_series_c_invested_usd,MAX(const_zero,$A1023-SUM($J1023:$L1023))),const_zero)</f>
        <v>60000000</v>
      </c>
      <c r="N1023" s="5" t="n">
        <f aca="false">IF($G1023=const_zero,MIN(class_series_b_invested_usd,MAX(const_zero,$A1023-SUM($J1023:$M1023))),const_zero)</f>
        <v>30000000</v>
      </c>
      <c r="O1023" s="5" t="n">
        <f aca="false">IF($H1023=const_zero,MIN(class_series_a_invested_usd,MAX(const_zero,$A1023-SUM($J1023:$N1023))),const_zero)</f>
        <v>15000000</v>
      </c>
      <c r="P1023" s="5" t="n">
        <f aca="false">IF($I1023=const_zero,MIN(class_seed_invested_usd,MAX(const_zero,$A1023-SUM($J1023:$O1023))),const_zero)</f>
        <v>0</v>
      </c>
      <c r="Q1023" s="5" t="n">
        <f aca="false">MAX(const_zero,$A1023-SUM($J1023:$P1023))</f>
        <v>1565000000</v>
      </c>
      <c r="R1023" s="9" t="n">
        <f aca="false">common_rsa_total+Sensitivity!$AE$900+Sensitivity!$AJ$900+IF($C1023=const_one,Sensitivity!$D$900,const_zero)+IF($D1023=const_one,Sensitivity!$Y$900,const_zero)+IF($E1023=const_one,Sensitivity!$V$900,const_zero)+IF($F1023=const_one,Sensitivity!$S$900,const_zero)+IF($G1023=const_one,Sensitivity!$P$900,const_zero)+IF($H1023=const_one,Sensitivity!$M$900,const_zero)+IF($I1023=const_one,Sensitivity!$J$900,const_zero)</f>
        <v>16014164.1892672</v>
      </c>
      <c r="S1023" s="23" t="b">
        <f aca="false">IF($R1023&gt;const_zero,--($Q1023&gt;option_strike_usd*$R1023),const_zero)</f>
        <v>1</v>
      </c>
      <c r="T1023" s="7" t="n">
        <f aca="false">IF($R1023&gt;const_zero,IF($S1023=const_one,($Q1023+option_strike_usd*pre_f_options_issued)/($R1023+pre_f_options_issued),$Q1023/$R1023),const_zero)</f>
        <v>84.6649075797164</v>
      </c>
      <c r="U1023" s="5" t="n">
        <f aca="false">IF($C1023=const_one,Sensitivity!$D$900*$T1023,const_zero)</f>
        <v>0</v>
      </c>
      <c r="V1023" s="5" t="n">
        <f aca="false">IF($D1023=const_one,Sensitivity!$Y$900*$T1023,const_zero)</f>
        <v>0</v>
      </c>
      <c r="W1023" s="5" t="n">
        <f aca="false">IF($E1023=const_one,Sensitivity!$V$900*$T1023,const_zero)</f>
        <v>146779432.193455</v>
      </c>
      <c r="X1023" s="5" t="n">
        <f aca="false">IF($F1023=const_one,Sensitivity!$S$900*$T1023,const_zero)</f>
        <v>0</v>
      </c>
      <c r="Y1023" s="5" t="n">
        <f aca="false">IF($G1023=const_one,Sensitivity!$P$900*$T1023,const_zero)</f>
        <v>0</v>
      </c>
      <c r="Z1023" s="5" t="n">
        <f aca="false">IF($H1023=const_one,Sensitivity!$M$900*$T1023,const_zero)</f>
        <v>0</v>
      </c>
      <c r="AA1023" s="5" t="n">
        <f aca="false">IF($I1023=const_one,Sensitivity!$J$900*$T1023,const_zero)</f>
        <v>423324537.898582</v>
      </c>
      <c r="AB1023" s="5" t="n">
        <f aca="false">(Sensitivity!$AE$900+Sensitivity!$AJ$900)*$T1023</f>
        <v>23749592.7412248</v>
      </c>
      <c r="AC1023" s="5" t="n">
        <f aca="false">common_rsa_total*$T1023</f>
        <v>761984168.217447</v>
      </c>
      <c r="AD1023" s="5" t="n">
        <f aca="false">IF($S1023=const_one,pre_f_options_issued*($T1023-option_strike_usd),const_zero)</f>
        <v>209162268.949291</v>
      </c>
      <c r="AE1023" s="5" t="n">
        <f aca="false">J1023+U1023</f>
        <v>30000000</v>
      </c>
      <c r="AF1023" s="5" t="n">
        <f aca="false">K1023+V1023</f>
        <v>300000000</v>
      </c>
      <c r="AG1023" s="5" t="n">
        <f aca="false">L1023+W1023</f>
        <v>146779432.193455</v>
      </c>
      <c r="AH1023" s="5" t="n">
        <f aca="false">M1023+X1023</f>
        <v>60000000</v>
      </c>
      <c r="AI1023" s="5" t="n">
        <f aca="false">N1023+Y1023</f>
        <v>30000000</v>
      </c>
      <c r="AJ1023" s="5" t="n">
        <f aca="false">O1023+Z1023</f>
        <v>15000000</v>
      </c>
      <c r="AK1023" s="5" t="n">
        <f aca="false">P1023+AA1023</f>
        <v>423324537.898582</v>
      </c>
      <c r="AL1023" s="5" t="n">
        <f aca="false">INDEX($AE$955:$AE$1082,$B1023-$C1023*1+const_one)</f>
        <v>30000000</v>
      </c>
      <c r="AM1023" s="5" t="n">
        <f aca="false">INDEX($AF$955:$AF$1082,$B1023-$D1023*2+const_one)</f>
        <v>300000000</v>
      </c>
      <c r="AN1023" s="5" t="n">
        <f aca="false">INDEX($AG$955:$AG$1082,$B1023-$E1023*4+const_one)</f>
        <v>100000000</v>
      </c>
      <c r="AO1023" s="5" t="n">
        <f aca="false">INDEX($AH$955:$AH$1082,$B1023-$F1023*8+const_one)</f>
        <v>60000000</v>
      </c>
      <c r="AP1023" s="5" t="n">
        <f aca="false">INDEX($AI$955:$AI$1082,$B1023-$G1023*16+const_one)</f>
        <v>30000000</v>
      </c>
      <c r="AQ1023" s="5" t="n">
        <f aca="false">INDEX($AJ$955:$AJ$1082,$B1023-$H1023*32+const_one)</f>
        <v>15000000</v>
      </c>
      <c r="AR1023" s="5" t="n">
        <f aca="false">INDEX($AK$955:$AK$1082,$B1023-$I1023*64+const_one)</f>
        <v>5000000</v>
      </c>
      <c r="AS1023" s="5" t="n">
        <f aca="false">INDEX($AE$955:$AE$1082,$B1023+(const_one-$C1023)*1+const_one)</f>
        <v>65952422.5601467</v>
      </c>
      <c r="AT1023" s="5" t="n">
        <f aca="false">INDEX($AF$955:$AF$1082,$B1023+(const_one-$D1023)*2+const_one)</f>
        <v>464711749.121574</v>
      </c>
      <c r="AU1023" s="5" t="n">
        <f aca="false">INDEX($AG$955:$AG$1082,$B1023+(const_one-$E1023)*4+const_one)</f>
        <v>146779432.193455</v>
      </c>
      <c r="AV1023" s="5" t="n">
        <f aca="false">INDEX($AH$955:$AH$1082,$B1023+(const_one-$F1023)*8+const_one)</f>
        <v>186763380.293461</v>
      </c>
      <c r="AW1023" s="5" t="n">
        <f aca="false">INDEX($AI$955:$AI$1082,$B1023+(const_one-$G1023)*16+const_one)</f>
        <v>222760222.420857</v>
      </c>
      <c r="AX1023" s="5" t="n">
        <f aca="false">INDEX($AJ$955:$AJ$1082,$B1023+(const_one-$H1023)*32+const_one)</f>
        <v>336499308.940421</v>
      </c>
      <c r="AY1023" s="5" t="n">
        <f aca="false">INDEX($AK$955:$AK$1082,$B1023+(const_one-$I1023)*64+const_one)</f>
        <v>423324537.898582</v>
      </c>
      <c r="AZ1023" s="5" t="n">
        <f aca="false">--($C1023=--(AS1023&gt;AL1023))</f>
        <v>0</v>
      </c>
      <c r="BA1023" s="5" t="n">
        <f aca="false">--($D1023=--(AT1023&gt;AM1023))</f>
        <v>0</v>
      </c>
      <c r="BB1023" s="5" t="n">
        <f aca="false">--($E1023=--(AU1023&gt;AN1023))</f>
        <v>1</v>
      </c>
      <c r="BC1023" s="5" t="n">
        <f aca="false">--($F1023=--(AV1023&gt;AO1023))</f>
        <v>0</v>
      </c>
      <c r="BD1023" s="5" t="n">
        <f aca="false">--($G1023=--(AW1023&gt;AP1023))</f>
        <v>0</v>
      </c>
      <c r="BE1023" s="5" t="n">
        <f aca="false">--($H1023=--(AX1023&gt;AQ1023))</f>
        <v>0</v>
      </c>
      <c r="BF1023" s="5" t="n">
        <f aca="false">--($I1023=--(AY1023&gt;AR1023))</f>
        <v>1</v>
      </c>
      <c r="BG1023" s="5" t="n">
        <f aca="false">SUM(AZ1023:BF1023)</f>
        <v>2</v>
      </c>
      <c r="BH1023" s="5" t="n">
        <f aca="false">SUM(AE1023:AK1023)+AB1023+AC1023+AD1023</f>
        <v>2000000000</v>
      </c>
    </row>
    <row r="1024" customFormat="false" ht="15" hidden="true" customHeight="false" outlineLevel="0" collapsed="false">
      <c r="A1024" s="5" t="n">
        <f aca="false">sensitivity_exit_usd</f>
        <v>2000000000</v>
      </c>
      <c r="B1024" s="2" t="n">
        <f aca="false">ROW()-ROW($B$955)</f>
        <v>69</v>
      </c>
      <c r="C1024" s="2" t="n">
        <f aca="false">MOD(QUOTIENT($B1024,1),2)</f>
        <v>1</v>
      </c>
      <c r="D1024" s="2" t="n">
        <f aca="false">MOD(QUOTIENT($B1024,2),2)</f>
        <v>0</v>
      </c>
      <c r="E1024" s="2" t="n">
        <f aca="false">MOD(QUOTIENT($B1024,4),2)</f>
        <v>1</v>
      </c>
      <c r="F1024" s="2" t="n">
        <f aca="false">MOD(QUOTIENT($B1024,8),2)</f>
        <v>0</v>
      </c>
      <c r="G1024" s="2" t="n">
        <f aca="false">MOD(QUOTIENT($B1024,16),2)</f>
        <v>0</v>
      </c>
      <c r="H1024" s="2" t="n">
        <f aca="false">MOD(QUOTIENT($B1024,32),2)</f>
        <v>0</v>
      </c>
      <c r="I1024" s="2" t="n">
        <f aca="false">MOD(QUOTIENT($B1024,64),2)</f>
        <v>1</v>
      </c>
      <c r="J1024" s="5" t="n">
        <f aca="false">IF($C1024=const_zero,MIN(class_series_f_invested_usd,MAX(const_zero,$A1024)),const_zero)</f>
        <v>0</v>
      </c>
      <c r="K1024" s="5" t="n">
        <f aca="false">IF($D1024=const_zero,MIN(class_series_e_invested_usd,MAX(const_zero,$A1024-SUM($J1024:$J1024))),const_zero)</f>
        <v>300000000</v>
      </c>
      <c r="L1024" s="5" t="n">
        <f aca="false">IF($E1024=const_zero,MIN(class_series_d_invested_usd,MAX(const_zero,$A1024-SUM($J1024:$K1024))),const_zero)</f>
        <v>0</v>
      </c>
      <c r="M1024" s="5" t="n">
        <f aca="false">IF($F1024=const_zero,MIN(class_series_c_invested_usd,MAX(const_zero,$A1024-SUM($J1024:$L1024))),const_zero)</f>
        <v>60000000</v>
      </c>
      <c r="N1024" s="5" t="n">
        <f aca="false">IF($G1024=const_zero,MIN(class_series_b_invested_usd,MAX(const_zero,$A1024-SUM($J1024:$M1024))),const_zero)</f>
        <v>30000000</v>
      </c>
      <c r="O1024" s="5" t="n">
        <f aca="false">IF($H1024=const_zero,MIN(class_series_a_invested_usd,MAX(const_zero,$A1024-SUM($J1024:$N1024))),const_zero)</f>
        <v>15000000</v>
      </c>
      <c r="P1024" s="5" t="n">
        <f aca="false">IF($I1024=const_zero,MIN(class_seed_invested_usd,MAX(const_zero,$A1024-SUM($J1024:$O1024))),const_zero)</f>
        <v>0</v>
      </c>
      <c r="Q1024" s="5" t="n">
        <f aca="false">MAX(const_zero,$A1024-SUM($J1024:$P1024))</f>
        <v>1595000000</v>
      </c>
      <c r="R1024" s="9" t="n">
        <f aca="false">common_rsa_total+Sensitivity!$AE$900+Sensitivity!$AJ$900+IF($C1024=const_one,Sensitivity!$D$900,const_zero)+IF($D1024=const_one,Sensitivity!$Y$900,const_zero)+IF($E1024=const_one,Sensitivity!$V$900,const_zero)+IF($F1024=const_one,Sensitivity!$S$900,const_zero)+IF($G1024=const_one,Sensitivity!$P$900,const_zero)+IF($H1024=const_one,Sensitivity!$M$900,const_zero)+IF($I1024=const_one,Sensitivity!$J$900,const_zero)</f>
        <v>16811432.2584705</v>
      </c>
      <c r="S1024" s="23" t="b">
        <f aca="false">IF($R1024&gt;const_zero,--($Q1024&gt;option_strike_usd*$R1024),const_zero)</f>
        <v>1</v>
      </c>
      <c r="T1024" s="7" t="n">
        <f aca="false">IF($R1024&gt;const_zero,IF($S1024=const_one,($Q1024+option_strike_usd*pre_f_options_issued)/($R1024+pre_f_options_issued),$Q1024/$R1024),const_zero)</f>
        <v>82.7230201581395</v>
      </c>
      <c r="U1024" s="5" t="n">
        <f aca="false">IF($C1024=const_one,Sensitivity!$D$900*$T1024,const_zero)</f>
        <v>65952422.5601467</v>
      </c>
      <c r="V1024" s="5" t="n">
        <f aca="false">IF($D1024=const_one,Sensitivity!$Y$900*$T1024,const_zero)</f>
        <v>0</v>
      </c>
      <c r="W1024" s="5" t="n">
        <f aca="false">IF($E1024=const_one,Sensitivity!$V$900*$T1024,const_zero)</f>
        <v>143412876.42353</v>
      </c>
      <c r="X1024" s="5" t="n">
        <f aca="false">IF($F1024=const_one,Sensitivity!$S$900*$T1024,const_zero)</f>
        <v>0</v>
      </c>
      <c r="Y1024" s="5" t="n">
        <f aca="false">IF($G1024=const_one,Sensitivity!$P$900*$T1024,const_zero)</f>
        <v>0</v>
      </c>
      <c r="Z1024" s="5" t="n">
        <f aca="false">IF($H1024=const_one,Sensitivity!$M$900*$T1024,const_zero)</f>
        <v>0</v>
      </c>
      <c r="AA1024" s="5" t="n">
        <f aca="false">IF($I1024=const_one,Sensitivity!$J$900*$T1024,const_zero)</f>
        <v>413615100.790697</v>
      </c>
      <c r="AB1024" s="5" t="n">
        <f aca="false">(Sensitivity!$AE$900+Sensitivity!$AJ$900)*$T1024</f>
        <v>23204868.4070213</v>
      </c>
      <c r="AC1024" s="5" t="n">
        <f aca="false">common_rsa_total*$T1024</f>
        <v>744507181.423255</v>
      </c>
      <c r="AD1024" s="5" t="n">
        <f aca="false">IF($S1024=const_one,pre_f_options_issued*($T1024-option_strike_usd),const_zero)</f>
        <v>204307550.395349</v>
      </c>
      <c r="AE1024" s="5" t="n">
        <f aca="false">J1024+U1024</f>
        <v>65952422.5601467</v>
      </c>
      <c r="AF1024" s="5" t="n">
        <f aca="false">K1024+V1024</f>
        <v>300000000</v>
      </c>
      <c r="AG1024" s="5" t="n">
        <f aca="false">L1024+W1024</f>
        <v>143412876.42353</v>
      </c>
      <c r="AH1024" s="5" t="n">
        <f aca="false">M1024+X1024</f>
        <v>60000000</v>
      </c>
      <c r="AI1024" s="5" t="n">
        <f aca="false">N1024+Y1024</f>
        <v>30000000</v>
      </c>
      <c r="AJ1024" s="5" t="n">
        <f aca="false">O1024+Z1024</f>
        <v>15000000</v>
      </c>
      <c r="AK1024" s="5" t="n">
        <f aca="false">P1024+AA1024</f>
        <v>413615100.790697</v>
      </c>
      <c r="AL1024" s="5" t="n">
        <f aca="false">INDEX($AE$955:$AE$1082,$B1024-$C1024*1+const_one)</f>
        <v>30000000</v>
      </c>
      <c r="AM1024" s="5" t="n">
        <f aca="false">INDEX($AF$955:$AF$1082,$B1024-$D1024*2+const_one)</f>
        <v>300000000</v>
      </c>
      <c r="AN1024" s="5" t="n">
        <f aca="false">INDEX($AG$955:$AG$1082,$B1024-$E1024*4+const_one)</f>
        <v>100000000</v>
      </c>
      <c r="AO1024" s="5" t="n">
        <f aca="false">INDEX($AH$955:$AH$1082,$B1024-$F1024*8+const_one)</f>
        <v>60000000</v>
      </c>
      <c r="AP1024" s="5" t="n">
        <f aca="false">INDEX($AI$955:$AI$1082,$B1024-$G1024*16+const_one)</f>
        <v>30000000</v>
      </c>
      <c r="AQ1024" s="5" t="n">
        <f aca="false">INDEX($AJ$955:$AJ$1082,$B1024-$H1024*32+const_one)</f>
        <v>15000000</v>
      </c>
      <c r="AR1024" s="5" t="n">
        <f aca="false">INDEX($AK$955:$AK$1082,$B1024-$I1024*64+const_one)</f>
        <v>5000000</v>
      </c>
      <c r="AS1024" s="5" t="n">
        <f aca="false">INDEX($AE$955:$AE$1082,$B1024+(const_one-$C1024)*1+const_one)</f>
        <v>65952422.5601467</v>
      </c>
      <c r="AT1024" s="5" t="n">
        <f aca="false">INDEX($AF$955:$AF$1082,$B1024+(const_one-$D1024)*2+const_one)</f>
        <v>457382134.483908</v>
      </c>
      <c r="AU1024" s="5" t="n">
        <f aca="false">INDEX($AG$955:$AG$1082,$B1024+(const_one-$E1024)*4+const_one)</f>
        <v>143412876.42353</v>
      </c>
      <c r="AV1024" s="5" t="n">
        <f aca="false">INDEX($AH$955:$AH$1082,$B1024+(const_one-$F1024)*8+const_one)</f>
        <v>183221445.395341</v>
      </c>
      <c r="AW1024" s="5" t="n">
        <f aca="false">INDEX($AI$955:$AI$1082,$B1024+(const_one-$G1024)*16+const_one)</f>
        <v>218834001.485779</v>
      </c>
      <c r="AX1024" s="5" t="n">
        <f aca="false">INDEX($AJ$955:$AJ$1082,$B1024+(const_one-$H1024)*32+const_one)</f>
        <v>331634101.779047</v>
      </c>
      <c r="AY1024" s="5" t="n">
        <f aca="false">INDEX($AK$955:$AK$1082,$B1024+(const_one-$I1024)*64+const_one)</f>
        <v>413615100.790697</v>
      </c>
      <c r="AZ1024" s="5" t="n">
        <f aca="false">--($C1024=--(AS1024&gt;AL1024))</f>
        <v>1</v>
      </c>
      <c r="BA1024" s="5" t="n">
        <f aca="false">--($D1024=--(AT1024&gt;AM1024))</f>
        <v>0</v>
      </c>
      <c r="BB1024" s="5" t="n">
        <f aca="false">--($E1024=--(AU1024&gt;AN1024))</f>
        <v>1</v>
      </c>
      <c r="BC1024" s="5" t="n">
        <f aca="false">--($F1024=--(AV1024&gt;AO1024))</f>
        <v>0</v>
      </c>
      <c r="BD1024" s="5" t="n">
        <f aca="false">--($G1024=--(AW1024&gt;AP1024))</f>
        <v>0</v>
      </c>
      <c r="BE1024" s="5" t="n">
        <f aca="false">--($H1024=--(AX1024&gt;AQ1024))</f>
        <v>0</v>
      </c>
      <c r="BF1024" s="5" t="n">
        <f aca="false">--($I1024=--(AY1024&gt;AR1024))</f>
        <v>1</v>
      </c>
      <c r="BG1024" s="5" t="n">
        <f aca="false">SUM(AZ1024:BF1024)</f>
        <v>3</v>
      </c>
      <c r="BH1024" s="5" t="n">
        <f aca="false">SUM(AE1024:AK1024)+AB1024+AC1024+AD1024</f>
        <v>2000000000</v>
      </c>
    </row>
    <row r="1025" customFormat="false" ht="15" hidden="true" customHeight="false" outlineLevel="0" collapsed="false">
      <c r="A1025" s="5" t="n">
        <f aca="false">sensitivity_exit_usd</f>
        <v>2000000000</v>
      </c>
      <c r="B1025" s="2" t="n">
        <f aca="false">ROW()-ROW($B$955)</f>
        <v>70</v>
      </c>
      <c r="C1025" s="2" t="n">
        <f aca="false">MOD(QUOTIENT($B1025,1),2)</f>
        <v>0</v>
      </c>
      <c r="D1025" s="2" t="n">
        <f aca="false">MOD(QUOTIENT($B1025,2),2)</f>
        <v>1</v>
      </c>
      <c r="E1025" s="2" t="n">
        <f aca="false">MOD(QUOTIENT($B1025,4),2)</f>
        <v>1</v>
      </c>
      <c r="F1025" s="2" t="n">
        <f aca="false">MOD(QUOTIENT($B1025,8),2)</f>
        <v>0</v>
      </c>
      <c r="G1025" s="2" t="n">
        <f aca="false">MOD(QUOTIENT($B1025,16),2)</f>
        <v>0</v>
      </c>
      <c r="H1025" s="2" t="n">
        <f aca="false">MOD(QUOTIENT($B1025,32),2)</f>
        <v>0</v>
      </c>
      <c r="I1025" s="2" t="n">
        <f aca="false">MOD(QUOTIENT($B1025,64),2)</f>
        <v>1</v>
      </c>
      <c r="J1025" s="5" t="n">
        <f aca="false">IF($C1025=const_zero,MIN(class_series_f_invested_usd,MAX(const_zero,$A1025)),const_zero)</f>
        <v>30000000</v>
      </c>
      <c r="K1025" s="5" t="n">
        <f aca="false">IF($D1025=const_zero,MIN(class_series_e_invested_usd,MAX(const_zero,$A1025-SUM($J1025:$J1025))),const_zero)</f>
        <v>0</v>
      </c>
      <c r="L1025" s="5" t="n">
        <f aca="false">IF($E1025=const_zero,MIN(class_series_d_invested_usd,MAX(const_zero,$A1025-SUM($J1025:$K1025))),const_zero)</f>
        <v>0</v>
      </c>
      <c r="M1025" s="5" t="n">
        <f aca="false">IF($F1025=const_zero,MIN(class_series_c_invested_usd,MAX(const_zero,$A1025-SUM($J1025:$L1025))),const_zero)</f>
        <v>60000000</v>
      </c>
      <c r="N1025" s="5" t="n">
        <f aca="false">IF($G1025=const_zero,MIN(class_series_b_invested_usd,MAX(const_zero,$A1025-SUM($J1025:$M1025))),const_zero)</f>
        <v>30000000</v>
      </c>
      <c r="O1025" s="5" t="n">
        <f aca="false">IF($H1025=const_zero,MIN(class_series_a_invested_usd,MAX(const_zero,$A1025-SUM($J1025:$N1025))),const_zero)</f>
        <v>15000000</v>
      </c>
      <c r="P1025" s="5" t="n">
        <f aca="false">IF($I1025=const_zero,MIN(class_seed_invested_usd,MAX(const_zero,$A1025-SUM($J1025:$O1025))),const_zero)</f>
        <v>0</v>
      </c>
      <c r="Q1025" s="5" t="n">
        <f aca="false">MAX(const_zero,$A1025-SUM($J1025:$P1025))</f>
        <v>1865000000</v>
      </c>
      <c r="R1025" s="9" t="n">
        <f aca="false">common_rsa_total+Sensitivity!$AE$900+Sensitivity!$AJ$900+IF($C1025=const_one,Sensitivity!$D$900,const_zero)+IF($D1025=const_one,Sensitivity!$Y$900,const_zero)+IF($E1025=const_one,Sensitivity!$V$900,const_zero)+IF($F1025=const_one,Sensitivity!$S$900,const_zero)+IF($G1025=const_one,Sensitivity!$P$900,const_zero)+IF($H1025=const_one,Sensitivity!$M$900,const_zero)+IF($I1025=const_one,Sensitivity!$J$900,const_zero)</f>
        <v>22147484.4666011</v>
      </c>
      <c r="S1025" s="23" t="b">
        <f aca="false">IF($R1025&gt;const_zero,--($Q1025&gt;option_strike_usd*$R1025),const_zero)</f>
        <v>1</v>
      </c>
      <c r="T1025" s="7" t="n">
        <f aca="false">IF($R1025&gt;const_zero,IF($S1025=const_one,($Q1025+option_strike_usd*pre_f_options_issued)/($R1025+pre_f_options_issued),$Q1025/$R1025),const_zero)</f>
        <v>75.7683812532912</v>
      </c>
      <c r="U1025" s="5" t="n">
        <f aca="false">IF($C1025=const_one,Sensitivity!$D$900*$T1025,const_zero)</f>
        <v>0</v>
      </c>
      <c r="V1025" s="5" t="n">
        <f aca="false">IF($D1025=const_one,Sensitivity!$Y$900*$T1025,const_zero)</f>
        <v>464711749.121574</v>
      </c>
      <c r="W1025" s="5" t="n">
        <f aca="false">IF($E1025=const_one,Sensitivity!$V$900*$T1025,const_zero)</f>
        <v>131355957.225892</v>
      </c>
      <c r="X1025" s="5" t="n">
        <f aca="false">IF($F1025=const_one,Sensitivity!$S$900*$T1025,const_zero)</f>
        <v>0</v>
      </c>
      <c r="Y1025" s="5" t="n">
        <f aca="false">IF($G1025=const_one,Sensitivity!$P$900*$T1025,const_zero)</f>
        <v>0</v>
      </c>
      <c r="Z1025" s="5" t="n">
        <f aca="false">IF($H1025=const_one,Sensitivity!$M$900*$T1025,const_zero)</f>
        <v>0</v>
      </c>
      <c r="AA1025" s="5" t="n">
        <f aca="false">IF($I1025=const_one,Sensitivity!$J$900*$T1025,const_zero)</f>
        <v>378841906.266456</v>
      </c>
      <c r="AB1025" s="5" t="n">
        <f aca="false">(Sensitivity!$AE$900+Sensitivity!$AJ$900)*$T1025</f>
        <v>21254002.9732298</v>
      </c>
      <c r="AC1025" s="5" t="n">
        <f aca="false">common_rsa_total*$T1025</f>
        <v>681915431.27962</v>
      </c>
      <c r="AD1025" s="5" t="n">
        <f aca="false">IF($S1025=const_one,pre_f_options_issued*($T1025-option_strike_usd),const_zero)</f>
        <v>186920953.133228</v>
      </c>
      <c r="AE1025" s="5" t="n">
        <f aca="false">J1025+U1025</f>
        <v>30000000</v>
      </c>
      <c r="AF1025" s="5" t="n">
        <f aca="false">K1025+V1025</f>
        <v>464711749.121574</v>
      </c>
      <c r="AG1025" s="5" t="n">
        <f aca="false">L1025+W1025</f>
        <v>131355957.225892</v>
      </c>
      <c r="AH1025" s="5" t="n">
        <f aca="false">M1025+X1025</f>
        <v>60000000</v>
      </c>
      <c r="AI1025" s="5" t="n">
        <f aca="false">N1025+Y1025</f>
        <v>30000000</v>
      </c>
      <c r="AJ1025" s="5" t="n">
        <f aca="false">O1025+Z1025</f>
        <v>15000000</v>
      </c>
      <c r="AK1025" s="5" t="n">
        <f aca="false">P1025+AA1025</f>
        <v>378841906.266456</v>
      </c>
      <c r="AL1025" s="5" t="n">
        <f aca="false">INDEX($AE$955:$AE$1082,$B1025-$C1025*1+const_one)</f>
        <v>30000000</v>
      </c>
      <c r="AM1025" s="5" t="n">
        <f aca="false">INDEX($AF$955:$AF$1082,$B1025-$D1025*2+const_one)</f>
        <v>300000000</v>
      </c>
      <c r="AN1025" s="5" t="n">
        <f aca="false">INDEX($AG$955:$AG$1082,$B1025-$E1025*4+const_one)</f>
        <v>100000000</v>
      </c>
      <c r="AO1025" s="5" t="n">
        <f aca="false">INDEX($AH$955:$AH$1082,$B1025-$F1025*8+const_one)</f>
        <v>60000000</v>
      </c>
      <c r="AP1025" s="5" t="n">
        <f aca="false">INDEX($AI$955:$AI$1082,$B1025-$G1025*16+const_one)</f>
        <v>30000000</v>
      </c>
      <c r="AQ1025" s="5" t="n">
        <f aca="false">INDEX($AJ$955:$AJ$1082,$B1025-$H1025*32+const_one)</f>
        <v>15000000</v>
      </c>
      <c r="AR1025" s="5" t="n">
        <f aca="false">INDEX($AK$955:$AK$1082,$B1025-$I1025*64+const_one)</f>
        <v>5000000</v>
      </c>
      <c r="AS1025" s="5" t="n">
        <f aca="false">INDEX($AE$955:$AE$1082,$B1025+(const_one-$C1025)*1+const_one)</f>
        <v>59454937.0910384</v>
      </c>
      <c r="AT1025" s="5" t="n">
        <f aca="false">INDEX($AF$955:$AF$1082,$B1025+(const_one-$D1025)*2+const_one)</f>
        <v>464711749.121574</v>
      </c>
      <c r="AU1025" s="5" t="n">
        <f aca="false">INDEX($AG$955:$AG$1082,$B1025+(const_one-$E1025)*4+const_one)</f>
        <v>131355957.225892</v>
      </c>
      <c r="AV1025" s="5" t="n">
        <f aca="false">INDEX($AH$955:$AH$1082,$B1025+(const_one-$F1025)*8+const_one)</f>
        <v>171032541.148598</v>
      </c>
      <c r="AW1025" s="5" t="n">
        <f aca="false">INDEX($AI$955:$AI$1082,$B1025+(const_one-$G1025)*16+const_one)</f>
        <v>205895766.281258</v>
      </c>
      <c r="AX1025" s="5" t="n">
        <f aca="false">INDEX($AJ$955:$AJ$1082,$B1025+(const_one-$H1025)*32+const_one)</f>
        <v>317480560.976548</v>
      </c>
      <c r="AY1025" s="5" t="n">
        <f aca="false">INDEX($AK$955:$AK$1082,$B1025+(const_one-$I1025)*64+const_one)</f>
        <v>378841906.266456</v>
      </c>
      <c r="AZ1025" s="5" t="n">
        <f aca="false">--($C1025=--(AS1025&gt;AL1025))</f>
        <v>0</v>
      </c>
      <c r="BA1025" s="5" t="n">
        <f aca="false">--($D1025=--(AT1025&gt;AM1025))</f>
        <v>1</v>
      </c>
      <c r="BB1025" s="5" t="n">
        <f aca="false">--($E1025=--(AU1025&gt;AN1025))</f>
        <v>1</v>
      </c>
      <c r="BC1025" s="5" t="n">
        <f aca="false">--($F1025=--(AV1025&gt;AO1025))</f>
        <v>0</v>
      </c>
      <c r="BD1025" s="5" t="n">
        <f aca="false">--($G1025=--(AW1025&gt;AP1025))</f>
        <v>0</v>
      </c>
      <c r="BE1025" s="5" t="n">
        <f aca="false">--($H1025=--(AX1025&gt;AQ1025))</f>
        <v>0</v>
      </c>
      <c r="BF1025" s="5" t="n">
        <f aca="false">--($I1025=--(AY1025&gt;AR1025))</f>
        <v>1</v>
      </c>
      <c r="BG1025" s="5" t="n">
        <f aca="false">SUM(AZ1025:BF1025)</f>
        <v>3</v>
      </c>
      <c r="BH1025" s="5" t="n">
        <f aca="false">SUM(AE1025:AK1025)+AB1025+AC1025+AD1025</f>
        <v>2000000000</v>
      </c>
    </row>
    <row r="1026" customFormat="false" ht="15" hidden="true" customHeight="false" outlineLevel="0" collapsed="false">
      <c r="A1026" s="5" t="n">
        <f aca="false">sensitivity_exit_usd</f>
        <v>2000000000</v>
      </c>
      <c r="B1026" s="2" t="n">
        <f aca="false">ROW()-ROW($B$955)</f>
        <v>71</v>
      </c>
      <c r="C1026" s="2" t="n">
        <f aca="false">MOD(QUOTIENT($B1026,1),2)</f>
        <v>1</v>
      </c>
      <c r="D1026" s="2" t="n">
        <f aca="false">MOD(QUOTIENT($B1026,2),2)</f>
        <v>1</v>
      </c>
      <c r="E1026" s="2" t="n">
        <f aca="false">MOD(QUOTIENT($B1026,4),2)</f>
        <v>1</v>
      </c>
      <c r="F1026" s="2" t="n">
        <f aca="false">MOD(QUOTIENT($B1026,8),2)</f>
        <v>0</v>
      </c>
      <c r="G1026" s="2" t="n">
        <f aca="false">MOD(QUOTIENT($B1026,16),2)</f>
        <v>0</v>
      </c>
      <c r="H1026" s="2" t="n">
        <f aca="false">MOD(QUOTIENT($B1026,32),2)</f>
        <v>0</v>
      </c>
      <c r="I1026" s="2" t="n">
        <f aca="false">MOD(QUOTIENT($B1026,64),2)</f>
        <v>1</v>
      </c>
      <c r="J1026" s="5" t="n">
        <f aca="false">IF($C1026=const_zero,MIN(class_series_f_invested_usd,MAX(const_zero,$A1026)),const_zero)</f>
        <v>0</v>
      </c>
      <c r="K1026" s="5" t="n">
        <f aca="false">IF($D1026=const_zero,MIN(class_series_e_invested_usd,MAX(const_zero,$A1026-SUM($J1026:$J1026))),const_zero)</f>
        <v>0</v>
      </c>
      <c r="L1026" s="5" t="n">
        <f aca="false">IF($E1026=const_zero,MIN(class_series_d_invested_usd,MAX(const_zero,$A1026-SUM($J1026:$K1026))),const_zero)</f>
        <v>0</v>
      </c>
      <c r="M1026" s="5" t="n">
        <f aca="false">IF($F1026=const_zero,MIN(class_series_c_invested_usd,MAX(const_zero,$A1026-SUM($J1026:$L1026))),const_zero)</f>
        <v>60000000</v>
      </c>
      <c r="N1026" s="5" t="n">
        <f aca="false">IF($G1026=const_zero,MIN(class_series_b_invested_usd,MAX(const_zero,$A1026-SUM($J1026:$M1026))),const_zero)</f>
        <v>30000000</v>
      </c>
      <c r="O1026" s="5" t="n">
        <f aca="false">IF($H1026=const_zero,MIN(class_series_a_invested_usd,MAX(const_zero,$A1026-SUM($J1026:$N1026))),const_zero)</f>
        <v>15000000</v>
      </c>
      <c r="P1026" s="5" t="n">
        <f aca="false">IF($I1026=const_zero,MIN(class_seed_invested_usd,MAX(const_zero,$A1026-SUM($J1026:$O1026))),const_zero)</f>
        <v>0</v>
      </c>
      <c r="Q1026" s="5" t="n">
        <f aca="false">MAX(const_zero,$A1026-SUM($J1026:$P1026))</f>
        <v>1895000000</v>
      </c>
      <c r="R1026" s="9" t="n">
        <f aca="false">common_rsa_total+Sensitivity!$AE$900+Sensitivity!$AJ$900+IF($C1026=const_one,Sensitivity!$D$900,const_zero)+IF($D1026=const_one,Sensitivity!$Y$900,const_zero)+IF($E1026=const_one,Sensitivity!$V$900,const_zero)+IF($F1026=const_one,Sensitivity!$S$900,const_zero)+IF($G1026=const_one,Sensitivity!$P$900,const_zero)+IF($H1026=const_one,Sensitivity!$M$900,const_zero)+IF($I1026=const_one,Sensitivity!$J$900,const_zero)</f>
        <v>22944752.5358044</v>
      </c>
      <c r="S1026" s="23" t="b">
        <f aca="false">IF($R1026&gt;const_zero,--($Q1026&gt;option_strike_usd*$R1026),const_zero)</f>
        <v>1</v>
      </c>
      <c r="T1026" s="7" t="n">
        <f aca="false">IF($R1026&gt;const_zero,IF($S1026=const_one,($Q1026+option_strike_usd*pre_f_options_issued)/($R1026+pre_f_options_issued),$Q1026/$R1026),const_zero)</f>
        <v>74.57333284456</v>
      </c>
      <c r="U1026" s="5" t="n">
        <f aca="false">IF($C1026=const_one,Sensitivity!$D$900*$T1026,const_zero)</f>
        <v>59454937.0910384</v>
      </c>
      <c r="V1026" s="5" t="n">
        <f aca="false">IF($D1026=const_one,Sensitivity!$Y$900*$T1026,const_zero)</f>
        <v>457382134.483908</v>
      </c>
      <c r="W1026" s="5" t="n">
        <f aca="false">IF($E1026=const_one,Sensitivity!$V$900*$T1026,const_zero)</f>
        <v>129284159.926496</v>
      </c>
      <c r="X1026" s="5" t="n">
        <f aca="false">IF($F1026=const_one,Sensitivity!$S$900*$T1026,const_zero)</f>
        <v>0</v>
      </c>
      <c r="Y1026" s="5" t="n">
        <f aca="false">IF($G1026=const_one,Sensitivity!$P$900*$T1026,const_zero)</f>
        <v>0</v>
      </c>
      <c r="Z1026" s="5" t="n">
        <f aca="false">IF($H1026=const_one,Sensitivity!$M$900*$T1026,const_zero)</f>
        <v>0</v>
      </c>
      <c r="AA1026" s="5" t="n">
        <f aca="false">IF($I1026=const_one,Sensitivity!$J$900*$T1026,const_zero)</f>
        <v>372866664.2228</v>
      </c>
      <c r="AB1026" s="5" t="n">
        <f aca="false">(Sensitivity!$AE$900+Sensitivity!$AJ$900)*$T1026</f>
        <v>20918776.5633185</v>
      </c>
      <c r="AC1026" s="5" t="n">
        <f aca="false">common_rsa_total*$T1026</f>
        <v>671159995.60104</v>
      </c>
      <c r="AD1026" s="5" t="n">
        <f aca="false">IF($S1026=const_one,pre_f_options_issued*($T1026-option_strike_usd),const_zero)</f>
        <v>183933332.1114</v>
      </c>
      <c r="AE1026" s="5" t="n">
        <f aca="false">J1026+U1026</f>
        <v>59454937.0910384</v>
      </c>
      <c r="AF1026" s="5" t="n">
        <f aca="false">K1026+V1026</f>
        <v>457382134.483908</v>
      </c>
      <c r="AG1026" s="5" t="n">
        <f aca="false">L1026+W1026</f>
        <v>129284159.926496</v>
      </c>
      <c r="AH1026" s="5" t="n">
        <f aca="false">M1026+X1026</f>
        <v>60000000</v>
      </c>
      <c r="AI1026" s="5" t="n">
        <f aca="false">N1026+Y1026</f>
        <v>30000000</v>
      </c>
      <c r="AJ1026" s="5" t="n">
        <f aca="false">O1026+Z1026</f>
        <v>15000000</v>
      </c>
      <c r="AK1026" s="5" t="n">
        <f aca="false">P1026+AA1026</f>
        <v>372866664.2228</v>
      </c>
      <c r="AL1026" s="5" t="n">
        <f aca="false">INDEX($AE$955:$AE$1082,$B1026-$C1026*1+const_one)</f>
        <v>30000000</v>
      </c>
      <c r="AM1026" s="5" t="n">
        <f aca="false">INDEX($AF$955:$AF$1082,$B1026-$D1026*2+const_one)</f>
        <v>300000000</v>
      </c>
      <c r="AN1026" s="5" t="n">
        <f aca="false">INDEX($AG$955:$AG$1082,$B1026-$E1026*4+const_one)</f>
        <v>100000000</v>
      </c>
      <c r="AO1026" s="5" t="n">
        <f aca="false">INDEX($AH$955:$AH$1082,$B1026-$F1026*8+const_one)</f>
        <v>60000000</v>
      </c>
      <c r="AP1026" s="5" t="n">
        <f aca="false">INDEX($AI$955:$AI$1082,$B1026-$G1026*16+const_one)</f>
        <v>30000000</v>
      </c>
      <c r="AQ1026" s="5" t="n">
        <f aca="false">INDEX($AJ$955:$AJ$1082,$B1026-$H1026*32+const_one)</f>
        <v>15000000</v>
      </c>
      <c r="AR1026" s="5" t="n">
        <f aca="false">INDEX($AK$955:$AK$1082,$B1026-$I1026*64+const_one)</f>
        <v>5000000</v>
      </c>
      <c r="AS1026" s="5" t="n">
        <f aca="false">INDEX($AE$955:$AE$1082,$B1026+(const_one-$C1026)*1+const_one)</f>
        <v>59454937.0910384</v>
      </c>
      <c r="AT1026" s="5" t="n">
        <f aca="false">INDEX($AF$955:$AF$1082,$B1026+(const_one-$D1026)*2+const_one)</f>
        <v>457382134.483908</v>
      </c>
      <c r="AU1026" s="5" t="n">
        <f aca="false">INDEX($AG$955:$AG$1082,$B1026+(const_one-$E1026)*4+const_one)</f>
        <v>129284159.926496</v>
      </c>
      <c r="AV1026" s="5" t="n">
        <f aca="false">INDEX($AH$955:$AH$1082,$B1026+(const_one-$F1026)*8+const_one)</f>
        <v>168721197.789747</v>
      </c>
      <c r="AW1026" s="5" t="n">
        <f aca="false">INDEX($AI$955:$AI$1082,$B1026+(const_one-$G1026)*16+const_one)</f>
        <v>203288813.735376</v>
      </c>
      <c r="AX1026" s="5" t="n">
        <f aca="false">INDEX($AJ$955:$AJ$1082,$B1026+(const_one-$H1026)*32+const_one)</f>
        <v>314093536.768088</v>
      </c>
      <c r="AY1026" s="5" t="n">
        <f aca="false">INDEX($AK$955:$AK$1082,$B1026+(const_one-$I1026)*64+const_one)</f>
        <v>372866664.2228</v>
      </c>
      <c r="AZ1026" s="5" t="n">
        <f aca="false">--($C1026=--(AS1026&gt;AL1026))</f>
        <v>1</v>
      </c>
      <c r="BA1026" s="5" t="n">
        <f aca="false">--($D1026=--(AT1026&gt;AM1026))</f>
        <v>1</v>
      </c>
      <c r="BB1026" s="5" t="n">
        <f aca="false">--($E1026=--(AU1026&gt;AN1026))</f>
        <v>1</v>
      </c>
      <c r="BC1026" s="5" t="n">
        <f aca="false">--($F1026=--(AV1026&gt;AO1026))</f>
        <v>0</v>
      </c>
      <c r="BD1026" s="5" t="n">
        <f aca="false">--($G1026=--(AW1026&gt;AP1026))</f>
        <v>0</v>
      </c>
      <c r="BE1026" s="5" t="n">
        <f aca="false">--($H1026=--(AX1026&gt;AQ1026))</f>
        <v>0</v>
      </c>
      <c r="BF1026" s="5" t="n">
        <f aca="false">--($I1026=--(AY1026&gt;AR1026))</f>
        <v>1</v>
      </c>
      <c r="BG1026" s="5" t="n">
        <f aca="false">SUM(AZ1026:BF1026)</f>
        <v>4</v>
      </c>
      <c r="BH1026" s="5" t="n">
        <f aca="false">SUM(AE1026:AK1026)+AB1026+AC1026+AD1026</f>
        <v>2000000000</v>
      </c>
    </row>
    <row r="1027" customFormat="false" ht="15" hidden="true" customHeight="false" outlineLevel="0" collapsed="false">
      <c r="A1027" s="5" t="n">
        <f aca="false">sensitivity_exit_usd</f>
        <v>2000000000</v>
      </c>
      <c r="B1027" s="2" t="n">
        <f aca="false">ROW()-ROW($B$955)</f>
        <v>72</v>
      </c>
      <c r="C1027" s="2" t="n">
        <f aca="false">MOD(QUOTIENT($B1027,1),2)</f>
        <v>0</v>
      </c>
      <c r="D1027" s="2" t="n">
        <f aca="false">MOD(QUOTIENT($B1027,2),2)</f>
        <v>0</v>
      </c>
      <c r="E1027" s="2" t="n">
        <f aca="false">MOD(QUOTIENT($B1027,4),2)</f>
        <v>0</v>
      </c>
      <c r="F1027" s="2" t="n">
        <f aca="false">MOD(QUOTIENT($B1027,8),2)</f>
        <v>1</v>
      </c>
      <c r="G1027" s="2" t="n">
        <f aca="false">MOD(QUOTIENT($B1027,16),2)</f>
        <v>0</v>
      </c>
      <c r="H1027" s="2" t="n">
        <f aca="false">MOD(QUOTIENT($B1027,32),2)</f>
        <v>0</v>
      </c>
      <c r="I1027" s="2" t="n">
        <f aca="false">MOD(QUOTIENT($B1027,64),2)</f>
        <v>1</v>
      </c>
      <c r="J1027" s="5" t="n">
        <f aca="false">IF($C1027=const_zero,MIN(class_series_f_invested_usd,MAX(const_zero,$A1027)),const_zero)</f>
        <v>30000000</v>
      </c>
      <c r="K1027" s="5" t="n">
        <f aca="false">IF($D1027=const_zero,MIN(class_series_e_invested_usd,MAX(const_zero,$A1027-SUM($J1027:$J1027))),const_zero)</f>
        <v>300000000</v>
      </c>
      <c r="L1027" s="5" t="n">
        <f aca="false">IF($E1027=const_zero,MIN(class_series_d_invested_usd,MAX(const_zero,$A1027-SUM($J1027:$K1027))),const_zero)</f>
        <v>100000000</v>
      </c>
      <c r="M1027" s="5" t="n">
        <f aca="false">IF($F1027=const_zero,MIN(class_series_c_invested_usd,MAX(const_zero,$A1027-SUM($J1027:$L1027))),const_zero)</f>
        <v>0</v>
      </c>
      <c r="N1027" s="5" t="n">
        <f aca="false">IF($G1027=const_zero,MIN(class_series_b_invested_usd,MAX(const_zero,$A1027-SUM($J1027:$M1027))),const_zero)</f>
        <v>30000000</v>
      </c>
      <c r="O1027" s="5" t="n">
        <f aca="false">IF($H1027=const_zero,MIN(class_series_a_invested_usd,MAX(const_zero,$A1027-SUM($J1027:$N1027))),const_zero)</f>
        <v>15000000</v>
      </c>
      <c r="P1027" s="5" t="n">
        <f aca="false">IF($I1027=const_zero,MIN(class_seed_invested_usd,MAX(const_zero,$A1027-SUM($J1027:$O1027))),const_zero)</f>
        <v>0</v>
      </c>
      <c r="Q1027" s="5" t="n">
        <f aca="false">MAX(const_zero,$A1027-SUM($J1027:$P1027))</f>
        <v>1525000000</v>
      </c>
      <c r="R1027" s="9" t="n">
        <f aca="false">common_rsa_total+Sensitivity!$AE$900+Sensitivity!$AJ$900+IF($C1027=const_one,Sensitivity!$D$900,const_zero)+IF($D1027=const_one,Sensitivity!$Y$900,const_zero)+IF($E1027=const_one,Sensitivity!$V$900,const_zero)+IF($F1027=const_one,Sensitivity!$S$900,const_zero)+IF($G1027=const_one,Sensitivity!$P$900,const_zero)+IF($H1027=const_one,Sensitivity!$M$900,const_zero)+IF($I1027=const_one,Sensitivity!$J$900,const_zero)</f>
        <v>16680512.8289884</v>
      </c>
      <c r="S1027" s="23" t="b">
        <f aca="false">IF($R1027&gt;const_zero,--($Q1027&gt;option_strike_usd*$R1027),const_zero)</f>
        <v>1</v>
      </c>
      <c r="T1027" s="7" t="n">
        <f aca="false">IF($R1027&gt;const_zero,IF($S1027=const_one,($Q1027+option_strike_usd*pre_f_options_issued)/($R1027+pre_f_options_issued),$Q1027/$R1027),const_zero)</f>
        <v>79.6381209209079</v>
      </c>
      <c r="U1027" s="5" t="n">
        <f aca="false">IF($C1027=const_one,Sensitivity!$D$900*$T1027,const_zero)</f>
        <v>0</v>
      </c>
      <c r="V1027" s="5" t="n">
        <f aca="false">IF($D1027=const_one,Sensitivity!$Y$900*$T1027,const_zero)</f>
        <v>0</v>
      </c>
      <c r="W1027" s="5" t="n">
        <f aca="false">IF($E1027=const_one,Sensitivity!$V$900*$T1027,const_zero)</f>
        <v>0</v>
      </c>
      <c r="X1027" s="5" t="n">
        <f aca="false">IF($F1027=const_one,Sensitivity!$S$900*$T1027,const_zero)</f>
        <v>191131490.210179</v>
      </c>
      <c r="Y1027" s="5" t="n">
        <f aca="false">IF($G1027=const_one,Sensitivity!$P$900*$T1027,const_zero)</f>
        <v>0</v>
      </c>
      <c r="Z1027" s="5" t="n">
        <f aca="false">IF($H1027=const_one,Sensitivity!$M$900*$T1027,const_zero)</f>
        <v>0</v>
      </c>
      <c r="AA1027" s="5" t="n">
        <f aca="false">IF($I1027=const_one,Sensitivity!$J$900*$T1027,const_zero)</f>
        <v>398190604.604539</v>
      </c>
      <c r="AB1027" s="5" t="n">
        <f aca="false">(Sensitivity!$AE$900+Sensitivity!$AJ$900)*$T1027</f>
        <v>22339514.5948414</v>
      </c>
      <c r="AC1027" s="5" t="n">
        <f aca="false">common_rsa_total*$T1027</f>
        <v>716743088.288171</v>
      </c>
      <c r="AD1027" s="5" t="n">
        <f aca="false">IF($S1027=const_one,pre_f_options_issued*($T1027-option_strike_usd),const_zero)</f>
        <v>196595302.30227</v>
      </c>
      <c r="AE1027" s="5" t="n">
        <f aca="false">J1027+U1027</f>
        <v>30000000</v>
      </c>
      <c r="AF1027" s="5" t="n">
        <f aca="false">K1027+V1027</f>
        <v>300000000</v>
      </c>
      <c r="AG1027" s="5" t="n">
        <f aca="false">L1027+W1027</f>
        <v>100000000</v>
      </c>
      <c r="AH1027" s="5" t="n">
        <f aca="false">M1027+X1027</f>
        <v>191131490.210179</v>
      </c>
      <c r="AI1027" s="5" t="n">
        <f aca="false">N1027+Y1027</f>
        <v>30000000</v>
      </c>
      <c r="AJ1027" s="5" t="n">
        <f aca="false">O1027+Z1027</f>
        <v>15000000</v>
      </c>
      <c r="AK1027" s="5" t="n">
        <f aca="false">P1027+AA1027</f>
        <v>398190604.604539</v>
      </c>
      <c r="AL1027" s="5" t="n">
        <f aca="false">INDEX($AE$955:$AE$1082,$B1027-$C1027*1+const_one)</f>
        <v>30000000</v>
      </c>
      <c r="AM1027" s="5" t="n">
        <f aca="false">INDEX($AF$955:$AF$1082,$B1027-$D1027*2+const_one)</f>
        <v>300000000</v>
      </c>
      <c r="AN1027" s="5" t="n">
        <f aca="false">INDEX($AG$955:$AG$1082,$B1027-$E1027*4+const_one)</f>
        <v>100000000</v>
      </c>
      <c r="AO1027" s="5" t="n">
        <f aca="false">INDEX($AH$955:$AH$1082,$B1027-$F1027*8+const_one)</f>
        <v>60000000</v>
      </c>
      <c r="AP1027" s="5" t="n">
        <f aca="false">INDEX($AI$955:$AI$1082,$B1027-$G1027*16+const_one)</f>
        <v>30000000</v>
      </c>
      <c r="AQ1027" s="5" t="n">
        <f aca="false">INDEX($AJ$955:$AJ$1082,$B1027-$H1027*32+const_one)</f>
        <v>15000000</v>
      </c>
      <c r="AR1027" s="5" t="n">
        <f aca="false">INDEX($AK$955:$AK$1082,$B1027-$I1027*64+const_one)</f>
        <v>5000000</v>
      </c>
      <c r="AS1027" s="5" t="n">
        <f aca="false">INDEX($AE$955:$AE$1082,$B1027+(const_one-$C1027)*1+const_one)</f>
        <v>62156303.751262</v>
      </c>
      <c r="AT1027" s="5" t="n">
        <f aca="false">INDEX($AF$955:$AF$1082,$B1027+(const_one-$D1027)*2+const_one)</f>
        <v>442787260.220509</v>
      </c>
      <c r="AU1027" s="5" t="n">
        <f aca="false">INDEX($AG$955:$AG$1082,$B1027+(const_one-$E1027)*4+const_one)</f>
        <v>134909411.790012</v>
      </c>
      <c r="AV1027" s="5" t="n">
        <f aca="false">INDEX($AH$955:$AH$1082,$B1027+(const_one-$F1027)*8+const_one)</f>
        <v>191131490.210179</v>
      </c>
      <c r="AW1027" s="5" t="n">
        <f aca="false">INDEX($AI$955:$AI$1082,$B1027+(const_one-$G1027)*16+const_one)</f>
        <v>210657888.572052</v>
      </c>
      <c r="AX1027" s="5" t="n">
        <f aca="false">INDEX($AJ$955:$AJ$1082,$B1027+(const_one-$H1027)*32+const_one)</f>
        <v>318955187.366995</v>
      </c>
      <c r="AY1027" s="5" t="n">
        <f aca="false">INDEX($AK$955:$AK$1082,$B1027+(const_one-$I1027)*64+const_one)</f>
        <v>398190604.604539</v>
      </c>
      <c r="AZ1027" s="5" t="n">
        <f aca="false">--($C1027=--(AS1027&gt;AL1027))</f>
        <v>0</v>
      </c>
      <c r="BA1027" s="5" t="n">
        <f aca="false">--($D1027=--(AT1027&gt;AM1027))</f>
        <v>0</v>
      </c>
      <c r="BB1027" s="5" t="n">
        <f aca="false">--($E1027=--(AU1027&gt;AN1027))</f>
        <v>0</v>
      </c>
      <c r="BC1027" s="5" t="n">
        <f aca="false">--($F1027=--(AV1027&gt;AO1027))</f>
        <v>1</v>
      </c>
      <c r="BD1027" s="5" t="n">
        <f aca="false">--($G1027=--(AW1027&gt;AP1027))</f>
        <v>0</v>
      </c>
      <c r="BE1027" s="5" t="n">
        <f aca="false">--($H1027=--(AX1027&gt;AQ1027))</f>
        <v>0</v>
      </c>
      <c r="BF1027" s="5" t="n">
        <f aca="false">--($I1027=--(AY1027&gt;AR1027))</f>
        <v>1</v>
      </c>
      <c r="BG1027" s="5" t="n">
        <f aca="false">SUM(AZ1027:BF1027)</f>
        <v>2</v>
      </c>
      <c r="BH1027" s="5" t="n">
        <f aca="false">SUM(AE1027:AK1027)+AB1027+AC1027+AD1027</f>
        <v>2000000000</v>
      </c>
    </row>
    <row r="1028" customFormat="false" ht="15" hidden="true" customHeight="false" outlineLevel="0" collapsed="false">
      <c r="A1028" s="5" t="n">
        <f aca="false">sensitivity_exit_usd</f>
        <v>2000000000</v>
      </c>
      <c r="B1028" s="2" t="n">
        <f aca="false">ROW()-ROW($B$955)</f>
        <v>73</v>
      </c>
      <c r="C1028" s="2" t="n">
        <f aca="false">MOD(QUOTIENT($B1028,1),2)</f>
        <v>1</v>
      </c>
      <c r="D1028" s="2" t="n">
        <f aca="false">MOD(QUOTIENT($B1028,2),2)</f>
        <v>0</v>
      </c>
      <c r="E1028" s="2" t="n">
        <f aca="false">MOD(QUOTIENT($B1028,4),2)</f>
        <v>0</v>
      </c>
      <c r="F1028" s="2" t="n">
        <f aca="false">MOD(QUOTIENT($B1028,8),2)</f>
        <v>1</v>
      </c>
      <c r="G1028" s="2" t="n">
        <f aca="false">MOD(QUOTIENT($B1028,16),2)</f>
        <v>0</v>
      </c>
      <c r="H1028" s="2" t="n">
        <f aca="false">MOD(QUOTIENT($B1028,32),2)</f>
        <v>0</v>
      </c>
      <c r="I1028" s="2" t="n">
        <f aca="false">MOD(QUOTIENT($B1028,64),2)</f>
        <v>1</v>
      </c>
      <c r="J1028" s="5" t="n">
        <f aca="false">IF($C1028=const_zero,MIN(class_series_f_invested_usd,MAX(const_zero,$A1028)),const_zero)</f>
        <v>0</v>
      </c>
      <c r="K1028" s="5" t="n">
        <f aca="false">IF($D1028=const_zero,MIN(class_series_e_invested_usd,MAX(const_zero,$A1028-SUM($J1028:$J1028))),const_zero)</f>
        <v>300000000</v>
      </c>
      <c r="L1028" s="5" t="n">
        <f aca="false">IF($E1028=const_zero,MIN(class_series_d_invested_usd,MAX(const_zero,$A1028-SUM($J1028:$K1028))),const_zero)</f>
        <v>100000000</v>
      </c>
      <c r="M1028" s="5" t="n">
        <f aca="false">IF($F1028=const_zero,MIN(class_series_c_invested_usd,MAX(const_zero,$A1028-SUM($J1028:$L1028))),const_zero)</f>
        <v>0</v>
      </c>
      <c r="N1028" s="5" t="n">
        <f aca="false">IF($G1028=const_zero,MIN(class_series_b_invested_usd,MAX(const_zero,$A1028-SUM($J1028:$M1028))),const_zero)</f>
        <v>30000000</v>
      </c>
      <c r="O1028" s="5" t="n">
        <f aca="false">IF($H1028=const_zero,MIN(class_series_a_invested_usd,MAX(const_zero,$A1028-SUM($J1028:$N1028))),const_zero)</f>
        <v>15000000</v>
      </c>
      <c r="P1028" s="5" t="n">
        <f aca="false">IF($I1028=const_zero,MIN(class_seed_invested_usd,MAX(const_zero,$A1028-SUM($J1028:$O1028))),const_zero)</f>
        <v>0</v>
      </c>
      <c r="Q1028" s="5" t="n">
        <f aca="false">MAX(const_zero,$A1028-SUM($J1028:$P1028))</f>
        <v>1555000000</v>
      </c>
      <c r="R1028" s="9" t="n">
        <f aca="false">common_rsa_total+Sensitivity!$AE$900+Sensitivity!$AJ$900+IF($C1028=const_one,Sensitivity!$D$900,const_zero)+IF($D1028=const_one,Sensitivity!$Y$900,const_zero)+IF($E1028=const_one,Sensitivity!$V$900,const_zero)+IF($F1028=const_one,Sensitivity!$S$900,const_zero)+IF($G1028=const_one,Sensitivity!$P$900,const_zero)+IF($H1028=const_one,Sensitivity!$M$900,const_zero)+IF($I1028=const_one,Sensitivity!$J$900,const_zero)</f>
        <v>17477780.8981917</v>
      </c>
      <c r="S1028" s="23" t="b">
        <f aca="false">IF($R1028&gt;const_zero,--($Q1028&gt;option_strike_usd*$R1028),const_zero)</f>
        <v>1</v>
      </c>
      <c r="T1028" s="7" t="n">
        <f aca="false">IF($R1028&gt;const_zero,IF($S1028=const_one,($Q1028+option_strike_usd*pre_f_options_issued)/($R1028+pre_f_options_issued),$Q1028/$R1028),const_zero)</f>
        <v>77.9616118495413</v>
      </c>
      <c r="U1028" s="5" t="n">
        <f aca="false">IF($C1028=const_one,Sensitivity!$D$900*$T1028,const_zero)</f>
        <v>62156303.751262</v>
      </c>
      <c r="V1028" s="5" t="n">
        <f aca="false">IF($D1028=const_one,Sensitivity!$Y$900*$T1028,const_zero)</f>
        <v>0</v>
      </c>
      <c r="W1028" s="5" t="n">
        <f aca="false">IF($E1028=const_one,Sensitivity!$V$900*$T1028,const_zero)</f>
        <v>0</v>
      </c>
      <c r="X1028" s="5" t="n">
        <f aca="false">IF($F1028=const_one,Sensitivity!$S$900*$T1028,const_zero)</f>
        <v>187107868.438899</v>
      </c>
      <c r="Y1028" s="5" t="n">
        <f aca="false">IF($G1028=const_one,Sensitivity!$P$900*$T1028,const_zero)</f>
        <v>0</v>
      </c>
      <c r="Z1028" s="5" t="n">
        <f aca="false">IF($H1028=const_one,Sensitivity!$M$900*$T1028,const_zero)</f>
        <v>0</v>
      </c>
      <c r="AA1028" s="5" t="n">
        <f aca="false">IF($I1028=const_one,Sensitivity!$J$900*$T1028,const_zero)</f>
        <v>389808059.247706</v>
      </c>
      <c r="AB1028" s="5" t="n">
        <f aca="false">(Sensitivity!$AE$900+Sensitivity!$AJ$900)*$T1028</f>
        <v>21869232.2924077</v>
      </c>
      <c r="AC1028" s="5" t="n">
        <f aca="false">common_rsa_total*$T1028</f>
        <v>701654506.645871</v>
      </c>
      <c r="AD1028" s="5" t="n">
        <f aca="false">IF($S1028=const_one,pre_f_options_issued*($T1028-option_strike_usd),const_zero)</f>
        <v>192404029.623853</v>
      </c>
      <c r="AE1028" s="5" t="n">
        <f aca="false">J1028+U1028</f>
        <v>62156303.751262</v>
      </c>
      <c r="AF1028" s="5" t="n">
        <f aca="false">K1028+V1028</f>
        <v>300000000</v>
      </c>
      <c r="AG1028" s="5" t="n">
        <f aca="false">L1028+W1028</f>
        <v>100000000</v>
      </c>
      <c r="AH1028" s="5" t="n">
        <f aca="false">M1028+X1028</f>
        <v>187107868.438899</v>
      </c>
      <c r="AI1028" s="5" t="n">
        <f aca="false">N1028+Y1028</f>
        <v>30000000</v>
      </c>
      <c r="AJ1028" s="5" t="n">
        <f aca="false">O1028+Z1028</f>
        <v>15000000</v>
      </c>
      <c r="AK1028" s="5" t="n">
        <f aca="false">P1028+AA1028</f>
        <v>389808059.247706</v>
      </c>
      <c r="AL1028" s="5" t="n">
        <f aca="false">INDEX($AE$955:$AE$1082,$B1028-$C1028*1+const_one)</f>
        <v>30000000</v>
      </c>
      <c r="AM1028" s="5" t="n">
        <f aca="false">INDEX($AF$955:$AF$1082,$B1028-$D1028*2+const_one)</f>
        <v>300000000</v>
      </c>
      <c r="AN1028" s="5" t="n">
        <f aca="false">INDEX($AG$955:$AG$1082,$B1028-$E1028*4+const_one)</f>
        <v>100000000</v>
      </c>
      <c r="AO1028" s="5" t="n">
        <f aca="false">INDEX($AH$955:$AH$1082,$B1028-$F1028*8+const_one)</f>
        <v>60000000</v>
      </c>
      <c r="AP1028" s="5" t="n">
        <f aca="false">INDEX($AI$955:$AI$1082,$B1028-$G1028*16+const_one)</f>
        <v>30000000</v>
      </c>
      <c r="AQ1028" s="5" t="n">
        <f aca="false">INDEX($AJ$955:$AJ$1082,$B1028-$H1028*32+const_one)</f>
        <v>15000000</v>
      </c>
      <c r="AR1028" s="5" t="n">
        <f aca="false">INDEX($AK$955:$AK$1082,$B1028-$I1028*64+const_one)</f>
        <v>5000000</v>
      </c>
      <c r="AS1028" s="5" t="n">
        <f aca="false">INDEX($AE$955:$AE$1082,$B1028+(const_one-$C1028)*1+const_one)</f>
        <v>62156303.751262</v>
      </c>
      <c r="AT1028" s="5" t="n">
        <f aca="false">INDEX($AF$955:$AF$1082,$B1028+(const_one-$D1028)*2+const_one)</f>
        <v>436314130.858112</v>
      </c>
      <c r="AU1028" s="5" t="n">
        <f aca="false">INDEX($AG$955:$AG$1082,$B1028+(const_one-$E1028)*4+const_one)</f>
        <v>132350878.350785</v>
      </c>
      <c r="AV1028" s="5" t="n">
        <f aca="false">INDEX($AH$955:$AH$1082,$B1028+(const_one-$F1028)*8+const_one)</f>
        <v>187107868.438899</v>
      </c>
      <c r="AW1028" s="5" t="n">
        <f aca="false">INDEX($AI$955:$AI$1082,$B1028+(const_one-$G1028)*16+const_one)</f>
        <v>207265445.740881</v>
      </c>
      <c r="AX1028" s="5" t="n">
        <f aca="false">INDEX($AJ$955:$AJ$1082,$B1028+(const_one-$H1028)*32+const_one)</f>
        <v>314779764.945781</v>
      </c>
      <c r="AY1028" s="5" t="n">
        <f aca="false">INDEX($AK$955:$AK$1082,$B1028+(const_one-$I1028)*64+const_one)</f>
        <v>389808059.247706</v>
      </c>
      <c r="AZ1028" s="5" t="n">
        <f aca="false">--($C1028=--(AS1028&gt;AL1028))</f>
        <v>1</v>
      </c>
      <c r="BA1028" s="5" t="n">
        <f aca="false">--($D1028=--(AT1028&gt;AM1028))</f>
        <v>0</v>
      </c>
      <c r="BB1028" s="5" t="n">
        <f aca="false">--($E1028=--(AU1028&gt;AN1028))</f>
        <v>0</v>
      </c>
      <c r="BC1028" s="5" t="n">
        <f aca="false">--($F1028=--(AV1028&gt;AO1028))</f>
        <v>1</v>
      </c>
      <c r="BD1028" s="5" t="n">
        <f aca="false">--($G1028=--(AW1028&gt;AP1028))</f>
        <v>0</v>
      </c>
      <c r="BE1028" s="5" t="n">
        <f aca="false">--($H1028=--(AX1028&gt;AQ1028))</f>
        <v>0</v>
      </c>
      <c r="BF1028" s="5" t="n">
        <f aca="false">--($I1028=--(AY1028&gt;AR1028))</f>
        <v>1</v>
      </c>
      <c r="BG1028" s="5" t="n">
        <f aca="false">SUM(AZ1028:BF1028)</f>
        <v>3</v>
      </c>
      <c r="BH1028" s="5" t="n">
        <f aca="false">SUM(AE1028:AK1028)+AB1028+AC1028+AD1028</f>
        <v>2000000000</v>
      </c>
    </row>
    <row r="1029" customFormat="false" ht="15" hidden="true" customHeight="false" outlineLevel="0" collapsed="false">
      <c r="A1029" s="5" t="n">
        <f aca="false">sensitivity_exit_usd</f>
        <v>2000000000</v>
      </c>
      <c r="B1029" s="2" t="n">
        <f aca="false">ROW()-ROW($B$955)</f>
        <v>74</v>
      </c>
      <c r="C1029" s="2" t="n">
        <f aca="false">MOD(QUOTIENT($B1029,1),2)</f>
        <v>0</v>
      </c>
      <c r="D1029" s="2" t="n">
        <f aca="false">MOD(QUOTIENT($B1029,2),2)</f>
        <v>1</v>
      </c>
      <c r="E1029" s="2" t="n">
        <f aca="false">MOD(QUOTIENT($B1029,4),2)</f>
        <v>0</v>
      </c>
      <c r="F1029" s="2" t="n">
        <f aca="false">MOD(QUOTIENT($B1029,8),2)</f>
        <v>1</v>
      </c>
      <c r="G1029" s="2" t="n">
        <f aca="false">MOD(QUOTIENT($B1029,16),2)</f>
        <v>0</v>
      </c>
      <c r="H1029" s="2" t="n">
        <f aca="false">MOD(QUOTIENT($B1029,32),2)</f>
        <v>0</v>
      </c>
      <c r="I1029" s="2" t="n">
        <f aca="false">MOD(QUOTIENT($B1029,64),2)</f>
        <v>1</v>
      </c>
      <c r="J1029" s="5" t="n">
        <f aca="false">IF($C1029=const_zero,MIN(class_series_f_invested_usd,MAX(const_zero,$A1029)),const_zero)</f>
        <v>30000000</v>
      </c>
      <c r="K1029" s="5" t="n">
        <f aca="false">IF($D1029=const_zero,MIN(class_series_e_invested_usd,MAX(const_zero,$A1029-SUM($J1029:$J1029))),const_zero)</f>
        <v>0</v>
      </c>
      <c r="L1029" s="5" t="n">
        <f aca="false">IF($E1029=const_zero,MIN(class_series_d_invested_usd,MAX(const_zero,$A1029-SUM($J1029:$K1029))),const_zero)</f>
        <v>100000000</v>
      </c>
      <c r="M1029" s="5" t="n">
        <f aca="false">IF($F1029=const_zero,MIN(class_series_c_invested_usd,MAX(const_zero,$A1029-SUM($J1029:$L1029))),const_zero)</f>
        <v>0</v>
      </c>
      <c r="N1029" s="5" t="n">
        <f aca="false">IF($G1029=const_zero,MIN(class_series_b_invested_usd,MAX(const_zero,$A1029-SUM($J1029:$M1029))),const_zero)</f>
        <v>30000000</v>
      </c>
      <c r="O1029" s="5" t="n">
        <f aca="false">IF($H1029=const_zero,MIN(class_series_a_invested_usd,MAX(const_zero,$A1029-SUM($J1029:$N1029))),const_zero)</f>
        <v>15000000</v>
      </c>
      <c r="P1029" s="5" t="n">
        <f aca="false">IF($I1029=const_zero,MIN(class_seed_invested_usd,MAX(const_zero,$A1029-SUM($J1029:$O1029))),const_zero)</f>
        <v>0</v>
      </c>
      <c r="Q1029" s="5" t="n">
        <f aca="false">MAX(const_zero,$A1029-SUM($J1029:$P1029))</f>
        <v>1825000000</v>
      </c>
      <c r="R1029" s="9" t="n">
        <f aca="false">common_rsa_total+Sensitivity!$AE$900+Sensitivity!$AJ$900+IF($C1029=const_one,Sensitivity!$D$900,const_zero)+IF($D1029=const_one,Sensitivity!$Y$900,const_zero)+IF($E1029=const_one,Sensitivity!$V$900,const_zero)+IF($F1029=const_one,Sensitivity!$S$900,const_zero)+IF($G1029=const_one,Sensitivity!$P$900,const_zero)+IF($H1029=const_one,Sensitivity!$M$900,const_zero)+IF($I1029=const_one,Sensitivity!$J$900,const_zero)</f>
        <v>22813833.1063222</v>
      </c>
      <c r="S1029" s="23" t="b">
        <f aca="false">IF($R1029&gt;const_zero,--($Q1029&gt;option_strike_usd*$R1029),const_zero)</f>
        <v>1</v>
      </c>
      <c r="T1029" s="7" t="n">
        <f aca="false">IF($R1029&gt;const_zero,IF($S1029=const_one,($Q1029+option_strike_usd*pre_f_options_issued)/($R1029+pre_f_options_issued),$Q1029/$R1029),const_zero)</f>
        <v>72.1937287144227</v>
      </c>
      <c r="U1029" s="5" t="n">
        <f aca="false">IF($C1029=const_one,Sensitivity!$D$900*$T1029,const_zero)</f>
        <v>0</v>
      </c>
      <c r="V1029" s="5" t="n">
        <f aca="false">IF($D1029=const_one,Sensitivity!$Y$900*$T1029,const_zero)</f>
        <v>442787260.220509</v>
      </c>
      <c r="W1029" s="5" t="n">
        <f aca="false">IF($E1029=const_one,Sensitivity!$V$900*$T1029,const_zero)</f>
        <v>0</v>
      </c>
      <c r="X1029" s="5" t="n">
        <f aca="false">IF($F1029=const_one,Sensitivity!$S$900*$T1029,const_zero)</f>
        <v>173264948.914615</v>
      </c>
      <c r="Y1029" s="5" t="n">
        <f aca="false">IF($G1029=const_one,Sensitivity!$P$900*$T1029,const_zero)</f>
        <v>0</v>
      </c>
      <c r="Z1029" s="5" t="n">
        <f aca="false">IF($H1029=const_one,Sensitivity!$M$900*$T1029,const_zero)</f>
        <v>0</v>
      </c>
      <c r="AA1029" s="5" t="n">
        <f aca="false">IF($I1029=const_one,Sensitivity!$J$900*$T1029,const_zero)</f>
        <v>360968643.572114</v>
      </c>
      <c r="AB1029" s="5" t="n">
        <f aca="false">(Sensitivity!$AE$900+Sensitivity!$AJ$900)*$T1029</f>
        <v>20251267.0769013</v>
      </c>
      <c r="AC1029" s="5" t="n">
        <f aca="false">common_rsa_total*$T1029</f>
        <v>649743558.429804</v>
      </c>
      <c r="AD1029" s="5" t="n">
        <f aca="false">IF($S1029=const_one,pre_f_options_issued*($T1029-option_strike_usd),const_zero)</f>
        <v>177984321.786057</v>
      </c>
      <c r="AE1029" s="5" t="n">
        <f aca="false">J1029+U1029</f>
        <v>30000000</v>
      </c>
      <c r="AF1029" s="5" t="n">
        <f aca="false">K1029+V1029</f>
        <v>442787260.220509</v>
      </c>
      <c r="AG1029" s="5" t="n">
        <f aca="false">L1029+W1029</f>
        <v>100000000</v>
      </c>
      <c r="AH1029" s="5" t="n">
        <f aca="false">M1029+X1029</f>
        <v>173264948.914615</v>
      </c>
      <c r="AI1029" s="5" t="n">
        <f aca="false">N1029+Y1029</f>
        <v>30000000</v>
      </c>
      <c r="AJ1029" s="5" t="n">
        <f aca="false">O1029+Z1029</f>
        <v>15000000</v>
      </c>
      <c r="AK1029" s="5" t="n">
        <f aca="false">P1029+AA1029</f>
        <v>360968643.572114</v>
      </c>
      <c r="AL1029" s="5" t="n">
        <f aca="false">INDEX($AE$955:$AE$1082,$B1029-$C1029*1+const_one)</f>
        <v>30000000</v>
      </c>
      <c r="AM1029" s="5" t="n">
        <f aca="false">INDEX($AF$955:$AF$1082,$B1029-$D1029*2+const_one)</f>
        <v>300000000</v>
      </c>
      <c r="AN1029" s="5" t="n">
        <f aca="false">INDEX($AG$955:$AG$1082,$B1029-$E1029*4+const_one)</f>
        <v>100000000</v>
      </c>
      <c r="AO1029" s="5" t="n">
        <f aca="false">INDEX($AH$955:$AH$1082,$B1029-$F1029*8+const_one)</f>
        <v>60000000</v>
      </c>
      <c r="AP1029" s="5" t="n">
        <f aca="false">INDEX($AI$955:$AI$1082,$B1029-$G1029*16+const_one)</f>
        <v>30000000</v>
      </c>
      <c r="AQ1029" s="5" t="n">
        <f aca="false">INDEX($AJ$955:$AJ$1082,$B1029-$H1029*32+const_one)</f>
        <v>15000000</v>
      </c>
      <c r="AR1029" s="5" t="n">
        <f aca="false">INDEX($AK$955:$AK$1082,$B1029-$I1029*64+const_one)</f>
        <v>5000000</v>
      </c>
      <c r="AS1029" s="5" t="n">
        <f aca="false">INDEX($AE$955:$AE$1082,$B1029+(const_one-$C1029)*1+const_one)</f>
        <v>56716314.9723175</v>
      </c>
      <c r="AT1029" s="5" t="n">
        <f aca="false">INDEX($AF$955:$AF$1082,$B1029+(const_one-$D1029)*2+const_one)</f>
        <v>442787260.220509</v>
      </c>
      <c r="AU1029" s="5" t="n">
        <f aca="false">INDEX($AG$955:$AG$1082,$B1029+(const_one-$E1029)*4+const_one)</f>
        <v>123546165.672587</v>
      </c>
      <c r="AV1029" s="5" t="n">
        <f aca="false">INDEX($AH$955:$AH$1082,$B1029+(const_one-$F1029)*8+const_one)</f>
        <v>173264948.914615</v>
      </c>
      <c r="AW1029" s="5" t="n">
        <f aca="false">INDEX($AI$955:$AI$1082,$B1029+(const_one-$G1029)*16+const_one)</f>
        <v>196811925.078265</v>
      </c>
      <c r="AX1029" s="5" t="n">
        <f aca="false">INDEX($AJ$955:$AJ$1082,$B1029+(const_one-$H1029)*32+const_one)</f>
        <v>303904160.443459</v>
      </c>
      <c r="AY1029" s="5" t="n">
        <f aca="false">INDEX($AK$955:$AK$1082,$B1029+(const_one-$I1029)*64+const_one)</f>
        <v>360968643.572114</v>
      </c>
      <c r="AZ1029" s="5" t="n">
        <f aca="false">--($C1029=--(AS1029&gt;AL1029))</f>
        <v>0</v>
      </c>
      <c r="BA1029" s="5" t="n">
        <f aca="false">--($D1029=--(AT1029&gt;AM1029))</f>
        <v>1</v>
      </c>
      <c r="BB1029" s="5" t="n">
        <f aca="false">--($E1029=--(AU1029&gt;AN1029))</f>
        <v>0</v>
      </c>
      <c r="BC1029" s="5" t="n">
        <f aca="false">--($F1029=--(AV1029&gt;AO1029))</f>
        <v>1</v>
      </c>
      <c r="BD1029" s="5" t="n">
        <f aca="false">--($G1029=--(AW1029&gt;AP1029))</f>
        <v>0</v>
      </c>
      <c r="BE1029" s="5" t="n">
        <f aca="false">--($H1029=--(AX1029&gt;AQ1029))</f>
        <v>0</v>
      </c>
      <c r="BF1029" s="5" t="n">
        <f aca="false">--($I1029=--(AY1029&gt;AR1029))</f>
        <v>1</v>
      </c>
      <c r="BG1029" s="5" t="n">
        <f aca="false">SUM(AZ1029:BF1029)</f>
        <v>3</v>
      </c>
      <c r="BH1029" s="5" t="n">
        <f aca="false">SUM(AE1029:AK1029)+AB1029+AC1029+AD1029</f>
        <v>2000000000</v>
      </c>
    </row>
    <row r="1030" customFormat="false" ht="15" hidden="true" customHeight="false" outlineLevel="0" collapsed="false">
      <c r="A1030" s="5" t="n">
        <f aca="false">sensitivity_exit_usd</f>
        <v>2000000000</v>
      </c>
      <c r="B1030" s="2" t="n">
        <f aca="false">ROW()-ROW($B$955)</f>
        <v>75</v>
      </c>
      <c r="C1030" s="2" t="n">
        <f aca="false">MOD(QUOTIENT($B1030,1),2)</f>
        <v>1</v>
      </c>
      <c r="D1030" s="2" t="n">
        <f aca="false">MOD(QUOTIENT($B1030,2),2)</f>
        <v>1</v>
      </c>
      <c r="E1030" s="2" t="n">
        <f aca="false">MOD(QUOTIENT($B1030,4),2)</f>
        <v>0</v>
      </c>
      <c r="F1030" s="2" t="n">
        <f aca="false">MOD(QUOTIENT($B1030,8),2)</f>
        <v>1</v>
      </c>
      <c r="G1030" s="2" t="n">
        <f aca="false">MOD(QUOTIENT($B1030,16),2)</f>
        <v>0</v>
      </c>
      <c r="H1030" s="2" t="n">
        <f aca="false">MOD(QUOTIENT($B1030,32),2)</f>
        <v>0</v>
      </c>
      <c r="I1030" s="2" t="n">
        <f aca="false">MOD(QUOTIENT($B1030,64),2)</f>
        <v>1</v>
      </c>
      <c r="J1030" s="5" t="n">
        <f aca="false">IF($C1030=const_zero,MIN(class_series_f_invested_usd,MAX(const_zero,$A1030)),const_zero)</f>
        <v>0</v>
      </c>
      <c r="K1030" s="5" t="n">
        <f aca="false">IF($D1030=const_zero,MIN(class_series_e_invested_usd,MAX(const_zero,$A1030-SUM($J1030:$J1030))),const_zero)</f>
        <v>0</v>
      </c>
      <c r="L1030" s="5" t="n">
        <f aca="false">IF($E1030=const_zero,MIN(class_series_d_invested_usd,MAX(const_zero,$A1030-SUM($J1030:$K1030))),const_zero)</f>
        <v>100000000</v>
      </c>
      <c r="M1030" s="5" t="n">
        <f aca="false">IF($F1030=const_zero,MIN(class_series_c_invested_usd,MAX(const_zero,$A1030-SUM($J1030:$L1030))),const_zero)</f>
        <v>0</v>
      </c>
      <c r="N1030" s="5" t="n">
        <f aca="false">IF($G1030=const_zero,MIN(class_series_b_invested_usd,MAX(const_zero,$A1030-SUM($J1030:$M1030))),const_zero)</f>
        <v>30000000</v>
      </c>
      <c r="O1030" s="5" t="n">
        <f aca="false">IF($H1030=const_zero,MIN(class_series_a_invested_usd,MAX(const_zero,$A1030-SUM($J1030:$N1030))),const_zero)</f>
        <v>15000000</v>
      </c>
      <c r="P1030" s="5" t="n">
        <f aca="false">IF($I1030=const_zero,MIN(class_seed_invested_usd,MAX(const_zero,$A1030-SUM($J1030:$O1030))),const_zero)</f>
        <v>0</v>
      </c>
      <c r="Q1030" s="5" t="n">
        <f aca="false">MAX(const_zero,$A1030-SUM($J1030:$P1030))</f>
        <v>1855000000</v>
      </c>
      <c r="R1030" s="9" t="n">
        <f aca="false">common_rsa_total+Sensitivity!$AE$900+Sensitivity!$AJ$900+IF($C1030=const_one,Sensitivity!$D$900,const_zero)+IF($D1030=const_one,Sensitivity!$Y$900,const_zero)+IF($E1030=const_one,Sensitivity!$V$900,const_zero)+IF($F1030=const_one,Sensitivity!$S$900,const_zero)+IF($G1030=const_one,Sensitivity!$P$900,const_zero)+IF($H1030=const_one,Sensitivity!$M$900,const_zero)+IF($I1030=const_one,Sensitivity!$J$900,const_zero)</f>
        <v>23611101.1755256</v>
      </c>
      <c r="S1030" s="23" t="b">
        <f aca="false">IF($R1030&gt;const_zero,--($Q1030&gt;option_strike_usd*$R1030),const_zero)</f>
        <v>1</v>
      </c>
      <c r="T1030" s="7" t="n">
        <f aca="false">IF($R1030&gt;const_zero,IF($S1030=const_one,($Q1030+option_strike_usd*pre_f_options_issued)/($R1030+pre_f_options_issued),$Q1030/$R1030),const_zero)</f>
        <v>71.1383249413116</v>
      </c>
      <c r="U1030" s="5" t="n">
        <f aca="false">IF($C1030=const_one,Sensitivity!$D$900*$T1030,const_zero)</f>
        <v>56716314.9723175</v>
      </c>
      <c r="V1030" s="5" t="n">
        <f aca="false">IF($D1030=const_one,Sensitivity!$Y$900*$T1030,const_zero)</f>
        <v>436314130.858112</v>
      </c>
      <c r="W1030" s="5" t="n">
        <f aca="false">IF($E1030=const_one,Sensitivity!$V$900*$T1030,const_zero)</f>
        <v>0</v>
      </c>
      <c r="X1030" s="5" t="n">
        <f aca="false">IF($F1030=const_one,Sensitivity!$S$900*$T1030,const_zero)</f>
        <v>170731979.859148</v>
      </c>
      <c r="Y1030" s="5" t="n">
        <f aca="false">IF($G1030=const_one,Sensitivity!$P$900*$T1030,const_zero)</f>
        <v>0</v>
      </c>
      <c r="Z1030" s="5" t="n">
        <f aca="false">IF($H1030=const_one,Sensitivity!$M$900*$T1030,const_zero)</f>
        <v>0</v>
      </c>
      <c r="AA1030" s="5" t="n">
        <f aca="false">IF($I1030=const_one,Sensitivity!$J$900*$T1030,const_zero)</f>
        <v>355691624.706558</v>
      </c>
      <c r="AB1030" s="5" t="n">
        <f aca="false">(Sensitivity!$AE$900+Sensitivity!$AJ$900)*$T1030</f>
        <v>19955212.778781</v>
      </c>
      <c r="AC1030" s="5" t="n">
        <f aca="false">common_rsa_total*$T1030</f>
        <v>640244924.471804</v>
      </c>
      <c r="AD1030" s="5" t="n">
        <f aca="false">IF($S1030=const_one,pre_f_options_issued*($T1030-option_strike_usd),const_zero)</f>
        <v>175345812.353279</v>
      </c>
      <c r="AE1030" s="5" t="n">
        <f aca="false">J1030+U1030</f>
        <v>56716314.9723175</v>
      </c>
      <c r="AF1030" s="5" t="n">
        <f aca="false">K1030+V1030</f>
        <v>436314130.858112</v>
      </c>
      <c r="AG1030" s="5" t="n">
        <f aca="false">L1030+W1030</f>
        <v>100000000</v>
      </c>
      <c r="AH1030" s="5" t="n">
        <f aca="false">M1030+X1030</f>
        <v>170731979.859148</v>
      </c>
      <c r="AI1030" s="5" t="n">
        <f aca="false">N1030+Y1030</f>
        <v>30000000</v>
      </c>
      <c r="AJ1030" s="5" t="n">
        <f aca="false">O1030+Z1030</f>
        <v>15000000</v>
      </c>
      <c r="AK1030" s="5" t="n">
        <f aca="false">P1030+AA1030</f>
        <v>355691624.706558</v>
      </c>
      <c r="AL1030" s="5" t="n">
        <f aca="false">INDEX($AE$955:$AE$1082,$B1030-$C1030*1+const_one)</f>
        <v>30000000</v>
      </c>
      <c r="AM1030" s="5" t="n">
        <f aca="false">INDEX($AF$955:$AF$1082,$B1030-$D1030*2+const_one)</f>
        <v>300000000</v>
      </c>
      <c r="AN1030" s="5" t="n">
        <f aca="false">INDEX($AG$955:$AG$1082,$B1030-$E1030*4+const_one)</f>
        <v>100000000</v>
      </c>
      <c r="AO1030" s="5" t="n">
        <f aca="false">INDEX($AH$955:$AH$1082,$B1030-$F1030*8+const_one)</f>
        <v>60000000</v>
      </c>
      <c r="AP1030" s="5" t="n">
        <f aca="false">INDEX($AI$955:$AI$1082,$B1030-$G1030*16+const_one)</f>
        <v>30000000</v>
      </c>
      <c r="AQ1030" s="5" t="n">
        <f aca="false">INDEX($AJ$955:$AJ$1082,$B1030-$H1030*32+const_one)</f>
        <v>15000000</v>
      </c>
      <c r="AR1030" s="5" t="n">
        <f aca="false">INDEX($AK$955:$AK$1082,$B1030-$I1030*64+const_one)</f>
        <v>5000000</v>
      </c>
      <c r="AS1030" s="5" t="n">
        <f aca="false">INDEX($AE$955:$AE$1082,$B1030+(const_one-$C1030)*1+const_one)</f>
        <v>56716314.9723175</v>
      </c>
      <c r="AT1030" s="5" t="n">
        <f aca="false">INDEX($AF$955:$AF$1082,$B1030+(const_one-$D1030)*2+const_one)</f>
        <v>436314130.858112</v>
      </c>
      <c r="AU1030" s="5" t="n">
        <f aca="false">INDEX($AG$955:$AG$1082,$B1030+(const_one-$E1030)*4+const_one)</f>
        <v>121876555.856694</v>
      </c>
      <c r="AV1030" s="5" t="n">
        <f aca="false">INDEX($AH$955:$AH$1082,$B1030+(const_one-$F1030)*8+const_one)</f>
        <v>170731979.859148</v>
      </c>
      <c r="AW1030" s="5" t="n">
        <f aca="false">INDEX($AI$955:$AI$1082,$B1030+(const_one-$G1030)*16+const_one)</f>
        <v>194513425.165813</v>
      </c>
      <c r="AX1030" s="5" t="n">
        <f aca="false">INDEX($AJ$955:$AJ$1082,$B1030+(const_one-$H1030)*32+const_one)</f>
        <v>300937596.106861</v>
      </c>
      <c r="AY1030" s="5" t="n">
        <f aca="false">INDEX($AK$955:$AK$1082,$B1030+(const_one-$I1030)*64+const_one)</f>
        <v>355691624.706558</v>
      </c>
      <c r="AZ1030" s="5" t="n">
        <f aca="false">--($C1030=--(AS1030&gt;AL1030))</f>
        <v>1</v>
      </c>
      <c r="BA1030" s="5" t="n">
        <f aca="false">--($D1030=--(AT1030&gt;AM1030))</f>
        <v>1</v>
      </c>
      <c r="BB1030" s="5" t="n">
        <f aca="false">--($E1030=--(AU1030&gt;AN1030))</f>
        <v>0</v>
      </c>
      <c r="BC1030" s="5" t="n">
        <f aca="false">--($F1030=--(AV1030&gt;AO1030))</f>
        <v>1</v>
      </c>
      <c r="BD1030" s="5" t="n">
        <f aca="false">--($G1030=--(AW1030&gt;AP1030))</f>
        <v>0</v>
      </c>
      <c r="BE1030" s="5" t="n">
        <f aca="false">--($H1030=--(AX1030&gt;AQ1030))</f>
        <v>0</v>
      </c>
      <c r="BF1030" s="5" t="n">
        <f aca="false">--($I1030=--(AY1030&gt;AR1030))</f>
        <v>1</v>
      </c>
      <c r="BG1030" s="5" t="n">
        <f aca="false">SUM(AZ1030:BF1030)</f>
        <v>4</v>
      </c>
      <c r="BH1030" s="5" t="n">
        <f aca="false">SUM(AE1030:AK1030)+AB1030+AC1030+AD1030</f>
        <v>2000000000</v>
      </c>
    </row>
    <row r="1031" customFormat="false" ht="15" hidden="true" customHeight="false" outlineLevel="0" collapsed="false">
      <c r="A1031" s="5" t="n">
        <f aca="false">sensitivity_exit_usd</f>
        <v>2000000000</v>
      </c>
      <c r="B1031" s="2" t="n">
        <f aca="false">ROW()-ROW($B$955)</f>
        <v>76</v>
      </c>
      <c r="C1031" s="2" t="n">
        <f aca="false">MOD(QUOTIENT($B1031,1),2)</f>
        <v>0</v>
      </c>
      <c r="D1031" s="2" t="n">
        <f aca="false">MOD(QUOTIENT($B1031,2),2)</f>
        <v>0</v>
      </c>
      <c r="E1031" s="2" t="n">
        <f aca="false">MOD(QUOTIENT($B1031,4),2)</f>
        <v>1</v>
      </c>
      <c r="F1031" s="2" t="n">
        <f aca="false">MOD(QUOTIENT($B1031,8),2)</f>
        <v>1</v>
      </c>
      <c r="G1031" s="2" t="n">
        <f aca="false">MOD(QUOTIENT($B1031,16),2)</f>
        <v>0</v>
      </c>
      <c r="H1031" s="2" t="n">
        <f aca="false">MOD(QUOTIENT($B1031,32),2)</f>
        <v>0</v>
      </c>
      <c r="I1031" s="2" t="n">
        <f aca="false">MOD(QUOTIENT($B1031,64),2)</f>
        <v>1</v>
      </c>
      <c r="J1031" s="5" t="n">
        <f aca="false">IF($C1031=const_zero,MIN(class_series_f_invested_usd,MAX(const_zero,$A1031)),const_zero)</f>
        <v>30000000</v>
      </c>
      <c r="K1031" s="5" t="n">
        <f aca="false">IF($D1031=const_zero,MIN(class_series_e_invested_usd,MAX(const_zero,$A1031-SUM($J1031:$J1031))),const_zero)</f>
        <v>300000000</v>
      </c>
      <c r="L1031" s="5" t="n">
        <f aca="false">IF($E1031=const_zero,MIN(class_series_d_invested_usd,MAX(const_zero,$A1031-SUM($J1031:$K1031))),const_zero)</f>
        <v>0</v>
      </c>
      <c r="M1031" s="5" t="n">
        <f aca="false">IF($F1031=const_zero,MIN(class_series_c_invested_usd,MAX(const_zero,$A1031-SUM($J1031:$L1031))),const_zero)</f>
        <v>0</v>
      </c>
      <c r="N1031" s="5" t="n">
        <f aca="false">IF($G1031=const_zero,MIN(class_series_b_invested_usd,MAX(const_zero,$A1031-SUM($J1031:$M1031))),const_zero)</f>
        <v>30000000</v>
      </c>
      <c r="O1031" s="5" t="n">
        <f aca="false">IF($H1031=const_zero,MIN(class_series_a_invested_usd,MAX(const_zero,$A1031-SUM($J1031:$N1031))),const_zero)</f>
        <v>15000000</v>
      </c>
      <c r="P1031" s="5" t="n">
        <f aca="false">IF($I1031=const_zero,MIN(class_seed_invested_usd,MAX(const_zero,$A1031-SUM($J1031:$O1031))),const_zero)</f>
        <v>0</v>
      </c>
      <c r="Q1031" s="5" t="n">
        <f aca="false">MAX(const_zero,$A1031-SUM($J1031:$P1031))</f>
        <v>1625000000</v>
      </c>
      <c r="R1031" s="9" t="n">
        <f aca="false">common_rsa_total+Sensitivity!$AE$900+Sensitivity!$AJ$900+IF($C1031=const_one,Sensitivity!$D$900,const_zero)+IF($D1031=const_one,Sensitivity!$Y$900,const_zero)+IF($E1031=const_one,Sensitivity!$V$900,const_zero)+IF($F1031=const_one,Sensitivity!$S$900,const_zero)+IF($G1031=const_one,Sensitivity!$P$900,const_zero)+IF($H1031=const_one,Sensitivity!$M$900,const_zero)+IF($I1031=const_one,Sensitivity!$J$900,const_zero)</f>
        <v>18414164.1892672</v>
      </c>
      <c r="S1031" s="23" t="b">
        <f aca="false">IF($R1031&gt;const_zero,--($Q1031&gt;option_strike_usd*$R1031),const_zero)</f>
        <v>1</v>
      </c>
      <c r="T1031" s="7" t="n">
        <f aca="false">IF($R1031&gt;const_zero,IF($S1031=const_one,($Q1031+option_strike_usd*pre_f_options_issued)/($R1031+pre_f_options_issued),$Q1031/$R1031),const_zero)</f>
        <v>77.8180751222756</v>
      </c>
      <c r="U1031" s="5" t="n">
        <f aca="false">IF($C1031=const_one,Sensitivity!$D$900*$T1031,const_zero)</f>
        <v>0</v>
      </c>
      <c r="V1031" s="5" t="n">
        <f aca="false">IF($D1031=const_one,Sensitivity!$Y$900*$T1031,const_zero)</f>
        <v>0</v>
      </c>
      <c r="W1031" s="5" t="n">
        <f aca="false">IF($E1031=const_one,Sensitivity!$V$900*$T1031,const_zero)</f>
        <v>134909411.790012</v>
      </c>
      <c r="X1031" s="5" t="n">
        <f aca="false">IF($F1031=const_one,Sensitivity!$S$900*$T1031,const_zero)</f>
        <v>186763380.293461</v>
      </c>
      <c r="Y1031" s="5" t="n">
        <f aca="false">IF($G1031=const_one,Sensitivity!$P$900*$T1031,const_zero)</f>
        <v>0</v>
      </c>
      <c r="Z1031" s="5" t="n">
        <f aca="false">IF($H1031=const_one,Sensitivity!$M$900*$T1031,const_zero)</f>
        <v>0</v>
      </c>
      <c r="AA1031" s="5" t="n">
        <f aca="false">IF($I1031=const_one,Sensitivity!$J$900*$T1031,const_zero)</f>
        <v>389090375.611378</v>
      </c>
      <c r="AB1031" s="5" t="n">
        <f aca="false">(Sensitivity!$AE$900+Sensitivity!$AJ$900)*$T1031</f>
        <v>21828968.3989787</v>
      </c>
      <c r="AC1031" s="5" t="n">
        <f aca="false">common_rsa_total*$T1031</f>
        <v>700362676.100481</v>
      </c>
      <c r="AD1031" s="5" t="n">
        <f aca="false">IF($S1031=const_one,pre_f_options_issued*($T1031-option_strike_usd),const_zero)</f>
        <v>192045187.805689</v>
      </c>
      <c r="AE1031" s="5" t="n">
        <f aca="false">J1031+U1031</f>
        <v>30000000</v>
      </c>
      <c r="AF1031" s="5" t="n">
        <f aca="false">K1031+V1031</f>
        <v>300000000</v>
      </c>
      <c r="AG1031" s="5" t="n">
        <f aca="false">L1031+W1031</f>
        <v>134909411.790012</v>
      </c>
      <c r="AH1031" s="5" t="n">
        <f aca="false">M1031+X1031</f>
        <v>186763380.293461</v>
      </c>
      <c r="AI1031" s="5" t="n">
        <f aca="false">N1031+Y1031</f>
        <v>30000000</v>
      </c>
      <c r="AJ1031" s="5" t="n">
        <f aca="false">O1031+Z1031</f>
        <v>15000000</v>
      </c>
      <c r="AK1031" s="5" t="n">
        <f aca="false">P1031+AA1031</f>
        <v>389090375.611378</v>
      </c>
      <c r="AL1031" s="5" t="n">
        <f aca="false">INDEX($AE$955:$AE$1082,$B1031-$C1031*1+const_one)</f>
        <v>30000000</v>
      </c>
      <c r="AM1031" s="5" t="n">
        <f aca="false">INDEX($AF$955:$AF$1082,$B1031-$D1031*2+const_one)</f>
        <v>300000000</v>
      </c>
      <c r="AN1031" s="5" t="n">
        <f aca="false">INDEX($AG$955:$AG$1082,$B1031-$E1031*4+const_one)</f>
        <v>100000000</v>
      </c>
      <c r="AO1031" s="5" t="n">
        <f aca="false">INDEX($AH$955:$AH$1082,$B1031-$F1031*8+const_one)</f>
        <v>60000000</v>
      </c>
      <c r="AP1031" s="5" t="n">
        <f aca="false">INDEX($AI$955:$AI$1082,$B1031-$G1031*16+const_one)</f>
        <v>30000000</v>
      </c>
      <c r="AQ1031" s="5" t="n">
        <f aca="false">INDEX($AJ$955:$AJ$1082,$B1031-$H1031*32+const_one)</f>
        <v>15000000</v>
      </c>
      <c r="AR1031" s="5" t="n">
        <f aca="false">INDEX($AK$955:$AK$1082,$B1031-$I1031*64+const_one)</f>
        <v>5000000</v>
      </c>
      <c r="AS1031" s="5" t="n">
        <f aca="false">INDEX($AE$955:$AE$1082,$B1031+(const_one-$C1031)*1+const_one)</f>
        <v>60865253.3362434</v>
      </c>
      <c r="AT1031" s="5" t="n">
        <f aca="false">INDEX($AF$955:$AF$1082,$B1031+(const_one-$D1031)*2+const_one)</f>
        <v>437082230.296097</v>
      </c>
      <c r="AU1031" s="5" t="n">
        <f aca="false">INDEX($AG$955:$AG$1082,$B1031+(const_one-$E1031)*4+const_one)</f>
        <v>134909411.790012</v>
      </c>
      <c r="AV1031" s="5" t="n">
        <f aca="false">INDEX($AH$955:$AH$1082,$B1031+(const_one-$F1031)*8+const_one)</f>
        <v>186763380.293461</v>
      </c>
      <c r="AW1031" s="5" t="n">
        <f aca="false">INDEX($AI$955:$AI$1082,$B1031+(const_one-$G1031)*16+const_one)</f>
        <v>207931164.168877</v>
      </c>
      <c r="AX1031" s="5" t="n">
        <f aca="false">INDEX($AJ$955:$AJ$1082,$B1031+(const_one-$H1031)*32+const_one)</f>
        <v>316911629.486447</v>
      </c>
      <c r="AY1031" s="5" t="n">
        <f aca="false">INDEX($AK$955:$AK$1082,$B1031+(const_one-$I1031)*64+const_one)</f>
        <v>389090375.611378</v>
      </c>
      <c r="AZ1031" s="5" t="n">
        <f aca="false">--($C1031=--(AS1031&gt;AL1031))</f>
        <v>0</v>
      </c>
      <c r="BA1031" s="5" t="n">
        <f aca="false">--($D1031=--(AT1031&gt;AM1031))</f>
        <v>0</v>
      </c>
      <c r="BB1031" s="5" t="n">
        <f aca="false">--($E1031=--(AU1031&gt;AN1031))</f>
        <v>1</v>
      </c>
      <c r="BC1031" s="5" t="n">
        <f aca="false">--($F1031=--(AV1031&gt;AO1031))</f>
        <v>1</v>
      </c>
      <c r="BD1031" s="5" t="n">
        <f aca="false">--($G1031=--(AW1031&gt;AP1031))</f>
        <v>0</v>
      </c>
      <c r="BE1031" s="5" t="n">
        <f aca="false">--($H1031=--(AX1031&gt;AQ1031))</f>
        <v>0</v>
      </c>
      <c r="BF1031" s="5" t="n">
        <f aca="false">--($I1031=--(AY1031&gt;AR1031))</f>
        <v>1</v>
      </c>
      <c r="BG1031" s="5" t="n">
        <f aca="false">SUM(AZ1031:BF1031)</f>
        <v>3</v>
      </c>
      <c r="BH1031" s="5" t="n">
        <f aca="false">SUM(AE1031:AK1031)+AB1031+AC1031+AD1031</f>
        <v>2000000000</v>
      </c>
    </row>
    <row r="1032" customFormat="false" ht="15" hidden="true" customHeight="false" outlineLevel="0" collapsed="false">
      <c r="A1032" s="5" t="n">
        <f aca="false">sensitivity_exit_usd</f>
        <v>2000000000</v>
      </c>
      <c r="B1032" s="2" t="n">
        <f aca="false">ROW()-ROW($B$955)</f>
        <v>77</v>
      </c>
      <c r="C1032" s="2" t="n">
        <f aca="false">MOD(QUOTIENT($B1032,1),2)</f>
        <v>1</v>
      </c>
      <c r="D1032" s="2" t="n">
        <f aca="false">MOD(QUOTIENT($B1032,2),2)</f>
        <v>0</v>
      </c>
      <c r="E1032" s="2" t="n">
        <f aca="false">MOD(QUOTIENT($B1032,4),2)</f>
        <v>1</v>
      </c>
      <c r="F1032" s="2" t="n">
        <f aca="false">MOD(QUOTIENT($B1032,8),2)</f>
        <v>1</v>
      </c>
      <c r="G1032" s="2" t="n">
        <f aca="false">MOD(QUOTIENT($B1032,16),2)</f>
        <v>0</v>
      </c>
      <c r="H1032" s="2" t="n">
        <f aca="false">MOD(QUOTIENT($B1032,32),2)</f>
        <v>0</v>
      </c>
      <c r="I1032" s="2" t="n">
        <f aca="false">MOD(QUOTIENT($B1032,64),2)</f>
        <v>1</v>
      </c>
      <c r="J1032" s="5" t="n">
        <f aca="false">IF($C1032=const_zero,MIN(class_series_f_invested_usd,MAX(const_zero,$A1032)),const_zero)</f>
        <v>0</v>
      </c>
      <c r="K1032" s="5" t="n">
        <f aca="false">IF($D1032=const_zero,MIN(class_series_e_invested_usd,MAX(const_zero,$A1032-SUM($J1032:$J1032))),const_zero)</f>
        <v>300000000</v>
      </c>
      <c r="L1032" s="5" t="n">
        <f aca="false">IF($E1032=const_zero,MIN(class_series_d_invested_usd,MAX(const_zero,$A1032-SUM($J1032:$K1032))),const_zero)</f>
        <v>0</v>
      </c>
      <c r="M1032" s="5" t="n">
        <f aca="false">IF($F1032=const_zero,MIN(class_series_c_invested_usd,MAX(const_zero,$A1032-SUM($J1032:$L1032))),const_zero)</f>
        <v>0</v>
      </c>
      <c r="N1032" s="5" t="n">
        <f aca="false">IF($G1032=const_zero,MIN(class_series_b_invested_usd,MAX(const_zero,$A1032-SUM($J1032:$M1032))),const_zero)</f>
        <v>30000000</v>
      </c>
      <c r="O1032" s="5" t="n">
        <f aca="false">IF($H1032=const_zero,MIN(class_series_a_invested_usd,MAX(const_zero,$A1032-SUM($J1032:$N1032))),const_zero)</f>
        <v>15000000</v>
      </c>
      <c r="P1032" s="5" t="n">
        <f aca="false">IF($I1032=const_zero,MIN(class_seed_invested_usd,MAX(const_zero,$A1032-SUM($J1032:$O1032))),const_zero)</f>
        <v>0</v>
      </c>
      <c r="Q1032" s="5" t="n">
        <f aca="false">MAX(const_zero,$A1032-SUM($J1032:$P1032))</f>
        <v>1655000000</v>
      </c>
      <c r="R1032" s="9" t="n">
        <f aca="false">common_rsa_total+Sensitivity!$AE$900+Sensitivity!$AJ$900+IF($C1032=const_one,Sensitivity!$D$900,const_zero)+IF($D1032=const_one,Sensitivity!$Y$900,const_zero)+IF($E1032=const_one,Sensitivity!$V$900,const_zero)+IF($F1032=const_one,Sensitivity!$S$900,const_zero)+IF($G1032=const_one,Sensitivity!$P$900,const_zero)+IF($H1032=const_one,Sensitivity!$M$900,const_zero)+IF($I1032=const_one,Sensitivity!$J$900,const_zero)</f>
        <v>19211432.2584705</v>
      </c>
      <c r="S1032" s="23" t="b">
        <f aca="false">IF($R1032&gt;const_zero,--($Q1032&gt;option_strike_usd*$R1032),const_zero)</f>
        <v>1</v>
      </c>
      <c r="T1032" s="7" t="n">
        <f aca="false">IF($R1032&gt;const_zero,IF($S1032=const_one,($Q1032+option_strike_usd*pre_f_options_issued)/($R1032+pre_f_options_issued),$Q1032/$R1032),const_zero)</f>
        <v>76.3422689147255</v>
      </c>
      <c r="U1032" s="5" t="n">
        <f aca="false">IF($C1032=const_one,Sensitivity!$D$900*$T1032,const_zero)</f>
        <v>60865253.3362434</v>
      </c>
      <c r="V1032" s="5" t="n">
        <f aca="false">IF($D1032=const_one,Sensitivity!$Y$900*$T1032,const_zero)</f>
        <v>0</v>
      </c>
      <c r="W1032" s="5" t="n">
        <f aca="false">IF($E1032=const_one,Sensitivity!$V$900*$T1032,const_zero)</f>
        <v>132350878.350785</v>
      </c>
      <c r="X1032" s="5" t="n">
        <f aca="false">IF($F1032=const_one,Sensitivity!$S$900*$T1032,const_zero)</f>
        <v>183221445.395341</v>
      </c>
      <c r="Y1032" s="5" t="n">
        <f aca="false">IF($G1032=const_one,Sensitivity!$P$900*$T1032,const_zero)</f>
        <v>0</v>
      </c>
      <c r="Z1032" s="5" t="n">
        <f aca="false">IF($H1032=const_one,Sensitivity!$M$900*$T1032,const_zero)</f>
        <v>0</v>
      </c>
      <c r="AA1032" s="5" t="n">
        <f aca="false">IF($I1032=const_one,Sensitivity!$J$900*$T1032,const_zero)</f>
        <v>381711344.573627</v>
      </c>
      <c r="AB1032" s="5" t="n">
        <f aca="false">(Sensitivity!$AE$900+Sensitivity!$AJ$900)*$T1032</f>
        <v>21414985.8246602</v>
      </c>
      <c r="AC1032" s="5" t="n">
        <f aca="false">common_rsa_total*$T1032</f>
        <v>687080420.232529</v>
      </c>
      <c r="AD1032" s="5" t="n">
        <f aca="false">IF($S1032=const_one,pre_f_options_issued*($T1032-option_strike_usd),const_zero)</f>
        <v>188355672.286814</v>
      </c>
      <c r="AE1032" s="5" t="n">
        <f aca="false">J1032+U1032</f>
        <v>60865253.3362434</v>
      </c>
      <c r="AF1032" s="5" t="n">
        <f aca="false">K1032+V1032</f>
        <v>300000000</v>
      </c>
      <c r="AG1032" s="5" t="n">
        <f aca="false">L1032+W1032</f>
        <v>132350878.350785</v>
      </c>
      <c r="AH1032" s="5" t="n">
        <f aca="false">M1032+X1032</f>
        <v>183221445.395341</v>
      </c>
      <c r="AI1032" s="5" t="n">
        <f aca="false">N1032+Y1032</f>
        <v>30000000</v>
      </c>
      <c r="AJ1032" s="5" t="n">
        <f aca="false">O1032+Z1032</f>
        <v>15000000</v>
      </c>
      <c r="AK1032" s="5" t="n">
        <f aca="false">P1032+AA1032</f>
        <v>381711344.573627</v>
      </c>
      <c r="AL1032" s="5" t="n">
        <f aca="false">INDEX($AE$955:$AE$1082,$B1032-$C1032*1+const_one)</f>
        <v>30000000</v>
      </c>
      <c r="AM1032" s="5" t="n">
        <f aca="false">INDEX($AF$955:$AF$1082,$B1032-$D1032*2+const_one)</f>
        <v>300000000</v>
      </c>
      <c r="AN1032" s="5" t="n">
        <f aca="false">INDEX($AG$955:$AG$1082,$B1032-$E1032*4+const_one)</f>
        <v>100000000</v>
      </c>
      <c r="AO1032" s="5" t="n">
        <f aca="false">INDEX($AH$955:$AH$1082,$B1032-$F1032*8+const_one)</f>
        <v>60000000</v>
      </c>
      <c r="AP1032" s="5" t="n">
        <f aca="false">INDEX($AI$955:$AI$1082,$B1032-$G1032*16+const_one)</f>
        <v>30000000</v>
      </c>
      <c r="AQ1032" s="5" t="n">
        <f aca="false">INDEX($AJ$955:$AJ$1082,$B1032-$H1032*32+const_one)</f>
        <v>15000000</v>
      </c>
      <c r="AR1032" s="5" t="n">
        <f aca="false">INDEX($AK$955:$AK$1082,$B1032-$I1032*64+const_one)</f>
        <v>5000000</v>
      </c>
      <c r="AS1032" s="5" t="n">
        <f aca="false">INDEX($AE$955:$AE$1082,$B1032+(const_one-$C1032)*1+const_one)</f>
        <v>60865253.3362434</v>
      </c>
      <c r="AT1032" s="5" t="n">
        <f aca="false">INDEX($AF$955:$AF$1082,$B1032+(const_one-$D1032)*2+const_one)</f>
        <v>431175476.508297</v>
      </c>
      <c r="AU1032" s="5" t="n">
        <f aca="false">INDEX($AG$955:$AG$1082,$B1032+(const_one-$E1032)*4+const_one)</f>
        <v>132350878.350785</v>
      </c>
      <c r="AV1032" s="5" t="n">
        <f aca="false">INDEX($AH$955:$AH$1082,$B1032+(const_one-$F1032)*8+const_one)</f>
        <v>183221445.395341</v>
      </c>
      <c r="AW1032" s="5" t="n">
        <f aca="false">INDEX($AI$955:$AI$1082,$B1032+(const_one-$G1032)*16+const_one)</f>
        <v>204864693.678963</v>
      </c>
      <c r="AX1032" s="5" t="n">
        <f aca="false">INDEX($AJ$955:$AJ$1082,$B1032+(const_one-$H1032)*32+const_one)</f>
        <v>313068199.379244</v>
      </c>
      <c r="AY1032" s="5" t="n">
        <f aca="false">INDEX($AK$955:$AK$1082,$B1032+(const_one-$I1032)*64+const_one)</f>
        <v>381711344.573627</v>
      </c>
      <c r="AZ1032" s="5" t="n">
        <f aca="false">--($C1032=--(AS1032&gt;AL1032))</f>
        <v>1</v>
      </c>
      <c r="BA1032" s="5" t="n">
        <f aca="false">--($D1032=--(AT1032&gt;AM1032))</f>
        <v>0</v>
      </c>
      <c r="BB1032" s="5" t="n">
        <f aca="false">--($E1032=--(AU1032&gt;AN1032))</f>
        <v>1</v>
      </c>
      <c r="BC1032" s="5" t="n">
        <f aca="false">--($F1032=--(AV1032&gt;AO1032))</f>
        <v>1</v>
      </c>
      <c r="BD1032" s="5" t="n">
        <f aca="false">--($G1032=--(AW1032&gt;AP1032))</f>
        <v>0</v>
      </c>
      <c r="BE1032" s="5" t="n">
        <f aca="false">--($H1032=--(AX1032&gt;AQ1032))</f>
        <v>0</v>
      </c>
      <c r="BF1032" s="5" t="n">
        <f aca="false">--($I1032=--(AY1032&gt;AR1032))</f>
        <v>1</v>
      </c>
      <c r="BG1032" s="5" t="n">
        <f aca="false">SUM(AZ1032:BF1032)</f>
        <v>4</v>
      </c>
      <c r="BH1032" s="5" t="n">
        <f aca="false">SUM(AE1032:AK1032)+AB1032+AC1032+AD1032</f>
        <v>2000000000</v>
      </c>
    </row>
    <row r="1033" customFormat="false" ht="15" hidden="true" customHeight="false" outlineLevel="0" collapsed="false">
      <c r="A1033" s="5" t="n">
        <f aca="false">sensitivity_exit_usd</f>
        <v>2000000000</v>
      </c>
      <c r="B1033" s="2" t="n">
        <f aca="false">ROW()-ROW($B$955)</f>
        <v>78</v>
      </c>
      <c r="C1033" s="2" t="n">
        <f aca="false">MOD(QUOTIENT($B1033,1),2)</f>
        <v>0</v>
      </c>
      <c r="D1033" s="2" t="n">
        <f aca="false">MOD(QUOTIENT($B1033,2),2)</f>
        <v>1</v>
      </c>
      <c r="E1033" s="2" t="n">
        <f aca="false">MOD(QUOTIENT($B1033,4),2)</f>
        <v>1</v>
      </c>
      <c r="F1033" s="2" t="n">
        <f aca="false">MOD(QUOTIENT($B1033,8),2)</f>
        <v>1</v>
      </c>
      <c r="G1033" s="2" t="n">
        <f aca="false">MOD(QUOTIENT($B1033,16),2)</f>
        <v>0</v>
      </c>
      <c r="H1033" s="2" t="n">
        <f aca="false">MOD(QUOTIENT($B1033,32),2)</f>
        <v>0</v>
      </c>
      <c r="I1033" s="2" t="n">
        <f aca="false">MOD(QUOTIENT($B1033,64),2)</f>
        <v>1</v>
      </c>
      <c r="J1033" s="5" t="n">
        <f aca="false">IF($C1033=const_zero,MIN(class_series_f_invested_usd,MAX(const_zero,$A1033)),const_zero)</f>
        <v>30000000</v>
      </c>
      <c r="K1033" s="5" t="n">
        <f aca="false">IF($D1033=const_zero,MIN(class_series_e_invested_usd,MAX(const_zero,$A1033-SUM($J1033:$J1033))),const_zero)</f>
        <v>0</v>
      </c>
      <c r="L1033" s="5" t="n">
        <f aca="false">IF($E1033=const_zero,MIN(class_series_d_invested_usd,MAX(const_zero,$A1033-SUM($J1033:$K1033))),const_zero)</f>
        <v>0</v>
      </c>
      <c r="M1033" s="5" t="n">
        <f aca="false">IF($F1033=const_zero,MIN(class_series_c_invested_usd,MAX(const_zero,$A1033-SUM($J1033:$L1033))),const_zero)</f>
        <v>0</v>
      </c>
      <c r="N1033" s="5" t="n">
        <f aca="false">IF($G1033=const_zero,MIN(class_series_b_invested_usd,MAX(const_zero,$A1033-SUM($J1033:$M1033))),const_zero)</f>
        <v>30000000</v>
      </c>
      <c r="O1033" s="5" t="n">
        <f aca="false">IF($H1033=const_zero,MIN(class_series_a_invested_usd,MAX(const_zero,$A1033-SUM($J1033:$N1033))),const_zero)</f>
        <v>15000000</v>
      </c>
      <c r="P1033" s="5" t="n">
        <f aca="false">IF($I1033=const_zero,MIN(class_seed_invested_usd,MAX(const_zero,$A1033-SUM($J1033:$O1033))),const_zero)</f>
        <v>0</v>
      </c>
      <c r="Q1033" s="5" t="n">
        <f aca="false">MAX(const_zero,$A1033-SUM($J1033:$P1033))</f>
        <v>1925000000</v>
      </c>
      <c r="R1033" s="9" t="n">
        <f aca="false">common_rsa_total+Sensitivity!$AE$900+Sensitivity!$AJ$900+IF($C1033=const_one,Sensitivity!$D$900,const_zero)+IF($D1033=const_one,Sensitivity!$Y$900,const_zero)+IF($E1033=const_one,Sensitivity!$V$900,const_zero)+IF($F1033=const_one,Sensitivity!$S$900,const_zero)+IF($G1033=const_one,Sensitivity!$P$900,const_zero)+IF($H1033=const_one,Sensitivity!$M$900,const_zero)+IF($I1033=const_one,Sensitivity!$J$900,const_zero)</f>
        <v>24547484.4666011</v>
      </c>
      <c r="S1033" s="23" t="b">
        <f aca="false">IF($R1033&gt;const_zero,--($Q1033&gt;option_strike_usd*$R1033),const_zero)</f>
        <v>1</v>
      </c>
      <c r="T1033" s="7" t="n">
        <f aca="false">IF($R1033&gt;const_zero,IF($S1033=const_one,($Q1033+option_strike_usd*pre_f_options_issued)/($R1033+pre_f_options_issued),$Q1033/$R1033),const_zero)</f>
        <v>71.2635588119157</v>
      </c>
      <c r="U1033" s="5" t="n">
        <f aca="false">IF($C1033=const_one,Sensitivity!$D$900*$T1033,const_zero)</f>
        <v>0</v>
      </c>
      <c r="V1033" s="5" t="n">
        <f aca="false">IF($D1033=const_one,Sensitivity!$Y$900*$T1033,const_zero)</f>
        <v>437082230.296097</v>
      </c>
      <c r="W1033" s="5" t="n">
        <f aca="false">IF($E1033=const_one,Sensitivity!$V$900*$T1033,const_zero)</f>
        <v>123546165.672587</v>
      </c>
      <c r="X1033" s="5" t="n">
        <f aca="false">IF($F1033=const_one,Sensitivity!$S$900*$T1033,const_zero)</f>
        <v>171032541.148598</v>
      </c>
      <c r="Y1033" s="5" t="n">
        <f aca="false">IF($G1033=const_one,Sensitivity!$P$900*$T1033,const_zero)</f>
        <v>0</v>
      </c>
      <c r="Z1033" s="5" t="n">
        <f aca="false">IF($H1033=const_one,Sensitivity!$M$900*$T1033,const_zero)</f>
        <v>0</v>
      </c>
      <c r="AA1033" s="5" t="n">
        <f aca="false">IF($I1033=const_one,Sensitivity!$J$900*$T1033,const_zero)</f>
        <v>356317794.059578</v>
      </c>
      <c r="AB1033" s="5" t="n">
        <f aca="false">(Sensitivity!$AE$900+Sensitivity!$AJ$900)*$T1033</f>
        <v>19990342.4861093</v>
      </c>
      <c r="AC1033" s="5" t="n">
        <f aca="false">common_rsa_total*$T1033</f>
        <v>641372029.307241</v>
      </c>
      <c r="AD1033" s="5" t="n">
        <f aca="false">IF($S1033=const_one,pre_f_options_issued*($T1033-option_strike_usd),const_zero)</f>
        <v>175658897.029789</v>
      </c>
      <c r="AE1033" s="5" t="n">
        <f aca="false">J1033+U1033</f>
        <v>30000000</v>
      </c>
      <c r="AF1033" s="5" t="n">
        <f aca="false">K1033+V1033</f>
        <v>437082230.296097</v>
      </c>
      <c r="AG1033" s="5" t="n">
        <f aca="false">L1033+W1033</f>
        <v>123546165.672587</v>
      </c>
      <c r="AH1033" s="5" t="n">
        <f aca="false">M1033+X1033</f>
        <v>171032541.148598</v>
      </c>
      <c r="AI1033" s="5" t="n">
        <f aca="false">N1033+Y1033</f>
        <v>30000000</v>
      </c>
      <c r="AJ1033" s="5" t="n">
        <f aca="false">O1033+Z1033</f>
        <v>15000000</v>
      </c>
      <c r="AK1033" s="5" t="n">
        <f aca="false">P1033+AA1033</f>
        <v>356317794.059578</v>
      </c>
      <c r="AL1033" s="5" t="n">
        <f aca="false">INDEX($AE$955:$AE$1082,$B1033-$C1033*1+const_one)</f>
        <v>30000000</v>
      </c>
      <c r="AM1033" s="5" t="n">
        <f aca="false">INDEX($AF$955:$AF$1082,$B1033-$D1033*2+const_one)</f>
        <v>300000000</v>
      </c>
      <c r="AN1033" s="5" t="n">
        <f aca="false">INDEX($AG$955:$AG$1082,$B1033-$E1033*4+const_one)</f>
        <v>100000000</v>
      </c>
      <c r="AO1033" s="5" t="n">
        <f aca="false">INDEX($AH$955:$AH$1082,$B1033-$F1033*8+const_one)</f>
        <v>60000000</v>
      </c>
      <c r="AP1033" s="5" t="n">
        <f aca="false">INDEX($AI$955:$AI$1082,$B1033-$G1033*16+const_one)</f>
        <v>30000000</v>
      </c>
      <c r="AQ1033" s="5" t="n">
        <f aca="false">INDEX($AJ$955:$AJ$1082,$B1033-$H1033*32+const_one)</f>
        <v>15000000</v>
      </c>
      <c r="AR1033" s="5" t="n">
        <f aca="false">INDEX($AK$955:$AK$1082,$B1033-$I1033*64+const_one)</f>
        <v>5000000</v>
      </c>
      <c r="AS1033" s="5" t="n">
        <f aca="false">INDEX($AE$955:$AE$1082,$B1033+(const_one-$C1033)*1+const_one)</f>
        <v>56048343.1647925</v>
      </c>
      <c r="AT1033" s="5" t="n">
        <f aca="false">INDEX($AF$955:$AF$1082,$B1033+(const_one-$D1033)*2+const_one)</f>
        <v>437082230.296097</v>
      </c>
      <c r="AU1033" s="5" t="n">
        <f aca="false">INDEX($AG$955:$AG$1082,$B1033+(const_one-$E1033)*4+const_one)</f>
        <v>123546165.672587</v>
      </c>
      <c r="AV1033" s="5" t="n">
        <f aca="false">INDEX($AH$955:$AH$1082,$B1033+(const_one-$F1033)*8+const_one)</f>
        <v>171032541.148598</v>
      </c>
      <c r="AW1033" s="5" t="n">
        <f aca="false">INDEX($AI$955:$AI$1082,$B1033+(const_one-$G1033)*16+const_one)</f>
        <v>195440653.493889</v>
      </c>
      <c r="AX1033" s="5" t="n">
        <f aca="false">INDEX($AJ$955:$AJ$1082,$B1033+(const_one-$H1033)*32+const_one)</f>
        <v>303065908.655704</v>
      </c>
      <c r="AY1033" s="5" t="n">
        <f aca="false">INDEX($AK$955:$AK$1082,$B1033+(const_one-$I1033)*64+const_one)</f>
        <v>356317794.059578</v>
      </c>
      <c r="AZ1033" s="5" t="n">
        <f aca="false">--($C1033=--(AS1033&gt;AL1033))</f>
        <v>0</v>
      </c>
      <c r="BA1033" s="5" t="n">
        <f aca="false">--($D1033=--(AT1033&gt;AM1033))</f>
        <v>1</v>
      </c>
      <c r="BB1033" s="5" t="n">
        <f aca="false">--($E1033=--(AU1033&gt;AN1033))</f>
        <v>1</v>
      </c>
      <c r="BC1033" s="5" t="n">
        <f aca="false">--($F1033=--(AV1033&gt;AO1033))</f>
        <v>1</v>
      </c>
      <c r="BD1033" s="5" t="n">
        <f aca="false">--($G1033=--(AW1033&gt;AP1033))</f>
        <v>0</v>
      </c>
      <c r="BE1033" s="5" t="n">
        <f aca="false">--($H1033=--(AX1033&gt;AQ1033))</f>
        <v>0</v>
      </c>
      <c r="BF1033" s="5" t="n">
        <f aca="false">--($I1033=--(AY1033&gt;AR1033))</f>
        <v>1</v>
      </c>
      <c r="BG1033" s="5" t="n">
        <f aca="false">SUM(AZ1033:BF1033)</f>
        <v>4</v>
      </c>
      <c r="BH1033" s="5" t="n">
        <f aca="false">SUM(AE1033:AK1033)+AB1033+AC1033+AD1033</f>
        <v>2000000000</v>
      </c>
    </row>
    <row r="1034" customFormat="false" ht="15" hidden="true" customHeight="false" outlineLevel="0" collapsed="false">
      <c r="A1034" s="5" t="n">
        <f aca="false">sensitivity_exit_usd</f>
        <v>2000000000</v>
      </c>
      <c r="B1034" s="2" t="n">
        <f aca="false">ROW()-ROW($B$955)</f>
        <v>79</v>
      </c>
      <c r="C1034" s="2" t="n">
        <f aca="false">MOD(QUOTIENT($B1034,1),2)</f>
        <v>1</v>
      </c>
      <c r="D1034" s="2" t="n">
        <f aca="false">MOD(QUOTIENT($B1034,2),2)</f>
        <v>1</v>
      </c>
      <c r="E1034" s="2" t="n">
        <f aca="false">MOD(QUOTIENT($B1034,4),2)</f>
        <v>1</v>
      </c>
      <c r="F1034" s="2" t="n">
        <f aca="false">MOD(QUOTIENT($B1034,8),2)</f>
        <v>1</v>
      </c>
      <c r="G1034" s="2" t="n">
        <f aca="false">MOD(QUOTIENT($B1034,16),2)</f>
        <v>0</v>
      </c>
      <c r="H1034" s="2" t="n">
        <f aca="false">MOD(QUOTIENT($B1034,32),2)</f>
        <v>0</v>
      </c>
      <c r="I1034" s="2" t="n">
        <f aca="false">MOD(QUOTIENT($B1034,64),2)</f>
        <v>1</v>
      </c>
      <c r="J1034" s="5" t="n">
        <f aca="false">IF($C1034=const_zero,MIN(class_series_f_invested_usd,MAX(const_zero,$A1034)),const_zero)</f>
        <v>0</v>
      </c>
      <c r="K1034" s="5" t="n">
        <f aca="false">IF($D1034=const_zero,MIN(class_series_e_invested_usd,MAX(const_zero,$A1034-SUM($J1034:$J1034))),const_zero)</f>
        <v>0</v>
      </c>
      <c r="L1034" s="5" t="n">
        <f aca="false">IF($E1034=const_zero,MIN(class_series_d_invested_usd,MAX(const_zero,$A1034-SUM($J1034:$K1034))),const_zero)</f>
        <v>0</v>
      </c>
      <c r="M1034" s="5" t="n">
        <f aca="false">IF($F1034=const_zero,MIN(class_series_c_invested_usd,MAX(const_zero,$A1034-SUM($J1034:$L1034))),const_zero)</f>
        <v>0</v>
      </c>
      <c r="N1034" s="5" t="n">
        <f aca="false">IF($G1034=const_zero,MIN(class_series_b_invested_usd,MAX(const_zero,$A1034-SUM($J1034:$M1034))),const_zero)</f>
        <v>30000000</v>
      </c>
      <c r="O1034" s="5" t="n">
        <f aca="false">IF($H1034=const_zero,MIN(class_series_a_invested_usd,MAX(const_zero,$A1034-SUM($J1034:$N1034))),const_zero)</f>
        <v>15000000</v>
      </c>
      <c r="P1034" s="5" t="n">
        <f aca="false">IF($I1034=const_zero,MIN(class_seed_invested_usd,MAX(const_zero,$A1034-SUM($J1034:$O1034))),const_zero)</f>
        <v>0</v>
      </c>
      <c r="Q1034" s="5" t="n">
        <f aca="false">MAX(const_zero,$A1034-SUM($J1034:$P1034))</f>
        <v>1955000000</v>
      </c>
      <c r="R1034" s="9" t="n">
        <f aca="false">common_rsa_total+Sensitivity!$AE$900+Sensitivity!$AJ$900+IF($C1034=const_one,Sensitivity!$D$900,const_zero)+IF($D1034=const_one,Sensitivity!$Y$900,const_zero)+IF($E1034=const_one,Sensitivity!$V$900,const_zero)+IF($F1034=const_one,Sensitivity!$S$900,const_zero)+IF($G1034=const_one,Sensitivity!$P$900,const_zero)+IF($H1034=const_one,Sensitivity!$M$900,const_zero)+IF($I1034=const_one,Sensitivity!$J$900,const_zero)</f>
        <v>25344752.5358044</v>
      </c>
      <c r="S1034" s="23" t="b">
        <f aca="false">IF($R1034&gt;const_zero,--($Q1034&gt;option_strike_usd*$R1034),const_zero)</f>
        <v>1</v>
      </c>
      <c r="T1034" s="7" t="n">
        <f aca="false">IF($R1034&gt;const_zero,IF($S1034=const_one,($Q1034+option_strike_usd*pre_f_options_issued)/($R1034+pre_f_options_issued),$Q1034/$R1034),const_zero)</f>
        <v>70.3004990790611</v>
      </c>
      <c r="U1034" s="5" t="n">
        <f aca="false">IF($C1034=const_one,Sensitivity!$D$900*$T1034,const_zero)</f>
        <v>56048343.1647925</v>
      </c>
      <c r="V1034" s="5" t="n">
        <f aca="false">IF($D1034=const_one,Sensitivity!$Y$900*$T1034,const_zero)</f>
        <v>431175476.508297</v>
      </c>
      <c r="W1034" s="5" t="n">
        <f aca="false">IF($E1034=const_one,Sensitivity!$V$900*$T1034,const_zero)</f>
        <v>121876555.856694</v>
      </c>
      <c r="X1034" s="5" t="n">
        <f aca="false">IF($F1034=const_one,Sensitivity!$S$900*$T1034,const_zero)</f>
        <v>168721197.789747</v>
      </c>
      <c r="Y1034" s="5" t="n">
        <f aca="false">IF($G1034=const_one,Sensitivity!$P$900*$T1034,const_zero)</f>
        <v>0</v>
      </c>
      <c r="Z1034" s="5" t="n">
        <f aca="false">IF($H1034=const_one,Sensitivity!$M$900*$T1034,const_zero)</f>
        <v>0</v>
      </c>
      <c r="AA1034" s="5" t="n">
        <f aca="false">IF($I1034=const_one,Sensitivity!$J$900*$T1034,const_zero)</f>
        <v>351502495.395306</v>
      </c>
      <c r="AB1034" s="5" t="n">
        <f aca="false">(Sensitivity!$AE$900+Sensitivity!$AJ$900)*$T1034</f>
        <v>19720191.8759615</v>
      </c>
      <c r="AC1034" s="5" t="n">
        <f aca="false">common_rsa_total*$T1034</f>
        <v>632704491.71155</v>
      </c>
      <c r="AD1034" s="5" t="n">
        <f aca="false">IF($S1034=const_one,pre_f_options_issued*($T1034-option_strike_usd),const_zero)</f>
        <v>173251247.697653</v>
      </c>
      <c r="AE1034" s="5" t="n">
        <f aca="false">J1034+U1034</f>
        <v>56048343.1647925</v>
      </c>
      <c r="AF1034" s="5" t="n">
        <f aca="false">K1034+V1034</f>
        <v>431175476.508297</v>
      </c>
      <c r="AG1034" s="5" t="n">
        <f aca="false">L1034+W1034</f>
        <v>121876555.856694</v>
      </c>
      <c r="AH1034" s="5" t="n">
        <f aca="false">M1034+X1034</f>
        <v>168721197.789747</v>
      </c>
      <c r="AI1034" s="5" t="n">
        <f aca="false">N1034+Y1034</f>
        <v>30000000</v>
      </c>
      <c r="AJ1034" s="5" t="n">
        <f aca="false">O1034+Z1034</f>
        <v>15000000</v>
      </c>
      <c r="AK1034" s="5" t="n">
        <f aca="false">P1034+AA1034</f>
        <v>351502495.395306</v>
      </c>
      <c r="AL1034" s="5" t="n">
        <f aca="false">INDEX($AE$955:$AE$1082,$B1034-$C1034*1+const_one)</f>
        <v>30000000</v>
      </c>
      <c r="AM1034" s="5" t="n">
        <f aca="false">INDEX($AF$955:$AF$1082,$B1034-$D1034*2+const_one)</f>
        <v>300000000</v>
      </c>
      <c r="AN1034" s="5" t="n">
        <f aca="false">INDEX($AG$955:$AG$1082,$B1034-$E1034*4+const_one)</f>
        <v>100000000</v>
      </c>
      <c r="AO1034" s="5" t="n">
        <f aca="false">INDEX($AH$955:$AH$1082,$B1034-$F1034*8+const_one)</f>
        <v>60000000</v>
      </c>
      <c r="AP1034" s="5" t="n">
        <f aca="false">INDEX($AI$955:$AI$1082,$B1034-$G1034*16+const_one)</f>
        <v>30000000</v>
      </c>
      <c r="AQ1034" s="5" t="n">
        <f aca="false">INDEX($AJ$955:$AJ$1082,$B1034-$H1034*32+const_one)</f>
        <v>15000000</v>
      </c>
      <c r="AR1034" s="5" t="n">
        <f aca="false">INDEX($AK$955:$AK$1082,$B1034-$I1034*64+const_one)</f>
        <v>5000000</v>
      </c>
      <c r="AS1034" s="5" t="n">
        <f aca="false">INDEX($AE$955:$AE$1082,$B1034+(const_one-$C1034)*1+const_one)</f>
        <v>56048343.1647925</v>
      </c>
      <c r="AT1034" s="5" t="n">
        <f aca="false">INDEX($AF$955:$AF$1082,$B1034+(const_one-$D1034)*2+const_one)</f>
        <v>431175476.508297</v>
      </c>
      <c r="AU1034" s="5" t="n">
        <f aca="false">INDEX($AG$955:$AG$1082,$B1034+(const_one-$E1034)*4+const_one)</f>
        <v>121876555.856694</v>
      </c>
      <c r="AV1034" s="5" t="n">
        <f aca="false">INDEX($AH$955:$AH$1082,$B1034+(const_one-$F1034)*8+const_one)</f>
        <v>168721197.789747</v>
      </c>
      <c r="AW1034" s="5" t="n">
        <f aca="false">INDEX($AI$955:$AI$1082,$B1034+(const_one-$G1034)*16+const_one)</f>
        <v>193306786.724217</v>
      </c>
      <c r="AX1034" s="5" t="n">
        <f aca="false">INDEX($AJ$955:$AJ$1082,$B1034+(const_one-$H1034)*32+const_one)</f>
        <v>300276276.682213</v>
      </c>
      <c r="AY1034" s="5" t="n">
        <f aca="false">INDEX($AK$955:$AK$1082,$B1034+(const_one-$I1034)*64+const_one)</f>
        <v>351502495.395306</v>
      </c>
      <c r="AZ1034" s="5" t="n">
        <f aca="false">--($C1034=--(AS1034&gt;AL1034))</f>
        <v>1</v>
      </c>
      <c r="BA1034" s="5" t="n">
        <f aca="false">--($D1034=--(AT1034&gt;AM1034))</f>
        <v>1</v>
      </c>
      <c r="BB1034" s="5" t="n">
        <f aca="false">--($E1034=--(AU1034&gt;AN1034))</f>
        <v>1</v>
      </c>
      <c r="BC1034" s="5" t="n">
        <f aca="false">--($F1034=--(AV1034&gt;AO1034))</f>
        <v>1</v>
      </c>
      <c r="BD1034" s="5" t="n">
        <f aca="false">--($G1034=--(AW1034&gt;AP1034))</f>
        <v>0</v>
      </c>
      <c r="BE1034" s="5" t="n">
        <f aca="false">--($H1034=--(AX1034&gt;AQ1034))</f>
        <v>0</v>
      </c>
      <c r="BF1034" s="5" t="n">
        <f aca="false">--($I1034=--(AY1034&gt;AR1034))</f>
        <v>1</v>
      </c>
      <c r="BG1034" s="5" t="n">
        <f aca="false">SUM(AZ1034:BF1034)</f>
        <v>5</v>
      </c>
      <c r="BH1034" s="5" t="n">
        <f aca="false">SUM(AE1034:AK1034)+AB1034+AC1034+AD1034</f>
        <v>2000000000</v>
      </c>
    </row>
    <row r="1035" customFormat="false" ht="15" hidden="true" customHeight="false" outlineLevel="0" collapsed="false">
      <c r="A1035" s="5" t="n">
        <f aca="false">sensitivity_exit_usd</f>
        <v>2000000000</v>
      </c>
      <c r="B1035" s="2" t="n">
        <f aca="false">ROW()-ROW($B$955)</f>
        <v>80</v>
      </c>
      <c r="C1035" s="2" t="n">
        <f aca="false">MOD(QUOTIENT($B1035,1),2)</f>
        <v>0</v>
      </c>
      <c r="D1035" s="2" t="n">
        <f aca="false">MOD(QUOTIENT($B1035,2),2)</f>
        <v>0</v>
      </c>
      <c r="E1035" s="2" t="n">
        <f aca="false">MOD(QUOTIENT($B1035,4),2)</f>
        <v>0</v>
      </c>
      <c r="F1035" s="2" t="n">
        <f aca="false">MOD(QUOTIENT($B1035,8),2)</f>
        <v>0</v>
      </c>
      <c r="G1035" s="2" t="n">
        <f aca="false">MOD(QUOTIENT($B1035,16),2)</f>
        <v>1</v>
      </c>
      <c r="H1035" s="2" t="n">
        <f aca="false">MOD(QUOTIENT($B1035,32),2)</f>
        <v>0</v>
      </c>
      <c r="I1035" s="2" t="n">
        <f aca="false">MOD(QUOTIENT($B1035,64),2)</f>
        <v>1</v>
      </c>
      <c r="J1035" s="5" t="n">
        <f aca="false">IF($C1035=const_zero,MIN(class_series_f_invested_usd,MAX(const_zero,$A1035)),const_zero)</f>
        <v>30000000</v>
      </c>
      <c r="K1035" s="5" t="n">
        <f aca="false">IF($D1035=const_zero,MIN(class_series_e_invested_usd,MAX(const_zero,$A1035-SUM($J1035:$J1035))),const_zero)</f>
        <v>300000000</v>
      </c>
      <c r="L1035" s="5" t="n">
        <f aca="false">IF($E1035=const_zero,MIN(class_series_d_invested_usd,MAX(const_zero,$A1035-SUM($J1035:$K1035))),const_zero)</f>
        <v>100000000</v>
      </c>
      <c r="M1035" s="5" t="n">
        <f aca="false">IF($F1035=const_zero,MIN(class_series_c_invested_usd,MAX(const_zero,$A1035-SUM($J1035:$L1035))),const_zero)</f>
        <v>60000000</v>
      </c>
      <c r="N1035" s="5" t="n">
        <f aca="false">IF($G1035=const_zero,MIN(class_series_b_invested_usd,MAX(const_zero,$A1035-SUM($J1035:$M1035))),const_zero)</f>
        <v>0</v>
      </c>
      <c r="O1035" s="5" t="n">
        <f aca="false">IF($H1035=const_zero,MIN(class_series_a_invested_usd,MAX(const_zero,$A1035-SUM($J1035:$N1035))),const_zero)</f>
        <v>15000000</v>
      </c>
      <c r="P1035" s="5" t="n">
        <f aca="false">IF($I1035=const_zero,MIN(class_seed_invested_usd,MAX(const_zero,$A1035-SUM($J1035:$O1035))),const_zero)</f>
        <v>0</v>
      </c>
      <c r="Q1035" s="5" t="n">
        <f aca="false">MAX(const_zero,$A1035-SUM($J1035:$P1035))</f>
        <v>1495000000</v>
      </c>
      <c r="R1035" s="9" t="n">
        <f aca="false">common_rsa_total+Sensitivity!$AE$900+Sensitivity!$AJ$900+IF($C1035=const_one,Sensitivity!$D$900,const_zero)+IF($D1035=const_one,Sensitivity!$Y$900,const_zero)+IF($E1035=const_one,Sensitivity!$V$900,const_zero)+IF($F1035=const_one,Sensitivity!$S$900,const_zero)+IF($G1035=const_one,Sensitivity!$P$900,const_zero)+IF($H1035=const_one,Sensitivity!$M$900,const_zero)+IF($I1035=const_one,Sensitivity!$J$900,const_zero)</f>
        <v>17280512.8289884</v>
      </c>
      <c r="S1035" s="23" t="b">
        <f aca="false">IF($R1035&gt;const_zero,--($Q1035&gt;option_strike_usd*$R1035),const_zero)</f>
        <v>1</v>
      </c>
      <c r="T1035" s="7" t="n">
        <f aca="false">IF($R1035&gt;const_zero,IF($S1035=const_one,($Q1035+option_strike_usd*pre_f_options_issued)/($R1035+pre_f_options_issued),$Q1035/$R1035),const_zero)</f>
        <v>75.7058228442597</v>
      </c>
      <c r="U1035" s="5" t="n">
        <f aca="false">IF($C1035=const_one,Sensitivity!$D$900*$T1035,const_zero)</f>
        <v>0</v>
      </c>
      <c r="V1035" s="5" t="n">
        <f aca="false">IF($D1035=const_one,Sensitivity!$Y$900*$T1035,const_zero)</f>
        <v>0</v>
      </c>
      <c r="W1035" s="5" t="n">
        <f aca="false">IF($E1035=const_one,Sensitivity!$V$900*$T1035,const_zero)</f>
        <v>0</v>
      </c>
      <c r="X1035" s="5" t="n">
        <f aca="false">IF($F1035=const_one,Sensitivity!$S$900*$T1035,const_zero)</f>
        <v>0</v>
      </c>
      <c r="Y1035" s="5" t="n">
        <f aca="false">IF($G1035=const_one,Sensitivity!$P$900*$T1035,const_zero)</f>
        <v>227117468.532779</v>
      </c>
      <c r="Z1035" s="5" t="n">
        <f aca="false">IF($H1035=const_one,Sensitivity!$M$900*$T1035,const_zero)</f>
        <v>0</v>
      </c>
      <c r="AA1035" s="5" t="n">
        <f aca="false">IF($I1035=const_one,Sensitivity!$J$900*$T1035,const_zero)</f>
        <v>378529114.221299</v>
      </c>
      <c r="AB1035" s="5" t="n">
        <f aca="false">(Sensitivity!$AE$900+Sensitivity!$AJ$900)*$T1035</f>
        <v>21236454.5369354</v>
      </c>
      <c r="AC1035" s="5" t="n">
        <f aca="false">common_rsa_total*$T1035</f>
        <v>681352405.598338</v>
      </c>
      <c r="AD1035" s="5" t="n">
        <f aca="false">IF($S1035=const_one,pre_f_options_issued*($T1035-option_strike_usd),const_zero)</f>
        <v>186764557.110649</v>
      </c>
      <c r="AE1035" s="5" t="n">
        <f aca="false">J1035+U1035</f>
        <v>30000000</v>
      </c>
      <c r="AF1035" s="5" t="n">
        <f aca="false">K1035+V1035</f>
        <v>300000000</v>
      </c>
      <c r="AG1035" s="5" t="n">
        <f aca="false">L1035+W1035</f>
        <v>100000000</v>
      </c>
      <c r="AH1035" s="5" t="n">
        <f aca="false">M1035+X1035</f>
        <v>60000000</v>
      </c>
      <c r="AI1035" s="5" t="n">
        <f aca="false">N1035+Y1035</f>
        <v>227117468.532779</v>
      </c>
      <c r="AJ1035" s="5" t="n">
        <f aca="false">O1035+Z1035</f>
        <v>15000000</v>
      </c>
      <c r="AK1035" s="5" t="n">
        <f aca="false">P1035+AA1035</f>
        <v>378529114.221299</v>
      </c>
      <c r="AL1035" s="5" t="n">
        <f aca="false">INDEX($AE$955:$AE$1082,$B1035-$C1035*1+const_one)</f>
        <v>30000000</v>
      </c>
      <c r="AM1035" s="5" t="n">
        <f aca="false">INDEX($AF$955:$AF$1082,$B1035-$D1035*2+const_one)</f>
        <v>300000000</v>
      </c>
      <c r="AN1035" s="5" t="n">
        <f aca="false">INDEX($AG$955:$AG$1082,$B1035-$E1035*4+const_one)</f>
        <v>100000000</v>
      </c>
      <c r="AO1035" s="5" t="n">
        <f aca="false">INDEX($AH$955:$AH$1082,$B1035-$F1035*8+const_one)</f>
        <v>60000000</v>
      </c>
      <c r="AP1035" s="5" t="n">
        <f aca="false">INDEX($AI$955:$AI$1082,$B1035-$G1035*16+const_one)</f>
        <v>30000000</v>
      </c>
      <c r="AQ1035" s="5" t="n">
        <f aca="false">INDEX($AJ$955:$AJ$1082,$B1035-$H1035*32+const_one)</f>
        <v>15000000</v>
      </c>
      <c r="AR1035" s="5" t="n">
        <f aca="false">INDEX($AK$955:$AK$1082,$B1035-$I1035*64+const_one)</f>
        <v>5000000</v>
      </c>
      <c r="AS1035" s="5" t="n">
        <f aca="false">INDEX($AE$955:$AE$1082,$B1035+(const_one-$C1035)*1+const_one)</f>
        <v>59181647.5125888</v>
      </c>
      <c r="AT1035" s="5" t="n">
        <f aca="false">INDEX($AF$955:$AF$1082,$B1035+(const_one-$D1035)*2+const_one)</f>
        <v>425434676.270179</v>
      </c>
      <c r="AU1035" s="5" t="n">
        <f aca="false">INDEX($AG$955:$AG$1082,$B1035+(const_one-$E1035)*4+const_one)</f>
        <v>128729520.871977</v>
      </c>
      <c r="AV1035" s="5" t="n">
        <f aca="false">INDEX($AH$955:$AH$1082,$B1035+(const_one-$F1035)*8+const_one)</f>
        <v>168526310.857642</v>
      </c>
      <c r="AW1035" s="5" t="n">
        <f aca="false">INDEX($AI$955:$AI$1082,$B1035+(const_one-$G1035)*16+const_one)</f>
        <v>227117468.532779</v>
      </c>
      <c r="AX1035" s="5" t="n">
        <f aca="false">INDEX($AJ$955:$AJ$1082,$B1035+(const_one-$H1035)*32+const_one)</f>
        <v>305179317.804648</v>
      </c>
      <c r="AY1035" s="5" t="n">
        <f aca="false">INDEX($AK$955:$AK$1082,$B1035+(const_one-$I1035)*64+const_one)</f>
        <v>378529114.221299</v>
      </c>
      <c r="AZ1035" s="5" t="n">
        <f aca="false">--($C1035=--(AS1035&gt;AL1035))</f>
        <v>0</v>
      </c>
      <c r="BA1035" s="5" t="n">
        <f aca="false">--($D1035=--(AT1035&gt;AM1035))</f>
        <v>0</v>
      </c>
      <c r="BB1035" s="5" t="n">
        <f aca="false">--($E1035=--(AU1035&gt;AN1035))</f>
        <v>0</v>
      </c>
      <c r="BC1035" s="5" t="n">
        <f aca="false">--($F1035=--(AV1035&gt;AO1035))</f>
        <v>0</v>
      </c>
      <c r="BD1035" s="5" t="n">
        <f aca="false">--($G1035=--(AW1035&gt;AP1035))</f>
        <v>1</v>
      </c>
      <c r="BE1035" s="5" t="n">
        <f aca="false">--($H1035=--(AX1035&gt;AQ1035))</f>
        <v>0</v>
      </c>
      <c r="BF1035" s="5" t="n">
        <f aca="false">--($I1035=--(AY1035&gt;AR1035))</f>
        <v>1</v>
      </c>
      <c r="BG1035" s="5" t="n">
        <f aca="false">SUM(AZ1035:BF1035)</f>
        <v>2</v>
      </c>
      <c r="BH1035" s="5" t="n">
        <f aca="false">SUM(AE1035:AK1035)+AB1035+AC1035+AD1035</f>
        <v>2000000000</v>
      </c>
    </row>
    <row r="1036" customFormat="false" ht="15" hidden="true" customHeight="false" outlineLevel="0" collapsed="false">
      <c r="A1036" s="5" t="n">
        <f aca="false">sensitivity_exit_usd</f>
        <v>2000000000</v>
      </c>
      <c r="B1036" s="2" t="n">
        <f aca="false">ROW()-ROW($B$955)</f>
        <v>81</v>
      </c>
      <c r="C1036" s="2" t="n">
        <f aca="false">MOD(QUOTIENT($B1036,1),2)</f>
        <v>1</v>
      </c>
      <c r="D1036" s="2" t="n">
        <f aca="false">MOD(QUOTIENT($B1036,2),2)</f>
        <v>0</v>
      </c>
      <c r="E1036" s="2" t="n">
        <f aca="false">MOD(QUOTIENT($B1036,4),2)</f>
        <v>0</v>
      </c>
      <c r="F1036" s="2" t="n">
        <f aca="false">MOD(QUOTIENT($B1036,8),2)</f>
        <v>0</v>
      </c>
      <c r="G1036" s="2" t="n">
        <f aca="false">MOD(QUOTIENT($B1036,16),2)</f>
        <v>1</v>
      </c>
      <c r="H1036" s="2" t="n">
        <f aca="false">MOD(QUOTIENT($B1036,32),2)</f>
        <v>0</v>
      </c>
      <c r="I1036" s="2" t="n">
        <f aca="false">MOD(QUOTIENT($B1036,64),2)</f>
        <v>1</v>
      </c>
      <c r="J1036" s="5" t="n">
        <f aca="false">IF($C1036=const_zero,MIN(class_series_f_invested_usd,MAX(const_zero,$A1036)),const_zero)</f>
        <v>0</v>
      </c>
      <c r="K1036" s="5" t="n">
        <f aca="false">IF($D1036=const_zero,MIN(class_series_e_invested_usd,MAX(const_zero,$A1036-SUM($J1036:$J1036))),const_zero)</f>
        <v>300000000</v>
      </c>
      <c r="L1036" s="5" t="n">
        <f aca="false">IF($E1036=const_zero,MIN(class_series_d_invested_usd,MAX(const_zero,$A1036-SUM($J1036:$K1036))),const_zero)</f>
        <v>100000000</v>
      </c>
      <c r="M1036" s="5" t="n">
        <f aca="false">IF($F1036=const_zero,MIN(class_series_c_invested_usd,MAX(const_zero,$A1036-SUM($J1036:$L1036))),const_zero)</f>
        <v>60000000</v>
      </c>
      <c r="N1036" s="5" t="n">
        <f aca="false">IF($G1036=const_zero,MIN(class_series_b_invested_usd,MAX(const_zero,$A1036-SUM($J1036:$M1036))),const_zero)</f>
        <v>0</v>
      </c>
      <c r="O1036" s="5" t="n">
        <f aca="false">IF($H1036=const_zero,MIN(class_series_a_invested_usd,MAX(const_zero,$A1036-SUM($J1036:$N1036))),const_zero)</f>
        <v>15000000</v>
      </c>
      <c r="P1036" s="5" t="n">
        <f aca="false">IF($I1036=const_zero,MIN(class_seed_invested_usd,MAX(const_zero,$A1036-SUM($J1036:$O1036))),const_zero)</f>
        <v>0</v>
      </c>
      <c r="Q1036" s="5" t="n">
        <f aca="false">MAX(const_zero,$A1036-SUM($J1036:$P1036))</f>
        <v>1525000000</v>
      </c>
      <c r="R1036" s="9" t="n">
        <f aca="false">common_rsa_total+Sensitivity!$AE$900+Sensitivity!$AJ$900+IF($C1036=const_one,Sensitivity!$D$900,const_zero)+IF($D1036=const_one,Sensitivity!$Y$900,const_zero)+IF($E1036=const_one,Sensitivity!$V$900,const_zero)+IF($F1036=const_one,Sensitivity!$S$900,const_zero)+IF($G1036=const_one,Sensitivity!$P$900,const_zero)+IF($H1036=const_one,Sensitivity!$M$900,const_zero)+IF($I1036=const_one,Sensitivity!$J$900,const_zero)</f>
        <v>18077780.8981917</v>
      </c>
      <c r="S1036" s="23" t="b">
        <f aca="false">IF($R1036&gt;const_zero,--($Q1036&gt;option_strike_usd*$R1036),const_zero)</f>
        <v>1</v>
      </c>
      <c r="T1036" s="7" t="n">
        <f aca="false">IF($R1036&gt;const_zero,IF($S1036=const_one,($Q1036+option_strike_usd*pre_f_options_issued)/($R1036+pre_f_options_issued),$Q1036/$R1036),const_zero)</f>
        <v>74.2305502987561</v>
      </c>
      <c r="U1036" s="5" t="n">
        <f aca="false">IF($C1036=const_one,Sensitivity!$D$900*$T1036,const_zero)</f>
        <v>59181647.5125888</v>
      </c>
      <c r="V1036" s="5" t="n">
        <f aca="false">IF($D1036=const_one,Sensitivity!$Y$900*$T1036,const_zero)</f>
        <v>0</v>
      </c>
      <c r="W1036" s="5" t="n">
        <f aca="false">IF($E1036=const_one,Sensitivity!$V$900*$T1036,const_zero)</f>
        <v>0</v>
      </c>
      <c r="X1036" s="5" t="n">
        <f aca="false">IF($F1036=const_one,Sensitivity!$S$900*$T1036,const_zero)</f>
        <v>0</v>
      </c>
      <c r="Y1036" s="5" t="n">
        <f aca="false">IF($G1036=const_one,Sensitivity!$P$900*$T1036,const_zero)</f>
        <v>222691650.896268</v>
      </c>
      <c r="Z1036" s="5" t="n">
        <f aca="false">IF($H1036=const_one,Sensitivity!$M$900*$T1036,const_zero)</f>
        <v>0</v>
      </c>
      <c r="AA1036" s="5" t="n">
        <f aca="false">IF($I1036=const_one,Sensitivity!$J$900*$T1036,const_zero)</f>
        <v>371152751.49378</v>
      </c>
      <c r="AB1036" s="5" t="n">
        <f aca="false">(Sensitivity!$AE$900+Sensitivity!$AJ$900)*$T1036</f>
        <v>20822621.6616673</v>
      </c>
      <c r="AC1036" s="5" t="n">
        <f aca="false">common_rsa_total*$T1036</f>
        <v>668074952.688805</v>
      </c>
      <c r="AD1036" s="5" t="n">
        <f aca="false">IF($S1036=const_one,pre_f_options_issued*($T1036-option_strike_usd),const_zero)</f>
        <v>183076375.74689</v>
      </c>
      <c r="AE1036" s="5" t="n">
        <f aca="false">J1036+U1036</f>
        <v>59181647.5125888</v>
      </c>
      <c r="AF1036" s="5" t="n">
        <f aca="false">K1036+V1036</f>
        <v>300000000</v>
      </c>
      <c r="AG1036" s="5" t="n">
        <f aca="false">L1036+W1036</f>
        <v>100000000</v>
      </c>
      <c r="AH1036" s="5" t="n">
        <f aca="false">M1036+X1036</f>
        <v>60000000</v>
      </c>
      <c r="AI1036" s="5" t="n">
        <f aca="false">N1036+Y1036</f>
        <v>222691650.896268</v>
      </c>
      <c r="AJ1036" s="5" t="n">
        <f aca="false">O1036+Z1036</f>
        <v>15000000</v>
      </c>
      <c r="AK1036" s="5" t="n">
        <f aca="false">P1036+AA1036</f>
        <v>371152751.49378</v>
      </c>
      <c r="AL1036" s="5" t="n">
        <f aca="false">INDEX($AE$955:$AE$1082,$B1036-$C1036*1+const_one)</f>
        <v>30000000</v>
      </c>
      <c r="AM1036" s="5" t="n">
        <f aca="false">INDEX($AF$955:$AF$1082,$B1036-$D1036*2+const_one)</f>
        <v>300000000</v>
      </c>
      <c r="AN1036" s="5" t="n">
        <f aca="false">INDEX($AG$955:$AG$1082,$B1036-$E1036*4+const_one)</f>
        <v>100000000</v>
      </c>
      <c r="AO1036" s="5" t="n">
        <f aca="false">INDEX($AH$955:$AH$1082,$B1036-$F1036*8+const_one)</f>
        <v>60000000</v>
      </c>
      <c r="AP1036" s="5" t="n">
        <f aca="false">INDEX($AI$955:$AI$1082,$B1036-$G1036*16+const_one)</f>
        <v>30000000</v>
      </c>
      <c r="AQ1036" s="5" t="n">
        <f aca="false">INDEX($AJ$955:$AJ$1082,$B1036-$H1036*32+const_one)</f>
        <v>15000000</v>
      </c>
      <c r="AR1036" s="5" t="n">
        <f aca="false">INDEX($AK$955:$AK$1082,$B1036-$I1036*64+const_one)</f>
        <v>5000000</v>
      </c>
      <c r="AS1036" s="5" t="n">
        <f aca="false">INDEX($AE$955:$AE$1082,$B1036+(const_one-$C1036)*1+const_one)</f>
        <v>59181647.5125888</v>
      </c>
      <c r="AT1036" s="5" t="n">
        <f aca="false">INDEX($AF$955:$AF$1082,$B1036+(const_one-$D1036)*2+const_one)</f>
        <v>419624886.790431</v>
      </c>
      <c r="AU1036" s="5" t="n">
        <f aca="false">INDEX($AG$955:$AG$1082,$B1036+(const_one-$E1036)*4+const_one)</f>
        <v>126460621.450359</v>
      </c>
      <c r="AV1036" s="5" t="n">
        <f aca="false">INDEX($AH$955:$AH$1082,$B1036+(const_one-$F1036)*8+const_one)</f>
        <v>165812356.592705</v>
      </c>
      <c r="AW1036" s="5" t="n">
        <f aca="false">INDEX($AI$955:$AI$1082,$B1036+(const_one-$G1036)*16+const_one)</f>
        <v>222691650.896268</v>
      </c>
      <c r="AX1036" s="5" t="n">
        <f aca="false">INDEX($AJ$955:$AJ$1082,$B1036+(const_one-$H1036)*32+const_one)</f>
        <v>301531240.364377</v>
      </c>
      <c r="AY1036" s="5" t="n">
        <f aca="false">INDEX($AK$955:$AK$1082,$B1036+(const_one-$I1036)*64+const_one)</f>
        <v>371152751.49378</v>
      </c>
      <c r="AZ1036" s="5" t="n">
        <f aca="false">--($C1036=--(AS1036&gt;AL1036))</f>
        <v>1</v>
      </c>
      <c r="BA1036" s="5" t="n">
        <f aca="false">--($D1036=--(AT1036&gt;AM1036))</f>
        <v>0</v>
      </c>
      <c r="BB1036" s="5" t="n">
        <f aca="false">--($E1036=--(AU1036&gt;AN1036))</f>
        <v>0</v>
      </c>
      <c r="BC1036" s="5" t="n">
        <f aca="false">--($F1036=--(AV1036&gt;AO1036))</f>
        <v>0</v>
      </c>
      <c r="BD1036" s="5" t="n">
        <f aca="false">--($G1036=--(AW1036&gt;AP1036))</f>
        <v>1</v>
      </c>
      <c r="BE1036" s="5" t="n">
        <f aca="false">--($H1036=--(AX1036&gt;AQ1036))</f>
        <v>0</v>
      </c>
      <c r="BF1036" s="5" t="n">
        <f aca="false">--($I1036=--(AY1036&gt;AR1036))</f>
        <v>1</v>
      </c>
      <c r="BG1036" s="5" t="n">
        <f aca="false">SUM(AZ1036:BF1036)</f>
        <v>3</v>
      </c>
      <c r="BH1036" s="5" t="n">
        <f aca="false">SUM(AE1036:AK1036)+AB1036+AC1036+AD1036</f>
        <v>2000000000</v>
      </c>
    </row>
    <row r="1037" customFormat="false" ht="15" hidden="true" customHeight="false" outlineLevel="0" collapsed="false">
      <c r="A1037" s="5" t="n">
        <f aca="false">sensitivity_exit_usd</f>
        <v>2000000000</v>
      </c>
      <c r="B1037" s="2" t="n">
        <f aca="false">ROW()-ROW($B$955)</f>
        <v>82</v>
      </c>
      <c r="C1037" s="2" t="n">
        <f aca="false">MOD(QUOTIENT($B1037,1),2)</f>
        <v>0</v>
      </c>
      <c r="D1037" s="2" t="n">
        <f aca="false">MOD(QUOTIENT($B1037,2),2)</f>
        <v>1</v>
      </c>
      <c r="E1037" s="2" t="n">
        <f aca="false">MOD(QUOTIENT($B1037,4),2)</f>
        <v>0</v>
      </c>
      <c r="F1037" s="2" t="n">
        <f aca="false">MOD(QUOTIENT($B1037,8),2)</f>
        <v>0</v>
      </c>
      <c r="G1037" s="2" t="n">
        <f aca="false">MOD(QUOTIENT($B1037,16),2)</f>
        <v>1</v>
      </c>
      <c r="H1037" s="2" t="n">
        <f aca="false">MOD(QUOTIENT($B1037,32),2)</f>
        <v>0</v>
      </c>
      <c r="I1037" s="2" t="n">
        <f aca="false">MOD(QUOTIENT($B1037,64),2)</f>
        <v>1</v>
      </c>
      <c r="J1037" s="5" t="n">
        <f aca="false">IF($C1037=const_zero,MIN(class_series_f_invested_usd,MAX(const_zero,$A1037)),const_zero)</f>
        <v>30000000</v>
      </c>
      <c r="K1037" s="5" t="n">
        <f aca="false">IF($D1037=const_zero,MIN(class_series_e_invested_usd,MAX(const_zero,$A1037-SUM($J1037:$J1037))),const_zero)</f>
        <v>0</v>
      </c>
      <c r="L1037" s="5" t="n">
        <f aca="false">IF($E1037=const_zero,MIN(class_series_d_invested_usd,MAX(const_zero,$A1037-SUM($J1037:$K1037))),const_zero)</f>
        <v>100000000</v>
      </c>
      <c r="M1037" s="5" t="n">
        <f aca="false">IF($F1037=const_zero,MIN(class_series_c_invested_usd,MAX(const_zero,$A1037-SUM($J1037:$L1037))),const_zero)</f>
        <v>60000000</v>
      </c>
      <c r="N1037" s="5" t="n">
        <f aca="false">IF($G1037=const_zero,MIN(class_series_b_invested_usd,MAX(const_zero,$A1037-SUM($J1037:$M1037))),const_zero)</f>
        <v>0</v>
      </c>
      <c r="O1037" s="5" t="n">
        <f aca="false">IF($H1037=const_zero,MIN(class_series_a_invested_usd,MAX(const_zero,$A1037-SUM($J1037:$N1037))),const_zero)</f>
        <v>15000000</v>
      </c>
      <c r="P1037" s="5" t="n">
        <f aca="false">IF($I1037=const_zero,MIN(class_seed_invested_usd,MAX(const_zero,$A1037-SUM($J1037:$O1037))),const_zero)</f>
        <v>0</v>
      </c>
      <c r="Q1037" s="5" t="n">
        <f aca="false">MAX(const_zero,$A1037-SUM($J1037:$P1037))</f>
        <v>1795000000</v>
      </c>
      <c r="R1037" s="9" t="n">
        <f aca="false">common_rsa_total+Sensitivity!$AE$900+Sensitivity!$AJ$900+IF($C1037=const_one,Sensitivity!$D$900,const_zero)+IF($D1037=const_one,Sensitivity!$Y$900,const_zero)+IF($E1037=const_one,Sensitivity!$V$900,const_zero)+IF($F1037=const_one,Sensitivity!$S$900,const_zero)+IF($G1037=const_one,Sensitivity!$P$900,const_zero)+IF($H1037=const_one,Sensitivity!$M$900,const_zero)+IF($I1037=const_one,Sensitivity!$J$900,const_zero)</f>
        <v>23413833.1063222</v>
      </c>
      <c r="S1037" s="23" t="b">
        <f aca="false">IF($R1037&gt;const_zero,--($Q1037&gt;option_strike_usd*$R1037),const_zero)</f>
        <v>1</v>
      </c>
      <c r="T1037" s="7" t="n">
        <f aca="false">IF($R1037&gt;const_zero,IF($S1037=const_one,($Q1037+option_strike_usd*pre_f_options_issued)/($R1037+pre_f_options_issued),$Q1037/$R1037),const_zero)</f>
        <v>69.3644970477741</v>
      </c>
      <c r="U1037" s="5" t="n">
        <f aca="false">IF($C1037=const_one,Sensitivity!$D$900*$T1037,const_zero)</f>
        <v>0</v>
      </c>
      <c r="V1037" s="5" t="n">
        <f aca="false">IF($D1037=const_one,Sensitivity!$Y$900*$T1037,const_zero)</f>
        <v>425434676.270179</v>
      </c>
      <c r="W1037" s="5" t="n">
        <f aca="false">IF($E1037=const_one,Sensitivity!$V$900*$T1037,const_zero)</f>
        <v>0</v>
      </c>
      <c r="X1037" s="5" t="n">
        <f aca="false">IF($F1037=const_one,Sensitivity!$S$900*$T1037,const_zero)</f>
        <v>0</v>
      </c>
      <c r="Y1037" s="5" t="n">
        <f aca="false">IF($G1037=const_one,Sensitivity!$P$900*$T1037,const_zero)</f>
        <v>208093491.143322</v>
      </c>
      <c r="Z1037" s="5" t="n">
        <f aca="false">IF($H1037=const_one,Sensitivity!$M$900*$T1037,const_zero)</f>
        <v>0</v>
      </c>
      <c r="AA1037" s="5" t="n">
        <f aca="false">IF($I1037=const_one,Sensitivity!$J$900*$T1037,const_zero)</f>
        <v>346822485.238871</v>
      </c>
      <c r="AB1037" s="5" t="n">
        <f aca="false">(Sensitivity!$AE$900+Sensitivity!$AJ$900)*$T1037</f>
        <v>19457631.2982263</v>
      </c>
      <c r="AC1037" s="5" t="n">
        <f aca="false">common_rsa_total*$T1037</f>
        <v>624280473.429967</v>
      </c>
      <c r="AD1037" s="5" t="n">
        <f aca="false">IF($S1037=const_one,pre_f_options_issued*($T1037-option_strike_usd),const_zero)</f>
        <v>170911242.619435</v>
      </c>
      <c r="AE1037" s="5" t="n">
        <f aca="false">J1037+U1037</f>
        <v>30000000</v>
      </c>
      <c r="AF1037" s="5" t="n">
        <f aca="false">K1037+V1037</f>
        <v>425434676.270179</v>
      </c>
      <c r="AG1037" s="5" t="n">
        <f aca="false">L1037+W1037</f>
        <v>100000000</v>
      </c>
      <c r="AH1037" s="5" t="n">
        <f aca="false">M1037+X1037</f>
        <v>60000000</v>
      </c>
      <c r="AI1037" s="5" t="n">
        <f aca="false">N1037+Y1037</f>
        <v>208093491.143322</v>
      </c>
      <c r="AJ1037" s="5" t="n">
        <f aca="false">O1037+Z1037</f>
        <v>15000000</v>
      </c>
      <c r="AK1037" s="5" t="n">
        <f aca="false">P1037+AA1037</f>
        <v>346822485.238871</v>
      </c>
      <c r="AL1037" s="5" t="n">
        <f aca="false">INDEX($AE$955:$AE$1082,$B1037-$C1037*1+const_one)</f>
        <v>30000000</v>
      </c>
      <c r="AM1037" s="5" t="n">
        <f aca="false">INDEX($AF$955:$AF$1082,$B1037-$D1037*2+const_one)</f>
        <v>300000000</v>
      </c>
      <c r="AN1037" s="5" t="n">
        <f aca="false">INDEX($AG$955:$AG$1082,$B1037-$E1037*4+const_one)</f>
        <v>100000000</v>
      </c>
      <c r="AO1037" s="5" t="n">
        <f aca="false">INDEX($AH$955:$AH$1082,$B1037-$F1037*8+const_one)</f>
        <v>60000000</v>
      </c>
      <c r="AP1037" s="5" t="n">
        <f aca="false">INDEX($AI$955:$AI$1082,$B1037-$G1037*16+const_one)</f>
        <v>30000000</v>
      </c>
      <c r="AQ1037" s="5" t="n">
        <f aca="false">INDEX($AJ$955:$AJ$1082,$B1037-$H1037*32+const_one)</f>
        <v>15000000</v>
      </c>
      <c r="AR1037" s="5" t="n">
        <f aca="false">INDEX($AK$955:$AK$1082,$B1037-$I1037*64+const_one)</f>
        <v>5000000</v>
      </c>
      <c r="AS1037" s="5" t="n">
        <f aca="false">INDEX($AE$955:$AE$1082,$B1037+(const_one-$C1037)*1+const_one)</f>
        <v>54546886.2138886</v>
      </c>
      <c r="AT1037" s="5" t="n">
        <f aca="false">INDEX($AF$955:$AF$1082,$B1037+(const_one-$D1037)*2+const_one)</f>
        <v>425434676.270179</v>
      </c>
      <c r="AU1037" s="5" t="n">
        <f aca="false">INDEX($AG$955:$AG$1082,$B1037+(const_one-$E1037)*4+const_one)</f>
        <v>118983825.096384</v>
      </c>
      <c r="AV1037" s="5" t="n">
        <f aca="false">INDEX($AH$955:$AH$1082,$B1037+(const_one-$F1037)*8+const_one)</f>
        <v>157449540.062612</v>
      </c>
      <c r="AW1037" s="5" t="n">
        <f aca="false">INDEX($AI$955:$AI$1082,$B1037+(const_one-$G1037)*16+const_one)</f>
        <v>208093491.143322</v>
      </c>
      <c r="AX1037" s="5" t="n">
        <f aca="false">INDEX($AJ$955:$AJ$1082,$B1037+(const_one-$H1037)*32+const_one)</f>
        <v>293153552.612879</v>
      </c>
      <c r="AY1037" s="5" t="n">
        <f aca="false">INDEX($AK$955:$AK$1082,$B1037+(const_one-$I1037)*64+const_one)</f>
        <v>346822485.238871</v>
      </c>
      <c r="AZ1037" s="5" t="n">
        <f aca="false">--($C1037=--(AS1037&gt;AL1037))</f>
        <v>0</v>
      </c>
      <c r="BA1037" s="5" t="n">
        <f aca="false">--($D1037=--(AT1037&gt;AM1037))</f>
        <v>1</v>
      </c>
      <c r="BB1037" s="5" t="n">
        <f aca="false">--($E1037=--(AU1037&gt;AN1037))</f>
        <v>0</v>
      </c>
      <c r="BC1037" s="5" t="n">
        <f aca="false">--($F1037=--(AV1037&gt;AO1037))</f>
        <v>0</v>
      </c>
      <c r="BD1037" s="5" t="n">
        <f aca="false">--($G1037=--(AW1037&gt;AP1037))</f>
        <v>1</v>
      </c>
      <c r="BE1037" s="5" t="n">
        <f aca="false">--($H1037=--(AX1037&gt;AQ1037))</f>
        <v>0</v>
      </c>
      <c r="BF1037" s="5" t="n">
        <f aca="false">--($I1037=--(AY1037&gt;AR1037))</f>
        <v>1</v>
      </c>
      <c r="BG1037" s="5" t="n">
        <f aca="false">SUM(AZ1037:BF1037)</f>
        <v>3</v>
      </c>
      <c r="BH1037" s="5" t="n">
        <f aca="false">SUM(AE1037:AK1037)+AB1037+AC1037+AD1037</f>
        <v>2000000000</v>
      </c>
    </row>
    <row r="1038" customFormat="false" ht="15" hidden="true" customHeight="false" outlineLevel="0" collapsed="false">
      <c r="A1038" s="5" t="n">
        <f aca="false">sensitivity_exit_usd</f>
        <v>2000000000</v>
      </c>
      <c r="B1038" s="2" t="n">
        <f aca="false">ROW()-ROW($B$955)</f>
        <v>83</v>
      </c>
      <c r="C1038" s="2" t="n">
        <f aca="false">MOD(QUOTIENT($B1038,1),2)</f>
        <v>1</v>
      </c>
      <c r="D1038" s="2" t="n">
        <f aca="false">MOD(QUOTIENT($B1038,2),2)</f>
        <v>1</v>
      </c>
      <c r="E1038" s="2" t="n">
        <f aca="false">MOD(QUOTIENT($B1038,4),2)</f>
        <v>0</v>
      </c>
      <c r="F1038" s="2" t="n">
        <f aca="false">MOD(QUOTIENT($B1038,8),2)</f>
        <v>0</v>
      </c>
      <c r="G1038" s="2" t="n">
        <f aca="false">MOD(QUOTIENT($B1038,16),2)</f>
        <v>1</v>
      </c>
      <c r="H1038" s="2" t="n">
        <f aca="false">MOD(QUOTIENT($B1038,32),2)</f>
        <v>0</v>
      </c>
      <c r="I1038" s="2" t="n">
        <f aca="false">MOD(QUOTIENT($B1038,64),2)</f>
        <v>1</v>
      </c>
      <c r="J1038" s="5" t="n">
        <f aca="false">IF($C1038=const_zero,MIN(class_series_f_invested_usd,MAX(const_zero,$A1038)),const_zero)</f>
        <v>0</v>
      </c>
      <c r="K1038" s="5" t="n">
        <f aca="false">IF($D1038=const_zero,MIN(class_series_e_invested_usd,MAX(const_zero,$A1038-SUM($J1038:$J1038))),const_zero)</f>
        <v>0</v>
      </c>
      <c r="L1038" s="5" t="n">
        <f aca="false">IF($E1038=const_zero,MIN(class_series_d_invested_usd,MAX(const_zero,$A1038-SUM($J1038:$K1038))),const_zero)</f>
        <v>100000000</v>
      </c>
      <c r="M1038" s="5" t="n">
        <f aca="false">IF($F1038=const_zero,MIN(class_series_c_invested_usd,MAX(const_zero,$A1038-SUM($J1038:$L1038))),const_zero)</f>
        <v>60000000</v>
      </c>
      <c r="N1038" s="5" t="n">
        <f aca="false">IF($G1038=const_zero,MIN(class_series_b_invested_usd,MAX(const_zero,$A1038-SUM($J1038:$M1038))),const_zero)</f>
        <v>0</v>
      </c>
      <c r="O1038" s="5" t="n">
        <f aca="false">IF($H1038=const_zero,MIN(class_series_a_invested_usd,MAX(const_zero,$A1038-SUM($J1038:$N1038))),const_zero)</f>
        <v>15000000</v>
      </c>
      <c r="P1038" s="5" t="n">
        <f aca="false">IF($I1038=const_zero,MIN(class_seed_invested_usd,MAX(const_zero,$A1038-SUM($J1038:$O1038))),const_zero)</f>
        <v>0</v>
      </c>
      <c r="Q1038" s="5" t="n">
        <f aca="false">MAX(const_zero,$A1038-SUM($J1038:$P1038))</f>
        <v>1825000000</v>
      </c>
      <c r="R1038" s="9" t="n">
        <f aca="false">common_rsa_total+Sensitivity!$AE$900+Sensitivity!$AJ$900+IF($C1038=const_one,Sensitivity!$D$900,const_zero)+IF($D1038=const_one,Sensitivity!$Y$900,const_zero)+IF($E1038=const_one,Sensitivity!$V$900,const_zero)+IF($F1038=const_one,Sensitivity!$S$900,const_zero)+IF($G1038=const_one,Sensitivity!$P$900,const_zero)+IF($H1038=const_one,Sensitivity!$M$900,const_zero)+IF($I1038=const_one,Sensitivity!$J$900,const_zero)</f>
        <v>24211101.1755256</v>
      </c>
      <c r="S1038" s="23" t="b">
        <f aca="false">IF($R1038&gt;const_zero,--($Q1038&gt;option_strike_usd*$R1038),const_zero)</f>
        <v>1</v>
      </c>
      <c r="T1038" s="7" t="n">
        <f aca="false">IF($R1038&gt;const_zero,IF($S1038=const_one,($Q1038+option_strike_usd*pre_f_options_issued)/($R1038+pre_f_options_issued),$Q1038/$R1038),const_zero)</f>
        <v>68.4172467466251</v>
      </c>
      <c r="U1038" s="5" t="n">
        <f aca="false">IF($C1038=const_one,Sensitivity!$D$900*$T1038,const_zero)</f>
        <v>54546886.2138886</v>
      </c>
      <c r="V1038" s="5" t="n">
        <f aca="false">IF($D1038=const_one,Sensitivity!$Y$900*$T1038,const_zero)</f>
        <v>419624886.790431</v>
      </c>
      <c r="W1038" s="5" t="n">
        <f aca="false">IF($E1038=const_one,Sensitivity!$V$900*$T1038,const_zero)</f>
        <v>0</v>
      </c>
      <c r="X1038" s="5" t="n">
        <f aca="false">IF($F1038=const_one,Sensitivity!$S$900*$T1038,const_zero)</f>
        <v>0</v>
      </c>
      <c r="Y1038" s="5" t="n">
        <f aca="false">IF($G1038=const_one,Sensitivity!$P$900*$T1038,const_zero)</f>
        <v>205251740.239875</v>
      </c>
      <c r="Z1038" s="5" t="n">
        <f aca="false">IF($H1038=const_one,Sensitivity!$M$900*$T1038,const_zero)</f>
        <v>0</v>
      </c>
      <c r="AA1038" s="5" t="n">
        <f aca="false">IF($I1038=const_one,Sensitivity!$J$900*$T1038,const_zero)</f>
        <v>342086233.733126</v>
      </c>
      <c r="AB1038" s="5" t="n">
        <f aca="false">(Sensitivity!$AE$900+Sensitivity!$AJ$900)*$T1038</f>
        <v>19191915.4364909</v>
      </c>
      <c r="AC1038" s="5" t="n">
        <f aca="false">common_rsa_total*$T1038</f>
        <v>615755220.719626</v>
      </c>
      <c r="AD1038" s="5" t="n">
        <f aca="false">IF($S1038=const_one,pre_f_options_issued*($T1038-option_strike_usd),const_zero)</f>
        <v>168543116.866563</v>
      </c>
      <c r="AE1038" s="5" t="n">
        <f aca="false">J1038+U1038</f>
        <v>54546886.2138886</v>
      </c>
      <c r="AF1038" s="5" t="n">
        <f aca="false">K1038+V1038</f>
        <v>419624886.790431</v>
      </c>
      <c r="AG1038" s="5" t="n">
        <f aca="false">L1038+W1038</f>
        <v>100000000</v>
      </c>
      <c r="AH1038" s="5" t="n">
        <f aca="false">M1038+X1038</f>
        <v>60000000</v>
      </c>
      <c r="AI1038" s="5" t="n">
        <f aca="false">N1038+Y1038</f>
        <v>205251740.239875</v>
      </c>
      <c r="AJ1038" s="5" t="n">
        <f aca="false">O1038+Z1038</f>
        <v>15000000</v>
      </c>
      <c r="AK1038" s="5" t="n">
        <f aca="false">P1038+AA1038</f>
        <v>342086233.733126</v>
      </c>
      <c r="AL1038" s="5" t="n">
        <f aca="false">INDEX($AE$955:$AE$1082,$B1038-$C1038*1+const_one)</f>
        <v>30000000</v>
      </c>
      <c r="AM1038" s="5" t="n">
        <f aca="false">INDEX($AF$955:$AF$1082,$B1038-$D1038*2+const_one)</f>
        <v>300000000</v>
      </c>
      <c r="AN1038" s="5" t="n">
        <f aca="false">INDEX($AG$955:$AG$1082,$B1038-$E1038*4+const_one)</f>
        <v>100000000</v>
      </c>
      <c r="AO1038" s="5" t="n">
        <f aca="false">INDEX($AH$955:$AH$1082,$B1038-$F1038*8+const_one)</f>
        <v>60000000</v>
      </c>
      <c r="AP1038" s="5" t="n">
        <f aca="false">INDEX($AI$955:$AI$1082,$B1038-$G1038*16+const_one)</f>
        <v>30000000</v>
      </c>
      <c r="AQ1038" s="5" t="n">
        <f aca="false">INDEX($AJ$955:$AJ$1082,$B1038-$H1038*32+const_one)</f>
        <v>15000000</v>
      </c>
      <c r="AR1038" s="5" t="n">
        <f aca="false">INDEX($AK$955:$AK$1082,$B1038-$I1038*64+const_one)</f>
        <v>5000000</v>
      </c>
      <c r="AS1038" s="5" t="n">
        <f aca="false">INDEX($AE$955:$AE$1082,$B1038+(const_one-$C1038)*1+const_one)</f>
        <v>54546886.2138886</v>
      </c>
      <c r="AT1038" s="5" t="n">
        <f aca="false">INDEX($AF$955:$AF$1082,$B1038+(const_one-$D1038)*2+const_one)</f>
        <v>419624886.790431</v>
      </c>
      <c r="AU1038" s="5" t="n">
        <f aca="false">INDEX($AG$955:$AG$1082,$B1038+(const_one-$E1038)*4+const_one)</f>
        <v>117477309.487267</v>
      </c>
      <c r="AV1038" s="5" t="n">
        <f aca="false">INDEX($AH$955:$AH$1082,$B1038+(const_one-$F1038)*8+const_one)</f>
        <v>155610740.13265</v>
      </c>
      <c r="AW1038" s="5" t="n">
        <f aca="false">INDEX($AI$955:$AI$1082,$B1038+(const_one-$G1038)*16+const_one)</f>
        <v>205251740.239875</v>
      </c>
      <c r="AX1038" s="5" t="n">
        <f aca="false">INDEX($AJ$955:$AJ$1082,$B1038+(const_one-$H1038)*32+const_one)</f>
        <v>290513405.66849</v>
      </c>
      <c r="AY1038" s="5" t="n">
        <f aca="false">INDEX($AK$955:$AK$1082,$B1038+(const_one-$I1038)*64+const_one)</f>
        <v>342086233.733126</v>
      </c>
      <c r="AZ1038" s="5" t="n">
        <f aca="false">--($C1038=--(AS1038&gt;AL1038))</f>
        <v>1</v>
      </c>
      <c r="BA1038" s="5" t="n">
        <f aca="false">--($D1038=--(AT1038&gt;AM1038))</f>
        <v>1</v>
      </c>
      <c r="BB1038" s="5" t="n">
        <f aca="false">--($E1038=--(AU1038&gt;AN1038))</f>
        <v>0</v>
      </c>
      <c r="BC1038" s="5" t="n">
        <f aca="false">--($F1038=--(AV1038&gt;AO1038))</f>
        <v>0</v>
      </c>
      <c r="BD1038" s="5" t="n">
        <f aca="false">--($G1038=--(AW1038&gt;AP1038))</f>
        <v>1</v>
      </c>
      <c r="BE1038" s="5" t="n">
        <f aca="false">--($H1038=--(AX1038&gt;AQ1038))</f>
        <v>0</v>
      </c>
      <c r="BF1038" s="5" t="n">
        <f aca="false">--($I1038=--(AY1038&gt;AR1038))</f>
        <v>1</v>
      </c>
      <c r="BG1038" s="5" t="n">
        <f aca="false">SUM(AZ1038:BF1038)</f>
        <v>4</v>
      </c>
      <c r="BH1038" s="5" t="n">
        <f aca="false">SUM(AE1038:AK1038)+AB1038+AC1038+AD1038</f>
        <v>2000000000</v>
      </c>
    </row>
    <row r="1039" customFormat="false" ht="15" hidden="true" customHeight="false" outlineLevel="0" collapsed="false">
      <c r="A1039" s="5" t="n">
        <f aca="false">sensitivity_exit_usd</f>
        <v>2000000000</v>
      </c>
      <c r="B1039" s="2" t="n">
        <f aca="false">ROW()-ROW($B$955)</f>
        <v>84</v>
      </c>
      <c r="C1039" s="2" t="n">
        <f aca="false">MOD(QUOTIENT($B1039,1),2)</f>
        <v>0</v>
      </c>
      <c r="D1039" s="2" t="n">
        <f aca="false">MOD(QUOTIENT($B1039,2),2)</f>
        <v>0</v>
      </c>
      <c r="E1039" s="2" t="n">
        <f aca="false">MOD(QUOTIENT($B1039,4),2)</f>
        <v>1</v>
      </c>
      <c r="F1039" s="2" t="n">
        <f aca="false">MOD(QUOTIENT($B1039,8),2)</f>
        <v>0</v>
      </c>
      <c r="G1039" s="2" t="n">
        <f aca="false">MOD(QUOTIENT($B1039,16),2)</f>
        <v>1</v>
      </c>
      <c r="H1039" s="2" t="n">
        <f aca="false">MOD(QUOTIENT($B1039,32),2)</f>
        <v>0</v>
      </c>
      <c r="I1039" s="2" t="n">
        <f aca="false">MOD(QUOTIENT($B1039,64),2)</f>
        <v>1</v>
      </c>
      <c r="J1039" s="5" t="n">
        <f aca="false">IF($C1039=const_zero,MIN(class_series_f_invested_usd,MAX(const_zero,$A1039)),const_zero)</f>
        <v>30000000</v>
      </c>
      <c r="K1039" s="5" t="n">
        <f aca="false">IF($D1039=const_zero,MIN(class_series_e_invested_usd,MAX(const_zero,$A1039-SUM($J1039:$J1039))),const_zero)</f>
        <v>300000000</v>
      </c>
      <c r="L1039" s="5" t="n">
        <f aca="false">IF($E1039=const_zero,MIN(class_series_d_invested_usd,MAX(const_zero,$A1039-SUM($J1039:$K1039))),const_zero)</f>
        <v>0</v>
      </c>
      <c r="M1039" s="5" t="n">
        <f aca="false">IF($F1039=const_zero,MIN(class_series_c_invested_usd,MAX(const_zero,$A1039-SUM($J1039:$L1039))),const_zero)</f>
        <v>60000000</v>
      </c>
      <c r="N1039" s="5" t="n">
        <f aca="false">IF($G1039=const_zero,MIN(class_series_b_invested_usd,MAX(const_zero,$A1039-SUM($J1039:$M1039))),const_zero)</f>
        <v>0</v>
      </c>
      <c r="O1039" s="5" t="n">
        <f aca="false">IF($H1039=const_zero,MIN(class_series_a_invested_usd,MAX(const_zero,$A1039-SUM($J1039:$N1039))),const_zero)</f>
        <v>15000000</v>
      </c>
      <c r="P1039" s="5" t="n">
        <f aca="false">IF($I1039=const_zero,MIN(class_seed_invested_usd,MAX(const_zero,$A1039-SUM($J1039:$O1039))),const_zero)</f>
        <v>0</v>
      </c>
      <c r="Q1039" s="5" t="n">
        <f aca="false">MAX(const_zero,$A1039-SUM($J1039:$P1039))</f>
        <v>1595000000</v>
      </c>
      <c r="R1039" s="9" t="n">
        <f aca="false">common_rsa_total+Sensitivity!$AE$900+Sensitivity!$AJ$900+IF($C1039=const_one,Sensitivity!$D$900,const_zero)+IF($D1039=const_one,Sensitivity!$Y$900,const_zero)+IF($E1039=const_one,Sensitivity!$V$900,const_zero)+IF($F1039=const_one,Sensitivity!$S$900,const_zero)+IF($G1039=const_one,Sensitivity!$P$900,const_zero)+IF($H1039=const_one,Sensitivity!$M$900,const_zero)+IF($I1039=const_one,Sensitivity!$J$900,const_zero)</f>
        <v>19014164.1892672</v>
      </c>
      <c r="S1039" s="23" t="b">
        <f aca="false">IF($R1039&gt;const_zero,--($Q1039&gt;option_strike_usd*$R1039),const_zero)</f>
        <v>1</v>
      </c>
      <c r="T1039" s="7" t="n">
        <f aca="false">IF($R1039&gt;const_zero,IF($S1039=const_one,($Q1039+option_strike_usd*pre_f_options_issued)/($R1039+pre_f_options_issued),$Q1039/$R1039),const_zero)</f>
        <v>74.2534074736191</v>
      </c>
      <c r="U1039" s="5" t="n">
        <f aca="false">IF($C1039=const_one,Sensitivity!$D$900*$T1039,const_zero)</f>
        <v>0</v>
      </c>
      <c r="V1039" s="5" t="n">
        <f aca="false">IF($D1039=const_one,Sensitivity!$Y$900*$T1039,const_zero)</f>
        <v>0</v>
      </c>
      <c r="W1039" s="5" t="n">
        <f aca="false">IF($E1039=const_one,Sensitivity!$V$900*$T1039,const_zero)</f>
        <v>128729520.871977</v>
      </c>
      <c r="X1039" s="5" t="n">
        <f aca="false">IF($F1039=const_one,Sensitivity!$S$900*$T1039,const_zero)</f>
        <v>0</v>
      </c>
      <c r="Y1039" s="5" t="n">
        <f aca="false">IF($G1039=const_one,Sensitivity!$P$900*$T1039,const_zero)</f>
        <v>222760222.420857</v>
      </c>
      <c r="Z1039" s="5" t="n">
        <f aca="false">IF($H1039=const_one,Sensitivity!$M$900*$T1039,const_zero)</f>
        <v>0</v>
      </c>
      <c r="AA1039" s="5" t="n">
        <f aca="false">IF($I1039=const_one,Sensitivity!$J$900*$T1039,const_zero)</f>
        <v>371267037.368095</v>
      </c>
      <c r="AB1039" s="5" t="n">
        <f aca="false">(Sensitivity!$AE$900+Sensitivity!$AJ$900)*$T1039</f>
        <v>20829033.3924508</v>
      </c>
      <c r="AC1039" s="5" t="n">
        <f aca="false">common_rsa_total*$T1039</f>
        <v>668280667.262572</v>
      </c>
      <c r="AD1039" s="5" t="n">
        <f aca="false">IF($S1039=const_one,pre_f_options_issued*($T1039-option_strike_usd),const_zero)</f>
        <v>183133518.684048</v>
      </c>
      <c r="AE1039" s="5" t="n">
        <f aca="false">J1039+U1039</f>
        <v>30000000</v>
      </c>
      <c r="AF1039" s="5" t="n">
        <f aca="false">K1039+V1039</f>
        <v>300000000</v>
      </c>
      <c r="AG1039" s="5" t="n">
        <f aca="false">L1039+W1039</f>
        <v>128729520.871977</v>
      </c>
      <c r="AH1039" s="5" t="n">
        <f aca="false">M1039+X1039</f>
        <v>60000000</v>
      </c>
      <c r="AI1039" s="5" t="n">
        <f aca="false">N1039+Y1039</f>
        <v>222760222.420857</v>
      </c>
      <c r="AJ1039" s="5" t="n">
        <f aca="false">O1039+Z1039</f>
        <v>15000000</v>
      </c>
      <c r="AK1039" s="5" t="n">
        <f aca="false">P1039+AA1039</f>
        <v>371267037.368095</v>
      </c>
      <c r="AL1039" s="5" t="n">
        <f aca="false">INDEX($AE$955:$AE$1082,$B1039-$C1039*1+const_one)</f>
        <v>30000000</v>
      </c>
      <c r="AM1039" s="5" t="n">
        <f aca="false">INDEX($AF$955:$AF$1082,$B1039-$D1039*2+const_one)</f>
        <v>300000000</v>
      </c>
      <c r="AN1039" s="5" t="n">
        <f aca="false">INDEX($AG$955:$AG$1082,$B1039-$E1039*4+const_one)</f>
        <v>100000000</v>
      </c>
      <c r="AO1039" s="5" t="n">
        <f aca="false">INDEX($AH$955:$AH$1082,$B1039-$F1039*8+const_one)</f>
        <v>60000000</v>
      </c>
      <c r="AP1039" s="5" t="n">
        <f aca="false">INDEX($AI$955:$AI$1082,$B1039-$G1039*16+const_one)</f>
        <v>30000000</v>
      </c>
      <c r="AQ1039" s="5" t="n">
        <f aca="false">INDEX($AJ$955:$AJ$1082,$B1039-$H1039*32+const_one)</f>
        <v>15000000</v>
      </c>
      <c r="AR1039" s="5" t="n">
        <f aca="false">INDEX($AK$955:$AK$1082,$B1039-$I1039*64+const_one)</f>
        <v>5000000</v>
      </c>
      <c r="AS1039" s="5" t="n">
        <f aca="false">INDEX($AE$955:$AE$1082,$B1039+(const_one-$C1039)*1+const_one)</f>
        <v>58156453.9468676</v>
      </c>
      <c r="AT1039" s="5" t="n">
        <f aca="false">INDEX($AF$955:$AF$1082,$B1039+(const_one-$D1039)*2+const_one)</f>
        <v>420941559.450012</v>
      </c>
      <c r="AU1039" s="5" t="n">
        <f aca="false">INDEX($AG$955:$AG$1082,$B1039+(const_one-$E1039)*4+const_one)</f>
        <v>128729520.871977</v>
      </c>
      <c r="AV1039" s="5" t="n">
        <f aca="false">INDEX($AH$955:$AH$1082,$B1039+(const_one-$F1039)*8+const_one)</f>
        <v>166344931.335102</v>
      </c>
      <c r="AW1039" s="5" t="n">
        <f aca="false">INDEX($AI$955:$AI$1082,$B1039+(const_one-$G1039)*16+const_one)</f>
        <v>222760222.420857</v>
      </c>
      <c r="AX1039" s="5" t="n">
        <f aca="false">INDEX($AJ$955:$AJ$1082,$B1039+(const_one-$H1039)*32+const_one)</f>
        <v>304082751.485097</v>
      </c>
      <c r="AY1039" s="5" t="n">
        <f aca="false">INDEX($AK$955:$AK$1082,$B1039+(const_one-$I1039)*64+const_one)</f>
        <v>371267037.368095</v>
      </c>
      <c r="AZ1039" s="5" t="n">
        <f aca="false">--($C1039=--(AS1039&gt;AL1039))</f>
        <v>0</v>
      </c>
      <c r="BA1039" s="5" t="n">
        <f aca="false">--($D1039=--(AT1039&gt;AM1039))</f>
        <v>0</v>
      </c>
      <c r="BB1039" s="5" t="n">
        <f aca="false">--($E1039=--(AU1039&gt;AN1039))</f>
        <v>1</v>
      </c>
      <c r="BC1039" s="5" t="n">
        <f aca="false">--($F1039=--(AV1039&gt;AO1039))</f>
        <v>0</v>
      </c>
      <c r="BD1039" s="5" t="n">
        <f aca="false">--($G1039=--(AW1039&gt;AP1039))</f>
        <v>1</v>
      </c>
      <c r="BE1039" s="5" t="n">
        <f aca="false">--($H1039=--(AX1039&gt;AQ1039))</f>
        <v>0</v>
      </c>
      <c r="BF1039" s="5" t="n">
        <f aca="false">--($I1039=--(AY1039&gt;AR1039))</f>
        <v>1</v>
      </c>
      <c r="BG1039" s="5" t="n">
        <f aca="false">SUM(AZ1039:BF1039)</f>
        <v>3</v>
      </c>
      <c r="BH1039" s="5" t="n">
        <f aca="false">SUM(AE1039:AK1039)+AB1039+AC1039+AD1039</f>
        <v>2000000000</v>
      </c>
    </row>
    <row r="1040" customFormat="false" ht="15" hidden="true" customHeight="false" outlineLevel="0" collapsed="false">
      <c r="A1040" s="5" t="n">
        <f aca="false">sensitivity_exit_usd</f>
        <v>2000000000</v>
      </c>
      <c r="B1040" s="2" t="n">
        <f aca="false">ROW()-ROW($B$955)</f>
        <v>85</v>
      </c>
      <c r="C1040" s="2" t="n">
        <f aca="false">MOD(QUOTIENT($B1040,1),2)</f>
        <v>1</v>
      </c>
      <c r="D1040" s="2" t="n">
        <f aca="false">MOD(QUOTIENT($B1040,2),2)</f>
        <v>0</v>
      </c>
      <c r="E1040" s="2" t="n">
        <f aca="false">MOD(QUOTIENT($B1040,4),2)</f>
        <v>1</v>
      </c>
      <c r="F1040" s="2" t="n">
        <f aca="false">MOD(QUOTIENT($B1040,8),2)</f>
        <v>0</v>
      </c>
      <c r="G1040" s="2" t="n">
        <f aca="false">MOD(QUOTIENT($B1040,16),2)</f>
        <v>1</v>
      </c>
      <c r="H1040" s="2" t="n">
        <f aca="false">MOD(QUOTIENT($B1040,32),2)</f>
        <v>0</v>
      </c>
      <c r="I1040" s="2" t="n">
        <f aca="false">MOD(QUOTIENT($B1040,64),2)</f>
        <v>1</v>
      </c>
      <c r="J1040" s="5" t="n">
        <f aca="false">IF($C1040=const_zero,MIN(class_series_f_invested_usd,MAX(const_zero,$A1040)),const_zero)</f>
        <v>0</v>
      </c>
      <c r="K1040" s="5" t="n">
        <f aca="false">IF($D1040=const_zero,MIN(class_series_e_invested_usd,MAX(const_zero,$A1040-SUM($J1040:$J1040))),const_zero)</f>
        <v>300000000</v>
      </c>
      <c r="L1040" s="5" t="n">
        <f aca="false">IF($E1040=const_zero,MIN(class_series_d_invested_usd,MAX(const_zero,$A1040-SUM($J1040:$K1040))),const_zero)</f>
        <v>0</v>
      </c>
      <c r="M1040" s="5" t="n">
        <f aca="false">IF($F1040=const_zero,MIN(class_series_c_invested_usd,MAX(const_zero,$A1040-SUM($J1040:$L1040))),const_zero)</f>
        <v>60000000</v>
      </c>
      <c r="N1040" s="5" t="n">
        <f aca="false">IF($G1040=const_zero,MIN(class_series_b_invested_usd,MAX(const_zero,$A1040-SUM($J1040:$M1040))),const_zero)</f>
        <v>0</v>
      </c>
      <c r="O1040" s="5" t="n">
        <f aca="false">IF($H1040=const_zero,MIN(class_series_a_invested_usd,MAX(const_zero,$A1040-SUM($J1040:$N1040))),const_zero)</f>
        <v>15000000</v>
      </c>
      <c r="P1040" s="5" t="n">
        <f aca="false">IF($I1040=const_zero,MIN(class_seed_invested_usd,MAX(const_zero,$A1040-SUM($J1040:$O1040))),const_zero)</f>
        <v>0</v>
      </c>
      <c r="Q1040" s="5" t="n">
        <f aca="false">MAX(const_zero,$A1040-SUM($J1040:$P1040))</f>
        <v>1625000000</v>
      </c>
      <c r="R1040" s="9" t="n">
        <f aca="false">common_rsa_total+Sensitivity!$AE$900+Sensitivity!$AJ$900+IF($C1040=const_one,Sensitivity!$D$900,const_zero)+IF($D1040=const_one,Sensitivity!$Y$900,const_zero)+IF($E1040=const_one,Sensitivity!$V$900,const_zero)+IF($F1040=const_one,Sensitivity!$S$900,const_zero)+IF($G1040=const_one,Sensitivity!$P$900,const_zero)+IF($H1040=const_one,Sensitivity!$M$900,const_zero)+IF($I1040=const_one,Sensitivity!$J$900,const_zero)</f>
        <v>19811432.2584705</v>
      </c>
      <c r="S1040" s="23" t="b">
        <f aca="false">IF($R1040&gt;const_zero,--($Q1040&gt;option_strike_usd*$R1040),const_zero)</f>
        <v>1</v>
      </c>
      <c r="T1040" s="7" t="n">
        <f aca="false">IF($R1040&gt;const_zero,IF($S1040=const_one,($Q1040+option_strike_usd*pre_f_options_issued)/($R1040+pre_f_options_issued),$Q1040/$R1040),const_zero)</f>
        <v>72.9446671619265</v>
      </c>
      <c r="U1040" s="5" t="n">
        <f aca="false">IF($C1040=const_one,Sensitivity!$D$900*$T1040,const_zero)</f>
        <v>58156453.9468676</v>
      </c>
      <c r="V1040" s="5" t="n">
        <f aca="false">IF($D1040=const_one,Sensitivity!$Y$900*$T1040,const_zero)</f>
        <v>0</v>
      </c>
      <c r="W1040" s="5" t="n">
        <f aca="false">IF($E1040=const_one,Sensitivity!$V$900*$T1040,const_zero)</f>
        <v>126460621.450359</v>
      </c>
      <c r="X1040" s="5" t="n">
        <f aca="false">IF($F1040=const_one,Sensitivity!$S$900*$T1040,const_zero)</f>
        <v>0</v>
      </c>
      <c r="Y1040" s="5" t="n">
        <f aca="false">IF($G1040=const_one,Sensitivity!$P$900*$T1040,const_zero)</f>
        <v>218834001.485779</v>
      </c>
      <c r="Z1040" s="5" t="n">
        <f aca="false">IF($H1040=const_one,Sensitivity!$M$900*$T1040,const_zero)</f>
        <v>0</v>
      </c>
      <c r="AA1040" s="5" t="n">
        <f aca="false">IF($I1040=const_one,Sensitivity!$J$900*$T1040,const_zero)</f>
        <v>364723335.809632</v>
      </c>
      <c r="AB1040" s="5" t="n">
        <f aca="false">(Sensitivity!$AE$900+Sensitivity!$AJ$900)*$T1040</f>
        <v>20461914.9452068</v>
      </c>
      <c r="AC1040" s="5" t="n">
        <f aca="false">common_rsa_total*$T1040</f>
        <v>656502004.457339</v>
      </c>
      <c r="AD1040" s="5" t="n">
        <f aca="false">IF($S1040=const_one,pre_f_options_issued*($T1040-option_strike_usd),const_zero)</f>
        <v>179861667.904816</v>
      </c>
      <c r="AE1040" s="5" t="n">
        <f aca="false">J1040+U1040</f>
        <v>58156453.9468676</v>
      </c>
      <c r="AF1040" s="5" t="n">
        <f aca="false">K1040+V1040</f>
        <v>300000000</v>
      </c>
      <c r="AG1040" s="5" t="n">
        <f aca="false">L1040+W1040</f>
        <v>126460621.450359</v>
      </c>
      <c r="AH1040" s="5" t="n">
        <f aca="false">M1040+X1040</f>
        <v>60000000</v>
      </c>
      <c r="AI1040" s="5" t="n">
        <f aca="false">N1040+Y1040</f>
        <v>218834001.485779</v>
      </c>
      <c r="AJ1040" s="5" t="n">
        <f aca="false">O1040+Z1040</f>
        <v>15000000</v>
      </c>
      <c r="AK1040" s="5" t="n">
        <f aca="false">P1040+AA1040</f>
        <v>364723335.809632</v>
      </c>
      <c r="AL1040" s="5" t="n">
        <f aca="false">INDEX($AE$955:$AE$1082,$B1040-$C1040*1+const_one)</f>
        <v>30000000</v>
      </c>
      <c r="AM1040" s="5" t="n">
        <f aca="false">INDEX($AF$955:$AF$1082,$B1040-$D1040*2+const_one)</f>
        <v>300000000</v>
      </c>
      <c r="AN1040" s="5" t="n">
        <f aca="false">INDEX($AG$955:$AG$1082,$B1040-$E1040*4+const_one)</f>
        <v>100000000</v>
      </c>
      <c r="AO1040" s="5" t="n">
        <f aca="false">INDEX($AH$955:$AH$1082,$B1040-$F1040*8+const_one)</f>
        <v>60000000</v>
      </c>
      <c r="AP1040" s="5" t="n">
        <f aca="false">INDEX($AI$955:$AI$1082,$B1040-$G1040*16+const_one)</f>
        <v>30000000</v>
      </c>
      <c r="AQ1040" s="5" t="n">
        <f aca="false">INDEX($AJ$955:$AJ$1082,$B1040-$H1040*32+const_one)</f>
        <v>15000000</v>
      </c>
      <c r="AR1040" s="5" t="n">
        <f aca="false">INDEX($AK$955:$AK$1082,$B1040-$I1040*64+const_one)</f>
        <v>5000000</v>
      </c>
      <c r="AS1040" s="5" t="n">
        <f aca="false">INDEX($AE$955:$AE$1082,$B1040+(const_one-$C1040)*1+const_one)</f>
        <v>58156453.9468676</v>
      </c>
      <c r="AT1040" s="5" t="n">
        <f aca="false">INDEX($AF$955:$AF$1082,$B1040+(const_one-$D1040)*2+const_one)</f>
        <v>415611801.14611</v>
      </c>
      <c r="AU1040" s="5" t="n">
        <f aca="false">INDEX($AG$955:$AG$1082,$B1040+(const_one-$E1040)*4+const_one)</f>
        <v>126460621.450359</v>
      </c>
      <c r="AV1040" s="5" t="n">
        <f aca="false">INDEX($AH$955:$AH$1082,$B1040+(const_one-$F1040)*8+const_one)</f>
        <v>163891754.94317</v>
      </c>
      <c r="AW1040" s="5" t="n">
        <f aca="false">INDEX($AI$955:$AI$1082,$B1040+(const_one-$G1040)*16+const_one)</f>
        <v>218834001.485779</v>
      </c>
      <c r="AX1040" s="5" t="n">
        <f aca="false">INDEX($AJ$955:$AJ$1082,$B1040+(const_one-$H1040)*32+const_one)</f>
        <v>300698254.206457</v>
      </c>
      <c r="AY1040" s="5" t="n">
        <f aca="false">INDEX($AK$955:$AK$1082,$B1040+(const_one-$I1040)*64+const_one)</f>
        <v>364723335.809632</v>
      </c>
      <c r="AZ1040" s="5" t="n">
        <f aca="false">--($C1040=--(AS1040&gt;AL1040))</f>
        <v>1</v>
      </c>
      <c r="BA1040" s="5" t="n">
        <f aca="false">--($D1040=--(AT1040&gt;AM1040))</f>
        <v>0</v>
      </c>
      <c r="BB1040" s="5" t="n">
        <f aca="false">--($E1040=--(AU1040&gt;AN1040))</f>
        <v>1</v>
      </c>
      <c r="BC1040" s="5" t="n">
        <f aca="false">--($F1040=--(AV1040&gt;AO1040))</f>
        <v>0</v>
      </c>
      <c r="BD1040" s="5" t="n">
        <f aca="false">--($G1040=--(AW1040&gt;AP1040))</f>
        <v>1</v>
      </c>
      <c r="BE1040" s="5" t="n">
        <f aca="false">--($H1040=--(AX1040&gt;AQ1040))</f>
        <v>0</v>
      </c>
      <c r="BF1040" s="5" t="n">
        <f aca="false">--($I1040=--(AY1040&gt;AR1040))</f>
        <v>1</v>
      </c>
      <c r="BG1040" s="5" t="n">
        <f aca="false">SUM(AZ1040:BF1040)</f>
        <v>4</v>
      </c>
      <c r="BH1040" s="5" t="n">
        <f aca="false">SUM(AE1040:AK1040)+AB1040+AC1040+AD1040</f>
        <v>2000000000</v>
      </c>
    </row>
    <row r="1041" customFormat="false" ht="15" hidden="true" customHeight="false" outlineLevel="0" collapsed="false">
      <c r="A1041" s="5" t="n">
        <f aca="false">sensitivity_exit_usd</f>
        <v>2000000000</v>
      </c>
      <c r="B1041" s="2" t="n">
        <f aca="false">ROW()-ROW($B$955)</f>
        <v>86</v>
      </c>
      <c r="C1041" s="2" t="n">
        <f aca="false">MOD(QUOTIENT($B1041,1),2)</f>
        <v>0</v>
      </c>
      <c r="D1041" s="2" t="n">
        <f aca="false">MOD(QUOTIENT($B1041,2),2)</f>
        <v>1</v>
      </c>
      <c r="E1041" s="2" t="n">
        <f aca="false">MOD(QUOTIENT($B1041,4),2)</f>
        <v>1</v>
      </c>
      <c r="F1041" s="2" t="n">
        <f aca="false">MOD(QUOTIENT($B1041,8),2)</f>
        <v>0</v>
      </c>
      <c r="G1041" s="2" t="n">
        <f aca="false">MOD(QUOTIENT($B1041,16),2)</f>
        <v>1</v>
      </c>
      <c r="H1041" s="2" t="n">
        <f aca="false">MOD(QUOTIENT($B1041,32),2)</f>
        <v>0</v>
      </c>
      <c r="I1041" s="2" t="n">
        <f aca="false">MOD(QUOTIENT($B1041,64),2)</f>
        <v>1</v>
      </c>
      <c r="J1041" s="5" t="n">
        <f aca="false">IF($C1041=const_zero,MIN(class_series_f_invested_usd,MAX(const_zero,$A1041)),const_zero)</f>
        <v>30000000</v>
      </c>
      <c r="K1041" s="5" t="n">
        <f aca="false">IF($D1041=const_zero,MIN(class_series_e_invested_usd,MAX(const_zero,$A1041-SUM($J1041:$J1041))),const_zero)</f>
        <v>0</v>
      </c>
      <c r="L1041" s="5" t="n">
        <f aca="false">IF($E1041=const_zero,MIN(class_series_d_invested_usd,MAX(const_zero,$A1041-SUM($J1041:$K1041))),const_zero)</f>
        <v>0</v>
      </c>
      <c r="M1041" s="5" t="n">
        <f aca="false">IF($F1041=const_zero,MIN(class_series_c_invested_usd,MAX(const_zero,$A1041-SUM($J1041:$L1041))),const_zero)</f>
        <v>60000000</v>
      </c>
      <c r="N1041" s="5" t="n">
        <f aca="false">IF($G1041=const_zero,MIN(class_series_b_invested_usd,MAX(const_zero,$A1041-SUM($J1041:$M1041))),const_zero)</f>
        <v>0</v>
      </c>
      <c r="O1041" s="5" t="n">
        <f aca="false">IF($H1041=const_zero,MIN(class_series_a_invested_usd,MAX(const_zero,$A1041-SUM($J1041:$N1041))),const_zero)</f>
        <v>15000000</v>
      </c>
      <c r="P1041" s="5" t="n">
        <f aca="false">IF($I1041=const_zero,MIN(class_seed_invested_usd,MAX(const_zero,$A1041-SUM($J1041:$O1041))),const_zero)</f>
        <v>0</v>
      </c>
      <c r="Q1041" s="5" t="n">
        <f aca="false">MAX(const_zero,$A1041-SUM($J1041:$P1041))</f>
        <v>1895000000</v>
      </c>
      <c r="R1041" s="9" t="n">
        <f aca="false">common_rsa_total+Sensitivity!$AE$900+Sensitivity!$AJ$900+IF($C1041=const_one,Sensitivity!$D$900,const_zero)+IF($D1041=const_one,Sensitivity!$Y$900,const_zero)+IF($E1041=const_one,Sensitivity!$V$900,const_zero)+IF($F1041=const_one,Sensitivity!$S$900,const_zero)+IF($G1041=const_one,Sensitivity!$P$900,const_zero)+IF($H1041=const_one,Sensitivity!$M$900,const_zero)+IF($I1041=const_one,Sensitivity!$J$900,const_zero)</f>
        <v>25147484.4666011</v>
      </c>
      <c r="S1041" s="23" t="b">
        <f aca="false">IF($R1041&gt;const_zero,--($Q1041&gt;option_strike_usd*$R1041),const_zero)</f>
        <v>1</v>
      </c>
      <c r="T1041" s="7" t="n">
        <f aca="false">IF($R1041&gt;const_zero,IF($S1041=const_one,($Q1041+option_strike_usd*pre_f_options_issued)/($R1041+pre_f_options_issued),$Q1041/$R1041),const_zero)</f>
        <v>68.6319220937527</v>
      </c>
      <c r="U1041" s="5" t="n">
        <f aca="false">IF($C1041=const_one,Sensitivity!$D$900*$T1041,const_zero)</f>
        <v>0</v>
      </c>
      <c r="V1041" s="5" t="n">
        <f aca="false">IF($D1041=const_one,Sensitivity!$Y$900*$T1041,const_zero)</f>
        <v>420941559.450012</v>
      </c>
      <c r="W1041" s="5" t="n">
        <f aca="false">IF($E1041=const_one,Sensitivity!$V$900*$T1041,const_zero)</f>
        <v>118983825.096384</v>
      </c>
      <c r="X1041" s="5" t="n">
        <f aca="false">IF($F1041=const_one,Sensitivity!$S$900*$T1041,const_zero)</f>
        <v>0</v>
      </c>
      <c r="Y1041" s="5" t="n">
        <f aca="false">IF($G1041=const_one,Sensitivity!$P$900*$T1041,const_zero)</f>
        <v>205895766.281258</v>
      </c>
      <c r="Z1041" s="5" t="n">
        <f aca="false">IF($H1041=const_one,Sensitivity!$M$900*$T1041,const_zero)</f>
        <v>0</v>
      </c>
      <c r="AA1041" s="5" t="n">
        <f aca="false">IF($I1041=const_one,Sensitivity!$J$900*$T1041,const_zero)</f>
        <v>343159610.468763</v>
      </c>
      <c r="AB1041" s="5" t="n">
        <f aca="false">(Sensitivity!$AE$900+Sensitivity!$AJ$900)*$T1041</f>
        <v>19252134.6254277</v>
      </c>
      <c r="AC1041" s="5" t="n">
        <f aca="false">common_rsa_total*$T1041</f>
        <v>617687298.843774</v>
      </c>
      <c r="AD1041" s="5" t="n">
        <f aca="false">IF($S1041=const_one,pre_f_options_issued*($T1041-option_strike_usd),const_zero)</f>
        <v>169079805.234382</v>
      </c>
      <c r="AE1041" s="5" t="n">
        <f aca="false">J1041+U1041</f>
        <v>30000000</v>
      </c>
      <c r="AF1041" s="5" t="n">
        <f aca="false">K1041+V1041</f>
        <v>420941559.450012</v>
      </c>
      <c r="AG1041" s="5" t="n">
        <f aca="false">L1041+W1041</f>
        <v>118983825.096384</v>
      </c>
      <c r="AH1041" s="5" t="n">
        <f aca="false">M1041+X1041</f>
        <v>60000000</v>
      </c>
      <c r="AI1041" s="5" t="n">
        <f aca="false">N1041+Y1041</f>
        <v>205895766.281258</v>
      </c>
      <c r="AJ1041" s="5" t="n">
        <f aca="false">O1041+Z1041</f>
        <v>15000000</v>
      </c>
      <c r="AK1041" s="5" t="n">
        <f aca="false">P1041+AA1041</f>
        <v>343159610.468763</v>
      </c>
      <c r="AL1041" s="5" t="n">
        <f aca="false">INDEX($AE$955:$AE$1082,$B1041-$C1041*1+const_one)</f>
        <v>30000000</v>
      </c>
      <c r="AM1041" s="5" t="n">
        <f aca="false">INDEX($AF$955:$AF$1082,$B1041-$D1041*2+const_one)</f>
        <v>300000000</v>
      </c>
      <c r="AN1041" s="5" t="n">
        <f aca="false">INDEX($AG$955:$AG$1082,$B1041-$E1041*4+const_one)</f>
        <v>100000000</v>
      </c>
      <c r="AO1041" s="5" t="n">
        <f aca="false">INDEX($AH$955:$AH$1082,$B1041-$F1041*8+const_one)</f>
        <v>60000000</v>
      </c>
      <c r="AP1041" s="5" t="n">
        <f aca="false">INDEX($AI$955:$AI$1082,$B1041-$G1041*16+const_one)</f>
        <v>30000000</v>
      </c>
      <c r="AQ1041" s="5" t="n">
        <f aca="false">INDEX($AJ$955:$AJ$1082,$B1041-$H1041*32+const_one)</f>
        <v>15000000</v>
      </c>
      <c r="AR1041" s="5" t="n">
        <f aca="false">INDEX($AK$955:$AK$1082,$B1041-$I1041*64+const_one)</f>
        <v>5000000</v>
      </c>
      <c r="AS1041" s="5" t="n">
        <f aca="false">INDEX($AE$955:$AE$1082,$B1041+(const_one-$C1041)*1+const_one)</f>
        <v>54025226.6724785</v>
      </c>
      <c r="AT1041" s="5" t="n">
        <f aca="false">INDEX($AF$955:$AF$1082,$B1041+(const_one-$D1041)*2+const_one)</f>
        <v>420941559.450012</v>
      </c>
      <c r="AU1041" s="5" t="n">
        <f aca="false">INDEX($AG$955:$AG$1082,$B1041+(const_one-$E1041)*4+const_one)</f>
        <v>118983825.096384</v>
      </c>
      <c r="AV1041" s="5" t="n">
        <f aca="false">INDEX($AH$955:$AH$1082,$B1041+(const_one-$F1041)*8+const_one)</f>
        <v>156352522.795112</v>
      </c>
      <c r="AW1041" s="5" t="n">
        <f aca="false">INDEX($AI$955:$AI$1082,$B1041+(const_one-$G1041)*16+const_one)</f>
        <v>205895766.281258</v>
      </c>
      <c r="AX1041" s="5" t="n">
        <f aca="false">INDEX($AJ$955:$AJ$1082,$B1041+(const_one-$H1041)*32+const_one)</f>
        <v>292901586.637788</v>
      </c>
      <c r="AY1041" s="5" t="n">
        <f aca="false">INDEX($AK$955:$AK$1082,$B1041+(const_one-$I1041)*64+const_one)</f>
        <v>343159610.468763</v>
      </c>
      <c r="AZ1041" s="5" t="n">
        <f aca="false">--($C1041=--(AS1041&gt;AL1041))</f>
        <v>0</v>
      </c>
      <c r="BA1041" s="5" t="n">
        <f aca="false">--($D1041=--(AT1041&gt;AM1041))</f>
        <v>1</v>
      </c>
      <c r="BB1041" s="5" t="n">
        <f aca="false">--($E1041=--(AU1041&gt;AN1041))</f>
        <v>1</v>
      </c>
      <c r="BC1041" s="5" t="n">
        <f aca="false">--($F1041=--(AV1041&gt;AO1041))</f>
        <v>0</v>
      </c>
      <c r="BD1041" s="5" t="n">
        <f aca="false">--($G1041=--(AW1041&gt;AP1041))</f>
        <v>1</v>
      </c>
      <c r="BE1041" s="5" t="n">
        <f aca="false">--($H1041=--(AX1041&gt;AQ1041))</f>
        <v>0</v>
      </c>
      <c r="BF1041" s="5" t="n">
        <f aca="false">--($I1041=--(AY1041&gt;AR1041))</f>
        <v>1</v>
      </c>
      <c r="BG1041" s="5" t="n">
        <f aca="false">SUM(AZ1041:BF1041)</f>
        <v>4</v>
      </c>
      <c r="BH1041" s="5" t="n">
        <f aca="false">SUM(AE1041:AK1041)+AB1041+AC1041+AD1041</f>
        <v>2000000000</v>
      </c>
    </row>
    <row r="1042" customFormat="false" ht="15" hidden="true" customHeight="false" outlineLevel="0" collapsed="false">
      <c r="A1042" s="5" t="n">
        <f aca="false">sensitivity_exit_usd</f>
        <v>2000000000</v>
      </c>
      <c r="B1042" s="2" t="n">
        <f aca="false">ROW()-ROW($B$955)</f>
        <v>87</v>
      </c>
      <c r="C1042" s="2" t="n">
        <f aca="false">MOD(QUOTIENT($B1042,1),2)</f>
        <v>1</v>
      </c>
      <c r="D1042" s="2" t="n">
        <f aca="false">MOD(QUOTIENT($B1042,2),2)</f>
        <v>1</v>
      </c>
      <c r="E1042" s="2" t="n">
        <f aca="false">MOD(QUOTIENT($B1042,4),2)</f>
        <v>1</v>
      </c>
      <c r="F1042" s="2" t="n">
        <f aca="false">MOD(QUOTIENT($B1042,8),2)</f>
        <v>0</v>
      </c>
      <c r="G1042" s="2" t="n">
        <f aca="false">MOD(QUOTIENT($B1042,16),2)</f>
        <v>1</v>
      </c>
      <c r="H1042" s="2" t="n">
        <f aca="false">MOD(QUOTIENT($B1042,32),2)</f>
        <v>0</v>
      </c>
      <c r="I1042" s="2" t="n">
        <f aca="false">MOD(QUOTIENT($B1042,64),2)</f>
        <v>1</v>
      </c>
      <c r="J1042" s="5" t="n">
        <f aca="false">IF($C1042=const_zero,MIN(class_series_f_invested_usd,MAX(const_zero,$A1042)),const_zero)</f>
        <v>0</v>
      </c>
      <c r="K1042" s="5" t="n">
        <f aca="false">IF($D1042=const_zero,MIN(class_series_e_invested_usd,MAX(const_zero,$A1042-SUM($J1042:$J1042))),const_zero)</f>
        <v>0</v>
      </c>
      <c r="L1042" s="5" t="n">
        <f aca="false">IF($E1042=const_zero,MIN(class_series_d_invested_usd,MAX(const_zero,$A1042-SUM($J1042:$K1042))),const_zero)</f>
        <v>0</v>
      </c>
      <c r="M1042" s="5" t="n">
        <f aca="false">IF($F1042=const_zero,MIN(class_series_c_invested_usd,MAX(const_zero,$A1042-SUM($J1042:$L1042))),const_zero)</f>
        <v>60000000</v>
      </c>
      <c r="N1042" s="5" t="n">
        <f aca="false">IF($G1042=const_zero,MIN(class_series_b_invested_usd,MAX(const_zero,$A1042-SUM($J1042:$M1042))),const_zero)</f>
        <v>0</v>
      </c>
      <c r="O1042" s="5" t="n">
        <f aca="false">IF($H1042=const_zero,MIN(class_series_a_invested_usd,MAX(const_zero,$A1042-SUM($J1042:$N1042))),const_zero)</f>
        <v>15000000</v>
      </c>
      <c r="P1042" s="5" t="n">
        <f aca="false">IF($I1042=const_zero,MIN(class_seed_invested_usd,MAX(const_zero,$A1042-SUM($J1042:$O1042))),const_zero)</f>
        <v>0</v>
      </c>
      <c r="Q1042" s="5" t="n">
        <f aca="false">MAX(const_zero,$A1042-SUM($J1042:$P1042))</f>
        <v>1925000000</v>
      </c>
      <c r="R1042" s="9" t="n">
        <f aca="false">common_rsa_total+Sensitivity!$AE$900+Sensitivity!$AJ$900+IF($C1042=const_one,Sensitivity!$D$900,const_zero)+IF($D1042=const_one,Sensitivity!$Y$900,const_zero)+IF($E1042=const_one,Sensitivity!$V$900,const_zero)+IF($F1042=const_one,Sensitivity!$S$900,const_zero)+IF($G1042=const_one,Sensitivity!$P$900,const_zero)+IF($H1042=const_one,Sensitivity!$M$900,const_zero)+IF($I1042=const_one,Sensitivity!$J$900,const_zero)</f>
        <v>25944752.5358044</v>
      </c>
      <c r="S1042" s="23" t="b">
        <f aca="false">IF($R1042&gt;const_zero,--($Q1042&gt;option_strike_usd*$R1042),const_zero)</f>
        <v>1</v>
      </c>
      <c r="T1042" s="7" t="n">
        <f aca="false">IF($R1042&gt;const_zero,IF($S1042=const_one,($Q1042+option_strike_usd*pre_f_options_issued)/($R1042+pre_f_options_issued),$Q1042/$R1042),const_zero)</f>
        <v>67.762937911792</v>
      </c>
      <c r="U1042" s="5" t="n">
        <f aca="false">IF($C1042=const_one,Sensitivity!$D$900*$T1042,const_zero)</f>
        <v>54025226.6724785</v>
      </c>
      <c r="V1042" s="5" t="n">
        <f aca="false">IF($D1042=const_one,Sensitivity!$Y$900*$T1042,const_zero)</f>
        <v>415611801.14611</v>
      </c>
      <c r="W1042" s="5" t="n">
        <f aca="false">IF($E1042=const_one,Sensitivity!$V$900*$T1042,const_zero)</f>
        <v>117477309.487267</v>
      </c>
      <c r="X1042" s="5" t="n">
        <f aca="false">IF($F1042=const_one,Sensitivity!$S$900*$T1042,const_zero)</f>
        <v>0</v>
      </c>
      <c r="Y1042" s="5" t="n">
        <f aca="false">IF($G1042=const_one,Sensitivity!$P$900*$T1042,const_zero)</f>
        <v>203288813.735376</v>
      </c>
      <c r="Z1042" s="5" t="n">
        <f aca="false">IF($H1042=const_one,Sensitivity!$M$900*$T1042,const_zero)</f>
        <v>0</v>
      </c>
      <c r="AA1042" s="5" t="n">
        <f aca="false">IF($I1042=const_one,Sensitivity!$J$900*$T1042,const_zero)</f>
        <v>338814689.55896</v>
      </c>
      <c r="AB1042" s="5" t="n">
        <f aca="false">(Sensitivity!$AE$900+Sensitivity!$AJ$900)*$T1042</f>
        <v>19008373.4141998</v>
      </c>
      <c r="AC1042" s="5" t="n">
        <f aca="false">common_rsa_total*$T1042</f>
        <v>609866441.206128</v>
      </c>
      <c r="AD1042" s="5" t="n">
        <f aca="false">IF($S1042=const_one,pre_f_options_issued*($T1042-option_strike_usd),const_zero)</f>
        <v>166907344.77948</v>
      </c>
      <c r="AE1042" s="5" t="n">
        <f aca="false">J1042+U1042</f>
        <v>54025226.6724785</v>
      </c>
      <c r="AF1042" s="5" t="n">
        <f aca="false">K1042+V1042</f>
        <v>415611801.14611</v>
      </c>
      <c r="AG1042" s="5" t="n">
        <f aca="false">L1042+W1042</f>
        <v>117477309.487267</v>
      </c>
      <c r="AH1042" s="5" t="n">
        <f aca="false">M1042+X1042</f>
        <v>60000000</v>
      </c>
      <c r="AI1042" s="5" t="n">
        <f aca="false">N1042+Y1042</f>
        <v>203288813.735376</v>
      </c>
      <c r="AJ1042" s="5" t="n">
        <f aca="false">O1042+Z1042</f>
        <v>15000000</v>
      </c>
      <c r="AK1042" s="5" t="n">
        <f aca="false">P1042+AA1042</f>
        <v>338814689.55896</v>
      </c>
      <c r="AL1042" s="5" t="n">
        <f aca="false">INDEX($AE$955:$AE$1082,$B1042-$C1042*1+const_one)</f>
        <v>30000000</v>
      </c>
      <c r="AM1042" s="5" t="n">
        <f aca="false">INDEX($AF$955:$AF$1082,$B1042-$D1042*2+const_one)</f>
        <v>300000000</v>
      </c>
      <c r="AN1042" s="5" t="n">
        <f aca="false">INDEX($AG$955:$AG$1082,$B1042-$E1042*4+const_one)</f>
        <v>100000000</v>
      </c>
      <c r="AO1042" s="5" t="n">
        <f aca="false">INDEX($AH$955:$AH$1082,$B1042-$F1042*8+const_one)</f>
        <v>60000000</v>
      </c>
      <c r="AP1042" s="5" t="n">
        <f aca="false">INDEX($AI$955:$AI$1082,$B1042-$G1042*16+const_one)</f>
        <v>30000000</v>
      </c>
      <c r="AQ1042" s="5" t="n">
        <f aca="false">INDEX($AJ$955:$AJ$1082,$B1042-$H1042*32+const_one)</f>
        <v>15000000</v>
      </c>
      <c r="AR1042" s="5" t="n">
        <f aca="false">INDEX($AK$955:$AK$1082,$B1042-$I1042*64+const_one)</f>
        <v>5000000</v>
      </c>
      <c r="AS1042" s="5" t="n">
        <f aca="false">INDEX($AE$955:$AE$1082,$B1042+(const_one-$C1042)*1+const_one)</f>
        <v>54025226.6724785</v>
      </c>
      <c r="AT1042" s="5" t="n">
        <f aca="false">INDEX($AF$955:$AF$1082,$B1042+(const_one-$D1042)*2+const_one)</f>
        <v>415611801.14611</v>
      </c>
      <c r="AU1042" s="5" t="n">
        <f aca="false">INDEX($AG$955:$AG$1082,$B1042+(const_one-$E1042)*4+const_one)</f>
        <v>117477309.487267</v>
      </c>
      <c r="AV1042" s="5" t="n">
        <f aca="false">INDEX($AH$955:$AH$1082,$B1042+(const_one-$F1042)*8+const_one)</f>
        <v>154645429.379374</v>
      </c>
      <c r="AW1042" s="5" t="n">
        <f aca="false">INDEX($AI$955:$AI$1082,$B1042+(const_one-$G1042)*16+const_one)</f>
        <v>203288813.735376</v>
      </c>
      <c r="AX1042" s="5" t="n">
        <f aca="false">INDEX($AJ$955:$AJ$1082,$B1042+(const_one-$H1042)*32+const_one)</f>
        <v>290404301.529882</v>
      </c>
      <c r="AY1042" s="5" t="n">
        <f aca="false">INDEX($AK$955:$AK$1082,$B1042+(const_one-$I1042)*64+const_one)</f>
        <v>338814689.55896</v>
      </c>
      <c r="AZ1042" s="5" t="n">
        <f aca="false">--($C1042=--(AS1042&gt;AL1042))</f>
        <v>1</v>
      </c>
      <c r="BA1042" s="5" t="n">
        <f aca="false">--($D1042=--(AT1042&gt;AM1042))</f>
        <v>1</v>
      </c>
      <c r="BB1042" s="5" t="n">
        <f aca="false">--($E1042=--(AU1042&gt;AN1042))</f>
        <v>1</v>
      </c>
      <c r="BC1042" s="5" t="n">
        <f aca="false">--($F1042=--(AV1042&gt;AO1042))</f>
        <v>0</v>
      </c>
      <c r="BD1042" s="5" t="n">
        <f aca="false">--($G1042=--(AW1042&gt;AP1042))</f>
        <v>1</v>
      </c>
      <c r="BE1042" s="5" t="n">
        <f aca="false">--($H1042=--(AX1042&gt;AQ1042))</f>
        <v>0</v>
      </c>
      <c r="BF1042" s="5" t="n">
        <f aca="false">--($I1042=--(AY1042&gt;AR1042))</f>
        <v>1</v>
      </c>
      <c r="BG1042" s="5" t="n">
        <f aca="false">SUM(AZ1042:BF1042)</f>
        <v>5</v>
      </c>
      <c r="BH1042" s="5" t="n">
        <f aca="false">SUM(AE1042:AK1042)+AB1042+AC1042+AD1042</f>
        <v>2000000000</v>
      </c>
    </row>
    <row r="1043" customFormat="false" ht="15" hidden="true" customHeight="false" outlineLevel="0" collapsed="false">
      <c r="A1043" s="5" t="n">
        <f aca="false">sensitivity_exit_usd</f>
        <v>2000000000</v>
      </c>
      <c r="B1043" s="2" t="n">
        <f aca="false">ROW()-ROW($B$955)</f>
        <v>88</v>
      </c>
      <c r="C1043" s="2" t="n">
        <f aca="false">MOD(QUOTIENT($B1043,1),2)</f>
        <v>0</v>
      </c>
      <c r="D1043" s="2" t="n">
        <f aca="false">MOD(QUOTIENT($B1043,2),2)</f>
        <v>0</v>
      </c>
      <c r="E1043" s="2" t="n">
        <f aca="false">MOD(QUOTIENT($B1043,4),2)</f>
        <v>0</v>
      </c>
      <c r="F1043" s="2" t="n">
        <f aca="false">MOD(QUOTIENT($B1043,8),2)</f>
        <v>1</v>
      </c>
      <c r="G1043" s="2" t="n">
        <f aca="false">MOD(QUOTIENT($B1043,16),2)</f>
        <v>1</v>
      </c>
      <c r="H1043" s="2" t="n">
        <f aca="false">MOD(QUOTIENT($B1043,32),2)</f>
        <v>0</v>
      </c>
      <c r="I1043" s="2" t="n">
        <f aca="false">MOD(QUOTIENT($B1043,64),2)</f>
        <v>1</v>
      </c>
      <c r="J1043" s="5" t="n">
        <f aca="false">IF($C1043=const_zero,MIN(class_series_f_invested_usd,MAX(const_zero,$A1043)),const_zero)</f>
        <v>30000000</v>
      </c>
      <c r="K1043" s="5" t="n">
        <f aca="false">IF($D1043=const_zero,MIN(class_series_e_invested_usd,MAX(const_zero,$A1043-SUM($J1043:$J1043))),const_zero)</f>
        <v>300000000</v>
      </c>
      <c r="L1043" s="5" t="n">
        <f aca="false">IF($E1043=const_zero,MIN(class_series_d_invested_usd,MAX(const_zero,$A1043-SUM($J1043:$K1043))),const_zero)</f>
        <v>100000000</v>
      </c>
      <c r="M1043" s="5" t="n">
        <f aca="false">IF($F1043=const_zero,MIN(class_series_c_invested_usd,MAX(const_zero,$A1043-SUM($J1043:$L1043))),const_zero)</f>
        <v>0</v>
      </c>
      <c r="N1043" s="5" t="n">
        <f aca="false">IF($G1043=const_zero,MIN(class_series_b_invested_usd,MAX(const_zero,$A1043-SUM($J1043:$M1043))),const_zero)</f>
        <v>0</v>
      </c>
      <c r="O1043" s="5" t="n">
        <f aca="false">IF($H1043=const_zero,MIN(class_series_a_invested_usd,MAX(const_zero,$A1043-SUM($J1043:$N1043))),const_zero)</f>
        <v>15000000</v>
      </c>
      <c r="P1043" s="5" t="n">
        <f aca="false">IF($I1043=const_zero,MIN(class_seed_invested_usd,MAX(const_zero,$A1043-SUM($J1043:$O1043))),const_zero)</f>
        <v>0</v>
      </c>
      <c r="Q1043" s="5" t="n">
        <f aca="false">MAX(const_zero,$A1043-SUM($J1043:$P1043))</f>
        <v>1555000000</v>
      </c>
      <c r="R1043" s="9" t="n">
        <f aca="false">common_rsa_total+Sensitivity!$AE$900+Sensitivity!$AJ$900+IF($C1043=const_one,Sensitivity!$D$900,const_zero)+IF($D1043=const_one,Sensitivity!$Y$900,const_zero)+IF($E1043=const_one,Sensitivity!$V$900,const_zero)+IF($F1043=const_one,Sensitivity!$S$900,const_zero)+IF($G1043=const_one,Sensitivity!$P$900,const_zero)+IF($H1043=const_one,Sensitivity!$M$900,const_zero)+IF($I1043=const_one,Sensitivity!$J$900,const_zero)</f>
        <v>19680512.8289884</v>
      </c>
      <c r="S1043" s="23" t="b">
        <f aca="false">IF($R1043&gt;const_zero,--($Q1043&gt;option_strike_usd*$R1043),const_zero)</f>
        <v>1</v>
      </c>
      <c r="T1043" s="7" t="n">
        <f aca="false">IF($R1043&gt;const_zero,IF($S1043=const_one,($Q1043+option_strike_usd*pre_f_options_issued)/($R1043+pre_f_options_issued),$Q1043/$R1043),const_zero)</f>
        <v>70.219296190684</v>
      </c>
      <c r="U1043" s="5" t="n">
        <f aca="false">IF($C1043=const_one,Sensitivity!$D$900*$T1043,const_zero)</f>
        <v>0</v>
      </c>
      <c r="V1043" s="5" t="n">
        <f aca="false">IF($D1043=const_one,Sensitivity!$Y$900*$T1043,const_zero)</f>
        <v>0</v>
      </c>
      <c r="W1043" s="5" t="n">
        <f aca="false">IF($E1043=const_one,Sensitivity!$V$900*$T1043,const_zero)</f>
        <v>0</v>
      </c>
      <c r="X1043" s="5" t="n">
        <f aca="false">IF($F1043=const_one,Sensitivity!$S$900*$T1043,const_zero)</f>
        <v>168526310.857642</v>
      </c>
      <c r="Y1043" s="5" t="n">
        <f aca="false">IF($G1043=const_one,Sensitivity!$P$900*$T1043,const_zero)</f>
        <v>210657888.572052</v>
      </c>
      <c r="Z1043" s="5" t="n">
        <f aca="false">IF($H1043=const_one,Sensitivity!$M$900*$T1043,const_zero)</f>
        <v>0</v>
      </c>
      <c r="AA1043" s="5" t="n">
        <f aca="false">IF($I1043=const_one,Sensitivity!$J$900*$T1043,const_zero)</f>
        <v>351096480.95342</v>
      </c>
      <c r="AB1043" s="5" t="n">
        <f aca="false">(Sensitivity!$AE$900+Sensitivity!$AJ$900)*$T1043</f>
        <v>19697413.4240208</v>
      </c>
      <c r="AC1043" s="5" t="n">
        <f aca="false">common_rsa_total*$T1043</f>
        <v>631973665.716156</v>
      </c>
      <c r="AD1043" s="5" t="n">
        <f aca="false">IF($S1043=const_one,pre_f_options_issued*($T1043-option_strike_usd),const_zero)</f>
        <v>173048240.47671</v>
      </c>
      <c r="AE1043" s="5" t="n">
        <f aca="false">J1043+U1043</f>
        <v>30000000</v>
      </c>
      <c r="AF1043" s="5" t="n">
        <f aca="false">K1043+V1043</f>
        <v>300000000</v>
      </c>
      <c r="AG1043" s="5" t="n">
        <f aca="false">L1043+W1043</f>
        <v>100000000</v>
      </c>
      <c r="AH1043" s="5" t="n">
        <f aca="false">M1043+X1043</f>
        <v>168526310.857642</v>
      </c>
      <c r="AI1043" s="5" t="n">
        <f aca="false">N1043+Y1043</f>
        <v>210657888.572052</v>
      </c>
      <c r="AJ1043" s="5" t="n">
        <f aca="false">O1043+Z1043</f>
        <v>15000000</v>
      </c>
      <c r="AK1043" s="5" t="n">
        <f aca="false">P1043+AA1043</f>
        <v>351096480.95342</v>
      </c>
      <c r="AL1043" s="5" t="n">
        <f aca="false">INDEX($AE$955:$AE$1082,$B1043-$C1043*1+const_one)</f>
        <v>30000000</v>
      </c>
      <c r="AM1043" s="5" t="n">
        <f aca="false">INDEX($AF$955:$AF$1082,$B1043-$D1043*2+const_one)</f>
        <v>300000000</v>
      </c>
      <c r="AN1043" s="5" t="n">
        <f aca="false">INDEX($AG$955:$AG$1082,$B1043-$E1043*4+const_one)</f>
        <v>100000000</v>
      </c>
      <c r="AO1043" s="5" t="n">
        <f aca="false">INDEX($AH$955:$AH$1082,$B1043-$F1043*8+const_one)</f>
        <v>60000000</v>
      </c>
      <c r="AP1043" s="5" t="n">
        <f aca="false">INDEX($AI$955:$AI$1082,$B1043-$G1043*16+const_one)</f>
        <v>30000000</v>
      </c>
      <c r="AQ1043" s="5" t="n">
        <f aca="false">INDEX($AJ$955:$AJ$1082,$B1043-$H1043*32+const_one)</f>
        <v>15000000</v>
      </c>
      <c r="AR1043" s="5" t="n">
        <f aca="false">INDEX($AK$955:$AK$1082,$B1043-$I1043*64+const_one)</f>
        <v>5000000</v>
      </c>
      <c r="AS1043" s="5" t="n">
        <f aca="false">INDEX($AE$955:$AE$1082,$B1043+(const_one-$C1043)*1+const_one)</f>
        <v>55082040.5794655</v>
      </c>
      <c r="AT1043" s="5" t="n">
        <f aca="false">INDEX($AF$955:$AF$1082,$B1043+(const_one-$D1043)*2+const_one)</f>
        <v>402370190.301213</v>
      </c>
      <c r="AU1043" s="5" t="n">
        <f aca="false">INDEX($AG$955:$AG$1082,$B1043+(const_one-$E1043)*4+const_one)</f>
        <v>120160048.535244</v>
      </c>
      <c r="AV1043" s="5" t="n">
        <f aca="false">INDEX($AH$955:$AH$1082,$B1043+(const_one-$F1043)*8+const_one)</f>
        <v>168526310.857642</v>
      </c>
      <c r="AW1043" s="5" t="n">
        <f aca="false">INDEX($AI$955:$AI$1082,$B1043+(const_one-$G1043)*16+const_one)</f>
        <v>210657888.572052</v>
      </c>
      <c r="AX1043" s="5" t="n">
        <f aca="false">INDEX($AJ$955:$AJ$1082,$B1043+(const_one-$H1043)*32+const_one)</f>
        <v>289269744.447741</v>
      </c>
      <c r="AY1043" s="5" t="n">
        <f aca="false">INDEX($AK$955:$AK$1082,$B1043+(const_one-$I1043)*64+const_one)</f>
        <v>351096480.95342</v>
      </c>
      <c r="AZ1043" s="5" t="n">
        <f aca="false">--($C1043=--(AS1043&gt;AL1043))</f>
        <v>0</v>
      </c>
      <c r="BA1043" s="5" t="n">
        <f aca="false">--($D1043=--(AT1043&gt;AM1043))</f>
        <v>0</v>
      </c>
      <c r="BB1043" s="5" t="n">
        <f aca="false">--($E1043=--(AU1043&gt;AN1043))</f>
        <v>0</v>
      </c>
      <c r="BC1043" s="5" t="n">
        <f aca="false">--($F1043=--(AV1043&gt;AO1043))</f>
        <v>1</v>
      </c>
      <c r="BD1043" s="5" t="n">
        <f aca="false">--($G1043=--(AW1043&gt;AP1043))</f>
        <v>1</v>
      </c>
      <c r="BE1043" s="5" t="n">
        <f aca="false">--($H1043=--(AX1043&gt;AQ1043))</f>
        <v>0</v>
      </c>
      <c r="BF1043" s="5" t="n">
        <f aca="false">--($I1043=--(AY1043&gt;AR1043))</f>
        <v>1</v>
      </c>
      <c r="BG1043" s="5" t="n">
        <f aca="false">SUM(AZ1043:BF1043)</f>
        <v>3</v>
      </c>
      <c r="BH1043" s="5" t="n">
        <f aca="false">SUM(AE1043:AK1043)+AB1043+AC1043+AD1043</f>
        <v>2000000000</v>
      </c>
    </row>
    <row r="1044" customFormat="false" ht="15" hidden="true" customHeight="false" outlineLevel="0" collapsed="false">
      <c r="A1044" s="5" t="n">
        <f aca="false">sensitivity_exit_usd</f>
        <v>2000000000</v>
      </c>
      <c r="B1044" s="2" t="n">
        <f aca="false">ROW()-ROW($B$955)</f>
        <v>89</v>
      </c>
      <c r="C1044" s="2" t="n">
        <f aca="false">MOD(QUOTIENT($B1044,1),2)</f>
        <v>1</v>
      </c>
      <c r="D1044" s="2" t="n">
        <f aca="false">MOD(QUOTIENT($B1044,2),2)</f>
        <v>0</v>
      </c>
      <c r="E1044" s="2" t="n">
        <f aca="false">MOD(QUOTIENT($B1044,4),2)</f>
        <v>0</v>
      </c>
      <c r="F1044" s="2" t="n">
        <f aca="false">MOD(QUOTIENT($B1044,8),2)</f>
        <v>1</v>
      </c>
      <c r="G1044" s="2" t="n">
        <f aca="false">MOD(QUOTIENT($B1044,16),2)</f>
        <v>1</v>
      </c>
      <c r="H1044" s="2" t="n">
        <f aca="false">MOD(QUOTIENT($B1044,32),2)</f>
        <v>0</v>
      </c>
      <c r="I1044" s="2" t="n">
        <f aca="false">MOD(QUOTIENT($B1044,64),2)</f>
        <v>1</v>
      </c>
      <c r="J1044" s="5" t="n">
        <f aca="false">IF($C1044=const_zero,MIN(class_series_f_invested_usd,MAX(const_zero,$A1044)),const_zero)</f>
        <v>0</v>
      </c>
      <c r="K1044" s="5" t="n">
        <f aca="false">IF($D1044=const_zero,MIN(class_series_e_invested_usd,MAX(const_zero,$A1044-SUM($J1044:$J1044))),const_zero)</f>
        <v>300000000</v>
      </c>
      <c r="L1044" s="5" t="n">
        <f aca="false">IF($E1044=const_zero,MIN(class_series_d_invested_usd,MAX(const_zero,$A1044-SUM($J1044:$K1044))),const_zero)</f>
        <v>100000000</v>
      </c>
      <c r="M1044" s="5" t="n">
        <f aca="false">IF($F1044=const_zero,MIN(class_series_c_invested_usd,MAX(const_zero,$A1044-SUM($J1044:$L1044))),const_zero)</f>
        <v>0</v>
      </c>
      <c r="N1044" s="5" t="n">
        <f aca="false">IF($G1044=const_zero,MIN(class_series_b_invested_usd,MAX(const_zero,$A1044-SUM($J1044:$M1044))),const_zero)</f>
        <v>0</v>
      </c>
      <c r="O1044" s="5" t="n">
        <f aca="false">IF($H1044=const_zero,MIN(class_series_a_invested_usd,MAX(const_zero,$A1044-SUM($J1044:$N1044))),const_zero)</f>
        <v>15000000</v>
      </c>
      <c r="P1044" s="5" t="n">
        <f aca="false">IF($I1044=const_zero,MIN(class_seed_invested_usd,MAX(const_zero,$A1044-SUM($J1044:$O1044))),const_zero)</f>
        <v>0</v>
      </c>
      <c r="Q1044" s="5" t="n">
        <f aca="false">MAX(const_zero,$A1044-SUM($J1044:$P1044))</f>
        <v>1585000000</v>
      </c>
      <c r="R1044" s="9" t="n">
        <f aca="false">common_rsa_total+Sensitivity!$AE$900+Sensitivity!$AJ$900+IF($C1044=const_one,Sensitivity!$D$900,const_zero)+IF($D1044=const_one,Sensitivity!$Y$900,const_zero)+IF($E1044=const_one,Sensitivity!$V$900,const_zero)+IF($F1044=const_one,Sensitivity!$S$900,const_zero)+IF($G1044=const_one,Sensitivity!$P$900,const_zero)+IF($H1044=const_one,Sensitivity!$M$900,const_zero)+IF($I1044=const_one,Sensitivity!$J$900,const_zero)</f>
        <v>20477780.8981917</v>
      </c>
      <c r="S1044" s="23" t="b">
        <f aca="false">IF($R1044&gt;const_zero,--($Q1044&gt;option_strike_usd*$R1044),const_zero)</f>
        <v>1</v>
      </c>
      <c r="T1044" s="7" t="n">
        <f aca="false">IF($R1044&gt;const_zero,IF($S1044=const_one,($Q1044+option_strike_usd*pre_f_options_issued)/($R1044+pre_f_options_issued),$Q1044/$R1044),const_zero)</f>
        <v>69.088481913627</v>
      </c>
      <c r="U1044" s="5" t="n">
        <f aca="false">IF($C1044=const_one,Sensitivity!$D$900*$T1044,const_zero)</f>
        <v>55082040.5794655</v>
      </c>
      <c r="V1044" s="5" t="n">
        <f aca="false">IF($D1044=const_one,Sensitivity!$Y$900*$T1044,const_zero)</f>
        <v>0</v>
      </c>
      <c r="W1044" s="5" t="n">
        <f aca="false">IF($E1044=const_one,Sensitivity!$V$900*$T1044,const_zero)</f>
        <v>0</v>
      </c>
      <c r="X1044" s="5" t="n">
        <f aca="false">IF($F1044=const_one,Sensitivity!$S$900*$T1044,const_zero)</f>
        <v>165812356.592705</v>
      </c>
      <c r="Y1044" s="5" t="n">
        <f aca="false">IF($G1044=const_one,Sensitivity!$P$900*$T1044,const_zero)</f>
        <v>207265445.740881</v>
      </c>
      <c r="Z1044" s="5" t="n">
        <f aca="false">IF($H1044=const_one,Sensitivity!$M$900*$T1044,const_zero)</f>
        <v>0</v>
      </c>
      <c r="AA1044" s="5" t="n">
        <f aca="false">IF($I1044=const_one,Sensitivity!$J$900*$T1044,const_zero)</f>
        <v>345442409.568135</v>
      </c>
      <c r="AB1044" s="5" t="n">
        <f aca="false">(Sensitivity!$AE$900+Sensitivity!$AJ$900)*$T1044</f>
        <v>19380205.5121031</v>
      </c>
      <c r="AC1044" s="5" t="n">
        <f aca="false">common_rsa_total*$T1044</f>
        <v>621796337.222643</v>
      </c>
      <c r="AD1044" s="5" t="n">
        <f aca="false">IF($S1044=const_one,pre_f_options_issued*($T1044-option_strike_usd),const_zero)</f>
        <v>170221204.784067</v>
      </c>
      <c r="AE1044" s="5" t="n">
        <f aca="false">J1044+U1044</f>
        <v>55082040.5794655</v>
      </c>
      <c r="AF1044" s="5" t="n">
        <f aca="false">K1044+V1044</f>
        <v>300000000</v>
      </c>
      <c r="AG1044" s="5" t="n">
        <f aca="false">L1044+W1044</f>
        <v>100000000</v>
      </c>
      <c r="AH1044" s="5" t="n">
        <f aca="false">M1044+X1044</f>
        <v>165812356.592705</v>
      </c>
      <c r="AI1044" s="5" t="n">
        <f aca="false">N1044+Y1044</f>
        <v>207265445.740881</v>
      </c>
      <c r="AJ1044" s="5" t="n">
        <f aca="false">O1044+Z1044</f>
        <v>15000000</v>
      </c>
      <c r="AK1044" s="5" t="n">
        <f aca="false">P1044+AA1044</f>
        <v>345442409.568135</v>
      </c>
      <c r="AL1044" s="5" t="n">
        <f aca="false">INDEX($AE$955:$AE$1082,$B1044-$C1044*1+const_one)</f>
        <v>30000000</v>
      </c>
      <c r="AM1044" s="5" t="n">
        <f aca="false">INDEX($AF$955:$AF$1082,$B1044-$D1044*2+const_one)</f>
        <v>300000000</v>
      </c>
      <c r="AN1044" s="5" t="n">
        <f aca="false">INDEX($AG$955:$AG$1082,$B1044-$E1044*4+const_one)</f>
        <v>100000000</v>
      </c>
      <c r="AO1044" s="5" t="n">
        <f aca="false">INDEX($AH$955:$AH$1082,$B1044-$F1044*8+const_one)</f>
        <v>60000000</v>
      </c>
      <c r="AP1044" s="5" t="n">
        <f aca="false">INDEX($AI$955:$AI$1082,$B1044-$G1044*16+const_one)</f>
        <v>30000000</v>
      </c>
      <c r="AQ1044" s="5" t="n">
        <f aca="false">INDEX($AJ$955:$AJ$1082,$B1044-$H1044*32+const_one)</f>
        <v>15000000</v>
      </c>
      <c r="AR1044" s="5" t="n">
        <f aca="false">INDEX($AK$955:$AK$1082,$B1044-$I1044*64+const_one)</f>
        <v>5000000</v>
      </c>
      <c r="AS1044" s="5" t="n">
        <f aca="false">INDEX($AE$955:$AE$1082,$B1044+(const_one-$C1044)*1+const_one)</f>
        <v>55082040.5794655</v>
      </c>
      <c r="AT1044" s="5" t="n">
        <f aca="false">INDEX($AF$955:$AF$1082,$B1044+(const_one-$D1044)*2+const_one)</f>
        <v>397671044.927715</v>
      </c>
      <c r="AU1044" s="5" t="n">
        <f aca="false">INDEX($AG$955:$AG$1082,$B1044+(const_one-$E1044)*4+const_one)</f>
        <v>118387984.956546</v>
      </c>
      <c r="AV1044" s="5" t="n">
        <f aca="false">INDEX($AH$955:$AH$1082,$B1044+(const_one-$F1044)*8+const_one)</f>
        <v>165812356.592705</v>
      </c>
      <c r="AW1044" s="5" t="n">
        <f aca="false">INDEX($AI$955:$AI$1082,$B1044+(const_one-$G1044)*16+const_one)</f>
        <v>207265445.740881</v>
      </c>
      <c r="AX1044" s="5" t="n">
        <f aca="false">INDEX($AJ$955:$AJ$1082,$B1044+(const_one-$H1044)*32+const_one)</f>
        <v>286387974.412863</v>
      </c>
      <c r="AY1044" s="5" t="n">
        <f aca="false">INDEX($AK$955:$AK$1082,$B1044+(const_one-$I1044)*64+const_one)</f>
        <v>345442409.568135</v>
      </c>
      <c r="AZ1044" s="5" t="n">
        <f aca="false">--($C1044=--(AS1044&gt;AL1044))</f>
        <v>1</v>
      </c>
      <c r="BA1044" s="5" t="n">
        <f aca="false">--($D1044=--(AT1044&gt;AM1044))</f>
        <v>0</v>
      </c>
      <c r="BB1044" s="5" t="n">
        <f aca="false">--($E1044=--(AU1044&gt;AN1044))</f>
        <v>0</v>
      </c>
      <c r="BC1044" s="5" t="n">
        <f aca="false">--($F1044=--(AV1044&gt;AO1044))</f>
        <v>1</v>
      </c>
      <c r="BD1044" s="5" t="n">
        <f aca="false">--($G1044=--(AW1044&gt;AP1044))</f>
        <v>1</v>
      </c>
      <c r="BE1044" s="5" t="n">
        <f aca="false">--($H1044=--(AX1044&gt;AQ1044))</f>
        <v>0</v>
      </c>
      <c r="BF1044" s="5" t="n">
        <f aca="false">--($I1044=--(AY1044&gt;AR1044))</f>
        <v>1</v>
      </c>
      <c r="BG1044" s="5" t="n">
        <f aca="false">SUM(AZ1044:BF1044)</f>
        <v>4</v>
      </c>
      <c r="BH1044" s="5" t="n">
        <f aca="false">SUM(AE1044:AK1044)+AB1044+AC1044+AD1044</f>
        <v>2000000000</v>
      </c>
    </row>
    <row r="1045" customFormat="false" ht="15" hidden="true" customHeight="false" outlineLevel="0" collapsed="false">
      <c r="A1045" s="5" t="n">
        <f aca="false">sensitivity_exit_usd</f>
        <v>2000000000</v>
      </c>
      <c r="B1045" s="2" t="n">
        <f aca="false">ROW()-ROW($B$955)</f>
        <v>90</v>
      </c>
      <c r="C1045" s="2" t="n">
        <f aca="false">MOD(QUOTIENT($B1045,1),2)</f>
        <v>0</v>
      </c>
      <c r="D1045" s="2" t="n">
        <f aca="false">MOD(QUOTIENT($B1045,2),2)</f>
        <v>1</v>
      </c>
      <c r="E1045" s="2" t="n">
        <f aca="false">MOD(QUOTIENT($B1045,4),2)</f>
        <v>0</v>
      </c>
      <c r="F1045" s="2" t="n">
        <f aca="false">MOD(QUOTIENT($B1045,8),2)</f>
        <v>1</v>
      </c>
      <c r="G1045" s="2" t="n">
        <f aca="false">MOD(QUOTIENT($B1045,16),2)</f>
        <v>1</v>
      </c>
      <c r="H1045" s="2" t="n">
        <f aca="false">MOD(QUOTIENT($B1045,32),2)</f>
        <v>0</v>
      </c>
      <c r="I1045" s="2" t="n">
        <f aca="false">MOD(QUOTIENT($B1045,64),2)</f>
        <v>1</v>
      </c>
      <c r="J1045" s="5" t="n">
        <f aca="false">IF($C1045=const_zero,MIN(class_series_f_invested_usd,MAX(const_zero,$A1045)),const_zero)</f>
        <v>30000000</v>
      </c>
      <c r="K1045" s="5" t="n">
        <f aca="false">IF($D1045=const_zero,MIN(class_series_e_invested_usd,MAX(const_zero,$A1045-SUM($J1045:$J1045))),const_zero)</f>
        <v>0</v>
      </c>
      <c r="L1045" s="5" t="n">
        <f aca="false">IF($E1045=const_zero,MIN(class_series_d_invested_usd,MAX(const_zero,$A1045-SUM($J1045:$K1045))),const_zero)</f>
        <v>100000000</v>
      </c>
      <c r="M1045" s="5" t="n">
        <f aca="false">IF($F1045=const_zero,MIN(class_series_c_invested_usd,MAX(const_zero,$A1045-SUM($J1045:$L1045))),const_zero)</f>
        <v>0</v>
      </c>
      <c r="N1045" s="5" t="n">
        <f aca="false">IF($G1045=const_zero,MIN(class_series_b_invested_usd,MAX(const_zero,$A1045-SUM($J1045:$M1045))),const_zero)</f>
        <v>0</v>
      </c>
      <c r="O1045" s="5" t="n">
        <f aca="false">IF($H1045=const_zero,MIN(class_series_a_invested_usd,MAX(const_zero,$A1045-SUM($J1045:$N1045))),const_zero)</f>
        <v>15000000</v>
      </c>
      <c r="P1045" s="5" t="n">
        <f aca="false">IF($I1045=const_zero,MIN(class_seed_invested_usd,MAX(const_zero,$A1045-SUM($J1045:$O1045))),const_zero)</f>
        <v>0</v>
      </c>
      <c r="Q1045" s="5" t="n">
        <f aca="false">MAX(const_zero,$A1045-SUM($J1045:$P1045))</f>
        <v>1855000000</v>
      </c>
      <c r="R1045" s="9" t="n">
        <f aca="false">common_rsa_total+Sensitivity!$AE$900+Sensitivity!$AJ$900+IF($C1045=const_one,Sensitivity!$D$900,const_zero)+IF($D1045=const_one,Sensitivity!$Y$900,const_zero)+IF($E1045=const_one,Sensitivity!$V$900,const_zero)+IF($F1045=const_one,Sensitivity!$S$900,const_zero)+IF($G1045=const_one,Sensitivity!$P$900,const_zero)+IF($H1045=const_one,Sensitivity!$M$900,const_zero)+IF($I1045=const_one,Sensitivity!$J$900,const_zero)</f>
        <v>25813833.1063222</v>
      </c>
      <c r="S1045" s="23" t="b">
        <f aca="false">IF($R1045&gt;const_zero,--($Q1045&gt;option_strike_usd*$R1045),const_zero)</f>
        <v>1</v>
      </c>
      <c r="T1045" s="7" t="n">
        <f aca="false">IF($R1045&gt;const_zero,IF($S1045=const_one,($Q1045+option_strike_usd*pre_f_options_issued)/($R1045+pre_f_options_issued),$Q1045/$R1045),const_zero)</f>
        <v>65.6039750260884</v>
      </c>
      <c r="U1045" s="5" t="n">
        <f aca="false">IF($C1045=const_one,Sensitivity!$D$900*$T1045,const_zero)</f>
        <v>0</v>
      </c>
      <c r="V1045" s="5" t="n">
        <f aca="false">IF($D1045=const_one,Sensitivity!$Y$900*$T1045,const_zero)</f>
        <v>402370190.301213</v>
      </c>
      <c r="W1045" s="5" t="n">
        <f aca="false">IF($E1045=const_one,Sensitivity!$V$900*$T1045,const_zero)</f>
        <v>0</v>
      </c>
      <c r="X1045" s="5" t="n">
        <f aca="false">IF($F1045=const_one,Sensitivity!$S$900*$T1045,const_zero)</f>
        <v>157449540.062612</v>
      </c>
      <c r="Y1045" s="5" t="n">
        <f aca="false">IF($G1045=const_one,Sensitivity!$P$900*$T1045,const_zero)</f>
        <v>196811925.078265</v>
      </c>
      <c r="Z1045" s="5" t="n">
        <f aca="false">IF($H1045=const_one,Sensitivity!$M$900*$T1045,const_zero)</f>
        <v>0</v>
      </c>
      <c r="AA1045" s="5" t="n">
        <f aca="false">IF($I1045=const_one,Sensitivity!$J$900*$T1045,const_zero)</f>
        <v>328019875.130442</v>
      </c>
      <c r="AB1045" s="5" t="n">
        <f aca="false">(Sensitivity!$AE$900+Sensitivity!$AJ$900)*$T1045</f>
        <v>18402756.6274502</v>
      </c>
      <c r="AC1045" s="5" t="n">
        <f aca="false">common_rsa_total*$T1045</f>
        <v>590435775.234796</v>
      </c>
      <c r="AD1045" s="5" t="n">
        <f aca="false">IF($S1045=const_one,pre_f_options_issued*($T1045-option_strike_usd),const_zero)</f>
        <v>161509937.565221</v>
      </c>
      <c r="AE1045" s="5" t="n">
        <f aca="false">J1045+U1045</f>
        <v>30000000</v>
      </c>
      <c r="AF1045" s="5" t="n">
        <f aca="false">K1045+V1045</f>
        <v>402370190.301213</v>
      </c>
      <c r="AG1045" s="5" t="n">
        <f aca="false">L1045+W1045</f>
        <v>100000000</v>
      </c>
      <c r="AH1045" s="5" t="n">
        <f aca="false">M1045+X1045</f>
        <v>157449540.062612</v>
      </c>
      <c r="AI1045" s="5" t="n">
        <f aca="false">N1045+Y1045</f>
        <v>196811925.078265</v>
      </c>
      <c r="AJ1045" s="5" t="n">
        <f aca="false">O1045+Z1045</f>
        <v>15000000</v>
      </c>
      <c r="AK1045" s="5" t="n">
        <f aca="false">P1045+AA1045</f>
        <v>328019875.130442</v>
      </c>
      <c r="AL1045" s="5" t="n">
        <f aca="false">INDEX($AE$955:$AE$1082,$B1045-$C1045*1+const_one)</f>
        <v>30000000</v>
      </c>
      <c r="AM1045" s="5" t="n">
        <f aca="false">INDEX($AF$955:$AF$1082,$B1045-$D1045*2+const_one)</f>
        <v>300000000</v>
      </c>
      <c r="AN1045" s="5" t="n">
        <f aca="false">INDEX($AG$955:$AG$1082,$B1045-$E1045*4+const_one)</f>
        <v>100000000</v>
      </c>
      <c r="AO1045" s="5" t="n">
        <f aca="false">INDEX($AH$955:$AH$1082,$B1045-$F1045*8+const_one)</f>
        <v>60000000</v>
      </c>
      <c r="AP1045" s="5" t="n">
        <f aca="false">INDEX($AI$955:$AI$1082,$B1045-$G1045*16+const_one)</f>
        <v>30000000</v>
      </c>
      <c r="AQ1045" s="5" t="n">
        <f aca="false">INDEX($AJ$955:$AJ$1082,$B1045-$H1045*32+const_one)</f>
        <v>15000000</v>
      </c>
      <c r="AR1045" s="5" t="n">
        <f aca="false">INDEX($AK$955:$AK$1082,$B1045-$I1045*64+const_one)</f>
        <v>5000000</v>
      </c>
      <c r="AS1045" s="5" t="n">
        <f aca="false">INDEX($AE$955:$AE$1082,$B1045+(const_one-$C1045)*1+const_one)</f>
        <v>51693114.305357</v>
      </c>
      <c r="AT1045" s="5" t="n">
        <f aca="false">INDEX($AF$955:$AF$1082,$B1045+(const_one-$D1045)*2+const_one)</f>
        <v>402370190.301213</v>
      </c>
      <c r="AU1045" s="5" t="n">
        <f aca="false">INDEX($AG$955:$AG$1082,$B1045+(const_one-$E1045)*4+const_one)</f>
        <v>112941984.927821</v>
      </c>
      <c r="AV1045" s="5" t="n">
        <f aca="false">INDEX($AH$955:$AH$1082,$B1045+(const_one-$F1045)*8+const_one)</f>
        <v>157449540.062612</v>
      </c>
      <c r="AW1045" s="5" t="n">
        <f aca="false">INDEX($AI$955:$AI$1082,$B1045+(const_one-$G1045)*16+const_one)</f>
        <v>196811925.078265</v>
      </c>
      <c r="AX1045" s="5" t="n">
        <f aca="false">INDEX($AJ$955:$AJ$1082,$B1045+(const_one-$H1045)*32+const_one)</f>
        <v>281039409.968804</v>
      </c>
      <c r="AY1045" s="5" t="n">
        <f aca="false">INDEX($AK$955:$AK$1082,$B1045+(const_one-$I1045)*64+const_one)</f>
        <v>328019875.130442</v>
      </c>
      <c r="AZ1045" s="5" t="n">
        <f aca="false">--($C1045=--(AS1045&gt;AL1045))</f>
        <v>0</v>
      </c>
      <c r="BA1045" s="5" t="n">
        <f aca="false">--($D1045=--(AT1045&gt;AM1045))</f>
        <v>1</v>
      </c>
      <c r="BB1045" s="5" t="n">
        <f aca="false">--($E1045=--(AU1045&gt;AN1045))</f>
        <v>0</v>
      </c>
      <c r="BC1045" s="5" t="n">
        <f aca="false">--($F1045=--(AV1045&gt;AO1045))</f>
        <v>1</v>
      </c>
      <c r="BD1045" s="5" t="n">
        <f aca="false">--($G1045=--(AW1045&gt;AP1045))</f>
        <v>1</v>
      </c>
      <c r="BE1045" s="5" t="n">
        <f aca="false">--($H1045=--(AX1045&gt;AQ1045))</f>
        <v>0</v>
      </c>
      <c r="BF1045" s="5" t="n">
        <f aca="false">--($I1045=--(AY1045&gt;AR1045))</f>
        <v>1</v>
      </c>
      <c r="BG1045" s="5" t="n">
        <f aca="false">SUM(AZ1045:BF1045)</f>
        <v>4</v>
      </c>
      <c r="BH1045" s="5" t="n">
        <f aca="false">SUM(AE1045:AK1045)+AB1045+AC1045+AD1045</f>
        <v>2000000000</v>
      </c>
    </row>
    <row r="1046" customFormat="false" ht="15" hidden="true" customHeight="false" outlineLevel="0" collapsed="false">
      <c r="A1046" s="5" t="n">
        <f aca="false">sensitivity_exit_usd</f>
        <v>2000000000</v>
      </c>
      <c r="B1046" s="2" t="n">
        <f aca="false">ROW()-ROW($B$955)</f>
        <v>91</v>
      </c>
      <c r="C1046" s="2" t="n">
        <f aca="false">MOD(QUOTIENT($B1046,1),2)</f>
        <v>1</v>
      </c>
      <c r="D1046" s="2" t="n">
        <f aca="false">MOD(QUOTIENT($B1046,2),2)</f>
        <v>1</v>
      </c>
      <c r="E1046" s="2" t="n">
        <f aca="false">MOD(QUOTIENT($B1046,4),2)</f>
        <v>0</v>
      </c>
      <c r="F1046" s="2" t="n">
        <f aca="false">MOD(QUOTIENT($B1046,8),2)</f>
        <v>1</v>
      </c>
      <c r="G1046" s="2" t="n">
        <f aca="false">MOD(QUOTIENT($B1046,16),2)</f>
        <v>1</v>
      </c>
      <c r="H1046" s="2" t="n">
        <f aca="false">MOD(QUOTIENT($B1046,32),2)</f>
        <v>0</v>
      </c>
      <c r="I1046" s="2" t="n">
        <f aca="false">MOD(QUOTIENT($B1046,64),2)</f>
        <v>1</v>
      </c>
      <c r="J1046" s="5" t="n">
        <f aca="false">IF($C1046=const_zero,MIN(class_series_f_invested_usd,MAX(const_zero,$A1046)),const_zero)</f>
        <v>0</v>
      </c>
      <c r="K1046" s="5" t="n">
        <f aca="false">IF($D1046=const_zero,MIN(class_series_e_invested_usd,MAX(const_zero,$A1046-SUM($J1046:$J1046))),const_zero)</f>
        <v>0</v>
      </c>
      <c r="L1046" s="5" t="n">
        <f aca="false">IF($E1046=const_zero,MIN(class_series_d_invested_usd,MAX(const_zero,$A1046-SUM($J1046:$K1046))),const_zero)</f>
        <v>100000000</v>
      </c>
      <c r="M1046" s="5" t="n">
        <f aca="false">IF($F1046=const_zero,MIN(class_series_c_invested_usd,MAX(const_zero,$A1046-SUM($J1046:$L1046))),const_zero)</f>
        <v>0</v>
      </c>
      <c r="N1046" s="5" t="n">
        <f aca="false">IF($G1046=const_zero,MIN(class_series_b_invested_usd,MAX(const_zero,$A1046-SUM($J1046:$M1046))),const_zero)</f>
        <v>0</v>
      </c>
      <c r="O1046" s="5" t="n">
        <f aca="false">IF($H1046=const_zero,MIN(class_series_a_invested_usd,MAX(const_zero,$A1046-SUM($J1046:$N1046))),const_zero)</f>
        <v>15000000</v>
      </c>
      <c r="P1046" s="5" t="n">
        <f aca="false">IF($I1046=const_zero,MIN(class_seed_invested_usd,MAX(const_zero,$A1046-SUM($J1046:$O1046))),const_zero)</f>
        <v>0</v>
      </c>
      <c r="Q1046" s="5" t="n">
        <f aca="false">MAX(const_zero,$A1046-SUM($J1046:$P1046))</f>
        <v>1885000000</v>
      </c>
      <c r="R1046" s="9" t="n">
        <f aca="false">common_rsa_total+Sensitivity!$AE$900+Sensitivity!$AJ$900+IF($C1046=const_one,Sensitivity!$D$900,const_zero)+IF($D1046=const_one,Sensitivity!$Y$900,const_zero)+IF($E1046=const_one,Sensitivity!$V$900,const_zero)+IF($F1046=const_one,Sensitivity!$S$900,const_zero)+IF($G1046=const_one,Sensitivity!$P$900,const_zero)+IF($H1046=const_one,Sensitivity!$M$900,const_zero)+IF($I1046=const_one,Sensitivity!$J$900,const_zero)</f>
        <v>26611101.1755256</v>
      </c>
      <c r="S1046" s="23" t="b">
        <f aca="false">IF($R1046&gt;const_zero,--($Q1046&gt;option_strike_usd*$R1046),const_zero)</f>
        <v>1</v>
      </c>
      <c r="T1046" s="7" t="n">
        <f aca="false">IF($R1046&gt;const_zero,IF($S1046=const_one,($Q1046+option_strike_usd*pre_f_options_issued)/($R1046+pre_f_options_issued),$Q1046/$R1046),const_zero)</f>
        <v>64.8378083886043</v>
      </c>
      <c r="U1046" s="5" t="n">
        <f aca="false">IF($C1046=const_one,Sensitivity!$D$900*$T1046,const_zero)</f>
        <v>51693114.305357</v>
      </c>
      <c r="V1046" s="5" t="n">
        <f aca="false">IF($D1046=const_one,Sensitivity!$Y$900*$T1046,const_zero)</f>
        <v>397671044.927715</v>
      </c>
      <c r="W1046" s="5" t="n">
        <f aca="false">IF($E1046=const_one,Sensitivity!$V$900*$T1046,const_zero)</f>
        <v>0</v>
      </c>
      <c r="X1046" s="5" t="n">
        <f aca="false">IF($F1046=const_one,Sensitivity!$S$900*$T1046,const_zero)</f>
        <v>155610740.13265</v>
      </c>
      <c r="Y1046" s="5" t="n">
        <f aca="false">IF($G1046=const_one,Sensitivity!$P$900*$T1046,const_zero)</f>
        <v>194513425.165813</v>
      </c>
      <c r="Z1046" s="5" t="n">
        <f aca="false">IF($H1046=const_one,Sensitivity!$M$900*$T1046,const_zero)</f>
        <v>0</v>
      </c>
      <c r="AA1046" s="5" t="n">
        <f aca="false">IF($I1046=const_one,Sensitivity!$J$900*$T1046,const_zero)</f>
        <v>324189041.943022</v>
      </c>
      <c r="AB1046" s="5" t="n">
        <f aca="false">(Sensitivity!$AE$900+Sensitivity!$AJ$900)*$T1046</f>
        <v>18187837.056493</v>
      </c>
      <c r="AC1046" s="5" t="n">
        <f aca="false">common_rsa_total*$T1046</f>
        <v>583540275.497439</v>
      </c>
      <c r="AD1046" s="5" t="n">
        <f aca="false">IF($S1046=const_one,pre_f_options_issued*($T1046-option_strike_usd),const_zero)</f>
        <v>159594520.971511</v>
      </c>
      <c r="AE1046" s="5" t="n">
        <f aca="false">J1046+U1046</f>
        <v>51693114.305357</v>
      </c>
      <c r="AF1046" s="5" t="n">
        <f aca="false">K1046+V1046</f>
        <v>397671044.927715</v>
      </c>
      <c r="AG1046" s="5" t="n">
        <f aca="false">L1046+W1046</f>
        <v>100000000</v>
      </c>
      <c r="AH1046" s="5" t="n">
        <f aca="false">M1046+X1046</f>
        <v>155610740.13265</v>
      </c>
      <c r="AI1046" s="5" t="n">
        <f aca="false">N1046+Y1046</f>
        <v>194513425.165813</v>
      </c>
      <c r="AJ1046" s="5" t="n">
        <f aca="false">O1046+Z1046</f>
        <v>15000000</v>
      </c>
      <c r="AK1046" s="5" t="n">
        <f aca="false">P1046+AA1046</f>
        <v>324189041.943022</v>
      </c>
      <c r="AL1046" s="5" t="n">
        <f aca="false">INDEX($AE$955:$AE$1082,$B1046-$C1046*1+const_one)</f>
        <v>30000000</v>
      </c>
      <c r="AM1046" s="5" t="n">
        <f aca="false">INDEX($AF$955:$AF$1082,$B1046-$D1046*2+const_one)</f>
        <v>300000000</v>
      </c>
      <c r="AN1046" s="5" t="n">
        <f aca="false">INDEX($AG$955:$AG$1082,$B1046-$E1046*4+const_one)</f>
        <v>100000000</v>
      </c>
      <c r="AO1046" s="5" t="n">
        <f aca="false">INDEX($AH$955:$AH$1082,$B1046-$F1046*8+const_one)</f>
        <v>60000000</v>
      </c>
      <c r="AP1046" s="5" t="n">
        <f aca="false">INDEX($AI$955:$AI$1082,$B1046-$G1046*16+const_one)</f>
        <v>30000000</v>
      </c>
      <c r="AQ1046" s="5" t="n">
        <f aca="false">INDEX($AJ$955:$AJ$1082,$B1046-$H1046*32+const_one)</f>
        <v>15000000</v>
      </c>
      <c r="AR1046" s="5" t="n">
        <f aca="false">INDEX($AK$955:$AK$1082,$B1046-$I1046*64+const_one)</f>
        <v>5000000</v>
      </c>
      <c r="AS1046" s="5" t="n">
        <f aca="false">INDEX($AE$955:$AE$1082,$B1046+(const_one-$C1046)*1+const_one)</f>
        <v>51693114.305357</v>
      </c>
      <c r="AT1046" s="5" t="n">
        <f aca="false">INDEX($AF$955:$AF$1082,$B1046+(const_one-$D1046)*2+const_one)</f>
        <v>397671044.927715</v>
      </c>
      <c r="AU1046" s="5" t="n">
        <f aca="false">INDEX($AG$955:$AG$1082,$B1046+(const_one-$E1046)*4+const_one)</f>
        <v>111708857.918522</v>
      </c>
      <c r="AV1046" s="5" t="n">
        <f aca="false">INDEX($AH$955:$AH$1082,$B1046+(const_one-$F1046)*8+const_one)</f>
        <v>155610740.13265</v>
      </c>
      <c r="AW1046" s="5" t="n">
        <f aca="false">INDEX($AI$955:$AI$1082,$B1046+(const_one-$G1046)*16+const_one)</f>
        <v>194513425.165813</v>
      </c>
      <c r="AX1046" s="5" t="n">
        <f aca="false">INDEX($AJ$955:$AJ$1082,$B1046+(const_one-$H1046)*32+const_one)</f>
        <v>278868159.40217</v>
      </c>
      <c r="AY1046" s="5" t="n">
        <f aca="false">INDEX($AK$955:$AK$1082,$B1046+(const_one-$I1046)*64+const_one)</f>
        <v>324189041.943022</v>
      </c>
      <c r="AZ1046" s="5" t="n">
        <f aca="false">--($C1046=--(AS1046&gt;AL1046))</f>
        <v>1</v>
      </c>
      <c r="BA1046" s="5" t="n">
        <f aca="false">--($D1046=--(AT1046&gt;AM1046))</f>
        <v>1</v>
      </c>
      <c r="BB1046" s="5" t="n">
        <f aca="false">--($E1046=--(AU1046&gt;AN1046))</f>
        <v>0</v>
      </c>
      <c r="BC1046" s="5" t="n">
        <f aca="false">--($F1046=--(AV1046&gt;AO1046))</f>
        <v>1</v>
      </c>
      <c r="BD1046" s="5" t="n">
        <f aca="false">--($G1046=--(AW1046&gt;AP1046))</f>
        <v>1</v>
      </c>
      <c r="BE1046" s="5" t="n">
        <f aca="false">--($H1046=--(AX1046&gt;AQ1046))</f>
        <v>0</v>
      </c>
      <c r="BF1046" s="5" t="n">
        <f aca="false">--($I1046=--(AY1046&gt;AR1046))</f>
        <v>1</v>
      </c>
      <c r="BG1046" s="5" t="n">
        <f aca="false">SUM(AZ1046:BF1046)</f>
        <v>5</v>
      </c>
      <c r="BH1046" s="5" t="n">
        <f aca="false">SUM(AE1046:AK1046)+AB1046+AC1046+AD1046</f>
        <v>2000000000</v>
      </c>
    </row>
    <row r="1047" customFormat="false" ht="15" hidden="true" customHeight="false" outlineLevel="0" collapsed="false">
      <c r="A1047" s="5" t="n">
        <f aca="false">sensitivity_exit_usd</f>
        <v>2000000000</v>
      </c>
      <c r="B1047" s="2" t="n">
        <f aca="false">ROW()-ROW($B$955)</f>
        <v>92</v>
      </c>
      <c r="C1047" s="2" t="n">
        <f aca="false">MOD(QUOTIENT($B1047,1),2)</f>
        <v>0</v>
      </c>
      <c r="D1047" s="2" t="n">
        <f aca="false">MOD(QUOTIENT($B1047,2),2)</f>
        <v>0</v>
      </c>
      <c r="E1047" s="2" t="n">
        <f aca="false">MOD(QUOTIENT($B1047,4),2)</f>
        <v>1</v>
      </c>
      <c r="F1047" s="2" t="n">
        <f aca="false">MOD(QUOTIENT($B1047,8),2)</f>
        <v>1</v>
      </c>
      <c r="G1047" s="2" t="n">
        <f aca="false">MOD(QUOTIENT($B1047,16),2)</f>
        <v>1</v>
      </c>
      <c r="H1047" s="2" t="n">
        <f aca="false">MOD(QUOTIENT($B1047,32),2)</f>
        <v>0</v>
      </c>
      <c r="I1047" s="2" t="n">
        <f aca="false">MOD(QUOTIENT($B1047,64),2)</f>
        <v>1</v>
      </c>
      <c r="J1047" s="5" t="n">
        <f aca="false">IF($C1047=const_zero,MIN(class_series_f_invested_usd,MAX(const_zero,$A1047)),const_zero)</f>
        <v>30000000</v>
      </c>
      <c r="K1047" s="5" t="n">
        <f aca="false">IF($D1047=const_zero,MIN(class_series_e_invested_usd,MAX(const_zero,$A1047-SUM($J1047:$J1047))),const_zero)</f>
        <v>300000000</v>
      </c>
      <c r="L1047" s="5" t="n">
        <f aca="false">IF($E1047=const_zero,MIN(class_series_d_invested_usd,MAX(const_zero,$A1047-SUM($J1047:$K1047))),const_zero)</f>
        <v>0</v>
      </c>
      <c r="M1047" s="5" t="n">
        <f aca="false">IF($F1047=const_zero,MIN(class_series_c_invested_usd,MAX(const_zero,$A1047-SUM($J1047:$L1047))),const_zero)</f>
        <v>0</v>
      </c>
      <c r="N1047" s="5" t="n">
        <f aca="false">IF($G1047=const_zero,MIN(class_series_b_invested_usd,MAX(const_zero,$A1047-SUM($J1047:$M1047))),const_zero)</f>
        <v>0</v>
      </c>
      <c r="O1047" s="5" t="n">
        <f aca="false">IF($H1047=const_zero,MIN(class_series_a_invested_usd,MAX(const_zero,$A1047-SUM($J1047:$N1047))),const_zero)</f>
        <v>15000000</v>
      </c>
      <c r="P1047" s="5" t="n">
        <f aca="false">IF($I1047=const_zero,MIN(class_seed_invested_usd,MAX(const_zero,$A1047-SUM($J1047:$O1047))),const_zero)</f>
        <v>0</v>
      </c>
      <c r="Q1047" s="5" t="n">
        <f aca="false">MAX(const_zero,$A1047-SUM($J1047:$P1047))</f>
        <v>1655000000</v>
      </c>
      <c r="R1047" s="9" t="n">
        <f aca="false">common_rsa_total+Sensitivity!$AE$900+Sensitivity!$AJ$900+IF($C1047=const_one,Sensitivity!$D$900,const_zero)+IF($D1047=const_one,Sensitivity!$Y$900,const_zero)+IF($E1047=const_one,Sensitivity!$V$900,const_zero)+IF($F1047=const_one,Sensitivity!$S$900,const_zero)+IF($G1047=const_one,Sensitivity!$P$900,const_zero)+IF($H1047=const_one,Sensitivity!$M$900,const_zero)+IF($I1047=const_one,Sensitivity!$J$900,const_zero)</f>
        <v>21414164.1892672</v>
      </c>
      <c r="S1047" s="23" t="b">
        <f aca="false">IF($R1047&gt;const_zero,--($Q1047&gt;option_strike_usd*$R1047),const_zero)</f>
        <v>1</v>
      </c>
      <c r="T1047" s="7" t="n">
        <f aca="false">IF($R1047&gt;const_zero,IF($S1047=const_one,($Q1047+option_strike_usd*pre_f_options_issued)/($R1047+pre_f_options_issued),$Q1047/$R1047),const_zero)</f>
        <v>69.3103880562924</v>
      </c>
      <c r="U1047" s="5" t="n">
        <f aca="false">IF($C1047=const_one,Sensitivity!$D$900*$T1047,const_zero)</f>
        <v>0</v>
      </c>
      <c r="V1047" s="5" t="n">
        <f aca="false">IF($D1047=const_one,Sensitivity!$Y$900*$T1047,const_zero)</f>
        <v>0</v>
      </c>
      <c r="W1047" s="5" t="n">
        <f aca="false">IF($E1047=const_one,Sensitivity!$V$900*$T1047,const_zero)</f>
        <v>120160048.535244</v>
      </c>
      <c r="X1047" s="5" t="n">
        <f aca="false">IF($F1047=const_one,Sensitivity!$S$900*$T1047,const_zero)</f>
        <v>166344931.335102</v>
      </c>
      <c r="Y1047" s="5" t="n">
        <f aca="false">IF($G1047=const_one,Sensitivity!$P$900*$T1047,const_zero)</f>
        <v>207931164.168877</v>
      </c>
      <c r="Z1047" s="5" t="n">
        <f aca="false">IF($H1047=const_one,Sensitivity!$M$900*$T1047,const_zero)</f>
        <v>0</v>
      </c>
      <c r="AA1047" s="5" t="n">
        <f aca="false">IF($I1047=const_one,Sensitivity!$J$900*$T1047,const_zero)</f>
        <v>346551940.281462</v>
      </c>
      <c r="AB1047" s="5" t="n">
        <f aca="false">(Sensitivity!$AE$900+Sensitivity!$AJ$900)*$T1047</f>
        <v>19442453.031952</v>
      </c>
      <c r="AC1047" s="5" t="n">
        <f aca="false">common_rsa_total*$T1047</f>
        <v>623793492.506632</v>
      </c>
      <c r="AD1047" s="5" t="n">
        <f aca="false">IF($S1047=const_one,pre_f_options_issued*($T1047-option_strike_usd),const_zero)</f>
        <v>170775970.140731</v>
      </c>
      <c r="AE1047" s="5" t="n">
        <f aca="false">J1047+U1047</f>
        <v>30000000</v>
      </c>
      <c r="AF1047" s="5" t="n">
        <f aca="false">K1047+V1047</f>
        <v>300000000</v>
      </c>
      <c r="AG1047" s="5" t="n">
        <f aca="false">L1047+W1047</f>
        <v>120160048.535244</v>
      </c>
      <c r="AH1047" s="5" t="n">
        <f aca="false">M1047+X1047</f>
        <v>166344931.335102</v>
      </c>
      <c r="AI1047" s="5" t="n">
        <f aca="false">N1047+Y1047</f>
        <v>207931164.168877</v>
      </c>
      <c r="AJ1047" s="5" t="n">
        <f aca="false">O1047+Z1047</f>
        <v>15000000</v>
      </c>
      <c r="AK1047" s="5" t="n">
        <f aca="false">P1047+AA1047</f>
        <v>346551940.281462</v>
      </c>
      <c r="AL1047" s="5" t="n">
        <f aca="false">INDEX($AE$955:$AE$1082,$B1047-$C1047*1+const_one)</f>
        <v>30000000</v>
      </c>
      <c r="AM1047" s="5" t="n">
        <f aca="false">INDEX($AF$955:$AF$1082,$B1047-$D1047*2+const_one)</f>
        <v>300000000</v>
      </c>
      <c r="AN1047" s="5" t="n">
        <f aca="false">INDEX($AG$955:$AG$1082,$B1047-$E1047*4+const_one)</f>
        <v>100000000</v>
      </c>
      <c r="AO1047" s="5" t="n">
        <f aca="false">INDEX($AH$955:$AH$1082,$B1047-$F1047*8+const_one)</f>
        <v>60000000</v>
      </c>
      <c r="AP1047" s="5" t="n">
        <f aca="false">INDEX($AI$955:$AI$1082,$B1047-$G1047*16+const_one)</f>
        <v>30000000</v>
      </c>
      <c r="AQ1047" s="5" t="n">
        <f aca="false">INDEX($AJ$955:$AJ$1082,$B1047-$H1047*32+const_one)</f>
        <v>15000000</v>
      </c>
      <c r="AR1047" s="5" t="n">
        <f aca="false">INDEX($AK$955:$AK$1082,$B1047-$I1047*64+const_one)</f>
        <v>5000000</v>
      </c>
      <c r="AS1047" s="5" t="n">
        <f aca="false">INDEX($AE$955:$AE$1082,$B1047+(const_one-$C1047)*1+const_one)</f>
        <v>54444026.2591184</v>
      </c>
      <c r="AT1047" s="5" t="n">
        <f aca="false">INDEX($AF$955:$AF$1082,$B1047+(const_one-$D1047)*2+const_one)</f>
        <v>399566707.696485</v>
      </c>
      <c r="AU1047" s="5" t="n">
        <f aca="false">INDEX($AG$955:$AG$1082,$B1047+(const_one-$E1047)*4+const_one)</f>
        <v>120160048.535244</v>
      </c>
      <c r="AV1047" s="5" t="n">
        <f aca="false">INDEX($AH$955:$AH$1082,$B1047+(const_one-$F1047)*8+const_one)</f>
        <v>166344931.335102</v>
      </c>
      <c r="AW1047" s="5" t="n">
        <f aca="false">INDEX($AI$955:$AI$1082,$B1047+(const_one-$G1047)*16+const_one)</f>
        <v>207931164.168877</v>
      </c>
      <c r="AX1047" s="5" t="n">
        <f aca="false">INDEX($AJ$955:$AJ$1082,$B1047+(const_one-$H1047)*32+const_one)</f>
        <v>289218112.799682</v>
      </c>
      <c r="AY1047" s="5" t="n">
        <f aca="false">INDEX($AK$955:$AK$1082,$B1047+(const_one-$I1047)*64+const_one)</f>
        <v>346551940.281462</v>
      </c>
      <c r="AZ1047" s="5" t="n">
        <f aca="false">--($C1047=--(AS1047&gt;AL1047))</f>
        <v>0</v>
      </c>
      <c r="BA1047" s="5" t="n">
        <f aca="false">--($D1047=--(AT1047&gt;AM1047))</f>
        <v>0</v>
      </c>
      <c r="BB1047" s="5" t="n">
        <f aca="false">--($E1047=--(AU1047&gt;AN1047))</f>
        <v>1</v>
      </c>
      <c r="BC1047" s="5" t="n">
        <f aca="false">--($F1047=--(AV1047&gt;AO1047))</f>
        <v>1</v>
      </c>
      <c r="BD1047" s="5" t="n">
        <f aca="false">--($G1047=--(AW1047&gt;AP1047))</f>
        <v>1</v>
      </c>
      <c r="BE1047" s="5" t="n">
        <f aca="false">--($H1047=--(AX1047&gt;AQ1047))</f>
        <v>0</v>
      </c>
      <c r="BF1047" s="5" t="n">
        <f aca="false">--($I1047=--(AY1047&gt;AR1047))</f>
        <v>1</v>
      </c>
      <c r="BG1047" s="5" t="n">
        <f aca="false">SUM(AZ1047:BF1047)</f>
        <v>4</v>
      </c>
      <c r="BH1047" s="5" t="n">
        <f aca="false">SUM(AE1047:AK1047)+AB1047+AC1047+AD1047</f>
        <v>2000000000</v>
      </c>
    </row>
    <row r="1048" customFormat="false" ht="15" hidden="true" customHeight="false" outlineLevel="0" collapsed="false">
      <c r="A1048" s="5" t="n">
        <f aca="false">sensitivity_exit_usd</f>
        <v>2000000000</v>
      </c>
      <c r="B1048" s="2" t="n">
        <f aca="false">ROW()-ROW($B$955)</f>
        <v>93</v>
      </c>
      <c r="C1048" s="2" t="n">
        <f aca="false">MOD(QUOTIENT($B1048,1),2)</f>
        <v>1</v>
      </c>
      <c r="D1048" s="2" t="n">
        <f aca="false">MOD(QUOTIENT($B1048,2),2)</f>
        <v>0</v>
      </c>
      <c r="E1048" s="2" t="n">
        <f aca="false">MOD(QUOTIENT($B1048,4),2)</f>
        <v>1</v>
      </c>
      <c r="F1048" s="2" t="n">
        <f aca="false">MOD(QUOTIENT($B1048,8),2)</f>
        <v>1</v>
      </c>
      <c r="G1048" s="2" t="n">
        <f aca="false">MOD(QUOTIENT($B1048,16),2)</f>
        <v>1</v>
      </c>
      <c r="H1048" s="2" t="n">
        <f aca="false">MOD(QUOTIENT($B1048,32),2)</f>
        <v>0</v>
      </c>
      <c r="I1048" s="2" t="n">
        <f aca="false">MOD(QUOTIENT($B1048,64),2)</f>
        <v>1</v>
      </c>
      <c r="J1048" s="5" t="n">
        <f aca="false">IF($C1048=const_zero,MIN(class_series_f_invested_usd,MAX(const_zero,$A1048)),const_zero)</f>
        <v>0</v>
      </c>
      <c r="K1048" s="5" t="n">
        <f aca="false">IF($D1048=const_zero,MIN(class_series_e_invested_usd,MAX(const_zero,$A1048-SUM($J1048:$J1048))),const_zero)</f>
        <v>300000000</v>
      </c>
      <c r="L1048" s="5" t="n">
        <f aca="false">IF($E1048=const_zero,MIN(class_series_d_invested_usd,MAX(const_zero,$A1048-SUM($J1048:$K1048))),const_zero)</f>
        <v>0</v>
      </c>
      <c r="M1048" s="5" t="n">
        <f aca="false">IF($F1048=const_zero,MIN(class_series_c_invested_usd,MAX(const_zero,$A1048-SUM($J1048:$L1048))),const_zero)</f>
        <v>0</v>
      </c>
      <c r="N1048" s="5" t="n">
        <f aca="false">IF($G1048=const_zero,MIN(class_series_b_invested_usd,MAX(const_zero,$A1048-SUM($J1048:$M1048))),const_zero)</f>
        <v>0</v>
      </c>
      <c r="O1048" s="5" t="n">
        <f aca="false">IF($H1048=const_zero,MIN(class_series_a_invested_usd,MAX(const_zero,$A1048-SUM($J1048:$N1048))),const_zero)</f>
        <v>15000000</v>
      </c>
      <c r="P1048" s="5" t="n">
        <f aca="false">IF($I1048=const_zero,MIN(class_seed_invested_usd,MAX(const_zero,$A1048-SUM($J1048:$O1048))),const_zero)</f>
        <v>0</v>
      </c>
      <c r="Q1048" s="5" t="n">
        <f aca="false">MAX(const_zero,$A1048-SUM($J1048:$P1048))</f>
        <v>1685000000</v>
      </c>
      <c r="R1048" s="9" t="n">
        <f aca="false">common_rsa_total+Sensitivity!$AE$900+Sensitivity!$AJ$900+IF($C1048=const_one,Sensitivity!$D$900,const_zero)+IF($D1048=const_one,Sensitivity!$Y$900,const_zero)+IF($E1048=const_one,Sensitivity!$V$900,const_zero)+IF($F1048=const_one,Sensitivity!$S$900,const_zero)+IF($G1048=const_one,Sensitivity!$P$900,const_zero)+IF($H1048=const_one,Sensitivity!$M$900,const_zero)+IF($I1048=const_one,Sensitivity!$J$900,const_zero)</f>
        <v>22211432.2584705</v>
      </c>
      <c r="S1048" s="23" t="b">
        <f aca="false">IF($R1048&gt;const_zero,--($Q1048&gt;option_strike_usd*$R1048),const_zero)</f>
        <v>1</v>
      </c>
      <c r="T1048" s="7" t="n">
        <f aca="false">IF($R1048&gt;const_zero,IF($S1048=const_one,($Q1048+option_strike_usd*pre_f_options_issued)/($R1048+pre_f_options_issued),$Q1048/$R1048),const_zero)</f>
        <v>68.288231226321</v>
      </c>
      <c r="U1048" s="5" t="n">
        <f aca="false">IF($C1048=const_one,Sensitivity!$D$900*$T1048,const_zero)</f>
        <v>54444026.2591184</v>
      </c>
      <c r="V1048" s="5" t="n">
        <f aca="false">IF($D1048=const_one,Sensitivity!$Y$900*$T1048,const_zero)</f>
        <v>0</v>
      </c>
      <c r="W1048" s="5" t="n">
        <f aca="false">IF($E1048=const_one,Sensitivity!$V$900*$T1048,const_zero)</f>
        <v>118387984.956546</v>
      </c>
      <c r="X1048" s="5" t="n">
        <f aca="false">IF($F1048=const_one,Sensitivity!$S$900*$T1048,const_zero)</f>
        <v>163891754.94317</v>
      </c>
      <c r="Y1048" s="5" t="n">
        <f aca="false">IF($G1048=const_one,Sensitivity!$P$900*$T1048,const_zero)</f>
        <v>204864693.678963</v>
      </c>
      <c r="Z1048" s="5" t="n">
        <f aca="false">IF($H1048=const_one,Sensitivity!$M$900*$T1048,const_zero)</f>
        <v>0</v>
      </c>
      <c r="AA1048" s="5" t="n">
        <f aca="false">IF($I1048=const_one,Sensitivity!$J$900*$T1048,const_zero)</f>
        <v>341441156.131605</v>
      </c>
      <c r="AB1048" s="5" t="n">
        <f aca="false">(Sensitivity!$AE$900+Sensitivity!$AJ$900)*$T1048</f>
        <v>19155724.927907</v>
      </c>
      <c r="AC1048" s="5" t="n">
        <f aca="false">common_rsa_total*$T1048</f>
        <v>614594081.036889</v>
      </c>
      <c r="AD1048" s="5" t="n">
        <f aca="false">IF($S1048=const_one,pre_f_options_issued*($T1048-option_strike_usd),const_zero)</f>
        <v>168220578.065802</v>
      </c>
      <c r="AE1048" s="5" t="n">
        <f aca="false">J1048+U1048</f>
        <v>54444026.2591184</v>
      </c>
      <c r="AF1048" s="5" t="n">
        <f aca="false">K1048+V1048</f>
        <v>300000000</v>
      </c>
      <c r="AG1048" s="5" t="n">
        <f aca="false">L1048+W1048</f>
        <v>118387984.956546</v>
      </c>
      <c r="AH1048" s="5" t="n">
        <f aca="false">M1048+X1048</f>
        <v>163891754.94317</v>
      </c>
      <c r="AI1048" s="5" t="n">
        <f aca="false">N1048+Y1048</f>
        <v>204864693.678963</v>
      </c>
      <c r="AJ1048" s="5" t="n">
        <f aca="false">O1048+Z1048</f>
        <v>15000000</v>
      </c>
      <c r="AK1048" s="5" t="n">
        <f aca="false">P1048+AA1048</f>
        <v>341441156.131605</v>
      </c>
      <c r="AL1048" s="5" t="n">
        <f aca="false">INDEX($AE$955:$AE$1082,$B1048-$C1048*1+const_one)</f>
        <v>30000000</v>
      </c>
      <c r="AM1048" s="5" t="n">
        <f aca="false">INDEX($AF$955:$AF$1082,$B1048-$D1048*2+const_one)</f>
        <v>300000000</v>
      </c>
      <c r="AN1048" s="5" t="n">
        <f aca="false">INDEX($AG$955:$AG$1082,$B1048-$E1048*4+const_one)</f>
        <v>100000000</v>
      </c>
      <c r="AO1048" s="5" t="n">
        <f aca="false">INDEX($AH$955:$AH$1082,$B1048-$F1048*8+const_one)</f>
        <v>60000000</v>
      </c>
      <c r="AP1048" s="5" t="n">
        <f aca="false">INDEX($AI$955:$AI$1082,$B1048-$G1048*16+const_one)</f>
        <v>30000000</v>
      </c>
      <c r="AQ1048" s="5" t="n">
        <f aca="false">INDEX($AJ$955:$AJ$1082,$B1048-$H1048*32+const_one)</f>
        <v>15000000</v>
      </c>
      <c r="AR1048" s="5" t="n">
        <f aca="false">INDEX($AK$955:$AK$1082,$B1048-$I1048*64+const_one)</f>
        <v>5000000</v>
      </c>
      <c r="AS1048" s="5" t="n">
        <f aca="false">INDEX($AE$955:$AE$1082,$B1048+(const_one-$C1048)*1+const_one)</f>
        <v>54444026.2591184</v>
      </c>
      <c r="AT1048" s="5" t="n">
        <f aca="false">INDEX($AF$955:$AF$1082,$B1048+(const_one-$D1048)*2+const_one)</f>
        <v>395204144.920632</v>
      </c>
      <c r="AU1048" s="5" t="n">
        <f aca="false">INDEX($AG$955:$AG$1082,$B1048+(const_one-$E1048)*4+const_one)</f>
        <v>118387984.956546</v>
      </c>
      <c r="AV1048" s="5" t="n">
        <f aca="false">INDEX($AH$955:$AH$1082,$B1048+(const_one-$F1048)*8+const_one)</f>
        <v>163891754.94317</v>
      </c>
      <c r="AW1048" s="5" t="n">
        <f aca="false">INDEX($AI$955:$AI$1082,$B1048+(const_one-$G1048)*16+const_one)</f>
        <v>204864693.678963</v>
      </c>
      <c r="AX1048" s="5" t="n">
        <f aca="false">INDEX($AJ$955:$AJ$1082,$B1048+(const_one-$H1048)*32+const_one)</f>
        <v>286505878.476227</v>
      </c>
      <c r="AY1048" s="5" t="n">
        <f aca="false">INDEX($AK$955:$AK$1082,$B1048+(const_one-$I1048)*64+const_one)</f>
        <v>341441156.131605</v>
      </c>
      <c r="AZ1048" s="5" t="n">
        <f aca="false">--($C1048=--(AS1048&gt;AL1048))</f>
        <v>1</v>
      </c>
      <c r="BA1048" s="5" t="n">
        <f aca="false">--($D1048=--(AT1048&gt;AM1048))</f>
        <v>0</v>
      </c>
      <c r="BB1048" s="5" t="n">
        <f aca="false">--($E1048=--(AU1048&gt;AN1048))</f>
        <v>1</v>
      </c>
      <c r="BC1048" s="5" t="n">
        <f aca="false">--($F1048=--(AV1048&gt;AO1048))</f>
        <v>1</v>
      </c>
      <c r="BD1048" s="5" t="n">
        <f aca="false">--($G1048=--(AW1048&gt;AP1048))</f>
        <v>1</v>
      </c>
      <c r="BE1048" s="5" t="n">
        <f aca="false">--($H1048=--(AX1048&gt;AQ1048))</f>
        <v>0</v>
      </c>
      <c r="BF1048" s="5" t="n">
        <f aca="false">--($I1048=--(AY1048&gt;AR1048))</f>
        <v>1</v>
      </c>
      <c r="BG1048" s="5" t="n">
        <f aca="false">SUM(AZ1048:BF1048)</f>
        <v>5</v>
      </c>
      <c r="BH1048" s="5" t="n">
        <f aca="false">SUM(AE1048:AK1048)+AB1048+AC1048+AD1048</f>
        <v>2000000000</v>
      </c>
    </row>
    <row r="1049" customFormat="false" ht="15" hidden="true" customHeight="false" outlineLevel="0" collapsed="false">
      <c r="A1049" s="5" t="n">
        <f aca="false">sensitivity_exit_usd</f>
        <v>2000000000</v>
      </c>
      <c r="B1049" s="2" t="n">
        <f aca="false">ROW()-ROW($B$955)</f>
        <v>94</v>
      </c>
      <c r="C1049" s="2" t="n">
        <f aca="false">MOD(QUOTIENT($B1049,1),2)</f>
        <v>0</v>
      </c>
      <c r="D1049" s="2" t="n">
        <f aca="false">MOD(QUOTIENT($B1049,2),2)</f>
        <v>1</v>
      </c>
      <c r="E1049" s="2" t="n">
        <f aca="false">MOD(QUOTIENT($B1049,4),2)</f>
        <v>1</v>
      </c>
      <c r="F1049" s="2" t="n">
        <f aca="false">MOD(QUOTIENT($B1049,8),2)</f>
        <v>1</v>
      </c>
      <c r="G1049" s="2" t="n">
        <f aca="false">MOD(QUOTIENT($B1049,16),2)</f>
        <v>1</v>
      </c>
      <c r="H1049" s="2" t="n">
        <f aca="false">MOD(QUOTIENT($B1049,32),2)</f>
        <v>0</v>
      </c>
      <c r="I1049" s="2" t="n">
        <f aca="false">MOD(QUOTIENT($B1049,64),2)</f>
        <v>1</v>
      </c>
      <c r="J1049" s="5" t="n">
        <f aca="false">IF($C1049=const_zero,MIN(class_series_f_invested_usd,MAX(const_zero,$A1049)),const_zero)</f>
        <v>30000000</v>
      </c>
      <c r="K1049" s="5" t="n">
        <f aca="false">IF($D1049=const_zero,MIN(class_series_e_invested_usd,MAX(const_zero,$A1049-SUM($J1049:$J1049))),const_zero)</f>
        <v>0</v>
      </c>
      <c r="L1049" s="5" t="n">
        <f aca="false">IF($E1049=const_zero,MIN(class_series_d_invested_usd,MAX(const_zero,$A1049-SUM($J1049:$K1049))),const_zero)</f>
        <v>0</v>
      </c>
      <c r="M1049" s="5" t="n">
        <f aca="false">IF($F1049=const_zero,MIN(class_series_c_invested_usd,MAX(const_zero,$A1049-SUM($J1049:$L1049))),const_zero)</f>
        <v>0</v>
      </c>
      <c r="N1049" s="5" t="n">
        <f aca="false">IF($G1049=const_zero,MIN(class_series_b_invested_usd,MAX(const_zero,$A1049-SUM($J1049:$M1049))),const_zero)</f>
        <v>0</v>
      </c>
      <c r="O1049" s="5" t="n">
        <f aca="false">IF($H1049=const_zero,MIN(class_series_a_invested_usd,MAX(const_zero,$A1049-SUM($J1049:$N1049))),const_zero)</f>
        <v>15000000</v>
      </c>
      <c r="P1049" s="5" t="n">
        <f aca="false">IF($I1049=const_zero,MIN(class_seed_invested_usd,MAX(const_zero,$A1049-SUM($J1049:$O1049))),const_zero)</f>
        <v>0</v>
      </c>
      <c r="Q1049" s="5" t="n">
        <f aca="false">MAX(const_zero,$A1049-SUM($J1049:$P1049))</f>
        <v>1955000000</v>
      </c>
      <c r="R1049" s="9" t="n">
        <f aca="false">common_rsa_total+Sensitivity!$AE$900+Sensitivity!$AJ$900+IF($C1049=const_one,Sensitivity!$D$900,const_zero)+IF($D1049=const_one,Sensitivity!$Y$900,const_zero)+IF($E1049=const_one,Sensitivity!$V$900,const_zero)+IF($F1049=const_one,Sensitivity!$S$900,const_zero)+IF($G1049=const_one,Sensitivity!$P$900,const_zero)+IF($H1049=const_one,Sensitivity!$M$900,const_zero)+IF($I1049=const_one,Sensitivity!$J$900,const_zero)</f>
        <v>27547484.4666011</v>
      </c>
      <c r="S1049" s="23" t="b">
        <f aca="false">IF($R1049&gt;const_zero,--($Q1049&gt;option_strike_usd*$R1049),const_zero)</f>
        <v>1</v>
      </c>
      <c r="T1049" s="7" t="n">
        <f aca="false">IF($R1049&gt;const_zero,IF($S1049=const_one,($Q1049+option_strike_usd*pre_f_options_issued)/($R1049+pre_f_options_issued),$Q1049/$R1049),const_zero)</f>
        <v>65.1468844979631</v>
      </c>
      <c r="U1049" s="5" t="n">
        <f aca="false">IF($C1049=const_one,Sensitivity!$D$900*$T1049,const_zero)</f>
        <v>0</v>
      </c>
      <c r="V1049" s="5" t="n">
        <f aca="false">IF($D1049=const_one,Sensitivity!$Y$900*$T1049,const_zero)</f>
        <v>399566707.696485</v>
      </c>
      <c r="W1049" s="5" t="n">
        <f aca="false">IF($E1049=const_one,Sensitivity!$V$900*$T1049,const_zero)</f>
        <v>112941984.927821</v>
      </c>
      <c r="X1049" s="5" t="n">
        <f aca="false">IF($F1049=const_one,Sensitivity!$S$900*$T1049,const_zero)</f>
        <v>156352522.795112</v>
      </c>
      <c r="Y1049" s="5" t="n">
        <f aca="false">IF($G1049=const_one,Sensitivity!$P$900*$T1049,const_zero)</f>
        <v>195440653.493889</v>
      </c>
      <c r="Z1049" s="5" t="n">
        <f aca="false">IF($H1049=const_one,Sensitivity!$M$900*$T1049,const_zero)</f>
        <v>0</v>
      </c>
      <c r="AA1049" s="5" t="n">
        <f aca="false">IF($I1049=const_one,Sensitivity!$J$900*$T1049,const_zero)</f>
        <v>325734422.489816</v>
      </c>
      <c r="AB1049" s="5" t="n">
        <f aca="false">(Sensitivity!$AE$900+Sensitivity!$AJ$900)*$T1049</f>
        <v>18274536.870302</v>
      </c>
      <c r="AC1049" s="5" t="n">
        <f aca="false">common_rsa_total*$T1049</f>
        <v>586321960.481668</v>
      </c>
      <c r="AD1049" s="5" t="n">
        <f aca="false">IF($S1049=const_one,pre_f_options_issued*($T1049-option_strike_usd),const_zero)</f>
        <v>160367211.244908</v>
      </c>
      <c r="AE1049" s="5" t="n">
        <f aca="false">J1049+U1049</f>
        <v>30000000</v>
      </c>
      <c r="AF1049" s="5" t="n">
        <f aca="false">K1049+V1049</f>
        <v>399566707.696485</v>
      </c>
      <c r="AG1049" s="5" t="n">
        <f aca="false">L1049+W1049</f>
        <v>112941984.927821</v>
      </c>
      <c r="AH1049" s="5" t="n">
        <f aca="false">M1049+X1049</f>
        <v>156352522.795112</v>
      </c>
      <c r="AI1049" s="5" t="n">
        <f aca="false">N1049+Y1049</f>
        <v>195440653.493889</v>
      </c>
      <c r="AJ1049" s="5" t="n">
        <f aca="false">O1049+Z1049</f>
        <v>15000000</v>
      </c>
      <c r="AK1049" s="5" t="n">
        <f aca="false">P1049+AA1049</f>
        <v>325734422.489816</v>
      </c>
      <c r="AL1049" s="5" t="n">
        <f aca="false">INDEX($AE$955:$AE$1082,$B1049-$C1049*1+const_one)</f>
        <v>30000000</v>
      </c>
      <c r="AM1049" s="5" t="n">
        <f aca="false">INDEX($AF$955:$AF$1082,$B1049-$D1049*2+const_one)</f>
        <v>300000000</v>
      </c>
      <c r="AN1049" s="5" t="n">
        <f aca="false">INDEX($AG$955:$AG$1082,$B1049-$E1049*4+const_one)</f>
        <v>100000000</v>
      </c>
      <c r="AO1049" s="5" t="n">
        <f aca="false">INDEX($AH$955:$AH$1082,$B1049-$F1049*8+const_one)</f>
        <v>60000000</v>
      </c>
      <c r="AP1049" s="5" t="n">
        <f aca="false">INDEX($AI$955:$AI$1082,$B1049-$G1049*16+const_one)</f>
        <v>30000000</v>
      </c>
      <c r="AQ1049" s="5" t="n">
        <f aca="false">INDEX($AJ$955:$AJ$1082,$B1049-$H1049*32+const_one)</f>
        <v>15000000</v>
      </c>
      <c r="AR1049" s="5" t="n">
        <f aca="false">INDEX($AK$955:$AK$1082,$B1049-$I1049*64+const_one)</f>
        <v>5000000</v>
      </c>
      <c r="AS1049" s="5" t="n">
        <f aca="false">INDEX($AE$955:$AE$1082,$B1049+(const_one-$C1049)*1+const_one)</f>
        <v>51372442.8718379</v>
      </c>
      <c r="AT1049" s="5" t="n">
        <f aca="false">INDEX($AF$955:$AF$1082,$B1049+(const_one-$D1049)*2+const_one)</f>
        <v>399566707.696485</v>
      </c>
      <c r="AU1049" s="5" t="n">
        <f aca="false">INDEX($AG$955:$AG$1082,$B1049+(const_one-$E1049)*4+const_one)</f>
        <v>112941984.927821</v>
      </c>
      <c r="AV1049" s="5" t="n">
        <f aca="false">INDEX($AH$955:$AH$1082,$B1049+(const_one-$F1049)*8+const_one)</f>
        <v>156352522.795112</v>
      </c>
      <c r="AW1049" s="5" t="n">
        <f aca="false">INDEX($AI$955:$AI$1082,$B1049+(const_one-$G1049)*16+const_one)</f>
        <v>195440653.493889</v>
      </c>
      <c r="AX1049" s="5" t="n">
        <f aca="false">INDEX($AJ$955:$AJ$1082,$B1049+(const_one-$H1049)*32+const_one)</f>
        <v>281403933.837209</v>
      </c>
      <c r="AY1049" s="5" t="n">
        <f aca="false">INDEX($AK$955:$AK$1082,$B1049+(const_one-$I1049)*64+const_one)</f>
        <v>325734422.489816</v>
      </c>
      <c r="AZ1049" s="5" t="n">
        <f aca="false">--($C1049=--(AS1049&gt;AL1049))</f>
        <v>0</v>
      </c>
      <c r="BA1049" s="5" t="n">
        <f aca="false">--($D1049=--(AT1049&gt;AM1049))</f>
        <v>1</v>
      </c>
      <c r="BB1049" s="5" t="n">
        <f aca="false">--($E1049=--(AU1049&gt;AN1049))</f>
        <v>1</v>
      </c>
      <c r="BC1049" s="5" t="n">
        <f aca="false">--($F1049=--(AV1049&gt;AO1049))</f>
        <v>1</v>
      </c>
      <c r="BD1049" s="5" t="n">
        <f aca="false">--($G1049=--(AW1049&gt;AP1049))</f>
        <v>1</v>
      </c>
      <c r="BE1049" s="5" t="n">
        <f aca="false">--($H1049=--(AX1049&gt;AQ1049))</f>
        <v>0</v>
      </c>
      <c r="BF1049" s="5" t="n">
        <f aca="false">--($I1049=--(AY1049&gt;AR1049))</f>
        <v>1</v>
      </c>
      <c r="BG1049" s="5" t="n">
        <f aca="false">SUM(AZ1049:BF1049)</f>
        <v>5</v>
      </c>
      <c r="BH1049" s="5" t="n">
        <f aca="false">SUM(AE1049:AK1049)+AB1049+AC1049+AD1049</f>
        <v>2000000000</v>
      </c>
    </row>
    <row r="1050" customFormat="false" ht="15" hidden="true" customHeight="false" outlineLevel="0" collapsed="false">
      <c r="A1050" s="5" t="n">
        <f aca="false">sensitivity_exit_usd</f>
        <v>2000000000</v>
      </c>
      <c r="B1050" s="2" t="n">
        <f aca="false">ROW()-ROW($B$955)</f>
        <v>95</v>
      </c>
      <c r="C1050" s="2" t="n">
        <f aca="false">MOD(QUOTIENT($B1050,1),2)</f>
        <v>1</v>
      </c>
      <c r="D1050" s="2" t="n">
        <f aca="false">MOD(QUOTIENT($B1050,2),2)</f>
        <v>1</v>
      </c>
      <c r="E1050" s="2" t="n">
        <f aca="false">MOD(QUOTIENT($B1050,4),2)</f>
        <v>1</v>
      </c>
      <c r="F1050" s="2" t="n">
        <f aca="false">MOD(QUOTIENT($B1050,8),2)</f>
        <v>1</v>
      </c>
      <c r="G1050" s="2" t="n">
        <f aca="false">MOD(QUOTIENT($B1050,16),2)</f>
        <v>1</v>
      </c>
      <c r="H1050" s="2" t="n">
        <f aca="false">MOD(QUOTIENT($B1050,32),2)</f>
        <v>0</v>
      </c>
      <c r="I1050" s="2" t="n">
        <f aca="false">MOD(QUOTIENT($B1050,64),2)</f>
        <v>1</v>
      </c>
      <c r="J1050" s="5" t="n">
        <f aca="false">IF($C1050=const_zero,MIN(class_series_f_invested_usd,MAX(const_zero,$A1050)),const_zero)</f>
        <v>0</v>
      </c>
      <c r="K1050" s="5" t="n">
        <f aca="false">IF($D1050=const_zero,MIN(class_series_e_invested_usd,MAX(const_zero,$A1050-SUM($J1050:$J1050))),const_zero)</f>
        <v>0</v>
      </c>
      <c r="L1050" s="5" t="n">
        <f aca="false">IF($E1050=const_zero,MIN(class_series_d_invested_usd,MAX(const_zero,$A1050-SUM($J1050:$K1050))),const_zero)</f>
        <v>0</v>
      </c>
      <c r="M1050" s="5" t="n">
        <f aca="false">IF($F1050=const_zero,MIN(class_series_c_invested_usd,MAX(const_zero,$A1050-SUM($J1050:$L1050))),const_zero)</f>
        <v>0</v>
      </c>
      <c r="N1050" s="5" t="n">
        <f aca="false">IF($G1050=const_zero,MIN(class_series_b_invested_usd,MAX(const_zero,$A1050-SUM($J1050:$M1050))),const_zero)</f>
        <v>0</v>
      </c>
      <c r="O1050" s="5" t="n">
        <f aca="false">IF($H1050=const_zero,MIN(class_series_a_invested_usd,MAX(const_zero,$A1050-SUM($J1050:$N1050))),const_zero)</f>
        <v>15000000</v>
      </c>
      <c r="P1050" s="5" t="n">
        <f aca="false">IF($I1050=const_zero,MIN(class_seed_invested_usd,MAX(const_zero,$A1050-SUM($J1050:$O1050))),const_zero)</f>
        <v>0</v>
      </c>
      <c r="Q1050" s="5" t="n">
        <f aca="false">MAX(const_zero,$A1050-SUM($J1050:$P1050))</f>
        <v>1985000000</v>
      </c>
      <c r="R1050" s="9" t="n">
        <f aca="false">common_rsa_total+Sensitivity!$AE$900+Sensitivity!$AJ$900+IF($C1050=const_one,Sensitivity!$D$900,const_zero)+IF($D1050=const_one,Sensitivity!$Y$900,const_zero)+IF($E1050=const_one,Sensitivity!$V$900,const_zero)+IF($F1050=const_one,Sensitivity!$S$900,const_zero)+IF($G1050=const_one,Sensitivity!$P$900,const_zero)+IF($H1050=const_one,Sensitivity!$M$900,const_zero)+IF($I1050=const_one,Sensitivity!$J$900,const_zero)</f>
        <v>28344752.5358044</v>
      </c>
      <c r="S1050" s="23" t="b">
        <f aca="false">IF($R1050&gt;const_zero,--($Q1050&gt;option_strike_usd*$R1050),const_zero)</f>
        <v>1</v>
      </c>
      <c r="T1050" s="7" t="n">
        <f aca="false">IF($R1050&gt;const_zero,IF($S1050=const_one,($Q1050+option_strike_usd*pre_f_options_issued)/($R1050+pre_f_options_issued),$Q1050/$R1050),const_zero)</f>
        <v>64.4355955747391</v>
      </c>
      <c r="U1050" s="5" t="n">
        <f aca="false">IF($C1050=const_one,Sensitivity!$D$900*$T1050,const_zero)</f>
        <v>51372442.8718379</v>
      </c>
      <c r="V1050" s="5" t="n">
        <f aca="false">IF($D1050=const_one,Sensitivity!$Y$900*$T1050,const_zero)</f>
        <v>395204144.920632</v>
      </c>
      <c r="W1050" s="5" t="n">
        <f aca="false">IF($E1050=const_one,Sensitivity!$V$900*$T1050,const_zero)</f>
        <v>111708857.918522</v>
      </c>
      <c r="X1050" s="5" t="n">
        <f aca="false">IF($F1050=const_one,Sensitivity!$S$900*$T1050,const_zero)</f>
        <v>154645429.379374</v>
      </c>
      <c r="Y1050" s="5" t="n">
        <f aca="false">IF($G1050=const_one,Sensitivity!$P$900*$T1050,const_zero)</f>
        <v>193306786.724217</v>
      </c>
      <c r="Z1050" s="5" t="n">
        <f aca="false">IF($H1050=const_one,Sensitivity!$M$900*$T1050,const_zero)</f>
        <v>0</v>
      </c>
      <c r="AA1050" s="5" t="n">
        <f aca="false">IF($I1050=const_one,Sensitivity!$J$900*$T1050,const_zero)</f>
        <v>322177977.873696</v>
      </c>
      <c r="AB1050" s="5" t="n">
        <f aca="false">(Sensitivity!$AE$900+Sensitivity!$AJ$900)*$T1050</f>
        <v>18075011.2022203</v>
      </c>
      <c r="AC1050" s="5" t="n">
        <f aca="false">common_rsa_total*$T1050</f>
        <v>579920360.172652</v>
      </c>
      <c r="AD1050" s="5" t="n">
        <f aca="false">IF($S1050=const_one,pre_f_options_issued*($T1050-option_strike_usd),const_zero)</f>
        <v>158588988.936848</v>
      </c>
      <c r="AE1050" s="5" t="n">
        <f aca="false">J1050+U1050</f>
        <v>51372442.8718379</v>
      </c>
      <c r="AF1050" s="5" t="n">
        <f aca="false">K1050+V1050</f>
        <v>395204144.920632</v>
      </c>
      <c r="AG1050" s="5" t="n">
        <f aca="false">L1050+W1050</f>
        <v>111708857.918522</v>
      </c>
      <c r="AH1050" s="5" t="n">
        <f aca="false">M1050+X1050</f>
        <v>154645429.379374</v>
      </c>
      <c r="AI1050" s="5" t="n">
        <f aca="false">N1050+Y1050</f>
        <v>193306786.724217</v>
      </c>
      <c r="AJ1050" s="5" t="n">
        <f aca="false">O1050+Z1050</f>
        <v>15000000</v>
      </c>
      <c r="AK1050" s="5" t="n">
        <f aca="false">P1050+AA1050</f>
        <v>322177977.873696</v>
      </c>
      <c r="AL1050" s="5" t="n">
        <f aca="false">INDEX($AE$955:$AE$1082,$B1050-$C1050*1+const_one)</f>
        <v>30000000</v>
      </c>
      <c r="AM1050" s="5" t="n">
        <f aca="false">INDEX($AF$955:$AF$1082,$B1050-$D1050*2+const_one)</f>
        <v>300000000</v>
      </c>
      <c r="AN1050" s="5" t="n">
        <f aca="false">INDEX($AG$955:$AG$1082,$B1050-$E1050*4+const_one)</f>
        <v>100000000</v>
      </c>
      <c r="AO1050" s="5" t="n">
        <f aca="false">INDEX($AH$955:$AH$1082,$B1050-$F1050*8+const_one)</f>
        <v>60000000</v>
      </c>
      <c r="AP1050" s="5" t="n">
        <f aca="false">INDEX($AI$955:$AI$1082,$B1050-$G1050*16+const_one)</f>
        <v>30000000</v>
      </c>
      <c r="AQ1050" s="5" t="n">
        <f aca="false">INDEX($AJ$955:$AJ$1082,$B1050-$H1050*32+const_one)</f>
        <v>15000000</v>
      </c>
      <c r="AR1050" s="5" t="n">
        <f aca="false">INDEX($AK$955:$AK$1082,$B1050-$I1050*64+const_one)</f>
        <v>5000000</v>
      </c>
      <c r="AS1050" s="5" t="n">
        <f aca="false">INDEX($AE$955:$AE$1082,$B1050+(const_one-$C1050)*1+const_one)</f>
        <v>51372442.8718379</v>
      </c>
      <c r="AT1050" s="5" t="n">
        <f aca="false">INDEX($AF$955:$AF$1082,$B1050+(const_one-$D1050)*2+const_one)</f>
        <v>395204144.920632</v>
      </c>
      <c r="AU1050" s="5" t="n">
        <f aca="false">INDEX($AG$955:$AG$1082,$B1050+(const_one-$E1050)*4+const_one)</f>
        <v>111708857.918522</v>
      </c>
      <c r="AV1050" s="5" t="n">
        <f aca="false">INDEX($AH$955:$AH$1082,$B1050+(const_one-$F1050)*8+const_one)</f>
        <v>154645429.379374</v>
      </c>
      <c r="AW1050" s="5" t="n">
        <f aca="false">INDEX($AI$955:$AI$1082,$B1050+(const_one-$G1050)*16+const_one)</f>
        <v>193306786.724217</v>
      </c>
      <c r="AX1050" s="5" t="n">
        <f aca="false">INDEX($AJ$955:$AJ$1082,$B1050+(const_one-$H1050)*32+const_one)</f>
        <v>279329589.177629</v>
      </c>
      <c r="AY1050" s="5" t="n">
        <f aca="false">INDEX($AK$955:$AK$1082,$B1050+(const_one-$I1050)*64+const_one)</f>
        <v>322177977.873696</v>
      </c>
      <c r="AZ1050" s="5" t="n">
        <f aca="false">--($C1050=--(AS1050&gt;AL1050))</f>
        <v>1</v>
      </c>
      <c r="BA1050" s="5" t="n">
        <f aca="false">--($D1050=--(AT1050&gt;AM1050))</f>
        <v>1</v>
      </c>
      <c r="BB1050" s="5" t="n">
        <f aca="false">--($E1050=--(AU1050&gt;AN1050))</f>
        <v>1</v>
      </c>
      <c r="BC1050" s="5" t="n">
        <f aca="false">--($F1050=--(AV1050&gt;AO1050))</f>
        <v>1</v>
      </c>
      <c r="BD1050" s="5" t="n">
        <f aca="false">--($G1050=--(AW1050&gt;AP1050))</f>
        <v>1</v>
      </c>
      <c r="BE1050" s="5" t="n">
        <f aca="false">--($H1050=--(AX1050&gt;AQ1050))</f>
        <v>0</v>
      </c>
      <c r="BF1050" s="5" t="n">
        <f aca="false">--($I1050=--(AY1050&gt;AR1050))</f>
        <v>1</v>
      </c>
      <c r="BG1050" s="5" t="n">
        <f aca="false">SUM(AZ1050:BF1050)</f>
        <v>6</v>
      </c>
      <c r="BH1050" s="5" t="n">
        <f aca="false">SUM(AE1050:AK1050)+AB1050+AC1050+AD1050</f>
        <v>2000000000</v>
      </c>
    </row>
    <row r="1051" customFormat="false" ht="15" hidden="true" customHeight="false" outlineLevel="0" collapsed="false">
      <c r="A1051" s="5" t="n">
        <f aca="false">sensitivity_exit_usd</f>
        <v>2000000000</v>
      </c>
      <c r="B1051" s="2" t="n">
        <f aca="false">ROW()-ROW($B$955)</f>
        <v>96</v>
      </c>
      <c r="C1051" s="2" t="n">
        <f aca="false">MOD(QUOTIENT($B1051,1),2)</f>
        <v>0</v>
      </c>
      <c r="D1051" s="2" t="n">
        <f aca="false">MOD(QUOTIENT($B1051,2),2)</f>
        <v>0</v>
      </c>
      <c r="E1051" s="2" t="n">
        <f aca="false">MOD(QUOTIENT($B1051,4),2)</f>
        <v>0</v>
      </c>
      <c r="F1051" s="2" t="n">
        <f aca="false">MOD(QUOTIENT($B1051,8),2)</f>
        <v>0</v>
      </c>
      <c r="G1051" s="2" t="n">
        <f aca="false">MOD(QUOTIENT($B1051,16),2)</f>
        <v>0</v>
      </c>
      <c r="H1051" s="2" t="n">
        <f aca="false">MOD(QUOTIENT($B1051,32),2)</f>
        <v>1</v>
      </c>
      <c r="I1051" s="2" t="n">
        <f aca="false">MOD(QUOTIENT($B1051,64),2)</f>
        <v>1</v>
      </c>
      <c r="J1051" s="5" t="n">
        <f aca="false">IF($C1051=const_zero,MIN(class_series_f_invested_usd,MAX(const_zero,$A1051)),const_zero)</f>
        <v>30000000</v>
      </c>
      <c r="K1051" s="5" t="n">
        <f aca="false">IF($D1051=const_zero,MIN(class_series_e_invested_usd,MAX(const_zero,$A1051-SUM($J1051:$J1051))),const_zero)</f>
        <v>300000000</v>
      </c>
      <c r="L1051" s="5" t="n">
        <f aca="false">IF($E1051=const_zero,MIN(class_series_d_invested_usd,MAX(const_zero,$A1051-SUM($J1051:$K1051))),const_zero)</f>
        <v>100000000</v>
      </c>
      <c r="M1051" s="5" t="n">
        <f aca="false">IF($F1051=const_zero,MIN(class_series_c_invested_usd,MAX(const_zero,$A1051-SUM($J1051:$L1051))),const_zero)</f>
        <v>60000000</v>
      </c>
      <c r="N1051" s="5" t="n">
        <f aca="false">IF($G1051=const_zero,MIN(class_series_b_invested_usd,MAX(const_zero,$A1051-SUM($J1051:$M1051))),const_zero)</f>
        <v>30000000</v>
      </c>
      <c r="O1051" s="5" t="n">
        <f aca="false">IF($H1051=const_zero,MIN(class_series_a_invested_usd,MAX(const_zero,$A1051-SUM($J1051:$N1051))),const_zero)</f>
        <v>0</v>
      </c>
      <c r="P1051" s="5" t="n">
        <f aca="false">IF($I1051=const_zero,MIN(class_seed_invested_usd,MAX(const_zero,$A1051-SUM($J1051:$O1051))),const_zero)</f>
        <v>0</v>
      </c>
      <c r="Q1051" s="5" t="n">
        <f aca="false">MAX(const_zero,$A1051-SUM($J1051:$P1051))</f>
        <v>1480000000</v>
      </c>
      <c r="R1051" s="9" t="n">
        <f aca="false">common_rsa_total+Sensitivity!$AE$900+Sensitivity!$AJ$900+IF($C1051=const_one,Sensitivity!$D$900,const_zero)+IF($D1051=const_one,Sensitivity!$Y$900,const_zero)+IF($E1051=const_one,Sensitivity!$V$900,const_zero)+IF($F1051=const_one,Sensitivity!$S$900,const_zero)+IF($G1051=const_one,Sensitivity!$P$900,const_zero)+IF($H1051=const_one,Sensitivity!$M$900,const_zero)+IF($I1051=const_one,Sensitivity!$J$900,const_zero)</f>
        <v>19280512.8289884</v>
      </c>
      <c r="S1051" s="23" t="b">
        <f aca="false">IF($R1051&gt;const_zero,--($Q1051&gt;option_strike_usd*$R1051),const_zero)</f>
        <v>1</v>
      </c>
      <c r="T1051" s="7" t="n">
        <f aca="false">IF($R1051&gt;const_zero,IF($S1051=const_one,($Q1051+option_strike_usd*pre_f_options_issued)/($R1051+pre_f_options_issued),$Q1051/$R1051),const_zero)</f>
        <v>68.0654313165159</v>
      </c>
      <c r="U1051" s="5" t="n">
        <f aca="false">IF($C1051=const_one,Sensitivity!$D$900*$T1051,const_zero)</f>
        <v>0</v>
      </c>
      <c r="V1051" s="5" t="n">
        <f aca="false">IF($D1051=const_one,Sensitivity!$Y$900*$T1051,const_zero)</f>
        <v>0</v>
      </c>
      <c r="W1051" s="5" t="n">
        <f aca="false">IF($E1051=const_one,Sensitivity!$V$900*$T1051,const_zero)</f>
        <v>0</v>
      </c>
      <c r="X1051" s="5" t="n">
        <f aca="false">IF($F1051=const_one,Sensitivity!$S$900*$T1051,const_zero)</f>
        <v>0</v>
      </c>
      <c r="Y1051" s="5" t="n">
        <f aca="false">IF($G1051=const_one,Sensitivity!$P$900*$T1051,const_zero)</f>
        <v>0</v>
      </c>
      <c r="Z1051" s="5" t="n">
        <f aca="false">IF($H1051=const_one,Sensitivity!$M$900*$T1051,const_zero)</f>
        <v>340327156.582579</v>
      </c>
      <c r="AA1051" s="5" t="n">
        <f aca="false">IF($I1051=const_one,Sensitivity!$J$900*$T1051,const_zero)</f>
        <v>340327156.582579</v>
      </c>
      <c r="AB1051" s="5" t="n">
        <f aca="false">(Sensitivity!$AE$900+Sensitivity!$AJ$900)*$T1051</f>
        <v>19093226.6949092</v>
      </c>
      <c r="AC1051" s="5" t="n">
        <f aca="false">common_rsa_total*$T1051</f>
        <v>612588881.848643</v>
      </c>
      <c r="AD1051" s="5" t="n">
        <f aca="false">IF($S1051=const_one,pre_f_options_issued*($T1051-option_strike_usd),const_zero)</f>
        <v>167663578.29129</v>
      </c>
      <c r="AE1051" s="5" t="n">
        <f aca="false">J1051+U1051</f>
        <v>30000000</v>
      </c>
      <c r="AF1051" s="5" t="n">
        <f aca="false">K1051+V1051</f>
        <v>300000000</v>
      </c>
      <c r="AG1051" s="5" t="n">
        <f aca="false">L1051+W1051</f>
        <v>100000000</v>
      </c>
      <c r="AH1051" s="5" t="n">
        <f aca="false">M1051+X1051</f>
        <v>60000000</v>
      </c>
      <c r="AI1051" s="5" t="n">
        <f aca="false">N1051+Y1051</f>
        <v>30000000</v>
      </c>
      <c r="AJ1051" s="5" t="n">
        <f aca="false">O1051+Z1051</f>
        <v>340327156.582579</v>
      </c>
      <c r="AK1051" s="5" t="n">
        <f aca="false">P1051+AA1051</f>
        <v>340327156.582579</v>
      </c>
      <c r="AL1051" s="5" t="n">
        <f aca="false">INDEX($AE$955:$AE$1082,$B1051-$C1051*1+const_one)</f>
        <v>30000000</v>
      </c>
      <c r="AM1051" s="5" t="n">
        <f aca="false">INDEX($AF$955:$AF$1082,$B1051-$D1051*2+const_one)</f>
        <v>300000000</v>
      </c>
      <c r="AN1051" s="5" t="n">
        <f aca="false">INDEX($AG$955:$AG$1082,$B1051-$E1051*4+const_one)</f>
        <v>100000000</v>
      </c>
      <c r="AO1051" s="5" t="n">
        <f aca="false">INDEX($AH$955:$AH$1082,$B1051-$F1051*8+const_one)</f>
        <v>60000000</v>
      </c>
      <c r="AP1051" s="5" t="n">
        <f aca="false">INDEX($AI$955:$AI$1082,$B1051-$G1051*16+const_one)</f>
        <v>30000000</v>
      </c>
      <c r="AQ1051" s="5" t="n">
        <f aca="false">INDEX($AJ$955:$AJ$1082,$B1051-$H1051*32+const_one)</f>
        <v>15000000</v>
      </c>
      <c r="AR1051" s="5" t="n">
        <f aca="false">INDEX($AK$955:$AK$1082,$B1051-$I1051*64+const_one)</f>
        <v>5000000</v>
      </c>
      <c r="AS1051" s="5" t="n">
        <f aca="false">INDEX($AE$955:$AE$1082,$B1051+(const_one-$C1051)*1+const_one)</f>
        <v>53409498.4847069</v>
      </c>
      <c r="AT1051" s="5" t="n">
        <f aca="false">INDEX($AF$955:$AF$1082,$B1051+(const_one-$D1051)*2+const_one)</f>
        <v>391656830.242762</v>
      </c>
      <c r="AU1051" s="5" t="n">
        <f aca="false">INDEX($AG$955:$AG$1082,$B1051+(const_one-$E1051)*4+const_one)</f>
        <v>116674496.935488</v>
      </c>
      <c r="AV1051" s="5" t="n">
        <f aca="false">INDEX($AH$955:$AH$1082,$B1051+(const_one-$F1051)*8+const_one)</f>
        <v>153098489.936157</v>
      </c>
      <c r="AW1051" s="5" t="n">
        <f aca="false">INDEX($AI$955:$AI$1082,$B1051+(const_one-$G1051)*16+const_one)</f>
        <v>183107590.682789</v>
      </c>
      <c r="AX1051" s="5" t="n">
        <f aca="false">INDEX($AJ$955:$AJ$1082,$B1051+(const_one-$H1051)*32+const_one)</f>
        <v>340327156.582579</v>
      </c>
      <c r="AY1051" s="5" t="n">
        <f aca="false">INDEX($AK$955:$AK$1082,$B1051+(const_one-$I1051)*64+const_one)</f>
        <v>340327156.582579</v>
      </c>
      <c r="AZ1051" s="5" t="n">
        <f aca="false">--($C1051=--(AS1051&gt;AL1051))</f>
        <v>0</v>
      </c>
      <c r="BA1051" s="5" t="n">
        <f aca="false">--($D1051=--(AT1051&gt;AM1051))</f>
        <v>0</v>
      </c>
      <c r="BB1051" s="5" t="n">
        <f aca="false">--($E1051=--(AU1051&gt;AN1051))</f>
        <v>0</v>
      </c>
      <c r="BC1051" s="5" t="n">
        <f aca="false">--($F1051=--(AV1051&gt;AO1051))</f>
        <v>0</v>
      </c>
      <c r="BD1051" s="5" t="n">
        <f aca="false">--($G1051=--(AW1051&gt;AP1051))</f>
        <v>0</v>
      </c>
      <c r="BE1051" s="5" t="n">
        <f aca="false">--($H1051=--(AX1051&gt;AQ1051))</f>
        <v>1</v>
      </c>
      <c r="BF1051" s="5" t="n">
        <f aca="false">--($I1051=--(AY1051&gt;AR1051))</f>
        <v>1</v>
      </c>
      <c r="BG1051" s="5" t="n">
        <f aca="false">SUM(AZ1051:BF1051)</f>
        <v>2</v>
      </c>
      <c r="BH1051" s="5" t="n">
        <f aca="false">SUM(AE1051:AK1051)+AB1051+AC1051+AD1051</f>
        <v>2000000000</v>
      </c>
    </row>
    <row r="1052" customFormat="false" ht="15" hidden="true" customHeight="false" outlineLevel="0" collapsed="false">
      <c r="A1052" s="5" t="n">
        <f aca="false">sensitivity_exit_usd</f>
        <v>2000000000</v>
      </c>
      <c r="B1052" s="2" t="n">
        <f aca="false">ROW()-ROW($B$955)</f>
        <v>97</v>
      </c>
      <c r="C1052" s="2" t="n">
        <f aca="false">MOD(QUOTIENT($B1052,1),2)</f>
        <v>1</v>
      </c>
      <c r="D1052" s="2" t="n">
        <f aca="false">MOD(QUOTIENT($B1052,2),2)</f>
        <v>0</v>
      </c>
      <c r="E1052" s="2" t="n">
        <f aca="false">MOD(QUOTIENT($B1052,4),2)</f>
        <v>0</v>
      </c>
      <c r="F1052" s="2" t="n">
        <f aca="false">MOD(QUOTIENT($B1052,8),2)</f>
        <v>0</v>
      </c>
      <c r="G1052" s="2" t="n">
        <f aca="false">MOD(QUOTIENT($B1052,16),2)</f>
        <v>0</v>
      </c>
      <c r="H1052" s="2" t="n">
        <f aca="false">MOD(QUOTIENT($B1052,32),2)</f>
        <v>1</v>
      </c>
      <c r="I1052" s="2" t="n">
        <f aca="false">MOD(QUOTIENT($B1052,64),2)</f>
        <v>1</v>
      </c>
      <c r="J1052" s="5" t="n">
        <f aca="false">IF($C1052=const_zero,MIN(class_series_f_invested_usd,MAX(const_zero,$A1052)),const_zero)</f>
        <v>0</v>
      </c>
      <c r="K1052" s="5" t="n">
        <f aca="false">IF($D1052=const_zero,MIN(class_series_e_invested_usd,MAX(const_zero,$A1052-SUM($J1052:$J1052))),const_zero)</f>
        <v>300000000</v>
      </c>
      <c r="L1052" s="5" t="n">
        <f aca="false">IF($E1052=const_zero,MIN(class_series_d_invested_usd,MAX(const_zero,$A1052-SUM($J1052:$K1052))),const_zero)</f>
        <v>100000000</v>
      </c>
      <c r="M1052" s="5" t="n">
        <f aca="false">IF($F1052=const_zero,MIN(class_series_c_invested_usd,MAX(const_zero,$A1052-SUM($J1052:$L1052))),const_zero)</f>
        <v>60000000</v>
      </c>
      <c r="N1052" s="5" t="n">
        <f aca="false">IF($G1052=const_zero,MIN(class_series_b_invested_usd,MAX(const_zero,$A1052-SUM($J1052:$M1052))),const_zero)</f>
        <v>30000000</v>
      </c>
      <c r="O1052" s="5" t="n">
        <f aca="false">IF($H1052=const_zero,MIN(class_series_a_invested_usd,MAX(const_zero,$A1052-SUM($J1052:$N1052))),const_zero)</f>
        <v>0</v>
      </c>
      <c r="P1052" s="5" t="n">
        <f aca="false">IF($I1052=const_zero,MIN(class_seed_invested_usd,MAX(const_zero,$A1052-SUM($J1052:$O1052))),const_zero)</f>
        <v>0</v>
      </c>
      <c r="Q1052" s="5" t="n">
        <f aca="false">MAX(const_zero,$A1052-SUM($J1052:$P1052))</f>
        <v>1510000000</v>
      </c>
      <c r="R1052" s="9" t="n">
        <f aca="false">common_rsa_total+Sensitivity!$AE$900+Sensitivity!$AJ$900+IF($C1052=const_one,Sensitivity!$D$900,const_zero)+IF($D1052=const_one,Sensitivity!$Y$900,const_zero)+IF($E1052=const_one,Sensitivity!$V$900,const_zero)+IF($F1052=const_one,Sensitivity!$S$900,const_zero)+IF($G1052=const_one,Sensitivity!$P$900,const_zero)+IF($H1052=const_one,Sensitivity!$M$900,const_zero)+IF($I1052=const_one,Sensitivity!$J$900,const_zero)</f>
        <v>20077780.8981917</v>
      </c>
      <c r="S1052" s="23" t="b">
        <f aca="false">IF($R1052&gt;const_zero,--($Q1052&gt;option_strike_usd*$R1052),const_zero)</f>
        <v>1</v>
      </c>
      <c r="T1052" s="7" t="n">
        <f aca="false">IF($R1052&gt;const_zero,IF($S1052=const_one,($Q1052+option_strike_usd*pre_f_options_issued)/($R1052+pre_f_options_issued),$Q1052/$R1052),const_zero)</f>
        <v>66.9906403477031</v>
      </c>
      <c r="U1052" s="5" t="n">
        <f aca="false">IF($C1052=const_one,Sensitivity!$D$900*$T1052,const_zero)</f>
        <v>53409498.4847069</v>
      </c>
      <c r="V1052" s="5" t="n">
        <f aca="false">IF($D1052=const_one,Sensitivity!$Y$900*$T1052,const_zero)</f>
        <v>0</v>
      </c>
      <c r="W1052" s="5" t="n">
        <f aca="false">IF($E1052=const_one,Sensitivity!$V$900*$T1052,const_zero)</f>
        <v>0</v>
      </c>
      <c r="X1052" s="5" t="n">
        <f aca="false">IF($F1052=const_one,Sensitivity!$S$900*$T1052,const_zero)</f>
        <v>0</v>
      </c>
      <c r="Y1052" s="5" t="n">
        <f aca="false">IF($G1052=const_one,Sensitivity!$P$900*$T1052,const_zero)</f>
        <v>0</v>
      </c>
      <c r="Z1052" s="5" t="n">
        <f aca="false">IF($H1052=const_one,Sensitivity!$M$900*$T1052,const_zero)</f>
        <v>334953201.738515</v>
      </c>
      <c r="AA1052" s="5" t="n">
        <f aca="false">IF($I1052=const_one,Sensitivity!$J$900*$T1052,const_zero)</f>
        <v>334953201.738515</v>
      </c>
      <c r="AB1052" s="5" t="n">
        <f aca="false">(Sensitivity!$AE$900+Sensitivity!$AJ$900)*$T1052</f>
        <v>18791734.0396764</v>
      </c>
      <c r="AC1052" s="5" t="n">
        <f aca="false">common_rsa_total*$T1052</f>
        <v>602915763.129328</v>
      </c>
      <c r="AD1052" s="5" t="n">
        <f aca="false">IF($S1052=const_one,pre_f_options_issued*($T1052-option_strike_usd),const_zero)</f>
        <v>164976600.869258</v>
      </c>
      <c r="AE1052" s="5" t="n">
        <f aca="false">J1052+U1052</f>
        <v>53409498.4847069</v>
      </c>
      <c r="AF1052" s="5" t="n">
        <f aca="false">K1052+V1052</f>
        <v>300000000</v>
      </c>
      <c r="AG1052" s="5" t="n">
        <f aca="false">L1052+W1052</f>
        <v>100000000</v>
      </c>
      <c r="AH1052" s="5" t="n">
        <f aca="false">M1052+X1052</f>
        <v>60000000</v>
      </c>
      <c r="AI1052" s="5" t="n">
        <f aca="false">N1052+Y1052</f>
        <v>30000000</v>
      </c>
      <c r="AJ1052" s="5" t="n">
        <f aca="false">O1052+Z1052</f>
        <v>334953201.738515</v>
      </c>
      <c r="AK1052" s="5" t="n">
        <f aca="false">P1052+AA1052</f>
        <v>334953201.738515</v>
      </c>
      <c r="AL1052" s="5" t="n">
        <f aca="false">INDEX($AE$955:$AE$1082,$B1052-$C1052*1+const_one)</f>
        <v>30000000</v>
      </c>
      <c r="AM1052" s="5" t="n">
        <f aca="false">INDEX($AF$955:$AF$1082,$B1052-$D1052*2+const_one)</f>
        <v>300000000</v>
      </c>
      <c r="AN1052" s="5" t="n">
        <f aca="false">INDEX($AG$955:$AG$1082,$B1052-$E1052*4+const_one)</f>
        <v>100000000</v>
      </c>
      <c r="AO1052" s="5" t="n">
        <f aca="false">INDEX($AH$955:$AH$1082,$B1052-$F1052*8+const_one)</f>
        <v>60000000</v>
      </c>
      <c r="AP1052" s="5" t="n">
        <f aca="false">INDEX($AI$955:$AI$1082,$B1052-$G1052*16+const_one)</f>
        <v>30000000</v>
      </c>
      <c r="AQ1052" s="5" t="n">
        <f aca="false">INDEX($AJ$955:$AJ$1082,$B1052-$H1052*32+const_one)</f>
        <v>15000000</v>
      </c>
      <c r="AR1052" s="5" t="n">
        <f aca="false">INDEX($AK$955:$AK$1082,$B1052-$I1052*64+const_one)</f>
        <v>5000000</v>
      </c>
      <c r="AS1052" s="5" t="n">
        <f aca="false">INDEX($AE$955:$AE$1082,$B1052+(const_one-$C1052)*1+const_one)</f>
        <v>53409498.4847069</v>
      </c>
      <c r="AT1052" s="5" t="n">
        <f aca="false">INDEX($AF$955:$AF$1082,$B1052+(const_one-$D1052)*2+const_one)</f>
        <v>387189712.254711</v>
      </c>
      <c r="AU1052" s="5" t="n">
        <f aca="false">INDEX($AG$955:$AG$1082,$B1052+(const_one-$E1052)*4+const_one)</f>
        <v>114987582.332817</v>
      </c>
      <c r="AV1052" s="5" t="n">
        <f aca="false">INDEX($AH$955:$AH$1082,$B1052+(const_one-$F1052)*8+const_one)</f>
        <v>151094287.173975</v>
      </c>
      <c r="AW1052" s="5" t="n">
        <f aca="false">INDEX($AI$955:$AI$1082,$B1052+(const_one-$G1052)*16+const_one)</f>
        <v>180918744.218626</v>
      </c>
      <c r="AX1052" s="5" t="n">
        <f aca="false">INDEX($AJ$955:$AJ$1082,$B1052+(const_one-$H1052)*32+const_one)</f>
        <v>334953201.738515</v>
      </c>
      <c r="AY1052" s="5" t="n">
        <f aca="false">INDEX($AK$955:$AK$1082,$B1052+(const_one-$I1052)*64+const_one)</f>
        <v>334953201.738515</v>
      </c>
      <c r="AZ1052" s="5" t="n">
        <f aca="false">--($C1052=--(AS1052&gt;AL1052))</f>
        <v>1</v>
      </c>
      <c r="BA1052" s="5" t="n">
        <f aca="false">--($D1052=--(AT1052&gt;AM1052))</f>
        <v>0</v>
      </c>
      <c r="BB1052" s="5" t="n">
        <f aca="false">--($E1052=--(AU1052&gt;AN1052))</f>
        <v>0</v>
      </c>
      <c r="BC1052" s="5" t="n">
        <f aca="false">--($F1052=--(AV1052&gt;AO1052))</f>
        <v>0</v>
      </c>
      <c r="BD1052" s="5" t="n">
        <f aca="false">--($G1052=--(AW1052&gt;AP1052))</f>
        <v>0</v>
      </c>
      <c r="BE1052" s="5" t="n">
        <f aca="false">--($H1052=--(AX1052&gt;AQ1052))</f>
        <v>1</v>
      </c>
      <c r="BF1052" s="5" t="n">
        <f aca="false">--($I1052=--(AY1052&gt;AR1052))</f>
        <v>1</v>
      </c>
      <c r="BG1052" s="5" t="n">
        <f aca="false">SUM(AZ1052:BF1052)</f>
        <v>3</v>
      </c>
      <c r="BH1052" s="5" t="n">
        <f aca="false">SUM(AE1052:AK1052)+AB1052+AC1052+AD1052</f>
        <v>2000000000</v>
      </c>
    </row>
    <row r="1053" customFormat="false" ht="15" hidden="true" customHeight="false" outlineLevel="0" collapsed="false">
      <c r="A1053" s="5" t="n">
        <f aca="false">sensitivity_exit_usd</f>
        <v>2000000000</v>
      </c>
      <c r="B1053" s="2" t="n">
        <f aca="false">ROW()-ROW($B$955)</f>
        <v>98</v>
      </c>
      <c r="C1053" s="2" t="n">
        <f aca="false">MOD(QUOTIENT($B1053,1),2)</f>
        <v>0</v>
      </c>
      <c r="D1053" s="2" t="n">
        <f aca="false">MOD(QUOTIENT($B1053,2),2)</f>
        <v>1</v>
      </c>
      <c r="E1053" s="2" t="n">
        <f aca="false">MOD(QUOTIENT($B1053,4),2)</f>
        <v>0</v>
      </c>
      <c r="F1053" s="2" t="n">
        <f aca="false">MOD(QUOTIENT($B1053,8),2)</f>
        <v>0</v>
      </c>
      <c r="G1053" s="2" t="n">
        <f aca="false">MOD(QUOTIENT($B1053,16),2)</f>
        <v>0</v>
      </c>
      <c r="H1053" s="2" t="n">
        <f aca="false">MOD(QUOTIENT($B1053,32),2)</f>
        <v>1</v>
      </c>
      <c r="I1053" s="2" t="n">
        <f aca="false">MOD(QUOTIENT($B1053,64),2)</f>
        <v>1</v>
      </c>
      <c r="J1053" s="5" t="n">
        <f aca="false">IF($C1053=const_zero,MIN(class_series_f_invested_usd,MAX(const_zero,$A1053)),const_zero)</f>
        <v>30000000</v>
      </c>
      <c r="K1053" s="5" t="n">
        <f aca="false">IF($D1053=const_zero,MIN(class_series_e_invested_usd,MAX(const_zero,$A1053-SUM($J1053:$J1053))),const_zero)</f>
        <v>0</v>
      </c>
      <c r="L1053" s="5" t="n">
        <f aca="false">IF($E1053=const_zero,MIN(class_series_d_invested_usd,MAX(const_zero,$A1053-SUM($J1053:$K1053))),const_zero)</f>
        <v>100000000</v>
      </c>
      <c r="M1053" s="5" t="n">
        <f aca="false">IF($F1053=const_zero,MIN(class_series_c_invested_usd,MAX(const_zero,$A1053-SUM($J1053:$L1053))),const_zero)</f>
        <v>60000000</v>
      </c>
      <c r="N1053" s="5" t="n">
        <f aca="false">IF($G1053=const_zero,MIN(class_series_b_invested_usd,MAX(const_zero,$A1053-SUM($J1053:$M1053))),const_zero)</f>
        <v>30000000</v>
      </c>
      <c r="O1053" s="5" t="n">
        <f aca="false">IF($H1053=const_zero,MIN(class_series_a_invested_usd,MAX(const_zero,$A1053-SUM($J1053:$N1053))),const_zero)</f>
        <v>0</v>
      </c>
      <c r="P1053" s="5" t="n">
        <f aca="false">IF($I1053=const_zero,MIN(class_seed_invested_usd,MAX(const_zero,$A1053-SUM($J1053:$O1053))),const_zero)</f>
        <v>0</v>
      </c>
      <c r="Q1053" s="5" t="n">
        <f aca="false">MAX(const_zero,$A1053-SUM($J1053:$P1053))</f>
        <v>1780000000</v>
      </c>
      <c r="R1053" s="9" t="n">
        <f aca="false">common_rsa_total+Sensitivity!$AE$900+Sensitivity!$AJ$900+IF($C1053=const_one,Sensitivity!$D$900,const_zero)+IF($D1053=const_one,Sensitivity!$Y$900,const_zero)+IF($E1053=const_one,Sensitivity!$V$900,const_zero)+IF($F1053=const_one,Sensitivity!$S$900,const_zero)+IF($G1053=const_one,Sensitivity!$P$900,const_zero)+IF($H1053=const_one,Sensitivity!$M$900,const_zero)+IF($I1053=const_one,Sensitivity!$J$900,const_zero)</f>
        <v>25413833.1063222</v>
      </c>
      <c r="S1053" s="23" t="b">
        <f aca="false">IF($R1053&gt;const_zero,--($Q1053&gt;option_strike_usd*$R1053),const_zero)</f>
        <v>1</v>
      </c>
      <c r="T1053" s="7" t="n">
        <f aca="false">IF($R1053&gt;const_zero,IF($S1053=const_one,($Q1053+option_strike_usd*pre_f_options_issued)/($R1053+pre_f_options_issued),$Q1053/$R1053),const_zero)</f>
        <v>63.8572278200044</v>
      </c>
      <c r="U1053" s="5" t="n">
        <f aca="false">IF($C1053=const_one,Sensitivity!$D$900*$T1053,const_zero)</f>
        <v>0</v>
      </c>
      <c r="V1053" s="5" t="n">
        <f aca="false">IF($D1053=const_one,Sensitivity!$Y$900*$T1053,const_zero)</f>
        <v>391656830.242762</v>
      </c>
      <c r="W1053" s="5" t="n">
        <f aca="false">IF($E1053=const_one,Sensitivity!$V$900*$T1053,const_zero)</f>
        <v>0</v>
      </c>
      <c r="X1053" s="5" t="n">
        <f aca="false">IF($F1053=const_one,Sensitivity!$S$900*$T1053,const_zero)</f>
        <v>0</v>
      </c>
      <c r="Y1053" s="5" t="n">
        <f aca="false">IF($G1053=const_one,Sensitivity!$P$900*$T1053,const_zero)</f>
        <v>0</v>
      </c>
      <c r="Z1053" s="5" t="n">
        <f aca="false">IF($H1053=const_one,Sensitivity!$M$900*$T1053,const_zero)</f>
        <v>319286139.100022</v>
      </c>
      <c r="AA1053" s="5" t="n">
        <f aca="false">IF($I1053=const_one,Sensitivity!$J$900*$T1053,const_zero)</f>
        <v>319286139.100022</v>
      </c>
      <c r="AB1053" s="5" t="n">
        <f aca="false">(Sensitivity!$AE$900+Sensitivity!$AJ$900)*$T1053</f>
        <v>17912771.627144</v>
      </c>
      <c r="AC1053" s="5" t="n">
        <f aca="false">common_rsa_total*$T1053</f>
        <v>574715050.38004</v>
      </c>
      <c r="AD1053" s="5" t="n">
        <f aca="false">IF($S1053=const_one,pre_f_options_issued*($T1053-option_strike_usd),const_zero)</f>
        <v>157143069.550011</v>
      </c>
      <c r="AE1053" s="5" t="n">
        <f aca="false">J1053+U1053</f>
        <v>30000000</v>
      </c>
      <c r="AF1053" s="5" t="n">
        <f aca="false">K1053+V1053</f>
        <v>391656830.242762</v>
      </c>
      <c r="AG1053" s="5" t="n">
        <f aca="false">L1053+W1053</f>
        <v>100000000</v>
      </c>
      <c r="AH1053" s="5" t="n">
        <f aca="false">M1053+X1053</f>
        <v>60000000</v>
      </c>
      <c r="AI1053" s="5" t="n">
        <f aca="false">N1053+Y1053</f>
        <v>30000000</v>
      </c>
      <c r="AJ1053" s="5" t="n">
        <f aca="false">O1053+Z1053</f>
        <v>319286139.100022</v>
      </c>
      <c r="AK1053" s="5" t="n">
        <f aca="false">P1053+AA1053</f>
        <v>319286139.100022</v>
      </c>
      <c r="AL1053" s="5" t="n">
        <f aca="false">INDEX($AE$955:$AE$1082,$B1053-$C1053*1+const_one)</f>
        <v>30000000</v>
      </c>
      <c r="AM1053" s="5" t="n">
        <f aca="false">INDEX($AF$955:$AF$1082,$B1053-$D1053*2+const_one)</f>
        <v>300000000</v>
      </c>
      <c r="AN1053" s="5" t="n">
        <f aca="false">INDEX($AG$955:$AG$1082,$B1053-$E1053*4+const_one)</f>
        <v>100000000</v>
      </c>
      <c r="AO1053" s="5" t="n">
        <f aca="false">INDEX($AH$955:$AH$1082,$B1053-$F1053*8+const_one)</f>
        <v>60000000</v>
      </c>
      <c r="AP1053" s="5" t="n">
        <f aca="false">INDEX($AI$955:$AI$1082,$B1053-$G1053*16+const_one)</f>
        <v>30000000</v>
      </c>
      <c r="AQ1053" s="5" t="n">
        <f aca="false">INDEX($AJ$955:$AJ$1082,$B1053-$H1053*32+const_one)</f>
        <v>15000000</v>
      </c>
      <c r="AR1053" s="5" t="n">
        <f aca="false">INDEX($AK$955:$AK$1082,$B1053-$I1053*64+const_one)</f>
        <v>5000000</v>
      </c>
      <c r="AS1053" s="5" t="n">
        <f aca="false">INDEX($AE$955:$AE$1082,$B1053+(const_one-$C1053)*1+const_one)</f>
        <v>50330649.6883102</v>
      </c>
      <c r="AT1053" s="5" t="n">
        <f aca="false">INDEX($AF$955:$AF$1082,$B1053+(const_one-$D1053)*2+const_one)</f>
        <v>391656830.242762</v>
      </c>
      <c r="AU1053" s="5" t="n">
        <f aca="false">INDEX($AG$955:$AG$1082,$B1053+(const_one-$E1053)*4+const_one)</f>
        <v>110080121.279815</v>
      </c>
      <c r="AV1053" s="5" t="n">
        <f aca="false">INDEX($AH$955:$AH$1082,$B1053+(const_one-$F1053)*8+const_one)</f>
        <v>145873997.01286</v>
      </c>
      <c r="AW1053" s="5" t="n">
        <f aca="false">INDEX($AI$955:$AI$1082,$B1053+(const_one-$G1053)*16+const_one)</f>
        <v>175892131.567727</v>
      </c>
      <c r="AX1053" s="5" t="n">
        <f aca="false">INDEX($AJ$955:$AJ$1082,$B1053+(const_one-$H1053)*32+const_one)</f>
        <v>319286139.100022</v>
      </c>
      <c r="AY1053" s="5" t="n">
        <f aca="false">INDEX($AK$955:$AK$1082,$B1053+(const_one-$I1053)*64+const_one)</f>
        <v>319286139.100022</v>
      </c>
      <c r="AZ1053" s="5" t="n">
        <f aca="false">--($C1053=--(AS1053&gt;AL1053))</f>
        <v>0</v>
      </c>
      <c r="BA1053" s="5" t="n">
        <f aca="false">--($D1053=--(AT1053&gt;AM1053))</f>
        <v>1</v>
      </c>
      <c r="BB1053" s="5" t="n">
        <f aca="false">--($E1053=--(AU1053&gt;AN1053))</f>
        <v>0</v>
      </c>
      <c r="BC1053" s="5" t="n">
        <f aca="false">--($F1053=--(AV1053&gt;AO1053))</f>
        <v>0</v>
      </c>
      <c r="BD1053" s="5" t="n">
        <f aca="false">--($G1053=--(AW1053&gt;AP1053))</f>
        <v>0</v>
      </c>
      <c r="BE1053" s="5" t="n">
        <f aca="false">--($H1053=--(AX1053&gt;AQ1053))</f>
        <v>1</v>
      </c>
      <c r="BF1053" s="5" t="n">
        <f aca="false">--($I1053=--(AY1053&gt;AR1053))</f>
        <v>1</v>
      </c>
      <c r="BG1053" s="5" t="n">
        <f aca="false">SUM(AZ1053:BF1053)</f>
        <v>3</v>
      </c>
      <c r="BH1053" s="5" t="n">
        <f aca="false">SUM(AE1053:AK1053)+AB1053+AC1053+AD1053</f>
        <v>2000000000</v>
      </c>
    </row>
    <row r="1054" customFormat="false" ht="15" hidden="true" customHeight="false" outlineLevel="0" collapsed="false">
      <c r="A1054" s="5" t="n">
        <f aca="false">sensitivity_exit_usd</f>
        <v>2000000000</v>
      </c>
      <c r="B1054" s="2" t="n">
        <f aca="false">ROW()-ROW($B$955)</f>
        <v>99</v>
      </c>
      <c r="C1054" s="2" t="n">
        <f aca="false">MOD(QUOTIENT($B1054,1),2)</f>
        <v>1</v>
      </c>
      <c r="D1054" s="2" t="n">
        <f aca="false">MOD(QUOTIENT($B1054,2),2)</f>
        <v>1</v>
      </c>
      <c r="E1054" s="2" t="n">
        <f aca="false">MOD(QUOTIENT($B1054,4),2)</f>
        <v>0</v>
      </c>
      <c r="F1054" s="2" t="n">
        <f aca="false">MOD(QUOTIENT($B1054,8),2)</f>
        <v>0</v>
      </c>
      <c r="G1054" s="2" t="n">
        <f aca="false">MOD(QUOTIENT($B1054,16),2)</f>
        <v>0</v>
      </c>
      <c r="H1054" s="2" t="n">
        <f aca="false">MOD(QUOTIENT($B1054,32),2)</f>
        <v>1</v>
      </c>
      <c r="I1054" s="2" t="n">
        <f aca="false">MOD(QUOTIENT($B1054,64),2)</f>
        <v>1</v>
      </c>
      <c r="J1054" s="5" t="n">
        <f aca="false">IF($C1054=const_zero,MIN(class_series_f_invested_usd,MAX(const_zero,$A1054)),const_zero)</f>
        <v>0</v>
      </c>
      <c r="K1054" s="5" t="n">
        <f aca="false">IF($D1054=const_zero,MIN(class_series_e_invested_usd,MAX(const_zero,$A1054-SUM($J1054:$J1054))),const_zero)</f>
        <v>0</v>
      </c>
      <c r="L1054" s="5" t="n">
        <f aca="false">IF($E1054=const_zero,MIN(class_series_d_invested_usd,MAX(const_zero,$A1054-SUM($J1054:$K1054))),const_zero)</f>
        <v>100000000</v>
      </c>
      <c r="M1054" s="5" t="n">
        <f aca="false">IF($F1054=const_zero,MIN(class_series_c_invested_usd,MAX(const_zero,$A1054-SUM($J1054:$L1054))),const_zero)</f>
        <v>60000000</v>
      </c>
      <c r="N1054" s="5" t="n">
        <f aca="false">IF($G1054=const_zero,MIN(class_series_b_invested_usd,MAX(const_zero,$A1054-SUM($J1054:$M1054))),const_zero)</f>
        <v>30000000</v>
      </c>
      <c r="O1054" s="5" t="n">
        <f aca="false">IF($H1054=const_zero,MIN(class_series_a_invested_usd,MAX(const_zero,$A1054-SUM($J1054:$N1054))),const_zero)</f>
        <v>0</v>
      </c>
      <c r="P1054" s="5" t="n">
        <f aca="false">IF($I1054=const_zero,MIN(class_seed_invested_usd,MAX(const_zero,$A1054-SUM($J1054:$O1054))),const_zero)</f>
        <v>0</v>
      </c>
      <c r="Q1054" s="5" t="n">
        <f aca="false">MAX(const_zero,$A1054-SUM($J1054:$P1054))</f>
        <v>1810000000</v>
      </c>
      <c r="R1054" s="9" t="n">
        <f aca="false">common_rsa_total+Sensitivity!$AE$900+Sensitivity!$AJ$900+IF($C1054=const_one,Sensitivity!$D$900,const_zero)+IF($D1054=const_one,Sensitivity!$Y$900,const_zero)+IF($E1054=const_one,Sensitivity!$V$900,const_zero)+IF($F1054=const_one,Sensitivity!$S$900,const_zero)+IF($G1054=const_one,Sensitivity!$P$900,const_zero)+IF($H1054=const_one,Sensitivity!$M$900,const_zero)+IF($I1054=const_one,Sensitivity!$J$900,const_zero)</f>
        <v>26211101.1755256</v>
      </c>
      <c r="S1054" s="23" t="b">
        <f aca="false">IF($R1054&gt;const_zero,--($Q1054&gt;option_strike_usd*$R1054),const_zero)</f>
        <v>1</v>
      </c>
      <c r="T1054" s="7" t="n">
        <f aca="false">IF($R1054&gt;const_zero,IF($S1054=const_one,($Q1054+option_strike_usd*pre_f_options_issued)/($R1054+pre_f_options_issued),$Q1054/$R1054),const_zero)</f>
        <v>63.1288918150254</v>
      </c>
      <c r="U1054" s="5" t="n">
        <f aca="false">IF($C1054=const_one,Sensitivity!$D$900*$T1054,const_zero)</f>
        <v>50330649.6883102</v>
      </c>
      <c r="V1054" s="5" t="n">
        <f aca="false">IF($D1054=const_one,Sensitivity!$Y$900*$T1054,const_zero)</f>
        <v>387189712.254711</v>
      </c>
      <c r="W1054" s="5" t="n">
        <f aca="false">IF($E1054=const_one,Sensitivity!$V$900*$T1054,const_zero)</f>
        <v>0</v>
      </c>
      <c r="X1054" s="5" t="n">
        <f aca="false">IF($F1054=const_one,Sensitivity!$S$900*$T1054,const_zero)</f>
        <v>0</v>
      </c>
      <c r="Y1054" s="5" t="n">
        <f aca="false">IF($G1054=const_one,Sensitivity!$P$900*$T1054,const_zero)</f>
        <v>0</v>
      </c>
      <c r="Z1054" s="5" t="n">
        <f aca="false">IF($H1054=const_one,Sensitivity!$M$900*$T1054,const_zero)</f>
        <v>315644459.075127</v>
      </c>
      <c r="AA1054" s="5" t="n">
        <f aca="false">IF($I1054=const_one,Sensitivity!$J$900*$T1054,const_zero)</f>
        <v>315644459.075127</v>
      </c>
      <c r="AB1054" s="5" t="n">
        <f aca="false">(Sensitivity!$AE$900+Sensitivity!$AJ$900)*$T1054</f>
        <v>17708464.0339333</v>
      </c>
      <c r="AC1054" s="5" t="n">
        <f aca="false">common_rsa_total*$T1054</f>
        <v>568160026.335228</v>
      </c>
      <c r="AD1054" s="5" t="n">
        <f aca="false">IF($S1054=const_one,pre_f_options_issued*($T1054-option_strike_usd),const_zero)</f>
        <v>155322229.537563</v>
      </c>
      <c r="AE1054" s="5" t="n">
        <f aca="false">J1054+U1054</f>
        <v>50330649.6883102</v>
      </c>
      <c r="AF1054" s="5" t="n">
        <f aca="false">K1054+V1054</f>
        <v>387189712.254711</v>
      </c>
      <c r="AG1054" s="5" t="n">
        <f aca="false">L1054+W1054</f>
        <v>100000000</v>
      </c>
      <c r="AH1054" s="5" t="n">
        <f aca="false">M1054+X1054</f>
        <v>60000000</v>
      </c>
      <c r="AI1054" s="5" t="n">
        <f aca="false">N1054+Y1054</f>
        <v>30000000</v>
      </c>
      <c r="AJ1054" s="5" t="n">
        <f aca="false">O1054+Z1054</f>
        <v>315644459.075127</v>
      </c>
      <c r="AK1054" s="5" t="n">
        <f aca="false">P1054+AA1054</f>
        <v>315644459.075127</v>
      </c>
      <c r="AL1054" s="5" t="n">
        <f aca="false">INDEX($AE$955:$AE$1082,$B1054-$C1054*1+const_one)</f>
        <v>30000000</v>
      </c>
      <c r="AM1054" s="5" t="n">
        <f aca="false">INDEX($AF$955:$AF$1082,$B1054-$D1054*2+const_one)</f>
        <v>300000000</v>
      </c>
      <c r="AN1054" s="5" t="n">
        <f aca="false">INDEX($AG$955:$AG$1082,$B1054-$E1054*4+const_one)</f>
        <v>100000000</v>
      </c>
      <c r="AO1054" s="5" t="n">
        <f aca="false">INDEX($AH$955:$AH$1082,$B1054-$F1054*8+const_one)</f>
        <v>60000000</v>
      </c>
      <c r="AP1054" s="5" t="n">
        <f aca="false">INDEX($AI$955:$AI$1082,$B1054-$G1054*16+const_one)</f>
        <v>30000000</v>
      </c>
      <c r="AQ1054" s="5" t="n">
        <f aca="false">INDEX($AJ$955:$AJ$1082,$B1054-$H1054*32+const_one)</f>
        <v>15000000</v>
      </c>
      <c r="AR1054" s="5" t="n">
        <f aca="false">INDEX($AK$955:$AK$1082,$B1054-$I1054*64+const_one)</f>
        <v>5000000</v>
      </c>
      <c r="AS1054" s="5" t="n">
        <f aca="false">INDEX($AE$955:$AE$1082,$B1054+(const_one-$C1054)*1+const_one)</f>
        <v>50330649.6883102</v>
      </c>
      <c r="AT1054" s="5" t="n">
        <f aca="false">INDEX($AF$955:$AF$1082,$B1054+(const_one-$D1054)*2+const_one)</f>
        <v>387189712.254711</v>
      </c>
      <c r="AU1054" s="5" t="n">
        <f aca="false">INDEX($AG$955:$AG$1082,$B1054+(const_one-$E1054)*4+const_one)</f>
        <v>108905737.454556</v>
      </c>
      <c r="AV1054" s="5" t="n">
        <f aca="false">INDEX($AH$955:$AH$1082,$B1054+(const_one-$F1054)*8+const_one)</f>
        <v>144450046.131293</v>
      </c>
      <c r="AW1054" s="5" t="n">
        <f aca="false">INDEX($AI$955:$AI$1082,$B1054+(const_one-$G1054)*16+const_one)</f>
        <v>174308043.401094</v>
      </c>
      <c r="AX1054" s="5" t="n">
        <f aca="false">INDEX($AJ$955:$AJ$1082,$B1054+(const_one-$H1054)*32+const_one)</f>
        <v>315644459.075127</v>
      </c>
      <c r="AY1054" s="5" t="n">
        <f aca="false">INDEX($AK$955:$AK$1082,$B1054+(const_one-$I1054)*64+const_one)</f>
        <v>315644459.075127</v>
      </c>
      <c r="AZ1054" s="5" t="n">
        <f aca="false">--($C1054=--(AS1054&gt;AL1054))</f>
        <v>1</v>
      </c>
      <c r="BA1054" s="5" t="n">
        <f aca="false">--($D1054=--(AT1054&gt;AM1054))</f>
        <v>1</v>
      </c>
      <c r="BB1054" s="5" t="n">
        <f aca="false">--($E1054=--(AU1054&gt;AN1054))</f>
        <v>0</v>
      </c>
      <c r="BC1054" s="5" t="n">
        <f aca="false">--($F1054=--(AV1054&gt;AO1054))</f>
        <v>0</v>
      </c>
      <c r="BD1054" s="5" t="n">
        <f aca="false">--($G1054=--(AW1054&gt;AP1054))</f>
        <v>0</v>
      </c>
      <c r="BE1054" s="5" t="n">
        <f aca="false">--($H1054=--(AX1054&gt;AQ1054))</f>
        <v>1</v>
      </c>
      <c r="BF1054" s="5" t="n">
        <f aca="false">--($I1054=--(AY1054&gt;AR1054))</f>
        <v>1</v>
      </c>
      <c r="BG1054" s="5" t="n">
        <f aca="false">SUM(AZ1054:BF1054)</f>
        <v>4</v>
      </c>
      <c r="BH1054" s="5" t="n">
        <f aca="false">SUM(AE1054:AK1054)+AB1054+AC1054+AD1054</f>
        <v>2000000000</v>
      </c>
    </row>
    <row r="1055" customFormat="false" ht="15" hidden="true" customHeight="false" outlineLevel="0" collapsed="false">
      <c r="A1055" s="5" t="n">
        <f aca="false">sensitivity_exit_usd</f>
        <v>2000000000</v>
      </c>
      <c r="B1055" s="2" t="n">
        <f aca="false">ROW()-ROW($B$955)</f>
        <v>100</v>
      </c>
      <c r="C1055" s="2" t="n">
        <f aca="false">MOD(QUOTIENT($B1055,1),2)</f>
        <v>0</v>
      </c>
      <c r="D1055" s="2" t="n">
        <f aca="false">MOD(QUOTIENT($B1055,2),2)</f>
        <v>0</v>
      </c>
      <c r="E1055" s="2" t="n">
        <f aca="false">MOD(QUOTIENT($B1055,4),2)</f>
        <v>1</v>
      </c>
      <c r="F1055" s="2" t="n">
        <f aca="false">MOD(QUOTIENT($B1055,8),2)</f>
        <v>0</v>
      </c>
      <c r="G1055" s="2" t="n">
        <f aca="false">MOD(QUOTIENT($B1055,16),2)</f>
        <v>0</v>
      </c>
      <c r="H1055" s="2" t="n">
        <f aca="false">MOD(QUOTIENT($B1055,32),2)</f>
        <v>1</v>
      </c>
      <c r="I1055" s="2" t="n">
        <f aca="false">MOD(QUOTIENT($B1055,64),2)</f>
        <v>1</v>
      </c>
      <c r="J1055" s="5" t="n">
        <f aca="false">IF($C1055=const_zero,MIN(class_series_f_invested_usd,MAX(const_zero,$A1055)),const_zero)</f>
        <v>30000000</v>
      </c>
      <c r="K1055" s="5" t="n">
        <f aca="false">IF($D1055=const_zero,MIN(class_series_e_invested_usd,MAX(const_zero,$A1055-SUM($J1055:$J1055))),const_zero)</f>
        <v>300000000</v>
      </c>
      <c r="L1055" s="5" t="n">
        <f aca="false">IF($E1055=const_zero,MIN(class_series_d_invested_usd,MAX(const_zero,$A1055-SUM($J1055:$K1055))),const_zero)</f>
        <v>0</v>
      </c>
      <c r="M1055" s="5" t="n">
        <f aca="false">IF($F1055=const_zero,MIN(class_series_c_invested_usd,MAX(const_zero,$A1055-SUM($J1055:$L1055))),const_zero)</f>
        <v>60000000</v>
      </c>
      <c r="N1055" s="5" t="n">
        <f aca="false">IF($G1055=const_zero,MIN(class_series_b_invested_usd,MAX(const_zero,$A1055-SUM($J1055:$M1055))),const_zero)</f>
        <v>30000000</v>
      </c>
      <c r="O1055" s="5" t="n">
        <f aca="false">IF($H1055=const_zero,MIN(class_series_a_invested_usd,MAX(const_zero,$A1055-SUM($J1055:$N1055))),const_zero)</f>
        <v>0</v>
      </c>
      <c r="P1055" s="5" t="n">
        <f aca="false">IF($I1055=const_zero,MIN(class_seed_invested_usd,MAX(const_zero,$A1055-SUM($J1055:$O1055))),const_zero)</f>
        <v>0</v>
      </c>
      <c r="Q1055" s="5" t="n">
        <f aca="false">MAX(const_zero,$A1055-SUM($J1055:$P1055))</f>
        <v>1580000000</v>
      </c>
      <c r="R1055" s="9" t="n">
        <f aca="false">common_rsa_total+Sensitivity!$AE$900+Sensitivity!$AJ$900+IF($C1055=const_one,Sensitivity!$D$900,const_zero)+IF($D1055=const_one,Sensitivity!$Y$900,const_zero)+IF($E1055=const_one,Sensitivity!$V$900,const_zero)+IF($F1055=const_one,Sensitivity!$S$900,const_zero)+IF($G1055=const_one,Sensitivity!$P$900,const_zero)+IF($H1055=const_one,Sensitivity!$M$900,const_zero)+IF($I1055=const_one,Sensitivity!$J$900,const_zero)</f>
        <v>21014164.1892672</v>
      </c>
      <c r="S1055" s="23" t="b">
        <f aca="false">IF($R1055&gt;const_zero,--($Q1055&gt;option_strike_usd*$R1055),const_zero)</f>
        <v>1</v>
      </c>
      <c r="T1055" s="7" t="n">
        <f aca="false">IF($R1055&gt;const_zero,IF($S1055=const_one,($Q1055+option_strike_usd*pre_f_options_issued)/($R1055+pre_f_options_issued),$Q1055/$R1055),const_zero)</f>
        <v>67.2998617880842</v>
      </c>
      <c r="U1055" s="5" t="n">
        <f aca="false">IF($C1055=const_one,Sensitivity!$D$900*$T1055,const_zero)</f>
        <v>0</v>
      </c>
      <c r="V1055" s="5" t="n">
        <f aca="false">IF($D1055=const_one,Sensitivity!$Y$900*$T1055,const_zero)</f>
        <v>0</v>
      </c>
      <c r="W1055" s="5" t="n">
        <f aca="false">IF($E1055=const_one,Sensitivity!$V$900*$T1055,const_zero)</f>
        <v>116674496.935488</v>
      </c>
      <c r="X1055" s="5" t="n">
        <f aca="false">IF($F1055=const_one,Sensitivity!$S$900*$T1055,const_zero)</f>
        <v>0</v>
      </c>
      <c r="Y1055" s="5" t="n">
        <f aca="false">IF($G1055=const_one,Sensitivity!$P$900*$T1055,const_zero)</f>
        <v>0</v>
      </c>
      <c r="Z1055" s="5" t="n">
        <f aca="false">IF($H1055=const_one,Sensitivity!$M$900*$T1055,const_zero)</f>
        <v>336499308.940421</v>
      </c>
      <c r="AA1055" s="5" t="n">
        <f aca="false">IF($I1055=const_one,Sensitivity!$J$900*$T1055,const_zero)</f>
        <v>336499308.940421</v>
      </c>
      <c r="AB1055" s="5" t="n">
        <f aca="false">(Sensitivity!$AE$900+Sensitivity!$AJ$900)*$T1055</f>
        <v>18878474.6207015</v>
      </c>
      <c r="AC1055" s="5" t="n">
        <f aca="false">common_rsa_total*$T1055</f>
        <v>605698756.092758</v>
      </c>
      <c r="AD1055" s="5" t="n">
        <f aca="false">IF($S1055=const_one,pre_f_options_issued*($T1055-option_strike_usd),const_zero)</f>
        <v>165749654.47021</v>
      </c>
      <c r="AE1055" s="5" t="n">
        <f aca="false">J1055+U1055</f>
        <v>30000000</v>
      </c>
      <c r="AF1055" s="5" t="n">
        <f aca="false">K1055+V1055</f>
        <v>300000000</v>
      </c>
      <c r="AG1055" s="5" t="n">
        <f aca="false">L1055+W1055</f>
        <v>116674496.935488</v>
      </c>
      <c r="AH1055" s="5" t="n">
        <f aca="false">M1055+X1055</f>
        <v>60000000</v>
      </c>
      <c r="AI1055" s="5" t="n">
        <f aca="false">N1055+Y1055</f>
        <v>30000000</v>
      </c>
      <c r="AJ1055" s="5" t="n">
        <f aca="false">O1055+Z1055</f>
        <v>336499308.940421</v>
      </c>
      <c r="AK1055" s="5" t="n">
        <f aca="false">P1055+AA1055</f>
        <v>336499308.940421</v>
      </c>
      <c r="AL1055" s="5" t="n">
        <f aca="false">INDEX($AE$955:$AE$1082,$B1055-$C1055*1+const_one)</f>
        <v>30000000</v>
      </c>
      <c r="AM1055" s="5" t="n">
        <f aca="false">INDEX($AF$955:$AF$1082,$B1055-$D1055*2+const_one)</f>
        <v>300000000</v>
      </c>
      <c r="AN1055" s="5" t="n">
        <f aca="false">INDEX($AG$955:$AG$1082,$B1055-$E1055*4+const_one)</f>
        <v>100000000</v>
      </c>
      <c r="AO1055" s="5" t="n">
        <f aca="false">INDEX($AH$955:$AH$1082,$B1055-$F1055*8+const_one)</f>
        <v>60000000</v>
      </c>
      <c r="AP1055" s="5" t="n">
        <f aca="false">INDEX($AI$955:$AI$1082,$B1055-$G1055*16+const_one)</f>
        <v>30000000</v>
      </c>
      <c r="AQ1055" s="5" t="n">
        <f aca="false">INDEX($AJ$955:$AJ$1082,$B1055-$H1055*32+const_one)</f>
        <v>15000000</v>
      </c>
      <c r="AR1055" s="5" t="n">
        <f aca="false">INDEX($AK$955:$AK$1082,$B1055-$I1055*64+const_one)</f>
        <v>5000000</v>
      </c>
      <c r="AS1055" s="5" t="n">
        <f aca="false">INDEX($AE$955:$AE$1082,$B1055+(const_one-$C1055)*1+const_one)</f>
        <v>52880256.0014712</v>
      </c>
      <c r="AT1055" s="5" t="n">
        <f aca="false">INDEX($AF$955:$AF$1082,$B1055+(const_one-$D1055)*2+const_one)</f>
        <v>389441992.459359</v>
      </c>
      <c r="AU1055" s="5" t="n">
        <f aca="false">INDEX($AG$955:$AG$1082,$B1055+(const_one-$E1055)*4+const_one)</f>
        <v>116674496.935488</v>
      </c>
      <c r="AV1055" s="5" t="n">
        <f aca="false">INDEX($AH$955:$AH$1082,$B1055+(const_one-$F1055)*8+const_one)</f>
        <v>152117582.153495</v>
      </c>
      <c r="AW1055" s="5" t="n">
        <f aca="false">INDEX($AI$955:$AI$1082,$B1055+(const_one-$G1055)*16+const_one)</f>
        <v>182449650.891058</v>
      </c>
      <c r="AX1055" s="5" t="n">
        <f aca="false">INDEX($AJ$955:$AJ$1082,$B1055+(const_one-$H1055)*32+const_one)</f>
        <v>336499308.940421</v>
      </c>
      <c r="AY1055" s="5" t="n">
        <f aca="false">INDEX($AK$955:$AK$1082,$B1055+(const_one-$I1055)*64+const_one)</f>
        <v>336499308.940421</v>
      </c>
      <c r="AZ1055" s="5" t="n">
        <f aca="false">--($C1055=--(AS1055&gt;AL1055))</f>
        <v>0</v>
      </c>
      <c r="BA1055" s="5" t="n">
        <f aca="false">--($D1055=--(AT1055&gt;AM1055))</f>
        <v>0</v>
      </c>
      <c r="BB1055" s="5" t="n">
        <f aca="false">--($E1055=--(AU1055&gt;AN1055))</f>
        <v>1</v>
      </c>
      <c r="BC1055" s="5" t="n">
        <f aca="false">--($F1055=--(AV1055&gt;AO1055))</f>
        <v>0</v>
      </c>
      <c r="BD1055" s="5" t="n">
        <f aca="false">--($G1055=--(AW1055&gt;AP1055))</f>
        <v>0</v>
      </c>
      <c r="BE1055" s="5" t="n">
        <f aca="false">--($H1055=--(AX1055&gt;AQ1055))</f>
        <v>1</v>
      </c>
      <c r="BF1055" s="5" t="n">
        <f aca="false">--($I1055=--(AY1055&gt;AR1055))</f>
        <v>1</v>
      </c>
      <c r="BG1055" s="5" t="n">
        <f aca="false">SUM(AZ1055:BF1055)</f>
        <v>3</v>
      </c>
      <c r="BH1055" s="5" t="n">
        <f aca="false">SUM(AE1055:AK1055)+AB1055+AC1055+AD1055</f>
        <v>2000000000</v>
      </c>
    </row>
    <row r="1056" customFormat="false" ht="15" hidden="true" customHeight="false" outlineLevel="0" collapsed="false">
      <c r="A1056" s="5" t="n">
        <f aca="false">sensitivity_exit_usd</f>
        <v>2000000000</v>
      </c>
      <c r="B1056" s="2" t="n">
        <f aca="false">ROW()-ROW($B$955)</f>
        <v>101</v>
      </c>
      <c r="C1056" s="2" t="n">
        <f aca="false">MOD(QUOTIENT($B1056,1),2)</f>
        <v>1</v>
      </c>
      <c r="D1056" s="2" t="n">
        <f aca="false">MOD(QUOTIENT($B1056,2),2)</f>
        <v>0</v>
      </c>
      <c r="E1056" s="2" t="n">
        <f aca="false">MOD(QUOTIENT($B1056,4),2)</f>
        <v>1</v>
      </c>
      <c r="F1056" s="2" t="n">
        <f aca="false">MOD(QUOTIENT($B1056,8),2)</f>
        <v>0</v>
      </c>
      <c r="G1056" s="2" t="n">
        <f aca="false">MOD(QUOTIENT($B1056,16),2)</f>
        <v>0</v>
      </c>
      <c r="H1056" s="2" t="n">
        <f aca="false">MOD(QUOTIENT($B1056,32),2)</f>
        <v>1</v>
      </c>
      <c r="I1056" s="2" t="n">
        <f aca="false">MOD(QUOTIENT($B1056,64),2)</f>
        <v>1</v>
      </c>
      <c r="J1056" s="5" t="n">
        <f aca="false">IF($C1056=const_zero,MIN(class_series_f_invested_usd,MAX(const_zero,$A1056)),const_zero)</f>
        <v>0</v>
      </c>
      <c r="K1056" s="5" t="n">
        <f aca="false">IF($D1056=const_zero,MIN(class_series_e_invested_usd,MAX(const_zero,$A1056-SUM($J1056:$J1056))),const_zero)</f>
        <v>300000000</v>
      </c>
      <c r="L1056" s="5" t="n">
        <f aca="false">IF($E1056=const_zero,MIN(class_series_d_invested_usd,MAX(const_zero,$A1056-SUM($J1056:$K1056))),const_zero)</f>
        <v>0</v>
      </c>
      <c r="M1056" s="5" t="n">
        <f aca="false">IF($F1056=const_zero,MIN(class_series_c_invested_usd,MAX(const_zero,$A1056-SUM($J1056:$L1056))),const_zero)</f>
        <v>60000000</v>
      </c>
      <c r="N1056" s="5" t="n">
        <f aca="false">IF($G1056=const_zero,MIN(class_series_b_invested_usd,MAX(const_zero,$A1056-SUM($J1056:$M1056))),const_zero)</f>
        <v>30000000</v>
      </c>
      <c r="O1056" s="5" t="n">
        <f aca="false">IF($H1056=const_zero,MIN(class_series_a_invested_usd,MAX(const_zero,$A1056-SUM($J1056:$N1056))),const_zero)</f>
        <v>0</v>
      </c>
      <c r="P1056" s="5" t="n">
        <f aca="false">IF($I1056=const_zero,MIN(class_seed_invested_usd,MAX(const_zero,$A1056-SUM($J1056:$O1056))),const_zero)</f>
        <v>0</v>
      </c>
      <c r="Q1056" s="5" t="n">
        <f aca="false">MAX(const_zero,$A1056-SUM($J1056:$P1056))</f>
        <v>1610000000</v>
      </c>
      <c r="R1056" s="9" t="n">
        <f aca="false">common_rsa_total+Sensitivity!$AE$900+Sensitivity!$AJ$900+IF($C1056=const_one,Sensitivity!$D$900,const_zero)+IF($D1056=const_one,Sensitivity!$Y$900,const_zero)+IF($E1056=const_one,Sensitivity!$V$900,const_zero)+IF($F1056=const_one,Sensitivity!$S$900,const_zero)+IF($G1056=const_one,Sensitivity!$P$900,const_zero)+IF($H1056=const_one,Sensitivity!$M$900,const_zero)+IF($I1056=const_one,Sensitivity!$J$900,const_zero)</f>
        <v>21811432.2584705</v>
      </c>
      <c r="S1056" s="23" t="b">
        <f aca="false">IF($R1056&gt;const_zero,--($Q1056&gt;option_strike_usd*$R1056),const_zero)</f>
        <v>1</v>
      </c>
      <c r="T1056" s="7" t="n">
        <f aca="false">IF($R1056&gt;const_zero,IF($S1056=const_one,($Q1056+option_strike_usd*pre_f_options_issued)/($R1056+pre_f_options_issued),$Q1056/$R1056),const_zero)</f>
        <v>66.3268203558093</v>
      </c>
      <c r="U1056" s="5" t="n">
        <f aca="false">IF($C1056=const_one,Sensitivity!$D$900*$T1056,const_zero)</f>
        <v>52880256.0014712</v>
      </c>
      <c r="V1056" s="5" t="n">
        <f aca="false">IF($D1056=const_one,Sensitivity!$Y$900*$T1056,const_zero)</f>
        <v>0</v>
      </c>
      <c r="W1056" s="5" t="n">
        <f aca="false">IF($E1056=const_one,Sensitivity!$V$900*$T1056,const_zero)</f>
        <v>114987582.332817</v>
      </c>
      <c r="X1056" s="5" t="n">
        <f aca="false">IF($F1056=const_one,Sensitivity!$S$900*$T1056,const_zero)</f>
        <v>0</v>
      </c>
      <c r="Y1056" s="5" t="n">
        <f aca="false">IF($G1056=const_one,Sensitivity!$P$900*$T1056,const_zero)</f>
        <v>0</v>
      </c>
      <c r="Z1056" s="5" t="n">
        <f aca="false">IF($H1056=const_one,Sensitivity!$M$900*$T1056,const_zero)</f>
        <v>331634101.779047</v>
      </c>
      <c r="AA1056" s="5" t="n">
        <f aca="false">IF($I1056=const_one,Sensitivity!$J$900*$T1056,const_zero)</f>
        <v>331634101.779047</v>
      </c>
      <c r="AB1056" s="5" t="n">
        <f aca="false">(Sensitivity!$AE$900+Sensitivity!$AJ$900)*$T1056</f>
        <v>18605524.0158112</v>
      </c>
      <c r="AC1056" s="5" t="n">
        <f aca="false">common_rsa_total*$T1056</f>
        <v>596941383.202284</v>
      </c>
      <c r="AD1056" s="5" t="n">
        <f aca="false">IF($S1056=const_one,pre_f_options_issued*($T1056-option_strike_usd),const_zero)</f>
        <v>163317050.889523</v>
      </c>
      <c r="AE1056" s="5" t="n">
        <f aca="false">J1056+U1056</f>
        <v>52880256.0014712</v>
      </c>
      <c r="AF1056" s="5" t="n">
        <f aca="false">K1056+V1056</f>
        <v>300000000</v>
      </c>
      <c r="AG1056" s="5" t="n">
        <f aca="false">L1056+W1056</f>
        <v>114987582.332817</v>
      </c>
      <c r="AH1056" s="5" t="n">
        <f aca="false">M1056+X1056</f>
        <v>60000000</v>
      </c>
      <c r="AI1056" s="5" t="n">
        <f aca="false">N1056+Y1056</f>
        <v>30000000</v>
      </c>
      <c r="AJ1056" s="5" t="n">
        <f aca="false">O1056+Z1056</f>
        <v>331634101.779047</v>
      </c>
      <c r="AK1056" s="5" t="n">
        <f aca="false">P1056+AA1056</f>
        <v>331634101.779047</v>
      </c>
      <c r="AL1056" s="5" t="n">
        <f aca="false">INDEX($AE$955:$AE$1082,$B1056-$C1056*1+const_one)</f>
        <v>30000000</v>
      </c>
      <c r="AM1056" s="5" t="n">
        <f aca="false">INDEX($AF$955:$AF$1082,$B1056-$D1056*2+const_one)</f>
        <v>300000000</v>
      </c>
      <c r="AN1056" s="5" t="n">
        <f aca="false">INDEX($AG$955:$AG$1082,$B1056-$E1056*4+const_one)</f>
        <v>100000000</v>
      </c>
      <c r="AO1056" s="5" t="n">
        <f aca="false">INDEX($AH$955:$AH$1082,$B1056-$F1056*8+const_one)</f>
        <v>60000000</v>
      </c>
      <c r="AP1056" s="5" t="n">
        <f aca="false">INDEX($AI$955:$AI$1082,$B1056-$G1056*16+const_one)</f>
        <v>30000000</v>
      </c>
      <c r="AQ1056" s="5" t="n">
        <f aca="false">INDEX($AJ$955:$AJ$1082,$B1056-$H1056*32+const_one)</f>
        <v>15000000</v>
      </c>
      <c r="AR1056" s="5" t="n">
        <f aca="false">INDEX($AK$955:$AK$1082,$B1056-$I1056*64+const_one)</f>
        <v>5000000</v>
      </c>
      <c r="AS1056" s="5" t="n">
        <f aca="false">INDEX($AE$955:$AE$1082,$B1056+(const_one-$C1056)*1+const_one)</f>
        <v>52880256.0014712</v>
      </c>
      <c r="AT1056" s="5" t="n">
        <f aca="false">INDEX($AF$955:$AF$1082,$B1056+(const_one-$D1056)*2+const_one)</f>
        <v>385287251.607845</v>
      </c>
      <c r="AU1056" s="5" t="n">
        <f aca="false">INDEX($AG$955:$AG$1082,$B1056+(const_one-$E1056)*4+const_one)</f>
        <v>114987582.332817</v>
      </c>
      <c r="AV1056" s="5" t="n">
        <f aca="false">INDEX($AH$955:$AH$1082,$B1056+(const_one-$F1056)*8+const_one)</f>
        <v>150272735.702037</v>
      </c>
      <c r="AW1056" s="5" t="n">
        <f aca="false">INDEX($AI$955:$AI$1082,$B1056+(const_one-$G1056)*16+const_one)</f>
        <v>180418952.523874</v>
      </c>
      <c r="AX1056" s="5" t="n">
        <f aca="false">INDEX($AJ$955:$AJ$1082,$B1056+(const_one-$H1056)*32+const_one)</f>
        <v>331634101.779047</v>
      </c>
      <c r="AY1056" s="5" t="n">
        <f aca="false">INDEX($AK$955:$AK$1082,$B1056+(const_one-$I1056)*64+const_one)</f>
        <v>331634101.779047</v>
      </c>
      <c r="AZ1056" s="5" t="n">
        <f aca="false">--($C1056=--(AS1056&gt;AL1056))</f>
        <v>1</v>
      </c>
      <c r="BA1056" s="5" t="n">
        <f aca="false">--($D1056=--(AT1056&gt;AM1056))</f>
        <v>0</v>
      </c>
      <c r="BB1056" s="5" t="n">
        <f aca="false">--($E1056=--(AU1056&gt;AN1056))</f>
        <v>1</v>
      </c>
      <c r="BC1056" s="5" t="n">
        <f aca="false">--($F1056=--(AV1056&gt;AO1056))</f>
        <v>0</v>
      </c>
      <c r="BD1056" s="5" t="n">
        <f aca="false">--($G1056=--(AW1056&gt;AP1056))</f>
        <v>0</v>
      </c>
      <c r="BE1056" s="5" t="n">
        <f aca="false">--($H1056=--(AX1056&gt;AQ1056))</f>
        <v>1</v>
      </c>
      <c r="BF1056" s="5" t="n">
        <f aca="false">--($I1056=--(AY1056&gt;AR1056))</f>
        <v>1</v>
      </c>
      <c r="BG1056" s="5" t="n">
        <f aca="false">SUM(AZ1056:BF1056)</f>
        <v>4</v>
      </c>
      <c r="BH1056" s="5" t="n">
        <f aca="false">SUM(AE1056:AK1056)+AB1056+AC1056+AD1056</f>
        <v>2000000000</v>
      </c>
    </row>
    <row r="1057" customFormat="false" ht="15" hidden="true" customHeight="false" outlineLevel="0" collapsed="false">
      <c r="A1057" s="5" t="n">
        <f aca="false">sensitivity_exit_usd</f>
        <v>2000000000</v>
      </c>
      <c r="B1057" s="2" t="n">
        <f aca="false">ROW()-ROW($B$955)</f>
        <v>102</v>
      </c>
      <c r="C1057" s="2" t="n">
        <f aca="false">MOD(QUOTIENT($B1057,1),2)</f>
        <v>0</v>
      </c>
      <c r="D1057" s="2" t="n">
        <f aca="false">MOD(QUOTIENT($B1057,2),2)</f>
        <v>1</v>
      </c>
      <c r="E1057" s="2" t="n">
        <f aca="false">MOD(QUOTIENT($B1057,4),2)</f>
        <v>1</v>
      </c>
      <c r="F1057" s="2" t="n">
        <f aca="false">MOD(QUOTIENT($B1057,8),2)</f>
        <v>0</v>
      </c>
      <c r="G1057" s="2" t="n">
        <f aca="false">MOD(QUOTIENT($B1057,16),2)</f>
        <v>0</v>
      </c>
      <c r="H1057" s="2" t="n">
        <f aca="false">MOD(QUOTIENT($B1057,32),2)</f>
        <v>1</v>
      </c>
      <c r="I1057" s="2" t="n">
        <f aca="false">MOD(QUOTIENT($B1057,64),2)</f>
        <v>1</v>
      </c>
      <c r="J1057" s="5" t="n">
        <f aca="false">IF($C1057=const_zero,MIN(class_series_f_invested_usd,MAX(const_zero,$A1057)),const_zero)</f>
        <v>30000000</v>
      </c>
      <c r="K1057" s="5" t="n">
        <f aca="false">IF($D1057=const_zero,MIN(class_series_e_invested_usd,MAX(const_zero,$A1057-SUM($J1057:$J1057))),const_zero)</f>
        <v>0</v>
      </c>
      <c r="L1057" s="5" t="n">
        <f aca="false">IF($E1057=const_zero,MIN(class_series_d_invested_usd,MAX(const_zero,$A1057-SUM($J1057:$K1057))),const_zero)</f>
        <v>0</v>
      </c>
      <c r="M1057" s="5" t="n">
        <f aca="false">IF($F1057=const_zero,MIN(class_series_c_invested_usd,MAX(const_zero,$A1057-SUM($J1057:$L1057))),const_zero)</f>
        <v>60000000</v>
      </c>
      <c r="N1057" s="5" t="n">
        <f aca="false">IF($G1057=const_zero,MIN(class_series_b_invested_usd,MAX(const_zero,$A1057-SUM($J1057:$M1057))),const_zero)</f>
        <v>30000000</v>
      </c>
      <c r="O1057" s="5" t="n">
        <f aca="false">IF($H1057=const_zero,MIN(class_series_a_invested_usd,MAX(const_zero,$A1057-SUM($J1057:$N1057))),const_zero)</f>
        <v>0</v>
      </c>
      <c r="P1057" s="5" t="n">
        <f aca="false">IF($I1057=const_zero,MIN(class_seed_invested_usd,MAX(const_zero,$A1057-SUM($J1057:$O1057))),const_zero)</f>
        <v>0</v>
      </c>
      <c r="Q1057" s="5" t="n">
        <f aca="false">MAX(const_zero,$A1057-SUM($J1057:$P1057))</f>
        <v>1880000000</v>
      </c>
      <c r="R1057" s="9" t="n">
        <f aca="false">common_rsa_total+Sensitivity!$AE$900+Sensitivity!$AJ$900+IF($C1057=const_one,Sensitivity!$D$900,const_zero)+IF($D1057=const_one,Sensitivity!$Y$900,const_zero)+IF($E1057=const_one,Sensitivity!$V$900,const_zero)+IF($F1057=const_one,Sensitivity!$S$900,const_zero)+IF($G1057=const_one,Sensitivity!$P$900,const_zero)+IF($H1057=const_one,Sensitivity!$M$900,const_zero)+IF($I1057=const_one,Sensitivity!$J$900,const_zero)</f>
        <v>27147484.4666011</v>
      </c>
      <c r="S1057" s="23" t="b">
        <f aca="false">IF($R1057&gt;const_zero,--($Q1057&gt;option_strike_usd*$R1057),const_zero)</f>
        <v>1</v>
      </c>
      <c r="T1057" s="7" t="n">
        <f aca="false">IF($R1057&gt;const_zero,IF($S1057=const_one,($Q1057+option_strike_usd*pre_f_options_issued)/($R1057+pre_f_options_issued),$Q1057/$R1057),const_zero)</f>
        <v>63.4961121953096</v>
      </c>
      <c r="U1057" s="5" t="n">
        <f aca="false">IF($C1057=const_one,Sensitivity!$D$900*$T1057,const_zero)</f>
        <v>0</v>
      </c>
      <c r="V1057" s="5" t="n">
        <f aca="false">IF($D1057=const_one,Sensitivity!$Y$900*$T1057,const_zero)</f>
        <v>389441992.459359</v>
      </c>
      <c r="W1057" s="5" t="n">
        <f aca="false">IF($E1057=const_one,Sensitivity!$V$900*$T1057,const_zero)</f>
        <v>110080121.279815</v>
      </c>
      <c r="X1057" s="5" t="n">
        <f aca="false">IF($F1057=const_one,Sensitivity!$S$900*$T1057,const_zero)</f>
        <v>0</v>
      </c>
      <c r="Y1057" s="5" t="n">
        <f aca="false">IF($G1057=const_one,Sensitivity!$P$900*$T1057,const_zero)</f>
        <v>0</v>
      </c>
      <c r="Z1057" s="5" t="n">
        <f aca="false">IF($H1057=const_one,Sensitivity!$M$900*$T1057,const_zero)</f>
        <v>317480560.976548</v>
      </c>
      <c r="AA1057" s="5" t="n">
        <f aca="false">IF($I1057=const_one,Sensitivity!$J$900*$T1057,const_zero)</f>
        <v>317480560.976548</v>
      </c>
      <c r="AB1057" s="5" t="n">
        <f aca="false">(Sensitivity!$AE$900+Sensitivity!$AJ$900)*$T1057</f>
        <v>17811474.061669</v>
      </c>
      <c r="AC1057" s="5" t="n">
        <f aca="false">common_rsa_total*$T1057</f>
        <v>571465009.757787</v>
      </c>
      <c r="AD1057" s="5" t="n">
        <f aca="false">IF($S1057=const_one,pre_f_options_issued*($T1057-option_strike_usd),const_zero)</f>
        <v>156240280.488274</v>
      </c>
      <c r="AE1057" s="5" t="n">
        <f aca="false">J1057+U1057</f>
        <v>30000000</v>
      </c>
      <c r="AF1057" s="5" t="n">
        <f aca="false">K1057+V1057</f>
        <v>389441992.459359</v>
      </c>
      <c r="AG1057" s="5" t="n">
        <f aca="false">L1057+W1057</f>
        <v>110080121.279815</v>
      </c>
      <c r="AH1057" s="5" t="n">
        <f aca="false">M1057+X1057</f>
        <v>60000000</v>
      </c>
      <c r="AI1057" s="5" t="n">
        <f aca="false">N1057+Y1057</f>
        <v>30000000</v>
      </c>
      <c r="AJ1057" s="5" t="n">
        <f aca="false">O1057+Z1057</f>
        <v>317480560.976548</v>
      </c>
      <c r="AK1057" s="5" t="n">
        <f aca="false">P1057+AA1057</f>
        <v>317480560.976548</v>
      </c>
      <c r="AL1057" s="5" t="n">
        <f aca="false">INDEX($AE$955:$AE$1082,$B1057-$C1057*1+const_one)</f>
        <v>30000000</v>
      </c>
      <c r="AM1057" s="5" t="n">
        <f aca="false">INDEX($AF$955:$AF$1082,$B1057-$D1057*2+const_one)</f>
        <v>300000000</v>
      </c>
      <c r="AN1057" s="5" t="n">
        <f aca="false">INDEX($AG$955:$AG$1082,$B1057-$E1057*4+const_one)</f>
        <v>100000000</v>
      </c>
      <c r="AO1057" s="5" t="n">
        <f aca="false">INDEX($AH$955:$AH$1082,$B1057-$F1057*8+const_one)</f>
        <v>60000000</v>
      </c>
      <c r="AP1057" s="5" t="n">
        <f aca="false">INDEX($AI$955:$AI$1082,$B1057-$G1057*16+const_one)</f>
        <v>30000000</v>
      </c>
      <c r="AQ1057" s="5" t="n">
        <f aca="false">INDEX($AJ$955:$AJ$1082,$B1057-$H1057*32+const_one)</f>
        <v>15000000</v>
      </c>
      <c r="AR1057" s="5" t="n">
        <f aca="false">INDEX($AK$955:$AK$1082,$B1057-$I1057*64+const_one)</f>
        <v>5000000</v>
      </c>
      <c r="AS1057" s="5" t="n">
        <f aca="false">INDEX($AE$955:$AE$1082,$B1057+(const_one-$C1057)*1+const_one)</f>
        <v>50083349.5216667</v>
      </c>
      <c r="AT1057" s="5" t="n">
        <f aca="false">INDEX($AF$955:$AF$1082,$B1057+(const_one-$D1057)*2+const_one)</f>
        <v>389441992.459359</v>
      </c>
      <c r="AU1057" s="5" t="n">
        <f aca="false">INDEX($AG$955:$AG$1082,$B1057+(const_one-$E1057)*4+const_one)</f>
        <v>110080121.279815</v>
      </c>
      <c r="AV1057" s="5" t="n">
        <f aca="false">INDEX($AH$955:$AH$1082,$B1057+(const_one-$F1057)*8+const_one)</f>
        <v>145471636.154738</v>
      </c>
      <c r="AW1057" s="5" t="n">
        <f aca="false">INDEX($AI$955:$AI$1082,$B1057+(const_one-$G1057)*16+const_one)</f>
        <v>175740951.982673</v>
      </c>
      <c r="AX1057" s="5" t="n">
        <f aca="false">INDEX($AJ$955:$AJ$1082,$B1057+(const_one-$H1057)*32+const_one)</f>
        <v>317480560.976548</v>
      </c>
      <c r="AY1057" s="5" t="n">
        <f aca="false">INDEX($AK$955:$AK$1082,$B1057+(const_one-$I1057)*64+const_one)</f>
        <v>317480560.976548</v>
      </c>
      <c r="AZ1057" s="5" t="n">
        <f aca="false">--($C1057=--(AS1057&gt;AL1057))</f>
        <v>0</v>
      </c>
      <c r="BA1057" s="5" t="n">
        <f aca="false">--($D1057=--(AT1057&gt;AM1057))</f>
        <v>1</v>
      </c>
      <c r="BB1057" s="5" t="n">
        <f aca="false">--($E1057=--(AU1057&gt;AN1057))</f>
        <v>1</v>
      </c>
      <c r="BC1057" s="5" t="n">
        <f aca="false">--($F1057=--(AV1057&gt;AO1057))</f>
        <v>0</v>
      </c>
      <c r="BD1057" s="5" t="n">
        <f aca="false">--($G1057=--(AW1057&gt;AP1057))</f>
        <v>0</v>
      </c>
      <c r="BE1057" s="5" t="n">
        <f aca="false">--($H1057=--(AX1057&gt;AQ1057))</f>
        <v>1</v>
      </c>
      <c r="BF1057" s="5" t="n">
        <f aca="false">--($I1057=--(AY1057&gt;AR1057))</f>
        <v>1</v>
      </c>
      <c r="BG1057" s="5" t="n">
        <f aca="false">SUM(AZ1057:BF1057)</f>
        <v>4</v>
      </c>
      <c r="BH1057" s="5" t="n">
        <f aca="false">SUM(AE1057:AK1057)+AB1057+AC1057+AD1057</f>
        <v>2000000000</v>
      </c>
    </row>
    <row r="1058" customFormat="false" ht="15" hidden="true" customHeight="false" outlineLevel="0" collapsed="false">
      <c r="A1058" s="5" t="n">
        <f aca="false">sensitivity_exit_usd</f>
        <v>2000000000</v>
      </c>
      <c r="B1058" s="2" t="n">
        <f aca="false">ROW()-ROW($B$955)</f>
        <v>103</v>
      </c>
      <c r="C1058" s="2" t="n">
        <f aca="false">MOD(QUOTIENT($B1058,1),2)</f>
        <v>1</v>
      </c>
      <c r="D1058" s="2" t="n">
        <f aca="false">MOD(QUOTIENT($B1058,2),2)</f>
        <v>1</v>
      </c>
      <c r="E1058" s="2" t="n">
        <f aca="false">MOD(QUOTIENT($B1058,4),2)</f>
        <v>1</v>
      </c>
      <c r="F1058" s="2" t="n">
        <f aca="false">MOD(QUOTIENT($B1058,8),2)</f>
        <v>0</v>
      </c>
      <c r="G1058" s="2" t="n">
        <f aca="false">MOD(QUOTIENT($B1058,16),2)</f>
        <v>0</v>
      </c>
      <c r="H1058" s="2" t="n">
        <f aca="false">MOD(QUOTIENT($B1058,32),2)</f>
        <v>1</v>
      </c>
      <c r="I1058" s="2" t="n">
        <f aca="false">MOD(QUOTIENT($B1058,64),2)</f>
        <v>1</v>
      </c>
      <c r="J1058" s="5" t="n">
        <f aca="false">IF($C1058=const_zero,MIN(class_series_f_invested_usd,MAX(const_zero,$A1058)),const_zero)</f>
        <v>0</v>
      </c>
      <c r="K1058" s="5" t="n">
        <f aca="false">IF($D1058=const_zero,MIN(class_series_e_invested_usd,MAX(const_zero,$A1058-SUM($J1058:$J1058))),const_zero)</f>
        <v>0</v>
      </c>
      <c r="L1058" s="5" t="n">
        <f aca="false">IF($E1058=const_zero,MIN(class_series_d_invested_usd,MAX(const_zero,$A1058-SUM($J1058:$K1058))),const_zero)</f>
        <v>0</v>
      </c>
      <c r="M1058" s="5" t="n">
        <f aca="false">IF($F1058=const_zero,MIN(class_series_c_invested_usd,MAX(const_zero,$A1058-SUM($J1058:$L1058))),const_zero)</f>
        <v>60000000</v>
      </c>
      <c r="N1058" s="5" t="n">
        <f aca="false">IF($G1058=const_zero,MIN(class_series_b_invested_usd,MAX(const_zero,$A1058-SUM($J1058:$M1058))),const_zero)</f>
        <v>30000000</v>
      </c>
      <c r="O1058" s="5" t="n">
        <f aca="false">IF($H1058=const_zero,MIN(class_series_a_invested_usd,MAX(const_zero,$A1058-SUM($J1058:$N1058))),const_zero)</f>
        <v>0</v>
      </c>
      <c r="P1058" s="5" t="n">
        <f aca="false">IF($I1058=const_zero,MIN(class_seed_invested_usd,MAX(const_zero,$A1058-SUM($J1058:$O1058))),const_zero)</f>
        <v>0</v>
      </c>
      <c r="Q1058" s="5" t="n">
        <f aca="false">MAX(const_zero,$A1058-SUM($J1058:$P1058))</f>
        <v>1910000000</v>
      </c>
      <c r="R1058" s="9" t="n">
        <f aca="false">common_rsa_total+Sensitivity!$AE$900+Sensitivity!$AJ$900+IF($C1058=const_one,Sensitivity!$D$900,const_zero)+IF($D1058=const_one,Sensitivity!$Y$900,const_zero)+IF($E1058=const_one,Sensitivity!$V$900,const_zero)+IF($F1058=const_one,Sensitivity!$S$900,const_zero)+IF($G1058=const_one,Sensitivity!$P$900,const_zero)+IF($H1058=const_one,Sensitivity!$M$900,const_zero)+IF($I1058=const_one,Sensitivity!$J$900,const_zero)</f>
        <v>27944752.5358044</v>
      </c>
      <c r="S1058" s="23" t="b">
        <f aca="false">IF($R1058&gt;const_zero,--($Q1058&gt;option_strike_usd*$R1058),const_zero)</f>
        <v>1</v>
      </c>
      <c r="T1058" s="7" t="n">
        <f aca="false">IF($R1058&gt;const_zero,IF($S1058=const_one,($Q1058+option_strike_usd*pre_f_options_issued)/($R1058+pre_f_options_issued),$Q1058/$R1058),const_zero)</f>
        <v>62.8187073536175</v>
      </c>
      <c r="U1058" s="5" t="n">
        <f aca="false">IF($C1058=const_one,Sensitivity!$D$900*$T1058,const_zero)</f>
        <v>50083349.5216667</v>
      </c>
      <c r="V1058" s="5" t="n">
        <f aca="false">IF($D1058=const_one,Sensitivity!$Y$900*$T1058,const_zero)</f>
        <v>385287251.607845</v>
      </c>
      <c r="W1058" s="5" t="n">
        <f aca="false">IF($E1058=const_one,Sensitivity!$V$900*$T1058,const_zero)</f>
        <v>108905737.454556</v>
      </c>
      <c r="X1058" s="5" t="n">
        <f aca="false">IF($F1058=const_one,Sensitivity!$S$900*$T1058,const_zero)</f>
        <v>0</v>
      </c>
      <c r="Y1058" s="5" t="n">
        <f aca="false">IF($G1058=const_one,Sensitivity!$P$900*$T1058,const_zero)</f>
        <v>0</v>
      </c>
      <c r="Z1058" s="5" t="n">
        <f aca="false">IF($H1058=const_one,Sensitivity!$M$900*$T1058,const_zero)</f>
        <v>314093536.768088</v>
      </c>
      <c r="AA1058" s="5" t="n">
        <f aca="false">IF($I1058=const_one,Sensitivity!$J$900*$T1058,const_zero)</f>
        <v>314093536.768088</v>
      </c>
      <c r="AB1058" s="5" t="n">
        <f aca="false">(Sensitivity!$AE$900+Sensitivity!$AJ$900)*$T1058</f>
        <v>17621453.3131555</v>
      </c>
      <c r="AC1058" s="5" t="n">
        <f aca="false">common_rsa_total*$T1058</f>
        <v>565368366.182558</v>
      </c>
      <c r="AD1058" s="5" t="n">
        <f aca="false">IF($S1058=const_one,pre_f_options_issued*($T1058-option_strike_usd),const_zero)</f>
        <v>154546768.384044</v>
      </c>
      <c r="AE1058" s="5" t="n">
        <f aca="false">J1058+U1058</f>
        <v>50083349.5216667</v>
      </c>
      <c r="AF1058" s="5" t="n">
        <f aca="false">K1058+V1058</f>
        <v>385287251.607845</v>
      </c>
      <c r="AG1058" s="5" t="n">
        <f aca="false">L1058+W1058</f>
        <v>108905737.454556</v>
      </c>
      <c r="AH1058" s="5" t="n">
        <f aca="false">M1058+X1058</f>
        <v>60000000</v>
      </c>
      <c r="AI1058" s="5" t="n">
        <f aca="false">N1058+Y1058</f>
        <v>30000000</v>
      </c>
      <c r="AJ1058" s="5" t="n">
        <f aca="false">O1058+Z1058</f>
        <v>314093536.768088</v>
      </c>
      <c r="AK1058" s="5" t="n">
        <f aca="false">P1058+AA1058</f>
        <v>314093536.768088</v>
      </c>
      <c r="AL1058" s="5" t="n">
        <f aca="false">INDEX($AE$955:$AE$1082,$B1058-$C1058*1+const_one)</f>
        <v>30000000</v>
      </c>
      <c r="AM1058" s="5" t="n">
        <f aca="false">INDEX($AF$955:$AF$1082,$B1058-$D1058*2+const_one)</f>
        <v>300000000</v>
      </c>
      <c r="AN1058" s="5" t="n">
        <f aca="false">INDEX($AG$955:$AG$1082,$B1058-$E1058*4+const_one)</f>
        <v>100000000</v>
      </c>
      <c r="AO1058" s="5" t="n">
        <f aca="false">INDEX($AH$955:$AH$1082,$B1058-$F1058*8+const_one)</f>
        <v>60000000</v>
      </c>
      <c r="AP1058" s="5" t="n">
        <f aca="false">INDEX($AI$955:$AI$1082,$B1058-$G1058*16+const_one)</f>
        <v>30000000</v>
      </c>
      <c r="AQ1058" s="5" t="n">
        <f aca="false">INDEX($AJ$955:$AJ$1082,$B1058-$H1058*32+const_one)</f>
        <v>15000000</v>
      </c>
      <c r="AR1058" s="5" t="n">
        <f aca="false">INDEX($AK$955:$AK$1082,$B1058-$I1058*64+const_one)</f>
        <v>5000000</v>
      </c>
      <c r="AS1058" s="5" t="n">
        <f aca="false">INDEX($AE$955:$AE$1082,$B1058+(const_one-$C1058)*1+const_one)</f>
        <v>50083349.5216667</v>
      </c>
      <c r="AT1058" s="5" t="n">
        <f aca="false">INDEX($AF$955:$AF$1082,$B1058+(const_one-$D1058)*2+const_one)</f>
        <v>385287251.607845</v>
      </c>
      <c r="AU1058" s="5" t="n">
        <f aca="false">INDEX($AG$955:$AG$1082,$B1058+(const_one-$E1058)*4+const_one)</f>
        <v>108905737.454556</v>
      </c>
      <c r="AV1058" s="5" t="n">
        <f aca="false">INDEX($AH$955:$AH$1082,$B1058+(const_one-$F1058)*8+const_one)</f>
        <v>144132612.807462</v>
      </c>
      <c r="AW1058" s="5" t="n">
        <f aca="false">INDEX($AI$955:$AI$1082,$B1058+(const_one-$G1058)*16+const_one)</f>
        <v>174242580.917929</v>
      </c>
      <c r="AX1058" s="5" t="n">
        <f aca="false">INDEX($AJ$955:$AJ$1082,$B1058+(const_one-$H1058)*32+const_one)</f>
        <v>314093536.768088</v>
      </c>
      <c r="AY1058" s="5" t="n">
        <f aca="false">INDEX($AK$955:$AK$1082,$B1058+(const_one-$I1058)*64+const_one)</f>
        <v>314093536.768088</v>
      </c>
      <c r="AZ1058" s="5" t="n">
        <f aca="false">--($C1058=--(AS1058&gt;AL1058))</f>
        <v>1</v>
      </c>
      <c r="BA1058" s="5" t="n">
        <f aca="false">--($D1058=--(AT1058&gt;AM1058))</f>
        <v>1</v>
      </c>
      <c r="BB1058" s="5" t="n">
        <f aca="false">--($E1058=--(AU1058&gt;AN1058))</f>
        <v>1</v>
      </c>
      <c r="BC1058" s="5" t="n">
        <f aca="false">--($F1058=--(AV1058&gt;AO1058))</f>
        <v>0</v>
      </c>
      <c r="BD1058" s="5" t="n">
        <f aca="false">--($G1058=--(AW1058&gt;AP1058))</f>
        <v>0</v>
      </c>
      <c r="BE1058" s="5" t="n">
        <f aca="false">--($H1058=--(AX1058&gt;AQ1058))</f>
        <v>1</v>
      </c>
      <c r="BF1058" s="5" t="n">
        <f aca="false">--($I1058=--(AY1058&gt;AR1058))</f>
        <v>1</v>
      </c>
      <c r="BG1058" s="5" t="n">
        <f aca="false">SUM(AZ1058:BF1058)</f>
        <v>5</v>
      </c>
      <c r="BH1058" s="5" t="n">
        <f aca="false">SUM(AE1058:AK1058)+AB1058+AC1058+AD1058</f>
        <v>2000000000</v>
      </c>
    </row>
    <row r="1059" customFormat="false" ht="15" hidden="true" customHeight="false" outlineLevel="0" collapsed="false">
      <c r="A1059" s="5" t="n">
        <f aca="false">sensitivity_exit_usd</f>
        <v>2000000000</v>
      </c>
      <c r="B1059" s="2" t="n">
        <f aca="false">ROW()-ROW($B$955)</f>
        <v>104</v>
      </c>
      <c r="C1059" s="2" t="n">
        <f aca="false">MOD(QUOTIENT($B1059,1),2)</f>
        <v>0</v>
      </c>
      <c r="D1059" s="2" t="n">
        <f aca="false">MOD(QUOTIENT($B1059,2),2)</f>
        <v>0</v>
      </c>
      <c r="E1059" s="2" t="n">
        <f aca="false">MOD(QUOTIENT($B1059,4),2)</f>
        <v>0</v>
      </c>
      <c r="F1059" s="2" t="n">
        <f aca="false">MOD(QUOTIENT($B1059,8),2)</f>
        <v>1</v>
      </c>
      <c r="G1059" s="2" t="n">
        <f aca="false">MOD(QUOTIENT($B1059,16),2)</f>
        <v>0</v>
      </c>
      <c r="H1059" s="2" t="n">
        <f aca="false">MOD(QUOTIENT($B1059,32),2)</f>
        <v>1</v>
      </c>
      <c r="I1059" s="2" t="n">
        <f aca="false">MOD(QUOTIENT($B1059,64),2)</f>
        <v>1</v>
      </c>
      <c r="J1059" s="5" t="n">
        <f aca="false">IF($C1059=const_zero,MIN(class_series_f_invested_usd,MAX(const_zero,$A1059)),const_zero)</f>
        <v>30000000</v>
      </c>
      <c r="K1059" s="5" t="n">
        <f aca="false">IF($D1059=const_zero,MIN(class_series_e_invested_usd,MAX(const_zero,$A1059-SUM($J1059:$J1059))),const_zero)</f>
        <v>300000000</v>
      </c>
      <c r="L1059" s="5" t="n">
        <f aca="false">IF($E1059=const_zero,MIN(class_series_d_invested_usd,MAX(const_zero,$A1059-SUM($J1059:$K1059))),const_zero)</f>
        <v>100000000</v>
      </c>
      <c r="M1059" s="5" t="n">
        <f aca="false">IF($F1059=const_zero,MIN(class_series_c_invested_usd,MAX(const_zero,$A1059-SUM($J1059:$L1059))),const_zero)</f>
        <v>0</v>
      </c>
      <c r="N1059" s="5" t="n">
        <f aca="false">IF($G1059=const_zero,MIN(class_series_b_invested_usd,MAX(const_zero,$A1059-SUM($J1059:$M1059))),const_zero)</f>
        <v>30000000</v>
      </c>
      <c r="O1059" s="5" t="n">
        <f aca="false">IF($H1059=const_zero,MIN(class_series_a_invested_usd,MAX(const_zero,$A1059-SUM($J1059:$N1059))),const_zero)</f>
        <v>0</v>
      </c>
      <c r="P1059" s="5" t="n">
        <f aca="false">IF($I1059=const_zero,MIN(class_seed_invested_usd,MAX(const_zero,$A1059-SUM($J1059:$O1059))),const_zero)</f>
        <v>0</v>
      </c>
      <c r="Q1059" s="5" t="n">
        <f aca="false">MAX(const_zero,$A1059-SUM($J1059:$P1059))</f>
        <v>1540000000</v>
      </c>
      <c r="R1059" s="9" t="n">
        <f aca="false">common_rsa_total+Sensitivity!$AE$900+Sensitivity!$AJ$900+IF($C1059=const_one,Sensitivity!$D$900,const_zero)+IF($D1059=const_one,Sensitivity!$Y$900,const_zero)+IF($E1059=const_one,Sensitivity!$V$900,const_zero)+IF($F1059=const_one,Sensitivity!$S$900,const_zero)+IF($G1059=const_one,Sensitivity!$P$900,const_zero)+IF($H1059=const_one,Sensitivity!$M$900,const_zero)+IF($I1059=const_one,Sensitivity!$J$900,const_zero)</f>
        <v>21680512.8289884</v>
      </c>
      <c r="S1059" s="23" t="b">
        <f aca="false">IF($R1059&gt;const_zero,--($Q1059&gt;option_strike_usd*$R1059),const_zero)</f>
        <v>1</v>
      </c>
      <c r="T1059" s="7" t="n">
        <f aca="false">IF($R1059&gt;const_zero,IF($S1059=const_one,($Q1059+option_strike_usd*pre_f_options_issued)/($R1059+pre_f_options_issued),$Q1059/$R1059),const_zero)</f>
        <v>63.7910374733989</v>
      </c>
      <c r="U1059" s="5" t="n">
        <f aca="false">IF($C1059=const_one,Sensitivity!$D$900*$T1059,const_zero)</f>
        <v>0</v>
      </c>
      <c r="V1059" s="5" t="n">
        <f aca="false">IF($D1059=const_one,Sensitivity!$Y$900*$T1059,const_zero)</f>
        <v>0</v>
      </c>
      <c r="W1059" s="5" t="n">
        <f aca="false">IF($E1059=const_one,Sensitivity!$V$900*$T1059,const_zero)</f>
        <v>0</v>
      </c>
      <c r="X1059" s="5" t="n">
        <f aca="false">IF($F1059=const_one,Sensitivity!$S$900*$T1059,const_zero)</f>
        <v>153098489.936157</v>
      </c>
      <c r="Y1059" s="5" t="n">
        <f aca="false">IF($G1059=const_one,Sensitivity!$P$900*$T1059,const_zero)</f>
        <v>0</v>
      </c>
      <c r="Z1059" s="5" t="n">
        <f aca="false">IF($H1059=const_one,Sensitivity!$M$900*$T1059,const_zero)</f>
        <v>318955187.366995</v>
      </c>
      <c r="AA1059" s="5" t="n">
        <f aca="false">IF($I1059=const_one,Sensitivity!$J$900*$T1059,const_zero)</f>
        <v>318955187.366995</v>
      </c>
      <c r="AB1059" s="5" t="n">
        <f aca="false">(Sensitivity!$AE$900+Sensitivity!$AJ$900)*$T1059</f>
        <v>17894204.385766</v>
      </c>
      <c r="AC1059" s="5" t="n">
        <f aca="false">common_rsa_total*$T1059</f>
        <v>574119337.26059</v>
      </c>
      <c r="AD1059" s="5" t="n">
        <f aca="false">IF($S1059=const_one,pre_f_options_issued*($T1059-option_strike_usd),const_zero)</f>
        <v>156977593.683497</v>
      </c>
      <c r="AE1059" s="5" t="n">
        <f aca="false">J1059+U1059</f>
        <v>30000000</v>
      </c>
      <c r="AF1059" s="5" t="n">
        <f aca="false">K1059+V1059</f>
        <v>300000000</v>
      </c>
      <c r="AG1059" s="5" t="n">
        <f aca="false">L1059+W1059</f>
        <v>100000000</v>
      </c>
      <c r="AH1059" s="5" t="n">
        <f aca="false">M1059+X1059</f>
        <v>153098489.936157</v>
      </c>
      <c r="AI1059" s="5" t="n">
        <f aca="false">N1059+Y1059</f>
        <v>30000000</v>
      </c>
      <c r="AJ1059" s="5" t="n">
        <f aca="false">O1059+Z1059</f>
        <v>318955187.366995</v>
      </c>
      <c r="AK1059" s="5" t="n">
        <f aca="false">P1059+AA1059</f>
        <v>318955187.366995</v>
      </c>
      <c r="AL1059" s="5" t="n">
        <f aca="false">INDEX($AE$955:$AE$1082,$B1059-$C1059*1+const_one)</f>
        <v>30000000</v>
      </c>
      <c r="AM1059" s="5" t="n">
        <f aca="false">INDEX($AF$955:$AF$1082,$B1059-$D1059*2+const_one)</f>
        <v>300000000</v>
      </c>
      <c r="AN1059" s="5" t="n">
        <f aca="false">INDEX($AG$955:$AG$1082,$B1059-$E1059*4+const_one)</f>
        <v>100000000</v>
      </c>
      <c r="AO1059" s="5" t="n">
        <f aca="false">INDEX($AH$955:$AH$1082,$B1059-$F1059*8+const_one)</f>
        <v>60000000</v>
      </c>
      <c r="AP1059" s="5" t="n">
        <f aca="false">INDEX($AI$955:$AI$1082,$B1059-$G1059*16+const_one)</f>
        <v>30000000</v>
      </c>
      <c r="AQ1059" s="5" t="n">
        <f aca="false">INDEX($AJ$955:$AJ$1082,$B1059-$H1059*32+const_one)</f>
        <v>15000000</v>
      </c>
      <c r="AR1059" s="5" t="n">
        <f aca="false">INDEX($AK$955:$AK$1082,$B1059-$I1059*64+const_one)</f>
        <v>5000000</v>
      </c>
      <c r="AS1059" s="5" t="n">
        <f aca="false">INDEX($AE$955:$AE$1082,$B1059+(const_one-$C1059)*1+const_one)</f>
        <v>50192771.0845192</v>
      </c>
      <c r="AT1059" s="5" t="n">
        <f aca="false">INDEX($AF$955:$AF$1082,$B1059+(const_one-$D1059)*2+const_one)</f>
        <v>372788309.922799</v>
      </c>
      <c r="AU1059" s="5" t="n">
        <f aca="false">INDEX($AG$955:$AG$1082,$B1059+(const_one-$E1059)*4+const_one)</f>
        <v>109882855.509471</v>
      </c>
      <c r="AV1059" s="5" t="n">
        <f aca="false">INDEX($AH$955:$AH$1082,$B1059+(const_one-$F1059)*8+const_one)</f>
        <v>153098489.936157</v>
      </c>
      <c r="AW1059" s="5" t="n">
        <f aca="false">INDEX($AI$955:$AI$1082,$B1059+(const_one-$G1059)*16+const_one)</f>
        <v>173561846.668644</v>
      </c>
      <c r="AX1059" s="5" t="n">
        <f aca="false">INDEX($AJ$955:$AJ$1082,$B1059+(const_one-$H1059)*32+const_one)</f>
        <v>318955187.366995</v>
      </c>
      <c r="AY1059" s="5" t="n">
        <f aca="false">INDEX($AK$955:$AK$1082,$B1059+(const_one-$I1059)*64+const_one)</f>
        <v>318955187.366995</v>
      </c>
      <c r="AZ1059" s="5" t="n">
        <f aca="false">--($C1059=--(AS1059&gt;AL1059))</f>
        <v>0</v>
      </c>
      <c r="BA1059" s="5" t="n">
        <f aca="false">--($D1059=--(AT1059&gt;AM1059))</f>
        <v>0</v>
      </c>
      <c r="BB1059" s="5" t="n">
        <f aca="false">--($E1059=--(AU1059&gt;AN1059))</f>
        <v>0</v>
      </c>
      <c r="BC1059" s="5" t="n">
        <f aca="false">--($F1059=--(AV1059&gt;AO1059))</f>
        <v>1</v>
      </c>
      <c r="BD1059" s="5" t="n">
        <f aca="false">--($G1059=--(AW1059&gt;AP1059))</f>
        <v>0</v>
      </c>
      <c r="BE1059" s="5" t="n">
        <f aca="false">--($H1059=--(AX1059&gt;AQ1059))</f>
        <v>1</v>
      </c>
      <c r="BF1059" s="5" t="n">
        <f aca="false">--($I1059=--(AY1059&gt;AR1059))</f>
        <v>1</v>
      </c>
      <c r="BG1059" s="5" t="n">
        <f aca="false">SUM(AZ1059:BF1059)</f>
        <v>3</v>
      </c>
      <c r="BH1059" s="5" t="n">
        <f aca="false">SUM(AE1059:AK1059)+AB1059+AC1059+AD1059</f>
        <v>2000000000</v>
      </c>
    </row>
    <row r="1060" customFormat="false" ht="15" hidden="true" customHeight="false" outlineLevel="0" collapsed="false">
      <c r="A1060" s="5" t="n">
        <f aca="false">sensitivity_exit_usd</f>
        <v>2000000000</v>
      </c>
      <c r="B1060" s="2" t="n">
        <f aca="false">ROW()-ROW($B$955)</f>
        <v>105</v>
      </c>
      <c r="C1060" s="2" t="n">
        <f aca="false">MOD(QUOTIENT($B1060,1),2)</f>
        <v>1</v>
      </c>
      <c r="D1060" s="2" t="n">
        <f aca="false">MOD(QUOTIENT($B1060,2),2)</f>
        <v>0</v>
      </c>
      <c r="E1060" s="2" t="n">
        <f aca="false">MOD(QUOTIENT($B1060,4),2)</f>
        <v>0</v>
      </c>
      <c r="F1060" s="2" t="n">
        <f aca="false">MOD(QUOTIENT($B1060,8),2)</f>
        <v>1</v>
      </c>
      <c r="G1060" s="2" t="n">
        <f aca="false">MOD(QUOTIENT($B1060,16),2)</f>
        <v>0</v>
      </c>
      <c r="H1060" s="2" t="n">
        <f aca="false">MOD(QUOTIENT($B1060,32),2)</f>
        <v>1</v>
      </c>
      <c r="I1060" s="2" t="n">
        <f aca="false">MOD(QUOTIENT($B1060,64),2)</f>
        <v>1</v>
      </c>
      <c r="J1060" s="5" t="n">
        <f aca="false">IF($C1060=const_zero,MIN(class_series_f_invested_usd,MAX(const_zero,$A1060)),const_zero)</f>
        <v>0</v>
      </c>
      <c r="K1060" s="5" t="n">
        <f aca="false">IF($D1060=const_zero,MIN(class_series_e_invested_usd,MAX(const_zero,$A1060-SUM($J1060:$J1060))),const_zero)</f>
        <v>300000000</v>
      </c>
      <c r="L1060" s="5" t="n">
        <f aca="false">IF($E1060=const_zero,MIN(class_series_d_invested_usd,MAX(const_zero,$A1060-SUM($J1060:$K1060))),const_zero)</f>
        <v>100000000</v>
      </c>
      <c r="M1060" s="5" t="n">
        <f aca="false">IF($F1060=const_zero,MIN(class_series_c_invested_usd,MAX(const_zero,$A1060-SUM($J1060:$L1060))),const_zero)</f>
        <v>0</v>
      </c>
      <c r="N1060" s="5" t="n">
        <f aca="false">IF($G1060=const_zero,MIN(class_series_b_invested_usd,MAX(const_zero,$A1060-SUM($J1060:$M1060))),const_zero)</f>
        <v>30000000</v>
      </c>
      <c r="O1060" s="5" t="n">
        <f aca="false">IF($H1060=const_zero,MIN(class_series_a_invested_usd,MAX(const_zero,$A1060-SUM($J1060:$N1060))),const_zero)</f>
        <v>0</v>
      </c>
      <c r="P1060" s="5" t="n">
        <f aca="false">IF($I1060=const_zero,MIN(class_seed_invested_usd,MAX(const_zero,$A1060-SUM($J1060:$O1060))),const_zero)</f>
        <v>0</v>
      </c>
      <c r="Q1060" s="5" t="n">
        <f aca="false">MAX(const_zero,$A1060-SUM($J1060:$P1060))</f>
        <v>1570000000</v>
      </c>
      <c r="R1060" s="9" t="n">
        <f aca="false">common_rsa_total+Sensitivity!$AE$900+Sensitivity!$AJ$900+IF($C1060=const_one,Sensitivity!$D$900,const_zero)+IF($D1060=const_one,Sensitivity!$Y$900,const_zero)+IF($E1060=const_one,Sensitivity!$V$900,const_zero)+IF($F1060=const_one,Sensitivity!$S$900,const_zero)+IF($G1060=const_one,Sensitivity!$P$900,const_zero)+IF($H1060=const_one,Sensitivity!$M$900,const_zero)+IF($I1060=const_one,Sensitivity!$J$900,const_zero)</f>
        <v>22477780.8981917</v>
      </c>
      <c r="S1060" s="23" t="b">
        <f aca="false">IF($R1060&gt;const_zero,--($Q1060&gt;option_strike_usd*$R1060),const_zero)</f>
        <v>1</v>
      </c>
      <c r="T1060" s="7" t="n">
        <f aca="false">IF($R1060&gt;const_zero,IF($S1060=const_one,($Q1060+option_strike_usd*pre_f_options_issued)/($R1060+pre_f_options_issued),$Q1060/$R1060),const_zero)</f>
        <v>62.9559529891562</v>
      </c>
      <c r="U1060" s="5" t="n">
        <f aca="false">IF($C1060=const_one,Sensitivity!$D$900*$T1060,const_zero)</f>
        <v>50192771.0845192</v>
      </c>
      <c r="V1060" s="5" t="n">
        <f aca="false">IF($D1060=const_one,Sensitivity!$Y$900*$T1060,const_zero)</f>
        <v>0</v>
      </c>
      <c r="W1060" s="5" t="n">
        <f aca="false">IF($E1060=const_one,Sensitivity!$V$900*$T1060,const_zero)</f>
        <v>0</v>
      </c>
      <c r="X1060" s="5" t="n">
        <f aca="false">IF($F1060=const_one,Sensitivity!$S$900*$T1060,const_zero)</f>
        <v>151094287.173975</v>
      </c>
      <c r="Y1060" s="5" t="n">
        <f aca="false">IF($G1060=const_one,Sensitivity!$P$900*$T1060,const_zero)</f>
        <v>0</v>
      </c>
      <c r="Z1060" s="5" t="n">
        <f aca="false">IF($H1060=const_one,Sensitivity!$M$900*$T1060,const_zero)</f>
        <v>314779764.945781</v>
      </c>
      <c r="AA1060" s="5" t="n">
        <f aca="false">IF($I1060=const_one,Sensitivity!$J$900*$T1060,const_zero)</f>
        <v>314779764.945781</v>
      </c>
      <c r="AB1060" s="5" t="n">
        <f aca="false">(Sensitivity!$AE$900+Sensitivity!$AJ$900)*$T1060</f>
        <v>17659952.4746468</v>
      </c>
      <c r="AC1060" s="5" t="n">
        <f aca="false">common_rsa_total*$T1060</f>
        <v>566603576.902406</v>
      </c>
      <c r="AD1060" s="5" t="n">
        <f aca="false">IF($S1060=const_one,pre_f_options_issued*($T1060-option_strike_usd),const_zero)</f>
        <v>154889882.472891</v>
      </c>
      <c r="AE1060" s="5" t="n">
        <f aca="false">J1060+U1060</f>
        <v>50192771.0845192</v>
      </c>
      <c r="AF1060" s="5" t="n">
        <f aca="false">K1060+V1060</f>
        <v>300000000</v>
      </c>
      <c r="AG1060" s="5" t="n">
        <f aca="false">L1060+W1060</f>
        <v>100000000</v>
      </c>
      <c r="AH1060" s="5" t="n">
        <f aca="false">M1060+X1060</f>
        <v>151094287.173975</v>
      </c>
      <c r="AI1060" s="5" t="n">
        <f aca="false">N1060+Y1060</f>
        <v>30000000</v>
      </c>
      <c r="AJ1060" s="5" t="n">
        <f aca="false">O1060+Z1060</f>
        <v>314779764.945781</v>
      </c>
      <c r="AK1060" s="5" t="n">
        <f aca="false">P1060+AA1060</f>
        <v>314779764.945781</v>
      </c>
      <c r="AL1060" s="5" t="n">
        <f aca="false">INDEX($AE$955:$AE$1082,$B1060-$C1060*1+const_one)</f>
        <v>30000000</v>
      </c>
      <c r="AM1060" s="5" t="n">
        <f aca="false">INDEX($AF$955:$AF$1082,$B1060-$D1060*2+const_one)</f>
        <v>300000000</v>
      </c>
      <c r="AN1060" s="5" t="n">
        <f aca="false">INDEX($AG$955:$AG$1082,$B1060-$E1060*4+const_one)</f>
        <v>100000000</v>
      </c>
      <c r="AO1060" s="5" t="n">
        <f aca="false">INDEX($AH$955:$AH$1082,$B1060-$F1060*8+const_one)</f>
        <v>60000000</v>
      </c>
      <c r="AP1060" s="5" t="n">
        <f aca="false">INDEX($AI$955:$AI$1082,$B1060-$G1060*16+const_one)</f>
        <v>30000000</v>
      </c>
      <c r="AQ1060" s="5" t="n">
        <f aca="false">INDEX($AJ$955:$AJ$1082,$B1060-$H1060*32+const_one)</f>
        <v>15000000</v>
      </c>
      <c r="AR1060" s="5" t="n">
        <f aca="false">INDEX($AK$955:$AK$1082,$B1060-$I1060*64+const_one)</f>
        <v>5000000</v>
      </c>
      <c r="AS1060" s="5" t="n">
        <f aca="false">INDEX($AE$955:$AE$1082,$B1060+(const_one-$C1060)*1+const_one)</f>
        <v>50192771.0845192</v>
      </c>
      <c r="AT1060" s="5" t="n">
        <f aca="false">INDEX($AF$955:$AF$1082,$B1060+(const_one-$D1060)*2+const_one)</f>
        <v>369149332.082864</v>
      </c>
      <c r="AU1060" s="5" t="n">
        <f aca="false">INDEX($AG$955:$AG$1082,$B1060+(const_one-$E1060)*4+const_one)</f>
        <v>108550221.942773</v>
      </c>
      <c r="AV1060" s="5" t="n">
        <f aca="false">INDEX($AH$955:$AH$1082,$B1060+(const_one-$F1060)*8+const_one)</f>
        <v>151094287.173975</v>
      </c>
      <c r="AW1060" s="5" t="n">
        <f aca="false">INDEX($AI$955:$AI$1082,$B1060+(const_one-$G1060)*16+const_one)</f>
        <v>171832784.647718</v>
      </c>
      <c r="AX1060" s="5" t="n">
        <f aca="false">INDEX($AJ$955:$AJ$1082,$B1060+(const_one-$H1060)*32+const_one)</f>
        <v>314779764.945781</v>
      </c>
      <c r="AY1060" s="5" t="n">
        <f aca="false">INDEX($AK$955:$AK$1082,$B1060+(const_one-$I1060)*64+const_one)</f>
        <v>314779764.945781</v>
      </c>
      <c r="AZ1060" s="5" t="n">
        <f aca="false">--($C1060=--(AS1060&gt;AL1060))</f>
        <v>1</v>
      </c>
      <c r="BA1060" s="5" t="n">
        <f aca="false">--($D1060=--(AT1060&gt;AM1060))</f>
        <v>0</v>
      </c>
      <c r="BB1060" s="5" t="n">
        <f aca="false">--($E1060=--(AU1060&gt;AN1060))</f>
        <v>0</v>
      </c>
      <c r="BC1060" s="5" t="n">
        <f aca="false">--($F1060=--(AV1060&gt;AO1060))</f>
        <v>1</v>
      </c>
      <c r="BD1060" s="5" t="n">
        <f aca="false">--($G1060=--(AW1060&gt;AP1060))</f>
        <v>0</v>
      </c>
      <c r="BE1060" s="5" t="n">
        <f aca="false">--($H1060=--(AX1060&gt;AQ1060))</f>
        <v>1</v>
      </c>
      <c r="BF1060" s="5" t="n">
        <f aca="false">--($I1060=--(AY1060&gt;AR1060))</f>
        <v>1</v>
      </c>
      <c r="BG1060" s="5" t="n">
        <f aca="false">SUM(AZ1060:BF1060)</f>
        <v>4</v>
      </c>
      <c r="BH1060" s="5" t="n">
        <f aca="false">SUM(AE1060:AK1060)+AB1060+AC1060+AD1060</f>
        <v>2000000000</v>
      </c>
    </row>
    <row r="1061" customFormat="false" ht="15" hidden="true" customHeight="false" outlineLevel="0" collapsed="false">
      <c r="A1061" s="5" t="n">
        <f aca="false">sensitivity_exit_usd</f>
        <v>2000000000</v>
      </c>
      <c r="B1061" s="2" t="n">
        <f aca="false">ROW()-ROW($B$955)</f>
        <v>106</v>
      </c>
      <c r="C1061" s="2" t="n">
        <f aca="false">MOD(QUOTIENT($B1061,1),2)</f>
        <v>0</v>
      </c>
      <c r="D1061" s="2" t="n">
        <f aca="false">MOD(QUOTIENT($B1061,2),2)</f>
        <v>1</v>
      </c>
      <c r="E1061" s="2" t="n">
        <f aca="false">MOD(QUOTIENT($B1061,4),2)</f>
        <v>0</v>
      </c>
      <c r="F1061" s="2" t="n">
        <f aca="false">MOD(QUOTIENT($B1061,8),2)</f>
        <v>1</v>
      </c>
      <c r="G1061" s="2" t="n">
        <f aca="false">MOD(QUOTIENT($B1061,16),2)</f>
        <v>0</v>
      </c>
      <c r="H1061" s="2" t="n">
        <f aca="false">MOD(QUOTIENT($B1061,32),2)</f>
        <v>1</v>
      </c>
      <c r="I1061" s="2" t="n">
        <f aca="false">MOD(QUOTIENT($B1061,64),2)</f>
        <v>1</v>
      </c>
      <c r="J1061" s="5" t="n">
        <f aca="false">IF($C1061=const_zero,MIN(class_series_f_invested_usd,MAX(const_zero,$A1061)),const_zero)</f>
        <v>30000000</v>
      </c>
      <c r="K1061" s="5" t="n">
        <f aca="false">IF($D1061=const_zero,MIN(class_series_e_invested_usd,MAX(const_zero,$A1061-SUM($J1061:$J1061))),const_zero)</f>
        <v>0</v>
      </c>
      <c r="L1061" s="5" t="n">
        <f aca="false">IF($E1061=const_zero,MIN(class_series_d_invested_usd,MAX(const_zero,$A1061-SUM($J1061:$K1061))),const_zero)</f>
        <v>100000000</v>
      </c>
      <c r="M1061" s="5" t="n">
        <f aca="false">IF($F1061=const_zero,MIN(class_series_c_invested_usd,MAX(const_zero,$A1061-SUM($J1061:$L1061))),const_zero)</f>
        <v>0</v>
      </c>
      <c r="N1061" s="5" t="n">
        <f aca="false">IF($G1061=const_zero,MIN(class_series_b_invested_usd,MAX(const_zero,$A1061-SUM($J1061:$M1061))),const_zero)</f>
        <v>30000000</v>
      </c>
      <c r="O1061" s="5" t="n">
        <f aca="false">IF($H1061=const_zero,MIN(class_series_a_invested_usd,MAX(const_zero,$A1061-SUM($J1061:$N1061))),const_zero)</f>
        <v>0</v>
      </c>
      <c r="P1061" s="5" t="n">
        <f aca="false">IF($I1061=const_zero,MIN(class_seed_invested_usd,MAX(const_zero,$A1061-SUM($J1061:$O1061))),const_zero)</f>
        <v>0</v>
      </c>
      <c r="Q1061" s="5" t="n">
        <f aca="false">MAX(const_zero,$A1061-SUM($J1061:$P1061))</f>
        <v>1840000000</v>
      </c>
      <c r="R1061" s="9" t="n">
        <f aca="false">common_rsa_total+Sensitivity!$AE$900+Sensitivity!$AJ$900+IF($C1061=const_one,Sensitivity!$D$900,const_zero)+IF($D1061=const_one,Sensitivity!$Y$900,const_zero)+IF($E1061=const_one,Sensitivity!$V$900,const_zero)+IF($F1061=const_one,Sensitivity!$S$900,const_zero)+IF($G1061=const_one,Sensitivity!$P$900,const_zero)+IF($H1061=const_one,Sensitivity!$M$900,const_zero)+IF($I1061=const_one,Sensitivity!$J$900,const_zero)</f>
        <v>27813833.1063222</v>
      </c>
      <c r="S1061" s="23" t="b">
        <f aca="false">IF($R1061&gt;const_zero,--($Q1061&gt;option_strike_usd*$R1061),const_zero)</f>
        <v>1</v>
      </c>
      <c r="T1061" s="7" t="n">
        <f aca="false">IF($R1061&gt;const_zero,IF($S1061=const_one,($Q1061+option_strike_usd*pre_f_options_issued)/($R1061+pre_f_options_issued),$Q1061/$R1061),const_zero)</f>
        <v>60.7808320886919</v>
      </c>
      <c r="U1061" s="5" t="n">
        <f aca="false">IF($C1061=const_one,Sensitivity!$D$900*$T1061,const_zero)</f>
        <v>0</v>
      </c>
      <c r="V1061" s="5" t="n">
        <f aca="false">IF($D1061=const_one,Sensitivity!$Y$900*$T1061,const_zero)</f>
        <v>372788309.922799</v>
      </c>
      <c r="W1061" s="5" t="n">
        <f aca="false">IF($E1061=const_one,Sensitivity!$V$900*$T1061,const_zero)</f>
        <v>0</v>
      </c>
      <c r="X1061" s="5" t="n">
        <f aca="false">IF($F1061=const_one,Sensitivity!$S$900*$T1061,const_zero)</f>
        <v>145873997.01286</v>
      </c>
      <c r="Y1061" s="5" t="n">
        <f aca="false">IF($G1061=const_one,Sensitivity!$P$900*$T1061,const_zero)</f>
        <v>0</v>
      </c>
      <c r="Z1061" s="5" t="n">
        <f aca="false">IF($H1061=const_one,Sensitivity!$M$900*$T1061,const_zero)</f>
        <v>303904160.443459</v>
      </c>
      <c r="AA1061" s="5" t="n">
        <f aca="false">IF($I1061=const_one,Sensitivity!$J$900*$T1061,const_zero)</f>
        <v>303904160.443459</v>
      </c>
      <c r="AB1061" s="5" t="n">
        <f aca="false">(Sensitivity!$AE$900+Sensitivity!$AJ$900)*$T1061</f>
        <v>17049803.1574658</v>
      </c>
      <c r="AC1061" s="5" t="n">
        <f aca="false">common_rsa_total*$T1061</f>
        <v>547027488.798227</v>
      </c>
      <c r="AD1061" s="5" t="n">
        <f aca="false">IF($S1061=const_one,pre_f_options_issued*($T1061-option_strike_usd),const_zero)</f>
        <v>149452080.22173</v>
      </c>
      <c r="AE1061" s="5" t="n">
        <f aca="false">J1061+U1061</f>
        <v>30000000</v>
      </c>
      <c r="AF1061" s="5" t="n">
        <f aca="false">K1061+V1061</f>
        <v>372788309.922799</v>
      </c>
      <c r="AG1061" s="5" t="n">
        <f aca="false">L1061+W1061</f>
        <v>100000000</v>
      </c>
      <c r="AH1061" s="5" t="n">
        <f aca="false">M1061+X1061</f>
        <v>145873997.01286</v>
      </c>
      <c r="AI1061" s="5" t="n">
        <f aca="false">N1061+Y1061</f>
        <v>30000000</v>
      </c>
      <c r="AJ1061" s="5" t="n">
        <f aca="false">O1061+Z1061</f>
        <v>303904160.443459</v>
      </c>
      <c r="AK1061" s="5" t="n">
        <f aca="false">P1061+AA1061</f>
        <v>303904160.443459</v>
      </c>
      <c r="AL1061" s="5" t="n">
        <f aca="false">INDEX($AE$955:$AE$1082,$B1061-$C1061*1+const_one)</f>
        <v>30000000</v>
      </c>
      <c r="AM1061" s="5" t="n">
        <f aca="false">INDEX($AF$955:$AF$1082,$B1061-$D1061*2+const_one)</f>
        <v>300000000</v>
      </c>
      <c r="AN1061" s="5" t="n">
        <f aca="false">INDEX($AG$955:$AG$1082,$B1061-$E1061*4+const_one)</f>
        <v>100000000</v>
      </c>
      <c r="AO1061" s="5" t="n">
        <f aca="false">INDEX($AH$955:$AH$1082,$B1061-$F1061*8+const_one)</f>
        <v>60000000</v>
      </c>
      <c r="AP1061" s="5" t="n">
        <f aca="false">INDEX($AI$955:$AI$1082,$B1061-$G1061*16+const_one)</f>
        <v>30000000</v>
      </c>
      <c r="AQ1061" s="5" t="n">
        <f aca="false">INDEX($AJ$955:$AJ$1082,$B1061-$H1061*32+const_one)</f>
        <v>15000000</v>
      </c>
      <c r="AR1061" s="5" t="n">
        <f aca="false">INDEX($AK$955:$AK$1082,$B1061-$I1061*64+const_one)</f>
        <v>5000000</v>
      </c>
      <c r="AS1061" s="5" t="n">
        <f aca="false">INDEX($AE$955:$AE$1082,$B1061+(const_one-$C1061)*1+const_one)</f>
        <v>47985587.2397608</v>
      </c>
      <c r="AT1061" s="5" t="n">
        <f aca="false">INDEX($AF$955:$AF$1082,$B1061+(const_one-$D1061)*2+const_one)</f>
        <v>372788309.922799</v>
      </c>
      <c r="AU1061" s="5" t="n">
        <f aca="false">INDEX($AG$955:$AG$1082,$B1061+(const_one-$E1061)*4+const_one)</f>
        <v>105082124.959019</v>
      </c>
      <c r="AV1061" s="5" t="n">
        <f aca="false">INDEX($AH$955:$AH$1082,$B1061+(const_one-$F1061)*8+const_one)</f>
        <v>145873997.01286</v>
      </c>
      <c r="AW1061" s="5" t="n">
        <f aca="false">INDEX($AI$955:$AI$1082,$B1061+(const_one-$G1061)*16+const_one)</f>
        <v>168623645.981282</v>
      </c>
      <c r="AX1061" s="5" t="n">
        <f aca="false">INDEX($AJ$955:$AJ$1082,$B1061+(const_one-$H1061)*32+const_one)</f>
        <v>303904160.443459</v>
      </c>
      <c r="AY1061" s="5" t="n">
        <f aca="false">INDEX($AK$955:$AK$1082,$B1061+(const_one-$I1061)*64+const_one)</f>
        <v>303904160.443459</v>
      </c>
      <c r="AZ1061" s="5" t="n">
        <f aca="false">--($C1061=--(AS1061&gt;AL1061))</f>
        <v>0</v>
      </c>
      <c r="BA1061" s="5" t="n">
        <f aca="false">--($D1061=--(AT1061&gt;AM1061))</f>
        <v>1</v>
      </c>
      <c r="BB1061" s="5" t="n">
        <f aca="false">--($E1061=--(AU1061&gt;AN1061))</f>
        <v>0</v>
      </c>
      <c r="BC1061" s="5" t="n">
        <f aca="false">--($F1061=--(AV1061&gt;AO1061))</f>
        <v>1</v>
      </c>
      <c r="BD1061" s="5" t="n">
        <f aca="false">--($G1061=--(AW1061&gt;AP1061))</f>
        <v>0</v>
      </c>
      <c r="BE1061" s="5" t="n">
        <f aca="false">--($H1061=--(AX1061&gt;AQ1061))</f>
        <v>1</v>
      </c>
      <c r="BF1061" s="5" t="n">
        <f aca="false">--($I1061=--(AY1061&gt;AR1061))</f>
        <v>1</v>
      </c>
      <c r="BG1061" s="5" t="n">
        <f aca="false">SUM(AZ1061:BF1061)</f>
        <v>4</v>
      </c>
      <c r="BH1061" s="5" t="n">
        <f aca="false">SUM(AE1061:AK1061)+AB1061+AC1061+AD1061</f>
        <v>2000000000</v>
      </c>
    </row>
    <row r="1062" customFormat="false" ht="15" hidden="true" customHeight="false" outlineLevel="0" collapsed="false">
      <c r="A1062" s="5" t="n">
        <f aca="false">sensitivity_exit_usd</f>
        <v>2000000000</v>
      </c>
      <c r="B1062" s="2" t="n">
        <f aca="false">ROW()-ROW($B$955)</f>
        <v>107</v>
      </c>
      <c r="C1062" s="2" t="n">
        <f aca="false">MOD(QUOTIENT($B1062,1),2)</f>
        <v>1</v>
      </c>
      <c r="D1062" s="2" t="n">
        <f aca="false">MOD(QUOTIENT($B1062,2),2)</f>
        <v>1</v>
      </c>
      <c r="E1062" s="2" t="n">
        <f aca="false">MOD(QUOTIENT($B1062,4),2)</f>
        <v>0</v>
      </c>
      <c r="F1062" s="2" t="n">
        <f aca="false">MOD(QUOTIENT($B1062,8),2)</f>
        <v>1</v>
      </c>
      <c r="G1062" s="2" t="n">
        <f aca="false">MOD(QUOTIENT($B1062,16),2)</f>
        <v>0</v>
      </c>
      <c r="H1062" s="2" t="n">
        <f aca="false">MOD(QUOTIENT($B1062,32),2)</f>
        <v>1</v>
      </c>
      <c r="I1062" s="2" t="n">
        <f aca="false">MOD(QUOTIENT($B1062,64),2)</f>
        <v>1</v>
      </c>
      <c r="J1062" s="5" t="n">
        <f aca="false">IF($C1062=const_zero,MIN(class_series_f_invested_usd,MAX(const_zero,$A1062)),const_zero)</f>
        <v>0</v>
      </c>
      <c r="K1062" s="5" t="n">
        <f aca="false">IF($D1062=const_zero,MIN(class_series_e_invested_usd,MAX(const_zero,$A1062-SUM($J1062:$J1062))),const_zero)</f>
        <v>0</v>
      </c>
      <c r="L1062" s="5" t="n">
        <f aca="false">IF($E1062=const_zero,MIN(class_series_d_invested_usd,MAX(const_zero,$A1062-SUM($J1062:$K1062))),const_zero)</f>
        <v>100000000</v>
      </c>
      <c r="M1062" s="5" t="n">
        <f aca="false">IF($F1062=const_zero,MIN(class_series_c_invested_usd,MAX(const_zero,$A1062-SUM($J1062:$L1062))),const_zero)</f>
        <v>0</v>
      </c>
      <c r="N1062" s="5" t="n">
        <f aca="false">IF($G1062=const_zero,MIN(class_series_b_invested_usd,MAX(const_zero,$A1062-SUM($J1062:$M1062))),const_zero)</f>
        <v>30000000</v>
      </c>
      <c r="O1062" s="5" t="n">
        <f aca="false">IF($H1062=const_zero,MIN(class_series_a_invested_usd,MAX(const_zero,$A1062-SUM($J1062:$N1062))),const_zero)</f>
        <v>0</v>
      </c>
      <c r="P1062" s="5" t="n">
        <f aca="false">IF($I1062=const_zero,MIN(class_seed_invested_usd,MAX(const_zero,$A1062-SUM($J1062:$O1062))),const_zero)</f>
        <v>0</v>
      </c>
      <c r="Q1062" s="5" t="n">
        <f aca="false">MAX(const_zero,$A1062-SUM($J1062:$P1062))</f>
        <v>1870000000</v>
      </c>
      <c r="R1062" s="9" t="n">
        <f aca="false">common_rsa_total+Sensitivity!$AE$900+Sensitivity!$AJ$900+IF($C1062=const_one,Sensitivity!$D$900,const_zero)+IF($D1062=const_one,Sensitivity!$Y$900,const_zero)+IF($E1062=const_one,Sensitivity!$V$900,const_zero)+IF($F1062=const_one,Sensitivity!$S$900,const_zero)+IF($G1062=const_one,Sensitivity!$P$900,const_zero)+IF($H1062=const_one,Sensitivity!$M$900,const_zero)+IF($I1062=const_one,Sensitivity!$J$900,const_zero)</f>
        <v>28611101.1755256</v>
      </c>
      <c r="S1062" s="23" t="b">
        <f aca="false">IF($R1062&gt;const_zero,--($Q1062&gt;option_strike_usd*$R1062),const_zero)</f>
        <v>1</v>
      </c>
      <c r="T1062" s="7" t="n">
        <f aca="false">IF($R1062&gt;const_zero,IF($S1062=const_one,($Q1062+option_strike_usd*pre_f_options_issued)/($R1062+pre_f_options_issued),$Q1062/$R1062),const_zero)</f>
        <v>60.1875192213722</v>
      </c>
      <c r="U1062" s="5" t="n">
        <f aca="false">IF($C1062=const_one,Sensitivity!$D$900*$T1062,const_zero)</f>
        <v>47985587.2397608</v>
      </c>
      <c r="V1062" s="5" t="n">
        <f aca="false">IF($D1062=const_one,Sensitivity!$Y$900*$T1062,const_zero)</f>
        <v>369149332.082864</v>
      </c>
      <c r="W1062" s="5" t="n">
        <f aca="false">IF($E1062=const_one,Sensitivity!$V$900*$T1062,const_zero)</f>
        <v>0</v>
      </c>
      <c r="X1062" s="5" t="n">
        <f aca="false">IF($F1062=const_one,Sensitivity!$S$900*$T1062,const_zero)</f>
        <v>144450046.131293</v>
      </c>
      <c r="Y1062" s="5" t="n">
        <f aca="false">IF($G1062=const_one,Sensitivity!$P$900*$T1062,const_zero)</f>
        <v>0</v>
      </c>
      <c r="Z1062" s="5" t="n">
        <f aca="false">IF($H1062=const_one,Sensitivity!$M$900*$T1062,const_zero)</f>
        <v>300937596.106861</v>
      </c>
      <c r="AA1062" s="5" t="n">
        <f aca="false">IF($I1062=const_one,Sensitivity!$J$900*$T1062,const_zero)</f>
        <v>300937596.106861</v>
      </c>
      <c r="AB1062" s="5" t="n">
        <f aca="false">(Sensitivity!$AE$900+Sensitivity!$AJ$900)*$T1062</f>
        <v>16883371.2865788</v>
      </c>
      <c r="AC1062" s="5" t="n">
        <f aca="false">common_rsa_total*$T1062</f>
        <v>541687672.99235</v>
      </c>
      <c r="AD1062" s="5" t="n">
        <f aca="false">IF($S1062=const_one,pre_f_options_issued*($T1062-option_strike_usd),const_zero)</f>
        <v>147968798.053431</v>
      </c>
      <c r="AE1062" s="5" t="n">
        <f aca="false">J1062+U1062</f>
        <v>47985587.2397608</v>
      </c>
      <c r="AF1062" s="5" t="n">
        <f aca="false">K1062+V1062</f>
        <v>369149332.082864</v>
      </c>
      <c r="AG1062" s="5" t="n">
        <f aca="false">L1062+W1062</f>
        <v>100000000</v>
      </c>
      <c r="AH1062" s="5" t="n">
        <f aca="false">M1062+X1062</f>
        <v>144450046.131293</v>
      </c>
      <c r="AI1062" s="5" t="n">
        <f aca="false">N1062+Y1062</f>
        <v>30000000</v>
      </c>
      <c r="AJ1062" s="5" t="n">
        <f aca="false">O1062+Z1062</f>
        <v>300937596.106861</v>
      </c>
      <c r="AK1062" s="5" t="n">
        <f aca="false">P1062+AA1062</f>
        <v>300937596.106861</v>
      </c>
      <c r="AL1062" s="5" t="n">
        <f aca="false">INDEX($AE$955:$AE$1082,$B1062-$C1062*1+const_one)</f>
        <v>30000000</v>
      </c>
      <c r="AM1062" s="5" t="n">
        <f aca="false">INDEX($AF$955:$AF$1082,$B1062-$D1062*2+const_one)</f>
        <v>300000000</v>
      </c>
      <c r="AN1062" s="5" t="n">
        <f aca="false">INDEX($AG$955:$AG$1082,$B1062-$E1062*4+const_one)</f>
        <v>100000000</v>
      </c>
      <c r="AO1062" s="5" t="n">
        <f aca="false">INDEX($AH$955:$AH$1082,$B1062-$F1062*8+const_one)</f>
        <v>60000000</v>
      </c>
      <c r="AP1062" s="5" t="n">
        <f aca="false">INDEX($AI$955:$AI$1082,$B1062-$G1062*16+const_one)</f>
        <v>30000000</v>
      </c>
      <c r="AQ1062" s="5" t="n">
        <f aca="false">INDEX($AJ$955:$AJ$1082,$B1062-$H1062*32+const_one)</f>
        <v>15000000</v>
      </c>
      <c r="AR1062" s="5" t="n">
        <f aca="false">INDEX($AK$955:$AK$1082,$B1062-$I1062*64+const_one)</f>
        <v>5000000</v>
      </c>
      <c r="AS1062" s="5" t="n">
        <f aca="false">INDEX($AE$955:$AE$1082,$B1062+(const_one-$C1062)*1+const_one)</f>
        <v>47985587.2397608</v>
      </c>
      <c r="AT1062" s="5" t="n">
        <f aca="false">INDEX($AF$955:$AF$1082,$B1062+(const_one-$D1062)*2+const_one)</f>
        <v>369149332.082864</v>
      </c>
      <c r="AU1062" s="5" t="n">
        <f aca="false">INDEX($AG$955:$AG$1082,$B1062+(const_one-$E1062)*4+const_one)</f>
        <v>104114875.105915</v>
      </c>
      <c r="AV1062" s="5" t="n">
        <f aca="false">INDEX($AH$955:$AH$1082,$B1062+(const_one-$F1062)*8+const_one)</f>
        <v>144450046.131293</v>
      </c>
      <c r="AW1062" s="5" t="n">
        <f aca="false">INDEX($AI$955:$AI$1082,$B1062+(const_one-$G1062)*16+const_one)</f>
        <v>167320895.641302</v>
      </c>
      <c r="AX1062" s="5" t="n">
        <f aca="false">INDEX($AJ$955:$AJ$1082,$B1062+(const_one-$H1062)*32+const_one)</f>
        <v>300937596.106861</v>
      </c>
      <c r="AY1062" s="5" t="n">
        <f aca="false">INDEX($AK$955:$AK$1082,$B1062+(const_one-$I1062)*64+const_one)</f>
        <v>300937596.106861</v>
      </c>
      <c r="AZ1062" s="5" t="n">
        <f aca="false">--($C1062=--(AS1062&gt;AL1062))</f>
        <v>1</v>
      </c>
      <c r="BA1062" s="5" t="n">
        <f aca="false">--($D1062=--(AT1062&gt;AM1062))</f>
        <v>1</v>
      </c>
      <c r="BB1062" s="5" t="n">
        <f aca="false">--($E1062=--(AU1062&gt;AN1062))</f>
        <v>0</v>
      </c>
      <c r="BC1062" s="5" t="n">
        <f aca="false">--($F1062=--(AV1062&gt;AO1062))</f>
        <v>1</v>
      </c>
      <c r="BD1062" s="5" t="n">
        <f aca="false">--($G1062=--(AW1062&gt;AP1062))</f>
        <v>0</v>
      </c>
      <c r="BE1062" s="5" t="n">
        <f aca="false">--($H1062=--(AX1062&gt;AQ1062))</f>
        <v>1</v>
      </c>
      <c r="BF1062" s="5" t="n">
        <f aca="false">--($I1062=--(AY1062&gt;AR1062))</f>
        <v>1</v>
      </c>
      <c r="BG1062" s="5" t="n">
        <f aca="false">SUM(AZ1062:BF1062)</f>
        <v>5</v>
      </c>
      <c r="BH1062" s="5" t="n">
        <f aca="false">SUM(AE1062:AK1062)+AB1062+AC1062+AD1062</f>
        <v>2000000000</v>
      </c>
    </row>
    <row r="1063" customFormat="false" ht="15" hidden="true" customHeight="false" outlineLevel="0" collapsed="false">
      <c r="A1063" s="5" t="n">
        <f aca="false">sensitivity_exit_usd</f>
        <v>2000000000</v>
      </c>
      <c r="B1063" s="2" t="n">
        <f aca="false">ROW()-ROW($B$955)</f>
        <v>108</v>
      </c>
      <c r="C1063" s="2" t="n">
        <f aca="false">MOD(QUOTIENT($B1063,1),2)</f>
        <v>0</v>
      </c>
      <c r="D1063" s="2" t="n">
        <f aca="false">MOD(QUOTIENT($B1063,2),2)</f>
        <v>0</v>
      </c>
      <c r="E1063" s="2" t="n">
        <f aca="false">MOD(QUOTIENT($B1063,4),2)</f>
        <v>1</v>
      </c>
      <c r="F1063" s="2" t="n">
        <f aca="false">MOD(QUOTIENT($B1063,8),2)</f>
        <v>1</v>
      </c>
      <c r="G1063" s="2" t="n">
        <f aca="false">MOD(QUOTIENT($B1063,16),2)</f>
        <v>0</v>
      </c>
      <c r="H1063" s="2" t="n">
        <f aca="false">MOD(QUOTIENT($B1063,32),2)</f>
        <v>1</v>
      </c>
      <c r="I1063" s="2" t="n">
        <f aca="false">MOD(QUOTIENT($B1063,64),2)</f>
        <v>1</v>
      </c>
      <c r="J1063" s="5" t="n">
        <f aca="false">IF($C1063=const_zero,MIN(class_series_f_invested_usd,MAX(const_zero,$A1063)),const_zero)</f>
        <v>30000000</v>
      </c>
      <c r="K1063" s="5" t="n">
        <f aca="false">IF($D1063=const_zero,MIN(class_series_e_invested_usd,MAX(const_zero,$A1063-SUM($J1063:$J1063))),const_zero)</f>
        <v>300000000</v>
      </c>
      <c r="L1063" s="5" t="n">
        <f aca="false">IF($E1063=const_zero,MIN(class_series_d_invested_usd,MAX(const_zero,$A1063-SUM($J1063:$K1063))),const_zero)</f>
        <v>0</v>
      </c>
      <c r="M1063" s="5" t="n">
        <f aca="false">IF($F1063=const_zero,MIN(class_series_c_invested_usd,MAX(const_zero,$A1063-SUM($J1063:$L1063))),const_zero)</f>
        <v>0</v>
      </c>
      <c r="N1063" s="5" t="n">
        <f aca="false">IF($G1063=const_zero,MIN(class_series_b_invested_usd,MAX(const_zero,$A1063-SUM($J1063:$M1063))),const_zero)</f>
        <v>30000000</v>
      </c>
      <c r="O1063" s="5" t="n">
        <f aca="false">IF($H1063=const_zero,MIN(class_series_a_invested_usd,MAX(const_zero,$A1063-SUM($J1063:$N1063))),const_zero)</f>
        <v>0</v>
      </c>
      <c r="P1063" s="5" t="n">
        <f aca="false">IF($I1063=const_zero,MIN(class_seed_invested_usd,MAX(const_zero,$A1063-SUM($J1063:$O1063))),const_zero)</f>
        <v>0</v>
      </c>
      <c r="Q1063" s="5" t="n">
        <f aca="false">MAX(const_zero,$A1063-SUM($J1063:$P1063))</f>
        <v>1640000000</v>
      </c>
      <c r="R1063" s="9" t="n">
        <f aca="false">common_rsa_total+Sensitivity!$AE$900+Sensitivity!$AJ$900+IF($C1063=const_one,Sensitivity!$D$900,const_zero)+IF($D1063=const_one,Sensitivity!$Y$900,const_zero)+IF($E1063=const_one,Sensitivity!$V$900,const_zero)+IF($F1063=const_one,Sensitivity!$S$900,const_zero)+IF($G1063=const_one,Sensitivity!$P$900,const_zero)+IF($H1063=const_one,Sensitivity!$M$900,const_zero)+IF($I1063=const_one,Sensitivity!$J$900,const_zero)</f>
        <v>23414164.1892672</v>
      </c>
      <c r="S1063" s="23" t="b">
        <f aca="false">IF($R1063&gt;const_zero,--($Q1063&gt;option_strike_usd*$R1063),const_zero)</f>
        <v>1</v>
      </c>
      <c r="T1063" s="7" t="n">
        <f aca="false">IF($R1063&gt;const_zero,IF($S1063=const_one,($Q1063+option_strike_usd*pre_f_options_issued)/($R1063+pre_f_options_issued),$Q1063/$R1063),const_zero)</f>
        <v>63.3823258972895</v>
      </c>
      <c r="U1063" s="5" t="n">
        <f aca="false">IF($C1063=const_one,Sensitivity!$D$900*$T1063,const_zero)</f>
        <v>0</v>
      </c>
      <c r="V1063" s="5" t="n">
        <f aca="false">IF($D1063=const_one,Sensitivity!$Y$900*$T1063,const_zero)</f>
        <v>0</v>
      </c>
      <c r="W1063" s="5" t="n">
        <f aca="false">IF($E1063=const_one,Sensitivity!$V$900*$T1063,const_zero)</f>
        <v>109882855.509471</v>
      </c>
      <c r="X1063" s="5" t="n">
        <f aca="false">IF($F1063=const_one,Sensitivity!$S$900*$T1063,const_zero)</f>
        <v>152117582.153495</v>
      </c>
      <c r="Y1063" s="5" t="n">
        <f aca="false">IF($G1063=const_one,Sensitivity!$P$900*$T1063,const_zero)</f>
        <v>0</v>
      </c>
      <c r="Z1063" s="5" t="n">
        <f aca="false">IF($H1063=const_one,Sensitivity!$M$900*$T1063,const_zero)</f>
        <v>316911629.486447</v>
      </c>
      <c r="AA1063" s="5" t="n">
        <f aca="false">IF($I1063=const_one,Sensitivity!$J$900*$T1063,const_zero)</f>
        <v>316911629.486447</v>
      </c>
      <c r="AB1063" s="5" t="n">
        <f aca="false">(Sensitivity!$AE$900+Sensitivity!$AJ$900)*$T1063</f>
        <v>17779555.5453112</v>
      </c>
      <c r="AC1063" s="5" t="n">
        <f aca="false">common_rsa_total*$T1063</f>
        <v>570440933.075605</v>
      </c>
      <c r="AD1063" s="5" t="n">
        <f aca="false">IF($S1063=const_one,pre_f_options_issued*($T1063-option_strike_usd),const_zero)</f>
        <v>155955814.743224</v>
      </c>
      <c r="AE1063" s="5" t="n">
        <f aca="false">J1063+U1063</f>
        <v>30000000</v>
      </c>
      <c r="AF1063" s="5" t="n">
        <f aca="false">K1063+V1063</f>
        <v>300000000</v>
      </c>
      <c r="AG1063" s="5" t="n">
        <f aca="false">L1063+W1063</f>
        <v>109882855.509471</v>
      </c>
      <c r="AH1063" s="5" t="n">
        <f aca="false">M1063+X1063</f>
        <v>152117582.153495</v>
      </c>
      <c r="AI1063" s="5" t="n">
        <f aca="false">N1063+Y1063</f>
        <v>30000000</v>
      </c>
      <c r="AJ1063" s="5" t="n">
        <f aca="false">O1063+Z1063</f>
        <v>316911629.486447</v>
      </c>
      <c r="AK1063" s="5" t="n">
        <f aca="false">P1063+AA1063</f>
        <v>316911629.486447</v>
      </c>
      <c r="AL1063" s="5" t="n">
        <f aca="false">INDEX($AE$955:$AE$1082,$B1063-$C1063*1+const_one)</f>
        <v>30000000</v>
      </c>
      <c r="AM1063" s="5" t="n">
        <f aca="false">INDEX($AF$955:$AF$1082,$B1063-$D1063*2+const_one)</f>
        <v>300000000</v>
      </c>
      <c r="AN1063" s="5" t="n">
        <f aca="false">INDEX($AG$955:$AG$1082,$B1063-$E1063*4+const_one)</f>
        <v>100000000</v>
      </c>
      <c r="AO1063" s="5" t="n">
        <f aca="false">INDEX($AH$955:$AH$1082,$B1063-$F1063*8+const_one)</f>
        <v>60000000</v>
      </c>
      <c r="AP1063" s="5" t="n">
        <f aca="false">INDEX($AI$955:$AI$1082,$B1063-$G1063*16+const_one)</f>
        <v>30000000</v>
      </c>
      <c r="AQ1063" s="5" t="n">
        <f aca="false">INDEX($AJ$955:$AJ$1082,$B1063-$H1063*32+const_one)</f>
        <v>15000000</v>
      </c>
      <c r="AR1063" s="5" t="n">
        <f aca="false">INDEX($AK$955:$AK$1082,$B1063-$I1063*64+const_one)</f>
        <v>5000000</v>
      </c>
      <c r="AS1063" s="5" t="n">
        <f aca="false">INDEX($AE$955:$AE$1082,$B1063+(const_one-$C1063)*1+const_one)</f>
        <v>49919855.7696096</v>
      </c>
      <c r="AT1063" s="5" t="n">
        <f aca="false">INDEX($AF$955:$AF$1082,$B1063+(const_one-$D1063)*2+const_one)</f>
        <v>371760056.585329</v>
      </c>
      <c r="AU1063" s="5" t="n">
        <f aca="false">INDEX($AG$955:$AG$1082,$B1063+(const_one-$E1063)*4+const_one)</f>
        <v>109882855.509471</v>
      </c>
      <c r="AV1063" s="5" t="n">
        <f aca="false">INDEX($AH$955:$AH$1082,$B1063+(const_one-$F1063)*8+const_one)</f>
        <v>152117582.153495</v>
      </c>
      <c r="AW1063" s="5" t="n">
        <f aca="false">INDEX($AI$955:$AI$1082,$B1063+(const_one-$G1063)*16+const_one)</f>
        <v>173530867.679809</v>
      </c>
      <c r="AX1063" s="5" t="n">
        <f aca="false">INDEX($AJ$955:$AJ$1082,$B1063+(const_one-$H1063)*32+const_one)</f>
        <v>316911629.486447</v>
      </c>
      <c r="AY1063" s="5" t="n">
        <f aca="false">INDEX($AK$955:$AK$1082,$B1063+(const_one-$I1063)*64+const_one)</f>
        <v>316911629.486447</v>
      </c>
      <c r="AZ1063" s="5" t="n">
        <f aca="false">--($C1063=--(AS1063&gt;AL1063))</f>
        <v>0</v>
      </c>
      <c r="BA1063" s="5" t="n">
        <f aca="false">--($D1063=--(AT1063&gt;AM1063))</f>
        <v>0</v>
      </c>
      <c r="BB1063" s="5" t="n">
        <f aca="false">--($E1063=--(AU1063&gt;AN1063))</f>
        <v>1</v>
      </c>
      <c r="BC1063" s="5" t="n">
        <f aca="false">--($F1063=--(AV1063&gt;AO1063))</f>
        <v>1</v>
      </c>
      <c r="BD1063" s="5" t="n">
        <f aca="false">--($G1063=--(AW1063&gt;AP1063))</f>
        <v>0</v>
      </c>
      <c r="BE1063" s="5" t="n">
        <f aca="false">--($H1063=--(AX1063&gt;AQ1063))</f>
        <v>1</v>
      </c>
      <c r="BF1063" s="5" t="n">
        <f aca="false">--($I1063=--(AY1063&gt;AR1063))</f>
        <v>1</v>
      </c>
      <c r="BG1063" s="5" t="n">
        <f aca="false">SUM(AZ1063:BF1063)</f>
        <v>4</v>
      </c>
      <c r="BH1063" s="5" t="n">
        <f aca="false">SUM(AE1063:AK1063)+AB1063+AC1063+AD1063</f>
        <v>2000000000</v>
      </c>
    </row>
    <row r="1064" customFormat="false" ht="15" hidden="true" customHeight="false" outlineLevel="0" collapsed="false">
      <c r="A1064" s="5" t="n">
        <f aca="false">sensitivity_exit_usd</f>
        <v>2000000000</v>
      </c>
      <c r="B1064" s="2" t="n">
        <f aca="false">ROW()-ROW($B$955)</f>
        <v>109</v>
      </c>
      <c r="C1064" s="2" t="n">
        <f aca="false">MOD(QUOTIENT($B1064,1),2)</f>
        <v>1</v>
      </c>
      <c r="D1064" s="2" t="n">
        <f aca="false">MOD(QUOTIENT($B1064,2),2)</f>
        <v>0</v>
      </c>
      <c r="E1064" s="2" t="n">
        <f aca="false">MOD(QUOTIENT($B1064,4),2)</f>
        <v>1</v>
      </c>
      <c r="F1064" s="2" t="n">
        <f aca="false">MOD(QUOTIENT($B1064,8),2)</f>
        <v>1</v>
      </c>
      <c r="G1064" s="2" t="n">
        <f aca="false">MOD(QUOTIENT($B1064,16),2)</f>
        <v>0</v>
      </c>
      <c r="H1064" s="2" t="n">
        <f aca="false">MOD(QUOTIENT($B1064,32),2)</f>
        <v>1</v>
      </c>
      <c r="I1064" s="2" t="n">
        <f aca="false">MOD(QUOTIENT($B1064,64),2)</f>
        <v>1</v>
      </c>
      <c r="J1064" s="5" t="n">
        <f aca="false">IF($C1064=const_zero,MIN(class_series_f_invested_usd,MAX(const_zero,$A1064)),const_zero)</f>
        <v>0</v>
      </c>
      <c r="K1064" s="5" t="n">
        <f aca="false">IF($D1064=const_zero,MIN(class_series_e_invested_usd,MAX(const_zero,$A1064-SUM($J1064:$J1064))),const_zero)</f>
        <v>300000000</v>
      </c>
      <c r="L1064" s="5" t="n">
        <f aca="false">IF($E1064=const_zero,MIN(class_series_d_invested_usd,MAX(const_zero,$A1064-SUM($J1064:$K1064))),const_zero)</f>
        <v>0</v>
      </c>
      <c r="M1064" s="5" t="n">
        <f aca="false">IF($F1064=const_zero,MIN(class_series_c_invested_usd,MAX(const_zero,$A1064-SUM($J1064:$L1064))),const_zero)</f>
        <v>0</v>
      </c>
      <c r="N1064" s="5" t="n">
        <f aca="false">IF($G1064=const_zero,MIN(class_series_b_invested_usd,MAX(const_zero,$A1064-SUM($J1064:$M1064))),const_zero)</f>
        <v>30000000</v>
      </c>
      <c r="O1064" s="5" t="n">
        <f aca="false">IF($H1064=const_zero,MIN(class_series_a_invested_usd,MAX(const_zero,$A1064-SUM($J1064:$N1064))),const_zero)</f>
        <v>0</v>
      </c>
      <c r="P1064" s="5" t="n">
        <f aca="false">IF($I1064=const_zero,MIN(class_seed_invested_usd,MAX(const_zero,$A1064-SUM($J1064:$O1064))),const_zero)</f>
        <v>0</v>
      </c>
      <c r="Q1064" s="5" t="n">
        <f aca="false">MAX(const_zero,$A1064-SUM($J1064:$P1064))</f>
        <v>1670000000</v>
      </c>
      <c r="R1064" s="9" t="n">
        <f aca="false">common_rsa_total+Sensitivity!$AE$900+Sensitivity!$AJ$900+IF($C1064=const_one,Sensitivity!$D$900,const_zero)+IF($D1064=const_one,Sensitivity!$Y$900,const_zero)+IF($E1064=const_one,Sensitivity!$V$900,const_zero)+IF($F1064=const_one,Sensitivity!$S$900,const_zero)+IF($G1064=const_one,Sensitivity!$P$900,const_zero)+IF($H1064=const_one,Sensitivity!$M$900,const_zero)+IF($I1064=const_one,Sensitivity!$J$900,const_zero)</f>
        <v>24211432.2584705</v>
      </c>
      <c r="S1064" s="23" t="b">
        <f aca="false">IF($R1064&gt;const_zero,--($Q1064&gt;option_strike_usd*$R1064),const_zero)</f>
        <v>1</v>
      </c>
      <c r="T1064" s="7" t="n">
        <f aca="false">IF($R1064&gt;const_zero,IF($S1064=const_one,($Q1064+option_strike_usd*pre_f_options_issued)/($R1064+pre_f_options_issued),$Q1064/$R1064),const_zero)</f>
        <v>62.6136398758487</v>
      </c>
      <c r="U1064" s="5" t="n">
        <f aca="false">IF($C1064=const_one,Sensitivity!$D$900*$T1064,const_zero)</f>
        <v>49919855.7696096</v>
      </c>
      <c r="V1064" s="5" t="n">
        <f aca="false">IF($D1064=const_one,Sensitivity!$Y$900*$T1064,const_zero)</f>
        <v>0</v>
      </c>
      <c r="W1064" s="5" t="n">
        <f aca="false">IF($E1064=const_one,Sensitivity!$V$900*$T1064,const_zero)</f>
        <v>108550221.942773</v>
      </c>
      <c r="X1064" s="5" t="n">
        <f aca="false">IF($F1064=const_one,Sensitivity!$S$900*$T1064,const_zero)</f>
        <v>150272735.702037</v>
      </c>
      <c r="Y1064" s="5" t="n">
        <f aca="false">IF($G1064=const_one,Sensitivity!$P$900*$T1064,const_zero)</f>
        <v>0</v>
      </c>
      <c r="Z1064" s="5" t="n">
        <f aca="false">IF($H1064=const_one,Sensitivity!$M$900*$T1064,const_zero)</f>
        <v>313068199.379244</v>
      </c>
      <c r="AA1064" s="5" t="n">
        <f aca="false">IF($I1064=const_one,Sensitivity!$J$900*$T1064,const_zero)</f>
        <v>313068199.379244</v>
      </c>
      <c r="AB1064" s="5" t="n">
        <f aca="false">(Sensitivity!$AE$900+Sensitivity!$AJ$900)*$T1064</f>
        <v>17563929.2548331</v>
      </c>
      <c r="AC1064" s="5" t="n">
        <f aca="false">common_rsa_total*$T1064</f>
        <v>563522758.882639</v>
      </c>
      <c r="AD1064" s="5" t="n">
        <f aca="false">IF($S1064=const_one,pre_f_options_issued*($T1064-option_strike_usd),const_zero)</f>
        <v>154034099.689622</v>
      </c>
      <c r="AE1064" s="5" t="n">
        <f aca="false">J1064+U1064</f>
        <v>49919855.7696096</v>
      </c>
      <c r="AF1064" s="5" t="n">
        <f aca="false">K1064+V1064</f>
        <v>300000000</v>
      </c>
      <c r="AG1064" s="5" t="n">
        <f aca="false">L1064+W1064</f>
        <v>108550221.942773</v>
      </c>
      <c r="AH1064" s="5" t="n">
        <f aca="false">M1064+X1064</f>
        <v>150272735.702037</v>
      </c>
      <c r="AI1064" s="5" t="n">
        <f aca="false">N1064+Y1064</f>
        <v>30000000</v>
      </c>
      <c r="AJ1064" s="5" t="n">
        <f aca="false">O1064+Z1064</f>
        <v>313068199.379244</v>
      </c>
      <c r="AK1064" s="5" t="n">
        <f aca="false">P1064+AA1064</f>
        <v>313068199.379244</v>
      </c>
      <c r="AL1064" s="5" t="n">
        <f aca="false">INDEX($AE$955:$AE$1082,$B1064-$C1064*1+const_one)</f>
        <v>30000000</v>
      </c>
      <c r="AM1064" s="5" t="n">
        <f aca="false">INDEX($AF$955:$AF$1082,$B1064-$D1064*2+const_one)</f>
        <v>300000000</v>
      </c>
      <c r="AN1064" s="5" t="n">
        <f aca="false">INDEX($AG$955:$AG$1082,$B1064-$E1064*4+const_one)</f>
        <v>100000000</v>
      </c>
      <c r="AO1064" s="5" t="n">
        <f aca="false">INDEX($AH$955:$AH$1082,$B1064-$F1064*8+const_one)</f>
        <v>60000000</v>
      </c>
      <c r="AP1064" s="5" t="n">
        <f aca="false">INDEX($AI$955:$AI$1082,$B1064-$G1064*16+const_one)</f>
        <v>30000000</v>
      </c>
      <c r="AQ1064" s="5" t="n">
        <f aca="false">INDEX($AJ$955:$AJ$1082,$B1064-$H1064*32+const_one)</f>
        <v>15000000</v>
      </c>
      <c r="AR1064" s="5" t="n">
        <f aca="false">INDEX($AK$955:$AK$1082,$B1064-$I1064*64+const_one)</f>
        <v>5000000</v>
      </c>
      <c r="AS1064" s="5" t="n">
        <f aca="false">INDEX($AE$955:$AE$1082,$B1064+(const_one-$C1064)*1+const_one)</f>
        <v>49919855.7696096</v>
      </c>
      <c r="AT1064" s="5" t="n">
        <f aca="false">INDEX($AF$955:$AF$1082,$B1064+(const_one-$D1064)*2+const_one)</f>
        <v>368338115.315466</v>
      </c>
      <c r="AU1064" s="5" t="n">
        <f aca="false">INDEX($AG$955:$AG$1082,$B1064+(const_one-$E1064)*4+const_one)</f>
        <v>108550221.942773</v>
      </c>
      <c r="AV1064" s="5" t="n">
        <f aca="false">INDEX($AH$955:$AH$1082,$B1064+(const_one-$F1064)*8+const_one)</f>
        <v>150272735.702037</v>
      </c>
      <c r="AW1064" s="5" t="n">
        <f aca="false">INDEX($AI$955:$AI$1082,$B1064+(const_one-$G1064)*16+const_one)</f>
        <v>171903527.085736</v>
      </c>
      <c r="AX1064" s="5" t="n">
        <f aca="false">INDEX($AJ$955:$AJ$1082,$B1064+(const_one-$H1064)*32+const_one)</f>
        <v>313068199.379244</v>
      </c>
      <c r="AY1064" s="5" t="n">
        <f aca="false">INDEX($AK$955:$AK$1082,$B1064+(const_one-$I1064)*64+const_one)</f>
        <v>313068199.379244</v>
      </c>
      <c r="AZ1064" s="5" t="n">
        <f aca="false">--($C1064=--(AS1064&gt;AL1064))</f>
        <v>1</v>
      </c>
      <c r="BA1064" s="5" t="n">
        <f aca="false">--($D1064=--(AT1064&gt;AM1064))</f>
        <v>0</v>
      </c>
      <c r="BB1064" s="5" t="n">
        <f aca="false">--($E1064=--(AU1064&gt;AN1064))</f>
        <v>1</v>
      </c>
      <c r="BC1064" s="5" t="n">
        <f aca="false">--($F1064=--(AV1064&gt;AO1064))</f>
        <v>1</v>
      </c>
      <c r="BD1064" s="5" t="n">
        <f aca="false">--($G1064=--(AW1064&gt;AP1064))</f>
        <v>0</v>
      </c>
      <c r="BE1064" s="5" t="n">
        <f aca="false">--($H1064=--(AX1064&gt;AQ1064))</f>
        <v>1</v>
      </c>
      <c r="BF1064" s="5" t="n">
        <f aca="false">--($I1064=--(AY1064&gt;AR1064))</f>
        <v>1</v>
      </c>
      <c r="BG1064" s="5" t="n">
        <f aca="false">SUM(AZ1064:BF1064)</f>
        <v>5</v>
      </c>
      <c r="BH1064" s="5" t="n">
        <f aca="false">SUM(AE1064:AK1064)+AB1064+AC1064+AD1064</f>
        <v>2000000000</v>
      </c>
    </row>
    <row r="1065" customFormat="false" ht="15" hidden="true" customHeight="false" outlineLevel="0" collapsed="false">
      <c r="A1065" s="5" t="n">
        <f aca="false">sensitivity_exit_usd</f>
        <v>2000000000</v>
      </c>
      <c r="B1065" s="2" t="n">
        <f aca="false">ROW()-ROW($B$955)</f>
        <v>110</v>
      </c>
      <c r="C1065" s="2" t="n">
        <f aca="false">MOD(QUOTIENT($B1065,1),2)</f>
        <v>0</v>
      </c>
      <c r="D1065" s="2" t="n">
        <f aca="false">MOD(QUOTIENT($B1065,2),2)</f>
        <v>1</v>
      </c>
      <c r="E1065" s="2" t="n">
        <f aca="false">MOD(QUOTIENT($B1065,4),2)</f>
        <v>1</v>
      </c>
      <c r="F1065" s="2" t="n">
        <f aca="false">MOD(QUOTIENT($B1065,8),2)</f>
        <v>1</v>
      </c>
      <c r="G1065" s="2" t="n">
        <f aca="false">MOD(QUOTIENT($B1065,16),2)</f>
        <v>0</v>
      </c>
      <c r="H1065" s="2" t="n">
        <f aca="false">MOD(QUOTIENT($B1065,32),2)</f>
        <v>1</v>
      </c>
      <c r="I1065" s="2" t="n">
        <f aca="false">MOD(QUOTIENT($B1065,64),2)</f>
        <v>1</v>
      </c>
      <c r="J1065" s="5" t="n">
        <f aca="false">IF($C1065=const_zero,MIN(class_series_f_invested_usd,MAX(const_zero,$A1065)),const_zero)</f>
        <v>30000000</v>
      </c>
      <c r="K1065" s="5" t="n">
        <f aca="false">IF($D1065=const_zero,MIN(class_series_e_invested_usd,MAX(const_zero,$A1065-SUM($J1065:$J1065))),const_zero)</f>
        <v>0</v>
      </c>
      <c r="L1065" s="5" t="n">
        <f aca="false">IF($E1065=const_zero,MIN(class_series_d_invested_usd,MAX(const_zero,$A1065-SUM($J1065:$K1065))),const_zero)</f>
        <v>0</v>
      </c>
      <c r="M1065" s="5" t="n">
        <f aca="false">IF($F1065=const_zero,MIN(class_series_c_invested_usd,MAX(const_zero,$A1065-SUM($J1065:$L1065))),const_zero)</f>
        <v>0</v>
      </c>
      <c r="N1065" s="5" t="n">
        <f aca="false">IF($G1065=const_zero,MIN(class_series_b_invested_usd,MAX(const_zero,$A1065-SUM($J1065:$M1065))),const_zero)</f>
        <v>30000000</v>
      </c>
      <c r="O1065" s="5" t="n">
        <f aca="false">IF($H1065=const_zero,MIN(class_series_a_invested_usd,MAX(const_zero,$A1065-SUM($J1065:$N1065))),const_zero)</f>
        <v>0</v>
      </c>
      <c r="P1065" s="5" t="n">
        <f aca="false">IF($I1065=const_zero,MIN(class_seed_invested_usd,MAX(const_zero,$A1065-SUM($J1065:$O1065))),const_zero)</f>
        <v>0</v>
      </c>
      <c r="Q1065" s="5" t="n">
        <f aca="false">MAX(const_zero,$A1065-SUM($J1065:$P1065))</f>
        <v>1940000000</v>
      </c>
      <c r="R1065" s="9" t="n">
        <f aca="false">common_rsa_total+Sensitivity!$AE$900+Sensitivity!$AJ$900+IF($C1065=const_one,Sensitivity!$D$900,const_zero)+IF($D1065=const_one,Sensitivity!$Y$900,const_zero)+IF($E1065=const_one,Sensitivity!$V$900,const_zero)+IF($F1065=const_one,Sensitivity!$S$900,const_zero)+IF($G1065=const_one,Sensitivity!$P$900,const_zero)+IF($H1065=const_one,Sensitivity!$M$900,const_zero)+IF($I1065=const_one,Sensitivity!$J$900,const_zero)</f>
        <v>29547484.4666011</v>
      </c>
      <c r="S1065" s="23" t="b">
        <f aca="false">IF($R1065&gt;const_zero,--($Q1065&gt;option_strike_usd*$R1065),const_zero)</f>
        <v>1</v>
      </c>
      <c r="T1065" s="7" t="n">
        <f aca="false">IF($R1065&gt;const_zero,IF($S1065=const_one,($Q1065+option_strike_usd*pre_f_options_issued)/($R1065+pre_f_options_issued),$Q1065/$R1065),const_zero)</f>
        <v>60.6131817311408</v>
      </c>
      <c r="U1065" s="5" t="n">
        <f aca="false">IF($C1065=const_one,Sensitivity!$D$900*$T1065,const_zero)</f>
        <v>0</v>
      </c>
      <c r="V1065" s="5" t="n">
        <f aca="false">IF($D1065=const_one,Sensitivity!$Y$900*$T1065,const_zero)</f>
        <v>371760056.585329</v>
      </c>
      <c r="W1065" s="5" t="n">
        <f aca="false">IF($E1065=const_one,Sensitivity!$V$900*$T1065,const_zero)</f>
        <v>105082124.959019</v>
      </c>
      <c r="X1065" s="5" t="n">
        <f aca="false">IF($F1065=const_one,Sensitivity!$S$900*$T1065,const_zero)</f>
        <v>145471636.154738</v>
      </c>
      <c r="Y1065" s="5" t="n">
        <f aca="false">IF($G1065=const_one,Sensitivity!$P$900*$T1065,const_zero)</f>
        <v>0</v>
      </c>
      <c r="Z1065" s="5" t="n">
        <f aca="false">IF($H1065=const_one,Sensitivity!$M$900*$T1065,const_zero)</f>
        <v>303065908.655704</v>
      </c>
      <c r="AA1065" s="5" t="n">
        <f aca="false">IF($I1065=const_one,Sensitivity!$J$900*$T1065,const_zero)</f>
        <v>303065908.655704</v>
      </c>
      <c r="AB1065" s="5" t="n">
        <f aca="false">(Sensitivity!$AE$900+Sensitivity!$AJ$900)*$T1065</f>
        <v>17002775.0813882</v>
      </c>
      <c r="AC1065" s="5" t="n">
        <f aca="false">common_rsa_total*$T1065</f>
        <v>545518635.580267</v>
      </c>
      <c r="AD1065" s="5" t="n">
        <f aca="false">IF($S1065=const_one,pre_f_options_issued*($T1065-option_strike_usd),const_zero)</f>
        <v>149032954.327852</v>
      </c>
      <c r="AE1065" s="5" t="n">
        <f aca="false">J1065+U1065</f>
        <v>30000000</v>
      </c>
      <c r="AF1065" s="5" t="n">
        <f aca="false">K1065+V1065</f>
        <v>371760056.585329</v>
      </c>
      <c r="AG1065" s="5" t="n">
        <f aca="false">L1065+W1065</f>
        <v>105082124.959019</v>
      </c>
      <c r="AH1065" s="5" t="n">
        <f aca="false">M1065+X1065</f>
        <v>145471636.154738</v>
      </c>
      <c r="AI1065" s="5" t="n">
        <f aca="false">N1065+Y1065</f>
        <v>30000000</v>
      </c>
      <c r="AJ1065" s="5" t="n">
        <f aca="false">O1065+Z1065</f>
        <v>303065908.655704</v>
      </c>
      <c r="AK1065" s="5" t="n">
        <f aca="false">P1065+AA1065</f>
        <v>303065908.655704</v>
      </c>
      <c r="AL1065" s="5" t="n">
        <f aca="false">INDEX($AE$955:$AE$1082,$B1065-$C1065*1+const_one)</f>
        <v>30000000</v>
      </c>
      <c r="AM1065" s="5" t="n">
        <f aca="false">INDEX($AF$955:$AF$1082,$B1065-$D1065*2+const_one)</f>
        <v>300000000</v>
      </c>
      <c r="AN1065" s="5" t="n">
        <f aca="false">INDEX($AG$955:$AG$1082,$B1065-$E1065*4+const_one)</f>
        <v>100000000</v>
      </c>
      <c r="AO1065" s="5" t="n">
        <f aca="false">INDEX($AH$955:$AH$1082,$B1065-$F1065*8+const_one)</f>
        <v>60000000</v>
      </c>
      <c r="AP1065" s="5" t="n">
        <f aca="false">INDEX($AI$955:$AI$1082,$B1065-$G1065*16+const_one)</f>
        <v>30000000</v>
      </c>
      <c r="AQ1065" s="5" t="n">
        <f aca="false">INDEX($AJ$955:$AJ$1082,$B1065-$H1065*32+const_one)</f>
        <v>15000000</v>
      </c>
      <c r="AR1065" s="5" t="n">
        <f aca="false">INDEX($AK$955:$AK$1082,$B1065-$I1065*64+const_one)</f>
        <v>5000000</v>
      </c>
      <c r="AS1065" s="5" t="n">
        <f aca="false">INDEX($AE$955:$AE$1082,$B1065+(const_one-$C1065)*1+const_one)</f>
        <v>47880137.4675976</v>
      </c>
      <c r="AT1065" s="5" t="n">
        <f aca="false">INDEX($AF$955:$AF$1082,$B1065+(const_one-$D1065)*2+const_one)</f>
        <v>371760056.585329</v>
      </c>
      <c r="AU1065" s="5" t="n">
        <f aca="false">INDEX($AG$955:$AG$1082,$B1065+(const_one-$E1065)*4+const_one)</f>
        <v>105082124.959019</v>
      </c>
      <c r="AV1065" s="5" t="n">
        <f aca="false">INDEX($AH$955:$AH$1082,$B1065+(const_one-$F1065)*8+const_one)</f>
        <v>145471636.154738</v>
      </c>
      <c r="AW1065" s="5" t="n">
        <f aca="false">INDEX($AI$955:$AI$1082,$B1065+(const_one-$G1065)*16+const_one)</f>
        <v>168842360.302325</v>
      </c>
      <c r="AX1065" s="5" t="n">
        <f aca="false">INDEX($AJ$955:$AJ$1082,$B1065+(const_one-$H1065)*32+const_one)</f>
        <v>303065908.655704</v>
      </c>
      <c r="AY1065" s="5" t="n">
        <f aca="false">INDEX($AK$955:$AK$1082,$B1065+(const_one-$I1065)*64+const_one)</f>
        <v>303065908.655704</v>
      </c>
      <c r="AZ1065" s="5" t="n">
        <f aca="false">--($C1065=--(AS1065&gt;AL1065))</f>
        <v>0</v>
      </c>
      <c r="BA1065" s="5" t="n">
        <f aca="false">--($D1065=--(AT1065&gt;AM1065))</f>
        <v>1</v>
      </c>
      <c r="BB1065" s="5" t="n">
        <f aca="false">--($E1065=--(AU1065&gt;AN1065))</f>
        <v>1</v>
      </c>
      <c r="BC1065" s="5" t="n">
        <f aca="false">--($F1065=--(AV1065&gt;AO1065))</f>
        <v>1</v>
      </c>
      <c r="BD1065" s="5" t="n">
        <f aca="false">--($G1065=--(AW1065&gt;AP1065))</f>
        <v>0</v>
      </c>
      <c r="BE1065" s="5" t="n">
        <f aca="false">--($H1065=--(AX1065&gt;AQ1065))</f>
        <v>1</v>
      </c>
      <c r="BF1065" s="5" t="n">
        <f aca="false">--($I1065=--(AY1065&gt;AR1065))</f>
        <v>1</v>
      </c>
      <c r="BG1065" s="5" t="n">
        <f aca="false">SUM(AZ1065:BF1065)</f>
        <v>5</v>
      </c>
      <c r="BH1065" s="5" t="n">
        <f aca="false">SUM(AE1065:AK1065)+AB1065+AC1065+AD1065</f>
        <v>2000000000</v>
      </c>
    </row>
    <row r="1066" customFormat="false" ht="15" hidden="true" customHeight="false" outlineLevel="0" collapsed="false">
      <c r="A1066" s="5" t="n">
        <f aca="false">sensitivity_exit_usd</f>
        <v>2000000000</v>
      </c>
      <c r="B1066" s="2" t="n">
        <f aca="false">ROW()-ROW($B$955)</f>
        <v>111</v>
      </c>
      <c r="C1066" s="2" t="n">
        <f aca="false">MOD(QUOTIENT($B1066,1),2)</f>
        <v>1</v>
      </c>
      <c r="D1066" s="2" t="n">
        <f aca="false">MOD(QUOTIENT($B1066,2),2)</f>
        <v>1</v>
      </c>
      <c r="E1066" s="2" t="n">
        <f aca="false">MOD(QUOTIENT($B1066,4),2)</f>
        <v>1</v>
      </c>
      <c r="F1066" s="2" t="n">
        <f aca="false">MOD(QUOTIENT($B1066,8),2)</f>
        <v>1</v>
      </c>
      <c r="G1066" s="2" t="n">
        <f aca="false">MOD(QUOTIENT($B1066,16),2)</f>
        <v>0</v>
      </c>
      <c r="H1066" s="2" t="n">
        <f aca="false">MOD(QUOTIENT($B1066,32),2)</f>
        <v>1</v>
      </c>
      <c r="I1066" s="2" t="n">
        <f aca="false">MOD(QUOTIENT($B1066,64),2)</f>
        <v>1</v>
      </c>
      <c r="J1066" s="5" t="n">
        <f aca="false">IF($C1066=const_zero,MIN(class_series_f_invested_usd,MAX(const_zero,$A1066)),const_zero)</f>
        <v>0</v>
      </c>
      <c r="K1066" s="5" t="n">
        <f aca="false">IF($D1066=const_zero,MIN(class_series_e_invested_usd,MAX(const_zero,$A1066-SUM($J1066:$J1066))),const_zero)</f>
        <v>0</v>
      </c>
      <c r="L1066" s="5" t="n">
        <f aca="false">IF($E1066=const_zero,MIN(class_series_d_invested_usd,MAX(const_zero,$A1066-SUM($J1066:$K1066))),const_zero)</f>
        <v>0</v>
      </c>
      <c r="M1066" s="5" t="n">
        <f aca="false">IF($F1066=const_zero,MIN(class_series_c_invested_usd,MAX(const_zero,$A1066-SUM($J1066:$L1066))),const_zero)</f>
        <v>0</v>
      </c>
      <c r="N1066" s="5" t="n">
        <f aca="false">IF($G1066=const_zero,MIN(class_series_b_invested_usd,MAX(const_zero,$A1066-SUM($J1066:$M1066))),const_zero)</f>
        <v>30000000</v>
      </c>
      <c r="O1066" s="5" t="n">
        <f aca="false">IF($H1066=const_zero,MIN(class_series_a_invested_usd,MAX(const_zero,$A1066-SUM($J1066:$N1066))),const_zero)</f>
        <v>0</v>
      </c>
      <c r="P1066" s="5" t="n">
        <f aca="false">IF($I1066=const_zero,MIN(class_seed_invested_usd,MAX(const_zero,$A1066-SUM($J1066:$O1066))),const_zero)</f>
        <v>0</v>
      </c>
      <c r="Q1066" s="5" t="n">
        <f aca="false">MAX(const_zero,$A1066-SUM($J1066:$P1066))</f>
        <v>1970000000</v>
      </c>
      <c r="R1066" s="9" t="n">
        <f aca="false">common_rsa_total+Sensitivity!$AE$900+Sensitivity!$AJ$900+IF($C1066=const_one,Sensitivity!$D$900,const_zero)+IF($D1066=const_one,Sensitivity!$Y$900,const_zero)+IF($E1066=const_one,Sensitivity!$V$900,const_zero)+IF($F1066=const_one,Sensitivity!$S$900,const_zero)+IF($G1066=const_one,Sensitivity!$P$900,const_zero)+IF($H1066=const_one,Sensitivity!$M$900,const_zero)+IF($I1066=const_one,Sensitivity!$J$900,const_zero)</f>
        <v>30344752.5358044</v>
      </c>
      <c r="S1066" s="23" t="b">
        <f aca="false">IF($R1066&gt;const_zero,--($Q1066&gt;option_strike_usd*$R1066),const_zero)</f>
        <v>1</v>
      </c>
      <c r="T1066" s="7" t="n">
        <f aca="false">IF($R1066&gt;const_zero,IF($S1066=const_one,($Q1066+option_strike_usd*pre_f_options_issued)/($R1066+pre_f_options_issued),$Q1066/$R1066),const_zero)</f>
        <v>60.0552553364425</v>
      </c>
      <c r="U1066" s="5" t="n">
        <f aca="false">IF($C1066=const_one,Sensitivity!$D$900*$T1066,const_zero)</f>
        <v>47880137.4675976</v>
      </c>
      <c r="V1066" s="5" t="n">
        <f aca="false">IF($D1066=const_one,Sensitivity!$Y$900*$T1066,const_zero)</f>
        <v>368338115.315466</v>
      </c>
      <c r="W1066" s="5" t="n">
        <f aca="false">IF($E1066=const_one,Sensitivity!$V$900*$T1066,const_zero)</f>
        <v>104114875.105915</v>
      </c>
      <c r="X1066" s="5" t="n">
        <f aca="false">IF($F1066=const_one,Sensitivity!$S$900*$T1066,const_zero)</f>
        <v>144132612.807462</v>
      </c>
      <c r="Y1066" s="5" t="n">
        <f aca="false">IF($G1066=const_one,Sensitivity!$P$900*$T1066,const_zero)</f>
        <v>0</v>
      </c>
      <c r="Z1066" s="5" t="n">
        <f aca="false">IF($H1066=const_one,Sensitivity!$M$900*$T1066,const_zero)</f>
        <v>300276276.682213</v>
      </c>
      <c r="AA1066" s="5" t="n">
        <f aca="false">IF($I1066=const_one,Sensitivity!$J$900*$T1066,const_zero)</f>
        <v>300276276.682213</v>
      </c>
      <c r="AB1066" s="5" t="n">
        <f aca="false">(Sensitivity!$AE$900+Sensitivity!$AJ$900)*$T1066</f>
        <v>16846269.5700442</v>
      </c>
      <c r="AC1066" s="5" t="n">
        <f aca="false">common_rsa_total*$T1066</f>
        <v>540497298.027983</v>
      </c>
      <c r="AD1066" s="5" t="n">
        <f aca="false">IF($S1066=const_one,pre_f_options_issued*($T1066-option_strike_usd),const_zero)</f>
        <v>147638138.341106</v>
      </c>
      <c r="AE1066" s="5" t="n">
        <f aca="false">J1066+U1066</f>
        <v>47880137.4675976</v>
      </c>
      <c r="AF1066" s="5" t="n">
        <f aca="false">K1066+V1066</f>
        <v>368338115.315466</v>
      </c>
      <c r="AG1066" s="5" t="n">
        <f aca="false">L1066+W1066</f>
        <v>104114875.105915</v>
      </c>
      <c r="AH1066" s="5" t="n">
        <f aca="false">M1066+X1066</f>
        <v>144132612.807462</v>
      </c>
      <c r="AI1066" s="5" t="n">
        <f aca="false">N1066+Y1066</f>
        <v>30000000</v>
      </c>
      <c r="AJ1066" s="5" t="n">
        <f aca="false">O1066+Z1066</f>
        <v>300276276.682213</v>
      </c>
      <c r="AK1066" s="5" t="n">
        <f aca="false">P1066+AA1066</f>
        <v>300276276.682213</v>
      </c>
      <c r="AL1066" s="5" t="n">
        <f aca="false">INDEX($AE$955:$AE$1082,$B1066-$C1066*1+const_one)</f>
        <v>30000000</v>
      </c>
      <c r="AM1066" s="5" t="n">
        <f aca="false">INDEX($AF$955:$AF$1082,$B1066-$D1066*2+const_one)</f>
        <v>300000000</v>
      </c>
      <c r="AN1066" s="5" t="n">
        <f aca="false">INDEX($AG$955:$AG$1082,$B1066-$E1066*4+const_one)</f>
        <v>100000000</v>
      </c>
      <c r="AO1066" s="5" t="n">
        <f aca="false">INDEX($AH$955:$AH$1082,$B1066-$F1066*8+const_one)</f>
        <v>60000000</v>
      </c>
      <c r="AP1066" s="5" t="n">
        <f aca="false">INDEX($AI$955:$AI$1082,$B1066-$G1066*16+const_one)</f>
        <v>30000000</v>
      </c>
      <c r="AQ1066" s="5" t="n">
        <f aca="false">INDEX($AJ$955:$AJ$1082,$B1066-$H1066*32+const_one)</f>
        <v>15000000</v>
      </c>
      <c r="AR1066" s="5" t="n">
        <f aca="false">INDEX($AK$955:$AK$1082,$B1066-$I1066*64+const_one)</f>
        <v>5000000</v>
      </c>
      <c r="AS1066" s="5" t="n">
        <f aca="false">INDEX($AE$955:$AE$1082,$B1066+(const_one-$C1066)*1+const_one)</f>
        <v>47880137.4675976</v>
      </c>
      <c r="AT1066" s="5" t="n">
        <f aca="false">INDEX($AF$955:$AF$1082,$B1066+(const_one-$D1066)*2+const_one)</f>
        <v>368338115.315466</v>
      </c>
      <c r="AU1066" s="5" t="n">
        <f aca="false">INDEX($AG$955:$AG$1082,$B1066+(const_one-$E1066)*4+const_one)</f>
        <v>104114875.105915</v>
      </c>
      <c r="AV1066" s="5" t="n">
        <f aca="false">INDEX($AH$955:$AH$1082,$B1066+(const_one-$F1066)*8+const_one)</f>
        <v>144132612.807462</v>
      </c>
      <c r="AW1066" s="5" t="n">
        <f aca="false">INDEX($AI$955:$AI$1082,$B1066+(const_one-$G1066)*16+const_one)</f>
        <v>167597753.506577</v>
      </c>
      <c r="AX1066" s="5" t="n">
        <f aca="false">INDEX($AJ$955:$AJ$1082,$B1066+(const_one-$H1066)*32+const_one)</f>
        <v>300276276.682213</v>
      </c>
      <c r="AY1066" s="5" t="n">
        <f aca="false">INDEX($AK$955:$AK$1082,$B1066+(const_one-$I1066)*64+const_one)</f>
        <v>300276276.682213</v>
      </c>
      <c r="AZ1066" s="5" t="n">
        <f aca="false">--($C1066=--(AS1066&gt;AL1066))</f>
        <v>1</v>
      </c>
      <c r="BA1066" s="5" t="n">
        <f aca="false">--($D1066=--(AT1066&gt;AM1066))</f>
        <v>1</v>
      </c>
      <c r="BB1066" s="5" t="n">
        <f aca="false">--($E1066=--(AU1066&gt;AN1066))</f>
        <v>1</v>
      </c>
      <c r="BC1066" s="5" t="n">
        <f aca="false">--($F1066=--(AV1066&gt;AO1066))</f>
        <v>1</v>
      </c>
      <c r="BD1066" s="5" t="n">
        <f aca="false">--($G1066=--(AW1066&gt;AP1066))</f>
        <v>0</v>
      </c>
      <c r="BE1066" s="5" t="n">
        <f aca="false">--($H1066=--(AX1066&gt;AQ1066))</f>
        <v>1</v>
      </c>
      <c r="BF1066" s="5" t="n">
        <f aca="false">--($I1066=--(AY1066&gt;AR1066))</f>
        <v>1</v>
      </c>
      <c r="BG1066" s="5" t="n">
        <f aca="false">SUM(AZ1066:BF1066)</f>
        <v>6</v>
      </c>
      <c r="BH1066" s="5" t="n">
        <f aca="false">SUM(AE1066:AK1066)+AB1066+AC1066+AD1066</f>
        <v>2000000000</v>
      </c>
    </row>
    <row r="1067" customFormat="false" ht="15" hidden="true" customHeight="false" outlineLevel="0" collapsed="false">
      <c r="A1067" s="5" t="n">
        <f aca="false">sensitivity_exit_usd</f>
        <v>2000000000</v>
      </c>
      <c r="B1067" s="2" t="n">
        <f aca="false">ROW()-ROW($B$955)</f>
        <v>112</v>
      </c>
      <c r="C1067" s="2" t="n">
        <f aca="false">MOD(QUOTIENT($B1067,1),2)</f>
        <v>0</v>
      </c>
      <c r="D1067" s="2" t="n">
        <f aca="false">MOD(QUOTIENT($B1067,2),2)</f>
        <v>0</v>
      </c>
      <c r="E1067" s="2" t="n">
        <f aca="false">MOD(QUOTIENT($B1067,4),2)</f>
        <v>0</v>
      </c>
      <c r="F1067" s="2" t="n">
        <f aca="false">MOD(QUOTIENT($B1067,8),2)</f>
        <v>0</v>
      </c>
      <c r="G1067" s="2" t="n">
        <f aca="false">MOD(QUOTIENT($B1067,16),2)</f>
        <v>1</v>
      </c>
      <c r="H1067" s="2" t="n">
        <f aca="false">MOD(QUOTIENT($B1067,32),2)</f>
        <v>1</v>
      </c>
      <c r="I1067" s="2" t="n">
        <f aca="false">MOD(QUOTIENT($B1067,64),2)</f>
        <v>1</v>
      </c>
      <c r="J1067" s="5" t="n">
        <f aca="false">IF($C1067=const_zero,MIN(class_series_f_invested_usd,MAX(const_zero,$A1067)),const_zero)</f>
        <v>30000000</v>
      </c>
      <c r="K1067" s="5" t="n">
        <f aca="false">IF($D1067=const_zero,MIN(class_series_e_invested_usd,MAX(const_zero,$A1067-SUM($J1067:$J1067))),const_zero)</f>
        <v>300000000</v>
      </c>
      <c r="L1067" s="5" t="n">
        <f aca="false">IF($E1067=const_zero,MIN(class_series_d_invested_usd,MAX(const_zero,$A1067-SUM($J1067:$K1067))),const_zero)</f>
        <v>100000000</v>
      </c>
      <c r="M1067" s="5" t="n">
        <f aca="false">IF($F1067=const_zero,MIN(class_series_c_invested_usd,MAX(const_zero,$A1067-SUM($J1067:$L1067))),const_zero)</f>
        <v>60000000</v>
      </c>
      <c r="N1067" s="5" t="n">
        <f aca="false">IF($G1067=const_zero,MIN(class_series_b_invested_usd,MAX(const_zero,$A1067-SUM($J1067:$M1067))),const_zero)</f>
        <v>0</v>
      </c>
      <c r="O1067" s="5" t="n">
        <f aca="false">IF($H1067=const_zero,MIN(class_series_a_invested_usd,MAX(const_zero,$A1067-SUM($J1067:$N1067))),const_zero)</f>
        <v>0</v>
      </c>
      <c r="P1067" s="5" t="n">
        <f aca="false">IF($I1067=const_zero,MIN(class_seed_invested_usd,MAX(const_zero,$A1067-SUM($J1067:$O1067))),const_zero)</f>
        <v>0</v>
      </c>
      <c r="Q1067" s="5" t="n">
        <f aca="false">MAX(const_zero,$A1067-SUM($J1067:$P1067))</f>
        <v>1510000000</v>
      </c>
      <c r="R1067" s="9" t="n">
        <f aca="false">common_rsa_total+Sensitivity!$AE$900+Sensitivity!$AJ$900+IF($C1067=const_one,Sensitivity!$D$900,const_zero)+IF($D1067=const_one,Sensitivity!$Y$900,const_zero)+IF($E1067=const_one,Sensitivity!$V$900,const_zero)+IF($F1067=const_one,Sensitivity!$S$900,const_zero)+IF($G1067=const_one,Sensitivity!$P$900,const_zero)+IF($H1067=const_one,Sensitivity!$M$900,const_zero)+IF($I1067=const_one,Sensitivity!$J$900,const_zero)</f>
        <v>22280512.8289884</v>
      </c>
      <c r="S1067" s="23" t="b">
        <f aca="false">IF($R1067&gt;const_zero,--($Q1067&gt;option_strike_usd*$R1067),const_zero)</f>
        <v>1</v>
      </c>
      <c r="T1067" s="7" t="n">
        <f aca="false">IF($R1067&gt;const_zero,IF($S1067=const_one,($Q1067+option_strike_usd*pre_f_options_issued)/($R1067+pre_f_options_issued),$Q1067/$R1067),const_zero)</f>
        <v>61.0358635609296</v>
      </c>
      <c r="U1067" s="5" t="n">
        <f aca="false">IF($C1067=const_one,Sensitivity!$D$900*$T1067,const_zero)</f>
        <v>0</v>
      </c>
      <c r="V1067" s="5" t="n">
        <f aca="false">IF($D1067=const_one,Sensitivity!$Y$900*$T1067,const_zero)</f>
        <v>0</v>
      </c>
      <c r="W1067" s="5" t="n">
        <f aca="false">IF($E1067=const_one,Sensitivity!$V$900*$T1067,const_zero)</f>
        <v>0</v>
      </c>
      <c r="X1067" s="5" t="n">
        <f aca="false">IF($F1067=const_one,Sensitivity!$S$900*$T1067,const_zero)</f>
        <v>0</v>
      </c>
      <c r="Y1067" s="5" t="n">
        <f aca="false">IF($G1067=const_one,Sensitivity!$P$900*$T1067,const_zero)</f>
        <v>183107590.682789</v>
      </c>
      <c r="Z1067" s="5" t="n">
        <f aca="false">IF($H1067=const_one,Sensitivity!$M$900*$T1067,const_zero)</f>
        <v>305179317.804648</v>
      </c>
      <c r="AA1067" s="5" t="n">
        <f aca="false">IF($I1067=const_one,Sensitivity!$J$900*$T1067,const_zero)</f>
        <v>305179317.804648</v>
      </c>
      <c r="AB1067" s="5" t="n">
        <f aca="false">(Sensitivity!$AE$900+Sensitivity!$AJ$900)*$T1067</f>
        <v>17121342.7572243</v>
      </c>
      <c r="AC1067" s="5" t="n">
        <f aca="false">common_rsa_total*$T1067</f>
        <v>549322772.048367</v>
      </c>
      <c r="AD1067" s="5" t="n">
        <f aca="false">IF($S1067=const_one,pre_f_options_issued*($T1067-option_strike_usd),const_zero)</f>
        <v>150089658.902324</v>
      </c>
      <c r="AE1067" s="5" t="n">
        <f aca="false">J1067+U1067</f>
        <v>30000000</v>
      </c>
      <c r="AF1067" s="5" t="n">
        <f aca="false">K1067+V1067</f>
        <v>300000000</v>
      </c>
      <c r="AG1067" s="5" t="n">
        <f aca="false">L1067+W1067</f>
        <v>100000000</v>
      </c>
      <c r="AH1067" s="5" t="n">
        <f aca="false">M1067+X1067</f>
        <v>60000000</v>
      </c>
      <c r="AI1067" s="5" t="n">
        <f aca="false">N1067+Y1067</f>
        <v>183107590.682789</v>
      </c>
      <c r="AJ1067" s="5" t="n">
        <f aca="false">O1067+Z1067</f>
        <v>305179317.804648</v>
      </c>
      <c r="AK1067" s="5" t="n">
        <f aca="false">P1067+AA1067</f>
        <v>305179317.804648</v>
      </c>
      <c r="AL1067" s="5" t="n">
        <f aca="false">INDEX($AE$955:$AE$1082,$B1067-$C1067*1+const_one)</f>
        <v>30000000</v>
      </c>
      <c r="AM1067" s="5" t="n">
        <f aca="false">INDEX($AF$955:$AF$1082,$B1067-$D1067*2+const_one)</f>
        <v>300000000</v>
      </c>
      <c r="AN1067" s="5" t="n">
        <f aca="false">INDEX($AG$955:$AG$1082,$B1067-$E1067*4+const_one)</f>
        <v>100000000</v>
      </c>
      <c r="AO1067" s="5" t="n">
        <f aca="false">INDEX($AH$955:$AH$1082,$B1067-$F1067*8+const_one)</f>
        <v>60000000</v>
      </c>
      <c r="AP1067" s="5" t="n">
        <f aca="false">INDEX($AI$955:$AI$1082,$B1067-$G1067*16+const_one)</f>
        <v>30000000</v>
      </c>
      <c r="AQ1067" s="5" t="n">
        <f aca="false">INDEX($AJ$955:$AJ$1082,$B1067-$H1067*32+const_one)</f>
        <v>15000000</v>
      </c>
      <c r="AR1067" s="5" t="n">
        <f aca="false">INDEX($AK$955:$AK$1082,$B1067-$I1067*64+const_one)</f>
        <v>5000000</v>
      </c>
      <c r="AS1067" s="5" t="n">
        <f aca="false">INDEX($AE$955:$AE$1082,$B1067+(const_one-$C1067)*1+const_one)</f>
        <v>48080245.9619574</v>
      </c>
      <c r="AT1067" s="5" t="n">
        <f aca="false">INDEX($AF$955:$AF$1082,$B1067+(const_one-$D1067)*2+const_one)</f>
        <v>359600925.722607</v>
      </c>
      <c r="AU1067" s="5" t="n">
        <f aca="false">INDEX($AG$955:$AG$1082,$B1067+(const_one-$E1067)*4+const_one)</f>
        <v>105434695.149893</v>
      </c>
      <c r="AV1067" s="5" t="n">
        <f aca="false">INDEX($AH$955:$AH$1082,$B1067+(const_one-$F1067)*8+const_one)</f>
        <v>138849477.334916</v>
      </c>
      <c r="AW1067" s="5" t="n">
        <f aca="false">INDEX($AI$955:$AI$1082,$B1067+(const_one-$G1067)*16+const_one)</f>
        <v>183107590.682789</v>
      </c>
      <c r="AX1067" s="5" t="n">
        <f aca="false">INDEX($AJ$955:$AJ$1082,$B1067+(const_one-$H1067)*32+const_one)</f>
        <v>305179317.804648</v>
      </c>
      <c r="AY1067" s="5" t="n">
        <f aca="false">INDEX($AK$955:$AK$1082,$B1067+(const_one-$I1067)*64+const_one)</f>
        <v>305179317.804648</v>
      </c>
      <c r="AZ1067" s="5" t="n">
        <f aca="false">--($C1067=--(AS1067&gt;AL1067))</f>
        <v>0</v>
      </c>
      <c r="BA1067" s="5" t="n">
        <f aca="false">--($D1067=--(AT1067&gt;AM1067))</f>
        <v>0</v>
      </c>
      <c r="BB1067" s="5" t="n">
        <f aca="false">--($E1067=--(AU1067&gt;AN1067))</f>
        <v>0</v>
      </c>
      <c r="BC1067" s="5" t="n">
        <f aca="false">--($F1067=--(AV1067&gt;AO1067))</f>
        <v>0</v>
      </c>
      <c r="BD1067" s="5" t="n">
        <f aca="false">--($G1067=--(AW1067&gt;AP1067))</f>
        <v>1</v>
      </c>
      <c r="BE1067" s="5" t="n">
        <f aca="false">--($H1067=--(AX1067&gt;AQ1067))</f>
        <v>1</v>
      </c>
      <c r="BF1067" s="5" t="n">
        <f aca="false">--($I1067=--(AY1067&gt;AR1067))</f>
        <v>1</v>
      </c>
      <c r="BG1067" s="5" t="n">
        <f aca="false">SUM(AZ1067:BF1067)</f>
        <v>3</v>
      </c>
      <c r="BH1067" s="5" t="n">
        <f aca="false">SUM(AE1067:AK1067)+AB1067+AC1067+AD1067</f>
        <v>2000000000</v>
      </c>
    </row>
    <row r="1068" customFormat="false" ht="15" hidden="true" customHeight="false" outlineLevel="0" collapsed="false">
      <c r="A1068" s="5" t="n">
        <f aca="false">sensitivity_exit_usd</f>
        <v>2000000000</v>
      </c>
      <c r="B1068" s="2" t="n">
        <f aca="false">ROW()-ROW($B$955)</f>
        <v>113</v>
      </c>
      <c r="C1068" s="2" t="n">
        <f aca="false">MOD(QUOTIENT($B1068,1),2)</f>
        <v>1</v>
      </c>
      <c r="D1068" s="2" t="n">
        <f aca="false">MOD(QUOTIENT($B1068,2),2)</f>
        <v>0</v>
      </c>
      <c r="E1068" s="2" t="n">
        <f aca="false">MOD(QUOTIENT($B1068,4),2)</f>
        <v>0</v>
      </c>
      <c r="F1068" s="2" t="n">
        <f aca="false">MOD(QUOTIENT($B1068,8),2)</f>
        <v>0</v>
      </c>
      <c r="G1068" s="2" t="n">
        <f aca="false">MOD(QUOTIENT($B1068,16),2)</f>
        <v>1</v>
      </c>
      <c r="H1068" s="2" t="n">
        <f aca="false">MOD(QUOTIENT($B1068,32),2)</f>
        <v>1</v>
      </c>
      <c r="I1068" s="2" t="n">
        <f aca="false">MOD(QUOTIENT($B1068,64),2)</f>
        <v>1</v>
      </c>
      <c r="J1068" s="5" t="n">
        <f aca="false">IF($C1068=const_zero,MIN(class_series_f_invested_usd,MAX(const_zero,$A1068)),const_zero)</f>
        <v>0</v>
      </c>
      <c r="K1068" s="5" t="n">
        <f aca="false">IF($D1068=const_zero,MIN(class_series_e_invested_usd,MAX(const_zero,$A1068-SUM($J1068:$J1068))),const_zero)</f>
        <v>300000000</v>
      </c>
      <c r="L1068" s="5" t="n">
        <f aca="false">IF($E1068=const_zero,MIN(class_series_d_invested_usd,MAX(const_zero,$A1068-SUM($J1068:$K1068))),const_zero)</f>
        <v>100000000</v>
      </c>
      <c r="M1068" s="5" t="n">
        <f aca="false">IF($F1068=const_zero,MIN(class_series_c_invested_usd,MAX(const_zero,$A1068-SUM($J1068:$L1068))),const_zero)</f>
        <v>60000000</v>
      </c>
      <c r="N1068" s="5" t="n">
        <f aca="false">IF($G1068=const_zero,MIN(class_series_b_invested_usd,MAX(const_zero,$A1068-SUM($J1068:$M1068))),const_zero)</f>
        <v>0</v>
      </c>
      <c r="O1068" s="5" t="n">
        <f aca="false">IF($H1068=const_zero,MIN(class_series_a_invested_usd,MAX(const_zero,$A1068-SUM($J1068:$N1068))),const_zero)</f>
        <v>0</v>
      </c>
      <c r="P1068" s="5" t="n">
        <f aca="false">IF($I1068=const_zero,MIN(class_seed_invested_usd,MAX(const_zero,$A1068-SUM($J1068:$O1068))),const_zero)</f>
        <v>0</v>
      </c>
      <c r="Q1068" s="5" t="n">
        <f aca="false">MAX(const_zero,$A1068-SUM($J1068:$P1068))</f>
        <v>1540000000</v>
      </c>
      <c r="R1068" s="9" t="n">
        <f aca="false">common_rsa_total+Sensitivity!$AE$900+Sensitivity!$AJ$900+IF($C1068=const_one,Sensitivity!$D$900,const_zero)+IF($D1068=const_one,Sensitivity!$Y$900,const_zero)+IF($E1068=const_one,Sensitivity!$V$900,const_zero)+IF($F1068=const_one,Sensitivity!$S$900,const_zero)+IF($G1068=const_one,Sensitivity!$P$900,const_zero)+IF($H1068=const_one,Sensitivity!$M$900,const_zero)+IF($I1068=const_one,Sensitivity!$J$900,const_zero)</f>
        <v>23077780.8981917</v>
      </c>
      <c r="S1068" s="23" t="b">
        <f aca="false">IF($R1068&gt;const_zero,--($Q1068&gt;option_strike_usd*$R1068),const_zero)</f>
        <v>1</v>
      </c>
      <c r="T1068" s="7" t="n">
        <f aca="false">IF($R1068&gt;const_zero,IF($S1068=const_one,($Q1068+option_strike_usd*pre_f_options_issued)/($R1068+pre_f_options_issued),$Q1068/$R1068),const_zero)</f>
        <v>60.3062480728754</v>
      </c>
      <c r="U1068" s="5" t="n">
        <f aca="false">IF($C1068=const_one,Sensitivity!$D$900*$T1068,const_zero)</f>
        <v>48080245.9619574</v>
      </c>
      <c r="V1068" s="5" t="n">
        <f aca="false">IF($D1068=const_one,Sensitivity!$Y$900*$T1068,const_zero)</f>
        <v>0</v>
      </c>
      <c r="W1068" s="5" t="n">
        <f aca="false">IF($E1068=const_one,Sensitivity!$V$900*$T1068,const_zero)</f>
        <v>0</v>
      </c>
      <c r="X1068" s="5" t="n">
        <f aca="false">IF($F1068=const_one,Sensitivity!$S$900*$T1068,const_zero)</f>
        <v>0</v>
      </c>
      <c r="Y1068" s="5" t="n">
        <f aca="false">IF($G1068=const_one,Sensitivity!$P$900*$T1068,const_zero)</f>
        <v>180918744.218626</v>
      </c>
      <c r="Z1068" s="5" t="n">
        <f aca="false">IF($H1068=const_one,Sensitivity!$M$900*$T1068,const_zero)</f>
        <v>301531240.364377</v>
      </c>
      <c r="AA1068" s="5" t="n">
        <f aca="false">IF($I1068=const_one,Sensitivity!$J$900*$T1068,const_zero)</f>
        <v>301531240.364377</v>
      </c>
      <c r="AB1068" s="5" t="n">
        <f aca="false">(Sensitivity!$AE$900+Sensitivity!$AJ$900)*$T1068</f>
        <v>16916676.2525965</v>
      </c>
      <c r="AC1068" s="5" t="n">
        <f aca="false">common_rsa_total*$T1068</f>
        <v>542756232.655878</v>
      </c>
      <c r="AD1068" s="5" t="n">
        <f aca="false">IF($S1068=const_one,pre_f_options_issued*($T1068-option_strike_usd),const_zero)</f>
        <v>148265620.182188</v>
      </c>
      <c r="AE1068" s="5" t="n">
        <f aca="false">J1068+U1068</f>
        <v>48080245.9619574</v>
      </c>
      <c r="AF1068" s="5" t="n">
        <f aca="false">K1068+V1068</f>
        <v>300000000</v>
      </c>
      <c r="AG1068" s="5" t="n">
        <f aca="false">L1068+W1068</f>
        <v>100000000</v>
      </c>
      <c r="AH1068" s="5" t="n">
        <f aca="false">M1068+X1068</f>
        <v>60000000</v>
      </c>
      <c r="AI1068" s="5" t="n">
        <f aca="false">N1068+Y1068</f>
        <v>180918744.218626</v>
      </c>
      <c r="AJ1068" s="5" t="n">
        <f aca="false">O1068+Z1068</f>
        <v>301531240.364377</v>
      </c>
      <c r="AK1068" s="5" t="n">
        <f aca="false">P1068+AA1068</f>
        <v>301531240.364377</v>
      </c>
      <c r="AL1068" s="5" t="n">
        <f aca="false">INDEX($AE$955:$AE$1082,$B1068-$C1068*1+const_one)</f>
        <v>30000000</v>
      </c>
      <c r="AM1068" s="5" t="n">
        <f aca="false">INDEX($AF$955:$AF$1082,$B1068-$D1068*2+const_one)</f>
        <v>300000000</v>
      </c>
      <c r="AN1068" s="5" t="n">
        <f aca="false">INDEX($AG$955:$AG$1082,$B1068-$E1068*4+const_one)</f>
        <v>100000000</v>
      </c>
      <c r="AO1068" s="5" t="n">
        <f aca="false">INDEX($AH$955:$AH$1082,$B1068-$F1068*8+const_one)</f>
        <v>60000000</v>
      </c>
      <c r="AP1068" s="5" t="n">
        <f aca="false">INDEX($AI$955:$AI$1082,$B1068-$G1068*16+const_one)</f>
        <v>30000000</v>
      </c>
      <c r="AQ1068" s="5" t="n">
        <f aca="false">INDEX($AJ$955:$AJ$1082,$B1068-$H1068*32+const_one)</f>
        <v>15000000</v>
      </c>
      <c r="AR1068" s="5" t="n">
        <f aca="false">INDEX($AK$955:$AK$1082,$B1068-$I1068*64+const_one)</f>
        <v>5000000</v>
      </c>
      <c r="AS1068" s="5" t="n">
        <f aca="false">INDEX($AE$955:$AE$1082,$B1068+(const_one-$C1068)*1+const_one)</f>
        <v>48080245.9619574</v>
      </c>
      <c r="AT1068" s="5" t="n">
        <f aca="false">INDEX($AF$955:$AF$1082,$B1068+(const_one-$D1068)*2+const_one)</f>
        <v>356362352.364775</v>
      </c>
      <c r="AU1068" s="5" t="n">
        <f aca="false">INDEX($AG$955:$AG$1082,$B1068+(const_one-$E1068)*4+const_one)</f>
        <v>104261187.487698</v>
      </c>
      <c r="AV1068" s="5" t="n">
        <f aca="false">INDEX($AH$955:$AH$1082,$B1068+(const_one-$F1068)*8+const_one)</f>
        <v>137466227.718174</v>
      </c>
      <c r="AW1068" s="5" t="n">
        <f aca="false">INDEX($AI$955:$AI$1082,$B1068+(const_one-$G1068)*16+const_one)</f>
        <v>180918744.218626</v>
      </c>
      <c r="AX1068" s="5" t="n">
        <f aca="false">INDEX($AJ$955:$AJ$1082,$B1068+(const_one-$H1068)*32+const_one)</f>
        <v>301531240.364377</v>
      </c>
      <c r="AY1068" s="5" t="n">
        <f aca="false">INDEX($AK$955:$AK$1082,$B1068+(const_one-$I1068)*64+const_one)</f>
        <v>301531240.364377</v>
      </c>
      <c r="AZ1068" s="5" t="n">
        <f aca="false">--($C1068=--(AS1068&gt;AL1068))</f>
        <v>1</v>
      </c>
      <c r="BA1068" s="5" t="n">
        <f aca="false">--($D1068=--(AT1068&gt;AM1068))</f>
        <v>0</v>
      </c>
      <c r="BB1068" s="5" t="n">
        <f aca="false">--($E1068=--(AU1068&gt;AN1068))</f>
        <v>0</v>
      </c>
      <c r="BC1068" s="5" t="n">
        <f aca="false">--($F1068=--(AV1068&gt;AO1068))</f>
        <v>0</v>
      </c>
      <c r="BD1068" s="5" t="n">
        <f aca="false">--($G1068=--(AW1068&gt;AP1068))</f>
        <v>1</v>
      </c>
      <c r="BE1068" s="5" t="n">
        <f aca="false">--($H1068=--(AX1068&gt;AQ1068))</f>
        <v>1</v>
      </c>
      <c r="BF1068" s="5" t="n">
        <f aca="false">--($I1068=--(AY1068&gt;AR1068))</f>
        <v>1</v>
      </c>
      <c r="BG1068" s="5" t="n">
        <f aca="false">SUM(AZ1068:BF1068)</f>
        <v>4</v>
      </c>
      <c r="BH1068" s="5" t="n">
        <f aca="false">SUM(AE1068:AK1068)+AB1068+AC1068+AD1068</f>
        <v>2000000000</v>
      </c>
    </row>
    <row r="1069" customFormat="false" ht="15" hidden="true" customHeight="false" outlineLevel="0" collapsed="false">
      <c r="A1069" s="5" t="n">
        <f aca="false">sensitivity_exit_usd</f>
        <v>2000000000</v>
      </c>
      <c r="B1069" s="2" t="n">
        <f aca="false">ROW()-ROW($B$955)</f>
        <v>114</v>
      </c>
      <c r="C1069" s="2" t="n">
        <f aca="false">MOD(QUOTIENT($B1069,1),2)</f>
        <v>0</v>
      </c>
      <c r="D1069" s="2" t="n">
        <f aca="false">MOD(QUOTIENT($B1069,2),2)</f>
        <v>1</v>
      </c>
      <c r="E1069" s="2" t="n">
        <f aca="false">MOD(QUOTIENT($B1069,4),2)</f>
        <v>0</v>
      </c>
      <c r="F1069" s="2" t="n">
        <f aca="false">MOD(QUOTIENT($B1069,8),2)</f>
        <v>0</v>
      </c>
      <c r="G1069" s="2" t="n">
        <f aca="false">MOD(QUOTIENT($B1069,16),2)</f>
        <v>1</v>
      </c>
      <c r="H1069" s="2" t="n">
        <f aca="false">MOD(QUOTIENT($B1069,32),2)</f>
        <v>1</v>
      </c>
      <c r="I1069" s="2" t="n">
        <f aca="false">MOD(QUOTIENT($B1069,64),2)</f>
        <v>1</v>
      </c>
      <c r="J1069" s="5" t="n">
        <f aca="false">IF($C1069=const_zero,MIN(class_series_f_invested_usd,MAX(const_zero,$A1069)),const_zero)</f>
        <v>30000000</v>
      </c>
      <c r="K1069" s="5" t="n">
        <f aca="false">IF($D1069=const_zero,MIN(class_series_e_invested_usd,MAX(const_zero,$A1069-SUM($J1069:$J1069))),const_zero)</f>
        <v>0</v>
      </c>
      <c r="L1069" s="5" t="n">
        <f aca="false">IF($E1069=const_zero,MIN(class_series_d_invested_usd,MAX(const_zero,$A1069-SUM($J1069:$K1069))),const_zero)</f>
        <v>100000000</v>
      </c>
      <c r="M1069" s="5" t="n">
        <f aca="false">IF($F1069=const_zero,MIN(class_series_c_invested_usd,MAX(const_zero,$A1069-SUM($J1069:$L1069))),const_zero)</f>
        <v>60000000</v>
      </c>
      <c r="N1069" s="5" t="n">
        <f aca="false">IF($G1069=const_zero,MIN(class_series_b_invested_usd,MAX(const_zero,$A1069-SUM($J1069:$M1069))),const_zero)</f>
        <v>0</v>
      </c>
      <c r="O1069" s="5" t="n">
        <f aca="false">IF($H1069=const_zero,MIN(class_series_a_invested_usd,MAX(const_zero,$A1069-SUM($J1069:$N1069))),const_zero)</f>
        <v>0</v>
      </c>
      <c r="P1069" s="5" t="n">
        <f aca="false">IF($I1069=const_zero,MIN(class_seed_invested_usd,MAX(const_zero,$A1069-SUM($J1069:$O1069))),const_zero)</f>
        <v>0</v>
      </c>
      <c r="Q1069" s="5" t="n">
        <f aca="false">MAX(const_zero,$A1069-SUM($J1069:$P1069))</f>
        <v>1810000000</v>
      </c>
      <c r="R1069" s="9" t="n">
        <f aca="false">common_rsa_total+Sensitivity!$AE$900+Sensitivity!$AJ$900+IF($C1069=const_one,Sensitivity!$D$900,const_zero)+IF($D1069=const_one,Sensitivity!$Y$900,const_zero)+IF($E1069=const_one,Sensitivity!$V$900,const_zero)+IF($F1069=const_one,Sensitivity!$S$900,const_zero)+IF($G1069=const_one,Sensitivity!$P$900,const_zero)+IF($H1069=const_one,Sensitivity!$M$900,const_zero)+IF($I1069=const_one,Sensitivity!$J$900,const_zero)</f>
        <v>28413833.1063222</v>
      </c>
      <c r="S1069" s="23" t="b">
        <f aca="false">IF($R1069&gt;const_zero,--($Q1069&gt;option_strike_usd*$R1069),const_zero)</f>
        <v>1</v>
      </c>
      <c r="T1069" s="7" t="n">
        <f aca="false">IF($R1069&gt;const_zero,IF($S1069=const_one,($Q1069+option_strike_usd*pre_f_options_issued)/($R1069+pre_f_options_issued),$Q1069/$R1069),const_zero)</f>
        <v>58.6307105225758</v>
      </c>
      <c r="U1069" s="5" t="n">
        <f aca="false">IF($C1069=const_one,Sensitivity!$D$900*$T1069,const_zero)</f>
        <v>0</v>
      </c>
      <c r="V1069" s="5" t="n">
        <f aca="false">IF($D1069=const_one,Sensitivity!$Y$900*$T1069,const_zero)</f>
        <v>359600925.722607</v>
      </c>
      <c r="W1069" s="5" t="n">
        <f aca="false">IF($E1069=const_one,Sensitivity!$V$900*$T1069,const_zero)</f>
        <v>0</v>
      </c>
      <c r="X1069" s="5" t="n">
        <f aca="false">IF($F1069=const_one,Sensitivity!$S$900*$T1069,const_zero)</f>
        <v>0</v>
      </c>
      <c r="Y1069" s="5" t="n">
        <f aca="false">IF($G1069=const_one,Sensitivity!$P$900*$T1069,const_zero)</f>
        <v>175892131.567727</v>
      </c>
      <c r="Z1069" s="5" t="n">
        <f aca="false">IF($H1069=const_one,Sensitivity!$M$900*$T1069,const_zero)</f>
        <v>293153552.612879</v>
      </c>
      <c r="AA1069" s="5" t="n">
        <f aca="false">IF($I1069=const_one,Sensitivity!$J$900*$T1069,const_zero)</f>
        <v>293153552.612879</v>
      </c>
      <c r="AB1069" s="5" t="n">
        <f aca="false">(Sensitivity!$AE$900+Sensitivity!$AJ$900)*$T1069</f>
        <v>16446666.4742857</v>
      </c>
      <c r="AC1069" s="5" t="n">
        <f aca="false">common_rsa_total*$T1069</f>
        <v>527676394.703182</v>
      </c>
      <c r="AD1069" s="5" t="n">
        <f aca="false">IF($S1069=const_one,pre_f_options_issued*($T1069-option_strike_usd),const_zero)</f>
        <v>144076776.30644</v>
      </c>
      <c r="AE1069" s="5" t="n">
        <f aca="false">J1069+U1069</f>
        <v>30000000</v>
      </c>
      <c r="AF1069" s="5" t="n">
        <f aca="false">K1069+V1069</f>
        <v>359600925.722607</v>
      </c>
      <c r="AG1069" s="5" t="n">
        <f aca="false">L1069+W1069</f>
        <v>100000000</v>
      </c>
      <c r="AH1069" s="5" t="n">
        <f aca="false">M1069+X1069</f>
        <v>60000000</v>
      </c>
      <c r="AI1069" s="5" t="n">
        <f aca="false">N1069+Y1069</f>
        <v>175892131.567727</v>
      </c>
      <c r="AJ1069" s="5" t="n">
        <f aca="false">O1069+Z1069</f>
        <v>293153552.612879</v>
      </c>
      <c r="AK1069" s="5" t="n">
        <f aca="false">P1069+AA1069</f>
        <v>293153552.612879</v>
      </c>
      <c r="AL1069" s="5" t="n">
        <f aca="false">INDEX($AE$955:$AE$1082,$B1069-$C1069*1+const_one)</f>
        <v>30000000</v>
      </c>
      <c r="AM1069" s="5" t="n">
        <f aca="false">INDEX($AF$955:$AF$1082,$B1069-$D1069*2+const_one)</f>
        <v>300000000</v>
      </c>
      <c r="AN1069" s="5" t="n">
        <f aca="false">INDEX($AG$955:$AG$1082,$B1069-$E1069*4+const_one)</f>
        <v>100000000</v>
      </c>
      <c r="AO1069" s="5" t="n">
        <f aca="false">INDEX($AH$955:$AH$1082,$B1069-$F1069*8+const_one)</f>
        <v>60000000</v>
      </c>
      <c r="AP1069" s="5" t="n">
        <f aca="false">INDEX($AI$955:$AI$1082,$B1069-$G1069*16+const_one)</f>
        <v>30000000</v>
      </c>
      <c r="AQ1069" s="5" t="n">
        <f aca="false">INDEX($AJ$955:$AJ$1082,$B1069-$H1069*32+const_one)</f>
        <v>15000000</v>
      </c>
      <c r="AR1069" s="5" t="n">
        <f aca="false">INDEX($AK$955:$AK$1082,$B1069-$I1069*64+const_one)</f>
        <v>5000000</v>
      </c>
      <c r="AS1069" s="5" t="n">
        <f aca="false">INDEX($AE$955:$AE$1082,$B1069+(const_one-$C1069)*1+const_one)</f>
        <v>46323412.4029993</v>
      </c>
      <c r="AT1069" s="5" t="n">
        <f aca="false">INDEX($AF$955:$AF$1082,$B1069+(const_one-$D1069)*2+const_one)</f>
        <v>359600925.722607</v>
      </c>
      <c r="AU1069" s="5" t="n">
        <f aca="false">INDEX($AG$955:$AG$1082,$B1069+(const_one-$E1069)*4+const_one)</f>
        <v>101557846.820485</v>
      </c>
      <c r="AV1069" s="5" t="n">
        <f aca="false">INDEX($AH$955:$AH$1082,$B1069+(const_one-$F1069)*8+const_one)</f>
        <v>134898916.785026</v>
      </c>
      <c r="AW1069" s="5" t="n">
        <f aca="false">INDEX($AI$955:$AI$1082,$B1069+(const_one-$G1069)*16+const_one)</f>
        <v>175892131.567727</v>
      </c>
      <c r="AX1069" s="5" t="n">
        <f aca="false">INDEX($AJ$955:$AJ$1082,$B1069+(const_one-$H1069)*32+const_one)</f>
        <v>293153552.612879</v>
      </c>
      <c r="AY1069" s="5" t="n">
        <f aca="false">INDEX($AK$955:$AK$1082,$B1069+(const_one-$I1069)*64+const_one)</f>
        <v>293153552.612879</v>
      </c>
      <c r="AZ1069" s="5" t="n">
        <f aca="false">--($C1069=--(AS1069&gt;AL1069))</f>
        <v>0</v>
      </c>
      <c r="BA1069" s="5" t="n">
        <f aca="false">--($D1069=--(AT1069&gt;AM1069))</f>
        <v>1</v>
      </c>
      <c r="BB1069" s="5" t="n">
        <f aca="false">--($E1069=--(AU1069&gt;AN1069))</f>
        <v>0</v>
      </c>
      <c r="BC1069" s="5" t="n">
        <f aca="false">--($F1069=--(AV1069&gt;AO1069))</f>
        <v>0</v>
      </c>
      <c r="BD1069" s="5" t="n">
        <f aca="false">--($G1069=--(AW1069&gt;AP1069))</f>
        <v>1</v>
      </c>
      <c r="BE1069" s="5" t="n">
        <f aca="false">--($H1069=--(AX1069&gt;AQ1069))</f>
        <v>1</v>
      </c>
      <c r="BF1069" s="5" t="n">
        <f aca="false">--($I1069=--(AY1069&gt;AR1069))</f>
        <v>1</v>
      </c>
      <c r="BG1069" s="5" t="n">
        <f aca="false">SUM(AZ1069:BF1069)</f>
        <v>4</v>
      </c>
      <c r="BH1069" s="5" t="n">
        <f aca="false">SUM(AE1069:AK1069)+AB1069+AC1069+AD1069</f>
        <v>2000000000</v>
      </c>
    </row>
    <row r="1070" customFormat="false" ht="15" hidden="true" customHeight="false" outlineLevel="0" collapsed="false">
      <c r="A1070" s="5" t="n">
        <f aca="false">sensitivity_exit_usd</f>
        <v>2000000000</v>
      </c>
      <c r="B1070" s="2" t="n">
        <f aca="false">ROW()-ROW($B$955)</f>
        <v>115</v>
      </c>
      <c r="C1070" s="2" t="n">
        <f aca="false">MOD(QUOTIENT($B1070,1),2)</f>
        <v>1</v>
      </c>
      <c r="D1070" s="2" t="n">
        <f aca="false">MOD(QUOTIENT($B1070,2),2)</f>
        <v>1</v>
      </c>
      <c r="E1070" s="2" t="n">
        <f aca="false">MOD(QUOTIENT($B1070,4),2)</f>
        <v>0</v>
      </c>
      <c r="F1070" s="2" t="n">
        <f aca="false">MOD(QUOTIENT($B1070,8),2)</f>
        <v>0</v>
      </c>
      <c r="G1070" s="2" t="n">
        <f aca="false">MOD(QUOTIENT($B1070,16),2)</f>
        <v>1</v>
      </c>
      <c r="H1070" s="2" t="n">
        <f aca="false">MOD(QUOTIENT($B1070,32),2)</f>
        <v>1</v>
      </c>
      <c r="I1070" s="2" t="n">
        <f aca="false">MOD(QUOTIENT($B1070,64),2)</f>
        <v>1</v>
      </c>
      <c r="J1070" s="5" t="n">
        <f aca="false">IF($C1070=const_zero,MIN(class_series_f_invested_usd,MAX(const_zero,$A1070)),const_zero)</f>
        <v>0</v>
      </c>
      <c r="K1070" s="5" t="n">
        <f aca="false">IF($D1070=const_zero,MIN(class_series_e_invested_usd,MAX(const_zero,$A1070-SUM($J1070:$J1070))),const_zero)</f>
        <v>0</v>
      </c>
      <c r="L1070" s="5" t="n">
        <f aca="false">IF($E1070=const_zero,MIN(class_series_d_invested_usd,MAX(const_zero,$A1070-SUM($J1070:$K1070))),const_zero)</f>
        <v>100000000</v>
      </c>
      <c r="M1070" s="5" t="n">
        <f aca="false">IF($F1070=const_zero,MIN(class_series_c_invested_usd,MAX(const_zero,$A1070-SUM($J1070:$L1070))),const_zero)</f>
        <v>60000000</v>
      </c>
      <c r="N1070" s="5" t="n">
        <f aca="false">IF($G1070=const_zero,MIN(class_series_b_invested_usd,MAX(const_zero,$A1070-SUM($J1070:$M1070))),const_zero)</f>
        <v>0</v>
      </c>
      <c r="O1070" s="5" t="n">
        <f aca="false">IF($H1070=const_zero,MIN(class_series_a_invested_usd,MAX(const_zero,$A1070-SUM($J1070:$N1070))),const_zero)</f>
        <v>0</v>
      </c>
      <c r="P1070" s="5" t="n">
        <f aca="false">IF($I1070=const_zero,MIN(class_seed_invested_usd,MAX(const_zero,$A1070-SUM($J1070:$O1070))),const_zero)</f>
        <v>0</v>
      </c>
      <c r="Q1070" s="5" t="n">
        <f aca="false">MAX(const_zero,$A1070-SUM($J1070:$P1070))</f>
        <v>1840000000</v>
      </c>
      <c r="R1070" s="9" t="n">
        <f aca="false">common_rsa_total+Sensitivity!$AE$900+Sensitivity!$AJ$900+IF($C1070=const_one,Sensitivity!$D$900,const_zero)+IF($D1070=const_one,Sensitivity!$Y$900,const_zero)+IF($E1070=const_one,Sensitivity!$V$900,const_zero)+IF($F1070=const_one,Sensitivity!$S$900,const_zero)+IF($G1070=const_one,Sensitivity!$P$900,const_zero)+IF($H1070=const_one,Sensitivity!$M$900,const_zero)+IF($I1070=const_one,Sensitivity!$J$900,const_zero)</f>
        <v>29211101.1755256</v>
      </c>
      <c r="S1070" s="23" t="b">
        <f aca="false">IF($R1070&gt;const_zero,--($Q1070&gt;option_strike_usd*$R1070),const_zero)</f>
        <v>1</v>
      </c>
      <c r="T1070" s="7" t="n">
        <f aca="false">IF($R1070&gt;const_zero,IF($S1070=const_one,($Q1070+option_strike_usd*pre_f_options_issued)/($R1070+pre_f_options_issued),$Q1070/$R1070),const_zero)</f>
        <v>58.1026811336981</v>
      </c>
      <c r="U1070" s="5" t="n">
        <f aca="false">IF($C1070=const_one,Sensitivity!$D$900*$T1070,const_zero)</f>
        <v>46323412.4029993</v>
      </c>
      <c r="V1070" s="5" t="n">
        <f aca="false">IF($D1070=const_one,Sensitivity!$Y$900*$T1070,const_zero)</f>
        <v>356362352.364775</v>
      </c>
      <c r="W1070" s="5" t="n">
        <f aca="false">IF($E1070=const_one,Sensitivity!$V$900*$T1070,const_zero)</f>
        <v>0</v>
      </c>
      <c r="X1070" s="5" t="n">
        <f aca="false">IF($F1070=const_one,Sensitivity!$S$900*$T1070,const_zero)</f>
        <v>0</v>
      </c>
      <c r="Y1070" s="5" t="n">
        <f aca="false">IF($G1070=const_one,Sensitivity!$P$900*$T1070,const_zero)</f>
        <v>174308043.401094</v>
      </c>
      <c r="Z1070" s="5" t="n">
        <f aca="false">IF($H1070=const_one,Sensitivity!$M$900*$T1070,const_zero)</f>
        <v>290513405.66849</v>
      </c>
      <c r="AA1070" s="5" t="n">
        <f aca="false">IF($I1070=const_one,Sensitivity!$J$900*$T1070,const_zero)</f>
        <v>290513405.66849</v>
      </c>
      <c r="AB1070" s="5" t="n">
        <f aca="false">(Sensitivity!$AE$900+Sensitivity!$AJ$900)*$T1070</f>
        <v>16298547.4566226</v>
      </c>
      <c r="AC1070" s="5" t="n">
        <f aca="false">common_rsa_total*$T1070</f>
        <v>522924130.203283</v>
      </c>
      <c r="AD1070" s="5" t="n">
        <f aca="false">IF($S1070=const_one,pre_f_options_issued*($T1070-option_strike_usd),const_zero)</f>
        <v>142756702.834245</v>
      </c>
      <c r="AE1070" s="5" t="n">
        <f aca="false">J1070+U1070</f>
        <v>46323412.4029993</v>
      </c>
      <c r="AF1070" s="5" t="n">
        <f aca="false">K1070+V1070</f>
        <v>356362352.364775</v>
      </c>
      <c r="AG1070" s="5" t="n">
        <f aca="false">L1070+W1070</f>
        <v>100000000</v>
      </c>
      <c r="AH1070" s="5" t="n">
        <f aca="false">M1070+X1070</f>
        <v>60000000</v>
      </c>
      <c r="AI1070" s="5" t="n">
        <f aca="false">N1070+Y1070</f>
        <v>174308043.401094</v>
      </c>
      <c r="AJ1070" s="5" t="n">
        <f aca="false">O1070+Z1070</f>
        <v>290513405.66849</v>
      </c>
      <c r="AK1070" s="5" t="n">
        <f aca="false">P1070+AA1070</f>
        <v>290513405.66849</v>
      </c>
      <c r="AL1070" s="5" t="n">
        <f aca="false">INDEX($AE$955:$AE$1082,$B1070-$C1070*1+const_one)</f>
        <v>30000000</v>
      </c>
      <c r="AM1070" s="5" t="n">
        <f aca="false">INDEX($AF$955:$AF$1082,$B1070-$D1070*2+const_one)</f>
        <v>300000000</v>
      </c>
      <c r="AN1070" s="5" t="n">
        <f aca="false">INDEX($AG$955:$AG$1082,$B1070-$E1070*4+const_one)</f>
        <v>100000000</v>
      </c>
      <c r="AO1070" s="5" t="n">
        <f aca="false">INDEX($AH$955:$AH$1082,$B1070-$F1070*8+const_one)</f>
        <v>60000000</v>
      </c>
      <c r="AP1070" s="5" t="n">
        <f aca="false">INDEX($AI$955:$AI$1082,$B1070-$G1070*16+const_one)</f>
        <v>30000000</v>
      </c>
      <c r="AQ1070" s="5" t="n">
        <f aca="false">INDEX($AJ$955:$AJ$1082,$B1070-$H1070*32+const_one)</f>
        <v>15000000</v>
      </c>
      <c r="AR1070" s="5" t="n">
        <f aca="false">INDEX($AK$955:$AK$1082,$B1070-$I1070*64+const_one)</f>
        <v>5000000</v>
      </c>
      <c r="AS1070" s="5" t="n">
        <f aca="false">INDEX($AE$955:$AE$1082,$B1070+(const_one-$C1070)*1+const_one)</f>
        <v>46323412.4029993</v>
      </c>
      <c r="AT1070" s="5" t="n">
        <f aca="false">INDEX($AF$955:$AF$1082,$B1070+(const_one-$D1070)*2+const_one)</f>
        <v>356362352.364775</v>
      </c>
      <c r="AU1070" s="5" t="n">
        <f aca="false">INDEX($AG$955:$AG$1082,$B1070+(const_one-$E1070)*4+const_one)</f>
        <v>100691962.47562</v>
      </c>
      <c r="AV1070" s="5" t="n">
        <f aca="false">INDEX($AH$955:$AH$1082,$B1070+(const_one-$F1070)*8+const_one)</f>
        <v>133856716.513041</v>
      </c>
      <c r="AW1070" s="5" t="n">
        <f aca="false">INDEX($AI$955:$AI$1082,$B1070+(const_one-$G1070)*16+const_one)</f>
        <v>174308043.401094</v>
      </c>
      <c r="AX1070" s="5" t="n">
        <f aca="false">INDEX($AJ$955:$AJ$1082,$B1070+(const_one-$H1070)*32+const_one)</f>
        <v>290513405.66849</v>
      </c>
      <c r="AY1070" s="5" t="n">
        <f aca="false">INDEX($AK$955:$AK$1082,$B1070+(const_one-$I1070)*64+const_one)</f>
        <v>290513405.66849</v>
      </c>
      <c r="AZ1070" s="5" t="n">
        <f aca="false">--($C1070=--(AS1070&gt;AL1070))</f>
        <v>1</v>
      </c>
      <c r="BA1070" s="5" t="n">
        <f aca="false">--($D1070=--(AT1070&gt;AM1070))</f>
        <v>1</v>
      </c>
      <c r="BB1070" s="5" t="n">
        <f aca="false">--($E1070=--(AU1070&gt;AN1070))</f>
        <v>0</v>
      </c>
      <c r="BC1070" s="5" t="n">
        <f aca="false">--($F1070=--(AV1070&gt;AO1070))</f>
        <v>0</v>
      </c>
      <c r="BD1070" s="5" t="n">
        <f aca="false">--($G1070=--(AW1070&gt;AP1070))</f>
        <v>1</v>
      </c>
      <c r="BE1070" s="5" t="n">
        <f aca="false">--($H1070=--(AX1070&gt;AQ1070))</f>
        <v>1</v>
      </c>
      <c r="BF1070" s="5" t="n">
        <f aca="false">--($I1070=--(AY1070&gt;AR1070))</f>
        <v>1</v>
      </c>
      <c r="BG1070" s="5" t="n">
        <f aca="false">SUM(AZ1070:BF1070)</f>
        <v>5</v>
      </c>
      <c r="BH1070" s="5" t="n">
        <f aca="false">SUM(AE1070:AK1070)+AB1070+AC1070+AD1070</f>
        <v>2000000000</v>
      </c>
    </row>
    <row r="1071" customFormat="false" ht="15" hidden="true" customHeight="false" outlineLevel="0" collapsed="false">
      <c r="A1071" s="5" t="n">
        <f aca="false">sensitivity_exit_usd</f>
        <v>2000000000</v>
      </c>
      <c r="B1071" s="2" t="n">
        <f aca="false">ROW()-ROW($B$955)</f>
        <v>116</v>
      </c>
      <c r="C1071" s="2" t="n">
        <f aca="false">MOD(QUOTIENT($B1071,1),2)</f>
        <v>0</v>
      </c>
      <c r="D1071" s="2" t="n">
        <f aca="false">MOD(QUOTIENT($B1071,2),2)</f>
        <v>0</v>
      </c>
      <c r="E1071" s="2" t="n">
        <f aca="false">MOD(QUOTIENT($B1071,4),2)</f>
        <v>1</v>
      </c>
      <c r="F1071" s="2" t="n">
        <f aca="false">MOD(QUOTIENT($B1071,8),2)</f>
        <v>0</v>
      </c>
      <c r="G1071" s="2" t="n">
        <f aca="false">MOD(QUOTIENT($B1071,16),2)</f>
        <v>1</v>
      </c>
      <c r="H1071" s="2" t="n">
        <f aca="false">MOD(QUOTIENT($B1071,32),2)</f>
        <v>1</v>
      </c>
      <c r="I1071" s="2" t="n">
        <f aca="false">MOD(QUOTIENT($B1071,64),2)</f>
        <v>1</v>
      </c>
      <c r="J1071" s="5" t="n">
        <f aca="false">IF($C1071=const_zero,MIN(class_series_f_invested_usd,MAX(const_zero,$A1071)),const_zero)</f>
        <v>30000000</v>
      </c>
      <c r="K1071" s="5" t="n">
        <f aca="false">IF($D1071=const_zero,MIN(class_series_e_invested_usd,MAX(const_zero,$A1071-SUM($J1071:$J1071))),const_zero)</f>
        <v>300000000</v>
      </c>
      <c r="L1071" s="5" t="n">
        <f aca="false">IF($E1071=const_zero,MIN(class_series_d_invested_usd,MAX(const_zero,$A1071-SUM($J1071:$K1071))),const_zero)</f>
        <v>0</v>
      </c>
      <c r="M1071" s="5" t="n">
        <f aca="false">IF($F1071=const_zero,MIN(class_series_c_invested_usd,MAX(const_zero,$A1071-SUM($J1071:$L1071))),const_zero)</f>
        <v>60000000</v>
      </c>
      <c r="N1071" s="5" t="n">
        <f aca="false">IF($G1071=const_zero,MIN(class_series_b_invested_usd,MAX(const_zero,$A1071-SUM($J1071:$M1071))),const_zero)</f>
        <v>0</v>
      </c>
      <c r="O1071" s="5" t="n">
        <f aca="false">IF($H1071=const_zero,MIN(class_series_a_invested_usd,MAX(const_zero,$A1071-SUM($J1071:$N1071))),const_zero)</f>
        <v>0</v>
      </c>
      <c r="P1071" s="5" t="n">
        <f aca="false">IF($I1071=const_zero,MIN(class_seed_invested_usd,MAX(const_zero,$A1071-SUM($J1071:$O1071))),const_zero)</f>
        <v>0</v>
      </c>
      <c r="Q1071" s="5" t="n">
        <f aca="false">MAX(const_zero,$A1071-SUM($J1071:$P1071))</f>
        <v>1610000000</v>
      </c>
      <c r="R1071" s="9" t="n">
        <f aca="false">common_rsa_total+Sensitivity!$AE$900+Sensitivity!$AJ$900+IF($C1071=const_one,Sensitivity!$D$900,const_zero)+IF($D1071=const_one,Sensitivity!$Y$900,const_zero)+IF($E1071=const_one,Sensitivity!$V$900,const_zero)+IF($F1071=const_one,Sensitivity!$S$900,const_zero)+IF($G1071=const_one,Sensitivity!$P$900,const_zero)+IF($H1071=const_one,Sensitivity!$M$900,const_zero)+IF($I1071=const_one,Sensitivity!$J$900,const_zero)</f>
        <v>24014164.1892672</v>
      </c>
      <c r="S1071" s="23" t="b">
        <f aca="false">IF($R1071&gt;const_zero,--($Q1071&gt;option_strike_usd*$R1071),const_zero)</f>
        <v>1</v>
      </c>
      <c r="T1071" s="7" t="n">
        <f aca="false">IF($R1071&gt;const_zero,IF($S1071=const_one,($Q1071+option_strike_usd*pre_f_options_issued)/($R1071+pre_f_options_issued),$Q1071/$R1071),const_zero)</f>
        <v>60.8165502970195</v>
      </c>
      <c r="U1071" s="5" t="n">
        <f aca="false">IF($C1071=const_one,Sensitivity!$D$900*$T1071,const_zero)</f>
        <v>0</v>
      </c>
      <c r="V1071" s="5" t="n">
        <f aca="false">IF($D1071=const_one,Sensitivity!$Y$900*$T1071,const_zero)</f>
        <v>0</v>
      </c>
      <c r="W1071" s="5" t="n">
        <f aca="false">IF($E1071=const_one,Sensitivity!$V$900*$T1071,const_zero)</f>
        <v>105434695.149893</v>
      </c>
      <c r="X1071" s="5" t="n">
        <f aca="false">IF($F1071=const_one,Sensitivity!$S$900*$T1071,const_zero)</f>
        <v>0</v>
      </c>
      <c r="Y1071" s="5" t="n">
        <f aca="false">IF($G1071=const_one,Sensitivity!$P$900*$T1071,const_zero)</f>
        <v>182449650.891058</v>
      </c>
      <c r="Z1071" s="5" t="n">
        <f aca="false">IF($H1071=const_one,Sensitivity!$M$900*$T1071,const_zero)</f>
        <v>304082751.485097</v>
      </c>
      <c r="AA1071" s="5" t="n">
        <f aca="false">IF($I1071=const_one,Sensitivity!$J$900*$T1071,const_zero)</f>
        <v>304082751.485097</v>
      </c>
      <c r="AB1071" s="5" t="n">
        <f aca="false">(Sensitivity!$AE$900+Sensitivity!$AJ$900)*$T1071</f>
        <v>17059822.5731302</v>
      </c>
      <c r="AC1071" s="5" t="n">
        <f aca="false">common_rsa_total*$T1071</f>
        <v>547348952.673175</v>
      </c>
      <c r="AD1071" s="5" t="n">
        <f aca="false">IF($S1071=const_one,pre_f_options_issued*($T1071-option_strike_usd),const_zero)</f>
        <v>149541375.742549</v>
      </c>
      <c r="AE1071" s="5" t="n">
        <f aca="false">J1071+U1071</f>
        <v>30000000</v>
      </c>
      <c r="AF1071" s="5" t="n">
        <f aca="false">K1071+V1071</f>
        <v>300000000</v>
      </c>
      <c r="AG1071" s="5" t="n">
        <f aca="false">L1071+W1071</f>
        <v>105434695.149893</v>
      </c>
      <c r="AH1071" s="5" t="n">
        <f aca="false">M1071+X1071</f>
        <v>60000000</v>
      </c>
      <c r="AI1071" s="5" t="n">
        <f aca="false">N1071+Y1071</f>
        <v>182449650.891058</v>
      </c>
      <c r="AJ1071" s="5" t="n">
        <f aca="false">O1071+Z1071</f>
        <v>304082751.485097</v>
      </c>
      <c r="AK1071" s="5" t="n">
        <f aca="false">P1071+AA1071</f>
        <v>304082751.485097</v>
      </c>
      <c r="AL1071" s="5" t="n">
        <f aca="false">INDEX($AE$955:$AE$1082,$B1071-$C1071*1+const_one)</f>
        <v>30000000</v>
      </c>
      <c r="AM1071" s="5" t="n">
        <f aca="false">INDEX($AF$955:$AF$1082,$B1071-$D1071*2+const_one)</f>
        <v>300000000</v>
      </c>
      <c r="AN1071" s="5" t="n">
        <f aca="false">INDEX($AG$955:$AG$1082,$B1071-$E1071*4+const_one)</f>
        <v>100000000</v>
      </c>
      <c r="AO1071" s="5" t="n">
        <f aca="false">INDEX($AH$955:$AH$1082,$B1071-$F1071*8+const_one)</f>
        <v>60000000</v>
      </c>
      <c r="AP1071" s="5" t="n">
        <f aca="false">INDEX($AI$955:$AI$1082,$B1071-$G1071*16+const_one)</f>
        <v>30000000</v>
      </c>
      <c r="AQ1071" s="5" t="n">
        <f aca="false">INDEX($AJ$955:$AJ$1082,$B1071-$H1071*32+const_one)</f>
        <v>15000000</v>
      </c>
      <c r="AR1071" s="5" t="n">
        <f aca="false">INDEX($AK$955:$AK$1082,$B1071-$I1071*64+const_one)</f>
        <v>5000000</v>
      </c>
      <c r="AS1071" s="5" t="n">
        <f aca="false">INDEX($AE$955:$AE$1082,$B1071+(const_one-$C1071)*1+const_one)</f>
        <v>47947423.3087979</v>
      </c>
      <c r="AT1071" s="5" t="n">
        <f aca="false">INDEX($AF$955:$AF$1082,$B1071+(const_one-$D1071)*2+const_one)</f>
        <v>359291848.117762</v>
      </c>
      <c r="AU1071" s="5" t="n">
        <f aca="false">INDEX($AG$955:$AG$1082,$B1071+(const_one-$E1071)*4+const_one)</f>
        <v>105434695.149893</v>
      </c>
      <c r="AV1071" s="5" t="n">
        <f aca="false">INDEX($AH$955:$AH$1082,$B1071+(const_one-$F1071)*8+const_one)</f>
        <v>138824694.143847</v>
      </c>
      <c r="AW1071" s="5" t="n">
        <f aca="false">INDEX($AI$955:$AI$1082,$B1071+(const_one-$G1071)*16+const_one)</f>
        <v>182449650.891058</v>
      </c>
      <c r="AX1071" s="5" t="n">
        <f aca="false">INDEX($AJ$955:$AJ$1082,$B1071+(const_one-$H1071)*32+const_one)</f>
        <v>304082751.485097</v>
      </c>
      <c r="AY1071" s="5" t="n">
        <f aca="false">INDEX($AK$955:$AK$1082,$B1071+(const_one-$I1071)*64+const_one)</f>
        <v>304082751.485097</v>
      </c>
      <c r="AZ1071" s="5" t="n">
        <f aca="false">--($C1071=--(AS1071&gt;AL1071))</f>
        <v>0</v>
      </c>
      <c r="BA1071" s="5" t="n">
        <f aca="false">--($D1071=--(AT1071&gt;AM1071))</f>
        <v>0</v>
      </c>
      <c r="BB1071" s="5" t="n">
        <f aca="false">--($E1071=--(AU1071&gt;AN1071))</f>
        <v>1</v>
      </c>
      <c r="BC1071" s="5" t="n">
        <f aca="false">--($F1071=--(AV1071&gt;AO1071))</f>
        <v>0</v>
      </c>
      <c r="BD1071" s="5" t="n">
        <f aca="false">--($G1071=--(AW1071&gt;AP1071))</f>
        <v>1</v>
      </c>
      <c r="BE1071" s="5" t="n">
        <f aca="false">--($H1071=--(AX1071&gt;AQ1071))</f>
        <v>1</v>
      </c>
      <c r="BF1071" s="5" t="n">
        <f aca="false">--($I1071=--(AY1071&gt;AR1071))</f>
        <v>1</v>
      </c>
      <c r="BG1071" s="5" t="n">
        <f aca="false">SUM(AZ1071:BF1071)</f>
        <v>4</v>
      </c>
      <c r="BH1071" s="5" t="n">
        <f aca="false">SUM(AE1071:AK1071)+AB1071+AC1071+AD1071</f>
        <v>2000000000</v>
      </c>
    </row>
    <row r="1072" customFormat="false" ht="15" hidden="true" customHeight="false" outlineLevel="0" collapsed="false">
      <c r="A1072" s="5" t="n">
        <f aca="false">sensitivity_exit_usd</f>
        <v>2000000000</v>
      </c>
      <c r="B1072" s="2" t="n">
        <f aca="false">ROW()-ROW($B$955)</f>
        <v>117</v>
      </c>
      <c r="C1072" s="2" t="n">
        <f aca="false">MOD(QUOTIENT($B1072,1),2)</f>
        <v>1</v>
      </c>
      <c r="D1072" s="2" t="n">
        <f aca="false">MOD(QUOTIENT($B1072,2),2)</f>
        <v>0</v>
      </c>
      <c r="E1072" s="2" t="n">
        <f aca="false">MOD(QUOTIENT($B1072,4),2)</f>
        <v>1</v>
      </c>
      <c r="F1072" s="2" t="n">
        <f aca="false">MOD(QUOTIENT($B1072,8),2)</f>
        <v>0</v>
      </c>
      <c r="G1072" s="2" t="n">
        <f aca="false">MOD(QUOTIENT($B1072,16),2)</f>
        <v>1</v>
      </c>
      <c r="H1072" s="2" t="n">
        <f aca="false">MOD(QUOTIENT($B1072,32),2)</f>
        <v>1</v>
      </c>
      <c r="I1072" s="2" t="n">
        <f aca="false">MOD(QUOTIENT($B1072,64),2)</f>
        <v>1</v>
      </c>
      <c r="J1072" s="5" t="n">
        <f aca="false">IF($C1072=const_zero,MIN(class_series_f_invested_usd,MAX(const_zero,$A1072)),const_zero)</f>
        <v>0</v>
      </c>
      <c r="K1072" s="5" t="n">
        <f aca="false">IF($D1072=const_zero,MIN(class_series_e_invested_usd,MAX(const_zero,$A1072-SUM($J1072:$J1072))),const_zero)</f>
        <v>300000000</v>
      </c>
      <c r="L1072" s="5" t="n">
        <f aca="false">IF($E1072=const_zero,MIN(class_series_d_invested_usd,MAX(const_zero,$A1072-SUM($J1072:$K1072))),const_zero)</f>
        <v>0</v>
      </c>
      <c r="M1072" s="5" t="n">
        <f aca="false">IF($F1072=const_zero,MIN(class_series_c_invested_usd,MAX(const_zero,$A1072-SUM($J1072:$L1072))),const_zero)</f>
        <v>60000000</v>
      </c>
      <c r="N1072" s="5" t="n">
        <f aca="false">IF($G1072=const_zero,MIN(class_series_b_invested_usd,MAX(const_zero,$A1072-SUM($J1072:$M1072))),const_zero)</f>
        <v>0</v>
      </c>
      <c r="O1072" s="5" t="n">
        <f aca="false">IF($H1072=const_zero,MIN(class_series_a_invested_usd,MAX(const_zero,$A1072-SUM($J1072:$N1072))),const_zero)</f>
        <v>0</v>
      </c>
      <c r="P1072" s="5" t="n">
        <f aca="false">IF($I1072=const_zero,MIN(class_seed_invested_usd,MAX(const_zero,$A1072-SUM($J1072:$O1072))),const_zero)</f>
        <v>0</v>
      </c>
      <c r="Q1072" s="5" t="n">
        <f aca="false">MAX(const_zero,$A1072-SUM($J1072:$P1072))</f>
        <v>1640000000</v>
      </c>
      <c r="R1072" s="9" t="n">
        <f aca="false">common_rsa_total+Sensitivity!$AE$900+Sensitivity!$AJ$900+IF($C1072=const_one,Sensitivity!$D$900,const_zero)+IF($D1072=const_one,Sensitivity!$Y$900,const_zero)+IF($E1072=const_one,Sensitivity!$V$900,const_zero)+IF($F1072=const_one,Sensitivity!$S$900,const_zero)+IF($G1072=const_one,Sensitivity!$P$900,const_zero)+IF($H1072=const_one,Sensitivity!$M$900,const_zero)+IF($I1072=const_one,Sensitivity!$J$900,const_zero)</f>
        <v>24811432.2584705</v>
      </c>
      <c r="S1072" s="23" t="b">
        <f aca="false">IF($R1072&gt;const_zero,--($Q1072&gt;option_strike_usd*$R1072),const_zero)</f>
        <v>1</v>
      </c>
      <c r="T1072" s="7" t="n">
        <f aca="false">IF($R1072&gt;const_zero,IF($S1072=const_one,($Q1072+option_strike_usd*pre_f_options_issued)/($R1072+pre_f_options_issued),$Q1072/$R1072),const_zero)</f>
        <v>60.1396508412915</v>
      </c>
      <c r="U1072" s="5" t="n">
        <f aca="false">IF($C1072=const_one,Sensitivity!$D$900*$T1072,const_zero)</f>
        <v>47947423.3087979</v>
      </c>
      <c r="V1072" s="5" t="n">
        <f aca="false">IF($D1072=const_one,Sensitivity!$Y$900*$T1072,const_zero)</f>
        <v>0</v>
      </c>
      <c r="W1072" s="5" t="n">
        <f aca="false">IF($E1072=const_one,Sensitivity!$V$900*$T1072,const_zero)</f>
        <v>104261187.487698</v>
      </c>
      <c r="X1072" s="5" t="n">
        <f aca="false">IF($F1072=const_one,Sensitivity!$S$900*$T1072,const_zero)</f>
        <v>0</v>
      </c>
      <c r="Y1072" s="5" t="n">
        <f aca="false">IF($G1072=const_one,Sensitivity!$P$900*$T1072,const_zero)</f>
        <v>180418952.523874</v>
      </c>
      <c r="Z1072" s="5" t="n">
        <f aca="false">IF($H1072=const_one,Sensitivity!$M$900*$T1072,const_zero)</f>
        <v>300698254.206457</v>
      </c>
      <c r="AA1072" s="5" t="n">
        <f aca="false">IF($I1072=const_one,Sensitivity!$J$900*$T1072,const_zero)</f>
        <v>300698254.206457</v>
      </c>
      <c r="AB1072" s="5" t="n">
        <f aca="false">(Sensitivity!$AE$900+Sensitivity!$AJ$900)*$T1072</f>
        <v>16869943.5918632</v>
      </c>
      <c r="AC1072" s="5" t="n">
        <f aca="false">common_rsa_total*$T1072</f>
        <v>541256857.571623</v>
      </c>
      <c r="AD1072" s="5" t="n">
        <f aca="false">IF($S1072=const_one,pre_f_options_issued*($T1072-option_strike_usd),const_zero)</f>
        <v>147849127.103229</v>
      </c>
      <c r="AE1072" s="5" t="n">
        <f aca="false">J1072+U1072</f>
        <v>47947423.3087979</v>
      </c>
      <c r="AF1072" s="5" t="n">
        <f aca="false">K1072+V1072</f>
        <v>300000000</v>
      </c>
      <c r="AG1072" s="5" t="n">
        <f aca="false">L1072+W1072</f>
        <v>104261187.487698</v>
      </c>
      <c r="AH1072" s="5" t="n">
        <f aca="false">M1072+X1072</f>
        <v>60000000</v>
      </c>
      <c r="AI1072" s="5" t="n">
        <f aca="false">N1072+Y1072</f>
        <v>180418952.523874</v>
      </c>
      <c r="AJ1072" s="5" t="n">
        <f aca="false">O1072+Z1072</f>
        <v>300698254.206457</v>
      </c>
      <c r="AK1072" s="5" t="n">
        <f aca="false">P1072+AA1072</f>
        <v>300698254.206457</v>
      </c>
      <c r="AL1072" s="5" t="n">
        <f aca="false">INDEX($AE$955:$AE$1082,$B1072-$C1072*1+const_one)</f>
        <v>30000000</v>
      </c>
      <c r="AM1072" s="5" t="n">
        <f aca="false">INDEX($AF$955:$AF$1082,$B1072-$D1072*2+const_one)</f>
        <v>300000000</v>
      </c>
      <c r="AN1072" s="5" t="n">
        <f aca="false">INDEX($AG$955:$AG$1082,$B1072-$E1072*4+const_one)</f>
        <v>100000000</v>
      </c>
      <c r="AO1072" s="5" t="n">
        <f aca="false">INDEX($AH$955:$AH$1082,$B1072-$F1072*8+const_one)</f>
        <v>60000000</v>
      </c>
      <c r="AP1072" s="5" t="n">
        <f aca="false">INDEX($AI$955:$AI$1082,$B1072-$G1072*16+const_one)</f>
        <v>30000000</v>
      </c>
      <c r="AQ1072" s="5" t="n">
        <f aca="false">INDEX($AJ$955:$AJ$1082,$B1072-$H1072*32+const_one)</f>
        <v>15000000</v>
      </c>
      <c r="AR1072" s="5" t="n">
        <f aca="false">INDEX($AK$955:$AK$1082,$B1072-$I1072*64+const_one)</f>
        <v>5000000</v>
      </c>
      <c r="AS1072" s="5" t="n">
        <f aca="false">INDEX($AE$955:$AE$1082,$B1072+(const_one-$C1072)*1+const_one)</f>
        <v>47947423.3087979</v>
      </c>
      <c r="AT1072" s="5" t="n">
        <f aca="false">INDEX($AF$955:$AF$1082,$B1072+(const_one-$D1072)*2+const_one)</f>
        <v>356228518.23964</v>
      </c>
      <c r="AU1072" s="5" t="n">
        <f aca="false">INDEX($AG$955:$AG$1082,$B1072+(const_one-$E1072)*4+const_one)</f>
        <v>104261187.487698</v>
      </c>
      <c r="AV1072" s="5" t="n">
        <f aca="false">INDEX($AH$955:$AH$1082,$B1072+(const_one-$F1072)*8+const_one)</f>
        <v>137522821.668589</v>
      </c>
      <c r="AW1072" s="5" t="n">
        <f aca="false">INDEX($AI$955:$AI$1082,$B1072+(const_one-$G1072)*16+const_one)</f>
        <v>180418952.523874</v>
      </c>
      <c r="AX1072" s="5" t="n">
        <f aca="false">INDEX($AJ$955:$AJ$1082,$B1072+(const_one-$H1072)*32+const_one)</f>
        <v>300698254.206457</v>
      </c>
      <c r="AY1072" s="5" t="n">
        <f aca="false">INDEX($AK$955:$AK$1082,$B1072+(const_one-$I1072)*64+const_one)</f>
        <v>300698254.206457</v>
      </c>
      <c r="AZ1072" s="5" t="n">
        <f aca="false">--($C1072=--(AS1072&gt;AL1072))</f>
        <v>1</v>
      </c>
      <c r="BA1072" s="5" t="n">
        <f aca="false">--($D1072=--(AT1072&gt;AM1072))</f>
        <v>0</v>
      </c>
      <c r="BB1072" s="5" t="n">
        <f aca="false">--($E1072=--(AU1072&gt;AN1072))</f>
        <v>1</v>
      </c>
      <c r="BC1072" s="5" t="n">
        <f aca="false">--($F1072=--(AV1072&gt;AO1072))</f>
        <v>0</v>
      </c>
      <c r="BD1072" s="5" t="n">
        <f aca="false">--($G1072=--(AW1072&gt;AP1072))</f>
        <v>1</v>
      </c>
      <c r="BE1072" s="5" t="n">
        <f aca="false">--($H1072=--(AX1072&gt;AQ1072))</f>
        <v>1</v>
      </c>
      <c r="BF1072" s="5" t="n">
        <f aca="false">--($I1072=--(AY1072&gt;AR1072))</f>
        <v>1</v>
      </c>
      <c r="BG1072" s="5" t="n">
        <f aca="false">SUM(AZ1072:BF1072)</f>
        <v>5</v>
      </c>
      <c r="BH1072" s="5" t="n">
        <f aca="false">SUM(AE1072:AK1072)+AB1072+AC1072+AD1072</f>
        <v>2000000000</v>
      </c>
    </row>
    <row r="1073" customFormat="false" ht="15" hidden="true" customHeight="false" outlineLevel="0" collapsed="false">
      <c r="A1073" s="5" t="n">
        <f aca="false">sensitivity_exit_usd</f>
        <v>2000000000</v>
      </c>
      <c r="B1073" s="2" t="n">
        <f aca="false">ROW()-ROW($B$955)</f>
        <v>118</v>
      </c>
      <c r="C1073" s="2" t="n">
        <f aca="false">MOD(QUOTIENT($B1073,1),2)</f>
        <v>0</v>
      </c>
      <c r="D1073" s="2" t="n">
        <f aca="false">MOD(QUOTIENT($B1073,2),2)</f>
        <v>1</v>
      </c>
      <c r="E1073" s="2" t="n">
        <f aca="false">MOD(QUOTIENT($B1073,4),2)</f>
        <v>1</v>
      </c>
      <c r="F1073" s="2" t="n">
        <f aca="false">MOD(QUOTIENT($B1073,8),2)</f>
        <v>0</v>
      </c>
      <c r="G1073" s="2" t="n">
        <f aca="false">MOD(QUOTIENT($B1073,16),2)</f>
        <v>1</v>
      </c>
      <c r="H1073" s="2" t="n">
        <f aca="false">MOD(QUOTIENT($B1073,32),2)</f>
        <v>1</v>
      </c>
      <c r="I1073" s="2" t="n">
        <f aca="false">MOD(QUOTIENT($B1073,64),2)</f>
        <v>1</v>
      </c>
      <c r="J1073" s="5" t="n">
        <f aca="false">IF($C1073=const_zero,MIN(class_series_f_invested_usd,MAX(const_zero,$A1073)),const_zero)</f>
        <v>30000000</v>
      </c>
      <c r="K1073" s="5" t="n">
        <f aca="false">IF($D1073=const_zero,MIN(class_series_e_invested_usd,MAX(const_zero,$A1073-SUM($J1073:$J1073))),const_zero)</f>
        <v>0</v>
      </c>
      <c r="L1073" s="5" t="n">
        <f aca="false">IF($E1073=const_zero,MIN(class_series_d_invested_usd,MAX(const_zero,$A1073-SUM($J1073:$K1073))),const_zero)</f>
        <v>0</v>
      </c>
      <c r="M1073" s="5" t="n">
        <f aca="false">IF($F1073=const_zero,MIN(class_series_c_invested_usd,MAX(const_zero,$A1073-SUM($J1073:$L1073))),const_zero)</f>
        <v>60000000</v>
      </c>
      <c r="N1073" s="5" t="n">
        <f aca="false">IF($G1073=const_zero,MIN(class_series_b_invested_usd,MAX(const_zero,$A1073-SUM($J1073:$M1073))),const_zero)</f>
        <v>0</v>
      </c>
      <c r="O1073" s="5" t="n">
        <f aca="false">IF($H1073=const_zero,MIN(class_series_a_invested_usd,MAX(const_zero,$A1073-SUM($J1073:$N1073))),const_zero)</f>
        <v>0</v>
      </c>
      <c r="P1073" s="5" t="n">
        <f aca="false">IF($I1073=const_zero,MIN(class_seed_invested_usd,MAX(const_zero,$A1073-SUM($J1073:$O1073))),const_zero)</f>
        <v>0</v>
      </c>
      <c r="Q1073" s="5" t="n">
        <f aca="false">MAX(const_zero,$A1073-SUM($J1073:$P1073))</f>
        <v>1910000000</v>
      </c>
      <c r="R1073" s="9" t="n">
        <f aca="false">common_rsa_total+Sensitivity!$AE$900+Sensitivity!$AJ$900+IF($C1073=const_one,Sensitivity!$D$900,const_zero)+IF($D1073=const_one,Sensitivity!$Y$900,const_zero)+IF($E1073=const_one,Sensitivity!$V$900,const_zero)+IF($F1073=const_one,Sensitivity!$S$900,const_zero)+IF($G1073=const_one,Sensitivity!$P$900,const_zero)+IF($H1073=const_one,Sensitivity!$M$900,const_zero)+IF($I1073=const_one,Sensitivity!$J$900,const_zero)</f>
        <v>30147484.4666011</v>
      </c>
      <c r="S1073" s="23" t="b">
        <f aca="false">IF($R1073&gt;const_zero,--($Q1073&gt;option_strike_usd*$R1073),const_zero)</f>
        <v>1</v>
      </c>
      <c r="T1073" s="7" t="n">
        <f aca="false">IF($R1073&gt;const_zero,IF($S1073=const_one,($Q1073+option_strike_usd*pre_f_options_issued)/($R1073+pre_f_options_issued),$Q1073/$R1073),const_zero)</f>
        <v>58.5803173275577</v>
      </c>
      <c r="U1073" s="5" t="n">
        <f aca="false">IF($C1073=const_one,Sensitivity!$D$900*$T1073,const_zero)</f>
        <v>0</v>
      </c>
      <c r="V1073" s="5" t="n">
        <f aca="false">IF($D1073=const_one,Sensitivity!$Y$900*$T1073,const_zero)</f>
        <v>359291848.117762</v>
      </c>
      <c r="W1073" s="5" t="n">
        <f aca="false">IF($E1073=const_one,Sensitivity!$V$900*$T1073,const_zero)</f>
        <v>101557846.820485</v>
      </c>
      <c r="X1073" s="5" t="n">
        <f aca="false">IF($F1073=const_one,Sensitivity!$S$900*$T1073,const_zero)</f>
        <v>0</v>
      </c>
      <c r="Y1073" s="5" t="n">
        <f aca="false">IF($G1073=const_one,Sensitivity!$P$900*$T1073,const_zero)</f>
        <v>175740951.982673</v>
      </c>
      <c r="Z1073" s="5" t="n">
        <f aca="false">IF($H1073=const_one,Sensitivity!$M$900*$T1073,const_zero)</f>
        <v>292901586.637788</v>
      </c>
      <c r="AA1073" s="5" t="n">
        <f aca="false">IF($I1073=const_one,Sensitivity!$J$900*$T1073,const_zero)</f>
        <v>292901586.637788</v>
      </c>
      <c r="AB1073" s="5" t="n">
        <f aca="false">(Sensitivity!$AE$900+Sensitivity!$AJ$900)*$T1073</f>
        <v>16432530.5365894</v>
      </c>
      <c r="AC1073" s="5" t="n">
        <f aca="false">common_rsa_total*$T1073</f>
        <v>527222855.948019</v>
      </c>
      <c r="AD1073" s="5" t="n">
        <f aca="false">IF($S1073=const_one,pre_f_options_issued*($T1073-option_strike_usd),const_zero)</f>
        <v>143950793.318894</v>
      </c>
      <c r="AE1073" s="5" t="n">
        <f aca="false">J1073+U1073</f>
        <v>30000000</v>
      </c>
      <c r="AF1073" s="5" t="n">
        <f aca="false">K1073+V1073</f>
        <v>359291848.117762</v>
      </c>
      <c r="AG1073" s="5" t="n">
        <f aca="false">L1073+W1073</f>
        <v>101557846.820485</v>
      </c>
      <c r="AH1073" s="5" t="n">
        <f aca="false">M1073+X1073</f>
        <v>60000000</v>
      </c>
      <c r="AI1073" s="5" t="n">
        <f aca="false">N1073+Y1073</f>
        <v>175740951.982673</v>
      </c>
      <c r="AJ1073" s="5" t="n">
        <f aca="false">O1073+Z1073</f>
        <v>292901586.637788</v>
      </c>
      <c r="AK1073" s="5" t="n">
        <f aca="false">P1073+AA1073</f>
        <v>292901586.637788</v>
      </c>
      <c r="AL1073" s="5" t="n">
        <f aca="false">INDEX($AE$955:$AE$1082,$B1073-$C1073*1+const_one)</f>
        <v>30000000</v>
      </c>
      <c r="AM1073" s="5" t="n">
        <f aca="false">INDEX($AF$955:$AF$1082,$B1073-$D1073*2+const_one)</f>
        <v>300000000</v>
      </c>
      <c r="AN1073" s="5" t="n">
        <f aca="false">INDEX($AG$955:$AG$1082,$B1073-$E1073*4+const_one)</f>
        <v>100000000</v>
      </c>
      <c r="AO1073" s="5" t="n">
        <f aca="false">INDEX($AH$955:$AH$1082,$B1073-$F1073*8+const_one)</f>
        <v>60000000</v>
      </c>
      <c r="AP1073" s="5" t="n">
        <f aca="false">INDEX($AI$955:$AI$1082,$B1073-$G1073*16+const_one)</f>
        <v>30000000</v>
      </c>
      <c r="AQ1073" s="5" t="n">
        <f aca="false">INDEX($AJ$955:$AJ$1082,$B1073-$H1073*32+const_one)</f>
        <v>15000000</v>
      </c>
      <c r="AR1073" s="5" t="n">
        <f aca="false">INDEX($AK$955:$AK$1082,$B1073-$I1073*64+const_one)</f>
        <v>5000000</v>
      </c>
      <c r="AS1073" s="5" t="n">
        <f aca="false">INDEX($AE$955:$AE$1082,$B1073+(const_one-$C1073)*1+const_one)</f>
        <v>46306015.3538132</v>
      </c>
      <c r="AT1073" s="5" t="n">
        <f aca="false">INDEX($AF$955:$AF$1082,$B1073+(const_one-$D1073)*2+const_one)</f>
        <v>359291848.117762</v>
      </c>
      <c r="AU1073" s="5" t="n">
        <f aca="false">INDEX($AG$955:$AG$1082,$B1073+(const_one-$E1073)*4+const_one)</f>
        <v>101557846.820485</v>
      </c>
      <c r="AV1073" s="5" t="n">
        <f aca="false">INDEX($AH$955:$AH$1082,$B1073+(const_one-$F1073)*8+const_one)</f>
        <v>135073888.24186</v>
      </c>
      <c r="AW1073" s="5" t="n">
        <f aca="false">INDEX($AI$955:$AI$1082,$B1073+(const_one-$G1073)*16+const_one)</f>
        <v>175740951.982673</v>
      </c>
      <c r="AX1073" s="5" t="n">
        <f aca="false">INDEX($AJ$955:$AJ$1082,$B1073+(const_one-$H1073)*32+const_one)</f>
        <v>292901586.637788</v>
      </c>
      <c r="AY1073" s="5" t="n">
        <f aca="false">INDEX($AK$955:$AK$1082,$B1073+(const_one-$I1073)*64+const_one)</f>
        <v>292901586.637788</v>
      </c>
      <c r="AZ1073" s="5" t="n">
        <f aca="false">--($C1073=--(AS1073&gt;AL1073))</f>
        <v>0</v>
      </c>
      <c r="BA1073" s="5" t="n">
        <f aca="false">--($D1073=--(AT1073&gt;AM1073))</f>
        <v>1</v>
      </c>
      <c r="BB1073" s="5" t="n">
        <f aca="false">--($E1073=--(AU1073&gt;AN1073))</f>
        <v>1</v>
      </c>
      <c r="BC1073" s="5" t="n">
        <f aca="false">--($F1073=--(AV1073&gt;AO1073))</f>
        <v>0</v>
      </c>
      <c r="BD1073" s="5" t="n">
        <f aca="false">--($G1073=--(AW1073&gt;AP1073))</f>
        <v>1</v>
      </c>
      <c r="BE1073" s="5" t="n">
        <f aca="false">--($H1073=--(AX1073&gt;AQ1073))</f>
        <v>1</v>
      </c>
      <c r="BF1073" s="5" t="n">
        <f aca="false">--($I1073=--(AY1073&gt;AR1073))</f>
        <v>1</v>
      </c>
      <c r="BG1073" s="5" t="n">
        <f aca="false">SUM(AZ1073:BF1073)</f>
        <v>5</v>
      </c>
      <c r="BH1073" s="5" t="n">
        <f aca="false">SUM(AE1073:AK1073)+AB1073+AC1073+AD1073</f>
        <v>2000000000</v>
      </c>
    </row>
    <row r="1074" customFormat="false" ht="15" hidden="true" customHeight="false" outlineLevel="0" collapsed="false">
      <c r="A1074" s="5" t="n">
        <f aca="false">sensitivity_exit_usd</f>
        <v>2000000000</v>
      </c>
      <c r="B1074" s="2" t="n">
        <f aca="false">ROW()-ROW($B$955)</f>
        <v>119</v>
      </c>
      <c r="C1074" s="2" t="n">
        <f aca="false">MOD(QUOTIENT($B1074,1),2)</f>
        <v>1</v>
      </c>
      <c r="D1074" s="2" t="n">
        <f aca="false">MOD(QUOTIENT($B1074,2),2)</f>
        <v>1</v>
      </c>
      <c r="E1074" s="2" t="n">
        <f aca="false">MOD(QUOTIENT($B1074,4),2)</f>
        <v>1</v>
      </c>
      <c r="F1074" s="2" t="n">
        <f aca="false">MOD(QUOTIENT($B1074,8),2)</f>
        <v>0</v>
      </c>
      <c r="G1074" s="2" t="n">
        <f aca="false">MOD(QUOTIENT($B1074,16),2)</f>
        <v>1</v>
      </c>
      <c r="H1074" s="2" t="n">
        <f aca="false">MOD(QUOTIENT($B1074,32),2)</f>
        <v>1</v>
      </c>
      <c r="I1074" s="2" t="n">
        <f aca="false">MOD(QUOTIENT($B1074,64),2)</f>
        <v>1</v>
      </c>
      <c r="J1074" s="5" t="n">
        <f aca="false">IF($C1074=const_zero,MIN(class_series_f_invested_usd,MAX(const_zero,$A1074)),const_zero)</f>
        <v>0</v>
      </c>
      <c r="K1074" s="5" t="n">
        <f aca="false">IF($D1074=const_zero,MIN(class_series_e_invested_usd,MAX(const_zero,$A1074-SUM($J1074:$J1074))),const_zero)</f>
        <v>0</v>
      </c>
      <c r="L1074" s="5" t="n">
        <f aca="false">IF($E1074=const_zero,MIN(class_series_d_invested_usd,MAX(const_zero,$A1074-SUM($J1074:$K1074))),const_zero)</f>
        <v>0</v>
      </c>
      <c r="M1074" s="5" t="n">
        <f aca="false">IF($F1074=const_zero,MIN(class_series_c_invested_usd,MAX(const_zero,$A1074-SUM($J1074:$L1074))),const_zero)</f>
        <v>60000000</v>
      </c>
      <c r="N1074" s="5" t="n">
        <f aca="false">IF($G1074=const_zero,MIN(class_series_b_invested_usd,MAX(const_zero,$A1074-SUM($J1074:$M1074))),const_zero)</f>
        <v>0</v>
      </c>
      <c r="O1074" s="5" t="n">
        <f aca="false">IF($H1074=const_zero,MIN(class_series_a_invested_usd,MAX(const_zero,$A1074-SUM($J1074:$N1074))),const_zero)</f>
        <v>0</v>
      </c>
      <c r="P1074" s="5" t="n">
        <f aca="false">IF($I1074=const_zero,MIN(class_seed_invested_usd,MAX(const_zero,$A1074-SUM($J1074:$O1074))),const_zero)</f>
        <v>0</v>
      </c>
      <c r="Q1074" s="5" t="n">
        <f aca="false">MAX(const_zero,$A1074-SUM($J1074:$P1074))</f>
        <v>1940000000</v>
      </c>
      <c r="R1074" s="9" t="n">
        <f aca="false">common_rsa_total+Sensitivity!$AE$900+Sensitivity!$AJ$900+IF($C1074=const_one,Sensitivity!$D$900,const_zero)+IF($D1074=const_one,Sensitivity!$Y$900,const_zero)+IF($E1074=const_one,Sensitivity!$V$900,const_zero)+IF($F1074=const_one,Sensitivity!$S$900,const_zero)+IF($G1074=const_one,Sensitivity!$P$900,const_zero)+IF($H1074=const_one,Sensitivity!$M$900,const_zero)+IF($I1074=const_one,Sensitivity!$J$900,const_zero)</f>
        <v>30944752.5358044</v>
      </c>
      <c r="S1074" s="23" t="b">
        <f aca="false">IF($R1074&gt;const_zero,--($Q1074&gt;option_strike_usd*$R1074),const_zero)</f>
        <v>1</v>
      </c>
      <c r="T1074" s="7" t="n">
        <f aca="false">IF($R1074&gt;const_zero,IF($S1074=const_one,($Q1074+option_strike_usd*pre_f_options_issued)/($R1074+pre_f_options_issued),$Q1074/$R1074),const_zero)</f>
        <v>58.0808603059763</v>
      </c>
      <c r="U1074" s="5" t="n">
        <f aca="false">IF($C1074=const_one,Sensitivity!$D$900*$T1074,const_zero)</f>
        <v>46306015.3538132</v>
      </c>
      <c r="V1074" s="5" t="n">
        <f aca="false">IF($D1074=const_one,Sensitivity!$Y$900*$T1074,const_zero)</f>
        <v>356228518.23964</v>
      </c>
      <c r="W1074" s="5" t="n">
        <f aca="false">IF($E1074=const_one,Sensitivity!$V$900*$T1074,const_zero)</f>
        <v>100691962.47562</v>
      </c>
      <c r="X1074" s="5" t="n">
        <f aca="false">IF($F1074=const_one,Sensitivity!$S$900*$T1074,const_zero)</f>
        <v>0</v>
      </c>
      <c r="Y1074" s="5" t="n">
        <f aca="false">IF($G1074=const_one,Sensitivity!$P$900*$T1074,const_zero)</f>
        <v>174242580.917929</v>
      </c>
      <c r="Z1074" s="5" t="n">
        <f aca="false">IF($H1074=const_one,Sensitivity!$M$900*$T1074,const_zero)</f>
        <v>290404301.529882</v>
      </c>
      <c r="AA1074" s="5" t="n">
        <f aca="false">IF($I1074=const_one,Sensitivity!$J$900*$T1074,const_zero)</f>
        <v>290404301.529882</v>
      </c>
      <c r="AB1074" s="5" t="n">
        <f aca="false">(Sensitivity!$AE$900+Sensitivity!$AJ$900)*$T1074</f>
        <v>16292426.4345075</v>
      </c>
      <c r="AC1074" s="5" t="n">
        <f aca="false">common_rsa_total*$T1074</f>
        <v>522727742.753787</v>
      </c>
      <c r="AD1074" s="5" t="n">
        <f aca="false">IF($S1074=const_one,pre_f_options_issued*($T1074-option_strike_usd),const_zero)</f>
        <v>142702150.764941</v>
      </c>
      <c r="AE1074" s="5" t="n">
        <f aca="false">J1074+U1074</f>
        <v>46306015.3538132</v>
      </c>
      <c r="AF1074" s="5" t="n">
        <f aca="false">K1074+V1074</f>
        <v>356228518.23964</v>
      </c>
      <c r="AG1074" s="5" t="n">
        <f aca="false">L1074+W1074</f>
        <v>100691962.47562</v>
      </c>
      <c r="AH1074" s="5" t="n">
        <f aca="false">M1074+X1074</f>
        <v>60000000</v>
      </c>
      <c r="AI1074" s="5" t="n">
        <f aca="false">N1074+Y1074</f>
        <v>174242580.917929</v>
      </c>
      <c r="AJ1074" s="5" t="n">
        <f aca="false">O1074+Z1074</f>
        <v>290404301.529882</v>
      </c>
      <c r="AK1074" s="5" t="n">
        <f aca="false">P1074+AA1074</f>
        <v>290404301.529882</v>
      </c>
      <c r="AL1074" s="5" t="n">
        <f aca="false">INDEX($AE$955:$AE$1082,$B1074-$C1074*1+const_one)</f>
        <v>30000000</v>
      </c>
      <c r="AM1074" s="5" t="n">
        <f aca="false">INDEX($AF$955:$AF$1082,$B1074-$D1074*2+const_one)</f>
        <v>300000000</v>
      </c>
      <c r="AN1074" s="5" t="n">
        <f aca="false">INDEX($AG$955:$AG$1082,$B1074-$E1074*4+const_one)</f>
        <v>100000000</v>
      </c>
      <c r="AO1074" s="5" t="n">
        <f aca="false">INDEX($AH$955:$AH$1082,$B1074-$F1074*8+const_one)</f>
        <v>60000000</v>
      </c>
      <c r="AP1074" s="5" t="n">
        <f aca="false">INDEX($AI$955:$AI$1082,$B1074-$G1074*16+const_one)</f>
        <v>30000000</v>
      </c>
      <c r="AQ1074" s="5" t="n">
        <f aca="false">INDEX($AJ$955:$AJ$1082,$B1074-$H1074*32+const_one)</f>
        <v>15000000</v>
      </c>
      <c r="AR1074" s="5" t="n">
        <f aca="false">INDEX($AK$955:$AK$1082,$B1074-$I1074*64+const_one)</f>
        <v>5000000</v>
      </c>
      <c r="AS1074" s="5" t="n">
        <f aca="false">INDEX($AE$955:$AE$1082,$B1074+(const_one-$C1074)*1+const_one)</f>
        <v>46306015.3538132</v>
      </c>
      <c r="AT1074" s="5" t="n">
        <f aca="false">INDEX($AF$955:$AF$1082,$B1074+(const_one-$D1074)*2+const_one)</f>
        <v>356228518.23964</v>
      </c>
      <c r="AU1074" s="5" t="n">
        <f aca="false">INDEX($AG$955:$AG$1082,$B1074+(const_one-$E1074)*4+const_one)</f>
        <v>100691962.47562</v>
      </c>
      <c r="AV1074" s="5" t="n">
        <f aca="false">INDEX($AH$955:$AH$1082,$B1074+(const_one-$F1074)*8+const_one)</f>
        <v>134078202.805262</v>
      </c>
      <c r="AW1074" s="5" t="n">
        <f aca="false">INDEX($AI$955:$AI$1082,$B1074+(const_one-$G1074)*16+const_one)</f>
        <v>174242580.917929</v>
      </c>
      <c r="AX1074" s="5" t="n">
        <f aca="false">INDEX($AJ$955:$AJ$1082,$B1074+(const_one-$H1074)*32+const_one)</f>
        <v>290404301.529882</v>
      </c>
      <c r="AY1074" s="5" t="n">
        <f aca="false">INDEX($AK$955:$AK$1082,$B1074+(const_one-$I1074)*64+const_one)</f>
        <v>290404301.529882</v>
      </c>
      <c r="AZ1074" s="5" t="n">
        <f aca="false">--($C1074=--(AS1074&gt;AL1074))</f>
        <v>1</v>
      </c>
      <c r="BA1074" s="5" t="n">
        <f aca="false">--($D1074=--(AT1074&gt;AM1074))</f>
        <v>1</v>
      </c>
      <c r="BB1074" s="5" t="n">
        <f aca="false">--($E1074=--(AU1074&gt;AN1074))</f>
        <v>1</v>
      </c>
      <c r="BC1074" s="5" t="n">
        <f aca="false">--($F1074=--(AV1074&gt;AO1074))</f>
        <v>0</v>
      </c>
      <c r="BD1074" s="5" t="n">
        <f aca="false">--($G1074=--(AW1074&gt;AP1074))</f>
        <v>1</v>
      </c>
      <c r="BE1074" s="5" t="n">
        <f aca="false">--($H1074=--(AX1074&gt;AQ1074))</f>
        <v>1</v>
      </c>
      <c r="BF1074" s="5" t="n">
        <f aca="false">--($I1074=--(AY1074&gt;AR1074))</f>
        <v>1</v>
      </c>
      <c r="BG1074" s="5" t="n">
        <f aca="false">SUM(AZ1074:BF1074)</f>
        <v>6</v>
      </c>
      <c r="BH1074" s="5" t="n">
        <f aca="false">SUM(AE1074:AK1074)+AB1074+AC1074+AD1074</f>
        <v>2000000000</v>
      </c>
    </row>
    <row r="1075" customFormat="false" ht="15" hidden="true" customHeight="false" outlineLevel="0" collapsed="false">
      <c r="A1075" s="5" t="n">
        <f aca="false">sensitivity_exit_usd</f>
        <v>2000000000</v>
      </c>
      <c r="B1075" s="2" t="n">
        <f aca="false">ROW()-ROW($B$955)</f>
        <v>120</v>
      </c>
      <c r="C1075" s="2" t="n">
        <f aca="false">MOD(QUOTIENT($B1075,1),2)</f>
        <v>0</v>
      </c>
      <c r="D1075" s="2" t="n">
        <f aca="false">MOD(QUOTIENT($B1075,2),2)</f>
        <v>0</v>
      </c>
      <c r="E1075" s="2" t="n">
        <f aca="false">MOD(QUOTIENT($B1075,4),2)</f>
        <v>0</v>
      </c>
      <c r="F1075" s="2" t="n">
        <f aca="false">MOD(QUOTIENT($B1075,8),2)</f>
        <v>1</v>
      </c>
      <c r="G1075" s="2" t="n">
        <f aca="false">MOD(QUOTIENT($B1075,16),2)</f>
        <v>1</v>
      </c>
      <c r="H1075" s="2" t="n">
        <f aca="false">MOD(QUOTIENT($B1075,32),2)</f>
        <v>1</v>
      </c>
      <c r="I1075" s="2" t="n">
        <f aca="false">MOD(QUOTIENT($B1075,64),2)</f>
        <v>1</v>
      </c>
      <c r="J1075" s="5" t="n">
        <f aca="false">IF($C1075=const_zero,MIN(class_series_f_invested_usd,MAX(const_zero,$A1075)),const_zero)</f>
        <v>30000000</v>
      </c>
      <c r="K1075" s="5" t="n">
        <f aca="false">IF($D1075=const_zero,MIN(class_series_e_invested_usd,MAX(const_zero,$A1075-SUM($J1075:$J1075))),const_zero)</f>
        <v>300000000</v>
      </c>
      <c r="L1075" s="5" t="n">
        <f aca="false">IF($E1075=const_zero,MIN(class_series_d_invested_usd,MAX(const_zero,$A1075-SUM($J1075:$K1075))),const_zero)</f>
        <v>100000000</v>
      </c>
      <c r="M1075" s="5" t="n">
        <f aca="false">IF($F1075=const_zero,MIN(class_series_c_invested_usd,MAX(const_zero,$A1075-SUM($J1075:$L1075))),const_zero)</f>
        <v>0</v>
      </c>
      <c r="N1075" s="5" t="n">
        <f aca="false">IF($G1075=const_zero,MIN(class_series_b_invested_usd,MAX(const_zero,$A1075-SUM($J1075:$M1075))),const_zero)</f>
        <v>0</v>
      </c>
      <c r="O1075" s="5" t="n">
        <f aca="false">IF($H1075=const_zero,MIN(class_series_a_invested_usd,MAX(const_zero,$A1075-SUM($J1075:$N1075))),const_zero)</f>
        <v>0</v>
      </c>
      <c r="P1075" s="5" t="n">
        <f aca="false">IF($I1075=const_zero,MIN(class_seed_invested_usd,MAX(const_zero,$A1075-SUM($J1075:$O1075))),const_zero)</f>
        <v>0</v>
      </c>
      <c r="Q1075" s="5" t="n">
        <f aca="false">MAX(const_zero,$A1075-SUM($J1075:$P1075))</f>
        <v>1570000000</v>
      </c>
      <c r="R1075" s="9" t="n">
        <f aca="false">common_rsa_total+Sensitivity!$AE$900+Sensitivity!$AJ$900+IF($C1075=const_one,Sensitivity!$D$900,const_zero)+IF($D1075=const_one,Sensitivity!$Y$900,const_zero)+IF($E1075=const_one,Sensitivity!$V$900,const_zero)+IF($F1075=const_one,Sensitivity!$S$900,const_zero)+IF($G1075=const_one,Sensitivity!$P$900,const_zero)+IF($H1075=const_one,Sensitivity!$M$900,const_zero)+IF($I1075=const_one,Sensitivity!$J$900,const_zero)</f>
        <v>24680512.8289884</v>
      </c>
      <c r="S1075" s="23" t="b">
        <f aca="false">IF($R1075&gt;const_zero,--($Q1075&gt;option_strike_usd*$R1075),const_zero)</f>
        <v>1</v>
      </c>
      <c r="T1075" s="7" t="n">
        <f aca="false">IF($R1075&gt;const_zero,IF($S1075=const_one,($Q1075+option_strike_usd*pre_f_options_issued)/($R1075+pre_f_options_issued),$Q1075/$R1075),const_zero)</f>
        <v>57.8539488895481</v>
      </c>
      <c r="U1075" s="5" t="n">
        <f aca="false">IF($C1075=const_one,Sensitivity!$D$900*$T1075,const_zero)</f>
        <v>0</v>
      </c>
      <c r="V1075" s="5" t="n">
        <f aca="false">IF($D1075=const_one,Sensitivity!$Y$900*$T1075,const_zero)</f>
        <v>0</v>
      </c>
      <c r="W1075" s="5" t="n">
        <f aca="false">IF($E1075=const_one,Sensitivity!$V$900*$T1075,const_zero)</f>
        <v>0</v>
      </c>
      <c r="X1075" s="5" t="n">
        <f aca="false">IF($F1075=const_one,Sensitivity!$S$900*$T1075,const_zero)</f>
        <v>138849477.334916</v>
      </c>
      <c r="Y1075" s="5" t="n">
        <f aca="false">IF($G1075=const_one,Sensitivity!$P$900*$T1075,const_zero)</f>
        <v>173561846.668644</v>
      </c>
      <c r="Z1075" s="5" t="n">
        <f aca="false">IF($H1075=const_one,Sensitivity!$M$900*$T1075,const_zero)</f>
        <v>289269744.447741</v>
      </c>
      <c r="AA1075" s="5" t="n">
        <f aca="false">IF($I1075=const_one,Sensitivity!$J$900*$T1075,const_zero)</f>
        <v>289269744.447741</v>
      </c>
      <c r="AB1075" s="5" t="n">
        <f aca="false">(Sensitivity!$AE$900+Sensitivity!$AJ$900)*$T1075</f>
        <v>16228774.8711555</v>
      </c>
      <c r="AC1075" s="5" t="n">
        <f aca="false">common_rsa_total*$T1075</f>
        <v>520685540.005933</v>
      </c>
      <c r="AD1075" s="5" t="n">
        <f aca="false">IF($S1075=const_one,pre_f_options_issued*($T1075-option_strike_usd),const_zero)</f>
        <v>142134872.22387</v>
      </c>
      <c r="AE1075" s="5" t="n">
        <f aca="false">J1075+U1075</f>
        <v>30000000</v>
      </c>
      <c r="AF1075" s="5" t="n">
        <f aca="false">K1075+V1075</f>
        <v>300000000</v>
      </c>
      <c r="AG1075" s="5" t="n">
        <f aca="false">L1075+W1075</f>
        <v>100000000</v>
      </c>
      <c r="AH1075" s="5" t="n">
        <f aca="false">M1075+X1075</f>
        <v>138849477.334916</v>
      </c>
      <c r="AI1075" s="5" t="n">
        <f aca="false">N1075+Y1075</f>
        <v>173561846.668644</v>
      </c>
      <c r="AJ1075" s="5" t="n">
        <f aca="false">O1075+Z1075</f>
        <v>289269744.447741</v>
      </c>
      <c r="AK1075" s="5" t="n">
        <f aca="false">P1075+AA1075</f>
        <v>289269744.447741</v>
      </c>
      <c r="AL1075" s="5" t="n">
        <f aca="false">INDEX($AE$955:$AE$1082,$B1075-$C1075*1+const_one)</f>
        <v>30000000</v>
      </c>
      <c r="AM1075" s="5" t="n">
        <f aca="false">INDEX($AF$955:$AF$1082,$B1075-$D1075*2+const_one)</f>
        <v>300000000</v>
      </c>
      <c r="AN1075" s="5" t="n">
        <f aca="false">INDEX($AG$955:$AG$1082,$B1075-$E1075*4+const_one)</f>
        <v>100000000</v>
      </c>
      <c r="AO1075" s="5" t="n">
        <f aca="false">INDEX($AH$955:$AH$1082,$B1075-$F1075*8+const_one)</f>
        <v>60000000</v>
      </c>
      <c r="AP1075" s="5" t="n">
        <f aca="false">INDEX($AI$955:$AI$1082,$B1075-$G1075*16+const_one)</f>
        <v>30000000</v>
      </c>
      <c r="AQ1075" s="5" t="n">
        <f aca="false">INDEX($AJ$955:$AJ$1082,$B1075-$H1075*32+const_one)</f>
        <v>15000000</v>
      </c>
      <c r="AR1075" s="5" t="n">
        <f aca="false">INDEX($AK$955:$AK$1082,$B1075-$I1075*64+const_one)</f>
        <v>5000000</v>
      </c>
      <c r="AS1075" s="5" t="n">
        <f aca="false">INDEX($AE$955:$AE$1082,$B1075+(const_one-$C1075)*1+const_one)</f>
        <v>45665597.4806383</v>
      </c>
      <c r="AT1075" s="5" t="n">
        <f aca="false">INDEX($AF$955:$AF$1082,$B1075+(const_one-$D1075)*2+const_one)</f>
        <v>344740942.378322</v>
      </c>
      <c r="AU1075" s="5" t="n">
        <f aca="false">INDEX($AG$955:$AG$1082,$B1075+(const_one-$E1075)*4+const_one)</f>
        <v>100280674.934488</v>
      </c>
      <c r="AV1075" s="5" t="n">
        <f aca="false">INDEX($AH$955:$AH$1082,$B1075+(const_one-$F1075)*8+const_one)</f>
        <v>138849477.334916</v>
      </c>
      <c r="AW1075" s="5" t="n">
        <f aca="false">INDEX($AI$955:$AI$1082,$B1075+(const_one-$G1075)*16+const_one)</f>
        <v>173561846.668644</v>
      </c>
      <c r="AX1075" s="5" t="n">
        <f aca="false">INDEX($AJ$955:$AJ$1082,$B1075+(const_one-$H1075)*32+const_one)</f>
        <v>289269744.447741</v>
      </c>
      <c r="AY1075" s="5" t="n">
        <f aca="false">INDEX($AK$955:$AK$1082,$B1075+(const_one-$I1075)*64+const_one)</f>
        <v>289269744.447741</v>
      </c>
      <c r="AZ1075" s="5" t="n">
        <f aca="false">--($C1075=--(AS1075&gt;AL1075))</f>
        <v>0</v>
      </c>
      <c r="BA1075" s="5" t="n">
        <f aca="false">--($D1075=--(AT1075&gt;AM1075))</f>
        <v>0</v>
      </c>
      <c r="BB1075" s="5" t="n">
        <f aca="false">--($E1075=--(AU1075&gt;AN1075))</f>
        <v>0</v>
      </c>
      <c r="BC1075" s="5" t="n">
        <f aca="false">--($F1075=--(AV1075&gt;AO1075))</f>
        <v>1</v>
      </c>
      <c r="BD1075" s="5" t="n">
        <f aca="false">--($G1075=--(AW1075&gt;AP1075))</f>
        <v>1</v>
      </c>
      <c r="BE1075" s="5" t="n">
        <f aca="false">--($H1075=--(AX1075&gt;AQ1075))</f>
        <v>1</v>
      </c>
      <c r="BF1075" s="5" t="n">
        <f aca="false">--($I1075=--(AY1075&gt;AR1075))</f>
        <v>1</v>
      </c>
      <c r="BG1075" s="5" t="n">
        <f aca="false">SUM(AZ1075:BF1075)</f>
        <v>4</v>
      </c>
      <c r="BH1075" s="5" t="n">
        <f aca="false">SUM(AE1075:AK1075)+AB1075+AC1075+AD1075</f>
        <v>2000000000</v>
      </c>
    </row>
    <row r="1076" customFormat="false" ht="15" hidden="true" customHeight="false" outlineLevel="0" collapsed="false">
      <c r="A1076" s="5" t="n">
        <f aca="false">sensitivity_exit_usd</f>
        <v>2000000000</v>
      </c>
      <c r="B1076" s="2" t="n">
        <f aca="false">ROW()-ROW($B$955)</f>
        <v>121</v>
      </c>
      <c r="C1076" s="2" t="n">
        <f aca="false">MOD(QUOTIENT($B1076,1),2)</f>
        <v>1</v>
      </c>
      <c r="D1076" s="2" t="n">
        <f aca="false">MOD(QUOTIENT($B1076,2),2)</f>
        <v>0</v>
      </c>
      <c r="E1076" s="2" t="n">
        <f aca="false">MOD(QUOTIENT($B1076,4),2)</f>
        <v>0</v>
      </c>
      <c r="F1076" s="2" t="n">
        <f aca="false">MOD(QUOTIENT($B1076,8),2)</f>
        <v>1</v>
      </c>
      <c r="G1076" s="2" t="n">
        <f aca="false">MOD(QUOTIENT($B1076,16),2)</f>
        <v>1</v>
      </c>
      <c r="H1076" s="2" t="n">
        <f aca="false">MOD(QUOTIENT($B1076,32),2)</f>
        <v>1</v>
      </c>
      <c r="I1076" s="2" t="n">
        <f aca="false">MOD(QUOTIENT($B1076,64),2)</f>
        <v>1</v>
      </c>
      <c r="J1076" s="5" t="n">
        <f aca="false">IF($C1076=const_zero,MIN(class_series_f_invested_usd,MAX(const_zero,$A1076)),const_zero)</f>
        <v>0</v>
      </c>
      <c r="K1076" s="5" t="n">
        <f aca="false">IF($D1076=const_zero,MIN(class_series_e_invested_usd,MAX(const_zero,$A1076-SUM($J1076:$J1076))),const_zero)</f>
        <v>300000000</v>
      </c>
      <c r="L1076" s="5" t="n">
        <f aca="false">IF($E1076=const_zero,MIN(class_series_d_invested_usd,MAX(const_zero,$A1076-SUM($J1076:$K1076))),const_zero)</f>
        <v>100000000</v>
      </c>
      <c r="M1076" s="5" t="n">
        <f aca="false">IF($F1076=const_zero,MIN(class_series_c_invested_usd,MAX(const_zero,$A1076-SUM($J1076:$L1076))),const_zero)</f>
        <v>0</v>
      </c>
      <c r="N1076" s="5" t="n">
        <f aca="false">IF($G1076=const_zero,MIN(class_series_b_invested_usd,MAX(const_zero,$A1076-SUM($J1076:$M1076))),const_zero)</f>
        <v>0</v>
      </c>
      <c r="O1076" s="5" t="n">
        <f aca="false">IF($H1076=const_zero,MIN(class_series_a_invested_usd,MAX(const_zero,$A1076-SUM($J1076:$N1076))),const_zero)</f>
        <v>0</v>
      </c>
      <c r="P1076" s="5" t="n">
        <f aca="false">IF($I1076=const_zero,MIN(class_seed_invested_usd,MAX(const_zero,$A1076-SUM($J1076:$O1076))),const_zero)</f>
        <v>0</v>
      </c>
      <c r="Q1076" s="5" t="n">
        <f aca="false">MAX(const_zero,$A1076-SUM($J1076:$P1076))</f>
        <v>1600000000</v>
      </c>
      <c r="R1076" s="9" t="n">
        <f aca="false">common_rsa_total+Sensitivity!$AE$900+Sensitivity!$AJ$900+IF($C1076=const_one,Sensitivity!$D$900,const_zero)+IF($D1076=const_one,Sensitivity!$Y$900,const_zero)+IF($E1076=const_one,Sensitivity!$V$900,const_zero)+IF($F1076=const_one,Sensitivity!$S$900,const_zero)+IF($G1076=const_one,Sensitivity!$P$900,const_zero)+IF($H1076=const_one,Sensitivity!$M$900,const_zero)+IF($I1076=const_one,Sensitivity!$J$900,const_zero)</f>
        <v>25477780.8981917</v>
      </c>
      <c r="S1076" s="23" t="b">
        <f aca="false">IF($R1076&gt;const_zero,--($Q1076&gt;option_strike_usd*$R1076),const_zero)</f>
        <v>1</v>
      </c>
      <c r="T1076" s="7" t="n">
        <f aca="false">IF($R1076&gt;const_zero,IF($S1076=const_one,($Q1076+option_strike_usd*pre_f_options_issued)/($R1076+pre_f_options_issued),$Q1076/$R1076),const_zero)</f>
        <v>57.2775948825726</v>
      </c>
      <c r="U1076" s="5" t="n">
        <f aca="false">IF($C1076=const_one,Sensitivity!$D$900*$T1076,const_zero)</f>
        <v>45665597.4806383</v>
      </c>
      <c r="V1076" s="5" t="n">
        <f aca="false">IF($D1076=const_one,Sensitivity!$Y$900*$T1076,const_zero)</f>
        <v>0</v>
      </c>
      <c r="W1076" s="5" t="n">
        <f aca="false">IF($E1076=const_one,Sensitivity!$V$900*$T1076,const_zero)</f>
        <v>0</v>
      </c>
      <c r="X1076" s="5" t="n">
        <f aca="false">IF($F1076=const_one,Sensitivity!$S$900*$T1076,const_zero)</f>
        <v>137466227.718174</v>
      </c>
      <c r="Y1076" s="5" t="n">
        <f aca="false">IF($G1076=const_one,Sensitivity!$P$900*$T1076,const_zero)</f>
        <v>171832784.647718</v>
      </c>
      <c r="Z1076" s="5" t="n">
        <f aca="false">IF($H1076=const_one,Sensitivity!$M$900*$T1076,const_zero)</f>
        <v>286387974.412863</v>
      </c>
      <c r="AA1076" s="5" t="n">
        <f aca="false">IF($I1076=const_one,Sensitivity!$J$900*$T1076,const_zero)</f>
        <v>286387974.412863</v>
      </c>
      <c r="AB1076" s="5" t="n">
        <f aca="false">(Sensitivity!$AE$900+Sensitivity!$AJ$900)*$T1076</f>
        <v>16067100.17816</v>
      </c>
      <c r="AC1076" s="5" t="n">
        <f aca="false">common_rsa_total*$T1076</f>
        <v>515498353.943153</v>
      </c>
      <c r="AD1076" s="5" t="n">
        <f aca="false">IF($S1076=const_one,pre_f_options_issued*($T1076-option_strike_usd),const_zero)</f>
        <v>140693987.206431</v>
      </c>
      <c r="AE1076" s="5" t="n">
        <f aca="false">J1076+U1076</f>
        <v>45665597.4806383</v>
      </c>
      <c r="AF1076" s="5" t="n">
        <f aca="false">K1076+V1076</f>
        <v>300000000</v>
      </c>
      <c r="AG1076" s="5" t="n">
        <f aca="false">L1076+W1076</f>
        <v>100000000</v>
      </c>
      <c r="AH1076" s="5" t="n">
        <f aca="false">M1076+X1076</f>
        <v>137466227.718174</v>
      </c>
      <c r="AI1076" s="5" t="n">
        <f aca="false">N1076+Y1076</f>
        <v>171832784.647718</v>
      </c>
      <c r="AJ1076" s="5" t="n">
        <f aca="false">O1076+Z1076</f>
        <v>286387974.412863</v>
      </c>
      <c r="AK1076" s="5" t="n">
        <f aca="false">P1076+AA1076</f>
        <v>286387974.412863</v>
      </c>
      <c r="AL1076" s="5" t="n">
        <f aca="false">INDEX($AE$955:$AE$1082,$B1076-$C1076*1+const_one)</f>
        <v>30000000</v>
      </c>
      <c r="AM1076" s="5" t="n">
        <f aca="false">INDEX($AF$955:$AF$1082,$B1076-$D1076*2+const_one)</f>
        <v>300000000</v>
      </c>
      <c r="AN1076" s="5" t="n">
        <f aca="false">INDEX($AG$955:$AG$1082,$B1076-$E1076*4+const_one)</f>
        <v>100000000</v>
      </c>
      <c r="AO1076" s="5" t="n">
        <f aca="false">INDEX($AH$955:$AH$1082,$B1076-$F1076*8+const_one)</f>
        <v>60000000</v>
      </c>
      <c r="AP1076" s="5" t="n">
        <f aca="false">INDEX($AI$955:$AI$1082,$B1076-$G1076*16+const_one)</f>
        <v>30000000</v>
      </c>
      <c r="AQ1076" s="5" t="n">
        <f aca="false">INDEX($AJ$955:$AJ$1082,$B1076-$H1076*32+const_one)</f>
        <v>15000000</v>
      </c>
      <c r="AR1076" s="5" t="n">
        <f aca="false">INDEX($AK$955:$AK$1082,$B1076-$I1076*64+const_one)</f>
        <v>5000000</v>
      </c>
      <c r="AS1076" s="5" t="n">
        <f aca="false">INDEX($AE$955:$AE$1082,$B1076+(const_one-$C1076)*1+const_one)</f>
        <v>45665597.4806383</v>
      </c>
      <c r="AT1076" s="5" t="n">
        <f aca="false">INDEX($AF$955:$AF$1082,$B1076+(const_one-$D1076)*2+const_one)</f>
        <v>342077547.35282</v>
      </c>
      <c r="AU1076" s="5" t="n">
        <f aca="false">INDEX($AG$955:$AG$1082,$B1076+(const_one-$E1076)*4+const_one)</f>
        <v>99340261.1896375</v>
      </c>
      <c r="AV1076" s="5" t="n">
        <f aca="false">INDEX($AH$955:$AH$1082,$B1076+(const_one-$F1076)*8+const_one)</f>
        <v>137466227.718174</v>
      </c>
      <c r="AW1076" s="5" t="n">
        <f aca="false">INDEX($AI$955:$AI$1082,$B1076+(const_one-$G1076)*16+const_one)</f>
        <v>171832784.647718</v>
      </c>
      <c r="AX1076" s="5" t="n">
        <f aca="false">INDEX($AJ$955:$AJ$1082,$B1076+(const_one-$H1076)*32+const_one)</f>
        <v>286387974.412863</v>
      </c>
      <c r="AY1076" s="5" t="n">
        <f aca="false">INDEX($AK$955:$AK$1082,$B1076+(const_one-$I1076)*64+const_one)</f>
        <v>286387974.412863</v>
      </c>
      <c r="AZ1076" s="5" t="n">
        <f aca="false">--($C1076=--(AS1076&gt;AL1076))</f>
        <v>1</v>
      </c>
      <c r="BA1076" s="5" t="n">
        <f aca="false">--($D1076=--(AT1076&gt;AM1076))</f>
        <v>0</v>
      </c>
      <c r="BB1076" s="5" t="n">
        <f aca="false">--($E1076=--(AU1076&gt;AN1076))</f>
        <v>1</v>
      </c>
      <c r="BC1076" s="5" t="n">
        <f aca="false">--($F1076=--(AV1076&gt;AO1076))</f>
        <v>1</v>
      </c>
      <c r="BD1076" s="5" t="n">
        <f aca="false">--($G1076=--(AW1076&gt;AP1076))</f>
        <v>1</v>
      </c>
      <c r="BE1076" s="5" t="n">
        <f aca="false">--($H1076=--(AX1076&gt;AQ1076))</f>
        <v>1</v>
      </c>
      <c r="BF1076" s="5" t="n">
        <f aca="false">--($I1076=--(AY1076&gt;AR1076))</f>
        <v>1</v>
      </c>
      <c r="BG1076" s="5" t="n">
        <f aca="false">SUM(AZ1076:BF1076)</f>
        <v>6</v>
      </c>
      <c r="BH1076" s="5" t="n">
        <f aca="false">SUM(AE1076:AK1076)+AB1076+AC1076+AD1076</f>
        <v>2000000000</v>
      </c>
    </row>
    <row r="1077" customFormat="false" ht="15" hidden="true" customHeight="false" outlineLevel="0" collapsed="false">
      <c r="A1077" s="5" t="n">
        <f aca="false">sensitivity_exit_usd</f>
        <v>2000000000</v>
      </c>
      <c r="B1077" s="2" t="n">
        <f aca="false">ROW()-ROW($B$955)</f>
        <v>122</v>
      </c>
      <c r="C1077" s="2" t="n">
        <f aca="false">MOD(QUOTIENT($B1077,1),2)</f>
        <v>0</v>
      </c>
      <c r="D1077" s="2" t="n">
        <f aca="false">MOD(QUOTIENT($B1077,2),2)</f>
        <v>1</v>
      </c>
      <c r="E1077" s="2" t="n">
        <f aca="false">MOD(QUOTIENT($B1077,4),2)</f>
        <v>0</v>
      </c>
      <c r="F1077" s="2" t="n">
        <f aca="false">MOD(QUOTIENT($B1077,8),2)</f>
        <v>1</v>
      </c>
      <c r="G1077" s="2" t="n">
        <f aca="false">MOD(QUOTIENT($B1077,16),2)</f>
        <v>1</v>
      </c>
      <c r="H1077" s="2" t="n">
        <f aca="false">MOD(QUOTIENT($B1077,32),2)</f>
        <v>1</v>
      </c>
      <c r="I1077" s="2" t="n">
        <f aca="false">MOD(QUOTIENT($B1077,64),2)</f>
        <v>1</v>
      </c>
      <c r="J1077" s="5" t="n">
        <f aca="false">IF($C1077=const_zero,MIN(class_series_f_invested_usd,MAX(const_zero,$A1077)),const_zero)</f>
        <v>30000000</v>
      </c>
      <c r="K1077" s="5" t="n">
        <f aca="false">IF($D1077=const_zero,MIN(class_series_e_invested_usd,MAX(const_zero,$A1077-SUM($J1077:$J1077))),const_zero)</f>
        <v>0</v>
      </c>
      <c r="L1077" s="5" t="n">
        <f aca="false">IF($E1077=const_zero,MIN(class_series_d_invested_usd,MAX(const_zero,$A1077-SUM($J1077:$K1077))),const_zero)</f>
        <v>100000000</v>
      </c>
      <c r="M1077" s="5" t="n">
        <f aca="false">IF($F1077=const_zero,MIN(class_series_c_invested_usd,MAX(const_zero,$A1077-SUM($J1077:$L1077))),const_zero)</f>
        <v>0</v>
      </c>
      <c r="N1077" s="5" t="n">
        <f aca="false">IF($G1077=const_zero,MIN(class_series_b_invested_usd,MAX(const_zero,$A1077-SUM($J1077:$M1077))),const_zero)</f>
        <v>0</v>
      </c>
      <c r="O1077" s="5" t="n">
        <f aca="false">IF($H1077=const_zero,MIN(class_series_a_invested_usd,MAX(const_zero,$A1077-SUM($J1077:$N1077))),const_zero)</f>
        <v>0</v>
      </c>
      <c r="P1077" s="5" t="n">
        <f aca="false">IF($I1077=const_zero,MIN(class_seed_invested_usd,MAX(const_zero,$A1077-SUM($J1077:$O1077))),const_zero)</f>
        <v>0</v>
      </c>
      <c r="Q1077" s="5" t="n">
        <f aca="false">MAX(const_zero,$A1077-SUM($J1077:$P1077))</f>
        <v>1870000000</v>
      </c>
      <c r="R1077" s="9" t="n">
        <f aca="false">common_rsa_total+Sensitivity!$AE$900+Sensitivity!$AJ$900+IF($C1077=const_one,Sensitivity!$D$900,const_zero)+IF($D1077=const_one,Sensitivity!$Y$900,const_zero)+IF($E1077=const_one,Sensitivity!$V$900,const_zero)+IF($F1077=const_one,Sensitivity!$S$900,const_zero)+IF($G1077=const_one,Sensitivity!$P$900,const_zero)+IF($H1077=const_one,Sensitivity!$M$900,const_zero)+IF($I1077=const_one,Sensitivity!$J$900,const_zero)</f>
        <v>30813833.1063222</v>
      </c>
      <c r="S1077" s="23" t="b">
        <f aca="false">IF($R1077&gt;const_zero,--($Q1077&gt;option_strike_usd*$R1077),const_zero)</f>
        <v>1</v>
      </c>
      <c r="T1077" s="7" t="n">
        <f aca="false">IF($R1077&gt;const_zero,IF($S1077=const_one,($Q1077+option_strike_usd*pre_f_options_issued)/($R1077+pre_f_options_issued),$Q1077/$R1077),const_zero)</f>
        <v>56.2078819937607</v>
      </c>
      <c r="U1077" s="5" t="n">
        <f aca="false">IF($C1077=const_one,Sensitivity!$D$900*$T1077,const_zero)</f>
        <v>0</v>
      </c>
      <c r="V1077" s="5" t="n">
        <f aca="false">IF($D1077=const_one,Sensitivity!$Y$900*$T1077,const_zero)</f>
        <v>344740942.378322</v>
      </c>
      <c r="W1077" s="5" t="n">
        <f aca="false">IF($E1077=const_one,Sensitivity!$V$900*$T1077,const_zero)</f>
        <v>0</v>
      </c>
      <c r="X1077" s="5" t="n">
        <f aca="false">IF($F1077=const_one,Sensitivity!$S$900*$T1077,const_zero)</f>
        <v>134898916.785026</v>
      </c>
      <c r="Y1077" s="5" t="n">
        <f aca="false">IF($G1077=const_one,Sensitivity!$P$900*$T1077,const_zero)</f>
        <v>168623645.981282</v>
      </c>
      <c r="Z1077" s="5" t="n">
        <f aca="false">IF($H1077=const_one,Sensitivity!$M$900*$T1077,const_zero)</f>
        <v>281039409.968804</v>
      </c>
      <c r="AA1077" s="5" t="n">
        <f aca="false">IF($I1077=const_one,Sensitivity!$J$900*$T1077,const_zero)</f>
        <v>281039409.968804</v>
      </c>
      <c r="AB1077" s="5" t="n">
        <f aca="false">(Sensitivity!$AE$900+Sensitivity!$AJ$900)*$T1077</f>
        <v>15767031.9895141</v>
      </c>
      <c r="AC1077" s="5" t="n">
        <f aca="false">common_rsa_total*$T1077</f>
        <v>505870937.943847</v>
      </c>
      <c r="AD1077" s="5" t="n">
        <f aca="false">IF($S1077=const_one,pre_f_options_issued*($T1077-option_strike_usd),const_zero)</f>
        <v>138019704.984402</v>
      </c>
      <c r="AE1077" s="5" t="n">
        <f aca="false">J1077+U1077</f>
        <v>30000000</v>
      </c>
      <c r="AF1077" s="5" t="n">
        <f aca="false">K1077+V1077</f>
        <v>344740942.378322</v>
      </c>
      <c r="AG1077" s="5" t="n">
        <f aca="false">L1077+W1077</f>
        <v>100000000</v>
      </c>
      <c r="AH1077" s="5" t="n">
        <f aca="false">M1077+X1077</f>
        <v>134898916.785026</v>
      </c>
      <c r="AI1077" s="5" t="n">
        <f aca="false">N1077+Y1077</f>
        <v>168623645.981282</v>
      </c>
      <c r="AJ1077" s="5" t="n">
        <f aca="false">O1077+Z1077</f>
        <v>281039409.968804</v>
      </c>
      <c r="AK1077" s="5" t="n">
        <f aca="false">P1077+AA1077</f>
        <v>281039409.968804</v>
      </c>
      <c r="AL1077" s="5" t="n">
        <f aca="false">INDEX($AE$955:$AE$1082,$B1077-$C1077*1+const_one)</f>
        <v>30000000</v>
      </c>
      <c r="AM1077" s="5" t="n">
        <f aca="false">INDEX($AF$955:$AF$1082,$B1077-$D1077*2+const_one)</f>
        <v>300000000</v>
      </c>
      <c r="AN1077" s="5" t="n">
        <f aca="false">INDEX($AG$955:$AG$1082,$B1077-$E1077*4+const_one)</f>
        <v>100000000</v>
      </c>
      <c r="AO1077" s="5" t="n">
        <f aca="false">INDEX($AH$955:$AH$1082,$B1077-$F1077*8+const_one)</f>
        <v>60000000</v>
      </c>
      <c r="AP1077" s="5" t="n">
        <f aca="false">INDEX($AI$955:$AI$1082,$B1077-$G1077*16+const_one)</f>
        <v>30000000</v>
      </c>
      <c r="AQ1077" s="5" t="n">
        <f aca="false">INDEX($AJ$955:$AJ$1082,$B1077-$H1077*32+const_one)</f>
        <v>15000000</v>
      </c>
      <c r="AR1077" s="5" t="n">
        <f aca="false">INDEX($AK$955:$AK$1082,$B1077-$I1077*64+const_one)</f>
        <v>5000000</v>
      </c>
      <c r="AS1077" s="5" t="n">
        <f aca="false">INDEX($AE$955:$AE$1082,$B1077+(const_one-$C1077)*1+const_one)</f>
        <v>44466535.80177</v>
      </c>
      <c r="AT1077" s="5" t="n">
        <f aca="false">INDEX($AF$955:$AF$1082,$B1077+(const_one-$D1077)*2+const_one)</f>
        <v>344740942.378322</v>
      </c>
      <c r="AU1077" s="5" t="n">
        <f aca="false">INDEX($AG$955:$AG$1082,$B1077+(const_one-$E1077)*4+const_one)</f>
        <v>97571262.5369372</v>
      </c>
      <c r="AV1077" s="5" t="n">
        <f aca="false">INDEX($AH$955:$AH$1082,$B1077+(const_one-$F1077)*8+const_one)</f>
        <v>134898916.785026</v>
      </c>
      <c r="AW1077" s="5" t="n">
        <f aca="false">INDEX($AI$955:$AI$1082,$B1077+(const_one-$G1077)*16+const_one)</f>
        <v>168623645.981282</v>
      </c>
      <c r="AX1077" s="5" t="n">
        <f aca="false">INDEX($AJ$955:$AJ$1082,$B1077+(const_one-$H1077)*32+const_one)</f>
        <v>281039409.968804</v>
      </c>
      <c r="AY1077" s="5" t="n">
        <f aca="false">INDEX($AK$955:$AK$1082,$B1077+(const_one-$I1077)*64+const_one)</f>
        <v>281039409.968804</v>
      </c>
      <c r="AZ1077" s="5" t="n">
        <f aca="false">--($C1077=--(AS1077&gt;AL1077))</f>
        <v>0</v>
      </c>
      <c r="BA1077" s="5" t="n">
        <f aca="false">--($D1077=--(AT1077&gt;AM1077))</f>
        <v>1</v>
      </c>
      <c r="BB1077" s="5" t="n">
        <f aca="false">--($E1077=--(AU1077&gt;AN1077))</f>
        <v>1</v>
      </c>
      <c r="BC1077" s="5" t="n">
        <f aca="false">--($F1077=--(AV1077&gt;AO1077))</f>
        <v>1</v>
      </c>
      <c r="BD1077" s="5" t="n">
        <f aca="false">--($G1077=--(AW1077&gt;AP1077))</f>
        <v>1</v>
      </c>
      <c r="BE1077" s="5" t="n">
        <f aca="false">--($H1077=--(AX1077&gt;AQ1077))</f>
        <v>1</v>
      </c>
      <c r="BF1077" s="5" t="n">
        <f aca="false">--($I1077=--(AY1077&gt;AR1077))</f>
        <v>1</v>
      </c>
      <c r="BG1077" s="5" t="n">
        <f aca="false">SUM(AZ1077:BF1077)</f>
        <v>6</v>
      </c>
      <c r="BH1077" s="5" t="n">
        <f aca="false">SUM(AE1077:AK1077)+AB1077+AC1077+AD1077</f>
        <v>2000000000</v>
      </c>
    </row>
    <row r="1078" customFormat="false" ht="15" hidden="true" customHeight="false" outlineLevel="0" collapsed="false">
      <c r="A1078" s="5" t="n">
        <f aca="false">sensitivity_exit_usd</f>
        <v>2000000000</v>
      </c>
      <c r="B1078" s="2" t="n">
        <f aca="false">ROW()-ROW($B$955)</f>
        <v>123</v>
      </c>
      <c r="C1078" s="2" t="n">
        <f aca="false">MOD(QUOTIENT($B1078,1),2)</f>
        <v>1</v>
      </c>
      <c r="D1078" s="2" t="n">
        <f aca="false">MOD(QUOTIENT($B1078,2),2)</f>
        <v>1</v>
      </c>
      <c r="E1078" s="2" t="n">
        <f aca="false">MOD(QUOTIENT($B1078,4),2)</f>
        <v>0</v>
      </c>
      <c r="F1078" s="2" t="n">
        <f aca="false">MOD(QUOTIENT($B1078,8),2)</f>
        <v>1</v>
      </c>
      <c r="G1078" s="2" t="n">
        <f aca="false">MOD(QUOTIENT($B1078,16),2)</f>
        <v>1</v>
      </c>
      <c r="H1078" s="2" t="n">
        <f aca="false">MOD(QUOTIENT($B1078,32),2)</f>
        <v>1</v>
      </c>
      <c r="I1078" s="2" t="n">
        <f aca="false">MOD(QUOTIENT($B1078,64),2)</f>
        <v>1</v>
      </c>
      <c r="J1078" s="5" t="n">
        <f aca="false">IF($C1078=const_zero,MIN(class_series_f_invested_usd,MAX(const_zero,$A1078)),const_zero)</f>
        <v>0</v>
      </c>
      <c r="K1078" s="5" t="n">
        <f aca="false">IF($D1078=const_zero,MIN(class_series_e_invested_usd,MAX(const_zero,$A1078-SUM($J1078:$J1078))),const_zero)</f>
        <v>0</v>
      </c>
      <c r="L1078" s="5" t="n">
        <f aca="false">IF($E1078=const_zero,MIN(class_series_d_invested_usd,MAX(const_zero,$A1078-SUM($J1078:$K1078))),const_zero)</f>
        <v>100000000</v>
      </c>
      <c r="M1078" s="5" t="n">
        <f aca="false">IF($F1078=const_zero,MIN(class_series_c_invested_usd,MAX(const_zero,$A1078-SUM($J1078:$L1078))),const_zero)</f>
        <v>0</v>
      </c>
      <c r="N1078" s="5" t="n">
        <f aca="false">IF($G1078=const_zero,MIN(class_series_b_invested_usd,MAX(const_zero,$A1078-SUM($J1078:$M1078))),const_zero)</f>
        <v>0</v>
      </c>
      <c r="O1078" s="5" t="n">
        <f aca="false">IF($H1078=const_zero,MIN(class_series_a_invested_usd,MAX(const_zero,$A1078-SUM($J1078:$N1078))),const_zero)</f>
        <v>0</v>
      </c>
      <c r="P1078" s="5" t="n">
        <f aca="false">IF($I1078=const_zero,MIN(class_seed_invested_usd,MAX(const_zero,$A1078-SUM($J1078:$O1078))),const_zero)</f>
        <v>0</v>
      </c>
      <c r="Q1078" s="5" t="n">
        <f aca="false">MAX(const_zero,$A1078-SUM($J1078:$P1078))</f>
        <v>1900000000</v>
      </c>
      <c r="R1078" s="9" t="n">
        <f aca="false">common_rsa_total+Sensitivity!$AE$900+Sensitivity!$AJ$900+IF($C1078=const_one,Sensitivity!$D$900,const_zero)+IF($D1078=const_one,Sensitivity!$Y$900,const_zero)+IF($E1078=const_one,Sensitivity!$V$900,const_zero)+IF($F1078=const_one,Sensitivity!$S$900,const_zero)+IF($G1078=const_one,Sensitivity!$P$900,const_zero)+IF($H1078=const_one,Sensitivity!$M$900,const_zero)+IF($I1078=const_one,Sensitivity!$J$900,const_zero)</f>
        <v>31611101.1755256</v>
      </c>
      <c r="S1078" s="23" t="b">
        <f aca="false">IF($R1078&gt;const_zero,--($Q1078&gt;option_strike_usd*$R1078),const_zero)</f>
        <v>1</v>
      </c>
      <c r="T1078" s="7" t="n">
        <f aca="false">IF($R1078&gt;const_zero,IF($S1078=const_one,($Q1078+option_strike_usd*pre_f_options_issued)/($R1078+pre_f_options_issued),$Q1078/$R1078),const_zero)</f>
        <v>55.773631880434</v>
      </c>
      <c r="U1078" s="5" t="n">
        <f aca="false">IF($C1078=const_one,Sensitivity!$D$900*$T1078,const_zero)</f>
        <v>44466535.80177</v>
      </c>
      <c r="V1078" s="5" t="n">
        <f aca="false">IF($D1078=const_one,Sensitivity!$Y$900*$T1078,const_zero)</f>
        <v>342077547.35282</v>
      </c>
      <c r="W1078" s="5" t="n">
        <f aca="false">IF($E1078=const_one,Sensitivity!$V$900*$T1078,const_zero)</f>
        <v>0</v>
      </c>
      <c r="X1078" s="5" t="n">
        <f aca="false">IF($F1078=const_one,Sensitivity!$S$900*$T1078,const_zero)</f>
        <v>133856716.513041</v>
      </c>
      <c r="Y1078" s="5" t="n">
        <f aca="false">IF($G1078=const_one,Sensitivity!$P$900*$T1078,const_zero)</f>
        <v>167320895.641302</v>
      </c>
      <c r="Z1078" s="5" t="n">
        <f aca="false">IF($H1078=const_one,Sensitivity!$M$900*$T1078,const_zero)</f>
        <v>278868159.40217</v>
      </c>
      <c r="AA1078" s="5" t="n">
        <f aca="false">IF($I1078=const_one,Sensitivity!$J$900*$T1078,const_zero)</f>
        <v>278868159.40217</v>
      </c>
      <c r="AB1078" s="5" t="n">
        <f aca="false">(Sensitivity!$AE$900+Sensitivity!$AJ$900)*$T1078</f>
        <v>15645219.2617362</v>
      </c>
      <c r="AC1078" s="5" t="n">
        <f aca="false">common_rsa_total*$T1078</f>
        <v>501962686.923906</v>
      </c>
      <c r="AD1078" s="5" t="n">
        <f aca="false">IF($S1078=const_one,pre_f_options_issued*($T1078-option_strike_usd),const_zero)</f>
        <v>136934079.701085</v>
      </c>
      <c r="AE1078" s="5" t="n">
        <f aca="false">J1078+U1078</f>
        <v>44466535.80177</v>
      </c>
      <c r="AF1078" s="5" t="n">
        <f aca="false">K1078+V1078</f>
        <v>342077547.35282</v>
      </c>
      <c r="AG1078" s="5" t="n">
        <f aca="false">L1078+W1078</f>
        <v>100000000</v>
      </c>
      <c r="AH1078" s="5" t="n">
        <f aca="false">M1078+X1078</f>
        <v>133856716.513041</v>
      </c>
      <c r="AI1078" s="5" t="n">
        <f aca="false">N1078+Y1078</f>
        <v>167320895.641302</v>
      </c>
      <c r="AJ1078" s="5" t="n">
        <f aca="false">O1078+Z1078</f>
        <v>278868159.40217</v>
      </c>
      <c r="AK1078" s="5" t="n">
        <f aca="false">P1078+AA1078</f>
        <v>278868159.40217</v>
      </c>
      <c r="AL1078" s="5" t="n">
        <f aca="false">INDEX($AE$955:$AE$1082,$B1078-$C1078*1+const_one)</f>
        <v>30000000</v>
      </c>
      <c r="AM1078" s="5" t="n">
        <f aca="false">INDEX($AF$955:$AF$1082,$B1078-$D1078*2+const_one)</f>
        <v>300000000</v>
      </c>
      <c r="AN1078" s="5" t="n">
        <f aca="false">INDEX($AG$955:$AG$1082,$B1078-$E1078*4+const_one)</f>
        <v>100000000</v>
      </c>
      <c r="AO1078" s="5" t="n">
        <f aca="false">INDEX($AH$955:$AH$1082,$B1078-$F1078*8+const_one)</f>
        <v>60000000</v>
      </c>
      <c r="AP1078" s="5" t="n">
        <f aca="false">INDEX($AI$955:$AI$1082,$B1078-$G1078*16+const_one)</f>
        <v>30000000</v>
      </c>
      <c r="AQ1078" s="5" t="n">
        <f aca="false">INDEX($AJ$955:$AJ$1082,$B1078-$H1078*32+const_one)</f>
        <v>15000000</v>
      </c>
      <c r="AR1078" s="5" t="n">
        <f aca="false">INDEX($AK$955:$AK$1082,$B1078-$I1078*64+const_one)</f>
        <v>5000000</v>
      </c>
      <c r="AS1078" s="5" t="n">
        <f aca="false">INDEX($AE$955:$AE$1082,$B1078+(const_one-$C1078)*1+const_one)</f>
        <v>44466535.80177</v>
      </c>
      <c r="AT1078" s="5" t="n">
        <f aca="false">INDEX($AF$955:$AF$1082,$B1078+(const_one-$D1078)*2+const_one)</f>
        <v>342077547.35282</v>
      </c>
      <c r="AU1078" s="5" t="n">
        <f aca="false">INDEX($AG$955:$AG$1082,$B1078+(const_one-$E1078)*4+const_one)</f>
        <v>96852024.4487837</v>
      </c>
      <c r="AV1078" s="5" t="n">
        <f aca="false">INDEX($AH$955:$AH$1082,$B1078+(const_one-$F1078)*8+const_one)</f>
        <v>133856716.513041</v>
      </c>
      <c r="AW1078" s="5" t="n">
        <f aca="false">INDEX($AI$955:$AI$1082,$B1078+(const_one-$G1078)*16+const_one)</f>
        <v>167320895.641302</v>
      </c>
      <c r="AX1078" s="5" t="n">
        <f aca="false">INDEX($AJ$955:$AJ$1082,$B1078+(const_one-$H1078)*32+const_one)</f>
        <v>278868159.40217</v>
      </c>
      <c r="AY1078" s="5" t="n">
        <f aca="false">INDEX($AK$955:$AK$1082,$B1078+(const_one-$I1078)*64+const_one)</f>
        <v>278868159.40217</v>
      </c>
      <c r="AZ1078" s="5" t="n">
        <f aca="false">--($C1078=--(AS1078&gt;AL1078))</f>
        <v>1</v>
      </c>
      <c r="BA1078" s="5" t="n">
        <f aca="false">--($D1078=--(AT1078&gt;AM1078))</f>
        <v>1</v>
      </c>
      <c r="BB1078" s="5" t="n">
        <f aca="false">--($E1078=--(AU1078&gt;AN1078))</f>
        <v>1</v>
      </c>
      <c r="BC1078" s="5" t="n">
        <f aca="false">--($F1078=--(AV1078&gt;AO1078))</f>
        <v>1</v>
      </c>
      <c r="BD1078" s="5" t="n">
        <f aca="false">--($G1078=--(AW1078&gt;AP1078))</f>
        <v>1</v>
      </c>
      <c r="BE1078" s="5" t="n">
        <f aca="false">--($H1078=--(AX1078&gt;AQ1078))</f>
        <v>1</v>
      </c>
      <c r="BF1078" s="5" t="n">
        <f aca="false">--($I1078=--(AY1078&gt;AR1078))</f>
        <v>1</v>
      </c>
      <c r="BG1078" s="5" t="n">
        <f aca="false">SUM(AZ1078:BF1078)</f>
        <v>7</v>
      </c>
      <c r="BH1078" s="5" t="n">
        <f aca="false">SUM(AE1078:AK1078)+AB1078+AC1078+AD1078</f>
        <v>2000000000</v>
      </c>
    </row>
    <row r="1079" customFormat="false" ht="15" hidden="true" customHeight="false" outlineLevel="0" collapsed="false">
      <c r="A1079" s="5" t="n">
        <f aca="false">sensitivity_exit_usd</f>
        <v>2000000000</v>
      </c>
      <c r="B1079" s="2" t="n">
        <f aca="false">ROW()-ROW($B$955)</f>
        <v>124</v>
      </c>
      <c r="C1079" s="2" t="n">
        <f aca="false">MOD(QUOTIENT($B1079,1),2)</f>
        <v>0</v>
      </c>
      <c r="D1079" s="2" t="n">
        <f aca="false">MOD(QUOTIENT($B1079,2),2)</f>
        <v>0</v>
      </c>
      <c r="E1079" s="2" t="n">
        <f aca="false">MOD(QUOTIENT($B1079,4),2)</f>
        <v>1</v>
      </c>
      <c r="F1079" s="2" t="n">
        <f aca="false">MOD(QUOTIENT($B1079,8),2)</f>
        <v>1</v>
      </c>
      <c r="G1079" s="2" t="n">
        <f aca="false">MOD(QUOTIENT($B1079,16),2)</f>
        <v>1</v>
      </c>
      <c r="H1079" s="2" t="n">
        <f aca="false">MOD(QUOTIENT($B1079,32),2)</f>
        <v>1</v>
      </c>
      <c r="I1079" s="2" t="n">
        <f aca="false">MOD(QUOTIENT($B1079,64),2)</f>
        <v>1</v>
      </c>
      <c r="J1079" s="5" t="n">
        <f aca="false">IF($C1079=const_zero,MIN(class_series_f_invested_usd,MAX(const_zero,$A1079)),const_zero)</f>
        <v>30000000</v>
      </c>
      <c r="K1079" s="5" t="n">
        <f aca="false">IF($D1079=const_zero,MIN(class_series_e_invested_usd,MAX(const_zero,$A1079-SUM($J1079:$J1079))),const_zero)</f>
        <v>300000000</v>
      </c>
      <c r="L1079" s="5" t="n">
        <f aca="false">IF($E1079=const_zero,MIN(class_series_d_invested_usd,MAX(const_zero,$A1079-SUM($J1079:$K1079))),const_zero)</f>
        <v>0</v>
      </c>
      <c r="M1079" s="5" t="n">
        <f aca="false">IF($F1079=const_zero,MIN(class_series_c_invested_usd,MAX(const_zero,$A1079-SUM($J1079:$L1079))),const_zero)</f>
        <v>0</v>
      </c>
      <c r="N1079" s="5" t="n">
        <f aca="false">IF($G1079=const_zero,MIN(class_series_b_invested_usd,MAX(const_zero,$A1079-SUM($J1079:$M1079))),const_zero)</f>
        <v>0</v>
      </c>
      <c r="O1079" s="5" t="n">
        <f aca="false">IF($H1079=const_zero,MIN(class_series_a_invested_usd,MAX(const_zero,$A1079-SUM($J1079:$N1079))),const_zero)</f>
        <v>0</v>
      </c>
      <c r="P1079" s="5" t="n">
        <f aca="false">IF($I1079=const_zero,MIN(class_seed_invested_usd,MAX(const_zero,$A1079-SUM($J1079:$O1079))),const_zero)</f>
        <v>0</v>
      </c>
      <c r="Q1079" s="5" t="n">
        <f aca="false">MAX(const_zero,$A1079-SUM($J1079:$P1079))</f>
        <v>1670000000</v>
      </c>
      <c r="R1079" s="9" t="n">
        <f aca="false">common_rsa_total+Sensitivity!$AE$900+Sensitivity!$AJ$900+IF($C1079=const_one,Sensitivity!$D$900,const_zero)+IF($D1079=const_one,Sensitivity!$Y$900,const_zero)+IF($E1079=const_one,Sensitivity!$V$900,const_zero)+IF($F1079=const_one,Sensitivity!$S$900,const_zero)+IF($G1079=const_one,Sensitivity!$P$900,const_zero)+IF($H1079=const_one,Sensitivity!$M$900,const_zero)+IF($I1079=const_one,Sensitivity!$J$900,const_zero)</f>
        <v>26414164.1892672</v>
      </c>
      <c r="S1079" s="23" t="b">
        <f aca="false">IF($R1079&gt;const_zero,--($Q1079&gt;option_strike_usd*$R1079),const_zero)</f>
        <v>1</v>
      </c>
      <c r="T1079" s="7" t="n">
        <f aca="false">IF($R1079&gt;const_zero,IF($S1079=const_one,($Q1079+option_strike_usd*pre_f_options_issued)/($R1079+pre_f_options_issued),$Q1079/$R1079),const_zero)</f>
        <v>57.8436225599364</v>
      </c>
      <c r="U1079" s="5" t="n">
        <f aca="false">IF($C1079=const_one,Sensitivity!$D$900*$T1079,const_zero)</f>
        <v>0</v>
      </c>
      <c r="V1079" s="5" t="n">
        <f aca="false">IF($D1079=const_one,Sensitivity!$Y$900*$T1079,const_zero)</f>
        <v>0</v>
      </c>
      <c r="W1079" s="5" t="n">
        <f aca="false">IF($E1079=const_one,Sensitivity!$V$900*$T1079,const_zero)</f>
        <v>100280674.934488</v>
      </c>
      <c r="X1079" s="5" t="n">
        <f aca="false">IF($F1079=const_one,Sensitivity!$S$900*$T1079,const_zero)</f>
        <v>138824694.143847</v>
      </c>
      <c r="Y1079" s="5" t="n">
        <f aca="false">IF($G1079=const_one,Sensitivity!$P$900*$T1079,const_zero)</f>
        <v>173530867.679809</v>
      </c>
      <c r="Z1079" s="5" t="n">
        <f aca="false">IF($H1079=const_one,Sensitivity!$M$900*$T1079,const_zero)</f>
        <v>289218112.799682</v>
      </c>
      <c r="AA1079" s="5" t="n">
        <f aca="false">IF($I1079=const_one,Sensitivity!$J$900*$T1079,const_zero)</f>
        <v>289218112.799682</v>
      </c>
      <c r="AB1079" s="5" t="n">
        <f aca="false">(Sensitivity!$AE$900+Sensitivity!$AJ$900)*$T1079</f>
        <v>16225878.203223</v>
      </c>
      <c r="AC1079" s="5" t="n">
        <f aca="false">common_rsa_total*$T1079</f>
        <v>520592603.039428</v>
      </c>
      <c r="AD1079" s="5" t="n">
        <f aca="false">IF($S1079=const_one,pre_f_options_issued*($T1079-option_strike_usd),const_zero)</f>
        <v>142109056.399841</v>
      </c>
      <c r="AE1079" s="5" t="n">
        <f aca="false">J1079+U1079</f>
        <v>30000000</v>
      </c>
      <c r="AF1079" s="5" t="n">
        <f aca="false">K1079+V1079</f>
        <v>300000000</v>
      </c>
      <c r="AG1079" s="5" t="n">
        <f aca="false">L1079+W1079</f>
        <v>100280674.934488</v>
      </c>
      <c r="AH1079" s="5" t="n">
        <f aca="false">M1079+X1079</f>
        <v>138824694.143847</v>
      </c>
      <c r="AI1079" s="5" t="n">
        <f aca="false">N1079+Y1079</f>
        <v>173530867.679809</v>
      </c>
      <c r="AJ1079" s="5" t="n">
        <f aca="false">O1079+Z1079</f>
        <v>289218112.799682</v>
      </c>
      <c r="AK1079" s="5" t="n">
        <f aca="false">P1079+AA1079</f>
        <v>289218112.799682</v>
      </c>
      <c r="AL1079" s="5" t="n">
        <f aca="false">INDEX($AE$955:$AE$1082,$B1079-$C1079*1+const_one)</f>
        <v>30000000</v>
      </c>
      <c r="AM1079" s="5" t="n">
        <f aca="false">INDEX($AF$955:$AF$1082,$B1079-$D1079*2+const_one)</f>
        <v>300000000</v>
      </c>
      <c r="AN1079" s="5" t="n">
        <f aca="false">INDEX($AG$955:$AG$1082,$B1079-$E1079*4+const_one)</f>
        <v>100000000</v>
      </c>
      <c r="AO1079" s="5" t="n">
        <f aca="false">INDEX($AH$955:$AH$1082,$B1079-$F1079*8+const_one)</f>
        <v>60000000</v>
      </c>
      <c r="AP1079" s="5" t="n">
        <f aca="false">INDEX($AI$955:$AI$1082,$B1079-$G1079*16+const_one)</f>
        <v>30000000</v>
      </c>
      <c r="AQ1079" s="5" t="n">
        <f aca="false">INDEX($AJ$955:$AJ$1082,$B1079-$H1079*32+const_one)</f>
        <v>15000000</v>
      </c>
      <c r="AR1079" s="5" t="n">
        <f aca="false">INDEX($AK$955:$AK$1082,$B1079-$I1079*64+const_one)</f>
        <v>5000000</v>
      </c>
      <c r="AS1079" s="5" t="n">
        <f aca="false">INDEX($AE$955:$AE$1082,$B1079+(const_one-$C1079)*1+const_one)</f>
        <v>45684397.7096282</v>
      </c>
      <c r="AT1079" s="5" t="n">
        <f aca="false">INDEX($AF$955:$AF$1082,$B1079+(const_one-$D1079)*2+const_one)</f>
        <v>345188090.705054</v>
      </c>
      <c r="AU1079" s="5" t="n">
        <f aca="false">INDEX($AG$955:$AG$1082,$B1079+(const_one-$E1079)*4+const_one)</f>
        <v>100280674.934488</v>
      </c>
      <c r="AV1079" s="5" t="n">
        <f aca="false">INDEX($AH$955:$AH$1082,$B1079+(const_one-$F1079)*8+const_one)</f>
        <v>138824694.143847</v>
      </c>
      <c r="AW1079" s="5" t="n">
        <f aca="false">INDEX($AI$955:$AI$1082,$B1079+(const_one-$G1079)*16+const_one)</f>
        <v>173530867.679809</v>
      </c>
      <c r="AX1079" s="5" t="n">
        <f aca="false">INDEX($AJ$955:$AJ$1082,$B1079+(const_one-$H1079)*32+const_one)</f>
        <v>289218112.799682</v>
      </c>
      <c r="AY1079" s="5" t="n">
        <f aca="false">INDEX($AK$955:$AK$1082,$B1079+(const_one-$I1079)*64+const_one)</f>
        <v>289218112.799682</v>
      </c>
      <c r="AZ1079" s="5" t="n">
        <f aca="false">--($C1079=--(AS1079&gt;AL1079))</f>
        <v>0</v>
      </c>
      <c r="BA1079" s="5" t="n">
        <f aca="false">--($D1079=--(AT1079&gt;AM1079))</f>
        <v>0</v>
      </c>
      <c r="BB1079" s="5" t="n">
        <f aca="false">--($E1079=--(AU1079&gt;AN1079))</f>
        <v>1</v>
      </c>
      <c r="BC1079" s="5" t="n">
        <f aca="false">--($F1079=--(AV1079&gt;AO1079))</f>
        <v>1</v>
      </c>
      <c r="BD1079" s="5" t="n">
        <f aca="false">--($G1079=--(AW1079&gt;AP1079))</f>
        <v>1</v>
      </c>
      <c r="BE1079" s="5" t="n">
        <f aca="false">--($H1079=--(AX1079&gt;AQ1079))</f>
        <v>1</v>
      </c>
      <c r="BF1079" s="5" t="n">
        <f aca="false">--($I1079=--(AY1079&gt;AR1079))</f>
        <v>1</v>
      </c>
      <c r="BG1079" s="5" t="n">
        <f aca="false">SUM(AZ1079:BF1079)</f>
        <v>5</v>
      </c>
      <c r="BH1079" s="5" t="n">
        <f aca="false">SUM(AE1079:AK1079)+AB1079+AC1079+AD1079</f>
        <v>2000000000</v>
      </c>
    </row>
    <row r="1080" customFormat="false" ht="15" hidden="true" customHeight="false" outlineLevel="0" collapsed="false">
      <c r="A1080" s="5" t="n">
        <f aca="false">sensitivity_exit_usd</f>
        <v>2000000000</v>
      </c>
      <c r="B1080" s="2" t="n">
        <f aca="false">ROW()-ROW($B$955)</f>
        <v>125</v>
      </c>
      <c r="C1080" s="2" t="n">
        <f aca="false">MOD(QUOTIENT($B1080,1),2)</f>
        <v>1</v>
      </c>
      <c r="D1080" s="2" t="n">
        <f aca="false">MOD(QUOTIENT($B1080,2),2)</f>
        <v>0</v>
      </c>
      <c r="E1080" s="2" t="n">
        <f aca="false">MOD(QUOTIENT($B1080,4),2)</f>
        <v>1</v>
      </c>
      <c r="F1080" s="2" t="n">
        <f aca="false">MOD(QUOTIENT($B1080,8),2)</f>
        <v>1</v>
      </c>
      <c r="G1080" s="2" t="n">
        <f aca="false">MOD(QUOTIENT($B1080,16),2)</f>
        <v>1</v>
      </c>
      <c r="H1080" s="2" t="n">
        <f aca="false">MOD(QUOTIENT($B1080,32),2)</f>
        <v>1</v>
      </c>
      <c r="I1080" s="2" t="n">
        <f aca="false">MOD(QUOTIENT($B1080,64),2)</f>
        <v>1</v>
      </c>
      <c r="J1080" s="5" t="n">
        <f aca="false">IF($C1080=const_zero,MIN(class_series_f_invested_usd,MAX(const_zero,$A1080)),const_zero)</f>
        <v>0</v>
      </c>
      <c r="K1080" s="5" t="n">
        <f aca="false">IF($D1080=const_zero,MIN(class_series_e_invested_usd,MAX(const_zero,$A1080-SUM($J1080:$J1080))),const_zero)</f>
        <v>300000000</v>
      </c>
      <c r="L1080" s="5" t="n">
        <f aca="false">IF($E1080=const_zero,MIN(class_series_d_invested_usd,MAX(const_zero,$A1080-SUM($J1080:$K1080))),const_zero)</f>
        <v>0</v>
      </c>
      <c r="M1080" s="5" t="n">
        <f aca="false">IF($F1080=const_zero,MIN(class_series_c_invested_usd,MAX(const_zero,$A1080-SUM($J1080:$L1080))),const_zero)</f>
        <v>0</v>
      </c>
      <c r="N1080" s="5" t="n">
        <f aca="false">IF($G1080=const_zero,MIN(class_series_b_invested_usd,MAX(const_zero,$A1080-SUM($J1080:$M1080))),const_zero)</f>
        <v>0</v>
      </c>
      <c r="O1080" s="5" t="n">
        <f aca="false">IF($H1080=const_zero,MIN(class_series_a_invested_usd,MAX(const_zero,$A1080-SUM($J1080:$N1080))),const_zero)</f>
        <v>0</v>
      </c>
      <c r="P1080" s="5" t="n">
        <f aca="false">IF($I1080=const_zero,MIN(class_seed_invested_usd,MAX(const_zero,$A1080-SUM($J1080:$O1080))),const_zero)</f>
        <v>0</v>
      </c>
      <c r="Q1080" s="5" t="n">
        <f aca="false">MAX(const_zero,$A1080-SUM($J1080:$P1080))</f>
        <v>1700000000</v>
      </c>
      <c r="R1080" s="9" t="n">
        <f aca="false">common_rsa_total+Sensitivity!$AE$900+Sensitivity!$AJ$900+IF($C1080=const_one,Sensitivity!$D$900,const_zero)+IF($D1080=const_one,Sensitivity!$Y$900,const_zero)+IF($E1080=const_one,Sensitivity!$V$900,const_zero)+IF($F1080=const_one,Sensitivity!$S$900,const_zero)+IF($G1080=const_one,Sensitivity!$P$900,const_zero)+IF($H1080=const_one,Sensitivity!$M$900,const_zero)+IF($I1080=const_one,Sensitivity!$J$900,const_zero)</f>
        <v>27211432.2584705</v>
      </c>
      <c r="S1080" s="23" t="b">
        <f aca="false">IF($R1080&gt;const_zero,--($Q1080&gt;option_strike_usd*$R1080),const_zero)</f>
        <v>1</v>
      </c>
      <c r="T1080" s="7" t="n">
        <f aca="false">IF($R1080&gt;const_zero,IF($S1080=const_one,($Q1080+option_strike_usd*pre_f_options_issued)/($R1080+pre_f_options_issued),$Q1080/$R1080),const_zero)</f>
        <v>57.3011756952454</v>
      </c>
      <c r="U1080" s="5" t="n">
        <f aca="false">IF($C1080=const_one,Sensitivity!$D$900*$T1080,const_zero)</f>
        <v>45684397.7096282</v>
      </c>
      <c r="V1080" s="5" t="n">
        <f aca="false">IF($D1080=const_one,Sensitivity!$Y$900*$T1080,const_zero)</f>
        <v>0</v>
      </c>
      <c r="W1080" s="5" t="n">
        <f aca="false">IF($E1080=const_one,Sensitivity!$V$900*$T1080,const_zero)</f>
        <v>99340261.1896375</v>
      </c>
      <c r="X1080" s="5" t="n">
        <f aca="false">IF($F1080=const_one,Sensitivity!$S$900*$T1080,const_zero)</f>
        <v>137522821.668589</v>
      </c>
      <c r="Y1080" s="5" t="n">
        <f aca="false">IF($G1080=const_one,Sensitivity!$P$900*$T1080,const_zero)</f>
        <v>171903527.085736</v>
      </c>
      <c r="Z1080" s="5" t="n">
        <f aca="false">IF($H1080=const_one,Sensitivity!$M$900*$T1080,const_zero)</f>
        <v>286505878.476227</v>
      </c>
      <c r="AA1080" s="5" t="n">
        <f aca="false">IF($I1080=const_one,Sensitivity!$J$900*$T1080,const_zero)</f>
        <v>286505878.476227</v>
      </c>
      <c r="AB1080" s="5" t="n">
        <f aca="false">(Sensitivity!$AE$900+Sensitivity!$AJ$900)*$T1080</f>
        <v>16073714.8986327</v>
      </c>
      <c r="AC1080" s="5" t="n">
        <f aca="false">common_rsa_total*$T1080</f>
        <v>515710581.257209</v>
      </c>
      <c r="AD1080" s="5" t="n">
        <f aca="false">IF($S1080=const_one,pre_f_options_issued*($T1080-option_strike_usd),const_zero)</f>
        <v>140752939.238114</v>
      </c>
      <c r="AE1080" s="5" t="n">
        <f aca="false">J1080+U1080</f>
        <v>45684397.7096282</v>
      </c>
      <c r="AF1080" s="5" t="n">
        <f aca="false">K1080+V1080</f>
        <v>300000000</v>
      </c>
      <c r="AG1080" s="5" t="n">
        <f aca="false">L1080+W1080</f>
        <v>99340261.1896375</v>
      </c>
      <c r="AH1080" s="5" t="n">
        <f aca="false">M1080+X1080</f>
        <v>137522821.668589</v>
      </c>
      <c r="AI1080" s="5" t="n">
        <f aca="false">N1080+Y1080</f>
        <v>171903527.085736</v>
      </c>
      <c r="AJ1080" s="5" t="n">
        <f aca="false">O1080+Z1080</f>
        <v>286505878.476227</v>
      </c>
      <c r="AK1080" s="5" t="n">
        <f aca="false">P1080+AA1080</f>
        <v>286505878.476227</v>
      </c>
      <c r="AL1080" s="5" t="n">
        <f aca="false">INDEX($AE$955:$AE$1082,$B1080-$C1080*1+const_one)</f>
        <v>30000000</v>
      </c>
      <c r="AM1080" s="5" t="n">
        <f aca="false">INDEX($AF$955:$AF$1082,$B1080-$D1080*2+const_one)</f>
        <v>300000000</v>
      </c>
      <c r="AN1080" s="5" t="n">
        <f aca="false">INDEX($AG$955:$AG$1082,$B1080-$E1080*4+const_one)</f>
        <v>100000000</v>
      </c>
      <c r="AO1080" s="5" t="n">
        <f aca="false">INDEX($AH$955:$AH$1082,$B1080-$F1080*8+const_one)</f>
        <v>60000000</v>
      </c>
      <c r="AP1080" s="5" t="n">
        <f aca="false">INDEX($AI$955:$AI$1082,$B1080-$G1080*16+const_one)</f>
        <v>30000000</v>
      </c>
      <c r="AQ1080" s="5" t="n">
        <f aca="false">INDEX($AJ$955:$AJ$1082,$B1080-$H1080*32+const_one)</f>
        <v>15000000</v>
      </c>
      <c r="AR1080" s="5" t="n">
        <f aca="false">INDEX($AK$955:$AK$1082,$B1080-$I1080*64+const_one)</f>
        <v>5000000</v>
      </c>
      <c r="AS1080" s="5" t="n">
        <f aca="false">INDEX($AE$955:$AE$1082,$B1080+(const_one-$C1080)*1+const_one)</f>
        <v>45684397.7096282</v>
      </c>
      <c r="AT1080" s="5" t="n">
        <f aca="false">INDEX($AF$955:$AF$1082,$B1080+(const_one-$D1080)*2+const_one)</f>
        <v>342643566.672498</v>
      </c>
      <c r="AU1080" s="5" t="n">
        <f aca="false">INDEX($AG$955:$AG$1082,$B1080+(const_one-$E1080)*4+const_one)</f>
        <v>99340261.1896375</v>
      </c>
      <c r="AV1080" s="5" t="n">
        <f aca="false">INDEX($AH$955:$AH$1082,$B1080+(const_one-$F1080)*8+const_one)</f>
        <v>137522821.668589</v>
      </c>
      <c r="AW1080" s="5" t="n">
        <f aca="false">INDEX($AI$955:$AI$1082,$B1080+(const_one-$G1080)*16+const_one)</f>
        <v>171903527.085736</v>
      </c>
      <c r="AX1080" s="5" t="n">
        <f aca="false">INDEX($AJ$955:$AJ$1082,$B1080+(const_one-$H1080)*32+const_one)</f>
        <v>286505878.476227</v>
      </c>
      <c r="AY1080" s="5" t="n">
        <f aca="false">INDEX($AK$955:$AK$1082,$B1080+(const_one-$I1080)*64+const_one)</f>
        <v>286505878.476227</v>
      </c>
      <c r="AZ1080" s="5" t="n">
        <f aca="false">--($C1080=--(AS1080&gt;AL1080))</f>
        <v>1</v>
      </c>
      <c r="BA1080" s="5" t="n">
        <f aca="false">--($D1080=--(AT1080&gt;AM1080))</f>
        <v>0</v>
      </c>
      <c r="BB1080" s="5" t="n">
        <f aca="false">--($E1080=--(AU1080&gt;AN1080))</f>
        <v>0</v>
      </c>
      <c r="BC1080" s="5" t="n">
        <f aca="false">--($F1080=--(AV1080&gt;AO1080))</f>
        <v>1</v>
      </c>
      <c r="BD1080" s="5" t="n">
        <f aca="false">--($G1080=--(AW1080&gt;AP1080))</f>
        <v>1</v>
      </c>
      <c r="BE1080" s="5" t="n">
        <f aca="false">--($H1080=--(AX1080&gt;AQ1080))</f>
        <v>1</v>
      </c>
      <c r="BF1080" s="5" t="n">
        <f aca="false">--($I1080=--(AY1080&gt;AR1080))</f>
        <v>1</v>
      </c>
      <c r="BG1080" s="5" t="n">
        <f aca="false">SUM(AZ1080:BF1080)</f>
        <v>5</v>
      </c>
      <c r="BH1080" s="5" t="n">
        <f aca="false">SUM(AE1080:AK1080)+AB1080+AC1080+AD1080</f>
        <v>2000000000</v>
      </c>
    </row>
    <row r="1081" customFormat="false" ht="15" hidden="true" customHeight="false" outlineLevel="0" collapsed="false">
      <c r="A1081" s="5" t="n">
        <f aca="false">sensitivity_exit_usd</f>
        <v>2000000000</v>
      </c>
      <c r="B1081" s="2" t="n">
        <f aca="false">ROW()-ROW($B$955)</f>
        <v>126</v>
      </c>
      <c r="C1081" s="2" t="n">
        <f aca="false">MOD(QUOTIENT($B1081,1),2)</f>
        <v>0</v>
      </c>
      <c r="D1081" s="2" t="n">
        <f aca="false">MOD(QUOTIENT($B1081,2),2)</f>
        <v>1</v>
      </c>
      <c r="E1081" s="2" t="n">
        <f aca="false">MOD(QUOTIENT($B1081,4),2)</f>
        <v>1</v>
      </c>
      <c r="F1081" s="2" t="n">
        <f aca="false">MOD(QUOTIENT($B1081,8),2)</f>
        <v>1</v>
      </c>
      <c r="G1081" s="2" t="n">
        <f aca="false">MOD(QUOTIENT($B1081,16),2)</f>
        <v>1</v>
      </c>
      <c r="H1081" s="2" t="n">
        <f aca="false">MOD(QUOTIENT($B1081,32),2)</f>
        <v>1</v>
      </c>
      <c r="I1081" s="2" t="n">
        <f aca="false">MOD(QUOTIENT($B1081,64),2)</f>
        <v>1</v>
      </c>
      <c r="J1081" s="5" t="n">
        <f aca="false">IF($C1081=const_zero,MIN(class_series_f_invested_usd,MAX(const_zero,$A1081)),const_zero)</f>
        <v>30000000</v>
      </c>
      <c r="K1081" s="5" t="n">
        <f aca="false">IF($D1081=const_zero,MIN(class_series_e_invested_usd,MAX(const_zero,$A1081-SUM($J1081:$J1081))),const_zero)</f>
        <v>0</v>
      </c>
      <c r="L1081" s="5" t="n">
        <f aca="false">IF($E1081=const_zero,MIN(class_series_d_invested_usd,MAX(const_zero,$A1081-SUM($J1081:$K1081))),const_zero)</f>
        <v>0</v>
      </c>
      <c r="M1081" s="5" t="n">
        <f aca="false">IF($F1081=const_zero,MIN(class_series_c_invested_usd,MAX(const_zero,$A1081-SUM($J1081:$L1081))),const_zero)</f>
        <v>0</v>
      </c>
      <c r="N1081" s="5" t="n">
        <f aca="false">IF($G1081=const_zero,MIN(class_series_b_invested_usd,MAX(const_zero,$A1081-SUM($J1081:$M1081))),const_zero)</f>
        <v>0</v>
      </c>
      <c r="O1081" s="5" t="n">
        <f aca="false">IF($H1081=const_zero,MIN(class_series_a_invested_usd,MAX(const_zero,$A1081-SUM($J1081:$N1081))),const_zero)</f>
        <v>0</v>
      </c>
      <c r="P1081" s="5" t="n">
        <f aca="false">IF($I1081=const_zero,MIN(class_seed_invested_usd,MAX(const_zero,$A1081-SUM($J1081:$O1081))),const_zero)</f>
        <v>0</v>
      </c>
      <c r="Q1081" s="5" t="n">
        <f aca="false">MAX(const_zero,$A1081-SUM($J1081:$P1081))</f>
        <v>1970000000</v>
      </c>
      <c r="R1081" s="9" t="n">
        <f aca="false">common_rsa_total+Sensitivity!$AE$900+Sensitivity!$AJ$900+IF($C1081=const_one,Sensitivity!$D$900,const_zero)+IF($D1081=const_one,Sensitivity!$Y$900,const_zero)+IF($E1081=const_one,Sensitivity!$V$900,const_zero)+IF($F1081=const_one,Sensitivity!$S$900,const_zero)+IF($G1081=const_one,Sensitivity!$P$900,const_zero)+IF($H1081=const_one,Sensitivity!$M$900,const_zero)+IF($I1081=const_one,Sensitivity!$J$900,const_zero)</f>
        <v>32547484.4666011</v>
      </c>
      <c r="S1081" s="23" t="b">
        <f aca="false">IF($R1081&gt;const_zero,--($Q1081&gt;option_strike_usd*$R1081),const_zero)</f>
        <v>1</v>
      </c>
      <c r="T1081" s="7" t="n">
        <f aca="false">IF($R1081&gt;const_zero,IF($S1081=const_one,($Q1081+option_strike_usd*pre_f_options_issued)/($R1081+pre_f_options_issued),$Q1081/$R1081),const_zero)</f>
        <v>56.2807867674417</v>
      </c>
      <c r="U1081" s="5" t="n">
        <f aca="false">IF($C1081=const_one,Sensitivity!$D$900*$T1081,const_zero)</f>
        <v>0</v>
      </c>
      <c r="V1081" s="5" t="n">
        <f aca="false">IF($D1081=const_one,Sensitivity!$Y$900*$T1081,const_zero)</f>
        <v>345188090.705054</v>
      </c>
      <c r="W1081" s="5" t="n">
        <f aca="false">IF($E1081=const_one,Sensitivity!$V$900*$T1081,const_zero)</f>
        <v>97571262.5369372</v>
      </c>
      <c r="X1081" s="5" t="n">
        <f aca="false">IF($F1081=const_one,Sensitivity!$S$900*$T1081,const_zero)</f>
        <v>135073888.24186</v>
      </c>
      <c r="Y1081" s="5" t="n">
        <f aca="false">IF($G1081=const_one,Sensitivity!$P$900*$T1081,const_zero)</f>
        <v>168842360.302325</v>
      </c>
      <c r="Z1081" s="5" t="n">
        <f aca="false">IF($H1081=const_one,Sensitivity!$M$900*$T1081,const_zero)</f>
        <v>281403933.837209</v>
      </c>
      <c r="AA1081" s="5" t="n">
        <f aca="false">IF($I1081=const_one,Sensitivity!$J$900*$T1081,const_zero)</f>
        <v>281403933.837209</v>
      </c>
      <c r="AB1081" s="5" t="n">
        <f aca="false">(Sensitivity!$AE$900+Sensitivity!$AJ$900)*$T1081</f>
        <v>15787482.7138261</v>
      </c>
      <c r="AC1081" s="5" t="n">
        <f aca="false">common_rsa_total*$T1081</f>
        <v>506527080.906976</v>
      </c>
      <c r="AD1081" s="5" t="n">
        <f aca="false">IF($S1081=const_one,pre_f_options_issued*($T1081-option_strike_usd),const_zero)</f>
        <v>138201966.918604</v>
      </c>
      <c r="AE1081" s="5" t="n">
        <f aca="false">J1081+U1081</f>
        <v>30000000</v>
      </c>
      <c r="AF1081" s="5" t="n">
        <f aca="false">K1081+V1081</f>
        <v>345188090.705054</v>
      </c>
      <c r="AG1081" s="5" t="n">
        <f aca="false">L1081+W1081</f>
        <v>97571262.5369372</v>
      </c>
      <c r="AH1081" s="5" t="n">
        <f aca="false">M1081+X1081</f>
        <v>135073888.24186</v>
      </c>
      <c r="AI1081" s="5" t="n">
        <f aca="false">N1081+Y1081</f>
        <v>168842360.302325</v>
      </c>
      <c r="AJ1081" s="5" t="n">
        <f aca="false">O1081+Z1081</f>
        <v>281403933.837209</v>
      </c>
      <c r="AK1081" s="5" t="n">
        <f aca="false">P1081+AA1081</f>
        <v>281403933.837209</v>
      </c>
      <c r="AL1081" s="5" t="n">
        <f aca="false">INDEX($AE$955:$AE$1082,$B1081-$C1081*1+const_one)</f>
        <v>30000000</v>
      </c>
      <c r="AM1081" s="5" t="n">
        <f aca="false">INDEX($AF$955:$AF$1082,$B1081-$D1081*2+const_one)</f>
        <v>300000000</v>
      </c>
      <c r="AN1081" s="5" t="n">
        <f aca="false">INDEX($AG$955:$AG$1082,$B1081-$E1081*4+const_one)</f>
        <v>100000000</v>
      </c>
      <c r="AO1081" s="5" t="n">
        <f aca="false">INDEX($AH$955:$AH$1082,$B1081-$F1081*8+const_one)</f>
        <v>60000000</v>
      </c>
      <c r="AP1081" s="5" t="n">
        <f aca="false">INDEX($AI$955:$AI$1082,$B1081-$G1081*16+const_one)</f>
        <v>30000000</v>
      </c>
      <c r="AQ1081" s="5" t="n">
        <f aca="false">INDEX($AJ$955:$AJ$1082,$B1081-$H1081*32+const_one)</f>
        <v>15000000</v>
      </c>
      <c r="AR1081" s="5" t="n">
        <f aca="false">INDEX($AK$955:$AK$1082,$B1081-$I1081*64+const_one)</f>
        <v>5000000</v>
      </c>
      <c r="AS1081" s="5" t="n">
        <f aca="false">INDEX($AE$955:$AE$1082,$B1081+(const_one-$C1081)*1+const_one)</f>
        <v>44540112.4470006</v>
      </c>
      <c r="AT1081" s="5" t="n">
        <f aca="false">INDEX($AF$955:$AF$1082,$B1081+(const_one-$D1081)*2+const_one)</f>
        <v>345188090.705054</v>
      </c>
      <c r="AU1081" s="5" t="n">
        <f aca="false">INDEX($AG$955:$AG$1082,$B1081+(const_one-$E1081)*4+const_one)</f>
        <v>97571262.5369372</v>
      </c>
      <c r="AV1081" s="5" t="n">
        <f aca="false">INDEX($AH$955:$AH$1082,$B1081+(const_one-$F1081)*8+const_one)</f>
        <v>135073888.24186</v>
      </c>
      <c r="AW1081" s="5" t="n">
        <f aca="false">INDEX($AI$955:$AI$1082,$B1081+(const_one-$G1081)*16+const_one)</f>
        <v>168842360.302325</v>
      </c>
      <c r="AX1081" s="5" t="n">
        <f aca="false">INDEX($AJ$955:$AJ$1082,$B1081+(const_one-$H1081)*32+const_one)</f>
        <v>281403933.837209</v>
      </c>
      <c r="AY1081" s="5" t="n">
        <f aca="false">INDEX($AK$955:$AK$1082,$B1081+(const_one-$I1081)*64+const_one)</f>
        <v>281403933.837209</v>
      </c>
      <c r="AZ1081" s="5" t="n">
        <f aca="false">--($C1081=--(AS1081&gt;AL1081))</f>
        <v>0</v>
      </c>
      <c r="BA1081" s="5" t="n">
        <f aca="false">--($D1081=--(AT1081&gt;AM1081))</f>
        <v>1</v>
      </c>
      <c r="BB1081" s="5" t="n">
        <f aca="false">--($E1081=--(AU1081&gt;AN1081))</f>
        <v>0</v>
      </c>
      <c r="BC1081" s="5" t="n">
        <f aca="false">--($F1081=--(AV1081&gt;AO1081))</f>
        <v>1</v>
      </c>
      <c r="BD1081" s="5" t="n">
        <f aca="false">--($G1081=--(AW1081&gt;AP1081))</f>
        <v>1</v>
      </c>
      <c r="BE1081" s="5" t="n">
        <f aca="false">--($H1081=--(AX1081&gt;AQ1081))</f>
        <v>1</v>
      </c>
      <c r="BF1081" s="5" t="n">
        <f aca="false">--($I1081=--(AY1081&gt;AR1081))</f>
        <v>1</v>
      </c>
      <c r="BG1081" s="5" t="n">
        <f aca="false">SUM(AZ1081:BF1081)</f>
        <v>5</v>
      </c>
      <c r="BH1081" s="5" t="n">
        <f aca="false">SUM(AE1081:AK1081)+AB1081+AC1081+AD1081</f>
        <v>2000000000</v>
      </c>
    </row>
    <row r="1082" customFormat="false" ht="15" hidden="true" customHeight="false" outlineLevel="0" collapsed="false">
      <c r="A1082" s="5" t="n">
        <f aca="false">sensitivity_exit_usd</f>
        <v>2000000000</v>
      </c>
      <c r="B1082" s="2" t="n">
        <f aca="false">ROW()-ROW($B$955)</f>
        <v>127</v>
      </c>
      <c r="C1082" s="2" t="n">
        <f aca="false">MOD(QUOTIENT($B1082,1),2)</f>
        <v>1</v>
      </c>
      <c r="D1082" s="2" t="n">
        <f aca="false">MOD(QUOTIENT($B1082,2),2)</f>
        <v>1</v>
      </c>
      <c r="E1082" s="2" t="n">
        <f aca="false">MOD(QUOTIENT($B1082,4),2)</f>
        <v>1</v>
      </c>
      <c r="F1082" s="2" t="n">
        <f aca="false">MOD(QUOTIENT($B1082,8),2)</f>
        <v>1</v>
      </c>
      <c r="G1082" s="2" t="n">
        <f aca="false">MOD(QUOTIENT($B1082,16),2)</f>
        <v>1</v>
      </c>
      <c r="H1082" s="2" t="n">
        <f aca="false">MOD(QUOTIENT($B1082,32),2)</f>
        <v>1</v>
      </c>
      <c r="I1082" s="2" t="n">
        <f aca="false">MOD(QUOTIENT($B1082,64),2)</f>
        <v>1</v>
      </c>
      <c r="J1082" s="5" t="n">
        <f aca="false">IF($C1082=const_zero,MIN(class_series_f_invested_usd,MAX(const_zero,$A1082)),const_zero)</f>
        <v>0</v>
      </c>
      <c r="K1082" s="5" t="n">
        <f aca="false">IF($D1082=const_zero,MIN(class_series_e_invested_usd,MAX(const_zero,$A1082-SUM($J1082:$J1082))),const_zero)</f>
        <v>0</v>
      </c>
      <c r="L1082" s="5" t="n">
        <f aca="false">IF($E1082=const_zero,MIN(class_series_d_invested_usd,MAX(const_zero,$A1082-SUM($J1082:$K1082))),const_zero)</f>
        <v>0</v>
      </c>
      <c r="M1082" s="5" t="n">
        <f aca="false">IF($F1082=const_zero,MIN(class_series_c_invested_usd,MAX(const_zero,$A1082-SUM($J1082:$L1082))),const_zero)</f>
        <v>0</v>
      </c>
      <c r="N1082" s="5" t="n">
        <f aca="false">IF($G1082=const_zero,MIN(class_series_b_invested_usd,MAX(const_zero,$A1082-SUM($J1082:$M1082))),const_zero)</f>
        <v>0</v>
      </c>
      <c r="O1082" s="5" t="n">
        <f aca="false">IF($H1082=const_zero,MIN(class_series_a_invested_usd,MAX(const_zero,$A1082-SUM($J1082:$N1082))),const_zero)</f>
        <v>0</v>
      </c>
      <c r="P1082" s="5" t="n">
        <f aca="false">IF($I1082=const_zero,MIN(class_seed_invested_usd,MAX(const_zero,$A1082-SUM($J1082:$O1082))),const_zero)</f>
        <v>0</v>
      </c>
      <c r="Q1082" s="5" t="n">
        <f aca="false">MAX(const_zero,$A1082-SUM($J1082:$P1082))</f>
        <v>2000000000</v>
      </c>
      <c r="R1082" s="9" t="n">
        <f aca="false">common_rsa_total+Sensitivity!$AE$900+Sensitivity!$AJ$900+IF($C1082=const_one,Sensitivity!$D$900,const_zero)+IF($D1082=const_one,Sensitivity!$Y$900,const_zero)+IF($E1082=const_one,Sensitivity!$V$900,const_zero)+IF($F1082=const_one,Sensitivity!$S$900,const_zero)+IF($G1082=const_one,Sensitivity!$P$900,const_zero)+IF($H1082=const_one,Sensitivity!$M$900,const_zero)+IF($I1082=const_one,Sensitivity!$J$900,const_zero)</f>
        <v>33344752.5358044</v>
      </c>
      <c r="S1082" s="23" t="b">
        <f aca="false">IF($R1082&gt;const_zero,--($Q1082&gt;option_strike_usd*$R1082),const_zero)</f>
        <v>1</v>
      </c>
      <c r="T1082" s="7" t="n">
        <f aca="false">IF($R1082&gt;const_zero,IF($S1082=const_one,($Q1082+option_strike_usd*pre_f_options_issued)/($R1082+pre_f_options_issued),$Q1082/$R1082),const_zero)</f>
        <v>55.8659178355258</v>
      </c>
      <c r="U1082" s="5" t="n">
        <f aca="false">IF($C1082=const_one,Sensitivity!$D$900*$T1082,const_zero)</f>
        <v>44540112.4470006</v>
      </c>
      <c r="V1082" s="5" t="n">
        <f aca="false">IF($D1082=const_one,Sensitivity!$Y$900*$T1082,const_zero)</f>
        <v>342643566.672498</v>
      </c>
      <c r="W1082" s="5" t="n">
        <f aca="false">IF($E1082=const_one,Sensitivity!$V$900*$T1082,const_zero)</f>
        <v>96852024.4487837</v>
      </c>
      <c r="X1082" s="5" t="n">
        <f aca="false">IF($F1082=const_one,Sensitivity!$S$900*$T1082,const_zero)</f>
        <v>134078202.805262</v>
      </c>
      <c r="Y1082" s="5" t="n">
        <f aca="false">IF($G1082=const_one,Sensitivity!$P$900*$T1082,const_zero)</f>
        <v>167597753.506577</v>
      </c>
      <c r="Z1082" s="5" t="n">
        <f aca="false">IF($H1082=const_one,Sensitivity!$M$900*$T1082,const_zero)</f>
        <v>279329589.177629</v>
      </c>
      <c r="AA1082" s="5" t="n">
        <f aca="false">IF($I1082=const_one,Sensitivity!$J$900*$T1082,const_zero)</f>
        <v>279329589.177629</v>
      </c>
      <c r="AB1082" s="5" t="n">
        <f aca="false">(Sensitivity!$AE$900+Sensitivity!$AJ$900)*$T1082</f>
        <v>15671106.6560749</v>
      </c>
      <c r="AC1082" s="5" t="n">
        <f aca="false">common_rsa_total*$T1082</f>
        <v>502793260.519732</v>
      </c>
      <c r="AD1082" s="5" t="n">
        <f aca="false">IF($S1082=const_one,pre_f_options_issued*($T1082-option_strike_usd),const_zero)</f>
        <v>137164794.588814</v>
      </c>
      <c r="AE1082" s="5" t="n">
        <f aca="false">J1082+U1082</f>
        <v>44540112.4470006</v>
      </c>
      <c r="AF1082" s="5" t="n">
        <f aca="false">K1082+V1082</f>
        <v>342643566.672498</v>
      </c>
      <c r="AG1082" s="5" t="n">
        <f aca="false">L1082+W1082</f>
        <v>96852024.4487837</v>
      </c>
      <c r="AH1082" s="5" t="n">
        <f aca="false">M1082+X1082</f>
        <v>134078202.805262</v>
      </c>
      <c r="AI1082" s="5" t="n">
        <f aca="false">N1082+Y1082</f>
        <v>167597753.506577</v>
      </c>
      <c r="AJ1082" s="5" t="n">
        <f aca="false">O1082+Z1082</f>
        <v>279329589.177629</v>
      </c>
      <c r="AK1082" s="5" t="n">
        <f aca="false">P1082+AA1082</f>
        <v>279329589.177629</v>
      </c>
      <c r="AL1082" s="5" t="n">
        <f aca="false">INDEX($AE$955:$AE$1082,$B1082-$C1082*1+const_one)</f>
        <v>30000000</v>
      </c>
      <c r="AM1082" s="5" t="n">
        <f aca="false">INDEX($AF$955:$AF$1082,$B1082-$D1082*2+const_one)</f>
        <v>300000000</v>
      </c>
      <c r="AN1082" s="5" t="n">
        <f aca="false">INDEX($AG$955:$AG$1082,$B1082-$E1082*4+const_one)</f>
        <v>100000000</v>
      </c>
      <c r="AO1082" s="5" t="n">
        <f aca="false">INDEX($AH$955:$AH$1082,$B1082-$F1082*8+const_one)</f>
        <v>60000000</v>
      </c>
      <c r="AP1082" s="5" t="n">
        <f aca="false">INDEX($AI$955:$AI$1082,$B1082-$G1082*16+const_one)</f>
        <v>30000000</v>
      </c>
      <c r="AQ1082" s="5" t="n">
        <f aca="false">INDEX($AJ$955:$AJ$1082,$B1082-$H1082*32+const_one)</f>
        <v>15000000</v>
      </c>
      <c r="AR1082" s="5" t="n">
        <f aca="false">INDEX($AK$955:$AK$1082,$B1082-$I1082*64+const_one)</f>
        <v>5000000</v>
      </c>
      <c r="AS1082" s="5" t="n">
        <f aca="false">INDEX($AE$955:$AE$1082,$B1082+(const_one-$C1082)*1+const_one)</f>
        <v>44540112.4470006</v>
      </c>
      <c r="AT1082" s="5" t="n">
        <f aca="false">INDEX($AF$955:$AF$1082,$B1082+(const_one-$D1082)*2+const_one)</f>
        <v>342643566.672498</v>
      </c>
      <c r="AU1082" s="5" t="n">
        <f aca="false">INDEX($AG$955:$AG$1082,$B1082+(const_one-$E1082)*4+const_one)</f>
        <v>96852024.4487837</v>
      </c>
      <c r="AV1082" s="5" t="n">
        <f aca="false">INDEX($AH$955:$AH$1082,$B1082+(const_one-$F1082)*8+const_one)</f>
        <v>134078202.805262</v>
      </c>
      <c r="AW1082" s="5" t="n">
        <f aca="false">INDEX($AI$955:$AI$1082,$B1082+(const_one-$G1082)*16+const_one)</f>
        <v>167597753.506577</v>
      </c>
      <c r="AX1082" s="5" t="n">
        <f aca="false">INDEX($AJ$955:$AJ$1082,$B1082+(const_one-$H1082)*32+const_one)</f>
        <v>279329589.177629</v>
      </c>
      <c r="AY1082" s="5" t="n">
        <f aca="false">INDEX($AK$955:$AK$1082,$B1082+(const_one-$I1082)*64+const_one)</f>
        <v>279329589.177629</v>
      </c>
      <c r="AZ1082" s="5" t="n">
        <f aca="false">--($C1082=--(AS1082&gt;AL1082))</f>
        <v>1</v>
      </c>
      <c r="BA1082" s="5" t="n">
        <f aca="false">--($D1082=--(AT1082&gt;AM1082))</f>
        <v>1</v>
      </c>
      <c r="BB1082" s="5" t="n">
        <f aca="false">--($E1082=--(AU1082&gt;AN1082))</f>
        <v>0</v>
      </c>
      <c r="BC1082" s="5" t="n">
        <f aca="false">--($F1082=--(AV1082&gt;AO1082))</f>
        <v>1</v>
      </c>
      <c r="BD1082" s="5" t="n">
        <f aca="false">--($G1082=--(AW1082&gt;AP1082))</f>
        <v>1</v>
      </c>
      <c r="BE1082" s="5" t="n">
        <f aca="false">--($H1082=--(AX1082&gt;AQ1082))</f>
        <v>1</v>
      </c>
      <c r="BF1082" s="5" t="n">
        <f aca="false">--($I1082=--(AY1082&gt;AR1082))</f>
        <v>1</v>
      </c>
      <c r="BG1082" s="5" t="n">
        <f aca="false">SUM(AZ1082:BF1082)</f>
        <v>6</v>
      </c>
      <c r="BH1082" s="5" t="n">
        <f aca="false">SUM(AE1082:AK1082)+AB1082+AC1082+AD1082</f>
        <v>2000000000</v>
      </c>
    </row>
    <row r="1083" customFormat="false" ht="15" hidden="true" customHeight="false" outlineLevel="0" collapsed="false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</row>
    <row r="1084" customFormat="false" ht="15" hidden="true" customHeight="false" outlineLevel="0" collapsed="false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</row>
    <row r="1085" customFormat="false" ht="15" hidden="true" customHeight="false" outlineLevel="0" collapsed="false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</row>
    <row r="1086" customFormat="false" ht="15" hidden="true" customHeight="false" outlineLevel="0" collapsed="false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</row>
    <row r="1087" customFormat="false" ht="15" hidden="true" customHeight="false" outlineLevel="0" collapsed="false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</row>
    <row r="1088" customFormat="false" ht="15" hidden="true" customHeight="false" outlineLevel="0" collapsed="false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</row>
    <row r="1089" customFormat="false" ht="15" hidden="true" customHeight="false" outlineLevel="0" collapsed="false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</row>
    <row r="1090" customFormat="false" ht="15" hidden="true" customHeight="false" outlineLevel="0" collapsed="false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</row>
    <row r="1091" customFormat="false" ht="15" hidden="true" customHeight="false" outlineLevel="0" collapsed="false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</row>
    <row r="1092" customFormat="false" ht="15" hidden="true" customHeight="false" outlineLevel="0" collapsed="false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</row>
    <row r="1093" customFormat="false" ht="15" hidden="true" customHeight="false" outlineLevel="0" collapsed="false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</row>
    <row r="1094" customFormat="false" ht="15" hidden="true" customHeight="false" outlineLevel="0" collapsed="false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</row>
    <row r="1095" customFormat="false" ht="15" hidden="true" customHeight="false" outlineLevel="0" collapsed="false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</row>
    <row r="1096" customFormat="false" ht="15" hidden="true" customHeight="false" outlineLevel="0" collapsed="false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</row>
    <row r="1097" customFormat="false" ht="15" hidden="true" customHeight="false" outlineLevel="0" collapsed="false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</row>
    <row r="1098" customFormat="false" ht="15" hidden="true" customHeight="false" outlineLevel="0" collapsed="false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</row>
    <row r="1099" customFormat="false" ht="15" hidden="true" customHeight="false" outlineLevel="0" collapsed="false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</row>
    <row r="1100" customFormat="false" ht="15" hidden="true" customHeight="false" outlineLevel="0" collapsed="false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</row>
    <row r="1101" customFormat="false" ht="15" hidden="true" customHeight="false" outlineLevel="0" collapsed="false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</row>
    <row r="1102" customFormat="false" ht="15" hidden="true" customHeight="false" outlineLevel="0" collapsed="false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</row>
    <row r="1103" customFormat="false" ht="15" hidden="true" customHeight="false" outlineLevel="0" collapsed="false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</row>
    <row r="1104" customFormat="false" ht="15" hidden="true" customHeight="false" outlineLevel="0" collapsed="false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</row>
    <row r="1105" customFormat="false" ht="15" hidden="true" customHeight="false" outlineLevel="0" collapsed="false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</row>
    <row r="1106" customFormat="false" ht="15" hidden="true" customHeight="false" outlineLevel="0" collapsed="false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</row>
    <row r="1107" customFormat="false" ht="15" hidden="true" customHeight="false" outlineLevel="0" collapsed="false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</row>
    <row r="1108" customFormat="false" ht="15" hidden="true" customHeight="false" outlineLevel="0" collapsed="false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</row>
    <row r="1109" customFormat="false" ht="15" hidden="true" customHeight="false" outlineLevel="0" collapsed="false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</row>
    <row r="1110" customFormat="false" ht="15" hidden="true" customHeight="false" outlineLevel="0" collapsed="false">
      <c r="A1110" s="5" t="n">
        <f aca="false">sensitivity_pre_high_usd</f>
        <v>1800000000</v>
      </c>
      <c r="B1110" s="2" t="n">
        <f aca="false">sensitivity_esop_base</f>
        <v>0.13</v>
      </c>
      <c r="C1110" s="5" t="n">
        <f aca="false">Sensitivity!$E$1161</f>
        <v>48.4254965689102</v>
      </c>
      <c r="D1110" s="2" t="n">
        <f aca="false">series_f_primary_raise_usd/C1110</f>
        <v>619508.360793153</v>
      </c>
      <c r="E1110" s="2" t="n">
        <f aca="false">our_fund_check_usd/C1110</f>
        <v>206502.786931051</v>
      </c>
      <c r="F1110" s="2" t="n">
        <f aca="false">f_lead_primary_check_usd/C1110</f>
        <v>413005.573862102</v>
      </c>
      <c r="G1110" s="2" t="n">
        <f aca="false">Sensitivity!$AC$1161</f>
        <v>552540.647589169</v>
      </c>
      <c r="H1110" s="2" t="n">
        <f aca="false">Sensitivity!$G$1161</f>
        <v>1</v>
      </c>
      <c r="I1110" s="2" t="n">
        <f aca="false">class_seed_issue_pps/H1110</f>
        <v>1</v>
      </c>
      <c r="J1110" s="2" t="n">
        <f aca="false">Sensitivity!$H$1161</f>
        <v>5000000</v>
      </c>
      <c r="K1110" s="2" t="n">
        <f aca="false">Sensitivity!$I$1161</f>
        <v>3</v>
      </c>
      <c r="L1110" s="2" t="n">
        <f aca="false">class_series_a_issue_pps/K1110</f>
        <v>1</v>
      </c>
      <c r="M1110" s="2" t="n">
        <f aca="false">Sensitivity!$J$1161</f>
        <v>5000000</v>
      </c>
      <c r="N1110" s="2" t="n">
        <f aca="false">Sensitivity!$K$1161</f>
        <v>10</v>
      </c>
      <c r="O1110" s="2" t="n">
        <f aca="false">class_series_b_issue_pps/N1110</f>
        <v>1</v>
      </c>
      <c r="P1110" s="2" t="n">
        <f aca="false">Sensitivity!$L$1161</f>
        <v>3000000</v>
      </c>
      <c r="Q1110" s="2" t="n">
        <f aca="false">Sensitivity!$M$1161</f>
        <v>25</v>
      </c>
      <c r="R1110" s="2" t="n">
        <f aca="false">class_series_c_issue_pps/Q1110</f>
        <v>1</v>
      </c>
      <c r="S1110" s="2" t="n">
        <f aca="false">Sensitivity!$N$1161</f>
        <v>2400000</v>
      </c>
      <c r="T1110" s="8" t="n">
        <f aca="false">Sensitivity!$O$1161</f>
        <v>57.957090019194</v>
      </c>
      <c r="U1110" s="2" t="n">
        <f aca="false">class_series_d_issue_pps/T1110</f>
        <v>1.03524866379816</v>
      </c>
      <c r="V1110" s="2" t="n">
        <f aca="false">Sensitivity!$P$1161</f>
        <v>1725414.78474648</v>
      </c>
      <c r="W1110" s="8" t="n">
        <f aca="false">Sensitivity!$Q$1161</f>
        <v>49.14611939099</v>
      </c>
      <c r="X1110" s="2" t="n">
        <f aca="false">class_series_e_issue_pps/W1110</f>
        <v>1.00024806859954</v>
      </c>
      <c r="Y1110" s="2" t="n">
        <f aca="false">Sensitivity!$R$1161</f>
        <v>6104180.88005613</v>
      </c>
      <c r="Z1110" s="2" t="n">
        <f aca="false">Sensitivity!$S$1161</f>
        <v>6301.6648026146</v>
      </c>
      <c r="AA1110" s="5" t="n">
        <f aca="false">Sensitivity!$T$1161</f>
        <v>26.8458634142104</v>
      </c>
      <c r="AB1110" s="5" t="n">
        <f aca="false">Sensitivity!$U$1161</f>
        <v>38.7403972551282</v>
      </c>
      <c r="AC1110" s="5" t="n">
        <f aca="false">MIN(AA1110,AB1110)</f>
        <v>26.8458634142104</v>
      </c>
      <c r="AD1110" s="2" t="str">
        <f aca="false">IF(AA1110&lt;=AB1110,lbl_cap,lbl_discount)</f>
        <v>cap</v>
      </c>
      <c r="AE1110" s="2" t="n">
        <f aca="false">note_a_principal_usd/AC1110</f>
        <v>186248.433244778</v>
      </c>
      <c r="AF1110" s="5" t="n">
        <f aca="false">Sensitivity!$X$1161</f>
        <v>42.823054468158</v>
      </c>
      <c r="AG1110" s="5" t="n">
        <f aca="false">Sensitivity!$Y$1161</f>
        <v>41.1616720835737</v>
      </c>
      <c r="AH1110" s="5" t="n">
        <f aca="false">MIN(AF1110,AG1110)</f>
        <v>41.1616720835737</v>
      </c>
      <c r="AI1110" s="2" t="str">
        <f aca="false">IF(AF1110&lt;=AG1110,lbl_cap,lbl_discount)</f>
        <v>discount</v>
      </c>
      <c r="AJ1110" s="2" t="n">
        <f aca="false">note_b_principal_usd/AH1110</f>
        <v>72883.3365639003</v>
      </c>
      <c r="AK1110" s="2" t="n">
        <f aca="false">pre_f_fd_total+G1110+D1110+AE1110+AJ1110+Z1110</f>
        <v>38055443.4429936</v>
      </c>
      <c r="AL1110" s="2" t="n">
        <f aca="false">E1110/AK1110</f>
        <v>0.00542636659169111</v>
      </c>
      <c r="AM1110" s="2" t="n">
        <f aca="false">MATCH(7,$BG$1165:$BG$1292,0)</f>
        <v>124</v>
      </c>
      <c r="AN1110" s="5" t="n">
        <f aca="false">INDEX($AE$1165:$AE$1292,AM1110)</f>
        <v>34785021.4726287</v>
      </c>
      <c r="AO1110" s="2" t="n">
        <f aca="false">AN1110*our_fund_check_usd/series_f_primary_raise_usd</f>
        <v>11595007.1575429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</row>
    <row r="1111" customFormat="false" ht="15" hidden="true" customHeight="false" outlineLevel="0" collapsed="false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</row>
    <row r="1112" customFormat="false" ht="15" hidden="true" customHeight="false" outlineLevel="0" collapsed="false">
      <c r="A1112" s="2" t="n">
        <f aca="false">const_zero</f>
        <v>0</v>
      </c>
      <c r="B1112" s="2" t="n">
        <f aca="false">const_zero</f>
        <v>0</v>
      </c>
      <c r="C1112" s="2" t="n">
        <f aca="false">const_zero</f>
        <v>0</v>
      </c>
      <c r="D1112" s="2" t="n">
        <f aca="false">const_zero</f>
        <v>0</v>
      </c>
      <c r="E1112" s="5" t="n">
        <f aca="false">sensitivity_pre_high_usd/(pre_f_fd_total+Sensitivity!B1112)</f>
        <v>49.1562050655961</v>
      </c>
      <c r="F1112" s="2" t="n">
        <f aca="false">series_f_primary_raise_usd/Sensitivity!E1112</f>
        <v>610299.35</v>
      </c>
      <c r="G1112" s="2" t="n">
        <f aca="false">IF(Sensitivity!E1112&lt;class_seed_ocp,class_seed_ocp*(ad_pre_f_broad_based_fd+series_f_primary_raise_usd/class_seed_ocp)/(ad_pre_f_broad_based_fd+series_f_primary_raise_usd/Sensitivity!E1112),class_seed_ocp)</f>
        <v>1</v>
      </c>
      <c r="H1112" s="2" t="n">
        <f aca="false">class_seed_original_shares*class_seed_issue_pps/Sensitivity!G1112</f>
        <v>5000000</v>
      </c>
      <c r="I1112" s="2" t="n">
        <f aca="false">IF(Sensitivity!E1112&lt;class_series_a_ocp,class_series_a_ocp*(ad_pre_f_broad_based_fd+series_f_primary_raise_usd/class_series_a_ocp)/(ad_pre_f_broad_based_fd+series_f_primary_raise_usd/Sensitivity!E1112),class_series_a_ocp)</f>
        <v>3</v>
      </c>
      <c r="J1112" s="2" t="n">
        <f aca="false">class_series_a_original_shares*class_series_a_issue_pps/Sensitivity!I1112</f>
        <v>5000000</v>
      </c>
      <c r="K1112" s="2" t="n">
        <f aca="false">IF(Sensitivity!E1112&lt;class_series_b_ocp,class_series_b_ocp*(ad_pre_f_broad_based_fd+series_f_primary_raise_usd/class_series_b_ocp)/(ad_pre_f_broad_based_fd+series_f_primary_raise_usd/Sensitivity!E1112),class_series_b_ocp)</f>
        <v>10</v>
      </c>
      <c r="L1112" s="2" t="n">
        <f aca="false">class_series_b_original_shares*class_series_b_issue_pps/Sensitivity!K1112</f>
        <v>3000000</v>
      </c>
      <c r="M1112" s="2" t="n">
        <f aca="false">IF(Sensitivity!E1112&lt;class_series_c_ocp,class_series_c_ocp*(ad_pre_f_broad_based_fd+series_f_primary_raise_usd/class_series_c_ocp)/(ad_pre_f_broad_based_fd+series_f_primary_raise_usd/Sensitivity!E1112),class_series_c_ocp)</f>
        <v>25</v>
      </c>
      <c r="N1112" s="2" t="n">
        <f aca="false">class_series_c_original_shares*class_series_c_issue_pps/Sensitivity!M1112</f>
        <v>2400000</v>
      </c>
      <c r="O1112" s="8" t="n">
        <f aca="false">IF(Sensitivity!E1112&lt;class_series_d_ocp,class_series_d_ocp*(ad_pre_f_broad_based_fd+series_f_primary_raise_usd/class_series_d_ocp)/(ad_pre_f_broad_based_fd+series_f_primary_raise_usd/Sensitivity!E1112),class_series_d_ocp)</f>
        <v>57.9714266404196</v>
      </c>
      <c r="P1112" s="2" t="n">
        <f aca="false">class_series_d_original_shares*class_series_d_issue_pps/Sensitivity!O1112</f>
        <v>1724988.08111575</v>
      </c>
      <c r="Q1112" s="8" t="n">
        <f aca="false">IF(Sensitivity!E1112&lt;class_series_e_ocp,class_series_e_ocp*(ad_pre_f_broad_based_fd+series_f_primary_raise_usd/class_series_e_ocp)/(ad_pre_f_broad_based_fd+series_f_primary_raise_usd/Sensitivity!E1112),class_series_e_ocp)</f>
        <v>49.1582764764852</v>
      </c>
      <c r="R1112" s="2" t="n">
        <f aca="false">class_series_e_original_shares*class_series_e_issue_pps/Sensitivity!Q1112</f>
        <v>6102671.28586048</v>
      </c>
      <c r="S1112" s="2" t="n">
        <f aca="false">Sensitivity!H1112-class_seed_current_shares+Sensitivity!J1112-class_series_a_current_shares+Sensitivity!L1112-class_series_b_current_shares+Sensitivity!N1112-class_series_c_current_shares+Sensitivity!P1112-class_series_d_current_shares+Sensitivity!R1112-class_series_e_current_shares</f>
        <v>4365.36697623692</v>
      </c>
      <c r="T1112" s="5" t="n">
        <f aca="false">note_a_cap_usd/(pre_f_fd_total+Sensitivity!B1112+Sensitivity!S1112+Sensitivity!D1112)</f>
        <v>27.3057475917679</v>
      </c>
      <c r="U1112" s="5" t="n">
        <f aca="false">Sensitivity!E1112*(const_one-note_a_discount)</f>
        <v>39.3249640524769</v>
      </c>
      <c r="V1112" s="5" t="n">
        <f aca="false">MIN(Sensitivity!T1112,Sensitivity!U1112)</f>
        <v>27.3057475917679</v>
      </c>
      <c r="W1112" s="2" t="n">
        <f aca="false">note_a_principal_usd/Sensitivity!V1112</f>
        <v>183111.631834881</v>
      </c>
      <c r="X1112" s="5" t="n">
        <f aca="false">note_b_cap_usd/(pre_f_fd_total+Sensitivity!B1112+Sensitivity!S1112+Sensitivity!C1112)</f>
        <v>43.6891961468287</v>
      </c>
      <c r="Y1112" s="5" t="n">
        <f aca="false">Sensitivity!E1112*(const_one-note_b_discount)</f>
        <v>41.7827743057567</v>
      </c>
      <c r="Z1112" s="5" t="n">
        <f aca="false">MIN(Sensitivity!X1112,Sensitivity!Y1112)</f>
        <v>41.7827743057567</v>
      </c>
      <c r="AA1112" s="2" t="n">
        <f aca="false">note_b_principal_usd/Sensitivity!Z1112</f>
        <v>71799.9235294118</v>
      </c>
      <c r="AB1112" s="2" t="n">
        <f aca="false">pre_f_fd_total+Sensitivity!B1112+Sensitivity!F1112+Sensitivity!W1112+Sensitivity!AA1112+Sensitivity!S1112</f>
        <v>37487537.2723405</v>
      </c>
      <c r="AC1112" s="2" t="n">
        <f aca="false">MAX(const_zero,sensitivity_esop_base*Sensitivity!AB1112-pre_f_option_pool_total)</f>
        <v>478712.845404269</v>
      </c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</row>
    <row r="1113" customFormat="false" ht="15" hidden="true" customHeight="false" outlineLevel="0" collapsed="false">
      <c r="A1113" s="2" t="n">
        <f aca="false">Sensitivity!A1112+const_one</f>
        <v>1</v>
      </c>
      <c r="B1113" s="2" t="n">
        <f aca="false">Sensitivity!AC1112</f>
        <v>478712.845404269</v>
      </c>
      <c r="C1113" s="2" t="n">
        <f aca="false">Sensitivity!W1112</f>
        <v>183111.631834881</v>
      </c>
      <c r="D1113" s="2" t="n">
        <f aca="false">Sensitivity!AA1112</f>
        <v>71799.9235294118</v>
      </c>
      <c r="E1113" s="5" t="n">
        <f aca="false">sensitivity_pre_high_usd/(pre_f_fd_total+Sensitivity!B1113)</f>
        <v>48.521870383886</v>
      </c>
      <c r="F1113" s="2" t="n">
        <f aca="false">series_f_primary_raise_usd/Sensitivity!E1113</f>
        <v>618277.897423404</v>
      </c>
      <c r="G1113" s="2" t="n">
        <f aca="false">IF(Sensitivity!E1113&lt;class_seed_ocp,class_seed_ocp*(ad_pre_f_broad_based_fd+series_f_primary_raise_usd/class_seed_ocp)/(ad_pre_f_broad_based_fd+series_f_primary_raise_usd/Sensitivity!E1113),class_seed_ocp)</f>
        <v>1</v>
      </c>
      <c r="H1113" s="2" t="n">
        <f aca="false">class_seed_original_shares*class_seed_issue_pps/Sensitivity!G1113</f>
        <v>5000000</v>
      </c>
      <c r="I1113" s="2" t="n">
        <f aca="false">IF(Sensitivity!E1113&lt;class_series_a_ocp,class_series_a_ocp*(ad_pre_f_broad_based_fd+series_f_primary_raise_usd/class_series_a_ocp)/(ad_pre_f_broad_based_fd+series_f_primary_raise_usd/Sensitivity!E1113),class_series_a_ocp)</f>
        <v>3</v>
      </c>
      <c r="J1113" s="2" t="n">
        <f aca="false">class_series_a_original_shares*class_series_a_issue_pps/Sensitivity!I1113</f>
        <v>5000000</v>
      </c>
      <c r="K1113" s="2" t="n">
        <f aca="false">IF(Sensitivity!E1113&lt;class_series_b_ocp,class_series_b_ocp*(ad_pre_f_broad_based_fd+series_f_primary_raise_usd/class_series_b_ocp)/(ad_pre_f_broad_based_fd+series_f_primary_raise_usd/Sensitivity!E1113),class_series_b_ocp)</f>
        <v>10</v>
      </c>
      <c r="L1113" s="2" t="n">
        <f aca="false">class_series_b_original_shares*class_series_b_issue_pps/Sensitivity!K1113</f>
        <v>3000000</v>
      </c>
      <c r="M1113" s="2" t="n">
        <f aca="false">IF(Sensitivity!E1113&lt;class_series_c_ocp,class_series_c_ocp*(ad_pre_f_broad_based_fd+series_f_primary_raise_usd/class_series_c_ocp)/(ad_pre_f_broad_based_fd+series_f_primary_raise_usd/Sensitivity!E1113),class_series_c_ocp)</f>
        <v>25</v>
      </c>
      <c r="N1113" s="2" t="n">
        <f aca="false">class_series_c_original_shares*class_series_c_issue_pps/Sensitivity!M1113</f>
        <v>2400000</v>
      </c>
      <c r="O1113" s="8" t="n">
        <f aca="false">IF(Sensitivity!E1113&lt;class_series_d_ocp,class_series_d_ocp*(ad_pre_f_broad_based_fd+series_f_primary_raise_usd/class_series_d_ocp)/(ad_pre_f_broad_based_fd+series_f_primary_raise_usd/Sensitivity!E1113),class_series_d_ocp)</f>
        <v>57.9590051985568</v>
      </c>
      <c r="P1113" s="2" t="n">
        <f aca="false">class_series_d_original_shares*class_series_d_issue_pps/Sensitivity!O1113</f>
        <v>1725357.77067633</v>
      </c>
      <c r="Q1113" s="8" t="n">
        <f aca="false">IF(Sensitivity!E1113&lt;class_series_e_ocp,class_series_e_ocp*(ad_pre_f_broad_based_fd+series_f_primary_raise_usd/class_series_e_ocp)/(ad_pre_f_broad_based_fd+series_f_primary_raise_usd/Sensitivity!E1113),class_series_e_ocp)</f>
        <v>49.1477434137556</v>
      </c>
      <c r="R1113" s="2" t="n">
        <f aca="false">class_series_e_original_shares*class_series_e_issue_pps/Sensitivity!Q1113</f>
        <v>6103979.1753994</v>
      </c>
      <c r="S1113" s="2" t="n">
        <f aca="false">Sensitivity!H1113-class_seed_current_shares+Sensitivity!J1113-class_series_a_current_shares+Sensitivity!L1113-class_series_b_current_shares+Sensitivity!N1113-class_series_c_current_shares+Sensitivity!P1113-class_series_d_current_shares+Sensitivity!R1113-class_series_e_current_shares</f>
        <v>6042.94607573003</v>
      </c>
      <c r="T1113" s="5" t="n">
        <f aca="false">note_a_cap_usd/(pre_f_fd_total+Sensitivity!B1113+Sensitivity!S1113+Sensitivity!D1113)</f>
        <v>26.9001479606659</v>
      </c>
      <c r="U1113" s="5" t="n">
        <f aca="false">Sensitivity!E1113*(const_one-note_a_discount)</f>
        <v>38.8174963071088</v>
      </c>
      <c r="V1113" s="5" t="n">
        <f aca="false">MIN(Sensitivity!T1113,Sensitivity!U1113)</f>
        <v>26.9001479606659</v>
      </c>
      <c r="W1113" s="2" t="n">
        <f aca="false">note_a_principal_usd/Sensitivity!V1113</f>
        <v>185872.583575047</v>
      </c>
      <c r="X1113" s="5" t="n">
        <f aca="false">note_b_cap_usd/(pre_f_fd_total+Sensitivity!B1113+Sensitivity!S1113+Sensitivity!C1113)</f>
        <v>42.9117460348425</v>
      </c>
      <c r="Y1113" s="5" t="n">
        <f aca="false">Sensitivity!E1113*(const_one-note_b_discount)</f>
        <v>41.2435898263031</v>
      </c>
      <c r="Z1113" s="5" t="n">
        <f aca="false">MIN(Sensitivity!X1113,Sensitivity!Y1113)</f>
        <v>41.2435898263031</v>
      </c>
      <c r="AA1113" s="2" t="n">
        <f aca="false">note_b_principal_usd/Sensitivity!Z1113</f>
        <v>72738.5761674594</v>
      </c>
      <c r="AB1113" s="2" t="n">
        <f aca="false">pre_f_fd_total+Sensitivity!B1113+Sensitivity!F1113+Sensitivity!W1113+Sensitivity!AA1113+Sensitivity!S1113</f>
        <v>37979605.8486459</v>
      </c>
      <c r="AC1113" s="2" t="n">
        <f aca="false">MAX(const_zero,sensitivity_esop_base*Sensitivity!AB1113-pre_f_option_pool_total)</f>
        <v>542681.760323968</v>
      </c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</row>
    <row r="1114" customFormat="false" ht="15" hidden="true" customHeight="false" outlineLevel="0" collapsed="false">
      <c r="A1114" s="2" t="n">
        <f aca="false">Sensitivity!A1113+const_one</f>
        <v>2</v>
      </c>
      <c r="B1114" s="2" t="n">
        <f aca="false">Sensitivity!AC1113</f>
        <v>542681.760323968</v>
      </c>
      <c r="C1114" s="2" t="n">
        <f aca="false">Sensitivity!W1113</f>
        <v>185872.583575047</v>
      </c>
      <c r="D1114" s="2" t="n">
        <f aca="false">Sensitivity!AA1113</f>
        <v>72738.5761674594</v>
      </c>
      <c r="E1114" s="5" t="n">
        <f aca="false">sensitivity_pre_high_usd/(pre_f_fd_total+Sensitivity!B1114)</f>
        <v>48.4383440730428</v>
      </c>
      <c r="F1114" s="2" t="n">
        <f aca="false">series_f_primary_raise_usd/Sensitivity!E1114</f>
        <v>619344.0460054</v>
      </c>
      <c r="G1114" s="2" t="n">
        <f aca="false">IF(Sensitivity!E1114&lt;class_seed_ocp,class_seed_ocp*(ad_pre_f_broad_based_fd+series_f_primary_raise_usd/class_seed_ocp)/(ad_pre_f_broad_based_fd+series_f_primary_raise_usd/Sensitivity!E1114),class_seed_ocp)</f>
        <v>1</v>
      </c>
      <c r="H1114" s="2" t="n">
        <f aca="false">class_seed_original_shares*class_seed_issue_pps/Sensitivity!G1114</f>
        <v>5000000</v>
      </c>
      <c r="I1114" s="2" t="n">
        <f aca="false">IF(Sensitivity!E1114&lt;class_series_a_ocp,class_series_a_ocp*(ad_pre_f_broad_based_fd+series_f_primary_raise_usd/class_series_a_ocp)/(ad_pre_f_broad_based_fd+series_f_primary_raise_usd/Sensitivity!E1114),class_series_a_ocp)</f>
        <v>3</v>
      </c>
      <c r="J1114" s="2" t="n">
        <f aca="false">class_series_a_original_shares*class_series_a_issue_pps/Sensitivity!I1114</f>
        <v>5000000</v>
      </c>
      <c r="K1114" s="2" t="n">
        <f aca="false">IF(Sensitivity!E1114&lt;class_series_b_ocp,class_series_b_ocp*(ad_pre_f_broad_based_fd+series_f_primary_raise_usd/class_series_b_ocp)/(ad_pre_f_broad_based_fd+series_f_primary_raise_usd/Sensitivity!E1114),class_series_b_ocp)</f>
        <v>10</v>
      </c>
      <c r="L1114" s="2" t="n">
        <f aca="false">class_series_b_original_shares*class_series_b_issue_pps/Sensitivity!K1114</f>
        <v>3000000</v>
      </c>
      <c r="M1114" s="2" t="n">
        <f aca="false">IF(Sensitivity!E1114&lt;class_series_c_ocp,class_series_c_ocp*(ad_pre_f_broad_based_fd+series_f_primary_raise_usd/class_series_c_ocp)/(ad_pre_f_broad_based_fd+series_f_primary_raise_usd/Sensitivity!E1114),class_series_c_ocp)</f>
        <v>25</v>
      </c>
      <c r="N1114" s="2" t="n">
        <f aca="false">class_series_c_original_shares*class_series_c_issue_pps/Sensitivity!M1114</f>
        <v>2400000</v>
      </c>
      <c r="O1114" s="8" t="n">
        <f aca="false">IF(Sensitivity!E1114&lt;class_series_d_ocp,class_series_d_ocp*(ad_pre_f_broad_based_fd+series_f_primary_raise_usd/class_series_d_ocp)/(ad_pre_f_broad_based_fd+series_f_primary_raise_usd/Sensitivity!E1114),class_series_d_ocp)</f>
        <v>57.9573457629148</v>
      </c>
      <c r="P1114" s="2" t="n">
        <f aca="false">class_series_d_original_shares*class_series_d_issue_pps/Sensitivity!O1114</f>
        <v>1725407.17114736</v>
      </c>
      <c r="Q1114" s="8" t="n">
        <f aca="false">IF(Sensitivity!E1114&lt;class_series_e_ocp,class_series_e_ocp*(ad_pre_f_broad_based_fd+series_f_primary_raise_usd/class_series_e_ocp)/(ad_pre_f_broad_based_fd+series_f_primary_raise_usd/Sensitivity!E1114),class_series_e_ocp)</f>
        <v>49.1463362550774</v>
      </c>
      <c r="R1114" s="2" t="n">
        <f aca="false">class_series_e_original_shares*class_series_e_issue_pps/Sensitivity!Q1114</f>
        <v>6104153.94462784</v>
      </c>
      <c r="S1114" s="2" t="n">
        <f aca="false">Sensitivity!H1114-class_seed_current_shares+Sensitivity!J1114-class_series_a_current_shares+Sensitivity!L1114-class_series_b_current_shares+Sensitivity!N1114-class_series_c_current_shares+Sensitivity!P1114-class_series_d_current_shares+Sensitivity!R1114-class_series_e_current_shares</f>
        <v>6267.11577519961</v>
      </c>
      <c r="T1114" s="5" t="n">
        <f aca="false">note_a_cap_usd/(pre_f_fd_total+Sensitivity!B1114+Sensitivity!S1114+Sensitivity!D1114)</f>
        <v>26.8530998965199</v>
      </c>
      <c r="U1114" s="5" t="n">
        <f aca="false">Sensitivity!E1114*(const_one-note_a_discount)</f>
        <v>38.7506752584343</v>
      </c>
      <c r="V1114" s="5" t="n">
        <f aca="false">MIN(Sensitivity!T1114,Sensitivity!U1114)</f>
        <v>26.8530998965199</v>
      </c>
      <c r="W1114" s="2" t="n">
        <f aca="false">note_a_principal_usd/Sensitivity!V1114</f>
        <v>186198.242261333</v>
      </c>
      <c r="X1114" s="5" t="n">
        <f aca="false">note_b_cap_usd/(pre_f_fd_total+Sensitivity!B1114+Sensitivity!S1114+Sensitivity!C1114)</f>
        <v>42.8348276792324</v>
      </c>
      <c r="Y1114" s="5" t="n">
        <f aca="false">Sensitivity!E1114*(const_one-note_b_discount)</f>
        <v>41.1725924620864</v>
      </c>
      <c r="Z1114" s="5" t="n">
        <f aca="false">MIN(Sensitivity!X1114,Sensitivity!Y1114)</f>
        <v>41.1725924620864</v>
      </c>
      <c r="AA1114" s="2" t="n">
        <f aca="false">note_b_principal_usd/Sensitivity!Z1114</f>
        <v>72864.0054123999</v>
      </c>
      <c r="AB1114" s="2" t="n">
        <f aca="false">pre_f_fd_total+Sensitivity!B1114+Sensitivity!F1114+Sensitivity!W1114+Sensitivity!AA1114+Sensitivity!S1114</f>
        <v>38045316.1697783</v>
      </c>
      <c r="AC1114" s="2" t="n">
        <f aca="false">MAX(const_zero,sensitivity_esop_base*Sensitivity!AB1114-pre_f_option_pool_total)</f>
        <v>551224.102071179</v>
      </c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</row>
    <row r="1115" customFormat="false" ht="15" hidden="true" customHeight="false" outlineLevel="0" collapsed="false">
      <c r="A1115" s="2" t="n">
        <f aca="false">Sensitivity!A1114+const_one</f>
        <v>3</v>
      </c>
      <c r="B1115" s="2" t="n">
        <f aca="false">Sensitivity!AC1114</f>
        <v>551224.102071179</v>
      </c>
      <c r="C1115" s="2" t="n">
        <f aca="false">Sensitivity!W1114</f>
        <v>186198.242261333</v>
      </c>
      <c r="D1115" s="2" t="n">
        <f aca="false">Sensitivity!AA1114</f>
        <v>72864.0054123999</v>
      </c>
      <c r="E1115" s="5" t="n">
        <f aca="false">sensitivity_pre_high_usd/(pre_f_fd_total+Sensitivity!B1115)</f>
        <v>48.4272118169117</v>
      </c>
      <c r="F1115" s="2" t="n">
        <f aca="false">series_f_primary_raise_usd/Sensitivity!E1115</f>
        <v>619486.418367853</v>
      </c>
      <c r="G1115" s="2" t="n">
        <f aca="false">IF(Sensitivity!E1115&lt;class_seed_ocp,class_seed_ocp*(ad_pre_f_broad_based_fd+series_f_primary_raise_usd/class_seed_ocp)/(ad_pre_f_broad_based_fd+series_f_primary_raise_usd/Sensitivity!E1115),class_seed_ocp)</f>
        <v>1</v>
      </c>
      <c r="H1115" s="2" t="n">
        <f aca="false">class_seed_original_shares*class_seed_issue_pps/Sensitivity!G1115</f>
        <v>5000000</v>
      </c>
      <c r="I1115" s="2" t="n">
        <f aca="false">IF(Sensitivity!E1115&lt;class_series_a_ocp,class_series_a_ocp*(ad_pre_f_broad_based_fd+series_f_primary_raise_usd/class_series_a_ocp)/(ad_pre_f_broad_based_fd+series_f_primary_raise_usd/Sensitivity!E1115),class_series_a_ocp)</f>
        <v>3</v>
      </c>
      <c r="J1115" s="2" t="n">
        <f aca="false">class_series_a_original_shares*class_series_a_issue_pps/Sensitivity!I1115</f>
        <v>5000000</v>
      </c>
      <c r="K1115" s="2" t="n">
        <f aca="false">IF(Sensitivity!E1115&lt;class_series_b_ocp,class_series_b_ocp*(ad_pre_f_broad_based_fd+series_f_primary_raise_usd/class_series_b_ocp)/(ad_pre_f_broad_based_fd+series_f_primary_raise_usd/Sensitivity!E1115),class_series_b_ocp)</f>
        <v>10</v>
      </c>
      <c r="L1115" s="2" t="n">
        <f aca="false">class_series_b_original_shares*class_series_b_issue_pps/Sensitivity!K1115</f>
        <v>3000000</v>
      </c>
      <c r="M1115" s="2" t="n">
        <f aca="false">IF(Sensitivity!E1115&lt;class_series_c_ocp,class_series_c_ocp*(ad_pre_f_broad_based_fd+series_f_primary_raise_usd/class_series_c_ocp)/(ad_pre_f_broad_based_fd+series_f_primary_raise_usd/Sensitivity!E1115),class_series_c_ocp)</f>
        <v>25</v>
      </c>
      <c r="N1115" s="2" t="n">
        <f aca="false">class_series_c_original_shares*class_series_c_issue_pps/Sensitivity!M1115</f>
        <v>2400000</v>
      </c>
      <c r="O1115" s="8" t="n">
        <f aca="false">IF(Sensitivity!E1115&lt;class_series_d_ocp,class_series_d_ocp*(ad_pre_f_broad_based_fd+series_f_primary_raise_usd/class_series_d_ocp)/(ad_pre_f_broad_based_fd+series_f_primary_raise_usd/Sensitivity!E1115),class_series_d_ocp)</f>
        <v>57.957124170813</v>
      </c>
      <c r="P1115" s="2" t="n">
        <f aca="false">class_series_d_original_shares*class_series_d_issue_pps/Sensitivity!O1115</f>
        <v>1725413.7680344</v>
      </c>
      <c r="Q1115" s="8" t="n">
        <f aca="false">IF(Sensitivity!E1115&lt;class_series_e_ocp,class_series_e_ocp*(ad_pre_f_broad_based_fd+series_f_primary_raise_usd/class_series_e_ocp)/(ad_pre_f_broad_based_fd+series_f_primary_raise_usd/Sensitivity!E1115),class_series_e_ocp)</f>
        <v>49.1461483506832</v>
      </c>
      <c r="R1115" s="2" t="n">
        <f aca="false">class_series_e_original_shares*class_series_e_issue_pps/Sensitivity!Q1115</f>
        <v>6104177.28312715</v>
      </c>
      <c r="S1115" s="2" t="n">
        <f aca="false">Sensitivity!H1115-class_seed_current_shares+Sensitivity!J1115-class_series_a_current_shares+Sensitivity!L1115-class_series_b_current_shares+Sensitivity!N1115-class_series_c_current_shares+Sensitivity!P1115-class_series_d_current_shares+Sensitivity!R1115-class_series_e_current_shares</f>
        <v>6297.05116154626</v>
      </c>
      <c r="T1115" s="5" t="n">
        <f aca="false">note_a_cap_usd/(pre_f_fd_total+Sensitivity!B1115+Sensitivity!S1115+Sensitivity!D1115)</f>
        <v>26.8468295408575</v>
      </c>
      <c r="U1115" s="5" t="n">
        <f aca="false">Sensitivity!E1115*(const_one-note_a_discount)</f>
        <v>38.7417694535294</v>
      </c>
      <c r="V1115" s="5" t="n">
        <f aca="false">MIN(Sensitivity!T1115,Sensitivity!U1115)</f>
        <v>26.8468295408575</v>
      </c>
      <c r="W1115" s="2" t="n">
        <f aca="false">note_a_principal_usd/Sensitivity!V1115</f>
        <v>186241.730793226</v>
      </c>
      <c r="X1115" s="5" t="n">
        <f aca="false">note_b_cap_usd/(pre_f_fd_total+Sensitivity!B1115+Sensitivity!S1115+Sensitivity!C1115)</f>
        <v>42.8246262765249</v>
      </c>
      <c r="Y1115" s="5" t="n">
        <f aca="false">Sensitivity!E1115*(const_one-note_b_discount)</f>
        <v>41.163130044375</v>
      </c>
      <c r="Z1115" s="5" t="n">
        <f aca="false">MIN(Sensitivity!X1115,Sensitivity!Y1115)</f>
        <v>41.163130044375</v>
      </c>
      <c r="AA1115" s="2" t="n">
        <f aca="false">note_b_principal_usd/Sensitivity!Z1115</f>
        <v>72880.7551021004</v>
      </c>
      <c r="AB1115" s="2" t="n">
        <f aca="false">pre_f_fd_total+Sensitivity!B1115+Sensitivity!F1115+Sensitivity!W1115+Sensitivity!AA1115+Sensitivity!S1115</f>
        <v>38054091.0574959</v>
      </c>
      <c r="AC1115" s="2" t="n">
        <f aca="false">MAX(const_zero,sensitivity_esop_base*Sensitivity!AB1115-pre_f_option_pool_total)</f>
        <v>552364.837474468</v>
      </c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</row>
    <row r="1116" customFormat="false" ht="15" hidden="true" customHeight="false" outlineLevel="0" collapsed="false">
      <c r="A1116" s="2" t="n">
        <f aca="false">Sensitivity!A1115+const_one</f>
        <v>4</v>
      </c>
      <c r="B1116" s="2" t="n">
        <f aca="false">Sensitivity!AC1115</f>
        <v>552364.837474468</v>
      </c>
      <c r="C1116" s="2" t="n">
        <f aca="false">Sensitivity!W1115</f>
        <v>186241.730793226</v>
      </c>
      <c r="D1116" s="2" t="n">
        <f aca="false">Sensitivity!AA1115</f>
        <v>72880.7551021004</v>
      </c>
      <c r="E1116" s="5" t="n">
        <f aca="false">sensitivity_pre_high_usd/(pre_f_fd_total+Sensitivity!B1116)</f>
        <v>48.425725614309</v>
      </c>
      <c r="F1116" s="2" t="n">
        <f aca="false">series_f_primary_raise_usd/Sensitivity!E1116</f>
        <v>619505.430624574</v>
      </c>
      <c r="G1116" s="2" t="n">
        <f aca="false">IF(Sensitivity!E1116&lt;class_seed_ocp,class_seed_ocp*(ad_pre_f_broad_based_fd+series_f_primary_raise_usd/class_seed_ocp)/(ad_pre_f_broad_based_fd+series_f_primary_raise_usd/Sensitivity!E1116),class_seed_ocp)</f>
        <v>1</v>
      </c>
      <c r="H1116" s="2" t="n">
        <f aca="false">class_seed_original_shares*class_seed_issue_pps/Sensitivity!G1116</f>
        <v>5000000</v>
      </c>
      <c r="I1116" s="2" t="n">
        <f aca="false">IF(Sensitivity!E1116&lt;class_series_a_ocp,class_series_a_ocp*(ad_pre_f_broad_based_fd+series_f_primary_raise_usd/class_series_a_ocp)/(ad_pre_f_broad_based_fd+series_f_primary_raise_usd/Sensitivity!E1116),class_series_a_ocp)</f>
        <v>3</v>
      </c>
      <c r="J1116" s="2" t="n">
        <f aca="false">class_series_a_original_shares*class_series_a_issue_pps/Sensitivity!I1116</f>
        <v>5000000</v>
      </c>
      <c r="K1116" s="2" t="n">
        <f aca="false">IF(Sensitivity!E1116&lt;class_series_b_ocp,class_series_b_ocp*(ad_pre_f_broad_based_fd+series_f_primary_raise_usd/class_series_b_ocp)/(ad_pre_f_broad_based_fd+series_f_primary_raise_usd/Sensitivity!E1116),class_series_b_ocp)</f>
        <v>10</v>
      </c>
      <c r="L1116" s="2" t="n">
        <f aca="false">class_series_b_original_shares*class_series_b_issue_pps/Sensitivity!K1116</f>
        <v>3000000</v>
      </c>
      <c r="M1116" s="2" t="n">
        <f aca="false">IF(Sensitivity!E1116&lt;class_series_c_ocp,class_series_c_ocp*(ad_pre_f_broad_based_fd+series_f_primary_raise_usd/class_series_c_ocp)/(ad_pre_f_broad_based_fd+series_f_primary_raise_usd/Sensitivity!E1116),class_series_c_ocp)</f>
        <v>25</v>
      </c>
      <c r="N1116" s="2" t="n">
        <f aca="false">class_series_c_original_shares*class_series_c_issue_pps/Sensitivity!M1116</f>
        <v>2400000</v>
      </c>
      <c r="O1116" s="8" t="n">
        <f aca="false">IF(Sensitivity!E1116&lt;class_series_d_ocp,class_series_d_ocp*(ad_pre_f_broad_based_fd+series_f_primary_raise_usd/class_series_d_ocp)/(ad_pre_f_broad_based_fd+series_f_primary_raise_usd/Sensitivity!E1116),class_series_d_ocp)</f>
        <v>57.9570945797632</v>
      </c>
      <c r="P1116" s="2" t="n">
        <f aca="false">class_series_d_original_shares*class_series_d_issue_pps/Sensitivity!O1116</f>
        <v>1725414.64897581</v>
      </c>
      <c r="Q1116" s="8" t="n">
        <f aca="false">IF(Sensitivity!E1116&lt;class_series_e_ocp,class_series_e_ocp*(ad_pre_f_broad_based_fd+series_f_primary_raise_usd/class_series_e_ocp)/(ad_pre_f_broad_based_fd+series_f_primary_raise_usd/Sensitivity!E1116),class_series_e_ocp)</f>
        <v>49.1461232582352</v>
      </c>
      <c r="R1116" s="2" t="n">
        <f aca="false">class_series_e_original_shares*class_series_e_issue_pps/Sensitivity!Q1116</f>
        <v>6104180.39972599</v>
      </c>
      <c r="S1116" s="2" t="n">
        <f aca="false">Sensitivity!H1116-class_seed_current_shares+Sensitivity!J1116-class_series_a_current_shares+Sensitivity!L1116-class_series_b_current_shares+Sensitivity!N1116-class_series_c_current_shares+Sensitivity!P1116-class_series_d_current_shares+Sensitivity!R1116-class_series_e_current_shares</f>
        <v>6301.04870180227</v>
      </c>
      <c r="T1116" s="5" t="n">
        <f aca="false">note_a_cap_usd/(pre_f_fd_total+Sensitivity!B1116+Sensitivity!S1116+Sensitivity!D1116)</f>
        <v>26.8459924257319</v>
      </c>
      <c r="U1116" s="5" t="n">
        <f aca="false">Sensitivity!E1116*(const_one-note_a_discount)</f>
        <v>38.7405804914472</v>
      </c>
      <c r="V1116" s="5" t="n">
        <f aca="false">MIN(Sensitivity!T1116,Sensitivity!U1116)</f>
        <v>26.8459924257319</v>
      </c>
      <c r="W1116" s="2" t="n">
        <f aca="false">note_a_principal_usd/Sensitivity!V1116</f>
        <v>186247.538206392</v>
      </c>
      <c r="X1116" s="5" t="n">
        <f aca="false">note_b_cap_usd/(pre_f_fd_total+Sensitivity!B1116+Sensitivity!S1116+Sensitivity!C1116)</f>
        <v>42.823264359132</v>
      </c>
      <c r="Y1116" s="5" t="n">
        <f aca="false">Sensitivity!E1116*(const_one-note_b_discount)</f>
        <v>41.1618667721627</v>
      </c>
      <c r="Z1116" s="5" t="n">
        <f aca="false">MIN(Sensitivity!X1116,Sensitivity!Y1116)</f>
        <v>41.1618667721627</v>
      </c>
      <c r="AA1116" s="2" t="n">
        <f aca="false">note_b_principal_usd/Sensitivity!Z1116</f>
        <v>72882.9918381852</v>
      </c>
      <c r="AB1116" s="2" t="n">
        <f aca="false">pre_f_fd_total+Sensitivity!B1116+Sensitivity!F1116+Sensitivity!W1116+Sensitivity!AA1116+Sensitivity!S1116</f>
        <v>38055262.8468454</v>
      </c>
      <c r="AC1116" s="2" t="n">
        <f aca="false">MAX(const_zero,sensitivity_esop_base*Sensitivity!AB1116-pre_f_option_pool_total)</f>
        <v>552517.170089904</v>
      </c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</row>
    <row r="1117" customFormat="false" ht="15" hidden="true" customHeight="false" outlineLevel="0" collapsed="false">
      <c r="A1117" s="2" t="n">
        <f aca="false">Sensitivity!A1116+const_one</f>
        <v>5</v>
      </c>
      <c r="B1117" s="2" t="n">
        <f aca="false">Sensitivity!AC1116</f>
        <v>552517.170089904</v>
      </c>
      <c r="C1117" s="2" t="n">
        <f aca="false">Sensitivity!W1116</f>
        <v>186247.538206392</v>
      </c>
      <c r="D1117" s="2" t="n">
        <f aca="false">Sensitivity!AA1116</f>
        <v>72882.9918381852</v>
      </c>
      <c r="E1117" s="5" t="n">
        <f aca="false">sensitivity_pre_high_usd/(pre_f_fd_total+Sensitivity!B1117)</f>
        <v>48.4255271552684</v>
      </c>
      <c r="F1117" s="2" t="n">
        <f aca="false">series_f_primary_raise_usd/Sensitivity!E1117</f>
        <v>619507.969501498</v>
      </c>
      <c r="G1117" s="2" t="n">
        <f aca="false">IF(Sensitivity!E1117&lt;class_seed_ocp,class_seed_ocp*(ad_pre_f_broad_based_fd+series_f_primary_raise_usd/class_seed_ocp)/(ad_pre_f_broad_based_fd+series_f_primary_raise_usd/Sensitivity!E1117),class_seed_ocp)</f>
        <v>1</v>
      </c>
      <c r="H1117" s="2" t="n">
        <f aca="false">class_seed_original_shares*class_seed_issue_pps/Sensitivity!G1117</f>
        <v>5000000</v>
      </c>
      <c r="I1117" s="2" t="n">
        <f aca="false">IF(Sensitivity!E1117&lt;class_series_a_ocp,class_series_a_ocp*(ad_pre_f_broad_based_fd+series_f_primary_raise_usd/class_series_a_ocp)/(ad_pre_f_broad_based_fd+series_f_primary_raise_usd/Sensitivity!E1117),class_series_a_ocp)</f>
        <v>3</v>
      </c>
      <c r="J1117" s="2" t="n">
        <f aca="false">class_series_a_original_shares*class_series_a_issue_pps/Sensitivity!I1117</f>
        <v>5000000</v>
      </c>
      <c r="K1117" s="2" t="n">
        <f aca="false">IF(Sensitivity!E1117&lt;class_series_b_ocp,class_series_b_ocp*(ad_pre_f_broad_based_fd+series_f_primary_raise_usd/class_series_b_ocp)/(ad_pre_f_broad_based_fd+series_f_primary_raise_usd/Sensitivity!E1117),class_series_b_ocp)</f>
        <v>10</v>
      </c>
      <c r="L1117" s="2" t="n">
        <f aca="false">class_series_b_original_shares*class_series_b_issue_pps/Sensitivity!K1117</f>
        <v>3000000</v>
      </c>
      <c r="M1117" s="2" t="n">
        <f aca="false">IF(Sensitivity!E1117&lt;class_series_c_ocp,class_series_c_ocp*(ad_pre_f_broad_based_fd+series_f_primary_raise_usd/class_series_c_ocp)/(ad_pre_f_broad_based_fd+series_f_primary_raise_usd/Sensitivity!E1117),class_series_c_ocp)</f>
        <v>25</v>
      </c>
      <c r="N1117" s="2" t="n">
        <f aca="false">class_series_c_original_shares*class_series_c_issue_pps/Sensitivity!M1117</f>
        <v>2400000</v>
      </c>
      <c r="O1117" s="8" t="n">
        <f aca="false">IF(Sensitivity!E1117&lt;class_series_d_ocp,class_series_d_ocp*(ad_pre_f_broad_based_fd+series_f_primary_raise_usd/class_series_d_ocp)/(ad_pre_f_broad_based_fd+series_f_primary_raise_usd/Sensitivity!E1117),class_series_d_ocp)</f>
        <v>57.9570906282076</v>
      </c>
      <c r="P1117" s="2" t="n">
        <f aca="false">class_series_d_original_shares*class_series_d_issue_pps/Sensitivity!O1117</f>
        <v>1725414.76661581</v>
      </c>
      <c r="Q1117" s="8" t="n">
        <f aca="false">IF(Sensitivity!E1117&lt;class_series_e_ocp,class_series_e_ocp*(ad_pre_f_broad_based_fd+series_f_primary_raise_usd/class_series_e_ocp)/(ad_pre_f_broad_based_fd+series_f_primary_raise_usd/Sensitivity!E1117),class_series_e_ocp)</f>
        <v>49.1461199074178</v>
      </c>
      <c r="R1117" s="2" t="n">
        <f aca="false">class_series_e_original_shares*class_series_e_issue_pps/Sensitivity!Q1117</f>
        <v>6104180.81591335</v>
      </c>
      <c r="S1117" s="2" t="n">
        <f aca="false">Sensitivity!H1117-class_seed_current_shares+Sensitivity!J1117-class_series_a_current_shares+Sensitivity!L1117-class_series_b_current_shares+Sensitivity!N1117-class_series_c_current_shares+Sensitivity!P1117-class_series_d_current_shares+Sensitivity!R1117-class_series_e_current_shares</f>
        <v>6301.58252915554</v>
      </c>
      <c r="T1117" s="5" t="n">
        <f aca="false">note_a_cap_usd/(pre_f_fd_total+Sensitivity!B1117+Sensitivity!S1117+Sensitivity!D1117)</f>
        <v>26.8458806422026</v>
      </c>
      <c r="U1117" s="5" t="n">
        <f aca="false">Sensitivity!E1117*(const_one-note_a_discount)</f>
        <v>38.7404217242147</v>
      </c>
      <c r="V1117" s="5" t="n">
        <f aca="false">MIN(Sensitivity!T1117,Sensitivity!U1117)</f>
        <v>26.8458806422026</v>
      </c>
      <c r="W1117" s="2" t="n">
        <f aca="false">note_a_principal_usd/Sensitivity!V1117</f>
        <v>186248.313722286</v>
      </c>
      <c r="X1117" s="5" t="n">
        <f aca="false">note_b_cap_usd/(pre_f_fd_total+Sensitivity!B1117+Sensitivity!S1117+Sensitivity!C1117)</f>
        <v>42.8230824966606</v>
      </c>
      <c r="Y1117" s="5" t="n">
        <f aca="false">Sensitivity!E1117*(const_one-note_b_discount)</f>
        <v>41.1616980819781</v>
      </c>
      <c r="Z1117" s="5" t="n">
        <f aca="false">MIN(Sensitivity!X1117,Sensitivity!Y1117)</f>
        <v>41.1616980819781</v>
      </c>
      <c r="AA1117" s="2" t="n">
        <f aca="false">note_b_principal_usd/Sensitivity!Z1117</f>
        <v>72883.2905295881</v>
      </c>
      <c r="AB1117" s="2" t="n">
        <f aca="false">pre_f_fd_total+Sensitivity!B1117+Sensitivity!F1117+Sensitivity!W1117+Sensitivity!AA1117+Sensitivity!S1117</f>
        <v>38055419.3263724</v>
      </c>
      <c r="AC1117" s="2" t="n">
        <f aca="false">MAX(const_zero,sensitivity_esop_base*Sensitivity!AB1117-pre_f_option_pool_total)</f>
        <v>552537.512428415</v>
      </c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</row>
    <row r="1118" customFormat="false" ht="15" hidden="true" customHeight="false" outlineLevel="0" collapsed="false">
      <c r="A1118" s="2" t="n">
        <f aca="false">Sensitivity!A1117+const_one</f>
        <v>6</v>
      </c>
      <c r="B1118" s="2" t="n">
        <f aca="false">Sensitivity!AC1117</f>
        <v>552537.512428415</v>
      </c>
      <c r="C1118" s="2" t="n">
        <f aca="false">Sensitivity!W1117</f>
        <v>186248.313722286</v>
      </c>
      <c r="D1118" s="2" t="n">
        <f aca="false">Sensitivity!AA1117</f>
        <v>72883.2905295881</v>
      </c>
      <c r="E1118" s="5" t="n">
        <f aca="false">sensitivity_pre_high_usd/(pre_f_fd_total+Sensitivity!B1118)</f>
        <v>48.4255006533783</v>
      </c>
      <c r="F1118" s="2" t="n">
        <f aca="false">series_f_primary_raise_usd/Sensitivity!E1118</f>
        <v>619508.308540474</v>
      </c>
      <c r="G1118" s="2" t="n">
        <f aca="false">IF(Sensitivity!E1118&lt;class_seed_ocp,class_seed_ocp*(ad_pre_f_broad_based_fd+series_f_primary_raise_usd/class_seed_ocp)/(ad_pre_f_broad_based_fd+series_f_primary_raise_usd/Sensitivity!E1118),class_seed_ocp)</f>
        <v>1</v>
      </c>
      <c r="H1118" s="2" t="n">
        <f aca="false">class_seed_original_shares*class_seed_issue_pps/Sensitivity!G1118</f>
        <v>5000000</v>
      </c>
      <c r="I1118" s="2" t="n">
        <f aca="false">IF(Sensitivity!E1118&lt;class_series_a_ocp,class_series_a_ocp*(ad_pre_f_broad_based_fd+series_f_primary_raise_usd/class_series_a_ocp)/(ad_pre_f_broad_based_fd+series_f_primary_raise_usd/Sensitivity!E1118),class_series_a_ocp)</f>
        <v>3</v>
      </c>
      <c r="J1118" s="2" t="n">
        <f aca="false">class_series_a_original_shares*class_series_a_issue_pps/Sensitivity!I1118</f>
        <v>5000000</v>
      </c>
      <c r="K1118" s="2" t="n">
        <f aca="false">IF(Sensitivity!E1118&lt;class_series_b_ocp,class_series_b_ocp*(ad_pre_f_broad_based_fd+series_f_primary_raise_usd/class_series_b_ocp)/(ad_pre_f_broad_based_fd+series_f_primary_raise_usd/Sensitivity!E1118),class_series_b_ocp)</f>
        <v>10</v>
      </c>
      <c r="L1118" s="2" t="n">
        <f aca="false">class_series_b_original_shares*class_series_b_issue_pps/Sensitivity!K1118</f>
        <v>3000000</v>
      </c>
      <c r="M1118" s="2" t="n">
        <f aca="false">IF(Sensitivity!E1118&lt;class_series_c_ocp,class_series_c_ocp*(ad_pre_f_broad_based_fd+series_f_primary_raise_usd/class_series_c_ocp)/(ad_pre_f_broad_based_fd+series_f_primary_raise_usd/Sensitivity!E1118),class_series_c_ocp)</f>
        <v>25</v>
      </c>
      <c r="N1118" s="2" t="n">
        <f aca="false">class_series_c_original_shares*class_series_c_issue_pps/Sensitivity!M1118</f>
        <v>2400000</v>
      </c>
      <c r="O1118" s="8" t="n">
        <f aca="false">IF(Sensitivity!E1118&lt;class_series_d_ocp,class_series_d_ocp*(ad_pre_f_broad_based_fd+series_f_primary_raise_usd/class_series_d_ocp)/(ad_pre_f_broad_based_fd+series_f_primary_raise_usd/Sensitivity!E1118),class_series_d_ocp)</f>
        <v>57.957090100521</v>
      </c>
      <c r="P1118" s="2" t="n">
        <f aca="false">class_series_d_original_shares*class_series_d_issue_pps/Sensitivity!O1118</f>
        <v>1725414.78232533</v>
      </c>
      <c r="Q1118" s="8" t="n">
        <f aca="false">IF(Sensitivity!E1118&lt;class_series_e_ocp,class_series_e_ocp*(ad_pre_f_broad_based_fd+series_f_primary_raise_usd/class_series_e_ocp)/(ad_pre_f_broad_based_fd+series_f_primary_raise_usd/Sensitivity!E1118),class_series_e_ocp)</f>
        <v>49.1461194599532</v>
      </c>
      <c r="R1118" s="2" t="n">
        <f aca="false">class_series_e_original_shares*class_series_e_issue_pps/Sensitivity!Q1118</f>
        <v>6104180.87149057</v>
      </c>
      <c r="S1118" s="2" t="n">
        <f aca="false">Sensitivity!H1118-class_seed_current_shares+Sensitivity!J1118-class_series_a_current_shares+Sensitivity!L1118-class_series_b_current_shares+Sensitivity!N1118-class_series_c_current_shares+Sensitivity!P1118-class_series_d_current_shares+Sensitivity!R1118-class_series_e_current_shares</f>
        <v>6301.65381590277</v>
      </c>
      <c r="T1118" s="5" t="n">
        <f aca="false">note_a_cap_usd/(pre_f_fd_total+Sensitivity!B1118+Sensitivity!S1118+Sensitivity!D1118)</f>
        <v>26.8458657148172</v>
      </c>
      <c r="U1118" s="5" t="n">
        <f aca="false">Sensitivity!E1118*(const_one-note_a_discount)</f>
        <v>38.7404005227027</v>
      </c>
      <c r="V1118" s="5" t="n">
        <f aca="false">MIN(Sensitivity!T1118,Sensitivity!U1118)</f>
        <v>26.8458657148172</v>
      </c>
      <c r="W1118" s="2" t="n">
        <f aca="false">note_a_principal_usd/Sensitivity!V1118</f>
        <v>186248.41728387</v>
      </c>
      <c r="X1118" s="5" t="n">
        <f aca="false">note_b_cap_usd/(pre_f_fd_total+Sensitivity!B1118+Sensitivity!S1118+Sensitivity!C1118)</f>
        <v>42.8230582110529</v>
      </c>
      <c r="Y1118" s="5" t="n">
        <f aca="false">Sensitivity!E1118*(const_one-note_b_discount)</f>
        <v>41.1616755553716</v>
      </c>
      <c r="Z1118" s="5" t="n">
        <f aca="false">MIN(Sensitivity!X1118,Sensitivity!Y1118)</f>
        <v>41.1616755553716</v>
      </c>
      <c r="AA1118" s="2" t="n">
        <f aca="false">note_b_principal_usd/Sensitivity!Z1118</f>
        <v>72883.3304165263</v>
      </c>
      <c r="AB1118" s="2" t="n">
        <f aca="false">pre_f_fd_total+Sensitivity!B1118+Sensitivity!F1118+Sensitivity!W1118+Sensitivity!AA1118+Sensitivity!S1118</f>
        <v>38055440.2224852</v>
      </c>
      <c r="AC1118" s="2" t="n">
        <f aca="false">MAX(const_zero,sensitivity_esop_base*Sensitivity!AB1118-pre_f_option_pool_total)</f>
        <v>552540.228923074</v>
      </c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</row>
    <row r="1119" customFormat="false" ht="15" hidden="true" customHeight="false" outlineLevel="0" collapsed="false">
      <c r="A1119" s="2" t="n">
        <f aca="false">Sensitivity!A1118+const_one</f>
        <v>7</v>
      </c>
      <c r="B1119" s="2" t="n">
        <f aca="false">Sensitivity!AC1118</f>
        <v>552540.228923074</v>
      </c>
      <c r="C1119" s="2" t="n">
        <f aca="false">Sensitivity!W1118</f>
        <v>186248.41728387</v>
      </c>
      <c r="D1119" s="2" t="n">
        <f aca="false">Sensitivity!AA1118</f>
        <v>72883.3304165263</v>
      </c>
      <c r="E1119" s="5" t="n">
        <f aca="false">sensitivity_pre_high_usd/(pre_f_fd_total+Sensitivity!B1119)</f>
        <v>48.4254971143458</v>
      </c>
      <c r="F1119" s="2" t="n">
        <f aca="false">series_f_primary_raise_usd/Sensitivity!E1119</f>
        <v>619508.353815385</v>
      </c>
      <c r="G1119" s="2" t="n">
        <f aca="false">IF(Sensitivity!E1119&lt;class_seed_ocp,class_seed_ocp*(ad_pre_f_broad_based_fd+series_f_primary_raise_usd/class_seed_ocp)/(ad_pre_f_broad_based_fd+series_f_primary_raise_usd/Sensitivity!E1119),class_seed_ocp)</f>
        <v>1</v>
      </c>
      <c r="H1119" s="2" t="n">
        <f aca="false">class_seed_original_shares*class_seed_issue_pps/Sensitivity!G1119</f>
        <v>5000000</v>
      </c>
      <c r="I1119" s="2" t="n">
        <f aca="false">IF(Sensitivity!E1119&lt;class_series_a_ocp,class_series_a_ocp*(ad_pre_f_broad_based_fd+series_f_primary_raise_usd/class_series_a_ocp)/(ad_pre_f_broad_based_fd+series_f_primary_raise_usd/Sensitivity!E1119),class_series_a_ocp)</f>
        <v>3</v>
      </c>
      <c r="J1119" s="2" t="n">
        <f aca="false">class_series_a_original_shares*class_series_a_issue_pps/Sensitivity!I1119</f>
        <v>5000000</v>
      </c>
      <c r="K1119" s="2" t="n">
        <f aca="false">IF(Sensitivity!E1119&lt;class_series_b_ocp,class_series_b_ocp*(ad_pre_f_broad_based_fd+series_f_primary_raise_usd/class_series_b_ocp)/(ad_pre_f_broad_based_fd+series_f_primary_raise_usd/Sensitivity!E1119),class_series_b_ocp)</f>
        <v>10</v>
      </c>
      <c r="L1119" s="2" t="n">
        <f aca="false">class_series_b_original_shares*class_series_b_issue_pps/Sensitivity!K1119</f>
        <v>3000000</v>
      </c>
      <c r="M1119" s="2" t="n">
        <f aca="false">IF(Sensitivity!E1119&lt;class_series_c_ocp,class_series_c_ocp*(ad_pre_f_broad_based_fd+series_f_primary_raise_usd/class_series_c_ocp)/(ad_pre_f_broad_based_fd+series_f_primary_raise_usd/Sensitivity!E1119),class_series_c_ocp)</f>
        <v>25</v>
      </c>
      <c r="N1119" s="2" t="n">
        <f aca="false">class_series_c_original_shares*class_series_c_issue_pps/Sensitivity!M1119</f>
        <v>2400000</v>
      </c>
      <c r="O1119" s="8" t="n">
        <f aca="false">IF(Sensitivity!E1119&lt;class_series_d_ocp,class_series_d_ocp*(ad_pre_f_broad_based_fd+series_f_primary_raise_usd/class_series_d_ocp)/(ad_pre_f_broad_based_fd+series_f_primary_raise_usd/Sensitivity!E1119),class_series_d_ocp)</f>
        <v>57.9570900300543</v>
      </c>
      <c r="P1119" s="2" t="n">
        <f aca="false">class_series_d_original_shares*class_series_d_issue_pps/Sensitivity!O1119</f>
        <v>1725414.78442316</v>
      </c>
      <c r="Q1119" s="8" t="n">
        <f aca="false">IF(Sensitivity!E1119&lt;class_series_e_ocp,class_series_e_ocp*(ad_pre_f_broad_based_fd+series_f_primary_raise_usd/class_series_e_ocp)/(ad_pre_f_broad_based_fd+series_f_primary_raise_usd/Sensitivity!E1119),class_series_e_ocp)</f>
        <v>49.1461194001992</v>
      </c>
      <c r="R1119" s="2" t="n">
        <f aca="false">class_series_e_original_shares*class_series_e_issue_pps/Sensitivity!Q1119</f>
        <v>6104180.8789123</v>
      </c>
      <c r="S1119" s="2" t="n">
        <f aca="false">Sensitivity!H1119-class_seed_current_shares+Sensitivity!J1119-class_series_a_current_shares+Sensitivity!L1119-class_series_b_current_shares+Sensitivity!N1119-class_series_c_current_shares+Sensitivity!P1119-class_series_d_current_shares+Sensitivity!R1119-class_series_e_current_shares</f>
        <v>6301.66333546117</v>
      </c>
      <c r="T1119" s="5" t="n">
        <f aca="false">note_a_cap_usd/(pre_f_fd_total+Sensitivity!B1119+Sensitivity!S1119+Sensitivity!D1119)</f>
        <v>26.845863721431</v>
      </c>
      <c r="U1119" s="5" t="n">
        <f aca="false">Sensitivity!E1119*(const_one-note_a_discount)</f>
        <v>38.7403976914766</v>
      </c>
      <c r="V1119" s="5" t="n">
        <f aca="false">MIN(Sensitivity!T1119,Sensitivity!U1119)</f>
        <v>26.845863721431</v>
      </c>
      <c r="W1119" s="2" t="n">
        <f aca="false">note_a_principal_usd/Sensitivity!V1119</f>
        <v>186248.431113375</v>
      </c>
      <c r="X1119" s="5" t="n">
        <f aca="false">note_b_cap_usd/(pre_f_fd_total+Sensitivity!B1119+Sensitivity!S1119+Sensitivity!C1119)</f>
        <v>42.8230549679802</v>
      </c>
      <c r="Y1119" s="5" t="n">
        <f aca="false">Sensitivity!E1119*(const_one-note_b_discount)</f>
        <v>41.1616725471939</v>
      </c>
      <c r="Z1119" s="5" t="n">
        <f aca="false">MIN(Sensitivity!X1119,Sensitivity!Y1119)</f>
        <v>41.1616725471939</v>
      </c>
      <c r="AA1119" s="2" t="n">
        <f aca="false">note_b_principal_usd/Sensitivity!Z1119</f>
        <v>72883.3357429864</v>
      </c>
      <c r="AB1119" s="2" t="n">
        <f aca="false">pre_f_fd_total+Sensitivity!B1119+Sensitivity!F1119+Sensitivity!W1119+Sensitivity!AA1119+Sensitivity!S1119</f>
        <v>38055443.0129303</v>
      </c>
      <c r="AC1119" s="2" t="n">
        <f aca="false">MAX(const_zero,sensitivity_esop_base*Sensitivity!AB1119-pre_f_option_pool_total)</f>
        <v>552540.591680937</v>
      </c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</row>
    <row r="1120" customFormat="false" ht="15" hidden="true" customHeight="false" outlineLevel="0" collapsed="false">
      <c r="A1120" s="2" t="n">
        <f aca="false">Sensitivity!A1119+const_one</f>
        <v>8</v>
      </c>
      <c r="B1120" s="2" t="n">
        <f aca="false">Sensitivity!AC1119</f>
        <v>552540.591680937</v>
      </c>
      <c r="C1120" s="2" t="n">
        <f aca="false">Sensitivity!W1119</f>
        <v>186248.431113375</v>
      </c>
      <c r="D1120" s="2" t="n">
        <f aca="false">Sensitivity!AA1119</f>
        <v>72883.3357429864</v>
      </c>
      <c r="E1120" s="5" t="n">
        <f aca="false">sensitivity_pre_high_usd/(pre_f_fd_total+Sensitivity!B1120)</f>
        <v>48.4254966417471</v>
      </c>
      <c r="F1120" s="2" t="n">
        <f aca="false">series_f_primary_raise_usd/Sensitivity!E1120</f>
        <v>619508.359861349</v>
      </c>
      <c r="G1120" s="2" t="n">
        <f aca="false">IF(Sensitivity!E1120&lt;class_seed_ocp,class_seed_ocp*(ad_pre_f_broad_based_fd+series_f_primary_raise_usd/class_seed_ocp)/(ad_pre_f_broad_based_fd+series_f_primary_raise_usd/Sensitivity!E1120),class_seed_ocp)</f>
        <v>1</v>
      </c>
      <c r="H1120" s="2" t="n">
        <f aca="false">class_seed_original_shares*class_seed_issue_pps/Sensitivity!G1120</f>
        <v>5000000</v>
      </c>
      <c r="I1120" s="2" t="n">
        <f aca="false">IF(Sensitivity!E1120&lt;class_series_a_ocp,class_series_a_ocp*(ad_pre_f_broad_based_fd+series_f_primary_raise_usd/class_series_a_ocp)/(ad_pre_f_broad_based_fd+series_f_primary_raise_usd/Sensitivity!E1120),class_series_a_ocp)</f>
        <v>3</v>
      </c>
      <c r="J1120" s="2" t="n">
        <f aca="false">class_series_a_original_shares*class_series_a_issue_pps/Sensitivity!I1120</f>
        <v>5000000</v>
      </c>
      <c r="K1120" s="2" t="n">
        <f aca="false">IF(Sensitivity!E1120&lt;class_series_b_ocp,class_series_b_ocp*(ad_pre_f_broad_based_fd+series_f_primary_raise_usd/class_series_b_ocp)/(ad_pre_f_broad_based_fd+series_f_primary_raise_usd/Sensitivity!E1120),class_series_b_ocp)</f>
        <v>10</v>
      </c>
      <c r="L1120" s="2" t="n">
        <f aca="false">class_series_b_original_shares*class_series_b_issue_pps/Sensitivity!K1120</f>
        <v>3000000</v>
      </c>
      <c r="M1120" s="2" t="n">
        <f aca="false">IF(Sensitivity!E1120&lt;class_series_c_ocp,class_series_c_ocp*(ad_pre_f_broad_based_fd+series_f_primary_raise_usd/class_series_c_ocp)/(ad_pre_f_broad_based_fd+series_f_primary_raise_usd/Sensitivity!E1120),class_series_c_ocp)</f>
        <v>25</v>
      </c>
      <c r="N1120" s="2" t="n">
        <f aca="false">class_series_c_original_shares*class_series_c_issue_pps/Sensitivity!M1120</f>
        <v>2400000</v>
      </c>
      <c r="O1120" s="8" t="n">
        <f aca="false">IF(Sensitivity!E1120&lt;class_series_d_ocp,class_series_d_ocp*(ad_pre_f_broad_based_fd+series_f_primary_raise_usd/class_series_d_ocp)/(ad_pre_f_broad_based_fd+series_f_primary_raise_usd/Sensitivity!E1120),class_series_d_ocp)</f>
        <v>57.9570900206443</v>
      </c>
      <c r="P1120" s="2" t="n">
        <f aca="false">class_series_d_original_shares*class_series_d_issue_pps/Sensitivity!O1120</f>
        <v>1725414.78470331</v>
      </c>
      <c r="Q1120" s="8" t="n">
        <f aca="false">IF(Sensitivity!E1120&lt;class_series_e_ocp,class_series_e_ocp*(ad_pre_f_broad_based_fd+series_f_primary_raise_usd/class_series_e_ocp)/(ad_pre_f_broad_based_fd+series_f_primary_raise_usd/Sensitivity!E1120),class_series_e_ocp)</f>
        <v>49.1461193922198</v>
      </c>
      <c r="R1120" s="2" t="n">
        <f aca="false">class_series_e_original_shares*class_series_e_issue_pps/Sensitivity!Q1120</f>
        <v>6104180.87990339</v>
      </c>
      <c r="S1120" s="2" t="n">
        <f aca="false">Sensitivity!H1120-class_seed_current_shares+Sensitivity!J1120-class_series_a_current_shares+Sensitivity!L1120-class_series_b_current_shares+Sensitivity!N1120-class_series_c_current_shares+Sensitivity!P1120-class_series_d_current_shares+Sensitivity!R1120-class_series_e_current_shares</f>
        <v>6301.6646066932</v>
      </c>
      <c r="T1120" s="5" t="n">
        <f aca="false">note_a_cap_usd/(pre_f_fd_total+Sensitivity!B1120+Sensitivity!S1120+Sensitivity!D1120)</f>
        <v>26.8458634552363</v>
      </c>
      <c r="U1120" s="5" t="n">
        <f aca="false">Sensitivity!E1120*(const_one-note_a_discount)</f>
        <v>38.7403973133977</v>
      </c>
      <c r="V1120" s="5" t="n">
        <f aca="false">MIN(Sensitivity!T1120,Sensitivity!U1120)</f>
        <v>26.8458634552363</v>
      </c>
      <c r="W1120" s="2" t="n">
        <f aca="false">note_a_principal_usd/Sensitivity!V1120</f>
        <v>186248.432960153</v>
      </c>
      <c r="X1120" s="5" t="n">
        <f aca="false">note_b_cap_usd/(pre_f_fd_total+Sensitivity!B1120+Sensitivity!S1120+Sensitivity!C1120)</f>
        <v>42.8230545349037</v>
      </c>
      <c r="Y1120" s="5" t="n">
        <f aca="false">Sensitivity!E1120*(const_one-note_b_discount)</f>
        <v>41.161672145485</v>
      </c>
      <c r="Z1120" s="5" t="n">
        <f aca="false">MIN(Sensitivity!X1120,Sensitivity!Y1120)</f>
        <v>41.161672145485</v>
      </c>
      <c r="AA1120" s="2" t="n">
        <f aca="false">note_b_principal_usd/Sensitivity!Z1120</f>
        <v>72883.3364542764</v>
      </c>
      <c r="AB1120" s="2" t="n">
        <f aca="false">pre_f_fd_total+Sensitivity!B1120+Sensitivity!F1120+Sensitivity!W1120+Sensitivity!AA1120+Sensitivity!S1120</f>
        <v>38055443.3855634</v>
      </c>
      <c r="AC1120" s="2" t="n">
        <f aca="false">MAX(const_zero,sensitivity_esop_base*Sensitivity!AB1120-pre_f_option_pool_total)</f>
        <v>552540.640123243</v>
      </c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</row>
    <row r="1121" customFormat="false" ht="15" hidden="true" customHeight="false" outlineLevel="0" collapsed="false">
      <c r="A1121" s="2" t="n">
        <f aca="false">Sensitivity!A1120+const_one</f>
        <v>9</v>
      </c>
      <c r="B1121" s="2" t="n">
        <f aca="false">Sensitivity!AC1120</f>
        <v>552540.640123243</v>
      </c>
      <c r="C1121" s="2" t="n">
        <f aca="false">Sensitivity!W1120</f>
        <v>186248.432960153</v>
      </c>
      <c r="D1121" s="2" t="n">
        <f aca="false">Sensitivity!AA1120</f>
        <v>72883.3364542764</v>
      </c>
      <c r="E1121" s="5" t="n">
        <f aca="false">sensitivity_pre_high_usd/(pre_f_fd_total+Sensitivity!B1121)</f>
        <v>48.4254965786368</v>
      </c>
      <c r="F1121" s="2" t="n">
        <f aca="false">series_f_primary_raise_usd/Sensitivity!E1121</f>
        <v>619508.360668721</v>
      </c>
      <c r="G1121" s="2" t="n">
        <f aca="false">IF(Sensitivity!E1121&lt;class_seed_ocp,class_seed_ocp*(ad_pre_f_broad_based_fd+series_f_primary_raise_usd/class_seed_ocp)/(ad_pre_f_broad_based_fd+series_f_primary_raise_usd/Sensitivity!E1121),class_seed_ocp)</f>
        <v>1</v>
      </c>
      <c r="H1121" s="2" t="n">
        <f aca="false">class_seed_original_shares*class_seed_issue_pps/Sensitivity!G1121</f>
        <v>5000000</v>
      </c>
      <c r="I1121" s="2" t="n">
        <f aca="false">IF(Sensitivity!E1121&lt;class_series_a_ocp,class_series_a_ocp*(ad_pre_f_broad_based_fd+series_f_primary_raise_usd/class_series_a_ocp)/(ad_pre_f_broad_based_fd+series_f_primary_raise_usd/Sensitivity!E1121),class_series_a_ocp)</f>
        <v>3</v>
      </c>
      <c r="J1121" s="2" t="n">
        <f aca="false">class_series_a_original_shares*class_series_a_issue_pps/Sensitivity!I1121</f>
        <v>5000000</v>
      </c>
      <c r="K1121" s="2" t="n">
        <f aca="false">IF(Sensitivity!E1121&lt;class_series_b_ocp,class_series_b_ocp*(ad_pre_f_broad_based_fd+series_f_primary_raise_usd/class_series_b_ocp)/(ad_pre_f_broad_based_fd+series_f_primary_raise_usd/Sensitivity!E1121),class_series_b_ocp)</f>
        <v>10</v>
      </c>
      <c r="L1121" s="2" t="n">
        <f aca="false">class_series_b_original_shares*class_series_b_issue_pps/Sensitivity!K1121</f>
        <v>3000000</v>
      </c>
      <c r="M1121" s="2" t="n">
        <f aca="false">IF(Sensitivity!E1121&lt;class_series_c_ocp,class_series_c_ocp*(ad_pre_f_broad_based_fd+series_f_primary_raise_usd/class_series_c_ocp)/(ad_pre_f_broad_based_fd+series_f_primary_raise_usd/Sensitivity!E1121),class_series_c_ocp)</f>
        <v>25</v>
      </c>
      <c r="N1121" s="2" t="n">
        <f aca="false">class_series_c_original_shares*class_series_c_issue_pps/Sensitivity!M1121</f>
        <v>2400000</v>
      </c>
      <c r="O1121" s="8" t="n">
        <f aca="false">IF(Sensitivity!E1121&lt;class_series_d_ocp,class_series_d_ocp*(ad_pre_f_broad_based_fd+series_f_primary_raise_usd/class_series_d_ocp)/(ad_pre_f_broad_based_fd+series_f_primary_raise_usd/Sensitivity!E1121),class_series_d_ocp)</f>
        <v>57.9570900193877</v>
      </c>
      <c r="P1121" s="2" t="n">
        <f aca="false">class_series_d_original_shares*class_series_d_issue_pps/Sensitivity!O1121</f>
        <v>1725414.78474072</v>
      </c>
      <c r="Q1121" s="8" t="n">
        <f aca="false">IF(Sensitivity!E1121&lt;class_series_e_ocp,class_series_e_ocp*(ad_pre_f_broad_based_fd+series_f_primary_raise_usd/class_series_e_ocp)/(ad_pre_f_broad_based_fd+series_f_primary_raise_usd/Sensitivity!E1121),class_series_e_ocp)</f>
        <v>49.1461193911542</v>
      </c>
      <c r="R1121" s="2" t="n">
        <f aca="false">class_series_e_original_shares*class_series_e_issue_pps/Sensitivity!Q1121</f>
        <v>6104180.88003574</v>
      </c>
      <c r="S1121" s="2" t="n">
        <f aca="false">Sensitivity!H1121-class_seed_current_shares+Sensitivity!J1121-class_series_a_current_shares+Sensitivity!L1121-class_series_b_current_shares+Sensitivity!N1121-class_series_c_current_shares+Sensitivity!P1121-class_series_d_current_shares+Sensitivity!R1121-class_series_e_current_shares</f>
        <v>6301.66477645189</v>
      </c>
      <c r="T1121" s="5" t="n">
        <f aca="false">note_a_cap_usd/(pre_f_fd_total+Sensitivity!B1121+Sensitivity!S1121+Sensitivity!D1121)</f>
        <v>26.8458634196889</v>
      </c>
      <c r="U1121" s="5" t="n">
        <f aca="false">Sensitivity!E1121*(const_one-note_a_discount)</f>
        <v>38.7403972629094</v>
      </c>
      <c r="V1121" s="5" t="n">
        <f aca="false">MIN(Sensitivity!T1121,Sensitivity!U1121)</f>
        <v>26.8458634196889</v>
      </c>
      <c r="W1121" s="2" t="n">
        <f aca="false">note_a_principal_usd/Sensitivity!V1121</f>
        <v>186248.43320677</v>
      </c>
      <c r="X1121" s="5" t="n">
        <f aca="false">note_b_cap_usd/(pre_f_fd_total+Sensitivity!B1121+Sensitivity!S1121+Sensitivity!C1121)</f>
        <v>42.8230544770711</v>
      </c>
      <c r="Y1121" s="5" t="n">
        <f aca="false">Sensitivity!E1121*(const_one-note_b_discount)</f>
        <v>41.1616720918413</v>
      </c>
      <c r="Z1121" s="5" t="n">
        <f aca="false">MIN(Sensitivity!X1121,Sensitivity!Y1121)</f>
        <v>41.1616720918413</v>
      </c>
      <c r="AA1121" s="2" t="n">
        <f aca="false">note_b_principal_usd/Sensitivity!Z1121</f>
        <v>72883.3365492613</v>
      </c>
      <c r="AB1121" s="2" t="n">
        <f aca="false">pre_f_fd_total+Sensitivity!B1121+Sensitivity!F1121+Sensitivity!W1121+Sensitivity!AA1121+Sensitivity!S1121</f>
        <v>38055443.4353244</v>
      </c>
      <c r="AC1121" s="2" t="n">
        <f aca="false">MAX(const_zero,sensitivity_esop_base*Sensitivity!AB1121-pre_f_option_pool_total)</f>
        <v>552540.646592178</v>
      </c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</row>
    <row r="1122" customFormat="false" ht="15" hidden="true" customHeight="false" outlineLevel="0" collapsed="false">
      <c r="A1122" s="2" t="n">
        <f aca="false">Sensitivity!A1121+const_one</f>
        <v>10</v>
      </c>
      <c r="B1122" s="2" t="n">
        <f aca="false">Sensitivity!AC1121</f>
        <v>552540.646592178</v>
      </c>
      <c r="C1122" s="2" t="n">
        <f aca="false">Sensitivity!W1121</f>
        <v>186248.43320677</v>
      </c>
      <c r="D1122" s="2" t="n">
        <f aca="false">Sensitivity!AA1121</f>
        <v>72883.3365492613</v>
      </c>
      <c r="E1122" s="5" t="n">
        <f aca="false">sensitivity_pre_high_usd/(pre_f_fd_total+Sensitivity!B1122)</f>
        <v>48.4254965702091</v>
      </c>
      <c r="F1122" s="2" t="n">
        <f aca="false">series_f_primary_raise_usd/Sensitivity!E1122</f>
        <v>619508.360776536</v>
      </c>
      <c r="G1122" s="2" t="n">
        <f aca="false">IF(Sensitivity!E1122&lt;class_seed_ocp,class_seed_ocp*(ad_pre_f_broad_based_fd+series_f_primary_raise_usd/class_seed_ocp)/(ad_pre_f_broad_based_fd+series_f_primary_raise_usd/Sensitivity!E1122),class_seed_ocp)</f>
        <v>1</v>
      </c>
      <c r="H1122" s="2" t="n">
        <f aca="false">class_seed_original_shares*class_seed_issue_pps/Sensitivity!G1122</f>
        <v>5000000</v>
      </c>
      <c r="I1122" s="2" t="n">
        <f aca="false">IF(Sensitivity!E1122&lt;class_series_a_ocp,class_series_a_ocp*(ad_pre_f_broad_based_fd+series_f_primary_raise_usd/class_series_a_ocp)/(ad_pre_f_broad_based_fd+series_f_primary_raise_usd/Sensitivity!E1122),class_series_a_ocp)</f>
        <v>3</v>
      </c>
      <c r="J1122" s="2" t="n">
        <f aca="false">class_series_a_original_shares*class_series_a_issue_pps/Sensitivity!I1122</f>
        <v>5000000</v>
      </c>
      <c r="K1122" s="2" t="n">
        <f aca="false">IF(Sensitivity!E1122&lt;class_series_b_ocp,class_series_b_ocp*(ad_pre_f_broad_based_fd+series_f_primary_raise_usd/class_series_b_ocp)/(ad_pre_f_broad_based_fd+series_f_primary_raise_usd/Sensitivity!E1122),class_series_b_ocp)</f>
        <v>10</v>
      </c>
      <c r="L1122" s="2" t="n">
        <f aca="false">class_series_b_original_shares*class_series_b_issue_pps/Sensitivity!K1122</f>
        <v>3000000</v>
      </c>
      <c r="M1122" s="2" t="n">
        <f aca="false">IF(Sensitivity!E1122&lt;class_series_c_ocp,class_series_c_ocp*(ad_pre_f_broad_based_fd+series_f_primary_raise_usd/class_series_c_ocp)/(ad_pre_f_broad_based_fd+series_f_primary_raise_usd/Sensitivity!E1122),class_series_c_ocp)</f>
        <v>25</v>
      </c>
      <c r="N1122" s="2" t="n">
        <f aca="false">class_series_c_original_shares*class_series_c_issue_pps/Sensitivity!M1122</f>
        <v>2400000</v>
      </c>
      <c r="O1122" s="8" t="n">
        <f aca="false">IF(Sensitivity!E1122&lt;class_series_d_ocp,class_series_d_ocp*(ad_pre_f_broad_based_fd+series_f_primary_raise_usd/class_series_d_ocp)/(ad_pre_f_broad_based_fd+series_f_primary_raise_usd/Sensitivity!E1122),class_series_d_ocp)</f>
        <v>57.9570900192199</v>
      </c>
      <c r="P1122" s="2" t="n">
        <f aca="false">class_series_d_original_shares*class_series_d_issue_pps/Sensitivity!O1122</f>
        <v>1725414.78474571</v>
      </c>
      <c r="Q1122" s="8" t="n">
        <f aca="false">IF(Sensitivity!E1122&lt;class_series_e_ocp,class_series_e_ocp*(ad_pre_f_broad_based_fd+series_f_primary_raise_usd/class_series_e_ocp)/(ad_pre_f_broad_based_fd+series_f_primary_raise_usd/Sensitivity!E1122),class_series_e_ocp)</f>
        <v>49.1461193910119</v>
      </c>
      <c r="R1122" s="2" t="n">
        <f aca="false">class_series_e_original_shares*class_series_e_issue_pps/Sensitivity!Q1122</f>
        <v>6104180.88005341</v>
      </c>
      <c r="S1122" s="2" t="n">
        <f aca="false">Sensitivity!H1122-class_seed_current_shares+Sensitivity!J1122-class_series_a_current_shares+Sensitivity!L1122-class_series_b_current_shares+Sensitivity!N1122-class_series_c_current_shares+Sensitivity!P1122-class_series_d_current_shares+Sensitivity!R1122-class_series_e_current_shares</f>
        <v>6301.66479912214</v>
      </c>
      <c r="T1122" s="5" t="n">
        <f aca="false">note_a_cap_usd/(pre_f_fd_total+Sensitivity!B1122+Sensitivity!S1122+Sensitivity!D1122)</f>
        <v>26.845863414942</v>
      </c>
      <c r="U1122" s="5" t="n">
        <f aca="false">Sensitivity!E1122*(const_one-note_a_discount)</f>
        <v>38.7403972561673</v>
      </c>
      <c r="V1122" s="5" t="n">
        <f aca="false">MIN(Sensitivity!T1122,Sensitivity!U1122)</f>
        <v>26.845863414942</v>
      </c>
      <c r="W1122" s="2" t="n">
        <f aca="false">note_a_principal_usd/Sensitivity!V1122</f>
        <v>186248.433239703</v>
      </c>
      <c r="X1122" s="5" t="n">
        <f aca="false">note_b_cap_usd/(pre_f_fd_total+Sensitivity!B1122+Sensitivity!S1122+Sensitivity!C1122)</f>
        <v>42.8230544693482</v>
      </c>
      <c r="Y1122" s="5" t="n">
        <f aca="false">Sensitivity!E1122*(const_one-note_b_discount)</f>
        <v>41.1616720846777</v>
      </c>
      <c r="Z1122" s="5" t="n">
        <f aca="false">MIN(Sensitivity!X1122,Sensitivity!Y1122)</f>
        <v>41.1616720846777</v>
      </c>
      <c r="AA1122" s="2" t="n">
        <f aca="false">note_b_principal_usd/Sensitivity!Z1122</f>
        <v>72883.3365619454</v>
      </c>
      <c r="AB1122" s="2" t="n">
        <f aca="false">pre_f_fd_total+Sensitivity!B1122+Sensitivity!F1122+Sensitivity!W1122+Sensitivity!AA1122+Sensitivity!S1122</f>
        <v>38055443.4419695</v>
      </c>
      <c r="AC1122" s="2" t="n">
        <f aca="false">MAX(const_zero,sensitivity_esop_base*Sensitivity!AB1122-pre_f_option_pool_total)</f>
        <v>552540.647456034</v>
      </c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</row>
    <row r="1123" customFormat="false" ht="15" hidden="true" customHeight="false" outlineLevel="0" collapsed="false">
      <c r="A1123" s="2" t="n">
        <f aca="false">Sensitivity!A1122+const_one</f>
        <v>11</v>
      </c>
      <c r="B1123" s="2" t="n">
        <f aca="false">Sensitivity!AC1122</f>
        <v>552540.647456034</v>
      </c>
      <c r="C1123" s="2" t="n">
        <f aca="false">Sensitivity!W1122</f>
        <v>186248.433239703</v>
      </c>
      <c r="D1123" s="2" t="n">
        <f aca="false">Sensitivity!AA1122</f>
        <v>72883.3365619454</v>
      </c>
      <c r="E1123" s="5" t="n">
        <f aca="false">sensitivity_pre_high_usd/(pre_f_fd_total+Sensitivity!B1123)</f>
        <v>48.4254965690836</v>
      </c>
      <c r="F1123" s="2" t="n">
        <f aca="false">series_f_primary_raise_usd/Sensitivity!E1123</f>
        <v>619508.360790934</v>
      </c>
      <c r="G1123" s="2" t="n">
        <f aca="false">IF(Sensitivity!E1123&lt;class_seed_ocp,class_seed_ocp*(ad_pre_f_broad_based_fd+series_f_primary_raise_usd/class_seed_ocp)/(ad_pre_f_broad_based_fd+series_f_primary_raise_usd/Sensitivity!E1123),class_seed_ocp)</f>
        <v>1</v>
      </c>
      <c r="H1123" s="2" t="n">
        <f aca="false">class_seed_original_shares*class_seed_issue_pps/Sensitivity!G1123</f>
        <v>5000000</v>
      </c>
      <c r="I1123" s="2" t="n">
        <f aca="false">IF(Sensitivity!E1123&lt;class_series_a_ocp,class_series_a_ocp*(ad_pre_f_broad_based_fd+series_f_primary_raise_usd/class_series_a_ocp)/(ad_pre_f_broad_based_fd+series_f_primary_raise_usd/Sensitivity!E1123),class_series_a_ocp)</f>
        <v>3</v>
      </c>
      <c r="J1123" s="2" t="n">
        <f aca="false">class_series_a_original_shares*class_series_a_issue_pps/Sensitivity!I1123</f>
        <v>5000000</v>
      </c>
      <c r="K1123" s="2" t="n">
        <f aca="false">IF(Sensitivity!E1123&lt;class_series_b_ocp,class_series_b_ocp*(ad_pre_f_broad_based_fd+series_f_primary_raise_usd/class_series_b_ocp)/(ad_pre_f_broad_based_fd+series_f_primary_raise_usd/Sensitivity!E1123),class_series_b_ocp)</f>
        <v>10</v>
      </c>
      <c r="L1123" s="2" t="n">
        <f aca="false">class_series_b_original_shares*class_series_b_issue_pps/Sensitivity!K1123</f>
        <v>3000000</v>
      </c>
      <c r="M1123" s="2" t="n">
        <f aca="false">IF(Sensitivity!E1123&lt;class_series_c_ocp,class_series_c_ocp*(ad_pre_f_broad_based_fd+series_f_primary_raise_usd/class_series_c_ocp)/(ad_pre_f_broad_based_fd+series_f_primary_raise_usd/Sensitivity!E1123),class_series_c_ocp)</f>
        <v>25</v>
      </c>
      <c r="N1123" s="2" t="n">
        <f aca="false">class_series_c_original_shares*class_series_c_issue_pps/Sensitivity!M1123</f>
        <v>2400000</v>
      </c>
      <c r="O1123" s="8" t="n">
        <f aca="false">IF(Sensitivity!E1123&lt;class_series_d_ocp,class_series_d_ocp*(ad_pre_f_broad_based_fd+series_f_primary_raise_usd/class_series_d_ocp)/(ad_pre_f_broad_based_fd+series_f_primary_raise_usd/Sensitivity!E1123),class_series_d_ocp)</f>
        <v>57.9570900191974</v>
      </c>
      <c r="P1123" s="2" t="n">
        <f aca="false">class_series_d_original_shares*class_series_d_issue_pps/Sensitivity!O1123</f>
        <v>1725414.78474638</v>
      </c>
      <c r="Q1123" s="8" t="n">
        <f aca="false">IF(Sensitivity!E1123&lt;class_series_e_ocp,class_series_e_ocp*(ad_pre_f_broad_based_fd+series_f_primary_raise_usd/class_series_e_ocp)/(ad_pre_f_broad_based_fd+series_f_primary_raise_usd/Sensitivity!E1123),class_series_e_ocp)</f>
        <v>49.1461193909929</v>
      </c>
      <c r="R1123" s="2" t="n">
        <f aca="false">class_series_e_original_shares*class_series_e_issue_pps/Sensitivity!Q1123</f>
        <v>6104180.88005577</v>
      </c>
      <c r="S1123" s="2" t="n">
        <f aca="false">Sensitivity!H1123-class_seed_current_shares+Sensitivity!J1123-class_series_a_current_shares+Sensitivity!L1123-class_series_b_current_shares+Sensitivity!N1123-class_series_c_current_shares+Sensitivity!P1123-class_series_d_current_shares+Sensitivity!R1123-class_series_e_current_shares</f>
        <v>6301.66480214894</v>
      </c>
      <c r="T1123" s="5" t="n">
        <f aca="false">note_a_cap_usd/(pre_f_fd_total+Sensitivity!B1123+Sensitivity!S1123+Sensitivity!D1123)</f>
        <v>26.8458634143081</v>
      </c>
      <c r="U1123" s="5" t="n">
        <f aca="false">Sensitivity!E1123*(const_one-note_a_discount)</f>
        <v>38.7403972552669</v>
      </c>
      <c r="V1123" s="5" t="n">
        <f aca="false">MIN(Sensitivity!T1123,Sensitivity!U1123)</f>
        <v>26.8458634143081</v>
      </c>
      <c r="W1123" s="2" t="n">
        <f aca="false">note_a_principal_usd/Sensitivity!V1123</f>
        <v>186248.433244101</v>
      </c>
      <c r="X1123" s="5" t="n">
        <f aca="false">note_b_cap_usd/(pre_f_fd_total+Sensitivity!B1123+Sensitivity!S1123+Sensitivity!C1123)</f>
        <v>42.8230544683169</v>
      </c>
      <c r="Y1123" s="5" t="n">
        <f aca="false">Sensitivity!E1123*(const_one-note_b_discount)</f>
        <v>41.1616720837211</v>
      </c>
      <c r="Z1123" s="5" t="n">
        <f aca="false">MIN(Sensitivity!X1123,Sensitivity!Y1123)</f>
        <v>41.1616720837211</v>
      </c>
      <c r="AA1123" s="2" t="n">
        <f aca="false">note_b_principal_usd/Sensitivity!Z1123</f>
        <v>72883.3365636393</v>
      </c>
      <c r="AB1123" s="2" t="n">
        <f aca="false">pre_f_fd_total+Sensitivity!B1123+Sensitivity!F1123+Sensitivity!W1123+Sensitivity!AA1123+Sensitivity!S1123</f>
        <v>38055443.4428569</v>
      </c>
      <c r="AC1123" s="2" t="n">
        <f aca="false">MAX(const_zero,sensitivity_esop_base*Sensitivity!AB1123-pre_f_option_pool_total)</f>
        <v>552540.647571391</v>
      </c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</row>
    <row r="1124" customFormat="false" ht="15" hidden="true" customHeight="false" outlineLevel="0" collapsed="false">
      <c r="A1124" s="2" t="n">
        <f aca="false">Sensitivity!A1123+const_one</f>
        <v>12</v>
      </c>
      <c r="B1124" s="2" t="n">
        <f aca="false">Sensitivity!AC1123</f>
        <v>552540.647571391</v>
      </c>
      <c r="C1124" s="2" t="n">
        <f aca="false">Sensitivity!W1123</f>
        <v>186248.433244101</v>
      </c>
      <c r="D1124" s="2" t="n">
        <f aca="false">Sensitivity!AA1123</f>
        <v>72883.3365636393</v>
      </c>
      <c r="E1124" s="5" t="n">
        <f aca="false">sensitivity_pre_high_usd/(pre_f_fd_total+Sensitivity!B1124)</f>
        <v>48.4254965689334</v>
      </c>
      <c r="F1124" s="2" t="n">
        <f aca="false">series_f_primary_raise_usd/Sensitivity!E1124</f>
        <v>619508.360792857</v>
      </c>
      <c r="G1124" s="2" t="n">
        <f aca="false">IF(Sensitivity!E1124&lt;class_seed_ocp,class_seed_ocp*(ad_pre_f_broad_based_fd+series_f_primary_raise_usd/class_seed_ocp)/(ad_pre_f_broad_based_fd+series_f_primary_raise_usd/Sensitivity!E1124),class_seed_ocp)</f>
        <v>1</v>
      </c>
      <c r="H1124" s="2" t="n">
        <f aca="false">class_seed_original_shares*class_seed_issue_pps/Sensitivity!G1124</f>
        <v>5000000</v>
      </c>
      <c r="I1124" s="2" t="n">
        <f aca="false">IF(Sensitivity!E1124&lt;class_series_a_ocp,class_series_a_ocp*(ad_pre_f_broad_based_fd+series_f_primary_raise_usd/class_series_a_ocp)/(ad_pre_f_broad_based_fd+series_f_primary_raise_usd/Sensitivity!E1124),class_series_a_ocp)</f>
        <v>3</v>
      </c>
      <c r="J1124" s="2" t="n">
        <f aca="false">class_series_a_original_shares*class_series_a_issue_pps/Sensitivity!I1124</f>
        <v>5000000</v>
      </c>
      <c r="K1124" s="2" t="n">
        <f aca="false">IF(Sensitivity!E1124&lt;class_series_b_ocp,class_series_b_ocp*(ad_pre_f_broad_based_fd+series_f_primary_raise_usd/class_series_b_ocp)/(ad_pre_f_broad_based_fd+series_f_primary_raise_usd/Sensitivity!E1124),class_series_b_ocp)</f>
        <v>10</v>
      </c>
      <c r="L1124" s="2" t="n">
        <f aca="false">class_series_b_original_shares*class_series_b_issue_pps/Sensitivity!K1124</f>
        <v>3000000</v>
      </c>
      <c r="M1124" s="2" t="n">
        <f aca="false">IF(Sensitivity!E1124&lt;class_series_c_ocp,class_series_c_ocp*(ad_pre_f_broad_based_fd+series_f_primary_raise_usd/class_series_c_ocp)/(ad_pre_f_broad_based_fd+series_f_primary_raise_usd/Sensitivity!E1124),class_series_c_ocp)</f>
        <v>25</v>
      </c>
      <c r="N1124" s="2" t="n">
        <f aca="false">class_series_c_original_shares*class_series_c_issue_pps/Sensitivity!M1124</f>
        <v>2400000</v>
      </c>
      <c r="O1124" s="8" t="n">
        <f aca="false">IF(Sensitivity!E1124&lt;class_series_d_ocp,class_series_d_ocp*(ad_pre_f_broad_based_fd+series_f_primary_raise_usd/class_series_d_ocp)/(ad_pre_f_broad_based_fd+series_f_primary_raise_usd/Sensitivity!E1124),class_series_d_ocp)</f>
        <v>57.9570900191945</v>
      </c>
      <c r="P1124" s="2" t="n">
        <f aca="false">class_series_d_original_shares*class_series_d_issue_pps/Sensitivity!O1124</f>
        <v>1725414.78474647</v>
      </c>
      <c r="Q1124" s="8" t="n">
        <f aca="false">IF(Sensitivity!E1124&lt;class_series_e_ocp,class_series_e_ocp*(ad_pre_f_broad_based_fd+series_f_primary_raise_usd/class_series_e_ocp)/(ad_pre_f_broad_based_fd+series_f_primary_raise_usd/Sensitivity!E1124),class_series_e_ocp)</f>
        <v>49.1461193909904</v>
      </c>
      <c r="R1124" s="2" t="n">
        <f aca="false">class_series_e_original_shares*class_series_e_issue_pps/Sensitivity!Q1124</f>
        <v>6104180.88005609</v>
      </c>
      <c r="S1124" s="2" t="n">
        <f aca="false">Sensitivity!H1124-class_seed_current_shares+Sensitivity!J1124-class_series_a_current_shares+Sensitivity!L1124-class_series_b_current_shares+Sensitivity!N1124-class_series_c_current_shares+Sensitivity!P1124-class_series_d_current_shares+Sensitivity!R1124-class_series_e_current_shares</f>
        <v>6301.66480255313</v>
      </c>
      <c r="T1124" s="5" t="n">
        <f aca="false">note_a_cap_usd/(pre_f_fd_total+Sensitivity!B1124+Sensitivity!S1124+Sensitivity!D1124)</f>
        <v>26.8458634142234</v>
      </c>
      <c r="U1124" s="5" t="n">
        <f aca="false">Sensitivity!E1124*(const_one-note_a_discount)</f>
        <v>38.7403972551467</v>
      </c>
      <c r="V1124" s="5" t="n">
        <f aca="false">MIN(Sensitivity!T1124,Sensitivity!U1124)</f>
        <v>26.8458634142234</v>
      </c>
      <c r="W1124" s="2" t="n">
        <f aca="false">note_a_principal_usd/Sensitivity!V1124</f>
        <v>186248.433244688</v>
      </c>
      <c r="X1124" s="5" t="n">
        <f aca="false">note_b_cap_usd/(pre_f_fd_total+Sensitivity!B1124+Sensitivity!S1124+Sensitivity!C1124)</f>
        <v>42.8230544681792</v>
      </c>
      <c r="Y1124" s="5" t="n">
        <f aca="false">Sensitivity!E1124*(const_one-note_b_discount)</f>
        <v>41.1616720835934</v>
      </c>
      <c r="Z1124" s="5" t="n">
        <f aca="false">MIN(Sensitivity!X1124,Sensitivity!Y1124)</f>
        <v>41.1616720835934</v>
      </c>
      <c r="AA1124" s="2" t="n">
        <f aca="false">note_b_principal_usd/Sensitivity!Z1124</f>
        <v>72883.3365638655</v>
      </c>
      <c r="AB1124" s="2" t="n">
        <f aca="false">pre_f_fd_total+Sensitivity!B1124+Sensitivity!F1124+Sensitivity!W1124+Sensitivity!AA1124+Sensitivity!S1124</f>
        <v>38055443.4429754</v>
      </c>
      <c r="AC1124" s="2" t="n">
        <f aca="false">MAX(const_zero,sensitivity_esop_base*Sensitivity!AB1124-pre_f_option_pool_total)</f>
        <v>552540.647586796</v>
      </c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</row>
    <row r="1125" customFormat="false" ht="15" hidden="true" customHeight="false" outlineLevel="0" collapsed="false">
      <c r="A1125" s="2" t="n">
        <f aca="false">Sensitivity!A1124+const_one</f>
        <v>13</v>
      </c>
      <c r="B1125" s="2" t="n">
        <f aca="false">Sensitivity!AC1124</f>
        <v>552540.647586796</v>
      </c>
      <c r="C1125" s="2" t="n">
        <f aca="false">Sensitivity!W1124</f>
        <v>186248.433244688</v>
      </c>
      <c r="D1125" s="2" t="n">
        <f aca="false">Sensitivity!AA1124</f>
        <v>72883.3365638655</v>
      </c>
      <c r="E1125" s="5" t="n">
        <f aca="false">sensitivity_pre_high_usd/(pre_f_fd_total+Sensitivity!B1125)</f>
        <v>48.4254965689133</v>
      </c>
      <c r="F1125" s="2" t="n">
        <f aca="false">series_f_primary_raise_usd/Sensitivity!E1125</f>
        <v>619508.360793113</v>
      </c>
      <c r="G1125" s="2" t="n">
        <f aca="false">IF(Sensitivity!E1125&lt;class_seed_ocp,class_seed_ocp*(ad_pre_f_broad_based_fd+series_f_primary_raise_usd/class_seed_ocp)/(ad_pre_f_broad_based_fd+series_f_primary_raise_usd/Sensitivity!E1125),class_seed_ocp)</f>
        <v>1</v>
      </c>
      <c r="H1125" s="2" t="n">
        <f aca="false">class_seed_original_shares*class_seed_issue_pps/Sensitivity!G1125</f>
        <v>5000000</v>
      </c>
      <c r="I1125" s="2" t="n">
        <f aca="false">IF(Sensitivity!E1125&lt;class_series_a_ocp,class_series_a_ocp*(ad_pre_f_broad_based_fd+series_f_primary_raise_usd/class_series_a_ocp)/(ad_pre_f_broad_based_fd+series_f_primary_raise_usd/Sensitivity!E1125),class_series_a_ocp)</f>
        <v>3</v>
      </c>
      <c r="J1125" s="2" t="n">
        <f aca="false">class_series_a_original_shares*class_series_a_issue_pps/Sensitivity!I1125</f>
        <v>5000000</v>
      </c>
      <c r="K1125" s="2" t="n">
        <f aca="false">IF(Sensitivity!E1125&lt;class_series_b_ocp,class_series_b_ocp*(ad_pre_f_broad_based_fd+series_f_primary_raise_usd/class_series_b_ocp)/(ad_pre_f_broad_based_fd+series_f_primary_raise_usd/Sensitivity!E1125),class_series_b_ocp)</f>
        <v>10</v>
      </c>
      <c r="L1125" s="2" t="n">
        <f aca="false">class_series_b_original_shares*class_series_b_issue_pps/Sensitivity!K1125</f>
        <v>3000000</v>
      </c>
      <c r="M1125" s="2" t="n">
        <f aca="false">IF(Sensitivity!E1125&lt;class_series_c_ocp,class_series_c_ocp*(ad_pre_f_broad_based_fd+series_f_primary_raise_usd/class_series_c_ocp)/(ad_pre_f_broad_based_fd+series_f_primary_raise_usd/Sensitivity!E1125),class_series_c_ocp)</f>
        <v>25</v>
      </c>
      <c r="N1125" s="2" t="n">
        <f aca="false">class_series_c_original_shares*class_series_c_issue_pps/Sensitivity!M1125</f>
        <v>2400000</v>
      </c>
      <c r="O1125" s="8" t="n">
        <f aca="false">IF(Sensitivity!E1125&lt;class_series_d_ocp,class_series_d_ocp*(ad_pre_f_broad_based_fd+series_f_primary_raise_usd/class_series_d_ocp)/(ad_pre_f_broad_based_fd+series_f_primary_raise_usd/Sensitivity!E1125),class_series_d_ocp)</f>
        <v>57.9570900191941</v>
      </c>
      <c r="P1125" s="2" t="n">
        <f aca="false">class_series_d_original_shares*class_series_d_issue_pps/Sensitivity!O1125</f>
        <v>1725414.78474648</v>
      </c>
      <c r="Q1125" s="8" t="n">
        <f aca="false">IF(Sensitivity!E1125&lt;class_series_e_ocp,class_series_e_ocp*(ad_pre_f_broad_based_fd+series_f_primary_raise_usd/class_series_e_ocp)/(ad_pre_f_broad_based_fd+series_f_primary_raise_usd/Sensitivity!E1125),class_series_e_ocp)</f>
        <v>49.14611939099</v>
      </c>
      <c r="R1125" s="2" t="n">
        <f aca="false">class_series_e_original_shares*class_series_e_issue_pps/Sensitivity!Q1125</f>
        <v>6104180.88005613</v>
      </c>
      <c r="S1125" s="2" t="n">
        <f aca="false">Sensitivity!H1125-class_seed_current_shares+Sensitivity!J1125-class_series_a_current_shares+Sensitivity!L1125-class_series_b_current_shares+Sensitivity!N1125-class_series_c_current_shares+Sensitivity!P1125-class_series_d_current_shares+Sensitivity!R1125-class_series_e_current_shares</f>
        <v>6301.66480260808</v>
      </c>
      <c r="T1125" s="5" t="n">
        <f aca="false">note_a_cap_usd/(pre_f_fd_total+Sensitivity!B1125+Sensitivity!S1125+Sensitivity!D1125)</f>
        <v>26.8458634142121</v>
      </c>
      <c r="U1125" s="5" t="n">
        <f aca="false">Sensitivity!E1125*(const_one-note_a_discount)</f>
        <v>38.7403972551306</v>
      </c>
      <c r="V1125" s="5" t="n">
        <f aca="false">MIN(Sensitivity!T1125,Sensitivity!U1125)</f>
        <v>26.8458634142121</v>
      </c>
      <c r="W1125" s="2" t="n">
        <f aca="false">note_a_principal_usd/Sensitivity!V1125</f>
        <v>186248.433244766</v>
      </c>
      <c r="X1125" s="5" t="n">
        <f aca="false">note_b_cap_usd/(pre_f_fd_total+Sensitivity!B1125+Sensitivity!S1125+Sensitivity!C1125)</f>
        <v>42.8230544681608</v>
      </c>
      <c r="Y1125" s="5" t="n">
        <f aca="false">Sensitivity!E1125*(const_one-note_b_discount)</f>
        <v>41.1616720835763</v>
      </c>
      <c r="Z1125" s="5" t="n">
        <f aca="false">MIN(Sensitivity!X1125,Sensitivity!Y1125)</f>
        <v>41.1616720835763</v>
      </c>
      <c r="AA1125" s="2" t="n">
        <f aca="false">note_b_principal_usd/Sensitivity!Z1125</f>
        <v>72883.3365638957</v>
      </c>
      <c r="AB1125" s="2" t="n">
        <f aca="false">pre_f_fd_total+Sensitivity!B1125+Sensitivity!F1125+Sensitivity!W1125+Sensitivity!AA1125+Sensitivity!S1125</f>
        <v>38055443.4429912</v>
      </c>
      <c r="AC1125" s="2" t="n">
        <f aca="false">MAX(const_zero,sensitivity_esop_base*Sensitivity!AB1125-pre_f_option_pool_total)</f>
        <v>552540.647588853</v>
      </c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</row>
    <row r="1126" customFormat="false" ht="15" hidden="true" customHeight="false" outlineLevel="0" collapsed="false">
      <c r="A1126" s="2" t="n">
        <f aca="false">Sensitivity!A1125+const_one</f>
        <v>14</v>
      </c>
      <c r="B1126" s="2" t="n">
        <f aca="false">Sensitivity!AC1125</f>
        <v>552540.647588853</v>
      </c>
      <c r="C1126" s="2" t="n">
        <f aca="false">Sensitivity!W1125</f>
        <v>186248.433244766</v>
      </c>
      <c r="D1126" s="2" t="n">
        <f aca="false">Sensitivity!AA1125</f>
        <v>72883.3365638957</v>
      </c>
      <c r="E1126" s="5" t="n">
        <f aca="false">sensitivity_pre_high_usd/(pre_f_fd_total+Sensitivity!B1126)</f>
        <v>48.4254965689106</v>
      </c>
      <c r="F1126" s="2" t="n">
        <f aca="false">series_f_primary_raise_usd/Sensitivity!E1126</f>
        <v>619508.360793148</v>
      </c>
      <c r="G1126" s="2" t="n">
        <f aca="false">IF(Sensitivity!E1126&lt;class_seed_ocp,class_seed_ocp*(ad_pre_f_broad_based_fd+series_f_primary_raise_usd/class_seed_ocp)/(ad_pre_f_broad_based_fd+series_f_primary_raise_usd/Sensitivity!E1126),class_seed_ocp)</f>
        <v>1</v>
      </c>
      <c r="H1126" s="2" t="n">
        <f aca="false">class_seed_original_shares*class_seed_issue_pps/Sensitivity!G1126</f>
        <v>5000000</v>
      </c>
      <c r="I1126" s="2" t="n">
        <f aca="false">IF(Sensitivity!E1126&lt;class_series_a_ocp,class_series_a_ocp*(ad_pre_f_broad_based_fd+series_f_primary_raise_usd/class_series_a_ocp)/(ad_pre_f_broad_based_fd+series_f_primary_raise_usd/Sensitivity!E1126),class_series_a_ocp)</f>
        <v>3</v>
      </c>
      <c r="J1126" s="2" t="n">
        <f aca="false">class_series_a_original_shares*class_series_a_issue_pps/Sensitivity!I1126</f>
        <v>5000000</v>
      </c>
      <c r="K1126" s="2" t="n">
        <f aca="false">IF(Sensitivity!E1126&lt;class_series_b_ocp,class_series_b_ocp*(ad_pre_f_broad_based_fd+series_f_primary_raise_usd/class_series_b_ocp)/(ad_pre_f_broad_based_fd+series_f_primary_raise_usd/Sensitivity!E1126),class_series_b_ocp)</f>
        <v>10</v>
      </c>
      <c r="L1126" s="2" t="n">
        <f aca="false">class_series_b_original_shares*class_series_b_issue_pps/Sensitivity!K1126</f>
        <v>3000000</v>
      </c>
      <c r="M1126" s="2" t="n">
        <f aca="false">IF(Sensitivity!E1126&lt;class_series_c_ocp,class_series_c_ocp*(ad_pre_f_broad_based_fd+series_f_primary_raise_usd/class_series_c_ocp)/(ad_pre_f_broad_based_fd+series_f_primary_raise_usd/Sensitivity!E1126),class_series_c_ocp)</f>
        <v>25</v>
      </c>
      <c r="N1126" s="2" t="n">
        <f aca="false">class_series_c_original_shares*class_series_c_issue_pps/Sensitivity!M1126</f>
        <v>2400000</v>
      </c>
      <c r="O1126" s="8" t="n">
        <f aca="false">IF(Sensitivity!E1126&lt;class_series_d_ocp,class_series_d_ocp*(ad_pre_f_broad_based_fd+series_f_primary_raise_usd/class_series_d_ocp)/(ad_pre_f_broad_based_fd+series_f_primary_raise_usd/Sensitivity!E1126),class_series_d_ocp)</f>
        <v>57.957090019194</v>
      </c>
      <c r="P1126" s="2" t="n">
        <f aca="false">class_series_d_original_shares*class_series_d_issue_pps/Sensitivity!O1126</f>
        <v>1725414.78474648</v>
      </c>
      <c r="Q1126" s="8" t="n">
        <f aca="false">IF(Sensitivity!E1126&lt;class_series_e_ocp,class_series_e_ocp*(ad_pre_f_broad_based_fd+series_f_primary_raise_usd/class_series_e_ocp)/(ad_pre_f_broad_based_fd+series_f_primary_raise_usd/Sensitivity!E1126),class_series_e_ocp)</f>
        <v>49.14611939099</v>
      </c>
      <c r="R1126" s="2" t="n">
        <f aca="false">class_series_e_original_shares*class_series_e_issue_pps/Sensitivity!Q1126</f>
        <v>6104180.88005613</v>
      </c>
      <c r="S1126" s="2" t="n">
        <f aca="false">Sensitivity!H1126-class_seed_current_shares+Sensitivity!J1126-class_series_a_current_shares+Sensitivity!L1126-class_series_b_current_shares+Sensitivity!N1126-class_series_c_current_shares+Sensitivity!P1126-class_series_d_current_shares+Sensitivity!R1126-class_series_e_current_shares</f>
        <v>6301.6648026146</v>
      </c>
      <c r="T1126" s="5" t="n">
        <f aca="false">note_a_cap_usd/(pre_f_fd_total+Sensitivity!B1126+Sensitivity!S1126+Sensitivity!D1126)</f>
        <v>26.8458634142106</v>
      </c>
      <c r="U1126" s="5" t="n">
        <f aca="false">Sensitivity!E1126*(const_one-note_a_discount)</f>
        <v>38.7403972551285</v>
      </c>
      <c r="V1126" s="5" t="n">
        <f aca="false">MIN(Sensitivity!T1126,Sensitivity!U1126)</f>
        <v>26.8458634142106</v>
      </c>
      <c r="W1126" s="2" t="n">
        <f aca="false">note_a_principal_usd/Sensitivity!V1126</f>
        <v>186248.433244777</v>
      </c>
      <c r="X1126" s="5" t="n">
        <f aca="false">note_b_cap_usd/(pre_f_fd_total+Sensitivity!B1126+Sensitivity!S1126+Sensitivity!C1126)</f>
        <v>42.8230544681584</v>
      </c>
      <c r="Y1126" s="5" t="n">
        <f aca="false">Sensitivity!E1126*(const_one-note_b_discount)</f>
        <v>41.161672083574</v>
      </c>
      <c r="Z1126" s="5" t="n">
        <f aca="false">MIN(Sensitivity!X1126,Sensitivity!Y1126)</f>
        <v>41.161672083574</v>
      </c>
      <c r="AA1126" s="2" t="n">
        <f aca="false">note_b_principal_usd/Sensitivity!Z1126</f>
        <v>72883.3365638997</v>
      </c>
      <c r="AB1126" s="2" t="n">
        <f aca="false">pre_f_fd_total+Sensitivity!B1126+Sensitivity!F1126+Sensitivity!W1126+Sensitivity!AA1126+Sensitivity!S1126</f>
        <v>38055443.4429933</v>
      </c>
      <c r="AC1126" s="2" t="n">
        <f aca="false">MAX(const_zero,sensitivity_esop_base*Sensitivity!AB1126-pre_f_option_pool_total)</f>
        <v>552540.647589129</v>
      </c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</row>
    <row r="1127" customFormat="false" ht="15" hidden="true" customHeight="false" outlineLevel="0" collapsed="false">
      <c r="A1127" s="2" t="n">
        <f aca="false">Sensitivity!A1126+const_one</f>
        <v>15</v>
      </c>
      <c r="B1127" s="2" t="n">
        <f aca="false">Sensitivity!AC1126</f>
        <v>552540.647589129</v>
      </c>
      <c r="C1127" s="2" t="n">
        <f aca="false">Sensitivity!W1126</f>
        <v>186248.433244777</v>
      </c>
      <c r="D1127" s="2" t="n">
        <f aca="false">Sensitivity!AA1126</f>
        <v>72883.3365638997</v>
      </c>
      <c r="E1127" s="5" t="n">
        <f aca="false">sensitivity_pre_high_usd/(pre_f_fd_total+Sensitivity!B1127)</f>
        <v>48.4254965689102</v>
      </c>
      <c r="F1127" s="2" t="n">
        <f aca="false">series_f_primary_raise_usd/Sensitivity!E1127</f>
        <v>619508.360793152</v>
      </c>
      <c r="G1127" s="2" t="n">
        <f aca="false">IF(Sensitivity!E1127&lt;class_seed_ocp,class_seed_ocp*(ad_pre_f_broad_based_fd+series_f_primary_raise_usd/class_seed_ocp)/(ad_pre_f_broad_based_fd+series_f_primary_raise_usd/Sensitivity!E1127),class_seed_ocp)</f>
        <v>1</v>
      </c>
      <c r="H1127" s="2" t="n">
        <f aca="false">class_seed_original_shares*class_seed_issue_pps/Sensitivity!G1127</f>
        <v>5000000</v>
      </c>
      <c r="I1127" s="2" t="n">
        <f aca="false">IF(Sensitivity!E1127&lt;class_series_a_ocp,class_series_a_ocp*(ad_pre_f_broad_based_fd+series_f_primary_raise_usd/class_series_a_ocp)/(ad_pre_f_broad_based_fd+series_f_primary_raise_usd/Sensitivity!E1127),class_series_a_ocp)</f>
        <v>3</v>
      </c>
      <c r="J1127" s="2" t="n">
        <f aca="false">class_series_a_original_shares*class_series_a_issue_pps/Sensitivity!I1127</f>
        <v>5000000</v>
      </c>
      <c r="K1127" s="2" t="n">
        <f aca="false">IF(Sensitivity!E1127&lt;class_series_b_ocp,class_series_b_ocp*(ad_pre_f_broad_based_fd+series_f_primary_raise_usd/class_series_b_ocp)/(ad_pre_f_broad_based_fd+series_f_primary_raise_usd/Sensitivity!E1127),class_series_b_ocp)</f>
        <v>10</v>
      </c>
      <c r="L1127" s="2" t="n">
        <f aca="false">class_series_b_original_shares*class_series_b_issue_pps/Sensitivity!K1127</f>
        <v>3000000</v>
      </c>
      <c r="M1127" s="2" t="n">
        <f aca="false">IF(Sensitivity!E1127&lt;class_series_c_ocp,class_series_c_ocp*(ad_pre_f_broad_based_fd+series_f_primary_raise_usd/class_series_c_ocp)/(ad_pre_f_broad_based_fd+series_f_primary_raise_usd/Sensitivity!E1127),class_series_c_ocp)</f>
        <v>25</v>
      </c>
      <c r="N1127" s="2" t="n">
        <f aca="false">class_series_c_original_shares*class_series_c_issue_pps/Sensitivity!M1127</f>
        <v>2400000</v>
      </c>
      <c r="O1127" s="8" t="n">
        <f aca="false">IF(Sensitivity!E1127&lt;class_series_d_ocp,class_series_d_ocp*(ad_pre_f_broad_based_fd+series_f_primary_raise_usd/class_series_d_ocp)/(ad_pre_f_broad_based_fd+series_f_primary_raise_usd/Sensitivity!E1127),class_series_d_ocp)</f>
        <v>57.957090019194</v>
      </c>
      <c r="P1127" s="2" t="n">
        <f aca="false">class_series_d_original_shares*class_series_d_issue_pps/Sensitivity!O1127</f>
        <v>1725414.78474648</v>
      </c>
      <c r="Q1127" s="8" t="n">
        <f aca="false">IF(Sensitivity!E1127&lt;class_series_e_ocp,class_series_e_ocp*(ad_pre_f_broad_based_fd+series_f_primary_raise_usd/class_series_e_ocp)/(ad_pre_f_broad_based_fd+series_f_primary_raise_usd/Sensitivity!E1127),class_series_e_ocp)</f>
        <v>49.14611939099</v>
      </c>
      <c r="R1127" s="2" t="n">
        <f aca="false">class_series_e_original_shares*class_series_e_issue_pps/Sensitivity!Q1127</f>
        <v>6104180.88005613</v>
      </c>
      <c r="S1127" s="2" t="n">
        <f aca="false">Sensitivity!H1127-class_seed_current_shares+Sensitivity!J1127-class_series_a_current_shares+Sensitivity!L1127-class_series_b_current_shares+Sensitivity!N1127-class_series_c_current_shares+Sensitivity!P1127-class_series_d_current_shares+Sensitivity!R1127-class_series_e_current_shares</f>
        <v>6301.6648026146</v>
      </c>
      <c r="T1127" s="5" t="n">
        <f aca="false">note_a_cap_usd/(pre_f_fd_total+Sensitivity!B1127+Sensitivity!S1127+Sensitivity!D1127)</f>
        <v>26.8458634142104</v>
      </c>
      <c r="U1127" s="5" t="n">
        <f aca="false">Sensitivity!E1127*(const_one-note_a_discount)</f>
        <v>38.7403972551282</v>
      </c>
      <c r="V1127" s="5" t="n">
        <f aca="false">MIN(Sensitivity!T1127,Sensitivity!U1127)</f>
        <v>26.8458634142104</v>
      </c>
      <c r="W1127" s="2" t="n">
        <f aca="false">note_a_principal_usd/Sensitivity!V1127</f>
        <v>186248.433244778</v>
      </c>
      <c r="X1127" s="5" t="n">
        <f aca="false">note_b_cap_usd/(pre_f_fd_total+Sensitivity!B1127+Sensitivity!S1127+Sensitivity!C1127)</f>
        <v>42.823054468158</v>
      </c>
      <c r="Y1127" s="5" t="n">
        <f aca="false">Sensitivity!E1127*(const_one-note_b_discount)</f>
        <v>41.1616720835737</v>
      </c>
      <c r="Z1127" s="5" t="n">
        <f aca="false">MIN(Sensitivity!X1127,Sensitivity!Y1127)</f>
        <v>41.1616720835737</v>
      </c>
      <c r="AA1127" s="2" t="n">
        <f aca="false">note_b_principal_usd/Sensitivity!Z1127</f>
        <v>72883.3365639003</v>
      </c>
      <c r="AB1127" s="2" t="n">
        <f aca="false">pre_f_fd_total+Sensitivity!B1127+Sensitivity!F1127+Sensitivity!W1127+Sensitivity!AA1127+Sensitivity!S1127</f>
        <v>38055443.4429936</v>
      </c>
      <c r="AC1127" s="2" t="n">
        <f aca="false">MAX(const_zero,sensitivity_esop_base*Sensitivity!AB1127-pre_f_option_pool_total)</f>
        <v>552540.647589166</v>
      </c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</row>
    <row r="1128" customFormat="false" ht="15" hidden="true" customHeight="false" outlineLevel="0" collapsed="false">
      <c r="A1128" s="2" t="n">
        <f aca="false">Sensitivity!A1127+const_one</f>
        <v>16</v>
      </c>
      <c r="B1128" s="2" t="n">
        <f aca="false">Sensitivity!AC1127</f>
        <v>552540.647589166</v>
      </c>
      <c r="C1128" s="2" t="n">
        <f aca="false">Sensitivity!W1127</f>
        <v>186248.433244778</v>
      </c>
      <c r="D1128" s="2" t="n">
        <f aca="false">Sensitivity!AA1127</f>
        <v>72883.3365639003</v>
      </c>
      <c r="E1128" s="5" t="n">
        <f aca="false">sensitivity_pre_high_usd/(pre_f_fd_total+Sensitivity!B1128)</f>
        <v>48.4254965689102</v>
      </c>
      <c r="F1128" s="2" t="n">
        <f aca="false">series_f_primary_raise_usd/Sensitivity!E1128</f>
        <v>619508.360793153</v>
      </c>
      <c r="G1128" s="2" t="n">
        <f aca="false">IF(Sensitivity!E1128&lt;class_seed_ocp,class_seed_ocp*(ad_pre_f_broad_based_fd+series_f_primary_raise_usd/class_seed_ocp)/(ad_pre_f_broad_based_fd+series_f_primary_raise_usd/Sensitivity!E1128),class_seed_ocp)</f>
        <v>1</v>
      </c>
      <c r="H1128" s="2" t="n">
        <f aca="false">class_seed_original_shares*class_seed_issue_pps/Sensitivity!G1128</f>
        <v>5000000</v>
      </c>
      <c r="I1128" s="2" t="n">
        <f aca="false">IF(Sensitivity!E1128&lt;class_series_a_ocp,class_series_a_ocp*(ad_pre_f_broad_based_fd+series_f_primary_raise_usd/class_series_a_ocp)/(ad_pre_f_broad_based_fd+series_f_primary_raise_usd/Sensitivity!E1128),class_series_a_ocp)</f>
        <v>3</v>
      </c>
      <c r="J1128" s="2" t="n">
        <f aca="false">class_series_a_original_shares*class_series_a_issue_pps/Sensitivity!I1128</f>
        <v>5000000</v>
      </c>
      <c r="K1128" s="2" t="n">
        <f aca="false">IF(Sensitivity!E1128&lt;class_series_b_ocp,class_series_b_ocp*(ad_pre_f_broad_based_fd+series_f_primary_raise_usd/class_series_b_ocp)/(ad_pre_f_broad_based_fd+series_f_primary_raise_usd/Sensitivity!E1128),class_series_b_ocp)</f>
        <v>10</v>
      </c>
      <c r="L1128" s="2" t="n">
        <f aca="false">class_series_b_original_shares*class_series_b_issue_pps/Sensitivity!K1128</f>
        <v>3000000</v>
      </c>
      <c r="M1128" s="2" t="n">
        <f aca="false">IF(Sensitivity!E1128&lt;class_series_c_ocp,class_series_c_ocp*(ad_pre_f_broad_based_fd+series_f_primary_raise_usd/class_series_c_ocp)/(ad_pre_f_broad_based_fd+series_f_primary_raise_usd/Sensitivity!E1128),class_series_c_ocp)</f>
        <v>25</v>
      </c>
      <c r="N1128" s="2" t="n">
        <f aca="false">class_series_c_original_shares*class_series_c_issue_pps/Sensitivity!M1128</f>
        <v>2400000</v>
      </c>
      <c r="O1128" s="8" t="n">
        <f aca="false">IF(Sensitivity!E1128&lt;class_series_d_ocp,class_series_d_ocp*(ad_pre_f_broad_based_fd+series_f_primary_raise_usd/class_series_d_ocp)/(ad_pre_f_broad_based_fd+series_f_primary_raise_usd/Sensitivity!E1128),class_series_d_ocp)</f>
        <v>57.957090019194</v>
      </c>
      <c r="P1128" s="2" t="n">
        <f aca="false">class_series_d_original_shares*class_series_d_issue_pps/Sensitivity!O1128</f>
        <v>1725414.78474648</v>
      </c>
      <c r="Q1128" s="8" t="n">
        <f aca="false">IF(Sensitivity!E1128&lt;class_series_e_ocp,class_series_e_ocp*(ad_pre_f_broad_based_fd+series_f_primary_raise_usd/class_series_e_ocp)/(ad_pre_f_broad_based_fd+series_f_primary_raise_usd/Sensitivity!E1128),class_series_e_ocp)</f>
        <v>49.14611939099</v>
      </c>
      <c r="R1128" s="2" t="n">
        <f aca="false">class_series_e_original_shares*class_series_e_issue_pps/Sensitivity!Q1128</f>
        <v>6104180.88005613</v>
      </c>
      <c r="S1128" s="2" t="n">
        <f aca="false">Sensitivity!H1128-class_seed_current_shares+Sensitivity!J1128-class_series_a_current_shares+Sensitivity!L1128-class_series_b_current_shares+Sensitivity!N1128-class_series_c_current_shares+Sensitivity!P1128-class_series_d_current_shares+Sensitivity!R1128-class_series_e_current_shares</f>
        <v>6301.6648026146</v>
      </c>
      <c r="T1128" s="5" t="n">
        <f aca="false">note_a_cap_usd/(pre_f_fd_total+Sensitivity!B1128+Sensitivity!S1128+Sensitivity!D1128)</f>
        <v>26.8458634142104</v>
      </c>
      <c r="U1128" s="5" t="n">
        <f aca="false">Sensitivity!E1128*(const_one-note_a_discount)</f>
        <v>38.7403972551282</v>
      </c>
      <c r="V1128" s="5" t="n">
        <f aca="false">MIN(Sensitivity!T1128,Sensitivity!U1128)</f>
        <v>26.8458634142104</v>
      </c>
      <c r="W1128" s="2" t="n">
        <f aca="false">note_a_principal_usd/Sensitivity!V1128</f>
        <v>186248.433244778</v>
      </c>
      <c r="X1128" s="5" t="n">
        <f aca="false">note_b_cap_usd/(pre_f_fd_total+Sensitivity!B1128+Sensitivity!S1128+Sensitivity!C1128)</f>
        <v>42.823054468158</v>
      </c>
      <c r="Y1128" s="5" t="n">
        <f aca="false">Sensitivity!E1128*(const_one-note_b_discount)</f>
        <v>41.1616720835737</v>
      </c>
      <c r="Z1128" s="5" t="n">
        <f aca="false">MIN(Sensitivity!X1128,Sensitivity!Y1128)</f>
        <v>41.1616720835737</v>
      </c>
      <c r="AA1128" s="2" t="n">
        <f aca="false">note_b_principal_usd/Sensitivity!Z1128</f>
        <v>72883.3365639003</v>
      </c>
      <c r="AB1128" s="2" t="n">
        <f aca="false">pre_f_fd_total+Sensitivity!B1128+Sensitivity!F1128+Sensitivity!W1128+Sensitivity!AA1128+Sensitivity!S1128</f>
        <v>38055443.4429936</v>
      </c>
      <c r="AC1128" s="2" t="n">
        <f aca="false">MAX(const_zero,sensitivity_esop_base*Sensitivity!AB1128-pre_f_option_pool_total)</f>
        <v>552540.647589169</v>
      </c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</row>
    <row r="1129" customFormat="false" ht="15" hidden="true" customHeight="false" outlineLevel="0" collapsed="false">
      <c r="A1129" s="2" t="n">
        <f aca="false">Sensitivity!A1128+const_one</f>
        <v>17</v>
      </c>
      <c r="B1129" s="2" t="n">
        <f aca="false">Sensitivity!AC1128</f>
        <v>552540.647589169</v>
      </c>
      <c r="C1129" s="2" t="n">
        <f aca="false">Sensitivity!W1128</f>
        <v>186248.433244778</v>
      </c>
      <c r="D1129" s="2" t="n">
        <f aca="false">Sensitivity!AA1128</f>
        <v>72883.3365639003</v>
      </c>
      <c r="E1129" s="5" t="n">
        <f aca="false">sensitivity_pre_high_usd/(pre_f_fd_total+Sensitivity!B1129)</f>
        <v>48.4254965689102</v>
      </c>
      <c r="F1129" s="2" t="n">
        <f aca="false">series_f_primary_raise_usd/Sensitivity!E1129</f>
        <v>619508.360793153</v>
      </c>
      <c r="G1129" s="2" t="n">
        <f aca="false">IF(Sensitivity!E1129&lt;class_seed_ocp,class_seed_ocp*(ad_pre_f_broad_based_fd+series_f_primary_raise_usd/class_seed_ocp)/(ad_pre_f_broad_based_fd+series_f_primary_raise_usd/Sensitivity!E1129),class_seed_ocp)</f>
        <v>1</v>
      </c>
      <c r="H1129" s="2" t="n">
        <f aca="false">class_seed_original_shares*class_seed_issue_pps/Sensitivity!G1129</f>
        <v>5000000</v>
      </c>
      <c r="I1129" s="2" t="n">
        <f aca="false">IF(Sensitivity!E1129&lt;class_series_a_ocp,class_series_a_ocp*(ad_pre_f_broad_based_fd+series_f_primary_raise_usd/class_series_a_ocp)/(ad_pre_f_broad_based_fd+series_f_primary_raise_usd/Sensitivity!E1129),class_series_a_ocp)</f>
        <v>3</v>
      </c>
      <c r="J1129" s="2" t="n">
        <f aca="false">class_series_a_original_shares*class_series_a_issue_pps/Sensitivity!I1129</f>
        <v>5000000</v>
      </c>
      <c r="K1129" s="2" t="n">
        <f aca="false">IF(Sensitivity!E1129&lt;class_series_b_ocp,class_series_b_ocp*(ad_pre_f_broad_based_fd+series_f_primary_raise_usd/class_series_b_ocp)/(ad_pre_f_broad_based_fd+series_f_primary_raise_usd/Sensitivity!E1129),class_series_b_ocp)</f>
        <v>10</v>
      </c>
      <c r="L1129" s="2" t="n">
        <f aca="false">class_series_b_original_shares*class_series_b_issue_pps/Sensitivity!K1129</f>
        <v>3000000</v>
      </c>
      <c r="M1129" s="2" t="n">
        <f aca="false">IF(Sensitivity!E1129&lt;class_series_c_ocp,class_series_c_ocp*(ad_pre_f_broad_based_fd+series_f_primary_raise_usd/class_series_c_ocp)/(ad_pre_f_broad_based_fd+series_f_primary_raise_usd/Sensitivity!E1129),class_series_c_ocp)</f>
        <v>25</v>
      </c>
      <c r="N1129" s="2" t="n">
        <f aca="false">class_series_c_original_shares*class_series_c_issue_pps/Sensitivity!M1129</f>
        <v>2400000</v>
      </c>
      <c r="O1129" s="8" t="n">
        <f aca="false">IF(Sensitivity!E1129&lt;class_series_d_ocp,class_series_d_ocp*(ad_pre_f_broad_based_fd+series_f_primary_raise_usd/class_series_d_ocp)/(ad_pre_f_broad_based_fd+series_f_primary_raise_usd/Sensitivity!E1129),class_series_d_ocp)</f>
        <v>57.957090019194</v>
      </c>
      <c r="P1129" s="2" t="n">
        <f aca="false">class_series_d_original_shares*class_series_d_issue_pps/Sensitivity!O1129</f>
        <v>1725414.78474648</v>
      </c>
      <c r="Q1129" s="8" t="n">
        <f aca="false">IF(Sensitivity!E1129&lt;class_series_e_ocp,class_series_e_ocp*(ad_pre_f_broad_based_fd+series_f_primary_raise_usd/class_series_e_ocp)/(ad_pre_f_broad_based_fd+series_f_primary_raise_usd/Sensitivity!E1129),class_series_e_ocp)</f>
        <v>49.14611939099</v>
      </c>
      <c r="R1129" s="2" t="n">
        <f aca="false">class_series_e_original_shares*class_series_e_issue_pps/Sensitivity!Q1129</f>
        <v>6104180.88005613</v>
      </c>
      <c r="S1129" s="2" t="n">
        <f aca="false">Sensitivity!H1129-class_seed_current_shares+Sensitivity!J1129-class_series_a_current_shares+Sensitivity!L1129-class_series_b_current_shares+Sensitivity!N1129-class_series_c_current_shares+Sensitivity!P1129-class_series_d_current_shares+Sensitivity!R1129-class_series_e_current_shares</f>
        <v>6301.6648026146</v>
      </c>
      <c r="T1129" s="5" t="n">
        <f aca="false">note_a_cap_usd/(pre_f_fd_total+Sensitivity!B1129+Sensitivity!S1129+Sensitivity!D1129)</f>
        <v>26.8458634142104</v>
      </c>
      <c r="U1129" s="5" t="n">
        <f aca="false">Sensitivity!E1129*(const_one-note_a_discount)</f>
        <v>38.7403972551282</v>
      </c>
      <c r="V1129" s="5" t="n">
        <f aca="false">MIN(Sensitivity!T1129,Sensitivity!U1129)</f>
        <v>26.8458634142104</v>
      </c>
      <c r="W1129" s="2" t="n">
        <f aca="false">note_a_principal_usd/Sensitivity!V1129</f>
        <v>186248.433244778</v>
      </c>
      <c r="X1129" s="5" t="n">
        <f aca="false">note_b_cap_usd/(pre_f_fd_total+Sensitivity!B1129+Sensitivity!S1129+Sensitivity!C1129)</f>
        <v>42.823054468158</v>
      </c>
      <c r="Y1129" s="5" t="n">
        <f aca="false">Sensitivity!E1129*(const_one-note_b_discount)</f>
        <v>41.1616720835737</v>
      </c>
      <c r="Z1129" s="5" t="n">
        <f aca="false">MIN(Sensitivity!X1129,Sensitivity!Y1129)</f>
        <v>41.1616720835737</v>
      </c>
      <c r="AA1129" s="2" t="n">
        <f aca="false">note_b_principal_usd/Sensitivity!Z1129</f>
        <v>72883.3365639003</v>
      </c>
      <c r="AB1129" s="2" t="n">
        <f aca="false">pre_f_fd_total+Sensitivity!B1129+Sensitivity!F1129+Sensitivity!W1129+Sensitivity!AA1129+Sensitivity!S1129</f>
        <v>38055443.4429936</v>
      </c>
      <c r="AC1129" s="2" t="n">
        <f aca="false">MAX(const_zero,sensitivity_esop_base*Sensitivity!AB1129-pre_f_option_pool_total)</f>
        <v>552540.647589169</v>
      </c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</row>
    <row r="1130" customFormat="false" ht="15" hidden="true" customHeight="false" outlineLevel="0" collapsed="false">
      <c r="A1130" s="2" t="n">
        <f aca="false">Sensitivity!A1129+const_one</f>
        <v>18</v>
      </c>
      <c r="B1130" s="2" t="n">
        <f aca="false">Sensitivity!AC1129</f>
        <v>552540.647589169</v>
      </c>
      <c r="C1130" s="2" t="n">
        <f aca="false">Sensitivity!W1129</f>
        <v>186248.433244778</v>
      </c>
      <c r="D1130" s="2" t="n">
        <f aca="false">Sensitivity!AA1129</f>
        <v>72883.3365639003</v>
      </c>
      <c r="E1130" s="5" t="n">
        <f aca="false">sensitivity_pre_high_usd/(pre_f_fd_total+Sensitivity!B1130)</f>
        <v>48.4254965689102</v>
      </c>
      <c r="F1130" s="2" t="n">
        <f aca="false">series_f_primary_raise_usd/Sensitivity!E1130</f>
        <v>619508.360793153</v>
      </c>
      <c r="G1130" s="2" t="n">
        <f aca="false">IF(Sensitivity!E1130&lt;class_seed_ocp,class_seed_ocp*(ad_pre_f_broad_based_fd+series_f_primary_raise_usd/class_seed_ocp)/(ad_pre_f_broad_based_fd+series_f_primary_raise_usd/Sensitivity!E1130),class_seed_ocp)</f>
        <v>1</v>
      </c>
      <c r="H1130" s="2" t="n">
        <f aca="false">class_seed_original_shares*class_seed_issue_pps/Sensitivity!G1130</f>
        <v>5000000</v>
      </c>
      <c r="I1130" s="2" t="n">
        <f aca="false">IF(Sensitivity!E1130&lt;class_series_a_ocp,class_series_a_ocp*(ad_pre_f_broad_based_fd+series_f_primary_raise_usd/class_series_a_ocp)/(ad_pre_f_broad_based_fd+series_f_primary_raise_usd/Sensitivity!E1130),class_series_a_ocp)</f>
        <v>3</v>
      </c>
      <c r="J1130" s="2" t="n">
        <f aca="false">class_series_a_original_shares*class_series_a_issue_pps/Sensitivity!I1130</f>
        <v>5000000</v>
      </c>
      <c r="K1130" s="2" t="n">
        <f aca="false">IF(Sensitivity!E1130&lt;class_series_b_ocp,class_series_b_ocp*(ad_pre_f_broad_based_fd+series_f_primary_raise_usd/class_series_b_ocp)/(ad_pre_f_broad_based_fd+series_f_primary_raise_usd/Sensitivity!E1130),class_series_b_ocp)</f>
        <v>10</v>
      </c>
      <c r="L1130" s="2" t="n">
        <f aca="false">class_series_b_original_shares*class_series_b_issue_pps/Sensitivity!K1130</f>
        <v>3000000</v>
      </c>
      <c r="M1130" s="2" t="n">
        <f aca="false">IF(Sensitivity!E1130&lt;class_series_c_ocp,class_series_c_ocp*(ad_pre_f_broad_based_fd+series_f_primary_raise_usd/class_series_c_ocp)/(ad_pre_f_broad_based_fd+series_f_primary_raise_usd/Sensitivity!E1130),class_series_c_ocp)</f>
        <v>25</v>
      </c>
      <c r="N1130" s="2" t="n">
        <f aca="false">class_series_c_original_shares*class_series_c_issue_pps/Sensitivity!M1130</f>
        <v>2400000</v>
      </c>
      <c r="O1130" s="8" t="n">
        <f aca="false">IF(Sensitivity!E1130&lt;class_series_d_ocp,class_series_d_ocp*(ad_pre_f_broad_based_fd+series_f_primary_raise_usd/class_series_d_ocp)/(ad_pre_f_broad_based_fd+series_f_primary_raise_usd/Sensitivity!E1130),class_series_d_ocp)</f>
        <v>57.957090019194</v>
      </c>
      <c r="P1130" s="2" t="n">
        <f aca="false">class_series_d_original_shares*class_series_d_issue_pps/Sensitivity!O1130</f>
        <v>1725414.78474648</v>
      </c>
      <c r="Q1130" s="8" t="n">
        <f aca="false">IF(Sensitivity!E1130&lt;class_series_e_ocp,class_series_e_ocp*(ad_pre_f_broad_based_fd+series_f_primary_raise_usd/class_series_e_ocp)/(ad_pre_f_broad_based_fd+series_f_primary_raise_usd/Sensitivity!E1130),class_series_e_ocp)</f>
        <v>49.14611939099</v>
      </c>
      <c r="R1130" s="2" t="n">
        <f aca="false">class_series_e_original_shares*class_series_e_issue_pps/Sensitivity!Q1130</f>
        <v>6104180.88005613</v>
      </c>
      <c r="S1130" s="2" t="n">
        <f aca="false">Sensitivity!H1130-class_seed_current_shares+Sensitivity!J1130-class_series_a_current_shares+Sensitivity!L1130-class_series_b_current_shares+Sensitivity!N1130-class_series_c_current_shares+Sensitivity!P1130-class_series_d_current_shares+Sensitivity!R1130-class_series_e_current_shares</f>
        <v>6301.6648026146</v>
      </c>
      <c r="T1130" s="5" t="n">
        <f aca="false">note_a_cap_usd/(pre_f_fd_total+Sensitivity!B1130+Sensitivity!S1130+Sensitivity!D1130)</f>
        <v>26.8458634142104</v>
      </c>
      <c r="U1130" s="5" t="n">
        <f aca="false">Sensitivity!E1130*(const_one-note_a_discount)</f>
        <v>38.7403972551282</v>
      </c>
      <c r="V1130" s="5" t="n">
        <f aca="false">MIN(Sensitivity!T1130,Sensitivity!U1130)</f>
        <v>26.8458634142104</v>
      </c>
      <c r="W1130" s="2" t="n">
        <f aca="false">note_a_principal_usd/Sensitivity!V1130</f>
        <v>186248.433244778</v>
      </c>
      <c r="X1130" s="5" t="n">
        <f aca="false">note_b_cap_usd/(pre_f_fd_total+Sensitivity!B1130+Sensitivity!S1130+Sensitivity!C1130)</f>
        <v>42.823054468158</v>
      </c>
      <c r="Y1130" s="5" t="n">
        <f aca="false">Sensitivity!E1130*(const_one-note_b_discount)</f>
        <v>41.1616720835737</v>
      </c>
      <c r="Z1130" s="5" t="n">
        <f aca="false">MIN(Sensitivity!X1130,Sensitivity!Y1130)</f>
        <v>41.1616720835737</v>
      </c>
      <c r="AA1130" s="2" t="n">
        <f aca="false">note_b_principal_usd/Sensitivity!Z1130</f>
        <v>72883.3365639003</v>
      </c>
      <c r="AB1130" s="2" t="n">
        <f aca="false">pre_f_fd_total+Sensitivity!B1130+Sensitivity!F1130+Sensitivity!W1130+Sensitivity!AA1130+Sensitivity!S1130</f>
        <v>38055443.4429936</v>
      </c>
      <c r="AC1130" s="2" t="n">
        <f aca="false">MAX(const_zero,sensitivity_esop_base*Sensitivity!AB1130-pre_f_option_pool_total)</f>
        <v>552540.647589169</v>
      </c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</row>
    <row r="1131" customFormat="false" ht="15" hidden="true" customHeight="false" outlineLevel="0" collapsed="false">
      <c r="A1131" s="2" t="n">
        <f aca="false">Sensitivity!A1130+const_one</f>
        <v>19</v>
      </c>
      <c r="B1131" s="2" t="n">
        <f aca="false">Sensitivity!AC1130</f>
        <v>552540.647589169</v>
      </c>
      <c r="C1131" s="2" t="n">
        <f aca="false">Sensitivity!W1130</f>
        <v>186248.433244778</v>
      </c>
      <c r="D1131" s="2" t="n">
        <f aca="false">Sensitivity!AA1130</f>
        <v>72883.3365639003</v>
      </c>
      <c r="E1131" s="5" t="n">
        <f aca="false">sensitivity_pre_high_usd/(pre_f_fd_total+Sensitivity!B1131)</f>
        <v>48.4254965689102</v>
      </c>
      <c r="F1131" s="2" t="n">
        <f aca="false">series_f_primary_raise_usd/Sensitivity!E1131</f>
        <v>619508.360793153</v>
      </c>
      <c r="G1131" s="2" t="n">
        <f aca="false">IF(Sensitivity!E1131&lt;class_seed_ocp,class_seed_ocp*(ad_pre_f_broad_based_fd+series_f_primary_raise_usd/class_seed_ocp)/(ad_pre_f_broad_based_fd+series_f_primary_raise_usd/Sensitivity!E1131),class_seed_ocp)</f>
        <v>1</v>
      </c>
      <c r="H1131" s="2" t="n">
        <f aca="false">class_seed_original_shares*class_seed_issue_pps/Sensitivity!G1131</f>
        <v>5000000</v>
      </c>
      <c r="I1131" s="2" t="n">
        <f aca="false">IF(Sensitivity!E1131&lt;class_series_a_ocp,class_series_a_ocp*(ad_pre_f_broad_based_fd+series_f_primary_raise_usd/class_series_a_ocp)/(ad_pre_f_broad_based_fd+series_f_primary_raise_usd/Sensitivity!E1131),class_series_a_ocp)</f>
        <v>3</v>
      </c>
      <c r="J1131" s="2" t="n">
        <f aca="false">class_series_a_original_shares*class_series_a_issue_pps/Sensitivity!I1131</f>
        <v>5000000</v>
      </c>
      <c r="K1131" s="2" t="n">
        <f aca="false">IF(Sensitivity!E1131&lt;class_series_b_ocp,class_series_b_ocp*(ad_pre_f_broad_based_fd+series_f_primary_raise_usd/class_series_b_ocp)/(ad_pre_f_broad_based_fd+series_f_primary_raise_usd/Sensitivity!E1131),class_series_b_ocp)</f>
        <v>10</v>
      </c>
      <c r="L1131" s="2" t="n">
        <f aca="false">class_series_b_original_shares*class_series_b_issue_pps/Sensitivity!K1131</f>
        <v>3000000</v>
      </c>
      <c r="M1131" s="2" t="n">
        <f aca="false">IF(Sensitivity!E1131&lt;class_series_c_ocp,class_series_c_ocp*(ad_pre_f_broad_based_fd+series_f_primary_raise_usd/class_series_c_ocp)/(ad_pre_f_broad_based_fd+series_f_primary_raise_usd/Sensitivity!E1131),class_series_c_ocp)</f>
        <v>25</v>
      </c>
      <c r="N1131" s="2" t="n">
        <f aca="false">class_series_c_original_shares*class_series_c_issue_pps/Sensitivity!M1131</f>
        <v>2400000</v>
      </c>
      <c r="O1131" s="8" t="n">
        <f aca="false">IF(Sensitivity!E1131&lt;class_series_d_ocp,class_series_d_ocp*(ad_pre_f_broad_based_fd+series_f_primary_raise_usd/class_series_d_ocp)/(ad_pre_f_broad_based_fd+series_f_primary_raise_usd/Sensitivity!E1131),class_series_d_ocp)</f>
        <v>57.957090019194</v>
      </c>
      <c r="P1131" s="2" t="n">
        <f aca="false">class_series_d_original_shares*class_series_d_issue_pps/Sensitivity!O1131</f>
        <v>1725414.78474648</v>
      </c>
      <c r="Q1131" s="8" t="n">
        <f aca="false">IF(Sensitivity!E1131&lt;class_series_e_ocp,class_series_e_ocp*(ad_pre_f_broad_based_fd+series_f_primary_raise_usd/class_series_e_ocp)/(ad_pre_f_broad_based_fd+series_f_primary_raise_usd/Sensitivity!E1131),class_series_e_ocp)</f>
        <v>49.14611939099</v>
      </c>
      <c r="R1131" s="2" t="n">
        <f aca="false">class_series_e_original_shares*class_series_e_issue_pps/Sensitivity!Q1131</f>
        <v>6104180.88005613</v>
      </c>
      <c r="S1131" s="2" t="n">
        <f aca="false">Sensitivity!H1131-class_seed_current_shares+Sensitivity!J1131-class_series_a_current_shares+Sensitivity!L1131-class_series_b_current_shares+Sensitivity!N1131-class_series_c_current_shares+Sensitivity!P1131-class_series_d_current_shares+Sensitivity!R1131-class_series_e_current_shares</f>
        <v>6301.6648026146</v>
      </c>
      <c r="T1131" s="5" t="n">
        <f aca="false">note_a_cap_usd/(pre_f_fd_total+Sensitivity!B1131+Sensitivity!S1131+Sensitivity!D1131)</f>
        <v>26.8458634142104</v>
      </c>
      <c r="U1131" s="5" t="n">
        <f aca="false">Sensitivity!E1131*(const_one-note_a_discount)</f>
        <v>38.7403972551282</v>
      </c>
      <c r="V1131" s="5" t="n">
        <f aca="false">MIN(Sensitivity!T1131,Sensitivity!U1131)</f>
        <v>26.8458634142104</v>
      </c>
      <c r="W1131" s="2" t="n">
        <f aca="false">note_a_principal_usd/Sensitivity!V1131</f>
        <v>186248.433244778</v>
      </c>
      <c r="X1131" s="5" t="n">
        <f aca="false">note_b_cap_usd/(pre_f_fd_total+Sensitivity!B1131+Sensitivity!S1131+Sensitivity!C1131)</f>
        <v>42.823054468158</v>
      </c>
      <c r="Y1131" s="5" t="n">
        <f aca="false">Sensitivity!E1131*(const_one-note_b_discount)</f>
        <v>41.1616720835737</v>
      </c>
      <c r="Z1131" s="5" t="n">
        <f aca="false">MIN(Sensitivity!X1131,Sensitivity!Y1131)</f>
        <v>41.1616720835737</v>
      </c>
      <c r="AA1131" s="2" t="n">
        <f aca="false">note_b_principal_usd/Sensitivity!Z1131</f>
        <v>72883.3365639003</v>
      </c>
      <c r="AB1131" s="2" t="n">
        <f aca="false">pre_f_fd_total+Sensitivity!B1131+Sensitivity!F1131+Sensitivity!W1131+Sensitivity!AA1131+Sensitivity!S1131</f>
        <v>38055443.4429936</v>
      </c>
      <c r="AC1131" s="2" t="n">
        <f aca="false">MAX(const_zero,sensitivity_esop_base*Sensitivity!AB1131-pre_f_option_pool_total)</f>
        <v>552540.647589169</v>
      </c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</row>
    <row r="1132" customFormat="false" ht="15" hidden="true" customHeight="false" outlineLevel="0" collapsed="false">
      <c r="A1132" s="2" t="n">
        <f aca="false">Sensitivity!A1131+const_one</f>
        <v>20</v>
      </c>
      <c r="B1132" s="2" t="n">
        <f aca="false">Sensitivity!AC1131</f>
        <v>552540.647589169</v>
      </c>
      <c r="C1132" s="2" t="n">
        <f aca="false">Sensitivity!W1131</f>
        <v>186248.433244778</v>
      </c>
      <c r="D1132" s="2" t="n">
        <f aca="false">Sensitivity!AA1131</f>
        <v>72883.3365639003</v>
      </c>
      <c r="E1132" s="5" t="n">
        <f aca="false">sensitivity_pre_high_usd/(pre_f_fd_total+Sensitivity!B1132)</f>
        <v>48.4254965689102</v>
      </c>
      <c r="F1132" s="2" t="n">
        <f aca="false">series_f_primary_raise_usd/Sensitivity!E1132</f>
        <v>619508.360793153</v>
      </c>
      <c r="G1132" s="2" t="n">
        <f aca="false">IF(Sensitivity!E1132&lt;class_seed_ocp,class_seed_ocp*(ad_pre_f_broad_based_fd+series_f_primary_raise_usd/class_seed_ocp)/(ad_pre_f_broad_based_fd+series_f_primary_raise_usd/Sensitivity!E1132),class_seed_ocp)</f>
        <v>1</v>
      </c>
      <c r="H1132" s="2" t="n">
        <f aca="false">class_seed_original_shares*class_seed_issue_pps/Sensitivity!G1132</f>
        <v>5000000</v>
      </c>
      <c r="I1132" s="2" t="n">
        <f aca="false">IF(Sensitivity!E1132&lt;class_series_a_ocp,class_series_a_ocp*(ad_pre_f_broad_based_fd+series_f_primary_raise_usd/class_series_a_ocp)/(ad_pre_f_broad_based_fd+series_f_primary_raise_usd/Sensitivity!E1132),class_series_a_ocp)</f>
        <v>3</v>
      </c>
      <c r="J1132" s="2" t="n">
        <f aca="false">class_series_a_original_shares*class_series_a_issue_pps/Sensitivity!I1132</f>
        <v>5000000</v>
      </c>
      <c r="K1132" s="2" t="n">
        <f aca="false">IF(Sensitivity!E1132&lt;class_series_b_ocp,class_series_b_ocp*(ad_pre_f_broad_based_fd+series_f_primary_raise_usd/class_series_b_ocp)/(ad_pre_f_broad_based_fd+series_f_primary_raise_usd/Sensitivity!E1132),class_series_b_ocp)</f>
        <v>10</v>
      </c>
      <c r="L1132" s="2" t="n">
        <f aca="false">class_series_b_original_shares*class_series_b_issue_pps/Sensitivity!K1132</f>
        <v>3000000</v>
      </c>
      <c r="M1132" s="2" t="n">
        <f aca="false">IF(Sensitivity!E1132&lt;class_series_c_ocp,class_series_c_ocp*(ad_pre_f_broad_based_fd+series_f_primary_raise_usd/class_series_c_ocp)/(ad_pre_f_broad_based_fd+series_f_primary_raise_usd/Sensitivity!E1132),class_series_c_ocp)</f>
        <v>25</v>
      </c>
      <c r="N1132" s="2" t="n">
        <f aca="false">class_series_c_original_shares*class_series_c_issue_pps/Sensitivity!M1132</f>
        <v>2400000</v>
      </c>
      <c r="O1132" s="8" t="n">
        <f aca="false">IF(Sensitivity!E1132&lt;class_series_d_ocp,class_series_d_ocp*(ad_pre_f_broad_based_fd+series_f_primary_raise_usd/class_series_d_ocp)/(ad_pre_f_broad_based_fd+series_f_primary_raise_usd/Sensitivity!E1132),class_series_d_ocp)</f>
        <v>57.957090019194</v>
      </c>
      <c r="P1132" s="2" t="n">
        <f aca="false">class_series_d_original_shares*class_series_d_issue_pps/Sensitivity!O1132</f>
        <v>1725414.78474648</v>
      </c>
      <c r="Q1132" s="8" t="n">
        <f aca="false">IF(Sensitivity!E1132&lt;class_series_e_ocp,class_series_e_ocp*(ad_pre_f_broad_based_fd+series_f_primary_raise_usd/class_series_e_ocp)/(ad_pre_f_broad_based_fd+series_f_primary_raise_usd/Sensitivity!E1132),class_series_e_ocp)</f>
        <v>49.14611939099</v>
      </c>
      <c r="R1132" s="2" t="n">
        <f aca="false">class_series_e_original_shares*class_series_e_issue_pps/Sensitivity!Q1132</f>
        <v>6104180.88005613</v>
      </c>
      <c r="S1132" s="2" t="n">
        <f aca="false">Sensitivity!H1132-class_seed_current_shares+Sensitivity!J1132-class_series_a_current_shares+Sensitivity!L1132-class_series_b_current_shares+Sensitivity!N1132-class_series_c_current_shares+Sensitivity!P1132-class_series_d_current_shares+Sensitivity!R1132-class_series_e_current_shares</f>
        <v>6301.6648026146</v>
      </c>
      <c r="T1132" s="5" t="n">
        <f aca="false">note_a_cap_usd/(pre_f_fd_total+Sensitivity!B1132+Sensitivity!S1132+Sensitivity!D1132)</f>
        <v>26.8458634142104</v>
      </c>
      <c r="U1132" s="5" t="n">
        <f aca="false">Sensitivity!E1132*(const_one-note_a_discount)</f>
        <v>38.7403972551282</v>
      </c>
      <c r="V1132" s="5" t="n">
        <f aca="false">MIN(Sensitivity!T1132,Sensitivity!U1132)</f>
        <v>26.8458634142104</v>
      </c>
      <c r="W1132" s="2" t="n">
        <f aca="false">note_a_principal_usd/Sensitivity!V1132</f>
        <v>186248.433244778</v>
      </c>
      <c r="X1132" s="5" t="n">
        <f aca="false">note_b_cap_usd/(pre_f_fd_total+Sensitivity!B1132+Sensitivity!S1132+Sensitivity!C1132)</f>
        <v>42.823054468158</v>
      </c>
      <c r="Y1132" s="5" t="n">
        <f aca="false">Sensitivity!E1132*(const_one-note_b_discount)</f>
        <v>41.1616720835737</v>
      </c>
      <c r="Z1132" s="5" t="n">
        <f aca="false">MIN(Sensitivity!X1132,Sensitivity!Y1132)</f>
        <v>41.1616720835737</v>
      </c>
      <c r="AA1132" s="2" t="n">
        <f aca="false">note_b_principal_usd/Sensitivity!Z1132</f>
        <v>72883.3365639003</v>
      </c>
      <c r="AB1132" s="2" t="n">
        <f aca="false">pre_f_fd_total+Sensitivity!B1132+Sensitivity!F1132+Sensitivity!W1132+Sensitivity!AA1132+Sensitivity!S1132</f>
        <v>38055443.4429936</v>
      </c>
      <c r="AC1132" s="2" t="n">
        <f aca="false">MAX(const_zero,sensitivity_esop_base*Sensitivity!AB1132-pre_f_option_pool_total)</f>
        <v>552540.647589169</v>
      </c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</row>
    <row r="1133" customFormat="false" ht="15" hidden="true" customHeight="false" outlineLevel="0" collapsed="false">
      <c r="A1133" s="2" t="n">
        <f aca="false">Sensitivity!A1132+const_one</f>
        <v>21</v>
      </c>
      <c r="B1133" s="2" t="n">
        <f aca="false">Sensitivity!AC1132</f>
        <v>552540.647589169</v>
      </c>
      <c r="C1133" s="2" t="n">
        <f aca="false">Sensitivity!W1132</f>
        <v>186248.433244778</v>
      </c>
      <c r="D1133" s="2" t="n">
        <f aca="false">Sensitivity!AA1132</f>
        <v>72883.3365639003</v>
      </c>
      <c r="E1133" s="5" t="n">
        <f aca="false">sensitivity_pre_high_usd/(pre_f_fd_total+Sensitivity!B1133)</f>
        <v>48.4254965689102</v>
      </c>
      <c r="F1133" s="2" t="n">
        <f aca="false">series_f_primary_raise_usd/Sensitivity!E1133</f>
        <v>619508.360793153</v>
      </c>
      <c r="G1133" s="2" t="n">
        <f aca="false">IF(Sensitivity!E1133&lt;class_seed_ocp,class_seed_ocp*(ad_pre_f_broad_based_fd+series_f_primary_raise_usd/class_seed_ocp)/(ad_pre_f_broad_based_fd+series_f_primary_raise_usd/Sensitivity!E1133),class_seed_ocp)</f>
        <v>1</v>
      </c>
      <c r="H1133" s="2" t="n">
        <f aca="false">class_seed_original_shares*class_seed_issue_pps/Sensitivity!G1133</f>
        <v>5000000</v>
      </c>
      <c r="I1133" s="2" t="n">
        <f aca="false">IF(Sensitivity!E1133&lt;class_series_a_ocp,class_series_a_ocp*(ad_pre_f_broad_based_fd+series_f_primary_raise_usd/class_series_a_ocp)/(ad_pre_f_broad_based_fd+series_f_primary_raise_usd/Sensitivity!E1133),class_series_a_ocp)</f>
        <v>3</v>
      </c>
      <c r="J1133" s="2" t="n">
        <f aca="false">class_series_a_original_shares*class_series_a_issue_pps/Sensitivity!I1133</f>
        <v>5000000</v>
      </c>
      <c r="K1133" s="2" t="n">
        <f aca="false">IF(Sensitivity!E1133&lt;class_series_b_ocp,class_series_b_ocp*(ad_pre_f_broad_based_fd+series_f_primary_raise_usd/class_series_b_ocp)/(ad_pre_f_broad_based_fd+series_f_primary_raise_usd/Sensitivity!E1133),class_series_b_ocp)</f>
        <v>10</v>
      </c>
      <c r="L1133" s="2" t="n">
        <f aca="false">class_series_b_original_shares*class_series_b_issue_pps/Sensitivity!K1133</f>
        <v>3000000</v>
      </c>
      <c r="M1133" s="2" t="n">
        <f aca="false">IF(Sensitivity!E1133&lt;class_series_c_ocp,class_series_c_ocp*(ad_pre_f_broad_based_fd+series_f_primary_raise_usd/class_series_c_ocp)/(ad_pre_f_broad_based_fd+series_f_primary_raise_usd/Sensitivity!E1133),class_series_c_ocp)</f>
        <v>25</v>
      </c>
      <c r="N1133" s="2" t="n">
        <f aca="false">class_series_c_original_shares*class_series_c_issue_pps/Sensitivity!M1133</f>
        <v>2400000</v>
      </c>
      <c r="O1133" s="8" t="n">
        <f aca="false">IF(Sensitivity!E1133&lt;class_series_d_ocp,class_series_d_ocp*(ad_pre_f_broad_based_fd+series_f_primary_raise_usd/class_series_d_ocp)/(ad_pre_f_broad_based_fd+series_f_primary_raise_usd/Sensitivity!E1133),class_series_d_ocp)</f>
        <v>57.957090019194</v>
      </c>
      <c r="P1133" s="2" t="n">
        <f aca="false">class_series_d_original_shares*class_series_d_issue_pps/Sensitivity!O1133</f>
        <v>1725414.78474648</v>
      </c>
      <c r="Q1133" s="8" t="n">
        <f aca="false">IF(Sensitivity!E1133&lt;class_series_e_ocp,class_series_e_ocp*(ad_pre_f_broad_based_fd+series_f_primary_raise_usd/class_series_e_ocp)/(ad_pre_f_broad_based_fd+series_f_primary_raise_usd/Sensitivity!E1133),class_series_e_ocp)</f>
        <v>49.14611939099</v>
      </c>
      <c r="R1133" s="2" t="n">
        <f aca="false">class_series_e_original_shares*class_series_e_issue_pps/Sensitivity!Q1133</f>
        <v>6104180.88005613</v>
      </c>
      <c r="S1133" s="2" t="n">
        <f aca="false">Sensitivity!H1133-class_seed_current_shares+Sensitivity!J1133-class_series_a_current_shares+Sensitivity!L1133-class_series_b_current_shares+Sensitivity!N1133-class_series_c_current_shares+Sensitivity!P1133-class_series_d_current_shares+Sensitivity!R1133-class_series_e_current_shares</f>
        <v>6301.6648026146</v>
      </c>
      <c r="T1133" s="5" t="n">
        <f aca="false">note_a_cap_usd/(pre_f_fd_total+Sensitivity!B1133+Sensitivity!S1133+Sensitivity!D1133)</f>
        <v>26.8458634142104</v>
      </c>
      <c r="U1133" s="5" t="n">
        <f aca="false">Sensitivity!E1133*(const_one-note_a_discount)</f>
        <v>38.7403972551282</v>
      </c>
      <c r="V1133" s="5" t="n">
        <f aca="false">MIN(Sensitivity!T1133,Sensitivity!U1133)</f>
        <v>26.8458634142104</v>
      </c>
      <c r="W1133" s="2" t="n">
        <f aca="false">note_a_principal_usd/Sensitivity!V1133</f>
        <v>186248.433244778</v>
      </c>
      <c r="X1133" s="5" t="n">
        <f aca="false">note_b_cap_usd/(pre_f_fd_total+Sensitivity!B1133+Sensitivity!S1133+Sensitivity!C1133)</f>
        <v>42.823054468158</v>
      </c>
      <c r="Y1133" s="5" t="n">
        <f aca="false">Sensitivity!E1133*(const_one-note_b_discount)</f>
        <v>41.1616720835737</v>
      </c>
      <c r="Z1133" s="5" t="n">
        <f aca="false">MIN(Sensitivity!X1133,Sensitivity!Y1133)</f>
        <v>41.1616720835737</v>
      </c>
      <c r="AA1133" s="2" t="n">
        <f aca="false">note_b_principal_usd/Sensitivity!Z1133</f>
        <v>72883.3365639003</v>
      </c>
      <c r="AB1133" s="2" t="n">
        <f aca="false">pre_f_fd_total+Sensitivity!B1133+Sensitivity!F1133+Sensitivity!W1133+Sensitivity!AA1133+Sensitivity!S1133</f>
        <v>38055443.4429936</v>
      </c>
      <c r="AC1133" s="2" t="n">
        <f aca="false">MAX(const_zero,sensitivity_esop_base*Sensitivity!AB1133-pre_f_option_pool_total)</f>
        <v>552540.647589169</v>
      </c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</row>
    <row r="1134" customFormat="false" ht="15" hidden="true" customHeight="false" outlineLevel="0" collapsed="false">
      <c r="A1134" s="2" t="n">
        <f aca="false">Sensitivity!A1133+const_one</f>
        <v>22</v>
      </c>
      <c r="B1134" s="2" t="n">
        <f aca="false">Sensitivity!AC1133</f>
        <v>552540.647589169</v>
      </c>
      <c r="C1134" s="2" t="n">
        <f aca="false">Sensitivity!W1133</f>
        <v>186248.433244778</v>
      </c>
      <c r="D1134" s="2" t="n">
        <f aca="false">Sensitivity!AA1133</f>
        <v>72883.3365639003</v>
      </c>
      <c r="E1134" s="5" t="n">
        <f aca="false">sensitivity_pre_high_usd/(pre_f_fd_total+Sensitivity!B1134)</f>
        <v>48.4254965689102</v>
      </c>
      <c r="F1134" s="2" t="n">
        <f aca="false">series_f_primary_raise_usd/Sensitivity!E1134</f>
        <v>619508.360793153</v>
      </c>
      <c r="G1134" s="2" t="n">
        <f aca="false">IF(Sensitivity!E1134&lt;class_seed_ocp,class_seed_ocp*(ad_pre_f_broad_based_fd+series_f_primary_raise_usd/class_seed_ocp)/(ad_pre_f_broad_based_fd+series_f_primary_raise_usd/Sensitivity!E1134),class_seed_ocp)</f>
        <v>1</v>
      </c>
      <c r="H1134" s="2" t="n">
        <f aca="false">class_seed_original_shares*class_seed_issue_pps/Sensitivity!G1134</f>
        <v>5000000</v>
      </c>
      <c r="I1134" s="2" t="n">
        <f aca="false">IF(Sensitivity!E1134&lt;class_series_a_ocp,class_series_a_ocp*(ad_pre_f_broad_based_fd+series_f_primary_raise_usd/class_series_a_ocp)/(ad_pre_f_broad_based_fd+series_f_primary_raise_usd/Sensitivity!E1134),class_series_a_ocp)</f>
        <v>3</v>
      </c>
      <c r="J1134" s="2" t="n">
        <f aca="false">class_series_a_original_shares*class_series_a_issue_pps/Sensitivity!I1134</f>
        <v>5000000</v>
      </c>
      <c r="K1134" s="2" t="n">
        <f aca="false">IF(Sensitivity!E1134&lt;class_series_b_ocp,class_series_b_ocp*(ad_pre_f_broad_based_fd+series_f_primary_raise_usd/class_series_b_ocp)/(ad_pre_f_broad_based_fd+series_f_primary_raise_usd/Sensitivity!E1134),class_series_b_ocp)</f>
        <v>10</v>
      </c>
      <c r="L1134" s="2" t="n">
        <f aca="false">class_series_b_original_shares*class_series_b_issue_pps/Sensitivity!K1134</f>
        <v>3000000</v>
      </c>
      <c r="M1134" s="2" t="n">
        <f aca="false">IF(Sensitivity!E1134&lt;class_series_c_ocp,class_series_c_ocp*(ad_pre_f_broad_based_fd+series_f_primary_raise_usd/class_series_c_ocp)/(ad_pre_f_broad_based_fd+series_f_primary_raise_usd/Sensitivity!E1134),class_series_c_ocp)</f>
        <v>25</v>
      </c>
      <c r="N1134" s="2" t="n">
        <f aca="false">class_series_c_original_shares*class_series_c_issue_pps/Sensitivity!M1134</f>
        <v>2400000</v>
      </c>
      <c r="O1134" s="8" t="n">
        <f aca="false">IF(Sensitivity!E1134&lt;class_series_d_ocp,class_series_d_ocp*(ad_pre_f_broad_based_fd+series_f_primary_raise_usd/class_series_d_ocp)/(ad_pre_f_broad_based_fd+series_f_primary_raise_usd/Sensitivity!E1134),class_series_d_ocp)</f>
        <v>57.957090019194</v>
      </c>
      <c r="P1134" s="2" t="n">
        <f aca="false">class_series_d_original_shares*class_series_d_issue_pps/Sensitivity!O1134</f>
        <v>1725414.78474648</v>
      </c>
      <c r="Q1134" s="8" t="n">
        <f aca="false">IF(Sensitivity!E1134&lt;class_series_e_ocp,class_series_e_ocp*(ad_pre_f_broad_based_fd+series_f_primary_raise_usd/class_series_e_ocp)/(ad_pre_f_broad_based_fd+series_f_primary_raise_usd/Sensitivity!E1134),class_series_e_ocp)</f>
        <v>49.14611939099</v>
      </c>
      <c r="R1134" s="2" t="n">
        <f aca="false">class_series_e_original_shares*class_series_e_issue_pps/Sensitivity!Q1134</f>
        <v>6104180.88005613</v>
      </c>
      <c r="S1134" s="2" t="n">
        <f aca="false">Sensitivity!H1134-class_seed_current_shares+Sensitivity!J1134-class_series_a_current_shares+Sensitivity!L1134-class_series_b_current_shares+Sensitivity!N1134-class_series_c_current_shares+Sensitivity!P1134-class_series_d_current_shares+Sensitivity!R1134-class_series_e_current_shares</f>
        <v>6301.6648026146</v>
      </c>
      <c r="T1134" s="5" t="n">
        <f aca="false">note_a_cap_usd/(pre_f_fd_total+Sensitivity!B1134+Sensitivity!S1134+Sensitivity!D1134)</f>
        <v>26.8458634142104</v>
      </c>
      <c r="U1134" s="5" t="n">
        <f aca="false">Sensitivity!E1134*(const_one-note_a_discount)</f>
        <v>38.7403972551282</v>
      </c>
      <c r="V1134" s="5" t="n">
        <f aca="false">MIN(Sensitivity!T1134,Sensitivity!U1134)</f>
        <v>26.8458634142104</v>
      </c>
      <c r="W1134" s="2" t="n">
        <f aca="false">note_a_principal_usd/Sensitivity!V1134</f>
        <v>186248.433244778</v>
      </c>
      <c r="X1134" s="5" t="n">
        <f aca="false">note_b_cap_usd/(pre_f_fd_total+Sensitivity!B1134+Sensitivity!S1134+Sensitivity!C1134)</f>
        <v>42.823054468158</v>
      </c>
      <c r="Y1134" s="5" t="n">
        <f aca="false">Sensitivity!E1134*(const_one-note_b_discount)</f>
        <v>41.1616720835737</v>
      </c>
      <c r="Z1134" s="5" t="n">
        <f aca="false">MIN(Sensitivity!X1134,Sensitivity!Y1134)</f>
        <v>41.1616720835737</v>
      </c>
      <c r="AA1134" s="2" t="n">
        <f aca="false">note_b_principal_usd/Sensitivity!Z1134</f>
        <v>72883.3365639003</v>
      </c>
      <c r="AB1134" s="2" t="n">
        <f aca="false">pre_f_fd_total+Sensitivity!B1134+Sensitivity!F1134+Sensitivity!W1134+Sensitivity!AA1134+Sensitivity!S1134</f>
        <v>38055443.4429936</v>
      </c>
      <c r="AC1134" s="2" t="n">
        <f aca="false">MAX(const_zero,sensitivity_esop_base*Sensitivity!AB1134-pre_f_option_pool_total)</f>
        <v>552540.647589169</v>
      </c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</row>
    <row r="1135" customFormat="false" ht="15" hidden="true" customHeight="false" outlineLevel="0" collapsed="false">
      <c r="A1135" s="2" t="n">
        <f aca="false">Sensitivity!A1134+const_one</f>
        <v>23</v>
      </c>
      <c r="B1135" s="2" t="n">
        <f aca="false">Sensitivity!AC1134</f>
        <v>552540.647589169</v>
      </c>
      <c r="C1135" s="2" t="n">
        <f aca="false">Sensitivity!W1134</f>
        <v>186248.433244778</v>
      </c>
      <c r="D1135" s="2" t="n">
        <f aca="false">Sensitivity!AA1134</f>
        <v>72883.3365639003</v>
      </c>
      <c r="E1135" s="5" t="n">
        <f aca="false">sensitivity_pre_high_usd/(pre_f_fd_total+Sensitivity!B1135)</f>
        <v>48.4254965689102</v>
      </c>
      <c r="F1135" s="2" t="n">
        <f aca="false">series_f_primary_raise_usd/Sensitivity!E1135</f>
        <v>619508.360793153</v>
      </c>
      <c r="G1135" s="2" t="n">
        <f aca="false">IF(Sensitivity!E1135&lt;class_seed_ocp,class_seed_ocp*(ad_pre_f_broad_based_fd+series_f_primary_raise_usd/class_seed_ocp)/(ad_pre_f_broad_based_fd+series_f_primary_raise_usd/Sensitivity!E1135),class_seed_ocp)</f>
        <v>1</v>
      </c>
      <c r="H1135" s="2" t="n">
        <f aca="false">class_seed_original_shares*class_seed_issue_pps/Sensitivity!G1135</f>
        <v>5000000</v>
      </c>
      <c r="I1135" s="2" t="n">
        <f aca="false">IF(Sensitivity!E1135&lt;class_series_a_ocp,class_series_a_ocp*(ad_pre_f_broad_based_fd+series_f_primary_raise_usd/class_series_a_ocp)/(ad_pre_f_broad_based_fd+series_f_primary_raise_usd/Sensitivity!E1135),class_series_a_ocp)</f>
        <v>3</v>
      </c>
      <c r="J1135" s="2" t="n">
        <f aca="false">class_series_a_original_shares*class_series_a_issue_pps/Sensitivity!I1135</f>
        <v>5000000</v>
      </c>
      <c r="K1135" s="2" t="n">
        <f aca="false">IF(Sensitivity!E1135&lt;class_series_b_ocp,class_series_b_ocp*(ad_pre_f_broad_based_fd+series_f_primary_raise_usd/class_series_b_ocp)/(ad_pre_f_broad_based_fd+series_f_primary_raise_usd/Sensitivity!E1135),class_series_b_ocp)</f>
        <v>10</v>
      </c>
      <c r="L1135" s="2" t="n">
        <f aca="false">class_series_b_original_shares*class_series_b_issue_pps/Sensitivity!K1135</f>
        <v>3000000</v>
      </c>
      <c r="M1135" s="2" t="n">
        <f aca="false">IF(Sensitivity!E1135&lt;class_series_c_ocp,class_series_c_ocp*(ad_pre_f_broad_based_fd+series_f_primary_raise_usd/class_series_c_ocp)/(ad_pre_f_broad_based_fd+series_f_primary_raise_usd/Sensitivity!E1135),class_series_c_ocp)</f>
        <v>25</v>
      </c>
      <c r="N1135" s="2" t="n">
        <f aca="false">class_series_c_original_shares*class_series_c_issue_pps/Sensitivity!M1135</f>
        <v>2400000</v>
      </c>
      <c r="O1135" s="8" t="n">
        <f aca="false">IF(Sensitivity!E1135&lt;class_series_d_ocp,class_series_d_ocp*(ad_pre_f_broad_based_fd+series_f_primary_raise_usd/class_series_d_ocp)/(ad_pre_f_broad_based_fd+series_f_primary_raise_usd/Sensitivity!E1135),class_series_d_ocp)</f>
        <v>57.957090019194</v>
      </c>
      <c r="P1135" s="2" t="n">
        <f aca="false">class_series_d_original_shares*class_series_d_issue_pps/Sensitivity!O1135</f>
        <v>1725414.78474648</v>
      </c>
      <c r="Q1135" s="8" t="n">
        <f aca="false">IF(Sensitivity!E1135&lt;class_series_e_ocp,class_series_e_ocp*(ad_pre_f_broad_based_fd+series_f_primary_raise_usd/class_series_e_ocp)/(ad_pre_f_broad_based_fd+series_f_primary_raise_usd/Sensitivity!E1135),class_series_e_ocp)</f>
        <v>49.14611939099</v>
      </c>
      <c r="R1135" s="2" t="n">
        <f aca="false">class_series_e_original_shares*class_series_e_issue_pps/Sensitivity!Q1135</f>
        <v>6104180.88005613</v>
      </c>
      <c r="S1135" s="2" t="n">
        <f aca="false">Sensitivity!H1135-class_seed_current_shares+Sensitivity!J1135-class_series_a_current_shares+Sensitivity!L1135-class_series_b_current_shares+Sensitivity!N1135-class_series_c_current_shares+Sensitivity!P1135-class_series_d_current_shares+Sensitivity!R1135-class_series_e_current_shares</f>
        <v>6301.6648026146</v>
      </c>
      <c r="T1135" s="5" t="n">
        <f aca="false">note_a_cap_usd/(pre_f_fd_total+Sensitivity!B1135+Sensitivity!S1135+Sensitivity!D1135)</f>
        <v>26.8458634142104</v>
      </c>
      <c r="U1135" s="5" t="n">
        <f aca="false">Sensitivity!E1135*(const_one-note_a_discount)</f>
        <v>38.7403972551282</v>
      </c>
      <c r="V1135" s="5" t="n">
        <f aca="false">MIN(Sensitivity!T1135,Sensitivity!U1135)</f>
        <v>26.8458634142104</v>
      </c>
      <c r="W1135" s="2" t="n">
        <f aca="false">note_a_principal_usd/Sensitivity!V1135</f>
        <v>186248.433244778</v>
      </c>
      <c r="X1135" s="5" t="n">
        <f aca="false">note_b_cap_usd/(pre_f_fd_total+Sensitivity!B1135+Sensitivity!S1135+Sensitivity!C1135)</f>
        <v>42.823054468158</v>
      </c>
      <c r="Y1135" s="5" t="n">
        <f aca="false">Sensitivity!E1135*(const_one-note_b_discount)</f>
        <v>41.1616720835737</v>
      </c>
      <c r="Z1135" s="5" t="n">
        <f aca="false">MIN(Sensitivity!X1135,Sensitivity!Y1135)</f>
        <v>41.1616720835737</v>
      </c>
      <c r="AA1135" s="2" t="n">
        <f aca="false">note_b_principal_usd/Sensitivity!Z1135</f>
        <v>72883.3365639003</v>
      </c>
      <c r="AB1135" s="2" t="n">
        <f aca="false">pre_f_fd_total+Sensitivity!B1135+Sensitivity!F1135+Sensitivity!W1135+Sensitivity!AA1135+Sensitivity!S1135</f>
        <v>38055443.4429936</v>
      </c>
      <c r="AC1135" s="2" t="n">
        <f aca="false">MAX(const_zero,sensitivity_esop_base*Sensitivity!AB1135-pre_f_option_pool_total)</f>
        <v>552540.647589169</v>
      </c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</row>
    <row r="1136" customFormat="false" ht="15" hidden="true" customHeight="false" outlineLevel="0" collapsed="false">
      <c r="A1136" s="2" t="n">
        <f aca="false">Sensitivity!A1135+const_one</f>
        <v>24</v>
      </c>
      <c r="B1136" s="2" t="n">
        <f aca="false">Sensitivity!AC1135</f>
        <v>552540.647589169</v>
      </c>
      <c r="C1136" s="2" t="n">
        <f aca="false">Sensitivity!W1135</f>
        <v>186248.433244778</v>
      </c>
      <c r="D1136" s="2" t="n">
        <f aca="false">Sensitivity!AA1135</f>
        <v>72883.3365639003</v>
      </c>
      <c r="E1136" s="5" t="n">
        <f aca="false">sensitivity_pre_high_usd/(pre_f_fd_total+Sensitivity!B1136)</f>
        <v>48.4254965689102</v>
      </c>
      <c r="F1136" s="2" t="n">
        <f aca="false">series_f_primary_raise_usd/Sensitivity!E1136</f>
        <v>619508.360793153</v>
      </c>
      <c r="G1136" s="2" t="n">
        <f aca="false">IF(Sensitivity!E1136&lt;class_seed_ocp,class_seed_ocp*(ad_pre_f_broad_based_fd+series_f_primary_raise_usd/class_seed_ocp)/(ad_pre_f_broad_based_fd+series_f_primary_raise_usd/Sensitivity!E1136),class_seed_ocp)</f>
        <v>1</v>
      </c>
      <c r="H1136" s="2" t="n">
        <f aca="false">class_seed_original_shares*class_seed_issue_pps/Sensitivity!G1136</f>
        <v>5000000</v>
      </c>
      <c r="I1136" s="2" t="n">
        <f aca="false">IF(Sensitivity!E1136&lt;class_series_a_ocp,class_series_a_ocp*(ad_pre_f_broad_based_fd+series_f_primary_raise_usd/class_series_a_ocp)/(ad_pre_f_broad_based_fd+series_f_primary_raise_usd/Sensitivity!E1136),class_series_a_ocp)</f>
        <v>3</v>
      </c>
      <c r="J1136" s="2" t="n">
        <f aca="false">class_series_a_original_shares*class_series_a_issue_pps/Sensitivity!I1136</f>
        <v>5000000</v>
      </c>
      <c r="K1136" s="2" t="n">
        <f aca="false">IF(Sensitivity!E1136&lt;class_series_b_ocp,class_series_b_ocp*(ad_pre_f_broad_based_fd+series_f_primary_raise_usd/class_series_b_ocp)/(ad_pre_f_broad_based_fd+series_f_primary_raise_usd/Sensitivity!E1136),class_series_b_ocp)</f>
        <v>10</v>
      </c>
      <c r="L1136" s="2" t="n">
        <f aca="false">class_series_b_original_shares*class_series_b_issue_pps/Sensitivity!K1136</f>
        <v>3000000</v>
      </c>
      <c r="M1136" s="2" t="n">
        <f aca="false">IF(Sensitivity!E1136&lt;class_series_c_ocp,class_series_c_ocp*(ad_pre_f_broad_based_fd+series_f_primary_raise_usd/class_series_c_ocp)/(ad_pre_f_broad_based_fd+series_f_primary_raise_usd/Sensitivity!E1136),class_series_c_ocp)</f>
        <v>25</v>
      </c>
      <c r="N1136" s="2" t="n">
        <f aca="false">class_series_c_original_shares*class_series_c_issue_pps/Sensitivity!M1136</f>
        <v>2400000</v>
      </c>
      <c r="O1136" s="8" t="n">
        <f aca="false">IF(Sensitivity!E1136&lt;class_series_d_ocp,class_series_d_ocp*(ad_pre_f_broad_based_fd+series_f_primary_raise_usd/class_series_d_ocp)/(ad_pre_f_broad_based_fd+series_f_primary_raise_usd/Sensitivity!E1136),class_series_d_ocp)</f>
        <v>57.957090019194</v>
      </c>
      <c r="P1136" s="2" t="n">
        <f aca="false">class_series_d_original_shares*class_series_d_issue_pps/Sensitivity!O1136</f>
        <v>1725414.78474648</v>
      </c>
      <c r="Q1136" s="8" t="n">
        <f aca="false">IF(Sensitivity!E1136&lt;class_series_e_ocp,class_series_e_ocp*(ad_pre_f_broad_based_fd+series_f_primary_raise_usd/class_series_e_ocp)/(ad_pre_f_broad_based_fd+series_f_primary_raise_usd/Sensitivity!E1136),class_series_e_ocp)</f>
        <v>49.14611939099</v>
      </c>
      <c r="R1136" s="2" t="n">
        <f aca="false">class_series_e_original_shares*class_series_e_issue_pps/Sensitivity!Q1136</f>
        <v>6104180.88005613</v>
      </c>
      <c r="S1136" s="2" t="n">
        <f aca="false">Sensitivity!H1136-class_seed_current_shares+Sensitivity!J1136-class_series_a_current_shares+Sensitivity!L1136-class_series_b_current_shares+Sensitivity!N1136-class_series_c_current_shares+Sensitivity!P1136-class_series_d_current_shares+Sensitivity!R1136-class_series_e_current_shares</f>
        <v>6301.6648026146</v>
      </c>
      <c r="T1136" s="5" t="n">
        <f aca="false">note_a_cap_usd/(pre_f_fd_total+Sensitivity!B1136+Sensitivity!S1136+Sensitivity!D1136)</f>
        <v>26.8458634142104</v>
      </c>
      <c r="U1136" s="5" t="n">
        <f aca="false">Sensitivity!E1136*(const_one-note_a_discount)</f>
        <v>38.7403972551282</v>
      </c>
      <c r="V1136" s="5" t="n">
        <f aca="false">MIN(Sensitivity!T1136,Sensitivity!U1136)</f>
        <v>26.8458634142104</v>
      </c>
      <c r="W1136" s="2" t="n">
        <f aca="false">note_a_principal_usd/Sensitivity!V1136</f>
        <v>186248.433244778</v>
      </c>
      <c r="X1136" s="5" t="n">
        <f aca="false">note_b_cap_usd/(pre_f_fd_total+Sensitivity!B1136+Sensitivity!S1136+Sensitivity!C1136)</f>
        <v>42.823054468158</v>
      </c>
      <c r="Y1136" s="5" t="n">
        <f aca="false">Sensitivity!E1136*(const_one-note_b_discount)</f>
        <v>41.1616720835737</v>
      </c>
      <c r="Z1136" s="5" t="n">
        <f aca="false">MIN(Sensitivity!X1136,Sensitivity!Y1136)</f>
        <v>41.1616720835737</v>
      </c>
      <c r="AA1136" s="2" t="n">
        <f aca="false">note_b_principal_usd/Sensitivity!Z1136</f>
        <v>72883.3365639003</v>
      </c>
      <c r="AB1136" s="2" t="n">
        <f aca="false">pre_f_fd_total+Sensitivity!B1136+Sensitivity!F1136+Sensitivity!W1136+Sensitivity!AA1136+Sensitivity!S1136</f>
        <v>38055443.4429936</v>
      </c>
      <c r="AC1136" s="2" t="n">
        <f aca="false">MAX(const_zero,sensitivity_esop_base*Sensitivity!AB1136-pre_f_option_pool_total)</f>
        <v>552540.647589169</v>
      </c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</row>
    <row r="1137" customFormat="false" ht="15" hidden="true" customHeight="false" outlineLevel="0" collapsed="false">
      <c r="A1137" s="2" t="n">
        <f aca="false">Sensitivity!A1136+const_one</f>
        <v>25</v>
      </c>
      <c r="B1137" s="2" t="n">
        <f aca="false">Sensitivity!AC1136</f>
        <v>552540.647589169</v>
      </c>
      <c r="C1137" s="2" t="n">
        <f aca="false">Sensitivity!W1136</f>
        <v>186248.433244778</v>
      </c>
      <c r="D1137" s="2" t="n">
        <f aca="false">Sensitivity!AA1136</f>
        <v>72883.3365639003</v>
      </c>
      <c r="E1137" s="5" t="n">
        <f aca="false">sensitivity_pre_high_usd/(pre_f_fd_total+Sensitivity!B1137)</f>
        <v>48.4254965689102</v>
      </c>
      <c r="F1137" s="2" t="n">
        <f aca="false">series_f_primary_raise_usd/Sensitivity!E1137</f>
        <v>619508.360793153</v>
      </c>
      <c r="G1137" s="2" t="n">
        <f aca="false">IF(Sensitivity!E1137&lt;class_seed_ocp,class_seed_ocp*(ad_pre_f_broad_based_fd+series_f_primary_raise_usd/class_seed_ocp)/(ad_pre_f_broad_based_fd+series_f_primary_raise_usd/Sensitivity!E1137),class_seed_ocp)</f>
        <v>1</v>
      </c>
      <c r="H1137" s="2" t="n">
        <f aca="false">class_seed_original_shares*class_seed_issue_pps/Sensitivity!G1137</f>
        <v>5000000</v>
      </c>
      <c r="I1137" s="2" t="n">
        <f aca="false">IF(Sensitivity!E1137&lt;class_series_a_ocp,class_series_a_ocp*(ad_pre_f_broad_based_fd+series_f_primary_raise_usd/class_series_a_ocp)/(ad_pre_f_broad_based_fd+series_f_primary_raise_usd/Sensitivity!E1137),class_series_a_ocp)</f>
        <v>3</v>
      </c>
      <c r="J1137" s="2" t="n">
        <f aca="false">class_series_a_original_shares*class_series_a_issue_pps/Sensitivity!I1137</f>
        <v>5000000</v>
      </c>
      <c r="K1137" s="2" t="n">
        <f aca="false">IF(Sensitivity!E1137&lt;class_series_b_ocp,class_series_b_ocp*(ad_pre_f_broad_based_fd+series_f_primary_raise_usd/class_series_b_ocp)/(ad_pre_f_broad_based_fd+series_f_primary_raise_usd/Sensitivity!E1137),class_series_b_ocp)</f>
        <v>10</v>
      </c>
      <c r="L1137" s="2" t="n">
        <f aca="false">class_series_b_original_shares*class_series_b_issue_pps/Sensitivity!K1137</f>
        <v>3000000</v>
      </c>
      <c r="M1137" s="2" t="n">
        <f aca="false">IF(Sensitivity!E1137&lt;class_series_c_ocp,class_series_c_ocp*(ad_pre_f_broad_based_fd+series_f_primary_raise_usd/class_series_c_ocp)/(ad_pre_f_broad_based_fd+series_f_primary_raise_usd/Sensitivity!E1137),class_series_c_ocp)</f>
        <v>25</v>
      </c>
      <c r="N1137" s="2" t="n">
        <f aca="false">class_series_c_original_shares*class_series_c_issue_pps/Sensitivity!M1137</f>
        <v>2400000</v>
      </c>
      <c r="O1137" s="8" t="n">
        <f aca="false">IF(Sensitivity!E1137&lt;class_series_d_ocp,class_series_d_ocp*(ad_pre_f_broad_based_fd+series_f_primary_raise_usd/class_series_d_ocp)/(ad_pre_f_broad_based_fd+series_f_primary_raise_usd/Sensitivity!E1137),class_series_d_ocp)</f>
        <v>57.957090019194</v>
      </c>
      <c r="P1137" s="2" t="n">
        <f aca="false">class_series_d_original_shares*class_series_d_issue_pps/Sensitivity!O1137</f>
        <v>1725414.78474648</v>
      </c>
      <c r="Q1137" s="8" t="n">
        <f aca="false">IF(Sensitivity!E1137&lt;class_series_e_ocp,class_series_e_ocp*(ad_pre_f_broad_based_fd+series_f_primary_raise_usd/class_series_e_ocp)/(ad_pre_f_broad_based_fd+series_f_primary_raise_usd/Sensitivity!E1137),class_series_e_ocp)</f>
        <v>49.14611939099</v>
      </c>
      <c r="R1137" s="2" t="n">
        <f aca="false">class_series_e_original_shares*class_series_e_issue_pps/Sensitivity!Q1137</f>
        <v>6104180.88005613</v>
      </c>
      <c r="S1137" s="2" t="n">
        <f aca="false">Sensitivity!H1137-class_seed_current_shares+Sensitivity!J1137-class_series_a_current_shares+Sensitivity!L1137-class_series_b_current_shares+Sensitivity!N1137-class_series_c_current_shares+Sensitivity!P1137-class_series_d_current_shares+Sensitivity!R1137-class_series_e_current_shares</f>
        <v>6301.6648026146</v>
      </c>
      <c r="T1137" s="5" t="n">
        <f aca="false">note_a_cap_usd/(pre_f_fd_total+Sensitivity!B1137+Sensitivity!S1137+Sensitivity!D1137)</f>
        <v>26.8458634142104</v>
      </c>
      <c r="U1137" s="5" t="n">
        <f aca="false">Sensitivity!E1137*(const_one-note_a_discount)</f>
        <v>38.7403972551282</v>
      </c>
      <c r="V1137" s="5" t="n">
        <f aca="false">MIN(Sensitivity!T1137,Sensitivity!U1137)</f>
        <v>26.8458634142104</v>
      </c>
      <c r="W1137" s="2" t="n">
        <f aca="false">note_a_principal_usd/Sensitivity!V1137</f>
        <v>186248.433244778</v>
      </c>
      <c r="X1137" s="5" t="n">
        <f aca="false">note_b_cap_usd/(pre_f_fd_total+Sensitivity!B1137+Sensitivity!S1137+Sensitivity!C1137)</f>
        <v>42.823054468158</v>
      </c>
      <c r="Y1137" s="5" t="n">
        <f aca="false">Sensitivity!E1137*(const_one-note_b_discount)</f>
        <v>41.1616720835737</v>
      </c>
      <c r="Z1137" s="5" t="n">
        <f aca="false">MIN(Sensitivity!X1137,Sensitivity!Y1137)</f>
        <v>41.1616720835737</v>
      </c>
      <c r="AA1137" s="2" t="n">
        <f aca="false">note_b_principal_usd/Sensitivity!Z1137</f>
        <v>72883.3365639003</v>
      </c>
      <c r="AB1137" s="2" t="n">
        <f aca="false">pre_f_fd_total+Sensitivity!B1137+Sensitivity!F1137+Sensitivity!W1137+Sensitivity!AA1137+Sensitivity!S1137</f>
        <v>38055443.4429936</v>
      </c>
      <c r="AC1137" s="2" t="n">
        <f aca="false">MAX(const_zero,sensitivity_esop_base*Sensitivity!AB1137-pre_f_option_pool_total)</f>
        <v>552540.647589169</v>
      </c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</row>
    <row r="1138" customFormat="false" ht="15" hidden="true" customHeight="false" outlineLevel="0" collapsed="false">
      <c r="A1138" s="2" t="n">
        <f aca="false">Sensitivity!A1137+const_one</f>
        <v>26</v>
      </c>
      <c r="B1138" s="2" t="n">
        <f aca="false">Sensitivity!AC1137</f>
        <v>552540.647589169</v>
      </c>
      <c r="C1138" s="2" t="n">
        <f aca="false">Sensitivity!W1137</f>
        <v>186248.433244778</v>
      </c>
      <c r="D1138" s="2" t="n">
        <f aca="false">Sensitivity!AA1137</f>
        <v>72883.3365639003</v>
      </c>
      <c r="E1138" s="5" t="n">
        <f aca="false">sensitivity_pre_high_usd/(pre_f_fd_total+Sensitivity!B1138)</f>
        <v>48.4254965689102</v>
      </c>
      <c r="F1138" s="2" t="n">
        <f aca="false">series_f_primary_raise_usd/Sensitivity!E1138</f>
        <v>619508.360793153</v>
      </c>
      <c r="G1138" s="2" t="n">
        <f aca="false">IF(Sensitivity!E1138&lt;class_seed_ocp,class_seed_ocp*(ad_pre_f_broad_based_fd+series_f_primary_raise_usd/class_seed_ocp)/(ad_pre_f_broad_based_fd+series_f_primary_raise_usd/Sensitivity!E1138),class_seed_ocp)</f>
        <v>1</v>
      </c>
      <c r="H1138" s="2" t="n">
        <f aca="false">class_seed_original_shares*class_seed_issue_pps/Sensitivity!G1138</f>
        <v>5000000</v>
      </c>
      <c r="I1138" s="2" t="n">
        <f aca="false">IF(Sensitivity!E1138&lt;class_series_a_ocp,class_series_a_ocp*(ad_pre_f_broad_based_fd+series_f_primary_raise_usd/class_series_a_ocp)/(ad_pre_f_broad_based_fd+series_f_primary_raise_usd/Sensitivity!E1138),class_series_a_ocp)</f>
        <v>3</v>
      </c>
      <c r="J1138" s="2" t="n">
        <f aca="false">class_series_a_original_shares*class_series_a_issue_pps/Sensitivity!I1138</f>
        <v>5000000</v>
      </c>
      <c r="K1138" s="2" t="n">
        <f aca="false">IF(Sensitivity!E1138&lt;class_series_b_ocp,class_series_b_ocp*(ad_pre_f_broad_based_fd+series_f_primary_raise_usd/class_series_b_ocp)/(ad_pre_f_broad_based_fd+series_f_primary_raise_usd/Sensitivity!E1138),class_series_b_ocp)</f>
        <v>10</v>
      </c>
      <c r="L1138" s="2" t="n">
        <f aca="false">class_series_b_original_shares*class_series_b_issue_pps/Sensitivity!K1138</f>
        <v>3000000</v>
      </c>
      <c r="M1138" s="2" t="n">
        <f aca="false">IF(Sensitivity!E1138&lt;class_series_c_ocp,class_series_c_ocp*(ad_pre_f_broad_based_fd+series_f_primary_raise_usd/class_series_c_ocp)/(ad_pre_f_broad_based_fd+series_f_primary_raise_usd/Sensitivity!E1138),class_series_c_ocp)</f>
        <v>25</v>
      </c>
      <c r="N1138" s="2" t="n">
        <f aca="false">class_series_c_original_shares*class_series_c_issue_pps/Sensitivity!M1138</f>
        <v>2400000</v>
      </c>
      <c r="O1138" s="8" t="n">
        <f aca="false">IF(Sensitivity!E1138&lt;class_series_d_ocp,class_series_d_ocp*(ad_pre_f_broad_based_fd+series_f_primary_raise_usd/class_series_d_ocp)/(ad_pre_f_broad_based_fd+series_f_primary_raise_usd/Sensitivity!E1138),class_series_d_ocp)</f>
        <v>57.957090019194</v>
      </c>
      <c r="P1138" s="2" t="n">
        <f aca="false">class_series_d_original_shares*class_series_d_issue_pps/Sensitivity!O1138</f>
        <v>1725414.78474648</v>
      </c>
      <c r="Q1138" s="8" t="n">
        <f aca="false">IF(Sensitivity!E1138&lt;class_series_e_ocp,class_series_e_ocp*(ad_pre_f_broad_based_fd+series_f_primary_raise_usd/class_series_e_ocp)/(ad_pre_f_broad_based_fd+series_f_primary_raise_usd/Sensitivity!E1138),class_series_e_ocp)</f>
        <v>49.14611939099</v>
      </c>
      <c r="R1138" s="2" t="n">
        <f aca="false">class_series_e_original_shares*class_series_e_issue_pps/Sensitivity!Q1138</f>
        <v>6104180.88005613</v>
      </c>
      <c r="S1138" s="2" t="n">
        <f aca="false">Sensitivity!H1138-class_seed_current_shares+Sensitivity!J1138-class_series_a_current_shares+Sensitivity!L1138-class_series_b_current_shares+Sensitivity!N1138-class_series_c_current_shares+Sensitivity!P1138-class_series_d_current_shares+Sensitivity!R1138-class_series_e_current_shares</f>
        <v>6301.6648026146</v>
      </c>
      <c r="T1138" s="5" t="n">
        <f aca="false">note_a_cap_usd/(pre_f_fd_total+Sensitivity!B1138+Sensitivity!S1138+Sensitivity!D1138)</f>
        <v>26.8458634142104</v>
      </c>
      <c r="U1138" s="5" t="n">
        <f aca="false">Sensitivity!E1138*(const_one-note_a_discount)</f>
        <v>38.7403972551282</v>
      </c>
      <c r="V1138" s="5" t="n">
        <f aca="false">MIN(Sensitivity!T1138,Sensitivity!U1138)</f>
        <v>26.8458634142104</v>
      </c>
      <c r="W1138" s="2" t="n">
        <f aca="false">note_a_principal_usd/Sensitivity!V1138</f>
        <v>186248.433244778</v>
      </c>
      <c r="X1138" s="5" t="n">
        <f aca="false">note_b_cap_usd/(pre_f_fd_total+Sensitivity!B1138+Sensitivity!S1138+Sensitivity!C1138)</f>
        <v>42.823054468158</v>
      </c>
      <c r="Y1138" s="5" t="n">
        <f aca="false">Sensitivity!E1138*(const_one-note_b_discount)</f>
        <v>41.1616720835737</v>
      </c>
      <c r="Z1138" s="5" t="n">
        <f aca="false">MIN(Sensitivity!X1138,Sensitivity!Y1138)</f>
        <v>41.1616720835737</v>
      </c>
      <c r="AA1138" s="2" t="n">
        <f aca="false">note_b_principal_usd/Sensitivity!Z1138</f>
        <v>72883.3365639003</v>
      </c>
      <c r="AB1138" s="2" t="n">
        <f aca="false">pre_f_fd_total+Sensitivity!B1138+Sensitivity!F1138+Sensitivity!W1138+Sensitivity!AA1138+Sensitivity!S1138</f>
        <v>38055443.4429936</v>
      </c>
      <c r="AC1138" s="2" t="n">
        <f aca="false">MAX(const_zero,sensitivity_esop_base*Sensitivity!AB1138-pre_f_option_pool_total)</f>
        <v>552540.647589169</v>
      </c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</row>
    <row r="1139" customFormat="false" ht="15" hidden="true" customHeight="false" outlineLevel="0" collapsed="false">
      <c r="A1139" s="2" t="n">
        <f aca="false">Sensitivity!A1138+const_one</f>
        <v>27</v>
      </c>
      <c r="B1139" s="2" t="n">
        <f aca="false">Sensitivity!AC1138</f>
        <v>552540.647589169</v>
      </c>
      <c r="C1139" s="2" t="n">
        <f aca="false">Sensitivity!W1138</f>
        <v>186248.433244778</v>
      </c>
      <c r="D1139" s="2" t="n">
        <f aca="false">Sensitivity!AA1138</f>
        <v>72883.3365639003</v>
      </c>
      <c r="E1139" s="5" t="n">
        <f aca="false">sensitivity_pre_high_usd/(pre_f_fd_total+Sensitivity!B1139)</f>
        <v>48.4254965689102</v>
      </c>
      <c r="F1139" s="2" t="n">
        <f aca="false">series_f_primary_raise_usd/Sensitivity!E1139</f>
        <v>619508.360793153</v>
      </c>
      <c r="G1139" s="2" t="n">
        <f aca="false">IF(Sensitivity!E1139&lt;class_seed_ocp,class_seed_ocp*(ad_pre_f_broad_based_fd+series_f_primary_raise_usd/class_seed_ocp)/(ad_pre_f_broad_based_fd+series_f_primary_raise_usd/Sensitivity!E1139),class_seed_ocp)</f>
        <v>1</v>
      </c>
      <c r="H1139" s="2" t="n">
        <f aca="false">class_seed_original_shares*class_seed_issue_pps/Sensitivity!G1139</f>
        <v>5000000</v>
      </c>
      <c r="I1139" s="2" t="n">
        <f aca="false">IF(Sensitivity!E1139&lt;class_series_a_ocp,class_series_a_ocp*(ad_pre_f_broad_based_fd+series_f_primary_raise_usd/class_series_a_ocp)/(ad_pre_f_broad_based_fd+series_f_primary_raise_usd/Sensitivity!E1139),class_series_a_ocp)</f>
        <v>3</v>
      </c>
      <c r="J1139" s="2" t="n">
        <f aca="false">class_series_a_original_shares*class_series_a_issue_pps/Sensitivity!I1139</f>
        <v>5000000</v>
      </c>
      <c r="K1139" s="2" t="n">
        <f aca="false">IF(Sensitivity!E1139&lt;class_series_b_ocp,class_series_b_ocp*(ad_pre_f_broad_based_fd+series_f_primary_raise_usd/class_series_b_ocp)/(ad_pre_f_broad_based_fd+series_f_primary_raise_usd/Sensitivity!E1139),class_series_b_ocp)</f>
        <v>10</v>
      </c>
      <c r="L1139" s="2" t="n">
        <f aca="false">class_series_b_original_shares*class_series_b_issue_pps/Sensitivity!K1139</f>
        <v>3000000</v>
      </c>
      <c r="M1139" s="2" t="n">
        <f aca="false">IF(Sensitivity!E1139&lt;class_series_c_ocp,class_series_c_ocp*(ad_pre_f_broad_based_fd+series_f_primary_raise_usd/class_series_c_ocp)/(ad_pre_f_broad_based_fd+series_f_primary_raise_usd/Sensitivity!E1139),class_series_c_ocp)</f>
        <v>25</v>
      </c>
      <c r="N1139" s="2" t="n">
        <f aca="false">class_series_c_original_shares*class_series_c_issue_pps/Sensitivity!M1139</f>
        <v>2400000</v>
      </c>
      <c r="O1139" s="8" t="n">
        <f aca="false">IF(Sensitivity!E1139&lt;class_series_d_ocp,class_series_d_ocp*(ad_pre_f_broad_based_fd+series_f_primary_raise_usd/class_series_d_ocp)/(ad_pre_f_broad_based_fd+series_f_primary_raise_usd/Sensitivity!E1139),class_series_d_ocp)</f>
        <v>57.957090019194</v>
      </c>
      <c r="P1139" s="2" t="n">
        <f aca="false">class_series_d_original_shares*class_series_d_issue_pps/Sensitivity!O1139</f>
        <v>1725414.78474648</v>
      </c>
      <c r="Q1139" s="8" t="n">
        <f aca="false">IF(Sensitivity!E1139&lt;class_series_e_ocp,class_series_e_ocp*(ad_pre_f_broad_based_fd+series_f_primary_raise_usd/class_series_e_ocp)/(ad_pre_f_broad_based_fd+series_f_primary_raise_usd/Sensitivity!E1139),class_series_e_ocp)</f>
        <v>49.14611939099</v>
      </c>
      <c r="R1139" s="2" t="n">
        <f aca="false">class_series_e_original_shares*class_series_e_issue_pps/Sensitivity!Q1139</f>
        <v>6104180.88005613</v>
      </c>
      <c r="S1139" s="2" t="n">
        <f aca="false">Sensitivity!H1139-class_seed_current_shares+Sensitivity!J1139-class_series_a_current_shares+Sensitivity!L1139-class_series_b_current_shares+Sensitivity!N1139-class_series_c_current_shares+Sensitivity!P1139-class_series_d_current_shares+Sensitivity!R1139-class_series_e_current_shares</f>
        <v>6301.6648026146</v>
      </c>
      <c r="T1139" s="5" t="n">
        <f aca="false">note_a_cap_usd/(pre_f_fd_total+Sensitivity!B1139+Sensitivity!S1139+Sensitivity!D1139)</f>
        <v>26.8458634142104</v>
      </c>
      <c r="U1139" s="5" t="n">
        <f aca="false">Sensitivity!E1139*(const_one-note_a_discount)</f>
        <v>38.7403972551282</v>
      </c>
      <c r="V1139" s="5" t="n">
        <f aca="false">MIN(Sensitivity!T1139,Sensitivity!U1139)</f>
        <v>26.8458634142104</v>
      </c>
      <c r="W1139" s="2" t="n">
        <f aca="false">note_a_principal_usd/Sensitivity!V1139</f>
        <v>186248.433244778</v>
      </c>
      <c r="X1139" s="5" t="n">
        <f aca="false">note_b_cap_usd/(pre_f_fd_total+Sensitivity!B1139+Sensitivity!S1139+Sensitivity!C1139)</f>
        <v>42.823054468158</v>
      </c>
      <c r="Y1139" s="5" t="n">
        <f aca="false">Sensitivity!E1139*(const_one-note_b_discount)</f>
        <v>41.1616720835737</v>
      </c>
      <c r="Z1139" s="5" t="n">
        <f aca="false">MIN(Sensitivity!X1139,Sensitivity!Y1139)</f>
        <v>41.1616720835737</v>
      </c>
      <c r="AA1139" s="2" t="n">
        <f aca="false">note_b_principal_usd/Sensitivity!Z1139</f>
        <v>72883.3365639003</v>
      </c>
      <c r="AB1139" s="2" t="n">
        <f aca="false">pre_f_fd_total+Sensitivity!B1139+Sensitivity!F1139+Sensitivity!W1139+Sensitivity!AA1139+Sensitivity!S1139</f>
        <v>38055443.4429936</v>
      </c>
      <c r="AC1139" s="2" t="n">
        <f aca="false">MAX(const_zero,sensitivity_esop_base*Sensitivity!AB1139-pre_f_option_pool_total)</f>
        <v>552540.647589169</v>
      </c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</row>
    <row r="1140" customFormat="false" ht="15" hidden="true" customHeight="false" outlineLevel="0" collapsed="false">
      <c r="A1140" s="2" t="n">
        <f aca="false">Sensitivity!A1139+const_one</f>
        <v>28</v>
      </c>
      <c r="B1140" s="2" t="n">
        <f aca="false">Sensitivity!AC1139</f>
        <v>552540.647589169</v>
      </c>
      <c r="C1140" s="2" t="n">
        <f aca="false">Sensitivity!W1139</f>
        <v>186248.433244778</v>
      </c>
      <c r="D1140" s="2" t="n">
        <f aca="false">Sensitivity!AA1139</f>
        <v>72883.3365639003</v>
      </c>
      <c r="E1140" s="5" t="n">
        <f aca="false">sensitivity_pre_high_usd/(pre_f_fd_total+Sensitivity!B1140)</f>
        <v>48.4254965689102</v>
      </c>
      <c r="F1140" s="2" t="n">
        <f aca="false">series_f_primary_raise_usd/Sensitivity!E1140</f>
        <v>619508.360793153</v>
      </c>
      <c r="G1140" s="2" t="n">
        <f aca="false">IF(Sensitivity!E1140&lt;class_seed_ocp,class_seed_ocp*(ad_pre_f_broad_based_fd+series_f_primary_raise_usd/class_seed_ocp)/(ad_pre_f_broad_based_fd+series_f_primary_raise_usd/Sensitivity!E1140),class_seed_ocp)</f>
        <v>1</v>
      </c>
      <c r="H1140" s="2" t="n">
        <f aca="false">class_seed_original_shares*class_seed_issue_pps/Sensitivity!G1140</f>
        <v>5000000</v>
      </c>
      <c r="I1140" s="2" t="n">
        <f aca="false">IF(Sensitivity!E1140&lt;class_series_a_ocp,class_series_a_ocp*(ad_pre_f_broad_based_fd+series_f_primary_raise_usd/class_series_a_ocp)/(ad_pre_f_broad_based_fd+series_f_primary_raise_usd/Sensitivity!E1140),class_series_a_ocp)</f>
        <v>3</v>
      </c>
      <c r="J1140" s="2" t="n">
        <f aca="false">class_series_a_original_shares*class_series_a_issue_pps/Sensitivity!I1140</f>
        <v>5000000</v>
      </c>
      <c r="K1140" s="2" t="n">
        <f aca="false">IF(Sensitivity!E1140&lt;class_series_b_ocp,class_series_b_ocp*(ad_pre_f_broad_based_fd+series_f_primary_raise_usd/class_series_b_ocp)/(ad_pre_f_broad_based_fd+series_f_primary_raise_usd/Sensitivity!E1140),class_series_b_ocp)</f>
        <v>10</v>
      </c>
      <c r="L1140" s="2" t="n">
        <f aca="false">class_series_b_original_shares*class_series_b_issue_pps/Sensitivity!K1140</f>
        <v>3000000</v>
      </c>
      <c r="M1140" s="2" t="n">
        <f aca="false">IF(Sensitivity!E1140&lt;class_series_c_ocp,class_series_c_ocp*(ad_pre_f_broad_based_fd+series_f_primary_raise_usd/class_series_c_ocp)/(ad_pre_f_broad_based_fd+series_f_primary_raise_usd/Sensitivity!E1140),class_series_c_ocp)</f>
        <v>25</v>
      </c>
      <c r="N1140" s="2" t="n">
        <f aca="false">class_series_c_original_shares*class_series_c_issue_pps/Sensitivity!M1140</f>
        <v>2400000</v>
      </c>
      <c r="O1140" s="8" t="n">
        <f aca="false">IF(Sensitivity!E1140&lt;class_series_d_ocp,class_series_d_ocp*(ad_pre_f_broad_based_fd+series_f_primary_raise_usd/class_series_d_ocp)/(ad_pre_f_broad_based_fd+series_f_primary_raise_usd/Sensitivity!E1140),class_series_d_ocp)</f>
        <v>57.957090019194</v>
      </c>
      <c r="P1140" s="2" t="n">
        <f aca="false">class_series_d_original_shares*class_series_d_issue_pps/Sensitivity!O1140</f>
        <v>1725414.78474648</v>
      </c>
      <c r="Q1140" s="8" t="n">
        <f aca="false">IF(Sensitivity!E1140&lt;class_series_e_ocp,class_series_e_ocp*(ad_pre_f_broad_based_fd+series_f_primary_raise_usd/class_series_e_ocp)/(ad_pre_f_broad_based_fd+series_f_primary_raise_usd/Sensitivity!E1140),class_series_e_ocp)</f>
        <v>49.14611939099</v>
      </c>
      <c r="R1140" s="2" t="n">
        <f aca="false">class_series_e_original_shares*class_series_e_issue_pps/Sensitivity!Q1140</f>
        <v>6104180.88005613</v>
      </c>
      <c r="S1140" s="2" t="n">
        <f aca="false">Sensitivity!H1140-class_seed_current_shares+Sensitivity!J1140-class_series_a_current_shares+Sensitivity!L1140-class_series_b_current_shares+Sensitivity!N1140-class_series_c_current_shares+Sensitivity!P1140-class_series_d_current_shares+Sensitivity!R1140-class_series_e_current_shares</f>
        <v>6301.6648026146</v>
      </c>
      <c r="T1140" s="5" t="n">
        <f aca="false">note_a_cap_usd/(pre_f_fd_total+Sensitivity!B1140+Sensitivity!S1140+Sensitivity!D1140)</f>
        <v>26.8458634142104</v>
      </c>
      <c r="U1140" s="5" t="n">
        <f aca="false">Sensitivity!E1140*(const_one-note_a_discount)</f>
        <v>38.7403972551282</v>
      </c>
      <c r="V1140" s="5" t="n">
        <f aca="false">MIN(Sensitivity!T1140,Sensitivity!U1140)</f>
        <v>26.8458634142104</v>
      </c>
      <c r="W1140" s="2" t="n">
        <f aca="false">note_a_principal_usd/Sensitivity!V1140</f>
        <v>186248.433244778</v>
      </c>
      <c r="X1140" s="5" t="n">
        <f aca="false">note_b_cap_usd/(pre_f_fd_total+Sensitivity!B1140+Sensitivity!S1140+Sensitivity!C1140)</f>
        <v>42.823054468158</v>
      </c>
      <c r="Y1140" s="5" t="n">
        <f aca="false">Sensitivity!E1140*(const_one-note_b_discount)</f>
        <v>41.1616720835737</v>
      </c>
      <c r="Z1140" s="5" t="n">
        <f aca="false">MIN(Sensitivity!X1140,Sensitivity!Y1140)</f>
        <v>41.1616720835737</v>
      </c>
      <c r="AA1140" s="2" t="n">
        <f aca="false">note_b_principal_usd/Sensitivity!Z1140</f>
        <v>72883.3365639003</v>
      </c>
      <c r="AB1140" s="2" t="n">
        <f aca="false">pre_f_fd_total+Sensitivity!B1140+Sensitivity!F1140+Sensitivity!W1140+Sensitivity!AA1140+Sensitivity!S1140</f>
        <v>38055443.4429936</v>
      </c>
      <c r="AC1140" s="2" t="n">
        <f aca="false">MAX(const_zero,sensitivity_esop_base*Sensitivity!AB1140-pre_f_option_pool_total)</f>
        <v>552540.647589169</v>
      </c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</row>
    <row r="1141" customFormat="false" ht="15" hidden="true" customHeight="false" outlineLevel="0" collapsed="false">
      <c r="A1141" s="2" t="n">
        <f aca="false">Sensitivity!A1140+const_one</f>
        <v>29</v>
      </c>
      <c r="B1141" s="2" t="n">
        <f aca="false">Sensitivity!AC1140</f>
        <v>552540.647589169</v>
      </c>
      <c r="C1141" s="2" t="n">
        <f aca="false">Sensitivity!W1140</f>
        <v>186248.433244778</v>
      </c>
      <c r="D1141" s="2" t="n">
        <f aca="false">Sensitivity!AA1140</f>
        <v>72883.3365639003</v>
      </c>
      <c r="E1141" s="5" t="n">
        <f aca="false">sensitivity_pre_high_usd/(pre_f_fd_total+Sensitivity!B1141)</f>
        <v>48.4254965689102</v>
      </c>
      <c r="F1141" s="2" t="n">
        <f aca="false">series_f_primary_raise_usd/Sensitivity!E1141</f>
        <v>619508.360793153</v>
      </c>
      <c r="G1141" s="2" t="n">
        <f aca="false">IF(Sensitivity!E1141&lt;class_seed_ocp,class_seed_ocp*(ad_pre_f_broad_based_fd+series_f_primary_raise_usd/class_seed_ocp)/(ad_pre_f_broad_based_fd+series_f_primary_raise_usd/Sensitivity!E1141),class_seed_ocp)</f>
        <v>1</v>
      </c>
      <c r="H1141" s="2" t="n">
        <f aca="false">class_seed_original_shares*class_seed_issue_pps/Sensitivity!G1141</f>
        <v>5000000</v>
      </c>
      <c r="I1141" s="2" t="n">
        <f aca="false">IF(Sensitivity!E1141&lt;class_series_a_ocp,class_series_a_ocp*(ad_pre_f_broad_based_fd+series_f_primary_raise_usd/class_series_a_ocp)/(ad_pre_f_broad_based_fd+series_f_primary_raise_usd/Sensitivity!E1141),class_series_a_ocp)</f>
        <v>3</v>
      </c>
      <c r="J1141" s="2" t="n">
        <f aca="false">class_series_a_original_shares*class_series_a_issue_pps/Sensitivity!I1141</f>
        <v>5000000</v>
      </c>
      <c r="K1141" s="2" t="n">
        <f aca="false">IF(Sensitivity!E1141&lt;class_series_b_ocp,class_series_b_ocp*(ad_pre_f_broad_based_fd+series_f_primary_raise_usd/class_series_b_ocp)/(ad_pre_f_broad_based_fd+series_f_primary_raise_usd/Sensitivity!E1141),class_series_b_ocp)</f>
        <v>10</v>
      </c>
      <c r="L1141" s="2" t="n">
        <f aca="false">class_series_b_original_shares*class_series_b_issue_pps/Sensitivity!K1141</f>
        <v>3000000</v>
      </c>
      <c r="M1141" s="2" t="n">
        <f aca="false">IF(Sensitivity!E1141&lt;class_series_c_ocp,class_series_c_ocp*(ad_pre_f_broad_based_fd+series_f_primary_raise_usd/class_series_c_ocp)/(ad_pre_f_broad_based_fd+series_f_primary_raise_usd/Sensitivity!E1141),class_series_c_ocp)</f>
        <v>25</v>
      </c>
      <c r="N1141" s="2" t="n">
        <f aca="false">class_series_c_original_shares*class_series_c_issue_pps/Sensitivity!M1141</f>
        <v>2400000</v>
      </c>
      <c r="O1141" s="8" t="n">
        <f aca="false">IF(Sensitivity!E1141&lt;class_series_d_ocp,class_series_d_ocp*(ad_pre_f_broad_based_fd+series_f_primary_raise_usd/class_series_d_ocp)/(ad_pre_f_broad_based_fd+series_f_primary_raise_usd/Sensitivity!E1141),class_series_d_ocp)</f>
        <v>57.957090019194</v>
      </c>
      <c r="P1141" s="2" t="n">
        <f aca="false">class_series_d_original_shares*class_series_d_issue_pps/Sensitivity!O1141</f>
        <v>1725414.78474648</v>
      </c>
      <c r="Q1141" s="8" t="n">
        <f aca="false">IF(Sensitivity!E1141&lt;class_series_e_ocp,class_series_e_ocp*(ad_pre_f_broad_based_fd+series_f_primary_raise_usd/class_series_e_ocp)/(ad_pre_f_broad_based_fd+series_f_primary_raise_usd/Sensitivity!E1141),class_series_e_ocp)</f>
        <v>49.14611939099</v>
      </c>
      <c r="R1141" s="2" t="n">
        <f aca="false">class_series_e_original_shares*class_series_e_issue_pps/Sensitivity!Q1141</f>
        <v>6104180.88005613</v>
      </c>
      <c r="S1141" s="2" t="n">
        <f aca="false">Sensitivity!H1141-class_seed_current_shares+Sensitivity!J1141-class_series_a_current_shares+Sensitivity!L1141-class_series_b_current_shares+Sensitivity!N1141-class_series_c_current_shares+Sensitivity!P1141-class_series_d_current_shares+Sensitivity!R1141-class_series_e_current_shares</f>
        <v>6301.6648026146</v>
      </c>
      <c r="T1141" s="5" t="n">
        <f aca="false">note_a_cap_usd/(pre_f_fd_total+Sensitivity!B1141+Sensitivity!S1141+Sensitivity!D1141)</f>
        <v>26.8458634142104</v>
      </c>
      <c r="U1141" s="5" t="n">
        <f aca="false">Sensitivity!E1141*(const_one-note_a_discount)</f>
        <v>38.7403972551282</v>
      </c>
      <c r="V1141" s="5" t="n">
        <f aca="false">MIN(Sensitivity!T1141,Sensitivity!U1141)</f>
        <v>26.8458634142104</v>
      </c>
      <c r="W1141" s="2" t="n">
        <f aca="false">note_a_principal_usd/Sensitivity!V1141</f>
        <v>186248.433244778</v>
      </c>
      <c r="X1141" s="5" t="n">
        <f aca="false">note_b_cap_usd/(pre_f_fd_total+Sensitivity!B1141+Sensitivity!S1141+Sensitivity!C1141)</f>
        <v>42.823054468158</v>
      </c>
      <c r="Y1141" s="5" t="n">
        <f aca="false">Sensitivity!E1141*(const_one-note_b_discount)</f>
        <v>41.1616720835737</v>
      </c>
      <c r="Z1141" s="5" t="n">
        <f aca="false">MIN(Sensitivity!X1141,Sensitivity!Y1141)</f>
        <v>41.1616720835737</v>
      </c>
      <c r="AA1141" s="2" t="n">
        <f aca="false">note_b_principal_usd/Sensitivity!Z1141</f>
        <v>72883.3365639003</v>
      </c>
      <c r="AB1141" s="2" t="n">
        <f aca="false">pre_f_fd_total+Sensitivity!B1141+Sensitivity!F1141+Sensitivity!W1141+Sensitivity!AA1141+Sensitivity!S1141</f>
        <v>38055443.4429936</v>
      </c>
      <c r="AC1141" s="2" t="n">
        <f aca="false">MAX(const_zero,sensitivity_esop_base*Sensitivity!AB1141-pre_f_option_pool_total)</f>
        <v>552540.647589169</v>
      </c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</row>
    <row r="1142" customFormat="false" ht="15" hidden="true" customHeight="false" outlineLevel="0" collapsed="false">
      <c r="A1142" s="2" t="n">
        <f aca="false">Sensitivity!A1141+const_one</f>
        <v>30</v>
      </c>
      <c r="B1142" s="2" t="n">
        <f aca="false">Sensitivity!AC1141</f>
        <v>552540.647589169</v>
      </c>
      <c r="C1142" s="2" t="n">
        <f aca="false">Sensitivity!W1141</f>
        <v>186248.433244778</v>
      </c>
      <c r="D1142" s="2" t="n">
        <f aca="false">Sensitivity!AA1141</f>
        <v>72883.3365639003</v>
      </c>
      <c r="E1142" s="5" t="n">
        <f aca="false">sensitivity_pre_high_usd/(pre_f_fd_total+Sensitivity!B1142)</f>
        <v>48.4254965689102</v>
      </c>
      <c r="F1142" s="2" t="n">
        <f aca="false">series_f_primary_raise_usd/Sensitivity!E1142</f>
        <v>619508.360793153</v>
      </c>
      <c r="G1142" s="2" t="n">
        <f aca="false">IF(Sensitivity!E1142&lt;class_seed_ocp,class_seed_ocp*(ad_pre_f_broad_based_fd+series_f_primary_raise_usd/class_seed_ocp)/(ad_pre_f_broad_based_fd+series_f_primary_raise_usd/Sensitivity!E1142),class_seed_ocp)</f>
        <v>1</v>
      </c>
      <c r="H1142" s="2" t="n">
        <f aca="false">class_seed_original_shares*class_seed_issue_pps/Sensitivity!G1142</f>
        <v>5000000</v>
      </c>
      <c r="I1142" s="2" t="n">
        <f aca="false">IF(Sensitivity!E1142&lt;class_series_a_ocp,class_series_a_ocp*(ad_pre_f_broad_based_fd+series_f_primary_raise_usd/class_series_a_ocp)/(ad_pre_f_broad_based_fd+series_f_primary_raise_usd/Sensitivity!E1142),class_series_a_ocp)</f>
        <v>3</v>
      </c>
      <c r="J1142" s="2" t="n">
        <f aca="false">class_series_a_original_shares*class_series_a_issue_pps/Sensitivity!I1142</f>
        <v>5000000</v>
      </c>
      <c r="K1142" s="2" t="n">
        <f aca="false">IF(Sensitivity!E1142&lt;class_series_b_ocp,class_series_b_ocp*(ad_pre_f_broad_based_fd+series_f_primary_raise_usd/class_series_b_ocp)/(ad_pre_f_broad_based_fd+series_f_primary_raise_usd/Sensitivity!E1142),class_series_b_ocp)</f>
        <v>10</v>
      </c>
      <c r="L1142" s="2" t="n">
        <f aca="false">class_series_b_original_shares*class_series_b_issue_pps/Sensitivity!K1142</f>
        <v>3000000</v>
      </c>
      <c r="M1142" s="2" t="n">
        <f aca="false">IF(Sensitivity!E1142&lt;class_series_c_ocp,class_series_c_ocp*(ad_pre_f_broad_based_fd+series_f_primary_raise_usd/class_series_c_ocp)/(ad_pre_f_broad_based_fd+series_f_primary_raise_usd/Sensitivity!E1142),class_series_c_ocp)</f>
        <v>25</v>
      </c>
      <c r="N1142" s="2" t="n">
        <f aca="false">class_series_c_original_shares*class_series_c_issue_pps/Sensitivity!M1142</f>
        <v>2400000</v>
      </c>
      <c r="O1142" s="8" t="n">
        <f aca="false">IF(Sensitivity!E1142&lt;class_series_d_ocp,class_series_d_ocp*(ad_pre_f_broad_based_fd+series_f_primary_raise_usd/class_series_d_ocp)/(ad_pre_f_broad_based_fd+series_f_primary_raise_usd/Sensitivity!E1142),class_series_d_ocp)</f>
        <v>57.957090019194</v>
      </c>
      <c r="P1142" s="2" t="n">
        <f aca="false">class_series_d_original_shares*class_series_d_issue_pps/Sensitivity!O1142</f>
        <v>1725414.78474648</v>
      </c>
      <c r="Q1142" s="8" t="n">
        <f aca="false">IF(Sensitivity!E1142&lt;class_series_e_ocp,class_series_e_ocp*(ad_pre_f_broad_based_fd+series_f_primary_raise_usd/class_series_e_ocp)/(ad_pre_f_broad_based_fd+series_f_primary_raise_usd/Sensitivity!E1142),class_series_e_ocp)</f>
        <v>49.14611939099</v>
      </c>
      <c r="R1142" s="2" t="n">
        <f aca="false">class_series_e_original_shares*class_series_e_issue_pps/Sensitivity!Q1142</f>
        <v>6104180.88005613</v>
      </c>
      <c r="S1142" s="2" t="n">
        <f aca="false">Sensitivity!H1142-class_seed_current_shares+Sensitivity!J1142-class_series_a_current_shares+Sensitivity!L1142-class_series_b_current_shares+Sensitivity!N1142-class_series_c_current_shares+Sensitivity!P1142-class_series_d_current_shares+Sensitivity!R1142-class_series_e_current_shares</f>
        <v>6301.6648026146</v>
      </c>
      <c r="T1142" s="5" t="n">
        <f aca="false">note_a_cap_usd/(pre_f_fd_total+Sensitivity!B1142+Sensitivity!S1142+Sensitivity!D1142)</f>
        <v>26.8458634142104</v>
      </c>
      <c r="U1142" s="5" t="n">
        <f aca="false">Sensitivity!E1142*(const_one-note_a_discount)</f>
        <v>38.7403972551282</v>
      </c>
      <c r="V1142" s="5" t="n">
        <f aca="false">MIN(Sensitivity!T1142,Sensitivity!U1142)</f>
        <v>26.8458634142104</v>
      </c>
      <c r="W1142" s="2" t="n">
        <f aca="false">note_a_principal_usd/Sensitivity!V1142</f>
        <v>186248.433244778</v>
      </c>
      <c r="X1142" s="5" t="n">
        <f aca="false">note_b_cap_usd/(pre_f_fd_total+Sensitivity!B1142+Sensitivity!S1142+Sensitivity!C1142)</f>
        <v>42.823054468158</v>
      </c>
      <c r="Y1142" s="5" t="n">
        <f aca="false">Sensitivity!E1142*(const_one-note_b_discount)</f>
        <v>41.1616720835737</v>
      </c>
      <c r="Z1142" s="5" t="n">
        <f aca="false">MIN(Sensitivity!X1142,Sensitivity!Y1142)</f>
        <v>41.1616720835737</v>
      </c>
      <c r="AA1142" s="2" t="n">
        <f aca="false">note_b_principal_usd/Sensitivity!Z1142</f>
        <v>72883.3365639003</v>
      </c>
      <c r="AB1142" s="2" t="n">
        <f aca="false">pre_f_fd_total+Sensitivity!B1142+Sensitivity!F1142+Sensitivity!W1142+Sensitivity!AA1142+Sensitivity!S1142</f>
        <v>38055443.4429936</v>
      </c>
      <c r="AC1142" s="2" t="n">
        <f aca="false">MAX(const_zero,sensitivity_esop_base*Sensitivity!AB1142-pre_f_option_pool_total)</f>
        <v>552540.647589169</v>
      </c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</row>
    <row r="1143" customFormat="false" ht="15" hidden="true" customHeight="false" outlineLevel="0" collapsed="false">
      <c r="A1143" s="2" t="n">
        <f aca="false">Sensitivity!A1142+const_one</f>
        <v>31</v>
      </c>
      <c r="B1143" s="2" t="n">
        <f aca="false">Sensitivity!AC1142</f>
        <v>552540.647589169</v>
      </c>
      <c r="C1143" s="2" t="n">
        <f aca="false">Sensitivity!W1142</f>
        <v>186248.433244778</v>
      </c>
      <c r="D1143" s="2" t="n">
        <f aca="false">Sensitivity!AA1142</f>
        <v>72883.3365639003</v>
      </c>
      <c r="E1143" s="5" t="n">
        <f aca="false">sensitivity_pre_high_usd/(pre_f_fd_total+Sensitivity!B1143)</f>
        <v>48.4254965689102</v>
      </c>
      <c r="F1143" s="2" t="n">
        <f aca="false">series_f_primary_raise_usd/Sensitivity!E1143</f>
        <v>619508.360793153</v>
      </c>
      <c r="G1143" s="2" t="n">
        <f aca="false">IF(Sensitivity!E1143&lt;class_seed_ocp,class_seed_ocp*(ad_pre_f_broad_based_fd+series_f_primary_raise_usd/class_seed_ocp)/(ad_pre_f_broad_based_fd+series_f_primary_raise_usd/Sensitivity!E1143),class_seed_ocp)</f>
        <v>1</v>
      </c>
      <c r="H1143" s="2" t="n">
        <f aca="false">class_seed_original_shares*class_seed_issue_pps/Sensitivity!G1143</f>
        <v>5000000</v>
      </c>
      <c r="I1143" s="2" t="n">
        <f aca="false">IF(Sensitivity!E1143&lt;class_series_a_ocp,class_series_a_ocp*(ad_pre_f_broad_based_fd+series_f_primary_raise_usd/class_series_a_ocp)/(ad_pre_f_broad_based_fd+series_f_primary_raise_usd/Sensitivity!E1143),class_series_a_ocp)</f>
        <v>3</v>
      </c>
      <c r="J1143" s="2" t="n">
        <f aca="false">class_series_a_original_shares*class_series_a_issue_pps/Sensitivity!I1143</f>
        <v>5000000</v>
      </c>
      <c r="K1143" s="2" t="n">
        <f aca="false">IF(Sensitivity!E1143&lt;class_series_b_ocp,class_series_b_ocp*(ad_pre_f_broad_based_fd+series_f_primary_raise_usd/class_series_b_ocp)/(ad_pre_f_broad_based_fd+series_f_primary_raise_usd/Sensitivity!E1143),class_series_b_ocp)</f>
        <v>10</v>
      </c>
      <c r="L1143" s="2" t="n">
        <f aca="false">class_series_b_original_shares*class_series_b_issue_pps/Sensitivity!K1143</f>
        <v>3000000</v>
      </c>
      <c r="M1143" s="2" t="n">
        <f aca="false">IF(Sensitivity!E1143&lt;class_series_c_ocp,class_series_c_ocp*(ad_pre_f_broad_based_fd+series_f_primary_raise_usd/class_series_c_ocp)/(ad_pre_f_broad_based_fd+series_f_primary_raise_usd/Sensitivity!E1143),class_series_c_ocp)</f>
        <v>25</v>
      </c>
      <c r="N1143" s="2" t="n">
        <f aca="false">class_series_c_original_shares*class_series_c_issue_pps/Sensitivity!M1143</f>
        <v>2400000</v>
      </c>
      <c r="O1143" s="8" t="n">
        <f aca="false">IF(Sensitivity!E1143&lt;class_series_d_ocp,class_series_d_ocp*(ad_pre_f_broad_based_fd+series_f_primary_raise_usd/class_series_d_ocp)/(ad_pre_f_broad_based_fd+series_f_primary_raise_usd/Sensitivity!E1143),class_series_d_ocp)</f>
        <v>57.957090019194</v>
      </c>
      <c r="P1143" s="2" t="n">
        <f aca="false">class_series_d_original_shares*class_series_d_issue_pps/Sensitivity!O1143</f>
        <v>1725414.78474648</v>
      </c>
      <c r="Q1143" s="8" t="n">
        <f aca="false">IF(Sensitivity!E1143&lt;class_series_e_ocp,class_series_e_ocp*(ad_pre_f_broad_based_fd+series_f_primary_raise_usd/class_series_e_ocp)/(ad_pre_f_broad_based_fd+series_f_primary_raise_usd/Sensitivity!E1143),class_series_e_ocp)</f>
        <v>49.14611939099</v>
      </c>
      <c r="R1143" s="2" t="n">
        <f aca="false">class_series_e_original_shares*class_series_e_issue_pps/Sensitivity!Q1143</f>
        <v>6104180.88005613</v>
      </c>
      <c r="S1143" s="2" t="n">
        <f aca="false">Sensitivity!H1143-class_seed_current_shares+Sensitivity!J1143-class_series_a_current_shares+Sensitivity!L1143-class_series_b_current_shares+Sensitivity!N1143-class_series_c_current_shares+Sensitivity!P1143-class_series_d_current_shares+Sensitivity!R1143-class_series_e_current_shares</f>
        <v>6301.6648026146</v>
      </c>
      <c r="T1143" s="5" t="n">
        <f aca="false">note_a_cap_usd/(pre_f_fd_total+Sensitivity!B1143+Sensitivity!S1143+Sensitivity!D1143)</f>
        <v>26.8458634142104</v>
      </c>
      <c r="U1143" s="5" t="n">
        <f aca="false">Sensitivity!E1143*(const_one-note_a_discount)</f>
        <v>38.7403972551282</v>
      </c>
      <c r="V1143" s="5" t="n">
        <f aca="false">MIN(Sensitivity!T1143,Sensitivity!U1143)</f>
        <v>26.8458634142104</v>
      </c>
      <c r="W1143" s="2" t="n">
        <f aca="false">note_a_principal_usd/Sensitivity!V1143</f>
        <v>186248.433244778</v>
      </c>
      <c r="X1143" s="5" t="n">
        <f aca="false">note_b_cap_usd/(pre_f_fd_total+Sensitivity!B1143+Sensitivity!S1143+Sensitivity!C1143)</f>
        <v>42.823054468158</v>
      </c>
      <c r="Y1143" s="5" t="n">
        <f aca="false">Sensitivity!E1143*(const_one-note_b_discount)</f>
        <v>41.1616720835737</v>
      </c>
      <c r="Z1143" s="5" t="n">
        <f aca="false">MIN(Sensitivity!X1143,Sensitivity!Y1143)</f>
        <v>41.1616720835737</v>
      </c>
      <c r="AA1143" s="2" t="n">
        <f aca="false">note_b_principal_usd/Sensitivity!Z1143</f>
        <v>72883.3365639003</v>
      </c>
      <c r="AB1143" s="2" t="n">
        <f aca="false">pre_f_fd_total+Sensitivity!B1143+Sensitivity!F1143+Sensitivity!W1143+Sensitivity!AA1143+Sensitivity!S1143</f>
        <v>38055443.4429936</v>
      </c>
      <c r="AC1143" s="2" t="n">
        <f aca="false">MAX(const_zero,sensitivity_esop_base*Sensitivity!AB1143-pre_f_option_pool_total)</f>
        <v>552540.647589169</v>
      </c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</row>
    <row r="1144" customFormat="false" ht="15" hidden="true" customHeight="false" outlineLevel="0" collapsed="false">
      <c r="A1144" s="2" t="n">
        <f aca="false">Sensitivity!A1143+const_one</f>
        <v>32</v>
      </c>
      <c r="B1144" s="2" t="n">
        <f aca="false">Sensitivity!AC1143</f>
        <v>552540.647589169</v>
      </c>
      <c r="C1144" s="2" t="n">
        <f aca="false">Sensitivity!W1143</f>
        <v>186248.433244778</v>
      </c>
      <c r="D1144" s="2" t="n">
        <f aca="false">Sensitivity!AA1143</f>
        <v>72883.3365639003</v>
      </c>
      <c r="E1144" s="5" t="n">
        <f aca="false">sensitivity_pre_high_usd/(pre_f_fd_total+Sensitivity!B1144)</f>
        <v>48.4254965689102</v>
      </c>
      <c r="F1144" s="2" t="n">
        <f aca="false">series_f_primary_raise_usd/Sensitivity!E1144</f>
        <v>619508.360793153</v>
      </c>
      <c r="G1144" s="2" t="n">
        <f aca="false">IF(Sensitivity!E1144&lt;class_seed_ocp,class_seed_ocp*(ad_pre_f_broad_based_fd+series_f_primary_raise_usd/class_seed_ocp)/(ad_pre_f_broad_based_fd+series_f_primary_raise_usd/Sensitivity!E1144),class_seed_ocp)</f>
        <v>1</v>
      </c>
      <c r="H1144" s="2" t="n">
        <f aca="false">class_seed_original_shares*class_seed_issue_pps/Sensitivity!G1144</f>
        <v>5000000</v>
      </c>
      <c r="I1144" s="2" t="n">
        <f aca="false">IF(Sensitivity!E1144&lt;class_series_a_ocp,class_series_a_ocp*(ad_pre_f_broad_based_fd+series_f_primary_raise_usd/class_series_a_ocp)/(ad_pre_f_broad_based_fd+series_f_primary_raise_usd/Sensitivity!E1144),class_series_a_ocp)</f>
        <v>3</v>
      </c>
      <c r="J1144" s="2" t="n">
        <f aca="false">class_series_a_original_shares*class_series_a_issue_pps/Sensitivity!I1144</f>
        <v>5000000</v>
      </c>
      <c r="K1144" s="2" t="n">
        <f aca="false">IF(Sensitivity!E1144&lt;class_series_b_ocp,class_series_b_ocp*(ad_pre_f_broad_based_fd+series_f_primary_raise_usd/class_series_b_ocp)/(ad_pre_f_broad_based_fd+series_f_primary_raise_usd/Sensitivity!E1144),class_series_b_ocp)</f>
        <v>10</v>
      </c>
      <c r="L1144" s="2" t="n">
        <f aca="false">class_series_b_original_shares*class_series_b_issue_pps/Sensitivity!K1144</f>
        <v>3000000</v>
      </c>
      <c r="M1144" s="2" t="n">
        <f aca="false">IF(Sensitivity!E1144&lt;class_series_c_ocp,class_series_c_ocp*(ad_pre_f_broad_based_fd+series_f_primary_raise_usd/class_series_c_ocp)/(ad_pre_f_broad_based_fd+series_f_primary_raise_usd/Sensitivity!E1144),class_series_c_ocp)</f>
        <v>25</v>
      </c>
      <c r="N1144" s="2" t="n">
        <f aca="false">class_series_c_original_shares*class_series_c_issue_pps/Sensitivity!M1144</f>
        <v>2400000</v>
      </c>
      <c r="O1144" s="8" t="n">
        <f aca="false">IF(Sensitivity!E1144&lt;class_series_d_ocp,class_series_d_ocp*(ad_pre_f_broad_based_fd+series_f_primary_raise_usd/class_series_d_ocp)/(ad_pre_f_broad_based_fd+series_f_primary_raise_usd/Sensitivity!E1144),class_series_d_ocp)</f>
        <v>57.957090019194</v>
      </c>
      <c r="P1144" s="2" t="n">
        <f aca="false">class_series_d_original_shares*class_series_d_issue_pps/Sensitivity!O1144</f>
        <v>1725414.78474648</v>
      </c>
      <c r="Q1144" s="8" t="n">
        <f aca="false">IF(Sensitivity!E1144&lt;class_series_e_ocp,class_series_e_ocp*(ad_pre_f_broad_based_fd+series_f_primary_raise_usd/class_series_e_ocp)/(ad_pre_f_broad_based_fd+series_f_primary_raise_usd/Sensitivity!E1144),class_series_e_ocp)</f>
        <v>49.14611939099</v>
      </c>
      <c r="R1144" s="2" t="n">
        <f aca="false">class_series_e_original_shares*class_series_e_issue_pps/Sensitivity!Q1144</f>
        <v>6104180.88005613</v>
      </c>
      <c r="S1144" s="2" t="n">
        <f aca="false">Sensitivity!H1144-class_seed_current_shares+Sensitivity!J1144-class_series_a_current_shares+Sensitivity!L1144-class_series_b_current_shares+Sensitivity!N1144-class_series_c_current_shares+Sensitivity!P1144-class_series_d_current_shares+Sensitivity!R1144-class_series_e_current_shares</f>
        <v>6301.6648026146</v>
      </c>
      <c r="T1144" s="5" t="n">
        <f aca="false">note_a_cap_usd/(pre_f_fd_total+Sensitivity!B1144+Sensitivity!S1144+Sensitivity!D1144)</f>
        <v>26.8458634142104</v>
      </c>
      <c r="U1144" s="5" t="n">
        <f aca="false">Sensitivity!E1144*(const_one-note_a_discount)</f>
        <v>38.7403972551282</v>
      </c>
      <c r="V1144" s="5" t="n">
        <f aca="false">MIN(Sensitivity!T1144,Sensitivity!U1144)</f>
        <v>26.8458634142104</v>
      </c>
      <c r="W1144" s="2" t="n">
        <f aca="false">note_a_principal_usd/Sensitivity!V1144</f>
        <v>186248.433244778</v>
      </c>
      <c r="X1144" s="5" t="n">
        <f aca="false">note_b_cap_usd/(pre_f_fd_total+Sensitivity!B1144+Sensitivity!S1144+Sensitivity!C1144)</f>
        <v>42.823054468158</v>
      </c>
      <c r="Y1144" s="5" t="n">
        <f aca="false">Sensitivity!E1144*(const_one-note_b_discount)</f>
        <v>41.1616720835737</v>
      </c>
      <c r="Z1144" s="5" t="n">
        <f aca="false">MIN(Sensitivity!X1144,Sensitivity!Y1144)</f>
        <v>41.1616720835737</v>
      </c>
      <c r="AA1144" s="2" t="n">
        <f aca="false">note_b_principal_usd/Sensitivity!Z1144</f>
        <v>72883.3365639003</v>
      </c>
      <c r="AB1144" s="2" t="n">
        <f aca="false">pre_f_fd_total+Sensitivity!B1144+Sensitivity!F1144+Sensitivity!W1144+Sensitivity!AA1144+Sensitivity!S1144</f>
        <v>38055443.4429936</v>
      </c>
      <c r="AC1144" s="2" t="n">
        <f aca="false">MAX(const_zero,sensitivity_esop_base*Sensitivity!AB1144-pre_f_option_pool_total)</f>
        <v>552540.647589169</v>
      </c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customFormat="false" ht="15" hidden="true" customHeight="false" outlineLevel="0" collapsed="false">
      <c r="A1145" s="2" t="n">
        <f aca="false">Sensitivity!A1144+const_one</f>
        <v>33</v>
      </c>
      <c r="B1145" s="2" t="n">
        <f aca="false">Sensitivity!AC1144</f>
        <v>552540.647589169</v>
      </c>
      <c r="C1145" s="2" t="n">
        <f aca="false">Sensitivity!W1144</f>
        <v>186248.433244778</v>
      </c>
      <c r="D1145" s="2" t="n">
        <f aca="false">Sensitivity!AA1144</f>
        <v>72883.3365639003</v>
      </c>
      <c r="E1145" s="5" t="n">
        <f aca="false">sensitivity_pre_high_usd/(pre_f_fd_total+Sensitivity!B1145)</f>
        <v>48.4254965689102</v>
      </c>
      <c r="F1145" s="2" t="n">
        <f aca="false">series_f_primary_raise_usd/Sensitivity!E1145</f>
        <v>619508.360793153</v>
      </c>
      <c r="G1145" s="2" t="n">
        <f aca="false">IF(Sensitivity!E1145&lt;class_seed_ocp,class_seed_ocp*(ad_pre_f_broad_based_fd+series_f_primary_raise_usd/class_seed_ocp)/(ad_pre_f_broad_based_fd+series_f_primary_raise_usd/Sensitivity!E1145),class_seed_ocp)</f>
        <v>1</v>
      </c>
      <c r="H1145" s="2" t="n">
        <f aca="false">class_seed_original_shares*class_seed_issue_pps/Sensitivity!G1145</f>
        <v>5000000</v>
      </c>
      <c r="I1145" s="2" t="n">
        <f aca="false">IF(Sensitivity!E1145&lt;class_series_a_ocp,class_series_a_ocp*(ad_pre_f_broad_based_fd+series_f_primary_raise_usd/class_series_a_ocp)/(ad_pre_f_broad_based_fd+series_f_primary_raise_usd/Sensitivity!E1145),class_series_a_ocp)</f>
        <v>3</v>
      </c>
      <c r="J1145" s="2" t="n">
        <f aca="false">class_series_a_original_shares*class_series_a_issue_pps/Sensitivity!I1145</f>
        <v>5000000</v>
      </c>
      <c r="K1145" s="2" t="n">
        <f aca="false">IF(Sensitivity!E1145&lt;class_series_b_ocp,class_series_b_ocp*(ad_pre_f_broad_based_fd+series_f_primary_raise_usd/class_series_b_ocp)/(ad_pre_f_broad_based_fd+series_f_primary_raise_usd/Sensitivity!E1145),class_series_b_ocp)</f>
        <v>10</v>
      </c>
      <c r="L1145" s="2" t="n">
        <f aca="false">class_series_b_original_shares*class_series_b_issue_pps/Sensitivity!K1145</f>
        <v>3000000</v>
      </c>
      <c r="M1145" s="2" t="n">
        <f aca="false">IF(Sensitivity!E1145&lt;class_series_c_ocp,class_series_c_ocp*(ad_pre_f_broad_based_fd+series_f_primary_raise_usd/class_series_c_ocp)/(ad_pre_f_broad_based_fd+series_f_primary_raise_usd/Sensitivity!E1145),class_series_c_ocp)</f>
        <v>25</v>
      </c>
      <c r="N1145" s="2" t="n">
        <f aca="false">class_series_c_original_shares*class_series_c_issue_pps/Sensitivity!M1145</f>
        <v>2400000</v>
      </c>
      <c r="O1145" s="8" t="n">
        <f aca="false">IF(Sensitivity!E1145&lt;class_series_d_ocp,class_series_d_ocp*(ad_pre_f_broad_based_fd+series_f_primary_raise_usd/class_series_d_ocp)/(ad_pre_f_broad_based_fd+series_f_primary_raise_usd/Sensitivity!E1145),class_series_d_ocp)</f>
        <v>57.957090019194</v>
      </c>
      <c r="P1145" s="2" t="n">
        <f aca="false">class_series_d_original_shares*class_series_d_issue_pps/Sensitivity!O1145</f>
        <v>1725414.78474648</v>
      </c>
      <c r="Q1145" s="8" t="n">
        <f aca="false">IF(Sensitivity!E1145&lt;class_series_e_ocp,class_series_e_ocp*(ad_pre_f_broad_based_fd+series_f_primary_raise_usd/class_series_e_ocp)/(ad_pre_f_broad_based_fd+series_f_primary_raise_usd/Sensitivity!E1145),class_series_e_ocp)</f>
        <v>49.14611939099</v>
      </c>
      <c r="R1145" s="2" t="n">
        <f aca="false">class_series_e_original_shares*class_series_e_issue_pps/Sensitivity!Q1145</f>
        <v>6104180.88005613</v>
      </c>
      <c r="S1145" s="2" t="n">
        <f aca="false">Sensitivity!H1145-class_seed_current_shares+Sensitivity!J1145-class_series_a_current_shares+Sensitivity!L1145-class_series_b_current_shares+Sensitivity!N1145-class_series_c_current_shares+Sensitivity!P1145-class_series_d_current_shares+Sensitivity!R1145-class_series_e_current_shares</f>
        <v>6301.6648026146</v>
      </c>
      <c r="T1145" s="5" t="n">
        <f aca="false">note_a_cap_usd/(pre_f_fd_total+Sensitivity!B1145+Sensitivity!S1145+Sensitivity!D1145)</f>
        <v>26.8458634142104</v>
      </c>
      <c r="U1145" s="5" t="n">
        <f aca="false">Sensitivity!E1145*(const_one-note_a_discount)</f>
        <v>38.7403972551282</v>
      </c>
      <c r="V1145" s="5" t="n">
        <f aca="false">MIN(Sensitivity!T1145,Sensitivity!U1145)</f>
        <v>26.8458634142104</v>
      </c>
      <c r="W1145" s="2" t="n">
        <f aca="false">note_a_principal_usd/Sensitivity!V1145</f>
        <v>186248.433244778</v>
      </c>
      <c r="X1145" s="5" t="n">
        <f aca="false">note_b_cap_usd/(pre_f_fd_total+Sensitivity!B1145+Sensitivity!S1145+Sensitivity!C1145)</f>
        <v>42.823054468158</v>
      </c>
      <c r="Y1145" s="5" t="n">
        <f aca="false">Sensitivity!E1145*(const_one-note_b_discount)</f>
        <v>41.1616720835737</v>
      </c>
      <c r="Z1145" s="5" t="n">
        <f aca="false">MIN(Sensitivity!X1145,Sensitivity!Y1145)</f>
        <v>41.1616720835737</v>
      </c>
      <c r="AA1145" s="2" t="n">
        <f aca="false">note_b_principal_usd/Sensitivity!Z1145</f>
        <v>72883.3365639003</v>
      </c>
      <c r="AB1145" s="2" t="n">
        <f aca="false">pre_f_fd_total+Sensitivity!B1145+Sensitivity!F1145+Sensitivity!W1145+Sensitivity!AA1145+Sensitivity!S1145</f>
        <v>38055443.4429936</v>
      </c>
      <c r="AC1145" s="2" t="n">
        <f aca="false">MAX(const_zero,sensitivity_esop_base*Sensitivity!AB1145-pre_f_option_pool_total)</f>
        <v>552540.647589169</v>
      </c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</row>
    <row r="1146" customFormat="false" ht="15" hidden="true" customHeight="false" outlineLevel="0" collapsed="false">
      <c r="A1146" s="2" t="n">
        <f aca="false">Sensitivity!A1145+const_one</f>
        <v>34</v>
      </c>
      <c r="B1146" s="2" t="n">
        <f aca="false">Sensitivity!AC1145</f>
        <v>552540.647589169</v>
      </c>
      <c r="C1146" s="2" t="n">
        <f aca="false">Sensitivity!W1145</f>
        <v>186248.433244778</v>
      </c>
      <c r="D1146" s="2" t="n">
        <f aca="false">Sensitivity!AA1145</f>
        <v>72883.3365639003</v>
      </c>
      <c r="E1146" s="5" t="n">
        <f aca="false">sensitivity_pre_high_usd/(pre_f_fd_total+Sensitivity!B1146)</f>
        <v>48.4254965689102</v>
      </c>
      <c r="F1146" s="2" t="n">
        <f aca="false">series_f_primary_raise_usd/Sensitivity!E1146</f>
        <v>619508.360793153</v>
      </c>
      <c r="G1146" s="2" t="n">
        <f aca="false">IF(Sensitivity!E1146&lt;class_seed_ocp,class_seed_ocp*(ad_pre_f_broad_based_fd+series_f_primary_raise_usd/class_seed_ocp)/(ad_pre_f_broad_based_fd+series_f_primary_raise_usd/Sensitivity!E1146),class_seed_ocp)</f>
        <v>1</v>
      </c>
      <c r="H1146" s="2" t="n">
        <f aca="false">class_seed_original_shares*class_seed_issue_pps/Sensitivity!G1146</f>
        <v>5000000</v>
      </c>
      <c r="I1146" s="2" t="n">
        <f aca="false">IF(Sensitivity!E1146&lt;class_series_a_ocp,class_series_a_ocp*(ad_pre_f_broad_based_fd+series_f_primary_raise_usd/class_series_a_ocp)/(ad_pre_f_broad_based_fd+series_f_primary_raise_usd/Sensitivity!E1146),class_series_a_ocp)</f>
        <v>3</v>
      </c>
      <c r="J1146" s="2" t="n">
        <f aca="false">class_series_a_original_shares*class_series_a_issue_pps/Sensitivity!I1146</f>
        <v>5000000</v>
      </c>
      <c r="K1146" s="2" t="n">
        <f aca="false">IF(Sensitivity!E1146&lt;class_series_b_ocp,class_series_b_ocp*(ad_pre_f_broad_based_fd+series_f_primary_raise_usd/class_series_b_ocp)/(ad_pre_f_broad_based_fd+series_f_primary_raise_usd/Sensitivity!E1146),class_series_b_ocp)</f>
        <v>10</v>
      </c>
      <c r="L1146" s="2" t="n">
        <f aca="false">class_series_b_original_shares*class_series_b_issue_pps/Sensitivity!K1146</f>
        <v>3000000</v>
      </c>
      <c r="M1146" s="2" t="n">
        <f aca="false">IF(Sensitivity!E1146&lt;class_series_c_ocp,class_series_c_ocp*(ad_pre_f_broad_based_fd+series_f_primary_raise_usd/class_series_c_ocp)/(ad_pre_f_broad_based_fd+series_f_primary_raise_usd/Sensitivity!E1146),class_series_c_ocp)</f>
        <v>25</v>
      </c>
      <c r="N1146" s="2" t="n">
        <f aca="false">class_series_c_original_shares*class_series_c_issue_pps/Sensitivity!M1146</f>
        <v>2400000</v>
      </c>
      <c r="O1146" s="8" t="n">
        <f aca="false">IF(Sensitivity!E1146&lt;class_series_d_ocp,class_series_d_ocp*(ad_pre_f_broad_based_fd+series_f_primary_raise_usd/class_series_d_ocp)/(ad_pre_f_broad_based_fd+series_f_primary_raise_usd/Sensitivity!E1146),class_series_d_ocp)</f>
        <v>57.957090019194</v>
      </c>
      <c r="P1146" s="2" t="n">
        <f aca="false">class_series_d_original_shares*class_series_d_issue_pps/Sensitivity!O1146</f>
        <v>1725414.78474648</v>
      </c>
      <c r="Q1146" s="8" t="n">
        <f aca="false">IF(Sensitivity!E1146&lt;class_series_e_ocp,class_series_e_ocp*(ad_pre_f_broad_based_fd+series_f_primary_raise_usd/class_series_e_ocp)/(ad_pre_f_broad_based_fd+series_f_primary_raise_usd/Sensitivity!E1146),class_series_e_ocp)</f>
        <v>49.14611939099</v>
      </c>
      <c r="R1146" s="2" t="n">
        <f aca="false">class_series_e_original_shares*class_series_e_issue_pps/Sensitivity!Q1146</f>
        <v>6104180.88005613</v>
      </c>
      <c r="S1146" s="2" t="n">
        <f aca="false">Sensitivity!H1146-class_seed_current_shares+Sensitivity!J1146-class_series_a_current_shares+Sensitivity!L1146-class_series_b_current_shares+Sensitivity!N1146-class_series_c_current_shares+Sensitivity!P1146-class_series_d_current_shares+Sensitivity!R1146-class_series_e_current_shares</f>
        <v>6301.6648026146</v>
      </c>
      <c r="T1146" s="5" t="n">
        <f aca="false">note_a_cap_usd/(pre_f_fd_total+Sensitivity!B1146+Sensitivity!S1146+Sensitivity!D1146)</f>
        <v>26.8458634142104</v>
      </c>
      <c r="U1146" s="5" t="n">
        <f aca="false">Sensitivity!E1146*(const_one-note_a_discount)</f>
        <v>38.7403972551282</v>
      </c>
      <c r="V1146" s="5" t="n">
        <f aca="false">MIN(Sensitivity!T1146,Sensitivity!U1146)</f>
        <v>26.8458634142104</v>
      </c>
      <c r="W1146" s="2" t="n">
        <f aca="false">note_a_principal_usd/Sensitivity!V1146</f>
        <v>186248.433244778</v>
      </c>
      <c r="X1146" s="5" t="n">
        <f aca="false">note_b_cap_usd/(pre_f_fd_total+Sensitivity!B1146+Sensitivity!S1146+Sensitivity!C1146)</f>
        <v>42.823054468158</v>
      </c>
      <c r="Y1146" s="5" t="n">
        <f aca="false">Sensitivity!E1146*(const_one-note_b_discount)</f>
        <v>41.1616720835737</v>
      </c>
      <c r="Z1146" s="5" t="n">
        <f aca="false">MIN(Sensitivity!X1146,Sensitivity!Y1146)</f>
        <v>41.1616720835737</v>
      </c>
      <c r="AA1146" s="2" t="n">
        <f aca="false">note_b_principal_usd/Sensitivity!Z1146</f>
        <v>72883.3365639003</v>
      </c>
      <c r="AB1146" s="2" t="n">
        <f aca="false">pre_f_fd_total+Sensitivity!B1146+Sensitivity!F1146+Sensitivity!W1146+Sensitivity!AA1146+Sensitivity!S1146</f>
        <v>38055443.4429936</v>
      </c>
      <c r="AC1146" s="2" t="n">
        <f aca="false">MAX(const_zero,sensitivity_esop_base*Sensitivity!AB1146-pre_f_option_pool_total)</f>
        <v>552540.647589169</v>
      </c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</row>
    <row r="1147" customFormat="false" ht="15" hidden="true" customHeight="false" outlineLevel="0" collapsed="false">
      <c r="A1147" s="2" t="n">
        <f aca="false">Sensitivity!A1146+const_one</f>
        <v>35</v>
      </c>
      <c r="B1147" s="2" t="n">
        <f aca="false">Sensitivity!AC1146</f>
        <v>552540.647589169</v>
      </c>
      <c r="C1147" s="2" t="n">
        <f aca="false">Sensitivity!W1146</f>
        <v>186248.433244778</v>
      </c>
      <c r="D1147" s="2" t="n">
        <f aca="false">Sensitivity!AA1146</f>
        <v>72883.3365639003</v>
      </c>
      <c r="E1147" s="5" t="n">
        <f aca="false">sensitivity_pre_high_usd/(pre_f_fd_total+Sensitivity!B1147)</f>
        <v>48.4254965689102</v>
      </c>
      <c r="F1147" s="2" t="n">
        <f aca="false">series_f_primary_raise_usd/Sensitivity!E1147</f>
        <v>619508.360793153</v>
      </c>
      <c r="G1147" s="2" t="n">
        <f aca="false">IF(Sensitivity!E1147&lt;class_seed_ocp,class_seed_ocp*(ad_pre_f_broad_based_fd+series_f_primary_raise_usd/class_seed_ocp)/(ad_pre_f_broad_based_fd+series_f_primary_raise_usd/Sensitivity!E1147),class_seed_ocp)</f>
        <v>1</v>
      </c>
      <c r="H1147" s="2" t="n">
        <f aca="false">class_seed_original_shares*class_seed_issue_pps/Sensitivity!G1147</f>
        <v>5000000</v>
      </c>
      <c r="I1147" s="2" t="n">
        <f aca="false">IF(Sensitivity!E1147&lt;class_series_a_ocp,class_series_a_ocp*(ad_pre_f_broad_based_fd+series_f_primary_raise_usd/class_series_a_ocp)/(ad_pre_f_broad_based_fd+series_f_primary_raise_usd/Sensitivity!E1147),class_series_a_ocp)</f>
        <v>3</v>
      </c>
      <c r="J1147" s="2" t="n">
        <f aca="false">class_series_a_original_shares*class_series_a_issue_pps/Sensitivity!I1147</f>
        <v>5000000</v>
      </c>
      <c r="K1147" s="2" t="n">
        <f aca="false">IF(Sensitivity!E1147&lt;class_series_b_ocp,class_series_b_ocp*(ad_pre_f_broad_based_fd+series_f_primary_raise_usd/class_series_b_ocp)/(ad_pre_f_broad_based_fd+series_f_primary_raise_usd/Sensitivity!E1147),class_series_b_ocp)</f>
        <v>10</v>
      </c>
      <c r="L1147" s="2" t="n">
        <f aca="false">class_series_b_original_shares*class_series_b_issue_pps/Sensitivity!K1147</f>
        <v>3000000</v>
      </c>
      <c r="M1147" s="2" t="n">
        <f aca="false">IF(Sensitivity!E1147&lt;class_series_c_ocp,class_series_c_ocp*(ad_pre_f_broad_based_fd+series_f_primary_raise_usd/class_series_c_ocp)/(ad_pre_f_broad_based_fd+series_f_primary_raise_usd/Sensitivity!E1147),class_series_c_ocp)</f>
        <v>25</v>
      </c>
      <c r="N1147" s="2" t="n">
        <f aca="false">class_series_c_original_shares*class_series_c_issue_pps/Sensitivity!M1147</f>
        <v>2400000</v>
      </c>
      <c r="O1147" s="8" t="n">
        <f aca="false">IF(Sensitivity!E1147&lt;class_series_d_ocp,class_series_d_ocp*(ad_pre_f_broad_based_fd+series_f_primary_raise_usd/class_series_d_ocp)/(ad_pre_f_broad_based_fd+series_f_primary_raise_usd/Sensitivity!E1147),class_series_d_ocp)</f>
        <v>57.957090019194</v>
      </c>
      <c r="P1147" s="2" t="n">
        <f aca="false">class_series_d_original_shares*class_series_d_issue_pps/Sensitivity!O1147</f>
        <v>1725414.78474648</v>
      </c>
      <c r="Q1147" s="8" t="n">
        <f aca="false">IF(Sensitivity!E1147&lt;class_series_e_ocp,class_series_e_ocp*(ad_pre_f_broad_based_fd+series_f_primary_raise_usd/class_series_e_ocp)/(ad_pre_f_broad_based_fd+series_f_primary_raise_usd/Sensitivity!E1147),class_series_e_ocp)</f>
        <v>49.14611939099</v>
      </c>
      <c r="R1147" s="2" t="n">
        <f aca="false">class_series_e_original_shares*class_series_e_issue_pps/Sensitivity!Q1147</f>
        <v>6104180.88005613</v>
      </c>
      <c r="S1147" s="2" t="n">
        <f aca="false">Sensitivity!H1147-class_seed_current_shares+Sensitivity!J1147-class_series_a_current_shares+Sensitivity!L1147-class_series_b_current_shares+Sensitivity!N1147-class_series_c_current_shares+Sensitivity!P1147-class_series_d_current_shares+Sensitivity!R1147-class_series_e_current_shares</f>
        <v>6301.6648026146</v>
      </c>
      <c r="T1147" s="5" t="n">
        <f aca="false">note_a_cap_usd/(pre_f_fd_total+Sensitivity!B1147+Sensitivity!S1147+Sensitivity!D1147)</f>
        <v>26.8458634142104</v>
      </c>
      <c r="U1147" s="5" t="n">
        <f aca="false">Sensitivity!E1147*(const_one-note_a_discount)</f>
        <v>38.7403972551282</v>
      </c>
      <c r="V1147" s="5" t="n">
        <f aca="false">MIN(Sensitivity!T1147,Sensitivity!U1147)</f>
        <v>26.8458634142104</v>
      </c>
      <c r="W1147" s="2" t="n">
        <f aca="false">note_a_principal_usd/Sensitivity!V1147</f>
        <v>186248.433244778</v>
      </c>
      <c r="X1147" s="5" t="n">
        <f aca="false">note_b_cap_usd/(pre_f_fd_total+Sensitivity!B1147+Sensitivity!S1147+Sensitivity!C1147)</f>
        <v>42.823054468158</v>
      </c>
      <c r="Y1147" s="5" t="n">
        <f aca="false">Sensitivity!E1147*(const_one-note_b_discount)</f>
        <v>41.1616720835737</v>
      </c>
      <c r="Z1147" s="5" t="n">
        <f aca="false">MIN(Sensitivity!X1147,Sensitivity!Y1147)</f>
        <v>41.1616720835737</v>
      </c>
      <c r="AA1147" s="2" t="n">
        <f aca="false">note_b_principal_usd/Sensitivity!Z1147</f>
        <v>72883.3365639003</v>
      </c>
      <c r="AB1147" s="2" t="n">
        <f aca="false">pre_f_fd_total+Sensitivity!B1147+Sensitivity!F1147+Sensitivity!W1147+Sensitivity!AA1147+Sensitivity!S1147</f>
        <v>38055443.4429936</v>
      </c>
      <c r="AC1147" s="2" t="n">
        <f aca="false">MAX(const_zero,sensitivity_esop_base*Sensitivity!AB1147-pre_f_option_pool_total)</f>
        <v>552540.647589169</v>
      </c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</row>
    <row r="1148" customFormat="false" ht="15" hidden="true" customHeight="false" outlineLevel="0" collapsed="false">
      <c r="A1148" s="2" t="n">
        <f aca="false">Sensitivity!A1147+const_one</f>
        <v>36</v>
      </c>
      <c r="B1148" s="2" t="n">
        <f aca="false">Sensitivity!AC1147</f>
        <v>552540.647589169</v>
      </c>
      <c r="C1148" s="2" t="n">
        <f aca="false">Sensitivity!W1147</f>
        <v>186248.433244778</v>
      </c>
      <c r="D1148" s="2" t="n">
        <f aca="false">Sensitivity!AA1147</f>
        <v>72883.3365639003</v>
      </c>
      <c r="E1148" s="5" t="n">
        <f aca="false">sensitivity_pre_high_usd/(pre_f_fd_total+Sensitivity!B1148)</f>
        <v>48.4254965689102</v>
      </c>
      <c r="F1148" s="2" t="n">
        <f aca="false">series_f_primary_raise_usd/Sensitivity!E1148</f>
        <v>619508.360793153</v>
      </c>
      <c r="G1148" s="2" t="n">
        <f aca="false">IF(Sensitivity!E1148&lt;class_seed_ocp,class_seed_ocp*(ad_pre_f_broad_based_fd+series_f_primary_raise_usd/class_seed_ocp)/(ad_pre_f_broad_based_fd+series_f_primary_raise_usd/Sensitivity!E1148),class_seed_ocp)</f>
        <v>1</v>
      </c>
      <c r="H1148" s="2" t="n">
        <f aca="false">class_seed_original_shares*class_seed_issue_pps/Sensitivity!G1148</f>
        <v>5000000</v>
      </c>
      <c r="I1148" s="2" t="n">
        <f aca="false">IF(Sensitivity!E1148&lt;class_series_a_ocp,class_series_a_ocp*(ad_pre_f_broad_based_fd+series_f_primary_raise_usd/class_series_a_ocp)/(ad_pre_f_broad_based_fd+series_f_primary_raise_usd/Sensitivity!E1148),class_series_a_ocp)</f>
        <v>3</v>
      </c>
      <c r="J1148" s="2" t="n">
        <f aca="false">class_series_a_original_shares*class_series_a_issue_pps/Sensitivity!I1148</f>
        <v>5000000</v>
      </c>
      <c r="K1148" s="2" t="n">
        <f aca="false">IF(Sensitivity!E1148&lt;class_series_b_ocp,class_series_b_ocp*(ad_pre_f_broad_based_fd+series_f_primary_raise_usd/class_series_b_ocp)/(ad_pre_f_broad_based_fd+series_f_primary_raise_usd/Sensitivity!E1148),class_series_b_ocp)</f>
        <v>10</v>
      </c>
      <c r="L1148" s="2" t="n">
        <f aca="false">class_series_b_original_shares*class_series_b_issue_pps/Sensitivity!K1148</f>
        <v>3000000</v>
      </c>
      <c r="M1148" s="2" t="n">
        <f aca="false">IF(Sensitivity!E1148&lt;class_series_c_ocp,class_series_c_ocp*(ad_pre_f_broad_based_fd+series_f_primary_raise_usd/class_series_c_ocp)/(ad_pre_f_broad_based_fd+series_f_primary_raise_usd/Sensitivity!E1148),class_series_c_ocp)</f>
        <v>25</v>
      </c>
      <c r="N1148" s="2" t="n">
        <f aca="false">class_series_c_original_shares*class_series_c_issue_pps/Sensitivity!M1148</f>
        <v>2400000</v>
      </c>
      <c r="O1148" s="8" t="n">
        <f aca="false">IF(Sensitivity!E1148&lt;class_series_d_ocp,class_series_d_ocp*(ad_pre_f_broad_based_fd+series_f_primary_raise_usd/class_series_d_ocp)/(ad_pre_f_broad_based_fd+series_f_primary_raise_usd/Sensitivity!E1148),class_series_d_ocp)</f>
        <v>57.957090019194</v>
      </c>
      <c r="P1148" s="2" t="n">
        <f aca="false">class_series_d_original_shares*class_series_d_issue_pps/Sensitivity!O1148</f>
        <v>1725414.78474648</v>
      </c>
      <c r="Q1148" s="8" t="n">
        <f aca="false">IF(Sensitivity!E1148&lt;class_series_e_ocp,class_series_e_ocp*(ad_pre_f_broad_based_fd+series_f_primary_raise_usd/class_series_e_ocp)/(ad_pre_f_broad_based_fd+series_f_primary_raise_usd/Sensitivity!E1148),class_series_e_ocp)</f>
        <v>49.14611939099</v>
      </c>
      <c r="R1148" s="2" t="n">
        <f aca="false">class_series_e_original_shares*class_series_e_issue_pps/Sensitivity!Q1148</f>
        <v>6104180.88005613</v>
      </c>
      <c r="S1148" s="2" t="n">
        <f aca="false">Sensitivity!H1148-class_seed_current_shares+Sensitivity!J1148-class_series_a_current_shares+Sensitivity!L1148-class_series_b_current_shares+Sensitivity!N1148-class_series_c_current_shares+Sensitivity!P1148-class_series_d_current_shares+Sensitivity!R1148-class_series_e_current_shares</f>
        <v>6301.6648026146</v>
      </c>
      <c r="T1148" s="5" t="n">
        <f aca="false">note_a_cap_usd/(pre_f_fd_total+Sensitivity!B1148+Sensitivity!S1148+Sensitivity!D1148)</f>
        <v>26.8458634142104</v>
      </c>
      <c r="U1148" s="5" t="n">
        <f aca="false">Sensitivity!E1148*(const_one-note_a_discount)</f>
        <v>38.7403972551282</v>
      </c>
      <c r="V1148" s="5" t="n">
        <f aca="false">MIN(Sensitivity!T1148,Sensitivity!U1148)</f>
        <v>26.8458634142104</v>
      </c>
      <c r="W1148" s="2" t="n">
        <f aca="false">note_a_principal_usd/Sensitivity!V1148</f>
        <v>186248.433244778</v>
      </c>
      <c r="X1148" s="5" t="n">
        <f aca="false">note_b_cap_usd/(pre_f_fd_total+Sensitivity!B1148+Sensitivity!S1148+Sensitivity!C1148)</f>
        <v>42.823054468158</v>
      </c>
      <c r="Y1148" s="5" t="n">
        <f aca="false">Sensitivity!E1148*(const_one-note_b_discount)</f>
        <v>41.1616720835737</v>
      </c>
      <c r="Z1148" s="5" t="n">
        <f aca="false">MIN(Sensitivity!X1148,Sensitivity!Y1148)</f>
        <v>41.1616720835737</v>
      </c>
      <c r="AA1148" s="2" t="n">
        <f aca="false">note_b_principal_usd/Sensitivity!Z1148</f>
        <v>72883.3365639003</v>
      </c>
      <c r="AB1148" s="2" t="n">
        <f aca="false">pre_f_fd_total+Sensitivity!B1148+Sensitivity!F1148+Sensitivity!W1148+Sensitivity!AA1148+Sensitivity!S1148</f>
        <v>38055443.4429936</v>
      </c>
      <c r="AC1148" s="2" t="n">
        <f aca="false">MAX(const_zero,sensitivity_esop_base*Sensitivity!AB1148-pre_f_option_pool_total)</f>
        <v>552540.647589169</v>
      </c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</row>
    <row r="1149" customFormat="false" ht="15" hidden="true" customHeight="false" outlineLevel="0" collapsed="false">
      <c r="A1149" s="2" t="n">
        <f aca="false">Sensitivity!A1148+const_one</f>
        <v>37</v>
      </c>
      <c r="B1149" s="2" t="n">
        <f aca="false">Sensitivity!AC1148</f>
        <v>552540.647589169</v>
      </c>
      <c r="C1149" s="2" t="n">
        <f aca="false">Sensitivity!W1148</f>
        <v>186248.433244778</v>
      </c>
      <c r="D1149" s="2" t="n">
        <f aca="false">Sensitivity!AA1148</f>
        <v>72883.3365639003</v>
      </c>
      <c r="E1149" s="5" t="n">
        <f aca="false">sensitivity_pre_high_usd/(pre_f_fd_total+Sensitivity!B1149)</f>
        <v>48.4254965689102</v>
      </c>
      <c r="F1149" s="2" t="n">
        <f aca="false">series_f_primary_raise_usd/Sensitivity!E1149</f>
        <v>619508.360793153</v>
      </c>
      <c r="G1149" s="2" t="n">
        <f aca="false">IF(Sensitivity!E1149&lt;class_seed_ocp,class_seed_ocp*(ad_pre_f_broad_based_fd+series_f_primary_raise_usd/class_seed_ocp)/(ad_pre_f_broad_based_fd+series_f_primary_raise_usd/Sensitivity!E1149),class_seed_ocp)</f>
        <v>1</v>
      </c>
      <c r="H1149" s="2" t="n">
        <f aca="false">class_seed_original_shares*class_seed_issue_pps/Sensitivity!G1149</f>
        <v>5000000</v>
      </c>
      <c r="I1149" s="2" t="n">
        <f aca="false">IF(Sensitivity!E1149&lt;class_series_a_ocp,class_series_a_ocp*(ad_pre_f_broad_based_fd+series_f_primary_raise_usd/class_series_a_ocp)/(ad_pre_f_broad_based_fd+series_f_primary_raise_usd/Sensitivity!E1149),class_series_a_ocp)</f>
        <v>3</v>
      </c>
      <c r="J1149" s="2" t="n">
        <f aca="false">class_series_a_original_shares*class_series_a_issue_pps/Sensitivity!I1149</f>
        <v>5000000</v>
      </c>
      <c r="K1149" s="2" t="n">
        <f aca="false">IF(Sensitivity!E1149&lt;class_series_b_ocp,class_series_b_ocp*(ad_pre_f_broad_based_fd+series_f_primary_raise_usd/class_series_b_ocp)/(ad_pre_f_broad_based_fd+series_f_primary_raise_usd/Sensitivity!E1149),class_series_b_ocp)</f>
        <v>10</v>
      </c>
      <c r="L1149" s="2" t="n">
        <f aca="false">class_series_b_original_shares*class_series_b_issue_pps/Sensitivity!K1149</f>
        <v>3000000</v>
      </c>
      <c r="M1149" s="2" t="n">
        <f aca="false">IF(Sensitivity!E1149&lt;class_series_c_ocp,class_series_c_ocp*(ad_pre_f_broad_based_fd+series_f_primary_raise_usd/class_series_c_ocp)/(ad_pre_f_broad_based_fd+series_f_primary_raise_usd/Sensitivity!E1149),class_series_c_ocp)</f>
        <v>25</v>
      </c>
      <c r="N1149" s="2" t="n">
        <f aca="false">class_series_c_original_shares*class_series_c_issue_pps/Sensitivity!M1149</f>
        <v>2400000</v>
      </c>
      <c r="O1149" s="8" t="n">
        <f aca="false">IF(Sensitivity!E1149&lt;class_series_d_ocp,class_series_d_ocp*(ad_pre_f_broad_based_fd+series_f_primary_raise_usd/class_series_d_ocp)/(ad_pre_f_broad_based_fd+series_f_primary_raise_usd/Sensitivity!E1149),class_series_d_ocp)</f>
        <v>57.957090019194</v>
      </c>
      <c r="P1149" s="2" t="n">
        <f aca="false">class_series_d_original_shares*class_series_d_issue_pps/Sensitivity!O1149</f>
        <v>1725414.78474648</v>
      </c>
      <c r="Q1149" s="8" t="n">
        <f aca="false">IF(Sensitivity!E1149&lt;class_series_e_ocp,class_series_e_ocp*(ad_pre_f_broad_based_fd+series_f_primary_raise_usd/class_series_e_ocp)/(ad_pre_f_broad_based_fd+series_f_primary_raise_usd/Sensitivity!E1149),class_series_e_ocp)</f>
        <v>49.14611939099</v>
      </c>
      <c r="R1149" s="2" t="n">
        <f aca="false">class_series_e_original_shares*class_series_e_issue_pps/Sensitivity!Q1149</f>
        <v>6104180.88005613</v>
      </c>
      <c r="S1149" s="2" t="n">
        <f aca="false">Sensitivity!H1149-class_seed_current_shares+Sensitivity!J1149-class_series_a_current_shares+Sensitivity!L1149-class_series_b_current_shares+Sensitivity!N1149-class_series_c_current_shares+Sensitivity!P1149-class_series_d_current_shares+Sensitivity!R1149-class_series_e_current_shares</f>
        <v>6301.6648026146</v>
      </c>
      <c r="T1149" s="5" t="n">
        <f aca="false">note_a_cap_usd/(pre_f_fd_total+Sensitivity!B1149+Sensitivity!S1149+Sensitivity!D1149)</f>
        <v>26.8458634142104</v>
      </c>
      <c r="U1149" s="5" t="n">
        <f aca="false">Sensitivity!E1149*(const_one-note_a_discount)</f>
        <v>38.7403972551282</v>
      </c>
      <c r="V1149" s="5" t="n">
        <f aca="false">MIN(Sensitivity!T1149,Sensitivity!U1149)</f>
        <v>26.8458634142104</v>
      </c>
      <c r="W1149" s="2" t="n">
        <f aca="false">note_a_principal_usd/Sensitivity!V1149</f>
        <v>186248.433244778</v>
      </c>
      <c r="X1149" s="5" t="n">
        <f aca="false">note_b_cap_usd/(pre_f_fd_total+Sensitivity!B1149+Sensitivity!S1149+Sensitivity!C1149)</f>
        <v>42.823054468158</v>
      </c>
      <c r="Y1149" s="5" t="n">
        <f aca="false">Sensitivity!E1149*(const_one-note_b_discount)</f>
        <v>41.1616720835737</v>
      </c>
      <c r="Z1149" s="5" t="n">
        <f aca="false">MIN(Sensitivity!X1149,Sensitivity!Y1149)</f>
        <v>41.1616720835737</v>
      </c>
      <c r="AA1149" s="2" t="n">
        <f aca="false">note_b_principal_usd/Sensitivity!Z1149</f>
        <v>72883.3365639003</v>
      </c>
      <c r="AB1149" s="2" t="n">
        <f aca="false">pre_f_fd_total+Sensitivity!B1149+Sensitivity!F1149+Sensitivity!W1149+Sensitivity!AA1149+Sensitivity!S1149</f>
        <v>38055443.4429936</v>
      </c>
      <c r="AC1149" s="2" t="n">
        <f aca="false">MAX(const_zero,sensitivity_esop_base*Sensitivity!AB1149-pre_f_option_pool_total)</f>
        <v>552540.647589169</v>
      </c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</row>
    <row r="1150" customFormat="false" ht="15" hidden="true" customHeight="false" outlineLevel="0" collapsed="false">
      <c r="A1150" s="2" t="n">
        <f aca="false">Sensitivity!A1149+const_one</f>
        <v>38</v>
      </c>
      <c r="B1150" s="2" t="n">
        <f aca="false">Sensitivity!AC1149</f>
        <v>552540.647589169</v>
      </c>
      <c r="C1150" s="2" t="n">
        <f aca="false">Sensitivity!W1149</f>
        <v>186248.433244778</v>
      </c>
      <c r="D1150" s="2" t="n">
        <f aca="false">Sensitivity!AA1149</f>
        <v>72883.3365639003</v>
      </c>
      <c r="E1150" s="5" t="n">
        <f aca="false">sensitivity_pre_high_usd/(pre_f_fd_total+Sensitivity!B1150)</f>
        <v>48.4254965689102</v>
      </c>
      <c r="F1150" s="2" t="n">
        <f aca="false">series_f_primary_raise_usd/Sensitivity!E1150</f>
        <v>619508.360793153</v>
      </c>
      <c r="G1150" s="2" t="n">
        <f aca="false">IF(Sensitivity!E1150&lt;class_seed_ocp,class_seed_ocp*(ad_pre_f_broad_based_fd+series_f_primary_raise_usd/class_seed_ocp)/(ad_pre_f_broad_based_fd+series_f_primary_raise_usd/Sensitivity!E1150),class_seed_ocp)</f>
        <v>1</v>
      </c>
      <c r="H1150" s="2" t="n">
        <f aca="false">class_seed_original_shares*class_seed_issue_pps/Sensitivity!G1150</f>
        <v>5000000</v>
      </c>
      <c r="I1150" s="2" t="n">
        <f aca="false">IF(Sensitivity!E1150&lt;class_series_a_ocp,class_series_a_ocp*(ad_pre_f_broad_based_fd+series_f_primary_raise_usd/class_series_a_ocp)/(ad_pre_f_broad_based_fd+series_f_primary_raise_usd/Sensitivity!E1150),class_series_a_ocp)</f>
        <v>3</v>
      </c>
      <c r="J1150" s="2" t="n">
        <f aca="false">class_series_a_original_shares*class_series_a_issue_pps/Sensitivity!I1150</f>
        <v>5000000</v>
      </c>
      <c r="K1150" s="2" t="n">
        <f aca="false">IF(Sensitivity!E1150&lt;class_series_b_ocp,class_series_b_ocp*(ad_pre_f_broad_based_fd+series_f_primary_raise_usd/class_series_b_ocp)/(ad_pre_f_broad_based_fd+series_f_primary_raise_usd/Sensitivity!E1150),class_series_b_ocp)</f>
        <v>10</v>
      </c>
      <c r="L1150" s="2" t="n">
        <f aca="false">class_series_b_original_shares*class_series_b_issue_pps/Sensitivity!K1150</f>
        <v>3000000</v>
      </c>
      <c r="M1150" s="2" t="n">
        <f aca="false">IF(Sensitivity!E1150&lt;class_series_c_ocp,class_series_c_ocp*(ad_pre_f_broad_based_fd+series_f_primary_raise_usd/class_series_c_ocp)/(ad_pre_f_broad_based_fd+series_f_primary_raise_usd/Sensitivity!E1150),class_series_c_ocp)</f>
        <v>25</v>
      </c>
      <c r="N1150" s="2" t="n">
        <f aca="false">class_series_c_original_shares*class_series_c_issue_pps/Sensitivity!M1150</f>
        <v>2400000</v>
      </c>
      <c r="O1150" s="8" t="n">
        <f aca="false">IF(Sensitivity!E1150&lt;class_series_d_ocp,class_series_d_ocp*(ad_pre_f_broad_based_fd+series_f_primary_raise_usd/class_series_d_ocp)/(ad_pre_f_broad_based_fd+series_f_primary_raise_usd/Sensitivity!E1150),class_series_d_ocp)</f>
        <v>57.957090019194</v>
      </c>
      <c r="P1150" s="2" t="n">
        <f aca="false">class_series_d_original_shares*class_series_d_issue_pps/Sensitivity!O1150</f>
        <v>1725414.78474648</v>
      </c>
      <c r="Q1150" s="8" t="n">
        <f aca="false">IF(Sensitivity!E1150&lt;class_series_e_ocp,class_series_e_ocp*(ad_pre_f_broad_based_fd+series_f_primary_raise_usd/class_series_e_ocp)/(ad_pre_f_broad_based_fd+series_f_primary_raise_usd/Sensitivity!E1150),class_series_e_ocp)</f>
        <v>49.14611939099</v>
      </c>
      <c r="R1150" s="2" t="n">
        <f aca="false">class_series_e_original_shares*class_series_e_issue_pps/Sensitivity!Q1150</f>
        <v>6104180.88005613</v>
      </c>
      <c r="S1150" s="2" t="n">
        <f aca="false">Sensitivity!H1150-class_seed_current_shares+Sensitivity!J1150-class_series_a_current_shares+Sensitivity!L1150-class_series_b_current_shares+Sensitivity!N1150-class_series_c_current_shares+Sensitivity!P1150-class_series_d_current_shares+Sensitivity!R1150-class_series_e_current_shares</f>
        <v>6301.6648026146</v>
      </c>
      <c r="T1150" s="5" t="n">
        <f aca="false">note_a_cap_usd/(pre_f_fd_total+Sensitivity!B1150+Sensitivity!S1150+Sensitivity!D1150)</f>
        <v>26.8458634142104</v>
      </c>
      <c r="U1150" s="5" t="n">
        <f aca="false">Sensitivity!E1150*(const_one-note_a_discount)</f>
        <v>38.7403972551282</v>
      </c>
      <c r="V1150" s="5" t="n">
        <f aca="false">MIN(Sensitivity!T1150,Sensitivity!U1150)</f>
        <v>26.8458634142104</v>
      </c>
      <c r="W1150" s="2" t="n">
        <f aca="false">note_a_principal_usd/Sensitivity!V1150</f>
        <v>186248.433244778</v>
      </c>
      <c r="X1150" s="5" t="n">
        <f aca="false">note_b_cap_usd/(pre_f_fd_total+Sensitivity!B1150+Sensitivity!S1150+Sensitivity!C1150)</f>
        <v>42.823054468158</v>
      </c>
      <c r="Y1150" s="5" t="n">
        <f aca="false">Sensitivity!E1150*(const_one-note_b_discount)</f>
        <v>41.1616720835737</v>
      </c>
      <c r="Z1150" s="5" t="n">
        <f aca="false">MIN(Sensitivity!X1150,Sensitivity!Y1150)</f>
        <v>41.1616720835737</v>
      </c>
      <c r="AA1150" s="2" t="n">
        <f aca="false">note_b_principal_usd/Sensitivity!Z1150</f>
        <v>72883.3365639003</v>
      </c>
      <c r="AB1150" s="2" t="n">
        <f aca="false">pre_f_fd_total+Sensitivity!B1150+Sensitivity!F1150+Sensitivity!W1150+Sensitivity!AA1150+Sensitivity!S1150</f>
        <v>38055443.4429936</v>
      </c>
      <c r="AC1150" s="2" t="n">
        <f aca="false">MAX(const_zero,sensitivity_esop_base*Sensitivity!AB1150-pre_f_option_pool_total)</f>
        <v>552540.647589169</v>
      </c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</row>
    <row r="1151" customFormat="false" ht="15" hidden="true" customHeight="false" outlineLevel="0" collapsed="false">
      <c r="A1151" s="2" t="n">
        <f aca="false">Sensitivity!A1150+const_one</f>
        <v>39</v>
      </c>
      <c r="B1151" s="2" t="n">
        <f aca="false">Sensitivity!AC1150</f>
        <v>552540.647589169</v>
      </c>
      <c r="C1151" s="2" t="n">
        <f aca="false">Sensitivity!W1150</f>
        <v>186248.433244778</v>
      </c>
      <c r="D1151" s="2" t="n">
        <f aca="false">Sensitivity!AA1150</f>
        <v>72883.3365639003</v>
      </c>
      <c r="E1151" s="5" t="n">
        <f aca="false">sensitivity_pre_high_usd/(pre_f_fd_total+Sensitivity!B1151)</f>
        <v>48.4254965689102</v>
      </c>
      <c r="F1151" s="2" t="n">
        <f aca="false">series_f_primary_raise_usd/Sensitivity!E1151</f>
        <v>619508.360793153</v>
      </c>
      <c r="G1151" s="2" t="n">
        <f aca="false">IF(Sensitivity!E1151&lt;class_seed_ocp,class_seed_ocp*(ad_pre_f_broad_based_fd+series_f_primary_raise_usd/class_seed_ocp)/(ad_pre_f_broad_based_fd+series_f_primary_raise_usd/Sensitivity!E1151),class_seed_ocp)</f>
        <v>1</v>
      </c>
      <c r="H1151" s="2" t="n">
        <f aca="false">class_seed_original_shares*class_seed_issue_pps/Sensitivity!G1151</f>
        <v>5000000</v>
      </c>
      <c r="I1151" s="2" t="n">
        <f aca="false">IF(Sensitivity!E1151&lt;class_series_a_ocp,class_series_a_ocp*(ad_pre_f_broad_based_fd+series_f_primary_raise_usd/class_series_a_ocp)/(ad_pre_f_broad_based_fd+series_f_primary_raise_usd/Sensitivity!E1151),class_series_a_ocp)</f>
        <v>3</v>
      </c>
      <c r="J1151" s="2" t="n">
        <f aca="false">class_series_a_original_shares*class_series_a_issue_pps/Sensitivity!I1151</f>
        <v>5000000</v>
      </c>
      <c r="K1151" s="2" t="n">
        <f aca="false">IF(Sensitivity!E1151&lt;class_series_b_ocp,class_series_b_ocp*(ad_pre_f_broad_based_fd+series_f_primary_raise_usd/class_series_b_ocp)/(ad_pre_f_broad_based_fd+series_f_primary_raise_usd/Sensitivity!E1151),class_series_b_ocp)</f>
        <v>10</v>
      </c>
      <c r="L1151" s="2" t="n">
        <f aca="false">class_series_b_original_shares*class_series_b_issue_pps/Sensitivity!K1151</f>
        <v>3000000</v>
      </c>
      <c r="M1151" s="2" t="n">
        <f aca="false">IF(Sensitivity!E1151&lt;class_series_c_ocp,class_series_c_ocp*(ad_pre_f_broad_based_fd+series_f_primary_raise_usd/class_series_c_ocp)/(ad_pre_f_broad_based_fd+series_f_primary_raise_usd/Sensitivity!E1151),class_series_c_ocp)</f>
        <v>25</v>
      </c>
      <c r="N1151" s="2" t="n">
        <f aca="false">class_series_c_original_shares*class_series_c_issue_pps/Sensitivity!M1151</f>
        <v>2400000</v>
      </c>
      <c r="O1151" s="8" t="n">
        <f aca="false">IF(Sensitivity!E1151&lt;class_series_d_ocp,class_series_d_ocp*(ad_pre_f_broad_based_fd+series_f_primary_raise_usd/class_series_d_ocp)/(ad_pre_f_broad_based_fd+series_f_primary_raise_usd/Sensitivity!E1151),class_series_d_ocp)</f>
        <v>57.957090019194</v>
      </c>
      <c r="P1151" s="2" t="n">
        <f aca="false">class_series_d_original_shares*class_series_d_issue_pps/Sensitivity!O1151</f>
        <v>1725414.78474648</v>
      </c>
      <c r="Q1151" s="8" t="n">
        <f aca="false">IF(Sensitivity!E1151&lt;class_series_e_ocp,class_series_e_ocp*(ad_pre_f_broad_based_fd+series_f_primary_raise_usd/class_series_e_ocp)/(ad_pre_f_broad_based_fd+series_f_primary_raise_usd/Sensitivity!E1151),class_series_e_ocp)</f>
        <v>49.14611939099</v>
      </c>
      <c r="R1151" s="2" t="n">
        <f aca="false">class_series_e_original_shares*class_series_e_issue_pps/Sensitivity!Q1151</f>
        <v>6104180.88005613</v>
      </c>
      <c r="S1151" s="2" t="n">
        <f aca="false">Sensitivity!H1151-class_seed_current_shares+Sensitivity!J1151-class_series_a_current_shares+Sensitivity!L1151-class_series_b_current_shares+Sensitivity!N1151-class_series_c_current_shares+Sensitivity!P1151-class_series_d_current_shares+Sensitivity!R1151-class_series_e_current_shares</f>
        <v>6301.6648026146</v>
      </c>
      <c r="T1151" s="5" t="n">
        <f aca="false">note_a_cap_usd/(pre_f_fd_total+Sensitivity!B1151+Sensitivity!S1151+Sensitivity!D1151)</f>
        <v>26.8458634142104</v>
      </c>
      <c r="U1151" s="5" t="n">
        <f aca="false">Sensitivity!E1151*(const_one-note_a_discount)</f>
        <v>38.7403972551282</v>
      </c>
      <c r="V1151" s="5" t="n">
        <f aca="false">MIN(Sensitivity!T1151,Sensitivity!U1151)</f>
        <v>26.8458634142104</v>
      </c>
      <c r="W1151" s="2" t="n">
        <f aca="false">note_a_principal_usd/Sensitivity!V1151</f>
        <v>186248.433244778</v>
      </c>
      <c r="X1151" s="5" t="n">
        <f aca="false">note_b_cap_usd/(pre_f_fd_total+Sensitivity!B1151+Sensitivity!S1151+Sensitivity!C1151)</f>
        <v>42.823054468158</v>
      </c>
      <c r="Y1151" s="5" t="n">
        <f aca="false">Sensitivity!E1151*(const_one-note_b_discount)</f>
        <v>41.1616720835737</v>
      </c>
      <c r="Z1151" s="5" t="n">
        <f aca="false">MIN(Sensitivity!X1151,Sensitivity!Y1151)</f>
        <v>41.1616720835737</v>
      </c>
      <c r="AA1151" s="2" t="n">
        <f aca="false">note_b_principal_usd/Sensitivity!Z1151</f>
        <v>72883.3365639003</v>
      </c>
      <c r="AB1151" s="2" t="n">
        <f aca="false">pre_f_fd_total+Sensitivity!B1151+Sensitivity!F1151+Sensitivity!W1151+Sensitivity!AA1151+Sensitivity!S1151</f>
        <v>38055443.4429936</v>
      </c>
      <c r="AC1151" s="2" t="n">
        <f aca="false">MAX(const_zero,sensitivity_esop_base*Sensitivity!AB1151-pre_f_option_pool_total)</f>
        <v>552540.647589169</v>
      </c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</row>
    <row r="1152" customFormat="false" ht="15" hidden="true" customHeight="false" outlineLevel="0" collapsed="false">
      <c r="A1152" s="2" t="n">
        <f aca="false">Sensitivity!A1151+const_one</f>
        <v>40</v>
      </c>
      <c r="B1152" s="2" t="n">
        <f aca="false">Sensitivity!AC1151</f>
        <v>552540.647589169</v>
      </c>
      <c r="C1152" s="2" t="n">
        <f aca="false">Sensitivity!W1151</f>
        <v>186248.433244778</v>
      </c>
      <c r="D1152" s="2" t="n">
        <f aca="false">Sensitivity!AA1151</f>
        <v>72883.3365639003</v>
      </c>
      <c r="E1152" s="5" t="n">
        <f aca="false">sensitivity_pre_high_usd/(pre_f_fd_total+Sensitivity!B1152)</f>
        <v>48.4254965689102</v>
      </c>
      <c r="F1152" s="2" t="n">
        <f aca="false">series_f_primary_raise_usd/Sensitivity!E1152</f>
        <v>619508.360793153</v>
      </c>
      <c r="G1152" s="2" t="n">
        <f aca="false">IF(Sensitivity!E1152&lt;class_seed_ocp,class_seed_ocp*(ad_pre_f_broad_based_fd+series_f_primary_raise_usd/class_seed_ocp)/(ad_pre_f_broad_based_fd+series_f_primary_raise_usd/Sensitivity!E1152),class_seed_ocp)</f>
        <v>1</v>
      </c>
      <c r="H1152" s="2" t="n">
        <f aca="false">class_seed_original_shares*class_seed_issue_pps/Sensitivity!G1152</f>
        <v>5000000</v>
      </c>
      <c r="I1152" s="2" t="n">
        <f aca="false">IF(Sensitivity!E1152&lt;class_series_a_ocp,class_series_a_ocp*(ad_pre_f_broad_based_fd+series_f_primary_raise_usd/class_series_a_ocp)/(ad_pre_f_broad_based_fd+series_f_primary_raise_usd/Sensitivity!E1152),class_series_a_ocp)</f>
        <v>3</v>
      </c>
      <c r="J1152" s="2" t="n">
        <f aca="false">class_series_a_original_shares*class_series_a_issue_pps/Sensitivity!I1152</f>
        <v>5000000</v>
      </c>
      <c r="K1152" s="2" t="n">
        <f aca="false">IF(Sensitivity!E1152&lt;class_series_b_ocp,class_series_b_ocp*(ad_pre_f_broad_based_fd+series_f_primary_raise_usd/class_series_b_ocp)/(ad_pre_f_broad_based_fd+series_f_primary_raise_usd/Sensitivity!E1152),class_series_b_ocp)</f>
        <v>10</v>
      </c>
      <c r="L1152" s="2" t="n">
        <f aca="false">class_series_b_original_shares*class_series_b_issue_pps/Sensitivity!K1152</f>
        <v>3000000</v>
      </c>
      <c r="M1152" s="2" t="n">
        <f aca="false">IF(Sensitivity!E1152&lt;class_series_c_ocp,class_series_c_ocp*(ad_pre_f_broad_based_fd+series_f_primary_raise_usd/class_series_c_ocp)/(ad_pre_f_broad_based_fd+series_f_primary_raise_usd/Sensitivity!E1152),class_series_c_ocp)</f>
        <v>25</v>
      </c>
      <c r="N1152" s="2" t="n">
        <f aca="false">class_series_c_original_shares*class_series_c_issue_pps/Sensitivity!M1152</f>
        <v>2400000</v>
      </c>
      <c r="O1152" s="8" t="n">
        <f aca="false">IF(Sensitivity!E1152&lt;class_series_d_ocp,class_series_d_ocp*(ad_pre_f_broad_based_fd+series_f_primary_raise_usd/class_series_d_ocp)/(ad_pre_f_broad_based_fd+series_f_primary_raise_usd/Sensitivity!E1152),class_series_d_ocp)</f>
        <v>57.957090019194</v>
      </c>
      <c r="P1152" s="2" t="n">
        <f aca="false">class_series_d_original_shares*class_series_d_issue_pps/Sensitivity!O1152</f>
        <v>1725414.78474648</v>
      </c>
      <c r="Q1152" s="8" t="n">
        <f aca="false">IF(Sensitivity!E1152&lt;class_series_e_ocp,class_series_e_ocp*(ad_pre_f_broad_based_fd+series_f_primary_raise_usd/class_series_e_ocp)/(ad_pre_f_broad_based_fd+series_f_primary_raise_usd/Sensitivity!E1152),class_series_e_ocp)</f>
        <v>49.14611939099</v>
      </c>
      <c r="R1152" s="2" t="n">
        <f aca="false">class_series_e_original_shares*class_series_e_issue_pps/Sensitivity!Q1152</f>
        <v>6104180.88005613</v>
      </c>
      <c r="S1152" s="2" t="n">
        <f aca="false">Sensitivity!H1152-class_seed_current_shares+Sensitivity!J1152-class_series_a_current_shares+Sensitivity!L1152-class_series_b_current_shares+Sensitivity!N1152-class_series_c_current_shares+Sensitivity!P1152-class_series_d_current_shares+Sensitivity!R1152-class_series_e_current_shares</f>
        <v>6301.6648026146</v>
      </c>
      <c r="T1152" s="5" t="n">
        <f aca="false">note_a_cap_usd/(pre_f_fd_total+Sensitivity!B1152+Sensitivity!S1152+Sensitivity!D1152)</f>
        <v>26.8458634142104</v>
      </c>
      <c r="U1152" s="5" t="n">
        <f aca="false">Sensitivity!E1152*(const_one-note_a_discount)</f>
        <v>38.7403972551282</v>
      </c>
      <c r="V1152" s="5" t="n">
        <f aca="false">MIN(Sensitivity!T1152,Sensitivity!U1152)</f>
        <v>26.8458634142104</v>
      </c>
      <c r="W1152" s="2" t="n">
        <f aca="false">note_a_principal_usd/Sensitivity!V1152</f>
        <v>186248.433244778</v>
      </c>
      <c r="X1152" s="5" t="n">
        <f aca="false">note_b_cap_usd/(pre_f_fd_total+Sensitivity!B1152+Sensitivity!S1152+Sensitivity!C1152)</f>
        <v>42.823054468158</v>
      </c>
      <c r="Y1152" s="5" t="n">
        <f aca="false">Sensitivity!E1152*(const_one-note_b_discount)</f>
        <v>41.1616720835737</v>
      </c>
      <c r="Z1152" s="5" t="n">
        <f aca="false">MIN(Sensitivity!X1152,Sensitivity!Y1152)</f>
        <v>41.1616720835737</v>
      </c>
      <c r="AA1152" s="2" t="n">
        <f aca="false">note_b_principal_usd/Sensitivity!Z1152</f>
        <v>72883.3365639003</v>
      </c>
      <c r="AB1152" s="2" t="n">
        <f aca="false">pre_f_fd_total+Sensitivity!B1152+Sensitivity!F1152+Sensitivity!W1152+Sensitivity!AA1152+Sensitivity!S1152</f>
        <v>38055443.4429936</v>
      </c>
      <c r="AC1152" s="2" t="n">
        <f aca="false">MAX(const_zero,sensitivity_esop_base*Sensitivity!AB1152-pre_f_option_pool_total)</f>
        <v>552540.647589169</v>
      </c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</row>
    <row r="1153" customFormat="false" ht="15" hidden="true" customHeight="false" outlineLevel="0" collapsed="false">
      <c r="A1153" s="2" t="n">
        <f aca="false">Sensitivity!A1152+const_one</f>
        <v>41</v>
      </c>
      <c r="B1153" s="2" t="n">
        <f aca="false">Sensitivity!AC1152</f>
        <v>552540.647589169</v>
      </c>
      <c r="C1153" s="2" t="n">
        <f aca="false">Sensitivity!W1152</f>
        <v>186248.433244778</v>
      </c>
      <c r="D1153" s="2" t="n">
        <f aca="false">Sensitivity!AA1152</f>
        <v>72883.3365639003</v>
      </c>
      <c r="E1153" s="5" t="n">
        <f aca="false">sensitivity_pre_high_usd/(pre_f_fd_total+Sensitivity!B1153)</f>
        <v>48.4254965689102</v>
      </c>
      <c r="F1153" s="2" t="n">
        <f aca="false">series_f_primary_raise_usd/Sensitivity!E1153</f>
        <v>619508.360793153</v>
      </c>
      <c r="G1153" s="2" t="n">
        <f aca="false">IF(Sensitivity!E1153&lt;class_seed_ocp,class_seed_ocp*(ad_pre_f_broad_based_fd+series_f_primary_raise_usd/class_seed_ocp)/(ad_pre_f_broad_based_fd+series_f_primary_raise_usd/Sensitivity!E1153),class_seed_ocp)</f>
        <v>1</v>
      </c>
      <c r="H1153" s="2" t="n">
        <f aca="false">class_seed_original_shares*class_seed_issue_pps/Sensitivity!G1153</f>
        <v>5000000</v>
      </c>
      <c r="I1153" s="2" t="n">
        <f aca="false">IF(Sensitivity!E1153&lt;class_series_a_ocp,class_series_a_ocp*(ad_pre_f_broad_based_fd+series_f_primary_raise_usd/class_series_a_ocp)/(ad_pre_f_broad_based_fd+series_f_primary_raise_usd/Sensitivity!E1153),class_series_a_ocp)</f>
        <v>3</v>
      </c>
      <c r="J1153" s="2" t="n">
        <f aca="false">class_series_a_original_shares*class_series_a_issue_pps/Sensitivity!I1153</f>
        <v>5000000</v>
      </c>
      <c r="K1153" s="2" t="n">
        <f aca="false">IF(Sensitivity!E1153&lt;class_series_b_ocp,class_series_b_ocp*(ad_pre_f_broad_based_fd+series_f_primary_raise_usd/class_series_b_ocp)/(ad_pre_f_broad_based_fd+series_f_primary_raise_usd/Sensitivity!E1153),class_series_b_ocp)</f>
        <v>10</v>
      </c>
      <c r="L1153" s="2" t="n">
        <f aca="false">class_series_b_original_shares*class_series_b_issue_pps/Sensitivity!K1153</f>
        <v>3000000</v>
      </c>
      <c r="M1153" s="2" t="n">
        <f aca="false">IF(Sensitivity!E1153&lt;class_series_c_ocp,class_series_c_ocp*(ad_pre_f_broad_based_fd+series_f_primary_raise_usd/class_series_c_ocp)/(ad_pre_f_broad_based_fd+series_f_primary_raise_usd/Sensitivity!E1153),class_series_c_ocp)</f>
        <v>25</v>
      </c>
      <c r="N1153" s="2" t="n">
        <f aca="false">class_series_c_original_shares*class_series_c_issue_pps/Sensitivity!M1153</f>
        <v>2400000</v>
      </c>
      <c r="O1153" s="8" t="n">
        <f aca="false">IF(Sensitivity!E1153&lt;class_series_d_ocp,class_series_d_ocp*(ad_pre_f_broad_based_fd+series_f_primary_raise_usd/class_series_d_ocp)/(ad_pre_f_broad_based_fd+series_f_primary_raise_usd/Sensitivity!E1153),class_series_d_ocp)</f>
        <v>57.957090019194</v>
      </c>
      <c r="P1153" s="2" t="n">
        <f aca="false">class_series_d_original_shares*class_series_d_issue_pps/Sensitivity!O1153</f>
        <v>1725414.78474648</v>
      </c>
      <c r="Q1153" s="8" t="n">
        <f aca="false">IF(Sensitivity!E1153&lt;class_series_e_ocp,class_series_e_ocp*(ad_pre_f_broad_based_fd+series_f_primary_raise_usd/class_series_e_ocp)/(ad_pre_f_broad_based_fd+series_f_primary_raise_usd/Sensitivity!E1153),class_series_e_ocp)</f>
        <v>49.14611939099</v>
      </c>
      <c r="R1153" s="2" t="n">
        <f aca="false">class_series_e_original_shares*class_series_e_issue_pps/Sensitivity!Q1153</f>
        <v>6104180.88005613</v>
      </c>
      <c r="S1153" s="2" t="n">
        <f aca="false">Sensitivity!H1153-class_seed_current_shares+Sensitivity!J1153-class_series_a_current_shares+Sensitivity!L1153-class_series_b_current_shares+Sensitivity!N1153-class_series_c_current_shares+Sensitivity!P1153-class_series_d_current_shares+Sensitivity!R1153-class_series_e_current_shares</f>
        <v>6301.6648026146</v>
      </c>
      <c r="T1153" s="5" t="n">
        <f aca="false">note_a_cap_usd/(pre_f_fd_total+Sensitivity!B1153+Sensitivity!S1153+Sensitivity!D1153)</f>
        <v>26.8458634142104</v>
      </c>
      <c r="U1153" s="5" t="n">
        <f aca="false">Sensitivity!E1153*(const_one-note_a_discount)</f>
        <v>38.7403972551282</v>
      </c>
      <c r="V1153" s="5" t="n">
        <f aca="false">MIN(Sensitivity!T1153,Sensitivity!U1153)</f>
        <v>26.8458634142104</v>
      </c>
      <c r="W1153" s="2" t="n">
        <f aca="false">note_a_principal_usd/Sensitivity!V1153</f>
        <v>186248.433244778</v>
      </c>
      <c r="X1153" s="5" t="n">
        <f aca="false">note_b_cap_usd/(pre_f_fd_total+Sensitivity!B1153+Sensitivity!S1153+Sensitivity!C1153)</f>
        <v>42.823054468158</v>
      </c>
      <c r="Y1153" s="5" t="n">
        <f aca="false">Sensitivity!E1153*(const_one-note_b_discount)</f>
        <v>41.1616720835737</v>
      </c>
      <c r="Z1153" s="5" t="n">
        <f aca="false">MIN(Sensitivity!X1153,Sensitivity!Y1153)</f>
        <v>41.1616720835737</v>
      </c>
      <c r="AA1153" s="2" t="n">
        <f aca="false">note_b_principal_usd/Sensitivity!Z1153</f>
        <v>72883.3365639003</v>
      </c>
      <c r="AB1153" s="2" t="n">
        <f aca="false">pre_f_fd_total+Sensitivity!B1153+Sensitivity!F1153+Sensitivity!W1153+Sensitivity!AA1153+Sensitivity!S1153</f>
        <v>38055443.4429936</v>
      </c>
      <c r="AC1153" s="2" t="n">
        <f aca="false">MAX(const_zero,sensitivity_esop_base*Sensitivity!AB1153-pre_f_option_pool_total)</f>
        <v>552540.647589169</v>
      </c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</row>
    <row r="1154" customFormat="false" ht="15" hidden="true" customHeight="false" outlineLevel="0" collapsed="false">
      <c r="A1154" s="2" t="n">
        <f aca="false">Sensitivity!A1153+const_one</f>
        <v>42</v>
      </c>
      <c r="B1154" s="2" t="n">
        <f aca="false">Sensitivity!AC1153</f>
        <v>552540.647589169</v>
      </c>
      <c r="C1154" s="2" t="n">
        <f aca="false">Sensitivity!W1153</f>
        <v>186248.433244778</v>
      </c>
      <c r="D1154" s="2" t="n">
        <f aca="false">Sensitivity!AA1153</f>
        <v>72883.3365639003</v>
      </c>
      <c r="E1154" s="5" t="n">
        <f aca="false">sensitivity_pre_high_usd/(pre_f_fd_total+Sensitivity!B1154)</f>
        <v>48.4254965689102</v>
      </c>
      <c r="F1154" s="2" t="n">
        <f aca="false">series_f_primary_raise_usd/Sensitivity!E1154</f>
        <v>619508.360793153</v>
      </c>
      <c r="G1154" s="2" t="n">
        <f aca="false">IF(Sensitivity!E1154&lt;class_seed_ocp,class_seed_ocp*(ad_pre_f_broad_based_fd+series_f_primary_raise_usd/class_seed_ocp)/(ad_pre_f_broad_based_fd+series_f_primary_raise_usd/Sensitivity!E1154),class_seed_ocp)</f>
        <v>1</v>
      </c>
      <c r="H1154" s="2" t="n">
        <f aca="false">class_seed_original_shares*class_seed_issue_pps/Sensitivity!G1154</f>
        <v>5000000</v>
      </c>
      <c r="I1154" s="2" t="n">
        <f aca="false">IF(Sensitivity!E1154&lt;class_series_a_ocp,class_series_a_ocp*(ad_pre_f_broad_based_fd+series_f_primary_raise_usd/class_series_a_ocp)/(ad_pre_f_broad_based_fd+series_f_primary_raise_usd/Sensitivity!E1154),class_series_a_ocp)</f>
        <v>3</v>
      </c>
      <c r="J1154" s="2" t="n">
        <f aca="false">class_series_a_original_shares*class_series_a_issue_pps/Sensitivity!I1154</f>
        <v>5000000</v>
      </c>
      <c r="K1154" s="2" t="n">
        <f aca="false">IF(Sensitivity!E1154&lt;class_series_b_ocp,class_series_b_ocp*(ad_pre_f_broad_based_fd+series_f_primary_raise_usd/class_series_b_ocp)/(ad_pre_f_broad_based_fd+series_f_primary_raise_usd/Sensitivity!E1154),class_series_b_ocp)</f>
        <v>10</v>
      </c>
      <c r="L1154" s="2" t="n">
        <f aca="false">class_series_b_original_shares*class_series_b_issue_pps/Sensitivity!K1154</f>
        <v>3000000</v>
      </c>
      <c r="M1154" s="2" t="n">
        <f aca="false">IF(Sensitivity!E1154&lt;class_series_c_ocp,class_series_c_ocp*(ad_pre_f_broad_based_fd+series_f_primary_raise_usd/class_series_c_ocp)/(ad_pre_f_broad_based_fd+series_f_primary_raise_usd/Sensitivity!E1154),class_series_c_ocp)</f>
        <v>25</v>
      </c>
      <c r="N1154" s="2" t="n">
        <f aca="false">class_series_c_original_shares*class_series_c_issue_pps/Sensitivity!M1154</f>
        <v>2400000</v>
      </c>
      <c r="O1154" s="8" t="n">
        <f aca="false">IF(Sensitivity!E1154&lt;class_series_d_ocp,class_series_d_ocp*(ad_pre_f_broad_based_fd+series_f_primary_raise_usd/class_series_d_ocp)/(ad_pre_f_broad_based_fd+series_f_primary_raise_usd/Sensitivity!E1154),class_series_d_ocp)</f>
        <v>57.957090019194</v>
      </c>
      <c r="P1154" s="2" t="n">
        <f aca="false">class_series_d_original_shares*class_series_d_issue_pps/Sensitivity!O1154</f>
        <v>1725414.78474648</v>
      </c>
      <c r="Q1154" s="8" t="n">
        <f aca="false">IF(Sensitivity!E1154&lt;class_series_e_ocp,class_series_e_ocp*(ad_pre_f_broad_based_fd+series_f_primary_raise_usd/class_series_e_ocp)/(ad_pre_f_broad_based_fd+series_f_primary_raise_usd/Sensitivity!E1154),class_series_e_ocp)</f>
        <v>49.14611939099</v>
      </c>
      <c r="R1154" s="2" t="n">
        <f aca="false">class_series_e_original_shares*class_series_e_issue_pps/Sensitivity!Q1154</f>
        <v>6104180.88005613</v>
      </c>
      <c r="S1154" s="2" t="n">
        <f aca="false">Sensitivity!H1154-class_seed_current_shares+Sensitivity!J1154-class_series_a_current_shares+Sensitivity!L1154-class_series_b_current_shares+Sensitivity!N1154-class_series_c_current_shares+Sensitivity!P1154-class_series_d_current_shares+Sensitivity!R1154-class_series_e_current_shares</f>
        <v>6301.6648026146</v>
      </c>
      <c r="T1154" s="5" t="n">
        <f aca="false">note_a_cap_usd/(pre_f_fd_total+Sensitivity!B1154+Sensitivity!S1154+Sensitivity!D1154)</f>
        <v>26.8458634142104</v>
      </c>
      <c r="U1154" s="5" t="n">
        <f aca="false">Sensitivity!E1154*(const_one-note_a_discount)</f>
        <v>38.7403972551282</v>
      </c>
      <c r="V1154" s="5" t="n">
        <f aca="false">MIN(Sensitivity!T1154,Sensitivity!U1154)</f>
        <v>26.8458634142104</v>
      </c>
      <c r="W1154" s="2" t="n">
        <f aca="false">note_a_principal_usd/Sensitivity!V1154</f>
        <v>186248.433244778</v>
      </c>
      <c r="X1154" s="5" t="n">
        <f aca="false">note_b_cap_usd/(pre_f_fd_total+Sensitivity!B1154+Sensitivity!S1154+Sensitivity!C1154)</f>
        <v>42.823054468158</v>
      </c>
      <c r="Y1154" s="5" t="n">
        <f aca="false">Sensitivity!E1154*(const_one-note_b_discount)</f>
        <v>41.1616720835737</v>
      </c>
      <c r="Z1154" s="5" t="n">
        <f aca="false">MIN(Sensitivity!X1154,Sensitivity!Y1154)</f>
        <v>41.1616720835737</v>
      </c>
      <c r="AA1154" s="2" t="n">
        <f aca="false">note_b_principal_usd/Sensitivity!Z1154</f>
        <v>72883.3365639003</v>
      </c>
      <c r="AB1154" s="2" t="n">
        <f aca="false">pre_f_fd_total+Sensitivity!B1154+Sensitivity!F1154+Sensitivity!W1154+Sensitivity!AA1154+Sensitivity!S1154</f>
        <v>38055443.4429936</v>
      </c>
      <c r="AC1154" s="2" t="n">
        <f aca="false">MAX(const_zero,sensitivity_esop_base*Sensitivity!AB1154-pre_f_option_pool_total)</f>
        <v>552540.647589169</v>
      </c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</row>
    <row r="1155" customFormat="false" ht="15" hidden="true" customHeight="false" outlineLevel="0" collapsed="false">
      <c r="A1155" s="2" t="n">
        <f aca="false">Sensitivity!A1154+const_one</f>
        <v>43</v>
      </c>
      <c r="B1155" s="2" t="n">
        <f aca="false">Sensitivity!AC1154</f>
        <v>552540.647589169</v>
      </c>
      <c r="C1155" s="2" t="n">
        <f aca="false">Sensitivity!W1154</f>
        <v>186248.433244778</v>
      </c>
      <c r="D1155" s="2" t="n">
        <f aca="false">Sensitivity!AA1154</f>
        <v>72883.3365639003</v>
      </c>
      <c r="E1155" s="5" t="n">
        <f aca="false">sensitivity_pre_high_usd/(pre_f_fd_total+Sensitivity!B1155)</f>
        <v>48.4254965689102</v>
      </c>
      <c r="F1155" s="2" t="n">
        <f aca="false">series_f_primary_raise_usd/Sensitivity!E1155</f>
        <v>619508.360793153</v>
      </c>
      <c r="G1155" s="2" t="n">
        <f aca="false">IF(Sensitivity!E1155&lt;class_seed_ocp,class_seed_ocp*(ad_pre_f_broad_based_fd+series_f_primary_raise_usd/class_seed_ocp)/(ad_pre_f_broad_based_fd+series_f_primary_raise_usd/Sensitivity!E1155),class_seed_ocp)</f>
        <v>1</v>
      </c>
      <c r="H1155" s="2" t="n">
        <f aca="false">class_seed_original_shares*class_seed_issue_pps/Sensitivity!G1155</f>
        <v>5000000</v>
      </c>
      <c r="I1155" s="2" t="n">
        <f aca="false">IF(Sensitivity!E1155&lt;class_series_a_ocp,class_series_a_ocp*(ad_pre_f_broad_based_fd+series_f_primary_raise_usd/class_series_a_ocp)/(ad_pre_f_broad_based_fd+series_f_primary_raise_usd/Sensitivity!E1155),class_series_a_ocp)</f>
        <v>3</v>
      </c>
      <c r="J1155" s="2" t="n">
        <f aca="false">class_series_a_original_shares*class_series_a_issue_pps/Sensitivity!I1155</f>
        <v>5000000</v>
      </c>
      <c r="K1155" s="2" t="n">
        <f aca="false">IF(Sensitivity!E1155&lt;class_series_b_ocp,class_series_b_ocp*(ad_pre_f_broad_based_fd+series_f_primary_raise_usd/class_series_b_ocp)/(ad_pre_f_broad_based_fd+series_f_primary_raise_usd/Sensitivity!E1155),class_series_b_ocp)</f>
        <v>10</v>
      </c>
      <c r="L1155" s="2" t="n">
        <f aca="false">class_series_b_original_shares*class_series_b_issue_pps/Sensitivity!K1155</f>
        <v>3000000</v>
      </c>
      <c r="M1155" s="2" t="n">
        <f aca="false">IF(Sensitivity!E1155&lt;class_series_c_ocp,class_series_c_ocp*(ad_pre_f_broad_based_fd+series_f_primary_raise_usd/class_series_c_ocp)/(ad_pre_f_broad_based_fd+series_f_primary_raise_usd/Sensitivity!E1155),class_series_c_ocp)</f>
        <v>25</v>
      </c>
      <c r="N1155" s="2" t="n">
        <f aca="false">class_series_c_original_shares*class_series_c_issue_pps/Sensitivity!M1155</f>
        <v>2400000</v>
      </c>
      <c r="O1155" s="8" t="n">
        <f aca="false">IF(Sensitivity!E1155&lt;class_series_d_ocp,class_series_d_ocp*(ad_pre_f_broad_based_fd+series_f_primary_raise_usd/class_series_d_ocp)/(ad_pre_f_broad_based_fd+series_f_primary_raise_usd/Sensitivity!E1155),class_series_d_ocp)</f>
        <v>57.957090019194</v>
      </c>
      <c r="P1155" s="2" t="n">
        <f aca="false">class_series_d_original_shares*class_series_d_issue_pps/Sensitivity!O1155</f>
        <v>1725414.78474648</v>
      </c>
      <c r="Q1155" s="8" t="n">
        <f aca="false">IF(Sensitivity!E1155&lt;class_series_e_ocp,class_series_e_ocp*(ad_pre_f_broad_based_fd+series_f_primary_raise_usd/class_series_e_ocp)/(ad_pre_f_broad_based_fd+series_f_primary_raise_usd/Sensitivity!E1155),class_series_e_ocp)</f>
        <v>49.14611939099</v>
      </c>
      <c r="R1155" s="2" t="n">
        <f aca="false">class_series_e_original_shares*class_series_e_issue_pps/Sensitivity!Q1155</f>
        <v>6104180.88005613</v>
      </c>
      <c r="S1155" s="2" t="n">
        <f aca="false">Sensitivity!H1155-class_seed_current_shares+Sensitivity!J1155-class_series_a_current_shares+Sensitivity!L1155-class_series_b_current_shares+Sensitivity!N1155-class_series_c_current_shares+Sensitivity!P1155-class_series_d_current_shares+Sensitivity!R1155-class_series_e_current_shares</f>
        <v>6301.6648026146</v>
      </c>
      <c r="T1155" s="5" t="n">
        <f aca="false">note_a_cap_usd/(pre_f_fd_total+Sensitivity!B1155+Sensitivity!S1155+Sensitivity!D1155)</f>
        <v>26.8458634142104</v>
      </c>
      <c r="U1155" s="5" t="n">
        <f aca="false">Sensitivity!E1155*(const_one-note_a_discount)</f>
        <v>38.7403972551282</v>
      </c>
      <c r="V1155" s="5" t="n">
        <f aca="false">MIN(Sensitivity!T1155,Sensitivity!U1155)</f>
        <v>26.8458634142104</v>
      </c>
      <c r="W1155" s="2" t="n">
        <f aca="false">note_a_principal_usd/Sensitivity!V1155</f>
        <v>186248.433244778</v>
      </c>
      <c r="X1155" s="5" t="n">
        <f aca="false">note_b_cap_usd/(pre_f_fd_total+Sensitivity!B1155+Sensitivity!S1155+Sensitivity!C1155)</f>
        <v>42.823054468158</v>
      </c>
      <c r="Y1155" s="5" t="n">
        <f aca="false">Sensitivity!E1155*(const_one-note_b_discount)</f>
        <v>41.1616720835737</v>
      </c>
      <c r="Z1155" s="5" t="n">
        <f aca="false">MIN(Sensitivity!X1155,Sensitivity!Y1155)</f>
        <v>41.1616720835737</v>
      </c>
      <c r="AA1155" s="2" t="n">
        <f aca="false">note_b_principal_usd/Sensitivity!Z1155</f>
        <v>72883.3365639003</v>
      </c>
      <c r="AB1155" s="2" t="n">
        <f aca="false">pre_f_fd_total+Sensitivity!B1155+Sensitivity!F1155+Sensitivity!W1155+Sensitivity!AA1155+Sensitivity!S1155</f>
        <v>38055443.4429936</v>
      </c>
      <c r="AC1155" s="2" t="n">
        <f aca="false">MAX(const_zero,sensitivity_esop_base*Sensitivity!AB1155-pre_f_option_pool_total)</f>
        <v>552540.647589169</v>
      </c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</row>
    <row r="1156" customFormat="false" ht="15" hidden="true" customHeight="false" outlineLevel="0" collapsed="false">
      <c r="A1156" s="2" t="n">
        <f aca="false">Sensitivity!A1155+const_one</f>
        <v>44</v>
      </c>
      <c r="B1156" s="2" t="n">
        <f aca="false">Sensitivity!AC1155</f>
        <v>552540.647589169</v>
      </c>
      <c r="C1156" s="2" t="n">
        <f aca="false">Sensitivity!W1155</f>
        <v>186248.433244778</v>
      </c>
      <c r="D1156" s="2" t="n">
        <f aca="false">Sensitivity!AA1155</f>
        <v>72883.3365639003</v>
      </c>
      <c r="E1156" s="5" t="n">
        <f aca="false">sensitivity_pre_high_usd/(pre_f_fd_total+Sensitivity!B1156)</f>
        <v>48.4254965689102</v>
      </c>
      <c r="F1156" s="2" t="n">
        <f aca="false">series_f_primary_raise_usd/Sensitivity!E1156</f>
        <v>619508.360793153</v>
      </c>
      <c r="G1156" s="2" t="n">
        <f aca="false">IF(Sensitivity!E1156&lt;class_seed_ocp,class_seed_ocp*(ad_pre_f_broad_based_fd+series_f_primary_raise_usd/class_seed_ocp)/(ad_pre_f_broad_based_fd+series_f_primary_raise_usd/Sensitivity!E1156),class_seed_ocp)</f>
        <v>1</v>
      </c>
      <c r="H1156" s="2" t="n">
        <f aca="false">class_seed_original_shares*class_seed_issue_pps/Sensitivity!G1156</f>
        <v>5000000</v>
      </c>
      <c r="I1156" s="2" t="n">
        <f aca="false">IF(Sensitivity!E1156&lt;class_series_a_ocp,class_series_a_ocp*(ad_pre_f_broad_based_fd+series_f_primary_raise_usd/class_series_a_ocp)/(ad_pre_f_broad_based_fd+series_f_primary_raise_usd/Sensitivity!E1156),class_series_a_ocp)</f>
        <v>3</v>
      </c>
      <c r="J1156" s="2" t="n">
        <f aca="false">class_series_a_original_shares*class_series_a_issue_pps/Sensitivity!I1156</f>
        <v>5000000</v>
      </c>
      <c r="K1156" s="2" t="n">
        <f aca="false">IF(Sensitivity!E1156&lt;class_series_b_ocp,class_series_b_ocp*(ad_pre_f_broad_based_fd+series_f_primary_raise_usd/class_series_b_ocp)/(ad_pre_f_broad_based_fd+series_f_primary_raise_usd/Sensitivity!E1156),class_series_b_ocp)</f>
        <v>10</v>
      </c>
      <c r="L1156" s="2" t="n">
        <f aca="false">class_series_b_original_shares*class_series_b_issue_pps/Sensitivity!K1156</f>
        <v>3000000</v>
      </c>
      <c r="M1156" s="2" t="n">
        <f aca="false">IF(Sensitivity!E1156&lt;class_series_c_ocp,class_series_c_ocp*(ad_pre_f_broad_based_fd+series_f_primary_raise_usd/class_series_c_ocp)/(ad_pre_f_broad_based_fd+series_f_primary_raise_usd/Sensitivity!E1156),class_series_c_ocp)</f>
        <v>25</v>
      </c>
      <c r="N1156" s="2" t="n">
        <f aca="false">class_series_c_original_shares*class_series_c_issue_pps/Sensitivity!M1156</f>
        <v>2400000</v>
      </c>
      <c r="O1156" s="8" t="n">
        <f aca="false">IF(Sensitivity!E1156&lt;class_series_d_ocp,class_series_d_ocp*(ad_pre_f_broad_based_fd+series_f_primary_raise_usd/class_series_d_ocp)/(ad_pre_f_broad_based_fd+series_f_primary_raise_usd/Sensitivity!E1156),class_series_d_ocp)</f>
        <v>57.957090019194</v>
      </c>
      <c r="P1156" s="2" t="n">
        <f aca="false">class_series_d_original_shares*class_series_d_issue_pps/Sensitivity!O1156</f>
        <v>1725414.78474648</v>
      </c>
      <c r="Q1156" s="8" t="n">
        <f aca="false">IF(Sensitivity!E1156&lt;class_series_e_ocp,class_series_e_ocp*(ad_pre_f_broad_based_fd+series_f_primary_raise_usd/class_series_e_ocp)/(ad_pre_f_broad_based_fd+series_f_primary_raise_usd/Sensitivity!E1156),class_series_e_ocp)</f>
        <v>49.14611939099</v>
      </c>
      <c r="R1156" s="2" t="n">
        <f aca="false">class_series_e_original_shares*class_series_e_issue_pps/Sensitivity!Q1156</f>
        <v>6104180.88005613</v>
      </c>
      <c r="S1156" s="2" t="n">
        <f aca="false">Sensitivity!H1156-class_seed_current_shares+Sensitivity!J1156-class_series_a_current_shares+Sensitivity!L1156-class_series_b_current_shares+Sensitivity!N1156-class_series_c_current_shares+Sensitivity!P1156-class_series_d_current_shares+Sensitivity!R1156-class_series_e_current_shares</f>
        <v>6301.6648026146</v>
      </c>
      <c r="T1156" s="5" t="n">
        <f aca="false">note_a_cap_usd/(pre_f_fd_total+Sensitivity!B1156+Sensitivity!S1156+Sensitivity!D1156)</f>
        <v>26.8458634142104</v>
      </c>
      <c r="U1156" s="5" t="n">
        <f aca="false">Sensitivity!E1156*(const_one-note_a_discount)</f>
        <v>38.7403972551282</v>
      </c>
      <c r="V1156" s="5" t="n">
        <f aca="false">MIN(Sensitivity!T1156,Sensitivity!U1156)</f>
        <v>26.8458634142104</v>
      </c>
      <c r="W1156" s="2" t="n">
        <f aca="false">note_a_principal_usd/Sensitivity!V1156</f>
        <v>186248.433244778</v>
      </c>
      <c r="X1156" s="5" t="n">
        <f aca="false">note_b_cap_usd/(pre_f_fd_total+Sensitivity!B1156+Sensitivity!S1156+Sensitivity!C1156)</f>
        <v>42.823054468158</v>
      </c>
      <c r="Y1156" s="5" t="n">
        <f aca="false">Sensitivity!E1156*(const_one-note_b_discount)</f>
        <v>41.1616720835737</v>
      </c>
      <c r="Z1156" s="5" t="n">
        <f aca="false">MIN(Sensitivity!X1156,Sensitivity!Y1156)</f>
        <v>41.1616720835737</v>
      </c>
      <c r="AA1156" s="2" t="n">
        <f aca="false">note_b_principal_usd/Sensitivity!Z1156</f>
        <v>72883.3365639003</v>
      </c>
      <c r="AB1156" s="2" t="n">
        <f aca="false">pre_f_fd_total+Sensitivity!B1156+Sensitivity!F1156+Sensitivity!W1156+Sensitivity!AA1156+Sensitivity!S1156</f>
        <v>38055443.4429936</v>
      </c>
      <c r="AC1156" s="2" t="n">
        <f aca="false">MAX(const_zero,sensitivity_esop_base*Sensitivity!AB1156-pre_f_option_pool_total)</f>
        <v>552540.647589169</v>
      </c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</row>
    <row r="1157" customFormat="false" ht="15" hidden="true" customHeight="false" outlineLevel="0" collapsed="false">
      <c r="A1157" s="2" t="n">
        <f aca="false">Sensitivity!A1156+const_one</f>
        <v>45</v>
      </c>
      <c r="B1157" s="2" t="n">
        <f aca="false">Sensitivity!AC1156</f>
        <v>552540.647589169</v>
      </c>
      <c r="C1157" s="2" t="n">
        <f aca="false">Sensitivity!W1156</f>
        <v>186248.433244778</v>
      </c>
      <c r="D1157" s="2" t="n">
        <f aca="false">Sensitivity!AA1156</f>
        <v>72883.3365639003</v>
      </c>
      <c r="E1157" s="5" t="n">
        <f aca="false">sensitivity_pre_high_usd/(pre_f_fd_total+Sensitivity!B1157)</f>
        <v>48.4254965689102</v>
      </c>
      <c r="F1157" s="2" t="n">
        <f aca="false">series_f_primary_raise_usd/Sensitivity!E1157</f>
        <v>619508.360793153</v>
      </c>
      <c r="G1157" s="2" t="n">
        <f aca="false">IF(Sensitivity!E1157&lt;class_seed_ocp,class_seed_ocp*(ad_pre_f_broad_based_fd+series_f_primary_raise_usd/class_seed_ocp)/(ad_pre_f_broad_based_fd+series_f_primary_raise_usd/Sensitivity!E1157),class_seed_ocp)</f>
        <v>1</v>
      </c>
      <c r="H1157" s="2" t="n">
        <f aca="false">class_seed_original_shares*class_seed_issue_pps/Sensitivity!G1157</f>
        <v>5000000</v>
      </c>
      <c r="I1157" s="2" t="n">
        <f aca="false">IF(Sensitivity!E1157&lt;class_series_a_ocp,class_series_a_ocp*(ad_pre_f_broad_based_fd+series_f_primary_raise_usd/class_series_a_ocp)/(ad_pre_f_broad_based_fd+series_f_primary_raise_usd/Sensitivity!E1157),class_series_a_ocp)</f>
        <v>3</v>
      </c>
      <c r="J1157" s="2" t="n">
        <f aca="false">class_series_a_original_shares*class_series_a_issue_pps/Sensitivity!I1157</f>
        <v>5000000</v>
      </c>
      <c r="K1157" s="2" t="n">
        <f aca="false">IF(Sensitivity!E1157&lt;class_series_b_ocp,class_series_b_ocp*(ad_pre_f_broad_based_fd+series_f_primary_raise_usd/class_series_b_ocp)/(ad_pre_f_broad_based_fd+series_f_primary_raise_usd/Sensitivity!E1157),class_series_b_ocp)</f>
        <v>10</v>
      </c>
      <c r="L1157" s="2" t="n">
        <f aca="false">class_series_b_original_shares*class_series_b_issue_pps/Sensitivity!K1157</f>
        <v>3000000</v>
      </c>
      <c r="M1157" s="2" t="n">
        <f aca="false">IF(Sensitivity!E1157&lt;class_series_c_ocp,class_series_c_ocp*(ad_pre_f_broad_based_fd+series_f_primary_raise_usd/class_series_c_ocp)/(ad_pre_f_broad_based_fd+series_f_primary_raise_usd/Sensitivity!E1157),class_series_c_ocp)</f>
        <v>25</v>
      </c>
      <c r="N1157" s="2" t="n">
        <f aca="false">class_series_c_original_shares*class_series_c_issue_pps/Sensitivity!M1157</f>
        <v>2400000</v>
      </c>
      <c r="O1157" s="8" t="n">
        <f aca="false">IF(Sensitivity!E1157&lt;class_series_d_ocp,class_series_d_ocp*(ad_pre_f_broad_based_fd+series_f_primary_raise_usd/class_series_d_ocp)/(ad_pre_f_broad_based_fd+series_f_primary_raise_usd/Sensitivity!E1157),class_series_d_ocp)</f>
        <v>57.957090019194</v>
      </c>
      <c r="P1157" s="2" t="n">
        <f aca="false">class_series_d_original_shares*class_series_d_issue_pps/Sensitivity!O1157</f>
        <v>1725414.78474648</v>
      </c>
      <c r="Q1157" s="8" t="n">
        <f aca="false">IF(Sensitivity!E1157&lt;class_series_e_ocp,class_series_e_ocp*(ad_pre_f_broad_based_fd+series_f_primary_raise_usd/class_series_e_ocp)/(ad_pre_f_broad_based_fd+series_f_primary_raise_usd/Sensitivity!E1157),class_series_e_ocp)</f>
        <v>49.14611939099</v>
      </c>
      <c r="R1157" s="2" t="n">
        <f aca="false">class_series_e_original_shares*class_series_e_issue_pps/Sensitivity!Q1157</f>
        <v>6104180.88005613</v>
      </c>
      <c r="S1157" s="2" t="n">
        <f aca="false">Sensitivity!H1157-class_seed_current_shares+Sensitivity!J1157-class_series_a_current_shares+Sensitivity!L1157-class_series_b_current_shares+Sensitivity!N1157-class_series_c_current_shares+Sensitivity!P1157-class_series_d_current_shares+Sensitivity!R1157-class_series_e_current_shares</f>
        <v>6301.6648026146</v>
      </c>
      <c r="T1157" s="5" t="n">
        <f aca="false">note_a_cap_usd/(pre_f_fd_total+Sensitivity!B1157+Sensitivity!S1157+Sensitivity!D1157)</f>
        <v>26.8458634142104</v>
      </c>
      <c r="U1157" s="5" t="n">
        <f aca="false">Sensitivity!E1157*(const_one-note_a_discount)</f>
        <v>38.7403972551282</v>
      </c>
      <c r="V1157" s="5" t="n">
        <f aca="false">MIN(Sensitivity!T1157,Sensitivity!U1157)</f>
        <v>26.8458634142104</v>
      </c>
      <c r="W1157" s="2" t="n">
        <f aca="false">note_a_principal_usd/Sensitivity!V1157</f>
        <v>186248.433244778</v>
      </c>
      <c r="X1157" s="5" t="n">
        <f aca="false">note_b_cap_usd/(pre_f_fd_total+Sensitivity!B1157+Sensitivity!S1157+Sensitivity!C1157)</f>
        <v>42.823054468158</v>
      </c>
      <c r="Y1157" s="5" t="n">
        <f aca="false">Sensitivity!E1157*(const_one-note_b_discount)</f>
        <v>41.1616720835737</v>
      </c>
      <c r="Z1157" s="5" t="n">
        <f aca="false">MIN(Sensitivity!X1157,Sensitivity!Y1157)</f>
        <v>41.1616720835737</v>
      </c>
      <c r="AA1157" s="2" t="n">
        <f aca="false">note_b_principal_usd/Sensitivity!Z1157</f>
        <v>72883.3365639003</v>
      </c>
      <c r="AB1157" s="2" t="n">
        <f aca="false">pre_f_fd_total+Sensitivity!B1157+Sensitivity!F1157+Sensitivity!W1157+Sensitivity!AA1157+Sensitivity!S1157</f>
        <v>38055443.4429936</v>
      </c>
      <c r="AC1157" s="2" t="n">
        <f aca="false">MAX(const_zero,sensitivity_esop_base*Sensitivity!AB1157-pre_f_option_pool_total)</f>
        <v>552540.647589169</v>
      </c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</row>
    <row r="1158" customFormat="false" ht="15" hidden="true" customHeight="false" outlineLevel="0" collapsed="false">
      <c r="A1158" s="2" t="n">
        <f aca="false">Sensitivity!A1157+const_one</f>
        <v>46</v>
      </c>
      <c r="B1158" s="2" t="n">
        <f aca="false">Sensitivity!AC1157</f>
        <v>552540.647589169</v>
      </c>
      <c r="C1158" s="2" t="n">
        <f aca="false">Sensitivity!W1157</f>
        <v>186248.433244778</v>
      </c>
      <c r="D1158" s="2" t="n">
        <f aca="false">Sensitivity!AA1157</f>
        <v>72883.3365639003</v>
      </c>
      <c r="E1158" s="5" t="n">
        <f aca="false">sensitivity_pre_high_usd/(pre_f_fd_total+Sensitivity!B1158)</f>
        <v>48.4254965689102</v>
      </c>
      <c r="F1158" s="2" t="n">
        <f aca="false">series_f_primary_raise_usd/Sensitivity!E1158</f>
        <v>619508.360793153</v>
      </c>
      <c r="G1158" s="2" t="n">
        <f aca="false">IF(Sensitivity!E1158&lt;class_seed_ocp,class_seed_ocp*(ad_pre_f_broad_based_fd+series_f_primary_raise_usd/class_seed_ocp)/(ad_pre_f_broad_based_fd+series_f_primary_raise_usd/Sensitivity!E1158),class_seed_ocp)</f>
        <v>1</v>
      </c>
      <c r="H1158" s="2" t="n">
        <f aca="false">class_seed_original_shares*class_seed_issue_pps/Sensitivity!G1158</f>
        <v>5000000</v>
      </c>
      <c r="I1158" s="2" t="n">
        <f aca="false">IF(Sensitivity!E1158&lt;class_series_a_ocp,class_series_a_ocp*(ad_pre_f_broad_based_fd+series_f_primary_raise_usd/class_series_a_ocp)/(ad_pre_f_broad_based_fd+series_f_primary_raise_usd/Sensitivity!E1158),class_series_a_ocp)</f>
        <v>3</v>
      </c>
      <c r="J1158" s="2" t="n">
        <f aca="false">class_series_a_original_shares*class_series_a_issue_pps/Sensitivity!I1158</f>
        <v>5000000</v>
      </c>
      <c r="K1158" s="2" t="n">
        <f aca="false">IF(Sensitivity!E1158&lt;class_series_b_ocp,class_series_b_ocp*(ad_pre_f_broad_based_fd+series_f_primary_raise_usd/class_series_b_ocp)/(ad_pre_f_broad_based_fd+series_f_primary_raise_usd/Sensitivity!E1158),class_series_b_ocp)</f>
        <v>10</v>
      </c>
      <c r="L1158" s="2" t="n">
        <f aca="false">class_series_b_original_shares*class_series_b_issue_pps/Sensitivity!K1158</f>
        <v>3000000</v>
      </c>
      <c r="M1158" s="2" t="n">
        <f aca="false">IF(Sensitivity!E1158&lt;class_series_c_ocp,class_series_c_ocp*(ad_pre_f_broad_based_fd+series_f_primary_raise_usd/class_series_c_ocp)/(ad_pre_f_broad_based_fd+series_f_primary_raise_usd/Sensitivity!E1158),class_series_c_ocp)</f>
        <v>25</v>
      </c>
      <c r="N1158" s="2" t="n">
        <f aca="false">class_series_c_original_shares*class_series_c_issue_pps/Sensitivity!M1158</f>
        <v>2400000</v>
      </c>
      <c r="O1158" s="8" t="n">
        <f aca="false">IF(Sensitivity!E1158&lt;class_series_d_ocp,class_series_d_ocp*(ad_pre_f_broad_based_fd+series_f_primary_raise_usd/class_series_d_ocp)/(ad_pre_f_broad_based_fd+series_f_primary_raise_usd/Sensitivity!E1158),class_series_d_ocp)</f>
        <v>57.957090019194</v>
      </c>
      <c r="P1158" s="2" t="n">
        <f aca="false">class_series_d_original_shares*class_series_d_issue_pps/Sensitivity!O1158</f>
        <v>1725414.78474648</v>
      </c>
      <c r="Q1158" s="8" t="n">
        <f aca="false">IF(Sensitivity!E1158&lt;class_series_e_ocp,class_series_e_ocp*(ad_pre_f_broad_based_fd+series_f_primary_raise_usd/class_series_e_ocp)/(ad_pre_f_broad_based_fd+series_f_primary_raise_usd/Sensitivity!E1158),class_series_e_ocp)</f>
        <v>49.14611939099</v>
      </c>
      <c r="R1158" s="2" t="n">
        <f aca="false">class_series_e_original_shares*class_series_e_issue_pps/Sensitivity!Q1158</f>
        <v>6104180.88005613</v>
      </c>
      <c r="S1158" s="2" t="n">
        <f aca="false">Sensitivity!H1158-class_seed_current_shares+Sensitivity!J1158-class_series_a_current_shares+Sensitivity!L1158-class_series_b_current_shares+Sensitivity!N1158-class_series_c_current_shares+Sensitivity!P1158-class_series_d_current_shares+Sensitivity!R1158-class_series_e_current_shares</f>
        <v>6301.6648026146</v>
      </c>
      <c r="T1158" s="5" t="n">
        <f aca="false">note_a_cap_usd/(pre_f_fd_total+Sensitivity!B1158+Sensitivity!S1158+Sensitivity!D1158)</f>
        <v>26.8458634142104</v>
      </c>
      <c r="U1158" s="5" t="n">
        <f aca="false">Sensitivity!E1158*(const_one-note_a_discount)</f>
        <v>38.7403972551282</v>
      </c>
      <c r="V1158" s="5" t="n">
        <f aca="false">MIN(Sensitivity!T1158,Sensitivity!U1158)</f>
        <v>26.8458634142104</v>
      </c>
      <c r="W1158" s="2" t="n">
        <f aca="false">note_a_principal_usd/Sensitivity!V1158</f>
        <v>186248.433244778</v>
      </c>
      <c r="X1158" s="5" t="n">
        <f aca="false">note_b_cap_usd/(pre_f_fd_total+Sensitivity!B1158+Sensitivity!S1158+Sensitivity!C1158)</f>
        <v>42.823054468158</v>
      </c>
      <c r="Y1158" s="5" t="n">
        <f aca="false">Sensitivity!E1158*(const_one-note_b_discount)</f>
        <v>41.1616720835737</v>
      </c>
      <c r="Z1158" s="5" t="n">
        <f aca="false">MIN(Sensitivity!X1158,Sensitivity!Y1158)</f>
        <v>41.1616720835737</v>
      </c>
      <c r="AA1158" s="2" t="n">
        <f aca="false">note_b_principal_usd/Sensitivity!Z1158</f>
        <v>72883.3365639003</v>
      </c>
      <c r="AB1158" s="2" t="n">
        <f aca="false">pre_f_fd_total+Sensitivity!B1158+Sensitivity!F1158+Sensitivity!W1158+Sensitivity!AA1158+Sensitivity!S1158</f>
        <v>38055443.4429936</v>
      </c>
      <c r="AC1158" s="2" t="n">
        <f aca="false">MAX(const_zero,sensitivity_esop_base*Sensitivity!AB1158-pre_f_option_pool_total)</f>
        <v>552540.647589169</v>
      </c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</row>
    <row r="1159" customFormat="false" ht="15" hidden="true" customHeight="false" outlineLevel="0" collapsed="false">
      <c r="A1159" s="2" t="n">
        <f aca="false">Sensitivity!A1158+const_one</f>
        <v>47</v>
      </c>
      <c r="B1159" s="2" t="n">
        <f aca="false">Sensitivity!AC1158</f>
        <v>552540.647589169</v>
      </c>
      <c r="C1159" s="2" t="n">
        <f aca="false">Sensitivity!W1158</f>
        <v>186248.433244778</v>
      </c>
      <c r="D1159" s="2" t="n">
        <f aca="false">Sensitivity!AA1158</f>
        <v>72883.3365639003</v>
      </c>
      <c r="E1159" s="5" t="n">
        <f aca="false">sensitivity_pre_high_usd/(pre_f_fd_total+Sensitivity!B1159)</f>
        <v>48.4254965689102</v>
      </c>
      <c r="F1159" s="2" t="n">
        <f aca="false">series_f_primary_raise_usd/Sensitivity!E1159</f>
        <v>619508.360793153</v>
      </c>
      <c r="G1159" s="2" t="n">
        <f aca="false">IF(Sensitivity!E1159&lt;class_seed_ocp,class_seed_ocp*(ad_pre_f_broad_based_fd+series_f_primary_raise_usd/class_seed_ocp)/(ad_pre_f_broad_based_fd+series_f_primary_raise_usd/Sensitivity!E1159),class_seed_ocp)</f>
        <v>1</v>
      </c>
      <c r="H1159" s="2" t="n">
        <f aca="false">class_seed_original_shares*class_seed_issue_pps/Sensitivity!G1159</f>
        <v>5000000</v>
      </c>
      <c r="I1159" s="2" t="n">
        <f aca="false">IF(Sensitivity!E1159&lt;class_series_a_ocp,class_series_a_ocp*(ad_pre_f_broad_based_fd+series_f_primary_raise_usd/class_series_a_ocp)/(ad_pre_f_broad_based_fd+series_f_primary_raise_usd/Sensitivity!E1159),class_series_a_ocp)</f>
        <v>3</v>
      </c>
      <c r="J1159" s="2" t="n">
        <f aca="false">class_series_a_original_shares*class_series_a_issue_pps/Sensitivity!I1159</f>
        <v>5000000</v>
      </c>
      <c r="K1159" s="2" t="n">
        <f aca="false">IF(Sensitivity!E1159&lt;class_series_b_ocp,class_series_b_ocp*(ad_pre_f_broad_based_fd+series_f_primary_raise_usd/class_series_b_ocp)/(ad_pre_f_broad_based_fd+series_f_primary_raise_usd/Sensitivity!E1159),class_series_b_ocp)</f>
        <v>10</v>
      </c>
      <c r="L1159" s="2" t="n">
        <f aca="false">class_series_b_original_shares*class_series_b_issue_pps/Sensitivity!K1159</f>
        <v>3000000</v>
      </c>
      <c r="M1159" s="2" t="n">
        <f aca="false">IF(Sensitivity!E1159&lt;class_series_c_ocp,class_series_c_ocp*(ad_pre_f_broad_based_fd+series_f_primary_raise_usd/class_series_c_ocp)/(ad_pre_f_broad_based_fd+series_f_primary_raise_usd/Sensitivity!E1159),class_series_c_ocp)</f>
        <v>25</v>
      </c>
      <c r="N1159" s="2" t="n">
        <f aca="false">class_series_c_original_shares*class_series_c_issue_pps/Sensitivity!M1159</f>
        <v>2400000</v>
      </c>
      <c r="O1159" s="8" t="n">
        <f aca="false">IF(Sensitivity!E1159&lt;class_series_d_ocp,class_series_d_ocp*(ad_pre_f_broad_based_fd+series_f_primary_raise_usd/class_series_d_ocp)/(ad_pre_f_broad_based_fd+series_f_primary_raise_usd/Sensitivity!E1159),class_series_d_ocp)</f>
        <v>57.957090019194</v>
      </c>
      <c r="P1159" s="2" t="n">
        <f aca="false">class_series_d_original_shares*class_series_d_issue_pps/Sensitivity!O1159</f>
        <v>1725414.78474648</v>
      </c>
      <c r="Q1159" s="8" t="n">
        <f aca="false">IF(Sensitivity!E1159&lt;class_series_e_ocp,class_series_e_ocp*(ad_pre_f_broad_based_fd+series_f_primary_raise_usd/class_series_e_ocp)/(ad_pre_f_broad_based_fd+series_f_primary_raise_usd/Sensitivity!E1159),class_series_e_ocp)</f>
        <v>49.14611939099</v>
      </c>
      <c r="R1159" s="2" t="n">
        <f aca="false">class_series_e_original_shares*class_series_e_issue_pps/Sensitivity!Q1159</f>
        <v>6104180.88005613</v>
      </c>
      <c r="S1159" s="2" t="n">
        <f aca="false">Sensitivity!H1159-class_seed_current_shares+Sensitivity!J1159-class_series_a_current_shares+Sensitivity!L1159-class_series_b_current_shares+Sensitivity!N1159-class_series_c_current_shares+Sensitivity!P1159-class_series_d_current_shares+Sensitivity!R1159-class_series_e_current_shares</f>
        <v>6301.6648026146</v>
      </c>
      <c r="T1159" s="5" t="n">
        <f aca="false">note_a_cap_usd/(pre_f_fd_total+Sensitivity!B1159+Sensitivity!S1159+Sensitivity!D1159)</f>
        <v>26.8458634142104</v>
      </c>
      <c r="U1159" s="5" t="n">
        <f aca="false">Sensitivity!E1159*(const_one-note_a_discount)</f>
        <v>38.7403972551282</v>
      </c>
      <c r="V1159" s="5" t="n">
        <f aca="false">MIN(Sensitivity!T1159,Sensitivity!U1159)</f>
        <v>26.8458634142104</v>
      </c>
      <c r="W1159" s="2" t="n">
        <f aca="false">note_a_principal_usd/Sensitivity!V1159</f>
        <v>186248.433244778</v>
      </c>
      <c r="X1159" s="5" t="n">
        <f aca="false">note_b_cap_usd/(pre_f_fd_total+Sensitivity!B1159+Sensitivity!S1159+Sensitivity!C1159)</f>
        <v>42.823054468158</v>
      </c>
      <c r="Y1159" s="5" t="n">
        <f aca="false">Sensitivity!E1159*(const_one-note_b_discount)</f>
        <v>41.1616720835737</v>
      </c>
      <c r="Z1159" s="5" t="n">
        <f aca="false">MIN(Sensitivity!X1159,Sensitivity!Y1159)</f>
        <v>41.1616720835737</v>
      </c>
      <c r="AA1159" s="2" t="n">
        <f aca="false">note_b_principal_usd/Sensitivity!Z1159</f>
        <v>72883.3365639003</v>
      </c>
      <c r="AB1159" s="2" t="n">
        <f aca="false">pre_f_fd_total+Sensitivity!B1159+Sensitivity!F1159+Sensitivity!W1159+Sensitivity!AA1159+Sensitivity!S1159</f>
        <v>38055443.4429936</v>
      </c>
      <c r="AC1159" s="2" t="n">
        <f aca="false">MAX(const_zero,sensitivity_esop_base*Sensitivity!AB1159-pre_f_option_pool_total)</f>
        <v>552540.647589169</v>
      </c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</row>
    <row r="1160" customFormat="false" ht="15" hidden="true" customHeight="false" outlineLevel="0" collapsed="false">
      <c r="A1160" s="2" t="n">
        <f aca="false">Sensitivity!A1159+const_one</f>
        <v>48</v>
      </c>
      <c r="B1160" s="2" t="n">
        <f aca="false">Sensitivity!AC1159</f>
        <v>552540.647589169</v>
      </c>
      <c r="C1160" s="2" t="n">
        <f aca="false">Sensitivity!W1159</f>
        <v>186248.433244778</v>
      </c>
      <c r="D1160" s="2" t="n">
        <f aca="false">Sensitivity!AA1159</f>
        <v>72883.3365639003</v>
      </c>
      <c r="E1160" s="5" t="n">
        <f aca="false">sensitivity_pre_high_usd/(pre_f_fd_total+Sensitivity!B1160)</f>
        <v>48.4254965689102</v>
      </c>
      <c r="F1160" s="2" t="n">
        <f aca="false">series_f_primary_raise_usd/Sensitivity!E1160</f>
        <v>619508.360793153</v>
      </c>
      <c r="G1160" s="2" t="n">
        <f aca="false">IF(Sensitivity!E1160&lt;class_seed_ocp,class_seed_ocp*(ad_pre_f_broad_based_fd+series_f_primary_raise_usd/class_seed_ocp)/(ad_pre_f_broad_based_fd+series_f_primary_raise_usd/Sensitivity!E1160),class_seed_ocp)</f>
        <v>1</v>
      </c>
      <c r="H1160" s="2" t="n">
        <f aca="false">class_seed_original_shares*class_seed_issue_pps/Sensitivity!G1160</f>
        <v>5000000</v>
      </c>
      <c r="I1160" s="2" t="n">
        <f aca="false">IF(Sensitivity!E1160&lt;class_series_a_ocp,class_series_a_ocp*(ad_pre_f_broad_based_fd+series_f_primary_raise_usd/class_series_a_ocp)/(ad_pre_f_broad_based_fd+series_f_primary_raise_usd/Sensitivity!E1160),class_series_a_ocp)</f>
        <v>3</v>
      </c>
      <c r="J1160" s="2" t="n">
        <f aca="false">class_series_a_original_shares*class_series_a_issue_pps/Sensitivity!I1160</f>
        <v>5000000</v>
      </c>
      <c r="K1160" s="2" t="n">
        <f aca="false">IF(Sensitivity!E1160&lt;class_series_b_ocp,class_series_b_ocp*(ad_pre_f_broad_based_fd+series_f_primary_raise_usd/class_series_b_ocp)/(ad_pre_f_broad_based_fd+series_f_primary_raise_usd/Sensitivity!E1160),class_series_b_ocp)</f>
        <v>10</v>
      </c>
      <c r="L1160" s="2" t="n">
        <f aca="false">class_series_b_original_shares*class_series_b_issue_pps/Sensitivity!K1160</f>
        <v>3000000</v>
      </c>
      <c r="M1160" s="2" t="n">
        <f aca="false">IF(Sensitivity!E1160&lt;class_series_c_ocp,class_series_c_ocp*(ad_pre_f_broad_based_fd+series_f_primary_raise_usd/class_series_c_ocp)/(ad_pre_f_broad_based_fd+series_f_primary_raise_usd/Sensitivity!E1160),class_series_c_ocp)</f>
        <v>25</v>
      </c>
      <c r="N1160" s="2" t="n">
        <f aca="false">class_series_c_original_shares*class_series_c_issue_pps/Sensitivity!M1160</f>
        <v>2400000</v>
      </c>
      <c r="O1160" s="8" t="n">
        <f aca="false">IF(Sensitivity!E1160&lt;class_series_d_ocp,class_series_d_ocp*(ad_pre_f_broad_based_fd+series_f_primary_raise_usd/class_series_d_ocp)/(ad_pre_f_broad_based_fd+series_f_primary_raise_usd/Sensitivity!E1160),class_series_d_ocp)</f>
        <v>57.957090019194</v>
      </c>
      <c r="P1160" s="2" t="n">
        <f aca="false">class_series_d_original_shares*class_series_d_issue_pps/Sensitivity!O1160</f>
        <v>1725414.78474648</v>
      </c>
      <c r="Q1160" s="8" t="n">
        <f aca="false">IF(Sensitivity!E1160&lt;class_series_e_ocp,class_series_e_ocp*(ad_pre_f_broad_based_fd+series_f_primary_raise_usd/class_series_e_ocp)/(ad_pre_f_broad_based_fd+series_f_primary_raise_usd/Sensitivity!E1160),class_series_e_ocp)</f>
        <v>49.14611939099</v>
      </c>
      <c r="R1160" s="2" t="n">
        <f aca="false">class_series_e_original_shares*class_series_e_issue_pps/Sensitivity!Q1160</f>
        <v>6104180.88005613</v>
      </c>
      <c r="S1160" s="2" t="n">
        <f aca="false">Sensitivity!H1160-class_seed_current_shares+Sensitivity!J1160-class_series_a_current_shares+Sensitivity!L1160-class_series_b_current_shares+Sensitivity!N1160-class_series_c_current_shares+Sensitivity!P1160-class_series_d_current_shares+Sensitivity!R1160-class_series_e_current_shares</f>
        <v>6301.6648026146</v>
      </c>
      <c r="T1160" s="5" t="n">
        <f aca="false">note_a_cap_usd/(pre_f_fd_total+Sensitivity!B1160+Sensitivity!S1160+Sensitivity!D1160)</f>
        <v>26.8458634142104</v>
      </c>
      <c r="U1160" s="5" t="n">
        <f aca="false">Sensitivity!E1160*(const_one-note_a_discount)</f>
        <v>38.7403972551282</v>
      </c>
      <c r="V1160" s="5" t="n">
        <f aca="false">MIN(Sensitivity!T1160,Sensitivity!U1160)</f>
        <v>26.8458634142104</v>
      </c>
      <c r="W1160" s="2" t="n">
        <f aca="false">note_a_principal_usd/Sensitivity!V1160</f>
        <v>186248.433244778</v>
      </c>
      <c r="X1160" s="5" t="n">
        <f aca="false">note_b_cap_usd/(pre_f_fd_total+Sensitivity!B1160+Sensitivity!S1160+Sensitivity!C1160)</f>
        <v>42.823054468158</v>
      </c>
      <c r="Y1160" s="5" t="n">
        <f aca="false">Sensitivity!E1160*(const_one-note_b_discount)</f>
        <v>41.1616720835737</v>
      </c>
      <c r="Z1160" s="5" t="n">
        <f aca="false">MIN(Sensitivity!X1160,Sensitivity!Y1160)</f>
        <v>41.1616720835737</v>
      </c>
      <c r="AA1160" s="2" t="n">
        <f aca="false">note_b_principal_usd/Sensitivity!Z1160</f>
        <v>72883.3365639003</v>
      </c>
      <c r="AB1160" s="2" t="n">
        <f aca="false">pre_f_fd_total+Sensitivity!B1160+Sensitivity!F1160+Sensitivity!W1160+Sensitivity!AA1160+Sensitivity!S1160</f>
        <v>38055443.4429936</v>
      </c>
      <c r="AC1160" s="2" t="n">
        <f aca="false">MAX(const_zero,sensitivity_esop_base*Sensitivity!AB1160-pre_f_option_pool_total)</f>
        <v>552540.647589169</v>
      </c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</row>
    <row r="1161" customFormat="false" ht="15" hidden="true" customHeight="false" outlineLevel="0" collapsed="false">
      <c r="A1161" s="2" t="n">
        <f aca="false">Sensitivity!A1160+const_one</f>
        <v>49</v>
      </c>
      <c r="B1161" s="2" t="n">
        <f aca="false">Sensitivity!AC1160</f>
        <v>552540.647589169</v>
      </c>
      <c r="C1161" s="2" t="n">
        <f aca="false">Sensitivity!W1160</f>
        <v>186248.433244778</v>
      </c>
      <c r="D1161" s="2" t="n">
        <f aca="false">Sensitivity!AA1160</f>
        <v>72883.3365639003</v>
      </c>
      <c r="E1161" s="5" t="n">
        <f aca="false">sensitivity_pre_high_usd/(pre_f_fd_total+Sensitivity!B1161)</f>
        <v>48.4254965689102</v>
      </c>
      <c r="F1161" s="2" t="n">
        <f aca="false">series_f_primary_raise_usd/Sensitivity!E1161</f>
        <v>619508.360793153</v>
      </c>
      <c r="G1161" s="2" t="n">
        <f aca="false">IF(Sensitivity!E1161&lt;class_seed_ocp,class_seed_ocp*(ad_pre_f_broad_based_fd+series_f_primary_raise_usd/class_seed_ocp)/(ad_pre_f_broad_based_fd+series_f_primary_raise_usd/Sensitivity!E1161),class_seed_ocp)</f>
        <v>1</v>
      </c>
      <c r="H1161" s="2" t="n">
        <f aca="false">class_seed_original_shares*class_seed_issue_pps/Sensitivity!G1161</f>
        <v>5000000</v>
      </c>
      <c r="I1161" s="2" t="n">
        <f aca="false">IF(Sensitivity!E1161&lt;class_series_a_ocp,class_series_a_ocp*(ad_pre_f_broad_based_fd+series_f_primary_raise_usd/class_series_a_ocp)/(ad_pre_f_broad_based_fd+series_f_primary_raise_usd/Sensitivity!E1161),class_series_a_ocp)</f>
        <v>3</v>
      </c>
      <c r="J1161" s="2" t="n">
        <f aca="false">class_series_a_original_shares*class_series_a_issue_pps/Sensitivity!I1161</f>
        <v>5000000</v>
      </c>
      <c r="K1161" s="2" t="n">
        <f aca="false">IF(Sensitivity!E1161&lt;class_series_b_ocp,class_series_b_ocp*(ad_pre_f_broad_based_fd+series_f_primary_raise_usd/class_series_b_ocp)/(ad_pre_f_broad_based_fd+series_f_primary_raise_usd/Sensitivity!E1161),class_series_b_ocp)</f>
        <v>10</v>
      </c>
      <c r="L1161" s="2" t="n">
        <f aca="false">class_series_b_original_shares*class_series_b_issue_pps/Sensitivity!K1161</f>
        <v>3000000</v>
      </c>
      <c r="M1161" s="2" t="n">
        <f aca="false">IF(Sensitivity!E1161&lt;class_series_c_ocp,class_series_c_ocp*(ad_pre_f_broad_based_fd+series_f_primary_raise_usd/class_series_c_ocp)/(ad_pre_f_broad_based_fd+series_f_primary_raise_usd/Sensitivity!E1161),class_series_c_ocp)</f>
        <v>25</v>
      </c>
      <c r="N1161" s="2" t="n">
        <f aca="false">class_series_c_original_shares*class_series_c_issue_pps/Sensitivity!M1161</f>
        <v>2400000</v>
      </c>
      <c r="O1161" s="8" t="n">
        <f aca="false">IF(Sensitivity!E1161&lt;class_series_d_ocp,class_series_d_ocp*(ad_pre_f_broad_based_fd+series_f_primary_raise_usd/class_series_d_ocp)/(ad_pre_f_broad_based_fd+series_f_primary_raise_usd/Sensitivity!E1161),class_series_d_ocp)</f>
        <v>57.957090019194</v>
      </c>
      <c r="P1161" s="2" t="n">
        <f aca="false">class_series_d_original_shares*class_series_d_issue_pps/Sensitivity!O1161</f>
        <v>1725414.78474648</v>
      </c>
      <c r="Q1161" s="8" t="n">
        <f aca="false">IF(Sensitivity!E1161&lt;class_series_e_ocp,class_series_e_ocp*(ad_pre_f_broad_based_fd+series_f_primary_raise_usd/class_series_e_ocp)/(ad_pre_f_broad_based_fd+series_f_primary_raise_usd/Sensitivity!E1161),class_series_e_ocp)</f>
        <v>49.14611939099</v>
      </c>
      <c r="R1161" s="2" t="n">
        <f aca="false">class_series_e_original_shares*class_series_e_issue_pps/Sensitivity!Q1161</f>
        <v>6104180.88005613</v>
      </c>
      <c r="S1161" s="2" t="n">
        <f aca="false">Sensitivity!H1161-class_seed_current_shares+Sensitivity!J1161-class_series_a_current_shares+Sensitivity!L1161-class_series_b_current_shares+Sensitivity!N1161-class_series_c_current_shares+Sensitivity!P1161-class_series_d_current_shares+Sensitivity!R1161-class_series_e_current_shares</f>
        <v>6301.6648026146</v>
      </c>
      <c r="T1161" s="5" t="n">
        <f aca="false">note_a_cap_usd/(pre_f_fd_total+Sensitivity!B1161+Sensitivity!S1161+Sensitivity!D1161)</f>
        <v>26.8458634142104</v>
      </c>
      <c r="U1161" s="5" t="n">
        <f aca="false">Sensitivity!E1161*(const_one-note_a_discount)</f>
        <v>38.7403972551282</v>
      </c>
      <c r="V1161" s="5" t="n">
        <f aca="false">MIN(Sensitivity!T1161,Sensitivity!U1161)</f>
        <v>26.8458634142104</v>
      </c>
      <c r="W1161" s="2" t="n">
        <f aca="false">note_a_principal_usd/Sensitivity!V1161</f>
        <v>186248.433244778</v>
      </c>
      <c r="X1161" s="5" t="n">
        <f aca="false">note_b_cap_usd/(pre_f_fd_total+Sensitivity!B1161+Sensitivity!S1161+Sensitivity!C1161)</f>
        <v>42.823054468158</v>
      </c>
      <c r="Y1161" s="5" t="n">
        <f aca="false">Sensitivity!E1161*(const_one-note_b_discount)</f>
        <v>41.1616720835737</v>
      </c>
      <c r="Z1161" s="5" t="n">
        <f aca="false">MIN(Sensitivity!X1161,Sensitivity!Y1161)</f>
        <v>41.1616720835737</v>
      </c>
      <c r="AA1161" s="2" t="n">
        <f aca="false">note_b_principal_usd/Sensitivity!Z1161</f>
        <v>72883.3365639003</v>
      </c>
      <c r="AB1161" s="2" t="n">
        <f aca="false">pre_f_fd_total+Sensitivity!B1161+Sensitivity!F1161+Sensitivity!W1161+Sensitivity!AA1161+Sensitivity!S1161</f>
        <v>38055443.4429936</v>
      </c>
      <c r="AC1161" s="2" t="n">
        <f aca="false">MAX(const_zero,sensitivity_esop_base*Sensitivity!AB1161-pre_f_option_pool_total)</f>
        <v>552540.647589169</v>
      </c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</row>
    <row r="1162" customFormat="false" ht="15" hidden="true" customHeight="false" outlineLevel="0" collapsed="false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</row>
    <row r="1163" customFormat="false" ht="15" hidden="true" customHeight="false" outlineLevel="0" collapsed="false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</row>
    <row r="1164" customFormat="false" ht="15" hidden="true" customHeight="false" outlineLevel="0" collapsed="false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</row>
    <row r="1165" customFormat="false" ht="15" hidden="true" customHeight="false" outlineLevel="0" collapsed="false">
      <c r="A1165" s="5" t="n">
        <f aca="false">sensitivity_exit_usd</f>
        <v>2000000000</v>
      </c>
      <c r="B1165" s="2" t="n">
        <f aca="false">ROW()-ROW($B$1165)</f>
        <v>0</v>
      </c>
      <c r="C1165" s="2" t="n">
        <f aca="false">MOD(QUOTIENT($B1165,1),2)</f>
        <v>0</v>
      </c>
      <c r="D1165" s="2" t="n">
        <f aca="false">MOD(QUOTIENT($B1165,2),2)</f>
        <v>0</v>
      </c>
      <c r="E1165" s="2" t="n">
        <f aca="false">MOD(QUOTIENT($B1165,4),2)</f>
        <v>0</v>
      </c>
      <c r="F1165" s="2" t="n">
        <f aca="false">MOD(QUOTIENT($B1165,8),2)</f>
        <v>0</v>
      </c>
      <c r="G1165" s="2" t="n">
        <f aca="false">MOD(QUOTIENT($B1165,16),2)</f>
        <v>0</v>
      </c>
      <c r="H1165" s="2" t="n">
        <f aca="false">MOD(QUOTIENT($B1165,32),2)</f>
        <v>0</v>
      </c>
      <c r="I1165" s="2" t="n">
        <f aca="false">MOD(QUOTIENT($B1165,64),2)</f>
        <v>0</v>
      </c>
      <c r="J1165" s="5" t="n">
        <f aca="false">IF($C1165=const_zero,MIN(class_series_f_invested_usd,MAX(const_zero,$A1165)),const_zero)</f>
        <v>30000000</v>
      </c>
      <c r="K1165" s="5" t="n">
        <f aca="false">IF($D1165=const_zero,MIN(class_series_e_invested_usd,MAX(const_zero,$A1165-SUM($J1165:$J1165))),const_zero)</f>
        <v>300000000</v>
      </c>
      <c r="L1165" s="5" t="n">
        <f aca="false">IF($E1165=const_zero,MIN(class_series_d_invested_usd,MAX(const_zero,$A1165-SUM($J1165:$K1165))),const_zero)</f>
        <v>100000000</v>
      </c>
      <c r="M1165" s="5" t="n">
        <f aca="false">IF($F1165=const_zero,MIN(class_series_c_invested_usd,MAX(const_zero,$A1165-SUM($J1165:$L1165))),const_zero)</f>
        <v>60000000</v>
      </c>
      <c r="N1165" s="5" t="n">
        <f aca="false">IF($G1165=const_zero,MIN(class_series_b_invested_usd,MAX(const_zero,$A1165-SUM($J1165:$M1165))),const_zero)</f>
        <v>30000000</v>
      </c>
      <c r="O1165" s="5" t="n">
        <f aca="false">IF($H1165=const_zero,MIN(class_series_a_invested_usd,MAX(const_zero,$A1165-SUM($J1165:$N1165))),const_zero)</f>
        <v>15000000</v>
      </c>
      <c r="P1165" s="5" t="n">
        <f aca="false">IF($I1165=const_zero,MIN(class_seed_invested_usd,MAX(const_zero,$A1165-SUM($J1165:$O1165))),const_zero)</f>
        <v>5000000</v>
      </c>
      <c r="Q1165" s="5" t="n">
        <f aca="false">MAX(const_zero,$A1165-SUM($J1165:$P1165))</f>
        <v>1460000000</v>
      </c>
      <c r="R1165" s="9" t="n">
        <f aca="false">common_rsa_total+Sensitivity!$AE$1110+Sensitivity!$AJ$1110+IF($C1165=const_one,Sensitivity!$D$1110,const_zero)+IF($D1165=const_one,Sensitivity!$Y$1110,const_zero)+IF($E1165=const_one,Sensitivity!$V$1110,const_zero)+IF($F1165=const_one,Sensitivity!$S$1110,const_zero)+IF($G1165=const_one,Sensitivity!$P$1110,const_zero)+IF($H1165=const_one,Sensitivity!$M$1110,const_zero)+IF($I1165=const_one,Sensitivity!$J$1110,const_zero)</f>
        <v>9259131.76980868</v>
      </c>
      <c r="S1165" s="23" t="b">
        <f aca="false">IF($R1165&gt;const_zero,--($Q1165&gt;option_strike_usd*$R1165),const_zero)</f>
        <v>1</v>
      </c>
      <c r="T1165" s="7" t="n">
        <f aca="false">IF($R1165&gt;const_zero,IF($S1165=const_one,($Q1165+option_strike_usd*pre_f_options_issued)/($R1165+pre_f_options_issued),$Q1165/$R1165),const_zero)</f>
        <v>124.371427128229</v>
      </c>
      <c r="U1165" s="5" t="n">
        <f aca="false">IF($C1165=const_one,Sensitivity!$D$1110*$T1165,const_zero)</f>
        <v>0</v>
      </c>
      <c r="V1165" s="5" t="n">
        <f aca="false">IF($D1165=const_one,Sensitivity!$Y$1110*$T1165,const_zero)</f>
        <v>0</v>
      </c>
      <c r="W1165" s="5" t="n">
        <f aca="false">IF($E1165=const_one,Sensitivity!$V$1110*$T1165,const_zero)</f>
        <v>0</v>
      </c>
      <c r="X1165" s="5" t="n">
        <f aca="false">IF($F1165=const_one,Sensitivity!$S$1110*$T1165,const_zero)</f>
        <v>0</v>
      </c>
      <c r="Y1165" s="5" t="n">
        <f aca="false">IF($G1165=const_one,Sensitivity!$P$1110*$T1165,const_zero)</f>
        <v>0</v>
      </c>
      <c r="Z1165" s="5" t="n">
        <f aca="false">IF($H1165=const_one,Sensitivity!$M$1110*$T1165,const_zero)</f>
        <v>0</v>
      </c>
      <c r="AA1165" s="5" t="n">
        <f aca="false">IF($I1165=const_one,Sensitivity!$J$1110*$T1165,const_zero)</f>
        <v>0</v>
      </c>
      <c r="AB1165" s="5" t="n">
        <f aca="false">(Sensitivity!$AE$1110+Sensitivity!$AJ$1110)*$T1165</f>
        <v>32228588.025369</v>
      </c>
      <c r="AC1165" s="5" t="n">
        <f aca="false">common_rsa_total*$T1165</f>
        <v>1119342844.15406</v>
      </c>
      <c r="AD1165" s="5" t="n">
        <f aca="false">IF($S1165=const_one,pre_f_options_issued*($T1165-option_strike_usd),const_zero)</f>
        <v>308428567.820572</v>
      </c>
      <c r="AE1165" s="5" t="n">
        <f aca="false">J1165+U1165</f>
        <v>30000000</v>
      </c>
      <c r="AF1165" s="5" t="n">
        <f aca="false">K1165+V1165</f>
        <v>300000000</v>
      </c>
      <c r="AG1165" s="5" t="n">
        <f aca="false">L1165+W1165</f>
        <v>100000000</v>
      </c>
      <c r="AH1165" s="5" t="n">
        <f aca="false">M1165+X1165</f>
        <v>60000000</v>
      </c>
      <c r="AI1165" s="5" t="n">
        <f aca="false">N1165+Y1165</f>
        <v>30000000</v>
      </c>
      <c r="AJ1165" s="5" t="n">
        <f aca="false">O1165+Z1165</f>
        <v>15000000</v>
      </c>
      <c r="AK1165" s="5" t="n">
        <f aca="false">P1165+AA1165</f>
        <v>5000000</v>
      </c>
      <c r="AL1165" s="5" t="n">
        <f aca="false">INDEX($AE$1165:$AE$1292,$B1165-$C1165*1+const_one)</f>
        <v>30000000</v>
      </c>
      <c r="AM1165" s="5" t="n">
        <f aca="false">INDEX($AF$1165:$AF$1292,$B1165-$D1165*2+const_one)</f>
        <v>300000000</v>
      </c>
      <c r="AN1165" s="5" t="n">
        <f aca="false">INDEX($AG$1165:$AG$1292,$B1165-$E1165*4+const_one)</f>
        <v>100000000</v>
      </c>
      <c r="AO1165" s="5" t="n">
        <f aca="false">INDEX($AH$1165:$AH$1292,$B1165-$F1165*8+const_one)</f>
        <v>60000000</v>
      </c>
      <c r="AP1165" s="5" t="n">
        <f aca="false">INDEX($AI$1165:$AI$1292,$B1165-$G1165*16+const_one)</f>
        <v>30000000</v>
      </c>
      <c r="AQ1165" s="5" t="n">
        <f aca="false">INDEX($AJ$1165:$AJ$1292,$B1165-$H1165*32+const_one)</f>
        <v>15000000</v>
      </c>
      <c r="AR1165" s="5" t="n">
        <f aca="false">INDEX($AK$1165:$AK$1292,$B1165-$I1165*64+const_one)</f>
        <v>5000000</v>
      </c>
      <c r="AS1165" s="5" t="n">
        <f aca="false">INDEX($AE$1165:$AE$1292,$B1165+(const_one-$C1165)*1+const_one)</f>
        <v>74694491.3761563</v>
      </c>
      <c r="AT1165" s="5" t="n">
        <f aca="false">INDEX($AF$1165:$AF$1292,$B1165+(const_one-$D1165)*2+const_one)</f>
        <v>602274561.945841</v>
      </c>
      <c r="AU1165" s="5" t="n">
        <f aca="false">INDEX($AG$1165:$AG$1292,$B1165+(const_one-$E1165)*4+const_one)</f>
        <v>199929644.668375</v>
      </c>
      <c r="AV1165" s="5" t="n">
        <f aca="false">INDEX($AH$1165:$AH$1292,$B1165+(const_one-$F1165)*8+const_one)</f>
        <v>258066670.994006</v>
      </c>
      <c r="AW1165" s="5" t="n">
        <f aca="false">INDEX($AI$1165:$AI$1292,$B1165+(const_one-$G1165)*16+const_one)</f>
        <v>303371503.814282</v>
      </c>
      <c r="AX1165" s="5" t="n">
        <f aca="false">INDEX($AJ$1165:$AJ$1292,$B1165+(const_one-$H1165)*32+const_one)</f>
        <v>440804458.218323</v>
      </c>
      <c r="AY1165" s="5" t="n">
        <f aca="false">INDEX($AK$1165:$AK$1292,$B1165+(const_one-$I1165)*64+const_one)</f>
        <v>437821010.108554</v>
      </c>
      <c r="AZ1165" s="5" t="n">
        <f aca="false">--($C1165=--(AS1165&gt;AL1165))</f>
        <v>0</v>
      </c>
      <c r="BA1165" s="5" t="n">
        <f aca="false">--($D1165=--(AT1165&gt;AM1165))</f>
        <v>0</v>
      </c>
      <c r="BB1165" s="5" t="n">
        <f aca="false">--($E1165=--(AU1165&gt;AN1165))</f>
        <v>0</v>
      </c>
      <c r="BC1165" s="5" t="n">
        <f aca="false">--($F1165=--(AV1165&gt;AO1165))</f>
        <v>0</v>
      </c>
      <c r="BD1165" s="5" t="n">
        <f aca="false">--($G1165=--(AW1165&gt;AP1165))</f>
        <v>0</v>
      </c>
      <c r="BE1165" s="5" t="n">
        <f aca="false">--($H1165=--(AX1165&gt;AQ1165))</f>
        <v>0</v>
      </c>
      <c r="BF1165" s="5" t="n">
        <f aca="false">--($I1165=--(AY1165&gt;AR1165))</f>
        <v>0</v>
      </c>
      <c r="BG1165" s="5" t="n">
        <f aca="false">SUM(AZ1165:BF1165)</f>
        <v>0</v>
      </c>
      <c r="BH1165" s="5" t="n">
        <f aca="false">SUM(AE1165:AK1165)+AB1165+AC1165+AD1165</f>
        <v>2000000000</v>
      </c>
    </row>
    <row r="1166" customFormat="false" ht="15" hidden="true" customHeight="false" outlineLevel="0" collapsed="false">
      <c r="A1166" s="5" t="n">
        <f aca="false">sensitivity_exit_usd</f>
        <v>2000000000</v>
      </c>
      <c r="B1166" s="2" t="n">
        <f aca="false">ROW()-ROW($B$1165)</f>
        <v>1</v>
      </c>
      <c r="C1166" s="2" t="n">
        <f aca="false">MOD(QUOTIENT($B1166,1),2)</f>
        <v>1</v>
      </c>
      <c r="D1166" s="2" t="n">
        <f aca="false">MOD(QUOTIENT($B1166,2),2)</f>
        <v>0</v>
      </c>
      <c r="E1166" s="2" t="n">
        <f aca="false">MOD(QUOTIENT($B1166,4),2)</f>
        <v>0</v>
      </c>
      <c r="F1166" s="2" t="n">
        <f aca="false">MOD(QUOTIENT($B1166,8),2)</f>
        <v>0</v>
      </c>
      <c r="G1166" s="2" t="n">
        <f aca="false">MOD(QUOTIENT($B1166,16),2)</f>
        <v>0</v>
      </c>
      <c r="H1166" s="2" t="n">
        <f aca="false">MOD(QUOTIENT($B1166,32),2)</f>
        <v>0</v>
      </c>
      <c r="I1166" s="2" t="n">
        <f aca="false">MOD(QUOTIENT($B1166,64),2)</f>
        <v>0</v>
      </c>
      <c r="J1166" s="5" t="n">
        <f aca="false">IF($C1166=const_zero,MIN(class_series_f_invested_usd,MAX(const_zero,$A1166)),const_zero)</f>
        <v>0</v>
      </c>
      <c r="K1166" s="5" t="n">
        <f aca="false">IF($D1166=const_zero,MIN(class_series_e_invested_usd,MAX(const_zero,$A1166-SUM($J1166:$J1166))),const_zero)</f>
        <v>300000000</v>
      </c>
      <c r="L1166" s="5" t="n">
        <f aca="false">IF($E1166=const_zero,MIN(class_series_d_invested_usd,MAX(const_zero,$A1166-SUM($J1166:$K1166))),const_zero)</f>
        <v>100000000</v>
      </c>
      <c r="M1166" s="5" t="n">
        <f aca="false">IF($F1166=const_zero,MIN(class_series_c_invested_usd,MAX(const_zero,$A1166-SUM($J1166:$L1166))),const_zero)</f>
        <v>60000000</v>
      </c>
      <c r="N1166" s="5" t="n">
        <f aca="false">IF($G1166=const_zero,MIN(class_series_b_invested_usd,MAX(const_zero,$A1166-SUM($J1166:$M1166))),const_zero)</f>
        <v>30000000</v>
      </c>
      <c r="O1166" s="5" t="n">
        <f aca="false">IF($H1166=const_zero,MIN(class_series_a_invested_usd,MAX(const_zero,$A1166-SUM($J1166:$N1166))),const_zero)</f>
        <v>15000000</v>
      </c>
      <c r="P1166" s="5" t="n">
        <f aca="false">IF($I1166=const_zero,MIN(class_seed_invested_usd,MAX(const_zero,$A1166-SUM($J1166:$O1166))),const_zero)</f>
        <v>5000000</v>
      </c>
      <c r="Q1166" s="5" t="n">
        <f aca="false">MAX(const_zero,$A1166-SUM($J1166:$P1166))</f>
        <v>1490000000</v>
      </c>
      <c r="R1166" s="9" t="n">
        <f aca="false">common_rsa_total+Sensitivity!$AE$1110+Sensitivity!$AJ$1110+IF($C1166=const_one,Sensitivity!$D$1110,const_zero)+IF($D1166=const_one,Sensitivity!$Y$1110,const_zero)+IF($E1166=const_one,Sensitivity!$V$1110,const_zero)+IF($F1166=const_one,Sensitivity!$S$1110,const_zero)+IF($G1166=const_one,Sensitivity!$P$1110,const_zero)+IF($H1166=const_one,Sensitivity!$M$1110,const_zero)+IF($I1166=const_one,Sensitivity!$J$1110,const_zero)</f>
        <v>9878640.13060183</v>
      </c>
      <c r="S1166" s="23" t="b">
        <f aca="false">IF($R1166&gt;const_zero,--($Q1166&gt;option_strike_usd*$R1166),const_zero)</f>
        <v>1</v>
      </c>
      <c r="T1166" s="7" t="n">
        <f aca="false">IF($R1166&gt;const_zero,IF($S1166=const_one,($Q1166+option_strike_usd*pre_f_options_issued)/($R1166+pre_f_options_issued),$Q1166/$R1166),const_zero)</f>
        <v>120.570594528418</v>
      </c>
      <c r="U1166" s="5" t="n">
        <f aca="false">IF($C1166=const_one,Sensitivity!$D$1110*$T1166,const_zero)</f>
        <v>74694491.3761563</v>
      </c>
      <c r="V1166" s="5" t="n">
        <f aca="false">IF($D1166=const_one,Sensitivity!$Y$1110*$T1166,const_zero)</f>
        <v>0</v>
      </c>
      <c r="W1166" s="5" t="n">
        <f aca="false">IF($E1166=const_one,Sensitivity!$V$1110*$T1166,const_zero)</f>
        <v>0</v>
      </c>
      <c r="X1166" s="5" t="n">
        <f aca="false">IF($F1166=const_one,Sensitivity!$S$1110*$T1166,const_zero)</f>
        <v>0</v>
      </c>
      <c r="Y1166" s="5" t="n">
        <f aca="false">IF($G1166=const_one,Sensitivity!$P$1110*$T1166,const_zero)</f>
        <v>0</v>
      </c>
      <c r="Z1166" s="5" t="n">
        <f aca="false">IF($H1166=const_one,Sensitivity!$M$1110*$T1166,const_zero)</f>
        <v>0</v>
      </c>
      <c r="AA1166" s="5" t="n">
        <f aca="false">IF($I1166=const_one,Sensitivity!$J$1110*$T1166,const_zero)</f>
        <v>0</v>
      </c>
      <c r="AB1166" s="5" t="n">
        <f aca="false">(Sensitivity!$AE$1110+Sensitivity!$AJ$1110)*$T1166</f>
        <v>31243671.5470336</v>
      </c>
      <c r="AC1166" s="5" t="n">
        <f aca="false">common_rsa_total*$T1166</f>
        <v>1085135350.75576</v>
      </c>
      <c r="AD1166" s="5" t="n">
        <f aca="false">IF($S1166=const_one,pre_f_options_issued*($T1166-option_strike_usd),const_zero)</f>
        <v>298926486.321046</v>
      </c>
      <c r="AE1166" s="5" t="n">
        <f aca="false">J1166+U1166</f>
        <v>74694491.3761563</v>
      </c>
      <c r="AF1166" s="5" t="n">
        <f aca="false">K1166+V1166</f>
        <v>300000000</v>
      </c>
      <c r="AG1166" s="5" t="n">
        <f aca="false">L1166+W1166</f>
        <v>100000000</v>
      </c>
      <c r="AH1166" s="5" t="n">
        <f aca="false">M1166+X1166</f>
        <v>60000000</v>
      </c>
      <c r="AI1166" s="5" t="n">
        <f aca="false">N1166+Y1166</f>
        <v>30000000</v>
      </c>
      <c r="AJ1166" s="5" t="n">
        <f aca="false">O1166+Z1166</f>
        <v>15000000</v>
      </c>
      <c r="AK1166" s="5" t="n">
        <f aca="false">P1166+AA1166</f>
        <v>5000000</v>
      </c>
      <c r="AL1166" s="5" t="n">
        <f aca="false">INDEX($AE$1165:$AE$1292,$B1166-$C1166*1+const_one)</f>
        <v>30000000</v>
      </c>
      <c r="AM1166" s="5" t="n">
        <f aca="false">INDEX($AF$1165:$AF$1292,$B1166-$D1166*2+const_one)</f>
        <v>300000000</v>
      </c>
      <c r="AN1166" s="5" t="n">
        <f aca="false">INDEX($AG$1165:$AG$1292,$B1166-$E1166*4+const_one)</f>
        <v>100000000</v>
      </c>
      <c r="AO1166" s="5" t="n">
        <f aca="false">INDEX($AH$1165:$AH$1292,$B1166-$F1166*8+const_one)</f>
        <v>60000000</v>
      </c>
      <c r="AP1166" s="5" t="n">
        <f aca="false">INDEX($AI$1165:$AI$1292,$B1166-$G1166*16+const_one)</f>
        <v>30000000</v>
      </c>
      <c r="AQ1166" s="5" t="n">
        <f aca="false">INDEX($AJ$1165:$AJ$1292,$B1166-$H1166*32+const_one)</f>
        <v>15000000</v>
      </c>
      <c r="AR1166" s="5" t="n">
        <f aca="false">INDEX($AK$1165:$AK$1292,$B1166-$I1166*64+const_one)</f>
        <v>5000000</v>
      </c>
      <c r="AS1166" s="5" t="n">
        <f aca="false">INDEX($AE$1165:$AE$1292,$B1166+(const_one-$C1166)*1+const_one)</f>
        <v>74694491.3761563</v>
      </c>
      <c r="AT1166" s="5" t="n">
        <f aca="false">INDEX($AF$1165:$AF$1292,$B1166+(const_one-$D1166)*2+const_one)</f>
        <v>591995357.266683</v>
      </c>
      <c r="AU1166" s="5" t="n">
        <f aca="false">INDEX($AG$1165:$AG$1292,$B1166+(const_one-$E1166)*4+const_one)</f>
        <v>194817948.540362</v>
      </c>
      <c r="AV1166" s="5" t="n">
        <f aca="false">INDEX($AH$1165:$AH$1292,$B1166+(const_one-$F1166)*8+const_one)</f>
        <v>252120625.921775</v>
      </c>
      <c r="AW1166" s="5" t="n">
        <f aca="false">INDEX($AI$1165:$AI$1292,$B1166+(const_one-$G1166)*16+const_one)</f>
        <v>297002853.386963</v>
      </c>
      <c r="AX1166" s="5" t="n">
        <f aca="false">INDEX($AJ$1165:$AJ$1292,$B1166+(const_one-$H1166)*32+const_one)</f>
        <v>433722083.163878</v>
      </c>
      <c r="AY1166" s="5" t="n">
        <f aca="false">INDEX($AK$1165:$AK$1292,$B1166+(const_one-$I1166)*64+const_one)</f>
        <v>430844988.084848</v>
      </c>
      <c r="AZ1166" s="5" t="n">
        <f aca="false">--($C1166=--(AS1166&gt;AL1166))</f>
        <v>1</v>
      </c>
      <c r="BA1166" s="5" t="n">
        <f aca="false">--($D1166=--(AT1166&gt;AM1166))</f>
        <v>0</v>
      </c>
      <c r="BB1166" s="5" t="n">
        <f aca="false">--($E1166=--(AU1166&gt;AN1166))</f>
        <v>0</v>
      </c>
      <c r="BC1166" s="5" t="n">
        <f aca="false">--($F1166=--(AV1166&gt;AO1166))</f>
        <v>0</v>
      </c>
      <c r="BD1166" s="5" t="n">
        <f aca="false">--($G1166=--(AW1166&gt;AP1166))</f>
        <v>0</v>
      </c>
      <c r="BE1166" s="5" t="n">
        <f aca="false">--($H1166=--(AX1166&gt;AQ1166))</f>
        <v>0</v>
      </c>
      <c r="BF1166" s="5" t="n">
        <f aca="false">--($I1166=--(AY1166&gt;AR1166))</f>
        <v>0</v>
      </c>
      <c r="BG1166" s="5" t="n">
        <f aca="false">SUM(AZ1166:BF1166)</f>
        <v>1</v>
      </c>
      <c r="BH1166" s="5" t="n">
        <f aca="false">SUM(AE1166:AK1166)+AB1166+AC1166+AD1166</f>
        <v>2000000000</v>
      </c>
    </row>
    <row r="1167" customFormat="false" ht="15" hidden="true" customHeight="false" outlineLevel="0" collapsed="false">
      <c r="A1167" s="5" t="n">
        <f aca="false">sensitivity_exit_usd</f>
        <v>2000000000</v>
      </c>
      <c r="B1167" s="2" t="n">
        <f aca="false">ROW()-ROW($B$1165)</f>
        <v>2</v>
      </c>
      <c r="C1167" s="2" t="n">
        <f aca="false">MOD(QUOTIENT($B1167,1),2)</f>
        <v>0</v>
      </c>
      <c r="D1167" s="2" t="n">
        <f aca="false">MOD(QUOTIENT($B1167,2),2)</f>
        <v>1</v>
      </c>
      <c r="E1167" s="2" t="n">
        <f aca="false">MOD(QUOTIENT($B1167,4),2)</f>
        <v>0</v>
      </c>
      <c r="F1167" s="2" t="n">
        <f aca="false">MOD(QUOTIENT($B1167,8),2)</f>
        <v>0</v>
      </c>
      <c r="G1167" s="2" t="n">
        <f aca="false">MOD(QUOTIENT($B1167,16),2)</f>
        <v>0</v>
      </c>
      <c r="H1167" s="2" t="n">
        <f aca="false">MOD(QUOTIENT($B1167,32),2)</f>
        <v>0</v>
      </c>
      <c r="I1167" s="2" t="n">
        <f aca="false">MOD(QUOTIENT($B1167,64),2)</f>
        <v>0</v>
      </c>
      <c r="J1167" s="5" t="n">
        <f aca="false">IF($C1167=const_zero,MIN(class_series_f_invested_usd,MAX(const_zero,$A1167)),const_zero)</f>
        <v>30000000</v>
      </c>
      <c r="K1167" s="5" t="n">
        <f aca="false">IF($D1167=const_zero,MIN(class_series_e_invested_usd,MAX(const_zero,$A1167-SUM($J1167:$J1167))),const_zero)</f>
        <v>0</v>
      </c>
      <c r="L1167" s="5" t="n">
        <f aca="false">IF($E1167=const_zero,MIN(class_series_d_invested_usd,MAX(const_zero,$A1167-SUM($J1167:$K1167))),const_zero)</f>
        <v>100000000</v>
      </c>
      <c r="M1167" s="5" t="n">
        <f aca="false">IF($F1167=const_zero,MIN(class_series_c_invested_usd,MAX(const_zero,$A1167-SUM($J1167:$L1167))),const_zero)</f>
        <v>60000000</v>
      </c>
      <c r="N1167" s="5" t="n">
        <f aca="false">IF($G1167=const_zero,MIN(class_series_b_invested_usd,MAX(const_zero,$A1167-SUM($J1167:$M1167))),const_zero)</f>
        <v>30000000</v>
      </c>
      <c r="O1167" s="5" t="n">
        <f aca="false">IF($H1167=const_zero,MIN(class_series_a_invested_usd,MAX(const_zero,$A1167-SUM($J1167:$N1167))),const_zero)</f>
        <v>15000000</v>
      </c>
      <c r="P1167" s="5" t="n">
        <f aca="false">IF($I1167=const_zero,MIN(class_seed_invested_usd,MAX(const_zero,$A1167-SUM($J1167:$O1167))),const_zero)</f>
        <v>5000000</v>
      </c>
      <c r="Q1167" s="5" t="n">
        <f aca="false">MAX(const_zero,$A1167-SUM($J1167:$P1167))</f>
        <v>1760000000</v>
      </c>
      <c r="R1167" s="9" t="n">
        <f aca="false">common_rsa_total+Sensitivity!$AE$1110+Sensitivity!$AJ$1110+IF($C1167=const_one,Sensitivity!$D$1110,const_zero)+IF($D1167=const_one,Sensitivity!$Y$1110,const_zero)+IF($E1167=const_one,Sensitivity!$V$1110,const_zero)+IF($F1167=const_one,Sensitivity!$S$1110,const_zero)+IF($G1167=const_one,Sensitivity!$P$1110,const_zero)+IF($H1167=const_one,Sensitivity!$M$1110,const_zero)+IF($I1167=const_one,Sensitivity!$J$1110,const_zero)</f>
        <v>15363312.6498648</v>
      </c>
      <c r="S1167" s="23" t="b">
        <f aca="false">IF($R1167&gt;const_zero,--($Q1167&gt;option_strike_usd*$R1167),const_zero)</f>
        <v>1</v>
      </c>
      <c r="T1167" s="7" t="n">
        <f aca="false">IF($R1167&gt;const_zero,IF($S1167=const_one,($Q1167+option_strike_usd*pre_f_options_issued)/($R1167+pre_f_options_issued),$Q1167/$R1167),const_zero)</f>
        <v>98.6659101000138</v>
      </c>
      <c r="U1167" s="5" t="n">
        <f aca="false">IF($C1167=const_one,Sensitivity!$D$1110*$T1167,const_zero)</f>
        <v>0</v>
      </c>
      <c r="V1167" s="5" t="n">
        <f aca="false">IF($D1167=const_one,Sensitivity!$Y$1110*$T1167,const_zero)</f>
        <v>602274561.945841</v>
      </c>
      <c r="W1167" s="5" t="n">
        <f aca="false">IF($E1167=const_one,Sensitivity!$V$1110*$T1167,const_zero)</f>
        <v>0</v>
      </c>
      <c r="X1167" s="5" t="n">
        <f aca="false">IF($F1167=const_one,Sensitivity!$S$1110*$T1167,const_zero)</f>
        <v>0</v>
      </c>
      <c r="Y1167" s="5" t="n">
        <f aca="false">IF($G1167=const_one,Sensitivity!$P$1110*$T1167,const_zero)</f>
        <v>0</v>
      </c>
      <c r="Z1167" s="5" t="n">
        <f aca="false">IF($H1167=const_one,Sensitivity!$M$1110*$T1167,const_zero)</f>
        <v>0</v>
      </c>
      <c r="AA1167" s="5" t="n">
        <f aca="false">IF($I1167=const_one,Sensitivity!$J$1110*$T1167,const_zero)</f>
        <v>0</v>
      </c>
      <c r="AB1167" s="5" t="n">
        <f aca="false">(Sensitivity!$AE$1110+Sensitivity!$AJ$1110)*$T1167</f>
        <v>25567471.9040006</v>
      </c>
      <c r="AC1167" s="5" t="n">
        <f aca="false">common_rsa_total*$T1167</f>
        <v>887993190.900124</v>
      </c>
      <c r="AD1167" s="5" t="n">
        <f aca="false">IF($S1167=const_one,pre_f_options_issued*($T1167-option_strike_usd),const_zero)</f>
        <v>244164775.250034</v>
      </c>
      <c r="AE1167" s="5" t="n">
        <f aca="false">J1167+U1167</f>
        <v>30000000</v>
      </c>
      <c r="AF1167" s="5" t="n">
        <f aca="false">K1167+V1167</f>
        <v>602274561.945841</v>
      </c>
      <c r="AG1167" s="5" t="n">
        <f aca="false">L1167+W1167</f>
        <v>100000000</v>
      </c>
      <c r="AH1167" s="5" t="n">
        <f aca="false">M1167+X1167</f>
        <v>60000000</v>
      </c>
      <c r="AI1167" s="5" t="n">
        <f aca="false">N1167+Y1167</f>
        <v>30000000</v>
      </c>
      <c r="AJ1167" s="5" t="n">
        <f aca="false">O1167+Z1167</f>
        <v>15000000</v>
      </c>
      <c r="AK1167" s="5" t="n">
        <f aca="false">P1167+AA1167</f>
        <v>5000000</v>
      </c>
      <c r="AL1167" s="5" t="n">
        <f aca="false">INDEX($AE$1165:$AE$1292,$B1167-$C1167*1+const_one)</f>
        <v>30000000</v>
      </c>
      <c r="AM1167" s="5" t="n">
        <f aca="false">INDEX($AF$1165:$AF$1292,$B1167-$D1167*2+const_one)</f>
        <v>300000000</v>
      </c>
      <c r="AN1167" s="5" t="n">
        <f aca="false">INDEX($AG$1165:$AG$1292,$B1167-$E1167*4+const_one)</f>
        <v>100000000</v>
      </c>
      <c r="AO1167" s="5" t="n">
        <f aca="false">INDEX($AH$1165:$AH$1292,$B1167-$F1167*8+const_one)</f>
        <v>60000000</v>
      </c>
      <c r="AP1167" s="5" t="n">
        <f aca="false">INDEX($AI$1165:$AI$1292,$B1167-$G1167*16+const_one)</f>
        <v>30000000</v>
      </c>
      <c r="AQ1167" s="5" t="n">
        <f aca="false">INDEX($AJ$1165:$AJ$1292,$B1167-$H1167*32+const_one)</f>
        <v>15000000</v>
      </c>
      <c r="AR1167" s="5" t="n">
        <f aca="false">INDEX($AK$1165:$AK$1292,$B1167-$I1167*64+const_one)</f>
        <v>5000000</v>
      </c>
      <c r="AS1167" s="5" t="n">
        <f aca="false">INDEX($AE$1165:$AE$1292,$B1167+(const_one-$C1167)*1+const_one)</f>
        <v>60081128.0962675</v>
      </c>
      <c r="AT1167" s="5" t="n">
        <f aca="false">INDEX($AF$1165:$AF$1292,$B1167+(const_one-$D1167)*2+const_one)</f>
        <v>602274561.945841</v>
      </c>
      <c r="AU1167" s="5" t="n">
        <f aca="false">INDEX($AG$1165:$AG$1292,$B1167+(const_one-$E1167)*4+const_one)</f>
        <v>164052772.050534</v>
      </c>
      <c r="AV1167" s="5" t="n">
        <f aca="false">INDEX($AH$1165:$AH$1292,$B1167+(const_one-$F1167)*8+const_one)</f>
        <v>215858091.694064</v>
      </c>
      <c r="AW1167" s="5" t="n">
        <f aca="false">INDEX($AI$1165:$AI$1292,$B1167+(const_one-$G1167)*16+const_one)</f>
        <v>257749097.195015</v>
      </c>
      <c r="AX1167" s="5" t="n">
        <f aca="false">INDEX($AJ$1165:$AJ$1292,$B1167+(const_one-$H1167)*32+const_one)</f>
        <v>388723197.556963</v>
      </c>
      <c r="AY1167" s="5" t="n">
        <f aca="false">INDEX($AK$1165:$AK$1292,$B1167+(const_one-$I1167)*64+const_one)</f>
        <v>386536287.866065</v>
      </c>
      <c r="AZ1167" s="5" t="n">
        <f aca="false">--($C1167=--(AS1167&gt;AL1167))</f>
        <v>0</v>
      </c>
      <c r="BA1167" s="5" t="n">
        <f aca="false">--($D1167=--(AT1167&gt;AM1167))</f>
        <v>1</v>
      </c>
      <c r="BB1167" s="5" t="n">
        <f aca="false">--($E1167=--(AU1167&gt;AN1167))</f>
        <v>0</v>
      </c>
      <c r="BC1167" s="5" t="n">
        <f aca="false">--($F1167=--(AV1167&gt;AO1167))</f>
        <v>0</v>
      </c>
      <c r="BD1167" s="5" t="n">
        <f aca="false">--($G1167=--(AW1167&gt;AP1167))</f>
        <v>0</v>
      </c>
      <c r="BE1167" s="5" t="n">
        <f aca="false">--($H1167=--(AX1167&gt;AQ1167))</f>
        <v>0</v>
      </c>
      <c r="BF1167" s="5" t="n">
        <f aca="false">--($I1167=--(AY1167&gt;AR1167))</f>
        <v>0</v>
      </c>
      <c r="BG1167" s="5" t="n">
        <f aca="false">SUM(AZ1167:BF1167)</f>
        <v>1</v>
      </c>
      <c r="BH1167" s="5" t="n">
        <f aca="false">SUM(AE1167:AK1167)+AB1167+AC1167+AD1167</f>
        <v>2000000000</v>
      </c>
    </row>
    <row r="1168" customFormat="false" ht="15" hidden="true" customHeight="false" outlineLevel="0" collapsed="false">
      <c r="A1168" s="5" t="n">
        <f aca="false">sensitivity_exit_usd</f>
        <v>2000000000</v>
      </c>
      <c r="B1168" s="2" t="n">
        <f aca="false">ROW()-ROW($B$1165)</f>
        <v>3</v>
      </c>
      <c r="C1168" s="2" t="n">
        <f aca="false">MOD(QUOTIENT($B1168,1),2)</f>
        <v>1</v>
      </c>
      <c r="D1168" s="2" t="n">
        <f aca="false">MOD(QUOTIENT($B1168,2),2)</f>
        <v>1</v>
      </c>
      <c r="E1168" s="2" t="n">
        <f aca="false">MOD(QUOTIENT($B1168,4),2)</f>
        <v>0</v>
      </c>
      <c r="F1168" s="2" t="n">
        <f aca="false">MOD(QUOTIENT($B1168,8),2)</f>
        <v>0</v>
      </c>
      <c r="G1168" s="2" t="n">
        <f aca="false">MOD(QUOTIENT($B1168,16),2)</f>
        <v>0</v>
      </c>
      <c r="H1168" s="2" t="n">
        <f aca="false">MOD(QUOTIENT($B1168,32),2)</f>
        <v>0</v>
      </c>
      <c r="I1168" s="2" t="n">
        <f aca="false">MOD(QUOTIENT($B1168,64),2)</f>
        <v>0</v>
      </c>
      <c r="J1168" s="5" t="n">
        <f aca="false">IF($C1168=const_zero,MIN(class_series_f_invested_usd,MAX(const_zero,$A1168)),const_zero)</f>
        <v>0</v>
      </c>
      <c r="K1168" s="5" t="n">
        <f aca="false">IF($D1168=const_zero,MIN(class_series_e_invested_usd,MAX(const_zero,$A1168-SUM($J1168:$J1168))),const_zero)</f>
        <v>0</v>
      </c>
      <c r="L1168" s="5" t="n">
        <f aca="false">IF($E1168=const_zero,MIN(class_series_d_invested_usd,MAX(const_zero,$A1168-SUM($J1168:$K1168))),const_zero)</f>
        <v>100000000</v>
      </c>
      <c r="M1168" s="5" t="n">
        <f aca="false">IF($F1168=const_zero,MIN(class_series_c_invested_usd,MAX(const_zero,$A1168-SUM($J1168:$L1168))),const_zero)</f>
        <v>60000000</v>
      </c>
      <c r="N1168" s="5" t="n">
        <f aca="false">IF($G1168=const_zero,MIN(class_series_b_invested_usd,MAX(const_zero,$A1168-SUM($J1168:$M1168))),const_zero)</f>
        <v>30000000</v>
      </c>
      <c r="O1168" s="5" t="n">
        <f aca="false">IF($H1168=const_zero,MIN(class_series_a_invested_usd,MAX(const_zero,$A1168-SUM($J1168:$N1168))),const_zero)</f>
        <v>15000000</v>
      </c>
      <c r="P1168" s="5" t="n">
        <f aca="false">IF($I1168=const_zero,MIN(class_seed_invested_usd,MAX(const_zero,$A1168-SUM($J1168:$O1168))),const_zero)</f>
        <v>5000000</v>
      </c>
      <c r="Q1168" s="5" t="n">
        <f aca="false">MAX(const_zero,$A1168-SUM($J1168:$P1168))</f>
        <v>1790000000</v>
      </c>
      <c r="R1168" s="9" t="n">
        <f aca="false">common_rsa_total+Sensitivity!$AE$1110+Sensitivity!$AJ$1110+IF($C1168=const_one,Sensitivity!$D$1110,const_zero)+IF($D1168=const_one,Sensitivity!$Y$1110,const_zero)+IF($E1168=const_one,Sensitivity!$V$1110,const_zero)+IF($F1168=const_one,Sensitivity!$S$1110,const_zero)+IF($G1168=const_one,Sensitivity!$P$1110,const_zero)+IF($H1168=const_one,Sensitivity!$M$1110,const_zero)+IF($I1168=const_one,Sensitivity!$J$1110,const_zero)</f>
        <v>15982821.010658</v>
      </c>
      <c r="S1168" s="23" t="b">
        <f aca="false">IF($R1168&gt;const_zero,--($Q1168&gt;option_strike_usd*$R1168),const_zero)</f>
        <v>1</v>
      </c>
      <c r="T1168" s="7" t="n">
        <f aca="false">IF($R1168&gt;const_zero,IF($S1168=const_one,($Q1168+option_strike_usd*pre_f_options_issued)/($R1168+pre_f_options_issued),$Q1168/$R1168),const_zero)</f>
        <v>96.9819487494019</v>
      </c>
      <c r="U1168" s="5" t="n">
        <f aca="false">IF($C1168=const_one,Sensitivity!$D$1110*$T1168,const_zero)</f>
        <v>60081128.0962675</v>
      </c>
      <c r="V1168" s="5" t="n">
        <f aca="false">IF($D1168=const_one,Sensitivity!$Y$1110*$T1168,const_zero)</f>
        <v>591995357.266683</v>
      </c>
      <c r="W1168" s="5" t="n">
        <f aca="false">IF($E1168=const_one,Sensitivity!$V$1110*$T1168,const_zero)</f>
        <v>0</v>
      </c>
      <c r="X1168" s="5" t="n">
        <f aca="false">IF($F1168=const_one,Sensitivity!$S$1110*$T1168,const_zero)</f>
        <v>0</v>
      </c>
      <c r="Y1168" s="5" t="n">
        <f aca="false">IF($G1168=const_one,Sensitivity!$P$1110*$T1168,const_zero)</f>
        <v>0</v>
      </c>
      <c r="Z1168" s="5" t="n">
        <f aca="false">IF($H1168=const_one,Sensitivity!$M$1110*$T1168,const_zero)</f>
        <v>0</v>
      </c>
      <c r="AA1168" s="5" t="n">
        <f aca="false">IF($I1168=const_one,Sensitivity!$J$1110*$T1168,const_zero)</f>
        <v>0</v>
      </c>
      <c r="AB1168" s="5" t="n">
        <f aca="false">(Sensitivity!$AE$1110+Sensitivity!$AJ$1110)*$T1168</f>
        <v>25131104.0189271</v>
      </c>
      <c r="AC1168" s="5" t="n">
        <f aca="false">common_rsa_total*$T1168</f>
        <v>872837538.744617</v>
      </c>
      <c r="AD1168" s="5" t="n">
        <f aca="false">IF($S1168=const_one,pre_f_options_issued*($T1168-option_strike_usd),const_zero)</f>
        <v>239954871.873505</v>
      </c>
      <c r="AE1168" s="5" t="n">
        <f aca="false">J1168+U1168</f>
        <v>60081128.0962675</v>
      </c>
      <c r="AF1168" s="5" t="n">
        <f aca="false">K1168+V1168</f>
        <v>591995357.266683</v>
      </c>
      <c r="AG1168" s="5" t="n">
        <f aca="false">L1168+W1168</f>
        <v>100000000</v>
      </c>
      <c r="AH1168" s="5" t="n">
        <f aca="false">M1168+X1168</f>
        <v>60000000</v>
      </c>
      <c r="AI1168" s="5" t="n">
        <f aca="false">N1168+Y1168</f>
        <v>30000000</v>
      </c>
      <c r="AJ1168" s="5" t="n">
        <f aca="false">O1168+Z1168</f>
        <v>15000000</v>
      </c>
      <c r="AK1168" s="5" t="n">
        <f aca="false">P1168+AA1168</f>
        <v>5000000</v>
      </c>
      <c r="AL1168" s="5" t="n">
        <f aca="false">INDEX($AE$1165:$AE$1292,$B1168-$C1168*1+const_one)</f>
        <v>30000000</v>
      </c>
      <c r="AM1168" s="5" t="n">
        <f aca="false">INDEX($AF$1165:$AF$1292,$B1168-$D1168*2+const_one)</f>
        <v>300000000</v>
      </c>
      <c r="AN1168" s="5" t="n">
        <f aca="false">INDEX($AG$1165:$AG$1292,$B1168-$E1168*4+const_one)</f>
        <v>100000000</v>
      </c>
      <c r="AO1168" s="5" t="n">
        <f aca="false">INDEX($AH$1165:$AH$1292,$B1168-$F1168*8+const_one)</f>
        <v>60000000</v>
      </c>
      <c r="AP1168" s="5" t="n">
        <f aca="false">INDEX($AI$1165:$AI$1292,$B1168-$G1168*16+const_one)</f>
        <v>30000000</v>
      </c>
      <c r="AQ1168" s="5" t="n">
        <f aca="false">INDEX($AJ$1165:$AJ$1292,$B1168-$H1168*32+const_one)</f>
        <v>15000000</v>
      </c>
      <c r="AR1168" s="5" t="n">
        <f aca="false">INDEX($AK$1165:$AK$1292,$B1168-$I1168*64+const_one)</f>
        <v>5000000</v>
      </c>
      <c r="AS1168" s="5" t="n">
        <f aca="false">INDEX($AE$1165:$AE$1292,$B1168+(const_one-$C1168)*1+const_one)</f>
        <v>60081128.0962675</v>
      </c>
      <c r="AT1168" s="5" t="n">
        <f aca="false">INDEX($AF$1165:$AF$1292,$B1168+(const_one-$D1168)*2+const_one)</f>
        <v>591995357.266683</v>
      </c>
      <c r="AU1168" s="5" t="n">
        <f aca="false">INDEX($AG$1165:$AG$1292,$B1168+(const_one-$E1168)*4+const_one)</f>
        <v>161584985.111629</v>
      </c>
      <c r="AV1168" s="5" t="n">
        <f aca="false">INDEX($AH$1165:$AH$1292,$B1168+(const_one-$F1168)*8+const_one)</f>
        <v>212902270.135385</v>
      </c>
      <c r="AW1168" s="5" t="n">
        <f aca="false">INDEX($AI$1165:$AI$1292,$B1168+(const_one-$G1168)*16+const_one)</f>
        <v>254505681.413418</v>
      </c>
      <c r="AX1168" s="5" t="n">
        <f aca="false">INDEX($AJ$1165:$AJ$1292,$B1168+(const_one-$H1168)*32+const_one)</f>
        <v>384855805.692946</v>
      </c>
      <c r="AY1168" s="5" t="n">
        <f aca="false">INDEX($AK$1165:$AK$1292,$B1168+(const_one-$I1168)*64+const_one)</f>
        <v>382726589.617189</v>
      </c>
      <c r="AZ1168" s="5" t="n">
        <f aca="false">--($C1168=--(AS1168&gt;AL1168))</f>
        <v>1</v>
      </c>
      <c r="BA1168" s="5" t="n">
        <f aca="false">--($D1168=--(AT1168&gt;AM1168))</f>
        <v>1</v>
      </c>
      <c r="BB1168" s="5" t="n">
        <f aca="false">--($E1168=--(AU1168&gt;AN1168))</f>
        <v>0</v>
      </c>
      <c r="BC1168" s="5" t="n">
        <f aca="false">--($F1168=--(AV1168&gt;AO1168))</f>
        <v>0</v>
      </c>
      <c r="BD1168" s="5" t="n">
        <f aca="false">--($G1168=--(AW1168&gt;AP1168))</f>
        <v>0</v>
      </c>
      <c r="BE1168" s="5" t="n">
        <f aca="false">--($H1168=--(AX1168&gt;AQ1168))</f>
        <v>0</v>
      </c>
      <c r="BF1168" s="5" t="n">
        <f aca="false">--($I1168=--(AY1168&gt;AR1168))</f>
        <v>0</v>
      </c>
      <c r="BG1168" s="5" t="n">
        <f aca="false">SUM(AZ1168:BF1168)</f>
        <v>2</v>
      </c>
      <c r="BH1168" s="5" t="n">
        <f aca="false">SUM(AE1168:AK1168)+AB1168+AC1168+AD1168</f>
        <v>2000000000</v>
      </c>
    </row>
    <row r="1169" customFormat="false" ht="15" hidden="true" customHeight="false" outlineLevel="0" collapsed="false">
      <c r="A1169" s="5" t="n">
        <f aca="false">sensitivity_exit_usd</f>
        <v>2000000000</v>
      </c>
      <c r="B1169" s="2" t="n">
        <f aca="false">ROW()-ROW($B$1165)</f>
        <v>4</v>
      </c>
      <c r="C1169" s="2" t="n">
        <f aca="false">MOD(QUOTIENT($B1169,1),2)</f>
        <v>0</v>
      </c>
      <c r="D1169" s="2" t="n">
        <f aca="false">MOD(QUOTIENT($B1169,2),2)</f>
        <v>0</v>
      </c>
      <c r="E1169" s="2" t="n">
        <f aca="false">MOD(QUOTIENT($B1169,4),2)</f>
        <v>1</v>
      </c>
      <c r="F1169" s="2" t="n">
        <f aca="false">MOD(QUOTIENT($B1169,8),2)</f>
        <v>0</v>
      </c>
      <c r="G1169" s="2" t="n">
        <f aca="false">MOD(QUOTIENT($B1169,16),2)</f>
        <v>0</v>
      </c>
      <c r="H1169" s="2" t="n">
        <f aca="false">MOD(QUOTIENT($B1169,32),2)</f>
        <v>0</v>
      </c>
      <c r="I1169" s="2" t="n">
        <f aca="false">MOD(QUOTIENT($B1169,64),2)</f>
        <v>0</v>
      </c>
      <c r="J1169" s="5" t="n">
        <f aca="false">IF($C1169=const_zero,MIN(class_series_f_invested_usd,MAX(const_zero,$A1169)),const_zero)</f>
        <v>30000000</v>
      </c>
      <c r="K1169" s="5" t="n">
        <f aca="false">IF($D1169=const_zero,MIN(class_series_e_invested_usd,MAX(const_zero,$A1169-SUM($J1169:$J1169))),const_zero)</f>
        <v>300000000</v>
      </c>
      <c r="L1169" s="5" t="n">
        <f aca="false">IF($E1169=const_zero,MIN(class_series_d_invested_usd,MAX(const_zero,$A1169-SUM($J1169:$K1169))),const_zero)</f>
        <v>0</v>
      </c>
      <c r="M1169" s="5" t="n">
        <f aca="false">IF($F1169=const_zero,MIN(class_series_c_invested_usd,MAX(const_zero,$A1169-SUM($J1169:$L1169))),const_zero)</f>
        <v>60000000</v>
      </c>
      <c r="N1169" s="5" t="n">
        <f aca="false">IF($G1169=const_zero,MIN(class_series_b_invested_usd,MAX(const_zero,$A1169-SUM($J1169:$M1169))),const_zero)</f>
        <v>30000000</v>
      </c>
      <c r="O1169" s="5" t="n">
        <f aca="false">IF($H1169=const_zero,MIN(class_series_a_invested_usd,MAX(const_zero,$A1169-SUM($J1169:$N1169))),const_zero)</f>
        <v>15000000</v>
      </c>
      <c r="P1169" s="5" t="n">
        <f aca="false">IF($I1169=const_zero,MIN(class_seed_invested_usd,MAX(const_zero,$A1169-SUM($J1169:$O1169))),const_zero)</f>
        <v>5000000</v>
      </c>
      <c r="Q1169" s="5" t="n">
        <f aca="false">MAX(const_zero,$A1169-SUM($J1169:$P1169))</f>
        <v>1560000000</v>
      </c>
      <c r="R1169" s="9" t="n">
        <f aca="false">common_rsa_total+Sensitivity!$AE$1110+Sensitivity!$AJ$1110+IF($C1169=const_one,Sensitivity!$D$1110,const_zero)+IF($D1169=const_one,Sensitivity!$Y$1110,const_zero)+IF($E1169=const_one,Sensitivity!$V$1110,const_zero)+IF($F1169=const_one,Sensitivity!$S$1110,const_zero)+IF($G1169=const_one,Sensitivity!$P$1110,const_zero)+IF($H1169=const_one,Sensitivity!$M$1110,const_zero)+IF($I1169=const_one,Sensitivity!$J$1110,const_zero)</f>
        <v>10984546.5545552</v>
      </c>
      <c r="S1169" s="23" t="b">
        <f aca="false">IF($R1169&gt;const_zero,--($Q1169&gt;option_strike_usd*$R1169),const_zero)</f>
        <v>1</v>
      </c>
      <c r="T1169" s="7" t="n">
        <f aca="false">IF($R1169&gt;const_zero,IF($S1169=const_one,($Q1169+option_strike_usd*pre_f_options_issued)/($R1169+pre_f_options_issued),$Q1169/$R1169),const_zero)</f>
        <v>115.873380960829</v>
      </c>
      <c r="U1169" s="5" t="n">
        <f aca="false">IF($C1169=const_one,Sensitivity!$D$1110*$T1169,const_zero)</f>
        <v>0</v>
      </c>
      <c r="V1169" s="5" t="n">
        <f aca="false">IF($D1169=const_one,Sensitivity!$Y$1110*$T1169,const_zero)</f>
        <v>0</v>
      </c>
      <c r="W1169" s="5" t="n">
        <f aca="false">IF($E1169=const_one,Sensitivity!$V$1110*$T1169,const_zero)</f>
        <v>199929644.668375</v>
      </c>
      <c r="X1169" s="5" t="n">
        <f aca="false">IF($F1169=const_one,Sensitivity!$S$1110*$T1169,const_zero)</f>
        <v>0</v>
      </c>
      <c r="Y1169" s="5" t="n">
        <f aca="false">IF($G1169=const_one,Sensitivity!$P$1110*$T1169,const_zero)</f>
        <v>0</v>
      </c>
      <c r="Z1169" s="5" t="n">
        <f aca="false">IF($H1169=const_one,Sensitivity!$M$1110*$T1169,const_zero)</f>
        <v>0</v>
      </c>
      <c r="AA1169" s="5" t="n">
        <f aca="false">IF($I1169=const_one,Sensitivity!$J$1110*$T1169,const_zero)</f>
        <v>0</v>
      </c>
      <c r="AB1169" s="5" t="n">
        <f aca="false">(Sensitivity!$AE$1110+Sensitivity!$AJ$1110)*$T1169</f>
        <v>30026474.2820948</v>
      </c>
      <c r="AC1169" s="5" t="n">
        <f aca="false">common_rsa_total*$T1169</f>
        <v>1042860428.64746</v>
      </c>
      <c r="AD1169" s="5" t="n">
        <f aca="false">IF($S1169=const_one,pre_f_options_issued*($T1169-option_strike_usd),const_zero)</f>
        <v>287183452.402072</v>
      </c>
      <c r="AE1169" s="5" t="n">
        <f aca="false">J1169+U1169</f>
        <v>30000000</v>
      </c>
      <c r="AF1169" s="5" t="n">
        <f aca="false">K1169+V1169</f>
        <v>300000000</v>
      </c>
      <c r="AG1169" s="5" t="n">
        <f aca="false">L1169+W1169</f>
        <v>199929644.668375</v>
      </c>
      <c r="AH1169" s="5" t="n">
        <f aca="false">M1169+X1169</f>
        <v>60000000</v>
      </c>
      <c r="AI1169" s="5" t="n">
        <f aca="false">N1169+Y1169</f>
        <v>30000000</v>
      </c>
      <c r="AJ1169" s="5" t="n">
        <f aca="false">O1169+Z1169</f>
        <v>15000000</v>
      </c>
      <c r="AK1169" s="5" t="n">
        <f aca="false">P1169+AA1169</f>
        <v>5000000</v>
      </c>
      <c r="AL1169" s="5" t="n">
        <f aca="false">INDEX($AE$1165:$AE$1292,$B1169-$C1169*1+const_one)</f>
        <v>30000000</v>
      </c>
      <c r="AM1169" s="5" t="n">
        <f aca="false">INDEX($AF$1165:$AF$1292,$B1169-$D1169*2+const_one)</f>
        <v>300000000</v>
      </c>
      <c r="AN1169" s="5" t="n">
        <f aca="false">INDEX($AG$1165:$AG$1292,$B1169-$E1169*4+const_one)</f>
        <v>100000000</v>
      </c>
      <c r="AO1169" s="5" t="n">
        <f aca="false">INDEX($AH$1165:$AH$1292,$B1169-$F1169*8+const_one)</f>
        <v>60000000</v>
      </c>
      <c r="AP1169" s="5" t="n">
        <f aca="false">INDEX($AI$1165:$AI$1292,$B1169-$G1169*16+const_one)</f>
        <v>30000000</v>
      </c>
      <c r="AQ1169" s="5" t="n">
        <f aca="false">INDEX($AJ$1165:$AJ$1292,$B1169-$H1169*32+const_one)</f>
        <v>15000000</v>
      </c>
      <c r="AR1169" s="5" t="n">
        <f aca="false">INDEX($AK$1165:$AK$1292,$B1169-$I1169*64+const_one)</f>
        <v>5000000</v>
      </c>
      <c r="AS1169" s="5" t="n">
        <f aca="false">INDEX($AE$1165:$AE$1292,$B1169+(const_one-$C1169)*1+const_one)</f>
        <v>69949179.1888512</v>
      </c>
      <c r="AT1169" s="5" t="n">
        <f aca="false">INDEX($AF$1165:$AF$1292,$B1169+(const_one-$D1169)*2+const_one)</f>
        <v>580386700.823486</v>
      </c>
      <c r="AU1169" s="5" t="n">
        <f aca="false">INDEX($AG$1165:$AG$1292,$B1169+(const_one-$E1169)*4+const_one)</f>
        <v>199929644.668375</v>
      </c>
      <c r="AV1169" s="5" t="n">
        <f aca="false">INDEX($AH$1165:$AH$1292,$B1169+(const_one-$F1169)*8+const_one)</f>
        <v>245143919.382661</v>
      </c>
      <c r="AW1169" s="5" t="n">
        <f aca="false">INDEX($AI$1165:$AI$1292,$B1169+(const_one-$G1169)*16+const_one)</f>
        <v>289816889.059641</v>
      </c>
      <c r="AX1169" s="5" t="n">
        <f aca="false">INDEX($AJ$1165:$AJ$1292,$B1169+(const_one-$H1169)*32+const_one)</f>
        <v>426707789.48896</v>
      </c>
      <c r="AY1169" s="5" t="n">
        <f aca="false">INDEX($AK$1165:$AK$1292,$B1169+(const_one-$I1169)*64+const_one)</f>
        <v>424002827.273499</v>
      </c>
      <c r="AZ1169" s="5" t="n">
        <f aca="false">--($C1169=--(AS1169&gt;AL1169))</f>
        <v>0</v>
      </c>
      <c r="BA1169" s="5" t="n">
        <f aca="false">--($D1169=--(AT1169&gt;AM1169))</f>
        <v>0</v>
      </c>
      <c r="BB1169" s="5" t="n">
        <f aca="false">--($E1169=--(AU1169&gt;AN1169))</f>
        <v>1</v>
      </c>
      <c r="BC1169" s="5" t="n">
        <f aca="false">--($F1169=--(AV1169&gt;AO1169))</f>
        <v>0</v>
      </c>
      <c r="BD1169" s="5" t="n">
        <f aca="false">--($G1169=--(AW1169&gt;AP1169))</f>
        <v>0</v>
      </c>
      <c r="BE1169" s="5" t="n">
        <f aca="false">--($H1169=--(AX1169&gt;AQ1169))</f>
        <v>0</v>
      </c>
      <c r="BF1169" s="5" t="n">
        <f aca="false">--($I1169=--(AY1169&gt;AR1169))</f>
        <v>0</v>
      </c>
      <c r="BG1169" s="5" t="n">
        <f aca="false">SUM(AZ1169:BF1169)</f>
        <v>1</v>
      </c>
      <c r="BH1169" s="5" t="n">
        <f aca="false">SUM(AE1169:AK1169)+AB1169+AC1169+AD1169</f>
        <v>2000000000</v>
      </c>
    </row>
    <row r="1170" customFormat="false" ht="15" hidden="true" customHeight="false" outlineLevel="0" collapsed="false">
      <c r="A1170" s="5" t="n">
        <f aca="false">sensitivity_exit_usd</f>
        <v>2000000000</v>
      </c>
      <c r="B1170" s="2" t="n">
        <f aca="false">ROW()-ROW($B$1165)</f>
        <v>5</v>
      </c>
      <c r="C1170" s="2" t="n">
        <f aca="false">MOD(QUOTIENT($B1170,1),2)</f>
        <v>1</v>
      </c>
      <c r="D1170" s="2" t="n">
        <f aca="false">MOD(QUOTIENT($B1170,2),2)</f>
        <v>0</v>
      </c>
      <c r="E1170" s="2" t="n">
        <f aca="false">MOD(QUOTIENT($B1170,4),2)</f>
        <v>1</v>
      </c>
      <c r="F1170" s="2" t="n">
        <f aca="false">MOD(QUOTIENT($B1170,8),2)</f>
        <v>0</v>
      </c>
      <c r="G1170" s="2" t="n">
        <f aca="false">MOD(QUOTIENT($B1170,16),2)</f>
        <v>0</v>
      </c>
      <c r="H1170" s="2" t="n">
        <f aca="false">MOD(QUOTIENT($B1170,32),2)</f>
        <v>0</v>
      </c>
      <c r="I1170" s="2" t="n">
        <f aca="false">MOD(QUOTIENT($B1170,64),2)</f>
        <v>0</v>
      </c>
      <c r="J1170" s="5" t="n">
        <f aca="false">IF($C1170=const_zero,MIN(class_series_f_invested_usd,MAX(const_zero,$A1170)),const_zero)</f>
        <v>0</v>
      </c>
      <c r="K1170" s="5" t="n">
        <f aca="false">IF($D1170=const_zero,MIN(class_series_e_invested_usd,MAX(const_zero,$A1170-SUM($J1170:$J1170))),const_zero)</f>
        <v>300000000</v>
      </c>
      <c r="L1170" s="5" t="n">
        <f aca="false">IF($E1170=const_zero,MIN(class_series_d_invested_usd,MAX(const_zero,$A1170-SUM($J1170:$K1170))),const_zero)</f>
        <v>0</v>
      </c>
      <c r="M1170" s="5" t="n">
        <f aca="false">IF($F1170=const_zero,MIN(class_series_c_invested_usd,MAX(const_zero,$A1170-SUM($J1170:$L1170))),const_zero)</f>
        <v>60000000</v>
      </c>
      <c r="N1170" s="5" t="n">
        <f aca="false">IF($G1170=const_zero,MIN(class_series_b_invested_usd,MAX(const_zero,$A1170-SUM($J1170:$M1170))),const_zero)</f>
        <v>30000000</v>
      </c>
      <c r="O1170" s="5" t="n">
        <f aca="false">IF($H1170=const_zero,MIN(class_series_a_invested_usd,MAX(const_zero,$A1170-SUM($J1170:$N1170))),const_zero)</f>
        <v>15000000</v>
      </c>
      <c r="P1170" s="5" t="n">
        <f aca="false">IF($I1170=const_zero,MIN(class_seed_invested_usd,MAX(const_zero,$A1170-SUM($J1170:$O1170))),const_zero)</f>
        <v>5000000</v>
      </c>
      <c r="Q1170" s="5" t="n">
        <f aca="false">MAX(const_zero,$A1170-SUM($J1170:$P1170))</f>
        <v>1590000000</v>
      </c>
      <c r="R1170" s="9" t="n">
        <f aca="false">common_rsa_total+Sensitivity!$AE$1110+Sensitivity!$AJ$1110+IF($C1170=const_one,Sensitivity!$D$1110,const_zero)+IF($D1170=const_one,Sensitivity!$Y$1110,const_zero)+IF($E1170=const_one,Sensitivity!$V$1110,const_zero)+IF($F1170=const_one,Sensitivity!$S$1110,const_zero)+IF($G1170=const_one,Sensitivity!$P$1110,const_zero)+IF($H1170=const_one,Sensitivity!$M$1110,const_zero)+IF($I1170=const_one,Sensitivity!$J$1110,const_zero)</f>
        <v>11604054.9153483</v>
      </c>
      <c r="S1170" s="23" t="b">
        <f aca="false">IF($R1170&gt;const_zero,--($Q1170&gt;option_strike_usd*$R1170),const_zero)</f>
        <v>1</v>
      </c>
      <c r="T1170" s="7" t="n">
        <f aca="false">IF($R1170&gt;const_zero,IF($S1170=const_one,($Q1170+option_strike_usd*pre_f_options_issued)/($R1170+pre_f_options_issued),$Q1170/$R1170),const_zero)</f>
        <v>112.910791226927</v>
      </c>
      <c r="U1170" s="5" t="n">
        <f aca="false">IF($C1170=const_one,Sensitivity!$D$1110*$T1170,const_zero)</f>
        <v>69949179.1888512</v>
      </c>
      <c r="V1170" s="5" t="n">
        <f aca="false">IF($D1170=const_one,Sensitivity!$Y$1110*$T1170,const_zero)</f>
        <v>0</v>
      </c>
      <c r="W1170" s="5" t="n">
        <f aca="false">IF($E1170=const_one,Sensitivity!$V$1110*$T1170,const_zero)</f>
        <v>194817948.540362</v>
      </c>
      <c r="X1170" s="5" t="n">
        <f aca="false">IF($F1170=const_one,Sensitivity!$S$1110*$T1170,const_zero)</f>
        <v>0</v>
      </c>
      <c r="Y1170" s="5" t="n">
        <f aca="false">IF($G1170=const_one,Sensitivity!$P$1110*$T1170,const_zero)</f>
        <v>0</v>
      </c>
      <c r="Z1170" s="5" t="n">
        <f aca="false">IF($H1170=const_one,Sensitivity!$M$1110*$T1170,const_zero)</f>
        <v>0</v>
      </c>
      <c r="AA1170" s="5" t="n">
        <f aca="false">IF($I1170=const_one,Sensitivity!$J$1110*$T1170,const_zero)</f>
        <v>0</v>
      </c>
      <c r="AB1170" s="5" t="n">
        <f aca="false">(Sensitivity!$AE$1110+Sensitivity!$AJ$1110)*$T1170</f>
        <v>29258773.1611317</v>
      </c>
      <c r="AC1170" s="5" t="n">
        <f aca="false">common_rsa_total*$T1170</f>
        <v>1016197121.04234</v>
      </c>
      <c r="AD1170" s="5" t="n">
        <f aca="false">IF($S1170=const_one,pre_f_options_issued*($T1170-option_strike_usd),const_zero)</f>
        <v>279776978.067316</v>
      </c>
      <c r="AE1170" s="5" t="n">
        <f aca="false">J1170+U1170</f>
        <v>69949179.1888512</v>
      </c>
      <c r="AF1170" s="5" t="n">
        <f aca="false">K1170+V1170</f>
        <v>300000000</v>
      </c>
      <c r="AG1170" s="5" t="n">
        <f aca="false">L1170+W1170</f>
        <v>194817948.540362</v>
      </c>
      <c r="AH1170" s="5" t="n">
        <f aca="false">M1170+X1170</f>
        <v>60000000</v>
      </c>
      <c r="AI1170" s="5" t="n">
        <f aca="false">N1170+Y1170</f>
        <v>30000000</v>
      </c>
      <c r="AJ1170" s="5" t="n">
        <f aca="false">O1170+Z1170</f>
        <v>15000000</v>
      </c>
      <c r="AK1170" s="5" t="n">
        <f aca="false">P1170+AA1170</f>
        <v>5000000</v>
      </c>
      <c r="AL1170" s="5" t="n">
        <f aca="false">INDEX($AE$1165:$AE$1292,$B1170-$C1170*1+const_one)</f>
        <v>30000000</v>
      </c>
      <c r="AM1170" s="5" t="n">
        <f aca="false">INDEX($AF$1165:$AF$1292,$B1170-$D1170*2+const_one)</f>
        <v>300000000</v>
      </c>
      <c r="AN1170" s="5" t="n">
        <f aca="false">INDEX($AG$1165:$AG$1292,$B1170-$E1170*4+const_one)</f>
        <v>100000000</v>
      </c>
      <c r="AO1170" s="5" t="n">
        <f aca="false">INDEX($AH$1165:$AH$1292,$B1170-$F1170*8+const_one)</f>
        <v>60000000</v>
      </c>
      <c r="AP1170" s="5" t="n">
        <f aca="false">INDEX($AI$1165:$AI$1292,$B1170-$G1170*16+const_one)</f>
        <v>30000000</v>
      </c>
      <c r="AQ1170" s="5" t="n">
        <f aca="false">INDEX($AJ$1165:$AJ$1292,$B1170-$H1170*32+const_one)</f>
        <v>15000000</v>
      </c>
      <c r="AR1170" s="5" t="n">
        <f aca="false">INDEX($AK$1165:$AK$1292,$B1170-$I1170*64+const_one)</f>
        <v>5000000</v>
      </c>
      <c r="AS1170" s="5" t="n">
        <f aca="false">INDEX($AE$1165:$AE$1292,$B1170+(const_one-$C1170)*1+const_one)</f>
        <v>69949179.1888512</v>
      </c>
      <c r="AT1170" s="5" t="n">
        <f aca="false">INDEX($AF$1165:$AF$1292,$B1170+(const_one-$D1170)*2+const_one)</f>
        <v>571656152.098805</v>
      </c>
      <c r="AU1170" s="5" t="n">
        <f aca="false">INDEX($AG$1165:$AG$1292,$B1170+(const_one-$E1170)*4+const_one)</f>
        <v>194817948.540362</v>
      </c>
      <c r="AV1170" s="5" t="n">
        <f aca="false">INDEX($AH$1165:$AH$1292,$B1170+(const_one-$F1170)*8+const_one)</f>
        <v>240304580.925245</v>
      </c>
      <c r="AW1170" s="5" t="n">
        <f aca="false">INDEX($AI$1165:$AI$1292,$B1170+(const_one-$G1170)*16+const_one)</f>
        <v>284581640.090044</v>
      </c>
      <c r="AX1170" s="5" t="n">
        <f aca="false">INDEX($AJ$1165:$AJ$1292,$B1170+(const_one-$H1170)*32+const_one)</f>
        <v>420722199.324428</v>
      </c>
      <c r="AY1170" s="5" t="n">
        <f aca="false">INDEX($AK$1165:$AK$1292,$B1170+(const_one-$I1170)*64+const_one)</f>
        <v>418104953.9165</v>
      </c>
      <c r="AZ1170" s="5" t="n">
        <f aca="false">--($C1170=--(AS1170&gt;AL1170))</f>
        <v>1</v>
      </c>
      <c r="BA1170" s="5" t="n">
        <f aca="false">--($D1170=--(AT1170&gt;AM1170))</f>
        <v>0</v>
      </c>
      <c r="BB1170" s="5" t="n">
        <f aca="false">--($E1170=--(AU1170&gt;AN1170))</f>
        <v>1</v>
      </c>
      <c r="BC1170" s="5" t="n">
        <f aca="false">--($F1170=--(AV1170&gt;AO1170))</f>
        <v>0</v>
      </c>
      <c r="BD1170" s="5" t="n">
        <f aca="false">--($G1170=--(AW1170&gt;AP1170))</f>
        <v>0</v>
      </c>
      <c r="BE1170" s="5" t="n">
        <f aca="false">--($H1170=--(AX1170&gt;AQ1170))</f>
        <v>0</v>
      </c>
      <c r="BF1170" s="5" t="n">
        <f aca="false">--($I1170=--(AY1170&gt;AR1170))</f>
        <v>0</v>
      </c>
      <c r="BG1170" s="5" t="n">
        <f aca="false">SUM(AZ1170:BF1170)</f>
        <v>2</v>
      </c>
      <c r="BH1170" s="5" t="n">
        <f aca="false">SUM(AE1170:AK1170)+AB1170+AC1170+AD1170</f>
        <v>2000000000</v>
      </c>
    </row>
    <row r="1171" customFormat="false" ht="15" hidden="true" customHeight="false" outlineLevel="0" collapsed="false">
      <c r="A1171" s="5" t="n">
        <f aca="false">sensitivity_exit_usd</f>
        <v>2000000000</v>
      </c>
      <c r="B1171" s="2" t="n">
        <f aca="false">ROW()-ROW($B$1165)</f>
        <v>6</v>
      </c>
      <c r="C1171" s="2" t="n">
        <f aca="false">MOD(QUOTIENT($B1171,1),2)</f>
        <v>0</v>
      </c>
      <c r="D1171" s="2" t="n">
        <f aca="false">MOD(QUOTIENT($B1171,2),2)</f>
        <v>1</v>
      </c>
      <c r="E1171" s="2" t="n">
        <f aca="false">MOD(QUOTIENT($B1171,4),2)</f>
        <v>1</v>
      </c>
      <c r="F1171" s="2" t="n">
        <f aca="false">MOD(QUOTIENT($B1171,8),2)</f>
        <v>0</v>
      </c>
      <c r="G1171" s="2" t="n">
        <f aca="false">MOD(QUOTIENT($B1171,16),2)</f>
        <v>0</v>
      </c>
      <c r="H1171" s="2" t="n">
        <f aca="false">MOD(QUOTIENT($B1171,32),2)</f>
        <v>0</v>
      </c>
      <c r="I1171" s="2" t="n">
        <f aca="false">MOD(QUOTIENT($B1171,64),2)</f>
        <v>0</v>
      </c>
      <c r="J1171" s="5" t="n">
        <f aca="false">IF($C1171=const_zero,MIN(class_series_f_invested_usd,MAX(const_zero,$A1171)),const_zero)</f>
        <v>30000000</v>
      </c>
      <c r="K1171" s="5" t="n">
        <f aca="false">IF($D1171=const_zero,MIN(class_series_e_invested_usd,MAX(const_zero,$A1171-SUM($J1171:$J1171))),const_zero)</f>
        <v>0</v>
      </c>
      <c r="L1171" s="5" t="n">
        <f aca="false">IF($E1171=const_zero,MIN(class_series_d_invested_usd,MAX(const_zero,$A1171-SUM($J1171:$K1171))),const_zero)</f>
        <v>0</v>
      </c>
      <c r="M1171" s="5" t="n">
        <f aca="false">IF($F1171=const_zero,MIN(class_series_c_invested_usd,MAX(const_zero,$A1171-SUM($J1171:$L1171))),const_zero)</f>
        <v>60000000</v>
      </c>
      <c r="N1171" s="5" t="n">
        <f aca="false">IF($G1171=const_zero,MIN(class_series_b_invested_usd,MAX(const_zero,$A1171-SUM($J1171:$M1171))),const_zero)</f>
        <v>30000000</v>
      </c>
      <c r="O1171" s="5" t="n">
        <f aca="false">IF($H1171=const_zero,MIN(class_series_a_invested_usd,MAX(const_zero,$A1171-SUM($J1171:$N1171))),const_zero)</f>
        <v>15000000</v>
      </c>
      <c r="P1171" s="5" t="n">
        <f aca="false">IF($I1171=const_zero,MIN(class_seed_invested_usd,MAX(const_zero,$A1171-SUM($J1171:$O1171))),const_zero)</f>
        <v>5000000</v>
      </c>
      <c r="Q1171" s="5" t="n">
        <f aca="false">MAX(const_zero,$A1171-SUM($J1171:$P1171))</f>
        <v>1860000000</v>
      </c>
      <c r="R1171" s="9" t="n">
        <f aca="false">common_rsa_total+Sensitivity!$AE$1110+Sensitivity!$AJ$1110+IF($C1171=const_one,Sensitivity!$D$1110,const_zero)+IF($D1171=const_one,Sensitivity!$Y$1110,const_zero)+IF($E1171=const_one,Sensitivity!$V$1110,const_zero)+IF($F1171=const_one,Sensitivity!$S$1110,const_zero)+IF($G1171=const_one,Sensitivity!$P$1110,const_zero)+IF($H1171=const_one,Sensitivity!$M$1110,const_zero)+IF($I1171=const_one,Sensitivity!$J$1110,const_zero)</f>
        <v>17088727.4346113</v>
      </c>
      <c r="S1171" s="23" t="b">
        <f aca="false">IF($R1171&gt;const_zero,--($Q1171&gt;option_strike_usd*$R1171),const_zero)</f>
        <v>1</v>
      </c>
      <c r="T1171" s="7" t="n">
        <f aca="false">IF($R1171&gt;const_zero,IF($S1171=const_one,($Q1171+option_strike_usd*pre_f_options_issued)/($R1171+pre_f_options_issued),$Q1171/$R1171),const_zero)</f>
        <v>95.0801937602721</v>
      </c>
      <c r="U1171" s="5" t="n">
        <f aca="false">IF($C1171=const_one,Sensitivity!$D$1110*$T1171,const_zero)</f>
        <v>0</v>
      </c>
      <c r="V1171" s="5" t="n">
        <f aca="false">IF($D1171=const_one,Sensitivity!$Y$1110*$T1171,const_zero)</f>
        <v>580386700.823486</v>
      </c>
      <c r="W1171" s="5" t="n">
        <f aca="false">IF($E1171=const_one,Sensitivity!$V$1110*$T1171,const_zero)</f>
        <v>164052772.050534</v>
      </c>
      <c r="X1171" s="5" t="n">
        <f aca="false">IF($F1171=const_one,Sensitivity!$S$1110*$T1171,const_zero)</f>
        <v>0</v>
      </c>
      <c r="Y1171" s="5" t="n">
        <f aca="false">IF($G1171=const_one,Sensitivity!$P$1110*$T1171,const_zero)</f>
        <v>0</v>
      </c>
      <c r="Z1171" s="5" t="n">
        <f aca="false">IF($H1171=const_one,Sensitivity!$M$1110*$T1171,const_zero)</f>
        <v>0</v>
      </c>
      <c r="AA1171" s="5" t="n">
        <f aca="false">IF($I1171=const_one,Sensitivity!$J$1110*$T1171,const_zero)</f>
        <v>0</v>
      </c>
      <c r="AB1171" s="5" t="n">
        <f aca="false">(Sensitivity!$AE$1110+Sensitivity!$AJ$1110)*$T1171</f>
        <v>24638298.8828514</v>
      </c>
      <c r="AC1171" s="5" t="n">
        <f aca="false">common_rsa_total*$T1171</f>
        <v>855721743.842449</v>
      </c>
      <c r="AD1171" s="5" t="n">
        <f aca="false">IF($S1171=const_one,pre_f_options_issued*($T1171-option_strike_usd),const_zero)</f>
        <v>235200484.40068</v>
      </c>
      <c r="AE1171" s="5" t="n">
        <f aca="false">J1171+U1171</f>
        <v>30000000</v>
      </c>
      <c r="AF1171" s="5" t="n">
        <f aca="false">K1171+V1171</f>
        <v>580386700.823486</v>
      </c>
      <c r="AG1171" s="5" t="n">
        <f aca="false">L1171+W1171</f>
        <v>164052772.050534</v>
      </c>
      <c r="AH1171" s="5" t="n">
        <f aca="false">M1171+X1171</f>
        <v>60000000</v>
      </c>
      <c r="AI1171" s="5" t="n">
        <f aca="false">N1171+Y1171</f>
        <v>30000000</v>
      </c>
      <c r="AJ1171" s="5" t="n">
        <f aca="false">O1171+Z1171</f>
        <v>15000000</v>
      </c>
      <c r="AK1171" s="5" t="n">
        <f aca="false">P1171+AA1171</f>
        <v>5000000</v>
      </c>
      <c r="AL1171" s="5" t="n">
        <f aca="false">INDEX($AE$1165:$AE$1292,$B1171-$C1171*1+const_one)</f>
        <v>30000000</v>
      </c>
      <c r="AM1171" s="5" t="n">
        <f aca="false">INDEX($AF$1165:$AF$1292,$B1171-$D1171*2+const_one)</f>
        <v>300000000</v>
      </c>
      <c r="AN1171" s="5" t="n">
        <f aca="false">INDEX($AG$1165:$AG$1292,$B1171-$E1171*4+const_one)</f>
        <v>100000000</v>
      </c>
      <c r="AO1171" s="5" t="n">
        <f aca="false">INDEX($AH$1165:$AH$1292,$B1171-$F1171*8+const_one)</f>
        <v>60000000</v>
      </c>
      <c r="AP1171" s="5" t="n">
        <f aca="false">INDEX($AI$1165:$AI$1292,$B1171-$G1171*16+const_one)</f>
        <v>30000000</v>
      </c>
      <c r="AQ1171" s="5" t="n">
        <f aca="false">INDEX($AJ$1165:$AJ$1292,$B1171-$H1171*32+const_one)</f>
        <v>15000000</v>
      </c>
      <c r="AR1171" s="5" t="n">
        <f aca="false">INDEX($AK$1165:$AK$1292,$B1171-$I1171*64+const_one)</f>
        <v>5000000</v>
      </c>
      <c r="AS1171" s="5" t="n">
        <f aca="false">INDEX($AE$1165:$AE$1292,$B1171+(const_one-$C1171)*1+const_one)</f>
        <v>58016918.6796436</v>
      </c>
      <c r="AT1171" s="5" t="n">
        <f aca="false">INDEX($AF$1165:$AF$1292,$B1171+(const_one-$D1171)*2+const_one)</f>
        <v>580386700.823486</v>
      </c>
      <c r="AU1171" s="5" t="n">
        <f aca="false">INDEX($AG$1165:$AG$1292,$B1171+(const_one-$E1171)*4+const_one)</f>
        <v>164052772.050534</v>
      </c>
      <c r="AV1171" s="5" t="n">
        <f aca="false">INDEX($AH$1165:$AH$1292,$B1171+(const_one-$F1171)*8+const_one)</f>
        <v>209834789.835875</v>
      </c>
      <c r="AW1171" s="5" t="n">
        <f aca="false">INDEX($AI$1165:$AI$1292,$B1171+(const_one-$G1171)*16+const_one)</f>
        <v>251342180.139848</v>
      </c>
      <c r="AX1171" s="5" t="n">
        <f aca="false">INDEX($AJ$1165:$AJ$1292,$B1171+(const_one-$H1171)*32+const_one)</f>
        <v>381780636.064398</v>
      </c>
      <c r="AY1171" s="5" t="n">
        <f aca="false">INDEX($AK$1165:$AK$1292,$B1171+(const_one-$I1171)*64+const_one)</f>
        <v>379747183.941551</v>
      </c>
      <c r="AZ1171" s="5" t="n">
        <f aca="false">--($C1171=--(AS1171&gt;AL1171))</f>
        <v>0</v>
      </c>
      <c r="BA1171" s="5" t="n">
        <f aca="false">--($D1171=--(AT1171&gt;AM1171))</f>
        <v>1</v>
      </c>
      <c r="BB1171" s="5" t="n">
        <f aca="false">--($E1171=--(AU1171&gt;AN1171))</f>
        <v>1</v>
      </c>
      <c r="BC1171" s="5" t="n">
        <f aca="false">--($F1171=--(AV1171&gt;AO1171))</f>
        <v>0</v>
      </c>
      <c r="BD1171" s="5" t="n">
        <f aca="false">--($G1171=--(AW1171&gt;AP1171))</f>
        <v>0</v>
      </c>
      <c r="BE1171" s="5" t="n">
        <f aca="false">--($H1171=--(AX1171&gt;AQ1171))</f>
        <v>0</v>
      </c>
      <c r="BF1171" s="5" t="n">
        <f aca="false">--($I1171=--(AY1171&gt;AR1171))</f>
        <v>0</v>
      </c>
      <c r="BG1171" s="5" t="n">
        <f aca="false">SUM(AZ1171:BF1171)</f>
        <v>2</v>
      </c>
      <c r="BH1171" s="5" t="n">
        <f aca="false">SUM(AE1171:AK1171)+AB1171+AC1171+AD1171</f>
        <v>2000000000</v>
      </c>
    </row>
    <row r="1172" customFormat="false" ht="15" hidden="true" customHeight="false" outlineLevel="0" collapsed="false">
      <c r="A1172" s="5" t="n">
        <f aca="false">sensitivity_exit_usd</f>
        <v>2000000000</v>
      </c>
      <c r="B1172" s="2" t="n">
        <f aca="false">ROW()-ROW($B$1165)</f>
        <v>7</v>
      </c>
      <c r="C1172" s="2" t="n">
        <f aca="false">MOD(QUOTIENT($B1172,1),2)</f>
        <v>1</v>
      </c>
      <c r="D1172" s="2" t="n">
        <f aca="false">MOD(QUOTIENT($B1172,2),2)</f>
        <v>1</v>
      </c>
      <c r="E1172" s="2" t="n">
        <f aca="false">MOD(QUOTIENT($B1172,4),2)</f>
        <v>1</v>
      </c>
      <c r="F1172" s="2" t="n">
        <f aca="false">MOD(QUOTIENT($B1172,8),2)</f>
        <v>0</v>
      </c>
      <c r="G1172" s="2" t="n">
        <f aca="false">MOD(QUOTIENT($B1172,16),2)</f>
        <v>0</v>
      </c>
      <c r="H1172" s="2" t="n">
        <f aca="false">MOD(QUOTIENT($B1172,32),2)</f>
        <v>0</v>
      </c>
      <c r="I1172" s="2" t="n">
        <f aca="false">MOD(QUOTIENT($B1172,64),2)</f>
        <v>0</v>
      </c>
      <c r="J1172" s="5" t="n">
        <f aca="false">IF($C1172=const_zero,MIN(class_series_f_invested_usd,MAX(const_zero,$A1172)),const_zero)</f>
        <v>0</v>
      </c>
      <c r="K1172" s="5" t="n">
        <f aca="false">IF($D1172=const_zero,MIN(class_series_e_invested_usd,MAX(const_zero,$A1172-SUM($J1172:$J1172))),const_zero)</f>
        <v>0</v>
      </c>
      <c r="L1172" s="5" t="n">
        <f aca="false">IF($E1172=const_zero,MIN(class_series_d_invested_usd,MAX(const_zero,$A1172-SUM($J1172:$K1172))),const_zero)</f>
        <v>0</v>
      </c>
      <c r="M1172" s="5" t="n">
        <f aca="false">IF($F1172=const_zero,MIN(class_series_c_invested_usd,MAX(const_zero,$A1172-SUM($J1172:$L1172))),const_zero)</f>
        <v>60000000</v>
      </c>
      <c r="N1172" s="5" t="n">
        <f aca="false">IF($G1172=const_zero,MIN(class_series_b_invested_usd,MAX(const_zero,$A1172-SUM($J1172:$M1172))),const_zero)</f>
        <v>30000000</v>
      </c>
      <c r="O1172" s="5" t="n">
        <f aca="false">IF($H1172=const_zero,MIN(class_series_a_invested_usd,MAX(const_zero,$A1172-SUM($J1172:$N1172))),const_zero)</f>
        <v>15000000</v>
      </c>
      <c r="P1172" s="5" t="n">
        <f aca="false">IF($I1172=const_zero,MIN(class_seed_invested_usd,MAX(const_zero,$A1172-SUM($J1172:$O1172))),const_zero)</f>
        <v>5000000</v>
      </c>
      <c r="Q1172" s="5" t="n">
        <f aca="false">MAX(const_zero,$A1172-SUM($J1172:$P1172))</f>
        <v>1890000000</v>
      </c>
      <c r="R1172" s="9" t="n">
        <f aca="false">common_rsa_total+Sensitivity!$AE$1110+Sensitivity!$AJ$1110+IF($C1172=const_one,Sensitivity!$D$1110,const_zero)+IF($D1172=const_one,Sensitivity!$Y$1110,const_zero)+IF($E1172=const_one,Sensitivity!$V$1110,const_zero)+IF($F1172=const_one,Sensitivity!$S$1110,const_zero)+IF($G1172=const_one,Sensitivity!$P$1110,const_zero)+IF($H1172=const_one,Sensitivity!$M$1110,const_zero)+IF($I1172=const_one,Sensitivity!$J$1110,const_zero)</f>
        <v>17708235.7954044</v>
      </c>
      <c r="S1172" s="23" t="b">
        <f aca="false">IF($R1172&gt;const_zero,--($Q1172&gt;option_strike_usd*$R1172),const_zero)</f>
        <v>1</v>
      </c>
      <c r="T1172" s="7" t="n">
        <f aca="false">IF($R1172&gt;const_zero,IF($S1172=const_one,($Q1172+option_strike_usd*pre_f_options_issued)/($R1172+pre_f_options_issued),$Q1172/$R1172),const_zero)</f>
        <v>93.6499365486607</v>
      </c>
      <c r="U1172" s="5" t="n">
        <f aca="false">IF($C1172=const_one,Sensitivity!$D$1110*$T1172,const_zero)</f>
        <v>58016918.6796436</v>
      </c>
      <c r="V1172" s="5" t="n">
        <f aca="false">IF($D1172=const_one,Sensitivity!$Y$1110*$T1172,const_zero)</f>
        <v>571656152.098805</v>
      </c>
      <c r="W1172" s="5" t="n">
        <f aca="false">IF($E1172=const_one,Sensitivity!$V$1110*$T1172,const_zero)</f>
        <v>161584985.111629</v>
      </c>
      <c r="X1172" s="5" t="n">
        <f aca="false">IF($F1172=const_one,Sensitivity!$S$1110*$T1172,const_zero)</f>
        <v>0</v>
      </c>
      <c r="Y1172" s="5" t="n">
        <f aca="false">IF($G1172=const_one,Sensitivity!$P$1110*$T1172,const_zero)</f>
        <v>0</v>
      </c>
      <c r="Z1172" s="5" t="n">
        <f aca="false">IF($H1172=const_one,Sensitivity!$M$1110*$T1172,const_zero)</f>
        <v>0</v>
      </c>
      <c r="AA1172" s="5" t="n">
        <f aca="false">IF($I1172=const_one,Sensitivity!$J$1110*$T1172,const_zero)</f>
        <v>0</v>
      </c>
      <c r="AB1172" s="5" t="n">
        <f aca="false">(Sensitivity!$AE$1110+Sensitivity!$AJ$1110)*$T1172</f>
        <v>24267673.8003249</v>
      </c>
      <c r="AC1172" s="5" t="n">
        <f aca="false">common_rsa_total*$T1172</f>
        <v>842849428.937946</v>
      </c>
      <c r="AD1172" s="5" t="n">
        <f aca="false">IF($S1172=const_one,pre_f_options_issued*($T1172-option_strike_usd),const_zero)</f>
        <v>231624841.371652</v>
      </c>
      <c r="AE1172" s="5" t="n">
        <f aca="false">J1172+U1172</f>
        <v>58016918.6796436</v>
      </c>
      <c r="AF1172" s="5" t="n">
        <f aca="false">K1172+V1172</f>
        <v>571656152.098805</v>
      </c>
      <c r="AG1172" s="5" t="n">
        <f aca="false">L1172+W1172</f>
        <v>161584985.111629</v>
      </c>
      <c r="AH1172" s="5" t="n">
        <f aca="false">M1172+X1172</f>
        <v>60000000</v>
      </c>
      <c r="AI1172" s="5" t="n">
        <f aca="false">N1172+Y1172</f>
        <v>30000000</v>
      </c>
      <c r="AJ1172" s="5" t="n">
        <f aca="false">O1172+Z1172</f>
        <v>15000000</v>
      </c>
      <c r="AK1172" s="5" t="n">
        <f aca="false">P1172+AA1172</f>
        <v>5000000</v>
      </c>
      <c r="AL1172" s="5" t="n">
        <f aca="false">INDEX($AE$1165:$AE$1292,$B1172-$C1172*1+const_one)</f>
        <v>30000000</v>
      </c>
      <c r="AM1172" s="5" t="n">
        <f aca="false">INDEX($AF$1165:$AF$1292,$B1172-$D1172*2+const_one)</f>
        <v>300000000</v>
      </c>
      <c r="AN1172" s="5" t="n">
        <f aca="false">INDEX($AG$1165:$AG$1292,$B1172-$E1172*4+const_one)</f>
        <v>100000000</v>
      </c>
      <c r="AO1172" s="5" t="n">
        <f aca="false">INDEX($AH$1165:$AH$1292,$B1172-$F1172*8+const_one)</f>
        <v>60000000</v>
      </c>
      <c r="AP1172" s="5" t="n">
        <f aca="false">INDEX($AI$1165:$AI$1292,$B1172-$G1172*16+const_one)</f>
        <v>30000000</v>
      </c>
      <c r="AQ1172" s="5" t="n">
        <f aca="false">INDEX($AJ$1165:$AJ$1292,$B1172-$H1172*32+const_one)</f>
        <v>15000000</v>
      </c>
      <c r="AR1172" s="5" t="n">
        <f aca="false">INDEX($AK$1165:$AK$1292,$B1172-$I1172*64+const_one)</f>
        <v>5000000</v>
      </c>
      <c r="AS1172" s="5" t="n">
        <f aca="false">INDEX($AE$1165:$AE$1292,$B1172+(const_one-$C1172)*1+const_one)</f>
        <v>58016918.6796436</v>
      </c>
      <c r="AT1172" s="5" t="n">
        <f aca="false">INDEX($AF$1165:$AF$1292,$B1172+(const_one-$D1172)*2+const_one)</f>
        <v>571656152.098805</v>
      </c>
      <c r="AU1172" s="5" t="n">
        <f aca="false">INDEX($AG$1165:$AG$1292,$B1172+(const_one-$E1172)*4+const_one)</f>
        <v>161584985.111629</v>
      </c>
      <c r="AV1172" s="5" t="n">
        <f aca="false">INDEX($AH$1165:$AH$1292,$B1172+(const_one-$F1172)*8+const_one)</f>
        <v>207269600.441469</v>
      </c>
      <c r="AW1172" s="5" t="n">
        <f aca="false">INDEX($AI$1165:$AI$1292,$B1172+(const_one-$G1172)*16+const_one)</f>
        <v>248510918.746441</v>
      </c>
      <c r="AX1172" s="5" t="n">
        <f aca="false">INDEX($AJ$1165:$AJ$1292,$B1172+(const_one-$H1172)*32+const_one)</f>
        <v>378348571.372009</v>
      </c>
      <c r="AY1172" s="5" t="n">
        <f aca="false">INDEX($AK$1165:$AK$1292,$B1172+(const_one-$I1172)*64+const_one)</f>
        <v>376365092.623007</v>
      </c>
      <c r="AZ1172" s="5" t="n">
        <f aca="false">--($C1172=--(AS1172&gt;AL1172))</f>
        <v>1</v>
      </c>
      <c r="BA1172" s="5" t="n">
        <f aca="false">--($D1172=--(AT1172&gt;AM1172))</f>
        <v>1</v>
      </c>
      <c r="BB1172" s="5" t="n">
        <f aca="false">--($E1172=--(AU1172&gt;AN1172))</f>
        <v>1</v>
      </c>
      <c r="BC1172" s="5" t="n">
        <f aca="false">--($F1172=--(AV1172&gt;AO1172))</f>
        <v>0</v>
      </c>
      <c r="BD1172" s="5" t="n">
        <f aca="false">--($G1172=--(AW1172&gt;AP1172))</f>
        <v>0</v>
      </c>
      <c r="BE1172" s="5" t="n">
        <f aca="false">--($H1172=--(AX1172&gt;AQ1172))</f>
        <v>0</v>
      </c>
      <c r="BF1172" s="5" t="n">
        <f aca="false">--($I1172=--(AY1172&gt;AR1172))</f>
        <v>0</v>
      </c>
      <c r="BG1172" s="5" t="n">
        <f aca="false">SUM(AZ1172:BF1172)</f>
        <v>3</v>
      </c>
      <c r="BH1172" s="5" t="n">
        <f aca="false">SUM(AE1172:AK1172)+AB1172+AC1172+AD1172</f>
        <v>2000000000</v>
      </c>
    </row>
    <row r="1173" customFormat="false" ht="15" hidden="true" customHeight="false" outlineLevel="0" collapsed="false">
      <c r="A1173" s="5" t="n">
        <f aca="false">sensitivity_exit_usd</f>
        <v>2000000000</v>
      </c>
      <c r="B1173" s="2" t="n">
        <f aca="false">ROW()-ROW($B$1165)</f>
        <v>8</v>
      </c>
      <c r="C1173" s="2" t="n">
        <f aca="false">MOD(QUOTIENT($B1173,1),2)</f>
        <v>0</v>
      </c>
      <c r="D1173" s="2" t="n">
        <f aca="false">MOD(QUOTIENT($B1173,2),2)</f>
        <v>0</v>
      </c>
      <c r="E1173" s="2" t="n">
        <f aca="false">MOD(QUOTIENT($B1173,4),2)</f>
        <v>0</v>
      </c>
      <c r="F1173" s="2" t="n">
        <f aca="false">MOD(QUOTIENT($B1173,8),2)</f>
        <v>1</v>
      </c>
      <c r="G1173" s="2" t="n">
        <f aca="false">MOD(QUOTIENT($B1173,16),2)</f>
        <v>0</v>
      </c>
      <c r="H1173" s="2" t="n">
        <f aca="false">MOD(QUOTIENT($B1173,32),2)</f>
        <v>0</v>
      </c>
      <c r="I1173" s="2" t="n">
        <f aca="false">MOD(QUOTIENT($B1173,64),2)</f>
        <v>0</v>
      </c>
      <c r="J1173" s="5" t="n">
        <f aca="false">IF($C1173=const_zero,MIN(class_series_f_invested_usd,MAX(const_zero,$A1173)),const_zero)</f>
        <v>30000000</v>
      </c>
      <c r="K1173" s="5" t="n">
        <f aca="false">IF($D1173=const_zero,MIN(class_series_e_invested_usd,MAX(const_zero,$A1173-SUM($J1173:$J1173))),const_zero)</f>
        <v>300000000</v>
      </c>
      <c r="L1173" s="5" t="n">
        <f aca="false">IF($E1173=const_zero,MIN(class_series_d_invested_usd,MAX(const_zero,$A1173-SUM($J1173:$K1173))),const_zero)</f>
        <v>100000000</v>
      </c>
      <c r="M1173" s="5" t="n">
        <f aca="false">IF($F1173=const_zero,MIN(class_series_c_invested_usd,MAX(const_zero,$A1173-SUM($J1173:$L1173))),const_zero)</f>
        <v>0</v>
      </c>
      <c r="N1173" s="5" t="n">
        <f aca="false">IF($G1173=const_zero,MIN(class_series_b_invested_usd,MAX(const_zero,$A1173-SUM($J1173:$M1173))),const_zero)</f>
        <v>30000000</v>
      </c>
      <c r="O1173" s="5" t="n">
        <f aca="false">IF($H1173=const_zero,MIN(class_series_a_invested_usd,MAX(const_zero,$A1173-SUM($J1173:$N1173))),const_zero)</f>
        <v>15000000</v>
      </c>
      <c r="P1173" s="5" t="n">
        <f aca="false">IF($I1173=const_zero,MIN(class_seed_invested_usd,MAX(const_zero,$A1173-SUM($J1173:$O1173))),const_zero)</f>
        <v>5000000</v>
      </c>
      <c r="Q1173" s="5" t="n">
        <f aca="false">MAX(const_zero,$A1173-SUM($J1173:$P1173))</f>
        <v>1520000000</v>
      </c>
      <c r="R1173" s="9" t="n">
        <f aca="false">common_rsa_total+Sensitivity!$AE$1110+Sensitivity!$AJ$1110+IF($C1173=const_one,Sensitivity!$D$1110,const_zero)+IF($D1173=const_one,Sensitivity!$Y$1110,const_zero)+IF($E1173=const_one,Sensitivity!$V$1110,const_zero)+IF($F1173=const_one,Sensitivity!$S$1110,const_zero)+IF($G1173=const_one,Sensitivity!$P$1110,const_zero)+IF($H1173=const_one,Sensitivity!$M$1110,const_zero)+IF($I1173=const_one,Sensitivity!$J$1110,const_zero)</f>
        <v>11659131.7698087</v>
      </c>
      <c r="S1173" s="23" t="b">
        <f aca="false">IF($R1173&gt;const_zero,--($Q1173&gt;option_strike_usd*$R1173),const_zero)</f>
        <v>1</v>
      </c>
      <c r="T1173" s="7" t="n">
        <f aca="false">IF($R1173&gt;const_zero,IF($S1173=const_one,($Q1173+option_strike_usd*pre_f_options_issued)/($R1173+pre_f_options_issued),$Q1173/$R1173),const_zero)</f>
        <v>107.527779580836</v>
      </c>
      <c r="U1173" s="5" t="n">
        <f aca="false">IF($C1173=const_one,Sensitivity!$D$1110*$T1173,const_zero)</f>
        <v>0</v>
      </c>
      <c r="V1173" s="5" t="n">
        <f aca="false">IF($D1173=const_one,Sensitivity!$Y$1110*$T1173,const_zero)</f>
        <v>0</v>
      </c>
      <c r="W1173" s="5" t="n">
        <f aca="false">IF($E1173=const_one,Sensitivity!$V$1110*$T1173,const_zero)</f>
        <v>0</v>
      </c>
      <c r="X1173" s="5" t="n">
        <f aca="false">IF($F1173=const_one,Sensitivity!$S$1110*$T1173,const_zero)</f>
        <v>258066670.994006</v>
      </c>
      <c r="Y1173" s="5" t="n">
        <f aca="false">IF($G1173=const_one,Sensitivity!$P$1110*$T1173,const_zero)</f>
        <v>0</v>
      </c>
      <c r="Z1173" s="5" t="n">
        <f aca="false">IF($H1173=const_one,Sensitivity!$M$1110*$T1173,const_zero)</f>
        <v>0</v>
      </c>
      <c r="AA1173" s="5" t="n">
        <f aca="false">IF($I1173=const_one,Sensitivity!$J$1110*$T1173,const_zero)</f>
        <v>0</v>
      </c>
      <c r="AB1173" s="5" t="n">
        <f aca="false">(Sensitivity!$AE$1110+Sensitivity!$AJ$1110)*$T1173</f>
        <v>27863863.8263795</v>
      </c>
      <c r="AC1173" s="5" t="n">
        <f aca="false">common_rsa_total*$T1173</f>
        <v>967750016.227524</v>
      </c>
      <c r="AD1173" s="5" t="n">
        <f aca="false">IF($S1173=const_one,pre_f_options_issued*($T1173-option_strike_usd),const_zero)</f>
        <v>266319448.95209</v>
      </c>
      <c r="AE1173" s="5" t="n">
        <f aca="false">J1173+U1173</f>
        <v>30000000</v>
      </c>
      <c r="AF1173" s="5" t="n">
        <f aca="false">K1173+V1173</f>
        <v>300000000</v>
      </c>
      <c r="AG1173" s="5" t="n">
        <f aca="false">L1173+W1173</f>
        <v>100000000</v>
      </c>
      <c r="AH1173" s="5" t="n">
        <f aca="false">M1173+X1173</f>
        <v>258066670.994006</v>
      </c>
      <c r="AI1173" s="5" t="n">
        <f aca="false">N1173+Y1173</f>
        <v>30000000</v>
      </c>
      <c r="AJ1173" s="5" t="n">
        <f aca="false">O1173+Z1173</f>
        <v>15000000</v>
      </c>
      <c r="AK1173" s="5" t="n">
        <f aca="false">P1173+AA1173</f>
        <v>5000000</v>
      </c>
      <c r="AL1173" s="5" t="n">
        <f aca="false">INDEX($AE$1165:$AE$1292,$B1173-$C1173*1+const_one)</f>
        <v>30000000</v>
      </c>
      <c r="AM1173" s="5" t="n">
        <f aca="false">INDEX($AF$1165:$AF$1292,$B1173-$D1173*2+const_one)</f>
        <v>300000000</v>
      </c>
      <c r="AN1173" s="5" t="n">
        <f aca="false">INDEX($AG$1165:$AG$1292,$B1173-$E1173*4+const_one)</f>
        <v>100000000</v>
      </c>
      <c r="AO1173" s="5" t="n">
        <f aca="false">INDEX($AH$1165:$AH$1292,$B1173-$F1173*8+const_one)</f>
        <v>60000000</v>
      </c>
      <c r="AP1173" s="5" t="n">
        <f aca="false">INDEX($AI$1165:$AI$1292,$B1173-$G1173*16+const_one)</f>
        <v>30000000</v>
      </c>
      <c r="AQ1173" s="5" t="n">
        <f aca="false">INDEX($AJ$1165:$AJ$1292,$B1173-$H1173*32+const_one)</f>
        <v>15000000</v>
      </c>
      <c r="AR1173" s="5" t="n">
        <f aca="false">INDEX($AK$1165:$AK$1292,$B1173-$I1173*64+const_one)</f>
        <v>5000000</v>
      </c>
      <c r="AS1173" s="5" t="n">
        <f aca="false">INDEX($AE$1165:$AE$1292,$B1173+(const_one-$C1173)*1+const_one)</f>
        <v>65079514.8695594</v>
      </c>
      <c r="AT1173" s="5" t="n">
        <f aca="false">INDEX($AF$1165:$AF$1292,$B1173+(const_one-$D1173)*2+const_one)</f>
        <v>549015348.385128</v>
      </c>
      <c r="AU1173" s="5" t="n">
        <f aca="false">INDEX($AG$1165:$AG$1292,$B1173+(const_one-$E1173)*4+const_one)</f>
        <v>176239559.538976</v>
      </c>
      <c r="AV1173" s="5" t="n">
        <f aca="false">INDEX($AH$1165:$AH$1292,$B1173+(const_one-$F1173)*8+const_one)</f>
        <v>258066670.994006</v>
      </c>
      <c r="AW1173" s="5" t="n">
        <f aca="false">INDEX($AI$1165:$AI$1292,$B1173+(const_one-$G1173)*16+const_one)</f>
        <v>271429817.223901</v>
      </c>
      <c r="AX1173" s="5" t="n">
        <f aca="false">INDEX($AJ$1165:$AJ$1292,$B1173+(const_one-$H1173)*32+const_one)</f>
        <v>401244695.864251</v>
      </c>
      <c r="AY1173" s="5" t="n">
        <f aca="false">INDEX($AK$1165:$AK$1292,$B1173+(const_one-$I1173)*64+const_one)</f>
        <v>398634974.265134</v>
      </c>
      <c r="AZ1173" s="5" t="n">
        <f aca="false">--($C1173=--(AS1173&gt;AL1173))</f>
        <v>0</v>
      </c>
      <c r="BA1173" s="5" t="n">
        <f aca="false">--($D1173=--(AT1173&gt;AM1173))</f>
        <v>0</v>
      </c>
      <c r="BB1173" s="5" t="n">
        <f aca="false">--($E1173=--(AU1173&gt;AN1173))</f>
        <v>0</v>
      </c>
      <c r="BC1173" s="5" t="n">
        <f aca="false">--($F1173=--(AV1173&gt;AO1173))</f>
        <v>1</v>
      </c>
      <c r="BD1173" s="5" t="n">
        <f aca="false">--($G1173=--(AW1173&gt;AP1173))</f>
        <v>0</v>
      </c>
      <c r="BE1173" s="5" t="n">
        <f aca="false">--($H1173=--(AX1173&gt;AQ1173))</f>
        <v>0</v>
      </c>
      <c r="BF1173" s="5" t="n">
        <f aca="false">--($I1173=--(AY1173&gt;AR1173))</f>
        <v>0</v>
      </c>
      <c r="BG1173" s="5" t="n">
        <f aca="false">SUM(AZ1173:BF1173)</f>
        <v>1</v>
      </c>
      <c r="BH1173" s="5" t="n">
        <f aca="false">SUM(AE1173:AK1173)+AB1173+AC1173+AD1173</f>
        <v>2000000000</v>
      </c>
    </row>
    <row r="1174" customFormat="false" ht="15" hidden="true" customHeight="false" outlineLevel="0" collapsed="false">
      <c r="A1174" s="5" t="n">
        <f aca="false">sensitivity_exit_usd</f>
        <v>2000000000</v>
      </c>
      <c r="B1174" s="2" t="n">
        <f aca="false">ROW()-ROW($B$1165)</f>
        <v>9</v>
      </c>
      <c r="C1174" s="2" t="n">
        <f aca="false">MOD(QUOTIENT($B1174,1),2)</f>
        <v>1</v>
      </c>
      <c r="D1174" s="2" t="n">
        <f aca="false">MOD(QUOTIENT($B1174,2),2)</f>
        <v>0</v>
      </c>
      <c r="E1174" s="2" t="n">
        <f aca="false">MOD(QUOTIENT($B1174,4),2)</f>
        <v>0</v>
      </c>
      <c r="F1174" s="2" t="n">
        <f aca="false">MOD(QUOTIENT($B1174,8),2)</f>
        <v>1</v>
      </c>
      <c r="G1174" s="2" t="n">
        <f aca="false">MOD(QUOTIENT($B1174,16),2)</f>
        <v>0</v>
      </c>
      <c r="H1174" s="2" t="n">
        <f aca="false">MOD(QUOTIENT($B1174,32),2)</f>
        <v>0</v>
      </c>
      <c r="I1174" s="2" t="n">
        <f aca="false">MOD(QUOTIENT($B1174,64),2)</f>
        <v>0</v>
      </c>
      <c r="J1174" s="5" t="n">
        <f aca="false">IF($C1174=const_zero,MIN(class_series_f_invested_usd,MAX(const_zero,$A1174)),const_zero)</f>
        <v>0</v>
      </c>
      <c r="K1174" s="5" t="n">
        <f aca="false">IF($D1174=const_zero,MIN(class_series_e_invested_usd,MAX(const_zero,$A1174-SUM($J1174:$J1174))),const_zero)</f>
        <v>300000000</v>
      </c>
      <c r="L1174" s="5" t="n">
        <f aca="false">IF($E1174=const_zero,MIN(class_series_d_invested_usd,MAX(const_zero,$A1174-SUM($J1174:$K1174))),const_zero)</f>
        <v>100000000</v>
      </c>
      <c r="M1174" s="5" t="n">
        <f aca="false">IF($F1174=const_zero,MIN(class_series_c_invested_usd,MAX(const_zero,$A1174-SUM($J1174:$L1174))),const_zero)</f>
        <v>0</v>
      </c>
      <c r="N1174" s="5" t="n">
        <f aca="false">IF($G1174=const_zero,MIN(class_series_b_invested_usd,MAX(const_zero,$A1174-SUM($J1174:$M1174))),const_zero)</f>
        <v>30000000</v>
      </c>
      <c r="O1174" s="5" t="n">
        <f aca="false">IF($H1174=const_zero,MIN(class_series_a_invested_usd,MAX(const_zero,$A1174-SUM($J1174:$N1174))),const_zero)</f>
        <v>15000000</v>
      </c>
      <c r="P1174" s="5" t="n">
        <f aca="false">IF($I1174=const_zero,MIN(class_seed_invested_usd,MAX(const_zero,$A1174-SUM($J1174:$O1174))),const_zero)</f>
        <v>5000000</v>
      </c>
      <c r="Q1174" s="5" t="n">
        <f aca="false">MAX(const_zero,$A1174-SUM($J1174:$P1174))</f>
        <v>1550000000</v>
      </c>
      <c r="R1174" s="9" t="n">
        <f aca="false">common_rsa_total+Sensitivity!$AE$1110+Sensitivity!$AJ$1110+IF($C1174=const_one,Sensitivity!$D$1110,const_zero)+IF($D1174=const_one,Sensitivity!$Y$1110,const_zero)+IF($E1174=const_one,Sensitivity!$V$1110,const_zero)+IF($F1174=const_one,Sensitivity!$S$1110,const_zero)+IF($G1174=const_one,Sensitivity!$P$1110,const_zero)+IF($H1174=const_one,Sensitivity!$M$1110,const_zero)+IF($I1174=const_one,Sensitivity!$J$1110,const_zero)</f>
        <v>12278640.1306018</v>
      </c>
      <c r="S1174" s="23" t="b">
        <f aca="false">IF($R1174&gt;const_zero,--($Q1174&gt;option_strike_usd*$R1174),const_zero)</f>
        <v>1</v>
      </c>
      <c r="T1174" s="7" t="n">
        <f aca="false">IF($R1174&gt;const_zero,IF($S1174=const_one,($Q1174+option_strike_usd*pre_f_options_issued)/($R1174+pre_f_options_issued),$Q1174/$R1174),const_zero)</f>
        <v>105.05026080074</v>
      </c>
      <c r="U1174" s="5" t="n">
        <f aca="false">IF($C1174=const_one,Sensitivity!$D$1110*$T1174,const_zero)</f>
        <v>65079514.8695594</v>
      </c>
      <c r="V1174" s="5" t="n">
        <f aca="false">IF($D1174=const_one,Sensitivity!$Y$1110*$T1174,const_zero)</f>
        <v>0</v>
      </c>
      <c r="W1174" s="5" t="n">
        <f aca="false">IF($E1174=const_one,Sensitivity!$V$1110*$T1174,const_zero)</f>
        <v>0</v>
      </c>
      <c r="X1174" s="5" t="n">
        <f aca="false">IF($F1174=const_one,Sensitivity!$S$1110*$T1174,const_zero)</f>
        <v>252120625.921775</v>
      </c>
      <c r="Y1174" s="5" t="n">
        <f aca="false">IF($G1174=const_one,Sensitivity!$P$1110*$T1174,const_zero)</f>
        <v>0</v>
      </c>
      <c r="Z1174" s="5" t="n">
        <f aca="false">IF($H1174=const_one,Sensitivity!$M$1110*$T1174,const_zero)</f>
        <v>0</v>
      </c>
      <c r="AA1174" s="5" t="n">
        <f aca="false">IF($I1174=const_one,Sensitivity!$J$1110*$T1174,const_zero)</f>
        <v>0</v>
      </c>
      <c r="AB1174" s="5" t="n">
        <f aca="false">(Sensitivity!$AE$1110+Sensitivity!$AJ$1110)*$T1174</f>
        <v>27221860.000159</v>
      </c>
      <c r="AC1174" s="5" t="n">
        <f aca="false">common_rsa_total*$T1174</f>
        <v>945452347.206657</v>
      </c>
      <c r="AD1174" s="5" t="n">
        <f aca="false">IF($S1174=const_one,pre_f_options_issued*($T1174-option_strike_usd),const_zero)</f>
        <v>260125652.001849</v>
      </c>
      <c r="AE1174" s="5" t="n">
        <f aca="false">J1174+U1174</f>
        <v>65079514.8695594</v>
      </c>
      <c r="AF1174" s="5" t="n">
        <f aca="false">K1174+V1174</f>
        <v>300000000</v>
      </c>
      <c r="AG1174" s="5" t="n">
        <f aca="false">L1174+W1174</f>
        <v>100000000</v>
      </c>
      <c r="AH1174" s="5" t="n">
        <f aca="false">M1174+X1174</f>
        <v>252120625.921775</v>
      </c>
      <c r="AI1174" s="5" t="n">
        <f aca="false">N1174+Y1174</f>
        <v>30000000</v>
      </c>
      <c r="AJ1174" s="5" t="n">
        <f aca="false">O1174+Z1174</f>
        <v>15000000</v>
      </c>
      <c r="AK1174" s="5" t="n">
        <f aca="false">P1174+AA1174</f>
        <v>5000000</v>
      </c>
      <c r="AL1174" s="5" t="n">
        <f aca="false">INDEX($AE$1165:$AE$1292,$B1174-$C1174*1+const_one)</f>
        <v>30000000</v>
      </c>
      <c r="AM1174" s="5" t="n">
        <f aca="false">INDEX($AF$1165:$AF$1292,$B1174-$D1174*2+const_one)</f>
        <v>300000000</v>
      </c>
      <c r="AN1174" s="5" t="n">
        <f aca="false">INDEX($AG$1165:$AG$1292,$B1174-$E1174*4+const_one)</f>
        <v>100000000</v>
      </c>
      <c r="AO1174" s="5" t="n">
        <f aca="false">INDEX($AH$1165:$AH$1292,$B1174-$F1174*8+const_one)</f>
        <v>60000000</v>
      </c>
      <c r="AP1174" s="5" t="n">
        <f aca="false">INDEX($AI$1165:$AI$1292,$B1174-$G1174*16+const_one)</f>
        <v>30000000</v>
      </c>
      <c r="AQ1174" s="5" t="n">
        <f aca="false">INDEX($AJ$1165:$AJ$1292,$B1174-$H1174*32+const_one)</f>
        <v>15000000</v>
      </c>
      <c r="AR1174" s="5" t="n">
        <f aca="false">INDEX($AK$1165:$AK$1292,$B1174-$I1174*64+const_one)</f>
        <v>5000000</v>
      </c>
      <c r="AS1174" s="5" t="n">
        <f aca="false">INDEX($AE$1165:$AE$1292,$B1174+(const_one-$C1174)*1+const_one)</f>
        <v>65079514.8695594</v>
      </c>
      <c r="AT1174" s="5" t="n">
        <f aca="false">INDEX($AF$1165:$AF$1292,$B1174+(const_one-$D1174)*2+const_one)</f>
        <v>541497486.117069</v>
      </c>
      <c r="AU1174" s="5" t="n">
        <f aca="false">INDEX($AG$1165:$AG$1292,$B1174+(const_one-$E1174)*4+const_one)</f>
        <v>172760448.654468</v>
      </c>
      <c r="AV1174" s="5" t="n">
        <f aca="false">INDEX($AH$1165:$AH$1292,$B1174+(const_one-$F1174)*8+const_one)</f>
        <v>252120625.921775</v>
      </c>
      <c r="AW1174" s="5" t="n">
        <f aca="false">INDEX($AI$1165:$AI$1292,$B1174+(const_one-$G1174)*16+const_one)</f>
        <v>267033921.893063</v>
      </c>
      <c r="AX1174" s="5" t="n">
        <f aca="false">INDEX($AJ$1165:$AJ$1292,$B1174+(const_one-$H1174)*32+const_one)</f>
        <v>396260812.080487</v>
      </c>
      <c r="AY1174" s="5" t="n">
        <f aca="false">INDEX($AK$1165:$AK$1292,$B1174+(const_one-$I1174)*64+const_one)</f>
        <v>393732832.418092</v>
      </c>
      <c r="AZ1174" s="5" t="n">
        <f aca="false">--($C1174=--(AS1174&gt;AL1174))</f>
        <v>1</v>
      </c>
      <c r="BA1174" s="5" t="n">
        <f aca="false">--($D1174=--(AT1174&gt;AM1174))</f>
        <v>0</v>
      </c>
      <c r="BB1174" s="5" t="n">
        <f aca="false">--($E1174=--(AU1174&gt;AN1174))</f>
        <v>0</v>
      </c>
      <c r="BC1174" s="5" t="n">
        <f aca="false">--($F1174=--(AV1174&gt;AO1174))</f>
        <v>1</v>
      </c>
      <c r="BD1174" s="5" t="n">
        <f aca="false">--($G1174=--(AW1174&gt;AP1174))</f>
        <v>0</v>
      </c>
      <c r="BE1174" s="5" t="n">
        <f aca="false">--($H1174=--(AX1174&gt;AQ1174))</f>
        <v>0</v>
      </c>
      <c r="BF1174" s="5" t="n">
        <f aca="false">--($I1174=--(AY1174&gt;AR1174))</f>
        <v>0</v>
      </c>
      <c r="BG1174" s="5" t="n">
        <f aca="false">SUM(AZ1174:BF1174)</f>
        <v>2</v>
      </c>
      <c r="BH1174" s="5" t="n">
        <f aca="false">SUM(AE1174:AK1174)+AB1174+AC1174+AD1174</f>
        <v>2000000000</v>
      </c>
    </row>
    <row r="1175" customFormat="false" ht="15" hidden="true" customHeight="false" outlineLevel="0" collapsed="false">
      <c r="A1175" s="5" t="n">
        <f aca="false">sensitivity_exit_usd</f>
        <v>2000000000</v>
      </c>
      <c r="B1175" s="2" t="n">
        <f aca="false">ROW()-ROW($B$1165)</f>
        <v>10</v>
      </c>
      <c r="C1175" s="2" t="n">
        <f aca="false">MOD(QUOTIENT($B1175,1),2)</f>
        <v>0</v>
      </c>
      <c r="D1175" s="2" t="n">
        <f aca="false">MOD(QUOTIENT($B1175,2),2)</f>
        <v>1</v>
      </c>
      <c r="E1175" s="2" t="n">
        <f aca="false">MOD(QUOTIENT($B1175,4),2)</f>
        <v>0</v>
      </c>
      <c r="F1175" s="2" t="n">
        <f aca="false">MOD(QUOTIENT($B1175,8),2)</f>
        <v>1</v>
      </c>
      <c r="G1175" s="2" t="n">
        <f aca="false">MOD(QUOTIENT($B1175,16),2)</f>
        <v>0</v>
      </c>
      <c r="H1175" s="2" t="n">
        <f aca="false">MOD(QUOTIENT($B1175,32),2)</f>
        <v>0</v>
      </c>
      <c r="I1175" s="2" t="n">
        <f aca="false">MOD(QUOTIENT($B1175,64),2)</f>
        <v>0</v>
      </c>
      <c r="J1175" s="5" t="n">
        <f aca="false">IF($C1175=const_zero,MIN(class_series_f_invested_usd,MAX(const_zero,$A1175)),const_zero)</f>
        <v>30000000</v>
      </c>
      <c r="K1175" s="5" t="n">
        <f aca="false">IF($D1175=const_zero,MIN(class_series_e_invested_usd,MAX(const_zero,$A1175-SUM($J1175:$J1175))),const_zero)</f>
        <v>0</v>
      </c>
      <c r="L1175" s="5" t="n">
        <f aca="false">IF($E1175=const_zero,MIN(class_series_d_invested_usd,MAX(const_zero,$A1175-SUM($J1175:$K1175))),const_zero)</f>
        <v>100000000</v>
      </c>
      <c r="M1175" s="5" t="n">
        <f aca="false">IF($F1175=const_zero,MIN(class_series_c_invested_usd,MAX(const_zero,$A1175-SUM($J1175:$L1175))),const_zero)</f>
        <v>0</v>
      </c>
      <c r="N1175" s="5" t="n">
        <f aca="false">IF($G1175=const_zero,MIN(class_series_b_invested_usd,MAX(const_zero,$A1175-SUM($J1175:$M1175))),const_zero)</f>
        <v>30000000</v>
      </c>
      <c r="O1175" s="5" t="n">
        <f aca="false">IF($H1175=const_zero,MIN(class_series_a_invested_usd,MAX(const_zero,$A1175-SUM($J1175:$N1175))),const_zero)</f>
        <v>15000000</v>
      </c>
      <c r="P1175" s="5" t="n">
        <f aca="false">IF($I1175=const_zero,MIN(class_seed_invested_usd,MAX(const_zero,$A1175-SUM($J1175:$O1175))),const_zero)</f>
        <v>5000000</v>
      </c>
      <c r="Q1175" s="5" t="n">
        <f aca="false">MAX(const_zero,$A1175-SUM($J1175:$P1175))</f>
        <v>1820000000</v>
      </c>
      <c r="R1175" s="9" t="n">
        <f aca="false">common_rsa_total+Sensitivity!$AE$1110+Sensitivity!$AJ$1110+IF($C1175=const_one,Sensitivity!$D$1110,const_zero)+IF($D1175=const_one,Sensitivity!$Y$1110,const_zero)+IF($E1175=const_one,Sensitivity!$V$1110,const_zero)+IF($F1175=const_one,Sensitivity!$S$1110,const_zero)+IF($G1175=const_one,Sensitivity!$P$1110,const_zero)+IF($H1175=const_one,Sensitivity!$M$1110,const_zero)+IF($I1175=const_one,Sensitivity!$J$1110,const_zero)</f>
        <v>17763312.6498648</v>
      </c>
      <c r="S1175" s="23" t="b">
        <f aca="false">IF($R1175&gt;const_zero,--($Q1175&gt;option_strike_usd*$R1175),const_zero)</f>
        <v>1</v>
      </c>
      <c r="T1175" s="7" t="n">
        <f aca="false">IF($R1175&gt;const_zero,IF($S1175=const_one,($Q1175+option_strike_usd*pre_f_options_issued)/($R1175+pre_f_options_issued),$Q1175/$R1175),const_zero)</f>
        <v>89.9408715391932</v>
      </c>
      <c r="U1175" s="5" t="n">
        <f aca="false">IF($C1175=const_one,Sensitivity!$D$1110*$T1175,const_zero)</f>
        <v>0</v>
      </c>
      <c r="V1175" s="5" t="n">
        <f aca="false">IF($D1175=const_one,Sensitivity!$Y$1110*$T1175,const_zero)</f>
        <v>549015348.385128</v>
      </c>
      <c r="W1175" s="5" t="n">
        <f aca="false">IF($E1175=const_one,Sensitivity!$V$1110*$T1175,const_zero)</f>
        <v>0</v>
      </c>
      <c r="X1175" s="5" t="n">
        <f aca="false">IF($F1175=const_one,Sensitivity!$S$1110*$T1175,const_zero)</f>
        <v>215858091.694064</v>
      </c>
      <c r="Y1175" s="5" t="n">
        <f aca="false">IF($G1175=const_one,Sensitivity!$P$1110*$T1175,const_zero)</f>
        <v>0</v>
      </c>
      <c r="Z1175" s="5" t="n">
        <f aca="false">IF($H1175=const_one,Sensitivity!$M$1110*$T1175,const_zero)</f>
        <v>0</v>
      </c>
      <c r="AA1175" s="5" t="n">
        <f aca="false">IF($I1175=const_one,Sensitivity!$J$1110*$T1175,const_zero)</f>
        <v>0</v>
      </c>
      <c r="AB1175" s="5" t="n">
        <f aca="false">(Sensitivity!$AE$1110+Sensitivity!$AJ$1110)*$T1175</f>
        <v>23306537.2200862</v>
      </c>
      <c r="AC1175" s="5" t="n">
        <f aca="false">common_rsa_total*$T1175</f>
        <v>809467843.852739</v>
      </c>
      <c r="AD1175" s="5" t="n">
        <f aca="false">IF($S1175=const_one,pre_f_options_issued*($T1175-option_strike_usd),const_zero)</f>
        <v>222352178.847983</v>
      </c>
      <c r="AE1175" s="5" t="n">
        <f aca="false">J1175+U1175</f>
        <v>30000000</v>
      </c>
      <c r="AF1175" s="5" t="n">
        <f aca="false">K1175+V1175</f>
        <v>549015348.385128</v>
      </c>
      <c r="AG1175" s="5" t="n">
        <f aca="false">L1175+W1175</f>
        <v>100000000</v>
      </c>
      <c r="AH1175" s="5" t="n">
        <f aca="false">M1175+X1175</f>
        <v>215858091.694064</v>
      </c>
      <c r="AI1175" s="5" t="n">
        <f aca="false">N1175+Y1175</f>
        <v>30000000</v>
      </c>
      <c r="AJ1175" s="5" t="n">
        <f aca="false">O1175+Z1175</f>
        <v>15000000</v>
      </c>
      <c r="AK1175" s="5" t="n">
        <f aca="false">P1175+AA1175</f>
        <v>5000000</v>
      </c>
      <c r="AL1175" s="5" t="n">
        <f aca="false">INDEX($AE$1165:$AE$1292,$B1175-$C1175*1+const_one)</f>
        <v>30000000</v>
      </c>
      <c r="AM1175" s="5" t="n">
        <f aca="false">INDEX($AF$1165:$AF$1292,$B1175-$D1175*2+const_one)</f>
        <v>300000000</v>
      </c>
      <c r="AN1175" s="5" t="n">
        <f aca="false">INDEX($AG$1165:$AG$1292,$B1175-$E1175*4+const_one)</f>
        <v>100000000</v>
      </c>
      <c r="AO1175" s="5" t="n">
        <f aca="false">INDEX($AH$1165:$AH$1292,$B1175-$F1175*8+const_one)</f>
        <v>60000000</v>
      </c>
      <c r="AP1175" s="5" t="n">
        <f aca="false">INDEX($AI$1165:$AI$1292,$B1175-$G1175*16+const_one)</f>
        <v>30000000</v>
      </c>
      <c r="AQ1175" s="5" t="n">
        <f aca="false">INDEX($AJ$1165:$AJ$1292,$B1175-$H1175*32+const_one)</f>
        <v>15000000</v>
      </c>
      <c r="AR1175" s="5" t="n">
        <f aca="false">INDEX($AK$1165:$AK$1292,$B1175-$I1175*64+const_one)</f>
        <v>5000000</v>
      </c>
      <c r="AS1175" s="5" t="n">
        <f aca="false">INDEX($AE$1165:$AE$1292,$B1175+(const_one-$C1175)*1+const_one)</f>
        <v>54956140.1586306</v>
      </c>
      <c r="AT1175" s="5" t="n">
        <f aca="false">INDEX($AF$1165:$AF$1292,$B1175+(const_one-$D1175)*2+const_one)</f>
        <v>549015348.385128</v>
      </c>
      <c r="AU1175" s="5" t="n">
        <f aca="false">INDEX($AG$1165:$AG$1292,$B1175+(const_one-$E1175)*4+const_one)</f>
        <v>150855020.307079</v>
      </c>
      <c r="AV1175" s="5" t="n">
        <f aca="false">INDEX($AH$1165:$AH$1292,$B1175+(const_one-$F1175)*8+const_one)</f>
        <v>215858091.694064</v>
      </c>
      <c r="AW1175" s="5" t="n">
        <f aca="false">INDEX($AI$1165:$AI$1292,$B1175+(const_one-$G1175)*16+const_one)</f>
        <v>238895469.602533</v>
      </c>
      <c r="AX1175" s="5" t="n">
        <f aca="false">INDEX($AJ$1165:$AJ$1292,$B1175+(const_one-$H1175)*32+const_one)</f>
        <v>363669647.260181</v>
      </c>
      <c r="AY1175" s="5" t="n">
        <f aca="false">INDEX($AK$1165:$AK$1292,$B1175+(const_one-$I1175)*64+const_one)</f>
        <v>361690492.717268</v>
      </c>
      <c r="AZ1175" s="5" t="n">
        <f aca="false">--($C1175=--(AS1175&gt;AL1175))</f>
        <v>0</v>
      </c>
      <c r="BA1175" s="5" t="n">
        <f aca="false">--($D1175=--(AT1175&gt;AM1175))</f>
        <v>1</v>
      </c>
      <c r="BB1175" s="5" t="n">
        <f aca="false">--($E1175=--(AU1175&gt;AN1175))</f>
        <v>0</v>
      </c>
      <c r="BC1175" s="5" t="n">
        <f aca="false">--($F1175=--(AV1175&gt;AO1175))</f>
        <v>1</v>
      </c>
      <c r="BD1175" s="5" t="n">
        <f aca="false">--($G1175=--(AW1175&gt;AP1175))</f>
        <v>0</v>
      </c>
      <c r="BE1175" s="5" t="n">
        <f aca="false">--($H1175=--(AX1175&gt;AQ1175))</f>
        <v>0</v>
      </c>
      <c r="BF1175" s="5" t="n">
        <f aca="false">--($I1175=--(AY1175&gt;AR1175))</f>
        <v>0</v>
      </c>
      <c r="BG1175" s="5" t="n">
        <f aca="false">SUM(AZ1175:BF1175)</f>
        <v>2</v>
      </c>
      <c r="BH1175" s="5" t="n">
        <f aca="false">SUM(AE1175:AK1175)+AB1175+AC1175+AD1175</f>
        <v>2000000000</v>
      </c>
    </row>
    <row r="1176" customFormat="false" ht="15" hidden="true" customHeight="false" outlineLevel="0" collapsed="false">
      <c r="A1176" s="5" t="n">
        <f aca="false">sensitivity_exit_usd</f>
        <v>2000000000</v>
      </c>
      <c r="B1176" s="2" t="n">
        <f aca="false">ROW()-ROW($B$1165)</f>
        <v>11</v>
      </c>
      <c r="C1176" s="2" t="n">
        <f aca="false">MOD(QUOTIENT($B1176,1),2)</f>
        <v>1</v>
      </c>
      <c r="D1176" s="2" t="n">
        <f aca="false">MOD(QUOTIENT($B1176,2),2)</f>
        <v>1</v>
      </c>
      <c r="E1176" s="2" t="n">
        <f aca="false">MOD(QUOTIENT($B1176,4),2)</f>
        <v>0</v>
      </c>
      <c r="F1176" s="2" t="n">
        <f aca="false">MOD(QUOTIENT($B1176,8),2)</f>
        <v>1</v>
      </c>
      <c r="G1176" s="2" t="n">
        <f aca="false">MOD(QUOTIENT($B1176,16),2)</f>
        <v>0</v>
      </c>
      <c r="H1176" s="2" t="n">
        <f aca="false">MOD(QUOTIENT($B1176,32),2)</f>
        <v>0</v>
      </c>
      <c r="I1176" s="2" t="n">
        <f aca="false">MOD(QUOTIENT($B1176,64),2)</f>
        <v>0</v>
      </c>
      <c r="J1176" s="5" t="n">
        <f aca="false">IF($C1176=const_zero,MIN(class_series_f_invested_usd,MAX(const_zero,$A1176)),const_zero)</f>
        <v>0</v>
      </c>
      <c r="K1176" s="5" t="n">
        <f aca="false">IF($D1176=const_zero,MIN(class_series_e_invested_usd,MAX(const_zero,$A1176-SUM($J1176:$J1176))),const_zero)</f>
        <v>0</v>
      </c>
      <c r="L1176" s="5" t="n">
        <f aca="false">IF($E1176=const_zero,MIN(class_series_d_invested_usd,MAX(const_zero,$A1176-SUM($J1176:$K1176))),const_zero)</f>
        <v>100000000</v>
      </c>
      <c r="M1176" s="5" t="n">
        <f aca="false">IF($F1176=const_zero,MIN(class_series_c_invested_usd,MAX(const_zero,$A1176-SUM($J1176:$L1176))),const_zero)</f>
        <v>0</v>
      </c>
      <c r="N1176" s="5" t="n">
        <f aca="false">IF($G1176=const_zero,MIN(class_series_b_invested_usd,MAX(const_zero,$A1176-SUM($J1176:$M1176))),const_zero)</f>
        <v>30000000</v>
      </c>
      <c r="O1176" s="5" t="n">
        <f aca="false">IF($H1176=const_zero,MIN(class_series_a_invested_usd,MAX(const_zero,$A1176-SUM($J1176:$N1176))),const_zero)</f>
        <v>15000000</v>
      </c>
      <c r="P1176" s="5" t="n">
        <f aca="false">IF($I1176=const_zero,MIN(class_seed_invested_usd,MAX(const_zero,$A1176-SUM($J1176:$O1176))),const_zero)</f>
        <v>5000000</v>
      </c>
      <c r="Q1176" s="5" t="n">
        <f aca="false">MAX(const_zero,$A1176-SUM($J1176:$P1176))</f>
        <v>1850000000</v>
      </c>
      <c r="R1176" s="9" t="n">
        <f aca="false">common_rsa_total+Sensitivity!$AE$1110+Sensitivity!$AJ$1110+IF($C1176=const_one,Sensitivity!$D$1110,const_zero)+IF($D1176=const_one,Sensitivity!$Y$1110,const_zero)+IF($E1176=const_one,Sensitivity!$V$1110,const_zero)+IF($F1176=const_one,Sensitivity!$S$1110,const_zero)+IF($G1176=const_one,Sensitivity!$P$1110,const_zero)+IF($H1176=const_one,Sensitivity!$M$1110,const_zero)+IF($I1176=const_one,Sensitivity!$J$1110,const_zero)</f>
        <v>18382821.010658</v>
      </c>
      <c r="S1176" s="23" t="b">
        <f aca="false">IF($R1176&gt;const_zero,--($Q1176&gt;option_strike_usd*$R1176),const_zero)</f>
        <v>1</v>
      </c>
      <c r="T1176" s="7" t="n">
        <f aca="false">IF($R1176&gt;const_zero,IF($S1176=const_one,($Q1176+option_strike_usd*pre_f_options_issued)/($R1176+pre_f_options_issued),$Q1176/$R1176),const_zero)</f>
        <v>88.7092792230772</v>
      </c>
      <c r="U1176" s="5" t="n">
        <f aca="false">IF($C1176=const_one,Sensitivity!$D$1110*$T1176,const_zero)</f>
        <v>54956140.1586306</v>
      </c>
      <c r="V1176" s="5" t="n">
        <f aca="false">IF($D1176=const_one,Sensitivity!$Y$1110*$T1176,const_zero)</f>
        <v>541497486.117069</v>
      </c>
      <c r="W1176" s="5" t="n">
        <f aca="false">IF($E1176=const_one,Sensitivity!$V$1110*$T1176,const_zero)</f>
        <v>0</v>
      </c>
      <c r="X1176" s="5" t="n">
        <f aca="false">IF($F1176=const_one,Sensitivity!$S$1110*$T1176,const_zero)</f>
        <v>212902270.135385</v>
      </c>
      <c r="Y1176" s="5" t="n">
        <f aca="false">IF($G1176=const_one,Sensitivity!$P$1110*$T1176,const_zero)</f>
        <v>0</v>
      </c>
      <c r="Z1176" s="5" t="n">
        <f aca="false">IF($H1176=const_one,Sensitivity!$M$1110*$T1176,const_zero)</f>
        <v>0</v>
      </c>
      <c r="AA1176" s="5" t="n">
        <f aca="false">IF($I1176=const_one,Sensitivity!$J$1110*$T1176,const_zero)</f>
        <v>0</v>
      </c>
      <c r="AB1176" s="5" t="n">
        <f aca="false">(Sensitivity!$AE$1110+Sensitivity!$AJ$1110)*$T1176</f>
        <v>22987392.5235282</v>
      </c>
      <c r="AC1176" s="5" t="n">
        <f aca="false">common_rsa_total*$T1176</f>
        <v>798383513.007695</v>
      </c>
      <c r="AD1176" s="5" t="n">
        <f aca="false">IF($S1176=const_one,pre_f_options_issued*($T1176-option_strike_usd),const_zero)</f>
        <v>219273198.057693</v>
      </c>
      <c r="AE1176" s="5" t="n">
        <f aca="false">J1176+U1176</f>
        <v>54956140.1586306</v>
      </c>
      <c r="AF1176" s="5" t="n">
        <f aca="false">K1176+V1176</f>
        <v>541497486.117069</v>
      </c>
      <c r="AG1176" s="5" t="n">
        <f aca="false">L1176+W1176</f>
        <v>100000000</v>
      </c>
      <c r="AH1176" s="5" t="n">
        <f aca="false">M1176+X1176</f>
        <v>212902270.135385</v>
      </c>
      <c r="AI1176" s="5" t="n">
        <f aca="false">N1176+Y1176</f>
        <v>30000000</v>
      </c>
      <c r="AJ1176" s="5" t="n">
        <f aca="false">O1176+Z1176</f>
        <v>15000000</v>
      </c>
      <c r="AK1176" s="5" t="n">
        <f aca="false">P1176+AA1176</f>
        <v>5000000</v>
      </c>
      <c r="AL1176" s="5" t="n">
        <f aca="false">INDEX($AE$1165:$AE$1292,$B1176-$C1176*1+const_one)</f>
        <v>30000000</v>
      </c>
      <c r="AM1176" s="5" t="n">
        <f aca="false">INDEX($AF$1165:$AF$1292,$B1176-$D1176*2+const_one)</f>
        <v>300000000</v>
      </c>
      <c r="AN1176" s="5" t="n">
        <f aca="false">INDEX($AG$1165:$AG$1292,$B1176-$E1176*4+const_one)</f>
        <v>100000000</v>
      </c>
      <c r="AO1176" s="5" t="n">
        <f aca="false">INDEX($AH$1165:$AH$1292,$B1176-$F1176*8+const_one)</f>
        <v>60000000</v>
      </c>
      <c r="AP1176" s="5" t="n">
        <f aca="false">INDEX($AI$1165:$AI$1292,$B1176-$G1176*16+const_one)</f>
        <v>30000000</v>
      </c>
      <c r="AQ1176" s="5" t="n">
        <f aca="false">INDEX($AJ$1165:$AJ$1292,$B1176-$H1176*32+const_one)</f>
        <v>15000000</v>
      </c>
      <c r="AR1176" s="5" t="n">
        <f aca="false">INDEX($AK$1165:$AK$1292,$B1176-$I1176*64+const_one)</f>
        <v>5000000</v>
      </c>
      <c r="AS1176" s="5" t="n">
        <f aca="false">INDEX($AE$1165:$AE$1292,$B1176+(const_one-$C1176)*1+const_one)</f>
        <v>54956140.1586306</v>
      </c>
      <c r="AT1176" s="5" t="n">
        <f aca="false">INDEX($AF$1165:$AF$1292,$B1176+(const_one-$D1176)*2+const_one)</f>
        <v>541497486.117069</v>
      </c>
      <c r="AU1176" s="5" t="n">
        <f aca="false">INDEX($AG$1165:$AG$1292,$B1176+(const_one-$E1176)*4+const_one)</f>
        <v>149010847.095919</v>
      </c>
      <c r="AV1176" s="5" t="n">
        <f aca="false">INDEX($AH$1165:$AH$1292,$B1176+(const_one-$F1176)*8+const_one)</f>
        <v>212902270.135385</v>
      </c>
      <c r="AW1176" s="5" t="n">
        <f aca="false">INDEX($AI$1165:$AI$1292,$B1176+(const_one-$G1176)*16+const_one)</f>
        <v>236467040.366787</v>
      </c>
      <c r="AX1176" s="5" t="n">
        <f aca="false">INDEX($AJ$1165:$AJ$1292,$B1176+(const_one-$H1176)*32+const_one)</f>
        <v>360760521.279926</v>
      </c>
      <c r="AY1176" s="5" t="n">
        <f aca="false">INDEX($AK$1165:$AK$1292,$B1176+(const_one-$I1176)*64+const_one)</f>
        <v>358828738.033448</v>
      </c>
      <c r="AZ1176" s="5" t="n">
        <f aca="false">--($C1176=--(AS1176&gt;AL1176))</f>
        <v>1</v>
      </c>
      <c r="BA1176" s="5" t="n">
        <f aca="false">--($D1176=--(AT1176&gt;AM1176))</f>
        <v>1</v>
      </c>
      <c r="BB1176" s="5" t="n">
        <f aca="false">--($E1176=--(AU1176&gt;AN1176))</f>
        <v>0</v>
      </c>
      <c r="BC1176" s="5" t="n">
        <f aca="false">--($F1176=--(AV1176&gt;AO1176))</f>
        <v>1</v>
      </c>
      <c r="BD1176" s="5" t="n">
        <f aca="false">--($G1176=--(AW1176&gt;AP1176))</f>
        <v>0</v>
      </c>
      <c r="BE1176" s="5" t="n">
        <f aca="false">--($H1176=--(AX1176&gt;AQ1176))</f>
        <v>0</v>
      </c>
      <c r="BF1176" s="5" t="n">
        <f aca="false">--($I1176=--(AY1176&gt;AR1176))</f>
        <v>0</v>
      </c>
      <c r="BG1176" s="5" t="n">
        <f aca="false">SUM(AZ1176:BF1176)</f>
        <v>3</v>
      </c>
      <c r="BH1176" s="5" t="n">
        <f aca="false">SUM(AE1176:AK1176)+AB1176+AC1176+AD1176</f>
        <v>2000000000</v>
      </c>
    </row>
    <row r="1177" customFormat="false" ht="15" hidden="true" customHeight="false" outlineLevel="0" collapsed="false">
      <c r="A1177" s="5" t="n">
        <f aca="false">sensitivity_exit_usd</f>
        <v>2000000000</v>
      </c>
      <c r="B1177" s="2" t="n">
        <f aca="false">ROW()-ROW($B$1165)</f>
        <v>12</v>
      </c>
      <c r="C1177" s="2" t="n">
        <f aca="false">MOD(QUOTIENT($B1177,1),2)</f>
        <v>0</v>
      </c>
      <c r="D1177" s="2" t="n">
        <f aca="false">MOD(QUOTIENT($B1177,2),2)</f>
        <v>0</v>
      </c>
      <c r="E1177" s="2" t="n">
        <f aca="false">MOD(QUOTIENT($B1177,4),2)</f>
        <v>1</v>
      </c>
      <c r="F1177" s="2" t="n">
        <f aca="false">MOD(QUOTIENT($B1177,8),2)</f>
        <v>1</v>
      </c>
      <c r="G1177" s="2" t="n">
        <f aca="false">MOD(QUOTIENT($B1177,16),2)</f>
        <v>0</v>
      </c>
      <c r="H1177" s="2" t="n">
        <f aca="false">MOD(QUOTIENT($B1177,32),2)</f>
        <v>0</v>
      </c>
      <c r="I1177" s="2" t="n">
        <f aca="false">MOD(QUOTIENT($B1177,64),2)</f>
        <v>0</v>
      </c>
      <c r="J1177" s="5" t="n">
        <f aca="false">IF($C1177=const_zero,MIN(class_series_f_invested_usd,MAX(const_zero,$A1177)),const_zero)</f>
        <v>30000000</v>
      </c>
      <c r="K1177" s="5" t="n">
        <f aca="false">IF($D1177=const_zero,MIN(class_series_e_invested_usd,MAX(const_zero,$A1177-SUM($J1177:$J1177))),const_zero)</f>
        <v>300000000</v>
      </c>
      <c r="L1177" s="5" t="n">
        <f aca="false">IF($E1177=const_zero,MIN(class_series_d_invested_usd,MAX(const_zero,$A1177-SUM($J1177:$K1177))),const_zero)</f>
        <v>0</v>
      </c>
      <c r="M1177" s="5" t="n">
        <f aca="false">IF($F1177=const_zero,MIN(class_series_c_invested_usd,MAX(const_zero,$A1177-SUM($J1177:$L1177))),const_zero)</f>
        <v>0</v>
      </c>
      <c r="N1177" s="5" t="n">
        <f aca="false">IF($G1177=const_zero,MIN(class_series_b_invested_usd,MAX(const_zero,$A1177-SUM($J1177:$M1177))),const_zero)</f>
        <v>30000000</v>
      </c>
      <c r="O1177" s="5" t="n">
        <f aca="false">IF($H1177=const_zero,MIN(class_series_a_invested_usd,MAX(const_zero,$A1177-SUM($J1177:$N1177))),const_zero)</f>
        <v>15000000</v>
      </c>
      <c r="P1177" s="5" t="n">
        <f aca="false">IF($I1177=const_zero,MIN(class_seed_invested_usd,MAX(const_zero,$A1177-SUM($J1177:$O1177))),const_zero)</f>
        <v>5000000</v>
      </c>
      <c r="Q1177" s="5" t="n">
        <f aca="false">MAX(const_zero,$A1177-SUM($J1177:$P1177))</f>
        <v>1620000000</v>
      </c>
      <c r="R1177" s="9" t="n">
        <f aca="false">common_rsa_total+Sensitivity!$AE$1110+Sensitivity!$AJ$1110+IF($C1177=const_one,Sensitivity!$D$1110,const_zero)+IF($D1177=const_one,Sensitivity!$Y$1110,const_zero)+IF($E1177=const_one,Sensitivity!$V$1110,const_zero)+IF($F1177=const_one,Sensitivity!$S$1110,const_zero)+IF($G1177=const_one,Sensitivity!$P$1110,const_zero)+IF($H1177=const_one,Sensitivity!$M$1110,const_zero)+IF($I1177=const_one,Sensitivity!$J$1110,const_zero)</f>
        <v>13384546.5545552</v>
      </c>
      <c r="S1177" s="23" t="b">
        <f aca="false">IF($R1177&gt;const_zero,--($Q1177&gt;option_strike_usd*$R1177),const_zero)</f>
        <v>1</v>
      </c>
      <c r="T1177" s="7" t="n">
        <f aca="false">IF($R1177&gt;const_zero,IF($S1177=const_one,($Q1177+option_strike_usd*pre_f_options_issued)/($R1177+pre_f_options_issued),$Q1177/$R1177),const_zero)</f>
        <v>102.143299742776</v>
      </c>
      <c r="U1177" s="5" t="n">
        <f aca="false">IF($C1177=const_one,Sensitivity!$D$1110*$T1177,const_zero)</f>
        <v>0</v>
      </c>
      <c r="V1177" s="5" t="n">
        <f aca="false">IF($D1177=const_one,Sensitivity!$Y$1110*$T1177,const_zero)</f>
        <v>0</v>
      </c>
      <c r="W1177" s="5" t="n">
        <f aca="false">IF($E1177=const_one,Sensitivity!$V$1110*$T1177,const_zero)</f>
        <v>176239559.538976</v>
      </c>
      <c r="X1177" s="5" t="n">
        <f aca="false">IF($F1177=const_one,Sensitivity!$S$1110*$T1177,const_zero)</f>
        <v>245143919.382661</v>
      </c>
      <c r="Y1177" s="5" t="n">
        <f aca="false">IF($G1177=const_one,Sensitivity!$P$1110*$T1177,const_zero)</f>
        <v>0</v>
      </c>
      <c r="Z1177" s="5" t="n">
        <f aca="false">IF($H1177=const_one,Sensitivity!$M$1110*$T1177,const_zero)</f>
        <v>0</v>
      </c>
      <c r="AA1177" s="5" t="n">
        <f aca="false">IF($I1177=const_one,Sensitivity!$J$1110*$T1177,const_zero)</f>
        <v>0</v>
      </c>
      <c r="AB1177" s="5" t="n">
        <f aca="false">(Sensitivity!$AE$1110+Sensitivity!$AJ$1110)*$T1177</f>
        <v>26468574.0364438</v>
      </c>
      <c r="AC1177" s="5" t="n">
        <f aca="false">common_rsa_total*$T1177</f>
        <v>919289697.68498</v>
      </c>
      <c r="AD1177" s="5" t="n">
        <f aca="false">IF($S1177=const_one,pre_f_options_issued*($T1177-option_strike_usd),const_zero)</f>
        <v>252858249.356939</v>
      </c>
      <c r="AE1177" s="5" t="n">
        <f aca="false">J1177+U1177</f>
        <v>30000000</v>
      </c>
      <c r="AF1177" s="5" t="n">
        <f aca="false">K1177+V1177</f>
        <v>300000000</v>
      </c>
      <c r="AG1177" s="5" t="n">
        <f aca="false">L1177+W1177</f>
        <v>176239559.538976</v>
      </c>
      <c r="AH1177" s="5" t="n">
        <f aca="false">M1177+X1177</f>
        <v>245143919.382661</v>
      </c>
      <c r="AI1177" s="5" t="n">
        <f aca="false">N1177+Y1177</f>
        <v>30000000</v>
      </c>
      <c r="AJ1177" s="5" t="n">
        <f aca="false">O1177+Z1177</f>
        <v>15000000</v>
      </c>
      <c r="AK1177" s="5" t="n">
        <f aca="false">P1177+AA1177</f>
        <v>5000000</v>
      </c>
      <c r="AL1177" s="5" t="n">
        <f aca="false">INDEX($AE$1165:$AE$1292,$B1177-$C1177*1+const_one)</f>
        <v>30000000</v>
      </c>
      <c r="AM1177" s="5" t="n">
        <f aca="false">INDEX($AF$1165:$AF$1292,$B1177-$D1177*2+const_one)</f>
        <v>300000000</v>
      </c>
      <c r="AN1177" s="5" t="n">
        <f aca="false">INDEX($AG$1165:$AG$1292,$B1177-$E1177*4+const_one)</f>
        <v>100000000</v>
      </c>
      <c r="AO1177" s="5" t="n">
        <f aca="false">INDEX($AH$1165:$AH$1292,$B1177-$F1177*8+const_one)</f>
        <v>60000000</v>
      </c>
      <c r="AP1177" s="5" t="n">
        <f aca="false">INDEX($AI$1165:$AI$1292,$B1177-$G1177*16+const_one)</f>
        <v>30000000</v>
      </c>
      <c r="AQ1177" s="5" t="n">
        <f aca="false">INDEX($AJ$1165:$AJ$1292,$B1177-$H1177*32+const_one)</f>
        <v>15000000</v>
      </c>
      <c r="AR1177" s="5" t="n">
        <f aca="false">INDEX($AK$1165:$AK$1292,$B1177-$I1177*64+const_one)</f>
        <v>5000000</v>
      </c>
      <c r="AS1177" s="5" t="n">
        <f aca="false">INDEX($AE$1165:$AE$1292,$B1177+(const_one-$C1177)*1+const_one)</f>
        <v>62029457.0917016</v>
      </c>
      <c r="AT1177" s="5" t="n">
        <f aca="false">INDEX($AF$1165:$AF$1292,$B1177+(const_one-$D1177)*2+const_one)</f>
        <v>533695630.036144</v>
      </c>
      <c r="AU1177" s="5" t="n">
        <f aca="false">INDEX($AG$1165:$AG$1292,$B1177+(const_one-$E1177)*4+const_one)</f>
        <v>176239559.538976</v>
      </c>
      <c r="AV1177" s="5" t="n">
        <f aca="false">INDEX($AH$1165:$AH$1292,$B1177+(const_one-$F1177)*8+const_one)</f>
        <v>245143919.382661</v>
      </c>
      <c r="AW1177" s="5" t="n">
        <f aca="false">INDEX($AI$1165:$AI$1292,$B1177+(const_one-$G1177)*16+const_one)</f>
        <v>262516231.7601</v>
      </c>
      <c r="AX1177" s="5" t="n">
        <f aca="false">INDEX($AJ$1165:$AJ$1292,$B1177+(const_one-$H1177)*32+const_one)</f>
        <v>392036282.837762</v>
      </c>
      <c r="AY1177" s="5" t="n">
        <f aca="false">INDEX($AK$1165:$AK$1292,$B1177+(const_one-$I1177)*64+const_one)</f>
        <v>389642168.13341</v>
      </c>
      <c r="AZ1177" s="5" t="n">
        <f aca="false">--($C1177=--(AS1177&gt;AL1177))</f>
        <v>0</v>
      </c>
      <c r="BA1177" s="5" t="n">
        <f aca="false">--($D1177=--(AT1177&gt;AM1177))</f>
        <v>0</v>
      </c>
      <c r="BB1177" s="5" t="n">
        <f aca="false">--($E1177=--(AU1177&gt;AN1177))</f>
        <v>1</v>
      </c>
      <c r="BC1177" s="5" t="n">
        <f aca="false">--($F1177=--(AV1177&gt;AO1177))</f>
        <v>1</v>
      </c>
      <c r="BD1177" s="5" t="n">
        <f aca="false">--($G1177=--(AW1177&gt;AP1177))</f>
        <v>0</v>
      </c>
      <c r="BE1177" s="5" t="n">
        <f aca="false">--($H1177=--(AX1177&gt;AQ1177))</f>
        <v>0</v>
      </c>
      <c r="BF1177" s="5" t="n">
        <f aca="false">--($I1177=--(AY1177&gt;AR1177))</f>
        <v>0</v>
      </c>
      <c r="BG1177" s="5" t="n">
        <f aca="false">SUM(AZ1177:BF1177)</f>
        <v>2</v>
      </c>
      <c r="BH1177" s="5" t="n">
        <f aca="false">SUM(AE1177:AK1177)+AB1177+AC1177+AD1177</f>
        <v>2000000000</v>
      </c>
    </row>
    <row r="1178" customFormat="false" ht="15" hidden="true" customHeight="false" outlineLevel="0" collapsed="false">
      <c r="A1178" s="5" t="n">
        <f aca="false">sensitivity_exit_usd</f>
        <v>2000000000</v>
      </c>
      <c r="B1178" s="2" t="n">
        <f aca="false">ROW()-ROW($B$1165)</f>
        <v>13</v>
      </c>
      <c r="C1178" s="2" t="n">
        <f aca="false">MOD(QUOTIENT($B1178,1),2)</f>
        <v>1</v>
      </c>
      <c r="D1178" s="2" t="n">
        <f aca="false">MOD(QUOTIENT($B1178,2),2)</f>
        <v>0</v>
      </c>
      <c r="E1178" s="2" t="n">
        <f aca="false">MOD(QUOTIENT($B1178,4),2)</f>
        <v>1</v>
      </c>
      <c r="F1178" s="2" t="n">
        <f aca="false">MOD(QUOTIENT($B1178,8),2)</f>
        <v>1</v>
      </c>
      <c r="G1178" s="2" t="n">
        <f aca="false">MOD(QUOTIENT($B1178,16),2)</f>
        <v>0</v>
      </c>
      <c r="H1178" s="2" t="n">
        <f aca="false">MOD(QUOTIENT($B1178,32),2)</f>
        <v>0</v>
      </c>
      <c r="I1178" s="2" t="n">
        <f aca="false">MOD(QUOTIENT($B1178,64),2)</f>
        <v>0</v>
      </c>
      <c r="J1178" s="5" t="n">
        <f aca="false">IF($C1178=const_zero,MIN(class_series_f_invested_usd,MAX(const_zero,$A1178)),const_zero)</f>
        <v>0</v>
      </c>
      <c r="K1178" s="5" t="n">
        <f aca="false">IF($D1178=const_zero,MIN(class_series_e_invested_usd,MAX(const_zero,$A1178-SUM($J1178:$J1178))),const_zero)</f>
        <v>300000000</v>
      </c>
      <c r="L1178" s="5" t="n">
        <f aca="false">IF($E1178=const_zero,MIN(class_series_d_invested_usd,MAX(const_zero,$A1178-SUM($J1178:$K1178))),const_zero)</f>
        <v>0</v>
      </c>
      <c r="M1178" s="5" t="n">
        <f aca="false">IF($F1178=const_zero,MIN(class_series_c_invested_usd,MAX(const_zero,$A1178-SUM($J1178:$L1178))),const_zero)</f>
        <v>0</v>
      </c>
      <c r="N1178" s="5" t="n">
        <f aca="false">IF($G1178=const_zero,MIN(class_series_b_invested_usd,MAX(const_zero,$A1178-SUM($J1178:$M1178))),const_zero)</f>
        <v>30000000</v>
      </c>
      <c r="O1178" s="5" t="n">
        <f aca="false">IF($H1178=const_zero,MIN(class_series_a_invested_usd,MAX(const_zero,$A1178-SUM($J1178:$N1178))),const_zero)</f>
        <v>15000000</v>
      </c>
      <c r="P1178" s="5" t="n">
        <f aca="false">IF($I1178=const_zero,MIN(class_seed_invested_usd,MAX(const_zero,$A1178-SUM($J1178:$O1178))),const_zero)</f>
        <v>5000000</v>
      </c>
      <c r="Q1178" s="5" t="n">
        <f aca="false">MAX(const_zero,$A1178-SUM($J1178:$P1178))</f>
        <v>1650000000</v>
      </c>
      <c r="R1178" s="9" t="n">
        <f aca="false">common_rsa_total+Sensitivity!$AE$1110+Sensitivity!$AJ$1110+IF($C1178=const_one,Sensitivity!$D$1110,const_zero)+IF($D1178=const_one,Sensitivity!$Y$1110,const_zero)+IF($E1178=const_one,Sensitivity!$V$1110,const_zero)+IF($F1178=const_one,Sensitivity!$S$1110,const_zero)+IF($G1178=const_one,Sensitivity!$P$1110,const_zero)+IF($H1178=const_one,Sensitivity!$M$1110,const_zero)+IF($I1178=const_one,Sensitivity!$J$1110,const_zero)</f>
        <v>14004054.9153483</v>
      </c>
      <c r="S1178" s="23" t="b">
        <f aca="false">IF($R1178&gt;const_zero,--($Q1178&gt;option_strike_usd*$R1178),const_zero)</f>
        <v>1</v>
      </c>
      <c r="T1178" s="7" t="n">
        <f aca="false">IF($R1178&gt;const_zero,IF($S1178=const_one,($Q1178+option_strike_usd*pre_f_options_issued)/($R1178+pre_f_options_issued),$Q1178/$R1178),const_zero)</f>
        <v>100.126908718852</v>
      </c>
      <c r="U1178" s="5" t="n">
        <f aca="false">IF($C1178=const_one,Sensitivity!$D$1110*$T1178,const_zero)</f>
        <v>62029457.0917016</v>
      </c>
      <c r="V1178" s="5" t="n">
        <f aca="false">IF($D1178=const_one,Sensitivity!$Y$1110*$T1178,const_zero)</f>
        <v>0</v>
      </c>
      <c r="W1178" s="5" t="n">
        <f aca="false">IF($E1178=const_one,Sensitivity!$V$1110*$T1178,const_zero)</f>
        <v>172760448.654468</v>
      </c>
      <c r="X1178" s="5" t="n">
        <f aca="false">IF($F1178=const_one,Sensitivity!$S$1110*$T1178,const_zero)</f>
        <v>240304580.925245</v>
      </c>
      <c r="Y1178" s="5" t="n">
        <f aca="false">IF($G1178=const_one,Sensitivity!$P$1110*$T1178,const_zero)</f>
        <v>0</v>
      </c>
      <c r="Z1178" s="5" t="n">
        <f aca="false">IF($H1178=const_one,Sensitivity!$M$1110*$T1178,const_zero)</f>
        <v>0</v>
      </c>
      <c r="AA1178" s="5" t="n">
        <f aca="false">IF($I1178=const_one,Sensitivity!$J$1110*$T1178,const_zero)</f>
        <v>0</v>
      </c>
      <c r="AB1178" s="5" t="n">
        <f aca="false">(Sensitivity!$AE$1110+Sensitivity!$AJ$1110)*$T1178</f>
        <v>25946063.0617881</v>
      </c>
      <c r="AC1178" s="5" t="n">
        <f aca="false">common_rsa_total*$T1178</f>
        <v>901142178.469667</v>
      </c>
      <c r="AD1178" s="5" t="n">
        <f aca="false">IF($S1178=const_one,pre_f_options_issued*($T1178-option_strike_usd),const_zero)</f>
        <v>247817271.79713</v>
      </c>
      <c r="AE1178" s="5" t="n">
        <f aca="false">J1178+U1178</f>
        <v>62029457.0917016</v>
      </c>
      <c r="AF1178" s="5" t="n">
        <f aca="false">K1178+V1178</f>
        <v>300000000</v>
      </c>
      <c r="AG1178" s="5" t="n">
        <f aca="false">L1178+W1178</f>
        <v>172760448.654468</v>
      </c>
      <c r="AH1178" s="5" t="n">
        <f aca="false">M1178+X1178</f>
        <v>240304580.925245</v>
      </c>
      <c r="AI1178" s="5" t="n">
        <f aca="false">N1178+Y1178</f>
        <v>30000000</v>
      </c>
      <c r="AJ1178" s="5" t="n">
        <f aca="false">O1178+Z1178</f>
        <v>15000000</v>
      </c>
      <c r="AK1178" s="5" t="n">
        <f aca="false">P1178+AA1178</f>
        <v>5000000</v>
      </c>
      <c r="AL1178" s="5" t="n">
        <f aca="false">INDEX($AE$1165:$AE$1292,$B1178-$C1178*1+const_one)</f>
        <v>30000000</v>
      </c>
      <c r="AM1178" s="5" t="n">
        <f aca="false">INDEX($AF$1165:$AF$1292,$B1178-$D1178*2+const_one)</f>
        <v>300000000</v>
      </c>
      <c r="AN1178" s="5" t="n">
        <f aca="false">INDEX($AG$1165:$AG$1292,$B1178-$E1178*4+const_one)</f>
        <v>100000000</v>
      </c>
      <c r="AO1178" s="5" t="n">
        <f aca="false">INDEX($AH$1165:$AH$1292,$B1178-$F1178*8+const_one)</f>
        <v>60000000</v>
      </c>
      <c r="AP1178" s="5" t="n">
        <f aca="false">INDEX($AI$1165:$AI$1292,$B1178-$G1178*16+const_one)</f>
        <v>30000000</v>
      </c>
      <c r="AQ1178" s="5" t="n">
        <f aca="false">INDEX($AJ$1165:$AJ$1292,$B1178-$H1178*32+const_one)</f>
        <v>15000000</v>
      </c>
      <c r="AR1178" s="5" t="n">
        <f aca="false">INDEX($AK$1165:$AK$1292,$B1178-$I1178*64+const_one)</f>
        <v>5000000</v>
      </c>
      <c r="AS1178" s="5" t="n">
        <f aca="false">INDEX($AE$1165:$AE$1292,$B1178+(const_one-$C1178)*1+const_one)</f>
        <v>62029457.0917016</v>
      </c>
      <c r="AT1178" s="5" t="n">
        <f aca="false">INDEX($AF$1165:$AF$1292,$B1178+(const_one-$D1178)*2+const_one)</f>
        <v>527171305.013204</v>
      </c>
      <c r="AU1178" s="5" t="n">
        <f aca="false">INDEX($AG$1165:$AG$1292,$B1178+(const_one-$E1178)*4+const_one)</f>
        <v>172760448.654468</v>
      </c>
      <c r="AV1178" s="5" t="n">
        <f aca="false">INDEX($AH$1165:$AH$1292,$B1178+(const_one-$F1178)*8+const_one)</f>
        <v>240304580.925245</v>
      </c>
      <c r="AW1178" s="5" t="n">
        <f aca="false">INDEX($AI$1165:$AI$1292,$B1178+(const_one-$G1178)*16+const_one)</f>
        <v>258792339.4344</v>
      </c>
      <c r="AX1178" s="5" t="n">
        <f aca="false">INDEX($AJ$1165:$AJ$1292,$B1178+(const_one-$H1178)*32+const_one)</f>
        <v>387717573.863206</v>
      </c>
      <c r="AY1178" s="5" t="n">
        <f aca="false">INDEX($AK$1165:$AK$1292,$B1178+(const_one-$I1178)*64+const_one)</f>
        <v>385392430.991463</v>
      </c>
      <c r="AZ1178" s="5" t="n">
        <f aca="false">--($C1178=--(AS1178&gt;AL1178))</f>
        <v>1</v>
      </c>
      <c r="BA1178" s="5" t="n">
        <f aca="false">--($D1178=--(AT1178&gt;AM1178))</f>
        <v>0</v>
      </c>
      <c r="BB1178" s="5" t="n">
        <f aca="false">--($E1178=--(AU1178&gt;AN1178))</f>
        <v>1</v>
      </c>
      <c r="BC1178" s="5" t="n">
        <f aca="false">--($F1178=--(AV1178&gt;AO1178))</f>
        <v>1</v>
      </c>
      <c r="BD1178" s="5" t="n">
        <f aca="false">--($G1178=--(AW1178&gt;AP1178))</f>
        <v>0</v>
      </c>
      <c r="BE1178" s="5" t="n">
        <f aca="false">--($H1178=--(AX1178&gt;AQ1178))</f>
        <v>0</v>
      </c>
      <c r="BF1178" s="5" t="n">
        <f aca="false">--($I1178=--(AY1178&gt;AR1178))</f>
        <v>0</v>
      </c>
      <c r="BG1178" s="5" t="n">
        <f aca="false">SUM(AZ1178:BF1178)</f>
        <v>3</v>
      </c>
      <c r="BH1178" s="5" t="n">
        <f aca="false">SUM(AE1178:AK1178)+AB1178+AC1178+AD1178</f>
        <v>2000000000</v>
      </c>
    </row>
    <row r="1179" customFormat="false" ht="15" hidden="true" customHeight="false" outlineLevel="0" collapsed="false">
      <c r="A1179" s="5" t="n">
        <f aca="false">sensitivity_exit_usd</f>
        <v>2000000000</v>
      </c>
      <c r="B1179" s="2" t="n">
        <f aca="false">ROW()-ROW($B$1165)</f>
        <v>14</v>
      </c>
      <c r="C1179" s="2" t="n">
        <f aca="false">MOD(QUOTIENT($B1179,1),2)</f>
        <v>0</v>
      </c>
      <c r="D1179" s="2" t="n">
        <f aca="false">MOD(QUOTIENT($B1179,2),2)</f>
        <v>1</v>
      </c>
      <c r="E1179" s="2" t="n">
        <f aca="false">MOD(QUOTIENT($B1179,4),2)</f>
        <v>1</v>
      </c>
      <c r="F1179" s="2" t="n">
        <f aca="false">MOD(QUOTIENT($B1179,8),2)</f>
        <v>1</v>
      </c>
      <c r="G1179" s="2" t="n">
        <f aca="false">MOD(QUOTIENT($B1179,16),2)</f>
        <v>0</v>
      </c>
      <c r="H1179" s="2" t="n">
        <f aca="false">MOD(QUOTIENT($B1179,32),2)</f>
        <v>0</v>
      </c>
      <c r="I1179" s="2" t="n">
        <f aca="false">MOD(QUOTIENT($B1179,64),2)</f>
        <v>0</v>
      </c>
      <c r="J1179" s="5" t="n">
        <f aca="false">IF($C1179=const_zero,MIN(class_series_f_invested_usd,MAX(const_zero,$A1179)),const_zero)</f>
        <v>30000000</v>
      </c>
      <c r="K1179" s="5" t="n">
        <f aca="false">IF($D1179=const_zero,MIN(class_series_e_invested_usd,MAX(const_zero,$A1179-SUM($J1179:$J1179))),const_zero)</f>
        <v>0</v>
      </c>
      <c r="L1179" s="5" t="n">
        <f aca="false">IF($E1179=const_zero,MIN(class_series_d_invested_usd,MAX(const_zero,$A1179-SUM($J1179:$K1179))),const_zero)</f>
        <v>0</v>
      </c>
      <c r="M1179" s="5" t="n">
        <f aca="false">IF($F1179=const_zero,MIN(class_series_c_invested_usd,MAX(const_zero,$A1179-SUM($J1179:$L1179))),const_zero)</f>
        <v>0</v>
      </c>
      <c r="N1179" s="5" t="n">
        <f aca="false">IF($G1179=const_zero,MIN(class_series_b_invested_usd,MAX(const_zero,$A1179-SUM($J1179:$M1179))),const_zero)</f>
        <v>30000000</v>
      </c>
      <c r="O1179" s="5" t="n">
        <f aca="false">IF($H1179=const_zero,MIN(class_series_a_invested_usd,MAX(const_zero,$A1179-SUM($J1179:$N1179))),const_zero)</f>
        <v>15000000</v>
      </c>
      <c r="P1179" s="5" t="n">
        <f aca="false">IF($I1179=const_zero,MIN(class_seed_invested_usd,MAX(const_zero,$A1179-SUM($J1179:$O1179))),const_zero)</f>
        <v>5000000</v>
      </c>
      <c r="Q1179" s="5" t="n">
        <f aca="false">MAX(const_zero,$A1179-SUM($J1179:$P1179))</f>
        <v>1920000000</v>
      </c>
      <c r="R1179" s="9" t="n">
        <f aca="false">common_rsa_total+Sensitivity!$AE$1110+Sensitivity!$AJ$1110+IF($C1179=const_one,Sensitivity!$D$1110,const_zero)+IF($D1179=const_one,Sensitivity!$Y$1110,const_zero)+IF($E1179=const_one,Sensitivity!$V$1110,const_zero)+IF($F1179=const_one,Sensitivity!$S$1110,const_zero)+IF($G1179=const_one,Sensitivity!$P$1110,const_zero)+IF($H1179=const_one,Sensitivity!$M$1110,const_zero)+IF($I1179=const_one,Sensitivity!$J$1110,const_zero)</f>
        <v>19488727.4346113</v>
      </c>
      <c r="S1179" s="23" t="b">
        <f aca="false">IF($R1179&gt;const_zero,--($Q1179&gt;option_strike_usd*$R1179),const_zero)</f>
        <v>1</v>
      </c>
      <c r="T1179" s="7" t="n">
        <f aca="false">IF($R1179&gt;const_zero,IF($S1179=const_one,($Q1179+option_strike_usd*pre_f_options_issued)/($R1179+pre_f_options_issued),$Q1179/$R1179),const_zero)</f>
        <v>87.4311624316146</v>
      </c>
      <c r="U1179" s="5" t="n">
        <f aca="false">IF($C1179=const_one,Sensitivity!$D$1110*$T1179,const_zero)</f>
        <v>0</v>
      </c>
      <c r="V1179" s="5" t="n">
        <f aca="false">IF($D1179=const_one,Sensitivity!$Y$1110*$T1179,const_zero)</f>
        <v>533695630.036144</v>
      </c>
      <c r="W1179" s="5" t="n">
        <f aca="false">IF($E1179=const_one,Sensitivity!$V$1110*$T1179,const_zero)</f>
        <v>150855020.307079</v>
      </c>
      <c r="X1179" s="5" t="n">
        <f aca="false">IF($F1179=const_one,Sensitivity!$S$1110*$T1179,const_zero)</f>
        <v>209834789.835875</v>
      </c>
      <c r="Y1179" s="5" t="n">
        <f aca="false">IF($G1179=const_one,Sensitivity!$P$1110*$T1179,const_zero)</f>
        <v>0</v>
      </c>
      <c r="Z1179" s="5" t="n">
        <f aca="false">IF($H1179=const_one,Sensitivity!$M$1110*$T1179,const_zero)</f>
        <v>0</v>
      </c>
      <c r="AA1179" s="5" t="n">
        <f aca="false">IF($I1179=const_one,Sensitivity!$J$1110*$T1179,const_zero)</f>
        <v>0</v>
      </c>
      <c r="AB1179" s="5" t="n">
        <f aca="false">(Sensitivity!$AE$1110+Sensitivity!$AJ$1110)*$T1179</f>
        <v>22656191.8573344</v>
      </c>
      <c r="AC1179" s="5" t="n">
        <f aca="false">common_rsa_total*$T1179</f>
        <v>786880461.884531</v>
      </c>
      <c r="AD1179" s="5" t="n">
        <f aca="false">IF($S1179=const_one,pre_f_options_issued*($T1179-option_strike_usd),const_zero)</f>
        <v>216077906.079036</v>
      </c>
      <c r="AE1179" s="5" t="n">
        <f aca="false">J1179+U1179</f>
        <v>30000000</v>
      </c>
      <c r="AF1179" s="5" t="n">
        <f aca="false">K1179+V1179</f>
        <v>533695630.036144</v>
      </c>
      <c r="AG1179" s="5" t="n">
        <f aca="false">L1179+W1179</f>
        <v>150855020.307079</v>
      </c>
      <c r="AH1179" s="5" t="n">
        <f aca="false">M1179+X1179</f>
        <v>209834789.835875</v>
      </c>
      <c r="AI1179" s="5" t="n">
        <f aca="false">N1179+Y1179</f>
        <v>30000000</v>
      </c>
      <c r="AJ1179" s="5" t="n">
        <f aca="false">O1179+Z1179</f>
        <v>15000000</v>
      </c>
      <c r="AK1179" s="5" t="n">
        <f aca="false">P1179+AA1179</f>
        <v>5000000</v>
      </c>
      <c r="AL1179" s="5" t="n">
        <f aca="false">INDEX($AE$1165:$AE$1292,$B1179-$C1179*1+const_one)</f>
        <v>30000000</v>
      </c>
      <c r="AM1179" s="5" t="n">
        <f aca="false">INDEX($AF$1165:$AF$1292,$B1179-$D1179*2+const_one)</f>
        <v>300000000</v>
      </c>
      <c r="AN1179" s="5" t="n">
        <f aca="false">INDEX($AG$1165:$AG$1292,$B1179-$E1179*4+const_one)</f>
        <v>100000000</v>
      </c>
      <c r="AO1179" s="5" t="n">
        <f aca="false">INDEX($AH$1165:$AH$1292,$B1179-$F1179*8+const_one)</f>
        <v>60000000</v>
      </c>
      <c r="AP1179" s="5" t="n">
        <f aca="false">INDEX($AI$1165:$AI$1292,$B1179-$G1179*16+const_one)</f>
        <v>30000000</v>
      </c>
      <c r="AQ1179" s="5" t="n">
        <f aca="false">INDEX($AJ$1165:$AJ$1292,$B1179-$H1179*32+const_one)</f>
        <v>15000000</v>
      </c>
      <c r="AR1179" s="5" t="n">
        <f aca="false">INDEX($AK$1165:$AK$1292,$B1179-$I1179*64+const_one)</f>
        <v>5000000</v>
      </c>
      <c r="AS1179" s="5" t="n">
        <f aca="false">INDEX($AE$1165:$AE$1292,$B1179+(const_one-$C1179)*1+const_one)</f>
        <v>53502187.671561</v>
      </c>
      <c r="AT1179" s="5" t="n">
        <f aca="false">INDEX($AF$1165:$AF$1292,$B1179+(const_one-$D1179)*2+const_one)</f>
        <v>533695630.036144</v>
      </c>
      <c r="AU1179" s="5" t="n">
        <f aca="false">INDEX($AG$1165:$AG$1292,$B1179+(const_one-$E1179)*4+const_one)</f>
        <v>150855020.307079</v>
      </c>
      <c r="AV1179" s="5" t="n">
        <f aca="false">INDEX($AH$1165:$AH$1292,$B1179+(const_one-$F1179)*8+const_one)</f>
        <v>209834789.835875</v>
      </c>
      <c r="AW1179" s="5" t="n">
        <f aca="false">INDEX($AI$1165:$AI$1292,$B1179+(const_one-$G1179)*16+const_one)</f>
        <v>234405694.140587</v>
      </c>
      <c r="AX1179" s="5" t="n">
        <f aca="false">INDEX($AJ$1165:$AJ$1292,$B1179+(const_one-$H1179)*32+const_one)</f>
        <v>358946157.186219</v>
      </c>
      <c r="AY1179" s="5" t="n">
        <f aca="false">INDEX($AK$1165:$AK$1292,$B1179+(const_one-$I1179)*64+const_one)</f>
        <v>357093531.858806</v>
      </c>
      <c r="AZ1179" s="5" t="n">
        <f aca="false">--($C1179=--(AS1179&gt;AL1179))</f>
        <v>0</v>
      </c>
      <c r="BA1179" s="5" t="n">
        <f aca="false">--($D1179=--(AT1179&gt;AM1179))</f>
        <v>1</v>
      </c>
      <c r="BB1179" s="5" t="n">
        <f aca="false">--($E1179=--(AU1179&gt;AN1179))</f>
        <v>1</v>
      </c>
      <c r="BC1179" s="5" t="n">
        <f aca="false">--($F1179=--(AV1179&gt;AO1179))</f>
        <v>1</v>
      </c>
      <c r="BD1179" s="5" t="n">
        <f aca="false">--($G1179=--(AW1179&gt;AP1179))</f>
        <v>0</v>
      </c>
      <c r="BE1179" s="5" t="n">
        <f aca="false">--($H1179=--(AX1179&gt;AQ1179))</f>
        <v>0</v>
      </c>
      <c r="BF1179" s="5" t="n">
        <f aca="false">--($I1179=--(AY1179&gt;AR1179))</f>
        <v>0</v>
      </c>
      <c r="BG1179" s="5" t="n">
        <f aca="false">SUM(AZ1179:BF1179)</f>
        <v>3</v>
      </c>
      <c r="BH1179" s="5" t="n">
        <f aca="false">SUM(AE1179:AK1179)+AB1179+AC1179+AD1179</f>
        <v>2000000000</v>
      </c>
    </row>
    <row r="1180" customFormat="false" ht="15" hidden="true" customHeight="false" outlineLevel="0" collapsed="false">
      <c r="A1180" s="5" t="n">
        <f aca="false">sensitivity_exit_usd</f>
        <v>2000000000</v>
      </c>
      <c r="B1180" s="2" t="n">
        <f aca="false">ROW()-ROW($B$1165)</f>
        <v>15</v>
      </c>
      <c r="C1180" s="2" t="n">
        <f aca="false">MOD(QUOTIENT($B1180,1),2)</f>
        <v>1</v>
      </c>
      <c r="D1180" s="2" t="n">
        <f aca="false">MOD(QUOTIENT($B1180,2),2)</f>
        <v>1</v>
      </c>
      <c r="E1180" s="2" t="n">
        <f aca="false">MOD(QUOTIENT($B1180,4),2)</f>
        <v>1</v>
      </c>
      <c r="F1180" s="2" t="n">
        <f aca="false">MOD(QUOTIENT($B1180,8),2)</f>
        <v>1</v>
      </c>
      <c r="G1180" s="2" t="n">
        <f aca="false">MOD(QUOTIENT($B1180,16),2)</f>
        <v>0</v>
      </c>
      <c r="H1180" s="2" t="n">
        <f aca="false">MOD(QUOTIENT($B1180,32),2)</f>
        <v>0</v>
      </c>
      <c r="I1180" s="2" t="n">
        <f aca="false">MOD(QUOTIENT($B1180,64),2)</f>
        <v>0</v>
      </c>
      <c r="J1180" s="5" t="n">
        <f aca="false">IF($C1180=const_zero,MIN(class_series_f_invested_usd,MAX(const_zero,$A1180)),const_zero)</f>
        <v>0</v>
      </c>
      <c r="K1180" s="5" t="n">
        <f aca="false">IF($D1180=const_zero,MIN(class_series_e_invested_usd,MAX(const_zero,$A1180-SUM($J1180:$J1180))),const_zero)</f>
        <v>0</v>
      </c>
      <c r="L1180" s="5" t="n">
        <f aca="false">IF($E1180=const_zero,MIN(class_series_d_invested_usd,MAX(const_zero,$A1180-SUM($J1180:$K1180))),const_zero)</f>
        <v>0</v>
      </c>
      <c r="M1180" s="5" t="n">
        <f aca="false">IF($F1180=const_zero,MIN(class_series_c_invested_usd,MAX(const_zero,$A1180-SUM($J1180:$L1180))),const_zero)</f>
        <v>0</v>
      </c>
      <c r="N1180" s="5" t="n">
        <f aca="false">IF($G1180=const_zero,MIN(class_series_b_invested_usd,MAX(const_zero,$A1180-SUM($J1180:$M1180))),const_zero)</f>
        <v>30000000</v>
      </c>
      <c r="O1180" s="5" t="n">
        <f aca="false">IF($H1180=const_zero,MIN(class_series_a_invested_usd,MAX(const_zero,$A1180-SUM($J1180:$N1180))),const_zero)</f>
        <v>15000000</v>
      </c>
      <c r="P1180" s="5" t="n">
        <f aca="false">IF($I1180=const_zero,MIN(class_seed_invested_usd,MAX(const_zero,$A1180-SUM($J1180:$O1180))),const_zero)</f>
        <v>5000000</v>
      </c>
      <c r="Q1180" s="5" t="n">
        <f aca="false">MAX(const_zero,$A1180-SUM($J1180:$P1180))</f>
        <v>1950000000</v>
      </c>
      <c r="R1180" s="9" t="n">
        <f aca="false">common_rsa_total+Sensitivity!$AE$1110+Sensitivity!$AJ$1110+IF($C1180=const_one,Sensitivity!$D$1110,const_zero)+IF($D1180=const_one,Sensitivity!$Y$1110,const_zero)+IF($E1180=const_one,Sensitivity!$V$1110,const_zero)+IF($F1180=const_one,Sensitivity!$S$1110,const_zero)+IF($G1180=const_one,Sensitivity!$P$1110,const_zero)+IF($H1180=const_one,Sensitivity!$M$1110,const_zero)+IF($I1180=const_one,Sensitivity!$J$1110,const_zero)</f>
        <v>20108235.7954044</v>
      </c>
      <c r="S1180" s="23" t="b">
        <f aca="false">IF($R1180&gt;const_zero,--($Q1180&gt;option_strike_usd*$R1180),const_zero)</f>
        <v>1</v>
      </c>
      <c r="T1180" s="7" t="n">
        <f aca="false">IF($R1180&gt;const_zero,IF($S1180=const_one,($Q1180+option_strike_usd*pre_f_options_issued)/($R1180+pre_f_options_issued),$Q1180/$R1180),const_zero)</f>
        <v>86.3623335172788</v>
      </c>
      <c r="U1180" s="5" t="n">
        <f aca="false">IF($C1180=const_one,Sensitivity!$D$1110*$T1180,const_zero)</f>
        <v>53502187.671561</v>
      </c>
      <c r="V1180" s="5" t="n">
        <f aca="false">IF($D1180=const_one,Sensitivity!$Y$1110*$T1180,const_zero)</f>
        <v>527171305.013204</v>
      </c>
      <c r="W1180" s="5" t="n">
        <f aca="false">IF($E1180=const_one,Sensitivity!$V$1110*$T1180,const_zero)</f>
        <v>149010847.095919</v>
      </c>
      <c r="X1180" s="5" t="n">
        <f aca="false">IF($F1180=const_one,Sensitivity!$S$1110*$T1180,const_zero)</f>
        <v>207269600.441469</v>
      </c>
      <c r="Y1180" s="5" t="n">
        <f aca="false">IF($G1180=const_one,Sensitivity!$P$1110*$T1180,const_zero)</f>
        <v>0</v>
      </c>
      <c r="Z1180" s="5" t="n">
        <f aca="false">IF($H1180=const_one,Sensitivity!$M$1110*$T1180,const_zero)</f>
        <v>0</v>
      </c>
      <c r="AA1180" s="5" t="n">
        <f aca="false">IF($I1180=const_one,Sensitivity!$J$1110*$T1180,const_zero)</f>
        <v>0</v>
      </c>
      <c r="AB1180" s="5" t="n">
        <f aca="false">(Sensitivity!$AE$1110+Sensitivity!$AJ$1110)*$T1180</f>
        <v>22379224.3291398</v>
      </c>
      <c r="AC1180" s="5" t="n">
        <f aca="false">common_rsa_total*$T1180</f>
        <v>777261001.655509</v>
      </c>
      <c r="AD1180" s="5" t="n">
        <f aca="false">IF($S1180=const_one,pre_f_options_issued*($T1180-option_strike_usd),const_zero)</f>
        <v>213405833.793197</v>
      </c>
      <c r="AE1180" s="5" t="n">
        <f aca="false">J1180+U1180</f>
        <v>53502187.671561</v>
      </c>
      <c r="AF1180" s="5" t="n">
        <f aca="false">K1180+V1180</f>
        <v>527171305.013204</v>
      </c>
      <c r="AG1180" s="5" t="n">
        <f aca="false">L1180+W1180</f>
        <v>149010847.095919</v>
      </c>
      <c r="AH1180" s="5" t="n">
        <f aca="false">M1180+X1180</f>
        <v>207269600.441469</v>
      </c>
      <c r="AI1180" s="5" t="n">
        <f aca="false">N1180+Y1180</f>
        <v>30000000</v>
      </c>
      <c r="AJ1180" s="5" t="n">
        <f aca="false">O1180+Z1180</f>
        <v>15000000</v>
      </c>
      <c r="AK1180" s="5" t="n">
        <f aca="false">P1180+AA1180</f>
        <v>5000000</v>
      </c>
      <c r="AL1180" s="5" t="n">
        <f aca="false">INDEX($AE$1165:$AE$1292,$B1180-$C1180*1+const_one)</f>
        <v>30000000</v>
      </c>
      <c r="AM1180" s="5" t="n">
        <f aca="false">INDEX($AF$1165:$AF$1292,$B1180-$D1180*2+const_one)</f>
        <v>300000000</v>
      </c>
      <c r="AN1180" s="5" t="n">
        <f aca="false">INDEX($AG$1165:$AG$1292,$B1180-$E1180*4+const_one)</f>
        <v>100000000</v>
      </c>
      <c r="AO1180" s="5" t="n">
        <f aca="false">INDEX($AH$1165:$AH$1292,$B1180-$F1180*8+const_one)</f>
        <v>60000000</v>
      </c>
      <c r="AP1180" s="5" t="n">
        <f aca="false">INDEX($AI$1165:$AI$1292,$B1180-$G1180*16+const_one)</f>
        <v>30000000</v>
      </c>
      <c r="AQ1180" s="5" t="n">
        <f aca="false">INDEX($AJ$1165:$AJ$1292,$B1180-$H1180*32+const_one)</f>
        <v>15000000</v>
      </c>
      <c r="AR1180" s="5" t="n">
        <f aca="false">INDEX($AK$1165:$AK$1292,$B1180-$I1180*64+const_one)</f>
        <v>5000000</v>
      </c>
      <c r="AS1180" s="5" t="n">
        <f aca="false">INDEX($AE$1165:$AE$1292,$B1180+(const_one-$C1180)*1+const_one)</f>
        <v>53502187.671561</v>
      </c>
      <c r="AT1180" s="5" t="n">
        <f aca="false">INDEX($AF$1165:$AF$1292,$B1180+(const_one-$D1180)*2+const_one)</f>
        <v>527171305.013204</v>
      </c>
      <c r="AU1180" s="5" t="n">
        <f aca="false">INDEX($AG$1165:$AG$1292,$B1180+(const_one-$E1180)*4+const_one)</f>
        <v>149010847.095919</v>
      </c>
      <c r="AV1180" s="5" t="n">
        <f aca="false">INDEX($AH$1165:$AH$1292,$B1180+(const_one-$F1180)*8+const_one)</f>
        <v>207269600.441469</v>
      </c>
      <c r="AW1180" s="5" t="n">
        <f aca="false">INDEX($AI$1165:$AI$1292,$B1180+(const_one-$G1180)*16+const_one)</f>
        <v>232249501.586803</v>
      </c>
      <c r="AX1180" s="5" t="n">
        <f aca="false">INDEX($AJ$1165:$AJ$1292,$B1180+(const_one-$H1180)*32+const_one)</f>
        <v>356324832.665965</v>
      </c>
      <c r="AY1180" s="5" t="n">
        <f aca="false">INDEX($AK$1165:$AK$1292,$B1180+(const_one-$I1180)*64+const_one)</f>
        <v>354513778.878591</v>
      </c>
      <c r="AZ1180" s="5" t="n">
        <f aca="false">--($C1180=--(AS1180&gt;AL1180))</f>
        <v>1</v>
      </c>
      <c r="BA1180" s="5" t="n">
        <f aca="false">--($D1180=--(AT1180&gt;AM1180))</f>
        <v>1</v>
      </c>
      <c r="BB1180" s="5" t="n">
        <f aca="false">--($E1180=--(AU1180&gt;AN1180))</f>
        <v>1</v>
      </c>
      <c r="BC1180" s="5" t="n">
        <f aca="false">--($F1180=--(AV1180&gt;AO1180))</f>
        <v>1</v>
      </c>
      <c r="BD1180" s="5" t="n">
        <f aca="false">--($G1180=--(AW1180&gt;AP1180))</f>
        <v>0</v>
      </c>
      <c r="BE1180" s="5" t="n">
        <f aca="false">--($H1180=--(AX1180&gt;AQ1180))</f>
        <v>0</v>
      </c>
      <c r="BF1180" s="5" t="n">
        <f aca="false">--($I1180=--(AY1180&gt;AR1180))</f>
        <v>0</v>
      </c>
      <c r="BG1180" s="5" t="n">
        <f aca="false">SUM(AZ1180:BF1180)</f>
        <v>4</v>
      </c>
      <c r="BH1180" s="5" t="n">
        <f aca="false">SUM(AE1180:AK1180)+AB1180+AC1180+AD1180</f>
        <v>2000000000</v>
      </c>
    </row>
    <row r="1181" customFormat="false" ht="15" hidden="true" customHeight="false" outlineLevel="0" collapsed="false">
      <c r="A1181" s="5" t="n">
        <f aca="false">sensitivity_exit_usd</f>
        <v>2000000000</v>
      </c>
      <c r="B1181" s="2" t="n">
        <f aca="false">ROW()-ROW($B$1165)</f>
        <v>16</v>
      </c>
      <c r="C1181" s="2" t="n">
        <f aca="false">MOD(QUOTIENT($B1181,1),2)</f>
        <v>0</v>
      </c>
      <c r="D1181" s="2" t="n">
        <f aca="false">MOD(QUOTIENT($B1181,2),2)</f>
        <v>0</v>
      </c>
      <c r="E1181" s="2" t="n">
        <f aca="false">MOD(QUOTIENT($B1181,4),2)</f>
        <v>0</v>
      </c>
      <c r="F1181" s="2" t="n">
        <f aca="false">MOD(QUOTIENT($B1181,8),2)</f>
        <v>0</v>
      </c>
      <c r="G1181" s="2" t="n">
        <f aca="false">MOD(QUOTIENT($B1181,16),2)</f>
        <v>1</v>
      </c>
      <c r="H1181" s="2" t="n">
        <f aca="false">MOD(QUOTIENT($B1181,32),2)</f>
        <v>0</v>
      </c>
      <c r="I1181" s="2" t="n">
        <f aca="false">MOD(QUOTIENT($B1181,64),2)</f>
        <v>0</v>
      </c>
      <c r="J1181" s="5" t="n">
        <f aca="false">IF($C1181=const_zero,MIN(class_series_f_invested_usd,MAX(const_zero,$A1181)),const_zero)</f>
        <v>30000000</v>
      </c>
      <c r="K1181" s="5" t="n">
        <f aca="false">IF($D1181=const_zero,MIN(class_series_e_invested_usd,MAX(const_zero,$A1181-SUM($J1181:$J1181))),const_zero)</f>
        <v>300000000</v>
      </c>
      <c r="L1181" s="5" t="n">
        <f aca="false">IF($E1181=const_zero,MIN(class_series_d_invested_usd,MAX(const_zero,$A1181-SUM($J1181:$K1181))),const_zero)</f>
        <v>100000000</v>
      </c>
      <c r="M1181" s="5" t="n">
        <f aca="false">IF($F1181=const_zero,MIN(class_series_c_invested_usd,MAX(const_zero,$A1181-SUM($J1181:$L1181))),const_zero)</f>
        <v>60000000</v>
      </c>
      <c r="N1181" s="5" t="n">
        <f aca="false">IF($G1181=const_zero,MIN(class_series_b_invested_usd,MAX(const_zero,$A1181-SUM($J1181:$M1181))),const_zero)</f>
        <v>0</v>
      </c>
      <c r="O1181" s="5" t="n">
        <f aca="false">IF($H1181=const_zero,MIN(class_series_a_invested_usd,MAX(const_zero,$A1181-SUM($J1181:$N1181))),const_zero)</f>
        <v>15000000</v>
      </c>
      <c r="P1181" s="5" t="n">
        <f aca="false">IF($I1181=const_zero,MIN(class_seed_invested_usd,MAX(const_zero,$A1181-SUM($J1181:$O1181))),const_zero)</f>
        <v>5000000</v>
      </c>
      <c r="Q1181" s="5" t="n">
        <f aca="false">MAX(const_zero,$A1181-SUM($J1181:$P1181))</f>
        <v>1490000000</v>
      </c>
      <c r="R1181" s="9" t="n">
        <f aca="false">common_rsa_total+Sensitivity!$AE$1110+Sensitivity!$AJ$1110+IF($C1181=const_one,Sensitivity!$D$1110,const_zero)+IF($D1181=const_one,Sensitivity!$Y$1110,const_zero)+IF($E1181=const_one,Sensitivity!$V$1110,const_zero)+IF($F1181=const_one,Sensitivity!$S$1110,const_zero)+IF($G1181=const_one,Sensitivity!$P$1110,const_zero)+IF($H1181=const_one,Sensitivity!$M$1110,const_zero)+IF($I1181=const_one,Sensitivity!$J$1110,const_zero)</f>
        <v>12259131.7698087</v>
      </c>
      <c r="S1181" s="23" t="b">
        <f aca="false">IF($R1181&gt;const_zero,--($Q1181&gt;option_strike_usd*$R1181),const_zero)</f>
        <v>1</v>
      </c>
      <c r="T1181" s="7" t="n">
        <f aca="false">IF($R1181&gt;const_zero,IF($S1181=const_one,($Q1181+option_strike_usd*pre_f_options_issued)/($R1181+pre_f_options_issued),$Q1181/$R1181),const_zero)</f>
        <v>101.123834604761</v>
      </c>
      <c r="U1181" s="5" t="n">
        <f aca="false">IF($C1181=const_one,Sensitivity!$D$1110*$T1181,const_zero)</f>
        <v>0</v>
      </c>
      <c r="V1181" s="5" t="n">
        <f aca="false">IF($D1181=const_one,Sensitivity!$Y$1110*$T1181,const_zero)</f>
        <v>0</v>
      </c>
      <c r="W1181" s="5" t="n">
        <f aca="false">IF($E1181=const_one,Sensitivity!$V$1110*$T1181,const_zero)</f>
        <v>0</v>
      </c>
      <c r="X1181" s="5" t="n">
        <f aca="false">IF($F1181=const_one,Sensitivity!$S$1110*$T1181,const_zero)</f>
        <v>0</v>
      </c>
      <c r="Y1181" s="5" t="n">
        <f aca="false">IF($G1181=const_one,Sensitivity!$P$1110*$T1181,const_zero)</f>
        <v>303371503.814282</v>
      </c>
      <c r="Z1181" s="5" t="n">
        <f aca="false">IF($H1181=const_one,Sensitivity!$M$1110*$T1181,const_zero)</f>
        <v>0</v>
      </c>
      <c r="AA1181" s="5" t="n">
        <f aca="false">IF($I1181=const_one,Sensitivity!$J$1110*$T1181,const_zero)</f>
        <v>0</v>
      </c>
      <c r="AB1181" s="5" t="n">
        <f aca="false">(Sensitivity!$AE$1110+Sensitivity!$AJ$1110)*$T1181</f>
        <v>26204398.2309717</v>
      </c>
      <c r="AC1181" s="5" t="n">
        <f aca="false">common_rsa_total*$T1181</f>
        <v>910114511.442845</v>
      </c>
      <c r="AD1181" s="5" t="n">
        <f aca="false">IF($S1181=const_one,pre_f_options_issued*($T1181-option_strike_usd),const_zero)</f>
        <v>250309586.511901</v>
      </c>
      <c r="AE1181" s="5" t="n">
        <f aca="false">J1181+U1181</f>
        <v>30000000</v>
      </c>
      <c r="AF1181" s="5" t="n">
        <f aca="false">K1181+V1181</f>
        <v>300000000</v>
      </c>
      <c r="AG1181" s="5" t="n">
        <f aca="false">L1181+W1181</f>
        <v>100000000</v>
      </c>
      <c r="AH1181" s="5" t="n">
        <f aca="false">M1181+X1181</f>
        <v>60000000</v>
      </c>
      <c r="AI1181" s="5" t="n">
        <f aca="false">N1181+Y1181</f>
        <v>303371503.814282</v>
      </c>
      <c r="AJ1181" s="5" t="n">
        <f aca="false">O1181+Z1181</f>
        <v>15000000</v>
      </c>
      <c r="AK1181" s="5" t="n">
        <f aca="false">P1181+AA1181</f>
        <v>5000000</v>
      </c>
      <c r="AL1181" s="5" t="n">
        <f aca="false">INDEX($AE$1165:$AE$1292,$B1181-$C1181*1+const_one)</f>
        <v>30000000</v>
      </c>
      <c r="AM1181" s="5" t="n">
        <f aca="false">INDEX($AF$1165:$AF$1292,$B1181-$D1181*2+const_one)</f>
        <v>300000000</v>
      </c>
      <c r="AN1181" s="5" t="n">
        <f aca="false">INDEX($AG$1165:$AG$1292,$B1181-$E1181*4+const_one)</f>
        <v>100000000</v>
      </c>
      <c r="AO1181" s="5" t="n">
        <f aca="false">INDEX($AH$1165:$AH$1292,$B1181-$F1181*8+const_one)</f>
        <v>60000000</v>
      </c>
      <c r="AP1181" s="5" t="n">
        <f aca="false">INDEX($AI$1165:$AI$1292,$B1181-$G1181*16+const_one)</f>
        <v>30000000</v>
      </c>
      <c r="AQ1181" s="5" t="n">
        <f aca="false">INDEX($AJ$1165:$AJ$1292,$B1181-$H1181*32+const_one)</f>
        <v>15000000</v>
      </c>
      <c r="AR1181" s="5" t="n">
        <f aca="false">INDEX($AK$1165:$AK$1292,$B1181-$I1181*64+const_one)</f>
        <v>5000000</v>
      </c>
      <c r="AS1181" s="5" t="n">
        <f aca="false">INDEX($AE$1165:$AE$1292,$B1181+(const_one-$C1181)*1+const_one)</f>
        <v>61331916.9508822</v>
      </c>
      <c r="AT1181" s="5" t="n">
        <f aca="false">INDEX($AF$1165:$AF$1292,$B1181+(const_one-$D1181)*2+const_one)</f>
        <v>524449036.983181</v>
      </c>
      <c r="AU1181" s="5" t="n">
        <f aca="false">INDEX($AG$1165:$AG$1292,$B1181+(const_one-$E1181)*4+const_one)</f>
        <v>166684781.750912</v>
      </c>
      <c r="AV1181" s="5" t="n">
        <f aca="false">INDEX($AH$1165:$AH$1292,$B1181+(const_one-$F1181)*8+const_one)</f>
        <v>217143853.779121</v>
      </c>
      <c r="AW1181" s="5" t="n">
        <f aca="false">INDEX($AI$1165:$AI$1292,$B1181+(const_one-$G1181)*16+const_one)</f>
        <v>303371503.814282</v>
      </c>
      <c r="AX1181" s="5" t="n">
        <f aca="false">INDEX($AJ$1165:$AJ$1292,$B1181+(const_one-$H1181)*32+const_one)</f>
        <v>381469190.438674</v>
      </c>
      <c r="AY1181" s="5" t="n">
        <f aca="false">INDEX($AK$1165:$AK$1292,$B1181+(const_one-$I1181)*64+const_one)</f>
        <v>378938714.880208</v>
      </c>
      <c r="AZ1181" s="5" t="n">
        <f aca="false">--($C1181=--(AS1181&gt;AL1181))</f>
        <v>0</v>
      </c>
      <c r="BA1181" s="5" t="n">
        <f aca="false">--($D1181=--(AT1181&gt;AM1181))</f>
        <v>0</v>
      </c>
      <c r="BB1181" s="5" t="n">
        <f aca="false">--($E1181=--(AU1181&gt;AN1181))</f>
        <v>0</v>
      </c>
      <c r="BC1181" s="5" t="n">
        <f aca="false">--($F1181=--(AV1181&gt;AO1181))</f>
        <v>0</v>
      </c>
      <c r="BD1181" s="5" t="n">
        <f aca="false">--($G1181=--(AW1181&gt;AP1181))</f>
        <v>1</v>
      </c>
      <c r="BE1181" s="5" t="n">
        <f aca="false">--($H1181=--(AX1181&gt;AQ1181))</f>
        <v>0</v>
      </c>
      <c r="BF1181" s="5" t="n">
        <f aca="false">--($I1181=--(AY1181&gt;AR1181))</f>
        <v>0</v>
      </c>
      <c r="BG1181" s="5" t="n">
        <f aca="false">SUM(AZ1181:BF1181)</f>
        <v>1</v>
      </c>
      <c r="BH1181" s="5" t="n">
        <f aca="false">SUM(AE1181:AK1181)+AB1181+AC1181+AD1181</f>
        <v>2000000000</v>
      </c>
    </row>
    <row r="1182" customFormat="false" ht="15" hidden="true" customHeight="false" outlineLevel="0" collapsed="false">
      <c r="A1182" s="5" t="n">
        <f aca="false">sensitivity_exit_usd</f>
        <v>2000000000</v>
      </c>
      <c r="B1182" s="2" t="n">
        <f aca="false">ROW()-ROW($B$1165)</f>
        <v>17</v>
      </c>
      <c r="C1182" s="2" t="n">
        <f aca="false">MOD(QUOTIENT($B1182,1),2)</f>
        <v>1</v>
      </c>
      <c r="D1182" s="2" t="n">
        <f aca="false">MOD(QUOTIENT($B1182,2),2)</f>
        <v>0</v>
      </c>
      <c r="E1182" s="2" t="n">
        <f aca="false">MOD(QUOTIENT($B1182,4),2)</f>
        <v>0</v>
      </c>
      <c r="F1182" s="2" t="n">
        <f aca="false">MOD(QUOTIENT($B1182,8),2)</f>
        <v>0</v>
      </c>
      <c r="G1182" s="2" t="n">
        <f aca="false">MOD(QUOTIENT($B1182,16),2)</f>
        <v>1</v>
      </c>
      <c r="H1182" s="2" t="n">
        <f aca="false">MOD(QUOTIENT($B1182,32),2)</f>
        <v>0</v>
      </c>
      <c r="I1182" s="2" t="n">
        <f aca="false">MOD(QUOTIENT($B1182,64),2)</f>
        <v>0</v>
      </c>
      <c r="J1182" s="5" t="n">
        <f aca="false">IF($C1182=const_zero,MIN(class_series_f_invested_usd,MAX(const_zero,$A1182)),const_zero)</f>
        <v>0</v>
      </c>
      <c r="K1182" s="5" t="n">
        <f aca="false">IF($D1182=const_zero,MIN(class_series_e_invested_usd,MAX(const_zero,$A1182-SUM($J1182:$J1182))),const_zero)</f>
        <v>300000000</v>
      </c>
      <c r="L1182" s="5" t="n">
        <f aca="false">IF($E1182=const_zero,MIN(class_series_d_invested_usd,MAX(const_zero,$A1182-SUM($J1182:$K1182))),const_zero)</f>
        <v>100000000</v>
      </c>
      <c r="M1182" s="5" t="n">
        <f aca="false">IF($F1182=const_zero,MIN(class_series_c_invested_usd,MAX(const_zero,$A1182-SUM($J1182:$L1182))),const_zero)</f>
        <v>60000000</v>
      </c>
      <c r="N1182" s="5" t="n">
        <f aca="false">IF($G1182=const_zero,MIN(class_series_b_invested_usd,MAX(const_zero,$A1182-SUM($J1182:$M1182))),const_zero)</f>
        <v>0</v>
      </c>
      <c r="O1182" s="5" t="n">
        <f aca="false">IF($H1182=const_zero,MIN(class_series_a_invested_usd,MAX(const_zero,$A1182-SUM($J1182:$N1182))),const_zero)</f>
        <v>15000000</v>
      </c>
      <c r="P1182" s="5" t="n">
        <f aca="false">IF($I1182=const_zero,MIN(class_seed_invested_usd,MAX(const_zero,$A1182-SUM($J1182:$O1182))),const_zero)</f>
        <v>5000000</v>
      </c>
      <c r="Q1182" s="5" t="n">
        <f aca="false">MAX(const_zero,$A1182-SUM($J1182:$P1182))</f>
        <v>1520000000</v>
      </c>
      <c r="R1182" s="9" t="n">
        <f aca="false">common_rsa_total+Sensitivity!$AE$1110+Sensitivity!$AJ$1110+IF($C1182=const_one,Sensitivity!$D$1110,const_zero)+IF($D1182=const_one,Sensitivity!$Y$1110,const_zero)+IF($E1182=const_one,Sensitivity!$V$1110,const_zero)+IF($F1182=const_one,Sensitivity!$S$1110,const_zero)+IF($G1182=const_one,Sensitivity!$P$1110,const_zero)+IF($H1182=const_one,Sensitivity!$M$1110,const_zero)+IF($I1182=const_one,Sensitivity!$J$1110,const_zero)</f>
        <v>12878640.1306018</v>
      </c>
      <c r="S1182" s="23" t="b">
        <f aca="false">IF($R1182&gt;const_zero,--($Q1182&gt;option_strike_usd*$R1182),const_zero)</f>
        <v>1</v>
      </c>
      <c r="T1182" s="7" t="n">
        <f aca="false">IF($R1182&gt;const_zero,IF($S1182=const_one,($Q1182+option_strike_usd*pre_f_options_issued)/($R1182+pre_f_options_issued),$Q1182/$R1182),const_zero)</f>
        <v>99.0009511289876</v>
      </c>
      <c r="U1182" s="5" t="n">
        <f aca="false">IF($C1182=const_one,Sensitivity!$D$1110*$T1182,const_zero)</f>
        <v>61331916.9508822</v>
      </c>
      <c r="V1182" s="5" t="n">
        <f aca="false">IF($D1182=const_one,Sensitivity!$Y$1110*$T1182,const_zero)</f>
        <v>0</v>
      </c>
      <c r="W1182" s="5" t="n">
        <f aca="false">IF($E1182=const_one,Sensitivity!$V$1110*$T1182,const_zero)</f>
        <v>0</v>
      </c>
      <c r="X1182" s="5" t="n">
        <f aca="false">IF($F1182=const_one,Sensitivity!$S$1110*$T1182,const_zero)</f>
        <v>0</v>
      </c>
      <c r="Y1182" s="5" t="n">
        <f aca="false">IF($G1182=const_one,Sensitivity!$P$1110*$T1182,const_zero)</f>
        <v>297002853.386963</v>
      </c>
      <c r="Z1182" s="5" t="n">
        <f aca="false">IF($H1182=const_one,Sensitivity!$M$1110*$T1182,const_zero)</f>
        <v>0</v>
      </c>
      <c r="AA1182" s="5" t="n">
        <f aca="false">IF($I1182=const_one,Sensitivity!$J$1110*$T1182,const_zero)</f>
        <v>0</v>
      </c>
      <c r="AB1182" s="5" t="n">
        <f aca="false">(Sensitivity!$AE$1110+Sensitivity!$AJ$1110)*$T1182</f>
        <v>25654291.6787971</v>
      </c>
      <c r="AC1182" s="5" t="n">
        <f aca="false">common_rsa_total*$T1182</f>
        <v>891008560.160889</v>
      </c>
      <c r="AD1182" s="5" t="n">
        <f aca="false">IF($S1182=const_one,pre_f_options_issued*($T1182-option_strike_usd),const_zero)</f>
        <v>245002377.822469</v>
      </c>
      <c r="AE1182" s="5" t="n">
        <f aca="false">J1182+U1182</f>
        <v>61331916.9508822</v>
      </c>
      <c r="AF1182" s="5" t="n">
        <f aca="false">K1182+V1182</f>
        <v>300000000</v>
      </c>
      <c r="AG1182" s="5" t="n">
        <f aca="false">L1182+W1182</f>
        <v>100000000</v>
      </c>
      <c r="AH1182" s="5" t="n">
        <f aca="false">M1182+X1182</f>
        <v>60000000</v>
      </c>
      <c r="AI1182" s="5" t="n">
        <f aca="false">N1182+Y1182</f>
        <v>297002853.386963</v>
      </c>
      <c r="AJ1182" s="5" t="n">
        <f aca="false">O1182+Z1182</f>
        <v>15000000</v>
      </c>
      <c r="AK1182" s="5" t="n">
        <f aca="false">P1182+AA1182</f>
        <v>5000000</v>
      </c>
      <c r="AL1182" s="5" t="n">
        <f aca="false">INDEX($AE$1165:$AE$1292,$B1182-$C1182*1+const_one)</f>
        <v>30000000</v>
      </c>
      <c r="AM1182" s="5" t="n">
        <f aca="false">INDEX($AF$1165:$AF$1292,$B1182-$D1182*2+const_one)</f>
        <v>300000000</v>
      </c>
      <c r="AN1182" s="5" t="n">
        <f aca="false">INDEX($AG$1165:$AG$1292,$B1182-$E1182*4+const_one)</f>
        <v>100000000</v>
      </c>
      <c r="AO1182" s="5" t="n">
        <f aca="false">INDEX($AH$1165:$AH$1292,$B1182-$F1182*8+const_one)</f>
        <v>60000000</v>
      </c>
      <c r="AP1182" s="5" t="n">
        <f aca="false">INDEX($AI$1165:$AI$1292,$B1182-$G1182*16+const_one)</f>
        <v>30000000</v>
      </c>
      <c r="AQ1182" s="5" t="n">
        <f aca="false">INDEX($AJ$1165:$AJ$1292,$B1182-$H1182*32+const_one)</f>
        <v>15000000</v>
      </c>
      <c r="AR1182" s="5" t="n">
        <f aca="false">INDEX($AK$1165:$AK$1292,$B1182-$I1182*64+const_one)</f>
        <v>5000000</v>
      </c>
      <c r="AS1182" s="5" t="n">
        <f aca="false">INDEX($AE$1165:$AE$1292,$B1182+(const_one-$C1182)*1+const_one)</f>
        <v>61331916.9508822</v>
      </c>
      <c r="AT1182" s="5" t="n">
        <f aca="false">INDEX($AF$1165:$AF$1292,$B1182+(const_one-$D1182)*2+const_one)</f>
        <v>517849571.449815</v>
      </c>
      <c r="AU1182" s="5" t="n">
        <f aca="false">INDEX($AG$1165:$AG$1292,$B1182+(const_one-$E1182)*4+const_one)</f>
        <v>163673789.759588</v>
      </c>
      <c r="AV1182" s="5" t="n">
        <f aca="false">INDEX($AH$1165:$AH$1292,$B1182+(const_one-$F1182)*8+const_one)</f>
        <v>213627137.51445</v>
      </c>
      <c r="AW1182" s="5" t="n">
        <f aca="false">INDEX($AI$1165:$AI$1292,$B1182+(const_one-$G1182)*16+const_one)</f>
        <v>297002853.386963</v>
      </c>
      <c r="AX1182" s="5" t="n">
        <f aca="false">INDEX($AJ$1165:$AJ$1292,$B1182+(const_one-$H1182)*32+const_one)</f>
        <v>377233218.248747</v>
      </c>
      <c r="AY1182" s="5" t="n">
        <f aca="false">INDEX($AK$1165:$AK$1292,$B1182+(const_one-$I1182)*64+const_one)</f>
        <v>374779668.861764</v>
      </c>
      <c r="AZ1182" s="5" t="n">
        <f aca="false">--($C1182=--(AS1182&gt;AL1182))</f>
        <v>1</v>
      </c>
      <c r="BA1182" s="5" t="n">
        <f aca="false">--($D1182=--(AT1182&gt;AM1182))</f>
        <v>0</v>
      </c>
      <c r="BB1182" s="5" t="n">
        <f aca="false">--($E1182=--(AU1182&gt;AN1182))</f>
        <v>0</v>
      </c>
      <c r="BC1182" s="5" t="n">
        <f aca="false">--($F1182=--(AV1182&gt;AO1182))</f>
        <v>0</v>
      </c>
      <c r="BD1182" s="5" t="n">
        <f aca="false">--($G1182=--(AW1182&gt;AP1182))</f>
        <v>1</v>
      </c>
      <c r="BE1182" s="5" t="n">
        <f aca="false">--($H1182=--(AX1182&gt;AQ1182))</f>
        <v>0</v>
      </c>
      <c r="BF1182" s="5" t="n">
        <f aca="false">--($I1182=--(AY1182&gt;AR1182))</f>
        <v>0</v>
      </c>
      <c r="BG1182" s="5" t="n">
        <f aca="false">SUM(AZ1182:BF1182)</f>
        <v>2</v>
      </c>
      <c r="BH1182" s="5" t="n">
        <f aca="false">SUM(AE1182:AK1182)+AB1182+AC1182+AD1182</f>
        <v>2000000000</v>
      </c>
    </row>
    <row r="1183" customFormat="false" ht="15" hidden="true" customHeight="false" outlineLevel="0" collapsed="false">
      <c r="A1183" s="5" t="n">
        <f aca="false">sensitivity_exit_usd</f>
        <v>2000000000</v>
      </c>
      <c r="B1183" s="2" t="n">
        <f aca="false">ROW()-ROW($B$1165)</f>
        <v>18</v>
      </c>
      <c r="C1183" s="2" t="n">
        <f aca="false">MOD(QUOTIENT($B1183,1),2)</f>
        <v>0</v>
      </c>
      <c r="D1183" s="2" t="n">
        <f aca="false">MOD(QUOTIENT($B1183,2),2)</f>
        <v>1</v>
      </c>
      <c r="E1183" s="2" t="n">
        <f aca="false">MOD(QUOTIENT($B1183,4),2)</f>
        <v>0</v>
      </c>
      <c r="F1183" s="2" t="n">
        <f aca="false">MOD(QUOTIENT($B1183,8),2)</f>
        <v>0</v>
      </c>
      <c r="G1183" s="2" t="n">
        <f aca="false">MOD(QUOTIENT($B1183,16),2)</f>
        <v>1</v>
      </c>
      <c r="H1183" s="2" t="n">
        <f aca="false">MOD(QUOTIENT($B1183,32),2)</f>
        <v>0</v>
      </c>
      <c r="I1183" s="2" t="n">
        <f aca="false">MOD(QUOTIENT($B1183,64),2)</f>
        <v>0</v>
      </c>
      <c r="J1183" s="5" t="n">
        <f aca="false">IF($C1183=const_zero,MIN(class_series_f_invested_usd,MAX(const_zero,$A1183)),const_zero)</f>
        <v>30000000</v>
      </c>
      <c r="K1183" s="5" t="n">
        <f aca="false">IF($D1183=const_zero,MIN(class_series_e_invested_usd,MAX(const_zero,$A1183-SUM($J1183:$J1183))),const_zero)</f>
        <v>0</v>
      </c>
      <c r="L1183" s="5" t="n">
        <f aca="false">IF($E1183=const_zero,MIN(class_series_d_invested_usd,MAX(const_zero,$A1183-SUM($J1183:$K1183))),const_zero)</f>
        <v>100000000</v>
      </c>
      <c r="M1183" s="5" t="n">
        <f aca="false">IF($F1183=const_zero,MIN(class_series_c_invested_usd,MAX(const_zero,$A1183-SUM($J1183:$L1183))),const_zero)</f>
        <v>60000000</v>
      </c>
      <c r="N1183" s="5" t="n">
        <f aca="false">IF($G1183=const_zero,MIN(class_series_b_invested_usd,MAX(const_zero,$A1183-SUM($J1183:$M1183))),const_zero)</f>
        <v>0</v>
      </c>
      <c r="O1183" s="5" t="n">
        <f aca="false">IF($H1183=const_zero,MIN(class_series_a_invested_usd,MAX(const_zero,$A1183-SUM($J1183:$N1183))),const_zero)</f>
        <v>15000000</v>
      </c>
      <c r="P1183" s="5" t="n">
        <f aca="false">IF($I1183=const_zero,MIN(class_seed_invested_usd,MAX(const_zero,$A1183-SUM($J1183:$O1183))),const_zero)</f>
        <v>5000000</v>
      </c>
      <c r="Q1183" s="5" t="n">
        <f aca="false">MAX(const_zero,$A1183-SUM($J1183:$P1183))</f>
        <v>1790000000</v>
      </c>
      <c r="R1183" s="9" t="n">
        <f aca="false">common_rsa_total+Sensitivity!$AE$1110+Sensitivity!$AJ$1110+IF($C1183=const_one,Sensitivity!$D$1110,const_zero)+IF($D1183=const_one,Sensitivity!$Y$1110,const_zero)+IF($E1183=const_one,Sensitivity!$V$1110,const_zero)+IF($F1183=const_one,Sensitivity!$S$1110,const_zero)+IF($G1183=const_one,Sensitivity!$P$1110,const_zero)+IF($H1183=const_one,Sensitivity!$M$1110,const_zero)+IF($I1183=const_one,Sensitivity!$J$1110,const_zero)</f>
        <v>18363312.6498648</v>
      </c>
      <c r="S1183" s="23" t="b">
        <f aca="false">IF($R1183&gt;const_zero,--($Q1183&gt;option_strike_usd*$R1183),const_zero)</f>
        <v>1</v>
      </c>
      <c r="T1183" s="7" t="n">
        <f aca="false">IF($R1183&gt;const_zero,IF($S1183=const_one,($Q1183+option_strike_usd*pre_f_options_issued)/($R1183+pre_f_options_issued),$Q1183/$R1183),const_zero)</f>
        <v>85.9163657316718</v>
      </c>
      <c r="U1183" s="5" t="n">
        <f aca="false">IF($C1183=const_one,Sensitivity!$D$1110*$T1183,const_zero)</f>
        <v>0</v>
      </c>
      <c r="V1183" s="5" t="n">
        <f aca="false">IF($D1183=const_one,Sensitivity!$Y$1110*$T1183,const_zero)</f>
        <v>524449036.983181</v>
      </c>
      <c r="W1183" s="5" t="n">
        <f aca="false">IF($E1183=const_one,Sensitivity!$V$1110*$T1183,const_zero)</f>
        <v>0</v>
      </c>
      <c r="X1183" s="5" t="n">
        <f aca="false">IF($F1183=const_one,Sensitivity!$S$1110*$T1183,const_zero)</f>
        <v>0</v>
      </c>
      <c r="Y1183" s="5" t="n">
        <f aca="false">IF($G1183=const_one,Sensitivity!$P$1110*$T1183,const_zero)</f>
        <v>257749097.195015</v>
      </c>
      <c r="Z1183" s="5" t="n">
        <f aca="false">IF($H1183=const_one,Sensitivity!$M$1110*$T1183,const_zero)</f>
        <v>0</v>
      </c>
      <c r="AA1183" s="5" t="n">
        <f aca="false">IF($I1183=const_one,Sensitivity!$J$1110*$T1183,const_zero)</f>
        <v>0</v>
      </c>
      <c r="AB1183" s="5" t="n">
        <f aca="false">(Sensitivity!$AE$1110+Sensitivity!$AJ$1110)*$T1183</f>
        <v>22263659.9075778</v>
      </c>
      <c r="AC1183" s="5" t="n">
        <f aca="false">common_rsa_total*$T1183</f>
        <v>773247291.585046</v>
      </c>
      <c r="AD1183" s="5" t="n">
        <f aca="false">IF($S1183=const_one,pre_f_options_issued*($T1183-option_strike_usd),const_zero)</f>
        <v>212290914.32918</v>
      </c>
      <c r="AE1183" s="5" t="n">
        <f aca="false">J1183+U1183</f>
        <v>30000000</v>
      </c>
      <c r="AF1183" s="5" t="n">
        <f aca="false">K1183+V1183</f>
        <v>524449036.983181</v>
      </c>
      <c r="AG1183" s="5" t="n">
        <f aca="false">L1183+W1183</f>
        <v>100000000</v>
      </c>
      <c r="AH1183" s="5" t="n">
        <f aca="false">M1183+X1183</f>
        <v>60000000</v>
      </c>
      <c r="AI1183" s="5" t="n">
        <f aca="false">N1183+Y1183</f>
        <v>257749097.195015</v>
      </c>
      <c r="AJ1183" s="5" t="n">
        <f aca="false">O1183+Z1183</f>
        <v>15000000</v>
      </c>
      <c r="AK1183" s="5" t="n">
        <f aca="false">P1183+AA1183</f>
        <v>5000000</v>
      </c>
      <c r="AL1183" s="5" t="n">
        <f aca="false">INDEX($AE$1165:$AE$1292,$B1183-$C1183*1+const_one)</f>
        <v>30000000</v>
      </c>
      <c r="AM1183" s="5" t="n">
        <f aca="false">INDEX($AF$1165:$AF$1292,$B1183-$D1183*2+const_one)</f>
        <v>300000000</v>
      </c>
      <c r="AN1183" s="5" t="n">
        <f aca="false">INDEX($AG$1165:$AG$1292,$B1183-$E1183*4+const_one)</f>
        <v>100000000</v>
      </c>
      <c r="AO1183" s="5" t="n">
        <f aca="false">INDEX($AH$1165:$AH$1292,$B1183-$F1183*8+const_one)</f>
        <v>60000000</v>
      </c>
      <c r="AP1183" s="5" t="n">
        <f aca="false">INDEX($AI$1165:$AI$1292,$B1183-$G1183*16+const_one)</f>
        <v>30000000</v>
      </c>
      <c r="AQ1183" s="5" t="n">
        <f aca="false">INDEX($AJ$1165:$AJ$1292,$B1183-$H1183*32+const_one)</f>
        <v>15000000</v>
      </c>
      <c r="AR1183" s="5" t="n">
        <f aca="false">INDEX($AK$1165:$AK$1292,$B1183-$I1183*64+const_one)</f>
        <v>5000000</v>
      </c>
      <c r="AS1183" s="5" t="n">
        <f aca="false">INDEX($AE$1165:$AE$1292,$B1183+(const_one-$C1183)*1+const_one)</f>
        <v>52556132.501657</v>
      </c>
      <c r="AT1183" s="5" t="n">
        <f aca="false">INDEX($AF$1165:$AF$1292,$B1183+(const_one-$D1183)*2+const_one)</f>
        <v>524449036.983181</v>
      </c>
      <c r="AU1183" s="5" t="n">
        <f aca="false">INDEX($AG$1165:$AG$1292,$B1183+(const_one-$E1183)*4+const_one)</f>
        <v>144556504.547902</v>
      </c>
      <c r="AV1183" s="5" t="n">
        <f aca="false">INDEX($AH$1165:$AH$1292,$B1183+(const_one-$F1183)*8+const_one)</f>
        <v>191116375.682026</v>
      </c>
      <c r="AW1183" s="5" t="n">
        <f aca="false">INDEX($AI$1165:$AI$1292,$B1183+(const_one-$G1183)*16+const_one)</f>
        <v>257749097.195015</v>
      </c>
      <c r="AX1183" s="5" t="n">
        <f aca="false">INDEX($AJ$1165:$AJ$1292,$B1183+(const_one-$H1183)*32+const_one)</f>
        <v>349433196.06227</v>
      </c>
      <c r="AY1183" s="5" t="n">
        <f aca="false">INDEX($AK$1165:$AK$1292,$B1183+(const_one-$I1183)*64+const_one)</f>
        <v>347499955.69678</v>
      </c>
      <c r="AZ1183" s="5" t="n">
        <f aca="false">--($C1183=--(AS1183&gt;AL1183))</f>
        <v>0</v>
      </c>
      <c r="BA1183" s="5" t="n">
        <f aca="false">--($D1183=--(AT1183&gt;AM1183))</f>
        <v>1</v>
      </c>
      <c r="BB1183" s="5" t="n">
        <f aca="false">--($E1183=--(AU1183&gt;AN1183))</f>
        <v>0</v>
      </c>
      <c r="BC1183" s="5" t="n">
        <f aca="false">--($F1183=--(AV1183&gt;AO1183))</f>
        <v>0</v>
      </c>
      <c r="BD1183" s="5" t="n">
        <f aca="false">--($G1183=--(AW1183&gt;AP1183))</f>
        <v>1</v>
      </c>
      <c r="BE1183" s="5" t="n">
        <f aca="false">--($H1183=--(AX1183&gt;AQ1183))</f>
        <v>0</v>
      </c>
      <c r="BF1183" s="5" t="n">
        <f aca="false">--($I1183=--(AY1183&gt;AR1183))</f>
        <v>0</v>
      </c>
      <c r="BG1183" s="5" t="n">
        <f aca="false">SUM(AZ1183:BF1183)</f>
        <v>2</v>
      </c>
      <c r="BH1183" s="5" t="n">
        <f aca="false">SUM(AE1183:AK1183)+AB1183+AC1183+AD1183</f>
        <v>2000000000</v>
      </c>
    </row>
    <row r="1184" customFormat="false" ht="15" hidden="true" customHeight="false" outlineLevel="0" collapsed="false">
      <c r="A1184" s="5" t="n">
        <f aca="false">sensitivity_exit_usd</f>
        <v>2000000000</v>
      </c>
      <c r="B1184" s="2" t="n">
        <f aca="false">ROW()-ROW($B$1165)</f>
        <v>19</v>
      </c>
      <c r="C1184" s="2" t="n">
        <f aca="false">MOD(QUOTIENT($B1184,1),2)</f>
        <v>1</v>
      </c>
      <c r="D1184" s="2" t="n">
        <f aca="false">MOD(QUOTIENT($B1184,2),2)</f>
        <v>1</v>
      </c>
      <c r="E1184" s="2" t="n">
        <f aca="false">MOD(QUOTIENT($B1184,4),2)</f>
        <v>0</v>
      </c>
      <c r="F1184" s="2" t="n">
        <f aca="false">MOD(QUOTIENT($B1184,8),2)</f>
        <v>0</v>
      </c>
      <c r="G1184" s="2" t="n">
        <f aca="false">MOD(QUOTIENT($B1184,16),2)</f>
        <v>1</v>
      </c>
      <c r="H1184" s="2" t="n">
        <f aca="false">MOD(QUOTIENT($B1184,32),2)</f>
        <v>0</v>
      </c>
      <c r="I1184" s="2" t="n">
        <f aca="false">MOD(QUOTIENT($B1184,64),2)</f>
        <v>0</v>
      </c>
      <c r="J1184" s="5" t="n">
        <f aca="false">IF($C1184=const_zero,MIN(class_series_f_invested_usd,MAX(const_zero,$A1184)),const_zero)</f>
        <v>0</v>
      </c>
      <c r="K1184" s="5" t="n">
        <f aca="false">IF($D1184=const_zero,MIN(class_series_e_invested_usd,MAX(const_zero,$A1184-SUM($J1184:$J1184))),const_zero)</f>
        <v>0</v>
      </c>
      <c r="L1184" s="5" t="n">
        <f aca="false">IF($E1184=const_zero,MIN(class_series_d_invested_usd,MAX(const_zero,$A1184-SUM($J1184:$K1184))),const_zero)</f>
        <v>100000000</v>
      </c>
      <c r="M1184" s="5" t="n">
        <f aca="false">IF($F1184=const_zero,MIN(class_series_c_invested_usd,MAX(const_zero,$A1184-SUM($J1184:$L1184))),const_zero)</f>
        <v>60000000</v>
      </c>
      <c r="N1184" s="5" t="n">
        <f aca="false">IF($G1184=const_zero,MIN(class_series_b_invested_usd,MAX(const_zero,$A1184-SUM($J1184:$M1184))),const_zero)</f>
        <v>0</v>
      </c>
      <c r="O1184" s="5" t="n">
        <f aca="false">IF($H1184=const_zero,MIN(class_series_a_invested_usd,MAX(const_zero,$A1184-SUM($J1184:$N1184))),const_zero)</f>
        <v>15000000</v>
      </c>
      <c r="P1184" s="5" t="n">
        <f aca="false">IF($I1184=const_zero,MIN(class_seed_invested_usd,MAX(const_zero,$A1184-SUM($J1184:$O1184))),const_zero)</f>
        <v>5000000</v>
      </c>
      <c r="Q1184" s="5" t="n">
        <f aca="false">MAX(const_zero,$A1184-SUM($J1184:$P1184))</f>
        <v>1820000000</v>
      </c>
      <c r="R1184" s="9" t="n">
        <f aca="false">common_rsa_total+Sensitivity!$AE$1110+Sensitivity!$AJ$1110+IF($C1184=const_one,Sensitivity!$D$1110,const_zero)+IF($D1184=const_one,Sensitivity!$Y$1110,const_zero)+IF($E1184=const_one,Sensitivity!$V$1110,const_zero)+IF($F1184=const_one,Sensitivity!$S$1110,const_zero)+IF($G1184=const_one,Sensitivity!$P$1110,const_zero)+IF($H1184=const_one,Sensitivity!$M$1110,const_zero)+IF($I1184=const_one,Sensitivity!$J$1110,const_zero)</f>
        <v>18982821.010658</v>
      </c>
      <c r="S1184" s="23" t="b">
        <f aca="false">IF($R1184&gt;const_zero,--($Q1184&gt;option_strike_usd*$R1184),const_zero)</f>
        <v>1</v>
      </c>
      <c r="T1184" s="7" t="n">
        <f aca="false">IF($R1184&gt;const_zero,IF($S1184=const_one,($Q1184+option_strike_usd*pre_f_options_issued)/($R1184+pre_f_options_issued),$Q1184/$R1184),const_zero)</f>
        <v>84.835227137806</v>
      </c>
      <c r="U1184" s="5" t="n">
        <f aca="false">IF($C1184=const_one,Sensitivity!$D$1110*$T1184,const_zero)</f>
        <v>52556132.501657</v>
      </c>
      <c r="V1184" s="5" t="n">
        <f aca="false">IF($D1184=const_one,Sensitivity!$Y$1110*$T1184,const_zero)</f>
        <v>517849571.449815</v>
      </c>
      <c r="W1184" s="5" t="n">
        <f aca="false">IF($E1184=const_one,Sensitivity!$V$1110*$T1184,const_zero)</f>
        <v>0</v>
      </c>
      <c r="X1184" s="5" t="n">
        <f aca="false">IF($F1184=const_one,Sensitivity!$S$1110*$T1184,const_zero)</f>
        <v>0</v>
      </c>
      <c r="Y1184" s="5" t="n">
        <f aca="false">IF($G1184=const_one,Sensitivity!$P$1110*$T1184,const_zero)</f>
        <v>254505681.413418</v>
      </c>
      <c r="Z1184" s="5" t="n">
        <f aca="false">IF($H1184=const_one,Sensitivity!$M$1110*$T1184,const_zero)</f>
        <v>0</v>
      </c>
      <c r="AA1184" s="5" t="n">
        <f aca="false">IF($I1184=const_one,Sensitivity!$J$1110*$T1184,const_zero)</f>
        <v>0</v>
      </c>
      <c r="AB1184" s="5" t="n">
        <f aca="false">(Sensitivity!$AE$1110+Sensitivity!$AJ$1110)*$T1184</f>
        <v>21983502.5503409</v>
      </c>
      <c r="AC1184" s="5" t="n">
        <f aca="false">common_rsa_total*$T1184</f>
        <v>763517044.240254</v>
      </c>
      <c r="AD1184" s="5" t="n">
        <f aca="false">IF($S1184=const_one,pre_f_options_issued*($T1184-option_strike_usd),const_zero)</f>
        <v>209588067.844515</v>
      </c>
      <c r="AE1184" s="5" t="n">
        <f aca="false">J1184+U1184</f>
        <v>52556132.501657</v>
      </c>
      <c r="AF1184" s="5" t="n">
        <f aca="false">K1184+V1184</f>
        <v>517849571.449815</v>
      </c>
      <c r="AG1184" s="5" t="n">
        <f aca="false">L1184+W1184</f>
        <v>100000000</v>
      </c>
      <c r="AH1184" s="5" t="n">
        <f aca="false">M1184+X1184</f>
        <v>60000000</v>
      </c>
      <c r="AI1184" s="5" t="n">
        <f aca="false">N1184+Y1184</f>
        <v>254505681.413418</v>
      </c>
      <c r="AJ1184" s="5" t="n">
        <f aca="false">O1184+Z1184</f>
        <v>15000000</v>
      </c>
      <c r="AK1184" s="5" t="n">
        <f aca="false">P1184+AA1184</f>
        <v>5000000</v>
      </c>
      <c r="AL1184" s="5" t="n">
        <f aca="false">INDEX($AE$1165:$AE$1292,$B1184-$C1184*1+const_one)</f>
        <v>30000000</v>
      </c>
      <c r="AM1184" s="5" t="n">
        <f aca="false">INDEX($AF$1165:$AF$1292,$B1184-$D1184*2+const_one)</f>
        <v>300000000</v>
      </c>
      <c r="AN1184" s="5" t="n">
        <f aca="false">INDEX($AG$1165:$AG$1292,$B1184-$E1184*4+const_one)</f>
        <v>100000000</v>
      </c>
      <c r="AO1184" s="5" t="n">
        <f aca="false">INDEX($AH$1165:$AH$1292,$B1184-$F1184*8+const_one)</f>
        <v>60000000</v>
      </c>
      <c r="AP1184" s="5" t="n">
        <f aca="false">INDEX($AI$1165:$AI$1292,$B1184-$G1184*16+const_one)</f>
        <v>30000000</v>
      </c>
      <c r="AQ1184" s="5" t="n">
        <f aca="false">INDEX($AJ$1165:$AJ$1292,$B1184-$H1184*32+const_one)</f>
        <v>15000000</v>
      </c>
      <c r="AR1184" s="5" t="n">
        <f aca="false">INDEX($AK$1165:$AK$1292,$B1184-$I1184*64+const_one)</f>
        <v>5000000</v>
      </c>
      <c r="AS1184" s="5" t="n">
        <f aca="false">INDEX($AE$1165:$AE$1292,$B1184+(const_one-$C1184)*1+const_one)</f>
        <v>52556132.501657</v>
      </c>
      <c r="AT1184" s="5" t="n">
        <f aca="false">INDEX($AF$1165:$AF$1292,$B1184+(const_one-$D1184)*2+const_one)</f>
        <v>517849571.449815</v>
      </c>
      <c r="AU1184" s="5" t="n">
        <f aca="false">INDEX($AG$1165:$AG$1292,$B1184+(const_one-$E1184)*4+const_one)</f>
        <v>142928137.792014</v>
      </c>
      <c r="AV1184" s="5" t="n">
        <f aca="false">INDEX($AH$1165:$AH$1292,$B1184+(const_one-$F1184)*8+const_one)</f>
        <v>189173632.293429</v>
      </c>
      <c r="AW1184" s="5" t="n">
        <f aca="false">INDEX($AI$1165:$AI$1292,$B1184+(const_one-$G1184)*16+const_one)</f>
        <v>254505681.413418</v>
      </c>
      <c r="AX1184" s="5" t="n">
        <f aca="false">INDEX($AJ$1165:$AJ$1292,$B1184+(const_one-$H1184)*32+const_one)</f>
        <v>346923010.81907</v>
      </c>
      <c r="AY1184" s="5" t="n">
        <f aca="false">INDEX($AK$1165:$AK$1292,$B1184+(const_one-$I1184)*64+const_one)</f>
        <v>345034994.433661</v>
      </c>
      <c r="AZ1184" s="5" t="n">
        <f aca="false">--($C1184=--(AS1184&gt;AL1184))</f>
        <v>1</v>
      </c>
      <c r="BA1184" s="5" t="n">
        <f aca="false">--($D1184=--(AT1184&gt;AM1184))</f>
        <v>1</v>
      </c>
      <c r="BB1184" s="5" t="n">
        <f aca="false">--($E1184=--(AU1184&gt;AN1184))</f>
        <v>0</v>
      </c>
      <c r="BC1184" s="5" t="n">
        <f aca="false">--($F1184=--(AV1184&gt;AO1184))</f>
        <v>0</v>
      </c>
      <c r="BD1184" s="5" t="n">
        <f aca="false">--($G1184=--(AW1184&gt;AP1184))</f>
        <v>1</v>
      </c>
      <c r="BE1184" s="5" t="n">
        <f aca="false">--($H1184=--(AX1184&gt;AQ1184))</f>
        <v>0</v>
      </c>
      <c r="BF1184" s="5" t="n">
        <f aca="false">--($I1184=--(AY1184&gt;AR1184))</f>
        <v>0</v>
      </c>
      <c r="BG1184" s="5" t="n">
        <f aca="false">SUM(AZ1184:BF1184)</f>
        <v>3</v>
      </c>
      <c r="BH1184" s="5" t="n">
        <f aca="false">SUM(AE1184:AK1184)+AB1184+AC1184+AD1184</f>
        <v>2000000000</v>
      </c>
    </row>
    <row r="1185" customFormat="false" ht="15" hidden="true" customHeight="false" outlineLevel="0" collapsed="false">
      <c r="A1185" s="5" t="n">
        <f aca="false">sensitivity_exit_usd</f>
        <v>2000000000</v>
      </c>
      <c r="B1185" s="2" t="n">
        <f aca="false">ROW()-ROW($B$1165)</f>
        <v>20</v>
      </c>
      <c r="C1185" s="2" t="n">
        <f aca="false">MOD(QUOTIENT($B1185,1),2)</f>
        <v>0</v>
      </c>
      <c r="D1185" s="2" t="n">
        <f aca="false">MOD(QUOTIENT($B1185,2),2)</f>
        <v>0</v>
      </c>
      <c r="E1185" s="2" t="n">
        <f aca="false">MOD(QUOTIENT($B1185,4),2)</f>
        <v>1</v>
      </c>
      <c r="F1185" s="2" t="n">
        <f aca="false">MOD(QUOTIENT($B1185,8),2)</f>
        <v>0</v>
      </c>
      <c r="G1185" s="2" t="n">
        <f aca="false">MOD(QUOTIENT($B1185,16),2)</f>
        <v>1</v>
      </c>
      <c r="H1185" s="2" t="n">
        <f aca="false">MOD(QUOTIENT($B1185,32),2)</f>
        <v>0</v>
      </c>
      <c r="I1185" s="2" t="n">
        <f aca="false">MOD(QUOTIENT($B1185,64),2)</f>
        <v>0</v>
      </c>
      <c r="J1185" s="5" t="n">
        <f aca="false">IF($C1185=const_zero,MIN(class_series_f_invested_usd,MAX(const_zero,$A1185)),const_zero)</f>
        <v>30000000</v>
      </c>
      <c r="K1185" s="5" t="n">
        <f aca="false">IF($D1185=const_zero,MIN(class_series_e_invested_usd,MAX(const_zero,$A1185-SUM($J1185:$J1185))),const_zero)</f>
        <v>300000000</v>
      </c>
      <c r="L1185" s="5" t="n">
        <f aca="false">IF($E1185=const_zero,MIN(class_series_d_invested_usd,MAX(const_zero,$A1185-SUM($J1185:$K1185))),const_zero)</f>
        <v>0</v>
      </c>
      <c r="M1185" s="5" t="n">
        <f aca="false">IF($F1185=const_zero,MIN(class_series_c_invested_usd,MAX(const_zero,$A1185-SUM($J1185:$L1185))),const_zero)</f>
        <v>60000000</v>
      </c>
      <c r="N1185" s="5" t="n">
        <f aca="false">IF($G1185=const_zero,MIN(class_series_b_invested_usd,MAX(const_zero,$A1185-SUM($J1185:$M1185))),const_zero)</f>
        <v>0</v>
      </c>
      <c r="O1185" s="5" t="n">
        <f aca="false">IF($H1185=const_zero,MIN(class_series_a_invested_usd,MAX(const_zero,$A1185-SUM($J1185:$N1185))),const_zero)</f>
        <v>15000000</v>
      </c>
      <c r="P1185" s="5" t="n">
        <f aca="false">IF($I1185=const_zero,MIN(class_seed_invested_usd,MAX(const_zero,$A1185-SUM($J1185:$O1185))),const_zero)</f>
        <v>5000000</v>
      </c>
      <c r="Q1185" s="5" t="n">
        <f aca="false">MAX(const_zero,$A1185-SUM($J1185:$P1185))</f>
        <v>1590000000</v>
      </c>
      <c r="R1185" s="9" t="n">
        <f aca="false">common_rsa_total+Sensitivity!$AE$1110+Sensitivity!$AJ$1110+IF($C1185=const_one,Sensitivity!$D$1110,const_zero)+IF($D1185=const_one,Sensitivity!$Y$1110,const_zero)+IF($E1185=const_one,Sensitivity!$V$1110,const_zero)+IF($F1185=const_one,Sensitivity!$S$1110,const_zero)+IF($G1185=const_one,Sensitivity!$P$1110,const_zero)+IF($H1185=const_one,Sensitivity!$M$1110,const_zero)+IF($I1185=const_one,Sensitivity!$J$1110,const_zero)</f>
        <v>13984546.5545552</v>
      </c>
      <c r="S1185" s="23" t="b">
        <f aca="false">IF($R1185&gt;const_zero,--($Q1185&gt;option_strike_usd*$R1185),const_zero)</f>
        <v>1</v>
      </c>
      <c r="T1185" s="7" t="n">
        <f aca="false">IF($R1185&gt;const_zero,IF($S1185=const_one,($Q1185+option_strike_usd*pre_f_options_issued)/($R1185+pre_f_options_issued),$Q1185/$R1185),const_zero)</f>
        <v>96.605629686547</v>
      </c>
      <c r="U1185" s="5" t="n">
        <f aca="false">IF($C1185=const_one,Sensitivity!$D$1110*$T1185,const_zero)</f>
        <v>0</v>
      </c>
      <c r="V1185" s="5" t="n">
        <f aca="false">IF($D1185=const_one,Sensitivity!$Y$1110*$T1185,const_zero)</f>
        <v>0</v>
      </c>
      <c r="W1185" s="5" t="n">
        <f aca="false">IF($E1185=const_one,Sensitivity!$V$1110*$T1185,const_zero)</f>
        <v>166684781.750912</v>
      </c>
      <c r="X1185" s="5" t="n">
        <f aca="false">IF($F1185=const_one,Sensitivity!$S$1110*$T1185,const_zero)</f>
        <v>0</v>
      </c>
      <c r="Y1185" s="5" t="n">
        <f aca="false">IF($G1185=const_one,Sensitivity!$P$1110*$T1185,const_zero)</f>
        <v>289816889.059641</v>
      </c>
      <c r="Z1185" s="5" t="n">
        <f aca="false">IF($H1185=const_one,Sensitivity!$M$1110*$T1185,const_zero)</f>
        <v>0</v>
      </c>
      <c r="AA1185" s="5" t="n">
        <f aca="false">IF($I1185=const_one,Sensitivity!$J$1110*$T1185,const_zero)</f>
        <v>0</v>
      </c>
      <c r="AB1185" s="5" t="n">
        <f aca="false">(Sensitivity!$AE$1110+Sensitivity!$AJ$1110)*$T1185</f>
        <v>25033587.7941568</v>
      </c>
      <c r="AC1185" s="5" t="n">
        <f aca="false">common_rsa_total*$T1185</f>
        <v>869450667.178923</v>
      </c>
      <c r="AD1185" s="5" t="n">
        <f aca="false">IF($S1185=const_one,pre_f_options_issued*($T1185-option_strike_usd),const_zero)</f>
        <v>239014074.216368</v>
      </c>
      <c r="AE1185" s="5" t="n">
        <f aca="false">J1185+U1185</f>
        <v>30000000</v>
      </c>
      <c r="AF1185" s="5" t="n">
        <f aca="false">K1185+V1185</f>
        <v>300000000</v>
      </c>
      <c r="AG1185" s="5" t="n">
        <f aca="false">L1185+W1185</f>
        <v>166684781.750912</v>
      </c>
      <c r="AH1185" s="5" t="n">
        <f aca="false">M1185+X1185</f>
        <v>60000000</v>
      </c>
      <c r="AI1185" s="5" t="n">
        <f aca="false">N1185+Y1185</f>
        <v>289816889.059641</v>
      </c>
      <c r="AJ1185" s="5" t="n">
        <f aca="false">O1185+Z1185</f>
        <v>15000000</v>
      </c>
      <c r="AK1185" s="5" t="n">
        <f aca="false">P1185+AA1185</f>
        <v>5000000</v>
      </c>
      <c r="AL1185" s="5" t="n">
        <f aca="false">INDEX($AE$1165:$AE$1292,$B1185-$C1185*1+const_one)</f>
        <v>30000000</v>
      </c>
      <c r="AM1185" s="5" t="n">
        <f aca="false">INDEX($AF$1165:$AF$1292,$B1185-$D1185*2+const_one)</f>
        <v>300000000</v>
      </c>
      <c r="AN1185" s="5" t="n">
        <f aca="false">INDEX($AG$1165:$AG$1292,$B1185-$E1185*4+const_one)</f>
        <v>100000000</v>
      </c>
      <c r="AO1185" s="5" t="n">
        <f aca="false">INDEX($AH$1165:$AH$1292,$B1185-$F1185*8+const_one)</f>
        <v>60000000</v>
      </c>
      <c r="AP1185" s="5" t="n">
        <f aca="false">INDEX($AI$1165:$AI$1292,$B1185-$G1185*16+const_one)</f>
        <v>30000000</v>
      </c>
      <c r="AQ1185" s="5" t="n">
        <f aca="false">INDEX($AJ$1165:$AJ$1292,$B1185-$H1185*32+const_one)</f>
        <v>15000000</v>
      </c>
      <c r="AR1185" s="5" t="n">
        <f aca="false">INDEX($AK$1165:$AK$1292,$B1185-$I1185*64+const_one)</f>
        <v>5000000</v>
      </c>
      <c r="AS1185" s="5" t="n">
        <f aca="false">INDEX($AE$1165:$AE$1292,$B1185+(const_one-$C1185)*1+const_one)</f>
        <v>58766901.7880034</v>
      </c>
      <c r="AT1185" s="5" t="n">
        <f aca="false">INDEX($AF$1165:$AF$1292,$B1185+(const_one-$D1185)*2+const_one)</f>
        <v>511412710.120429</v>
      </c>
      <c r="AU1185" s="5" t="n">
        <f aca="false">INDEX($AG$1165:$AG$1292,$B1185+(const_one-$E1185)*4+const_one)</f>
        <v>166684781.750912</v>
      </c>
      <c r="AV1185" s="5" t="n">
        <f aca="false">INDEX($AH$1165:$AH$1292,$B1185+(const_one-$F1185)*8+const_one)</f>
        <v>210012985.40808</v>
      </c>
      <c r="AW1185" s="5" t="n">
        <f aca="false">INDEX($AI$1165:$AI$1292,$B1185+(const_one-$G1185)*16+const_one)</f>
        <v>289816889.059641</v>
      </c>
      <c r="AX1185" s="5" t="n">
        <f aca="false">INDEX($AJ$1165:$AJ$1292,$B1185+(const_one-$H1185)*32+const_one)</f>
        <v>374106103.640148</v>
      </c>
      <c r="AY1185" s="5" t="n">
        <f aca="false">INDEX($AK$1165:$AK$1292,$B1185+(const_one-$I1185)*64+const_one)</f>
        <v>371778849.496197</v>
      </c>
      <c r="AZ1185" s="5" t="n">
        <f aca="false">--($C1185=--(AS1185&gt;AL1185))</f>
        <v>0</v>
      </c>
      <c r="BA1185" s="5" t="n">
        <f aca="false">--($D1185=--(AT1185&gt;AM1185))</f>
        <v>0</v>
      </c>
      <c r="BB1185" s="5" t="n">
        <f aca="false">--($E1185=--(AU1185&gt;AN1185))</f>
        <v>1</v>
      </c>
      <c r="BC1185" s="5" t="n">
        <f aca="false">--($F1185=--(AV1185&gt;AO1185))</f>
        <v>0</v>
      </c>
      <c r="BD1185" s="5" t="n">
        <f aca="false">--($G1185=--(AW1185&gt;AP1185))</f>
        <v>1</v>
      </c>
      <c r="BE1185" s="5" t="n">
        <f aca="false">--($H1185=--(AX1185&gt;AQ1185))</f>
        <v>0</v>
      </c>
      <c r="BF1185" s="5" t="n">
        <f aca="false">--($I1185=--(AY1185&gt;AR1185))</f>
        <v>0</v>
      </c>
      <c r="BG1185" s="5" t="n">
        <f aca="false">SUM(AZ1185:BF1185)</f>
        <v>2</v>
      </c>
      <c r="BH1185" s="5" t="n">
        <f aca="false">SUM(AE1185:AK1185)+AB1185+AC1185+AD1185</f>
        <v>2000000000</v>
      </c>
    </row>
    <row r="1186" customFormat="false" ht="15" hidden="true" customHeight="false" outlineLevel="0" collapsed="false">
      <c r="A1186" s="5" t="n">
        <f aca="false">sensitivity_exit_usd</f>
        <v>2000000000</v>
      </c>
      <c r="B1186" s="2" t="n">
        <f aca="false">ROW()-ROW($B$1165)</f>
        <v>21</v>
      </c>
      <c r="C1186" s="2" t="n">
        <f aca="false">MOD(QUOTIENT($B1186,1),2)</f>
        <v>1</v>
      </c>
      <c r="D1186" s="2" t="n">
        <f aca="false">MOD(QUOTIENT($B1186,2),2)</f>
        <v>0</v>
      </c>
      <c r="E1186" s="2" t="n">
        <f aca="false">MOD(QUOTIENT($B1186,4),2)</f>
        <v>1</v>
      </c>
      <c r="F1186" s="2" t="n">
        <f aca="false">MOD(QUOTIENT($B1186,8),2)</f>
        <v>0</v>
      </c>
      <c r="G1186" s="2" t="n">
        <f aca="false">MOD(QUOTIENT($B1186,16),2)</f>
        <v>1</v>
      </c>
      <c r="H1186" s="2" t="n">
        <f aca="false">MOD(QUOTIENT($B1186,32),2)</f>
        <v>0</v>
      </c>
      <c r="I1186" s="2" t="n">
        <f aca="false">MOD(QUOTIENT($B1186,64),2)</f>
        <v>0</v>
      </c>
      <c r="J1186" s="5" t="n">
        <f aca="false">IF($C1186=const_zero,MIN(class_series_f_invested_usd,MAX(const_zero,$A1186)),const_zero)</f>
        <v>0</v>
      </c>
      <c r="K1186" s="5" t="n">
        <f aca="false">IF($D1186=const_zero,MIN(class_series_e_invested_usd,MAX(const_zero,$A1186-SUM($J1186:$J1186))),const_zero)</f>
        <v>300000000</v>
      </c>
      <c r="L1186" s="5" t="n">
        <f aca="false">IF($E1186=const_zero,MIN(class_series_d_invested_usd,MAX(const_zero,$A1186-SUM($J1186:$K1186))),const_zero)</f>
        <v>0</v>
      </c>
      <c r="M1186" s="5" t="n">
        <f aca="false">IF($F1186=const_zero,MIN(class_series_c_invested_usd,MAX(const_zero,$A1186-SUM($J1186:$L1186))),const_zero)</f>
        <v>60000000</v>
      </c>
      <c r="N1186" s="5" t="n">
        <f aca="false">IF($G1186=const_zero,MIN(class_series_b_invested_usd,MAX(const_zero,$A1186-SUM($J1186:$M1186))),const_zero)</f>
        <v>0</v>
      </c>
      <c r="O1186" s="5" t="n">
        <f aca="false">IF($H1186=const_zero,MIN(class_series_a_invested_usd,MAX(const_zero,$A1186-SUM($J1186:$N1186))),const_zero)</f>
        <v>15000000</v>
      </c>
      <c r="P1186" s="5" t="n">
        <f aca="false">IF($I1186=const_zero,MIN(class_seed_invested_usd,MAX(const_zero,$A1186-SUM($J1186:$O1186))),const_zero)</f>
        <v>5000000</v>
      </c>
      <c r="Q1186" s="5" t="n">
        <f aca="false">MAX(const_zero,$A1186-SUM($J1186:$P1186))</f>
        <v>1620000000</v>
      </c>
      <c r="R1186" s="9" t="n">
        <f aca="false">common_rsa_total+Sensitivity!$AE$1110+Sensitivity!$AJ$1110+IF($C1186=const_one,Sensitivity!$D$1110,const_zero)+IF($D1186=const_one,Sensitivity!$Y$1110,const_zero)+IF($E1186=const_one,Sensitivity!$V$1110,const_zero)+IF($F1186=const_one,Sensitivity!$S$1110,const_zero)+IF($G1186=const_one,Sensitivity!$P$1110,const_zero)+IF($H1186=const_one,Sensitivity!$M$1110,const_zero)+IF($I1186=const_one,Sensitivity!$J$1110,const_zero)</f>
        <v>14604054.9153483</v>
      </c>
      <c r="S1186" s="23" t="b">
        <f aca="false">IF($R1186&gt;const_zero,--($Q1186&gt;option_strike_usd*$R1186),const_zero)</f>
        <v>1</v>
      </c>
      <c r="T1186" s="7" t="n">
        <f aca="false">IF($R1186&gt;const_zero,IF($S1186=const_one,($Q1186+option_strike_usd*pre_f_options_issued)/($R1186+pre_f_options_issued),$Q1186/$R1186),const_zero)</f>
        <v>94.8605466966813</v>
      </c>
      <c r="U1186" s="5" t="n">
        <f aca="false">IF($C1186=const_one,Sensitivity!$D$1110*$T1186,const_zero)</f>
        <v>58766901.7880034</v>
      </c>
      <c r="V1186" s="5" t="n">
        <f aca="false">IF($D1186=const_one,Sensitivity!$Y$1110*$T1186,const_zero)</f>
        <v>0</v>
      </c>
      <c r="W1186" s="5" t="n">
        <f aca="false">IF($E1186=const_one,Sensitivity!$V$1110*$T1186,const_zero)</f>
        <v>163673789.759588</v>
      </c>
      <c r="X1186" s="5" t="n">
        <f aca="false">IF($F1186=const_one,Sensitivity!$S$1110*$T1186,const_zero)</f>
        <v>0</v>
      </c>
      <c r="Y1186" s="5" t="n">
        <f aca="false">IF($G1186=const_one,Sensitivity!$P$1110*$T1186,const_zero)</f>
        <v>284581640.090044</v>
      </c>
      <c r="Z1186" s="5" t="n">
        <f aca="false">IF($H1186=const_one,Sensitivity!$M$1110*$T1186,const_zero)</f>
        <v>0</v>
      </c>
      <c r="AA1186" s="5" t="n">
        <f aca="false">IF($I1186=const_one,Sensitivity!$J$1110*$T1186,const_zero)</f>
        <v>0</v>
      </c>
      <c r="AB1186" s="5" t="n">
        <f aca="false">(Sensitivity!$AE$1110+Sensitivity!$AJ$1110)*$T1186</f>
        <v>24581381.3505298</v>
      </c>
      <c r="AC1186" s="5" t="n">
        <f aca="false">common_rsa_total*$T1186</f>
        <v>853744920.270132</v>
      </c>
      <c r="AD1186" s="5" t="n">
        <f aca="false">IF($S1186=const_one,pre_f_options_issued*($T1186-option_strike_usd),const_zero)</f>
        <v>234651366.741703</v>
      </c>
      <c r="AE1186" s="5" t="n">
        <f aca="false">J1186+U1186</f>
        <v>58766901.7880034</v>
      </c>
      <c r="AF1186" s="5" t="n">
        <f aca="false">K1186+V1186</f>
        <v>300000000</v>
      </c>
      <c r="AG1186" s="5" t="n">
        <f aca="false">L1186+W1186</f>
        <v>163673789.759588</v>
      </c>
      <c r="AH1186" s="5" t="n">
        <f aca="false">M1186+X1186</f>
        <v>60000000</v>
      </c>
      <c r="AI1186" s="5" t="n">
        <f aca="false">N1186+Y1186</f>
        <v>284581640.090044</v>
      </c>
      <c r="AJ1186" s="5" t="n">
        <f aca="false">O1186+Z1186</f>
        <v>15000000</v>
      </c>
      <c r="AK1186" s="5" t="n">
        <f aca="false">P1186+AA1186</f>
        <v>5000000</v>
      </c>
      <c r="AL1186" s="5" t="n">
        <f aca="false">INDEX($AE$1165:$AE$1292,$B1186-$C1186*1+const_one)</f>
        <v>30000000</v>
      </c>
      <c r="AM1186" s="5" t="n">
        <f aca="false">INDEX($AF$1165:$AF$1292,$B1186-$D1186*2+const_one)</f>
        <v>300000000</v>
      </c>
      <c r="AN1186" s="5" t="n">
        <f aca="false">INDEX($AG$1165:$AG$1292,$B1186-$E1186*4+const_one)</f>
        <v>100000000</v>
      </c>
      <c r="AO1186" s="5" t="n">
        <f aca="false">INDEX($AH$1165:$AH$1292,$B1186-$F1186*8+const_one)</f>
        <v>60000000</v>
      </c>
      <c r="AP1186" s="5" t="n">
        <f aca="false">INDEX($AI$1165:$AI$1292,$B1186-$G1186*16+const_one)</f>
        <v>30000000</v>
      </c>
      <c r="AQ1186" s="5" t="n">
        <f aca="false">INDEX($AJ$1165:$AJ$1292,$B1186-$H1186*32+const_one)</f>
        <v>15000000</v>
      </c>
      <c r="AR1186" s="5" t="n">
        <f aca="false">INDEX($AK$1165:$AK$1292,$B1186-$I1186*64+const_one)</f>
        <v>5000000</v>
      </c>
      <c r="AS1186" s="5" t="n">
        <f aca="false">INDEX($AE$1165:$AE$1292,$B1186+(const_one-$C1186)*1+const_one)</f>
        <v>58766901.7880034</v>
      </c>
      <c r="AT1186" s="5" t="n">
        <f aca="false">INDEX($AF$1165:$AF$1292,$B1186+(const_one-$D1186)*2+const_one)</f>
        <v>505651866.232403</v>
      </c>
      <c r="AU1186" s="5" t="n">
        <f aca="false">INDEX($AG$1165:$AG$1292,$B1186+(const_one-$E1186)*4+const_one)</f>
        <v>163673789.759588</v>
      </c>
      <c r="AV1186" s="5" t="n">
        <f aca="false">INDEX($AH$1165:$AH$1292,$B1186+(const_one-$F1186)*8+const_one)</f>
        <v>207033871.54752</v>
      </c>
      <c r="AW1186" s="5" t="n">
        <f aca="false">INDEX($AI$1165:$AI$1292,$B1186+(const_one-$G1186)*16+const_one)</f>
        <v>284581640.090044</v>
      </c>
      <c r="AX1186" s="5" t="n">
        <f aca="false">INDEX($AJ$1165:$AJ$1292,$B1186+(const_one-$H1186)*32+const_one)</f>
        <v>370407150.695001</v>
      </c>
      <c r="AY1186" s="5" t="n">
        <f aca="false">INDEX($AK$1165:$AK$1292,$B1186+(const_one-$I1186)*64+const_one)</f>
        <v>368145122.29381</v>
      </c>
      <c r="AZ1186" s="5" t="n">
        <f aca="false">--($C1186=--(AS1186&gt;AL1186))</f>
        <v>1</v>
      </c>
      <c r="BA1186" s="5" t="n">
        <f aca="false">--($D1186=--(AT1186&gt;AM1186))</f>
        <v>0</v>
      </c>
      <c r="BB1186" s="5" t="n">
        <f aca="false">--($E1186=--(AU1186&gt;AN1186))</f>
        <v>1</v>
      </c>
      <c r="BC1186" s="5" t="n">
        <f aca="false">--($F1186=--(AV1186&gt;AO1186))</f>
        <v>0</v>
      </c>
      <c r="BD1186" s="5" t="n">
        <f aca="false">--($G1186=--(AW1186&gt;AP1186))</f>
        <v>1</v>
      </c>
      <c r="BE1186" s="5" t="n">
        <f aca="false">--($H1186=--(AX1186&gt;AQ1186))</f>
        <v>0</v>
      </c>
      <c r="BF1186" s="5" t="n">
        <f aca="false">--($I1186=--(AY1186&gt;AR1186))</f>
        <v>0</v>
      </c>
      <c r="BG1186" s="5" t="n">
        <f aca="false">SUM(AZ1186:BF1186)</f>
        <v>3</v>
      </c>
      <c r="BH1186" s="5" t="n">
        <f aca="false">SUM(AE1186:AK1186)+AB1186+AC1186+AD1186</f>
        <v>2000000000</v>
      </c>
    </row>
    <row r="1187" customFormat="false" ht="15" hidden="true" customHeight="false" outlineLevel="0" collapsed="false">
      <c r="A1187" s="5" t="n">
        <f aca="false">sensitivity_exit_usd</f>
        <v>2000000000</v>
      </c>
      <c r="B1187" s="2" t="n">
        <f aca="false">ROW()-ROW($B$1165)</f>
        <v>22</v>
      </c>
      <c r="C1187" s="2" t="n">
        <f aca="false">MOD(QUOTIENT($B1187,1),2)</f>
        <v>0</v>
      </c>
      <c r="D1187" s="2" t="n">
        <f aca="false">MOD(QUOTIENT($B1187,2),2)</f>
        <v>1</v>
      </c>
      <c r="E1187" s="2" t="n">
        <f aca="false">MOD(QUOTIENT($B1187,4),2)</f>
        <v>1</v>
      </c>
      <c r="F1187" s="2" t="n">
        <f aca="false">MOD(QUOTIENT($B1187,8),2)</f>
        <v>0</v>
      </c>
      <c r="G1187" s="2" t="n">
        <f aca="false">MOD(QUOTIENT($B1187,16),2)</f>
        <v>1</v>
      </c>
      <c r="H1187" s="2" t="n">
        <f aca="false">MOD(QUOTIENT($B1187,32),2)</f>
        <v>0</v>
      </c>
      <c r="I1187" s="2" t="n">
        <f aca="false">MOD(QUOTIENT($B1187,64),2)</f>
        <v>0</v>
      </c>
      <c r="J1187" s="5" t="n">
        <f aca="false">IF($C1187=const_zero,MIN(class_series_f_invested_usd,MAX(const_zero,$A1187)),const_zero)</f>
        <v>30000000</v>
      </c>
      <c r="K1187" s="5" t="n">
        <f aca="false">IF($D1187=const_zero,MIN(class_series_e_invested_usd,MAX(const_zero,$A1187-SUM($J1187:$J1187))),const_zero)</f>
        <v>0</v>
      </c>
      <c r="L1187" s="5" t="n">
        <f aca="false">IF($E1187=const_zero,MIN(class_series_d_invested_usd,MAX(const_zero,$A1187-SUM($J1187:$K1187))),const_zero)</f>
        <v>0</v>
      </c>
      <c r="M1187" s="5" t="n">
        <f aca="false">IF($F1187=const_zero,MIN(class_series_c_invested_usd,MAX(const_zero,$A1187-SUM($J1187:$L1187))),const_zero)</f>
        <v>60000000</v>
      </c>
      <c r="N1187" s="5" t="n">
        <f aca="false">IF($G1187=const_zero,MIN(class_series_b_invested_usd,MAX(const_zero,$A1187-SUM($J1187:$M1187))),const_zero)</f>
        <v>0</v>
      </c>
      <c r="O1187" s="5" t="n">
        <f aca="false">IF($H1187=const_zero,MIN(class_series_a_invested_usd,MAX(const_zero,$A1187-SUM($J1187:$N1187))),const_zero)</f>
        <v>15000000</v>
      </c>
      <c r="P1187" s="5" t="n">
        <f aca="false">IF($I1187=const_zero,MIN(class_seed_invested_usd,MAX(const_zero,$A1187-SUM($J1187:$O1187))),const_zero)</f>
        <v>5000000</v>
      </c>
      <c r="Q1187" s="5" t="n">
        <f aca="false">MAX(const_zero,$A1187-SUM($J1187:$P1187))</f>
        <v>1890000000</v>
      </c>
      <c r="R1187" s="9" t="n">
        <f aca="false">common_rsa_total+Sensitivity!$AE$1110+Sensitivity!$AJ$1110+IF($C1187=const_one,Sensitivity!$D$1110,const_zero)+IF($D1187=const_one,Sensitivity!$Y$1110,const_zero)+IF($E1187=const_one,Sensitivity!$V$1110,const_zero)+IF($F1187=const_one,Sensitivity!$S$1110,const_zero)+IF($G1187=const_one,Sensitivity!$P$1110,const_zero)+IF($H1187=const_one,Sensitivity!$M$1110,const_zero)+IF($I1187=const_one,Sensitivity!$J$1110,const_zero)</f>
        <v>20088727.4346113</v>
      </c>
      <c r="S1187" s="23" t="b">
        <f aca="false">IF($R1187&gt;const_zero,--($Q1187&gt;option_strike_usd*$R1187),const_zero)</f>
        <v>1</v>
      </c>
      <c r="T1187" s="7" t="n">
        <f aca="false">IF($R1187&gt;const_zero,IF($S1187=const_one,($Q1187+option_strike_usd*pre_f_options_issued)/($R1187+pre_f_options_issued),$Q1187/$R1187),const_zero)</f>
        <v>83.7807267132827</v>
      </c>
      <c r="U1187" s="5" t="n">
        <f aca="false">IF($C1187=const_one,Sensitivity!$D$1110*$T1187,const_zero)</f>
        <v>0</v>
      </c>
      <c r="V1187" s="5" t="n">
        <f aca="false">IF($D1187=const_one,Sensitivity!$Y$1110*$T1187,const_zero)</f>
        <v>511412710.120429</v>
      </c>
      <c r="W1187" s="5" t="n">
        <f aca="false">IF($E1187=const_one,Sensitivity!$V$1110*$T1187,const_zero)</f>
        <v>144556504.547902</v>
      </c>
      <c r="X1187" s="5" t="n">
        <f aca="false">IF($F1187=const_one,Sensitivity!$S$1110*$T1187,const_zero)</f>
        <v>0</v>
      </c>
      <c r="Y1187" s="5" t="n">
        <f aca="false">IF($G1187=const_one,Sensitivity!$P$1110*$T1187,const_zero)</f>
        <v>251342180.139848</v>
      </c>
      <c r="Z1187" s="5" t="n">
        <f aca="false">IF($H1187=const_one,Sensitivity!$M$1110*$T1187,const_zero)</f>
        <v>0</v>
      </c>
      <c r="AA1187" s="5" t="n">
        <f aca="false">IF($I1187=const_one,Sensitivity!$J$1110*$T1187,const_zero)</f>
        <v>0</v>
      </c>
      <c r="AB1187" s="5" t="n">
        <f aca="false">(Sensitivity!$AE$1110+Sensitivity!$AJ$1110)*$T1187</f>
        <v>21710247.9890702</v>
      </c>
      <c r="AC1187" s="5" t="n">
        <f aca="false">common_rsa_total*$T1187</f>
        <v>754026540.419544</v>
      </c>
      <c r="AD1187" s="5" t="n">
        <f aca="false">IF($S1187=const_one,pre_f_options_issued*($T1187-option_strike_usd),const_zero)</f>
        <v>206951816.783207</v>
      </c>
      <c r="AE1187" s="5" t="n">
        <f aca="false">J1187+U1187</f>
        <v>30000000</v>
      </c>
      <c r="AF1187" s="5" t="n">
        <f aca="false">K1187+V1187</f>
        <v>511412710.120429</v>
      </c>
      <c r="AG1187" s="5" t="n">
        <f aca="false">L1187+W1187</f>
        <v>144556504.547902</v>
      </c>
      <c r="AH1187" s="5" t="n">
        <f aca="false">M1187+X1187</f>
        <v>60000000</v>
      </c>
      <c r="AI1187" s="5" t="n">
        <f aca="false">N1187+Y1187</f>
        <v>251342180.139848</v>
      </c>
      <c r="AJ1187" s="5" t="n">
        <f aca="false">O1187+Z1187</f>
        <v>15000000</v>
      </c>
      <c r="AK1187" s="5" t="n">
        <f aca="false">P1187+AA1187</f>
        <v>5000000</v>
      </c>
      <c r="AL1187" s="5" t="n">
        <f aca="false">INDEX($AE$1165:$AE$1292,$B1187-$C1187*1+const_one)</f>
        <v>30000000</v>
      </c>
      <c r="AM1187" s="5" t="n">
        <f aca="false">INDEX($AF$1165:$AF$1292,$B1187-$D1187*2+const_one)</f>
        <v>300000000</v>
      </c>
      <c r="AN1187" s="5" t="n">
        <f aca="false">INDEX($AG$1165:$AG$1292,$B1187-$E1187*4+const_one)</f>
        <v>100000000</v>
      </c>
      <c r="AO1187" s="5" t="n">
        <f aca="false">INDEX($AH$1165:$AH$1292,$B1187-$F1187*8+const_one)</f>
        <v>60000000</v>
      </c>
      <c r="AP1187" s="5" t="n">
        <f aca="false">INDEX($AI$1165:$AI$1292,$B1187-$G1187*16+const_one)</f>
        <v>30000000</v>
      </c>
      <c r="AQ1187" s="5" t="n">
        <f aca="false">INDEX($AJ$1165:$AJ$1292,$B1187-$H1187*32+const_one)</f>
        <v>15000000</v>
      </c>
      <c r="AR1187" s="5" t="n">
        <f aca="false">INDEX($AK$1165:$AK$1292,$B1187-$I1187*64+const_one)</f>
        <v>5000000</v>
      </c>
      <c r="AS1187" s="5" t="n">
        <f aca="false">INDEX($AE$1165:$AE$1292,$B1187+(const_one-$C1187)*1+const_one)</f>
        <v>51318197.303936</v>
      </c>
      <c r="AT1187" s="5" t="n">
        <f aca="false">INDEX($AF$1165:$AF$1292,$B1187+(const_one-$D1187)*2+const_one)</f>
        <v>511412710.120429</v>
      </c>
      <c r="AU1187" s="5" t="n">
        <f aca="false">INDEX($AG$1165:$AG$1292,$B1187+(const_one-$E1187)*4+const_one)</f>
        <v>144556504.547902</v>
      </c>
      <c r="AV1187" s="5" t="n">
        <f aca="false">INDEX($AH$1165:$AH$1292,$B1187+(const_one-$F1187)*8+const_one)</f>
        <v>187524555.31247</v>
      </c>
      <c r="AW1187" s="5" t="n">
        <f aca="false">INDEX($AI$1165:$AI$1292,$B1187+(const_one-$G1187)*16+const_one)</f>
        <v>251342180.139848</v>
      </c>
      <c r="AX1187" s="5" t="n">
        <f aca="false">INDEX($AJ$1165:$AJ$1292,$B1187+(const_one-$H1187)*32+const_one)</f>
        <v>345702788.307473</v>
      </c>
      <c r="AY1187" s="5" t="n">
        <f aca="false">INDEX($AK$1165:$AK$1292,$B1187+(const_one-$I1187)*64+const_one)</f>
        <v>343890453.89957</v>
      </c>
      <c r="AZ1187" s="5" t="n">
        <f aca="false">--($C1187=--(AS1187&gt;AL1187))</f>
        <v>0</v>
      </c>
      <c r="BA1187" s="5" t="n">
        <f aca="false">--($D1187=--(AT1187&gt;AM1187))</f>
        <v>1</v>
      </c>
      <c r="BB1187" s="5" t="n">
        <f aca="false">--($E1187=--(AU1187&gt;AN1187))</f>
        <v>1</v>
      </c>
      <c r="BC1187" s="5" t="n">
        <f aca="false">--($F1187=--(AV1187&gt;AO1187))</f>
        <v>0</v>
      </c>
      <c r="BD1187" s="5" t="n">
        <f aca="false">--($G1187=--(AW1187&gt;AP1187))</f>
        <v>1</v>
      </c>
      <c r="BE1187" s="5" t="n">
        <f aca="false">--($H1187=--(AX1187&gt;AQ1187))</f>
        <v>0</v>
      </c>
      <c r="BF1187" s="5" t="n">
        <f aca="false">--($I1187=--(AY1187&gt;AR1187))</f>
        <v>0</v>
      </c>
      <c r="BG1187" s="5" t="n">
        <f aca="false">SUM(AZ1187:BF1187)</f>
        <v>3</v>
      </c>
      <c r="BH1187" s="5" t="n">
        <f aca="false">SUM(AE1187:AK1187)+AB1187+AC1187+AD1187</f>
        <v>2000000000</v>
      </c>
    </row>
    <row r="1188" customFormat="false" ht="15" hidden="true" customHeight="false" outlineLevel="0" collapsed="false">
      <c r="A1188" s="5" t="n">
        <f aca="false">sensitivity_exit_usd</f>
        <v>2000000000</v>
      </c>
      <c r="B1188" s="2" t="n">
        <f aca="false">ROW()-ROW($B$1165)</f>
        <v>23</v>
      </c>
      <c r="C1188" s="2" t="n">
        <f aca="false">MOD(QUOTIENT($B1188,1),2)</f>
        <v>1</v>
      </c>
      <c r="D1188" s="2" t="n">
        <f aca="false">MOD(QUOTIENT($B1188,2),2)</f>
        <v>1</v>
      </c>
      <c r="E1188" s="2" t="n">
        <f aca="false">MOD(QUOTIENT($B1188,4),2)</f>
        <v>1</v>
      </c>
      <c r="F1188" s="2" t="n">
        <f aca="false">MOD(QUOTIENT($B1188,8),2)</f>
        <v>0</v>
      </c>
      <c r="G1188" s="2" t="n">
        <f aca="false">MOD(QUOTIENT($B1188,16),2)</f>
        <v>1</v>
      </c>
      <c r="H1188" s="2" t="n">
        <f aca="false">MOD(QUOTIENT($B1188,32),2)</f>
        <v>0</v>
      </c>
      <c r="I1188" s="2" t="n">
        <f aca="false">MOD(QUOTIENT($B1188,64),2)</f>
        <v>0</v>
      </c>
      <c r="J1188" s="5" t="n">
        <f aca="false">IF($C1188=const_zero,MIN(class_series_f_invested_usd,MAX(const_zero,$A1188)),const_zero)</f>
        <v>0</v>
      </c>
      <c r="K1188" s="5" t="n">
        <f aca="false">IF($D1188=const_zero,MIN(class_series_e_invested_usd,MAX(const_zero,$A1188-SUM($J1188:$J1188))),const_zero)</f>
        <v>0</v>
      </c>
      <c r="L1188" s="5" t="n">
        <f aca="false">IF($E1188=const_zero,MIN(class_series_d_invested_usd,MAX(const_zero,$A1188-SUM($J1188:$K1188))),const_zero)</f>
        <v>0</v>
      </c>
      <c r="M1188" s="5" t="n">
        <f aca="false">IF($F1188=const_zero,MIN(class_series_c_invested_usd,MAX(const_zero,$A1188-SUM($J1188:$L1188))),const_zero)</f>
        <v>60000000</v>
      </c>
      <c r="N1188" s="5" t="n">
        <f aca="false">IF($G1188=const_zero,MIN(class_series_b_invested_usd,MAX(const_zero,$A1188-SUM($J1188:$M1188))),const_zero)</f>
        <v>0</v>
      </c>
      <c r="O1188" s="5" t="n">
        <f aca="false">IF($H1188=const_zero,MIN(class_series_a_invested_usd,MAX(const_zero,$A1188-SUM($J1188:$N1188))),const_zero)</f>
        <v>15000000</v>
      </c>
      <c r="P1188" s="5" t="n">
        <f aca="false">IF($I1188=const_zero,MIN(class_seed_invested_usd,MAX(const_zero,$A1188-SUM($J1188:$O1188))),const_zero)</f>
        <v>5000000</v>
      </c>
      <c r="Q1188" s="5" t="n">
        <f aca="false">MAX(const_zero,$A1188-SUM($J1188:$P1188))</f>
        <v>1920000000</v>
      </c>
      <c r="R1188" s="9" t="n">
        <f aca="false">common_rsa_total+Sensitivity!$AE$1110+Sensitivity!$AJ$1110+IF($C1188=const_one,Sensitivity!$D$1110,const_zero)+IF($D1188=const_one,Sensitivity!$Y$1110,const_zero)+IF($E1188=const_one,Sensitivity!$V$1110,const_zero)+IF($F1188=const_one,Sensitivity!$S$1110,const_zero)+IF($G1188=const_one,Sensitivity!$P$1110,const_zero)+IF($H1188=const_one,Sensitivity!$M$1110,const_zero)+IF($I1188=const_one,Sensitivity!$J$1110,const_zero)</f>
        <v>20708235.7954044</v>
      </c>
      <c r="S1188" s="23" t="b">
        <f aca="false">IF($R1188&gt;const_zero,--($Q1188&gt;option_strike_usd*$R1188),const_zero)</f>
        <v>1</v>
      </c>
      <c r="T1188" s="7" t="n">
        <f aca="false">IF($R1188&gt;const_zero,IF($S1188=const_one,($Q1188+option_strike_usd*pre_f_options_issued)/($R1188+pre_f_options_issued),$Q1188/$R1188),const_zero)</f>
        <v>82.8369729154804</v>
      </c>
      <c r="U1188" s="5" t="n">
        <f aca="false">IF($C1188=const_one,Sensitivity!$D$1110*$T1188,const_zero)</f>
        <v>51318197.303936</v>
      </c>
      <c r="V1188" s="5" t="n">
        <f aca="false">IF($D1188=const_one,Sensitivity!$Y$1110*$T1188,const_zero)</f>
        <v>505651866.232403</v>
      </c>
      <c r="W1188" s="5" t="n">
        <f aca="false">IF($E1188=const_one,Sensitivity!$V$1110*$T1188,const_zero)</f>
        <v>142928137.792014</v>
      </c>
      <c r="X1188" s="5" t="n">
        <f aca="false">IF($F1188=const_one,Sensitivity!$S$1110*$T1188,const_zero)</f>
        <v>0</v>
      </c>
      <c r="Y1188" s="5" t="n">
        <f aca="false">IF($G1188=const_one,Sensitivity!$P$1110*$T1188,const_zero)</f>
        <v>248510918.746441</v>
      </c>
      <c r="Z1188" s="5" t="n">
        <f aca="false">IF($H1188=const_one,Sensitivity!$M$1110*$T1188,const_zero)</f>
        <v>0</v>
      </c>
      <c r="AA1188" s="5" t="n">
        <f aca="false">IF($I1188=const_one,Sensitivity!$J$1110*$T1188,const_zero)</f>
        <v>0</v>
      </c>
      <c r="AB1188" s="5" t="n">
        <f aca="false">(Sensitivity!$AE$1110+Sensitivity!$AJ$1110)*$T1188</f>
        <v>21465691.397182</v>
      </c>
      <c r="AC1188" s="5" t="n">
        <f aca="false">common_rsa_total*$T1188</f>
        <v>745532756.239323</v>
      </c>
      <c r="AD1188" s="5" t="n">
        <f aca="false">IF($S1188=const_one,pre_f_options_issued*($T1188-option_strike_usd),const_zero)</f>
        <v>204592432.288701</v>
      </c>
      <c r="AE1188" s="5" t="n">
        <f aca="false">J1188+U1188</f>
        <v>51318197.303936</v>
      </c>
      <c r="AF1188" s="5" t="n">
        <f aca="false">K1188+V1188</f>
        <v>505651866.232403</v>
      </c>
      <c r="AG1188" s="5" t="n">
        <f aca="false">L1188+W1188</f>
        <v>142928137.792014</v>
      </c>
      <c r="AH1188" s="5" t="n">
        <f aca="false">M1188+X1188</f>
        <v>60000000</v>
      </c>
      <c r="AI1188" s="5" t="n">
        <f aca="false">N1188+Y1188</f>
        <v>248510918.746441</v>
      </c>
      <c r="AJ1188" s="5" t="n">
        <f aca="false">O1188+Z1188</f>
        <v>15000000</v>
      </c>
      <c r="AK1188" s="5" t="n">
        <f aca="false">P1188+AA1188</f>
        <v>5000000</v>
      </c>
      <c r="AL1188" s="5" t="n">
        <f aca="false">INDEX($AE$1165:$AE$1292,$B1188-$C1188*1+const_one)</f>
        <v>30000000</v>
      </c>
      <c r="AM1188" s="5" t="n">
        <f aca="false">INDEX($AF$1165:$AF$1292,$B1188-$D1188*2+const_one)</f>
        <v>300000000</v>
      </c>
      <c r="AN1188" s="5" t="n">
        <f aca="false">INDEX($AG$1165:$AG$1292,$B1188-$E1188*4+const_one)</f>
        <v>100000000</v>
      </c>
      <c r="AO1188" s="5" t="n">
        <f aca="false">INDEX($AH$1165:$AH$1292,$B1188-$F1188*8+const_one)</f>
        <v>60000000</v>
      </c>
      <c r="AP1188" s="5" t="n">
        <f aca="false">INDEX($AI$1165:$AI$1292,$B1188-$G1188*16+const_one)</f>
        <v>30000000</v>
      </c>
      <c r="AQ1188" s="5" t="n">
        <f aca="false">INDEX($AJ$1165:$AJ$1292,$B1188-$H1188*32+const_one)</f>
        <v>15000000</v>
      </c>
      <c r="AR1188" s="5" t="n">
        <f aca="false">INDEX($AK$1165:$AK$1292,$B1188-$I1188*64+const_one)</f>
        <v>5000000</v>
      </c>
      <c r="AS1188" s="5" t="n">
        <f aca="false">INDEX($AE$1165:$AE$1292,$B1188+(const_one-$C1188)*1+const_one)</f>
        <v>51318197.303936</v>
      </c>
      <c r="AT1188" s="5" t="n">
        <f aca="false">INDEX($AF$1165:$AF$1292,$B1188+(const_one-$D1188)*2+const_one)</f>
        <v>505651866.232403</v>
      </c>
      <c r="AU1188" s="5" t="n">
        <f aca="false">INDEX($AG$1165:$AG$1292,$B1188+(const_one-$E1188)*4+const_one)</f>
        <v>142928137.792014</v>
      </c>
      <c r="AV1188" s="5" t="n">
        <f aca="false">INDEX($AH$1165:$AH$1292,$B1188+(const_one-$F1188)*8+const_one)</f>
        <v>185799601.269442</v>
      </c>
      <c r="AW1188" s="5" t="n">
        <f aca="false">INDEX($AI$1165:$AI$1292,$B1188+(const_one-$G1188)*16+const_one)</f>
        <v>248510918.746441</v>
      </c>
      <c r="AX1188" s="5" t="n">
        <f aca="false">INDEX($AJ$1165:$AJ$1292,$B1188+(const_one-$H1188)*32+const_one)</f>
        <v>343428070.803997</v>
      </c>
      <c r="AY1188" s="5" t="n">
        <f aca="false">INDEX($AK$1165:$AK$1292,$B1188+(const_one-$I1188)*64+const_one)</f>
        <v>341655538.825654</v>
      </c>
      <c r="AZ1188" s="5" t="n">
        <f aca="false">--($C1188=--(AS1188&gt;AL1188))</f>
        <v>1</v>
      </c>
      <c r="BA1188" s="5" t="n">
        <f aca="false">--($D1188=--(AT1188&gt;AM1188))</f>
        <v>1</v>
      </c>
      <c r="BB1188" s="5" t="n">
        <f aca="false">--($E1188=--(AU1188&gt;AN1188))</f>
        <v>1</v>
      </c>
      <c r="BC1188" s="5" t="n">
        <f aca="false">--($F1188=--(AV1188&gt;AO1188))</f>
        <v>0</v>
      </c>
      <c r="BD1188" s="5" t="n">
        <f aca="false">--($G1188=--(AW1188&gt;AP1188))</f>
        <v>1</v>
      </c>
      <c r="BE1188" s="5" t="n">
        <f aca="false">--($H1188=--(AX1188&gt;AQ1188))</f>
        <v>0</v>
      </c>
      <c r="BF1188" s="5" t="n">
        <f aca="false">--($I1188=--(AY1188&gt;AR1188))</f>
        <v>0</v>
      </c>
      <c r="BG1188" s="5" t="n">
        <f aca="false">SUM(AZ1188:BF1188)</f>
        <v>4</v>
      </c>
      <c r="BH1188" s="5" t="n">
        <f aca="false">SUM(AE1188:AK1188)+AB1188+AC1188+AD1188</f>
        <v>2000000000</v>
      </c>
    </row>
    <row r="1189" customFormat="false" ht="15" hidden="true" customHeight="false" outlineLevel="0" collapsed="false">
      <c r="A1189" s="5" t="n">
        <f aca="false">sensitivity_exit_usd</f>
        <v>2000000000</v>
      </c>
      <c r="B1189" s="2" t="n">
        <f aca="false">ROW()-ROW($B$1165)</f>
        <v>24</v>
      </c>
      <c r="C1189" s="2" t="n">
        <f aca="false">MOD(QUOTIENT($B1189,1),2)</f>
        <v>0</v>
      </c>
      <c r="D1189" s="2" t="n">
        <f aca="false">MOD(QUOTIENT($B1189,2),2)</f>
        <v>0</v>
      </c>
      <c r="E1189" s="2" t="n">
        <f aca="false">MOD(QUOTIENT($B1189,4),2)</f>
        <v>0</v>
      </c>
      <c r="F1189" s="2" t="n">
        <f aca="false">MOD(QUOTIENT($B1189,8),2)</f>
        <v>1</v>
      </c>
      <c r="G1189" s="2" t="n">
        <f aca="false">MOD(QUOTIENT($B1189,16),2)</f>
        <v>1</v>
      </c>
      <c r="H1189" s="2" t="n">
        <f aca="false">MOD(QUOTIENT($B1189,32),2)</f>
        <v>0</v>
      </c>
      <c r="I1189" s="2" t="n">
        <f aca="false">MOD(QUOTIENT($B1189,64),2)</f>
        <v>0</v>
      </c>
      <c r="J1189" s="5" t="n">
        <f aca="false">IF($C1189=const_zero,MIN(class_series_f_invested_usd,MAX(const_zero,$A1189)),const_zero)</f>
        <v>30000000</v>
      </c>
      <c r="K1189" s="5" t="n">
        <f aca="false">IF($D1189=const_zero,MIN(class_series_e_invested_usd,MAX(const_zero,$A1189-SUM($J1189:$J1189))),const_zero)</f>
        <v>300000000</v>
      </c>
      <c r="L1189" s="5" t="n">
        <f aca="false">IF($E1189=const_zero,MIN(class_series_d_invested_usd,MAX(const_zero,$A1189-SUM($J1189:$K1189))),const_zero)</f>
        <v>100000000</v>
      </c>
      <c r="M1189" s="5" t="n">
        <f aca="false">IF($F1189=const_zero,MIN(class_series_c_invested_usd,MAX(const_zero,$A1189-SUM($J1189:$L1189))),const_zero)</f>
        <v>0</v>
      </c>
      <c r="N1189" s="5" t="n">
        <f aca="false">IF($G1189=const_zero,MIN(class_series_b_invested_usd,MAX(const_zero,$A1189-SUM($J1189:$M1189))),const_zero)</f>
        <v>0</v>
      </c>
      <c r="O1189" s="5" t="n">
        <f aca="false">IF($H1189=const_zero,MIN(class_series_a_invested_usd,MAX(const_zero,$A1189-SUM($J1189:$N1189))),const_zero)</f>
        <v>15000000</v>
      </c>
      <c r="P1189" s="5" t="n">
        <f aca="false">IF($I1189=const_zero,MIN(class_seed_invested_usd,MAX(const_zero,$A1189-SUM($J1189:$O1189))),const_zero)</f>
        <v>5000000</v>
      </c>
      <c r="Q1189" s="5" t="n">
        <f aca="false">MAX(const_zero,$A1189-SUM($J1189:$P1189))</f>
        <v>1550000000</v>
      </c>
      <c r="R1189" s="9" t="n">
        <f aca="false">common_rsa_total+Sensitivity!$AE$1110+Sensitivity!$AJ$1110+IF($C1189=const_one,Sensitivity!$D$1110,const_zero)+IF($D1189=const_one,Sensitivity!$Y$1110,const_zero)+IF($E1189=const_one,Sensitivity!$V$1110,const_zero)+IF($F1189=const_one,Sensitivity!$S$1110,const_zero)+IF($G1189=const_one,Sensitivity!$P$1110,const_zero)+IF($H1189=const_one,Sensitivity!$M$1110,const_zero)+IF($I1189=const_one,Sensitivity!$J$1110,const_zero)</f>
        <v>14659131.7698087</v>
      </c>
      <c r="S1189" s="23" t="b">
        <f aca="false">IF($R1189&gt;const_zero,--($Q1189&gt;option_strike_usd*$R1189),const_zero)</f>
        <v>1</v>
      </c>
      <c r="T1189" s="7" t="n">
        <f aca="false">IF($R1189&gt;const_zero,IF($S1189=const_one,($Q1189+option_strike_usd*pre_f_options_issued)/($R1189+pre_f_options_issued),$Q1189/$R1189),const_zero)</f>
        <v>90.4766057413003</v>
      </c>
      <c r="U1189" s="5" t="n">
        <f aca="false">IF($C1189=const_one,Sensitivity!$D$1110*$T1189,const_zero)</f>
        <v>0</v>
      </c>
      <c r="V1189" s="5" t="n">
        <f aca="false">IF($D1189=const_one,Sensitivity!$Y$1110*$T1189,const_zero)</f>
        <v>0</v>
      </c>
      <c r="W1189" s="5" t="n">
        <f aca="false">IF($E1189=const_one,Sensitivity!$V$1110*$T1189,const_zero)</f>
        <v>0</v>
      </c>
      <c r="X1189" s="5" t="n">
        <f aca="false">IF($F1189=const_one,Sensitivity!$S$1110*$T1189,const_zero)</f>
        <v>217143853.779121</v>
      </c>
      <c r="Y1189" s="5" t="n">
        <f aca="false">IF($G1189=const_one,Sensitivity!$P$1110*$T1189,const_zero)</f>
        <v>271429817.223901</v>
      </c>
      <c r="Z1189" s="5" t="n">
        <f aca="false">IF($H1189=const_one,Sensitivity!$M$1110*$T1189,const_zero)</f>
        <v>0</v>
      </c>
      <c r="AA1189" s="5" t="n">
        <f aca="false">IF($I1189=const_one,Sensitivity!$J$1110*$T1189,const_zero)</f>
        <v>0</v>
      </c>
      <c r="AB1189" s="5" t="n">
        <f aca="false">(Sensitivity!$AE$1110+Sensitivity!$AJ$1110)*$T1189</f>
        <v>23445362.9720252</v>
      </c>
      <c r="AC1189" s="5" t="n">
        <f aca="false">common_rsa_total*$T1189</f>
        <v>814289451.671703</v>
      </c>
      <c r="AD1189" s="5" t="n">
        <f aca="false">IF($S1189=const_one,pre_f_options_issued*($T1189-option_strike_usd),const_zero)</f>
        <v>223691514.353251</v>
      </c>
      <c r="AE1189" s="5" t="n">
        <f aca="false">J1189+U1189</f>
        <v>30000000</v>
      </c>
      <c r="AF1189" s="5" t="n">
        <f aca="false">K1189+V1189</f>
        <v>300000000</v>
      </c>
      <c r="AG1189" s="5" t="n">
        <f aca="false">L1189+W1189</f>
        <v>100000000</v>
      </c>
      <c r="AH1189" s="5" t="n">
        <f aca="false">M1189+X1189</f>
        <v>217143853.779121</v>
      </c>
      <c r="AI1189" s="5" t="n">
        <f aca="false">N1189+Y1189</f>
        <v>271429817.223901</v>
      </c>
      <c r="AJ1189" s="5" t="n">
        <f aca="false">O1189+Z1189</f>
        <v>15000000</v>
      </c>
      <c r="AK1189" s="5" t="n">
        <f aca="false">P1189+AA1189</f>
        <v>5000000</v>
      </c>
      <c r="AL1189" s="5" t="n">
        <f aca="false">INDEX($AE$1165:$AE$1292,$B1189-$C1189*1+const_one)</f>
        <v>30000000</v>
      </c>
      <c r="AM1189" s="5" t="n">
        <f aca="false">INDEX($AF$1165:$AF$1292,$B1189-$D1189*2+const_one)</f>
        <v>300000000</v>
      </c>
      <c r="AN1189" s="5" t="n">
        <f aca="false">INDEX($AG$1165:$AG$1292,$B1189-$E1189*4+const_one)</f>
        <v>100000000</v>
      </c>
      <c r="AO1189" s="5" t="n">
        <f aca="false">INDEX($AH$1165:$AH$1292,$B1189-$F1189*8+const_one)</f>
        <v>60000000</v>
      </c>
      <c r="AP1189" s="5" t="n">
        <f aca="false">INDEX($AI$1165:$AI$1292,$B1189-$G1189*16+const_one)</f>
        <v>30000000</v>
      </c>
      <c r="AQ1189" s="5" t="n">
        <f aca="false">INDEX($AJ$1165:$AJ$1292,$B1189-$H1189*32+const_one)</f>
        <v>15000000</v>
      </c>
      <c r="AR1189" s="5" t="n">
        <f aca="false">INDEX($AK$1165:$AK$1292,$B1189-$I1189*64+const_one)</f>
        <v>5000000</v>
      </c>
      <c r="AS1189" s="5" t="n">
        <f aca="false">INDEX($AE$1165:$AE$1292,$B1189+(const_one-$C1189)*1+const_one)</f>
        <v>55143249.076046</v>
      </c>
      <c r="AT1189" s="5" t="n">
        <f aca="false">INDEX($AF$1165:$AF$1292,$B1189+(const_one-$D1189)*2+const_one)</f>
        <v>486087052.626604</v>
      </c>
      <c r="AU1189" s="5" t="n">
        <f aca="false">INDEX($AG$1165:$AG$1292,$B1189+(const_one-$E1189)*4+const_one)</f>
        <v>150983129.171603</v>
      </c>
      <c r="AV1189" s="5" t="n">
        <f aca="false">INDEX($AH$1165:$AH$1292,$B1189+(const_one-$F1189)*8+const_one)</f>
        <v>217143853.779121</v>
      </c>
      <c r="AW1189" s="5" t="n">
        <f aca="false">INDEX($AI$1165:$AI$1292,$B1189+(const_one-$G1189)*16+const_one)</f>
        <v>271429817.223901</v>
      </c>
      <c r="AX1189" s="5" t="n">
        <f aca="false">INDEX($AJ$1165:$AJ$1292,$B1189+(const_one-$H1189)*32+const_one)</f>
        <v>353691655.495204</v>
      </c>
      <c r="AY1189" s="5" t="n">
        <f aca="false">INDEX($AK$1165:$AK$1292,$B1189+(const_one-$I1189)*64+const_one)</f>
        <v>351435249.399541</v>
      </c>
      <c r="AZ1189" s="5" t="n">
        <f aca="false">--($C1189=--(AS1189&gt;AL1189))</f>
        <v>0</v>
      </c>
      <c r="BA1189" s="5" t="n">
        <f aca="false">--($D1189=--(AT1189&gt;AM1189))</f>
        <v>0</v>
      </c>
      <c r="BB1189" s="5" t="n">
        <f aca="false">--($E1189=--(AU1189&gt;AN1189))</f>
        <v>0</v>
      </c>
      <c r="BC1189" s="5" t="n">
        <f aca="false">--($F1189=--(AV1189&gt;AO1189))</f>
        <v>1</v>
      </c>
      <c r="BD1189" s="5" t="n">
        <f aca="false">--($G1189=--(AW1189&gt;AP1189))</f>
        <v>1</v>
      </c>
      <c r="BE1189" s="5" t="n">
        <f aca="false">--($H1189=--(AX1189&gt;AQ1189))</f>
        <v>0</v>
      </c>
      <c r="BF1189" s="5" t="n">
        <f aca="false">--($I1189=--(AY1189&gt;AR1189))</f>
        <v>0</v>
      </c>
      <c r="BG1189" s="5" t="n">
        <f aca="false">SUM(AZ1189:BF1189)</f>
        <v>2</v>
      </c>
      <c r="BH1189" s="5" t="n">
        <f aca="false">SUM(AE1189:AK1189)+AB1189+AC1189+AD1189</f>
        <v>2000000000</v>
      </c>
    </row>
    <row r="1190" customFormat="false" ht="15" hidden="true" customHeight="false" outlineLevel="0" collapsed="false">
      <c r="A1190" s="5" t="n">
        <f aca="false">sensitivity_exit_usd</f>
        <v>2000000000</v>
      </c>
      <c r="B1190" s="2" t="n">
        <f aca="false">ROW()-ROW($B$1165)</f>
        <v>25</v>
      </c>
      <c r="C1190" s="2" t="n">
        <f aca="false">MOD(QUOTIENT($B1190,1),2)</f>
        <v>1</v>
      </c>
      <c r="D1190" s="2" t="n">
        <f aca="false">MOD(QUOTIENT($B1190,2),2)</f>
        <v>0</v>
      </c>
      <c r="E1190" s="2" t="n">
        <f aca="false">MOD(QUOTIENT($B1190,4),2)</f>
        <v>0</v>
      </c>
      <c r="F1190" s="2" t="n">
        <f aca="false">MOD(QUOTIENT($B1190,8),2)</f>
        <v>1</v>
      </c>
      <c r="G1190" s="2" t="n">
        <f aca="false">MOD(QUOTIENT($B1190,16),2)</f>
        <v>1</v>
      </c>
      <c r="H1190" s="2" t="n">
        <f aca="false">MOD(QUOTIENT($B1190,32),2)</f>
        <v>0</v>
      </c>
      <c r="I1190" s="2" t="n">
        <f aca="false">MOD(QUOTIENT($B1190,64),2)</f>
        <v>0</v>
      </c>
      <c r="J1190" s="5" t="n">
        <f aca="false">IF($C1190=const_zero,MIN(class_series_f_invested_usd,MAX(const_zero,$A1190)),const_zero)</f>
        <v>0</v>
      </c>
      <c r="K1190" s="5" t="n">
        <f aca="false">IF($D1190=const_zero,MIN(class_series_e_invested_usd,MAX(const_zero,$A1190-SUM($J1190:$J1190))),const_zero)</f>
        <v>300000000</v>
      </c>
      <c r="L1190" s="5" t="n">
        <f aca="false">IF($E1190=const_zero,MIN(class_series_d_invested_usd,MAX(const_zero,$A1190-SUM($J1190:$K1190))),const_zero)</f>
        <v>100000000</v>
      </c>
      <c r="M1190" s="5" t="n">
        <f aca="false">IF($F1190=const_zero,MIN(class_series_c_invested_usd,MAX(const_zero,$A1190-SUM($J1190:$L1190))),const_zero)</f>
        <v>0</v>
      </c>
      <c r="N1190" s="5" t="n">
        <f aca="false">IF($G1190=const_zero,MIN(class_series_b_invested_usd,MAX(const_zero,$A1190-SUM($J1190:$M1190))),const_zero)</f>
        <v>0</v>
      </c>
      <c r="O1190" s="5" t="n">
        <f aca="false">IF($H1190=const_zero,MIN(class_series_a_invested_usd,MAX(const_zero,$A1190-SUM($J1190:$N1190))),const_zero)</f>
        <v>15000000</v>
      </c>
      <c r="P1190" s="5" t="n">
        <f aca="false">IF($I1190=const_zero,MIN(class_seed_invested_usd,MAX(const_zero,$A1190-SUM($J1190:$O1190))),const_zero)</f>
        <v>5000000</v>
      </c>
      <c r="Q1190" s="5" t="n">
        <f aca="false">MAX(const_zero,$A1190-SUM($J1190:$P1190))</f>
        <v>1580000000</v>
      </c>
      <c r="R1190" s="9" t="n">
        <f aca="false">common_rsa_total+Sensitivity!$AE$1110+Sensitivity!$AJ$1110+IF($C1190=const_one,Sensitivity!$D$1110,const_zero)+IF($D1190=const_one,Sensitivity!$Y$1110,const_zero)+IF($E1190=const_one,Sensitivity!$V$1110,const_zero)+IF($F1190=const_one,Sensitivity!$S$1110,const_zero)+IF($G1190=const_one,Sensitivity!$P$1110,const_zero)+IF($H1190=const_one,Sensitivity!$M$1110,const_zero)+IF($I1190=const_one,Sensitivity!$J$1110,const_zero)</f>
        <v>15278640.1306018</v>
      </c>
      <c r="S1190" s="23" t="b">
        <f aca="false">IF($R1190&gt;const_zero,--($Q1190&gt;option_strike_usd*$R1190),const_zero)</f>
        <v>1</v>
      </c>
      <c r="T1190" s="7" t="n">
        <f aca="false">IF($R1190&gt;const_zero,IF($S1190=const_one,($Q1190+option_strike_usd*pre_f_options_issued)/($R1190+pre_f_options_issued),$Q1190/$R1190),const_zero)</f>
        <v>89.0113072976876</v>
      </c>
      <c r="U1190" s="5" t="n">
        <f aca="false">IF($C1190=const_one,Sensitivity!$D$1110*$T1190,const_zero)</f>
        <v>55143249.076046</v>
      </c>
      <c r="V1190" s="5" t="n">
        <f aca="false">IF($D1190=const_one,Sensitivity!$Y$1110*$T1190,const_zero)</f>
        <v>0</v>
      </c>
      <c r="W1190" s="5" t="n">
        <f aca="false">IF($E1190=const_one,Sensitivity!$V$1110*$T1190,const_zero)</f>
        <v>0</v>
      </c>
      <c r="X1190" s="5" t="n">
        <f aca="false">IF($F1190=const_one,Sensitivity!$S$1110*$T1190,const_zero)</f>
        <v>213627137.51445</v>
      </c>
      <c r="Y1190" s="5" t="n">
        <f aca="false">IF($G1190=const_one,Sensitivity!$P$1110*$T1190,const_zero)</f>
        <v>267033921.893063</v>
      </c>
      <c r="Z1190" s="5" t="n">
        <f aca="false">IF($H1190=const_one,Sensitivity!$M$1110*$T1190,const_zero)</f>
        <v>0</v>
      </c>
      <c r="AA1190" s="5" t="n">
        <f aca="false">IF($I1190=const_one,Sensitivity!$J$1110*$T1190,const_zero)</f>
        <v>0</v>
      </c>
      <c r="AB1190" s="5" t="n">
        <f aca="false">(Sensitivity!$AE$1110+Sensitivity!$AJ$1110)*$T1190</f>
        <v>23065657.5930339</v>
      </c>
      <c r="AC1190" s="5" t="n">
        <f aca="false">common_rsa_total*$T1190</f>
        <v>801101765.679188</v>
      </c>
      <c r="AD1190" s="5" t="n">
        <f aca="false">IF($S1190=const_one,pre_f_options_issued*($T1190-option_strike_usd),const_zero)</f>
        <v>220028268.244219</v>
      </c>
      <c r="AE1190" s="5" t="n">
        <f aca="false">J1190+U1190</f>
        <v>55143249.076046</v>
      </c>
      <c r="AF1190" s="5" t="n">
        <f aca="false">K1190+V1190</f>
        <v>300000000</v>
      </c>
      <c r="AG1190" s="5" t="n">
        <f aca="false">L1190+W1190</f>
        <v>100000000</v>
      </c>
      <c r="AH1190" s="5" t="n">
        <f aca="false">M1190+X1190</f>
        <v>213627137.51445</v>
      </c>
      <c r="AI1190" s="5" t="n">
        <f aca="false">N1190+Y1190</f>
        <v>267033921.893063</v>
      </c>
      <c r="AJ1190" s="5" t="n">
        <f aca="false">O1190+Z1190</f>
        <v>15000000</v>
      </c>
      <c r="AK1190" s="5" t="n">
        <f aca="false">P1190+AA1190</f>
        <v>5000000</v>
      </c>
      <c r="AL1190" s="5" t="n">
        <f aca="false">INDEX($AE$1165:$AE$1292,$B1190-$C1190*1+const_one)</f>
        <v>30000000</v>
      </c>
      <c r="AM1190" s="5" t="n">
        <f aca="false">INDEX($AF$1165:$AF$1292,$B1190-$D1190*2+const_one)</f>
        <v>300000000</v>
      </c>
      <c r="AN1190" s="5" t="n">
        <f aca="false">INDEX($AG$1165:$AG$1292,$B1190-$E1190*4+const_one)</f>
        <v>100000000</v>
      </c>
      <c r="AO1190" s="5" t="n">
        <f aca="false">INDEX($AH$1165:$AH$1292,$B1190-$F1190*8+const_one)</f>
        <v>60000000</v>
      </c>
      <c r="AP1190" s="5" t="n">
        <f aca="false">INDEX($AI$1165:$AI$1292,$B1190-$G1190*16+const_one)</f>
        <v>30000000</v>
      </c>
      <c r="AQ1190" s="5" t="n">
        <f aca="false">INDEX($AJ$1165:$AJ$1292,$B1190-$H1190*32+const_one)</f>
        <v>15000000</v>
      </c>
      <c r="AR1190" s="5" t="n">
        <f aca="false">INDEX($AK$1165:$AK$1292,$B1190-$I1190*64+const_one)</f>
        <v>5000000</v>
      </c>
      <c r="AS1190" s="5" t="n">
        <f aca="false">INDEX($AE$1165:$AE$1292,$B1190+(const_one-$C1190)*1+const_one)</f>
        <v>55143249.076046</v>
      </c>
      <c r="AT1190" s="5" t="n">
        <f aca="false">INDEX($AF$1165:$AF$1292,$B1190+(const_one-$D1190)*2+const_one)</f>
        <v>481145862.190134</v>
      </c>
      <c r="AU1190" s="5" t="n">
        <f aca="false">INDEX($AG$1165:$AG$1292,$B1190+(const_one-$E1190)*4+const_one)</f>
        <v>148841376.213081</v>
      </c>
      <c r="AV1190" s="5" t="n">
        <f aca="false">INDEX($AH$1165:$AH$1292,$B1190+(const_one-$F1190)*8+const_one)</f>
        <v>213627137.51445</v>
      </c>
      <c r="AW1190" s="5" t="n">
        <f aca="false">INDEX($AI$1165:$AI$1292,$B1190+(const_one-$G1190)*16+const_one)</f>
        <v>267033921.893063</v>
      </c>
      <c r="AX1190" s="5" t="n">
        <f aca="false">INDEX($AJ$1165:$AJ$1292,$B1190+(const_one-$H1190)*32+const_one)</f>
        <v>350657456.029135</v>
      </c>
      <c r="AY1190" s="5" t="n">
        <f aca="false">INDEX($AK$1165:$AK$1292,$B1190+(const_one-$I1190)*64+const_one)</f>
        <v>348462417.180752</v>
      </c>
      <c r="AZ1190" s="5" t="n">
        <f aca="false">--($C1190=--(AS1190&gt;AL1190))</f>
        <v>1</v>
      </c>
      <c r="BA1190" s="5" t="n">
        <f aca="false">--($D1190=--(AT1190&gt;AM1190))</f>
        <v>0</v>
      </c>
      <c r="BB1190" s="5" t="n">
        <f aca="false">--($E1190=--(AU1190&gt;AN1190))</f>
        <v>0</v>
      </c>
      <c r="BC1190" s="5" t="n">
        <f aca="false">--($F1190=--(AV1190&gt;AO1190))</f>
        <v>1</v>
      </c>
      <c r="BD1190" s="5" t="n">
        <f aca="false">--($G1190=--(AW1190&gt;AP1190))</f>
        <v>1</v>
      </c>
      <c r="BE1190" s="5" t="n">
        <f aca="false">--($H1190=--(AX1190&gt;AQ1190))</f>
        <v>0</v>
      </c>
      <c r="BF1190" s="5" t="n">
        <f aca="false">--($I1190=--(AY1190&gt;AR1190))</f>
        <v>0</v>
      </c>
      <c r="BG1190" s="5" t="n">
        <f aca="false">SUM(AZ1190:BF1190)</f>
        <v>3</v>
      </c>
      <c r="BH1190" s="5" t="n">
        <f aca="false">SUM(AE1190:AK1190)+AB1190+AC1190+AD1190</f>
        <v>2000000000</v>
      </c>
    </row>
    <row r="1191" customFormat="false" ht="15" hidden="true" customHeight="false" outlineLevel="0" collapsed="false">
      <c r="A1191" s="5" t="n">
        <f aca="false">sensitivity_exit_usd</f>
        <v>2000000000</v>
      </c>
      <c r="B1191" s="2" t="n">
        <f aca="false">ROW()-ROW($B$1165)</f>
        <v>26</v>
      </c>
      <c r="C1191" s="2" t="n">
        <f aca="false">MOD(QUOTIENT($B1191,1),2)</f>
        <v>0</v>
      </c>
      <c r="D1191" s="2" t="n">
        <f aca="false">MOD(QUOTIENT($B1191,2),2)</f>
        <v>1</v>
      </c>
      <c r="E1191" s="2" t="n">
        <f aca="false">MOD(QUOTIENT($B1191,4),2)</f>
        <v>0</v>
      </c>
      <c r="F1191" s="2" t="n">
        <f aca="false">MOD(QUOTIENT($B1191,8),2)</f>
        <v>1</v>
      </c>
      <c r="G1191" s="2" t="n">
        <f aca="false">MOD(QUOTIENT($B1191,16),2)</f>
        <v>1</v>
      </c>
      <c r="H1191" s="2" t="n">
        <f aca="false">MOD(QUOTIENT($B1191,32),2)</f>
        <v>0</v>
      </c>
      <c r="I1191" s="2" t="n">
        <f aca="false">MOD(QUOTIENT($B1191,64),2)</f>
        <v>0</v>
      </c>
      <c r="J1191" s="5" t="n">
        <f aca="false">IF($C1191=const_zero,MIN(class_series_f_invested_usd,MAX(const_zero,$A1191)),const_zero)</f>
        <v>30000000</v>
      </c>
      <c r="K1191" s="5" t="n">
        <f aca="false">IF($D1191=const_zero,MIN(class_series_e_invested_usd,MAX(const_zero,$A1191-SUM($J1191:$J1191))),const_zero)</f>
        <v>0</v>
      </c>
      <c r="L1191" s="5" t="n">
        <f aca="false">IF($E1191=const_zero,MIN(class_series_d_invested_usd,MAX(const_zero,$A1191-SUM($J1191:$K1191))),const_zero)</f>
        <v>100000000</v>
      </c>
      <c r="M1191" s="5" t="n">
        <f aca="false">IF($F1191=const_zero,MIN(class_series_c_invested_usd,MAX(const_zero,$A1191-SUM($J1191:$L1191))),const_zero)</f>
        <v>0</v>
      </c>
      <c r="N1191" s="5" t="n">
        <f aca="false">IF($G1191=const_zero,MIN(class_series_b_invested_usd,MAX(const_zero,$A1191-SUM($J1191:$M1191))),const_zero)</f>
        <v>0</v>
      </c>
      <c r="O1191" s="5" t="n">
        <f aca="false">IF($H1191=const_zero,MIN(class_series_a_invested_usd,MAX(const_zero,$A1191-SUM($J1191:$N1191))),const_zero)</f>
        <v>15000000</v>
      </c>
      <c r="P1191" s="5" t="n">
        <f aca="false">IF($I1191=const_zero,MIN(class_seed_invested_usd,MAX(const_zero,$A1191-SUM($J1191:$O1191))),const_zero)</f>
        <v>5000000</v>
      </c>
      <c r="Q1191" s="5" t="n">
        <f aca="false">MAX(const_zero,$A1191-SUM($J1191:$P1191))</f>
        <v>1850000000</v>
      </c>
      <c r="R1191" s="9" t="n">
        <f aca="false">common_rsa_total+Sensitivity!$AE$1110+Sensitivity!$AJ$1110+IF($C1191=const_one,Sensitivity!$D$1110,const_zero)+IF($D1191=const_one,Sensitivity!$Y$1110,const_zero)+IF($E1191=const_one,Sensitivity!$V$1110,const_zero)+IF($F1191=const_one,Sensitivity!$S$1110,const_zero)+IF($G1191=const_one,Sensitivity!$P$1110,const_zero)+IF($H1191=const_one,Sensitivity!$M$1110,const_zero)+IF($I1191=const_one,Sensitivity!$J$1110,const_zero)</f>
        <v>20763312.6498648</v>
      </c>
      <c r="S1191" s="23" t="b">
        <f aca="false">IF($R1191&gt;const_zero,--($Q1191&gt;option_strike_usd*$R1191),const_zero)</f>
        <v>1</v>
      </c>
      <c r="T1191" s="7" t="n">
        <f aca="false">IF($R1191&gt;const_zero,IF($S1191=const_one,($Q1191+option_strike_usd*pre_f_options_issued)/($R1191+pre_f_options_issued),$Q1191/$R1191),const_zero)</f>
        <v>79.6318232008443</v>
      </c>
      <c r="U1191" s="5" t="n">
        <f aca="false">IF($C1191=const_one,Sensitivity!$D$1110*$T1191,const_zero)</f>
        <v>0</v>
      </c>
      <c r="V1191" s="5" t="n">
        <f aca="false">IF($D1191=const_one,Sensitivity!$Y$1110*$T1191,const_zero)</f>
        <v>486087052.626604</v>
      </c>
      <c r="W1191" s="5" t="n">
        <f aca="false">IF($E1191=const_one,Sensitivity!$V$1110*$T1191,const_zero)</f>
        <v>0</v>
      </c>
      <c r="X1191" s="5" t="n">
        <f aca="false">IF($F1191=const_one,Sensitivity!$S$1110*$T1191,const_zero)</f>
        <v>191116375.682026</v>
      </c>
      <c r="Y1191" s="5" t="n">
        <f aca="false">IF($G1191=const_one,Sensitivity!$P$1110*$T1191,const_zero)</f>
        <v>238895469.602533</v>
      </c>
      <c r="Z1191" s="5" t="n">
        <f aca="false">IF($H1191=const_one,Sensitivity!$M$1110*$T1191,const_zero)</f>
        <v>0</v>
      </c>
      <c r="AA1191" s="5" t="n">
        <f aca="false">IF($I1191=const_one,Sensitivity!$J$1110*$T1191,const_zero)</f>
        <v>0</v>
      </c>
      <c r="AB1191" s="5" t="n">
        <f aca="false">(Sensitivity!$AE$1110+Sensitivity!$AJ$1110)*$T1191</f>
        <v>20635135.2791266</v>
      </c>
      <c r="AC1191" s="5" t="n">
        <f aca="false">common_rsa_total*$T1191</f>
        <v>716686408.807599</v>
      </c>
      <c r="AD1191" s="5" t="n">
        <f aca="false">IF($S1191=const_one,pre_f_options_issued*($T1191-option_strike_usd),const_zero)</f>
        <v>196579558.002111</v>
      </c>
      <c r="AE1191" s="5" t="n">
        <f aca="false">J1191+U1191</f>
        <v>30000000</v>
      </c>
      <c r="AF1191" s="5" t="n">
        <f aca="false">K1191+V1191</f>
        <v>486087052.626604</v>
      </c>
      <c r="AG1191" s="5" t="n">
        <f aca="false">L1191+W1191</f>
        <v>100000000</v>
      </c>
      <c r="AH1191" s="5" t="n">
        <f aca="false">M1191+X1191</f>
        <v>191116375.682026</v>
      </c>
      <c r="AI1191" s="5" t="n">
        <f aca="false">N1191+Y1191</f>
        <v>238895469.602533</v>
      </c>
      <c r="AJ1191" s="5" t="n">
        <f aca="false">O1191+Z1191</f>
        <v>15000000</v>
      </c>
      <c r="AK1191" s="5" t="n">
        <f aca="false">P1191+AA1191</f>
        <v>5000000</v>
      </c>
      <c r="AL1191" s="5" t="n">
        <f aca="false">INDEX($AE$1165:$AE$1292,$B1191-$C1191*1+const_one)</f>
        <v>30000000</v>
      </c>
      <c r="AM1191" s="5" t="n">
        <f aca="false">INDEX($AF$1165:$AF$1292,$B1191-$D1191*2+const_one)</f>
        <v>300000000</v>
      </c>
      <c r="AN1191" s="5" t="n">
        <f aca="false">INDEX($AG$1165:$AG$1292,$B1191-$E1191*4+const_one)</f>
        <v>100000000</v>
      </c>
      <c r="AO1191" s="5" t="n">
        <f aca="false">INDEX($AH$1165:$AH$1292,$B1191-$F1191*8+const_one)</f>
        <v>60000000</v>
      </c>
      <c r="AP1191" s="5" t="n">
        <f aca="false">INDEX($AI$1165:$AI$1292,$B1191-$G1191*16+const_one)</f>
        <v>30000000</v>
      </c>
      <c r="AQ1191" s="5" t="n">
        <f aca="false">INDEX($AJ$1165:$AJ$1292,$B1191-$H1191*32+const_one)</f>
        <v>15000000</v>
      </c>
      <c r="AR1191" s="5" t="n">
        <f aca="false">INDEX($AK$1165:$AK$1292,$B1191-$I1191*64+const_one)</f>
        <v>5000000</v>
      </c>
      <c r="AS1191" s="5" t="n">
        <f aca="false">INDEX($AE$1165:$AE$1292,$B1191+(const_one-$C1191)*1+const_one)</f>
        <v>48831102.8530788</v>
      </c>
      <c r="AT1191" s="5" t="n">
        <f aca="false">INDEX($AF$1165:$AF$1292,$B1191+(const_one-$D1191)*2+const_one)</f>
        <v>486087052.626604</v>
      </c>
      <c r="AU1191" s="5" t="n">
        <f aca="false">INDEX($AG$1165:$AG$1292,$B1191+(const_one-$E1191)*4+const_one)</f>
        <v>134815683.432977</v>
      </c>
      <c r="AV1191" s="5" t="n">
        <f aca="false">INDEX($AH$1165:$AH$1292,$B1191+(const_one-$F1191)*8+const_one)</f>
        <v>191116375.682026</v>
      </c>
      <c r="AW1191" s="5" t="n">
        <f aca="false">INDEX($AI$1165:$AI$1292,$B1191+(const_one-$G1191)*16+const_one)</f>
        <v>238895469.602533</v>
      </c>
      <c r="AX1191" s="5" t="n">
        <f aca="false">INDEX($AJ$1165:$AJ$1292,$B1191+(const_one-$H1191)*32+const_one)</f>
        <v>330375285.99977</v>
      </c>
      <c r="AY1191" s="5" t="n">
        <f aca="false">INDEX($AK$1165:$AK$1292,$B1191+(const_one-$I1191)*64+const_one)</f>
        <v>328606208.163091</v>
      </c>
      <c r="AZ1191" s="5" t="n">
        <f aca="false">--($C1191=--(AS1191&gt;AL1191))</f>
        <v>0</v>
      </c>
      <c r="BA1191" s="5" t="n">
        <f aca="false">--($D1191=--(AT1191&gt;AM1191))</f>
        <v>1</v>
      </c>
      <c r="BB1191" s="5" t="n">
        <f aca="false">--($E1191=--(AU1191&gt;AN1191))</f>
        <v>0</v>
      </c>
      <c r="BC1191" s="5" t="n">
        <f aca="false">--($F1191=--(AV1191&gt;AO1191))</f>
        <v>1</v>
      </c>
      <c r="BD1191" s="5" t="n">
        <f aca="false">--($G1191=--(AW1191&gt;AP1191))</f>
        <v>1</v>
      </c>
      <c r="BE1191" s="5" t="n">
        <f aca="false">--($H1191=--(AX1191&gt;AQ1191))</f>
        <v>0</v>
      </c>
      <c r="BF1191" s="5" t="n">
        <f aca="false">--($I1191=--(AY1191&gt;AR1191))</f>
        <v>0</v>
      </c>
      <c r="BG1191" s="5" t="n">
        <f aca="false">SUM(AZ1191:BF1191)</f>
        <v>3</v>
      </c>
      <c r="BH1191" s="5" t="n">
        <f aca="false">SUM(AE1191:AK1191)+AB1191+AC1191+AD1191</f>
        <v>2000000000</v>
      </c>
    </row>
    <row r="1192" customFormat="false" ht="15" hidden="true" customHeight="false" outlineLevel="0" collapsed="false">
      <c r="A1192" s="5" t="n">
        <f aca="false">sensitivity_exit_usd</f>
        <v>2000000000</v>
      </c>
      <c r="B1192" s="2" t="n">
        <f aca="false">ROW()-ROW($B$1165)</f>
        <v>27</v>
      </c>
      <c r="C1192" s="2" t="n">
        <f aca="false">MOD(QUOTIENT($B1192,1),2)</f>
        <v>1</v>
      </c>
      <c r="D1192" s="2" t="n">
        <f aca="false">MOD(QUOTIENT($B1192,2),2)</f>
        <v>1</v>
      </c>
      <c r="E1192" s="2" t="n">
        <f aca="false">MOD(QUOTIENT($B1192,4),2)</f>
        <v>0</v>
      </c>
      <c r="F1192" s="2" t="n">
        <f aca="false">MOD(QUOTIENT($B1192,8),2)</f>
        <v>1</v>
      </c>
      <c r="G1192" s="2" t="n">
        <f aca="false">MOD(QUOTIENT($B1192,16),2)</f>
        <v>1</v>
      </c>
      <c r="H1192" s="2" t="n">
        <f aca="false">MOD(QUOTIENT($B1192,32),2)</f>
        <v>0</v>
      </c>
      <c r="I1192" s="2" t="n">
        <f aca="false">MOD(QUOTIENT($B1192,64),2)</f>
        <v>0</v>
      </c>
      <c r="J1192" s="5" t="n">
        <f aca="false">IF($C1192=const_zero,MIN(class_series_f_invested_usd,MAX(const_zero,$A1192)),const_zero)</f>
        <v>0</v>
      </c>
      <c r="K1192" s="5" t="n">
        <f aca="false">IF($D1192=const_zero,MIN(class_series_e_invested_usd,MAX(const_zero,$A1192-SUM($J1192:$J1192))),const_zero)</f>
        <v>0</v>
      </c>
      <c r="L1192" s="5" t="n">
        <f aca="false">IF($E1192=const_zero,MIN(class_series_d_invested_usd,MAX(const_zero,$A1192-SUM($J1192:$K1192))),const_zero)</f>
        <v>100000000</v>
      </c>
      <c r="M1192" s="5" t="n">
        <f aca="false">IF($F1192=const_zero,MIN(class_series_c_invested_usd,MAX(const_zero,$A1192-SUM($J1192:$L1192))),const_zero)</f>
        <v>0</v>
      </c>
      <c r="N1192" s="5" t="n">
        <f aca="false">IF($G1192=const_zero,MIN(class_series_b_invested_usd,MAX(const_zero,$A1192-SUM($J1192:$M1192))),const_zero)</f>
        <v>0</v>
      </c>
      <c r="O1192" s="5" t="n">
        <f aca="false">IF($H1192=const_zero,MIN(class_series_a_invested_usd,MAX(const_zero,$A1192-SUM($J1192:$N1192))),const_zero)</f>
        <v>15000000</v>
      </c>
      <c r="P1192" s="5" t="n">
        <f aca="false">IF($I1192=const_zero,MIN(class_seed_invested_usd,MAX(const_zero,$A1192-SUM($J1192:$O1192))),const_zero)</f>
        <v>5000000</v>
      </c>
      <c r="Q1192" s="5" t="n">
        <f aca="false">MAX(const_zero,$A1192-SUM($J1192:$P1192))</f>
        <v>1880000000</v>
      </c>
      <c r="R1192" s="9" t="n">
        <f aca="false">common_rsa_total+Sensitivity!$AE$1110+Sensitivity!$AJ$1110+IF($C1192=const_one,Sensitivity!$D$1110,const_zero)+IF($D1192=const_one,Sensitivity!$Y$1110,const_zero)+IF($E1192=const_one,Sensitivity!$V$1110,const_zero)+IF($F1192=const_one,Sensitivity!$S$1110,const_zero)+IF($G1192=const_one,Sensitivity!$P$1110,const_zero)+IF($H1192=const_one,Sensitivity!$M$1110,const_zero)+IF($I1192=const_one,Sensitivity!$J$1110,const_zero)</f>
        <v>21382821.010658</v>
      </c>
      <c r="S1192" s="23" t="b">
        <f aca="false">IF($R1192&gt;const_zero,--($Q1192&gt;option_strike_usd*$R1192),const_zero)</f>
        <v>1</v>
      </c>
      <c r="T1192" s="7" t="n">
        <f aca="false">IF($R1192&gt;const_zero,IF($S1192=const_one,($Q1192+option_strike_usd*pre_f_options_issued)/($R1192+pre_f_options_issued),$Q1192/$R1192),const_zero)</f>
        <v>78.8223467889289</v>
      </c>
      <c r="U1192" s="5" t="n">
        <f aca="false">IF($C1192=const_one,Sensitivity!$D$1110*$T1192,const_zero)</f>
        <v>48831102.8530788</v>
      </c>
      <c r="V1192" s="5" t="n">
        <f aca="false">IF($D1192=const_one,Sensitivity!$Y$1110*$T1192,const_zero)</f>
        <v>481145862.190134</v>
      </c>
      <c r="W1192" s="5" t="n">
        <f aca="false">IF($E1192=const_one,Sensitivity!$V$1110*$T1192,const_zero)</f>
        <v>0</v>
      </c>
      <c r="X1192" s="5" t="n">
        <f aca="false">IF($F1192=const_one,Sensitivity!$S$1110*$T1192,const_zero)</f>
        <v>189173632.293429</v>
      </c>
      <c r="Y1192" s="5" t="n">
        <f aca="false">IF($G1192=const_one,Sensitivity!$P$1110*$T1192,const_zero)</f>
        <v>236467040.366787</v>
      </c>
      <c r="Z1192" s="5" t="n">
        <f aca="false">IF($H1192=const_one,Sensitivity!$M$1110*$T1192,const_zero)</f>
        <v>0</v>
      </c>
      <c r="AA1192" s="5" t="n">
        <f aca="false">IF($I1192=const_one,Sensitivity!$J$1110*$T1192,const_zero)</f>
        <v>0</v>
      </c>
      <c r="AB1192" s="5" t="n">
        <f aca="false">(Sensitivity!$AE$1110+Sensitivity!$AJ$1110)*$T1192</f>
        <v>20425374.2238886</v>
      </c>
      <c r="AC1192" s="5" t="n">
        <f aca="false">common_rsa_total*$T1192</f>
        <v>709401121.10036</v>
      </c>
      <c r="AD1192" s="5" t="n">
        <f aca="false">IF($S1192=const_one,pre_f_options_issued*($T1192-option_strike_usd),const_zero)</f>
        <v>194555866.972322</v>
      </c>
      <c r="AE1192" s="5" t="n">
        <f aca="false">J1192+U1192</f>
        <v>48831102.8530788</v>
      </c>
      <c r="AF1192" s="5" t="n">
        <f aca="false">K1192+V1192</f>
        <v>481145862.190134</v>
      </c>
      <c r="AG1192" s="5" t="n">
        <f aca="false">L1192+W1192</f>
        <v>100000000</v>
      </c>
      <c r="AH1192" s="5" t="n">
        <f aca="false">M1192+X1192</f>
        <v>189173632.293429</v>
      </c>
      <c r="AI1192" s="5" t="n">
        <f aca="false">N1192+Y1192</f>
        <v>236467040.366787</v>
      </c>
      <c r="AJ1192" s="5" t="n">
        <f aca="false">O1192+Z1192</f>
        <v>15000000</v>
      </c>
      <c r="AK1192" s="5" t="n">
        <f aca="false">P1192+AA1192</f>
        <v>5000000</v>
      </c>
      <c r="AL1192" s="5" t="n">
        <f aca="false">INDEX($AE$1165:$AE$1292,$B1192-$C1192*1+const_one)</f>
        <v>30000000</v>
      </c>
      <c r="AM1192" s="5" t="n">
        <f aca="false">INDEX($AF$1165:$AF$1292,$B1192-$D1192*2+const_one)</f>
        <v>300000000</v>
      </c>
      <c r="AN1192" s="5" t="n">
        <f aca="false">INDEX($AG$1165:$AG$1292,$B1192-$E1192*4+const_one)</f>
        <v>100000000</v>
      </c>
      <c r="AO1192" s="5" t="n">
        <f aca="false">INDEX($AH$1165:$AH$1292,$B1192-$F1192*8+const_one)</f>
        <v>60000000</v>
      </c>
      <c r="AP1192" s="5" t="n">
        <f aca="false">INDEX($AI$1165:$AI$1292,$B1192-$G1192*16+const_one)</f>
        <v>30000000</v>
      </c>
      <c r="AQ1192" s="5" t="n">
        <f aca="false">INDEX($AJ$1165:$AJ$1292,$B1192-$H1192*32+const_one)</f>
        <v>15000000</v>
      </c>
      <c r="AR1192" s="5" t="n">
        <f aca="false">INDEX($AK$1165:$AK$1292,$B1192-$I1192*64+const_one)</f>
        <v>5000000</v>
      </c>
      <c r="AS1192" s="5" t="n">
        <f aca="false">INDEX($AE$1165:$AE$1292,$B1192+(const_one-$C1192)*1+const_one)</f>
        <v>48831102.8530788</v>
      </c>
      <c r="AT1192" s="5" t="n">
        <f aca="false">INDEX($AF$1165:$AF$1292,$B1192+(const_one-$D1192)*2+const_one)</f>
        <v>481145862.190134</v>
      </c>
      <c r="AU1192" s="5" t="n">
        <f aca="false">INDEX($AG$1165:$AG$1292,$B1192+(const_one-$E1192)*4+const_one)</f>
        <v>133575574.595957</v>
      </c>
      <c r="AV1192" s="5" t="n">
        <f aca="false">INDEX($AH$1165:$AH$1292,$B1192+(const_one-$F1192)*8+const_one)</f>
        <v>189173632.293429</v>
      </c>
      <c r="AW1192" s="5" t="n">
        <f aca="false">INDEX($AI$1165:$AI$1292,$B1192+(const_one-$G1192)*16+const_one)</f>
        <v>236467040.366787</v>
      </c>
      <c r="AX1192" s="5" t="n">
        <f aca="false">INDEX($AJ$1165:$AJ$1292,$B1192+(const_one-$H1192)*32+const_one)</f>
        <v>328482456.630502</v>
      </c>
      <c r="AY1192" s="5" t="n">
        <f aca="false">INDEX($AK$1165:$AK$1292,$B1192+(const_one-$I1192)*64+const_one)</f>
        <v>326751323.789234</v>
      </c>
      <c r="AZ1192" s="5" t="n">
        <f aca="false">--($C1192=--(AS1192&gt;AL1192))</f>
        <v>1</v>
      </c>
      <c r="BA1192" s="5" t="n">
        <f aca="false">--($D1192=--(AT1192&gt;AM1192))</f>
        <v>1</v>
      </c>
      <c r="BB1192" s="5" t="n">
        <f aca="false">--($E1192=--(AU1192&gt;AN1192))</f>
        <v>0</v>
      </c>
      <c r="BC1192" s="5" t="n">
        <f aca="false">--($F1192=--(AV1192&gt;AO1192))</f>
        <v>1</v>
      </c>
      <c r="BD1192" s="5" t="n">
        <f aca="false">--($G1192=--(AW1192&gt;AP1192))</f>
        <v>1</v>
      </c>
      <c r="BE1192" s="5" t="n">
        <f aca="false">--($H1192=--(AX1192&gt;AQ1192))</f>
        <v>0</v>
      </c>
      <c r="BF1192" s="5" t="n">
        <f aca="false">--($I1192=--(AY1192&gt;AR1192))</f>
        <v>0</v>
      </c>
      <c r="BG1192" s="5" t="n">
        <f aca="false">SUM(AZ1192:BF1192)</f>
        <v>4</v>
      </c>
      <c r="BH1192" s="5" t="n">
        <f aca="false">SUM(AE1192:AK1192)+AB1192+AC1192+AD1192</f>
        <v>2000000000</v>
      </c>
    </row>
    <row r="1193" customFormat="false" ht="15" hidden="true" customHeight="false" outlineLevel="0" collapsed="false">
      <c r="A1193" s="5" t="n">
        <f aca="false">sensitivity_exit_usd</f>
        <v>2000000000</v>
      </c>
      <c r="B1193" s="2" t="n">
        <f aca="false">ROW()-ROW($B$1165)</f>
        <v>28</v>
      </c>
      <c r="C1193" s="2" t="n">
        <f aca="false">MOD(QUOTIENT($B1193,1),2)</f>
        <v>0</v>
      </c>
      <c r="D1193" s="2" t="n">
        <f aca="false">MOD(QUOTIENT($B1193,2),2)</f>
        <v>0</v>
      </c>
      <c r="E1193" s="2" t="n">
        <f aca="false">MOD(QUOTIENT($B1193,4),2)</f>
        <v>1</v>
      </c>
      <c r="F1193" s="2" t="n">
        <f aca="false">MOD(QUOTIENT($B1193,8),2)</f>
        <v>1</v>
      </c>
      <c r="G1193" s="2" t="n">
        <f aca="false">MOD(QUOTIENT($B1193,16),2)</f>
        <v>1</v>
      </c>
      <c r="H1193" s="2" t="n">
        <f aca="false">MOD(QUOTIENT($B1193,32),2)</f>
        <v>0</v>
      </c>
      <c r="I1193" s="2" t="n">
        <f aca="false">MOD(QUOTIENT($B1193,64),2)</f>
        <v>0</v>
      </c>
      <c r="J1193" s="5" t="n">
        <f aca="false">IF($C1193=const_zero,MIN(class_series_f_invested_usd,MAX(const_zero,$A1193)),const_zero)</f>
        <v>30000000</v>
      </c>
      <c r="K1193" s="5" t="n">
        <f aca="false">IF($D1193=const_zero,MIN(class_series_e_invested_usd,MAX(const_zero,$A1193-SUM($J1193:$J1193))),const_zero)</f>
        <v>300000000</v>
      </c>
      <c r="L1193" s="5" t="n">
        <f aca="false">IF($E1193=const_zero,MIN(class_series_d_invested_usd,MAX(const_zero,$A1193-SUM($J1193:$K1193))),const_zero)</f>
        <v>0</v>
      </c>
      <c r="M1193" s="5" t="n">
        <f aca="false">IF($F1193=const_zero,MIN(class_series_c_invested_usd,MAX(const_zero,$A1193-SUM($J1193:$L1193))),const_zero)</f>
        <v>0</v>
      </c>
      <c r="N1193" s="5" t="n">
        <f aca="false">IF($G1193=const_zero,MIN(class_series_b_invested_usd,MAX(const_zero,$A1193-SUM($J1193:$M1193))),const_zero)</f>
        <v>0</v>
      </c>
      <c r="O1193" s="5" t="n">
        <f aca="false">IF($H1193=const_zero,MIN(class_series_a_invested_usd,MAX(const_zero,$A1193-SUM($J1193:$N1193))),const_zero)</f>
        <v>15000000</v>
      </c>
      <c r="P1193" s="5" t="n">
        <f aca="false">IF($I1193=const_zero,MIN(class_seed_invested_usd,MAX(const_zero,$A1193-SUM($J1193:$O1193))),const_zero)</f>
        <v>5000000</v>
      </c>
      <c r="Q1193" s="5" t="n">
        <f aca="false">MAX(const_zero,$A1193-SUM($J1193:$P1193))</f>
        <v>1650000000</v>
      </c>
      <c r="R1193" s="9" t="n">
        <f aca="false">common_rsa_total+Sensitivity!$AE$1110+Sensitivity!$AJ$1110+IF($C1193=const_one,Sensitivity!$D$1110,const_zero)+IF($D1193=const_one,Sensitivity!$Y$1110,const_zero)+IF($E1193=const_one,Sensitivity!$V$1110,const_zero)+IF($F1193=const_one,Sensitivity!$S$1110,const_zero)+IF($G1193=const_one,Sensitivity!$P$1110,const_zero)+IF($H1193=const_one,Sensitivity!$M$1110,const_zero)+IF($I1193=const_one,Sensitivity!$J$1110,const_zero)</f>
        <v>16384546.5545552</v>
      </c>
      <c r="S1193" s="23" t="b">
        <f aca="false">IF($R1193&gt;const_zero,--($Q1193&gt;option_strike_usd*$R1193),const_zero)</f>
        <v>1</v>
      </c>
      <c r="T1193" s="7" t="n">
        <f aca="false">IF($R1193&gt;const_zero,IF($S1193=const_one,($Q1193+option_strike_usd*pre_f_options_issued)/($R1193+pre_f_options_issued),$Q1193/$R1193),const_zero)</f>
        <v>87.5054105867</v>
      </c>
      <c r="U1193" s="5" t="n">
        <f aca="false">IF($C1193=const_one,Sensitivity!$D$1110*$T1193,const_zero)</f>
        <v>0</v>
      </c>
      <c r="V1193" s="5" t="n">
        <f aca="false">IF($D1193=const_one,Sensitivity!$Y$1110*$T1193,const_zero)</f>
        <v>0</v>
      </c>
      <c r="W1193" s="5" t="n">
        <f aca="false">IF($E1193=const_one,Sensitivity!$V$1110*$T1193,const_zero)</f>
        <v>150983129.171603</v>
      </c>
      <c r="X1193" s="5" t="n">
        <f aca="false">IF($F1193=const_one,Sensitivity!$S$1110*$T1193,const_zero)</f>
        <v>210012985.40808</v>
      </c>
      <c r="Y1193" s="5" t="n">
        <f aca="false">IF($G1193=const_one,Sensitivity!$P$1110*$T1193,const_zero)</f>
        <v>262516231.7601</v>
      </c>
      <c r="Z1193" s="5" t="n">
        <f aca="false">IF($H1193=const_one,Sensitivity!$M$1110*$T1193,const_zero)</f>
        <v>0</v>
      </c>
      <c r="AA1193" s="5" t="n">
        <f aca="false">IF($I1193=const_one,Sensitivity!$J$1110*$T1193,const_zero)</f>
        <v>0</v>
      </c>
      <c r="AB1193" s="5" t="n">
        <f aca="false">(Sensitivity!$AE$1110+Sensitivity!$AJ$1110)*$T1193</f>
        <v>22675431.9131667</v>
      </c>
      <c r="AC1193" s="5" t="n">
        <f aca="false">common_rsa_total*$T1193</f>
        <v>787548695.2803</v>
      </c>
      <c r="AD1193" s="5" t="n">
        <f aca="false">IF($S1193=const_one,pre_f_options_issued*($T1193-option_strike_usd),const_zero)</f>
        <v>216263526.46675</v>
      </c>
      <c r="AE1193" s="5" t="n">
        <f aca="false">J1193+U1193</f>
        <v>30000000</v>
      </c>
      <c r="AF1193" s="5" t="n">
        <f aca="false">K1193+V1193</f>
        <v>300000000</v>
      </c>
      <c r="AG1193" s="5" t="n">
        <f aca="false">L1193+W1193</f>
        <v>150983129.171603</v>
      </c>
      <c r="AH1193" s="5" t="n">
        <f aca="false">M1193+X1193</f>
        <v>210012985.40808</v>
      </c>
      <c r="AI1193" s="5" t="n">
        <f aca="false">N1193+Y1193</f>
        <v>262516231.7601</v>
      </c>
      <c r="AJ1193" s="5" t="n">
        <f aca="false">O1193+Z1193</f>
        <v>15000000</v>
      </c>
      <c r="AK1193" s="5" t="n">
        <f aca="false">P1193+AA1193</f>
        <v>5000000</v>
      </c>
      <c r="AL1193" s="5" t="n">
        <f aca="false">INDEX($AE$1165:$AE$1292,$B1193-$C1193*1+const_one)</f>
        <v>30000000</v>
      </c>
      <c r="AM1193" s="5" t="n">
        <f aca="false">INDEX($AF$1165:$AF$1292,$B1193-$D1193*2+const_one)</f>
        <v>300000000</v>
      </c>
      <c r="AN1193" s="5" t="n">
        <f aca="false">INDEX($AG$1165:$AG$1292,$B1193-$E1193*4+const_one)</f>
        <v>100000000</v>
      </c>
      <c r="AO1193" s="5" t="n">
        <f aca="false">INDEX($AH$1165:$AH$1292,$B1193-$F1193*8+const_one)</f>
        <v>60000000</v>
      </c>
      <c r="AP1193" s="5" t="n">
        <f aca="false">INDEX($AI$1165:$AI$1292,$B1193-$G1193*16+const_one)</f>
        <v>30000000</v>
      </c>
      <c r="AQ1193" s="5" t="n">
        <f aca="false">INDEX($AJ$1165:$AJ$1292,$B1193-$H1193*32+const_one)</f>
        <v>15000000</v>
      </c>
      <c r="AR1193" s="5" t="n">
        <f aca="false">INDEX($AK$1165:$AK$1292,$B1193-$I1193*64+const_one)</f>
        <v>5000000</v>
      </c>
      <c r="AS1193" s="5" t="n">
        <f aca="false">INDEX($AE$1165:$AE$1292,$B1193+(const_one-$C1193)*1+const_one)</f>
        <v>53441339.3296101</v>
      </c>
      <c r="AT1193" s="5" t="n">
        <f aca="false">INDEX($AF$1165:$AF$1292,$B1193+(const_one-$D1193)*2+const_one)</f>
        <v>476951585.449753</v>
      </c>
      <c r="AU1193" s="5" t="n">
        <f aca="false">INDEX($AG$1165:$AG$1292,$B1193+(const_one-$E1193)*4+const_one)</f>
        <v>150983129.171603</v>
      </c>
      <c r="AV1193" s="5" t="n">
        <f aca="false">INDEX($AH$1165:$AH$1292,$B1193+(const_one-$F1193)*8+const_one)</f>
        <v>210012985.40808</v>
      </c>
      <c r="AW1193" s="5" t="n">
        <f aca="false">INDEX($AI$1165:$AI$1292,$B1193+(const_one-$G1193)*16+const_one)</f>
        <v>262516231.7601</v>
      </c>
      <c r="AX1193" s="5" t="n">
        <f aca="false">INDEX($AJ$1165:$AJ$1292,$B1193+(const_one-$H1193)*32+const_one)</f>
        <v>349075080.029514</v>
      </c>
      <c r="AY1193" s="5" t="n">
        <f aca="false">INDEX($AK$1165:$AK$1292,$B1193+(const_one-$I1193)*64+const_one)</f>
        <v>346981676.251226</v>
      </c>
      <c r="AZ1193" s="5" t="n">
        <f aca="false">--($C1193=--(AS1193&gt;AL1193))</f>
        <v>0</v>
      </c>
      <c r="BA1193" s="5" t="n">
        <f aca="false">--($D1193=--(AT1193&gt;AM1193))</f>
        <v>0</v>
      </c>
      <c r="BB1193" s="5" t="n">
        <f aca="false">--($E1193=--(AU1193&gt;AN1193))</f>
        <v>1</v>
      </c>
      <c r="BC1193" s="5" t="n">
        <f aca="false">--($F1193=--(AV1193&gt;AO1193))</f>
        <v>1</v>
      </c>
      <c r="BD1193" s="5" t="n">
        <f aca="false">--($G1193=--(AW1193&gt;AP1193))</f>
        <v>1</v>
      </c>
      <c r="BE1193" s="5" t="n">
        <f aca="false">--($H1193=--(AX1193&gt;AQ1193))</f>
        <v>0</v>
      </c>
      <c r="BF1193" s="5" t="n">
        <f aca="false">--($I1193=--(AY1193&gt;AR1193))</f>
        <v>0</v>
      </c>
      <c r="BG1193" s="5" t="n">
        <f aca="false">SUM(AZ1193:BF1193)</f>
        <v>3</v>
      </c>
      <c r="BH1193" s="5" t="n">
        <f aca="false">SUM(AE1193:AK1193)+AB1193+AC1193+AD1193</f>
        <v>2000000000</v>
      </c>
    </row>
    <row r="1194" customFormat="false" ht="15" hidden="true" customHeight="false" outlineLevel="0" collapsed="false">
      <c r="A1194" s="5" t="n">
        <f aca="false">sensitivity_exit_usd</f>
        <v>2000000000</v>
      </c>
      <c r="B1194" s="2" t="n">
        <f aca="false">ROW()-ROW($B$1165)</f>
        <v>29</v>
      </c>
      <c r="C1194" s="2" t="n">
        <f aca="false">MOD(QUOTIENT($B1194,1),2)</f>
        <v>1</v>
      </c>
      <c r="D1194" s="2" t="n">
        <f aca="false">MOD(QUOTIENT($B1194,2),2)</f>
        <v>0</v>
      </c>
      <c r="E1194" s="2" t="n">
        <f aca="false">MOD(QUOTIENT($B1194,4),2)</f>
        <v>1</v>
      </c>
      <c r="F1194" s="2" t="n">
        <f aca="false">MOD(QUOTIENT($B1194,8),2)</f>
        <v>1</v>
      </c>
      <c r="G1194" s="2" t="n">
        <f aca="false">MOD(QUOTIENT($B1194,16),2)</f>
        <v>1</v>
      </c>
      <c r="H1194" s="2" t="n">
        <f aca="false">MOD(QUOTIENT($B1194,32),2)</f>
        <v>0</v>
      </c>
      <c r="I1194" s="2" t="n">
        <f aca="false">MOD(QUOTIENT($B1194,64),2)</f>
        <v>0</v>
      </c>
      <c r="J1194" s="5" t="n">
        <f aca="false">IF($C1194=const_zero,MIN(class_series_f_invested_usd,MAX(const_zero,$A1194)),const_zero)</f>
        <v>0</v>
      </c>
      <c r="K1194" s="5" t="n">
        <f aca="false">IF($D1194=const_zero,MIN(class_series_e_invested_usd,MAX(const_zero,$A1194-SUM($J1194:$J1194))),const_zero)</f>
        <v>300000000</v>
      </c>
      <c r="L1194" s="5" t="n">
        <f aca="false">IF($E1194=const_zero,MIN(class_series_d_invested_usd,MAX(const_zero,$A1194-SUM($J1194:$K1194))),const_zero)</f>
        <v>0</v>
      </c>
      <c r="M1194" s="5" t="n">
        <f aca="false">IF($F1194=const_zero,MIN(class_series_c_invested_usd,MAX(const_zero,$A1194-SUM($J1194:$L1194))),const_zero)</f>
        <v>0</v>
      </c>
      <c r="N1194" s="5" t="n">
        <f aca="false">IF($G1194=const_zero,MIN(class_series_b_invested_usd,MAX(const_zero,$A1194-SUM($J1194:$M1194))),const_zero)</f>
        <v>0</v>
      </c>
      <c r="O1194" s="5" t="n">
        <f aca="false">IF($H1194=const_zero,MIN(class_series_a_invested_usd,MAX(const_zero,$A1194-SUM($J1194:$N1194))),const_zero)</f>
        <v>15000000</v>
      </c>
      <c r="P1194" s="5" t="n">
        <f aca="false">IF($I1194=const_zero,MIN(class_seed_invested_usd,MAX(const_zero,$A1194-SUM($J1194:$O1194))),const_zero)</f>
        <v>5000000</v>
      </c>
      <c r="Q1194" s="5" t="n">
        <f aca="false">MAX(const_zero,$A1194-SUM($J1194:$P1194))</f>
        <v>1680000000</v>
      </c>
      <c r="R1194" s="9" t="n">
        <f aca="false">common_rsa_total+Sensitivity!$AE$1110+Sensitivity!$AJ$1110+IF($C1194=const_one,Sensitivity!$D$1110,const_zero)+IF($D1194=const_one,Sensitivity!$Y$1110,const_zero)+IF($E1194=const_one,Sensitivity!$V$1110,const_zero)+IF($F1194=const_one,Sensitivity!$S$1110,const_zero)+IF($G1194=const_one,Sensitivity!$P$1110,const_zero)+IF($H1194=const_one,Sensitivity!$M$1110,const_zero)+IF($I1194=const_one,Sensitivity!$J$1110,const_zero)</f>
        <v>17004054.9153483</v>
      </c>
      <c r="S1194" s="23" t="b">
        <f aca="false">IF($R1194&gt;const_zero,--($Q1194&gt;option_strike_usd*$R1194),const_zero)</f>
        <v>1</v>
      </c>
      <c r="T1194" s="7" t="n">
        <f aca="false">IF($R1194&gt;const_zero,IF($S1194=const_one,($Q1194+option_strike_usd*pre_f_options_issued)/($R1194+pre_f_options_issued),$Q1194/$R1194),const_zero)</f>
        <v>86.2641131448</v>
      </c>
      <c r="U1194" s="5" t="n">
        <f aca="false">IF($C1194=const_one,Sensitivity!$D$1110*$T1194,const_zero)</f>
        <v>53441339.3296101</v>
      </c>
      <c r="V1194" s="5" t="n">
        <f aca="false">IF($D1194=const_one,Sensitivity!$Y$1110*$T1194,const_zero)</f>
        <v>0</v>
      </c>
      <c r="W1194" s="5" t="n">
        <f aca="false">IF($E1194=const_one,Sensitivity!$V$1110*$T1194,const_zero)</f>
        <v>148841376.213081</v>
      </c>
      <c r="X1194" s="5" t="n">
        <f aca="false">IF($F1194=const_one,Sensitivity!$S$1110*$T1194,const_zero)</f>
        <v>207033871.54752</v>
      </c>
      <c r="Y1194" s="5" t="n">
        <f aca="false">IF($G1194=const_one,Sensitivity!$P$1110*$T1194,const_zero)</f>
        <v>258792339.4344</v>
      </c>
      <c r="Z1194" s="5" t="n">
        <f aca="false">IF($H1194=const_one,Sensitivity!$M$1110*$T1194,const_zero)</f>
        <v>0</v>
      </c>
      <c r="AA1194" s="5" t="n">
        <f aca="false">IF($I1194=const_one,Sensitivity!$J$1110*$T1194,const_zero)</f>
        <v>0</v>
      </c>
      <c r="AB1194" s="5" t="n">
        <f aca="false">(Sensitivity!$AE$1110+Sensitivity!$AJ$1110)*$T1194</f>
        <v>22353772.3101881</v>
      </c>
      <c r="AC1194" s="5" t="n">
        <f aca="false">common_rsa_total*$T1194</f>
        <v>776377018.3032</v>
      </c>
      <c r="AD1194" s="5" t="n">
        <f aca="false">IF($S1194=const_one,pre_f_options_issued*($T1194-option_strike_usd),const_zero)</f>
        <v>213160282.862</v>
      </c>
      <c r="AE1194" s="5" t="n">
        <f aca="false">J1194+U1194</f>
        <v>53441339.3296101</v>
      </c>
      <c r="AF1194" s="5" t="n">
        <f aca="false">K1194+V1194</f>
        <v>300000000</v>
      </c>
      <c r="AG1194" s="5" t="n">
        <f aca="false">L1194+W1194</f>
        <v>148841376.213081</v>
      </c>
      <c r="AH1194" s="5" t="n">
        <f aca="false">M1194+X1194</f>
        <v>207033871.54752</v>
      </c>
      <c r="AI1194" s="5" t="n">
        <f aca="false">N1194+Y1194</f>
        <v>258792339.4344</v>
      </c>
      <c r="AJ1194" s="5" t="n">
        <f aca="false">O1194+Z1194</f>
        <v>15000000</v>
      </c>
      <c r="AK1194" s="5" t="n">
        <f aca="false">P1194+AA1194</f>
        <v>5000000</v>
      </c>
      <c r="AL1194" s="5" t="n">
        <f aca="false">INDEX($AE$1165:$AE$1292,$B1194-$C1194*1+const_one)</f>
        <v>30000000</v>
      </c>
      <c r="AM1194" s="5" t="n">
        <f aca="false">INDEX($AF$1165:$AF$1292,$B1194-$D1194*2+const_one)</f>
        <v>300000000</v>
      </c>
      <c r="AN1194" s="5" t="n">
        <f aca="false">INDEX($AG$1165:$AG$1292,$B1194-$E1194*4+const_one)</f>
        <v>100000000</v>
      </c>
      <c r="AO1194" s="5" t="n">
        <f aca="false">INDEX($AH$1165:$AH$1292,$B1194-$F1194*8+const_one)</f>
        <v>60000000</v>
      </c>
      <c r="AP1194" s="5" t="n">
        <f aca="false">INDEX($AI$1165:$AI$1292,$B1194-$G1194*16+const_one)</f>
        <v>30000000</v>
      </c>
      <c r="AQ1194" s="5" t="n">
        <f aca="false">INDEX($AJ$1165:$AJ$1292,$B1194-$H1194*32+const_one)</f>
        <v>15000000</v>
      </c>
      <c r="AR1194" s="5" t="n">
        <f aca="false">INDEX($AK$1165:$AK$1292,$B1194-$I1194*64+const_one)</f>
        <v>5000000</v>
      </c>
      <c r="AS1194" s="5" t="n">
        <f aca="false">INDEX($AE$1165:$AE$1292,$B1194+(const_one-$C1194)*1+const_one)</f>
        <v>53441339.3296101</v>
      </c>
      <c r="AT1194" s="5" t="n">
        <f aca="false">INDEX($AF$1165:$AF$1292,$B1194+(const_one-$D1194)*2+const_one)</f>
        <v>472564322.329576</v>
      </c>
      <c r="AU1194" s="5" t="n">
        <f aca="false">INDEX($AG$1165:$AG$1292,$B1194+(const_one-$E1194)*4+const_one)</f>
        <v>148841376.213081</v>
      </c>
      <c r="AV1194" s="5" t="n">
        <f aca="false">INDEX($AH$1165:$AH$1292,$B1194+(const_one-$F1194)*8+const_one)</f>
        <v>207033871.54752</v>
      </c>
      <c r="AW1194" s="5" t="n">
        <f aca="false">INDEX($AI$1165:$AI$1292,$B1194+(const_one-$G1194)*16+const_one)</f>
        <v>258792339.4344</v>
      </c>
      <c r="AX1194" s="5" t="n">
        <f aca="false">INDEX($AJ$1165:$AJ$1292,$B1194+(const_one-$H1194)*32+const_one)</f>
        <v>346371244.649953</v>
      </c>
      <c r="AY1194" s="5" t="n">
        <f aca="false">INDEX($AK$1165:$AK$1292,$B1194+(const_one-$I1194)*64+const_one)</f>
        <v>344330766.036404</v>
      </c>
      <c r="AZ1194" s="5" t="n">
        <f aca="false">--($C1194=--(AS1194&gt;AL1194))</f>
        <v>1</v>
      </c>
      <c r="BA1194" s="5" t="n">
        <f aca="false">--($D1194=--(AT1194&gt;AM1194))</f>
        <v>0</v>
      </c>
      <c r="BB1194" s="5" t="n">
        <f aca="false">--($E1194=--(AU1194&gt;AN1194))</f>
        <v>1</v>
      </c>
      <c r="BC1194" s="5" t="n">
        <f aca="false">--($F1194=--(AV1194&gt;AO1194))</f>
        <v>1</v>
      </c>
      <c r="BD1194" s="5" t="n">
        <f aca="false">--($G1194=--(AW1194&gt;AP1194))</f>
        <v>1</v>
      </c>
      <c r="BE1194" s="5" t="n">
        <f aca="false">--($H1194=--(AX1194&gt;AQ1194))</f>
        <v>0</v>
      </c>
      <c r="BF1194" s="5" t="n">
        <f aca="false">--($I1194=--(AY1194&gt;AR1194))</f>
        <v>0</v>
      </c>
      <c r="BG1194" s="5" t="n">
        <f aca="false">SUM(AZ1194:BF1194)</f>
        <v>4</v>
      </c>
      <c r="BH1194" s="5" t="n">
        <f aca="false">SUM(AE1194:AK1194)+AB1194+AC1194+AD1194</f>
        <v>2000000000</v>
      </c>
    </row>
    <row r="1195" customFormat="false" ht="15" hidden="true" customHeight="false" outlineLevel="0" collapsed="false">
      <c r="A1195" s="5" t="n">
        <f aca="false">sensitivity_exit_usd</f>
        <v>2000000000</v>
      </c>
      <c r="B1195" s="2" t="n">
        <f aca="false">ROW()-ROW($B$1165)</f>
        <v>30</v>
      </c>
      <c r="C1195" s="2" t="n">
        <f aca="false">MOD(QUOTIENT($B1195,1),2)</f>
        <v>0</v>
      </c>
      <c r="D1195" s="2" t="n">
        <f aca="false">MOD(QUOTIENT($B1195,2),2)</f>
        <v>1</v>
      </c>
      <c r="E1195" s="2" t="n">
        <f aca="false">MOD(QUOTIENT($B1195,4),2)</f>
        <v>1</v>
      </c>
      <c r="F1195" s="2" t="n">
        <f aca="false">MOD(QUOTIENT($B1195,8),2)</f>
        <v>1</v>
      </c>
      <c r="G1195" s="2" t="n">
        <f aca="false">MOD(QUOTIENT($B1195,16),2)</f>
        <v>1</v>
      </c>
      <c r="H1195" s="2" t="n">
        <f aca="false">MOD(QUOTIENT($B1195,32),2)</f>
        <v>0</v>
      </c>
      <c r="I1195" s="2" t="n">
        <f aca="false">MOD(QUOTIENT($B1195,64),2)</f>
        <v>0</v>
      </c>
      <c r="J1195" s="5" t="n">
        <f aca="false">IF($C1195=const_zero,MIN(class_series_f_invested_usd,MAX(const_zero,$A1195)),const_zero)</f>
        <v>30000000</v>
      </c>
      <c r="K1195" s="5" t="n">
        <f aca="false">IF($D1195=const_zero,MIN(class_series_e_invested_usd,MAX(const_zero,$A1195-SUM($J1195:$J1195))),const_zero)</f>
        <v>0</v>
      </c>
      <c r="L1195" s="5" t="n">
        <f aca="false">IF($E1195=const_zero,MIN(class_series_d_invested_usd,MAX(const_zero,$A1195-SUM($J1195:$K1195))),const_zero)</f>
        <v>0</v>
      </c>
      <c r="M1195" s="5" t="n">
        <f aca="false">IF($F1195=const_zero,MIN(class_series_c_invested_usd,MAX(const_zero,$A1195-SUM($J1195:$L1195))),const_zero)</f>
        <v>0</v>
      </c>
      <c r="N1195" s="5" t="n">
        <f aca="false">IF($G1195=const_zero,MIN(class_series_b_invested_usd,MAX(const_zero,$A1195-SUM($J1195:$M1195))),const_zero)</f>
        <v>0</v>
      </c>
      <c r="O1195" s="5" t="n">
        <f aca="false">IF($H1195=const_zero,MIN(class_series_a_invested_usd,MAX(const_zero,$A1195-SUM($J1195:$N1195))),const_zero)</f>
        <v>15000000</v>
      </c>
      <c r="P1195" s="5" t="n">
        <f aca="false">IF($I1195=const_zero,MIN(class_seed_invested_usd,MAX(const_zero,$A1195-SUM($J1195:$O1195))),const_zero)</f>
        <v>5000000</v>
      </c>
      <c r="Q1195" s="5" t="n">
        <f aca="false">MAX(const_zero,$A1195-SUM($J1195:$P1195))</f>
        <v>1950000000</v>
      </c>
      <c r="R1195" s="9" t="n">
        <f aca="false">common_rsa_total+Sensitivity!$AE$1110+Sensitivity!$AJ$1110+IF($C1195=const_one,Sensitivity!$D$1110,const_zero)+IF($D1195=const_one,Sensitivity!$Y$1110,const_zero)+IF($E1195=const_one,Sensitivity!$V$1110,const_zero)+IF($F1195=const_one,Sensitivity!$S$1110,const_zero)+IF($G1195=const_one,Sensitivity!$P$1110,const_zero)+IF($H1195=const_one,Sensitivity!$M$1110,const_zero)+IF($I1195=const_one,Sensitivity!$J$1110,const_zero)</f>
        <v>22488727.4346113</v>
      </c>
      <c r="S1195" s="23" t="b">
        <f aca="false">IF($R1195&gt;const_zero,--($Q1195&gt;option_strike_usd*$R1195),const_zero)</f>
        <v>1</v>
      </c>
      <c r="T1195" s="7" t="n">
        <f aca="false">IF($R1195&gt;const_zero,IF($S1195=const_one,($Q1195+option_strike_usd*pre_f_options_issued)/($R1195+pre_f_options_issued),$Q1195/$R1195),const_zero)</f>
        <v>78.1352313801958</v>
      </c>
      <c r="U1195" s="5" t="n">
        <f aca="false">IF($C1195=const_one,Sensitivity!$D$1110*$T1195,const_zero)</f>
        <v>0</v>
      </c>
      <c r="V1195" s="5" t="n">
        <f aca="false">IF($D1195=const_one,Sensitivity!$Y$1110*$T1195,const_zero)</f>
        <v>476951585.449753</v>
      </c>
      <c r="W1195" s="5" t="n">
        <f aca="false">IF($E1195=const_one,Sensitivity!$V$1110*$T1195,const_zero)</f>
        <v>134815683.432977</v>
      </c>
      <c r="X1195" s="5" t="n">
        <f aca="false">IF($F1195=const_one,Sensitivity!$S$1110*$T1195,const_zero)</f>
        <v>187524555.31247</v>
      </c>
      <c r="Y1195" s="5" t="n">
        <f aca="false">IF($G1195=const_one,Sensitivity!$P$1110*$T1195,const_zero)</f>
        <v>234405694.140587</v>
      </c>
      <c r="Z1195" s="5" t="n">
        <f aca="false">IF($H1195=const_one,Sensitivity!$M$1110*$T1195,const_zero)</f>
        <v>0</v>
      </c>
      <c r="AA1195" s="5" t="n">
        <f aca="false">IF($I1195=const_one,Sensitivity!$J$1110*$T1195,const_zero)</f>
        <v>0</v>
      </c>
      <c r="AB1195" s="5" t="n">
        <f aca="false">(Sensitivity!$AE$1110+Sensitivity!$AJ$1110)*$T1195</f>
        <v>20247320.7919608</v>
      </c>
      <c r="AC1195" s="5" t="n">
        <f aca="false">common_rsa_total*$T1195</f>
        <v>703217082.421762</v>
      </c>
      <c r="AD1195" s="5" t="n">
        <f aca="false">IF($S1195=const_one,pre_f_options_issued*($T1195-option_strike_usd),const_zero)</f>
        <v>192838078.45049</v>
      </c>
      <c r="AE1195" s="5" t="n">
        <f aca="false">J1195+U1195</f>
        <v>30000000</v>
      </c>
      <c r="AF1195" s="5" t="n">
        <f aca="false">K1195+V1195</f>
        <v>476951585.449753</v>
      </c>
      <c r="AG1195" s="5" t="n">
        <f aca="false">L1195+W1195</f>
        <v>134815683.432977</v>
      </c>
      <c r="AH1195" s="5" t="n">
        <f aca="false">M1195+X1195</f>
        <v>187524555.31247</v>
      </c>
      <c r="AI1195" s="5" t="n">
        <f aca="false">N1195+Y1195</f>
        <v>234405694.140587</v>
      </c>
      <c r="AJ1195" s="5" t="n">
        <f aca="false">O1195+Z1195</f>
        <v>15000000</v>
      </c>
      <c r="AK1195" s="5" t="n">
        <f aca="false">P1195+AA1195</f>
        <v>5000000</v>
      </c>
      <c r="AL1195" s="5" t="n">
        <f aca="false">INDEX($AE$1165:$AE$1292,$B1195-$C1195*1+const_one)</f>
        <v>30000000</v>
      </c>
      <c r="AM1195" s="5" t="n">
        <f aca="false">INDEX($AF$1165:$AF$1292,$B1195-$D1195*2+const_one)</f>
        <v>300000000</v>
      </c>
      <c r="AN1195" s="5" t="n">
        <f aca="false">INDEX($AG$1165:$AG$1292,$B1195-$E1195*4+const_one)</f>
        <v>100000000</v>
      </c>
      <c r="AO1195" s="5" t="n">
        <f aca="false">INDEX($AH$1165:$AH$1292,$B1195-$F1195*8+const_one)</f>
        <v>60000000</v>
      </c>
      <c r="AP1195" s="5" t="n">
        <f aca="false">INDEX($AI$1165:$AI$1292,$B1195-$G1195*16+const_one)</f>
        <v>30000000</v>
      </c>
      <c r="AQ1195" s="5" t="n">
        <f aca="false">INDEX($AJ$1165:$AJ$1292,$B1195-$H1195*32+const_one)</f>
        <v>15000000</v>
      </c>
      <c r="AR1195" s="5" t="n">
        <f aca="false">INDEX($AK$1165:$AK$1292,$B1195-$I1195*64+const_one)</f>
        <v>5000000</v>
      </c>
      <c r="AS1195" s="5" t="n">
        <f aca="false">INDEX($AE$1165:$AE$1292,$B1195+(const_one-$C1195)*1+const_one)</f>
        <v>47960169.3410223</v>
      </c>
      <c r="AT1195" s="5" t="n">
        <f aca="false">INDEX($AF$1165:$AF$1292,$B1195+(const_one-$D1195)*2+const_one)</f>
        <v>476951585.449753</v>
      </c>
      <c r="AU1195" s="5" t="n">
        <f aca="false">INDEX($AG$1165:$AG$1292,$B1195+(const_one-$E1195)*4+const_one)</f>
        <v>134815683.432977</v>
      </c>
      <c r="AV1195" s="5" t="n">
        <f aca="false">INDEX($AH$1165:$AH$1292,$B1195+(const_one-$F1195)*8+const_one)</f>
        <v>187524555.31247</v>
      </c>
      <c r="AW1195" s="5" t="n">
        <f aca="false">INDEX($AI$1165:$AI$1292,$B1195+(const_one-$G1195)*16+const_one)</f>
        <v>234405694.140587</v>
      </c>
      <c r="AX1195" s="5" t="n">
        <f aca="false">INDEX($AJ$1165:$AJ$1292,$B1195+(const_one-$H1195)*32+const_one)</f>
        <v>328039928.384761</v>
      </c>
      <c r="AY1195" s="5" t="n">
        <f aca="false">INDEX($AK$1165:$AK$1292,$B1195+(const_one-$I1195)*64+const_one)</f>
        <v>326372635.229057</v>
      </c>
      <c r="AZ1195" s="5" t="n">
        <f aca="false">--($C1195=--(AS1195&gt;AL1195))</f>
        <v>0</v>
      </c>
      <c r="BA1195" s="5" t="n">
        <f aca="false">--($D1195=--(AT1195&gt;AM1195))</f>
        <v>1</v>
      </c>
      <c r="BB1195" s="5" t="n">
        <f aca="false">--($E1195=--(AU1195&gt;AN1195))</f>
        <v>1</v>
      </c>
      <c r="BC1195" s="5" t="n">
        <f aca="false">--($F1195=--(AV1195&gt;AO1195))</f>
        <v>1</v>
      </c>
      <c r="BD1195" s="5" t="n">
        <f aca="false">--($G1195=--(AW1195&gt;AP1195))</f>
        <v>1</v>
      </c>
      <c r="BE1195" s="5" t="n">
        <f aca="false">--($H1195=--(AX1195&gt;AQ1195))</f>
        <v>0</v>
      </c>
      <c r="BF1195" s="5" t="n">
        <f aca="false">--($I1195=--(AY1195&gt;AR1195))</f>
        <v>0</v>
      </c>
      <c r="BG1195" s="5" t="n">
        <f aca="false">SUM(AZ1195:BF1195)</f>
        <v>4</v>
      </c>
      <c r="BH1195" s="5" t="n">
        <f aca="false">SUM(AE1195:AK1195)+AB1195+AC1195+AD1195</f>
        <v>2000000000</v>
      </c>
    </row>
    <row r="1196" customFormat="false" ht="15" hidden="true" customHeight="false" outlineLevel="0" collapsed="false">
      <c r="A1196" s="5" t="n">
        <f aca="false">sensitivity_exit_usd</f>
        <v>2000000000</v>
      </c>
      <c r="B1196" s="2" t="n">
        <f aca="false">ROW()-ROW($B$1165)</f>
        <v>31</v>
      </c>
      <c r="C1196" s="2" t="n">
        <f aca="false">MOD(QUOTIENT($B1196,1),2)</f>
        <v>1</v>
      </c>
      <c r="D1196" s="2" t="n">
        <f aca="false">MOD(QUOTIENT($B1196,2),2)</f>
        <v>1</v>
      </c>
      <c r="E1196" s="2" t="n">
        <f aca="false">MOD(QUOTIENT($B1196,4),2)</f>
        <v>1</v>
      </c>
      <c r="F1196" s="2" t="n">
        <f aca="false">MOD(QUOTIENT($B1196,8),2)</f>
        <v>1</v>
      </c>
      <c r="G1196" s="2" t="n">
        <f aca="false">MOD(QUOTIENT($B1196,16),2)</f>
        <v>1</v>
      </c>
      <c r="H1196" s="2" t="n">
        <f aca="false">MOD(QUOTIENT($B1196,32),2)</f>
        <v>0</v>
      </c>
      <c r="I1196" s="2" t="n">
        <f aca="false">MOD(QUOTIENT($B1196,64),2)</f>
        <v>0</v>
      </c>
      <c r="J1196" s="5" t="n">
        <f aca="false">IF($C1196=const_zero,MIN(class_series_f_invested_usd,MAX(const_zero,$A1196)),const_zero)</f>
        <v>0</v>
      </c>
      <c r="K1196" s="5" t="n">
        <f aca="false">IF($D1196=const_zero,MIN(class_series_e_invested_usd,MAX(const_zero,$A1196-SUM($J1196:$J1196))),const_zero)</f>
        <v>0</v>
      </c>
      <c r="L1196" s="5" t="n">
        <f aca="false">IF($E1196=const_zero,MIN(class_series_d_invested_usd,MAX(const_zero,$A1196-SUM($J1196:$K1196))),const_zero)</f>
        <v>0</v>
      </c>
      <c r="M1196" s="5" t="n">
        <f aca="false">IF($F1196=const_zero,MIN(class_series_c_invested_usd,MAX(const_zero,$A1196-SUM($J1196:$L1196))),const_zero)</f>
        <v>0</v>
      </c>
      <c r="N1196" s="5" t="n">
        <f aca="false">IF($G1196=const_zero,MIN(class_series_b_invested_usd,MAX(const_zero,$A1196-SUM($J1196:$M1196))),const_zero)</f>
        <v>0</v>
      </c>
      <c r="O1196" s="5" t="n">
        <f aca="false">IF($H1196=const_zero,MIN(class_series_a_invested_usd,MAX(const_zero,$A1196-SUM($J1196:$N1196))),const_zero)</f>
        <v>15000000</v>
      </c>
      <c r="P1196" s="5" t="n">
        <f aca="false">IF($I1196=const_zero,MIN(class_seed_invested_usd,MAX(const_zero,$A1196-SUM($J1196:$O1196))),const_zero)</f>
        <v>5000000</v>
      </c>
      <c r="Q1196" s="5" t="n">
        <f aca="false">MAX(const_zero,$A1196-SUM($J1196:$P1196))</f>
        <v>1980000000</v>
      </c>
      <c r="R1196" s="9" t="n">
        <f aca="false">common_rsa_total+Sensitivity!$AE$1110+Sensitivity!$AJ$1110+IF($C1196=const_one,Sensitivity!$D$1110,const_zero)+IF($D1196=const_one,Sensitivity!$Y$1110,const_zero)+IF($E1196=const_one,Sensitivity!$V$1110,const_zero)+IF($F1196=const_one,Sensitivity!$S$1110,const_zero)+IF($G1196=const_one,Sensitivity!$P$1110,const_zero)+IF($H1196=const_one,Sensitivity!$M$1110,const_zero)+IF($I1196=const_one,Sensitivity!$J$1110,const_zero)</f>
        <v>23108235.7954044</v>
      </c>
      <c r="S1196" s="23" t="b">
        <f aca="false">IF($R1196&gt;const_zero,--($Q1196&gt;option_strike_usd*$R1196),const_zero)</f>
        <v>1</v>
      </c>
      <c r="T1196" s="7" t="n">
        <f aca="false">IF($R1196&gt;const_zero,IF($S1196=const_one,($Q1196+option_strike_usd*pre_f_options_issued)/($R1196+pre_f_options_issued),$Q1196/$R1196),const_zero)</f>
        <v>77.4165005289342</v>
      </c>
      <c r="U1196" s="5" t="n">
        <f aca="false">IF($C1196=const_one,Sensitivity!$D$1110*$T1196,const_zero)</f>
        <v>47960169.3410223</v>
      </c>
      <c r="V1196" s="5" t="n">
        <f aca="false">IF($D1196=const_one,Sensitivity!$Y$1110*$T1196,const_zero)</f>
        <v>472564322.329576</v>
      </c>
      <c r="W1196" s="5" t="n">
        <f aca="false">IF($E1196=const_one,Sensitivity!$V$1110*$T1196,const_zero)</f>
        <v>133575574.595957</v>
      </c>
      <c r="X1196" s="5" t="n">
        <f aca="false">IF($F1196=const_one,Sensitivity!$S$1110*$T1196,const_zero)</f>
        <v>185799601.269442</v>
      </c>
      <c r="Y1196" s="5" t="n">
        <f aca="false">IF($G1196=const_one,Sensitivity!$P$1110*$T1196,const_zero)</f>
        <v>232249501.586803</v>
      </c>
      <c r="Z1196" s="5" t="n">
        <f aca="false">IF($H1196=const_one,Sensitivity!$M$1110*$T1196,const_zero)</f>
        <v>0</v>
      </c>
      <c r="AA1196" s="5" t="n">
        <f aca="false">IF($I1196=const_one,Sensitivity!$J$1110*$T1196,const_zero)</f>
        <v>0</v>
      </c>
      <c r="AB1196" s="5" t="n">
        <f aca="false">(Sensitivity!$AE$1110+Sensitivity!$AJ$1110)*$T1196</f>
        <v>20061074.7944572</v>
      </c>
      <c r="AC1196" s="5" t="n">
        <f aca="false">common_rsa_total*$T1196</f>
        <v>696748504.760408</v>
      </c>
      <c r="AD1196" s="5" t="n">
        <f aca="false">IF($S1196=const_one,pre_f_options_issued*($T1196-option_strike_usd),const_zero)</f>
        <v>191041251.322336</v>
      </c>
      <c r="AE1196" s="5" t="n">
        <f aca="false">J1196+U1196</f>
        <v>47960169.3410223</v>
      </c>
      <c r="AF1196" s="5" t="n">
        <f aca="false">K1196+V1196</f>
        <v>472564322.329576</v>
      </c>
      <c r="AG1196" s="5" t="n">
        <f aca="false">L1196+W1196</f>
        <v>133575574.595957</v>
      </c>
      <c r="AH1196" s="5" t="n">
        <f aca="false">M1196+X1196</f>
        <v>185799601.269442</v>
      </c>
      <c r="AI1196" s="5" t="n">
        <f aca="false">N1196+Y1196</f>
        <v>232249501.586803</v>
      </c>
      <c r="AJ1196" s="5" t="n">
        <f aca="false">O1196+Z1196</f>
        <v>15000000</v>
      </c>
      <c r="AK1196" s="5" t="n">
        <f aca="false">P1196+AA1196</f>
        <v>5000000</v>
      </c>
      <c r="AL1196" s="5" t="n">
        <f aca="false">INDEX($AE$1165:$AE$1292,$B1196-$C1196*1+const_one)</f>
        <v>30000000</v>
      </c>
      <c r="AM1196" s="5" t="n">
        <f aca="false">INDEX($AF$1165:$AF$1292,$B1196-$D1196*2+const_one)</f>
        <v>300000000</v>
      </c>
      <c r="AN1196" s="5" t="n">
        <f aca="false">INDEX($AG$1165:$AG$1292,$B1196-$E1196*4+const_one)</f>
        <v>100000000</v>
      </c>
      <c r="AO1196" s="5" t="n">
        <f aca="false">INDEX($AH$1165:$AH$1292,$B1196-$F1196*8+const_one)</f>
        <v>60000000</v>
      </c>
      <c r="AP1196" s="5" t="n">
        <f aca="false">INDEX($AI$1165:$AI$1292,$B1196-$G1196*16+const_one)</f>
        <v>30000000</v>
      </c>
      <c r="AQ1196" s="5" t="n">
        <f aca="false">INDEX($AJ$1165:$AJ$1292,$B1196-$H1196*32+const_one)</f>
        <v>15000000</v>
      </c>
      <c r="AR1196" s="5" t="n">
        <f aca="false">INDEX($AK$1165:$AK$1292,$B1196-$I1196*64+const_one)</f>
        <v>5000000</v>
      </c>
      <c r="AS1196" s="5" t="n">
        <f aca="false">INDEX($AE$1165:$AE$1292,$B1196+(const_one-$C1196)*1+const_one)</f>
        <v>47960169.3410223</v>
      </c>
      <c r="AT1196" s="5" t="n">
        <f aca="false">INDEX($AF$1165:$AF$1292,$B1196+(const_one-$D1196)*2+const_one)</f>
        <v>472564322.329576</v>
      </c>
      <c r="AU1196" s="5" t="n">
        <f aca="false">INDEX($AG$1165:$AG$1292,$B1196+(const_one-$E1196)*4+const_one)</f>
        <v>133575574.595957</v>
      </c>
      <c r="AV1196" s="5" t="n">
        <f aca="false">INDEX($AH$1165:$AH$1292,$B1196+(const_one-$F1196)*8+const_one)</f>
        <v>185799601.269442</v>
      </c>
      <c r="AW1196" s="5" t="n">
        <f aca="false">INDEX($AI$1165:$AI$1292,$B1196+(const_one-$G1196)*16+const_one)</f>
        <v>232249501.586803</v>
      </c>
      <c r="AX1196" s="5" t="n">
        <f aca="false">INDEX($AJ$1165:$AJ$1292,$B1196+(const_one-$H1196)*32+const_one)</f>
        <v>326301067.031754</v>
      </c>
      <c r="AY1196" s="5" t="n">
        <f aca="false">INDEX($AK$1165:$AK$1292,$B1196+(const_one-$I1196)*64+const_one)</f>
        <v>324667519.762509</v>
      </c>
      <c r="AZ1196" s="5" t="n">
        <f aca="false">--($C1196=--(AS1196&gt;AL1196))</f>
        <v>1</v>
      </c>
      <c r="BA1196" s="5" t="n">
        <f aca="false">--($D1196=--(AT1196&gt;AM1196))</f>
        <v>1</v>
      </c>
      <c r="BB1196" s="5" t="n">
        <f aca="false">--($E1196=--(AU1196&gt;AN1196))</f>
        <v>1</v>
      </c>
      <c r="BC1196" s="5" t="n">
        <f aca="false">--($F1196=--(AV1196&gt;AO1196))</f>
        <v>1</v>
      </c>
      <c r="BD1196" s="5" t="n">
        <f aca="false">--($G1196=--(AW1196&gt;AP1196))</f>
        <v>1</v>
      </c>
      <c r="BE1196" s="5" t="n">
        <f aca="false">--($H1196=--(AX1196&gt;AQ1196))</f>
        <v>0</v>
      </c>
      <c r="BF1196" s="5" t="n">
        <f aca="false">--($I1196=--(AY1196&gt;AR1196))</f>
        <v>0</v>
      </c>
      <c r="BG1196" s="5" t="n">
        <f aca="false">SUM(AZ1196:BF1196)</f>
        <v>5</v>
      </c>
      <c r="BH1196" s="5" t="n">
        <f aca="false">SUM(AE1196:AK1196)+AB1196+AC1196+AD1196</f>
        <v>2000000000</v>
      </c>
    </row>
    <row r="1197" customFormat="false" ht="15" hidden="true" customHeight="false" outlineLevel="0" collapsed="false">
      <c r="A1197" s="5" t="n">
        <f aca="false">sensitivity_exit_usd</f>
        <v>2000000000</v>
      </c>
      <c r="B1197" s="2" t="n">
        <f aca="false">ROW()-ROW($B$1165)</f>
        <v>32</v>
      </c>
      <c r="C1197" s="2" t="n">
        <f aca="false">MOD(QUOTIENT($B1197,1),2)</f>
        <v>0</v>
      </c>
      <c r="D1197" s="2" t="n">
        <f aca="false">MOD(QUOTIENT($B1197,2),2)</f>
        <v>0</v>
      </c>
      <c r="E1197" s="2" t="n">
        <f aca="false">MOD(QUOTIENT($B1197,4),2)</f>
        <v>0</v>
      </c>
      <c r="F1197" s="2" t="n">
        <f aca="false">MOD(QUOTIENT($B1197,8),2)</f>
        <v>0</v>
      </c>
      <c r="G1197" s="2" t="n">
        <f aca="false">MOD(QUOTIENT($B1197,16),2)</f>
        <v>0</v>
      </c>
      <c r="H1197" s="2" t="n">
        <f aca="false">MOD(QUOTIENT($B1197,32),2)</f>
        <v>1</v>
      </c>
      <c r="I1197" s="2" t="n">
        <f aca="false">MOD(QUOTIENT($B1197,64),2)</f>
        <v>0</v>
      </c>
      <c r="J1197" s="5" t="n">
        <f aca="false">IF($C1197=const_zero,MIN(class_series_f_invested_usd,MAX(const_zero,$A1197)),const_zero)</f>
        <v>30000000</v>
      </c>
      <c r="K1197" s="5" t="n">
        <f aca="false">IF($D1197=const_zero,MIN(class_series_e_invested_usd,MAX(const_zero,$A1197-SUM($J1197:$J1197))),const_zero)</f>
        <v>300000000</v>
      </c>
      <c r="L1197" s="5" t="n">
        <f aca="false">IF($E1197=const_zero,MIN(class_series_d_invested_usd,MAX(const_zero,$A1197-SUM($J1197:$K1197))),const_zero)</f>
        <v>100000000</v>
      </c>
      <c r="M1197" s="5" t="n">
        <f aca="false">IF($F1197=const_zero,MIN(class_series_c_invested_usd,MAX(const_zero,$A1197-SUM($J1197:$L1197))),const_zero)</f>
        <v>60000000</v>
      </c>
      <c r="N1197" s="5" t="n">
        <f aca="false">IF($G1197=const_zero,MIN(class_series_b_invested_usd,MAX(const_zero,$A1197-SUM($J1197:$M1197))),const_zero)</f>
        <v>30000000</v>
      </c>
      <c r="O1197" s="5" t="n">
        <f aca="false">IF($H1197=const_zero,MIN(class_series_a_invested_usd,MAX(const_zero,$A1197-SUM($J1197:$N1197))),const_zero)</f>
        <v>0</v>
      </c>
      <c r="P1197" s="5" t="n">
        <f aca="false">IF($I1197=const_zero,MIN(class_seed_invested_usd,MAX(const_zero,$A1197-SUM($J1197:$O1197))),const_zero)</f>
        <v>5000000</v>
      </c>
      <c r="Q1197" s="5" t="n">
        <f aca="false">MAX(const_zero,$A1197-SUM($J1197:$P1197))</f>
        <v>1475000000</v>
      </c>
      <c r="R1197" s="9" t="n">
        <f aca="false">common_rsa_total+Sensitivity!$AE$1110+Sensitivity!$AJ$1110+IF($C1197=const_one,Sensitivity!$D$1110,const_zero)+IF($D1197=const_one,Sensitivity!$Y$1110,const_zero)+IF($E1197=const_one,Sensitivity!$V$1110,const_zero)+IF($F1197=const_one,Sensitivity!$S$1110,const_zero)+IF($G1197=const_one,Sensitivity!$P$1110,const_zero)+IF($H1197=const_one,Sensitivity!$M$1110,const_zero)+IF($I1197=const_one,Sensitivity!$J$1110,const_zero)</f>
        <v>14259131.7698087</v>
      </c>
      <c r="S1197" s="23" t="b">
        <f aca="false">IF($R1197&gt;const_zero,--($Q1197&gt;option_strike_usd*$R1197),const_zero)</f>
        <v>1</v>
      </c>
      <c r="T1197" s="7" t="n">
        <f aca="false">IF($R1197&gt;const_zero,IF($S1197=const_one,($Q1197+option_strike_usd*pre_f_options_issued)/($R1197+pre_f_options_issued),$Q1197/$R1197),const_zero)</f>
        <v>88.1608916436646</v>
      </c>
      <c r="U1197" s="5" t="n">
        <f aca="false">IF($C1197=const_one,Sensitivity!$D$1110*$T1197,const_zero)</f>
        <v>0</v>
      </c>
      <c r="V1197" s="5" t="n">
        <f aca="false">IF($D1197=const_one,Sensitivity!$Y$1110*$T1197,const_zero)</f>
        <v>0</v>
      </c>
      <c r="W1197" s="5" t="n">
        <f aca="false">IF($E1197=const_one,Sensitivity!$V$1110*$T1197,const_zero)</f>
        <v>0</v>
      </c>
      <c r="X1197" s="5" t="n">
        <f aca="false">IF($F1197=const_one,Sensitivity!$S$1110*$T1197,const_zero)</f>
        <v>0</v>
      </c>
      <c r="Y1197" s="5" t="n">
        <f aca="false">IF($G1197=const_one,Sensitivity!$P$1110*$T1197,const_zero)</f>
        <v>0</v>
      </c>
      <c r="Z1197" s="5" t="n">
        <f aca="false">IF($H1197=const_one,Sensitivity!$M$1110*$T1197,const_zero)</f>
        <v>440804458.218323</v>
      </c>
      <c r="AA1197" s="5" t="n">
        <f aca="false">IF($I1197=const_one,Sensitivity!$J$1110*$T1197,const_zero)</f>
        <v>0</v>
      </c>
      <c r="AB1197" s="5" t="n">
        <f aca="false">(Sensitivity!$AE$1110+Sensitivity!$AJ$1110)*$T1197</f>
        <v>22845287.879534</v>
      </c>
      <c r="AC1197" s="5" t="n">
        <f aca="false">common_rsa_total*$T1197</f>
        <v>793448024.792982</v>
      </c>
      <c r="AD1197" s="5" t="n">
        <f aca="false">IF($S1197=const_one,pre_f_options_issued*($T1197-option_strike_usd),const_zero)</f>
        <v>217902229.109162</v>
      </c>
      <c r="AE1197" s="5" t="n">
        <f aca="false">J1197+U1197</f>
        <v>30000000</v>
      </c>
      <c r="AF1197" s="5" t="n">
        <f aca="false">K1197+V1197</f>
        <v>300000000</v>
      </c>
      <c r="AG1197" s="5" t="n">
        <f aca="false">L1197+W1197</f>
        <v>100000000</v>
      </c>
      <c r="AH1197" s="5" t="n">
        <f aca="false">M1197+X1197</f>
        <v>60000000</v>
      </c>
      <c r="AI1197" s="5" t="n">
        <f aca="false">N1197+Y1197</f>
        <v>30000000</v>
      </c>
      <c r="AJ1197" s="5" t="n">
        <f aca="false">O1197+Z1197</f>
        <v>440804458.218323</v>
      </c>
      <c r="AK1197" s="5" t="n">
        <f aca="false">P1197+AA1197</f>
        <v>5000000</v>
      </c>
      <c r="AL1197" s="5" t="n">
        <f aca="false">INDEX($AE$1165:$AE$1292,$B1197-$C1197*1+const_one)</f>
        <v>30000000</v>
      </c>
      <c r="AM1197" s="5" t="n">
        <f aca="false">INDEX($AF$1165:$AF$1292,$B1197-$D1197*2+const_one)</f>
        <v>300000000</v>
      </c>
      <c r="AN1197" s="5" t="n">
        <f aca="false">INDEX($AG$1165:$AG$1292,$B1197-$E1197*4+const_one)</f>
        <v>100000000</v>
      </c>
      <c r="AO1197" s="5" t="n">
        <f aca="false">INDEX($AH$1165:$AH$1292,$B1197-$F1197*8+const_one)</f>
        <v>60000000</v>
      </c>
      <c r="AP1197" s="5" t="n">
        <f aca="false">INDEX($AI$1165:$AI$1292,$B1197-$G1197*16+const_one)</f>
        <v>30000000</v>
      </c>
      <c r="AQ1197" s="5" t="n">
        <f aca="false">INDEX($AJ$1165:$AJ$1292,$B1197-$H1197*32+const_one)</f>
        <v>15000000</v>
      </c>
      <c r="AR1197" s="5" t="n">
        <f aca="false">INDEX($AK$1165:$AK$1292,$B1197-$I1197*64+const_one)</f>
        <v>5000000</v>
      </c>
      <c r="AS1197" s="5" t="n">
        <f aca="false">INDEX($AE$1165:$AE$1292,$B1197+(const_one-$C1197)*1+const_one)</f>
        <v>53738891.3561292</v>
      </c>
      <c r="AT1197" s="5" t="n">
        <f aca="false">INDEX($AF$1165:$AF$1292,$B1197+(const_one-$D1197)*2+const_one)</f>
        <v>474567342.032299</v>
      </c>
      <c r="AU1197" s="5" t="n">
        <f aca="false">INDEX($AG$1165:$AG$1292,$B1197+(const_one-$E1197)*4+const_one)</f>
        <v>147249585.750148</v>
      </c>
      <c r="AV1197" s="5" t="n">
        <f aca="false">INDEX($AH$1165:$AH$1292,$B1197+(const_one-$F1197)*8+const_one)</f>
        <v>192597454.014841</v>
      </c>
      <c r="AW1197" s="5" t="n">
        <f aca="false">INDEX($AI$1165:$AI$1292,$B1197+(const_one-$G1197)*16+const_one)</f>
        <v>228881514.263204</v>
      </c>
      <c r="AX1197" s="5" t="n">
        <f aca="false">INDEX($AJ$1165:$AJ$1292,$B1197+(const_one-$H1197)*32+const_one)</f>
        <v>440804458.218323</v>
      </c>
      <c r="AY1197" s="5" t="n">
        <f aca="false">INDEX($AK$1165:$AK$1292,$B1197+(const_one-$I1197)*64+const_one)</f>
        <v>340661570.434764</v>
      </c>
      <c r="AZ1197" s="5" t="n">
        <f aca="false">--($C1197=--(AS1197&gt;AL1197))</f>
        <v>0</v>
      </c>
      <c r="BA1197" s="5" t="n">
        <f aca="false">--($D1197=--(AT1197&gt;AM1197))</f>
        <v>0</v>
      </c>
      <c r="BB1197" s="5" t="n">
        <f aca="false">--($E1197=--(AU1197&gt;AN1197))</f>
        <v>0</v>
      </c>
      <c r="BC1197" s="5" t="n">
        <f aca="false">--($F1197=--(AV1197&gt;AO1197))</f>
        <v>0</v>
      </c>
      <c r="BD1197" s="5" t="n">
        <f aca="false">--($G1197=--(AW1197&gt;AP1197))</f>
        <v>0</v>
      </c>
      <c r="BE1197" s="5" t="n">
        <f aca="false">--($H1197=--(AX1197&gt;AQ1197))</f>
        <v>1</v>
      </c>
      <c r="BF1197" s="5" t="n">
        <f aca="false">--($I1197=--(AY1197&gt;AR1197))</f>
        <v>0</v>
      </c>
      <c r="BG1197" s="5" t="n">
        <f aca="false">SUM(AZ1197:BF1197)</f>
        <v>1</v>
      </c>
      <c r="BH1197" s="5" t="n">
        <f aca="false">SUM(AE1197:AK1197)+AB1197+AC1197+AD1197</f>
        <v>2000000000</v>
      </c>
    </row>
    <row r="1198" customFormat="false" ht="15" hidden="true" customHeight="false" outlineLevel="0" collapsed="false">
      <c r="A1198" s="5" t="n">
        <f aca="false">sensitivity_exit_usd</f>
        <v>2000000000</v>
      </c>
      <c r="B1198" s="2" t="n">
        <f aca="false">ROW()-ROW($B$1165)</f>
        <v>33</v>
      </c>
      <c r="C1198" s="2" t="n">
        <f aca="false">MOD(QUOTIENT($B1198,1),2)</f>
        <v>1</v>
      </c>
      <c r="D1198" s="2" t="n">
        <f aca="false">MOD(QUOTIENT($B1198,2),2)</f>
        <v>0</v>
      </c>
      <c r="E1198" s="2" t="n">
        <f aca="false">MOD(QUOTIENT($B1198,4),2)</f>
        <v>0</v>
      </c>
      <c r="F1198" s="2" t="n">
        <f aca="false">MOD(QUOTIENT($B1198,8),2)</f>
        <v>0</v>
      </c>
      <c r="G1198" s="2" t="n">
        <f aca="false">MOD(QUOTIENT($B1198,16),2)</f>
        <v>0</v>
      </c>
      <c r="H1198" s="2" t="n">
        <f aca="false">MOD(QUOTIENT($B1198,32),2)</f>
        <v>1</v>
      </c>
      <c r="I1198" s="2" t="n">
        <f aca="false">MOD(QUOTIENT($B1198,64),2)</f>
        <v>0</v>
      </c>
      <c r="J1198" s="5" t="n">
        <f aca="false">IF($C1198=const_zero,MIN(class_series_f_invested_usd,MAX(const_zero,$A1198)),const_zero)</f>
        <v>0</v>
      </c>
      <c r="K1198" s="5" t="n">
        <f aca="false">IF($D1198=const_zero,MIN(class_series_e_invested_usd,MAX(const_zero,$A1198-SUM($J1198:$J1198))),const_zero)</f>
        <v>300000000</v>
      </c>
      <c r="L1198" s="5" t="n">
        <f aca="false">IF($E1198=const_zero,MIN(class_series_d_invested_usd,MAX(const_zero,$A1198-SUM($J1198:$K1198))),const_zero)</f>
        <v>100000000</v>
      </c>
      <c r="M1198" s="5" t="n">
        <f aca="false">IF($F1198=const_zero,MIN(class_series_c_invested_usd,MAX(const_zero,$A1198-SUM($J1198:$L1198))),const_zero)</f>
        <v>60000000</v>
      </c>
      <c r="N1198" s="5" t="n">
        <f aca="false">IF($G1198=const_zero,MIN(class_series_b_invested_usd,MAX(const_zero,$A1198-SUM($J1198:$M1198))),const_zero)</f>
        <v>30000000</v>
      </c>
      <c r="O1198" s="5" t="n">
        <f aca="false">IF($H1198=const_zero,MIN(class_series_a_invested_usd,MAX(const_zero,$A1198-SUM($J1198:$N1198))),const_zero)</f>
        <v>0</v>
      </c>
      <c r="P1198" s="5" t="n">
        <f aca="false">IF($I1198=const_zero,MIN(class_seed_invested_usd,MAX(const_zero,$A1198-SUM($J1198:$O1198))),const_zero)</f>
        <v>5000000</v>
      </c>
      <c r="Q1198" s="5" t="n">
        <f aca="false">MAX(const_zero,$A1198-SUM($J1198:$P1198))</f>
        <v>1505000000</v>
      </c>
      <c r="R1198" s="9" t="n">
        <f aca="false">common_rsa_total+Sensitivity!$AE$1110+Sensitivity!$AJ$1110+IF($C1198=const_one,Sensitivity!$D$1110,const_zero)+IF($D1198=const_one,Sensitivity!$Y$1110,const_zero)+IF($E1198=const_one,Sensitivity!$V$1110,const_zero)+IF($F1198=const_one,Sensitivity!$S$1110,const_zero)+IF($G1198=const_one,Sensitivity!$P$1110,const_zero)+IF($H1198=const_one,Sensitivity!$M$1110,const_zero)+IF($I1198=const_one,Sensitivity!$J$1110,const_zero)</f>
        <v>14878640.1306018</v>
      </c>
      <c r="S1198" s="23" t="b">
        <f aca="false">IF($R1198&gt;const_zero,--($Q1198&gt;option_strike_usd*$R1198),const_zero)</f>
        <v>1</v>
      </c>
      <c r="T1198" s="7" t="n">
        <f aca="false">IF($R1198&gt;const_zero,IF($S1198=const_one,($Q1198+option_strike_usd*pre_f_options_issued)/($R1198+pre_f_options_issued),$Q1198/$R1198),const_zero)</f>
        <v>86.7444166327757</v>
      </c>
      <c r="U1198" s="5" t="n">
        <f aca="false">IF($C1198=const_one,Sensitivity!$D$1110*$T1198,const_zero)</f>
        <v>53738891.3561292</v>
      </c>
      <c r="V1198" s="5" t="n">
        <f aca="false">IF($D1198=const_one,Sensitivity!$Y$1110*$T1198,const_zero)</f>
        <v>0</v>
      </c>
      <c r="W1198" s="5" t="n">
        <f aca="false">IF($E1198=const_one,Sensitivity!$V$1110*$T1198,const_zero)</f>
        <v>0</v>
      </c>
      <c r="X1198" s="5" t="n">
        <f aca="false">IF($F1198=const_one,Sensitivity!$S$1110*$T1198,const_zero)</f>
        <v>0</v>
      </c>
      <c r="Y1198" s="5" t="n">
        <f aca="false">IF($G1198=const_one,Sensitivity!$P$1110*$T1198,const_zero)</f>
        <v>0</v>
      </c>
      <c r="Z1198" s="5" t="n">
        <f aca="false">IF($H1198=const_one,Sensitivity!$M$1110*$T1198,const_zero)</f>
        <v>433722083.163878</v>
      </c>
      <c r="AA1198" s="5" t="n">
        <f aca="false">IF($I1198=const_one,Sensitivity!$J$1110*$T1198,const_zero)</f>
        <v>0</v>
      </c>
      <c r="AB1198" s="5" t="n">
        <f aca="false">(Sensitivity!$AE$1110+Sensitivity!$AJ$1110)*$T1198</f>
        <v>22478234.2030725</v>
      </c>
      <c r="AC1198" s="5" t="n">
        <f aca="false">common_rsa_total*$T1198</f>
        <v>780699749.694981</v>
      </c>
      <c r="AD1198" s="5" t="n">
        <f aca="false">IF($S1198=const_one,pre_f_options_issued*($T1198-option_strike_usd),const_zero)</f>
        <v>214361041.581939</v>
      </c>
      <c r="AE1198" s="5" t="n">
        <f aca="false">J1198+U1198</f>
        <v>53738891.3561292</v>
      </c>
      <c r="AF1198" s="5" t="n">
        <f aca="false">K1198+V1198</f>
        <v>300000000</v>
      </c>
      <c r="AG1198" s="5" t="n">
        <f aca="false">L1198+W1198</f>
        <v>100000000</v>
      </c>
      <c r="AH1198" s="5" t="n">
        <f aca="false">M1198+X1198</f>
        <v>60000000</v>
      </c>
      <c r="AI1198" s="5" t="n">
        <f aca="false">N1198+Y1198</f>
        <v>30000000</v>
      </c>
      <c r="AJ1198" s="5" t="n">
        <f aca="false">O1198+Z1198</f>
        <v>433722083.163878</v>
      </c>
      <c r="AK1198" s="5" t="n">
        <f aca="false">P1198+AA1198</f>
        <v>5000000</v>
      </c>
      <c r="AL1198" s="5" t="n">
        <f aca="false">INDEX($AE$1165:$AE$1292,$B1198-$C1198*1+const_one)</f>
        <v>30000000</v>
      </c>
      <c r="AM1198" s="5" t="n">
        <f aca="false">INDEX($AF$1165:$AF$1292,$B1198-$D1198*2+const_one)</f>
        <v>300000000</v>
      </c>
      <c r="AN1198" s="5" t="n">
        <f aca="false">INDEX($AG$1165:$AG$1292,$B1198-$E1198*4+const_one)</f>
        <v>100000000</v>
      </c>
      <c r="AO1198" s="5" t="n">
        <f aca="false">INDEX($AH$1165:$AH$1292,$B1198-$F1198*8+const_one)</f>
        <v>60000000</v>
      </c>
      <c r="AP1198" s="5" t="n">
        <f aca="false">INDEX($AI$1165:$AI$1292,$B1198-$G1198*16+const_one)</f>
        <v>30000000</v>
      </c>
      <c r="AQ1198" s="5" t="n">
        <f aca="false">INDEX($AJ$1165:$AJ$1292,$B1198-$H1198*32+const_one)</f>
        <v>15000000</v>
      </c>
      <c r="AR1198" s="5" t="n">
        <f aca="false">INDEX($AK$1165:$AK$1292,$B1198-$I1198*64+const_one)</f>
        <v>5000000</v>
      </c>
      <c r="AS1198" s="5" t="n">
        <f aca="false">INDEX($AE$1165:$AE$1292,$B1198+(const_one-$C1198)*1+const_one)</f>
        <v>53738891.3561292</v>
      </c>
      <c r="AT1198" s="5" t="n">
        <f aca="false">INDEX($AF$1165:$AF$1292,$B1198+(const_one-$D1198)*2+const_one)</f>
        <v>469845890.137895</v>
      </c>
      <c r="AU1198" s="5" t="n">
        <f aca="false">INDEX($AG$1165:$AG$1292,$B1198+(const_one-$E1198)*4+const_one)</f>
        <v>145184060.597085</v>
      </c>
      <c r="AV1198" s="5" t="n">
        <f aca="false">INDEX($AH$1165:$AH$1292,$B1198+(const_one-$F1198)*8+const_one)</f>
        <v>190205189.798634</v>
      </c>
      <c r="AW1198" s="5" t="n">
        <f aca="false">INDEX($AI$1165:$AI$1292,$B1198+(const_one-$G1198)*16+const_one)</f>
        <v>226339930.949248</v>
      </c>
      <c r="AX1198" s="5" t="n">
        <f aca="false">INDEX($AJ$1165:$AJ$1292,$B1198+(const_one-$H1198)*32+const_one)</f>
        <v>433722083.163878</v>
      </c>
      <c r="AY1198" s="5" t="n">
        <f aca="false">INDEX($AK$1165:$AK$1292,$B1198+(const_one-$I1198)*64+const_one)</f>
        <v>337933849.235933</v>
      </c>
      <c r="AZ1198" s="5" t="n">
        <f aca="false">--($C1198=--(AS1198&gt;AL1198))</f>
        <v>1</v>
      </c>
      <c r="BA1198" s="5" t="n">
        <f aca="false">--($D1198=--(AT1198&gt;AM1198))</f>
        <v>0</v>
      </c>
      <c r="BB1198" s="5" t="n">
        <f aca="false">--($E1198=--(AU1198&gt;AN1198))</f>
        <v>0</v>
      </c>
      <c r="BC1198" s="5" t="n">
        <f aca="false">--($F1198=--(AV1198&gt;AO1198))</f>
        <v>0</v>
      </c>
      <c r="BD1198" s="5" t="n">
        <f aca="false">--($G1198=--(AW1198&gt;AP1198))</f>
        <v>0</v>
      </c>
      <c r="BE1198" s="5" t="n">
        <f aca="false">--($H1198=--(AX1198&gt;AQ1198))</f>
        <v>1</v>
      </c>
      <c r="BF1198" s="5" t="n">
        <f aca="false">--($I1198=--(AY1198&gt;AR1198))</f>
        <v>0</v>
      </c>
      <c r="BG1198" s="5" t="n">
        <f aca="false">SUM(AZ1198:BF1198)</f>
        <v>2</v>
      </c>
      <c r="BH1198" s="5" t="n">
        <f aca="false">SUM(AE1198:AK1198)+AB1198+AC1198+AD1198</f>
        <v>2000000000</v>
      </c>
    </row>
    <row r="1199" customFormat="false" ht="15" hidden="true" customHeight="false" outlineLevel="0" collapsed="false">
      <c r="A1199" s="5" t="n">
        <f aca="false">sensitivity_exit_usd</f>
        <v>2000000000</v>
      </c>
      <c r="B1199" s="2" t="n">
        <f aca="false">ROW()-ROW($B$1165)</f>
        <v>34</v>
      </c>
      <c r="C1199" s="2" t="n">
        <f aca="false">MOD(QUOTIENT($B1199,1),2)</f>
        <v>0</v>
      </c>
      <c r="D1199" s="2" t="n">
        <f aca="false">MOD(QUOTIENT($B1199,2),2)</f>
        <v>1</v>
      </c>
      <c r="E1199" s="2" t="n">
        <f aca="false">MOD(QUOTIENT($B1199,4),2)</f>
        <v>0</v>
      </c>
      <c r="F1199" s="2" t="n">
        <f aca="false">MOD(QUOTIENT($B1199,8),2)</f>
        <v>0</v>
      </c>
      <c r="G1199" s="2" t="n">
        <f aca="false">MOD(QUOTIENT($B1199,16),2)</f>
        <v>0</v>
      </c>
      <c r="H1199" s="2" t="n">
        <f aca="false">MOD(QUOTIENT($B1199,32),2)</f>
        <v>1</v>
      </c>
      <c r="I1199" s="2" t="n">
        <f aca="false">MOD(QUOTIENT($B1199,64),2)</f>
        <v>0</v>
      </c>
      <c r="J1199" s="5" t="n">
        <f aca="false">IF($C1199=const_zero,MIN(class_series_f_invested_usd,MAX(const_zero,$A1199)),const_zero)</f>
        <v>30000000</v>
      </c>
      <c r="K1199" s="5" t="n">
        <f aca="false">IF($D1199=const_zero,MIN(class_series_e_invested_usd,MAX(const_zero,$A1199-SUM($J1199:$J1199))),const_zero)</f>
        <v>0</v>
      </c>
      <c r="L1199" s="5" t="n">
        <f aca="false">IF($E1199=const_zero,MIN(class_series_d_invested_usd,MAX(const_zero,$A1199-SUM($J1199:$K1199))),const_zero)</f>
        <v>100000000</v>
      </c>
      <c r="M1199" s="5" t="n">
        <f aca="false">IF($F1199=const_zero,MIN(class_series_c_invested_usd,MAX(const_zero,$A1199-SUM($J1199:$L1199))),const_zero)</f>
        <v>60000000</v>
      </c>
      <c r="N1199" s="5" t="n">
        <f aca="false">IF($G1199=const_zero,MIN(class_series_b_invested_usd,MAX(const_zero,$A1199-SUM($J1199:$M1199))),const_zero)</f>
        <v>30000000</v>
      </c>
      <c r="O1199" s="5" t="n">
        <f aca="false">IF($H1199=const_zero,MIN(class_series_a_invested_usd,MAX(const_zero,$A1199-SUM($J1199:$N1199))),const_zero)</f>
        <v>0</v>
      </c>
      <c r="P1199" s="5" t="n">
        <f aca="false">IF($I1199=const_zero,MIN(class_seed_invested_usd,MAX(const_zero,$A1199-SUM($J1199:$O1199))),const_zero)</f>
        <v>5000000</v>
      </c>
      <c r="Q1199" s="5" t="n">
        <f aca="false">MAX(const_zero,$A1199-SUM($J1199:$P1199))</f>
        <v>1775000000</v>
      </c>
      <c r="R1199" s="9" t="n">
        <f aca="false">common_rsa_total+Sensitivity!$AE$1110+Sensitivity!$AJ$1110+IF($C1199=const_one,Sensitivity!$D$1110,const_zero)+IF($D1199=const_one,Sensitivity!$Y$1110,const_zero)+IF($E1199=const_one,Sensitivity!$V$1110,const_zero)+IF($F1199=const_one,Sensitivity!$S$1110,const_zero)+IF($G1199=const_one,Sensitivity!$P$1110,const_zero)+IF($H1199=const_one,Sensitivity!$M$1110,const_zero)+IF($I1199=const_one,Sensitivity!$J$1110,const_zero)</f>
        <v>20363312.6498648</v>
      </c>
      <c r="S1199" s="23" t="b">
        <f aca="false">IF($R1199&gt;const_zero,--($Q1199&gt;option_strike_usd*$R1199),const_zero)</f>
        <v>1</v>
      </c>
      <c r="T1199" s="7" t="n">
        <f aca="false">IF($R1199&gt;const_zero,IF($S1199=const_one,($Q1199+option_strike_usd*pre_f_options_issued)/($R1199+pre_f_options_issued),$Q1199/$R1199),const_zero)</f>
        <v>77.7446395113925</v>
      </c>
      <c r="U1199" s="5" t="n">
        <f aca="false">IF($C1199=const_one,Sensitivity!$D$1110*$T1199,const_zero)</f>
        <v>0</v>
      </c>
      <c r="V1199" s="5" t="n">
        <f aca="false">IF($D1199=const_one,Sensitivity!$Y$1110*$T1199,const_zero)</f>
        <v>474567342.032299</v>
      </c>
      <c r="W1199" s="5" t="n">
        <f aca="false">IF($E1199=const_one,Sensitivity!$V$1110*$T1199,const_zero)</f>
        <v>0</v>
      </c>
      <c r="X1199" s="5" t="n">
        <f aca="false">IF($F1199=const_one,Sensitivity!$S$1110*$T1199,const_zero)</f>
        <v>0</v>
      </c>
      <c r="Y1199" s="5" t="n">
        <f aca="false">IF($G1199=const_one,Sensitivity!$P$1110*$T1199,const_zero)</f>
        <v>0</v>
      </c>
      <c r="Z1199" s="5" t="n">
        <f aca="false">IF($H1199=const_one,Sensitivity!$M$1110*$T1199,const_zero)</f>
        <v>388723197.556963</v>
      </c>
      <c r="AA1199" s="5" t="n">
        <f aca="false">IF($I1199=const_one,Sensitivity!$J$1110*$T1199,const_zero)</f>
        <v>0</v>
      </c>
      <c r="AB1199" s="5" t="n">
        <f aca="false">(Sensitivity!$AE$1110+Sensitivity!$AJ$1110)*$T1199</f>
        <v>20146106.0297249</v>
      </c>
      <c r="AC1199" s="5" t="n">
        <f aca="false">common_rsa_total*$T1199</f>
        <v>699701755.602533</v>
      </c>
      <c r="AD1199" s="5" t="n">
        <f aca="false">IF($S1199=const_one,pre_f_options_issued*($T1199-option_strike_usd),const_zero)</f>
        <v>191861598.778481</v>
      </c>
      <c r="AE1199" s="5" t="n">
        <f aca="false">J1199+U1199</f>
        <v>30000000</v>
      </c>
      <c r="AF1199" s="5" t="n">
        <f aca="false">K1199+V1199</f>
        <v>474567342.032299</v>
      </c>
      <c r="AG1199" s="5" t="n">
        <f aca="false">L1199+W1199</f>
        <v>100000000</v>
      </c>
      <c r="AH1199" s="5" t="n">
        <f aca="false">M1199+X1199</f>
        <v>60000000</v>
      </c>
      <c r="AI1199" s="5" t="n">
        <f aca="false">N1199+Y1199</f>
        <v>30000000</v>
      </c>
      <c r="AJ1199" s="5" t="n">
        <f aca="false">O1199+Z1199</f>
        <v>388723197.556963</v>
      </c>
      <c r="AK1199" s="5" t="n">
        <f aca="false">P1199+AA1199</f>
        <v>5000000</v>
      </c>
      <c r="AL1199" s="5" t="n">
        <f aca="false">INDEX($AE$1165:$AE$1292,$B1199-$C1199*1+const_one)</f>
        <v>30000000</v>
      </c>
      <c r="AM1199" s="5" t="n">
        <f aca="false">INDEX($AF$1165:$AF$1292,$B1199-$D1199*2+const_one)</f>
        <v>300000000</v>
      </c>
      <c r="AN1199" s="5" t="n">
        <f aca="false">INDEX($AG$1165:$AG$1292,$B1199-$E1199*4+const_one)</f>
        <v>100000000</v>
      </c>
      <c r="AO1199" s="5" t="n">
        <f aca="false">INDEX($AH$1165:$AH$1292,$B1199-$F1199*8+const_one)</f>
        <v>60000000</v>
      </c>
      <c r="AP1199" s="5" t="n">
        <f aca="false">INDEX($AI$1165:$AI$1292,$B1199-$G1199*16+const_one)</f>
        <v>30000000</v>
      </c>
      <c r="AQ1199" s="5" t="n">
        <f aca="false">INDEX($AJ$1165:$AJ$1292,$B1199-$H1199*32+const_one)</f>
        <v>15000000</v>
      </c>
      <c r="AR1199" s="5" t="n">
        <f aca="false">INDEX($AK$1165:$AK$1292,$B1199-$I1199*64+const_one)</f>
        <v>5000000</v>
      </c>
      <c r="AS1199" s="5" t="n">
        <f aca="false">INDEX($AE$1165:$AE$1292,$B1199+(const_one-$C1199)*1+const_one)</f>
        <v>47684277.865313</v>
      </c>
      <c r="AT1199" s="5" t="n">
        <f aca="false">INDEX($AF$1165:$AF$1292,$B1199+(const_one-$D1199)*2+const_one)</f>
        <v>474567342.032299</v>
      </c>
      <c r="AU1199" s="5" t="n">
        <f aca="false">INDEX($AG$1165:$AG$1292,$B1199+(const_one-$E1199)*4+const_one)</f>
        <v>131745990.799085</v>
      </c>
      <c r="AV1199" s="5" t="n">
        <f aca="false">INDEX($AH$1165:$AH$1292,$B1199+(const_one-$F1199)*8+const_one)</f>
        <v>174561430.684887</v>
      </c>
      <c r="AW1199" s="5" t="n">
        <f aca="false">INDEX($AI$1165:$AI$1292,$B1199+(const_one-$G1199)*16+const_one)</f>
        <v>209659917.637362</v>
      </c>
      <c r="AX1199" s="5" t="n">
        <f aca="false">INDEX($AJ$1165:$AJ$1292,$B1199+(const_one-$H1199)*32+const_one)</f>
        <v>388723197.556963</v>
      </c>
      <c r="AY1199" s="5" t="n">
        <f aca="false">INDEX($AK$1165:$AK$1292,$B1199+(const_one-$I1199)*64+const_one)</f>
        <v>319865053.807349</v>
      </c>
      <c r="AZ1199" s="5" t="n">
        <f aca="false">--($C1199=--(AS1199&gt;AL1199))</f>
        <v>0</v>
      </c>
      <c r="BA1199" s="5" t="n">
        <f aca="false">--($D1199=--(AT1199&gt;AM1199))</f>
        <v>1</v>
      </c>
      <c r="BB1199" s="5" t="n">
        <f aca="false">--($E1199=--(AU1199&gt;AN1199))</f>
        <v>0</v>
      </c>
      <c r="BC1199" s="5" t="n">
        <f aca="false">--($F1199=--(AV1199&gt;AO1199))</f>
        <v>0</v>
      </c>
      <c r="BD1199" s="5" t="n">
        <f aca="false">--($G1199=--(AW1199&gt;AP1199))</f>
        <v>0</v>
      </c>
      <c r="BE1199" s="5" t="n">
        <f aca="false">--($H1199=--(AX1199&gt;AQ1199))</f>
        <v>1</v>
      </c>
      <c r="BF1199" s="5" t="n">
        <f aca="false">--($I1199=--(AY1199&gt;AR1199))</f>
        <v>0</v>
      </c>
      <c r="BG1199" s="5" t="n">
        <f aca="false">SUM(AZ1199:BF1199)</f>
        <v>2</v>
      </c>
      <c r="BH1199" s="5" t="n">
        <f aca="false">SUM(AE1199:AK1199)+AB1199+AC1199+AD1199</f>
        <v>2000000000</v>
      </c>
    </row>
    <row r="1200" customFormat="false" ht="15" hidden="true" customHeight="false" outlineLevel="0" collapsed="false">
      <c r="A1200" s="5" t="n">
        <f aca="false">sensitivity_exit_usd</f>
        <v>2000000000</v>
      </c>
      <c r="B1200" s="2" t="n">
        <f aca="false">ROW()-ROW($B$1165)</f>
        <v>35</v>
      </c>
      <c r="C1200" s="2" t="n">
        <f aca="false">MOD(QUOTIENT($B1200,1),2)</f>
        <v>1</v>
      </c>
      <c r="D1200" s="2" t="n">
        <f aca="false">MOD(QUOTIENT($B1200,2),2)</f>
        <v>1</v>
      </c>
      <c r="E1200" s="2" t="n">
        <f aca="false">MOD(QUOTIENT($B1200,4),2)</f>
        <v>0</v>
      </c>
      <c r="F1200" s="2" t="n">
        <f aca="false">MOD(QUOTIENT($B1200,8),2)</f>
        <v>0</v>
      </c>
      <c r="G1200" s="2" t="n">
        <f aca="false">MOD(QUOTIENT($B1200,16),2)</f>
        <v>0</v>
      </c>
      <c r="H1200" s="2" t="n">
        <f aca="false">MOD(QUOTIENT($B1200,32),2)</f>
        <v>1</v>
      </c>
      <c r="I1200" s="2" t="n">
        <f aca="false">MOD(QUOTIENT($B1200,64),2)</f>
        <v>0</v>
      </c>
      <c r="J1200" s="5" t="n">
        <f aca="false">IF($C1200=const_zero,MIN(class_series_f_invested_usd,MAX(const_zero,$A1200)),const_zero)</f>
        <v>0</v>
      </c>
      <c r="K1200" s="5" t="n">
        <f aca="false">IF($D1200=const_zero,MIN(class_series_e_invested_usd,MAX(const_zero,$A1200-SUM($J1200:$J1200))),const_zero)</f>
        <v>0</v>
      </c>
      <c r="L1200" s="5" t="n">
        <f aca="false">IF($E1200=const_zero,MIN(class_series_d_invested_usd,MAX(const_zero,$A1200-SUM($J1200:$K1200))),const_zero)</f>
        <v>100000000</v>
      </c>
      <c r="M1200" s="5" t="n">
        <f aca="false">IF($F1200=const_zero,MIN(class_series_c_invested_usd,MAX(const_zero,$A1200-SUM($J1200:$L1200))),const_zero)</f>
        <v>60000000</v>
      </c>
      <c r="N1200" s="5" t="n">
        <f aca="false">IF($G1200=const_zero,MIN(class_series_b_invested_usd,MAX(const_zero,$A1200-SUM($J1200:$M1200))),const_zero)</f>
        <v>30000000</v>
      </c>
      <c r="O1200" s="5" t="n">
        <f aca="false">IF($H1200=const_zero,MIN(class_series_a_invested_usd,MAX(const_zero,$A1200-SUM($J1200:$N1200))),const_zero)</f>
        <v>0</v>
      </c>
      <c r="P1200" s="5" t="n">
        <f aca="false">IF($I1200=const_zero,MIN(class_seed_invested_usd,MAX(const_zero,$A1200-SUM($J1200:$O1200))),const_zero)</f>
        <v>5000000</v>
      </c>
      <c r="Q1200" s="5" t="n">
        <f aca="false">MAX(const_zero,$A1200-SUM($J1200:$P1200))</f>
        <v>1805000000</v>
      </c>
      <c r="R1200" s="9" t="n">
        <f aca="false">common_rsa_total+Sensitivity!$AE$1110+Sensitivity!$AJ$1110+IF($C1200=const_one,Sensitivity!$D$1110,const_zero)+IF($D1200=const_one,Sensitivity!$Y$1110,const_zero)+IF($E1200=const_one,Sensitivity!$V$1110,const_zero)+IF($F1200=const_one,Sensitivity!$S$1110,const_zero)+IF($G1200=const_one,Sensitivity!$P$1110,const_zero)+IF($H1200=const_one,Sensitivity!$M$1110,const_zero)+IF($I1200=const_one,Sensitivity!$J$1110,const_zero)</f>
        <v>20982821.010658</v>
      </c>
      <c r="S1200" s="23" t="b">
        <f aca="false">IF($R1200&gt;const_zero,--($Q1200&gt;option_strike_usd*$R1200),const_zero)</f>
        <v>1</v>
      </c>
      <c r="T1200" s="7" t="n">
        <f aca="false">IF($R1200&gt;const_zero,IF($S1200=const_one,($Q1200+option_strike_usd*pre_f_options_issued)/($R1200+pre_f_options_issued),$Q1200/$R1200),const_zero)</f>
        <v>76.9711611385891</v>
      </c>
      <c r="U1200" s="5" t="n">
        <f aca="false">IF($C1200=const_one,Sensitivity!$D$1110*$T1200,const_zero)</f>
        <v>47684277.865313</v>
      </c>
      <c r="V1200" s="5" t="n">
        <f aca="false">IF($D1200=const_one,Sensitivity!$Y$1110*$T1200,const_zero)</f>
        <v>469845890.137895</v>
      </c>
      <c r="W1200" s="5" t="n">
        <f aca="false">IF($E1200=const_one,Sensitivity!$V$1110*$T1200,const_zero)</f>
        <v>0</v>
      </c>
      <c r="X1200" s="5" t="n">
        <f aca="false">IF($F1200=const_one,Sensitivity!$S$1110*$T1200,const_zero)</f>
        <v>0</v>
      </c>
      <c r="Y1200" s="5" t="n">
        <f aca="false">IF($G1200=const_one,Sensitivity!$P$1110*$T1200,const_zero)</f>
        <v>0</v>
      </c>
      <c r="Z1200" s="5" t="n">
        <f aca="false">IF($H1200=const_one,Sensitivity!$M$1110*$T1200,const_zero)</f>
        <v>384855805.692946</v>
      </c>
      <c r="AA1200" s="5" t="n">
        <f aca="false">IF($I1200=const_one,Sensitivity!$J$1110*$T1200,const_zero)</f>
        <v>0</v>
      </c>
      <c r="AB1200" s="5" t="n">
        <f aca="false">(Sensitivity!$AE$1110+Sensitivity!$AJ$1110)*$T1200</f>
        <v>19945673.2100716</v>
      </c>
      <c r="AC1200" s="5" t="n">
        <f aca="false">common_rsa_total*$T1200</f>
        <v>692740450.247302</v>
      </c>
      <c r="AD1200" s="5" t="n">
        <f aca="false">IF($S1200=const_one,pre_f_options_issued*($T1200-option_strike_usd),const_zero)</f>
        <v>189927902.846473</v>
      </c>
      <c r="AE1200" s="5" t="n">
        <f aca="false">J1200+U1200</f>
        <v>47684277.865313</v>
      </c>
      <c r="AF1200" s="5" t="n">
        <f aca="false">K1200+V1200</f>
        <v>469845890.137895</v>
      </c>
      <c r="AG1200" s="5" t="n">
        <f aca="false">L1200+W1200</f>
        <v>100000000</v>
      </c>
      <c r="AH1200" s="5" t="n">
        <f aca="false">M1200+X1200</f>
        <v>60000000</v>
      </c>
      <c r="AI1200" s="5" t="n">
        <f aca="false">N1200+Y1200</f>
        <v>30000000</v>
      </c>
      <c r="AJ1200" s="5" t="n">
        <f aca="false">O1200+Z1200</f>
        <v>384855805.692946</v>
      </c>
      <c r="AK1200" s="5" t="n">
        <f aca="false">P1200+AA1200</f>
        <v>5000000</v>
      </c>
      <c r="AL1200" s="5" t="n">
        <f aca="false">INDEX($AE$1165:$AE$1292,$B1200-$C1200*1+const_one)</f>
        <v>30000000</v>
      </c>
      <c r="AM1200" s="5" t="n">
        <f aca="false">INDEX($AF$1165:$AF$1292,$B1200-$D1200*2+const_one)</f>
        <v>300000000</v>
      </c>
      <c r="AN1200" s="5" t="n">
        <f aca="false">INDEX($AG$1165:$AG$1292,$B1200-$E1200*4+const_one)</f>
        <v>100000000</v>
      </c>
      <c r="AO1200" s="5" t="n">
        <f aca="false">INDEX($AH$1165:$AH$1292,$B1200-$F1200*8+const_one)</f>
        <v>60000000</v>
      </c>
      <c r="AP1200" s="5" t="n">
        <f aca="false">INDEX($AI$1165:$AI$1292,$B1200-$G1200*16+const_one)</f>
        <v>30000000</v>
      </c>
      <c r="AQ1200" s="5" t="n">
        <f aca="false">INDEX($AJ$1165:$AJ$1292,$B1200-$H1200*32+const_one)</f>
        <v>15000000</v>
      </c>
      <c r="AR1200" s="5" t="n">
        <f aca="false">INDEX($AK$1165:$AK$1292,$B1200-$I1200*64+const_one)</f>
        <v>5000000</v>
      </c>
      <c r="AS1200" s="5" t="n">
        <f aca="false">INDEX($AE$1165:$AE$1292,$B1200+(const_one-$C1200)*1+const_one)</f>
        <v>47684277.865313</v>
      </c>
      <c r="AT1200" s="5" t="n">
        <f aca="false">INDEX($AF$1165:$AF$1292,$B1200+(const_one-$D1200)*2+const_one)</f>
        <v>469845890.137895</v>
      </c>
      <c r="AU1200" s="5" t="n">
        <f aca="false">INDEX($AG$1165:$AG$1292,$B1200+(const_one-$E1200)*4+const_one)</f>
        <v>130561643.766595</v>
      </c>
      <c r="AV1200" s="5" t="n">
        <f aca="false">INDEX($AH$1165:$AH$1292,$B1200+(const_one-$F1200)*8+const_one)</f>
        <v>173165050.214365</v>
      </c>
      <c r="AW1200" s="5" t="n">
        <f aca="false">INDEX($AI$1165:$AI$1292,$B1200+(const_one-$G1200)*16+const_one)</f>
        <v>208153806.491442</v>
      </c>
      <c r="AX1200" s="5" t="n">
        <f aca="false">INDEX($AJ$1165:$AJ$1292,$B1200+(const_one-$H1200)*32+const_one)</f>
        <v>384855805.692946</v>
      </c>
      <c r="AY1200" s="5" t="n">
        <f aca="false">INDEX($AK$1165:$AK$1292,$B1200+(const_one-$I1200)*64+const_one)</f>
        <v>318174242.523552</v>
      </c>
      <c r="AZ1200" s="5" t="n">
        <f aca="false">--($C1200=--(AS1200&gt;AL1200))</f>
        <v>1</v>
      </c>
      <c r="BA1200" s="5" t="n">
        <f aca="false">--($D1200=--(AT1200&gt;AM1200))</f>
        <v>1</v>
      </c>
      <c r="BB1200" s="5" t="n">
        <f aca="false">--($E1200=--(AU1200&gt;AN1200))</f>
        <v>0</v>
      </c>
      <c r="BC1200" s="5" t="n">
        <f aca="false">--($F1200=--(AV1200&gt;AO1200))</f>
        <v>0</v>
      </c>
      <c r="BD1200" s="5" t="n">
        <f aca="false">--($G1200=--(AW1200&gt;AP1200))</f>
        <v>0</v>
      </c>
      <c r="BE1200" s="5" t="n">
        <f aca="false">--($H1200=--(AX1200&gt;AQ1200))</f>
        <v>1</v>
      </c>
      <c r="BF1200" s="5" t="n">
        <f aca="false">--($I1200=--(AY1200&gt;AR1200))</f>
        <v>0</v>
      </c>
      <c r="BG1200" s="5" t="n">
        <f aca="false">SUM(AZ1200:BF1200)</f>
        <v>3</v>
      </c>
      <c r="BH1200" s="5" t="n">
        <f aca="false">SUM(AE1200:AK1200)+AB1200+AC1200+AD1200</f>
        <v>2000000000</v>
      </c>
    </row>
    <row r="1201" customFormat="false" ht="15" hidden="true" customHeight="false" outlineLevel="0" collapsed="false">
      <c r="A1201" s="5" t="n">
        <f aca="false">sensitivity_exit_usd</f>
        <v>2000000000</v>
      </c>
      <c r="B1201" s="2" t="n">
        <f aca="false">ROW()-ROW($B$1165)</f>
        <v>36</v>
      </c>
      <c r="C1201" s="2" t="n">
        <f aca="false">MOD(QUOTIENT($B1201,1),2)</f>
        <v>0</v>
      </c>
      <c r="D1201" s="2" t="n">
        <f aca="false">MOD(QUOTIENT($B1201,2),2)</f>
        <v>0</v>
      </c>
      <c r="E1201" s="2" t="n">
        <f aca="false">MOD(QUOTIENT($B1201,4),2)</f>
        <v>1</v>
      </c>
      <c r="F1201" s="2" t="n">
        <f aca="false">MOD(QUOTIENT($B1201,8),2)</f>
        <v>0</v>
      </c>
      <c r="G1201" s="2" t="n">
        <f aca="false">MOD(QUOTIENT($B1201,16),2)</f>
        <v>0</v>
      </c>
      <c r="H1201" s="2" t="n">
        <f aca="false">MOD(QUOTIENT($B1201,32),2)</f>
        <v>1</v>
      </c>
      <c r="I1201" s="2" t="n">
        <f aca="false">MOD(QUOTIENT($B1201,64),2)</f>
        <v>0</v>
      </c>
      <c r="J1201" s="5" t="n">
        <f aca="false">IF($C1201=const_zero,MIN(class_series_f_invested_usd,MAX(const_zero,$A1201)),const_zero)</f>
        <v>30000000</v>
      </c>
      <c r="K1201" s="5" t="n">
        <f aca="false">IF($D1201=const_zero,MIN(class_series_e_invested_usd,MAX(const_zero,$A1201-SUM($J1201:$J1201))),const_zero)</f>
        <v>300000000</v>
      </c>
      <c r="L1201" s="5" t="n">
        <f aca="false">IF($E1201=const_zero,MIN(class_series_d_invested_usd,MAX(const_zero,$A1201-SUM($J1201:$K1201))),const_zero)</f>
        <v>0</v>
      </c>
      <c r="M1201" s="5" t="n">
        <f aca="false">IF($F1201=const_zero,MIN(class_series_c_invested_usd,MAX(const_zero,$A1201-SUM($J1201:$L1201))),const_zero)</f>
        <v>60000000</v>
      </c>
      <c r="N1201" s="5" t="n">
        <f aca="false">IF($G1201=const_zero,MIN(class_series_b_invested_usd,MAX(const_zero,$A1201-SUM($J1201:$M1201))),const_zero)</f>
        <v>30000000</v>
      </c>
      <c r="O1201" s="5" t="n">
        <f aca="false">IF($H1201=const_zero,MIN(class_series_a_invested_usd,MAX(const_zero,$A1201-SUM($J1201:$N1201))),const_zero)</f>
        <v>0</v>
      </c>
      <c r="P1201" s="5" t="n">
        <f aca="false">IF($I1201=const_zero,MIN(class_seed_invested_usd,MAX(const_zero,$A1201-SUM($J1201:$O1201))),const_zero)</f>
        <v>5000000</v>
      </c>
      <c r="Q1201" s="5" t="n">
        <f aca="false">MAX(const_zero,$A1201-SUM($J1201:$P1201))</f>
        <v>1575000000</v>
      </c>
      <c r="R1201" s="9" t="n">
        <f aca="false">common_rsa_total+Sensitivity!$AE$1110+Sensitivity!$AJ$1110+IF($C1201=const_one,Sensitivity!$D$1110,const_zero)+IF($D1201=const_one,Sensitivity!$Y$1110,const_zero)+IF($E1201=const_one,Sensitivity!$V$1110,const_zero)+IF($F1201=const_one,Sensitivity!$S$1110,const_zero)+IF($G1201=const_one,Sensitivity!$P$1110,const_zero)+IF($H1201=const_one,Sensitivity!$M$1110,const_zero)+IF($I1201=const_one,Sensitivity!$J$1110,const_zero)</f>
        <v>15984546.5545552</v>
      </c>
      <c r="S1201" s="23" t="b">
        <f aca="false">IF($R1201&gt;const_zero,--($Q1201&gt;option_strike_usd*$R1201),const_zero)</f>
        <v>1</v>
      </c>
      <c r="T1201" s="7" t="n">
        <f aca="false">IF($R1201&gt;const_zero,IF($S1201=const_one,($Q1201+option_strike_usd*pre_f_options_issued)/($R1201+pre_f_options_issued),$Q1201/$R1201),const_zero)</f>
        <v>85.341557897792</v>
      </c>
      <c r="U1201" s="5" t="n">
        <f aca="false">IF($C1201=const_one,Sensitivity!$D$1110*$T1201,const_zero)</f>
        <v>0</v>
      </c>
      <c r="V1201" s="5" t="n">
        <f aca="false">IF($D1201=const_one,Sensitivity!$Y$1110*$T1201,const_zero)</f>
        <v>0</v>
      </c>
      <c r="W1201" s="5" t="n">
        <f aca="false">IF($E1201=const_one,Sensitivity!$V$1110*$T1201,const_zero)</f>
        <v>147249585.750148</v>
      </c>
      <c r="X1201" s="5" t="n">
        <f aca="false">IF($F1201=const_one,Sensitivity!$S$1110*$T1201,const_zero)</f>
        <v>0</v>
      </c>
      <c r="Y1201" s="5" t="n">
        <f aca="false">IF($G1201=const_one,Sensitivity!$P$1110*$T1201,const_zero)</f>
        <v>0</v>
      </c>
      <c r="Z1201" s="5" t="n">
        <f aca="false">IF($H1201=const_one,Sensitivity!$M$1110*$T1201,const_zero)</f>
        <v>426707789.48896</v>
      </c>
      <c r="AA1201" s="5" t="n">
        <f aca="false">IF($I1201=const_one,Sensitivity!$J$1110*$T1201,const_zero)</f>
        <v>0</v>
      </c>
      <c r="AB1201" s="5" t="n">
        <f aca="false">(Sensitivity!$AE$1110+Sensitivity!$AJ$1110)*$T1201</f>
        <v>22114708.9362847</v>
      </c>
      <c r="AC1201" s="5" t="n">
        <f aca="false">common_rsa_total*$T1201</f>
        <v>768074021.080128</v>
      </c>
      <c r="AD1201" s="5" t="n">
        <f aca="false">IF($S1201=const_one,pre_f_options_issued*($T1201-option_strike_usd),const_zero)</f>
        <v>210853894.74448</v>
      </c>
      <c r="AE1201" s="5" t="n">
        <f aca="false">J1201+U1201</f>
        <v>30000000</v>
      </c>
      <c r="AF1201" s="5" t="n">
        <f aca="false">K1201+V1201</f>
        <v>300000000</v>
      </c>
      <c r="AG1201" s="5" t="n">
        <f aca="false">L1201+W1201</f>
        <v>147249585.750148</v>
      </c>
      <c r="AH1201" s="5" t="n">
        <f aca="false">M1201+X1201</f>
        <v>60000000</v>
      </c>
      <c r="AI1201" s="5" t="n">
        <f aca="false">N1201+Y1201</f>
        <v>30000000</v>
      </c>
      <c r="AJ1201" s="5" t="n">
        <f aca="false">O1201+Z1201</f>
        <v>426707789.48896</v>
      </c>
      <c r="AK1201" s="5" t="n">
        <f aca="false">P1201+AA1201</f>
        <v>5000000</v>
      </c>
      <c r="AL1201" s="5" t="n">
        <f aca="false">INDEX($AE$1165:$AE$1292,$B1201-$C1201*1+const_one)</f>
        <v>30000000</v>
      </c>
      <c r="AM1201" s="5" t="n">
        <f aca="false">INDEX($AF$1165:$AF$1292,$B1201-$D1201*2+const_one)</f>
        <v>300000000</v>
      </c>
      <c r="AN1201" s="5" t="n">
        <f aca="false">INDEX($AG$1165:$AG$1292,$B1201-$E1201*4+const_one)</f>
        <v>100000000</v>
      </c>
      <c r="AO1201" s="5" t="n">
        <f aca="false">INDEX($AH$1165:$AH$1292,$B1201-$F1201*8+const_one)</f>
        <v>60000000</v>
      </c>
      <c r="AP1201" s="5" t="n">
        <f aca="false">INDEX($AI$1165:$AI$1292,$B1201-$G1201*16+const_one)</f>
        <v>30000000</v>
      </c>
      <c r="AQ1201" s="5" t="n">
        <f aca="false">INDEX($AJ$1165:$AJ$1292,$B1201-$H1201*32+const_one)</f>
        <v>15000000</v>
      </c>
      <c r="AR1201" s="5" t="n">
        <f aca="false">INDEX($AK$1165:$AK$1292,$B1201-$I1201*64+const_one)</f>
        <v>5000000</v>
      </c>
      <c r="AS1201" s="5" t="n">
        <f aca="false">INDEX($AE$1165:$AE$1292,$B1201+(const_one-$C1201)*1+const_one)</f>
        <v>52128184.0105534</v>
      </c>
      <c r="AT1201" s="5" t="n">
        <f aca="false">INDEX($AF$1165:$AF$1292,$B1201+(const_one-$D1201)*2+const_one)</f>
        <v>466091611.807993</v>
      </c>
      <c r="AU1201" s="5" t="n">
        <f aca="false">INDEX($AG$1165:$AG$1292,$B1201+(const_one-$E1201)*4+const_one)</f>
        <v>147249585.750148</v>
      </c>
      <c r="AV1201" s="5" t="n">
        <f aca="false">INDEX($AH$1165:$AH$1292,$B1201+(const_one-$F1201)*8+const_one)</f>
        <v>188177415.762126</v>
      </c>
      <c r="AW1201" s="5" t="n">
        <f aca="false">INDEX($AI$1165:$AI$1292,$B1201+(const_one-$G1201)*16+const_one)</f>
        <v>224463662.184089</v>
      </c>
      <c r="AX1201" s="5" t="n">
        <f aca="false">INDEX($AJ$1165:$AJ$1292,$B1201+(const_one-$H1201)*32+const_one)</f>
        <v>426707789.48896</v>
      </c>
      <c r="AY1201" s="5" t="n">
        <f aca="false">INDEX($AK$1165:$AK$1292,$B1201+(const_one-$I1201)*64+const_one)</f>
        <v>336923686.459906</v>
      </c>
      <c r="AZ1201" s="5" t="n">
        <f aca="false">--($C1201=--(AS1201&gt;AL1201))</f>
        <v>0</v>
      </c>
      <c r="BA1201" s="5" t="n">
        <f aca="false">--($D1201=--(AT1201&gt;AM1201))</f>
        <v>0</v>
      </c>
      <c r="BB1201" s="5" t="n">
        <f aca="false">--($E1201=--(AU1201&gt;AN1201))</f>
        <v>1</v>
      </c>
      <c r="BC1201" s="5" t="n">
        <f aca="false">--($F1201=--(AV1201&gt;AO1201))</f>
        <v>0</v>
      </c>
      <c r="BD1201" s="5" t="n">
        <f aca="false">--($G1201=--(AW1201&gt;AP1201))</f>
        <v>0</v>
      </c>
      <c r="BE1201" s="5" t="n">
        <f aca="false">--($H1201=--(AX1201&gt;AQ1201))</f>
        <v>1</v>
      </c>
      <c r="BF1201" s="5" t="n">
        <f aca="false">--($I1201=--(AY1201&gt;AR1201))</f>
        <v>0</v>
      </c>
      <c r="BG1201" s="5" t="n">
        <f aca="false">SUM(AZ1201:BF1201)</f>
        <v>2</v>
      </c>
      <c r="BH1201" s="5" t="n">
        <f aca="false">SUM(AE1201:AK1201)+AB1201+AC1201+AD1201</f>
        <v>2000000000</v>
      </c>
    </row>
    <row r="1202" customFormat="false" ht="15" hidden="true" customHeight="false" outlineLevel="0" collapsed="false">
      <c r="A1202" s="5" t="n">
        <f aca="false">sensitivity_exit_usd</f>
        <v>2000000000</v>
      </c>
      <c r="B1202" s="2" t="n">
        <f aca="false">ROW()-ROW($B$1165)</f>
        <v>37</v>
      </c>
      <c r="C1202" s="2" t="n">
        <f aca="false">MOD(QUOTIENT($B1202,1),2)</f>
        <v>1</v>
      </c>
      <c r="D1202" s="2" t="n">
        <f aca="false">MOD(QUOTIENT($B1202,2),2)</f>
        <v>0</v>
      </c>
      <c r="E1202" s="2" t="n">
        <f aca="false">MOD(QUOTIENT($B1202,4),2)</f>
        <v>1</v>
      </c>
      <c r="F1202" s="2" t="n">
        <f aca="false">MOD(QUOTIENT($B1202,8),2)</f>
        <v>0</v>
      </c>
      <c r="G1202" s="2" t="n">
        <f aca="false">MOD(QUOTIENT($B1202,16),2)</f>
        <v>0</v>
      </c>
      <c r="H1202" s="2" t="n">
        <f aca="false">MOD(QUOTIENT($B1202,32),2)</f>
        <v>1</v>
      </c>
      <c r="I1202" s="2" t="n">
        <f aca="false">MOD(QUOTIENT($B1202,64),2)</f>
        <v>0</v>
      </c>
      <c r="J1202" s="5" t="n">
        <f aca="false">IF($C1202=const_zero,MIN(class_series_f_invested_usd,MAX(const_zero,$A1202)),const_zero)</f>
        <v>0</v>
      </c>
      <c r="K1202" s="5" t="n">
        <f aca="false">IF($D1202=const_zero,MIN(class_series_e_invested_usd,MAX(const_zero,$A1202-SUM($J1202:$J1202))),const_zero)</f>
        <v>300000000</v>
      </c>
      <c r="L1202" s="5" t="n">
        <f aca="false">IF($E1202=const_zero,MIN(class_series_d_invested_usd,MAX(const_zero,$A1202-SUM($J1202:$K1202))),const_zero)</f>
        <v>0</v>
      </c>
      <c r="M1202" s="5" t="n">
        <f aca="false">IF($F1202=const_zero,MIN(class_series_c_invested_usd,MAX(const_zero,$A1202-SUM($J1202:$L1202))),const_zero)</f>
        <v>60000000</v>
      </c>
      <c r="N1202" s="5" t="n">
        <f aca="false">IF($G1202=const_zero,MIN(class_series_b_invested_usd,MAX(const_zero,$A1202-SUM($J1202:$M1202))),const_zero)</f>
        <v>30000000</v>
      </c>
      <c r="O1202" s="5" t="n">
        <f aca="false">IF($H1202=const_zero,MIN(class_series_a_invested_usd,MAX(const_zero,$A1202-SUM($J1202:$N1202))),const_zero)</f>
        <v>0</v>
      </c>
      <c r="P1202" s="5" t="n">
        <f aca="false">IF($I1202=const_zero,MIN(class_seed_invested_usd,MAX(const_zero,$A1202-SUM($J1202:$O1202))),const_zero)</f>
        <v>5000000</v>
      </c>
      <c r="Q1202" s="5" t="n">
        <f aca="false">MAX(const_zero,$A1202-SUM($J1202:$P1202))</f>
        <v>1605000000</v>
      </c>
      <c r="R1202" s="9" t="n">
        <f aca="false">common_rsa_total+Sensitivity!$AE$1110+Sensitivity!$AJ$1110+IF($C1202=const_one,Sensitivity!$D$1110,const_zero)+IF($D1202=const_one,Sensitivity!$Y$1110,const_zero)+IF($E1202=const_one,Sensitivity!$V$1110,const_zero)+IF($F1202=const_one,Sensitivity!$S$1110,const_zero)+IF($G1202=const_one,Sensitivity!$P$1110,const_zero)+IF($H1202=const_one,Sensitivity!$M$1110,const_zero)+IF($I1202=const_one,Sensitivity!$J$1110,const_zero)</f>
        <v>16604054.9153483</v>
      </c>
      <c r="S1202" s="23" t="b">
        <f aca="false">IF($R1202&gt;const_zero,--($Q1202&gt;option_strike_usd*$R1202),const_zero)</f>
        <v>1</v>
      </c>
      <c r="T1202" s="7" t="n">
        <f aca="false">IF($R1202&gt;const_zero,IF($S1202=const_one,($Q1202+option_strike_usd*pre_f_options_issued)/($R1202+pre_f_options_issued),$Q1202/$R1202),const_zero)</f>
        <v>84.1444398648857</v>
      </c>
      <c r="U1202" s="5" t="n">
        <f aca="false">IF($C1202=const_one,Sensitivity!$D$1110*$T1202,const_zero)</f>
        <v>52128184.0105534</v>
      </c>
      <c r="V1202" s="5" t="n">
        <f aca="false">IF($D1202=const_one,Sensitivity!$Y$1110*$T1202,const_zero)</f>
        <v>0</v>
      </c>
      <c r="W1202" s="5" t="n">
        <f aca="false">IF($E1202=const_one,Sensitivity!$V$1110*$T1202,const_zero)</f>
        <v>145184060.597085</v>
      </c>
      <c r="X1202" s="5" t="n">
        <f aca="false">IF($F1202=const_one,Sensitivity!$S$1110*$T1202,const_zero)</f>
        <v>0</v>
      </c>
      <c r="Y1202" s="5" t="n">
        <f aca="false">IF($G1202=const_one,Sensitivity!$P$1110*$T1202,const_zero)</f>
        <v>0</v>
      </c>
      <c r="Z1202" s="5" t="n">
        <f aca="false">IF($H1202=const_one,Sensitivity!$M$1110*$T1202,const_zero)</f>
        <v>420722199.324428</v>
      </c>
      <c r="AA1202" s="5" t="n">
        <f aca="false">IF($I1202=const_one,Sensitivity!$J$1110*$T1202,const_zero)</f>
        <v>0</v>
      </c>
      <c r="AB1202" s="5" t="n">
        <f aca="false">(Sensitivity!$AE$1110+Sensitivity!$AJ$1110)*$T1202</f>
        <v>21804497.6217478</v>
      </c>
      <c r="AC1202" s="5" t="n">
        <f aca="false">common_rsa_total*$T1202</f>
        <v>757299958.783971</v>
      </c>
      <c r="AD1202" s="5" t="n">
        <f aca="false">IF($S1202=const_one,pre_f_options_issued*($T1202-option_strike_usd),const_zero)</f>
        <v>207861099.662214</v>
      </c>
      <c r="AE1202" s="5" t="n">
        <f aca="false">J1202+U1202</f>
        <v>52128184.0105534</v>
      </c>
      <c r="AF1202" s="5" t="n">
        <f aca="false">K1202+V1202</f>
        <v>300000000</v>
      </c>
      <c r="AG1202" s="5" t="n">
        <f aca="false">L1202+W1202</f>
        <v>145184060.597085</v>
      </c>
      <c r="AH1202" s="5" t="n">
        <f aca="false">M1202+X1202</f>
        <v>60000000</v>
      </c>
      <c r="AI1202" s="5" t="n">
        <f aca="false">N1202+Y1202</f>
        <v>30000000</v>
      </c>
      <c r="AJ1202" s="5" t="n">
        <f aca="false">O1202+Z1202</f>
        <v>420722199.324428</v>
      </c>
      <c r="AK1202" s="5" t="n">
        <f aca="false">P1202+AA1202</f>
        <v>5000000</v>
      </c>
      <c r="AL1202" s="5" t="n">
        <f aca="false">INDEX($AE$1165:$AE$1292,$B1202-$C1202*1+const_one)</f>
        <v>30000000</v>
      </c>
      <c r="AM1202" s="5" t="n">
        <f aca="false">INDEX($AF$1165:$AF$1292,$B1202-$D1202*2+const_one)</f>
        <v>300000000</v>
      </c>
      <c r="AN1202" s="5" t="n">
        <f aca="false">INDEX($AG$1165:$AG$1292,$B1202-$E1202*4+const_one)</f>
        <v>100000000</v>
      </c>
      <c r="AO1202" s="5" t="n">
        <f aca="false">INDEX($AH$1165:$AH$1292,$B1202-$F1202*8+const_one)</f>
        <v>60000000</v>
      </c>
      <c r="AP1202" s="5" t="n">
        <f aca="false">INDEX($AI$1165:$AI$1292,$B1202-$G1202*16+const_one)</f>
        <v>30000000</v>
      </c>
      <c r="AQ1202" s="5" t="n">
        <f aca="false">INDEX($AJ$1165:$AJ$1292,$B1202-$H1202*32+const_one)</f>
        <v>15000000</v>
      </c>
      <c r="AR1202" s="5" t="n">
        <f aca="false">INDEX($AK$1165:$AK$1292,$B1202-$I1202*64+const_one)</f>
        <v>5000000</v>
      </c>
      <c r="AS1202" s="5" t="n">
        <f aca="false">INDEX($AE$1165:$AE$1292,$B1202+(const_one-$C1202)*1+const_one)</f>
        <v>52128184.0105534</v>
      </c>
      <c r="AT1202" s="5" t="n">
        <f aca="false">INDEX($AF$1165:$AF$1292,$B1202+(const_one-$D1202)*2+const_one)</f>
        <v>461901623.073114</v>
      </c>
      <c r="AU1202" s="5" t="n">
        <f aca="false">INDEX($AG$1165:$AG$1292,$B1202+(const_one-$E1202)*4+const_one)</f>
        <v>145184060.597085</v>
      </c>
      <c r="AV1202" s="5" t="n">
        <f aca="false">INDEX($AH$1165:$AH$1292,$B1202+(const_one-$F1202)*8+const_one)</f>
        <v>186104435.454339</v>
      </c>
      <c r="AW1202" s="5" t="n">
        <f aca="false">INDEX($AI$1165:$AI$1292,$B1202+(const_one-$G1202)*16+const_one)</f>
        <v>222244290.417001</v>
      </c>
      <c r="AX1202" s="5" t="n">
        <f aca="false">INDEX($AJ$1165:$AJ$1292,$B1202+(const_one-$H1202)*32+const_one)</f>
        <v>420722199.324428</v>
      </c>
      <c r="AY1202" s="5" t="n">
        <f aca="false">INDEX($AK$1165:$AK$1292,$B1202+(const_one-$I1202)*64+const_one)</f>
        <v>334487289.724277</v>
      </c>
      <c r="AZ1202" s="5" t="n">
        <f aca="false">--($C1202=--(AS1202&gt;AL1202))</f>
        <v>1</v>
      </c>
      <c r="BA1202" s="5" t="n">
        <f aca="false">--($D1202=--(AT1202&gt;AM1202))</f>
        <v>0</v>
      </c>
      <c r="BB1202" s="5" t="n">
        <f aca="false">--($E1202=--(AU1202&gt;AN1202))</f>
        <v>1</v>
      </c>
      <c r="BC1202" s="5" t="n">
        <f aca="false">--($F1202=--(AV1202&gt;AO1202))</f>
        <v>0</v>
      </c>
      <c r="BD1202" s="5" t="n">
        <f aca="false">--($G1202=--(AW1202&gt;AP1202))</f>
        <v>0</v>
      </c>
      <c r="BE1202" s="5" t="n">
        <f aca="false">--($H1202=--(AX1202&gt;AQ1202))</f>
        <v>1</v>
      </c>
      <c r="BF1202" s="5" t="n">
        <f aca="false">--($I1202=--(AY1202&gt;AR1202))</f>
        <v>0</v>
      </c>
      <c r="BG1202" s="5" t="n">
        <f aca="false">SUM(AZ1202:BF1202)</f>
        <v>3</v>
      </c>
      <c r="BH1202" s="5" t="n">
        <f aca="false">SUM(AE1202:AK1202)+AB1202+AC1202+AD1202</f>
        <v>2000000000</v>
      </c>
    </row>
    <row r="1203" customFormat="false" ht="15" hidden="true" customHeight="false" outlineLevel="0" collapsed="false">
      <c r="A1203" s="5" t="n">
        <f aca="false">sensitivity_exit_usd</f>
        <v>2000000000</v>
      </c>
      <c r="B1203" s="2" t="n">
        <f aca="false">ROW()-ROW($B$1165)</f>
        <v>38</v>
      </c>
      <c r="C1203" s="2" t="n">
        <f aca="false">MOD(QUOTIENT($B1203,1),2)</f>
        <v>0</v>
      </c>
      <c r="D1203" s="2" t="n">
        <f aca="false">MOD(QUOTIENT($B1203,2),2)</f>
        <v>1</v>
      </c>
      <c r="E1203" s="2" t="n">
        <f aca="false">MOD(QUOTIENT($B1203,4),2)</f>
        <v>1</v>
      </c>
      <c r="F1203" s="2" t="n">
        <f aca="false">MOD(QUOTIENT($B1203,8),2)</f>
        <v>0</v>
      </c>
      <c r="G1203" s="2" t="n">
        <f aca="false">MOD(QUOTIENT($B1203,16),2)</f>
        <v>0</v>
      </c>
      <c r="H1203" s="2" t="n">
        <f aca="false">MOD(QUOTIENT($B1203,32),2)</f>
        <v>1</v>
      </c>
      <c r="I1203" s="2" t="n">
        <f aca="false">MOD(QUOTIENT($B1203,64),2)</f>
        <v>0</v>
      </c>
      <c r="J1203" s="5" t="n">
        <f aca="false">IF($C1203=const_zero,MIN(class_series_f_invested_usd,MAX(const_zero,$A1203)),const_zero)</f>
        <v>30000000</v>
      </c>
      <c r="K1203" s="5" t="n">
        <f aca="false">IF($D1203=const_zero,MIN(class_series_e_invested_usd,MAX(const_zero,$A1203-SUM($J1203:$J1203))),const_zero)</f>
        <v>0</v>
      </c>
      <c r="L1203" s="5" t="n">
        <f aca="false">IF($E1203=const_zero,MIN(class_series_d_invested_usd,MAX(const_zero,$A1203-SUM($J1203:$K1203))),const_zero)</f>
        <v>0</v>
      </c>
      <c r="M1203" s="5" t="n">
        <f aca="false">IF($F1203=const_zero,MIN(class_series_c_invested_usd,MAX(const_zero,$A1203-SUM($J1203:$L1203))),const_zero)</f>
        <v>60000000</v>
      </c>
      <c r="N1203" s="5" t="n">
        <f aca="false">IF($G1203=const_zero,MIN(class_series_b_invested_usd,MAX(const_zero,$A1203-SUM($J1203:$M1203))),const_zero)</f>
        <v>30000000</v>
      </c>
      <c r="O1203" s="5" t="n">
        <f aca="false">IF($H1203=const_zero,MIN(class_series_a_invested_usd,MAX(const_zero,$A1203-SUM($J1203:$N1203))),const_zero)</f>
        <v>0</v>
      </c>
      <c r="P1203" s="5" t="n">
        <f aca="false">IF($I1203=const_zero,MIN(class_seed_invested_usd,MAX(const_zero,$A1203-SUM($J1203:$O1203))),const_zero)</f>
        <v>5000000</v>
      </c>
      <c r="Q1203" s="5" t="n">
        <f aca="false">MAX(const_zero,$A1203-SUM($J1203:$P1203))</f>
        <v>1875000000</v>
      </c>
      <c r="R1203" s="9" t="n">
        <f aca="false">common_rsa_total+Sensitivity!$AE$1110+Sensitivity!$AJ$1110+IF($C1203=const_one,Sensitivity!$D$1110,const_zero)+IF($D1203=const_one,Sensitivity!$Y$1110,const_zero)+IF($E1203=const_one,Sensitivity!$V$1110,const_zero)+IF($F1203=const_one,Sensitivity!$S$1110,const_zero)+IF($G1203=const_one,Sensitivity!$P$1110,const_zero)+IF($H1203=const_one,Sensitivity!$M$1110,const_zero)+IF($I1203=const_one,Sensitivity!$J$1110,const_zero)</f>
        <v>22088727.4346113</v>
      </c>
      <c r="S1203" s="23" t="b">
        <f aca="false">IF($R1203&gt;const_zero,--($Q1203&gt;option_strike_usd*$R1203),const_zero)</f>
        <v>1</v>
      </c>
      <c r="T1203" s="7" t="n">
        <f aca="false">IF($R1203&gt;const_zero,IF($S1203=const_one,($Q1203+option_strike_usd*pre_f_options_issued)/($R1203+pre_f_options_issued),$Q1203/$R1203),const_zero)</f>
        <v>76.3561272128795</v>
      </c>
      <c r="U1203" s="5" t="n">
        <f aca="false">IF($C1203=const_one,Sensitivity!$D$1110*$T1203,const_zero)</f>
        <v>0</v>
      </c>
      <c r="V1203" s="5" t="n">
        <f aca="false">IF($D1203=const_one,Sensitivity!$Y$1110*$T1203,const_zero)</f>
        <v>466091611.807993</v>
      </c>
      <c r="W1203" s="5" t="n">
        <f aca="false">IF($E1203=const_one,Sensitivity!$V$1110*$T1203,const_zero)</f>
        <v>131745990.799085</v>
      </c>
      <c r="X1203" s="5" t="n">
        <f aca="false">IF($F1203=const_one,Sensitivity!$S$1110*$T1203,const_zero)</f>
        <v>0</v>
      </c>
      <c r="Y1203" s="5" t="n">
        <f aca="false">IF($G1203=const_one,Sensitivity!$P$1110*$T1203,const_zero)</f>
        <v>0</v>
      </c>
      <c r="Z1203" s="5" t="n">
        <f aca="false">IF($H1203=const_one,Sensitivity!$M$1110*$T1203,const_zero)</f>
        <v>381780636.064398</v>
      </c>
      <c r="AA1203" s="5" t="n">
        <f aca="false">IF($I1203=const_one,Sensitivity!$J$1110*$T1203,const_zero)</f>
        <v>0</v>
      </c>
      <c r="AB1203" s="5" t="n">
        <f aca="false">(Sensitivity!$AE$1110+Sensitivity!$AJ$1110)*$T1203</f>
        <v>19786298.3804101</v>
      </c>
      <c r="AC1203" s="5" t="n">
        <f aca="false">common_rsa_total*$T1203</f>
        <v>687205144.915916</v>
      </c>
      <c r="AD1203" s="5" t="n">
        <f aca="false">IF($S1203=const_one,pre_f_options_issued*($T1203-option_strike_usd),const_zero)</f>
        <v>188390318.032199</v>
      </c>
      <c r="AE1203" s="5" t="n">
        <f aca="false">J1203+U1203</f>
        <v>30000000</v>
      </c>
      <c r="AF1203" s="5" t="n">
        <f aca="false">K1203+V1203</f>
        <v>466091611.807993</v>
      </c>
      <c r="AG1203" s="5" t="n">
        <f aca="false">L1203+W1203</f>
        <v>131745990.799085</v>
      </c>
      <c r="AH1203" s="5" t="n">
        <f aca="false">M1203+X1203</f>
        <v>60000000</v>
      </c>
      <c r="AI1203" s="5" t="n">
        <f aca="false">N1203+Y1203</f>
        <v>30000000</v>
      </c>
      <c r="AJ1203" s="5" t="n">
        <f aca="false">O1203+Z1203</f>
        <v>381780636.064398</v>
      </c>
      <c r="AK1203" s="5" t="n">
        <f aca="false">P1203+AA1203</f>
        <v>5000000</v>
      </c>
      <c r="AL1203" s="5" t="n">
        <f aca="false">INDEX($AE$1165:$AE$1292,$B1203-$C1203*1+const_one)</f>
        <v>30000000</v>
      </c>
      <c r="AM1203" s="5" t="n">
        <f aca="false">INDEX($AF$1165:$AF$1292,$B1203-$D1203*2+const_one)</f>
        <v>300000000</v>
      </c>
      <c r="AN1203" s="5" t="n">
        <f aca="false">INDEX($AG$1165:$AG$1292,$B1203-$E1203*4+const_one)</f>
        <v>100000000</v>
      </c>
      <c r="AO1203" s="5" t="n">
        <f aca="false">INDEX($AH$1165:$AH$1292,$B1203-$F1203*8+const_one)</f>
        <v>60000000</v>
      </c>
      <c r="AP1203" s="5" t="n">
        <f aca="false">INDEX($AI$1165:$AI$1292,$B1203-$G1203*16+const_one)</f>
        <v>30000000</v>
      </c>
      <c r="AQ1203" s="5" t="n">
        <f aca="false">INDEX($AJ$1165:$AJ$1292,$B1203-$H1203*32+const_one)</f>
        <v>15000000</v>
      </c>
      <c r="AR1203" s="5" t="n">
        <f aca="false">INDEX($AK$1165:$AK$1292,$B1203-$I1203*64+const_one)</f>
        <v>5000000</v>
      </c>
      <c r="AS1203" s="5" t="n">
        <f aca="false">INDEX($AE$1165:$AE$1292,$B1203+(const_one-$C1203)*1+const_one)</f>
        <v>46878020.6518208</v>
      </c>
      <c r="AT1203" s="5" t="n">
        <f aca="false">INDEX($AF$1165:$AF$1292,$B1203+(const_one-$D1203)*2+const_one)</f>
        <v>466091611.807993</v>
      </c>
      <c r="AU1203" s="5" t="n">
        <f aca="false">INDEX($AG$1165:$AG$1292,$B1203+(const_one-$E1203)*4+const_one)</f>
        <v>131745990.799085</v>
      </c>
      <c r="AV1203" s="5" t="n">
        <f aca="false">INDEX($AH$1165:$AH$1292,$B1203+(const_one-$F1203)*8+const_one)</f>
        <v>172294155.449385</v>
      </c>
      <c r="AW1203" s="5" t="n">
        <f aca="false">INDEX($AI$1165:$AI$1292,$B1203+(const_one-$G1203)*16+const_one)</f>
        <v>207421672.984484</v>
      </c>
      <c r="AX1203" s="5" t="n">
        <f aca="false">INDEX($AJ$1165:$AJ$1292,$B1203+(const_one-$H1203)*32+const_one)</f>
        <v>381780636.064398</v>
      </c>
      <c r="AY1203" s="5" t="n">
        <f aca="false">INDEX($AK$1165:$AK$1292,$B1203+(const_one-$I1203)*64+const_one)</f>
        <v>318111011.053141</v>
      </c>
      <c r="AZ1203" s="5" t="n">
        <f aca="false">--($C1203=--(AS1203&gt;AL1203))</f>
        <v>0</v>
      </c>
      <c r="BA1203" s="5" t="n">
        <f aca="false">--($D1203=--(AT1203&gt;AM1203))</f>
        <v>1</v>
      </c>
      <c r="BB1203" s="5" t="n">
        <f aca="false">--($E1203=--(AU1203&gt;AN1203))</f>
        <v>1</v>
      </c>
      <c r="BC1203" s="5" t="n">
        <f aca="false">--($F1203=--(AV1203&gt;AO1203))</f>
        <v>0</v>
      </c>
      <c r="BD1203" s="5" t="n">
        <f aca="false">--($G1203=--(AW1203&gt;AP1203))</f>
        <v>0</v>
      </c>
      <c r="BE1203" s="5" t="n">
        <f aca="false">--($H1203=--(AX1203&gt;AQ1203))</f>
        <v>1</v>
      </c>
      <c r="BF1203" s="5" t="n">
        <f aca="false">--($I1203=--(AY1203&gt;AR1203))</f>
        <v>0</v>
      </c>
      <c r="BG1203" s="5" t="n">
        <f aca="false">SUM(AZ1203:BF1203)</f>
        <v>3</v>
      </c>
      <c r="BH1203" s="5" t="n">
        <f aca="false">SUM(AE1203:AK1203)+AB1203+AC1203+AD1203</f>
        <v>2000000000</v>
      </c>
    </row>
    <row r="1204" customFormat="false" ht="15" hidden="true" customHeight="false" outlineLevel="0" collapsed="false">
      <c r="A1204" s="5" t="n">
        <f aca="false">sensitivity_exit_usd</f>
        <v>2000000000</v>
      </c>
      <c r="B1204" s="2" t="n">
        <f aca="false">ROW()-ROW($B$1165)</f>
        <v>39</v>
      </c>
      <c r="C1204" s="2" t="n">
        <f aca="false">MOD(QUOTIENT($B1204,1),2)</f>
        <v>1</v>
      </c>
      <c r="D1204" s="2" t="n">
        <f aca="false">MOD(QUOTIENT($B1204,2),2)</f>
        <v>1</v>
      </c>
      <c r="E1204" s="2" t="n">
        <f aca="false">MOD(QUOTIENT($B1204,4),2)</f>
        <v>1</v>
      </c>
      <c r="F1204" s="2" t="n">
        <f aca="false">MOD(QUOTIENT($B1204,8),2)</f>
        <v>0</v>
      </c>
      <c r="G1204" s="2" t="n">
        <f aca="false">MOD(QUOTIENT($B1204,16),2)</f>
        <v>0</v>
      </c>
      <c r="H1204" s="2" t="n">
        <f aca="false">MOD(QUOTIENT($B1204,32),2)</f>
        <v>1</v>
      </c>
      <c r="I1204" s="2" t="n">
        <f aca="false">MOD(QUOTIENT($B1204,64),2)</f>
        <v>0</v>
      </c>
      <c r="J1204" s="5" t="n">
        <f aca="false">IF($C1204=const_zero,MIN(class_series_f_invested_usd,MAX(const_zero,$A1204)),const_zero)</f>
        <v>0</v>
      </c>
      <c r="K1204" s="5" t="n">
        <f aca="false">IF($D1204=const_zero,MIN(class_series_e_invested_usd,MAX(const_zero,$A1204-SUM($J1204:$J1204))),const_zero)</f>
        <v>0</v>
      </c>
      <c r="L1204" s="5" t="n">
        <f aca="false">IF($E1204=const_zero,MIN(class_series_d_invested_usd,MAX(const_zero,$A1204-SUM($J1204:$K1204))),const_zero)</f>
        <v>0</v>
      </c>
      <c r="M1204" s="5" t="n">
        <f aca="false">IF($F1204=const_zero,MIN(class_series_c_invested_usd,MAX(const_zero,$A1204-SUM($J1204:$L1204))),const_zero)</f>
        <v>60000000</v>
      </c>
      <c r="N1204" s="5" t="n">
        <f aca="false">IF($G1204=const_zero,MIN(class_series_b_invested_usd,MAX(const_zero,$A1204-SUM($J1204:$M1204))),const_zero)</f>
        <v>30000000</v>
      </c>
      <c r="O1204" s="5" t="n">
        <f aca="false">IF($H1204=const_zero,MIN(class_series_a_invested_usd,MAX(const_zero,$A1204-SUM($J1204:$N1204))),const_zero)</f>
        <v>0</v>
      </c>
      <c r="P1204" s="5" t="n">
        <f aca="false">IF($I1204=const_zero,MIN(class_seed_invested_usd,MAX(const_zero,$A1204-SUM($J1204:$O1204))),const_zero)</f>
        <v>5000000</v>
      </c>
      <c r="Q1204" s="5" t="n">
        <f aca="false">MAX(const_zero,$A1204-SUM($J1204:$P1204))</f>
        <v>1905000000</v>
      </c>
      <c r="R1204" s="9" t="n">
        <f aca="false">common_rsa_total+Sensitivity!$AE$1110+Sensitivity!$AJ$1110+IF($C1204=const_one,Sensitivity!$D$1110,const_zero)+IF($D1204=const_one,Sensitivity!$Y$1110,const_zero)+IF($E1204=const_one,Sensitivity!$V$1110,const_zero)+IF($F1204=const_one,Sensitivity!$S$1110,const_zero)+IF($G1204=const_one,Sensitivity!$P$1110,const_zero)+IF($H1204=const_one,Sensitivity!$M$1110,const_zero)+IF($I1204=const_one,Sensitivity!$J$1110,const_zero)</f>
        <v>22708235.7954044</v>
      </c>
      <c r="S1204" s="23" t="b">
        <f aca="false">IF($R1204&gt;const_zero,--($Q1204&gt;option_strike_usd*$R1204),const_zero)</f>
        <v>1</v>
      </c>
      <c r="T1204" s="7" t="n">
        <f aca="false">IF($R1204&gt;const_zero,IF($S1204=const_one,($Q1204+option_strike_usd*pre_f_options_issued)/($R1204+pre_f_options_issued),$Q1204/$R1204),const_zero)</f>
        <v>75.6697142744017</v>
      </c>
      <c r="U1204" s="5" t="n">
        <f aca="false">IF($C1204=const_one,Sensitivity!$D$1110*$T1204,const_zero)</f>
        <v>46878020.6518208</v>
      </c>
      <c r="V1204" s="5" t="n">
        <f aca="false">IF($D1204=const_one,Sensitivity!$Y$1110*$T1204,const_zero)</f>
        <v>461901623.073114</v>
      </c>
      <c r="W1204" s="5" t="n">
        <f aca="false">IF($E1204=const_one,Sensitivity!$V$1110*$T1204,const_zero)</f>
        <v>130561643.766595</v>
      </c>
      <c r="X1204" s="5" t="n">
        <f aca="false">IF($F1204=const_one,Sensitivity!$S$1110*$T1204,const_zero)</f>
        <v>0</v>
      </c>
      <c r="Y1204" s="5" t="n">
        <f aca="false">IF($G1204=const_one,Sensitivity!$P$1110*$T1204,const_zero)</f>
        <v>0</v>
      </c>
      <c r="Z1204" s="5" t="n">
        <f aca="false">IF($H1204=const_one,Sensitivity!$M$1110*$T1204,const_zero)</f>
        <v>378348571.372009</v>
      </c>
      <c r="AA1204" s="5" t="n">
        <f aca="false">IF($I1204=const_one,Sensitivity!$J$1110*$T1204,const_zero)</f>
        <v>0</v>
      </c>
      <c r="AB1204" s="5" t="n">
        <f aca="false">(Sensitivity!$AE$1110+Sensitivity!$AJ$1110)*$T1204</f>
        <v>19608426.9808428</v>
      </c>
      <c r="AC1204" s="5" t="n">
        <f aca="false">common_rsa_total*$T1204</f>
        <v>681027428.469616</v>
      </c>
      <c r="AD1204" s="5" t="n">
        <f aca="false">IF($S1204=const_one,pre_f_options_issued*($T1204-option_strike_usd),const_zero)</f>
        <v>186674285.686004</v>
      </c>
      <c r="AE1204" s="5" t="n">
        <f aca="false">J1204+U1204</f>
        <v>46878020.6518208</v>
      </c>
      <c r="AF1204" s="5" t="n">
        <f aca="false">K1204+V1204</f>
        <v>461901623.073114</v>
      </c>
      <c r="AG1204" s="5" t="n">
        <f aca="false">L1204+W1204</f>
        <v>130561643.766595</v>
      </c>
      <c r="AH1204" s="5" t="n">
        <f aca="false">M1204+X1204</f>
        <v>60000000</v>
      </c>
      <c r="AI1204" s="5" t="n">
        <f aca="false">N1204+Y1204</f>
        <v>30000000</v>
      </c>
      <c r="AJ1204" s="5" t="n">
        <f aca="false">O1204+Z1204</f>
        <v>378348571.372009</v>
      </c>
      <c r="AK1204" s="5" t="n">
        <f aca="false">P1204+AA1204</f>
        <v>5000000</v>
      </c>
      <c r="AL1204" s="5" t="n">
        <f aca="false">INDEX($AE$1165:$AE$1292,$B1204-$C1204*1+const_one)</f>
        <v>30000000</v>
      </c>
      <c r="AM1204" s="5" t="n">
        <f aca="false">INDEX($AF$1165:$AF$1292,$B1204-$D1204*2+const_one)</f>
        <v>300000000</v>
      </c>
      <c r="AN1204" s="5" t="n">
        <f aca="false">INDEX($AG$1165:$AG$1292,$B1204-$E1204*4+const_one)</f>
        <v>100000000</v>
      </c>
      <c r="AO1204" s="5" t="n">
        <f aca="false">INDEX($AH$1165:$AH$1292,$B1204-$F1204*8+const_one)</f>
        <v>60000000</v>
      </c>
      <c r="AP1204" s="5" t="n">
        <f aca="false">INDEX($AI$1165:$AI$1292,$B1204-$G1204*16+const_one)</f>
        <v>30000000</v>
      </c>
      <c r="AQ1204" s="5" t="n">
        <f aca="false">INDEX($AJ$1165:$AJ$1292,$B1204-$H1204*32+const_one)</f>
        <v>15000000</v>
      </c>
      <c r="AR1204" s="5" t="n">
        <f aca="false">INDEX($AK$1165:$AK$1292,$B1204-$I1204*64+const_one)</f>
        <v>5000000</v>
      </c>
      <c r="AS1204" s="5" t="n">
        <f aca="false">INDEX($AE$1165:$AE$1292,$B1204+(const_one-$C1204)*1+const_one)</f>
        <v>46878020.6518208</v>
      </c>
      <c r="AT1204" s="5" t="n">
        <f aca="false">INDEX($AF$1165:$AF$1292,$B1204+(const_one-$D1204)*2+const_one)</f>
        <v>461901623.073114</v>
      </c>
      <c r="AU1204" s="5" t="n">
        <f aca="false">INDEX($AG$1165:$AG$1292,$B1204+(const_one-$E1204)*4+const_one)</f>
        <v>130561643.766595</v>
      </c>
      <c r="AV1204" s="5" t="n">
        <f aca="false">INDEX($AH$1165:$AH$1292,$B1204+(const_one-$F1204)*8+const_one)</f>
        <v>171035919.679663</v>
      </c>
      <c r="AW1204" s="5" t="n">
        <f aca="false">INDEX($AI$1165:$AI$1292,$B1204+(const_one-$G1204)*16+const_one)</f>
        <v>206056842.482398</v>
      </c>
      <c r="AX1204" s="5" t="n">
        <f aca="false">INDEX($AJ$1165:$AJ$1292,$B1204+(const_one-$H1204)*32+const_one)</f>
        <v>378348571.372009</v>
      </c>
      <c r="AY1204" s="5" t="n">
        <f aca="false">INDEX($AK$1165:$AK$1292,$B1204+(const_one-$I1204)*64+const_one)</f>
        <v>316552746.236665</v>
      </c>
      <c r="AZ1204" s="5" t="n">
        <f aca="false">--($C1204=--(AS1204&gt;AL1204))</f>
        <v>1</v>
      </c>
      <c r="BA1204" s="5" t="n">
        <f aca="false">--($D1204=--(AT1204&gt;AM1204))</f>
        <v>1</v>
      </c>
      <c r="BB1204" s="5" t="n">
        <f aca="false">--($E1204=--(AU1204&gt;AN1204))</f>
        <v>1</v>
      </c>
      <c r="BC1204" s="5" t="n">
        <f aca="false">--($F1204=--(AV1204&gt;AO1204))</f>
        <v>0</v>
      </c>
      <c r="BD1204" s="5" t="n">
        <f aca="false">--($G1204=--(AW1204&gt;AP1204))</f>
        <v>0</v>
      </c>
      <c r="BE1204" s="5" t="n">
        <f aca="false">--($H1204=--(AX1204&gt;AQ1204))</f>
        <v>1</v>
      </c>
      <c r="BF1204" s="5" t="n">
        <f aca="false">--($I1204=--(AY1204&gt;AR1204))</f>
        <v>0</v>
      </c>
      <c r="BG1204" s="5" t="n">
        <f aca="false">SUM(AZ1204:BF1204)</f>
        <v>4</v>
      </c>
      <c r="BH1204" s="5" t="n">
        <f aca="false">SUM(AE1204:AK1204)+AB1204+AC1204+AD1204</f>
        <v>2000000000</v>
      </c>
    </row>
    <row r="1205" customFormat="false" ht="15" hidden="true" customHeight="false" outlineLevel="0" collapsed="false">
      <c r="A1205" s="5" t="n">
        <f aca="false">sensitivity_exit_usd</f>
        <v>2000000000</v>
      </c>
      <c r="B1205" s="2" t="n">
        <f aca="false">ROW()-ROW($B$1165)</f>
        <v>40</v>
      </c>
      <c r="C1205" s="2" t="n">
        <f aca="false">MOD(QUOTIENT($B1205,1),2)</f>
        <v>0</v>
      </c>
      <c r="D1205" s="2" t="n">
        <f aca="false">MOD(QUOTIENT($B1205,2),2)</f>
        <v>0</v>
      </c>
      <c r="E1205" s="2" t="n">
        <f aca="false">MOD(QUOTIENT($B1205,4),2)</f>
        <v>0</v>
      </c>
      <c r="F1205" s="2" t="n">
        <f aca="false">MOD(QUOTIENT($B1205,8),2)</f>
        <v>1</v>
      </c>
      <c r="G1205" s="2" t="n">
        <f aca="false">MOD(QUOTIENT($B1205,16),2)</f>
        <v>0</v>
      </c>
      <c r="H1205" s="2" t="n">
        <f aca="false">MOD(QUOTIENT($B1205,32),2)</f>
        <v>1</v>
      </c>
      <c r="I1205" s="2" t="n">
        <f aca="false">MOD(QUOTIENT($B1205,64),2)</f>
        <v>0</v>
      </c>
      <c r="J1205" s="5" t="n">
        <f aca="false">IF($C1205=const_zero,MIN(class_series_f_invested_usd,MAX(const_zero,$A1205)),const_zero)</f>
        <v>30000000</v>
      </c>
      <c r="K1205" s="5" t="n">
        <f aca="false">IF($D1205=const_zero,MIN(class_series_e_invested_usd,MAX(const_zero,$A1205-SUM($J1205:$J1205))),const_zero)</f>
        <v>300000000</v>
      </c>
      <c r="L1205" s="5" t="n">
        <f aca="false">IF($E1205=const_zero,MIN(class_series_d_invested_usd,MAX(const_zero,$A1205-SUM($J1205:$K1205))),const_zero)</f>
        <v>100000000</v>
      </c>
      <c r="M1205" s="5" t="n">
        <f aca="false">IF($F1205=const_zero,MIN(class_series_c_invested_usd,MAX(const_zero,$A1205-SUM($J1205:$L1205))),const_zero)</f>
        <v>0</v>
      </c>
      <c r="N1205" s="5" t="n">
        <f aca="false">IF($G1205=const_zero,MIN(class_series_b_invested_usd,MAX(const_zero,$A1205-SUM($J1205:$M1205))),const_zero)</f>
        <v>30000000</v>
      </c>
      <c r="O1205" s="5" t="n">
        <f aca="false">IF($H1205=const_zero,MIN(class_series_a_invested_usd,MAX(const_zero,$A1205-SUM($J1205:$N1205))),const_zero)</f>
        <v>0</v>
      </c>
      <c r="P1205" s="5" t="n">
        <f aca="false">IF($I1205=const_zero,MIN(class_seed_invested_usd,MAX(const_zero,$A1205-SUM($J1205:$O1205))),const_zero)</f>
        <v>5000000</v>
      </c>
      <c r="Q1205" s="5" t="n">
        <f aca="false">MAX(const_zero,$A1205-SUM($J1205:$P1205))</f>
        <v>1535000000</v>
      </c>
      <c r="R1205" s="9" t="n">
        <f aca="false">common_rsa_total+Sensitivity!$AE$1110+Sensitivity!$AJ$1110+IF($C1205=const_one,Sensitivity!$D$1110,const_zero)+IF($D1205=const_one,Sensitivity!$Y$1110,const_zero)+IF($E1205=const_one,Sensitivity!$V$1110,const_zero)+IF($F1205=const_one,Sensitivity!$S$1110,const_zero)+IF($G1205=const_one,Sensitivity!$P$1110,const_zero)+IF($H1205=const_one,Sensitivity!$M$1110,const_zero)+IF($I1205=const_one,Sensitivity!$J$1110,const_zero)</f>
        <v>16659131.7698087</v>
      </c>
      <c r="S1205" s="23" t="b">
        <f aca="false">IF($R1205&gt;const_zero,--($Q1205&gt;option_strike_usd*$R1205),const_zero)</f>
        <v>1</v>
      </c>
      <c r="T1205" s="7" t="n">
        <f aca="false">IF($R1205&gt;const_zero,IF($S1205=const_one,($Q1205+option_strike_usd*pre_f_options_issued)/($R1205+pre_f_options_issued),$Q1205/$R1205),const_zero)</f>
        <v>80.2489391728503</v>
      </c>
      <c r="U1205" s="5" t="n">
        <f aca="false">IF($C1205=const_one,Sensitivity!$D$1110*$T1205,const_zero)</f>
        <v>0</v>
      </c>
      <c r="V1205" s="5" t="n">
        <f aca="false">IF($D1205=const_one,Sensitivity!$Y$1110*$T1205,const_zero)</f>
        <v>0</v>
      </c>
      <c r="W1205" s="5" t="n">
        <f aca="false">IF($E1205=const_one,Sensitivity!$V$1110*$T1205,const_zero)</f>
        <v>0</v>
      </c>
      <c r="X1205" s="5" t="n">
        <f aca="false">IF($F1205=const_one,Sensitivity!$S$1110*$T1205,const_zero)</f>
        <v>192597454.014841</v>
      </c>
      <c r="Y1205" s="5" t="n">
        <f aca="false">IF($G1205=const_one,Sensitivity!$P$1110*$T1205,const_zero)</f>
        <v>0</v>
      </c>
      <c r="Z1205" s="5" t="n">
        <f aca="false">IF($H1205=const_one,Sensitivity!$M$1110*$T1205,const_zero)</f>
        <v>401244695.864251</v>
      </c>
      <c r="AA1205" s="5" t="n">
        <f aca="false">IF($I1205=const_one,Sensitivity!$J$1110*$T1205,const_zero)</f>
        <v>0</v>
      </c>
      <c r="AB1205" s="5" t="n">
        <f aca="false">(Sensitivity!$AE$1110+Sensitivity!$AJ$1110)*$T1205</f>
        <v>20795049.6331297</v>
      </c>
      <c r="AC1205" s="5" t="n">
        <f aca="false">common_rsa_total*$T1205</f>
        <v>722240452.555652</v>
      </c>
      <c r="AD1205" s="5" t="n">
        <f aca="false">IF($S1205=const_one,pre_f_options_issued*($T1205-option_strike_usd),const_zero)</f>
        <v>198122347.932126</v>
      </c>
      <c r="AE1205" s="5" t="n">
        <f aca="false">J1205+U1205</f>
        <v>30000000</v>
      </c>
      <c r="AF1205" s="5" t="n">
        <f aca="false">K1205+V1205</f>
        <v>300000000</v>
      </c>
      <c r="AG1205" s="5" t="n">
        <f aca="false">L1205+W1205</f>
        <v>100000000</v>
      </c>
      <c r="AH1205" s="5" t="n">
        <f aca="false">M1205+X1205</f>
        <v>192597454.014841</v>
      </c>
      <c r="AI1205" s="5" t="n">
        <f aca="false">N1205+Y1205</f>
        <v>30000000</v>
      </c>
      <c r="AJ1205" s="5" t="n">
        <f aca="false">O1205+Z1205</f>
        <v>401244695.864251</v>
      </c>
      <c r="AK1205" s="5" t="n">
        <f aca="false">P1205+AA1205</f>
        <v>5000000</v>
      </c>
      <c r="AL1205" s="5" t="n">
        <f aca="false">INDEX($AE$1165:$AE$1292,$B1205-$C1205*1+const_one)</f>
        <v>30000000</v>
      </c>
      <c r="AM1205" s="5" t="n">
        <f aca="false">INDEX($AF$1165:$AF$1292,$B1205-$D1205*2+const_one)</f>
        <v>300000000</v>
      </c>
      <c r="AN1205" s="5" t="n">
        <f aca="false">INDEX($AG$1165:$AG$1292,$B1205-$E1205*4+const_one)</f>
        <v>100000000</v>
      </c>
      <c r="AO1205" s="5" t="n">
        <f aca="false">INDEX($AH$1165:$AH$1292,$B1205-$F1205*8+const_one)</f>
        <v>60000000</v>
      </c>
      <c r="AP1205" s="5" t="n">
        <f aca="false">INDEX($AI$1165:$AI$1292,$B1205-$G1205*16+const_one)</f>
        <v>30000000</v>
      </c>
      <c r="AQ1205" s="5" t="n">
        <f aca="false">INDEX($AJ$1165:$AJ$1292,$B1205-$H1205*32+const_one)</f>
        <v>15000000</v>
      </c>
      <c r="AR1205" s="5" t="n">
        <f aca="false">INDEX($AK$1165:$AK$1292,$B1205-$I1205*64+const_one)</f>
        <v>5000000</v>
      </c>
      <c r="AS1205" s="5" t="n">
        <f aca="false">INDEX($AE$1165:$AE$1292,$B1205+(const_one-$C1205)*1+const_one)</f>
        <v>49097377.2277093</v>
      </c>
      <c r="AT1205" s="5" t="n">
        <f aca="false">INDEX($AF$1165:$AF$1292,$B1205+(const_one-$D1205)*2+const_one)</f>
        <v>443981061.492471</v>
      </c>
      <c r="AU1205" s="5" t="n">
        <f aca="false">INDEX($AG$1165:$AG$1292,$B1205+(const_one-$E1205)*4+const_one)</f>
        <v>135285039.713066</v>
      </c>
      <c r="AV1205" s="5" t="n">
        <f aca="false">INDEX($AH$1165:$AH$1292,$B1205+(const_one-$F1205)*8+const_one)</f>
        <v>192597454.014841</v>
      </c>
      <c r="AW1205" s="5" t="n">
        <f aca="false">INDEX($AI$1165:$AI$1292,$B1205+(const_one-$G1205)*16+const_one)</f>
        <v>212214993.297122</v>
      </c>
      <c r="AX1205" s="5" t="n">
        <f aca="false">INDEX($AJ$1165:$AJ$1292,$B1205+(const_one-$H1205)*32+const_one)</f>
        <v>401244695.864251</v>
      </c>
      <c r="AY1205" s="5" t="n">
        <f aca="false">INDEX($AK$1165:$AK$1292,$B1205+(const_one-$I1205)*64+const_one)</f>
        <v>319237465.712166</v>
      </c>
      <c r="AZ1205" s="5" t="n">
        <f aca="false">--($C1205=--(AS1205&gt;AL1205))</f>
        <v>0</v>
      </c>
      <c r="BA1205" s="5" t="n">
        <f aca="false">--($D1205=--(AT1205&gt;AM1205))</f>
        <v>0</v>
      </c>
      <c r="BB1205" s="5" t="n">
        <f aca="false">--($E1205=--(AU1205&gt;AN1205))</f>
        <v>0</v>
      </c>
      <c r="BC1205" s="5" t="n">
        <f aca="false">--($F1205=--(AV1205&gt;AO1205))</f>
        <v>1</v>
      </c>
      <c r="BD1205" s="5" t="n">
        <f aca="false">--($G1205=--(AW1205&gt;AP1205))</f>
        <v>0</v>
      </c>
      <c r="BE1205" s="5" t="n">
        <f aca="false">--($H1205=--(AX1205&gt;AQ1205))</f>
        <v>1</v>
      </c>
      <c r="BF1205" s="5" t="n">
        <f aca="false">--($I1205=--(AY1205&gt;AR1205))</f>
        <v>0</v>
      </c>
      <c r="BG1205" s="5" t="n">
        <f aca="false">SUM(AZ1205:BF1205)</f>
        <v>2</v>
      </c>
      <c r="BH1205" s="5" t="n">
        <f aca="false">SUM(AE1205:AK1205)+AB1205+AC1205+AD1205</f>
        <v>2000000000</v>
      </c>
    </row>
    <row r="1206" customFormat="false" ht="15" hidden="true" customHeight="false" outlineLevel="0" collapsed="false">
      <c r="A1206" s="5" t="n">
        <f aca="false">sensitivity_exit_usd</f>
        <v>2000000000</v>
      </c>
      <c r="B1206" s="2" t="n">
        <f aca="false">ROW()-ROW($B$1165)</f>
        <v>41</v>
      </c>
      <c r="C1206" s="2" t="n">
        <f aca="false">MOD(QUOTIENT($B1206,1),2)</f>
        <v>1</v>
      </c>
      <c r="D1206" s="2" t="n">
        <f aca="false">MOD(QUOTIENT($B1206,2),2)</f>
        <v>0</v>
      </c>
      <c r="E1206" s="2" t="n">
        <f aca="false">MOD(QUOTIENT($B1206,4),2)</f>
        <v>0</v>
      </c>
      <c r="F1206" s="2" t="n">
        <f aca="false">MOD(QUOTIENT($B1206,8),2)</f>
        <v>1</v>
      </c>
      <c r="G1206" s="2" t="n">
        <f aca="false">MOD(QUOTIENT($B1206,16),2)</f>
        <v>0</v>
      </c>
      <c r="H1206" s="2" t="n">
        <f aca="false">MOD(QUOTIENT($B1206,32),2)</f>
        <v>1</v>
      </c>
      <c r="I1206" s="2" t="n">
        <f aca="false">MOD(QUOTIENT($B1206,64),2)</f>
        <v>0</v>
      </c>
      <c r="J1206" s="5" t="n">
        <f aca="false">IF($C1206=const_zero,MIN(class_series_f_invested_usd,MAX(const_zero,$A1206)),const_zero)</f>
        <v>0</v>
      </c>
      <c r="K1206" s="5" t="n">
        <f aca="false">IF($D1206=const_zero,MIN(class_series_e_invested_usd,MAX(const_zero,$A1206-SUM($J1206:$J1206))),const_zero)</f>
        <v>300000000</v>
      </c>
      <c r="L1206" s="5" t="n">
        <f aca="false">IF($E1206=const_zero,MIN(class_series_d_invested_usd,MAX(const_zero,$A1206-SUM($J1206:$K1206))),const_zero)</f>
        <v>100000000</v>
      </c>
      <c r="M1206" s="5" t="n">
        <f aca="false">IF($F1206=const_zero,MIN(class_series_c_invested_usd,MAX(const_zero,$A1206-SUM($J1206:$L1206))),const_zero)</f>
        <v>0</v>
      </c>
      <c r="N1206" s="5" t="n">
        <f aca="false">IF($G1206=const_zero,MIN(class_series_b_invested_usd,MAX(const_zero,$A1206-SUM($J1206:$M1206))),const_zero)</f>
        <v>30000000</v>
      </c>
      <c r="O1206" s="5" t="n">
        <f aca="false">IF($H1206=const_zero,MIN(class_series_a_invested_usd,MAX(const_zero,$A1206-SUM($J1206:$N1206))),const_zero)</f>
        <v>0</v>
      </c>
      <c r="P1206" s="5" t="n">
        <f aca="false">IF($I1206=const_zero,MIN(class_seed_invested_usd,MAX(const_zero,$A1206-SUM($J1206:$O1206))),const_zero)</f>
        <v>5000000</v>
      </c>
      <c r="Q1206" s="5" t="n">
        <f aca="false">MAX(const_zero,$A1206-SUM($J1206:$P1206))</f>
        <v>1565000000</v>
      </c>
      <c r="R1206" s="9" t="n">
        <f aca="false">common_rsa_total+Sensitivity!$AE$1110+Sensitivity!$AJ$1110+IF($C1206=const_one,Sensitivity!$D$1110,const_zero)+IF($D1206=const_one,Sensitivity!$Y$1110,const_zero)+IF($E1206=const_one,Sensitivity!$V$1110,const_zero)+IF($F1206=const_one,Sensitivity!$S$1110,const_zero)+IF($G1206=const_one,Sensitivity!$P$1110,const_zero)+IF($H1206=const_one,Sensitivity!$M$1110,const_zero)+IF($I1206=const_one,Sensitivity!$J$1110,const_zero)</f>
        <v>17278640.1306018</v>
      </c>
      <c r="S1206" s="23" t="b">
        <f aca="false">IF($R1206&gt;const_zero,--($Q1206&gt;option_strike_usd*$R1206),const_zero)</f>
        <v>1</v>
      </c>
      <c r="T1206" s="7" t="n">
        <f aca="false">IF($R1206&gt;const_zero,IF($S1206=const_one,($Q1206+option_strike_usd*pre_f_options_issued)/($R1206+pre_f_options_issued),$Q1206/$R1206),const_zero)</f>
        <v>79.2521624160975</v>
      </c>
      <c r="U1206" s="5" t="n">
        <f aca="false">IF($C1206=const_one,Sensitivity!$D$1110*$T1206,const_zero)</f>
        <v>49097377.2277093</v>
      </c>
      <c r="V1206" s="5" t="n">
        <f aca="false">IF($D1206=const_one,Sensitivity!$Y$1110*$T1206,const_zero)</f>
        <v>0</v>
      </c>
      <c r="W1206" s="5" t="n">
        <f aca="false">IF($E1206=const_one,Sensitivity!$V$1110*$T1206,const_zero)</f>
        <v>0</v>
      </c>
      <c r="X1206" s="5" t="n">
        <f aca="false">IF($F1206=const_one,Sensitivity!$S$1110*$T1206,const_zero)</f>
        <v>190205189.798634</v>
      </c>
      <c r="Y1206" s="5" t="n">
        <f aca="false">IF($G1206=const_one,Sensitivity!$P$1110*$T1206,const_zero)</f>
        <v>0</v>
      </c>
      <c r="Z1206" s="5" t="n">
        <f aca="false">IF($H1206=const_one,Sensitivity!$M$1110*$T1206,const_zero)</f>
        <v>396260812.080487</v>
      </c>
      <c r="AA1206" s="5" t="n">
        <f aca="false">IF($I1206=const_one,Sensitivity!$J$1110*$T1206,const_zero)</f>
        <v>0</v>
      </c>
      <c r="AB1206" s="5" t="n">
        <f aca="false">(Sensitivity!$AE$1110+Sensitivity!$AJ$1110)*$T1206</f>
        <v>20536753.1080482</v>
      </c>
      <c r="AC1206" s="5" t="n">
        <f aca="false">common_rsa_total*$T1206</f>
        <v>713269461.744878</v>
      </c>
      <c r="AD1206" s="5" t="n">
        <f aca="false">IF($S1206=const_one,pre_f_options_issued*($T1206-option_strike_usd),const_zero)</f>
        <v>195630406.040244</v>
      </c>
      <c r="AE1206" s="5" t="n">
        <f aca="false">J1206+U1206</f>
        <v>49097377.2277093</v>
      </c>
      <c r="AF1206" s="5" t="n">
        <f aca="false">K1206+V1206</f>
        <v>300000000</v>
      </c>
      <c r="AG1206" s="5" t="n">
        <f aca="false">L1206+W1206</f>
        <v>100000000</v>
      </c>
      <c r="AH1206" s="5" t="n">
        <f aca="false">M1206+X1206</f>
        <v>190205189.798634</v>
      </c>
      <c r="AI1206" s="5" t="n">
        <f aca="false">N1206+Y1206</f>
        <v>30000000</v>
      </c>
      <c r="AJ1206" s="5" t="n">
        <f aca="false">O1206+Z1206</f>
        <v>396260812.080487</v>
      </c>
      <c r="AK1206" s="5" t="n">
        <f aca="false">P1206+AA1206</f>
        <v>5000000</v>
      </c>
      <c r="AL1206" s="5" t="n">
        <f aca="false">INDEX($AE$1165:$AE$1292,$B1206-$C1206*1+const_one)</f>
        <v>30000000</v>
      </c>
      <c r="AM1206" s="5" t="n">
        <f aca="false">INDEX($AF$1165:$AF$1292,$B1206-$D1206*2+const_one)</f>
        <v>300000000</v>
      </c>
      <c r="AN1206" s="5" t="n">
        <f aca="false">INDEX($AG$1165:$AG$1292,$B1206-$E1206*4+const_one)</f>
        <v>100000000</v>
      </c>
      <c r="AO1206" s="5" t="n">
        <f aca="false">INDEX($AH$1165:$AH$1292,$B1206-$F1206*8+const_one)</f>
        <v>60000000</v>
      </c>
      <c r="AP1206" s="5" t="n">
        <f aca="false">INDEX($AI$1165:$AI$1292,$B1206-$G1206*16+const_one)</f>
        <v>30000000</v>
      </c>
      <c r="AQ1206" s="5" t="n">
        <f aca="false">INDEX($AJ$1165:$AJ$1292,$B1206-$H1206*32+const_one)</f>
        <v>15000000</v>
      </c>
      <c r="AR1206" s="5" t="n">
        <f aca="false">INDEX($AK$1165:$AK$1292,$B1206-$I1206*64+const_one)</f>
        <v>5000000</v>
      </c>
      <c r="AS1206" s="5" t="n">
        <f aca="false">INDEX($AE$1165:$AE$1292,$B1206+(const_one-$C1206)*1+const_one)</f>
        <v>49097377.2277093</v>
      </c>
      <c r="AT1206" s="5" t="n">
        <f aca="false">INDEX($AF$1165:$AF$1292,$B1206+(const_one-$D1206)*2+const_one)</f>
        <v>440429495.255202</v>
      </c>
      <c r="AU1206" s="5" t="n">
        <f aca="false">INDEX($AG$1165:$AG$1292,$B1206+(const_one-$E1206)*4+const_one)</f>
        <v>133794726.849922</v>
      </c>
      <c r="AV1206" s="5" t="n">
        <f aca="false">INDEX($AH$1165:$AH$1292,$B1206+(const_one-$F1206)*8+const_one)</f>
        <v>190205189.798634</v>
      </c>
      <c r="AW1206" s="5" t="n">
        <f aca="false">INDEX($AI$1165:$AI$1292,$B1206+(const_one-$G1206)*16+const_one)</f>
        <v>210394473.617481</v>
      </c>
      <c r="AX1206" s="5" t="n">
        <f aca="false">INDEX($AJ$1165:$AJ$1292,$B1206+(const_one-$H1206)*32+const_one)</f>
        <v>396260812.080487</v>
      </c>
      <c r="AY1206" s="5" t="n">
        <f aca="false">INDEX($AK$1165:$AK$1292,$B1206+(const_one-$I1206)*64+const_one)</f>
        <v>317309584.325806</v>
      </c>
      <c r="AZ1206" s="5" t="n">
        <f aca="false">--($C1206=--(AS1206&gt;AL1206))</f>
        <v>1</v>
      </c>
      <c r="BA1206" s="5" t="n">
        <f aca="false">--($D1206=--(AT1206&gt;AM1206))</f>
        <v>0</v>
      </c>
      <c r="BB1206" s="5" t="n">
        <f aca="false">--($E1206=--(AU1206&gt;AN1206))</f>
        <v>0</v>
      </c>
      <c r="BC1206" s="5" t="n">
        <f aca="false">--($F1206=--(AV1206&gt;AO1206))</f>
        <v>1</v>
      </c>
      <c r="BD1206" s="5" t="n">
        <f aca="false">--($G1206=--(AW1206&gt;AP1206))</f>
        <v>0</v>
      </c>
      <c r="BE1206" s="5" t="n">
        <f aca="false">--($H1206=--(AX1206&gt;AQ1206))</f>
        <v>1</v>
      </c>
      <c r="BF1206" s="5" t="n">
        <f aca="false">--($I1206=--(AY1206&gt;AR1206))</f>
        <v>0</v>
      </c>
      <c r="BG1206" s="5" t="n">
        <f aca="false">SUM(AZ1206:BF1206)</f>
        <v>3</v>
      </c>
      <c r="BH1206" s="5" t="n">
        <f aca="false">SUM(AE1206:AK1206)+AB1206+AC1206+AD1206</f>
        <v>2000000000</v>
      </c>
    </row>
    <row r="1207" customFormat="false" ht="15" hidden="true" customHeight="false" outlineLevel="0" collapsed="false">
      <c r="A1207" s="5" t="n">
        <f aca="false">sensitivity_exit_usd</f>
        <v>2000000000</v>
      </c>
      <c r="B1207" s="2" t="n">
        <f aca="false">ROW()-ROW($B$1165)</f>
        <v>42</v>
      </c>
      <c r="C1207" s="2" t="n">
        <f aca="false">MOD(QUOTIENT($B1207,1),2)</f>
        <v>0</v>
      </c>
      <c r="D1207" s="2" t="n">
        <f aca="false">MOD(QUOTIENT($B1207,2),2)</f>
        <v>1</v>
      </c>
      <c r="E1207" s="2" t="n">
        <f aca="false">MOD(QUOTIENT($B1207,4),2)</f>
        <v>0</v>
      </c>
      <c r="F1207" s="2" t="n">
        <f aca="false">MOD(QUOTIENT($B1207,8),2)</f>
        <v>1</v>
      </c>
      <c r="G1207" s="2" t="n">
        <f aca="false">MOD(QUOTIENT($B1207,16),2)</f>
        <v>0</v>
      </c>
      <c r="H1207" s="2" t="n">
        <f aca="false">MOD(QUOTIENT($B1207,32),2)</f>
        <v>1</v>
      </c>
      <c r="I1207" s="2" t="n">
        <f aca="false">MOD(QUOTIENT($B1207,64),2)</f>
        <v>0</v>
      </c>
      <c r="J1207" s="5" t="n">
        <f aca="false">IF($C1207=const_zero,MIN(class_series_f_invested_usd,MAX(const_zero,$A1207)),const_zero)</f>
        <v>30000000</v>
      </c>
      <c r="K1207" s="5" t="n">
        <f aca="false">IF($D1207=const_zero,MIN(class_series_e_invested_usd,MAX(const_zero,$A1207-SUM($J1207:$J1207))),const_zero)</f>
        <v>0</v>
      </c>
      <c r="L1207" s="5" t="n">
        <f aca="false">IF($E1207=const_zero,MIN(class_series_d_invested_usd,MAX(const_zero,$A1207-SUM($J1207:$K1207))),const_zero)</f>
        <v>100000000</v>
      </c>
      <c r="M1207" s="5" t="n">
        <f aca="false">IF($F1207=const_zero,MIN(class_series_c_invested_usd,MAX(const_zero,$A1207-SUM($J1207:$L1207))),const_zero)</f>
        <v>0</v>
      </c>
      <c r="N1207" s="5" t="n">
        <f aca="false">IF($G1207=const_zero,MIN(class_series_b_invested_usd,MAX(const_zero,$A1207-SUM($J1207:$M1207))),const_zero)</f>
        <v>30000000</v>
      </c>
      <c r="O1207" s="5" t="n">
        <f aca="false">IF($H1207=const_zero,MIN(class_series_a_invested_usd,MAX(const_zero,$A1207-SUM($J1207:$N1207))),const_zero)</f>
        <v>0</v>
      </c>
      <c r="P1207" s="5" t="n">
        <f aca="false">IF($I1207=const_zero,MIN(class_seed_invested_usd,MAX(const_zero,$A1207-SUM($J1207:$O1207))),const_zero)</f>
        <v>5000000</v>
      </c>
      <c r="Q1207" s="5" t="n">
        <f aca="false">MAX(const_zero,$A1207-SUM($J1207:$P1207))</f>
        <v>1835000000</v>
      </c>
      <c r="R1207" s="9" t="n">
        <f aca="false">common_rsa_total+Sensitivity!$AE$1110+Sensitivity!$AJ$1110+IF($C1207=const_one,Sensitivity!$D$1110,const_zero)+IF($D1207=const_one,Sensitivity!$Y$1110,const_zero)+IF($E1207=const_one,Sensitivity!$V$1110,const_zero)+IF($F1207=const_one,Sensitivity!$S$1110,const_zero)+IF($G1207=const_one,Sensitivity!$P$1110,const_zero)+IF($H1207=const_one,Sensitivity!$M$1110,const_zero)+IF($I1207=const_one,Sensitivity!$J$1110,const_zero)</f>
        <v>22763312.6498648</v>
      </c>
      <c r="S1207" s="23" t="b">
        <f aca="false">IF($R1207&gt;const_zero,--($Q1207&gt;option_strike_usd*$R1207),const_zero)</f>
        <v>1</v>
      </c>
      <c r="T1207" s="7" t="n">
        <f aca="false">IF($R1207&gt;const_zero,IF($S1207=const_one,($Q1207+option_strike_usd*pre_f_options_issued)/($R1207+pre_f_options_issued),$Q1207/$R1207),const_zero)</f>
        <v>72.7339294520362</v>
      </c>
      <c r="U1207" s="5" t="n">
        <f aca="false">IF($C1207=const_one,Sensitivity!$D$1110*$T1207,const_zero)</f>
        <v>0</v>
      </c>
      <c r="V1207" s="5" t="n">
        <f aca="false">IF($D1207=const_one,Sensitivity!$Y$1110*$T1207,const_zero)</f>
        <v>443981061.492471</v>
      </c>
      <c r="W1207" s="5" t="n">
        <f aca="false">IF($E1207=const_one,Sensitivity!$V$1110*$T1207,const_zero)</f>
        <v>0</v>
      </c>
      <c r="X1207" s="5" t="n">
        <f aca="false">IF($F1207=const_one,Sensitivity!$S$1110*$T1207,const_zero)</f>
        <v>174561430.684887</v>
      </c>
      <c r="Y1207" s="5" t="n">
        <f aca="false">IF($G1207=const_one,Sensitivity!$P$1110*$T1207,const_zero)</f>
        <v>0</v>
      </c>
      <c r="Z1207" s="5" t="n">
        <f aca="false">IF($H1207=const_one,Sensitivity!$M$1110*$T1207,const_zero)</f>
        <v>363669647.260181</v>
      </c>
      <c r="AA1207" s="5" t="n">
        <f aca="false">IF($I1207=const_one,Sensitivity!$J$1110*$T1207,const_zero)</f>
        <v>0</v>
      </c>
      <c r="AB1207" s="5" t="n">
        <f aca="false">(Sensitivity!$AE$1110+Sensitivity!$AJ$1110)*$T1207</f>
        <v>18847671.8640457</v>
      </c>
      <c r="AC1207" s="5" t="n">
        <f aca="false">common_rsa_total*$T1207</f>
        <v>654605365.068326</v>
      </c>
      <c r="AD1207" s="5" t="n">
        <f aca="false">IF($S1207=const_one,pre_f_options_issued*($T1207-option_strike_usd),const_zero)</f>
        <v>179334823.63009</v>
      </c>
      <c r="AE1207" s="5" t="n">
        <f aca="false">J1207+U1207</f>
        <v>30000000</v>
      </c>
      <c r="AF1207" s="5" t="n">
        <f aca="false">K1207+V1207</f>
        <v>443981061.492471</v>
      </c>
      <c r="AG1207" s="5" t="n">
        <f aca="false">L1207+W1207</f>
        <v>100000000</v>
      </c>
      <c r="AH1207" s="5" t="n">
        <f aca="false">M1207+X1207</f>
        <v>174561430.684887</v>
      </c>
      <c r="AI1207" s="5" t="n">
        <f aca="false">N1207+Y1207</f>
        <v>30000000</v>
      </c>
      <c r="AJ1207" s="5" t="n">
        <f aca="false">O1207+Z1207</f>
        <v>363669647.260181</v>
      </c>
      <c r="AK1207" s="5" t="n">
        <f aca="false">P1207+AA1207</f>
        <v>5000000</v>
      </c>
      <c r="AL1207" s="5" t="n">
        <f aca="false">INDEX($AE$1165:$AE$1292,$B1207-$C1207*1+const_one)</f>
        <v>30000000</v>
      </c>
      <c r="AM1207" s="5" t="n">
        <f aca="false">INDEX($AF$1165:$AF$1292,$B1207-$D1207*2+const_one)</f>
        <v>300000000</v>
      </c>
      <c r="AN1207" s="5" t="n">
        <f aca="false">INDEX($AG$1165:$AG$1292,$B1207-$E1207*4+const_one)</f>
        <v>100000000</v>
      </c>
      <c r="AO1207" s="5" t="n">
        <f aca="false">INDEX($AH$1165:$AH$1292,$B1207-$F1207*8+const_one)</f>
        <v>60000000</v>
      </c>
      <c r="AP1207" s="5" t="n">
        <f aca="false">INDEX($AI$1165:$AI$1292,$B1207-$G1207*16+const_one)</f>
        <v>30000000</v>
      </c>
      <c r="AQ1207" s="5" t="n">
        <f aca="false">INDEX($AJ$1165:$AJ$1292,$B1207-$H1207*32+const_one)</f>
        <v>15000000</v>
      </c>
      <c r="AR1207" s="5" t="n">
        <f aca="false">INDEX($AK$1165:$AK$1292,$B1207-$I1207*64+const_one)</f>
        <v>5000000</v>
      </c>
      <c r="AS1207" s="5" t="n">
        <f aca="false">INDEX($AE$1165:$AE$1292,$B1207+(const_one-$C1207)*1+const_one)</f>
        <v>44698831.8354021</v>
      </c>
      <c r="AT1207" s="5" t="n">
        <f aca="false">INDEX($AF$1165:$AF$1292,$B1207+(const_one-$D1207)*2+const_one)</f>
        <v>443981061.492471</v>
      </c>
      <c r="AU1207" s="5" t="n">
        <f aca="false">INDEX($AG$1165:$AG$1292,$B1207+(const_one-$E1207)*4+const_one)</f>
        <v>123866201.307407</v>
      </c>
      <c r="AV1207" s="5" t="n">
        <f aca="false">INDEX($AH$1165:$AH$1292,$B1207+(const_one-$F1207)*8+const_one)</f>
        <v>174561430.684887</v>
      </c>
      <c r="AW1207" s="5" t="n">
        <f aca="false">INDEX($AI$1165:$AI$1292,$B1207+(const_one-$G1207)*16+const_one)</f>
        <v>198225171.599862</v>
      </c>
      <c r="AX1207" s="5" t="n">
        <f aca="false">INDEX($AJ$1165:$AJ$1292,$B1207+(const_one-$H1207)*32+const_one)</f>
        <v>363669647.260181</v>
      </c>
      <c r="AY1207" s="5" t="n">
        <f aca="false">INDEX($AK$1165:$AK$1292,$B1207+(const_one-$I1207)*64+const_one)</f>
        <v>304411486.825159</v>
      </c>
      <c r="AZ1207" s="5" t="n">
        <f aca="false">--($C1207=--(AS1207&gt;AL1207))</f>
        <v>0</v>
      </c>
      <c r="BA1207" s="5" t="n">
        <f aca="false">--($D1207=--(AT1207&gt;AM1207))</f>
        <v>1</v>
      </c>
      <c r="BB1207" s="5" t="n">
        <f aca="false">--($E1207=--(AU1207&gt;AN1207))</f>
        <v>0</v>
      </c>
      <c r="BC1207" s="5" t="n">
        <f aca="false">--($F1207=--(AV1207&gt;AO1207))</f>
        <v>1</v>
      </c>
      <c r="BD1207" s="5" t="n">
        <f aca="false">--($G1207=--(AW1207&gt;AP1207))</f>
        <v>0</v>
      </c>
      <c r="BE1207" s="5" t="n">
        <f aca="false">--($H1207=--(AX1207&gt;AQ1207))</f>
        <v>1</v>
      </c>
      <c r="BF1207" s="5" t="n">
        <f aca="false">--($I1207=--(AY1207&gt;AR1207))</f>
        <v>0</v>
      </c>
      <c r="BG1207" s="5" t="n">
        <f aca="false">SUM(AZ1207:BF1207)</f>
        <v>3</v>
      </c>
      <c r="BH1207" s="5" t="n">
        <f aca="false">SUM(AE1207:AK1207)+AB1207+AC1207+AD1207</f>
        <v>2000000000</v>
      </c>
    </row>
    <row r="1208" customFormat="false" ht="15" hidden="true" customHeight="false" outlineLevel="0" collapsed="false">
      <c r="A1208" s="5" t="n">
        <f aca="false">sensitivity_exit_usd</f>
        <v>2000000000</v>
      </c>
      <c r="B1208" s="2" t="n">
        <f aca="false">ROW()-ROW($B$1165)</f>
        <v>43</v>
      </c>
      <c r="C1208" s="2" t="n">
        <f aca="false">MOD(QUOTIENT($B1208,1),2)</f>
        <v>1</v>
      </c>
      <c r="D1208" s="2" t="n">
        <f aca="false">MOD(QUOTIENT($B1208,2),2)</f>
        <v>1</v>
      </c>
      <c r="E1208" s="2" t="n">
        <f aca="false">MOD(QUOTIENT($B1208,4),2)</f>
        <v>0</v>
      </c>
      <c r="F1208" s="2" t="n">
        <f aca="false">MOD(QUOTIENT($B1208,8),2)</f>
        <v>1</v>
      </c>
      <c r="G1208" s="2" t="n">
        <f aca="false">MOD(QUOTIENT($B1208,16),2)</f>
        <v>0</v>
      </c>
      <c r="H1208" s="2" t="n">
        <f aca="false">MOD(QUOTIENT($B1208,32),2)</f>
        <v>1</v>
      </c>
      <c r="I1208" s="2" t="n">
        <f aca="false">MOD(QUOTIENT($B1208,64),2)</f>
        <v>0</v>
      </c>
      <c r="J1208" s="5" t="n">
        <f aca="false">IF($C1208=const_zero,MIN(class_series_f_invested_usd,MAX(const_zero,$A1208)),const_zero)</f>
        <v>0</v>
      </c>
      <c r="K1208" s="5" t="n">
        <f aca="false">IF($D1208=const_zero,MIN(class_series_e_invested_usd,MAX(const_zero,$A1208-SUM($J1208:$J1208))),const_zero)</f>
        <v>0</v>
      </c>
      <c r="L1208" s="5" t="n">
        <f aca="false">IF($E1208=const_zero,MIN(class_series_d_invested_usd,MAX(const_zero,$A1208-SUM($J1208:$K1208))),const_zero)</f>
        <v>100000000</v>
      </c>
      <c r="M1208" s="5" t="n">
        <f aca="false">IF($F1208=const_zero,MIN(class_series_c_invested_usd,MAX(const_zero,$A1208-SUM($J1208:$L1208))),const_zero)</f>
        <v>0</v>
      </c>
      <c r="N1208" s="5" t="n">
        <f aca="false">IF($G1208=const_zero,MIN(class_series_b_invested_usd,MAX(const_zero,$A1208-SUM($J1208:$M1208))),const_zero)</f>
        <v>30000000</v>
      </c>
      <c r="O1208" s="5" t="n">
        <f aca="false">IF($H1208=const_zero,MIN(class_series_a_invested_usd,MAX(const_zero,$A1208-SUM($J1208:$N1208))),const_zero)</f>
        <v>0</v>
      </c>
      <c r="P1208" s="5" t="n">
        <f aca="false">IF($I1208=const_zero,MIN(class_seed_invested_usd,MAX(const_zero,$A1208-SUM($J1208:$O1208))),const_zero)</f>
        <v>5000000</v>
      </c>
      <c r="Q1208" s="5" t="n">
        <f aca="false">MAX(const_zero,$A1208-SUM($J1208:$P1208))</f>
        <v>1865000000</v>
      </c>
      <c r="R1208" s="9" t="n">
        <f aca="false">common_rsa_total+Sensitivity!$AE$1110+Sensitivity!$AJ$1110+IF($C1208=const_one,Sensitivity!$D$1110,const_zero)+IF($D1208=const_one,Sensitivity!$Y$1110,const_zero)+IF($E1208=const_one,Sensitivity!$V$1110,const_zero)+IF($F1208=const_one,Sensitivity!$S$1110,const_zero)+IF($G1208=const_one,Sensitivity!$P$1110,const_zero)+IF($H1208=const_one,Sensitivity!$M$1110,const_zero)+IF($I1208=const_one,Sensitivity!$J$1110,const_zero)</f>
        <v>23382821.010658</v>
      </c>
      <c r="S1208" s="23" t="b">
        <f aca="false">IF($R1208&gt;const_zero,--($Q1208&gt;option_strike_usd*$R1208),const_zero)</f>
        <v>1</v>
      </c>
      <c r="T1208" s="7" t="n">
        <f aca="false">IF($R1208&gt;const_zero,IF($S1208=const_one,($Q1208+option_strike_usd*pre_f_options_issued)/($R1208+pre_f_options_issued),$Q1208/$R1208),const_zero)</f>
        <v>72.1521042559853</v>
      </c>
      <c r="U1208" s="5" t="n">
        <f aca="false">IF($C1208=const_one,Sensitivity!$D$1110*$T1208,const_zero)</f>
        <v>44698831.8354021</v>
      </c>
      <c r="V1208" s="5" t="n">
        <f aca="false">IF($D1208=const_one,Sensitivity!$Y$1110*$T1208,const_zero)</f>
        <v>440429495.255202</v>
      </c>
      <c r="W1208" s="5" t="n">
        <f aca="false">IF($E1208=const_one,Sensitivity!$V$1110*$T1208,const_zero)</f>
        <v>0</v>
      </c>
      <c r="X1208" s="5" t="n">
        <f aca="false">IF($F1208=const_one,Sensitivity!$S$1110*$T1208,const_zero)</f>
        <v>173165050.214365</v>
      </c>
      <c r="Y1208" s="5" t="n">
        <f aca="false">IF($G1208=const_one,Sensitivity!$P$1110*$T1208,const_zero)</f>
        <v>0</v>
      </c>
      <c r="Z1208" s="5" t="n">
        <f aca="false">IF($H1208=const_one,Sensitivity!$M$1110*$T1208,const_zero)</f>
        <v>360760521.279926</v>
      </c>
      <c r="AA1208" s="5" t="n">
        <f aca="false">IF($I1208=const_one,Sensitivity!$J$1110*$T1208,const_zero)</f>
        <v>0</v>
      </c>
      <c r="AB1208" s="5" t="n">
        <f aca="false">(Sensitivity!$AE$1110+Sensitivity!$AJ$1110)*$T1208</f>
        <v>18696902.4712738</v>
      </c>
      <c r="AC1208" s="5" t="n">
        <f aca="false">common_rsa_total*$T1208</f>
        <v>649368938.303868</v>
      </c>
      <c r="AD1208" s="5" t="n">
        <f aca="false">IF($S1208=const_one,pre_f_options_issued*($T1208-option_strike_usd),const_zero)</f>
        <v>177880260.639963</v>
      </c>
      <c r="AE1208" s="5" t="n">
        <f aca="false">J1208+U1208</f>
        <v>44698831.8354021</v>
      </c>
      <c r="AF1208" s="5" t="n">
        <f aca="false">K1208+V1208</f>
        <v>440429495.255202</v>
      </c>
      <c r="AG1208" s="5" t="n">
        <f aca="false">L1208+W1208</f>
        <v>100000000</v>
      </c>
      <c r="AH1208" s="5" t="n">
        <f aca="false">M1208+X1208</f>
        <v>173165050.214365</v>
      </c>
      <c r="AI1208" s="5" t="n">
        <f aca="false">N1208+Y1208</f>
        <v>30000000</v>
      </c>
      <c r="AJ1208" s="5" t="n">
        <f aca="false">O1208+Z1208</f>
        <v>360760521.279926</v>
      </c>
      <c r="AK1208" s="5" t="n">
        <f aca="false">P1208+AA1208</f>
        <v>5000000</v>
      </c>
      <c r="AL1208" s="5" t="n">
        <f aca="false">INDEX($AE$1165:$AE$1292,$B1208-$C1208*1+const_one)</f>
        <v>30000000</v>
      </c>
      <c r="AM1208" s="5" t="n">
        <f aca="false">INDEX($AF$1165:$AF$1292,$B1208-$D1208*2+const_one)</f>
        <v>300000000</v>
      </c>
      <c r="AN1208" s="5" t="n">
        <f aca="false">INDEX($AG$1165:$AG$1292,$B1208-$E1208*4+const_one)</f>
        <v>100000000</v>
      </c>
      <c r="AO1208" s="5" t="n">
        <f aca="false">INDEX($AH$1165:$AH$1292,$B1208-$F1208*8+const_one)</f>
        <v>60000000</v>
      </c>
      <c r="AP1208" s="5" t="n">
        <f aca="false">INDEX($AI$1165:$AI$1292,$B1208-$G1208*16+const_one)</f>
        <v>30000000</v>
      </c>
      <c r="AQ1208" s="5" t="n">
        <f aca="false">INDEX($AJ$1165:$AJ$1292,$B1208-$H1208*32+const_one)</f>
        <v>15000000</v>
      </c>
      <c r="AR1208" s="5" t="n">
        <f aca="false">INDEX($AK$1165:$AK$1292,$B1208-$I1208*64+const_one)</f>
        <v>5000000</v>
      </c>
      <c r="AS1208" s="5" t="n">
        <f aca="false">INDEX($AE$1165:$AE$1292,$B1208+(const_one-$C1208)*1+const_one)</f>
        <v>44698831.8354021</v>
      </c>
      <c r="AT1208" s="5" t="n">
        <f aca="false">INDEX($AF$1165:$AF$1292,$B1208+(const_one-$D1208)*2+const_one)</f>
        <v>440429495.255202</v>
      </c>
      <c r="AU1208" s="5" t="n">
        <f aca="false">INDEX($AG$1165:$AG$1292,$B1208+(const_one-$E1208)*4+const_one)</f>
        <v>122961626.890834</v>
      </c>
      <c r="AV1208" s="5" t="n">
        <f aca="false">INDEX($AH$1165:$AH$1292,$B1208+(const_one-$F1208)*8+const_one)</f>
        <v>173165050.214365</v>
      </c>
      <c r="AW1208" s="5" t="n">
        <f aca="false">INDEX($AI$1165:$AI$1292,$B1208+(const_one-$G1208)*16+const_one)</f>
        <v>197089473.978301</v>
      </c>
      <c r="AX1208" s="5" t="n">
        <f aca="false">INDEX($AJ$1165:$AJ$1292,$B1208+(const_one-$H1208)*32+const_one)</f>
        <v>360760521.279926</v>
      </c>
      <c r="AY1208" s="5" t="n">
        <f aca="false">INDEX($AK$1165:$AK$1292,$B1208+(const_one-$I1208)*64+const_one)</f>
        <v>303162071.779936</v>
      </c>
      <c r="AZ1208" s="5" t="n">
        <f aca="false">--($C1208=--(AS1208&gt;AL1208))</f>
        <v>1</v>
      </c>
      <c r="BA1208" s="5" t="n">
        <f aca="false">--($D1208=--(AT1208&gt;AM1208))</f>
        <v>1</v>
      </c>
      <c r="BB1208" s="5" t="n">
        <f aca="false">--($E1208=--(AU1208&gt;AN1208))</f>
        <v>0</v>
      </c>
      <c r="BC1208" s="5" t="n">
        <f aca="false">--($F1208=--(AV1208&gt;AO1208))</f>
        <v>1</v>
      </c>
      <c r="BD1208" s="5" t="n">
        <f aca="false">--($G1208=--(AW1208&gt;AP1208))</f>
        <v>0</v>
      </c>
      <c r="BE1208" s="5" t="n">
        <f aca="false">--($H1208=--(AX1208&gt;AQ1208))</f>
        <v>1</v>
      </c>
      <c r="BF1208" s="5" t="n">
        <f aca="false">--($I1208=--(AY1208&gt;AR1208))</f>
        <v>0</v>
      </c>
      <c r="BG1208" s="5" t="n">
        <f aca="false">SUM(AZ1208:BF1208)</f>
        <v>4</v>
      </c>
      <c r="BH1208" s="5" t="n">
        <f aca="false">SUM(AE1208:AK1208)+AB1208+AC1208+AD1208</f>
        <v>2000000000</v>
      </c>
    </row>
    <row r="1209" customFormat="false" ht="15" hidden="true" customHeight="false" outlineLevel="0" collapsed="false">
      <c r="A1209" s="5" t="n">
        <f aca="false">sensitivity_exit_usd</f>
        <v>2000000000</v>
      </c>
      <c r="B1209" s="2" t="n">
        <f aca="false">ROW()-ROW($B$1165)</f>
        <v>44</v>
      </c>
      <c r="C1209" s="2" t="n">
        <f aca="false">MOD(QUOTIENT($B1209,1),2)</f>
        <v>0</v>
      </c>
      <c r="D1209" s="2" t="n">
        <f aca="false">MOD(QUOTIENT($B1209,2),2)</f>
        <v>0</v>
      </c>
      <c r="E1209" s="2" t="n">
        <f aca="false">MOD(QUOTIENT($B1209,4),2)</f>
        <v>1</v>
      </c>
      <c r="F1209" s="2" t="n">
        <f aca="false">MOD(QUOTIENT($B1209,8),2)</f>
        <v>1</v>
      </c>
      <c r="G1209" s="2" t="n">
        <f aca="false">MOD(QUOTIENT($B1209,16),2)</f>
        <v>0</v>
      </c>
      <c r="H1209" s="2" t="n">
        <f aca="false">MOD(QUOTIENT($B1209,32),2)</f>
        <v>1</v>
      </c>
      <c r="I1209" s="2" t="n">
        <f aca="false">MOD(QUOTIENT($B1209,64),2)</f>
        <v>0</v>
      </c>
      <c r="J1209" s="5" t="n">
        <f aca="false">IF($C1209=const_zero,MIN(class_series_f_invested_usd,MAX(const_zero,$A1209)),const_zero)</f>
        <v>30000000</v>
      </c>
      <c r="K1209" s="5" t="n">
        <f aca="false">IF($D1209=const_zero,MIN(class_series_e_invested_usd,MAX(const_zero,$A1209-SUM($J1209:$J1209))),const_zero)</f>
        <v>300000000</v>
      </c>
      <c r="L1209" s="5" t="n">
        <f aca="false">IF($E1209=const_zero,MIN(class_series_d_invested_usd,MAX(const_zero,$A1209-SUM($J1209:$K1209))),const_zero)</f>
        <v>0</v>
      </c>
      <c r="M1209" s="5" t="n">
        <f aca="false">IF($F1209=const_zero,MIN(class_series_c_invested_usd,MAX(const_zero,$A1209-SUM($J1209:$L1209))),const_zero)</f>
        <v>0</v>
      </c>
      <c r="N1209" s="5" t="n">
        <f aca="false">IF($G1209=const_zero,MIN(class_series_b_invested_usd,MAX(const_zero,$A1209-SUM($J1209:$M1209))),const_zero)</f>
        <v>30000000</v>
      </c>
      <c r="O1209" s="5" t="n">
        <f aca="false">IF($H1209=const_zero,MIN(class_series_a_invested_usd,MAX(const_zero,$A1209-SUM($J1209:$N1209))),const_zero)</f>
        <v>0</v>
      </c>
      <c r="P1209" s="5" t="n">
        <f aca="false">IF($I1209=const_zero,MIN(class_seed_invested_usd,MAX(const_zero,$A1209-SUM($J1209:$O1209))),const_zero)</f>
        <v>5000000</v>
      </c>
      <c r="Q1209" s="5" t="n">
        <f aca="false">MAX(const_zero,$A1209-SUM($J1209:$P1209))</f>
        <v>1635000000</v>
      </c>
      <c r="R1209" s="9" t="n">
        <f aca="false">common_rsa_total+Sensitivity!$AE$1110+Sensitivity!$AJ$1110+IF($C1209=const_one,Sensitivity!$D$1110,const_zero)+IF($D1209=const_one,Sensitivity!$Y$1110,const_zero)+IF($E1209=const_one,Sensitivity!$V$1110,const_zero)+IF($F1209=const_one,Sensitivity!$S$1110,const_zero)+IF($G1209=const_one,Sensitivity!$P$1110,const_zero)+IF($H1209=const_one,Sensitivity!$M$1110,const_zero)+IF($I1209=const_one,Sensitivity!$J$1110,const_zero)</f>
        <v>18384546.5545552</v>
      </c>
      <c r="S1209" s="23" t="b">
        <f aca="false">IF($R1209&gt;const_zero,--($Q1209&gt;option_strike_usd*$R1209),const_zero)</f>
        <v>1</v>
      </c>
      <c r="T1209" s="7" t="n">
        <f aca="false">IF($R1209&gt;const_zero,IF($S1209=const_one,($Q1209+option_strike_usd*pre_f_options_issued)/($R1209+pre_f_options_issued),$Q1209/$R1209),const_zero)</f>
        <v>78.4072565675525</v>
      </c>
      <c r="U1209" s="5" t="n">
        <f aca="false">IF($C1209=const_one,Sensitivity!$D$1110*$T1209,const_zero)</f>
        <v>0</v>
      </c>
      <c r="V1209" s="5" t="n">
        <f aca="false">IF($D1209=const_one,Sensitivity!$Y$1110*$T1209,const_zero)</f>
        <v>0</v>
      </c>
      <c r="W1209" s="5" t="n">
        <f aca="false">IF($E1209=const_one,Sensitivity!$V$1110*$T1209,const_zero)</f>
        <v>135285039.713066</v>
      </c>
      <c r="X1209" s="5" t="n">
        <f aca="false">IF($F1209=const_one,Sensitivity!$S$1110*$T1209,const_zero)</f>
        <v>188177415.762126</v>
      </c>
      <c r="Y1209" s="5" t="n">
        <f aca="false">IF($G1209=const_one,Sensitivity!$P$1110*$T1209,const_zero)</f>
        <v>0</v>
      </c>
      <c r="Z1209" s="5" t="n">
        <f aca="false">IF($H1209=const_one,Sensitivity!$M$1110*$T1209,const_zero)</f>
        <v>392036282.837762</v>
      </c>
      <c r="AA1209" s="5" t="n">
        <f aca="false">IF($I1209=const_one,Sensitivity!$J$1110*$T1209,const_zero)</f>
        <v>0</v>
      </c>
      <c r="AB1209" s="5" t="n">
        <f aca="false">(Sensitivity!$AE$1110+Sensitivity!$AJ$1110)*$T1209</f>
        <v>20317811.160193</v>
      </c>
      <c r="AC1209" s="5" t="n">
        <f aca="false">common_rsa_total*$T1209</f>
        <v>705665309.107972</v>
      </c>
      <c r="AD1209" s="5" t="n">
        <f aca="false">IF($S1209=const_one,pre_f_options_issued*($T1209-option_strike_usd),const_zero)</f>
        <v>193518141.418881</v>
      </c>
      <c r="AE1209" s="5" t="n">
        <f aca="false">J1209+U1209</f>
        <v>30000000</v>
      </c>
      <c r="AF1209" s="5" t="n">
        <f aca="false">K1209+V1209</f>
        <v>300000000</v>
      </c>
      <c r="AG1209" s="5" t="n">
        <f aca="false">L1209+W1209</f>
        <v>135285039.713066</v>
      </c>
      <c r="AH1209" s="5" t="n">
        <f aca="false">M1209+X1209</f>
        <v>188177415.762126</v>
      </c>
      <c r="AI1209" s="5" t="n">
        <f aca="false">N1209+Y1209</f>
        <v>30000000</v>
      </c>
      <c r="AJ1209" s="5" t="n">
        <f aca="false">O1209+Z1209</f>
        <v>392036282.837762</v>
      </c>
      <c r="AK1209" s="5" t="n">
        <f aca="false">P1209+AA1209</f>
        <v>5000000</v>
      </c>
      <c r="AL1209" s="5" t="n">
        <f aca="false">INDEX($AE$1165:$AE$1292,$B1209-$C1209*1+const_one)</f>
        <v>30000000</v>
      </c>
      <c r="AM1209" s="5" t="n">
        <f aca="false">INDEX($AF$1165:$AF$1292,$B1209-$D1209*2+const_one)</f>
        <v>300000000</v>
      </c>
      <c r="AN1209" s="5" t="n">
        <f aca="false">INDEX($AG$1165:$AG$1292,$B1209-$E1209*4+const_one)</f>
        <v>100000000</v>
      </c>
      <c r="AO1209" s="5" t="n">
        <f aca="false">INDEX($AH$1165:$AH$1292,$B1209-$F1209*8+const_one)</f>
        <v>60000000</v>
      </c>
      <c r="AP1209" s="5" t="n">
        <f aca="false">INDEX($AI$1165:$AI$1292,$B1209-$G1209*16+const_one)</f>
        <v>30000000</v>
      </c>
      <c r="AQ1209" s="5" t="n">
        <f aca="false">INDEX($AJ$1165:$AJ$1292,$B1209-$H1209*32+const_one)</f>
        <v>15000000</v>
      </c>
      <c r="AR1209" s="5" t="n">
        <f aca="false">INDEX($AK$1165:$AK$1292,$B1209-$I1209*64+const_one)</f>
        <v>5000000</v>
      </c>
      <c r="AS1209" s="5" t="n">
        <f aca="false">INDEX($AE$1165:$AE$1292,$B1209+(const_one-$C1209)*1+const_one)</f>
        <v>48038855.7269386</v>
      </c>
      <c r="AT1209" s="5" t="n">
        <f aca="false">INDEX($AF$1165:$AF$1292,$B1209+(const_one-$D1209)*2+const_one)</f>
        <v>438214453.933148</v>
      </c>
      <c r="AU1209" s="5" t="n">
        <f aca="false">INDEX($AG$1165:$AG$1292,$B1209+(const_one-$E1209)*4+const_one)</f>
        <v>135285039.713066</v>
      </c>
      <c r="AV1209" s="5" t="n">
        <f aca="false">INDEX($AH$1165:$AH$1292,$B1209+(const_one-$F1209)*8+const_one)</f>
        <v>188177415.762126</v>
      </c>
      <c r="AW1209" s="5" t="n">
        <f aca="false">INDEX($AI$1165:$AI$1292,$B1209+(const_one-$G1209)*16+const_one)</f>
        <v>209445048.017709</v>
      </c>
      <c r="AX1209" s="5" t="n">
        <f aca="false">INDEX($AJ$1165:$AJ$1292,$B1209+(const_one-$H1209)*32+const_one)</f>
        <v>392036282.837762</v>
      </c>
      <c r="AY1209" s="5" t="n">
        <f aca="false">INDEX($AK$1165:$AK$1292,$B1209+(const_one-$I1209)*64+const_one)</f>
        <v>317274246.341965</v>
      </c>
      <c r="AZ1209" s="5" t="n">
        <f aca="false">--($C1209=--(AS1209&gt;AL1209))</f>
        <v>0</v>
      </c>
      <c r="BA1209" s="5" t="n">
        <f aca="false">--($D1209=--(AT1209&gt;AM1209))</f>
        <v>0</v>
      </c>
      <c r="BB1209" s="5" t="n">
        <f aca="false">--($E1209=--(AU1209&gt;AN1209))</f>
        <v>1</v>
      </c>
      <c r="BC1209" s="5" t="n">
        <f aca="false">--($F1209=--(AV1209&gt;AO1209))</f>
        <v>1</v>
      </c>
      <c r="BD1209" s="5" t="n">
        <f aca="false">--($G1209=--(AW1209&gt;AP1209))</f>
        <v>0</v>
      </c>
      <c r="BE1209" s="5" t="n">
        <f aca="false">--($H1209=--(AX1209&gt;AQ1209))</f>
        <v>1</v>
      </c>
      <c r="BF1209" s="5" t="n">
        <f aca="false">--($I1209=--(AY1209&gt;AR1209))</f>
        <v>0</v>
      </c>
      <c r="BG1209" s="5" t="n">
        <f aca="false">SUM(AZ1209:BF1209)</f>
        <v>3</v>
      </c>
      <c r="BH1209" s="5" t="n">
        <f aca="false">SUM(AE1209:AK1209)+AB1209+AC1209+AD1209</f>
        <v>2000000000</v>
      </c>
    </row>
    <row r="1210" customFormat="false" ht="15" hidden="true" customHeight="false" outlineLevel="0" collapsed="false">
      <c r="A1210" s="5" t="n">
        <f aca="false">sensitivity_exit_usd</f>
        <v>2000000000</v>
      </c>
      <c r="B1210" s="2" t="n">
        <f aca="false">ROW()-ROW($B$1165)</f>
        <v>45</v>
      </c>
      <c r="C1210" s="2" t="n">
        <f aca="false">MOD(QUOTIENT($B1210,1),2)</f>
        <v>1</v>
      </c>
      <c r="D1210" s="2" t="n">
        <f aca="false">MOD(QUOTIENT($B1210,2),2)</f>
        <v>0</v>
      </c>
      <c r="E1210" s="2" t="n">
        <f aca="false">MOD(QUOTIENT($B1210,4),2)</f>
        <v>1</v>
      </c>
      <c r="F1210" s="2" t="n">
        <f aca="false">MOD(QUOTIENT($B1210,8),2)</f>
        <v>1</v>
      </c>
      <c r="G1210" s="2" t="n">
        <f aca="false">MOD(QUOTIENT($B1210,16),2)</f>
        <v>0</v>
      </c>
      <c r="H1210" s="2" t="n">
        <f aca="false">MOD(QUOTIENT($B1210,32),2)</f>
        <v>1</v>
      </c>
      <c r="I1210" s="2" t="n">
        <f aca="false">MOD(QUOTIENT($B1210,64),2)</f>
        <v>0</v>
      </c>
      <c r="J1210" s="5" t="n">
        <f aca="false">IF($C1210=const_zero,MIN(class_series_f_invested_usd,MAX(const_zero,$A1210)),const_zero)</f>
        <v>0</v>
      </c>
      <c r="K1210" s="5" t="n">
        <f aca="false">IF($D1210=const_zero,MIN(class_series_e_invested_usd,MAX(const_zero,$A1210-SUM($J1210:$J1210))),const_zero)</f>
        <v>300000000</v>
      </c>
      <c r="L1210" s="5" t="n">
        <f aca="false">IF($E1210=const_zero,MIN(class_series_d_invested_usd,MAX(const_zero,$A1210-SUM($J1210:$K1210))),const_zero)</f>
        <v>0</v>
      </c>
      <c r="M1210" s="5" t="n">
        <f aca="false">IF($F1210=const_zero,MIN(class_series_c_invested_usd,MAX(const_zero,$A1210-SUM($J1210:$L1210))),const_zero)</f>
        <v>0</v>
      </c>
      <c r="N1210" s="5" t="n">
        <f aca="false">IF($G1210=const_zero,MIN(class_series_b_invested_usd,MAX(const_zero,$A1210-SUM($J1210:$M1210))),const_zero)</f>
        <v>30000000</v>
      </c>
      <c r="O1210" s="5" t="n">
        <f aca="false">IF($H1210=const_zero,MIN(class_series_a_invested_usd,MAX(const_zero,$A1210-SUM($J1210:$N1210))),const_zero)</f>
        <v>0</v>
      </c>
      <c r="P1210" s="5" t="n">
        <f aca="false">IF($I1210=const_zero,MIN(class_seed_invested_usd,MAX(const_zero,$A1210-SUM($J1210:$O1210))),const_zero)</f>
        <v>5000000</v>
      </c>
      <c r="Q1210" s="5" t="n">
        <f aca="false">MAX(const_zero,$A1210-SUM($J1210:$P1210))</f>
        <v>1665000000</v>
      </c>
      <c r="R1210" s="9" t="n">
        <f aca="false">common_rsa_total+Sensitivity!$AE$1110+Sensitivity!$AJ$1110+IF($C1210=const_one,Sensitivity!$D$1110,const_zero)+IF($D1210=const_one,Sensitivity!$Y$1110,const_zero)+IF($E1210=const_one,Sensitivity!$V$1110,const_zero)+IF($F1210=const_one,Sensitivity!$S$1110,const_zero)+IF($G1210=const_one,Sensitivity!$P$1110,const_zero)+IF($H1210=const_one,Sensitivity!$M$1110,const_zero)+IF($I1210=const_one,Sensitivity!$J$1110,const_zero)</f>
        <v>19004054.9153483</v>
      </c>
      <c r="S1210" s="23" t="b">
        <f aca="false">IF($R1210&gt;const_zero,--($Q1210&gt;option_strike_usd*$R1210),const_zero)</f>
        <v>1</v>
      </c>
      <c r="T1210" s="7" t="n">
        <f aca="false">IF($R1210&gt;const_zero,IF($S1210=const_one,($Q1210+option_strike_usd*pre_f_options_issued)/($R1210+pre_f_options_issued),$Q1210/$R1210),const_zero)</f>
        <v>77.5435147726412</v>
      </c>
      <c r="U1210" s="5" t="n">
        <f aca="false">IF($C1210=const_one,Sensitivity!$D$1110*$T1210,const_zero)</f>
        <v>48038855.7269386</v>
      </c>
      <c r="V1210" s="5" t="n">
        <f aca="false">IF($D1210=const_one,Sensitivity!$Y$1110*$T1210,const_zero)</f>
        <v>0</v>
      </c>
      <c r="W1210" s="5" t="n">
        <f aca="false">IF($E1210=const_one,Sensitivity!$V$1110*$T1210,const_zero)</f>
        <v>133794726.849922</v>
      </c>
      <c r="X1210" s="5" t="n">
        <f aca="false">IF($F1210=const_one,Sensitivity!$S$1110*$T1210,const_zero)</f>
        <v>186104435.454339</v>
      </c>
      <c r="Y1210" s="5" t="n">
        <f aca="false">IF($G1210=const_one,Sensitivity!$P$1110*$T1210,const_zero)</f>
        <v>0</v>
      </c>
      <c r="Z1210" s="5" t="n">
        <f aca="false">IF($H1210=const_one,Sensitivity!$M$1110*$T1210,const_zero)</f>
        <v>387717573.863206</v>
      </c>
      <c r="AA1210" s="5" t="n">
        <f aca="false">IF($I1210=const_one,Sensitivity!$J$1110*$T1210,const_zero)</f>
        <v>0</v>
      </c>
      <c r="AB1210" s="5" t="n">
        <f aca="false">(Sensitivity!$AE$1110+Sensitivity!$AJ$1110)*$T1210</f>
        <v>20093988.2202199</v>
      </c>
      <c r="AC1210" s="5" t="n">
        <f aca="false">common_rsa_total*$T1210</f>
        <v>697891632.953771</v>
      </c>
      <c r="AD1210" s="5" t="n">
        <f aca="false">IF($S1210=const_one,pre_f_options_issued*($T1210-option_strike_usd),const_zero)</f>
        <v>191358786.931603</v>
      </c>
      <c r="AE1210" s="5" t="n">
        <f aca="false">J1210+U1210</f>
        <v>48038855.7269386</v>
      </c>
      <c r="AF1210" s="5" t="n">
        <f aca="false">K1210+V1210</f>
        <v>300000000</v>
      </c>
      <c r="AG1210" s="5" t="n">
        <f aca="false">L1210+W1210</f>
        <v>133794726.849922</v>
      </c>
      <c r="AH1210" s="5" t="n">
        <f aca="false">M1210+X1210</f>
        <v>186104435.454339</v>
      </c>
      <c r="AI1210" s="5" t="n">
        <f aca="false">N1210+Y1210</f>
        <v>30000000</v>
      </c>
      <c r="AJ1210" s="5" t="n">
        <f aca="false">O1210+Z1210</f>
        <v>387717573.863206</v>
      </c>
      <c r="AK1210" s="5" t="n">
        <f aca="false">P1210+AA1210</f>
        <v>5000000</v>
      </c>
      <c r="AL1210" s="5" t="n">
        <f aca="false">INDEX($AE$1165:$AE$1292,$B1210-$C1210*1+const_one)</f>
        <v>30000000</v>
      </c>
      <c r="AM1210" s="5" t="n">
        <f aca="false">INDEX($AF$1165:$AF$1292,$B1210-$D1210*2+const_one)</f>
        <v>300000000</v>
      </c>
      <c r="AN1210" s="5" t="n">
        <f aca="false">INDEX($AG$1165:$AG$1292,$B1210-$E1210*4+const_one)</f>
        <v>100000000</v>
      </c>
      <c r="AO1210" s="5" t="n">
        <f aca="false">INDEX($AH$1165:$AH$1292,$B1210-$F1210*8+const_one)</f>
        <v>60000000</v>
      </c>
      <c r="AP1210" s="5" t="n">
        <f aca="false">INDEX($AI$1165:$AI$1292,$B1210-$G1210*16+const_one)</f>
        <v>30000000</v>
      </c>
      <c r="AQ1210" s="5" t="n">
        <f aca="false">INDEX($AJ$1165:$AJ$1292,$B1210-$H1210*32+const_one)</f>
        <v>15000000</v>
      </c>
      <c r="AR1210" s="5" t="n">
        <f aca="false">INDEX($AK$1165:$AK$1292,$B1210-$I1210*64+const_one)</f>
        <v>5000000</v>
      </c>
      <c r="AS1210" s="5" t="n">
        <f aca="false">INDEX($AE$1165:$AE$1292,$B1210+(const_one-$C1210)*1+const_one)</f>
        <v>48038855.7269386</v>
      </c>
      <c r="AT1210" s="5" t="n">
        <f aca="false">INDEX($AF$1165:$AF$1292,$B1210+(const_one-$D1210)*2+const_one)</f>
        <v>435014246.129757</v>
      </c>
      <c r="AU1210" s="5" t="n">
        <f aca="false">INDEX($AG$1165:$AG$1292,$B1210+(const_one-$E1210)*4+const_one)</f>
        <v>133794726.849922</v>
      </c>
      <c r="AV1210" s="5" t="n">
        <f aca="false">INDEX($AH$1165:$AH$1292,$B1210+(const_one-$F1210)*8+const_one)</f>
        <v>186104435.454339</v>
      </c>
      <c r="AW1210" s="5" t="n">
        <f aca="false">INDEX($AI$1165:$AI$1292,$B1210+(const_one-$G1210)*16+const_one)</f>
        <v>207822746.789972</v>
      </c>
      <c r="AX1210" s="5" t="n">
        <f aca="false">INDEX($AJ$1165:$AJ$1292,$B1210+(const_one-$H1210)*32+const_one)</f>
        <v>387717573.863206</v>
      </c>
      <c r="AY1210" s="5" t="n">
        <f aca="false">INDEX($AK$1165:$AK$1292,$B1210+(const_one-$I1210)*64+const_one)</f>
        <v>315517758.573513</v>
      </c>
      <c r="AZ1210" s="5" t="n">
        <f aca="false">--($C1210=--(AS1210&gt;AL1210))</f>
        <v>1</v>
      </c>
      <c r="BA1210" s="5" t="n">
        <f aca="false">--($D1210=--(AT1210&gt;AM1210))</f>
        <v>0</v>
      </c>
      <c r="BB1210" s="5" t="n">
        <f aca="false">--($E1210=--(AU1210&gt;AN1210))</f>
        <v>1</v>
      </c>
      <c r="BC1210" s="5" t="n">
        <f aca="false">--($F1210=--(AV1210&gt;AO1210))</f>
        <v>1</v>
      </c>
      <c r="BD1210" s="5" t="n">
        <f aca="false">--($G1210=--(AW1210&gt;AP1210))</f>
        <v>0</v>
      </c>
      <c r="BE1210" s="5" t="n">
        <f aca="false">--($H1210=--(AX1210&gt;AQ1210))</f>
        <v>1</v>
      </c>
      <c r="BF1210" s="5" t="n">
        <f aca="false">--($I1210=--(AY1210&gt;AR1210))</f>
        <v>0</v>
      </c>
      <c r="BG1210" s="5" t="n">
        <f aca="false">SUM(AZ1210:BF1210)</f>
        <v>4</v>
      </c>
      <c r="BH1210" s="5" t="n">
        <f aca="false">SUM(AE1210:AK1210)+AB1210+AC1210+AD1210</f>
        <v>2000000000</v>
      </c>
    </row>
    <row r="1211" customFormat="false" ht="15" hidden="true" customHeight="false" outlineLevel="0" collapsed="false">
      <c r="A1211" s="5" t="n">
        <f aca="false">sensitivity_exit_usd</f>
        <v>2000000000</v>
      </c>
      <c r="B1211" s="2" t="n">
        <f aca="false">ROW()-ROW($B$1165)</f>
        <v>46</v>
      </c>
      <c r="C1211" s="2" t="n">
        <f aca="false">MOD(QUOTIENT($B1211,1),2)</f>
        <v>0</v>
      </c>
      <c r="D1211" s="2" t="n">
        <f aca="false">MOD(QUOTIENT($B1211,2),2)</f>
        <v>1</v>
      </c>
      <c r="E1211" s="2" t="n">
        <f aca="false">MOD(QUOTIENT($B1211,4),2)</f>
        <v>1</v>
      </c>
      <c r="F1211" s="2" t="n">
        <f aca="false">MOD(QUOTIENT($B1211,8),2)</f>
        <v>1</v>
      </c>
      <c r="G1211" s="2" t="n">
        <f aca="false">MOD(QUOTIENT($B1211,16),2)</f>
        <v>0</v>
      </c>
      <c r="H1211" s="2" t="n">
        <f aca="false">MOD(QUOTIENT($B1211,32),2)</f>
        <v>1</v>
      </c>
      <c r="I1211" s="2" t="n">
        <f aca="false">MOD(QUOTIENT($B1211,64),2)</f>
        <v>0</v>
      </c>
      <c r="J1211" s="5" t="n">
        <f aca="false">IF($C1211=const_zero,MIN(class_series_f_invested_usd,MAX(const_zero,$A1211)),const_zero)</f>
        <v>30000000</v>
      </c>
      <c r="K1211" s="5" t="n">
        <f aca="false">IF($D1211=const_zero,MIN(class_series_e_invested_usd,MAX(const_zero,$A1211-SUM($J1211:$J1211))),const_zero)</f>
        <v>0</v>
      </c>
      <c r="L1211" s="5" t="n">
        <f aca="false">IF($E1211=const_zero,MIN(class_series_d_invested_usd,MAX(const_zero,$A1211-SUM($J1211:$K1211))),const_zero)</f>
        <v>0</v>
      </c>
      <c r="M1211" s="5" t="n">
        <f aca="false">IF($F1211=const_zero,MIN(class_series_c_invested_usd,MAX(const_zero,$A1211-SUM($J1211:$L1211))),const_zero)</f>
        <v>0</v>
      </c>
      <c r="N1211" s="5" t="n">
        <f aca="false">IF($G1211=const_zero,MIN(class_series_b_invested_usd,MAX(const_zero,$A1211-SUM($J1211:$M1211))),const_zero)</f>
        <v>30000000</v>
      </c>
      <c r="O1211" s="5" t="n">
        <f aca="false">IF($H1211=const_zero,MIN(class_series_a_invested_usd,MAX(const_zero,$A1211-SUM($J1211:$N1211))),const_zero)</f>
        <v>0</v>
      </c>
      <c r="P1211" s="5" t="n">
        <f aca="false">IF($I1211=const_zero,MIN(class_seed_invested_usd,MAX(const_zero,$A1211-SUM($J1211:$O1211))),const_zero)</f>
        <v>5000000</v>
      </c>
      <c r="Q1211" s="5" t="n">
        <f aca="false">MAX(const_zero,$A1211-SUM($J1211:$P1211))</f>
        <v>1935000000</v>
      </c>
      <c r="R1211" s="9" t="n">
        <f aca="false">common_rsa_total+Sensitivity!$AE$1110+Sensitivity!$AJ$1110+IF($C1211=const_one,Sensitivity!$D$1110,const_zero)+IF($D1211=const_one,Sensitivity!$Y$1110,const_zero)+IF($E1211=const_one,Sensitivity!$V$1110,const_zero)+IF($F1211=const_one,Sensitivity!$S$1110,const_zero)+IF($G1211=const_one,Sensitivity!$P$1110,const_zero)+IF($H1211=const_one,Sensitivity!$M$1110,const_zero)+IF($I1211=const_one,Sensitivity!$J$1110,const_zero)</f>
        <v>24488727.4346113</v>
      </c>
      <c r="S1211" s="23" t="b">
        <f aca="false">IF($R1211&gt;const_zero,--($Q1211&gt;option_strike_usd*$R1211),const_zero)</f>
        <v>1</v>
      </c>
      <c r="T1211" s="7" t="n">
        <f aca="false">IF($R1211&gt;const_zero,IF($S1211=const_one,($Q1211+option_strike_usd*pre_f_options_issued)/($R1211+pre_f_options_issued),$Q1211/$R1211),const_zero)</f>
        <v>71.7892314372438</v>
      </c>
      <c r="U1211" s="5" t="n">
        <f aca="false">IF($C1211=const_one,Sensitivity!$D$1110*$T1211,const_zero)</f>
        <v>0</v>
      </c>
      <c r="V1211" s="5" t="n">
        <f aca="false">IF($D1211=const_one,Sensitivity!$Y$1110*$T1211,const_zero)</f>
        <v>438214453.933148</v>
      </c>
      <c r="W1211" s="5" t="n">
        <f aca="false">IF($E1211=const_one,Sensitivity!$V$1110*$T1211,const_zero)</f>
        <v>123866201.307407</v>
      </c>
      <c r="X1211" s="5" t="n">
        <f aca="false">IF($F1211=const_one,Sensitivity!$S$1110*$T1211,const_zero)</f>
        <v>172294155.449385</v>
      </c>
      <c r="Y1211" s="5" t="n">
        <f aca="false">IF($G1211=const_one,Sensitivity!$P$1110*$T1211,const_zero)</f>
        <v>0</v>
      </c>
      <c r="Z1211" s="5" t="n">
        <f aca="false">IF($H1211=const_one,Sensitivity!$M$1110*$T1211,const_zero)</f>
        <v>358946157.186219</v>
      </c>
      <c r="AA1211" s="5" t="n">
        <f aca="false">IF($I1211=const_one,Sensitivity!$J$1110*$T1211,const_zero)</f>
        <v>0</v>
      </c>
      <c r="AB1211" s="5" t="n">
        <f aca="false">(Sensitivity!$AE$1110+Sensitivity!$AJ$1110)*$T1211</f>
        <v>18602870.5955378</v>
      </c>
      <c r="AC1211" s="5" t="n">
        <f aca="false">common_rsa_total*$T1211</f>
        <v>646103082.935194</v>
      </c>
      <c r="AD1211" s="5" t="n">
        <f aca="false">IF($S1211=const_one,pre_f_options_issued*($T1211-option_strike_usd),const_zero)</f>
        <v>176973078.593109</v>
      </c>
      <c r="AE1211" s="5" t="n">
        <f aca="false">J1211+U1211</f>
        <v>30000000</v>
      </c>
      <c r="AF1211" s="5" t="n">
        <f aca="false">K1211+V1211</f>
        <v>438214453.933148</v>
      </c>
      <c r="AG1211" s="5" t="n">
        <f aca="false">L1211+W1211</f>
        <v>123866201.307407</v>
      </c>
      <c r="AH1211" s="5" t="n">
        <f aca="false">M1211+X1211</f>
        <v>172294155.449385</v>
      </c>
      <c r="AI1211" s="5" t="n">
        <f aca="false">N1211+Y1211</f>
        <v>30000000</v>
      </c>
      <c r="AJ1211" s="5" t="n">
        <f aca="false">O1211+Z1211</f>
        <v>358946157.186219</v>
      </c>
      <c r="AK1211" s="5" t="n">
        <f aca="false">P1211+AA1211</f>
        <v>5000000</v>
      </c>
      <c r="AL1211" s="5" t="n">
        <f aca="false">INDEX($AE$1165:$AE$1292,$B1211-$C1211*1+const_one)</f>
        <v>30000000</v>
      </c>
      <c r="AM1211" s="5" t="n">
        <f aca="false">INDEX($AF$1165:$AF$1292,$B1211-$D1211*2+const_one)</f>
        <v>300000000</v>
      </c>
      <c r="AN1211" s="5" t="n">
        <f aca="false">INDEX($AG$1165:$AG$1292,$B1211-$E1211*4+const_one)</f>
        <v>100000000</v>
      </c>
      <c r="AO1211" s="5" t="n">
        <f aca="false">INDEX($AH$1165:$AH$1292,$B1211-$F1211*8+const_one)</f>
        <v>60000000</v>
      </c>
      <c r="AP1211" s="5" t="n">
        <f aca="false">INDEX($AI$1165:$AI$1292,$B1211-$G1211*16+const_one)</f>
        <v>30000000</v>
      </c>
      <c r="AQ1211" s="5" t="n">
        <f aca="false">INDEX($AJ$1165:$AJ$1292,$B1211-$H1211*32+const_one)</f>
        <v>15000000</v>
      </c>
      <c r="AR1211" s="5" t="n">
        <f aca="false">INDEX($AK$1165:$AK$1292,$B1211-$I1211*64+const_one)</f>
        <v>5000000</v>
      </c>
      <c r="AS1211" s="5" t="n">
        <f aca="false">INDEX($AE$1165:$AE$1292,$B1211+(const_one-$C1211)*1+const_one)</f>
        <v>44149242.5989573</v>
      </c>
      <c r="AT1211" s="5" t="n">
        <f aca="false">INDEX($AF$1165:$AF$1292,$B1211+(const_one-$D1211)*2+const_one)</f>
        <v>438214453.933148</v>
      </c>
      <c r="AU1211" s="5" t="n">
        <f aca="false">INDEX($AG$1165:$AG$1292,$B1211+(const_one-$E1211)*4+const_one)</f>
        <v>123866201.307407</v>
      </c>
      <c r="AV1211" s="5" t="n">
        <f aca="false">INDEX($AH$1165:$AH$1292,$B1211+(const_one-$F1211)*8+const_one)</f>
        <v>172294155.449385</v>
      </c>
      <c r="AW1211" s="5" t="n">
        <f aca="false">INDEX($AI$1165:$AI$1292,$B1211+(const_one-$G1211)*16+const_one)</f>
        <v>196823957.030857</v>
      </c>
      <c r="AX1211" s="5" t="n">
        <f aca="false">INDEX($AJ$1165:$AJ$1292,$B1211+(const_one-$H1211)*32+const_one)</f>
        <v>358946157.186219</v>
      </c>
      <c r="AY1211" s="5" t="n">
        <f aca="false">INDEX($AK$1165:$AK$1292,$B1211+(const_one-$I1211)*64+const_one)</f>
        <v>303622581.418829</v>
      </c>
      <c r="AZ1211" s="5" t="n">
        <f aca="false">--($C1211=--(AS1211&gt;AL1211))</f>
        <v>0</v>
      </c>
      <c r="BA1211" s="5" t="n">
        <f aca="false">--($D1211=--(AT1211&gt;AM1211))</f>
        <v>1</v>
      </c>
      <c r="BB1211" s="5" t="n">
        <f aca="false">--($E1211=--(AU1211&gt;AN1211))</f>
        <v>1</v>
      </c>
      <c r="BC1211" s="5" t="n">
        <f aca="false">--($F1211=--(AV1211&gt;AO1211))</f>
        <v>1</v>
      </c>
      <c r="BD1211" s="5" t="n">
        <f aca="false">--($G1211=--(AW1211&gt;AP1211))</f>
        <v>0</v>
      </c>
      <c r="BE1211" s="5" t="n">
        <f aca="false">--($H1211=--(AX1211&gt;AQ1211))</f>
        <v>1</v>
      </c>
      <c r="BF1211" s="5" t="n">
        <f aca="false">--($I1211=--(AY1211&gt;AR1211))</f>
        <v>0</v>
      </c>
      <c r="BG1211" s="5" t="n">
        <f aca="false">SUM(AZ1211:BF1211)</f>
        <v>4</v>
      </c>
      <c r="BH1211" s="5" t="n">
        <f aca="false">SUM(AE1211:AK1211)+AB1211+AC1211+AD1211</f>
        <v>2000000000</v>
      </c>
    </row>
    <row r="1212" customFormat="false" ht="15" hidden="true" customHeight="false" outlineLevel="0" collapsed="false">
      <c r="A1212" s="5" t="n">
        <f aca="false">sensitivity_exit_usd</f>
        <v>2000000000</v>
      </c>
      <c r="B1212" s="2" t="n">
        <f aca="false">ROW()-ROW($B$1165)</f>
        <v>47</v>
      </c>
      <c r="C1212" s="2" t="n">
        <f aca="false">MOD(QUOTIENT($B1212,1),2)</f>
        <v>1</v>
      </c>
      <c r="D1212" s="2" t="n">
        <f aca="false">MOD(QUOTIENT($B1212,2),2)</f>
        <v>1</v>
      </c>
      <c r="E1212" s="2" t="n">
        <f aca="false">MOD(QUOTIENT($B1212,4),2)</f>
        <v>1</v>
      </c>
      <c r="F1212" s="2" t="n">
        <f aca="false">MOD(QUOTIENT($B1212,8),2)</f>
        <v>1</v>
      </c>
      <c r="G1212" s="2" t="n">
        <f aca="false">MOD(QUOTIENT($B1212,16),2)</f>
        <v>0</v>
      </c>
      <c r="H1212" s="2" t="n">
        <f aca="false">MOD(QUOTIENT($B1212,32),2)</f>
        <v>1</v>
      </c>
      <c r="I1212" s="2" t="n">
        <f aca="false">MOD(QUOTIENT($B1212,64),2)</f>
        <v>0</v>
      </c>
      <c r="J1212" s="5" t="n">
        <f aca="false">IF($C1212=const_zero,MIN(class_series_f_invested_usd,MAX(const_zero,$A1212)),const_zero)</f>
        <v>0</v>
      </c>
      <c r="K1212" s="5" t="n">
        <f aca="false">IF($D1212=const_zero,MIN(class_series_e_invested_usd,MAX(const_zero,$A1212-SUM($J1212:$J1212))),const_zero)</f>
        <v>0</v>
      </c>
      <c r="L1212" s="5" t="n">
        <f aca="false">IF($E1212=const_zero,MIN(class_series_d_invested_usd,MAX(const_zero,$A1212-SUM($J1212:$K1212))),const_zero)</f>
        <v>0</v>
      </c>
      <c r="M1212" s="5" t="n">
        <f aca="false">IF($F1212=const_zero,MIN(class_series_c_invested_usd,MAX(const_zero,$A1212-SUM($J1212:$L1212))),const_zero)</f>
        <v>0</v>
      </c>
      <c r="N1212" s="5" t="n">
        <f aca="false">IF($G1212=const_zero,MIN(class_series_b_invested_usd,MAX(const_zero,$A1212-SUM($J1212:$M1212))),const_zero)</f>
        <v>30000000</v>
      </c>
      <c r="O1212" s="5" t="n">
        <f aca="false">IF($H1212=const_zero,MIN(class_series_a_invested_usd,MAX(const_zero,$A1212-SUM($J1212:$N1212))),const_zero)</f>
        <v>0</v>
      </c>
      <c r="P1212" s="5" t="n">
        <f aca="false">IF($I1212=const_zero,MIN(class_seed_invested_usd,MAX(const_zero,$A1212-SUM($J1212:$O1212))),const_zero)</f>
        <v>5000000</v>
      </c>
      <c r="Q1212" s="5" t="n">
        <f aca="false">MAX(const_zero,$A1212-SUM($J1212:$P1212))</f>
        <v>1965000000</v>
      </c>
      <c r="R1212" s="9" t="n">
        <f aca="false">common_rsa_total+Sensitivity!$AE$1110+Sensitivity!$AJ$1110+IF($C1212=const_one,Sensitivity!$D$1110,const_zero)+IF($D1212=const_one,Sensitivity!$Y$1110,const_zero)+IF($E1212=const_one,Sensitivity!$V$1110,const_zero)+IF($F1212=const_one,Sensitivity!$S$1110,const_zero)+IF($G1212=const_one,Sensitivity!$P$1110,const_zero)+IF($H1212=const_one,Sensitivity!$M$1110,const_zero)+IF($I1212=const_one,Sensitivity!$J$1110,const_zero)</f>
        <v>25108235.7954044</v>
      </c>
      <c r="S1212" s="23" t="b">
        <f aca="false">IF($R1212&gt;const_zero,--($Q1212&gt;option_strike_usd*$R1212),const_zero)</f>
        <v>1</v>
      </c>
      <c r="T1212" s="7" t="n">
        <f aca="false">IF($R1212&gt;const_zero,IF($S1212=const_one,($Q1212+option_strike_usd*pre_f_options_issued)/($R1212+pre_f_options_issued),$Q1212/$R1212),const_zero)</f>
        <v>71.2649665331931</v>
      </c>
      <c r="U1212" s="5" t="n">
        <f aca="false">IF($C1212=const_one,Sensitivity!$D$1110*$T1212,const_zero)</f>
        <v>44149242.5989573</v>
      </c>
      <c r="V1212" s="5" t="n">
        <f aca="false">IF($D1212=const_one,Sensitivity!$Y$1110*$T1212,const_zero)</f>
        <v>435014246.129757</v>
      </c>
      <c r="W1212" s="5" t="n">
        <f aca="false">IF($E1212=const_one,Sensitivity!$V$1110*$T1212,const_zero)</f>
        <v>122961626.890834</v>
      </c>
      <c r="X1212" s="5" t="n">
        <f aca="false">IF($F1212=const_one,Sensitivity!$S$1110*$T1212,const_zero)</f>
        <v>171035919.679663</v>
      </c>
      <c r="Y1212" s="5" t="n">
        <f aca="false">IF($G1212=const_one,Sensitivity!$P$1110*$T1212,const_zero)</f>
        <v>0</v>
      </c>
      <c r="Z1212" s="5" t="n">
        <f aca="false">IF($H1212=const_one,Sensitivity!$M$1110*$T1212,const_zero)</f>
        <v>356324832.665965</v>
      </c>
      <c r="AA1212" s="5" t="n">
        <f aca="false">IF($I1212=const_one,Sensitivity!$J$1110*$T1212,const_zero)</f>
        <v>0</v>
      </c>
      <c r="AB1212" s="5" t="n">
        <f aca="false">(Sensitivity!$AE$1110+Sensitivity!$AJ$1110)*$T1212</f>
        <v>18467016.9031026</v>
      </c>
      <c r="AC1212" s="5" t="n">
        <f aca="false">common_rsa_total*$T1212</f>
        <v>641384698.798737</v>
      </c>
      <c r="AD1212" s="5" t="n">
        <f aca="false">IF($S1212=const_one,pre_f_options_issued*($T1212-option_strike_usd),const_zero)</f>
        <v>175662416.332983</v>
      </c>
      <c r="AE1212" s="5" t="n">
        <f aca="false">J1212+U1212</f>
        <v>44149242.5989573</v>
      </c>
      <c r="AF1212" s="5" t="n">
        <f aca="false">K1212+V1212</f>
        <v>435014246.129757</v>
      </c>
      <c r="AG1212" s="5" t="n">
        <f aca="false">L1212+W1212</f>
        <v>122961626.890834</v>
      </c>
      <c r="AH1212" s="5" t="n">
        <f aca="false">M1212+X1212</f>
        <v>171035919.679663</v>
      </c>
      <c r="AI1212" s="5" t="n">
        <f aca="false">N1212+Y1212</f>
        <v>30000000</v>
      </c>
      <c r="AJ1212" s="5" t="n">
        <f aca="false">O1212+Z1212</f>
        <v>356324832.665965</v>
      </c>
      <c r="AK1212" s="5" t="n">
        <f aca="false">P1212+AA1212</f>
        <v>5000000</v>
      </c>
      <c r="AL1212" s="5" t="n">
        <f aca="false">INDEX($AE$1165:$AE$1292,$B1212-$C1212*1+const_one)</f>
        <v>30000000</v>
      </c>
      <c r="AM1212" s="5" t="n">
        <f aca="false">INDEX($AF$1165:$AF$1292,$B1212-$D1212*2+const_one)</f>
        <v>300000000</v>
      </c>
      <c r="AN1212" s="5" t="n">
        <f aca="false">INDEX($AG$1165:$AG$1292,$B1212-$E1212*4+const_one)</f>
        <v>100000000</v>
      </c>
      <c r="AO1212" s="5" t="n">
        <f aca="false">INDEX($AH$1165:$AH$1292,$B1212-$F1212*8+const_one)</f>
        <v>60000000</v>
      </c>
      <c r="AP1212" s="5" t="n">
        <f aca="false">INDEX($AI$1165:$AI$1292,$B1212-$G1212*16+const_one)</f>
        <v>30000000</v>
      </c>
      <c r="AQ1212" s="5" t="n">
        <f aca="false">INDEX($AJ$1165:$AJ$1292,$B1212-$H1212*32+const_one)</f>
        <v>15000000</v>
      </c>
      <c r="AR1212" s="5" t="n">
        <f aca="false">INDEX($AK$1165:$AK$1292,$B1212-$I1212*64+const_one)</f>
        <v>5000000</v>
      </c>
      <c r="AS1212" s="5" t="n">
        <f aca="false">INDEX($AE$1165:$AE$1292,$B1212+(const_one-$C1212)*1+const_one)</f>
        <v>44149242.5989573</v>
      </c>
      <c r="AT1212" s="5" t="n">
        <f aca="false">INDEX($AF$1165:$AF$1292,$B1212+(const_one-$D1212)*2+const_one)</f>
        <v>435014246.129757</v>
      </c>
      <c r="AU1212" s="5" t="n">
        <f aca="false">INDEX($AG$1165:$AG$1292,$B1212+(const_one-$E1212)*4+const_one)</f>
        <v>122961626.890834</v>
      </c>
      <c r="AV1212" s="5" t="n">
        <f aca="false">INDEX($AH$1165:$AH$1292,$B1212+(const_one-$F1212)*8+const_one)</f>
        <v>171035919.679663</v>
      </c>
      <c r="AW1212" s="5" t="n">
        <f aca="false">INDEX($AI$1165:$AI$1292,$B1212+(const_one-$G1212)*16+const_one)</f>
        <v>195780640.219052</v>
      </c>
      <c r="AX1212" s="5" t="n">
        <f aca="false">INDEX($AJ$1165:$AJ$1292,$B1212+(const_one-$H1212)*32+const_one)</f>
        <v>356324832.665965</v>
      </c>
      <c r="AY1212" s="5" t="n">
        <f aca="false">INDEX($AK$1165:$AK$1292,$B1212+(const_one-$I1212)*64+const_one)</f>
        <v>302454265.293001</v>
      </c>
      <c r="AZ1212" s="5" t="n">
        <f aca="false">--($C1212=--(AS1212&gt;AL1212))</f>
        <v>1</v>
      </c>
      <c r="BA1212" s="5" t="n">
        <f aca="false">--($D1212=--(AT1212&gt;AM1212))</f>
        <v>1</v>
      </c>
      <c r="BB1212" s="5" t="n">
        <f aca="false">--($E1212=--(AU1212&gt;AN1212))</f>
        <v>1</v>
      </c>
      <c r="BC1212" s="5" t="n">
        <f aca="false">--($F1212=--(AV1212&gt;AO1212))</f>
        <v>1</v>
      </c>
      <c r="BD1212" s="5" t="n">
        <f aca="false">--($G1212=--(AW1212&gt;AP1212))</f>
        <v>0</v>
      </c>
      <c r="BE1212" s="5" t="n">
        <f aca="false">--($H1212=--(AX1212&gt;AQ1212))</f>
        <v>1</v>
      </c>
      <c r="BF1212" s="5" t="n">
        <f aca="false">--($I1212=--(AY1212&gt;AR1212))</f>
        <v>0</v>
      </c>
      <c r="BG1212" s="5" t="n">
        <f aca="false">SUM(AZ1212:BF1212)</f>
        <v>5</v>
      </c>
      <c r="BH1212" s="5" t="n">
        <f aca="false">SUM(AE1212:AK1212)+AB1212+AC1212+AD1212</f>
        <v>2000000000</v>
      </c>
    </row>
    <row r="1213" customFormat="false" ht="15" hidden="true" customHeight="false" outlineLevel="0" collapsed="false">
      <c r="A1213" s="5" t="n">
        <f aca="false">sensitivity_exit_usd</f>
        <v>2000000000</v>
      </c>
      <c r="B1213" s="2" t="n">
        <f aca="false">ROW()-ROW($B$1165)</f>
        <v>48</v>
      </c>
      <c r="C1213" s="2" t="n">
        <f aca="false">MOD(QUOTIENT($B1213,1),2)</f>
        <v>0</v>
      </c>
      <c r="D1213" s="2" t="n">
        <f aca="false">MOD(QUOTIENT($B1213,2),2)</f>
        <v>0</v>
      </c>
      <c r="E1213" s="2" t="n">
        <f aca="false">MOD(QUOTIENT($B1213,4),2)</f>
        <v>0</v>
      </c>
      <c r="F1213" s="2" t="n">
        <f aca="false">MOD(QUOTIENT($B1213,8),2)</f>
        <v>0</v>
      </c>
      <c r="G1213" s="2" t="n">
        <f aca="false">MOD(QUOTIENT($B1213,16),2)</f>
        <v>1</v>
      </c>
      <c r="H1213" s="2" t="n">
        <f aca="false">MOD(QUOTIENT($B1213,32),2)</f>
        <v>1</v>
      </c>
      <c r="I1213" s="2" t="n">
        <f aca="false">MOD(QUOTIENT($B1213,64),2)</f>
        <v>0</v>
      </c>
      <c r="J1213" s="5" t="n">
        <f aca="false">IF($C1213=const_zero,MIN(class_series_f_invested_usd,MAX(const_zero,$A1213)),const_zero)</f>
        <v>30000000</v>
      </c>
      <c r="K1213" s="5" t="n">
        <f aca="false">IF($D1213=const_zero,MIN(class_series_e_invested_usd,MAX(const_zero,$A1213-SUM($J1213:$J1213))),const_zero)</f>
        <v>300000000</v>
      </c>
      <c r="L1213" s="5" t="n">
        <f aca="false">IF($E1213=const_zero,MIN(class_series_d_invested_usd,MAX(const_zero,$A1213-SUM($J1213:$K1213))),const_zero)</f>
        <v>100000000</v>
      </c>
      <c r="M1213" s="5" t="n">
        <f aca="false">IF($F1213=const_zero,MIN(class_series_c_invested_usd,MAX(const_zero,$A1213-SUM($J1213:$L1213))),const_zero)</f>
        <v>60000000</v>
      </c>
      <c r="N1213" s="5" t="n">
        <f aca="false">IF($G1213=const_zero,MIN(class_series_b_invested_usd,MAX(const_zero,$A1213-SUM($J1213:$M1213))),const_zero)</f>
        <v>0</v>
      </c>
      <c r="O1213" s="5" t="n">
        <f aca="false">IF($H1213=const_zero,MIN(class_series_a_invested_usd,MAX(const_zero,$A1213-SUM($J1213:$N1213))),const_zero)</f>
        <v>0</v>
      </c>
      <c r="P1213" s="5" t="n">
        <f aca="false">IF($I1213=const_zero,MIN(class_seed_invested_usd,MAX(const_zero,$A1213-SUM($J1213:$O1213))),const_zero)</f>
        <v>5000000</v>
      </c>
      <c r="Q1213" s="5" t="n">
        <f aca="false">MAX(const_zero,$A1213-SUM($J1213:$P1213))</f>
        <v>1505000000</v>
      </c>
      <c r="R1213" s="9" t="n">
        <f aca="false">common_rsa_total+Sensitivity!$AE$1110+Sensitivity!$AJ$1110+IF($C1213=const_one,Sensitivity!$D$1110,const_zero)+IF($D1213=const_one,Sensitivity!$Y$1110,const_zero)+IF($E1213=const_one,Sensitivity!$V$1110,const_zero)+IF($F1213=const_one,Sensitivity!$S$1110,const_zero)+IF($G1213=const_one,Sensitivity!$P$1110,const_zero)+IF($H1213=const_one,Sensitivity!$M$1110,const_zero)+IF($I1213=const_one,Sensitivity!$J$1110,const_zero)</f>
        <v>17259131.7698087</v>
      </c>
      <c r="S1213" s="23" t="b">
        <f aca="false">IF($R1213&gt;const_zero,--($Q1213&gt;option_strike_usd*$R1213),const_zero)</f>
        <v>1</v>
      </c>
      <c r="T1213" s="7" t="n">
        <f aca="false">IF($R1213&gt;const_zero,IF($S1213=const_one,($Q1213+option_strike_usd*pre_f_options_issued)/($R1213+pre_f_options_issued),$Q1213/$R1213),const_zero)</f>
        <v>76.2938380877348</v>
      </c>
      <c r="U1213" s="5" t="n">
        <f aca="false">IF($C1213=const_one,Sensitivity!$D$1110*$T1213,const_zero)</f>
        <v>0</v>
      </c>
      <c r="V1213" s="5" t="n">
        <f aca="false">IF($D1213=const_one,Sensitivity!$Y$1110*$T1213,const_zero)</f>
        <v>0</v>
      </c>
      <c r="W1213" s="5" t="n">
        <f aca="false">IF($E1213=const_one,Sensitivity!$V$1110*$T1213,const_zero)</f>
        <v>0</v>
      </c>
      <c r="X1213" s="5" t="n">
        <f aca="false">IF($F1213=const_one,Sensitivity!$S$1110*$T1213,const_zero)</f>
        <v>0</v>
      </c>
      <c r="Y1213" s="5" t="n">
        <f aca="false">IF($G1213=const_one,Sensitivity!$P$1110*$T1213,const_zero)</f>
        <v>228881514.263204</v>
      </c>
      <c r="Z1213" s="5" t="n">
        <f aca="false">IF($H1213=const_one,Sensitivity!$M$1110*$T1213,const_zero)</f>
        <v>381469190.438674</v>
      </c>
      <c r="AA1213" s="5" t="n">
        <f aca="false">IF($I1213=const_one,Sensitivity!$J$1110*$T1213,const_zero)</f>
        <v>0</v>
      </c>
      <c r="AB1213" s="5" t="n">
        <f aca="false">(Sensitivity!$AE$1110+Sensitivity!$AJ$1110)*$T1213</f>
        <v>19770157.2891715</v>
      </c>
      <c r="AC1213" s="5" t="n">
        <f aca="false">common_rsa_total*$T1213</f>
        <v>686644542.789613</v>
      </c>
      <c r="AD1213" s="5" t="n">
        <f aca="false">IF($S1213=const_one,pre_f_options_issued*($T1213-option_strike_usd),const_zero)</f>
        <v>188234595.219337</v>
      </c>
      <c r="AE1213" s="5" t="n">
        <f aca="false">J1213+U1213</f>
        <v>30000000</v>
      </c>
      <c r="AF1213" s="5" t="n">
        <f aca="false">K1213+V1213</f>
        <v>300000000</v>
      </c>
      <c r="AG1213" s="5" t="n">
        <f aca="false">L1213+W1213</f>
        <v>100000000</v>
      </c>
      <c r="AH1213" s="5" t="n">
        <f aca="false">M1213+X1213</f>
        <v>60000000</v>
      </c>
      <c r="AI1213" s="5" t="n">
        <f aca="false">N1213+Y1213</f>
        <v>228881514.263204</v>
      </c>
      <c r="AJ1213" s="5" t="n">
        <f aca="false">O1213+Z1213</f>
        <v>381469190.438674</v>
      </c>
      <c r="AK1213" s="5" t="n">
        <f aca="false">P1213+AA1213</f>
        <v>5000000</v>
      </c>
      <c r="AL1213" s="5" t="n">
        <f aca="false">INDEX($AE$1165:$AE$1292,$B1213-$C1213*1+const_one)</f>
        <v>30000000</v>
      </c>
      <c r="AM1213" s="5" t="n">
        <f aca="false">INDEX($AF$1165:$AF$1292,$B1213-$D1213*2+const_one)</f>
        <v>300000000</v>
      </c>
      <c r="AN1213" s="5" t="n">
        <f aca="false">INDEX($AG$1165:$AG$1292,$B1213-$E1213*4+const_one)</f>
        <v>100000000</v>
      </c>
      <c r="AO1213" s="5" t="n">
        <f aca="false">INDEX($AH$1165:$AH$1292,$B1213-$F1213*8+const_one)</f>
        <v>60000000</v>
      </c>
      <c r="AP1213" s="5" t="n">
        <f aca="false">INDEX($AI$1165:$AI$1292,$B1213-$G1213*16+const_one)</f>
        <v>30000000</v>
      </c>
      <c r="AQ1213" s="5" t="n">
        <f aca="false">INDEX($AJ$1165:$AJ$1292,$B1213-$H1213*32+const_one)</f>
        <v>15000000</v>
      </c>
      <c r="AR1213" s="5" t="n">
        <f aca="false">INDEX($AK$1165:$AK$1292,$B1213-$I1213*64+const_one)</f>
        <v>5000000</v>
      </c>
      <c r="AS1213" s="5" t="n">
        <f aca="false">INDEX($AE$1165:$AE$1292,$B1213+(const_one-$C1213)*1+const_one)</f>
        <v>46739826.5348014</v>
      </c>
      <c r="AT1213" s="5" t="n">
        <f aca="false">INDEX($AF$1165:$AF$1292,$B1213+(const_one-$D1213)*2+const_one)</f>
        <v>426600686.852043</v>
      </c>
      <c r="AU1213" s="5" t="n">
        <f aca="false">INDEX($AG$1165:$AG$1292,$B1213+(const_one-$E1213)*4+const_one)</f>
        <v>129097640.456922</v>
      </c>
      <c r="AV1213" s="5" t="n">
        <f aca="false">INDEX($AH$1165:$AH$1292,$B1213+(const_one-$F1213)*8+const_one)</f>
        <v>169771994.637698</v>
      </c>
      <c r="AW1213" s="5" t="n">
        <f aca="false">INDEX($AI$1165:$AI$1292,$B1213+(const_one-$G1213)*16+const_one)</f>
        <v>228881514.263204</v>
      </c>
      <c r="AX1213" s="5" t="n">
        <f aca="false">INDEX($AJ$1165:$AJ$1292,$B1213+(const_one-$H1213)*32+const_one)</f>
        <v>381469190.438674</v>
      </c>
      <c r="AY1213" s="5" t="n">
        <f aca="false">INDEX($AK$1165:$AK$1292,$B1213+(const_one-$I1213)*64+const_one)</f>
        <v>305442859.237161</v>
      </c>
      <c r="AZ1213" s="5" t="n">
        <f aca="false">--($C1213=--(AS1213&gt;AL1213))</f>
        <v>0</v>
      </c>
      <c r="BA1213" s="5" t="n">
        <f aca="false">--($D1213=--(AT1213&gt;AM1213))</f>
        <v>0</v>
      </c>
      <c r="BB1213" s="5" t="n">
        <f aca="false">--($E1213=--(AU1213&gt;AN1213))</f>
        <v>0</v>
      </c>
      <c r="BC1213" s="5" t="n">
        <f aca="false">--($F1213=--(AV1213&gt;AO1213))</f>
        <v>0</v>
      </c>
      <c r="BD1213" s="5" t="n">
        <f aca="false">--($G1213=--(AW1213&gt;AP1213))</f>
        <v>1</v>
      </c>
      <c r="BE1213" s="5" t="n">
        <f aca="false">--($H1213=--(AX1213&gt;AQ1213))</f>
        <v>1</v>
      </c>
      <c r="BF1213" s="5" t="n">
        <f aca="false">--($I1213=--(AY1213&gt;AR1213))</f>
        <v>0</v>
      </c>
      <c r="BG1213" s="5" t="n">
        <f aca="false">SUM(AZ1213:BF1213)</f>
        <v>2</v>
      </c>
      <c r="BH1213" s="5" t="n">
        <f aca="false">SUM(AE1213:AK1213)+AB1213+AC1213+AD1213</f>
        <v>2000000000</v>
      </c>
    </row>
    <row r="1214" customFormat="false" ht="15" hidden="true" customHeight="false" outlineLevel="0" collapsed="false">
      <c r="A1214" s="5" t="n">
        <f aca="false">sensitivity_exit_usd</f>
        <v>2000000000</v>
      </c>
      <c r="B1214" s="2" t="n">
        <f aca="false">ROW()-ROW($B$1165)</f>
        <v>49</v>
      </c>
      <c r="C1214" s="2" t="n">
        <f aca="false">MOD(QUOTIENT($B1214,1),2)</f>
        <v>1</v>
      </c>
      <c r="D1214" s="2" t="n">
        <f aca="false">MOD(QUOTIENT($B1214,2),2)</f>
        <v>0</v>
      </c>
      <c r="E1214" s="2" t="n">
        <f aca="false">MOD(QUOTIENT($B1214,4),2)</f>
        <v>0</v>
      </c>
      <c r="F1214" s="2" t="n">
        <f aca="false">MOD(QUOTIENT($B1214,8),2)</f>
        <v>0</v>
      </c>
      <c r="G1214" s="2" t="n">
        <f aca="false">MOD(QUOTIENT($B1214,16),2)</f>
        <v>1</v>
      </c>
      <c r="H1214" s="2" t="n">
        <f aca="false">MOD(QUOTIENT($B1214,32),2)</f>
        <v>1</v>
      </c>
      <c r="I1214" s="2" t="n">
        <f aca="false">MOD(QUOTIENT($B1214,64),2)</f>
        <v>0</v>
      </c>
      <c r="J1214" s="5" t="n">
        <f aca="false">IF($C1214=const_zero,MIN(class_series_f_invested_usd,MAX(const_zero,$A1214)),const_zero)</f>
        <v>0</v>
      </c>
      <c r="K1214" s="5" t="n">
        <f aca="false">IF($D1214=const_zero,MIN(class_series_e_invested_usd,MAX(const_zero,$A1214-SUM($J1214:$J1214))),const_zero)</f>
        <v>300000000</v>
      </c>
      <c r="L1214" s="5" t="n">
        <f aca="false">IF($E1214=const_zero,MIN(class_series_d_invested_usd,MAX(const_zero,$A1214-SUM($J1214:$K1214))),const_zero)</f>
        <v>100000000</v>
      </c>
      <c r="M1214" s="5" t="n">
        <f aca="false">IF($F1214=const_zero,MIN(class_series_c_invested_usd,MAX(const_zero,$A1214-SUM($J1214:$L1214))),const_zero)</f>
        <v>60000000</v>
      </c>
      <c r="N1214" s="5" t="n">
        <f aca="false">IF($G1214=const_zero,MIN(class_series_b_invested_usd,MAX(const_zero,$A1214-SUM($J1214:$M1214))),const_zero)</f>
        <v>0</v>
      </c>
      <c r="O1214" s="5" t="n">
        <f aca="false">IF($H1214=const_zero,MIN(class_series_a_invested_usd,MAX(const_zero,$A1214-SUM($J1214:$N1214))),const_zero)</f>
        <v>0</v>
      </c>
      <c r="P1214" s="5" t="n">
        <f aca="false">IF($I1214=const_zero,MIN(class_seed_invested_usd,MAX(const_zero,$A1214-SUM($J1214:$O1214))),const_zero)</f>
        <v>5000000</v>
      </c>
      <c r="Q1214" s="5" t="n">
        <f aca="false">MAX(const_zero,$A1214-SUM($J1214:$P1214))</f>
        <v>1535000000</v>
      </c>
      <c r="R1214" s="9" t="n">
        <f aca="false">common_rsa_total+Sensitivity!$AE$1110+Sensitivity!$AJ$1110+IF($C1214=const_one,Sensitivity!$D$1110,const_zero)+IF($D1214=const_one,Sensitivity!$Y$1110,const_zero)+IF($E1214=const_one,Sensitivity!$V$1110,const_zero)+IF($F1214=const_one,Sensitivity!$S$1110,const_zero)+IF($G1214=const_one,Sensitivity!$P$1110,const_zero)+IF($H1214=const_one,Sensitivity!$M$1110,const_zero)+IF($I1214=const_one,Sensitivity!$J$1110,const_zero)</f>
        <v>17878640.1306018</v>
      </c>
      <c r="S1214" s="23" t="b">
        <f aca="false">IF($R1214&gt;const_zero,--($Q1214&gt;option_strike_usd*$R1214),const_zero)</f>
        <v>1</v>
      </c>
      <c r="T1214" s="7" t="n">
        <f aca="false">IF($R1214&gt;const_zero,IF($S1214=const_one,($Q1214+option_strike_usd*pre_f_options_issued)/($R1214+pre_f_options_issued),$Q1214/$R1214),const_zero)</f>
        <v>75.4466436497495</v>
      </c>
      <c r="U1214" s="5" t="n">
        <f aca="false">IF($C1214=const_one,Sensitivity!$D$1110*$T1214,const_zero)</f>
        <v>46739826.5348014</v>
      </c>
      <c r="V1214" s="5" t="n">
        <f aca="false">IF($D1214=const_one,Sensitivity!$Y$1110*$T1214,const_zero)</f>
        <v>0</v>
      </c>
      <c r="W1214" s="5" t="n">
        <f aca="false">IF($E1214=const_one,Sensitivity!$V$1110*$T1214,const_zero)</f>
        <v>0</v>
      </c>
      <c r="X1214" s="5" t="n">
        <f aca="false">IF($F1214=const_one,Sensitivity!$S$1110*$T1214,const_zero)</f>
        <v>0</v>
      </c>
      <c r="Y1214" s="5" t="n">
        <f aca="false">IF($G1214=const_one,Sensitivity!$P$1110*$T1214,const_zero)</f>
        <v>226339930.949248</v>
      </c>
      <c r="Z1214" s="5" t="n">
        <f aca="false">IF($H1214=const_one,Sensitivity!$M$1110*$T1214,const_zero)</f>
        <v>377233218.248747</v>
      </c>
      <c r="AA1214" s="5" t="n">
        <f aca="false">IF($I1214=const_one,Sensitivity!$J$1110*$T1214,const_zero)</f>
        <v>0</v>
      </c>
      <c r="AB1214" s="5" t="n">
        <f aca="false">(Sensitivity!$AE$1110+Sensitivity!$AJ$1110)*$T1214</f>
        <v>19550622.2950843</v>
      </c>
      <c r="AC1214" s="5" t="n">
        <f aca="false">common_rsa_total*$T1214</f>
        <v>679019792.847745</v>
      </c>
      <c r="AD1214" s="5" t="n">
        <f aca="false">IF($S1214=const_one,pre_f_options_issued*($T1214-option_strike_usd),const_zero)</f>
        <v>186116609.124374</v>
      </c>
      <c r="AE1214" s="5" t="n">
        <f aca="false">J1214+U1214</f>
        <v>46739826.5348014</v>
      </c>
      <c r="AF1214" s="5" t="n">
        <f aca="false">K1214+V1214</f>
        <v>300000000</v>
      </c>
      <c r="AG1214" s="5" t="n">
        <f aca="false">L1214+W1214</f>
        <v>100000000</v>
      </c>
      <c r="AH1214" s="5" t="n">
        <f aca="false">M1214+X1214</f>
        <v>60000000</v>
      </c>
      <c r="AI1214" s="5" t="n">
        <f aca="false">N1214+Y1214</f>
        <v>226339930.949248</v>
      </c>
      <c r="AJ1214" s="5" t="n">
        <f aca="false">O1214+Z1214</f>
        <v>377233218.248747</v>
      </c>
      <c r="AK1214" s="5" t="n">
        <f aca="false">P1214+AA1214</f>
        <v>5000000</v>
      </c>
      <c r="AL1214" s="5" t="n">
        <f aca="false">INDEX($AE$1165:$AE$1292,$B1214-$C1214*1+const_one)</f>
        <v>30000000</v>
      </c>
      <c r="AM1214" s="5" t="n">
        <f aca="false">INDEX($AF$1165:$AF$1292,$B1214-$D1214*2+const_one)</f>
        <v>300000000</v>
      </c>
      <c r="AN1214" s="5" t="n">
        <f aca="false">INDEX($AG$1165:$AG$1292,$B1214-$E1214*4+const_one)</f>
        <v>100000000</v>
      </c>
      <c r="AO1214" s="5" t="n">
        <f aca="false">INDEX($AH$1165:$AH$1292,$B1214-$F1214*8+const_one)</f>
        <v>60000000</v>
      </c>
      <c r="AP1214" s="5" t="n">
        <f aca="false">INDEX($AI$1165:$AI$1292,$B1214-$G1214*16+const_one)</f>
        <v>30000000</v>
      </c>
      <c r="AQ1214" s="5" t="n">
        <f aca="false">INDEX($AJ$1165:$AJ$1292,$B1214-$H1214*32+const_one)</f>
        <v>15000000</v>
      </c>
      <c r="AR1214" s="5" t="n">
        <f aca="false">INDEX($AK$1165:$AK$1292,$B1214-$I1214*64+const_one)</f>
        <v>5000000</v>
      </c>
      <c r="AS1214" s="5" t="n">
        <f aca="false">INDEX($AE$1165:$AE$1292,$B1214+(const_one-$C1214)*1+const_one)</f>
        <v>46739826.5348014</v>
      </c>
      <c r="AT1214" s="5" t="n">
        <f aca="false">INDEX($AF$1165:$AF$1292,$B1214+(const_one-$D1214)*2+const_one)</f>
        <v>423536161.898656</v>
      </c>
      <c r="AU1214" s="5" t="n">
        <f aca="false">INDEX($AG$1165:$AG$1292,$B1214+(const_one-$E1214)*4+const_one)</f>
        <v>127821194.836994</v>
      </c>
      <c r="AV1214" s="5" t="n">
        <f aca="false">INDEX($AH$1165:$AH$1292,$B1214+(const_one-$F1214)*8+const_one)</f>
        <v>168315578.893985</v>
      </c>
      <c r="AW1214" s="5" t="n">
        <f aca="false">INDEX($AI$1165:$AI$1292,$B1214+(const_one-$G1214)*16+const_one)</f>
        <v>226339930.949248</v>
      </c>
      <c r="AX1214" s="5" t="n">
        <f aca="false">INDEX($AJ$1165:$AJ$1292,$B1214+(const_one-$H1214)*32+const_one)</f>
        <v>377233218.248747</v>
      </c>
      <c r="AY1214" s="5" t="n">
        <f aca="false">INDEX($AK$1165:$AK$1292,$B1214+(const_one-$I1214)*64+const_one)</f>
        <v>303897291.592869</v>
      </c>
      <c r="AZ1214" s="5" t="n">
        <f aca="false">--($C1214=--(AS1214&gt;AL1214))</f>
        <v>1</v>
      </c>
      <c r="BA1214" s="5" t="n">
        <f aca="false">--($D1214=--(AT1214&gt;AM1214))</f>
        <v>0</v>
      </c>
      <c r="BB1214" s="5" t="n">
        <f aca="false">--($E1214=--(AU1214&gt;AN1214))</f>
        <v>0</v>
      </c>
      <c r="BC1214" s="5" t="n">
        <f aca="false">--($F1214=--(AV1214&gt;AO1214))</f>
        <v>0</v>
      </c>
      <c r="BD1214" s="5" t="n">
        <f aca="false">--($G1214=--(AW1214&gt;AP1214))</f>
        <v>1</v>
      </c>
      <c r="BE1214" s="5" t="n">
        <f aca="false">--($H1214=--(AX1214&gt;AQ1214))</f>
        <v>1</v>
      </c>
      <c r="BF1214" s="5" t="n">
        <f aca="false">--($I1214=--(AY1214&gt;AR1214))</f>
        <v>0</v>
      </c>
      <c r="BG1214" s="5" t="n">
        <f aca="false">SUM(AZ1214:BF1214)</f>
        <v>3</v>
      </c>
      <c r="BH1214" s="5" t="n">
        <f aca="false">SUM(AE1214:AK1214)+AB1214+AC1214+AD1214</f>
        <v>2000000000</v>
      </c>
    </row>
    <row r="1215" customFormat="false" ht="15" hidden="true" customHeight="false" outlineLevel="0" collapsed="false">
      <c r="A1215" s="5" t="n">
        <f aca="false">sensitivity_exit_usd</f>
        <v>2000000000</v>
      </c>
      <c r="B1215" s="2" t="n">
        <f aca="false">ROW()-ROW($B$1165)</f>
        <v>50</v>
      </c>
      <c r="C1215" s="2" t="n">
        <f aca="false">MOD(QUOTIENT($B1215,1),2)</f>
        <v>0</v>
      </c>
      <c r="D1215" s="2" t="n">
        <f aca="false">MOD(QUOTIENT($B1215,2),2)</f>
        <v>1</v>
      </c>
      <c r="E1215" s="2" t="n">
        <f aca="false">MOD(QUOTIENT($B1215,4),2)</f>
        <v>0</v>
      </c>
      <c r="F1215" s="2" t="n">
        <f aca="false">MOD(QUOTIENT($B1215,8),2)</f>
        <v>0</v>
      </c>
      <c r="G1215" s="2" t="n">
        <f aca="false">MOD(QUOTIENT($B1215,16),2)</f>
        <v>1</v>
      </c>
      <c r="H1215" s="2" t="n">
        <f aca="false">MOD(QUOTIENT($B1215,32),2)</f>
        <v>1</v>
      </c>
      <c r="I1215" s="2" t="n">
        <f aca="false">MOD(QUOTIENT($B1215,64),2)</f>
        <v>0</v>
      </c>
      <c r="J1215" s="5" t="n">
        <f aca="false">IF($C1215=const_zero,MIN(class_series_f_invested_usd,MAX(const_zero,$A1215)),const_zero)</f>
        <v>30000000</v>
      </c>
      <c r="K1215" s="5" t="n">
        <f aca="false">IF($D1215=const_zero,MIN(class_series_e_invested_usd,MAX(const_zero,$A1215-SUM($J1215:$J1215))),const_zero)</f>
        <v>0</v>
      </c>
      <c r="L1215" s="5" t="n">
        <f aca="false">IF($E1215=const_zero,MIN(class_series_d_invested_usd,MAX(const_zero,$A1215-SUM($J1215:$K1215))),const_zero)</f>
        <v>100000000</v>
      </c>
      <c r="M1215" s="5" t="n">
        <f aca="false">IF($F1215=const_zero,MIN(class_series_c_invested_usd,MAX(const_zero,$A1215-SUM($J1215:$L1215))),const_zero)</f>
        <v>60000000</v>
      </c>
      <c r="N1215" s="5" t="n">
        <f aca="false">IF($G1215=const_zero,MIN(class_series_b_invested_usd,MAX(const_zero,$A1215-SUM($J1215:$M1215))),const_zero)</f>
        <v>0</v>
      </c>
      <c r="O1215" s="5" t="n">
        <f aca="false">IF($H1215=const_zero,MIN(class_series_a_invested_usd,MAX(const_zero,$A1215-SUM($J1215:$N1215))),const_zero)</f>
        <v>0</v>
      </c>
      <c r="P1215" s="5" t="n">
        <f aca="false">IF($I1215=const_zero,MIN(class_seed_invested_usd,MAX(const_zero,$A1215-SUM($J1215:$O1215))),const_zero)</f>
        <v>5000000</v>
      </c>
      <c r="Q1215" s="5" t="n">
        <f aca="false">MAX(const_zero,$A1215-SUM($J1215:$P1215))</f>
        <v>1805000000</v>
      </c>
      <c r="R1215" s="9" t="n">
        <f aca="false">common_rsa_total+Sensitivity!$AE$1110+Sensitivity!$AJ$1110+IF($C1215=const_one,Sensitivity!$D$1110,const_zero)+IF($D1215=const_one,Sensitivity!$Y$1110,const_zero)+IF($E1215=const_one,Sensitivity!$V$1110,const_zero)+IF($F1215=const_one,Sensitivity!$S$1110,const_zero)+IF($G1215=const_one,Sensitivity!$P$1110,const_zero)+IF($H1215=const_one,Sensitivity!$M$1110,const_zero)+IF($I1215=const_one,Sensitivity!$J$1110,const_zero)</f>
        <v>23363312.6498648</v>
      </c>
      <c r="S1215" s="23" t="b">
        <f aca="false">IF($R1215&gt;const_zero,--($Q1215&gt;option_strike_usd*$R1215),const_zero)</f>
        <v>1</v>
      </c>
      <c r="T1215" s="7" t="n">
        <f aca="false">IF($R1215&gt;const_zero,IF($S1215=const_one,($Q1215+option_strike_usd*pre_f_options_issued)/($R1215+pre_f_options_issued),$Q1215/$R1215),const_zero)</f>
        <v>69.886639212454</v>
      </c>
      <c r="U1215" s="5" t="n">
        <f aca="false">IF($C1215=const_one,Sensitivity!$D$1110*$T1215,const_zero)</f>
        <v>0</v>
      </c>
      <c r="V1215" s="5" t="n">
        <f aca="false">IF($D1215=const_one,Sensitivity!$Y$1110*$T1215,const_zero)</f>
        <v>426600686.852043</v>
      </c>
      <c r="W1215" s="5" t="n">
        <f aca="false">IF($E1215=const_one,Sensitivity!$V$1110*$T1215,const_zero)</f>
        <v>0</v>
      </c>
      <c r="X1215" s="5" t="n">
        <f aca="false">IF($F1215=const_one,Sensitivity!$S$1110*$T1215,const_zero)</f>
        <v>0</v>
      </c>
      <c r="Y1215" s="5" t="n">
        <f aca="false">IF($G1215=const_one,Sensitivity!$P$1110*$T1215,const_zero)</f>
        <v>209659917.637362</v>
      </c>
      <c r="Z1215" s="5" t="n">
        <f aca="false">IF($H1215=const_one,Sensitivity!$M$1110*$T1215,const_zero)</f>
        <v>349433196.06227</v>
      </c>
      <c r="AA1215" s="5" t="n">
        <f aca="false">IF($I1215=const_one,Sensitivity!$J$1110*$T1215,const_zero)</f>
        <v>0</v>
      </c>
      <c r="AB1215" s="5" t="n">
        <f aca="false">(Sensitivity!$AE$1110+Sensitivity!$AJ$1110)*$T1215</f>
        <v>18109848.5051038</v>
      </c>
      <c r="AC1215" s="5" t="n">
        <f aca="false">common_rsa_total*$T1215</f>
        <v>628979752.912086</v>
      </c>
      <c r="AD1215" s="5" t="n">
        <f aca="false">IF($S1215=const_one,pre_f_options_issued*($T1215-option_strike_usd),const_zero)</f>
        <v>172216598.031135</v>
      </c>
      <c r="AE1215" s="5" t="n">
        <f aca="false">J1215+U1215</f>
        <v>30000000</v>
      </c>
      <c r="AF1215" s="5" t="n">
        <f aca="false">K1215+V1215</f>
        <v>426600686.852043</v>
      </c>
      <c r="AG1215" s="5" t="n">
        <f aca="false">L1215+W1215</f>
        <v>100000000</v>
      </c>
      <c r="AH1215" s="5" t="n">
        <f aca="false">M1215+X1215</f>
        <v>60000000</v>
      </c>
      <c r="AI1215" s="5" t="n">
        <f aca="false">N1215+Y1215</f>
        <v>209659917.637362</v>
      </c>
      <c r="AJ1215" s="5" t="n">
        <f aca="false">O1215+Z1215</f>
        <v>349433196.06227</v>
      </c>
      <c r="AK1215" s="5" t="n">
        <f aca="false">P1215+AA1215</f>
        <v>5000000</v>
      </c>
      <c r="AL1215" s="5" t="n">
        <f aca="false">INDEX($AE$1165:$AE$1292,$B1215-$C1215*1+const_one)</f>
        <v>30000000</v>
      </c>
      <c r="AM1215" s="5" t="n">
        <f aca="false">INDEX($AF$1165:$AF$1292,$B1215-$D1215*2+const_one)</f>
        <v>300000000</v>
      </c>
      <c r="AN1215" s="5" t="n">
        <f aca="false">INDEX($AG$1165:$AG$1292,$B1215-$E1215*4+const_one)</f>
        <v>100000000</v>
      </c>
      <c r="AO1215" s="5" t="n">
        <f aca="false">INDEX($AH$1165:$AH$1292,$B1215-$F1215*8+const_one)</f>
        <v>60000000</v>
      </c>
      <c r="AP1215" s="5" t="n">
        <f aca="false">INDEX($AI$1165:$AI$1292,$B1215-$G1215*16+const_one)</f>
        <v>30000000</v>
      </c>
      <c r="AQ1215" s="5" t="n">
        <f aca="false">INDEX($AJ$1165:$AJ$1292,$B1215-$H1215*32+const_one)</f>
        <v>15000000</v>
      </c>
      <c r="AR1215" s="5" t="n">
        <f aca="false">INDEX($AK$1165:$AK$1292,$B1215-$I1215*64+const_one)</f>
        <v>5000000</v>
      </c>
      <c r="AS1215" s="5" t="n">
        <f aca="false">INDEX($AE$1165:$AE$1292,$B1215+(const_one-$C1215)*1+const_one)</f>
        <v>42984341.1507895</v>
      </c>
      <c r="AT1215" s="5" t="n">
        <f aca="false">INDEX($AF$1165:$AF$1292,$B1215+(const_one-$D1215)*2+const_one)</f>
        <v>426600686.852043</v>
      </c>
      <c r="AU1215" s="5" t="n">
        <f aca="false">INDEX($AG$1165:$AG$1292,$B1215+(const_one-$E1215)*4+const_one)</f>
        <v>119296140.414759</v>
      </c>
      <c r="AV1215" s="5" t="n">
        <f aca="false">INDEX($AH$1165:$AH$1292,$B1215+(const_one-$F1215)*8+const_one)</f>
        <v>158580137.27989</v>
      </c>
      <c r="AW1215" s="5" t="n">
        <f aca="false">INDEX($AI$1165:$AI$1292,$B1215+(const_one-$G1215)*16+const_one)</f>
        <v>209659917.637362</v>
      </c>
      <c r="AX1215" s="5" t="n">
        <f aca="false">INDEX($AJ$1165:$AJ$1292,$B1215+(const_one-$H1215)*32+const_one)</f>
        <v>349433196.06227</v>
      </c>
      <c r="AY1215" s="5" t="n">
        <f aca="false">INDEX($AK$1165:$AK$1292,$B1215+(const_one-$I1215)*64+const_one)</f>
        <v>293633418.512504</v>
      </c>
      <c r="AZ1215" s="5" t="n">
        <f aca="false">--($C1215=--(AS1215&gt;AL1215))</f>
        <v>0</v>
      </c>
      <c r="BA1215" s="5" t="n">
        <f aca="false">--($D1215=--(AT1215&gt;AM1215))</f>
        <v>1</v>
      </c>
      <c r="BB1215" s="5" t="n">
        <f aca="false">--($E1215=--(AU1215&gt;AN1215))</f>
        <v>0</v>
      </c>
      <c r="BC1215" s="5" t="n">
        <f aca="false">--($F1215=--(AV1215&gt;AO1215))</f>
        <v>0</v>
      </c>
      <c r="BD1215" s="5" t="n">
        <f aca="false">--($G1215=--(AW1215&gt;AP1215))</f>
        <v>1</v>
      </c>
      <c r="BE1215" s="5" t="n">
        <f aca="false">--($H1215=--(AX1215&gt;AQ1215))</f>
        <v>1</v>
      </c>
      <c r="BF1215" s="5" t="n">
        <f aca="false">--($I1215=--(AY1215&gt;AR1215))</f>
        <v>0</v>
      </c>
      <c r="BG1215" s="5" t="n">
        <f aca="false">SUM(AZ1215:BF1215)</f>
        <v>3</v>
      </c>
      <c r="BH1215" s="5" t="n">
        <f aca="false">SUM(AE1215:AK1215)+AB1215+AC1215+AD1215</f>
        <v>2000000000</v>
      </c>
    </row>
    <row r="1216" customFormat="false" ht="15" hidden="true" customHeight="false" outlineLevel="0" collapsed="false">
      <c r="A1216" s="5" t="n">
        <f aca="false">sensitivity_exit_usd</f>
        <v>2000000000</v>
      </c>
      <c r="B1216" s="2" t="n">
        <f aca="false">ROW()-ROW($B$1165)</f>
        <v>51</v>
      </c>
      <c r="C1216" s="2" t="n">
        <f aca="false">MOD(QUOTIENT($B1216,1),2)</f>
        <v>1</v>
      </c>
      <c r="D1216" s="2" t="n">
        <f aca="false">MOD(QUOTIENT($B1216,2),2)</f>
        <v>1</v>
      </c>
      <c r="E1216" s="2" t="n">
        <f aca="false">MOD(QUOTIENT($B1216,4),2)</f>
        <v>0</v>
      </c>
      <c r="F1216" s="2" t="n">
        <f aca="false">MOD(QUOTIENT($B1216,8),2)</f>
        <v>0</v>
      </c>
      <c r="G1216" s="2" t="n">
        <f aca="false">MOD(QUOTIENT($B1216,16),2)</f>
        <v>1</v>
      </c>
      <c r="H1216" s="2" t="n">
        <f aca="false">MOD(QUOTIENT($B1216,32),2)</f>
        <v>1</v>
      </c>
      <c r="I1216" s="2" t="n">
        <f aca="false">MOD(QUOTIENT($B1216,64),2)</f>
        <v>0</v>
      </c>
      <c r="J1216" s="5" t="n">
        <f aca="false">IF($C1216=const_zero,MIN(class_series_f_invested_usd,MAX(const_zero,$A1216)),const_zero)</f>
        <v>0</v>
      </c>
      <c r="K1216" s="5" t="n">
        <f aca="false">IF($D1216=const_zero,MIN(class_series_e_invested_usd,MAX(const_zero,$A1216-SUM($J1216:$J1216))),const_zero)</f>
        <v>0</v>
      </c>
      <c r="L1216" s="5" t="n">
        <f aca="false">IF($E1216=const_zero,MIN(class_series_d_invested_usd,MAX(const_zero,$A1216-SUM($J1216:$K1216))),const_zero)</f>
        <v>100000000</v>
      </c>
      <c r="M1216" s="5" t="n">
        <f aca="false">IF($F1216=const_zero,MIN(class_series_c_invested_usd,MAX(const_zero,$A1216-SUM($J1216:$L1216))),const_zero)</f>
        <v>60000000</v>
      </c>
      <c r="N1216" s="5" t="n">
        <f aca="false">IF($G1216=const_zero,MIN(class_series_b_invested_usd,MAX(const_zero,$A1216-SUM($J1216:$M1216))),const_zero)</f>
        <v>0</v>
      </c>
      <c r="O1216" s="5" t="n">
        <f aca="false">IF($H1216=const_zero,MIN(class_series_a_invested_usd,MAX(const_zero,$A1216-SUM($J1216:$N1216))),const_zero)</f>
        <v>0</v>
      </c>
      <c r="P1216" s="5" t="n">
        <f aca="false">IF($I1216=const_zero,MIN(class_seed_invested_usd,MAX(const_zero,$A1216-SUM($J1216:$O1216))),const_zero)</f>
        <v>5000000</v>
      </c>
      <c r="Q1216" s="5" t="n">
        <f aca="false">MAX(const_zero,$A1216-SUM($J1216:$P1216))</f>
        <v>1835000000</v>
      </c>
      <c r="R1216" s="9" t="n">
        <f aca="false">common_rsa_total+Sensitivity!$AE$1110+Sensitivity!$AJ$1110+IF($C1216=const_one,Sensitivity!$D$1110,const_zero)+IF($D1216=const_one,Sensitivity!$Y$1110,const_zero)+IF($E1216=const_one,Sensitivity!$V$1110,const_zero)+IF($F1216=const_one,Sensitivity!$S$1110,const_zero)+IF($G1216=const_one,Sensitivity!$P$1110,const_zero)+IF($H1216=const_one,Sensitivity!$M$1110,const_zero)+IF($I1216=const_one,Sensitivity!$J$1110,const_zero)</f>
        <v>23982821.010658</v>
      </c>
      <c r="S1216" s="23" t="b">
        <f aca="false">IF($R1216&gt;const_zero,--($Q1216&gt;option_strike_usd*$R1216),const_zero)</f>
        <v>1</v>
      </c>
      <c r="T1216" s="7" t="n">
        <f aca="false">IF($R1216&gt;const_zero,IF($S1216=const_one,($Q1216+option_strike_usd*pre_f_options_issued)/($R1216+pre_f_options_issued),$Q1216/$R1216),const_zero)</f>
        <v>69.3846021638141</v>
      </c>
      <c r="U1216" s="5" t="n">
        <f aca="false">IF($C1216=const_one,Sensitivity!$D$1110*$T1216,const_zero)</f>
        <v>42984341.1507895</v>
      </c>
      <c r="V1216" s="5" t="n">
        <f aca="false">IF($D1216=const_one,Sensitivity!$Y$1110*$T1216,const_zero)</f>
        <v>423536161.898656</v>
      </c>
      <c r="W1216" s="5" t="n">
        <f aca="false">IF($E1216=const_one,Sensitivity!$V$1110*$T1216,const_zero)</f>
        <v>0</v>
      </c>
      <c r="X1216" s="5" t="n">
        <f aca="false">IF($F1216=const_one,Sensitivity!$S$1110*$T1216,const_zero)</f>
        <v>0</v>
      </c>
      <c r="Y1216" s="5" t="n">
        <f aca="false">IF($G1216=const_one,Sensitivity!$P$1110*$T1216,const_zero)</f>
        <v>208153806.491442</v>
      </c>
      <c r="Z1216" s="5" t="n">
        <f aca="false">IF($H1216=const_one,Sensitivity!$M$1110*$T1216,const_zero)</f>
        <v>346923010.81907</v>
      </c>
      <c r="AA1216" s="5" t="n">
        <f aca="false">IF($I1216=const_one,Sensitivity!$J$1110*$T1216,const_zero)</f>
        <v>0</v>
      </c>
      <c r="AB1216" s="5" t="n">
        <f aca="false">(Sensitivity!$AE$1110+Sensitivity!$AJ$1110)*$T1216</f>
        <v>17979754.7561802</v>
      </c>
      <c r="AC1216" s="5" t="n">
        <f aca="false">common_rsa_total*$T1216</f>
        <v>624461419.474327</v>
      </c>
      <c r="AD1216" s="5" t="n">
        <f aca="false">IF($S1216=const_one,pre_f_options_issued*($T1216-option_strike_usd),const_zero)</f>
        <v>170961505.409535</v>
      </c>
      <c r="AE1216" s="5" t="n">
        <f aca="false">J1216+U1216</f>
        <v>42984341.1507895</v>
      </c>
      <c r="AF1216" s="5" t="n">
        <f aca="false">K1216+V1216</f>
        <v>423536161.898656</v>
      </c>
      <c r="AG1216" s="5" t="n">
        <f aca="false">L1216+W1216</f>
        <v>100000000</v>
      </c>
      <c r="AH1216" s="5" t="n">
        <f aca="false">M1216+X1216</f>
        <v>60000000</v>
      </c>
      <c r="AI1216" s="5" t="n">
        <f aca="false">N1216+Y1216</f>
        <v>208153806.491442</v>
      </c>
      <c r="AJ1216" s="5" t="n">
        <f aca="false">O1216+Z1216</f>
        <v>346923010.81907</v>
      </c>
      <c r="AK1216" s="5" t="n">
        <f aca="false">P1216+AA1216</f>
        <v>5000000</v>
      </c>
      <c r="AL1216" s="5" t="n">
        <f aca="false">INDEX($AE$1165:$AE$1292,$B1216-$C1216*1+const_one)</f>
        <v>30000000</v>
      </c>
      <c r="AM1216" s="5" t="n">
        <f aca="false">INDEX($AF$1165:$AF$1292,$B1216-$D1216*2+const_one)</f>
        <v>300000000</v>
      </c>
      <c r="AN1216" s="5" t="n">
        <f aca="false">INDEX($AG$1165:$AG$1292,$B1216-$E1216*4+const_one)</f>
        <v>100000000</v>
      </c>
      <c r="AO1216" s="5" t="n">
        <f aca="false">INDEX($AH$1165:$AH$1292,$B1216-$F1216*8+const_one)</f>
        <v>60000000</v>
      </c>
      <c r="AP1216" s="5" t="n">
        <f aca="false">INDEX($AI$1165:$AI$1292,$B1216-$G1216*16+const_one)</f>
        <v>30000000</v>
      </c>
      <c r="AQ1216" s="5" t="n">
        <f aca="false">INDEX($AJ$1165:$AJ$1292,$B1216-$H1216*32+const_one)</f>
        <v>15000000</v>
      </c>
      <c r="AR1216" s="5" t="n">
        <f aca="false">INDEX($AK$1165:$AK$1292,$B1216-$I1216*64+const_one)</f>
        <v>5000000</v>
      </c>
      <c r="AS1216" s="5" t="n">
        <f aca="false">INDEX($AE$1165:$AE$1292,$B1216+(const_one-$C1216)*1+const_one)</f>
        <v>42984341.1507895</v>
      </c>
      <c r="AT1216" s="5" t="n">
        <f aca="false">INDEX($AF$1165:$AF$1292,$B1216+(const_one-$D1216)*2+const_one)</f>
        <v>423536161.898656</v>
      </c>
      <c r="AU1216" s="5" t="n">
        <f aca="false">INDEX($AG$1165:$AG$1292,$B1216+(const_one-$E1216)*4+const_one)</f>
        <v>118511174.172436</v>
      </c>
      <c r="AV1216" s="5" t="n">
        <f aca="false">INDEX($AH$1165:$AH$1292,$B1216+(const_one-$F1216)*8+const_one)</f>
        <v>157671579.182641</v>
      </c>
      <c r="AW1216" s="5" t="n">
        <f aca="false">INDEX($AI$1165:$AI$1292,$B1216+(const_one-$G1216)*16+const_one)</f>
        <v>208153806.491442</v>
      </c>
      <c r="AX1216" s="5" t="n">
        <f aca="false">INDEX($AJ$1165:$AJ$1292,$B1216+(const_one-$H1216)*32+const_one)</f>
        <v>346923010.81907</v>
      </c>
      <c r="AY1216" s="5" t="n">
        <f aca="false">INDEX($AK$1165:$AK$1292,$B1216+(const_one-$I1216)*64+const_one)</f>
        <v>292619902.037409</v>
      </c>
      <c r="AZ1216" s="5" t="n">
        <f aca="false">--($C1216=--(AS1216&gt;AL1216))</f>
        <v>1</v>
      </c>
      <c r="BA1216" s="5" t="n">
        <f aca="false">--($D1216=--(AT1216&gt;AM1216))</f>
        <v>1</v>
      </c>
      <c r="BB1216" s="5" t="n">
        <f aca="false">--($E1216=--(AU1216&gt;AN1216))</f>
        <v>0</v>
      </c>
      <c r="BC1216" s="5" t="n">
        <f aca="false">--($F1216=--(AV1216&gt;AO1216))</f>
        <v>0</v>
      </c>
      <c r="BD1216" s="5" t="n">
        <f aca="false">--($G1216=--(AW1216&gt;AP1216))</f>
        <v>1</v>
      </c>
      <c r="BE1216" s="5" t="n">
        <f aca="false">--($H1216=--(AX1216&gt;AQ1216))</f>
        <v>1</v>
      </c>
      <c r="BF1216" s="5" t="n">
        <f aca="false">--($I1216=--(AY1216&gt;AR1216))</f>
        <v>0</v>
      </c>
      <c r="BG1216" s="5" t="n">
        <f aca="false">SUM(AZ1216:BF1216)</f>
        <v>4</v>
      </c>
      <c r="BH1216" s="5" t="n">
        <f aca="false">SUM(AE1216:AK1216)+AB1216+AC1216+AD1216</f>
        <v>2000000000</v>
      </c>
    </row>
    <row r="1217" customFormat="false" ht="15" hidden="true" customHeight="false" outlineLevel="0" collapsed="false">
      <c r="A1217" s="5" t="n">
        <f aca="false">sensitivity_exit_usd</f>
        <v>2000000000</v>
      </c>
      <c r="B1217" s="2" t="n">
        <f aca="false">ROW()-ROW($B$1165)</f>
        <v>52</v>
      </c>
      <c r="C1217" s="2" t="n">
        <f aca="false">MOD(QUOTIENT($B1217,1),2)</f>
        <v>0</v>
      </c>
      <c r="D1217" s="2" t="n">
        <f aca="false">MOD(QUOTIENT($B1217,2),2)</f>
        <v>0</v>
      </c>
      <c r="E1217" s="2" t="n">
        <f aca="false">MOD(QUOTIENT($B1217,4),2)</f>
        <v>1</v>
      </c>
      <c r="F1217" s="2" t="n">
        <f aca="false">MOD(QUOTIENT($B1217,8),2)</f>
        <v>0</v>
      </c>
      <c r="G1217" s="2" t="n">
        <f aca="false">MOD(QUOTIENT($B1217,16),2)</f>
        <v>1</v>
      </c>
      <c r="H1217" s="2" t="n">
        <f aca="false">MOD(QUOTIENT($B1217,32),2)</f>
        <v>1</v>
      </c>
      <c r="I1217" s="2" t="n">
        <f aca="false">MOD(QUOTIENT($B1217,64),2)</f>
        <v>0</v>
      </c>
      <c r="J1217" s="5" t="n">
        <f aca="false">IF($C1217=const_zero,MIN(class_series_f_invested_usd,MAX(const_zero,$A1217)),const_zero)</f>
        <v>30000000</v>
      </c>
      <c r="K1217" s="5" t="n">
        <f aca="false">IF($D1217=const_zero,MIN(class_series_e_invested_usd,MAX(const_zero,$A1217-SUM($J1217:$J1217))),const_zero)</f>
        <v>300000000</v>
      </c>
      <c r="L1217" s="5" t="n">
        <f aca="false">IF($E1217=const_zero,MIN(class_series_d_invested_usd,MAX(const_zero,$A1217-SUM($J1217:$K1217))),const_zero)</f>
        <v>0</v>
      </c>
      <c r="M1217" s="5" t="n">
        <f aca="false">IF($F1217=const_zero,MIN(class_series_c_invested_usd,MAX(const_zero,$A1217-SUM($J1217:$L1217))),const_zero)</f>
        <v>60000000</v>
      </c>
      <c r="N1217" s="5" t="n">
        <f aca="false">IF($G1217=const_zero,MIN(class_series_b_invested_usd,MAX(const_zero,$A1217-SUM($J1217:$M1217))),const_zero)</f>
        <v>0</v>
      </c>
      <c r="O1217" s="5" t="n">
        <f aca="false">IF($H1217=const_zero,MIN(class_series_a_invested_usd,MAX(const_zero,$A1217-SUM($J1217:$N1217))),const_zero)</f>
        <v>0</v>
      </c>
      <c r="P1217" s="5" t="n">
        <f aca="false">IF($I1217=const_zero,MIN(class_seed_invested_usd,MAX(const_zero,$A1217-SUM($J1217:$O1217))),const_zero)</f>
        <v>5000000</v>
      </c>
      <c r="Q1217" s="5" t="n">
        <f aca="false">MAX(const_zero,$A1217-SUM($J1217:$P1217))</f>
        <v>1605000000</v>
      </c>
      <c r="R1217" s="9" t="n">
        <f aca="false">common_rsa_total+Sensitivity!$AE$1110+Sensitivity!$AJ$1110+IF($C1217=const_one,Sensitivity!$D$1110,const_zero)+IF($D1217=const_one,Sensitivity!$Y$1110,const_zero)+IF($E1217=const_one,Sensitivity!$V$1110,const_zero)+IF($F1217=const_one,Sensitivity!$S$1110,const_zero)+IF($G1217=const_one,Sensitivity!$P$1110,const_zero)+IF($H1217=const_one,Sensitivity!$M$1110,const_zero)+IF($I1217=const_one,Sensitivity!$J$1110,const_zero)</f>
        <v>18984546.5545552</v>
      </c>
      <c r="S1217" s="23" t="b">
        <f aca="false">IF($R1217&gt;const_zero,--($Q1217&gt;option_strike_usd*$R1217),const_zero)</f>
        <v>1</v>
      </c>
      <c r="T1217" s="7" t="n">
        <f aca="false">IF($R1217&gt;const_zero,IF($S1217=const_one,($Q1217+option_strike_usd*pre_f_options_issued)/($R1217+pre_f_options_issued),$Q1217/$R1217),const_zero)</f>
        <v>74.8212207280296</v>
      </c>
      <c r="U1217" s="5" t="n">
        <f aca="false">IF($C1217=const_one,Sensitivity!$D$1110*$T1217,const_zero)</f>
        <v>0</v>
      </c>
      <c r="V1217" s="5" t="n">
        <f aca="false">IF($D1217=const_one,Sensitivity!$Y$1110*$T1217,const_zero)</f>
        <v>0</v>
      </c>
      <c r="W1217" s="5" t="n">
        <f aca="false">IF($E1217=const_one,Sensitivity!$V$1110*$T1217,const_zero)</f>
        <v>129097640.456922</v>
      </c>
      <c r="X1217" s="5" t="n">
        <f aca="false">IF($F1217=const_one,Sensitivity!$S$1110*$T1217,const_zero)</f>
        <v>0</v>
      </c>
      <c r="Y1217" s="5" t="n">
        <f aca="false">IF($G1217=const_one,Sensitivity!$P$1110*$T1217,const_zero)</f>
        <v>224463662.184089</v>
      </c>
      <c r="Z1217" s="5" t="n">
        <f aca="false">IF($H1217=const_one,Sensitivity!$M$1110*$T1217,const_zero)</f>
        <v>374106103.640148</v>
      </c>
      <c r="AA1217" s="5" t="n">
        <f aca="false">IF($I1217=const_one,Sensitivity!$J$1110*$T1217,const_zero)</f>
        <v>0</v>
      </c>
      <c r="AB1217" s="5" t="n">
        <f aca="false">(Sensitivity!$AE$1110+Sensitivity!$AJ$1110)*$T1217</f>
        <v>19388555.3465001</v>
      </c>
      <c r="AC1217" s="5" t="n">
        <f aca="false">common_rsa_total*$T1217</f>
        <v>673390986.552267</v>
      </c>
      <c r="AD1217" s="5" t="n">
        <f aca="false">IF($S1217=const_one,pre_f_options_issued*($T1217-option_strike_usd),const_zero)</f>
        <v>184553051.820074</v>
      </c>
      <c r="AE1217" s="5" t="n">
        <f aca="false">J1217+U1217</f>
        <v>30000000</v>
      </c>
      <c r="AF1217" s="5" t="n">
        <f aca="false">K1217+V1217</f>
        <v>300000000</v>
      </c>
      <c r="AG1217" s="5" t="n">
        <f aca="false">L1217+W1217</f>
        <v>129097640.456922</v>
      </c>
      <c r="AH1217" s="5" t="n">
        <f aca="false">M1217+X1217</f>
        <v>60000000</v>
      </c>
      <c r="AI1217" s="5" t="n">
        <f aca="false">N1217+Y1217</f>
        <v>224463662.184089</v>
      </c>
      <c r="AJ1217" s="5" t="n">
        <f aca="false">O1217+Z1217</f>
        <v>374106103.640148</v>
      </c>
      <c r="AK1217" s="5" t="n">
        <f aca="false">P1217+AA1217</f>
        <v>5000000</v>
      </c>
      <c r="AL1217" s="5" t="n">
        <f aca="false">INDEX($AE$1165:$AE$1292,$B1217-$C1217*1+const_one)</f>
        <v>30000000</v>
      </c>
      <c r="AM1217" s="5" t="n">
        <f aca="false">INDEX($AF$1165:$AF$1292,$B1217-$D1217*2+const_one)</f>
        <v>300000000</v>
      </c>
      <c r="AN1217" s="5" t="n">
        <f aca="false">INDEX($AG$1165:$AG$1292,$B1217-$E1217*4+const_one)</f>
        <v>100000000</v>
      </c>
      <c r="AO1217" s="5" t="n">
        <f aca="false">INDEX($AH$1165:$AH$1292,$B1217-$F1217*8+const_one)</f>
        <v>60000000</v>
      </c>
      <c r="AP1217" s="5" t="n">
        <f aca="false">INDEX($AI$1165:$AI$1292,$B1217-$G1217*16+const_one)</f>
        <v>30000000</v>
      </c>
      <c r="AQ1217" s="5" t="n">
        <f aca="false">INDEX($AJ$1165:$AJ$1292,$B1217-$H1217*32+const_one)</f>
        <v>15000000</v>
      </c>
      <c r="AR1217" s="5" t="n">
        <f aca="false">INDEX($AK$1165:$AK$1292,$B1217-$I1217*64+const_one)</f>
        <v>5000000</v>
      </c>
      <c r="AS1217" s="5" t="n">
        <f aca="false">INDEX($AE$1165:$AE$1292,$B1217+(const_one-$C1217)*1+const_one)</f>
        <v>45894065.3506245</v>
      </c>
      <c r="AT1217" s="5" t="n">
        <f aca="false">INDEX($AF$1165:$AF$1292,$B1217+(const_one-$D1217)*2+const_one)</f>
        <v>422046470.113714</v>
      </c>
      <c r="AU1217" s="5" t="n">
        <f aca="false">INDEX($AG$1165:$AG$1292,$B1217+(const_one-$E1217)*4+const_one)</f>
        <v>129097640.456922</v>
      </c>
      <c r="AV1217" s="5" t="n">
        <f aca="false">INDEX($AH$1165:$AH$1292,$B1217+(const_one-$F1217)*8+const_one)</f>
        <v>167556038.414167</v>
      </c>
      <c r="AW1217" s="5" t="n">
        <f aca="false">INDEX($AI$1165:$AI$1292,$B1217+(const_one-$G1217)*16+const_one)</f>
        <v>224463662.184089</v>
      </c>
      <c r="AX1217" s="5" t="n">
        <f aca="false">INDEX($AJ$1165:$AJ$1292,$B1217+(const_one-$H1217)*32+const_one)</f>
        <v>374106103.640148</v>
      </c>
      <c r="AY1217" s="5" t="n">
        <f aca="false">INDEX($AK$1165:$AK$1292,$B1217+(const_one-$I1217)*64+const_one)</f>
        <v>304422806.839157</v>
      </c>
      <c r="AZ1217" s="5" t="n">
        <f aca="false">--($C1217=--(AS1217&gt;AL1217))</f>
        <v>0</v>
      </c>
      <c r="BA1217" s="5" t="n">
        <f aca="false">--($D1217=--(AT1217&gt;AM1217))</f>
        <v>0</v>
      </c>
      <c r="BB1217" s="5" t="n">
        <f aca="false">--($E1217=--(AU1217&gt;AN1217))</f>
        <v>1</v>
      </c>
      <c r="BC1217" s="5" t="n">
        <f aca="false">--($F1217=--(AV1217&gt;AO1217))</f>
        <v>0</v>
      </c>
      <c r="BD1217" s="5" t="n">
        <f aca="false">--($G1217=--(AW1217&gt;AP1217))</f>
        <v>1</v>
      </c>
      <c r="BE1217" s="5" t="n">
        <f aca="false">--($H1217=--(AX1217&gt;AQ1217))</f>
        <v>1</v>
      </c>
      <c r="BF1217" s="5" t="n">
        <f aca="false">--($I1217=--(AY1217&gt;AR1217))</f>
        <v>0</v>
      </c>
      <c r="BG1217" s="5" t="n">
        <f aca="false">SUM(AZ1217:BF1217)</f>
        <v>3</v>
      </c>
      <c r="BH1217" s="5" t="n">
        <f aca="false">SUM(AE1217:AK1217)+AB1217+AC1217+AD1217</f>
        <v>2000000000</v>
      </c>
    </row>
    <row r="1218" customFormat="false" ht="15" hidden="true" customHeight="false" outlineLevel="0" collapsed="false">
      <c r="A1218" s="5" t="n">
        <f aca="false">sensitivity_exit_usd</f>
        <v>2000000000</v>
      </c>
      <c r="B1218" s="2" t="n">
        <f aca="false">ROW()-ROW($B$1165)</f>
        <v>53</v>
      </c>
      <c r="C1218" s="2" t="n">
        <f aca="false">MOD(QUOTIENT($B1218,1),2)</f>
        <v>1</v>
      </c>
      <c r="D1218" s="2" t="n">
        <f aca="false">MOD(QUOTIENT($B1218,2),2)</f>
        <v>0</v>
      </c>
      <c r="E1218" s="2" t="n">
        <f aca="false">MOD(QUOTIENT($B1218,4),2)</f>
        <v>1</v>
      </c>
      <c r="F1218" s="2" t="n">
        <f aca="false">MOD(QUOTIENT($B1218,8),2)</f>
        <v>0</v>
      </c>
      <c r="G1218" s="2" t="n">
        <f aca="false">MOD(QUOTIENT($B1218,16),2)</f>
        <v>1</v>
      </c>
      <c r="H1218" s="2" t="n">
        <f aca="false">MOD(QUOTIENT($B1218,32),2)</f>
        <v>1</v>
      </c>
      <c r="I1218" s="2" t="n">
        <f aca="false">MOD(QUOTIENT($B1218,64),2)</f>
        <v>0</v>
      </c>
      <c r="J1218" s="5" t="n">
        <f aca="false">IF($C1218=const_zero,MIN(class_series_f_invested_usd,MAX(const_zero,$A1218)),const_zero)</f>
        <v>0</v>
      </c>
      <c r="K1218" s="5" t="n">
        <f aca="false">IF($D1218=const_zero,MIN(class_series_e_invested_usd,MAX(const_zero,$A1218-SUM($J1218:$J1218))),const_zero)</f>
        <v>300000000</v>
      </c>
      <c r="L1218" s="5" t="n">
        <f aca="false">IF($E1218=const_zero,MIN(class_series_d_invested_usd,MAX(const_zero,$A1218-SUM($J1218:$K1218))),const_zero)</f>
        <v>0</v>
      </c>
      <c r="M1218" s="5" t="n">
        <f aca="false">IF($F1218=const_zero,MIN(class_series_c_invested_usd,MAX(const_zero,$A1218-SUM($J1218:$L1218))),const_zero)</f>
        <v>60000000</v>
      </c>
      <c r="N1218" s="5" t="n">
        <f aca="false">IF($G1218=const_zero,MIN(class_series_b_invested_usd,MAX(const_zero,$A1218-SUM($J1218:$M1218))),const_zero)</f>
        <v>0</v>
      </c>
      <c r="O1218" s="5" t="n">
        <f aca="false">IF($H1218=const_zero,MIN(class_series_a_invested_usd,MAX(const_zero,$A1218-SUM($J1218:$N1218))),const_zero)</f>
        <v>0</v>
      </c>
      <c r="P1218" s="5" t="n">
        <f aca="false">IF($I1218=const_zero,MIN(class_seed_invested_usd,MAX(const_zero,$A1218-SUM($J1218:$O1218))),const_zero)</f>
        <v>5000000</v>
      </c>
      <c r="Q1218" s="5" t="n">
        <f aca="false">MAX(const_zero,$A1218-SUM($J1218:$P1218))</f>
        <v>1635000000</v>
      </c>
      <c r="R1218" s="9" t="n">
        <f aca="false">common_rsa_total+Sensitivity!$AE$1110+Sensitivity!$AJ$1110+IF($C1218=const_one,Sensitivity!$D$1110,const_zero)+IF($D1218=const_one,Sensitivity!$Y$1110,const_zero)+IF($E1218=const_one,Sensitivity!$V$1110,const_zero)+IF($F1218=const_one,Sensitivity!$S$1110,const_zero)+IF($G1218=const_one,Sensitivity!$P$1110,const_zero)+IF($H1218=const_one,Sensitivity!$M$1110,const_zero)+IF($I1218=const_one,Sensitivity!$J$1110,const_zero)</f>
        <v>19604054.9153483</v>
      </c>
      <c r="S1218" s="23" t="b">
        <f aca="false">IF($R1218&gt;const_zero,--($Q1218&gt;option_strike_usd*$R1218),const_zero)</f>
        <v>1</v>
      </c>
      <c r="T1218" s="7" t="n">
        <f aca="false">IF($R1218&gt;const_zero,IF($S1218=const_one,($Q1218+option_strike_usd*pre_f_options_issued)/($R1218+pre_f_options_issued),$Q1218/$R1218),const_zero)</f>
        <v>74.0814301390002</v>
      </c>
      <c r="U1218" s="5" t="n">
        <f aca="false">IF($C1218=const_one,Sensitivity!$D$1110*$T1218,const_zero)</f>
        <v>45894065.3506245</v>
      </c>
      <c r="V1218" s="5" t="n">
        <f aca="false">IF($D1218=const_one,Sensitivity!$Y$1110*$T1218,const_zero)</f>
        <v>0</v>
      </c>
      <c r="W1218" s="5" t="n">
        <f aca="false">IF($E1218=const_one,Sensitivity!$V$1110*$T1218,const_zero)</f>
        <v>127821194.836994</v>
      </c>
      <c r="X1218" s="5" t="n">
        <f aca="false">IF($F1218=const_one,Sensitivity!$S$1110*$T1218,const_zero)</f>
        <v>0</v>
      </c>
      <c r="Y1218" s="5" t="n">
        <f aca="false">IF($G1218=const_one,Sensitivity!$P$1110*$T1218,const_zero)</f>
        <v>222244290.417001</v>
      </c>
      <c r="Z1218" s="5" t="n">
        <f aca="false">IF($H1218=const_one,Sensitivity!$M$1110*$T1218,const_zero)</f>
        <v>370407150.695001</v>
      </c>
      <c r="AA1218" s="5" t="n">
        <f aca="false">IF($I1218=const_one,Sensitivity!$J$1110*$T1218,const_zero)</f>
        <v>0</v>
      </c>
      <c r="AB1218" s="5" t="n">
        <f aca="false">(Sensitivity!$AE$1110+Sensitivity!$AJ$1110)*$T1218</f>
        <v>19196852.1018771</v>
      </c>
      <c r="AC1218" s="5" t="n">
        <f aca="false">common_rsa_total*$T1218</f>
        <v>666732871.251002</v>
      </c>
      <c r="AD1218" s="5" t="n">
        <f aca="false">IF($S1218=const_one,pre_f_options_issued*($T1218-option_strike_usd),const_zero)</f>
        <v>182703575.3475</v>
      </c>
      <c r="AE1218" s="5" t="n">
        <f aca="false">J1218+U1218</f>
        <v>45894065.3506245</v>
      </c>
      <c r="AF1218" s="5" t="n">
        <f aca="false">K1218+V1218</f>
        <v>300000000</v>
      </c>
      <c r="AG1218" s="5" t="n">
        <f aca="false">L1218+W1218</f>
        <v>127821194.836994</v>
      </c>
      <c r="AH1218" s="5" t="n">
        <f aca="false">M1218+X1218</f>
        <v>60000000</v>
      </c>
      <c r="AI1218" s="5" t="n">
        <f aca="false">N1218+Y1218</f>
        <v>222244290.417001</v>
      </c>
      <c r="AJ1218" s="5" t="n">
        <f aca="false">O1218+Z1218</f>
        <v>370407150.695001</v>
      </c>
      <c r="AK1218" s="5" t="n">
        <f aca="false">P1218+AA1218</f>
        <v>5000000</v>
      </c>
      <c r="AL1218" s="5" t="n">
        <f aca="false">INDEX($AE$1165:$AE$1292,$B1218-$C1218*1+const_one)</f>
        <v>30000000</v>
      </c>
      <c r="AM1218" s="5" t="n">
        <f aca="false">INDEX($AF$1165:$AF$1292,$B1218-$D1218*2+const_one)</f>
        <v>300000000</v>
      </c>
      <c r="AN1218" s="5" t="n">
        <f aca="false">INDEX($AG$1165:$AG$1292,$B1218-$E1218*4+const_one)</f>
        <v>100000000</v>
      </c>
      <c r="AO1218" s="5" t="n">
        <f aca="false">INDEX($AH$1165:$AH$1292,$B1218-$F1218*8+const_one)</f>
        <v>60000000</v>
      </c>
      <c r="AP1218" s="5" t="n">
        <f aca="false">INDEX($AI$1165:$AI$1292,$B1218-$G1218*16+const_one)</f>
        <v>30000000</v>
      </c>
      <c r="AQ1218" s="5" t="n">
        <f aca="false">INDEX($AJ$1165:$AJ$1292,$B1218-$H1218*32+const_one)</f>
        <v>15000000</v>
      </c>
      <c r="AR1218" s="5" t="n">
        <f aca="false">INDEX($AK$1165:$AK$1292,$B1218-$I1218*64+const_one)</f>
        <v>5000000</v>
      </c>
      <c r="AS1218" s="5" t="n">
        <f aca="false">INDEX($AE$1165:$AE$1292,$B1218+(const_one-$C1218)*1+const_one)</f>
        <v>45894065.3506245</v>
      </c>
      <c r="AT1218" s="5" t="n">
        <f aca="false">INDEX($AF$1165:$AF$1292,$B1218+(const_one-$D1218)*2+const_one)</f>
        <v>419269412.695265</v>
      </c>
      <c r="AU1218" s="5" t="n">
        <f aca="false">INDEX($AG$1165:$AG$1292,$B1218+(const_one-$E1218)*4+const_one)</f>
        <v>127821194.836994</v>
      </c>
      <c r="AV1218" s="5" t="n">
        <f aca="false">INDEX($AH$1165:$AH$1292,$B1218+(const_one-$F1218)*8+const_one)</f>
        <v>166258197.431978</v>
      </c>
      <c r="AW1218" s="5" t="n">
        <f aca="false">INDEX($AI$1165:$AI$1292,$B1218+(const_one-$G1218)*16+const_one)</f>
        <v>222244290.417001</v>
      </c>
      <c r="AX1218" s="5" t="n">
        <f aca="false">INDEX($AJ$1165:$AJ$1292,$B1218+(const_one-$H1218)*32+const_one)</f>
        <v>370407150.695001</v>
      </c>
      <c r="AY1218" s="5" t="n">
        <f aca="false">INDEX($AK$1165:$AK$1292,$B1218+(const_one-$I1218)*64+const_one)</f>
        <v>302998943.355501</v>
      </c>
      <c r="AZ1218" s="5" t="n">
        <f aca="false">--($C1218=--(AS1218&gt;AL1218))</f>
        <v>1</v>
      </c>
      <c r="BA1218" s="5" t="n">
        <f aca="false">--($D1218=--(AT1218&gt;AM1218))</f>
        <v>0</v>
      </c>
      <c r="BB1218" s="5" t="n">
        <f aca="false">--($E1218=--(AU1218&gt;AN1218))</f>
        <v>1</v>
      </c>
      <c r="BC1218" s="5" t="n">
        <f aca="false">--($F1218=--(AV1218&gt;AO1218))</f>
        <v>0</v>
      </c>
      <c r="BD1218" s="5" t="n">
        <f aca="false">--($G1218=--(AW1218&gt;AP1218))</f>
        <v>1</v>
      </c>
      <c r="BE1218" s="5" t="n">
        <f aca="false">--($H1218=--(AX1218&gt;AQ1218))</f>
        <v>1</v>
      </c>
      <c r="BF1218" s="5" t="n">
        <f aca="false">--($I1218=--(AY1218&gt;AR1218))</f>
        <v>0</v>
      </c>
      <c r="BG1218" s="5" t="n">
        <f aca="false">SUM(AZ1218:BF1218)</f>
        <v>4</v>
      </c>
      <c r="BH1218" s="5" t="n">
        <f aca="false">SUM(AE1218:AK1218)+AB1218+AC1218+AD1218</f>
        <v>2000000000</v>
      </c>
    </row>
    <row r="1219" customFormat="false" ht="15" hidden="true" customHeight="false" outlineLevel="0" collapsed="false">
      <c r="A1219" s="5" t="n">
        <f aca="false">sensitivity_exit_usd</f>
        <v>2000000000</v>
      </c>
      <c r="B1219" s="2" t="n">
        <f aca="false">ROW()-ROW($B$1165)</f>
        <v>54</v>
      </c>
      <c r="C1219" s="2" t="n">
        <f aca="false">MOD(QUOTIENT($B1219,1),2)</f>
        <v>0</v>
      </c>
      <c r="D1219" s="2" t="n">
        <f aca="false">MOD(QUOTIENT($B1219,2),2)</f>
        <v>1</v>
      </c>
      <c r="E1219" s="2" t="n">
        <f aca="false">MOD(QUOTIENT($B1219,4),2)</f>
        <v>1</v>
      </c>
      <c r="F1219" s="2" t="n">
        <f aca="false">MOD(QUOTIENT($B1219,8),2)</f>
        <v>0</v>
      </c>
      <c r="G1219" s="2" t="n">
        <f aca="false">MOD(QUOTIENT($B1219,16),2)</f>
        <v>1</v>
      </c>
      <c r="H1219" s="2" t="n">
        <f aca="false">MOD(QUOTIENT($B1219,32),2)</f>
        <v>1</v>
      </c>
      <c r="I1219" s="2" t="n">
        <f aca="false">MOD(QUOTIENT($B1219,64),2)</f>
        <v>0</v>
      </c>
      <c r="J1219" s="5" t="n">
        <f aca="false">IF($C1219=const_zero,MIN(class_series_f_invested_usd,MAX(const_zero,$A1219)),const_zero)</f>
        <v>30000000</v>
      </c>
      <c r="K1219" s="5" t="n">
        <f aca="false">IF($D1219=const_zero,MIN(class_series_e_invested_usd,MAX(const_zero,$A1219-SUM($J1219:$J1219))),const_zero)</f>
        <v>0</v>
      </c>
      <c r="L1219" s="5" t="n">
        <f aca="false">IF($E1219=const_zero,MIN(class_series_d_invested_usd,MAX(const_zero,$A1219-SUM($J1219:$K1219))),const_zero)</f>
        <v>0</v>
      </c>
      <c r="M1219" s="5" t="n">
        <f aca="false">IF($F1219=const_zero,MIN(class_series_c_invested_usd,MAX(const_zero,$A1219-SUM($J1219:$L1219))),const_zero)</f>
        <v>60000000</v>
      </c>
      <c r="N1219" s="5" t="n">
        <f aca="false">IF($G1219=const_zero,MIN(class_series_b_invested_usd,MAX(const_zero,$A1219-SUM($J1219:$M1219))),const_zero)</f>
        <v>0</v>
      </c>
      <c r="O1219" s="5" t="n">
        <f aca="false">IF($H1219=const_zero,MIN(class_series_a_invested_usd,MAX(const_zero,$A1219-SUM($J1219:$N1219))),const_zero)</f>
        <v>0</v>
      </c>
      <c r="P1219" s="5" t="n">
        <f aca="false">IF($I1219=const_zero,MIN(class_seed_invested_usd,MAX(const_zero,$A1219-SUM($J1219:$O1219))),const_zero)</f>
        <v>5000000</v>
      </c>
      <c r="Q1219" s="5" t="n">
        <f aca="false">MAX(const_zero,$A1219-SUM($J1219:$P1219))</f>
        <v>1905000000</v>
      </c>
      <c r="R1219" s="9" t="n">
        <f aca="false">common_rsa_total+Sensitivity!$AE$1110+Sensitivity!$AJ$1110+IF($C1219=const_one,Sensitivity!$D$1110,const_zero)+IF($D1219=const_one,Sensitivity!$Y$1110,const_zero)+IF($E1219=const_one,Sensitivity!$V$1110,const_zero)+IF($F1219=const_one,Sensitivity!$S$1110,const_zero)+IF($G1219=const_one,Sensitivity!$P$1110,const_zero)+IF($H1219=const_one,Sensitivity!$M$1110,const_zero)+IF($I1219=const_one,Sensitivity!$J$1110,const_zero)</f>
        <v>25088727.4346113</v>
      </c>
      <c r="S1219" s="23" t="b">
        <f aca="false">IF($R1219&gt;const_zero,--($Q1219&gt;option_strike_usd*$R1219),const_zero)</f>
        <v>1</v>
      </c>
      <c r="T1219" s="7" t="n">
        <f aca="false">IF($R1219&gt;const_zero,IF($S1219=const_one,($Q1219+option_strike_usd*pre_f_options_issued)/($R1219+pre_f_options_issued),$Q1219/$R1219),const_zero)</f>
        <v>69.1405576614946</v>
      </c>
      <c r="U1219" s="5" t="n">
        <f aca="false">IF($C1219=const_one,Sensitivity!$D$1110*$T1219,const_zero)</f>
        <v>0</v>
      </c>
      <c r="V1219" s="5" t="n">
        <f aca="false">IF($D1219=const_one,Sensitivity!$Y$1110*$T1219,const_zero)</f>
        <v>422046470.113714</v>
      </c>
      <c r="W1219" s="5" t="n">
        <f aca="false">IF($E1219=const_one,Sensitivity!$V$1110*$T1219,const_zero)</f>
        <v>119296140.414759</v>
      </c>
      <c r="X1219" s="5" t="n">
        <f aca="false">IF($F1219=const_one,Sensitivity!$S$1110*$T1219,const_zero)</f>
        <v>0</v>
      </c>
      <c r="Y1219" s="5" t="n">
        <f aca="false">IF($G1219=const_one,Sensitivity!$P$1110*$T1219,const_zero)</f>
        <v>207421672.984484</v>
      </c>
      <c r="Z1219" s="5" t="n">
        <f aca="false">IF($H1219=const_one,Sensitivity!$M$1110*$T1219,const_zero)</f>
        <v>345702788.307473</v>
      </c>
      <c r="AA1219" s="5" t="n">
        <f aca="false">IF($I1219=const_one,Sensitivity!$J$1110*$T1219,const_zero)</f>
        <v>0</v>
      </c>
      <c r="AB1219" s="5" t="n">
        <f aca="false">(Sensitivity!$AE$1110+Sensitivity!$AJ$1110)*$T1219</f>
        <v>17916515.0723821</v>
      </c>
      <c r="AC1219" s="5" t="n">
        <f aca="false">common_rsa_total*$T1219</f>
        <v>622265018.953451</v>
      </c>
      <c r="AD1219" s="5" t="n">
        <f aca="false">IF($S1219=const_one,pre_f_options_issued*($T1219-option_strike_usd),const_zero)</f>
        <v>170351394.153737</v>
      </c>
      <c r="AE1219" s="5" t="n">
        <f aca="false">J1219+U1219</f>
        <v>30000000</v>
      </c>
      <c r="AF1219" s="5" t="n">
        <f aca="false">K1219+V1219</f>
        <v>422046470.113714</v>
      </c>
      <c r="AG1219" s="5" t="n">
        <f aca="false">L1219+W1219</f>
        <v>119296140.414759</v>
      </c>
      <c r="AH1219" s="5" t="n">
        <f aca="false">M1219+X1219</f>
        <v>60000000</v>
      </c>
      <c r="AI1219" s="5" t="n">
        <f aca="false">N1219+Y1219</f>
        <v>207421672.984484</v>
      </c>
      <c r="AJ1219" s="5" t="n">
        <f aca="false">O1219+Z1219</f>
        <v>345702788.307473</v>
      </c>
      <c r="AK1219" s="5" t="n">
        <f aca="false">P1219+AA1219</f>
        <v>5000000</v>
      </c>
      <c r="AL1219" s="5" t="n">
        <f aca="false">INDEX($AE$1165:$AE$1292,$B1219-$C1219*1+const_one)</f>
        <v>30000000</v>
      </c>
      <c r="AM1219" s="5" t="n">
        <f aca="false">INDEX($AF$1165:$AF$1292,$B1219-$D1219*2+const_one)</f>
        <v>300000000</v>
      </c>
      <c r="AN1219" s="5" t="n">
        <f aca="false">INDEX($AG$1165:$AG$1292,$B1219-$E1219*4+const_one)</f>
        <v>100000000</v>
      </c>
      <c r="AO1219" s="5" t="n">
        <f aca="false">INDEX($AH$1165:$AH$1292,$B1219-$F1219*8+const_one)</f>
        <v>60000000</v>
      </c>
      <c r="AP1219" s="5" t="n">
        <f aca="false">INDEX($AI$1165:$AI$1292,$B1219-$G1219*16+const_one)</f>
        <v>30000000</v>
      </c>
      <c r="AQ1219" s="5" t="n">
        <f aca="false">INDEX($AJ$1165:$AJ$1292,$B1219-$H1219*32+const_one)</f>
        <v>15000000</v>
      </c>
      <c r="AR1219" s="5" t="n">
        <f aca="false">INDEX($AK$1165:$AK$1292,$B1219-$I1219*64+const_one)</f>
        <v>5000000</v>
      </c>
      <c r="AS1219" s="5" t="n">
        <f aca="false">INDEX($AE$1165:$AE$1292,$B1219+(const_one-$C1219)*1+const_one)</f>
        <v>42551312.2388278</v>
      </c>
      <c r="AT1219" s="5" t="n">
        <f aca="false">INDEX($AF$1165:$AF$1292,$B1219+(const_one-$D1219)*2+const_one)</f>
        <v>422046470.113714</v>
      </c>
      <c r="AU1219" s="5" t="n">
        <f aca="false">INDEX($AG$1165:$AG$1292,$B1219+(const_one-$E1219)*4+const_one)</f>
        <v>119296140.414759</v>
      </c>
      <c r="AV1219" s="5" t="n">
        <f aca="false">INDEX($AH$1165:$AH$1292,$B1219+(const_one-$F1219)*8+const_one)</f>
        <v>157459165.624685</v>
      </c>
      <c r="AW1219" s="5" t="n">
        <f aca="false">INDEX($AI$1165:$AI$1292,$B1219+(const_one-$G1219)*16+const_one)</f>
        <v>207421672.984484</v>
      </c>
      <c r="AX1219" s="5" t="n">
        <f aca="false">INDEX($AJ$1165:$AJ$1292,$B1219+(const_one-$H1219)*32+const_one)</f>
        <v>345702788.307473</v>
      </c>
      <c r="AY1219" s="5" t="n">
        <f aca="false">INDEX($AK$1165:$AK$1292,$B1219+(const_one-$I1219)*64+const_one)</f>
        <v>293429684.211726</v>
      </c>
      <c r="AZ1219" s="5" t="n">
        <f aca="false">--($C1219=--(AS1219&gt;AL1219))</f>
        <v>0</v>
      </c>
      <c r="BA1219" s="5" t="n">
        <f aca="false">--($D1219=--(AT1219&gt;AM1219))</f>
        <v>1</v>
      </c>
      <c r="BB1219" s="5" t="n">
        <f aca="false">--($E1219=--(AU1219&gt;AN1219))</f>
        <v>1</v>
      </c>
      <c r="BC1219" s="5" t="n">
        <f aca="false">--($F1219=--(AV1219&gt;AO1219))</f>
        <v>0</v>
      </c>
      <c r="BD1219" s="5" t="n">
        <f aca="false">--($G1219=--(AW1219&gt;AP1219))</f>
        <v>1</v>
      </c>
      <c r="BE1219" s="5" t="n">
        <f aca="false">--($H1219=--(AX1219&gt;AQ1219))</f>
        <v>1</v>
      </c>
      <c r="BF1219" s="5" t="n">
        <f aca="false">--($I1219=--(AY1219&gt;AR1219))</f>
        <v>0</v>
      </c>
      <c r="BG1219" s="5" t="n">
        <f aca="false">SUM(AZ1219:BF1219)</f>
        <v>4</v>
      </c>
      <c r="BH1219" s="5" t="n">
        <f aca="false">SUM(AE1219:AK1219)+AB1219+AC1219+AD1219</f>
        <v>2000000000</v>
      </c>
    </row>
    <row r="1220" customFormat="false" ht="15" hidden="true" customHeight="false" outlineLevel="0" collapsed="false">
      <c r="A1220" s="5" t="n">
        <f aca="false">sensitivity_exit_usd</f>
        <v>2000000000</v>
      </c>
      <c r="B1220" s="2" t="n">
        <f aca="false">ROW()-ROW($B$1165)</f>
        <v>55</v>
      </c>
      <c r="C1220" s="2" t="n">
        <f aca="false">MOD(QUOTIENT($B1220,1),2)</f>
        <v>1</v>
      </c>
      <c r="D1220" s="2" t="n">
        <f aca="false">MOD(QUOTIENT($B1220,2),2)</f>
        <v>1</v>
      </c>
      <c r="E1220" s="2" t="n">
        <f aca="false">MOD(QUOTIENT($B1220,4),2)</f>
        <v>1</v>
      </c>
      <c r="F1220" s="2" t="n">
        <f aca="false">MOD(QUOTIENT($B1220,8),2)</f>
        <v>0</v>
      </c>
      <c r="G1220" s="2" t="n">
        <f aca="false">MOD(QUOTIENT($B1220,16),2)</f>
        <v>1</v>
      </c>
      <c r="H1220" s="2" t="n">
        <f aca="false">MOD(QUOTIENT($B1220,32),2)</f>
        <v>1</v>
      </c>
      <c r="I1220" s="2" t="n">
        <f aca="false">MOD(QUOTIENT($B1220,64),2)</f>
        <v>0</v>
      </c>
      <c r="J1220" s="5" t="n">
        <f aca="false">IF($C1220=const_zero,MIN(class_series_f_invested_usd,MAX(const_zero,$A1220)),const_zero)</f>
        <v>0</v>
      </c>
      <c r="K1220" s="5" t="n">
        <f aca="false">IF($D1220=const_zero,MIN(class_series_e_invested_usd,MAX(const_zero,$A1220-SUM($J1220:$J1220))),const_zero)</f>
        <v>0</v>
      </c>
      <c r="L1220" s="5" t="n">
        <f aca="false">IF($E1220=const_zero,MIN(class_series_d_invested_usd,MAX(const_zero,$A1220-SUM($J1220:$K1220))),const_zero)</f>
        <v>0</v>
      </c>
      <c r="M1220" s="5" t="n">
        <f aca="false">IF($F1220=const_zero,MIN(class_series_c_invested_usd,MAX(const_zero,$A1220-SUM($J1220:$L1220))),const_zero)</f>
        <v>60000000</v>
      </c>
      <c r="N1220" s="5" t="n">
        <f aca="false">IF($G1220=const_zero,MIN(class_series_b_invested_usd,MAX(const_zero,$A1220-SUM($J1220:$M1220))),const_zero)</f>
        <v>0</v>
      </c>
      <c r="O1220" s="5" t="n">
        <f aca="false">IF($H1220=const_zero,MIN(class_series_a_invested_usd,MAX(const_zero,$A1220-SUM($J1220:$N1220))),const_zero)</f>
        <v>0</v>
      </c>
      <c r="P1220" s="5" t="n">
        <f aca="false">IF($I1220=const_zero,MIN(class_seed_invested_usd,MAX(const_zero,$A1220-SUM($J1220:$O1220))),const_zero)</f>
        <v>5000000</v>
      </c>
      <c r="Q1220" s="5" t="n">
        <f aca="false">MAX(const_zero,$A1220-SUM($J1220:$P1220))</f>
        <v>1935000000</v>
      </c>
      <c r="R1220" s="9" t="n">
        <f aca="false">common_rsa_total+Sensitivity!$AE$1110+Sensitivity!$AJ$1110+IF($C1220=const_one,Sensitivity!$D$1110,const_zero)+IF($D1220=const_one,Sensitivity!$Y$1110,const_zero)+IF($E1220=const_one,Sensitivity!$V$1110,const_zero)+IF($F1220=const_one,Sensitivity!$S$1110,const_zero)+IF($G1220=const_one,Sensitivity!$P$1110,const_zero)+IF($H1220=const_one,Sensitivity!$M$1110,const_zero)+IF($I1220=const_one,Sensitivity!$J$1110,const_zero)</f>
        <v>25708235.7954044</v>
      </c>
      <c r="S1220" s="23" t="b">
        <f aca="false">IF($R1220&gt;const_zero,--($Q1220&gt;option_strike_usd*$R1220),const_zero)</f>
        <v>1</v>
      </c>
      <c r="T1220" s="7" t="n">
        <f aca="false">IF($R1220&gt;const_zero,IF($S1220=const_one,($Q1220+option_strike_usd*pre_f_options_issued)/($R1220+pre_f_options_issued),$Q1220/$R1220),const_zero)</f>
        <v>68.6856141607994</v>
      </c>
      <c r="U1220" s="5" t="n">
        <f aca="false">IF($C1220=const_one,Sensitivity!$D$1110*$T1220,const_zero)</f>
        <v>42551312.2388278</v>
      </c>
      <c r="V1220" s="5" t="n">
        <f aca="false">IF($D1220=const_one,Sensitivity!$Y$1110*$T1220,const_zero)</f>
        <v>419269412.695265</v>
      </c>
      <c r="W1220" s="5" t="n">
        <f aca="false">IF($E1220=const_one,Sensitivity!$V$1110*$T1220,const_zero)</f>
        <v>118511174.172436</v>
      </c>
      <c r="X1220" s="5" t="n">
        <f aca="false">IF($F1220=const_one,Sensitivity!$S$1110*$T1220,const_zero)</f>
        <v>0</v>
      </c>
      <c r="Y1220" s="5" t="n">
        <f aca="false">IF($G1220=const_one,Sensitivity!$P$1110*$T1220,const_zero)</f>
        <v>206056842.482398</v>
      </c>
      <c r="Z1220" s="5" t="n">
        <f aca="false">IF($H1220=const_one,Sensitivity!$M$1110*$T1220,const_zero)</f>
        <v>343428070.803997</v>
      </c>
      <c r="AA1220" s="5" t="n">
        <f aca="false">IF($I1220=const_one,Sensitivity!$J$1110*$T1220,const_zero)</f>
        <v>0</v>
      </c>
      <c r="AB1220" s="5" t="n">
        <f aca="false">(Sensitivity!$AE$1110+Sensitivity!$AJ$1110)*$T1220</f>
        <v>17798624.757884</v>
      </c>
      <c r="AC1220" s="5" t="n">
        <f aca="false">common_rsa_total*$T1220</f>
        <v>618170527.447195</v>
      </c>
      <c r="AD1220" s="5" t="n">
        <f aca="false">IF($S1220=const_one,pre_f_options_issued*($T1220-option_strike_usd),const_zero)</f>
        <v>169214035.401999</v>
      </c>
      <c r="AE1220" s="5" t="n">
        <f aca="false">J1220+U1220</f>
        <v>42551312.2388278</v>
      </c>
      <c r="AF1220" s="5" t="n">
        <f aca="false">K1220+V1220</f>
        <v>419269412.695265</v>
      </c>
      <c r="AG1220" s="5" t="n">
        <f aca="false">L1220+W1220</f>
        <v>118511174.172436</v>
      </c>
      <c r="AH1220" s="5" t="n">
        <f aca="false">M1220+X1220</f>
        <v>60000000</v>
      </c>
      <c r="AI1220" s="5" t="n">
        <f aca="false">N1220+Y1220</f>
        <v>206056842.482398</v>
      </c>
      <c r="AJ1220" s="5" t="n">
        <f aca="false">O1220+Z1220</f>
        <v>343428070.803997</v>
      </c>
      <c r="AK1220" s="5" t="n">
        <f aca="false">P1220+AA1220</f>
        <v>5000000</v>
      </c>
      <c r="AL1220" s="5" t="n">
        <f aca="false">INDEX($AE$1165:$AE$1292,$B1220-$C1220*1+const_one)</f>
        <v>30000000</v>
      </c>
      <c r="AM1220" s="5" t="n">
        <f aca="false">INDEX($AF$1165:$AF$1292,$B1220-$D1220*2+const_one)</f>
        <v>300000000</v>
      </c>
      <c r="AN1220" s="5" t="n">
        <f aca="false">INDEX($AG$1165:$AG$1292,$B1220-$E1220*4+const_one)</f>
        <v>100000000</v>
      </c>
      <c r="AO1220" s="5" t="n">
        <f aca="false">INDEX($AH$1165:$AH$1292,$B1220-$F1220*8+const_one)</f>
        <v>60000000</v>
      </c>
      <c r="AP1220" s="5" t="n">
        <f aca="false">INDEX($AI$1165:$AI$1292,$B1220-$G1220*16+const_one)</f>
        <v>30000000</v>
      </c>
      <c r="AQ1220" s="5" t="n">
        <f aca="false">INDEX($AJ$1165:$AJ$1292,$B1220-$H1220*32+const_one)</f>
        <v>15000000</v>
      </c>
      <c r="AR1220" s="5" t="n">
        <f aca="false">INDEX($AK$1165:$AK$1292,$B1220-$I1220*64+const_one)</f>
        <v>5000000</v>
      </c>
      <c r="AS1220" s="5" t="n">
        <f aca="false">INDEX($AE$1165:$AE$1292,$B1220+(const_one-$C1220)*1+const_one)</f>
        <v>42551312.2388278</v>
      </c>
      <c r="AT1220" s="5" t="n">
        <f aca="false">INDEX($AF$1165:$AF$1292,$B1220+(const_one-$D1220)*2+const_one)</f>
        <v>419269412.695265</v>
      </c>
      <c r="AU1220" s="5" t="n">
        <f aca="false">INDEX($AG$1165:$AG$1292,$B1220+(const_one-$E1220)*4+const_one)</f>
        <v>118511174.172436</v>
      </c>
      <c r="AV1220" s="5" t="n">
        <f aca="false">INDEX($AH$1165:$AH$1292,$B1220+(const_one-$F1220)*8+const_one)</f>
        <v>156624512.175242</v>
      </c>
      <c r="AW1220" s="5" t="n">
        <f aca="false">INDEX($AI$1165:$AI$1292,$B1220+(const_one-$G1220)*16+const_one)</f>
        <v>206056842.482398</v>
      </c>
      <c r="AX1220" s="5" t="n">
        <f aca="false">INDEX($AJ$1165:$AJ$1292,$B1220+(const_one-$H1220)*32+const_one)</f>
        <v>343428070.803997</v>
      </c>
      <c r="AY1220" s="5" t="n">
        <f aca="false">INDEX($AK$1165:$AK$1292,$B1220+(const_one-$I1220)*64+const_one)</f>
        <v>292472628.170873</v>
      </c>
      <c r="AZ1220" s="5" t="n">
        <f aca="false">--($C1220=--(AS1220&gt;AL1220))</f>
        <v>1</v>
      </c>
      <c r="BA1220" s="5" t="n">
        <f aca="false">--($D1220=--(AT1220&gt;AM1220))</f>
        <v>1</v>
      </c>
      <c r="BB1220" s="5" t="n">
        <f aca="false">--($E1220=--(AU1220&gt;AN1220))</f>
        <v>1</v>
      </c>
      <c r="BC1220" s="5" t="n">
        <f aca="false">--($F1220=--(AV1220&gt;AO1220))</f>
        <v>0</v>
      </c>
      <c r="BD1220" s="5" t="n">
        <f aca="false">--($G1220=--(AW1220&gt;AP1220))</f>
        <v>1</v>
      </c>
      <c r="BE1220" s="5" t="n">
        <f aca="false">--($H1220=--(AX1220&gt;AQ1220))</f>
        <v>1</v>
      </c>
      <c r="BF1220" s="5" t="n">
        <f aca="false">--($I1220=--(AY1220&gt;AR1220))</f>
        <v>0</v>
      </c>
      <c r="BG1220" s="5" t="n">
        <f aca="false">SUM(AZ1220:BF1220)</f>
        <v>5</v>
      </c>
      <c r="BH1220" s="5" t="n">
        <f aca="false">SUM(AE1220:AK1220)+AB1220+AC1220+AD1220</f>
        <v>2000000000</v>
      </c>
    </row>
    <row r="1221" customFormat="false" ht="15" hidden="true" customHeight="false" outlineLevel="0" collapsed="false">
      <c r="A1221" s="5" t="n">
        <f aca="false">sensitivity_exit_usd</f>
        <v>2000000000</v>
      </c>
      <c r="B1221" s="2" t="n">
        <f aca="false">ROW()-ROW($B$1165)</f>
        <v>56</v>
      </c>
      <c r="C1221" s="2" t="n">
        <f aca="false">MOD(QUOTIENT($B1221,1),2)</f>
        <v>0</v>
      </c>
      <c r="D1221" s="2" t="n">
        <f aca="false">MOD(QUOTIENT($B1221,2),2)</f>
        <v>0</v>
      </c>
      <c r="E1221" s="2" t="n">
        <f aca="false">MOD(QUOTIENT($B1221,4),2)</f>
        <v>0</v>
      </c>
      <c r="F1221" s="2" t="n">
        <f aca="false">MOD(QUOTIENT($B1221,8),2)</f>
        <v>1</v>
      </c>
      <c r="G1221" s="2" t="n">
        <f aca="false">MOD(QUOTIENT($B1221,16),2)</f>
        <v>1</v>
      </c>
      <c r="H1221" s="2" t="n">
        <f aca="false">MOD(QUOTIENT($B1221,32),2)</f>
        <v>1</v>
      </c>
      <c r="I1221" s="2" t="n">
        <f aca="false">MOD(QUOTIENT($B1221,64),2)</f>
        <v>0</v>
      </c>
      <c r="J1221" s="5" t="n">
        <f aca="false">IF($C1221=const_zero,MIN(class_series_f_invested_usd,MAX(const_zero,$A1221)),const_zero)</f>
        <v>30000000</v>
      </c>
      <c r="K1221" s="5" t="n">
        <f aca="false">IF($D1221=const_zero,MIN(class_series_e_invested_usd,MAX(const_zero,$A1221-SUM($J1221:$J1221))),const_zero)</f>
        <v>300000000</v>
      </c>
      <c r="L1221" s="5" t="n">
        <f aca="false">IF($E1221=const_zero,MIN(class_series_d_invested_usd,MAX(const_zero,$A1221-SUM($J1221:$K1221))),const_zero)</f>
        <v>100000000</v>
      </c>
      <c r="M1221" s="5" t="n">
        <f aca="false">IF($F1221=const_zero,MIN(class_series_c_invested_usd,MAX(const_zero,$A1221-SUM($J1221:$L1221))),const_zero)</f>
        <v>0</v>
      </c>
      <c r="N1221" s="5" t="n">
        <f aca="false">IF($G1221=const_zero,MIN(class_series_b_invested_usd,MAX(const_zero,$A1221-SUM($J1221:$M1221))),const_zero)</f>
        <v>0</v>
      </c>
      <c r="O1221" s="5" t="n">
        <f aca="false">IF($H1221=const_zero,MIN(class_series_a_invested_usd,MAX(const_zero,$A1221-SUM($J1221:$N1221))),const_zero)</f>
        <v>0</v>
      </c>
      <c r="P1221" s="5" t="n">
        <f aca="false">IF($I1221=const_zero,MIN(class_seed_invested_usd,MAX(const_zero,$A1221-SUM($J1221:$O1221))),const_zero)</f>
        <v>5000000</v>
      </c>
      <c r="Q1221" s="5" t="n">
        <f aca="false">MAX(const_zero,$A1221-SUM($J1221:$P1221))</f>
        <v>1565000000</v>
      </c>
      <c r="R1221" s="9" t="n">
        <f aca="false">common_rsa_total+Sensitivity!$AE$1110+Sensitivity!$AJ$1110+IF($C1221=const_one,Sensitivity!$D$1110,const_zero)+IF($D1221=const_one,Sensitivity!$Y$1110,const_zero)+IF($E1221=const_one,Sensitivity!$V$1110,const_zero)+IF($F1221=const_one,Sensitivity!$S$1110,const_zero)+IF($G1221=const_one,Sensitivity!$P$1110,const_zero)+IF($H1221=const_one,Sensitivity!$M$1110,const_zero)+IF($I1221=const_one,Sensitivity!$J$1110,const_zero)</f>
        <v>19659131.7698087</v>
      </c>
      <c r="S1221" s="23" t="b">
        <f aca="false">IF($R1221&gt;const_zero,--($Q1221&gt;option_strike_usd*$R1221),const_zero)</f>
        <v>1</v>
      </c>
      <c r="T1221" s="7" t="n">
        <f aca="false">IF($R1221&gt;const_zero,IF($S1221=const_one,($Q1221+option_strike_usd*pre_f_options_issued)/($R1221+pre_f_options_issued),$Q1221/$R1221),const_zero)</f>
        <v>70.7383310990408</v>
      </c>
      <c r="U1221" s="5" t="n">
        <f aca="false">IF($C1221=const_one,Sensitivity!$D$1110*$T1221,const_zero)</f>
        <v>0</v>
      </c>
      <c r="V1221" s="5" t="n">
        <f aca="false">IF($D1221=const_one,Sensitivity!$Y$1110*$T1221,const_zero)</f>
        <v>0</v>
      </c>
      <c r="W1221" s="5" t="n">
        <f aca="false">IF($E1221=const_one,Sensitivity!$V$1110*$T1221,const_zero)</f>
        <v>0</v>
      </c>
      <c r="X1221" s="5" t="n">
        <f aca="false">IF($F1221=const_one,Sensitivity!$S$1110*$T1221,const_zero)</f>
        <v>169771994.637698</v>
      </c>
      <c r="Y1221" s="5" t="n">
        <f aca="false">IF($G1221=const_one,Sensitivity!$P$1110*$T1221,const_zero)</f>
        <v>212214993.297122</v>
      </c>
      <c r="Z1221" s="5" t="n">
        <f aca="false">IF($H1221=const_one,Sensitivity!$M$1110*$T1221,const_zero)</f>
        <v>353691655.495204</v>
      </c>
      <c r="AA1221" s="5" t="n">
        <f aca="false">IF($I1221=const_one,Sensitivity!$J$1110*$T1221,const_zero)</f>
        <v>0</v>
      </c>
      <c r="AB1221" s="5" t="n">
        <f aca="false">(Sensitivity!$AE$1110+Sensitivity!$AJ$1110)*$T1221</f>
        <v>18330548.9310067</v>
      </c>
      <c r="AC1221" s="5" t="n">
        <f aca="false">common_rsa_total*$T1221</f>
        <v>636644979.891367</v>
      </c>
      <c r="AD1221" s="5" t="n">
        <f aca="false">IF($S1221=const_one,pre_f_options_issued*($T1221-option_strike_usd),const_zero)</f>
        <v>174345827.747602</v>
      </c>
      <c r="AE1221" s="5" t="n">
        <f aca="false">J1221+U1221</f>
        <v>30000000</v>
      </c>
      <c r="AF1221" s="5" t="n">
        <f aca="false">K1221+V1221</f>
        <v>300000000</v>
      </c>
      <c r="AG1221" s="5" t="n">
        <f aca="false">L1221+W1221</f>
        <v>100000000</v>
      </c>
      <c r="AH1221" s="5" t="n">
        <f aca="false">M1221+X1221</f>
        <v>169771994.637698</v>
      </c>
      <c r="AI1221" s="5" t="n">
        <f aca="false">N1221+Y1221</f>
        <v>212214993.297122</v>
      </c>
      <c r="AJ1221" s="5" t="n">
        <f aca="false">O1221+Z1221</f>
        <v>353691655.495204</v>
      </c>
      <c r="AK1221" s="5" t="n">
        <f aca="false">P1221+AA1221</f>
        <v>5000000</v>
      </c>
      <c r="AL1221" s="5" t="n">
        <f aca="false">INDEX($AE$1165:$AE$1292,$B1221-$C1221*1+const_one)</f>
        <v>30000000</v>
      </c>
      <c r="AM1221" s="5" t="n">
        <f aca="false">INDEX($AF$1165:$AF$1292,$B1221-$D1221*2+const_one)</f>
        <v>300000000</v>
      </c>
      <c r="AN1221" s="5" t="n">
        <f aca="false">INDEX($AG$1165:$AG$1292,$B1221-$E1221*4+const_one)</f>
        <v>100000000</v>
      </c>
      <c r="AO1221" s="5" t="n">
        <f aca="false">INDEX($AH$1165:$AH$1292,$B1221-$F1221*8+const_one)</f>
        <v>60000000</v>
      </c>
      <c r="AP1221" s="5" t="n">
        <f aca="false">INDEX($AI$1165:$AI$1292,$B1221-$G1221*16+const_one)</f>
        <v>30000000</v>
      </c>
      <c r="AQ1221" s="5" t="n">
        <f aca="false">INDEX($AJ$1165:$AJ$1292,$B1221-$H1221*32+const_one)</f>
        <v>15000000</v>
      </c>
      <c r="AR1221" s="5" t="n">
        <f aca="false">INDEX($AK$1165:$AK$1292,$B1221-$I1221*64+const_one)</f>
        <v>5000000</v>
      </c>
      <c r="AS1221" s="5" t="n">
        <f aca="false">INDEX($AE$1165:$AE$1292,$B1221+(const_one-$C1221)*1+const_one)</f>
        <v>43447045.1569013</v>
      </c>
      <c r="AT1221" s="5" t="n">
        <f aca="false">INDEX($AF$1165:$AF$1292,$B1221+(const_one-$D1221)*2+const_one)</f>
        <v>403334100.808575</v>
      </c>
      <c r="AU1221" s="5" t="n">
        <f aca="false">INDEX($AG$1165:$AG$1292,$B1221+(const_one-$E1221)*4+const_one)</f>
        <v>120459860.813897</v>
      </c>
      <c r="AV1221" s="5" t="n">
        <f aca="false">INDEX($AH$1165:$AH$1292,$B1221+(const_one-$F1221)*8+const_one)</f>
        <v>169771994.637698</v>
      </c>
      <c r="AW1221" s="5" t="n">
        <f aca="false">INDEX($AI$1165:$AI$1292,$B1221+(const_one-$G1221)*16+const_one)</f>
        <v>212214993.297122</v>
      </c>
      <c r="AX1221" s="5" t="n">
        <f aca="false">INDEX($AJ$1165:$AJ$1292,$B1221+(const_one-$H1221)*32+const_one)</f>
        <v>353691655.495204</v>
      </c>
      <c r="AY1221" s="5" t="n">
        <f aca="false">INDEX($AK$1165:$AK$1292,$B1221+(const_one-$I1221)*64+const_one)</f>
        <v>289497472.402277</v>
      </c>
      <c r="AZ1221" s="5" t="n">
        <f aca="false">--($C1221=--(AS1221&gt;AL1221))</f>
        <v>0</v>
      </c>
      <c r="BA1221" s="5" t="n">
        <f aca="false">--($D1221=--(AT1221&gt;AM1221))</f>
        <v>0</v>
      </c>
      <c r="BB1221" s="5" t="n">
        <f aca="false">--($E1221=--(AU1221&gt;AN1221))</f>
        <v>0</v>
      </c>
      <c r="BC1221" s="5" t="n">
        <f aca="false">--($F1221=--(AV1221&gt;AO1221))</f>
        <v>1</v>
      </c>
      <c r="BD1221" s="5" t="n">
        <f aca="false">--($G1221=--(AW1221&gt;AP1221))</f>
        <v>1</v>
      </c>
      <c r="BE1221" s="5" t="n">
        <f aca="false">--($H1221=--(AX1221&gt;AQ1221))</f>
        <v>1</v>
      </c>
      <c r="BF1221" s="5" t="n">
        <f aca="false">--($I1221=--(AY1221&gt;AR1221))</f>
        <v>0</v>
      </c>
      <c r="BG1221" s="5" t="n">
        <f aca="false">SUM(AZ1221:BF1221)</f>
        <v>3</v>
      </c>
      <c r="BH1221" s="5" t="n">
        <f aca="false">SUM(AE1221:AK1221)+AB1221+AC1221+AD1221</f>
        <v>2000000000</v>
      </c>
    </row>
    <row r="1222" customFormat="false" ht="15" hidden="true" customHeight="false" outlineLevel="0" collapsed="false">
      <c r="A1222" s="5" t="n">
        <f aca="false">sensitivity_exit_usd</f>
        <v>2000000000</v>
      </c>
      <c r="B1222" s="2" t="n">
        <f aca="false">ROW()-ROW($B$1165)</f>
        <v>57</v>
      </c>
      <c r="C1222" s="2" t="n">
        <f aca="false">MOD(QUOTIENT($B1222,1),2)</f>
        <v>1</v>
      </c>
      <c r="D1222" s="2" t="n">
        <f aca="false">MOD(QUOTIENT($B1222,2),2)</f>
        <v>0</v>
      </c>
      <c r="E1222" s="2" t="n">
        <f aca="false">MOD(QUOTIENT($B1222,4),2)</f>
        <v>0</v>
      </c>
      <c r="F1222" s="2" t="n">
        <f aca="false">MOD(QUOTIENT($B1222,8),2)</f>
        <v>1</v>
      </c>
      <c r="G1222" s="2" t="n">
        <f aca="false">MOD(QUOTIENT($B1222,16),2)</f>
        <v>1</v>
      </c>
      <c r="H1222" s="2" t="n">
        <f aca="false">MOD(QUOTIENT($B1222,32),2)</f>
        <v>1</v>
      </c>
      <c r="I1222" s="2" t="n">
        <f aca="false">MOD(QUOTIENT($B1222,64),2)</f>
        <v>0</v>
      </c>
      <c r="J1222" s="5" t="n">
        <f aca="false">IF($C1222=const_zero,MIN(class_series_f_invested_usd,MAX(const_zero,$A1222)),const_zero)</f>
        <v>0</v>
      </c>
      <c r="K1222" s="5" t="n">
        <f aca="false">IF($D1222=const_zero,MIN(class_series_e_invested_usd,MAX(const_zero,$A1222-SUM($J1222:$J1222))),const_zero)</f>
        <v>300000000</v>
      </c>
      <c r="L1222" s="5" t="n">
        <f aca="false">IF($E1222=const_zero,MIN(class_series_d_invested_usd,MAX(const_zero,$A1222-SUM($J1222:$K1222))),const_zero)</f>
        <v>100000000</v>
      </c>
      <c r="M1222" s="5" t="n">
        <f aca="false">IF($F1222=const_zero,MIN(class_series_c_invested_usd,MAX(const_zero,$A1222-SUM($J1222:$L1222))),const_zero)</f>
        <v>0</v>
      </c>
      <c r="N1222" s="5" t="n">
        <f aca="false">IF($G1222=const_zero,MIN(class_series_b_invested_usd,MAX(const_zero,$A1222-SUM($J1222:$M1222))),const_zero)</f>
        <v>0</v>
      </c>
      <c r="O1222" s="5" t="n">
        <f aca="false">IF($H1222=const_zero,MIN(class_series_a_invested_usd,MAX(const_zero,$A1222-SUM($J1222:$N1222))),const_zero)</f>
        <v>0</v>
      </c>
      <c r="P1222" s="5" t="n">
        <f aca="false">IF($I1222=const_zero,MIN(class_seed_invested_usd,MAX(const_zero,$A1222-SUM($J1222:$O1222))),const_zero)</f>
        <v>5000000</v>
      </c>
      <c r="Q1222" s="5" t="n">
        <f aca="false">MAX(const_zero,$A1222-SUM($J1222:$P1222))</f>
        <v>1595000000</v>
      </c>
      <c r="R1222" s="9" t="n">
        <f aca="false">common_rsa_total+Sensitivity!$AE$1110+Sensitivity!$AJ$1110+IF($C1222=const_one,Sensitivity!$D$1110,const_zero)+IF($D1222=const_one,Sensitivity!$Y$1110,const_zero)+IF($E1222=const_one,Sensitivity!$V$1110,const_zero)+IF($F1222=const_one,Sensitivity!$S$1110,const_zero)+IF($G1222=const_one,Sensitivity!$P$1110,const_zero)+IF($H1222=const_one,Sensitivity!$M$1110,const_zero)+IF($I1222=const_one,Sensitivity!$J$1110,const_zero)</f>
        <v>20278640.1306018</v>
      </c>
      <c r="S1222" s="23" t="b">
        <f aca="false">IF($R1222&gt;const_zero,--($Q1222&gt;option_strike_usd*$R1222),const_zero)</f>
        <v>1</v>
      </c>
      <c r="T1222" s="7" t="n">
        <f aca="false">IF($R1222&gt;const_zero,IF($S1222=const_one,($Q1222+option_strike_usd*pre_f_options_issued)/($R1222+pre_f_options_issued),$Q1222/$R1222),const_zero)</f>
        <v>70.131491205827</v>
      </c>
      <c r="U1222" s="5" t="n">
        <f aca="false">IF($C1222=const_one,Sensitivity!$D$1110*$T1222,const_zero)</f>
        <v>43447045.1569013</v>
      </c>
      <c r="V1222" s="5" t="n">
        <f aca="false">IF($D1222=const_one,Sensitivity!$Y$1110*$T1222,const_zero)</f>
        <v>0</v>
      </c>
      <c r="W1222" s="5" t="n">
        <f aca="false">IF($E1222=const_one,Sensitivity!$V$1110*$T1222,const_zero)</f>
        <v>0</v>
      </c>
      <c r="X1222" s="5" t="n">
        <f aca="false">IF($F1222=const_one,Sensitivity!$S$1110*$T1222,const_zero)</f>
        <v>168315578.893985</v>
      </c>
      <c r="Y1222" s="5" t="n">
        <f aca="false">IF($G1222=const_one,Sensitivity!$P$1110*$T1222,const_zero)</f>
        <v>210394473.617481</v>
      </c>
      <c r="Z1222" s="5" t="n">
        <f aca="false">IF($H1222=const_one,Sensitivity!$M$1110*$T1222,const_zero)</f>
        <v>350657456.029135</v>
      </c>
      <c r="AA1222" s="5" t="n">
        <f aca="false">IF($I1222=const_one,Sensitivity!$J$1110*$T1222,const_zero)</f>
        <v>0</v>
      </c>
      <c r="AB1222" s="5" t="n">
        <f aca="false">(Sensitivity!$AE$1110+Sensitivity!$AJ$1110)*$T1222</f>
        <v>18173297.4354877</v>
      </c>
      <c r="AC1222" s="5" t="n">
        <f aca="false">common_rsa_total*$T1222</f>
        <v>631183420.852443</v>
      </c>
      <c r="AD1222" s="5" t="n">
        <f aca="false">IF($S1222=const_one,pre_f_options_issued*($T1222-option_strike_usd),const_zero)</f>
        <v>172828728.014567</v>
      </c>
      <c r="AE1222" s="5" t="n">
        <f aca="false">J1222+U1222</f>
        <v>43447045.1569013</v>
      </c>
      <c r="AF1222" s="5" t="n">
        <f aca="false">K1222+V1222</f>
        <v>300000000</v>
      </c>
      <c r="AG1222" s="5" t="n">
        <f aca="false">L1222+W1222</f>
        <v>100000000</v>
      </c>
      <c r="AH1222" s="5" t="n">
        <f aca="false">M1222+X1222</f>
        <v>168315578.893985</v>
      </c>
      <c r="AI1222" s="5" t="n">
        <f aca="false">N1222+Y1222</f>
        <v>210394473.617481</v>
      </c>
      <c r="AJ1222" s="5" t="n">
        <f aca="false">O1222+Z1222</f>
        <v>350657456.029135</v>
      </c>
      <c r="AK1222" s="5" t="n">
        <f aca="false">P1222+AA1222</f>
        <v>5000000</v>
      </c>
      <c r="AL1222" s="5" t="n">
        <f aca="false">INDEX($AE$1165:$AE$1292,$B1222-$C1222*1+const_one)</f>
        <v>30000000</v>
      </c>
      <c r="AM1222" s="5" t="n">
        <f aca="false">INDEX($AF$1165:$AF$1292,$B1222-$D1222*2+const_one)</f>
        <v>300000000</v>
      </c>
      <c r="AN1222" s="5" t="n">
        <f aca="false">INDEX($AG$1165:$AG$1292,$B1222-$E1222*4+const_one)</f>
        <v>100000000</v>
      </c>
      <c r="AO1222" s="5" t="n">
        <f aca="false">INDEX($AH$1165:$AH$1292,$B1222-$F1222*8+const_one)</f>
        <v>60000000</v>
      </c>
      <c r="AP1222" s="5" t="n">
        <f aca="false">INDEX($AI$1165:$AI$1292,$B1222-$G1222*16+const_one)</f>
        <v>30000000</v>
      </c>
      <c r="AQ1222" s="5" t="n">
        <f aca="false">INDEX($AJ$1165:$AJ$1292,$B1222-$H1222*32+const_one)</f>
        <v>15000000</v>
      </c>
      <c r="AR1222" s="5" t="n">
        <f aca="false">INDEX($AK$1165:$AK$1292,$B1222-$I1222*64+const_one)</f>
        <v>5000000</v>
      </c>
      <c r="AS1222" s="5" t="n">
        <f aca="false">INDEX($AE$1165:$AE$1292,$B1222+(const_one-$C1222)*1+const_one)</f>
        <v>43447045.1569013</v>
      </c>
      <c r="AT1222" s="5" t="n">
        <f aca="false">INDEX($AF$1165:$AF$1292,$B1222+(const_one-$D1222)*2+const_one)</f>
        <v>401023266.239555</v>
      </c>
      <c r="AU1222" s="5" t="n">
        <f aca="false">INDEX($AG$1165:$AG$1292,$B1222+(const_one-$E1222)*4+const_one)</f>
        <v>119526813.306014</v>
      </c>
      <c r="AV1222" s="5" t="n">
        <f aca="false">INDEX($AH$1165:$AH$1292,$B1222+(const_one-$F1222)*8+const_one)</f>
        <v>168315578.893985</v>
      </c>
      <c r="AW1222" s="5" t="n">
        <f aca="false">INDEX($AI$1165:$AI$1292,$B1222+(const_one-$G1222)*16+const_one)</f>
        <v>210394473.617481</v>
      </c>
      <c r="AX1222" s="5" t="n">
        <f aca="false">INDEX($AJ$1165:$AJ$1292,$B1222+(const_one-$H1222)*32+const_one)</f>
        <v>350657456.029135</v>
      </c>
      <c r="AY1222" s="5" t="n">
        <f aca="false">INDEX($AK$1165:$AK$1292,$B1222+(const_one-$I1222)*64+const_one)</f>
        <v>288441045.433796</v>
      </c>
      <c r="AZ1222" s="5" t="n">
        <f aca="false">--($C1222=--(AS1222&gt;AL1222))</f>
        <v>1</v>
      </c>
      <c r="BA1222" s="5" t="n">
        <f aca="false">--($D1222=--(AT1222&gt;AM1222))</f>
        <v>0</v>
      </c>
      <c r="BB1222" s="5" t="n">
        <f aca="false">--($E1222=--(AU1222&gt;AN1222))</f>
        <v>0</v>
      </c>
      <c r="BC1222" s="5" t="n">
        <f aca="false">--($F1222=--(AV1222&gt;AO1222))</f>
        <v>1</v>
      </c>
      <c r="BD1222" s="5" t="n">
        <f aca="false">--($G1222=--(AW1222&gt;AP1222))</f>
        <v>1</v>
      </c>
      <c r="BE1222" s="5" t="n">
        <f aca="false">--($H1222=--(AX1222&gt;AQ1222))</f>
        <v>1</v>
      </c>
      <c r="BF1222" s="5" t="n">
        <f aca="false">--($I1222=--(AY1222&gt;AR1222))</f>
        <v>0</v>
      </c>
      <c r="BG1222" s="5" t="n">
        <f aca="false">SUM(AZ1222:BF1222)</f>
        <v>4</v>
      </c>
      <c r="BH1222" s="5" t="n">
        <f aca="false">SUM(AE1222:AK1222)+AB1222+AC1222+AD1222</f>
        <v>2000000000</v>
      </c>
    </row>
    <row r="1223" customFormat="false" ht="15" hidden="true" customHeight="false" outlineLevel="0" collapsed="false">
      <c r="A1223" s="5" t="n">
        <f aca="false">sensitivity_exit_usd</f>
        <v>2000000000</v>
      </c>
      <c r="B1223" s="2" t="n">
        <f aca="false">ROW()-ROW($B$1165)</f>
        <v>58</v>
      </c>
      <c r="C1223" s="2" t="n">
        <f aca="false">MOD(QUOTIENT($B1223,1),2)</f>
        <v>0</v>
      </c>
      <c r="D1223" s="2" t="n">
        <f aca="false">MOD(QUOTIENT($B1223,2),2)</f>
        <v>1</v>
      </c>
      <c r="E1223" s="2" t="n">
        <f aca="false">MOD(QUOTIENT($B1223,4),2)</f>
        <v>0</v>
      </c>
      <c r="F1223" s="2" t="n">
        <f aca="false">MOD(QUOTIENT($B1223,8),2)</f>
        <v>1</v>
      </c>
      <c r="G1223" s="2" t="n">
        <f aca="false">MOD(QUOTIENT($B1223,16),2)</f>
        <v>1</v>
      </c>
      <c r="H1223" s="2" t="n">
        <f aca="false">MOD(QUOTIENT($B1223,32),2)</f>
        <v>1</v>
      </c>
      <c r="I1223" s="2" t="n">
        <f aca="false">MOD(QUOTIENT($B1223,64),2)</f>
        <v>0</v>
      </c>
      <c r="J1223" s="5" t="n">
        <f aca="false">IF($C1223=const_zero,MIN(class_series_f_invested_usd,MAX(const_zero,$A1223)),const_zero)</f>
        <v>30000000</v>
      </c>
      <c r="K1223" s="5" t="n">
        <f aca="false">IF($D1223=const_zero,MIN(class_series_e_invested_usd,MAX(const_zero,$A1223-SUM($J1223:$J1223))),const_zero)</f>
        <v>0</v>
      </c>
      <c r="L1223" s="5" t="n">
        <f aca="false">IF($E1223=const_zero,MIN(class_series_d_invested_usd,MAX(const_zero,$A1223-SUM($J1223:$K1223))),const_zero)</f>
        <v>100000000</v>
      </c>
      <c r="M1223" s="5" t="n">
        <f aca="false">IF($F1223=const_zero,MIN(class_series_c_invested_usd,MAX(const_zero,$A1223-SUM($J1223:$L1223))),const_zero)</f>
        <v>0</v>
      </c>
      <c r="N1223" s="5" t="n">
        <f aca="false">IF($G1223=const_zero,MIN(class_series_b_invested_usd,MAX(const_zero,$A1223-SUM($J1223:$M1223))),const_zero)</f>
        <v>0</v>
      </c>
      <c r="O1223" s="5" t="n">
        <f aca="false">IF($H1223=const_zero,MIN(class_series_a_invested_usd,MAX(const_zero,$A1223-SUM($J1223:$N1223))),const_zero)</f>
        <v>0</v>
      </c>
      <c r="P1223" s="5" t="n">
        <f aca="false">IF($I1223=const_zero,MIN(class_seed_invested_usd,MAX(const_zero,$A1223-SUM($J1223:$O1223))),const_zero)</f>
        <v>5000000</v>
      </c>
      <c r="Q1223" s="5" t="n">
        <f aca="false">MAX(const_zero,$A1223-SUM($J1223:$P1223))</f>
        <v>1865000000</v>
      </c>
      <c r="R1223" s="9" t="n">
        <f aca="false">common_rsa_total+Sensitivity!$AE$1110+Sensitivity!$AJ$1110+IF($C1223=const_one,Sensitivity!$D$1110,const_zero)+IF($D1223=const_one,Sensitivity!$Y$1110,const_zero)+IF($E1223=const_one,Sensitivity!$V$1110,const_zero)+IF($F1223=const_one,Sensitivity!$S$1110,const_zero)+IF($G1223=const_one,Sensitivity!$P$1110,const_zero)+IF($H1223=const_one,Sensitivity!$M$1110,const_zero)+IF($I1223=const_one,Sensitivity!$J$1110,const_zero)</f>
        <v>25763312.6498648</v>
      </c>
      <c r="S1223" s="23" t="b">
        <f aca="false">IF($R1223&gt;const_zero,--($Q1223&gt;option_strike_usd*$R1223),const_zero)</f>
        <v>1</v>
      </c>
      <c r="T1223" s="7" t="n">
        <f aca="false">IF($R1223&gt;const_zero,IF($S1223=const_one,($Q1223+option_strike_usd*pre_f_options_issued)/($R1223+pre_f_options_issued),$Q1223/$R1223),const_zero)</f>
        <v>66.075057199954</v>
      </c>
      <c r="U1223" s="5" t="n">
        <f aca="false">IF($C1223=const_one,Sensitivity!$D$1110*$T1223,const_zero)</f>
        <v>0</v>
      </c>
      <c r="V1223" s="5" t="n">
        <f aca="false">IF($D1223=const_one,Sensitivity!$Y$1110*$T1223,const_zero)</f>
        <v>403334100.808575</v>
      </c>
      <c r="W1223" s="5" t="n">
        <f aca="false">IF($E1223=const_one,Sensitivity!$V$1110*$T1223,const_zero)</f>
        <v>0</v>
      </c>
      <c r="X1223" s="5" t="n">
        <f aca="false">IF($F1223=const_one,Sensitivity!$S$1110*$T1223,const_zero)</f>
        <v>158580137.27989</v>
      </c>
      <c r="Y1223" s="5" t="n">
        <f aca="false">IF($G1223=const_one,Sensitivity!$P$1110*$T1223,const_zero)</f>
        <v>198225171.599862</v>
      </c>
      <c r="Z1223" s="5" t="n">
        <f aca="false">IF($H1223=const_one,Sensitivity!$M$1110*$T1223,const_zero)</f>
        <v>330375285.99977</v>
      </c>
      <c r="AA1223" s="5" t="n">
        <f aca="false">IF($I1223=const_one,Sensitivity!$J$1110*$T1223,const_zero)</f>
        <v>0</v>
      </c>
      <c r="AB1223" s="5" t="n">
        <f aca="false">(Sensitivity!$AE$1110+Sensitivity!$AJ$1110)*$T1223</f>
        <v>17122146.5124338</v>
      </c>
      <c r="AC1223" s="5" t="n">
        <f aca="false">common_rsa_total*$T1223</f>
        <v>594675514.799586</v>
      </c>
      <c r="AD1223" s="5" t="n">
        <f aca="false">IF($S1223=const_one,pre_f_options_issued*($T1223-option_strike_usd),const_zero)</f>
        <v>162687642.999885</v>
      </c>
      <c r="AE1223" s="5" t="n">
        <f aca="false">J1223+U1223</f>
        <v>30000000</v>
      </c>
      <c r="AF1223" s="5" t="n">
        <f aca="false">K1223+V1223</f>
        <v>403334100.808575</v>
      </c>
      <c r="AG1223" s="5" t="n">
        <f aca="false">L1223+W1223</f>
        <v>100000000</v>
      </c>
      <c r="AH1223" s="5" t="n">
        <f aca="false">M1223+X1223</f>
        <v>158580137.27989</v>
      </c>
      <c r="AI1223" s="5" t="n">
        <f aca="false">N1223+Y1223</f>
        <v>198225171.599862</v>
      </c>
      <c r="AJ1223" s="5" t="n">
        <f aca="false">O1223+Z1223</f>
        <v>330375285.99977</v>
      </c>
      <c r="AK1223" s="5" t="n">
        <f aca="false">P1223+AA1223</f>
        <v>5000000</v>
      </c>
      <c r="AL1223" s="5" t="n">
        <f aca="false">INDEX($AE$1165:$AE$1292,$B1223-$C1223*1+const_one)</f>
        <v>30000000</v>
      </c>
      <c r="AM1223" s="5" t="n">
        <f aca="false">INDEX($AF$1165:$AF$1292,$B1223-$D1223*2+const_one)</f>
        <v>300000000</v>
      </c>
      <c r="AN1223" s="5" t="n">
        <f aca="false">INDEX($AG$1165:$AG$1292,$B1223-$E1223*4+const_one)</f>
        <v>100000000</v>
      </c>
      <c r="AO1223" s="5" t="n">
        <f aca="false">INDEX($AH$1165:$AH$1292,$B1223-$F1223*8+const_one)</f>
        <v>60000000</v>
      </c>
      <c r="AP1223" s="5" t="n">
        <f aca="false">INDEX($AI$1165:$AI$1292,$B1223-$G1223*16+const_one)</f>
        <v>30000000</v>
      </c>
      <c r="AQ1223" s="5" t="n">
        <f aca="false">INDEX($AJ$1165:$AJ$1292,$B1223-$H1223*32+const_one)</f>
        <v>15000000</v>
      </c>
      <c r="AR1223" s="5" t="n">
        <f aca="false">INDEX($AK$1165:$AK$1292,$B1223-$I1223*64+const_one)</f>
        <v>5000000</v>
      </c>
      <c r="AS1223" s="5" t="n">
        <f aca="false">INDEX($AE$1165:$AE$1292,$B1223+(const_one-$C1223)*1+const_one)</f>
        <v>40699525.651294</v>
      </c>
      <c r="AT1223" s="5" t="n">
        <f aca="false">INDEX($AF$1165:$AF$1292,$B1223+(const_one-$D1223)*2+const_one)</f>
        <v>403334100.808575</v>
      </c>
      <c r="AU1223" s="5" t="n">
        <f aca="false">INDEX($AG$1165:$AG$1292,$B1223+(const_one-$E1223)*4+const_one)</f>
        <v>113200988.484449</v>
      </c>
      <c r="AV1223" s="5" t="n">
        <f aca="false">INDEX($AH$1165:$AH$1292,$B1223+(const_one-$F1223)*8+const_one)</f>
        <v>158580137.27989</v>
      </c>
      <c r="AW1223" s="5" t="n">
        <f aca="false">INDEX($AI$1165:$AI$1292,$B1223+(const_one-$G1223)*16+const_one)</f>
        <v>198225171.599862</v>
      </c>
      <c r="AX1223" s="5" t="n">
        <f aca="false">INDEX($AJ$1165:$AJ$1292,$B1223+(const_one-$H1223)*32+const_one)</f>
        <v>330375285.99977</v>
      </c>
      <c r="AY1223" s="5" t="n">
        <f aca="false">INDEX($AK$1165:$AK$1292,$B1223+(const_one-$I1223)*64+const_one)</f>
        <v>281466253.783898</v>
      </c>
      <c r="AZ1223" s="5" t="n">
        <f aca="false">--($C1223=--(AS1223&gt;AL1223))</f>
        <v>0</v>
      </c>
      <c r="BA1223" s="5" t="n">
        <f aca="false">--($D1223=--(AT1223&gt;AM1223))</f>
        <v>1</v>
      </c>
      <c r="BB1223" s="5" t="n">
        <f aca="false">--($E1223=--(AU1223&gt;AN1223))</f>
        <v>0</v>
      </c>
      <c r="BC1223" s="5" t="n">
        <f aca="false">--($F1223=--(AV1223&gt;AO1223))</f>
        <v>1</v>
      </c>
      <c r="BD1223" s="5" t="n">
        <f aca="false">--($G1223=--(AW1223&gt;AP1223))</f>
        <v>1</v>
      </c>
      <c r="BE1223" s="5" t="n">
        <f aca="false">--($H1223=--(AX1223&gt;AQ1223))</f>
        <v>1</v>
      </c>
      <c r="BF1223" s="5" t="n">
        <f aca="false">--($I1223=--(AY1223&gt;AR1223))</f>
        <v>0</v>
      </c>
      <c r="BG1223" s="5" t="n">
        <f aca="false">SUM(AZ1223:BF1223)</f>
        <v>4</v>
      </c>
      <c r="BH1223" s="5" t="n">
        <f aca="false">SUM(AE1223:AK1223)+AB1223+AC1223+AD1223</f>
        <v>2000000000</v>
      </c>
    </row>
    <row r="1224" customFormat="false" ht="15" hidden="true" customHeight="false" outlineLevel="0" collapsed="false">
      <c r="A1224" s="5" t="n">
        <f aca="false">sensitivity_exit_usd</f>
        <v>2000000000</v>
      </c>
      <c r="B1224" s="2" t="n">
        <f aca="false">ROW()-ROW($B$1165)</f>
        <v>59</v>
      </c>
      <c r="C1224" s="2" t="n">
        <f aca="false">MOD(QUOTIENT($B1224,1),2)</f>
        <v>1</v>
      </c>
      <c r="D1224" s="2" t="n">
        <f aca="false">MOD(QUOTIENT($B1224,2),2)</f>
        <v>1</v>
      </c>
      <c r="E1224" s="2" t="n">
        <f aca="false">MOD(QUOTIENT($B1224,4),2)</f>
        <v>0</v>
      </c>
      <c r="F1224" s="2" t="n">
        <f aca="false">MOD(QUOTIENT($B1224,8),2)</f>
        <v>1</v>
      </c>
      <c r="G1224" s="2" t="n">
        <f aca="false">MOD(QUOTIENT($B1224,16),2)</f>
        <v>1</v>
      </c>
      <c r="H1224" s="2" t="n">
        <f aca="false">MOD(QUOTIENT($B1224,32),2)</f>
        <v>1</v>
      </c>
      <c r="I1224" s="2" t="n">
        <f aca="false">MOD(QUOTIENT($B1224,64),2)</f>
        <v>0</v>
      </c>
      <c r="J1224" s="5" t="n">
        <f aca="false">IF($C1224=const_zero,MIN(class_series_f_invested_usd,MAX(const_zero,$A1224)),const_zero)</f>
        <v>0</v>
      </c>
      <c r="K1224" s="5" t="n">
        <f aca="false">IF($D1224=const_zero,MIN(class_series_e_invested_usd,MAX(const_zero,$A1224-SUM($J1224:$J1224))),const_zero)</f>
        <v>0</v>
      </c>
      <c r="L1224" s="5" t="n">
        <f aca="false">IF($E1224=const_zero,MIN(class_series_d_invested_usd,MAX(const_zero,$A1224-SUM($J1224:$K1224))),const_zero)</f>
        <v>100000000</v>
      </c>
      <c r="M1224" s="5" t="n">
        <f aca="false">IF($F1224=const_zero,MIN(class_series_c_invested_usd,MAX(const_zero,$A1224-SUM($J1224:$L1224))),const_zero)</f>
        <v>0</v>
      </c>
      <c r="N1224" s="5" t="n">
        <f aca="false">IF($G1224=const_zero,MIN(class_series_b_invested_usd,MAX(const_zero,$A1224-SUM($J1224:$M1224))),const_zero)</f>
        <v>0</v>
      </c>
      <c r="O1224" s="5" t="n">
        <f aca="false">IF($H1224=const_zero,MIN(class_series_a_invested_usd,MAX(const_zero,$A1224-SUM($J1224:$N1224))),const_zero)</f>
        <v>0</v>
      </c>
      <c r="P1224" s="5" t="n">
        <f aca="false">IF($I1224=const_zero,MIN(class_seed_invested_usd,MAX(const_zero,$A1224-SUM($J1224:$O1224))),const_zero)</f>
        <v>5000000</v>
      </c>
      <c r="Q1224" s="5" t="n">
        <f aca="false">MAX(const_zero,$A1224-SUM($J1224:$P1224))</f>
        <v>1895000000</v>
      </c>
      <c r="R1224" s="9" t="n">
        <f aca="false">common_rsa_total+Sensitivity!$AE$1110+Sensitivity!$AJ$1110+IF($C1224=const_one,Sensitivity!$D$1110,const_zero)+IF($D1224=const_one,Sensitivity!$Y$1110,const_zero)+IF($E1224=const_one,Sensitivity!$V$1110,const_zero)+IF($F1224=const_one,Sensitivity!$S$1110,const_zero)+IF($G1224=const_one,Sensitivity!$P$1110,const_zero)+IF($H1224=const_one,Sensitivity!$M$1110,const_zero)+IF($I1224=const_one,Sensitivity!$J$1110,const_zero)</f>
        <v>26382821.010658</v>
      </c>
      <c r="S1224" s="23" t="b">
        <f aca="false">IF($R1224&gt;const_zero,--($Q1224&gt;option_strike_usd*$R1224),const_zero)</f>
        <v>1</v>
      </c>
      <c r="T1224" s="7" t="n">
        <f aca="false">IF($R1224&gt;const_zero,IF($S1224=const_one,($Q1224+option_strike_usd*pre_f_options_issued)/($R1224+pre_f_options_issued),$Q1224/$R1224),const_zero)</f>
        <v>65.6964913261003</v>
      </c>
      <c r="U1224" s="5" t="n">
        <f aca="false">IF($C1224=const_one,Sensitivity!$D$1110*$T1224,const_zero)</f>
        <v>40699525.651294</v>
      </c>
      <c r="V1224" s="5" t="n">
        <f aca="false">IF($D1224=const_one,Sensitivity!$Y$1110*$T1224,const_zero)</f>
        <v>401023266.239555</v>
      </c>
      <c r="W1224" s="5" t="n">
        <f aca="false">IF($E1224=const_one,Sensitivity!$V$1110*$T1224,const_zero)</f>
        <v>0</v>
      </c>
      <c r="X1224" s="5" t="n">
        <f aca="false">IF($F1224=const_one,Sensitivity!$S$1110*$T1224,const_zero)</f>
        <v>157671579.182641</v>
      </c>
      <c r="Y1224" s="5" t="n">
        <f aca="false">IF($G1224=const_one,Sensitivity!$P$1110*$T1224,const_zero)</f>
        <v>197089473.978301</v>
      </c>
      <c r="Z1224" s="5" t="n">
        <f aca="false">IF($H1224=const_one,Sensitivity!$M$1110*$T1224,const_zero)</f>
        <v>328482456.630502</v>
      </c>
      <c r="AA1224" s="5" t="n">
        <f aca="false">IF($I1224=const_one,Sensitivity!$J$1110*$T1224,const_zero)</f>
        <v>0</v>
      </c>
      <c r="AB1224" s="5" t="n">
        <f aca="false">(Sensitivity!$AE$1110+Sensitivity!$AJ$1110)*$T1224</f>
        <v>17024048.0675529</v>
      </c>
      <c r="AC1224" s="5" t="n">
        <f aca="false">common_rsa_total*$T1224</f>
        <v>591268421.934903</v>
      </c>
      <c r="AD1224" s="5" t="n">
        <f aca="false">IF($S1224=const_one,pre_f_options_issued*($T1224-option_strike_usd),const_zero)</f>
        <v>161741228.315251</v>
      </c>
      <c r="AE1224" s="5" t="n">
        <f aca="false">J1224+U1224</f>
        <v>40699525.651294</v>
      </c>
      <c r="AF1224" s="5" t="n">
        <f aca="false">K1224+V1224</f>
        <v>401023266.239555</v>
      </c>
      <c r="AG1224" s="5" t="n">
        <f aca="false">L1224+W1224</f>
        <v>100000000</v>
      </c>
      <c r="AH1224" s="5" t="n">
        <f aca="false">M1224+X1224</f>
        <v>157671579.182641</v>
      </c>
      <c r="AI1224" s="5" t="n">
        <f aca="false">N1224+Y1224</f>
        <v>197089473.978301</v>
      </c>
      <c r="AJ1224" s="5" t="n">
        <f aca="false">O1224+Z1224</f>
        <v>328482456.630502</v>
      </c>
      <c r="AK1224" s="5" t="n">
        <f aca="false">P1224+AA1224</f>
        <v>5000000</v>
      </c>
      <c r="AL1224" s="5" t="n">
        <f aca="false">INDEX($AE$1165:$AE$1292,$B1224-$C1224*1+const_one)</f>
        <v>30000000</v>
      </c>
      <c r="AM1224" s="5" t="n">
        <f aca="false">INDEX($AF$1165:$AF$1292,$B1224-$D1224*2+const_one)</f>
        <v>300000000</v>
      </c>
      <c r="AN1224" s="5" t="n">
        <f aca="false">INDEX($AG$1165:$AG$1292,$B1224-$E1224*4+const_one)</f>
        <v>100000000</v>
      </c>
      <c r="AO1224" s="5" t="n">
        <f aca="false">INDEX($AH$1165:$AH$1292,$B1224-$F1224*8+const_one)</f>
        <v>60000000</v>
      </c>
      <c r="AP1224" s="5" t="n">
        <f aca="false">INDEX($AI$1165:$AI$1292,$B1224-$G1224*16+const_one)</f>
        <v>30000000</v>
      </c>
      <c r="AQ1224" s="5" t="n">
        <f aca="false">INDEX($AJ$1165:$AJ$1292,$B1224-$H1224*32+const_one)</f>
        <v>15000000</v>
      </c>
      <c r="AR1224" s="5" t="n">
        <f aca="false">INDEX($AK$1165:$AK$1292,$B1224-$I1224*64+const_one)</f>
        <v>5000000</v>
      </c>
      <c r="AS1224" s="5" t="n">
        <f aca="false">INDEX($AE$1165:$AE$1292,$B1224+(const_one-$C1224)*1+const_one)</f>
        <v>40699525.651294</v>
      </c>
      <c r="AT1224" s="5" t="n">
        <f aca="false">INDEX($AF$1165:$AF$1292,$B1224+(const_one-$D1224)*2+const_one)</f>
        <v>401023266.239555</v>
      </c>
      <c r="AU1224" s="5" t="n">
        <f aca="false">INDEX($AG$1165:$AG$1292,$B1224+(const_one-$E1224)*4+const_one)</f>
        <v>112600937.067028</v>
      </c>
      <c r="AV1224" s="5" t="n">
        <f aca="false">INDEX($AH$1165:$AH$1292,$B1224+(const_one-$F1224)*8+const_one)</f>
        <v>157671579.182641</v>
      </c>
      <c r="AW1224" s="5" t="n">
        <f aca="false">INDEX($AI$1165:$AI$1292,$B1224+(const_one-$G1224)*16+const_one)</f>
        <v>197089473.978301</v>
      </c>
      <c r="AX1224" s="5" t="n">
        <f aca="false">INDEX($AJ$1165:$AJ$1292,$B1224+(const_one-$H1224)*32+const_one)</f>
        <v>328482456.630502</v>
      </c>
      <c r="AY1224" s="5" t="n">
        <f aca="false">INDEX($AK$1165:$AK$1292,$B1224+(const_one-$I1224)*64+const_one)</f>
        <v>280746989.662042</v>
      </c>
      <c r="AZ1224" s="5" t="n">
        <f aca="false">--($C1224=--(AS1224&gt;AL1224))</f>
        <v>1</v>
      </c>
      <c r="BA1224" s="5" t="n">
        <f aca="false">--($D1224=--(AT1224&gt;AM1224))</f>
        <v>1</v>
      </c>
      <c r="BB1224" s="5" t="n">
        <f aca="false">--($E1224=--(AU1224&gt;AN1224))</f>
        <v>0</v>
      </c>
      <c r="BC1224" s="5" t="n">
        <f aca="false">--($F1224=--(AV1224&gt;AO1224))</f>
        <v>1</v>
      </c>
      <c r="BD1224" s="5" t="n">
        <f aca="false">--($G1224=--(AW1224&gt;AP1224))</f>
        <v>1</v>
      </c>
      <c r="BE1224" s="5" t="n">
        <f aca="false">--($H1224=--(AX1224&gt;AQ1224))</f>
        <v>1</v>
      </c>
      <c r="BF1224" s="5" t="n">
        <f aca="false">--($I1224=--(AY1224&gt;AR1224))</f>
        <v>0</v>
      </c>
      <c r="BG1224" s="5" t="n">
        <f aca="false">SUM(AZ1224:BF1224)</f>
        <v>5</v>
      </c>
      <c r="BH1224" s="5" t="n">
        <f aca="false">SUM(AE1224:AK1224)+AB1224+AC1224+AD1224</f>
        <v>2000000000</v>
      </c>
    </row>
    <row r="1225" customFormat="false" ht="15" hidden="true" customHeight="false" outlineLevel="0" collapsed="false">
      <c r="A1225" s="5" t="n">
        <f aca="false">sensitivity_exit_usd</f>
        <v>2000000000</v>
      </c>
      <c r="B1225" s="2" t="n">
        <f aca="false">ROW()-ROW($B$1165)</f>
        <v>60</v>
      </c>
      <c r="C1225" s="2" t="n">
        <f aca="false">MOD(QUOTIENT($B1225,1),2)</f>
        <v>0</v>
      </c>
      <c r="D1225" s="2" t="n">
        <f aca="false">MOD(QUOTIENT($B1225,2),2)</f>
        <v>0</v>
      </c>
      <c r="E1225" s="2" t="n">
        <f aca="false">MOD(QUOTIENT($B1225,4),2)</f>
        <v>1</v>
      </c>
      <c r="F1225" s="2" t="n">
        <f aca="false">MOD(QUOTIENT($B1225,8),2)</f>
        <v>1</v>
      </c>
      <c r="G1225" s="2" t="n">
        <f aca="false">MOD(QUOTIENT($B1225,16),2)</f>
        <v>1</v>
      </c>
      <c r="H1225" s="2" t="n">
        <f aca="false">MOD(QUOTIENT($B1225,32),2)</f>
        <v>1</v>
      </c>
      <c r="I1225" s="2" t="n">
        <f aca="false">MOD(QUOTIENT($B1225,64),2)</f>
        <v>0</v>
      </c>
      <c r="J1225" s="5" t="n">
        <f aca="false">IF($C1225=const_zero,MIN(class_series_f_invested_usd,MAX(const_zero,$A1225)),const_zero)</f>
        <v>30000000</v>
      </c>
      <c r="K1225" s="5" t="n">
        <f aca="false">IF($D1225=const_zero,MIN(class_series_e_invested_usd,MAX(const_zero,$A1225-SUM($J1225:$J1225))),const_zero)</f>
        <v>300000000</v>
      </c>
      <c r="L1225" s="5" t="n">
        <f aca="false">IF($E1225=const_zero,MIN(class_series_d_invested_usd,MAX(const_zero,$A1225-SUM($J1225:$K1225))),const_zero)</f>
        <v>0</v>
      </c>
      <c r="M1225" s="5" t="n">
        <f aca="false">IF($F1225=const_zero,MIN(class_series_c_invested_usd,MAX(const_zero,$A1225-SUM($J1225:$L1225))),const_zero)</f>
        <v>0</v>
      </c>
      <c r="N1225" s="5" t="n">
        <f aca="false">IF($G1225=const_zero,MIN(class_series_b_invested_usd,MAX(const_zero,$A1225-SUM($J1225:$M1225))),const_zero)</f>
        <v>0</v>
      </c>
      <c r="O1225" s="5" t="n">
        <f aca="false">IF($H1225=const_zero,MIN(class_series_a_invested_usd,MAX(const_zero,$A1225-SUM($J1225:$N1225))),const_zero)</f>
        <v>0</v>
      </c>
      <c r="P1225" s="5" t="n">
        <f aca="false">IF($I1225=const_zero,MIN(class_seed_invested_usd,MAX(const_zero,$A1225-SUM($J1225:$O1225))),const_zero)</f>
        <v>5000000</v>
      </c>
      <c r="Q1225" s="5" t="n">
        <f aca="false">MAX(const_zero,$A1225-SUM($J1225:$P1225))</f>
        <v>1665000000</v>
      </c>
      <c r="R1225" s="9" t="n">
        <f aca="false">common_rsa_total+Sensitivity!$AE$1110+Sensitivity!$AJ$1110+IF($C1225=const_one,Sensitivity!$D$1110,const_zero)+IF($D1225=const_one,Sensitivity!$Y$1110,const_zero)+IF($E1225=const_one,Sensitivity!$V$1110,const_zero)+IF($F1225=const_one,Sensitivity!$S$1110,const_zero)+IF($G1225=const_one,Sensitivity!$P$1110,const_zero)+IF($H1225=const_one,Sensitivity!$M$1110,const_zero)+IF($I1225=const_one,Sensitivity!$J$1110,const_zero)</f>
        <v>21384546.5545552</v>
      </c>
      <c r="S1225" s="23" t="b">
        <f aca="false">IF($R1225&gt;const_zero,--($Q1225&gt;option_strike_usd*$R1225),const_zero)</f>
        <v>1</v>
      </c>
      <c r="T1225" s="7" t="n">
        <f aca="false">IF($R1225&gt;const_zero,IF($S1225=const_one,($Q1225+option_strike_usd*pre_f_options_issued)/($R1225+pre_f_options_issued),$Q1225/$R1225),const_zero)</f>
        <v>69.8150160059029</v>
      </c>
      <c r="U1225" s="5" t="n">
        <f aca="false">IF($C1225=const_one,Sensitivity!$D$1110*$T1225,const_zero)</f>
        <v>0</v>
      </c>
      <c r="V1225" s="5" t="n">
        <f aca="false">IF($D1225=const_one,Sensitivity!$Y$1110*$T1225,const_zero)</f>
        <v>0</v>
      </c>
      <c r="W1225" s="5" t="n">
        <f aca="false">IF($E1225=const_one,Sensitivity!$V$1110*$T1225,const_zero)</f>
        <v>120459860.813897</v>
      </c>
      <c r="X1225" s="5" t="n">
        <f aca="false">IF($F1225=const_one,Sensitivity!$S$1110*$T1225,const_zero)</f>
        <v>167556038.414167</v>
      </c>
      <c r="Y1225" s="5" t="n">
        <f aca="false">IF($G1225=const_one,Sensitivity!$P$1110*$T1225,const_zero)</f>
        <v>209445048.017709</v>
      </c>
      <c r="Z1225" s="5" t="n">
        <f aca="false">IF($H1225=const_one,Sensitivity!$M$1110*$T1225,const_zero)</f>
        <v>349075080.029514</v>
      </c>
      <c r="AA1225" s="5" t="n">
        <f aca="false">IF($I1225=const_one,Sensitivity!$J$1110*$T1225,const_zero)</f>
        <v>0</v>
      </c>
      <c r="AB1225" s="5" t="n">
        <f aca="false">(Sensitivity!$AE$1110+Sensitivity!$AJ$1110)*$T1225</f>
        <v>18091288.6568308</v>
      </c>
      <c r="AC1225" s="5" t="n">
        <f aca="false">common_rsa_total*$T1225</f>
        <v>628335144.053126</v>
      </c>
      <c r="AD1225" s="5" t="n">
        <f aca="false">IF($S1225=const_one,pre_f_options_issued*($T1225-option_strike_usd),const_zero)</f>
        <v>172037540.014757</v>
      </c>
      <c r="AE1225" s="5" t="n">
        <f aca="false">J1225+U1225</f>
        <v>30000000</v>
      </c>
      <c r="AF1225" s="5" t="n">
        <f aca="false">K1225+V1225</f>
        <v>300000000</v>
      </c>
      <c r="AG1225" s="5" t="n">
        <f aca="false">L1225+W1225</f>
        <v>120459860.813897</v>
      </c>
      <c r="AH1225" s="5" t="n">
        <f aca="false">M1225+X1225</f>
        <v>167556038.414167</v>
      </c>
      <c r="AI1225" s="5" t="n">
        <f aca="false">N1225+Y1225</f>
        <v>209445048.017709</v>
      </c>
      <c r="AJ1225" s="5" t="n">
        <f aca="false">O1225+Z1225</f>
        <v>349075080.029514</v>
      </c>
      <c r="AK1225" s="5" t="n">
        <f aca="false">P1225+AA1225</f>
        <v>5000000</v>
      </c>
      <c r="AL1225" s="5" t="n">
        <f aca="false">INDEX($AE$1165:$AE$1292,$B1225-$C1225*1+const_one)</f>
        <v>30000000</v>
      </c>
      <c r="AM1225" s="5" t="n">
        <f aca="false">INDEX($AF$1165:$AF$1292,$B1225-$D1225*2+const_one)</f>
        <v>300000000</v>
      </c>
      <c r="AN1225" s="5" t="n">
        <f aca="false">INDEX($AG$1165:$AG$1292,$B1225-$E1225*4+const_one)</f>
        <v>100000000</v>
      </c>
      <c r="AO1225" s="5" t="n">
        <f aca="false">INDEX($AH$1165:$AH$1292,$B1225-$F1225*8+const_one)</f>
        <v>60000000</v>
      </c>
      <c r="AP1225" s="5" t="n">
        <f aca="false">INDEX($AI$1165:$AI$1292,$B1225-$G1225*16+const_one)</f>
        <v>30000000</v>
      </c>
      <c r="AQ1225" s="5" t="n">
        <f aca="false">INDEX($AJ$1165:$AJ$1292,$B1225-$H1225*32+const_one)</f>
        <v>15000000</v>
      </c>
      <c r="AR1225" s="5" t="n">
        <f aca="false">INDEX($AK$1165:$AK$1292,$B1225-$I1225*64+const_one)</f>
        <v>5000000</v>
      </c>
      <c r="AS1225" s="5" t="n">
        <f aca="false">INDEX($AE$1165:$AE$1292,$B1225+(const_one-$C1225)*1+const_one)</f>
        <v>42915976.3997953</v>
      </c>
      <c r="AT1225" s="5" t="n">
        <f aca="false">INDEX($AF$1165:$AF$1292,$B1225+(const_one-$D1225)*2+const_one)</f>
        <v>400483011.748248</v>
      </c>
      <c r="AU1225" s="5" t="n">
        <f aca="false">INDEX($AG$1165:$AG$1292,$B1225+(const_one-$E1225)*4+const_one)</f>
        <v>120459860.813897</v>
      </c>
      <c r="AV1225" s="5" t="n">
        <f aca="false">INDEX($AH$1165:$AH$1292,$B1225+(const_one-$F1225)*8+const_one)</f>
        <v>167556038.414167</v>
      </c>
      <c r="AW1225" s="5" t="n">
        <f aca="false">INDEX($AI$1165:$AI$1292,$B1225+(const_one-$G1225)*16+const_one)</f>
        <v>209445048.017709</v>
      </c>
      <c r="AX1225" s="5" t="n">
        <f aca="false">INDEX($AJ$1165:$AJ$1292,$B1225+(const_one-$H1225)*32+const_one)</f>
        <v>349075080.029514</v>
      </c>
      <c r="AY1225" s="5" t="n">
        <f aca="false">INDEX($AK$1165:$AK$1292,$B1225+(const_one-$I1225)*64+const_one)</f>
        <v>289514671.251823</v>
      </c>
      <c r="AZ1225" s="5" t="n">
        <f aca="false">--($C1225=--(AS1225&gt;AL1225))</f>
        <v>0</v>
      </c>
      <c r="BA1225" s="5" t="n">
        <f aca="false">--($D1225=--(AT1225&gt;AM1225))</f>
        <v>0</v>
      </c>
      <c r="BB1225" s="5" t="n">
        <f aca="false">--($E1225=--(AU1225&gt;AN1225))</f>
        <v>1</v>
      </c>
      <c r="BC1225" s="5" t="n">
        <f aca="false">--($F1225=--(AV1225&gt;AO1225))</f>
        <v>1</v>
      </c>
      <c r="BD1225" s="5" t="n">
        <f aca="false">--($G1225=--(AW1225&gt;AP1225))</f>
        <v>1</v>
      </c>
      <c r="BE1225" s="5" t="n">
        <f aca="false">--($H1225=--(AX1225&gt;AQ1225))</f>
        <v>1</v>
      </c>
      <c r="BF1225" s="5" t="n">
        <f aca="false">--($I1225=--(AY1225&gt;AR1225))</f>
        <v>0</v>
      </c>
      <c r="BG1225" s="5" t="n">
        <f aca="false">SUM(AZ1225:BF1225)</f>
        <v>4</v>
      </c>
      <c r="BH1225" s="5" t="n">
        <f aca="false">SUM(AE1225:AK1225)+AB1225+AC1225+AD1225</f>
        <v>2000000000</v>
      </c>
    </row>
    <row r="1226" customFormat="false" ht="15" hidden="true" customHeight="false" outlineLevel="0" collapsed="false">
      <c r="A1226" s="5" t="n">
        <f aca="false">sensitivity_exit_usd</f>
        <v>2000000000</v>
      </c>
      <c r="B1226" s="2" t="n">
        <f aca="false">ROW()-ROW($B$1165)</f>
        <v>61</v>
      </c>
      <c r="C1226" s="2" t="n">
        <f aca="false">MOD(QUOTIENT($B1226,1),2)</f>
        <v>1</v>
      </c>
      <c r="D1226" s="2" t="n">
        <f aca="false">MOD(QUOTIENT($B1226,2),2)</f>
        <v>0</v>
      </c>
      <c r="E1226" s="2" t="n">
        <f aca="false">MOD(QUOTIENT($B1226,4),2)</f>
        <v>1</v>
      </c>
      <c r="F1226" s="2" t="n">
        <f aca="false">MOD(QUOTIENT($B1226,8),2)</f>
        <v>1</v>
      </c>
      <c r="G1226" s="2" t="n">
        <f aca="false">MOD(QUOTIENT($B1226,16),2)</f>
        <v>1</v>
      </c>
      <c r="H1226" s="2" t="n">
        <f aca="false">MOD(QUOTIENT($B1226,32),2)</f>
        <v>1</v>
      </c>
      <c r="I1226" s="2" t="n">
        <f aca="false">MOD(QUOTIENT($B1226,64),2)</f>
        <v>0</v>
      </c>
      <c r="J1226" s="5" t="n">
        <f aca="false">IF($C1226=const_zero,MIN(class_series_f_invested_usd,MAX(const_zero,$A1226)),const_zero)</f>
        <v>0</v>
      </c>
      <c r="K1226" s="5" t="n">
        <f aca="false">IF($D1226=const_zero,MIN(class_series_e_invested_usd,MAX(const_zero,$A1226-SUM($J1226:$J1226))),const_zero)</f>
        <v>300000000</v>
      </c>
      <c r="L1226" s="5" t="n">
        <f aca="false">IF($E1226=const_zero,MIN(class_series_d_invested_usd,MAX(const_zero,$A1226-SUM($J1226:$K1226))),const_zero)</f>
        <v>0</v>
      </c>
      <c r="M1226" s="5" t="n">
        <f aca="false">IF($F1226=const_zero,MIN(class_series_c_invested_usd,MAX(const_zero,$A1226-SUM($J1226:$L1226))),const_zero)</f>
        <v>0</v>
      </c>
      <c r="N1226" s="5" t="n">
        <f aca="false">IF($G1226=const_zero,MIN(class_series_b_invested_usd,MAX(const_zero,$A1226-SUM($J1226:$M1226))),const_zero)</f>
        <v>0</v>
      </c>
      <c r="O1226" s="5" t="n">
        <f aca="false">IF($H1226=const_zero,MIN(class_series_a_invested_usd,MAX(const_zero,$A1226-SUM($J1226:$N1226))),const_zero)</f>
        <v>0</v>
      </c>
      <c r="P1226" s="5" t="n">
        <f aca="false">IF($I1226=const_zero,MIN(class_seed_invested_usd,MAX(const_zero,$A1226-SUM($J1226:$O1226))),const_zero)</f>
        <v>5000000</v>
      </c>
      <c r="Q1226" s="5" t="n">
        <f aca="false">MAX(const_zero,$A1226-SUM($J1226:$P1226))</f>
        <v>1695000000</v>
      </c>
      <c r="R1226" s="9" t="n">
        <f aca="false">common_rsa_total+Sensitivity!$AE$1110+Sensitivity!$AJ$1110+IF($C1226=const_one,Sensitivity!$D$1110,const_zero)+IF($D1226=const_one,Sensitivity!$Y$1110,const_zero)+IF($E1226=const_one,Sensitivity!$V$1110,const_zero)+IF($F1226=const_one,Sensitivity!$S$1110,const_zero)+IF($G1226=const_one,Sensitivity!$P$1110,const_zero)+IF($H1226=const_one,Sensitivity!$M$1110,const_zero)+IF($I1226=const_one,Sensitivity!$J$1110,const_zero)</f>
        <v>22004054.9153483</v>
      </c>
      <c r="S1226" s="23" t="b">
        <f aca="false">IF($R1226&gt;const_zero,--($Q1226&gt;option_strike_usd*$R1226),const_zero)</f>
        <v>1</v>
      </c>
      <c r="T1226" s="7" t="n">
        <f aca="false">IF($R1226&gt;const_zero,IF($S1226=const_one,($Q1226+option_strike_usd*pre_f_options_issued)/($R1226+pre_f_options_issued),$Q1226/$R1226),const_zero)</f>
        <v>69.2742489299907</v>
      </c>
      <c r="U1226" s="5" t="n">
        <f aca="false">IF($C1226=const_one,Sensitivity!$D$1110*$T1226,const_zero)</f>
        <v>42915976.3997953</v>
      </c>
      <c r="V1226" s="5" t="n">
        <f aca="false">IF($D1226=const_one,Sensitivity!$Y$1110*$T1226,const_zero)</f>
        <v>0</v>
      </c>
      <c r="W1226" s="5" t="n">
        <f aca="false">IF($E1226=const_one,Sensitivity!$V$1110*$T1226,const_zero)</f>
        <v>119526813.306014</v>
      </c>
      <c r="X1226" s="5" t="n">
        <f aca="false">IF($F1226=const_one,Sensitivity!$S$1110*$T1226,const_zero)</f>
        <v>166258197.431978</v>
      </c>
      <c r="Y1226" s="5" t="n">
        <f aca="false">IF($G1226=const_one,Sensitivity!$P$1110*$T1226,const_zero)</f>
        <v>207822746.789972</v>
      </c>
      <c r="Z1226" s="5" t="n">
        <f aca="false">IF($H1226=const_one,Sensitivity!$M$1110*$T1226,const_zero)</f>
        <v>346371244.649953</v>
      </c>
      <c r="AA1226" s="5" t="n">
        <f aca="false">IF($I1226=const_one,Sensitivity!$J$1110*$T1226,const_zero)</f>
        <v>0</v>
      </c>
      <c r="AB1226" s="5" t="n">
        <f aca="false">(Sensitivity!$AE$1110+Sensitivity!$AJ$1110)*$T1226</f>
        <v>17951158.7273955</v>
      </c>
      <c r="AC1226" s="5" t="n">
        <f aca="false">common_rsa_total*$T1226</f>
        <v>623468240.369916</v>
      </c>
      <c r="AD1226" s="5" t="n">
        <f aca="false">IF($S1226=const_one,pre_f_options_issued*($T1226-option_strike_usd),const_zero)</f>
        <v>170685622.324977</v>
      </c>
      <c r="AE1226" s="5" t="n">
        <f aca="false">J1226+U1226</f>
        <v>42915976.3997953</v>
      </c>
      <c r="AF1226" s="5" t="n">
        <f aca="false">K1226+V1226</f>
        <v>300000000</v>
      </c>
      <c r="AG1226" s="5" t="n">
        <f aca="false">L1226+W1226</f>
        <v>119526813.306014</v>
      </c>
      <c r="AH1226" s="5" t="n">
        <f aca="false">M1226+X1226</f>
        <v>166258197.431978</v>
      </c>
      <c r="AI1226" s="5" t="n">
        <f aca="false">N1226+Y1226</f>
        <v>207822746.789972</v>
      </c>
      <c r="AJ1226" s="5" t="n">
        <f aca="false">O1226+Z1226</f>
        <v>346371244.649953</v>
      </c>
      <c r="AK1226" s="5" t="n">
        <f aca="false">P1226+AA1226</f>
        <v>5000000</v>
      </c>
      <c r="AL1226" s="5" t="n">
        <f aca="false">INDEX($AE$1165:$AE$1292,$B1226-$C1226*1+const_one)</f>
        <v>30000000</v>
      </c>
      <c r="AM1226" s="5" t="n">
        <f aca="false">INDEX($AF$1165:$AF$1292,$B1226-$D1226*2+const_one)</f>
        <v>300000000</v>
      </c>
      <c r="AN1226" s="5" t="n">
        <f aca="false">INDEX($AG$1165:$AG$1292,$B1226-$E1226*4+const_one)</f>
        <v>100000000</v>
      </c>
      <c r="AO1226" s="5" t="n">
        <f aca="false">INDEX($AH$1165:$AH$1292,$B1226-$F1226*8+const_one)</f>
        <v>60000000</v>
      </c>
      <c r="AP1226" s="5" t="n">
        <f aca="false">INDEX($AI$1165:$AI$1292,$B1226-$G1226*16+const_one)</f>
        <v>30000000</v>
      </c>
      <c r="AQ1226" s="5" t="n">
        <f aca="false">INDEX($AJ$1165:$AJ$1292,$B1226-$H1226*32+const_one)</f>
        <v>15000000</v>
      </c>
      <c r="AR1226" s="5" t="n">
        <f aca="false">INDEX($AK$1165:$AK$1292,$B1226-$I1226*64+const_one)</f>
        <v>5000000</v>
      </c>
      <c r="AS1226" s="5" t="n">
        <f aca="false">INDEX($AE$1165:$AE$1292,$B1226+(const_one-$C1226)*1+const_one)</f>
        <v>42915976.3997953</v>
      </c>
      <c r="AT1226" s="5" t="n">
        <f aca="false">INDEX($AF$1165:$AF$1292,$B1226+(const_one-$D1226)*2+const_one)</f>
        <v>398360146.90343</v>
      </c>
      <c r="AU1226" s="5" t="n">
        <f aca="false">INDEX($AG$1165:$AG$1292,$B1226+(const_one-$E1226)*4+const_one)</f>
        <v>119526813.306014</v>
      </c>
      <c r="AV1226" s="5" t="n">
        <f aca="false">INDEX($AH$1165:$AH$1292,$B1226+(const_one-$F1226)*8+const_one)</f>
        <v>166258197.431978</v>
      </c>
      <c r="AW1226" s="5" t="n">
        <f aca="false">INDEX($AI$1165:$AI$1292,$B1226+(const_one-$G1226)*16+const_one)</f>
        <v>207822746.789972</v>
      </c>
      <c r="AX1226" s="5" t="n">
        <f aca="false">INDEX($AJ$1165:$AJ$1292,$B1226+(const_one-$H1226)*32+const_one)</f>
        <v>346371244.649953</v>
      </c>
      <c r="AY1226" s="5" t="n">
        <f aca="false">INDEX($AK$1165:$AK$1292,$B1226+(const_one-$I1226)*64+const_one)</f>
        <v>288519663.633479</v>
      </c>
      <c r="AZ1226" s="5" t="n">
        <f aca="false">--($C1226=--(AS1226&gt;AL1226))</f>
        <v>1</v>
      </c>
      <c r="BA1226" s="5" t="n">
        <f aca="false">--($D1226=--(AT1226&gt;AM1226))</f>
        <v>0</v>
      </c>
      <c r="BB1226" s="5" t="n">
        <f aca="false">--($E1226=--(AU1226&gt;AN1226))</f>
        <v>1</v>
      </c>
      <c r="BC1226" s="5" t="n">
        <f aca="false">--($F1226=--(AV1226&gt;AO1226))</f>
        <v>1</v>
      </c>
      <c r="BD1226" s="5" t="n">
        <f aca="false">--($G1226=--(AW1226&gt;AP1226))</f>
        <v>1</v>
      </c>
      <c r="BE1226" s="5" t="n">
        <f aca="false">--($H1226=--(AX1226&gt;AQ1226))</f>
        <v>1</v>
      </c>
      <c r="BF1226" s="5" t="n">
        <f aca="false">--($I1226=--(AY1226&gt;AR1226))</f>
        <v>0</v>
      </c>
      <c r="BG1226" s="5" t="n">
        <f aca="false">SUM(AZ1226:BF1226)</f>
        <v>5</v>
      </c>
      <c r="BH1226" s="5" t="n">
        <f aca="false">SUM(AE1226:AK1226)+AB1226+AC1226+AD1226</f>
        <v>2000000000</v>
      </c>
    </row>
    <row r="1227" customFormat="false" ht="15" hidden="true" customHeight="false" outlineLevel="0" collapsed="false">
      <c r="A1227" s="5" t="n">
        <f aca="false">sensitivity_exit_usd</f>
        <v>2000000000</v>
      </c>
      <c r="B1227" s="2" t="n">
        <f aca="false">ROW()-ROW($B$1165)</f>
        <v>62</v>
      </c>
      <c r="C1227" s="2" t="n">
        <f aca="false">MOD(QUOTIENT($B1227,1),2)</f>
        <v>0</v>
      </c>
      <c r="D1227" s="2" t="n">
        <f aca="false">MOD(QUOTIENT($B1227,2),2)</f>
        <v>1</v>
      </c>
      <c r="E1227" s="2" t="n">
        <f aca="false">MOD(QUOTIENT($B1227,4),2)</f>
        <v>1</v>
      </c>
      <c r="F1227" s="2" t="n">
        <f aca="false">MOD(QUOTIENT($B1227,8),2)</f>
        <v>1</v>
      </c>
      <c r="G1227" s="2" t="n">
        <f aca="false">MOD(QUOTIENT($B1227,16),2)</f>
        <v>1</v>
      </c>
      <c r="H1227" s="2" t="n">
        <f aca="false">MOD(QUOTIENT($B1227,32),2)</f>
        <v>1</v>
      </c>
      <c r="I1227" s="2" t="n">
        <f aca="false">MOD(QUOTIENT($B1227,64),2)</f>
        <v>0</v>
      </c>
      <c r="J1227" s="5" t="n">
        <f aca="false">IF($C1227=const_zero,MIN(class_series_f_invested_usd,MAX(const_zero,$A1227)),const_zero)</f>
        <v>30000000</v>
      </c>
      <c r="K1227" s="5" t="n">
        <f aca="false">IF($D1227=const_zero,MIN(class_series_e_invested_usd,MAX(const_zero,$A1227-SUM($J1227:$J1227))),const_zero)</f>
        <v>0</v>
      </c>
      <c r="L1227" s="5" t="n">
        <f aca="false">IF($E1227=const_zero,MIN(class_series_d_invested_usd,MAX(const_zero,$A1227-SUM($J1227:$K1227))),const_zero)</f>
        <v>0</v>
      </c>
      <c r="M1227" s="5" t="n">
        <f aca="false">IF($F1227=const_zero,MIN(class_series_c_invested_usd,MAX(const_zero,$A1227-SUM($J1227:$L1227))),const_zero)</f>
        <v>0</v>
      </c>
      <c r="N1227" s="5" t="n">
        <f aca="false">IF($G1227=const_zero,MIN(class_series_b_invested_usd,MAX(const_zero,$A1227-SUM($J1227:$M1227))),const_zero)</f>
        <v>0</v>
      </c>
      <c r="O1227" s="5" t="n">
        <f aca="false">IF($H1227=const_zero,MIN(class_series_a_invested_usd,MAX(const_zero,$A1227-SUM($J1227:$N1227))),const_zero)</f>
        <v>0</v>
      </c>
      <c r="P1227" s="5" t="n">
        <f aca="false">IF($I1227=const_zero,MIN(class_seed_invested_usd,MAX(const_zero,$A1227-SUM($J1227:$O1227))),const_zero)</f>
        <v>5000000</v>
      </c>
      <c r="Q1227" s="5" t="n">
        <f aca="false">MAX(const_zero,$A1227-SUM($J1227:$P1227))</f>
        <v>1965000000</v>
      </c>
      <c r="R1227" s="9" t="n">
        <f aca="false">common_rsa_total+Sensitivity!$AE$1110+Sensitivity!$AJ$1110+IF($C1227=const_one,Sensitivity!$D$1110,const_zero)+IF($D1227=const_one,Sensitivity!$Y$1110,const_zero)+IF($E1227=const_one,Sensitivity!$V$1110,const_zero)+IF($F1227=const_one,Sensitivity!$S$1110,const_zero)+IF($G1227=const_one,Sensitivity!$P$1110,const_zero)+IF($H1227=const_one,Sensitivity!$M$1110,const_zero)+IF($I1227=const_one,Sensitivity!$J$1110,const_zero)</f>
        <v>27488727.4346113</v>
      </c>
      <c r="S1227" s="23" t="b">
        <f aca="false">IF($R1227&gt;const_zero,--($Q1227&gt;option_strike_usd*$R1227),const_zero)</f>
        <v>1</v>
      </c>
      <c r="T1227" s="7" t="n">
        <f aca="false">IF($R1227&gt;const_zero,IF($S1227=const_one,($Q1227+option_strike_usd*pre_f_options_issued)/($R1227+pre_f_options_issued),$Q1227/$R1227),const_zero)</f>
        <v>65.6079856769522</v>
      </c>
      <c r="U1227" s="5" t="n">
        <f aca="false">IF($C1227=const_one,Sensitivity!$D$1110*$T1227,const_zero)</f>
        <v>0</v>
      </c>
      <c r="V1227" s="5" t="n">
        <f aca="false">IF($D1227=const_one,Sensitivity!$Y$1110*$T1227,const_zero)</f>
        <v>400483011.748248</v>
      </c>
      <c r="W1227" s="5" t="n">
        <f aca="false">IF($E1227=const_one,Sensitivity!$V$1110*$T1227,const_zero)</f>
        <v>113200988.484449</v>
      </c>
      <c r="X1227" s="5" t="n">
        <f aca="false">IF($F1227=const_one,Sensitivity!$S$1110*$T1227,const_zero)</f>
        <v>157459165.624685</v>
      </c>
      <c r="Y1227" s="5" t="n">
        <f aca="false">IF($G1227=const_one,Sensitivity!$P$1110*$T1227,const_zero)</f>
        <v>196823957.030857</v>
      </c>
      <c r="Z1227" s="5" t="n">
        <f aca="false">IF($H1227=const_one,Sensitivity!$M$1110*$T1227,const_zero)</f>
        <v>328039928.384761</v>
      </c>
      <c r="AA1227" s="5" t="n">
        <f aca="false">IF($I1227=const_one,Sensitivity!$J$1110*$T1227,const_zero)</f>
        <v>0</v>
      </c>
      <c r="AB1227" s="5" t="n">
        <f aca="false">(Sensitivity!$AE$1110+Sensitivity!$AJ$1110)*$T1227</f>
        <v>17001113.4420511</v>
      </c>
      <c r="AC1227" s="5" t="n">
        <f aca="false">common_rsa_total*$T1227</f>
        <v>590471871.09257</v>
      </c>
      <c r="AD1227" s="5" t="n">
        <f aca="false">IF($S1227=const_one,pre_f_options_issued*($T1227-option_strike_usd),const_zero)</f>
        <v>161519964.19238</v>
      </c>
      <c r="AE1227" s="5" t="n">
        <f aca="false">J1227+U1227</f>
        <v>30000000</v>
      </c>
      <c r="AF1227" s="5" t="n">
        <f aca="false">K1227+V1227</f>
        <v>400483011.748248</v>
      </c>
      <c r="AG1227" s="5" t="n">
        <f aca="false">L1227+W1227</f>
        <v>113200988.484449</v>
      </c>
      <c r="AH1227" s="5" t="n">
        <f aca="false">M1227+X1227</f>
        <v>157459165.624685</v>
      </c>
      <c r="AI1227" s="5" t="n">
        <f aca="false">N1227+Y1227</f>
        <v>196823957.030857</v>
      </c>
      <c r="AJ1227" s="5" t="n">
        <f aca="false">O1227+Z1227</f>
        <v>328039928.384761</v>
      </c>
      <c r="AK1227" s="5" t="n">
        <f aca="false">P1227+AA1227</f>
        <v>5000000</v>
      </c>
      <c r="AL1227" s="5" t="n">
        <f aca="false">INDEX($AE$1165:$AE$1292,$B1227-$C1227*1+const_one)</f>
        <v>30000000</v>
      </c>
      <c r="AM1227" s="5" t="n">
        <f aca="false">INDEX($AF$1165:$AF$1292,$B1227-$D1227*2+const_one)</f>
        <v>300000000</v>
      </c>
      <c r="AN1227" s="5" t="n">
        <f aca="false">INDEX($AG$1165:$AG$1292,$B1227-$E1227*4+const_one)</f>
        <v>100000000</v>
      </c>
      <c r="AO1227" s="5" t="n">
        <f aca="false">INDEX($AH$1165:$AH$1292,$B1227-$F1227*8+const_one)</f>
        <v>60000000</v>
      </c>
      <c r="AP1227" s="5" t="n">
        <f aca="false">INDEX($AI$1165:$AI$1292,$B1227-$G1227*16+const_one)</f>
        <v>30000000</v>
      </c>
      <c r="AQ1227" s="5" t="n">
        <f aca="false">INDEX($AJ$1165:$AJ$1292,$B1227-$H1227*32+const_one)</f>
        <v>15000000</v>
      </c>
      <c r="AR1227" s="5" t="n">
        <f aca="false">INDEX($AK$1165:$AK$1292,$B1227-$I1227*64+const_one)</f>
        <v>5000000</v>
      </c>
      <c r="AS1227" s="5" t="n">
        <f aca="false">INDEX($AE$1165:$AE$1292,$B1227+(const_one-$C1227)*1+const_one)</f>
        <v>40429247.8323797</v>
      </c>
      <c r="AT1227" s="5" t="n">
        <f aca="false">INDEX($AF$1165:$AF$1292,$B1227+(const_one-$D1227)*2+const_one)</f>
        <v>400483011.748248</v>
      </c>
      <c r="AU1227" s="5" t="n">
        <f aca="false">INDEX($AG$1165:$AG$1292,$B1227+(const_one-$E1227)*4+const_one)</f>
        <v>113200988.484449</v>
      </c>
      <c r="AV1227" s="5" t="n">
        <f aca="false">INDEX($AH$1165:$AH$1292,$B1227+(const_one-$F1227)*8+const_one)</f>
        <v>157459165.624685</v>
      </c>
      <c r="AW1227" s="5" t="n">
        <f aca="false">INDEX($AI$1165:$AI$1292,$B1227+(const_one-$G1227)*16+const_one)</f>
        <v>196823957.030857</v>
      </c>
      <c r="AX1227" s="5" t="n">
        <f aca="false">INDEX($AJ$1165:$AJ$1292,$B1227+(const_one-$H1227)*32+const_one)</f>
        <v>328039928.384761</v>
      </c>
      <c r="AY1227" s="5" t="n">
        <f aca="false">INDEX($AK$1165:$AK$1292,$B1227+(const_one-$I1227)*64+const_one)</f>
        <v>281876499.179101</v>
      </c>
      <c r="AZ1227" s="5" t="n">
        <f aca="false">--($C1227=--(AS1227&gt;AL1227))</f>
        <v>0</v>
      </c>
      <c r="BA1227" s="5" t="n">
        <f aca="false">--($D1227=--(AT1227&gt;AM1227))</f>
        <v>1</v>
      </c>
      <c r="BB1227" s="5" t="n">
        <f aca="false">--($E1227=--(AU1227&gt;AN1227))</f>
        <v>1</v>
      </c>
      <c r="BC1227" s="5" t="n">
        <f aca="false">--($F1227=--(AV1227&gt;AO1227))</f>
        <v>1</v>
      </c>
      <c r="BD1227" s="5" t="n">
        <f aca="false">--($G1227=--(AW1227&gt;AP1227))</f>
        <v>1</v>
      </c>
      <c r="BE1227" s="5" t="n">
        <f aca="false">--($H1227=--(AX1227&gt;AQ1227))</f>
        <v>1</v>
      </c>
      <c r="BF1227" s="5" t="n">
        <f aca="false">--($I1227=--(AY1227&gt;AR1227))</f>
        <v>0</v>
      </c>
      <c r="BG1227" s="5" t="n">
        <f aca="false">SUM(AZ1227:BF1227)</f>
        <v>5</v>
      </c>
      <c r="BH1227" s="5" t="n">
        <f aca="false">SUM(AE1227:AK1227)+AB1227+AC1227+AD1227</f>
        <v>2000000000</v>
      </c>
    </row>
    <row r="1228" customFormat="false" ht="15" hidden="true" customHeight="false" outlineLevel="0" collapsed="false">
      <c r="A1228" s="5" t="n">
        <f aca="false">sensitivity_exit_usd</f>
        <v>2000000000</v>
      </c>
      <c r="B1228" s="2" t="n">
        <f aca="false">ROW()-ROW($B$1165)</f>
        <v>63</v>
      </c>
      <c r="C1228" s="2" t="n">
        <f aca="false">MOD(QUOTIENT($B1228,1),2)</f>
        <v>1</v>
      </c>
      <c r="D1228" s="2" t="n">
        <f aca="false">MOD(QUOTIENT($B1228,2),2)</f>
        <v>1</v>
      </c>
      <c r="E1228" s="2" t="n">
        <f aca="false">MOD(QUOTIENT($B1228,4),2)</f>
        <v>1</v>
      </c>
      <c r="F1228" s="2" t="n">
        <f aca="false">MOD(QUOTIENT($B1228,8),2)</f>
        <v>1</v>
      </c>
      <c r="G1228" s="2" t="n">
        <f aca="false">MOD(QUOTIENT($B1228,16),2)</f>
        <v>1</v>
      </c>
      <c r="H1228" s="2" t="n">
        <f aca="false">MOD(QUOTIENT($B1228,32),2)</f>
        <v>1</v>
      </c>
      <c r="I1228" s="2" t="n">
        <f aca="false">MOD(QUOTIENT($B1228,64),2)</f>
        <v>0</v>
      </c>
      <c r="J1228" s="5" t="n">
        <f aca="false">IF($C1228=const_zero,MIN(class_series_f_invested_usd,MAX(const_zero,$A1228)),const_zero)</f>
        <v>0</v>
      </c>
      <c r="K1228" s="5" t="n">
        <f aca="false">IF($D1228=const_zero,MIN(class_series_e_invested_usd,MAX(const_zero,$A1228-SUM($J1228:$J1228))),const_zero)</f>
        <v>0</v>
      </c>
      <c r="L1228" s="5" t="n">
        <f aca="false">IF($E1228=const_zero,MIN(class_series_d_invested_usd,MAX(const_zero,$A1228-SUM($J1228:$K1228))),const_zero)</f>
        <v>0</v>
      </c>
      <c r="M1228" s="5" t="n">
        <f aca="false">IF($F1228=const_zero,MIN(class_series_c_invested_usd,MAX(const_zero,$A1228-SUM($J1228:$L1228))),const_zero)</f>
        <v>0</v>
      </c>
      <c r="N1228" s="5" t="n">
        <f aca="false">IF($G1228=const_zero,MIN(class_series_b_invested_usd,MAX(const_zero,$A1228-SUM($J1228:$M1228))),const_zero)</f>
        <v>0</v>
      </c>
      <c r="O1228" s="5" t="n">
        <f aca="false">IF($H1228=const_zero,MIN(class_series_a_invested_usd,MAX(const_zero,$A1228-SUM($J1228:$N1228))),const_zero)</f>
        <v>0</v>
      </c>
      <c r="P1228" s="5" t="n">
        <f aca="false">IF($I1228=const_zero,MIN(class_seed_invested_usd,MAX(const_zero,$A1228-SUM($J1228:$O1228))),const_zero)</f>
        <v>5000000</v>
      </c>
      <c r="Q1228" s="5" t="n">
        <f aca="false">MAX(const_zero,$A1228-SUM($J1228:$P1228))</f>
        <v>1995000000</v>
      </c>
      <c r="R1228" s="9" t="n">
        <f aca="false">common_rsa_total+Sensitivity!$AE$1110+Sensitivity!$AJ$1110+IF($C1228=const_one,Sensitivity!$D$1110,const_zero)+IF($D1228=const_one,Sensitivity!$Y$1110,const_zero)+IF($E1228=const_one,Sensitivity!$V$1110,const_zero)+IF($F1228=const_one,Sensitivity!$S$1110,const_zero)+IF($G1228=const_one,Sensitivity!$P$1110,const_zero)+IF($H1228=const_one,Sensitivity!$M$1110,const_zero)+IF($I1228=const_one,Sensitivity!$J$1110,const_zero)</f>
        <v>28108235.7954044</v>
      </c>
      <c r="S1228" s="23" t="b">
        <f aca="false">IF($R1228&gt;const_zero,--($Q1228&gt;option_strike_usd*$R1228),const_zero)</f>
        <v>1</v>
      </c>
      <c r="T1228" s="7" t="n">
        <f aca="false">IF($R1228&gt;const_zero,IF($S1228=const_one,($Q1228+option_strike_usd*pre_f_options_issued)/($R1228+pre_f_options_issued),$Q1228/$R1228),const_zero)</f>
        <v>65.2602134063508</v>
      </c>
      <c r="U1228" s="5" t="n">
        <f aca="false">IF($C1228=const_one,Sensitivity!$D$1110*$T1228,const_zero)</f>
        <v>40429247.8323797</v>
      </c>
      <c r="V1228" s="5" t="n">
        <f aca="false">IF($D1228=const_one,Sensitivity!$Y$1110*$T1228,const_zero)</f>
        <v>398360146.90343</v>
      </c>
      <c r="W1228" s="5" t="n">
        <f aca="false">IF($E1228=const_one,Sensitivity!$V$1110*$T1228,const_zero)</f>
        <v>112600937.067028</v>
      </c>
      <c r="X1228" s="5" t="n">
        <f aca="false">IF($F1228=const_one,Sensitivity!$S$1110*$T1228,const_zero)</f>
        <v>156624512.175242</v>
      </c>
      <c r="Y1228" s="5" t="n">
        <f aca="false">IF($G1228=const_one,Sensitivity!$P$1110*$T1228,const_zero)</f>
        <v>195780640.219052</v>
      </c>
      <c r="Z1228" s="5" t="n">
        <f aca="false">IF($H1228=const_one,Sensitivity!$M$1110*$T1228,const_zero)</f>
        <v>326301067.031754</v>
      </c>
      <c r="AA1228" s="5" t="n">
        <f aca="false">IF($I1228=const_one,Sensitivity!$J$1110*$T1228,const_zero)</f>
        <v>0</v>
      </c>
      <c r="AB1228" s="5" t="n">
        <f aca="false">(Sensitivity!$AE$1110+Sensitivity!$AJ$1110)*$T1228</f>
        <v>16910994.5980798</v>
      </c>
      <c r="AC1228" s="5" t="n">
        <f aca="false">common_rsa_total*$T1228</f>
        <v>587341920.657157</v>
      </c>
      <c r="AD1228" s="5" t="n">
        <f aca="false">IF($S1228=const_one,pre_f_options_issued*($T1228-option_strike_usd),const_zero)</f>
        <v>160650533.515877</v>
      </c>
      <c r="AE1228" s="5" t="n">
        <f aca="false">J1228+U1228</f>
        <v>40429247.8323797</v>
      </c>
      <c r="AF1228" s="5" t="n">
        <f aca="false">K1228+V1228</f>
        <v>398360146.90343</v>
      </c>
      <c r="AG1228" s="5" t="n">
        <f aca="false">L1228+W1228</f>
        <v>112600937.067028</v>
      </c>
      <c r="AH1228" s="5" t="n">
        <f aca="false">M1228+X1228</f>
        <v>156624512.175242</v>
      </c>
      <c r="AI1228" s="5" t="n">
        <f aca="false">N1228+Y1228</f>
        <v>195780640.219052</v>
      </c>
      <c r="AJ1228" s="5" t="n">
        <f aca="false">O1228+Z1228</f>
        <v>326301067.031754</v>
      </c>
      <c r="AK1228" s="5" t="n">
        <f aca="false">P1228+AA1228</f>
        <v>5000000</v>
      </c>
      <c r="AL1228" s="5" t="n">
        <f aca="false">INDEX($AE$1165:$AE$1292,$B1228-$C1228*1+const_one)</f>
        <v>30000000</v>
      </c>
      <c r="AM1228" s="5" t="n">
        <f aca="false">INDEX($AF$1165:$AF$1292,$B1228-$D1228*2+const_one)</f>
        <v>300000000</v>
      </c>
      <c r="AN1228" s="5" t="n">
        <f aca="false">INDEX($AG$1165:$AG$1292,$B1228-$E1228*4+const_one)</f>
        <v>100000000</v>
      </c>
      <c r="AO1228" s="5" t="n">
        <f aca="false">INDEX($AH$1165:$AH$1292,$B1228-$F1228*8+const_one)</f>
        <v>60000000</v>
      </c>
      <c r="AP1228" s="5" t="n">
        <f aca="false">INDEX($AI$1165:$AI$1292,$B1228-$G1228*16+const_one)</f>
        <v>30000000</v>
      </c>
      <c r="AQ1228" s="5" t="n">
        <f aca="false">INDEX($AJ$1165:$AJ$1292,$B1228-$H1228*32+const_one)</f>
        <v>15000000</v>
      </c>
      <c r="AR1228" s="5" t="n">
        <f aca="false">INDEX($AK$1165:$AK$1292,$B1228-$I1228*64+const_one)</f>
        <v>5000000</v>
      </c>
      <c r="AS1228" s="5" t="n">
        <f aca="false">INDEX($AE$1165:$AE$1292,$B1228+(const_one-$C1228)*1+const_one)</f>
        <v>40429247.8323797</v>
      </c>
      <c r="AT1228" s="5" t="n">
        <f aca="false">INDEX($AF$1165:$AF$1292,$B1228+(const_one-$D1228)*2+const_one)</f>
        <v>398360146.90343</v>
      </c>
      <c r="AU1228" s="5" t="n">
        <f aca="false">INDEX($AG$1165:$AG$1292,$B1228+(const_one-$E1228)*4+const_one)</f>
        <v>112600937.067028</v>
      </c>
      <c r="AV1228" s="5" t="n">
        <f aca="false">INDEX($AH$1165:$AH$1292,$B1228+(const_one-$F1228)*8+const_one)</f>
        <v>156624512.175242</v>
      </c>
      <c r="AW1228" s="5" t="n">
        <f aca="false">INDEX($AI$1165:$AI$1292,$B1228+(const_one-$G1228)*16+const_one)</f>
        <v>195780640.219052</v>
      </c>
      <c r="AX1228" s="5" t="n">
        <f aca="false">INDEX($AJ$1165:$AJ$1292,$B1228+(const_one-$H1228)*32+const_one)</f>
        <v>326301067.031754</v>
      </c>
      <c r="AY1228" s="5" t="n">
        <f aca="false">INDEX($AK$1165:$AK$1292,$B1228+(const_one-$I1228)*64+const_one)</f>
        <v>281184949.951724</v>
      </c>
      <c r="AZ1228" s="5" t="n">
        <f aca="false">--($C1228=--(AS1228&gt;AL1228))</f>
        <v>1</v>
      </c>
      <c r="BA1228" s="5" t="n">
        <f aca="false">--($D1228=--(AT1228&gt;AM1228))</f>
        <v>1</v>
      </c>
      <c r="BB1228" s="5" t="n">
        <f aca="false">--($E1228=--(AU1228&gt;AN1228))</f>
        <v>1</v>
      </c>
      <c r="BC1228" s="5" t="n">
        <f aca="false">--($F1228=--(AV1228&gt;AO1228))</f>
        <v>1</v>
      </c>
      <c r="BD1228" s="5" t="n">
        <f aca="false">--($G1228=--(AW1228&gt;AP1228))</f>
        <v>1</v>
      </c>
      <c r="BE1228" s="5" t="n">
        <f aca="false">--($H1228=--(AX1228&gt;AQ1228))</f>
        <v>1</v>
      </c>
      <c r="BF1228" s="5" t="n">
        <f aca="false">--($I1228=--(AY1228&gt;AR1228))</f>
        <v>0</v>
      </c>
      <c r="BG1228" s="5" t="n">
        <f aca="false">SUM(AZ1228:BF1228)</f>
        <v>6</v>
      </c>
      <c r="BH1228" s="5" t="n">
        <f aca="false">SUM(AE1228:AK1228)+AB1228+AC1228+AD1228</f>
        <v>2000000000</v>
      </c>
    </row>
    <row r="1229" customFormat="false" ht="15" hidden="true" customHeight="false" outlineLevel="0" collapsed="false">
      <c r="A1229" s="5" t="n">
        <f aca="false">sensitivity_exit_usd</f>
        <v>2000000000</v>
      </c>
      <c r="B1229" s="2" t="n">
        <f aca="false">ROW()-ROW($B$1165)</f>
        <v>64</v>
      </c>
      <c r="C1229" s="2" t="n">
        <f aca="false">MOD(QUOTIENT($B1229,1),2)</f>
        <v>0</v>
      </c>
      <c r="D1229" s="2" t="n">
        <f aca="false">MOD(QUOTIENT($B1229,2),2)</f>
        <v>0</v>
      </c>
      <c r="E1229" s="2" t="n">
        <f aca="false">MOD(QUOTIENT($B1229,4),2)</f>
        <v>0</v>
      </c>
      <c r="F1229" s="2" t="n">
        <f aca="false">MOD(QUOTIENT($B1229,8),2)</f>
        <v>0</v>
      </c>
      <c r="G1229" s="2" t="n">
        <f aca="false">MOD(QUOTIENT($B1229,16),2)</f>
        <v>0</v>
      </c>
      <c r="H1229" s="2" t="n">
        <f aca="false">MOD(QUOTIENT($B1229,32),2)</f>
        <v>0</v>
      </c>
      <c r="I1229" s="2" t="n">
        <f aca="false">MOD(QUOTIENT($B1229,64),2)</f>
        <v>1</v>
      </c>
      <c r="J1229" s="5" t="n">
        <f aca="false">IF($C1229=const_zero,MIN(class_series_f_invested_usd,MAX(const_zero,$A1229)),const_zero)</f>
        <v>30000000</v>
      </c>
      <c r="K1229" s="5" t="n">
        <f aca="false">IF($D1229=const_zero,MIN(class_series_e_invested_usd,MAX(const_zero,$A1229-SUM($J1229:$J1229))),const_zero)</f>
        <v>300000000</v>
      </c>
      <c r="L1229" s="5" t="n">
        <f aca="false">IF($E1229=const_zero,MIN(class_series_d_invested_usd,MAX(const_zero,$A1229-SUM($J1229:$K1229))),const_zero)</f>
        <v>100000000</v>
      </c>
      <c r="M1229" s="5" t="n">
        <f aca="false">IF($F1229=const_zero,MIN(class_series_c_invested_usd,MAX(const_zero,$A1229-SUM($J1229:$L1229))),const_zero)</f>
        <v>60000000</v>
      </c>
      <c r="N1229" s="5" t="n">
        <f aca="false">IF($G1229=const_zero,MIN(class_series_b_invested_usd,MAX(const_zero,$A1229-SUM($J1229:$M1229))),const_zero)</f>
        <v>30000000</v>
      </c>
      <c r="O1229" s="5" t="n">
        <f aca="false">IF($H1229=const_zero,MIN(class_series_a_invested_usd,MAX(const_zero,$A1229-SUM($J1229:$N1229))),const_zero)</f>
        <v>15000000</v>
      </c>
      <c r="P1229" s="5" t="n">
        <f aca="false">IF($I1229=const_zero,MIN(class_seed_invested_usd,MAX(const_zero,$A1229-SUM($J1229:$O1229))),const_zero)</f>
        <v>0</v>
      </c>
      <c r="Q1229" s="5" t="n">
        <f aca="false">MAX(const_zero,$A1229-SUM($J1229:$P1229))</f>
        <v>1465000000</v>
      </c>
      <c r="R1229" s="9" t="n">
        <f aca="false">common_rsa_total+Sensitivity!$AE$1110+Sensitivity!$AJ$1110+IF($C1229=const_one,Sensitivity!$D$1110,const_zero)+IF($D1229=const_one,Sensitivity!$Y$1110,const_zero)+IF($E1229=const_one,Sensitivity!$V$1110,const_zero)+IF($F1229=const_one,Sensitivity!$S$1110,const_zero)+IF($G1229=const_one,Sensitivity!$P$1110,const_zero)+IF($H1229=const_one,Sensitivity!$M$1110,const_zero)+IF($I1229=const_one,Sensitivity!$J$1110,const_zero)</f>
        <v>14259131.7698087</v>
      </c>
      <c r="S1229" s="23" t="b">
        <f aca="false">IF($R1229&gt;const_zero,--($Q1229&gt;option_strike_usd*$R1229),const_zero)</f>
        <v>1</v>
      </c>
      <c r="T1229" s="7" t="n">
        <f aca="false">IF($R1229&gt;const_zero,IF($S1229=const_one,($Q1229+option_strike_usd*pre_f_options_issued)/($R1229+pre_f_options_issued),$Q1229/$R1229),const_zero)</f>
        <v>87.5642020217109</v>
      </c>
      <c r="U1229" s="5" t="n">
        <f aca="false">IF($C1229=const_one,Sensitivity!$D$1110*$T1229,const_zero)</f>
        <v>0</v>
      </c>
      <c r="V1229" s="5" t="n">
        <f aca="false">IF($D1229=const_one,Sensitivity!$Y$1110*$T1229,const_zero)</f>
        <v>0</v>
      </c>
      <c r="W1229" s="5" t="n">
        <f aca="false">IF($E1229=const_one,Sensitivity!$V$1110*$T1229,const_zero)</f>
        <v>0</v>
      </c>
      <c r="X1229" s="5" t="n">
        <f aca="false">IF($F1229=const_one,Sensitivity!$S$1110*$T1229,const_zero)</f>
        <v>0</v>
      </c>
      <c r="Y1229" s="5" t="n">
        <f aca="false">IF($G1229=const_one,Sensitivity!$P$1110*$T1229,const_zero)</f>
        <v>0</v>
      </c>
      <c r="Z1229" s="5" t="n">
        <f aca="false">IF($H1229=const_one,Sensitivity!$M$1110*$T1229,const_zero)</f>
        <v>0</v>
      </c>
      <c r="AA1229" s="5" t="n">
        <f aca="false">IF($I1229=const_one,Sensitivity!$J$1110*$T1229,const_zero)</f>
        <v>437821010.108554</v>
      </c>
      <c r="AB1229" s="5" t="n">
        <f aca="false">(Sensitivity!$AE$1110+Sensitivity!$AJ$1110)*$T1229</f>
        <v>22690666.6417706</v>
      </c>
      <c r="AC1229" s="5" t="n">
        <f aca="false">common_rsa_total*$T1229</f>
        <v>788077818.195398</v>
      </c>
      <c r="AD1229" s="5" t="n">
        <f aca="false">IF($S1229=const_one,pre_f_options_issued*($T1229-option_strike_usd),const_zero)</f>
        <v>216410505.054277</v>
      </c>
      <c r="AE1229" s="5" t="n">
        <f aca="false">J1229+U1229</f>
        <v>30000000</v>
      </c>
      <c r="AF1229" s="5" t="n">
        <f aca="false">K1229+V1229</f>
        <v>300000000</v>
      </c>
      <c r="AG1229" s="5" t="n">
        <f aca="false">L1229+W1229</f>
        <v>100000000</v>
      </c>
      <c r="AH1229" s="5" t="n">
        <f aca="false">M1229+X1229</f>
        <v>60000000</v>
      </c>
      <c r="AI1229" s="5" t="n">
        <f aca="false">N1229+Y1229</f>
        <v>30000000</v>
      </c>
      <c r="AJ1229" s="5" t="n">
        <f aca="false">O1229+Z1229</f>
        <v>15000000</v>
      </c>
      <c r="AK1229" s="5" t="n">
        <f aca="false">P1229+AA1229</f>
        <v>437821010.108554</v>
      </c>
      <c r="AL1229" s="5" t="n">
        <f aca="false">INDEX($AE$1165:$AE$1292,$B1229-$C1229*1+const_one)</f>
        <v>30000000</v>
      </c>
      <c r="AM1229" s="5" t="n">
        <f aca="false">INDEX($AF$1165:$AF$1292,$B1229-$D1229*2+const_one)</f>
        <v>300000000</v>
      </c>
      <c r="AN1229" s="5" t="n">
        <f aca="false">INDEX($AG$1165:$AG$1292,$B1229-$E1229*4+const_one)</f>
        <v>100000000</v>
      </c>
      <c r="AO1229" s="5" t="n">
        <f aca="false">INDEX($AH$1165:$AH$1292,$B1229-$F1229*8+const_one)</f>
        <v>60000000</v>
      </c>
      <c r="AP1229" s="5" t="n">
        <f aca="false">INDEX($AI$1165:$AI$1292,$B1229-$G1229*16+const_one)</f>
        <v>30000000</v>
      </c>
      <c r="AQ1229" s="5" t="n">
        <f aca="false">INDEX($AJ$1165:$AJ$1292,$B1229-$H1229*32+const_one)</f>
        <v>15000000</v>
      </c>
      <c r="AR1229" s="5" t="n">
        <f aca="false">INDEX($AK$1165:$AK$1292,$B1229-$I1229*64+const_one)</f>
        <v>5000000</v>
      </c>
      <c r="AS1229" s="5" t="n">
        <f aca="false">INDEX($AE$1165:$AE$1292,$B1229+(const_one-$C1229)*1+const_one)</f>
        <v>53382414.4648779</v>
      </c>
      <c r="AT1229" s="5" t="n">
        <f aca="false">INDEX($AF$1165:$AF$1292,$B1229+(const_one-$D1229)*2+const_one)</f>
        <v>471897483.567982</v>
      </c>
      <c r="AU1229" s="5" t="n">
        <f aca="false">INDEX($AG$1165:$AG$1292,$B1229+(const_one-$E1229)*4+const_one)</f>
        <v>146316149.390401</v>
      </c>
      <c r="AV1229" s="5" t="n">
        <f aca="false">INDEX($AH$1165:$AH$1292,$B1229+(const_one-$F1229)*8+const_one)</f>
        <v>191344787.647264</v>
      </c>
      <c r="AW1229" s="5" t="n">
        <f aca="false">INDEX($AI$1165:$AI$1292,$B1229+(const_one-$G1229)*16+const_one)</f>
        <v>227363228.928125</v>
      </c>
      <c r="AX1229" s="5" t="n">
        <f aca="false">INDEX($AJ$1165:$AJ$1292,$B1229+(const_one-$H1229)*32+const_one)</f>
        <v>340661570.434764</v>
      </c>
      <c r="AY1229" s="5" t="n">
        <f aca="false">INDEX($AK$1165:$AK$1292,$B1229+(const_one-$I1229)*64+const_one)</f>
        <v>437821010.108554</v>
      </c>
      <c r="AZ1229" s="5" t="n">
        <f aca="false">--($C1229=--(AS1229&gt;AL1229))</f>
        <v>0</v>
      </c>
      <c r="BA1229" s="5" t="n">
        <f aca="false">--($D1229=--(AT1229&gt;AM1229))</f>
        <v>0</v>
      </c>
      <c r="BB1229" s="5" t="n">
        <f aca="false">--($E1229=--(AU1229&gt;AN1229))</f>
        <v>0</v>
      </c>
      <c r="BC1229" s="5" t="n">
        <f aca="false">--($F1229=--(AV1229&gt;AO1229))</f>
        <v>0</v>
      </c>
      <c r="BD1229" s="5" t="n">
        <f aca="false">--($G1229=--(AW1229&gt;AP1229))</f>
        <v>0</v>
      </c>
      <c r="BE1229" s="5" t="n">
        <f aca="false">--($H1229=--(AX1229&gt;AQ1229))</f>
        <v>0</v>
      </c>
      <c r="BF1229" s="5" t="n">
        <f aca="false">--($I1229=--(AY1229&gt;AR1229))</f>
        <v>1</v>
      </c>
      <c r="BG1229" s="5" t="n">
        <f aca="false">SUM(AZ1229:BF1229)</f>
        <v>1</v>
      </c>
      <c r="BH1229" s="5" t="n">
        <f aca="false">SUM(AE1229:AK1229)+AB1229+AC1229+AD1229</f>
        <v>2000000000</v>
      </c>
    </row>
    <row r="1230" customFormat="false" ht="15" hidden="true" customHeight="false" outlineLevel="0" collapsed="false">
      <c r="A1230" s="5" t="n">
        <f aca="false">sensitivity_exit_usd</f>
        <v>2000000000</v>
      </c>
      <c r="B1230" s="2" t="n">
        <f aca="false">ROW()-ROW($B$1165)</f>
        <v>65</v>
      </c>
      <c r="C1230" s="2" t="n">
        <f aca="false">MOD(QUOTIENT($B1230,1),2)</f>
        <v>1</v>
      </c>
      <c r="D1230" s="2" t="n">
        <f aca="false">MOD(QUOTIENT($B1230,2),2)</f>
        <v>0</v>
      </c>
      <c r="E1230" s="2" t="n">
        <f aca="false">MOD(QUOTIENT($B1230,4),2)</f>
        <v>0</v>
      </c>
      <c r="F1230" s="2" t="n">
        <f aca="false">MOD(QUOTIENT($B1230,8),2)</f>
        <v>0</v>
      </c>
      <c r="G1230" s="2" t="n">
        <f aca="false">MOD(QUOTIENT($B1230,16),2)</f>
        <v>0</v>
      </c>
      <c r="H1230" s="2" t="n">
        <f aca="false">MOD(QUOTIENT($B1230,32),2)</f>
        <v>0</v>
      </c>
      <c r="I1230" s="2" t="n">
        <f aca="false">MOD(QUOTIENT($B1230,64),2)</f>
        <v>1</v>
      </c>
      <c r="J1230" s="5" t="n">
        <f aca="false">IF($C1230=const_zero,MIN(class_series_f_invested_usd,MAX(const_zero,$A1230)),const_zero)</f>
        <v>0</v>
      </c>
      <c r="K1230" s="5" t="n">
        <f aca="false">IF($D1230=const_zero,MIN(class_series_e_invested_usd,MAX(const_zero,$A1230-SUM($J1230:$J1230))),const_zero)</f>
        <v>300000000</v>
      </c>
      <c r="L1230" s="5" t="n">
        <f aca="false">IF($E1230=const_zero,MIN(class_series_d_invested_usd,MAX(const_zero,$A1230-SUM($J1230:$K1230))),const_zero)</f>
        <v>100000000</v>
      </c>
      <c r="M1230" s="5" t="n">
        <f aca="false">IF($F1230=const_zero,MIN(class_series_c_invested_usd,MAX(const_zero,$A1230-SUM($J1230:$L1230))),const_zero)</f>
        <v>60000000</v>
      </c>
      <c r="N1230" s="5" t="n">
        <f aca="false">IF($G1230=const_zero,MIN(class_series_b_invested_usd,MAX(const_zero,$A1230-SUM($J1230:$M1230))),const_zero)</f>
        <v>30000000</v>
      </c>
      <c r="O1230" s="5" t="n">
        <f aca="false">IF($H1230=const_zero,MIN(class_series_a_invested_usd,MAX(const_zero,$A1230-SUM($J1230:$N1230))),const_zero)</f>
        <v>15000000</v>
      </c>
      <c r="P1230" s="5" t="n">
        <f aca="false">IF($I1230=const_zero,MIN(class_seed_invested_usd,MAX(const_zero,$A1230-SUM($J1230:$O1230))),const_zero)</f>
        <v>0</v>
      </c>
      <c r="Q1230" s="5" t="n">
        <f aca="false">MAX(const_zero,$A1230-SUM($J1230:$P1230))</f>
        <v>1495000000</v>
      </c>
      <c r="R1230" s="9" t="n">
        <f aca="false">common_rsa_total+Sensitivity!$AE$1110+Sensitivity!$AJ$1110+IF($C1230=const_one,Sensitivity!$D$1110,const_zero)+IF($D1230=const_one,Sensitivity!$Y$1110,const_zero)+IF($E1230=const_one,Sensitivity!$V$1110,const_zero)+IF($F1230=const_one,Sensitivity!$S$1110,const_zero)+IF($G1230=const_one,Sensitivity!$P$1110,const_zero)+IF($H1230=const_one,Sensitivity!$M$1110,const_zero)+IF($I1230=const_one,Sensitivity!$J$1110,const_zero)</f>
        <v>14878640.1306018</v>
      </c>
      <c r="S1230" s="23" t="b">
        <f aca="false">IF($R1230&gt;const_zero,--($Q1230&gt;option_strike_usd*$R1230),const_zero)</f>
        <v>1</v>
      </c>
      <c r="T1230" s="7" t="n">
        <f aca="false">IF($R1230&gt;const_zero,IF($S1230=const_one,($Q1230+option_strike_usd*pre_f_options_issued)/($R1230+pre_f_options_issued),$Q1230/$R1230),const_zero)</f>
        <v>86.1689976169695</v>
      </c>
      <c r="U1230" s="5" t="n">
        <f aca="false">IF($C1230=const_one,Sensitivity!$D$1110*$T1230,const_zero)</f>
        <v>53382414.4648779</v>
      </c>
      <c r="V1230" s="5" t="n">
        <f aca="false">IF($D1230=const_one,Sensitivity!$Y$1110*$T1230,const_zero)</f>
        <v>0</v>
      </c>
      <c r="W1230" s="5" t="n">
        <f aca="false">IF($E1230=const_one,Sensitivity!$V$1110*$T1230,const_zero)</f>
        <v>0</v>
      </c>
      <c r="X1230" s="5" t="n">
        <f aca="false">IF($F1230=const_one,Sensitivity!$S$1110*$T1230,const_zero)</f>
        <v>0</v>
      </c>
      <c r="Y1230" s="5" t="n">
        <f aca="false">IF($G1230=const_one,Sensitivity!$P$1110*$T1230,const_zero)</f>
        <v>0</v>
      </c>
      <c r="Z1230" s="5" t="n">
        <f aca="false">IF($H1230=const_one,Sensitivity!$M$1110*$T1230,const_zero)</f>
        <v>0</v>
      </c>
      <c r="AA1230" s="5" t="n">
        <f aca="false">IF($I1230=const_one,Sensitivity!$J$1110*$T1230,const_zero)</f>
        <v>430844988.084848</v>
      </c>
      <c r="AB1230" s="5" t="n">
        <f aca="false">(Sensitivity!$AE$1110+Sensitivity!$AJ$1110)*$T1230</f>
        <v>22329124.8551251</v>
      </c>
      <c r="AC1230" s="5" t="n">
        <f aca="false">common_rsa_total*$T1230</f>
        <v>775520978.552726</v>
      </c>
      <c r="AD1230" s="5" t="n">
        <f aca="false">IF($S1230=const_one,pre_f_options_issued*($T1230-option_strike_usd),const_zero)</f>
        <v>212922494.042424</v>
      </c>
      <c r="AE1230" s="5" t="n">
        <f aca="false">J1230+U1230</f>
        <v>53382414.4648779</v>
      </c>
      <c r="AF1230" s="5" t="n">
        <f aca="false">K1230+V1230</f>
        <v>300000000</v>
      </c>
      <c r="AG1230" s="5" t="n">
        <f aca="false">L1230+W1230</f>
        <v>100000000</v>
      </c>
      <c r="AH1230" s="5" t="n">
        <f aca="false">M1230+X1230</f>
        <v>60000000</v>
      </c>
      <c r="AI1230" s="5" t="n">
        <f aca="false">N1230+Y1230</f>
        <v>30000000</v>
      </c>
      <c r="AJ1230" s="5" t="n">
        <f aca="false">O1230+Z1230</f>
        <v>15000000</v>
      </c>
      <c r="AK1230" s="5" t="n">
        <f aca="false">P1230+AA1230</f>
        <v>430844988.084848</v>
      </c>
      <c r="AL1230" s="5" t="n">
        <f aca="false">INDEX($AE$1165:$AE$1292,$B1230-$C1230*1+const_one)</f>
        <v>30000000</v>
      </c>
      <c r="AM1230" s="5" t="n">
        <f aca="false">INDEX($AF$1165:$AF$1292,$B1230-$D1230*2+const_one)</f>
        <v>300000000</v>
      </c>
      <c r="AN1230" s="5" t="n">
        <f aca="false">INDEX($AG$1165:$AG$1292,$B1230-$E1230*4+const_one)</f>
        <v>100000000</v>
      </c>
      <c r="AO1230" s="5" t="n">
        <f aca="false">INDEX($AH$1165:$AH$1292,$B1230-$F1230*8+const_one)</f>
        <v>60000000</v>
      </c>
      <c r="AP1230" s="5" t="n">
        <f aca="false">INDEX($AI$1165:$AI$1292,$B1230-$G1230*16+const_one)</f>
        <v>30000000</v>
      </c>
      <c r="AQ1230" s="5" t="n">
        <f aca="false">INDEX($AJ$1165:$AJ$1292,$B1230-$H1230*32+const_one)</f>
        <v>15000000</v>
      </c>
      <c r="AR1230" s="5" t="n">
        <f aca="false">INDEX($AK$1165:$AK$1292,$B1230-$I1230*64+const_one)</f>
        <v>5000000</v>
      </c>
      <c r="AS1230" s="5" t="n">
        <f aca="false">INDEX($AE$1165:$AE$1292,$B1230+(const_one-$C1230)*1+const_one)</f>
        <v>53382414.4648779</v>
      </c>
      <c r="AT1230" s="5" t="n">
        <f aca="false">INDEX($AF$1165:$AF$1292,$B1230+(const_one-$D1230)*2+const_one)</f>
        <v>467246466.126067</v>
      </c>
      <c r="AU1230" s="5" t="n">
        <f aca="false">INDEX($AG$1165:$AG$1292,$B1230+(const_one-$E1230)*4+const_one)</f>
        <v>144280893.812655</v>
      </c>
      <c r="AV1230" s="5" t="n">
        <f aca="false">INDEX($AH$1165:$AH$1292,$B1230+(const_one-$F1230)*8+const_one)</f>
        <v>188991759.560684</v>
      </c>
      <c r="AW1230" s="5" t="n">
        <f aca="false">INDEX($AI$1165:$AI$1292,$B1230+(const_one-$G1230)*16+const_one)</f>
        <v>224867801.317058</v>
      </c>
      <c r="AX1230" s="5" t="n">
        <f aca="false">INDEX($AJ$1165:$AJ$1292,$B1230+(const_one-$H1230)*32+const_one)</f>
        <v>337933849.235933</v>
      </c>
      <c r="AY1230" s="5" t="n">
        <f aca="false">INDEX($AK$1165:$AK$1292,$B1230+(const_one-$I1230)*64+const_one)</f>
        <v>430844988.084848</v>
      </c>
      <c r="AZ1230" s="5" t="n">
        <f aca="false">--($C1230=--(AS1230&gt;AL1230))</f>
        <v>1</v>
      </c>
      <c r="BA1230" s="5" t="n">
        <f aca="false">--($D1230=--(AT1230&gt;AM1230))</f>
        <v>0</v>
      </c>
      <c r="BB1230" s="5" t="n">
        <f aca="false">--($E1230=--(AU1230&gt;AN1230))</f>
        <v>0</v>
      </c>
      <c r="BC1230" s="5" t="n">
        <f aca="false">--($F1230=--(AV1230&gt;AO1230))</f>
        <v>0</v>
      </c>
      <c r="BD1230" s="5" t="n">
        <f aca="false">--($G1230=--(AW1230&gt;AP1230))</f>
        <v>0</v>
      </c>
      <c r="BE1230" s="5" t="n">
        <f aca="false">--($H1230=--(AX1230&gt;AQ1230))</f>
        <v>0</v>
      </c>
      <c r="BF1230" s="5" t="n">
        <f aca="false">--($I1230=--(AY1230&gt;AR1230))</f>
        <v>1</v>
      </c>
      <c r="BG1230" s="5" t="n">
        <f aca="false">SUM(AZ1230:BF1230)</f>
        <v>2</v>
      </c>
      <c r="BH1230" s="5" t="n">
        <f aca="false">SUM(AE1230:AK1230)+AB1230+AC1230+AD1230</f>
        <v>2000000000</v>
      </c>
    </row>
    <row r="1231" customFormat="false" ht="15" hidden="true" customHeight="false" outlineLevel="0" collapsed="false">
      <c r="A1231" s="5" t="n">
        <f aca="false">sensitivity_exit_usd</f>
        <v>2000000000</v>
      </c>
      <c r="B1231" s="2" t="n">
        <f aca="false">ROW()-ROW($B$1165)</f>
        <v>66</v>
      </c>
      <c r="C1231" s="2" t="n">
        <f aca="false">MOD(QUOTIENT($B1231,1),2)</f>
        <v>0</v>
      </c>
      <c r="D1231" s="2" t="n">
        <f aca="false">MOD(QUOTIENT($B1231,2),2)</f>
        <v>1</v>
      </c>
      <c r="E1231" s="2" t="n">
        <f aca="false">MOD(QUOTIENT($B1231,4),2)</f>
        <v>0</v>
      </c>
      <c r="F1231" s="2" t="n">
        <f aca="false">MOD(QUOTIENT($B1231,8),2)</f>
        <v>0</v>
      </c>
      <c r="G1231" s="2" t="n">
        <f aca="false">MOD(QUOTIENT($B1231,16),2)</f>
        <v>0</v>
      </c>
      <c r="H1231" s="2" t="n">
        <f aca="false">MOD(QUOTIENT($B1231,32),2)</f>
        <v>0</v>
      </c>
      <c r="I1231" s="2" t="n">
        <f aca="false">MOD(QUOTIENT($B1231,64),2)</f>
        <v>1</v>
      </c>
      <c r="J1231" s="5" t="n">
        <f aca="false">IF($C1231=const_zero,MIN(class_series_f_invested_usd,MAX(const_zero,$A1231)),const_zero)</f>
        <v>30000000</v>
      </c>
      <c r="K1231" s="5" t="n">
        <f aca="false">IF($D1231=const_zero,MIN(class_series_e_invested_usd,MAX(const_zero,$A1231-SUM($J1231:$J1231))),const_zero)</f>
        <v>0</v>
      </c>
      <c r="L1231" s="5" t="n">
        <f aca="false">IF($E1231=const_zero,MIN(class_series_d_invested_usd,MAX(const_zero,$A1231-SUM($J1231:$K1231))),const_zero)</f>
        <v>100000000</v>
      </c>
      <c r="M1231" s="5" t="n">
        <f aca="false">IF($F1231=const_zero,MIN(class_series_c_invested_usd,MAX(const_zero,$A1231-SUM($J1231:$L1231))),const_zero)</f>
        <v>60000000</v>
      </c>
      <c r="N1231" s="5" t="n">
        <f aca="false">IF($G1231=const_zero,MIN(class_series_b_invested_usd,MAX(const_zero,$A1231-SUM($J1231:$M1231))),const_zero)</f>
        <v>30000000</v>
      </c>
      <c r="O1231" s="5" t="n">
        <f aca="false">IF($H1231=const_zero,MIN(class_series_a_invested_usd,MAX(const_zero,$A1231-SUM($J1231:$N1231))),const_zero)</f>
        <v>15000000</v>
      </c>
      <c r="P1231" s="5" t="n">
        <f aca="false">IF($I1231=const_zero,MIN(class_seed_invested_usd,MAX(const_zero,$A1231-SUM($J1231:$O1231))),const_zero)</f>
        <v>0</v>
      </c>
      <c r="Q1231" s="5" t="n">
        <f aca="false">MAX(const_zero,$A1231-SUM($J1231:$P1231))</f>
        <v>1765000000</v>
      </c>
      <c r="R1231" s="9" t="n">
        <f aca="false">common_rsa_total+Sensitivity!$AE$1110+Sensitivity!$AJ$1110+IF($C1231=const_one,Sensitivity!$D$1110,const_zero)+IF($D1231=const_one,Sensitivity!$Y$1110,const_zero)+IF($E1231=const_one,Sensitivity!$V$1110,const_zero)+IF($F1231=const_one,Sensitivity!$S$1110,const_zero)+IF($G1231=const_one,Sensitivity!$P$1110,const_zero)+IF($H1231=const_one,Sensitivity!$M$1110,const_zero)+IF($I1231=const_one,Sensitivity!$J$1110,const_zero)</f>
        <v>20363312.6498648</v>
      </c>
      <c r="S1231" s="23" t="b">
        <f aca="false">IF($R1231&gt;const_zero,--($Q1231&gt;option_strike_usd*$R1231),const_zero)</f>
        <v>1</v>
      </c>
      <c r="T1231" s="7" t="n">
        <f aca="false">IF($R1231&gt;const_zero,IF($S1231=const_one,($Q1231+option_strike_usd*pre_f_options_issued)/($R1231+pre_f_options_issued),$Q1231/$R1231),const_zero)</f>
        <v>77.3072575732131</v>
      </c>
      <c r="U1231" s="5" t="n">
        <f aca="false">IF($C1231=const_one,Sensitivity!$D$1110*$T1231,const_zero)</f>
        <v>0</v>
      </c>
      <c r="V1231" s="5" t="n">
        <f aca="false">IF($D1231=const_one,Sensitivity!$Y$1110*$T1231,const_zero)</f>
        <v>471897483.567982</v>
      </c>
      <c r="W1231" s="5" t="n">
        <f aca="false">IF($E1231=const_one,Sensitivity!$V$1110*$T1231,const_zero)</f>
        <v>0</v>
      </c>
      <c r="X1231" s="5" t="n">
        <f aca="false">IF($F1231=const_one,Sensitivity!$S$1110*$T1231,const_zero)</f>
        <v>0</v>
      </c>
      <c r="Y1231" s="5" t="n">
        <f aca="false">IF($G1231=const_one,Sensitivity!$P$1110*$T1231,const_zero)</f>
        <v>0</v>
      </c>
      <c r="Z1231" s="5" t="n">
        <f aca="false">IF($H1231=const_one,Sensitivity!$M$1110*$T1231,const_zero)</f>
        <v>0</v>
      </c>
      <c r="AA1231" s="5" t="n">
        <f aca="false">IF($I1231=const_one,Sensitivity!$J$1110*$T1231,const_zero)</f>
        <v>386536287.866065</v>
      </c>
      <c r="AB1231" s="5" t="n">
        <f aca="false">(Sensitivity!$AE$1110+Sensitivity!$AJ$1110)*$T1231</f>
        <v>20032766.4740021</v>
      </c>
      <c r="AC1231" s="5" t="n">
        <f aca="false">common_rsa_total*$T1231</f>
        <v>695765318.158918</v>
      </c>
      <c r="AD1231" s="5" t="n">
        <f aca="false">IF($S1231=const_one,pre_f_options_issued*($T1231-option_strike_usd),const_zero)</f>
        <v>190768143.933033</v>
      </c>
      <c r="AE1231" s="5" t="n">
        <f aca="false">J1231+U1231</f>
        <v>30000000</v>
      </c>
      <c r="AF1231" s="5" t="n">
        <f aca="false">K1231+V1231</f>
        <v>471897483.567982</v>
      </c>
      <c r="AG1231" s="5" t="n">
        <f aca="false">L1231+W1231</f>
        <v>100000000</v>
      </c>
      <c r="AH1231" s="5" t="n">
        <f aca="false">M1231+X1231</f>
        <v>60000000</v>
      </c>
      <c r="AI1231" s="5" t="n">
        <f aca="false">N1231+Y1231</f>
        <v>30000000</v>
      </c>
      <c r="AJ1231" s="5" t="n">
        <f aca="false">O1231+Z1231</f>
        <v>15000000</v>
      </c>
      <c r="AK1231" s="5" t="n">
        <f aca="false">P1231+AA1231</f>
        <v>386536287.866065</v>
      </c>
      <c r="AL1231" s="5" t="n">
        <f aca="false">INDEX($AE$1165:$AE$1292,$B1231-$C1231*1+const_one)</f>
        <v>30000000</v>
      </c>
      <c r="AM1231" s="5" t="n">
        <f aca="false">INDEX($AF$1165:$AF$1292,$B1231-$D1231*2+const_one)</f>
        <v>300000000</v>
      </c>
      <c r="AN1231" s="5" t="n">
        <f aca="false">INDEX($AG$1165:$AG$1292,$B1231-$E1231*4+const_one)</f>
        <v>100000000</v>
      </c>
      <c r="AO1231" s="5" t="n">
        <f aca="false">INDEX($AH$1165:$AH$1292,$B1231-$F1231*8+const_one)</f>
        <v>60000000</v>
      </c>
      <c r="AP1231" s="5" t="n">
        <f aca="false">INDEX($AI$1165:$AI$1292,$B1231-$G1231*16+const_one)</f>
        <v>30000000</v>
      </c>
      <c r="AQ1231" s="5" t="n">
        <f aca="false">INDEX($AJ$1165:$AJ$1292,$B1231-$H1231*32+const_one)</f>
        <v>15000000</v>
      </c>
      <c r="AR1231" s="5" t="n">
        <f aca="false">INDEX($AK$1165:$AK$1292,$B1231-$I1231*64+const_one)</f>
        <v>5000000</v>
      </c>
      <c r="AS1231" s="5" t="n">
        <f aca="false">INDEX($AE$1165:$AE$1292,$B1231+(const_one-$C1231)*1+const_one)</f>
        <v>47420464.4331397</v>
      </c>
      <c r="AT1231" s="5" t="n">
        <f aca="false">INDEX($AF$1165:$AF$1292,$B1231+(const_one-$D1231)*2+const_one)</f>
        <v>471897483.567982</v>
      </c>
      <c r="AU1231" s="5" t="n">
        <f aca="false">INDEX($AG$1165:$AG$1292,$B1231+(const_one-$E1231)*4+const_one)</f>
        <v>131044281.127719</v>
      </c>
      <c r="AV1231" s="5" t="n">
        <f aca="false">INDEX($AH$1165:$AH$1292,$B1231+(const_one-$F1231)*8+const_one)</f>
        <v>173611436.504289</v>
      </c>
      <c r="AW1231" s="5" t="n">
        <f aca="false">INDEX($AI$1165:$AI$1292,$B1231+(const_one-$G1231)*16+const_one)</f>
        <v>208499973.418068</v>
      </c>
      <c r="AX1231" s="5" t="n">
        <f aca="false">INDEX($AJ$1165:$AJ$1292,$B1231+(const_one-$H1231)*32+const_one)</f>
        <v>319865053.807349</v>
      </c>
      <c r="AY1231" s="5" t="n">
        <f aca="false">INDEX($AK$1165:$AK$1292,$B1231+(const_one-$I1231)*64+const_one)</f>
        <v>386536287.866065</v>
      </c>
      <c r="AZ1231" s="5" t="n">
        <f aca="false">--($C1231=--(AS1231&gt;AL1231))</f>
        <v>0</v>
      </c>
      <c r="BA1231" s="5" t="n">
        <f aca="false">--($D1231=--(AT1231&gt;AM1231))</f>
        <v>1</v>
      </c>
      <c r="BB1231" s="5" t="n">
        <f aca="false">--($E1231=--(AU1231&gt;AN1231))</f>
        <v>0</v>
      </c>
      <c r="BC1231" s="5" t="n">
        <f aca="false">--($F1231=--(AV1231&gt;AO1231))</f>
        <v>0</v>
      </c>
      <c r="BD1231" s="5" t="n">
        <f aca="false">--($G1231=--(AW1231&gt;AP1231))</f>
        <v>0</v>
      </c>
      <c r="BE1231" s="5" t="n">
        <f aca="false">--($H1231=--(AX1231&gt;AQ1231))</f>
        <v>0</v>
      </c>
      <c r="BF1231" s="5" t="n">
        <f aca="false">--($I1231=--(AY1231&gt;AR1231))</f>
        <v>1</v>
      </c>
      <c r="BG1231" s="5" t="n">
        <f aca="false">SUM(AZ1231:BF1231)</f>
        <v>2</v>
      </c>
      <c r="BH1231" s="5" t="n">
        <f aca="false">SUM(AE1231:AK1231)+AB1231+AC1231+AD1231</f>
        <v>2000000000</v>
      </c>
    </row>
    <row r="1232" customFormat="false" ht="15" hidden="true" customHeight="false" outlineLevel="0" collapsed="false">
      <c r="A1232" s="5" t="n">
        <f aca="false">sensitivity_exit_usd</f>
        <v>2000000000</v>
      </c>
      <c r="B1232" s="2" t="n">
        <f aca="false">ROW()-ROW($B$1165)</f>
        <v>67</v>
      </c>
      <c r="C1232" s="2" t="n">
        <f aca="false">MOD(QUOTIENT($B1232,1),2)</f>
        <v>1</v>
      </c>
      <c r="D1232" s="2" t="n">
        <f aca="false">MOD(QUOTIENT($B1232,2),2)</f>
        <v>1</v>
      </c>
      <c r="E1232" s="2" t="n">
        <f aca="false">MOD(QUOTIENT($B1232,4),2)</f>
        <v>0</v>
      </c>
      <c r="F1232" s="2" t="n">
        <f aca="false">MOD(QUOTIENT($B1232,8),2)</f>
        <v>0</v>
      </c>
      <c r="G1232" s="2" t="n">
        <f aca="false">MOD(QUOTIENT($B1232,16),2)</f>
        <v>0</v>
      </c>
      <c r="H1232" s="2" t="n">
        <f aca="false">MOD(QUOTIENT($B1232,32),2)</f>
        <v>0</v>
      </c>
      <c r="I1232" s="2" t="n">
        <f aca="false">MOD(QUOTIENT($B1232,64),2)</f>
        <v>1</v>
      </c>
      <c r="J1232" s="5" t="n">
        <f aca="false">IF($C1232=const_zero,MIN(class_series_f_invested_usd,MAX(const_zero,$A1232)),const_zero)</f>
        <v>0</v>
      </c>
      <c r="K1232" s="5" t="n">
        <f aca="false">IF($D1232=const_zero,MIN(class_series_e_invested_usd,MAX(const_zero,$A1232-SUM($J1232:$J1232))),const_zero)</f>
        <v>0</v>
      </c>
      <c r="L1232" s="5" t="n">
        <f aca="false">IF($E1232=const_zero,MIN(class_series_d_invested_usd,MAX(const_zero,$A1232-SUM($J1232:$K1232))),const_zero)</f>
        <v>100000000</v>
      </c>
      <c r="M1232" s="5" t="n">
        <f aca="false">IF($F1232=const_zero,MIN(class_series_c_invested_usd,MAX(const_zero,$A1232-SUM($J1232:$L1232))),const_zero)</f>
        <v>60000000</v>
      </c>
      <c r="N1232" s="5" t="n">
        <f aca="false">IF($G1232=const_zero,MIN(class_series_b_invested_usd,MAX(const_zero,$A1232-SUM($J1232:$M1232))),const_zero)</f>
        <v>30000000</v>
      </c>
      <c r="O1232" s="5" t="n">
        <f aca="false">IF($H1232=const_zero,MIN(class_series_a_invested_usd,MAX(const_zero,$A1232-SUM($J1232:$N1232))),const_zero)</f>
        <v>15000000</v>
      </c>
      <c r="P1232" s="5" t="n">
        <f aca="false">IF($I1232=const_zero,MIN(class_seed_invested_usd,MAX(const_zero,$A1232-SUM($J1232:$O1232))),const_zero)</f>
        <v>0</v>
      </c>
      <c r="Q1232" s="5" t="n">
        <f aca="false">MAX(const_zero,$A1232-SUM($J1232:$P1232))</f>
        <v>1795000000</v>
      </c>
      <c r="R1232" s="9" t="n">
        <f aca="false">common_rsa_total+Sensitivity!$AE$1110+Sensitivity!$AJ$1110+IF($C1232=const_one,Sensitivity!$D$1110,const_zero)+IF($D1232=const_one,Sensitivity!$Y$1110,const_zero)+IF($E1232=const_one,Sensitivity!$V$1110,const_zero)+IF($F1232=const_one,Sensitivity!$S$1110,const_zero)+IF($G1232=const_one,Sensitivity!$P$1110,const_zero)+IF($H1232=const_one,Sensitivity!$M$1110,const_zero)+IF($I1232=const_one,Sensitivity!$J$1110,const_zero)</f>
        <v>20982821.010658</v>
      </c>
      <c r="S1232" s="23" t="b">
        <f aca="false">IF($R1232&gt;const_zero,--($Q1232&gt;option_strike_usd*$R1232),const_zero)</f>
        <v>1</v>
      </c>
      <c r="T1232" s="7" t="n">
        <f aca="false">IF($R1232&gt;const_zero,IF($S1232=const_one,($Q1232+option_strike_usd*pre_f_options_issued)/($R1232+pre_f_options_issued),$Q1232/$R1232),const_zero)</f>
        <v>76.5453179234379</v>
      </c>
      <c r="U1232" s="5" t="n">
        <f aca="false">IF($C1232=const_one,Sensitivity!$D$1110*$T1232,const_zero)</f>
        <v>47420464.4331397</v>
      </c>
      <c r="V1232" s="5" t="n">
        <f aca="false">IF($D1232=const_one,Sensitivity!$Y$1110*$T1232,const_zero)</f>
        <v>467246466.126067</v>
      </c>
      <c r="W1232" s="5" t="n">
        <f aca="false">IF($E1232=const_one,Sensitivity!$V$1110*$T1232,const_zero)</f>
        <v>0</v>
      </c>
      <c r="X1232" s="5" t="n">
        <f aca="false">IF($F1232=const_one,Sensitivity!$S$1110*$T1232,const_zero)</f>
        <v>0</v>
      </c>
      <c r="Y1232" s="5" t="n">
        <f aca="false">IF($G1232=const_one,Sensitivity!$P$1110*$T1232,const_zero)</f>
        <v>0</v>
      </c>
      <c r="Z1232" s="5" t="n">
        <f aca="false">IF($H1232=const_one,Sensitivity!$M$1110*$T1232,const_zero)</f>
        <v>0</v>
      </c>
      <c r="AA1232" s="5" t="n">
        <f aca="false">IF($I1232=const_one,Sensitivity!$J$1110*$T1232,const_zero)</f>
        <v>382726589.617189</v>
      </c>
      <c r="AB1232" s="5" t="n">
        <f aca="false">(Sensitivity!$AE$1110+Sensitivity!$AJ$1110)*$T1232</f>
        <v>19835323.7040684</v>
      </c>
      <c r="AC1232" s="5" t="n">
        <f aca="false">common_rsa_total*$T1232</f>
        <v>688907861.310941</v>
      </c>
      <c r="AD1232" s="5" t="n">
        <f aca="false">IF($S1232=const_one,pre_f_options_issued*($T1232-option_strike_usd),const_zero)</f>
        <v>188863294.808595</v>
      </c>
      <c r="AE1232" s="5" t="n">
        <f aca="false">J1232+U1232</f>
        <v>47420464.4331397</v>
      </c>
      <c r="AF1232" s="5" t="n">
        <f aca="false">K1232+V1232</f>
        <v>467246466.126067</v>
      </c>
      <c r="AG1232" s="5" t="n">
        <f aca="false">L1232+W1232</f>
        <v>100000000</v>
      </c>
      <c r="AH1232" s="5" t="n">
        <f aca="false">M1232+X1232</f>
        <v>60000000</v>
      </c>
      <c r="AI1232" s="5" t="n">
        <f aca="false">N1232+Y1232</f>
        <v>30000000</v>
      </c>
      <c r="AJ1232" s="5" t="n">
        <f aca="false">O1232+Z1232</f>
        <v>15000000</v>
      </c>
      <c r="AK1232" s="5" t="n">
        <f aca="false">P1232+AA1232</f>
        <v>382726589.617189</v>
      </c>
      <c r="AL1232" s="5" t="n">
        <f aca="false">INDEX($AE$1165:$AE$1292,$B1232-$C1232*1+const_one)</f>
        <v>30000000</v>
      </c>
      <c r="AM1232" s="5" t="n">
        <f aca="false">INDEX($AF$1165:$AF$1292,$B1232-$D1232*2+const_one)</f>
        <v>300000000</v>
      </c>
      <c r="AN1232" s="5" t="n">
        <f aca="false">INDEX($AG$1165:$AG$1292,$B1232-$E1232*4+const_one)</f>
        <v>100000000</v>
      </c>
      <c r="AO1232" s="5" t="n">
        <f aca="false">INDEX($AH$1165:$AH$1292,$B1232-$F1232*8+const_one)</f>
        <v>60000000</v>
      </c>
      <c r="AP1232" s="5" t="n">
        <f aca="false">INDEX($AI$1165:$AI$1292,$B1232-$G1232*16+const_one)</f>
        <v>30000000</v>
      </c>
      <c r="AQ1232" s="5" t="n">
        <f aca="false">INDEX($AJ$1165:$AJ$1292,$B1232-$H1232*32+const_one)</f>
        <v>15000000</v>
      </c>
      <c r="AR1232" s="5" t="n">
        <f aca="false">INDEX($AK$1165:$AK$1292,$B1232-$I1232*64+const_one)</f>
        <v>5000000</v>
      </c>
      <c r="AS1232" s="5" t="n">
        <f aca="false">INDEX($AE$1165:$AE$1292,$B1232+(const_one-$C1232)*1+const_one)</f>
        <v>47420464.4331397</v>
      </c>
      <c r="AT1232" s="5" t="n">
        <f aca="false">INDEX($AF$1165:$AF$1292,$B1232+(const_one-$D1232)*2+const_one)</f>
        <v>467246466.126067</v>
      </c>
      <c r="AU1232" s="5" t="n">
        <f aca="false">INDEX($AG$1165:$AG$1292,$B1232+(const_one-$E1232)*4+const_one)</f>
        <v>129877179.054843</v>
      </c>
      <c r="AV1232" s="5" t="n">
        <f aca="false">INDEX($AH$1165:$AH$1292,$B1232+(const_one-$F1232)*8+const_one)</f>
        <v>172237794.256055</v>
      </c>
      <c r="AW1232" s="5" t="n">
        <f aca="false">INDEX($AI$1165:$AI$1292,$B1232+(const_one-$G1232)*16+const_one)</f>
        <v>207020996.660196</v>
      </c>
      <c r="AX1232" s="5" t="n">
        <f aca="false">INDEX($AJ$1165:$AJ$1292,$B1232+(const_one-$H1232)*32+const_one)</f>
        <v>318174242.523552</v>
      </c>
      <c r="AY1232" s="5" t="n">
        <f aca="false">INDEX($AK$1165:$AK$1292,$B1232+(const_one-$I1232)*64+const_one)</f>
        <v>382726589.617189</v>
      </c>
      <c r="AZ1232" s="5" t="n">
        <f aca="false">--($C1232=--(AS1232&gt;AL1232))</f>
        <v>1</v>
      </c>
      <c r="BA1232" s="5" t="n">
        <f aca="false">--($D1232=--(AT1232&gt;AM1232))</f>
        <v>1</v>
      </c>
      <c r="BB1232" s="5" t="n">
        <f aca="false">--($E1232=--(AU1232&gt;AN1232))</f>
        <v>0</v>
      </c>
      <c r="BC1232" s="5" t="n">
        <f aca="false">--($F1232=--(AV1232&gt;AO1232))</f>
        <v>0</v>
      </c>
      <c r="BD1232" s="5" t="n">
        <f aca="false">--($G1232=--(AW1232&gt;AP1232))</f>
        <v>0</v>
      </c>
      <c r="BE1232" s="5" t="n">
        <f aca="false">--($H1232=--(AX1232&gt;AQ1232))</f>
        <v>0</v>
      </c>
      <c r="BF1232" s="5" t="n">
        <f aca="false">--($I1232=--(AY1232&gt;AR1232))</f>
        <v>1</v>
      </c>
      <c r="BG1232" s="5" t="n">
        <f aca="false">SUM(AZ1232:BF1232)</f>
        <v>3</v>
      </c>
      <c r="BH1232" s="5" t="n">
        <f aca="false">SUM(AE1232:AK1232)+AB1232+AC1232+AD1232</f>
        <v>2000000000</v>
      </c>
    </row>
    <row r="1233" customFormat="false" ht="15" hidden="true" customHeight="false" outlineLevel="0" collapsed="false">
      <c r="A1233" s="5" t="n">
        <f aca="false">sensitivity_exit_usd</f>
        <v>2000000000</v>
      </c>
      <c r="B1233" s="2" t="n">
        <f aca="false">ROW()-ROW($B$1165)</f>
        <v>68</v>
      </c>
      <c r="C1233" s="2" t="n">
        <f aca="false">MOD(QUOTIENT($B1233,1),2)</f>
        <v>0</v>
      </c>
      <c r="D1233" s="2" t="n">
        <f aca="false">MOD(QUOTIENT($B1233,2),2)</f>
        <v>0</v>
      </c>
      <c r="E1233" s="2" t="n">
        <f aca="false">MOD(QUOTIENT($B1233,4),2)</f>
        <v>1</v>
      </c>
      <c r="F1233" s="2" t="n">
        <f aca="false">MOD(QUOTIENT($B1233,8),2)</f>
        <v>0</v>
      </c>
      <c r="G1233" s="2" t="n">
        <f aca="false">MOD(QUOTIENT($B1233,16),2)</f>
        <v>0</v>
      </c>
      <c r="H1233" s="2" t="n">
        <f aca="false">MOD(QUOTIENT($B1233,32),2)</f>
        <v>0</v>
      </c>
      <c r="I1233" s="2" t="n">
        <f aca="false">MOD(QUOTIENT($B1233,64),2)</f>
        <v>1</v>
      </c>
      <c r="J1233" s="5" t="n">
        <f aca="false">IF($C1233=const_zero,MIN(class_series_f_invested_usd,MAX(const_zero,$A1233)),const_zero)</f>
        <v>30000000</v>
      </c>
      <c r="K1233" s="5" t="n">
        <f aca="false">IF($D1233=const_zero,MIN(class_series_e_invested_usd,MAX(const_zero,$A1233-SUM($J1233:$J1233))),const_zero)</f>
        <v>300000000</v>
      </c>
      <c r="L1233" s="5" t="n">
        <f aca="false">IF($E1233=const_zero,MIN(class_series_d_invested_usd,MAX(const_zero,$A1233-SUM($J1233:$K1233))),const_zero)</f>
        <v>0</v>
      </c>
      <c r="M1233" s="5" t="n">
        <f aca="false">IF($F1233=const_zero,MIN(class_series_c_invested_usd,MAX(const_zero,$A1233-SUM($J1233:$L1233))),const_zero)</f>
        <v>60000000</v>
      </c>
      <c r="N1233" s="5" t="n">
        <f aca="false">IF($G1233=const_zero,MIN(class_series_b_invested_usd,MAX(const_zero,$A1233-SUM($J1233:$M1233))),const_zero)</f>
        <v>30000000</v>
      </c>
      <c r="O1233" s="5" t="n">
        <f aca="false">IF($H1233=const_zero,MIN(class_series_a_invested_usd,MAX(const_zero,$A1233-SUM($J1233:$N1233))),const_zero)</f>
        <v>15000000</v>
      </c>
      <c r="P1233" s="5" t="n">
        <f aca="false">IF($I1233=const_zero,MIN(class_seed_invested_usd,MAX(const_zero,$A1233-SUM($J1233:$O1233))),const_zero)</f>
        <v>0</v>
      </c>
      <c r="Q1233" s="5" t="n">
        <f aca="false">MAX(const_zero,$A1233-SUM($J1233:$P1233))</f>
        <v>1565000000</v>
      </c>
      <c r="R1233" s="9" t="n">
        <f aca="false">common_rsa_total+Sensitivity!$AE$1110+Sensitivity!$AJ$1110+IF($C1233=const_one,Sensitivity!$D$1110,const_zero)+IF($D1233=const_one,Sensitivity!$Y$1110,const_zero)+IF($E1233=const_one,Sensitivity!$V$1110,const_zero)+IF($F1233=const_one,Sensitivity!$S$1110,const_zero)+IF($G1233=const_one,Sensitivity!$P$1110,const_zero)+IF($H1233=const_one,Sensitivity!$M$1110,const_zero)+IF($I1233=const_one,Sensitivity!$J$1110,const_zero)</f>
        <v>15984546.5545552</v>
      </c>
      <c r="S1233" s="23" t="b">
        <f aca="false">IF($R1233&gt;const_zero,--($Q1233&gt;option_strike_usd*$R1233),const_zero)</f>
        <v>1</v>
      </c>
      <c r="T1233" s="7" t="n">
        <f aca="false">IF($R1233&gt;const_zero,IF($S1233=const_one,($Q1233+option_strike_usd*pre_f_options_issued)/($R1233+pre_f_options_issued),$Q1233/$R1233),const_zero)</f>
        <v>84.8005654546998</v>
      </c>
      <c r="U1233" s="5" t="n">
        <f aca="false">IF($C1233=const_one,Sensitivity!$D$1110*$T1233,const_zero)</f>
        <v>0</v>
      </c>
      <c r="V1233" s="5" t="n">
        <f aca="false">IF($D1233=const_one,Sensitivity!$Y$1110*$T1233,const_zero)</f>
        <v>0</v>
      </c>
      <c r="W1233" s="5" t="n">
        <f aca="false">IF($E1233=const_one,Sensitivity!$V$1110*$T1233,const_zero)</f>
        <v>146316149.390401</v>
      </c>
      <c r="X1233" s="5" t="n">
        <f aca="false">IF($F1233=const_one,Sensitivity!$S$1110*$T1233,const_zero)</f>
        <v>0</v>
      </c>
      <c r="Y1233" s="5" t="n">
        <f aca="false">IF($G1233=const_one,Sensitivity!$P$1110*$T1233,const_zero)</f>
        <v>0</v>
      </c>
      <c r="Z1233" s="5" t="n">
        <f aca="false">IF($H1233=const_one,Sensitivity!$M$1110*$T1233,const_zero)</f>
        <v>0</v>
      </c>
      <c r="AA1233" s="5" t="n">
        <f aca="false">IF($I1233=const_one,Sensitivity!$J$1110*$T1233,const_zero)</f>
        <v>424002827.273499</v>
      </c>
      <c r="AB1233" s="5" t="n">
        <f aca="false">(Sensitivity!$AE$1110+Sensitivity!$AJ$1110)*$T1233</f>
        <v>21974520.6070531</v>
      </c>
      <c r="AC1233" s="5" t="n">
        <f aca="false">common_rsa_total*$T1233</f>
        <v>763205089.092298</v>
      </c>
      <c r="AD1233" s="5" t="n">
        <f aca="false">IF($S1233=const_one,pre_f_options_issued*($T1233-option_strike_usd),const_zero)</f>
        <v>209501413.636749</v>
      </c>
      <c r="AE1233" s="5" t="n">
        <f aca="false">J1233+U1233</f>
        <v>30000000</v>
      </c>
      <c r="AF1233" s="5" t="n">
        <f aca="false">K1233+V1233</f>
        <v>300000000</v>
      </c>
      <c r="AG1233" s="5" t="n">
        <f aca="false">L1233+W1233</f>
        <v>146316149.390401</v>
      </c>
      <c r="AH1233" s="5" t="n">
        <f aca="false">M1233+X1233</f>
        <v>60000000</v>
      </c>
      <c r="AI1233" s="5" t="n">
        <f aca="false">N1233+Y1233</f>
        <v>30000000</v>
      </c>
      <c r="AJ1233" s="5" t="n">
        <f aca="false">O1233+Z1233</f>
        <v>15000000</v>
      </c>
      <c r="AK1233" s="5" t="n">
        <f aca="false">P1233+AA1233</f>
        <v>424002827.273499</v>
      </c>
      <c r="AL1233" s="5" t="n">
        <f aca="false">INDEX($AE$1165:$AE$1292,$B1233-$C1233*1+const_one)</f>
        <v>30000000</v>
      </c>
      <c r="AM1233" s="5" t="n">
        <f aca="false">INDEX($AF$1165:$AF$1292,$B1233-$D1233*2+const_one)</f>
        <v>300000000</v>
      </c>
      <c r="AN1233" s="5" t="n">
        <f aca="false">INDEX($AG$1165:$AG$1292,$B1233-$E1233*4+const_one)</f>
        <v>100000000</v>
      </c>
      <c r="AO1233" s="5" t="n">
        <f aca="false">INDEX($AH$1165:$AH$1292,$B1233-$F1233*8+const_one)</f>
        <v>60000000</v>
      </c>
      <c r="AP1233" s="5" t="n">
        <f aca="false">INDEX($AI$1165:$AI$1292,$B1233-$G1233*16+const_one)</f>
        <v>30000000</v>
      </c>
      <c r="AQ1233" s="5" t="n">
        <f aca="false">INDEX($AJ$1165:$AJ$1292,$B1233-$H1233*32+const_one)</f>
        <v>15000000</v>
      </c>
      <c r="AR1233" s="5" t="n">
        <f aca="false">INDEX($AK$1165:$AK$1292,$B1233-$I1233*64+const_one)</f>
        <v>5000000</v>
      </c>
      <c r="AS1233" s="5" t="n">
        <f aca="false">INDEX($AE$1165:$AE$1292,$B1233+(const_one-$C1233)*1+const_one)</f>
        <v>51803902.9280616</v>
      </c>
      <c r="AT1233" s="5" t="n">
        <f aca="false">INDEX($AF$1165:$AF$1292,$B1233+(const_one-$D1233)*2+const_one)</f>
        <v>463609099.894235</v>
      </c>
      <c r="AU1233" s="5" t="n">
        <f aca="false">INDEX($AG$1165:$AG$1292,$B1233+(const_one-$E1233)*4+const_one)</f>
        <v>146316149.390401</v>
      </c>
      <c r="AV1233" s="5" t="n">
        <f aca="false">INDEX($AH$1165:$AH$1292,$B1233+(const_one-$F1233)*8+const_one)</f>
        <v>187028240.704037</v>
      </c>
      <c r="AW1233" s="5" t="n">
        <f aca="false">INDEX($AI$1165:$AI$1292,$B1233+(const_one-$G1233)*16+const_one)</f>
        <v>223067309.697718</v>
      </c>
      <c r="AX1233" s="5" t="n">
        <f aca="false">INDEX($AJ$1165:$AJ$1292,$B1233+(const_one-$H1233)*32+const_one)</f>
        <v>336923686.459906</v>
      </c>
      <c r="AY1233" s="5" t="n">
        <f aca="false">INDEX($AK$1165:$AK$1292,$B1233+(const_one-$I1233)*64+const_one)</f>
        <v>424002827.273499</v>
      </c>
      <c r="AZ1233" s="5" t="n">
        <f aca="false">--($C1233=--(AS1233&gt;AL1233))</f>
        <v>0</v>
      </c>
      <c r="BA1233" s="5" t="n">
        <f aca="false">--($D1233=--(AT1233&gt;AM1233))</f>
        <v>0</v>
      </c>
      <c r="BB1233" s="5" t="n">
        <f aca="false">--($E1233=--(AU1233&gt;AN1233))</f>
        <v>1</v>
      </c>
      <c r="BC1233" s="5" t="n">
        <f aca="false">--($F1233=--(AV1233&gt;AO1233))</f>
        <v>0</v>
      </c>
      <c r="BD1233" s="5" t="n">
        <f aca="false">--($G1233=--(AW1233&gt;AP1233))</f>
        <v>0</v>
      </c>
      <c r="BE1233" s="5" t="n">
        <f aca="false">--($H1233=--(AX1233&gt;AQ1233))</f>
        <v>0</v>
      </c>
      <c r="BF1233" s="5" t="n">
        <f aca="false">--($I1233=--(AY1233&gt;AR1233))</f>
        <v>1</v>
      </c>
      <c r="BG1233" s="5" t="n">
        <f aca="false">SUM(AZ1233:BF1233)</f>
        <v>2</v>
      </c>
      <c r="BH1233" s="5" t="n">
        <f aca="false">SUM(AE1233:AK1233)+AB1233+AC1233+AD1233</f>
        <v>2000000000</v>
      </c>
    </row>
    <row r="1234" customFormat="false" ht="15" hidden="true" customHeight="false" outlineLevel="0" collapsed="false">
      <c r="A1234" s="5" t="n">
        <f aca="false">sensitivity_exit_usd</f>
        <v>2000000000</v>
      </c>
      <c r="B1234" s="2" t="n">
        <f aca="false">ROW()-ROW($B$1165)</f>
        <v>69</v>
      </c>
      <c r="C1234" s="2" t="n">
        <f aca="false">MOD(QUOTIENT($B1234,1),2)</f>
        <v>1</v>
      </c>
      <c r="D1234" s="2" t="n">
        <f aca="false">MOD(QUOTIENT($B1234,2),2)</f>
        <v>0</v>
      </c>
      <c r="E1234" s="2" t="n">
        <f aca="false">MOD(QUOTIENT($B1234,4),2)</f>
        <v>1</v>
      </c>
      <c r="F1234" s="2" t="n">
        <f aca="false">MOD(QUOTIENT($B1234,8),2)</f>
        <v>0</v>
      </c>
      <c r="G1234" s="2" t="n">
        <f aca="false">MOD(QUOTIENT($B1234,16),2)</f>
        <v>0</v>
      </c>
      <c r="H1234" s="2" t="n">
        <f aca="false">MOD(QUOTIENT($B1234,32),2)</f>
        <v>0</v>
      </c>
      <c r="I1234" s="2" t="n">
        <f aca="false">MOD(QUOTIENT($B1234,64),2)</f>
        <v>1</v>
      </c>
      <c r="J1234" s="5" t="n">
        <f aca="false">IF($C1234=const_zero,MIN(class_series_f_invested_usd,MAX(const_zero,$A1234)),const_zero)</f>
        <v>0</v>
      </c>
      <c r="K1234" s="5" t="n">
        <f aca="false">IF($D1234=const_zero,MIN(class_series_e_invested_usd,MAX(const_zero,$A1234-SUM($J1234:$J1234))),const_zero)</f>
        <v>300000000</v>
      </c>
      <c r="L1234" s="5" t="n">
        <f aca="false">IF($E1234=const_zero,MIN(class_series_d_invested_usd,MAX(const_zero,$A1234-SUM($J1234:$K1234))),const_zero)</f>
        <v>0</v>
      </c>
      <c r="M1234" s="5" t="n">
        <f aca="false">IF($F1234=const_zero,MIN(class_series_c_invested_usd,MAX(const_zero,$A1234-SUM($J1234:$L1234))),const_zero)</f>
        <v>60000000</v>
      </c>
      <c r="N1234" s="5" t="n">
        <f aca="false">IF($G1234=const_zero,MIN(class_series_b_invested_usd,MAX(const_zero,$A1234-SUM($J1234:$M1234))),const_zero)</f>
        <v>30000000</v>
      </c>
      <c r="O1234" s="5" t="n">
        <f aca="false">IF($H1234=const_zero,MIN(class_series_a_invested_usd,MAX(const_zero,$A1234-SUM($J1234:$N1234))),const_zero)</f>
        <v>15000000</v>
      </c>
      <c r="P1234" s="5" t="n">
        <f aca="false">IF($I1234=const_zero,MIN(class_seed_invested_usd,MAX(const_zero,$A1234-SUM($J1234:$O1234))),const_zero)</f>
        <v>0</v>
      </c>
      <c r="Q1234" s="5" t="n">
        <f aca="false">MAX(const_zero,$A1234-SUM($J1234:$P1234))</f>
        <v>1595000000</v>
      </c>
      <c r="R1234" s="9" t="n">
        <f aca="false">common_rsa_total+Sensitivity!$AE$1110+Sensitivity!$AJ$1110+IF($C1234=const_one,Sensitivity!$D$1110,const_zero)+IF($D1234=const_one,Sensitivity!$Y$1110,const_zero)+IF($E1234=const_one,Sensitivity!$V$1110,const_zero)+IF($F1234=const_one,Sensitivity!$S$1110,const_zero)+IF($G1234=const_one,Sensitivity!$P$1110,const_zero)+IF($H1234=const_one,Sensitivity!$M$1110,const_zero)+IF($I1234=const_one,Sensitivity!$J$1110,const_zero)</f>
        <v>16604054.9153483</v>
      </c>
      <c r="S1234" s="23" t="b">
        <f aca="false">IF($R1234&gt;const_zero,--($Q1234&gt;option_strike_usd*$R1234),const_zero)</f>
        <v>1</v>
      </c>
      <c r="T1234" s="7" t="n">
        <f aca="false">IF($R1234&gt;const_zero,IF($S1234=const_one,($Q1234+option_strike_usd*pre_f_options_issued)/($R1234+pre_f_options_issued),$Q1234/$R1234),const_zero)</f>
        <v>83.6209907833001</v>
      </c>
      <c r="U1234" s="5" t="n">
        <f aca="false">IF($C1234=const_one,Sensitivity!$D$1110*$T1234,const_zero)</f>
        <v>51803902.9280616</v>
      </c>
      <c r="V1234" s="5" t="n">
        <f aca="false">IF($D1234=const_one,Sensitivity!$Y$1110*$T1234,const_zero)</f>
        <v>0</v>
      </c>
      <c r="W1234" s="5" t="n">
        <f aca="false">IF($E1234=const_one,Sensitivity!$V$1110*$T1234,const_zero)</f>
        <v>144280893.812655</v>
      </c>
      <c r="X1234" s="5" t="n">
        <f aca="false">IF($F1234=const_one,Sensitivity!$S$1110*$T1234,const_zero)</f>
        <v>0</v>
      </c>
      <c r="Y1234" s="5" t="n">
        <f aca="false">IF($G1234=const_one,Sensitivity!$P$1110*$T1234,const_zero)</f>
        <v>0</v>
      </c>
      <c r="Z1234" s="5" t="n">
        <f aca="false">IF($H1234=const_one,Sensitivity!$M$1110*$T1234,const_zero)</f>
        <v>0</v>
      </c>
      <c r="AA1234" s="5" t="n">
        <f aca="false">IF($I1234=const_one,Sensitivity!$J$1110*$T1234,const_zero)</f>
        <v>418104953.9165</v>
      </c>
      <c r="AB1234" s="5" t="n">
        <f aca="false">(Sensitivity!$AE$1110+Sensitivity!$AJ$1110)*$T1234</f>
        <v>21668855.3348318</v>
      </c>
      <c r="AC1234" s="5" t="n">
        <f aca="false">common_rsa_total*$T1234</f>
        <v>752588917.049701</v>
      </c>
      <c r="AD1234" s="5" t="n">
        <f aca="false">IF($S1234=const_one,pre_f_options_issued*($T1234-option_strike_usd),const_zero)</f>
        <v>206552476.95825</v>
      </c>
      <c r="AE1234" s="5" t="n">
        <f aca="false">J1234+U1234</f>
        <v>51803902.9280616</v>
      </c>
      <c r="AF1234" s="5" t="n">
        <f aca="false">K1234+V1234</f>
        <v>300000000</v>
      </c>
      <c r="AG1234" s="5" t="n">
        <f aca="false">L1234+W1234</f>
        <v>144280893.812655</v>
      </c>
      <c r="AH1234" s="5" t="n">
        <f aca="false">M1234+X1234</f>
        <v>60000000</v>
      </c>
      <c r="AI1234" s="5" t="n">
        <f aca="false">N1234+Y1234</f>
        <v>30000000</v>
      </c>
      <c r="AJ1234" s="5" t="n">
        <f aca="false">O1234+Z1234</f>
        <v>15000000</v>
      </c>
      <c r="AK1234" s="5" t="n">
        <f aca="false">P1234+AA1234</f>
        <v>418104953.9165</v>
      </c>
      <c r="AL1234" s="5" t="n">
        <f aca="false">INDEX($AE$1165:$AE$1292,$B1234-$C1234*1+const_one)</f>
        <v>30000000</v>
      </c>
      <c r="AM1234" s="5" t="n">
        <f aca="false">INDEX($AF$1165:$AF$1292,$B1234-$D1234*2+const_one)</f>
        <v>300000000</v>
      </c>
      <c r="AN1234" s="5" t="n">
        <f aca="false">INDEX($AG$1165:$AG$1292,$B1234-$E1234*4+const_one)</f>
        <v>100000000</v>
      </c>
      <c r="AO1234" s="5" t="n">
        <f aca="false">INDEX($AH$1165:$AH$1292,$B1234-$F1234*8+const_one)</f>
        <v>60000000</v>
      </c>
      <c r="AP1234" s="5" t="n">
        <f aca="false">INDEX($AI$1165:$AI$1292,$B1234-$G1234*16+const_one)</f>
        <v>30000000</v>
      </c>
      <c r="AQ1234" s="5" t="n">
        <f aca="false">INDEX($AJ$1165:$AJ$1292,$B1234-$H1234*32+const_one)</f>
        <v>15000000</v>
      </c>
      <c r="AR1234" s="5" t="n">
        <f aca="false">INDEX($AK$1165:$AK$1292,$B1234-$I1234*64+const_one)</f>
        <v>5000000</v>
      </c>
      <c r="AS1234" s="5" t="n">
        <f aca="false">INDEX($AE$1165:$AE$1292,$B1234+(const_one-$C1234)*1+const_one)</f>
        <v>51803902.9280616</v>
      </c>
      <c r="AT1234" s="5" t="n">
        <f aca="false">INDEX($AF$1165:$AF$1292,$B1234+(const_one-$D1234)*2+const_one)</f>
        <v>459480120.461983</v>
      </c>
      <c r="AU1234" s="5" t="n">
        <f aca="false">INDEX($AG$1165:$AG$1292,$B1234+(const_one-$E1234)*4+const_one)</f>
        <v>144280893.812655</v>
      </c>
      <c r="AV1234" s="5" t="n">
        <f aca="false">INDEX($AH$1165:$AH$1292,$B1234+(const_one-$F1234)*8+const_one)</f>
        <v>184988366.875902</v>
      </c>
      <c r="AW1234" s="5" t="n">
        <f aca="false">INDEX($AI$1165:$AI$1292,$B1234+(const_one-$G1234)*16+const_one)</f>
        <v>220887073.376286</v>
      </c>
      <c r="AX1234" s="5" t="n">
        <f aca="false">INDEX($AJ$1165:$AJ$1292,$B1234+(const_one-$H1234)*32+const_one)</f>
        <v>334487289.724277</v>
      </c>
      <c r="AY1234" s="5" t="n">
        <f aca="false">INDEX($AK$1165:$AK$1292,$B1234+(const_one-$I1234)*64+const_one)</f>
        <v>418104953.9165</v>
      </c>
      <c r="AZ1234" s="5" t="n">
        <f aca="false">--($C1234=--(AS1234&gt;AL1234))</f>
        <v>1</v>
      </c>
      <c r="BA1234" s="5" t="n">
        <f aca="false">--($D1234=--(AT1234&gt;AM1234))</f>
        <v>0</v>
      </c>
      <c r="BB1234" s="5" t="n">
        <f aca="false">--($E1234=--(AU1234&gt;AN1234))</f>
        <v>1</v>
      </c>
      <c r="BC1234" s="5" t="n">
        <f aca="false">--($F1234=--(AV1234&gt;AO1234))</f>
        <v>0</v>
      </c>
      <c r="BD1234" s="5" t="n">
        <f aca="false">--($G1234=--(AW1234&gt;AP1234))</f>
        <v>0</v>
      </c>
      <c r="BE1234" s="5" t="n">
        <f aca="false">--($H1234=--(AX1234&gt;AQ1234))</f>
        <v>0</v>
      </c>
      <c r="BF1234" s="5" t="n">
        <f aca="false">--($I1234=--(AY1234&gt;AR1234))</f>
        <v>1</v>
      </c>
      <c r="BG1234" s="5" t="n">
        <f aca="false">SUM(AZ1234:BF1234)</f>
        <v>3</v>
      </c>
      <c r="BH1234" s="5" t="n">
        <f aca="false">SUM(AE1234:AK1234)+AB1234+AC1234+AD1234</f>
        <v>2000000000</v>
      </c>
    </row>
    <row r="1235" customFormat="false" ht="15" hidden="true" customHeight="false" outlineLevel="0" collapsed="false">
      <c r="A1235" s="5" t="n">
        <f aca="false">sensitivity_exit_usd</f>
        <v>2000000000</v>
      </c>
      <c r="B1235" s="2" t="n">
        <f aca="false">ROW()-ROW($B$1165)</f>
        <v>70</v>
      </c>
      <c r="C1235" s="2" t="n">
        <f aca="false">MOD(QUOTIENT($B1235,1),2)</f>
        <v>0</v>
      </c>
      <c r="D1235" s="2" t="n">
        <f aca="false">MOD(QUOTIENT($B1235,2),2)</f>
        <v>1</v>
      </c>
      <c r="E1235" s="2" t="n">
        <f aca="false">MOD(QUOTIENT($B1235,4),2)</f>
        <v>1</v>
      </c>
      <c r="F1235" s="2" t="n">
        <f aca="false">MOD(QUOTIENT($B1235,8),2)</f>
        <v>0</v>
      </c>
      <c r="G1235" s="2" t="n">
        <f aca="false">MOD(QUOTIENT($B1235,16),2)</f>
        <v>0</v>
      </c>
      <c r="H1235" s="2" t="n">
        <f aca="false">MOD(QUOTIENT($B1235,32),2)</f>
        <v>0</v>
      </c>
      <c r="I1235" s="2" t="n">
        <f aca="false">MOD(QUOTIENT($B1235,64),2)</f>
        <v>1</v>
      </c>
      <c r="J1235" s="5" t="n">
        <f aca="false">IF($C1235=const_zero,MIN(class_series_f_invested_usd,MAX(const_zero,$A1235)),const_zero)</f>
        <v>30000000</v>
      </c>
      <c r="K1235" s="5" t="n">
        <f aca="false">IF($D1235=const_zero,MIN(class_series_e_invested_usd,MAX(const_zero,$A1235-SUM($J1235:$J1235))),const_zero)</f>
        <v>0</v>
      </c>
      <c r="L1235" s="5" t="n">
        <f aca="false">IF($E1235=const_zero,MIN(class_series_d_invested_usd,MAX(const_zero,$A1235-SUM($J1235:$K1235))),const_zero)</f>
        <v>0</v>
      </c>
      <c r="M1235" s="5" t="n">
        <f aca="false">IF($F1235=const_zero,MIN(class_series_c_invested_usd,MAX(const_zero,$A1235-SUM($J1235:$L1235))),const_zero)</f>
        <v>60000000</v>
      </c>
      <c r="N1235" s="5" t="n">
        <f aca="false">IF($G1235=const_zero,MIN(class_series_b_invested_usd,MAX(const_zero,$A1235-SUM($J1235:$M1235))),const_zero)</f>
        <v>30000000</v>
      </c>
      <c r="O1235" s="5" t="n">
        <f aca="false">IF($H1235=const_zero,MIN(class_series_a_invested_usd,MAX(const_zero,$A1235-SUM($J1235:$N1235))),const_zero)</f>
        <v>15000000</v>
      </c>
      <c r="P1235" s="5" t="n">
        <f aca="false">IF($I1235=const_zero,MIN(class_seed_invested_usd,MAX(const_zero,$A1235-SUM($J1235:$O1235))),const_zero)</f>
        <v>0</v>
      </c>
      <c r="Q1235" s="5" t="n">
        <f aca="false">MAX(const_zero,$A1235-SUM($J1235:$P1235))</f>
        <v>1865000000</v>
      </c>
      <c r="R1235" s="9" t="n">
        <f aca="false">common_rsa_total+Sensitivity!$AE$1110+Sensitivity!$AJ$1110+IF($C1235=const_one,Sensitivity!$D$1110,const_zero)+IF($D1235=const_one,Sensitivity!$Y$1110,const_zero)+IF($E1235=const_one,Sensitivity!$V$1110,const_zero)+IF($F1235=const_one,Sensitivity!$S$1110,const_zero)+IF($G1235=const_one,Sensitivity!$P$1110,const_zero)+IF($H1235=const_one,Sensitivity!$M$1110,const_zero)+IF($I1235=const_one,Sensitivity!$J$1110,const_zero)</f>
        <v>22088727.4346113</v>
      </c>
      <c r="S1235" s="23" t="b">
        <f aca="false">IF($R1235&gt;const_zero,--($Q1235&gt;option_strike_usd*$R1235),const_zero)</f>
        <v>1</v>
      </c>
      <c r="T1235" s="7" t="n">
        <f aca="false">IF($R1235&gt;const_zero,IF($S1235=const_one,($Q1235+option_strike_usd*pre_f_options_issued)/($R1235+pre_f_options_issued),$Q1235/$R1235),const_zero)</f>
        <v>75.9494367883102</v>
      </c>
      <c r="U1235" s="5" t="n">
        <f aca="false">IF($C1235=const_one,Sensitivity!$D$1110*$T1235,const_zero)</f>
        <v>0</v>
      </c>
      <c r="V1235" s="5" t="n">
        <f aca="false">IF($D1235=const_one,Sensitivity!$Y$1110*$T1235,const_zero)</f>
        <v>463609099.894235</v>
      </c>
      <c r="W1235" s="5" t="n">
        <f aca="false">IF($E1235=const_one,Sensitivity!$V$1110*$T1235,const_zero)</f>
        <v>131044281.127719</v>
      </c>
      <c r="X1235" s="5" t="n">
        <f aca="false">IF($F1235=const_one,Sensitivity!$S$1110*$T1235,const_zero)</f>
        <v>0</v>
      </c>
      <c r="Y1235" s="5" t="n">
        <f aca="false">IF($G1235=const_one,Sensitivity!$P$1110*$T1235,const_zero)</f>
        <v>0</v>
      </c>
      <c r="Z1235" s="5" t="n">
        <f aca="false">IF($H1235=const_one,Sensitivity!$M$1110*$T1235,const_zero)</f>
        <v>0</v>
      </c>
      <c r="AA1235" s="5" t="n">
        <f aca="false">IF($I1235=const_one,Sensitivity!$J$1110*$T1235,const_zero)</f>
        <v>379747183.941551</v>
      </c>
      <c r="AB1235" s="5" t="n">
        <f aca="false">(Sensitivity!$AE$1110+Sensitivity!$AJ$1110)*$T1235</f>
        <v>19680911.9709272</v>
      </c>
      <c r="AC1235" s="5" t="n">
        <f aca="false">common_rsa_total*$T1235</f>
        <v>683544931.094792</v>
      </c>
      <c r="AD1235" s="5" t="n">
        <f aca="false">IF($S1235=const_one,pre_f_options_issued*($T1235-option_strike_usd),const_zero)</f>
        <v>187373591.970776</v>
      </c>
      <c r="AE1235" s="5" t="n">
        <f aca="false">J1235+U1235</f>
        <v>30000000</v>
      </c>
      <c r="AF1235" s="5" t="n">
        <f aca="false">K1235+V1235</f>
        <v>463609099.894235</v>
      </c>
      <c r="AG1235" s="5" t="n">
        <f aca="false">L1235+W1235</f>
        <v>131044281.127719</v>
      </c>
      <c r="AH1235" s="5" t="n">
        <f aca="false">M1235+X1235</f>
        <v>60000000</v>
      </c>
      <c r="AI1235" s="5" t="n">
        <f aca="false">N1235+Y1235</f>
        <v>30000000</v>
      </c>
      <c r="AJ1235" s="5" t="n">
        <f aca="false">O1235+Z1235</f>
        <v>15000000</v>
      </c>
      <c r="AK1235" s="5" t="n">
        <f aca="false">P1235+AA1235</f>
        <v>379747183.941551</v>
      </c>
      <c r="AL1235" s="5" t="n">
        <f aca="false">INDEX($AE$1165:$AE$1292,$B1235-$C1235*1+const_one)</f>
        <v>30000000</v>
      </c>
      <c r="AM1235" s="5" t="n">
        <f aca="false">INDEX($AF$1165:$AF$1292,$B1235-$D1235*2+const_one)</f>
        <v>300000000</v>
      </c>
      <c r="AN1235" s="5" t="n">
        <f aca="false">INDEX($AG$1165:$AG$1292,$B1235-$E1235*4+const_one)</f>
        <v>100000000</v>
      </c>
      <c r="AO1235" s="5" t="n">
        <f aca="false">INDEX($AH$1165:$AH$1292,$B1235-$F1235*8+const_one)</f>
        <v>60000000</v>
      </c>
      <c r="AP1235" s="5" t="n">
        <f aca="false">INDEX($AI$1165:$AI$1292,$B1235-$G1235*16+const_one)</f>
        <v>30000000</v>
      </c>
      <c r="AQ1235" s="5" t="n">
        <f aca="false">INDEX($AJ$1165:$AJ$1292,$B1235-$H1235*32+const_one)</f>
        <v>15000000</v>
      </c>
      <c r="AR1235" s="5" t="n">
        <f aca="false">INDEX($AK$1165:$AK$1292,$B1235-$I1235*64+const_one)</f>
        <v>5000000</v>
      </c>
      <c r="AS1235" s="5" t="n">
        <f aca="false">INDEX($AE$1165:$AE$1292,$B1235+(const_one-$C1235)*1+const_one)</f>
        <v>46632264.3181285</v>
      </c>
      <c r="AT1235" s="5" t="n">
        <f aca="false">INDEX($AF$1165:$AF$1292,$B1235+(const_one-$D1235)*2+const_one)</f>
        <v>463609099.894235</v>
      </c>
      <c r="AU1235" s="5" t="n">
        <f aca="false">INDEX($AG$1165:$AG$1292,$B1235+(const_one-$E1235)*4+const_one)</f>
        <v>131044281.127719</v>
      </c>
      <c r="AV1235" s="5" t="n">
        <f aca="false">INDEX($AH$1165:$AH$1292,$B1235+(const_one-$F1235)*8+const_one)</f>
        <v>171404895.292227</v>
      </c>
      <c r="AW1235" s="5" t="n">
        <f aca="false">INDEX($AI$1165:$AI$1292,$B1235+(const_one-$G1235)*16+const_one)</f>
        <v>206334272.339742</v>
      </c>
      <c r="AX1235" s="5" t="n">
        <f aca="false">INDEX($AJ$1165:$AJ$1292,$B1235+(const_one-$H1235)*32+const_one)</f>
        <v>318111011.053141</v>
      </c>
      <c r="AY1235" s="5" t="n">
        <f aca="false">INDEX($AK$1165:$AK$1292,$B1235+(const_one-$I1235)*64+const_one)</f>
        <v>379747183.941551</v>
      </c>
      <c r="AZ1235" s="5" t="n">
        <f aca="false">--($C1235=--(AS1235&gt;AL1235))</f>
        <v>0</v>
      </c>
      <c r="BA1235" s="5" t="n">
        <f aca="false">--($D1235=--(AT1235&gt;AM1235))</f>
        <v>1</v>
      </c>
      <c r="BB1235" s="5" t="n">
        <f aca="false">--($E1235=--(AU1235&gt;AN1235))</f>
        <v>1</v>
      </c>
      <c r="BC1235" s="5" t="n">
        <f aca="false">--($F1235=--(AV1235&gt;AO1235))</f>
        <v>0</v>
      </c>
      <c r="BD1235" s="5" t="n">
        <f aca="false">--($G1235=--(AW1235&gt;AP1235))</f>
        <v>0</v>
      </c>
      <c r="BE1235" s="5" t="n">
        <f aca="false">--($H1235=--(AX1235&gt;AQ1235))</f>
        <v>0</v>
      </c>
      <c r="BF1235" s="5" t="n">
        <f aca="false">--($I1235=--(AY1235&gt;AR1235))</f>
        <v>1</v>
      </c>
      <c r="BG1235" s="5" t="n">
        <f aca="false">SUM(AZ1235:BF1235)</f>
        <v>3</v>
      </c>
      <c r="BH1235" s="5" t="n">
        <f aca="false">SUM(AE1235:AK1235)+AB1235+AC1235+AD1235</f>
        <v>2000000000</v>
      </c>
    </row>
    <row r="1236" customFormat="false" ht="15" hidden="true" customHeight="false" outlineLevel="0" collapsed="false">
      <c r="A1236" s="5" t="n">
        <f aca="false">sensitivity_exit_usd</f>
        <v>2000000000</v>
      </c>
      <c r="B1236" s="2" t="n">
        <f aca="false">ROW()-ROW($B$1165)</f>
        <v>71</v>
      </c>
      <c r="C1236" s="2" t="n">
        <f aca="false">MOD(QUOTIENT($B1236,1),2)</f>
        <v>1</v>
      </c>
      <c r="D1236" s="2" t="n">
        <f aca="false">MOD(QUOTIENT($B1236,2),2)</f>
        <v>1</v>
      </c>
      <c r="E1236" s="2" t="n">
        <f aca="false">MOD(QUOTIENT($B1236,4),2)</f>
        <v>1</v>
      </c>
      <c r="F1236" s="2" t="n">
        <f aca="false">MOD(QUOTIENT($B1236,8),2)</f>
        <v>0</v>
      </c>
      <c r="G1236" s="2" t="n">
        <f aca="false">MOD(QUOTIENT($B1236,16),2)</f>
        <v>0</v>
      </c>
      <c r="H1236" s="2" t="n">
        <f aca="false">MOD(QUOTIENT($B1236,32),2)</f>
        <v>0</v>
      </c>
      <c r="I1236" s="2" t="n">
        <f aca="false">MOD(QUOTIENT($B1236,64),2)</f>
        <v>1</v>
      </c>
      <c r="J1236" s="5" t="n">
        <f aca="false">IF($C1236=const_zero,MIN(class_series_f_invested_usd,MAX(const_zero,$A1236)),const_zero)</f>
        <v>0</v>
      </c>
      <c r="K1236" s="5" t="n">
        <f aca="false">IF($D1236=const_zero,MIN(class_series_e_invested_usd,MAX(const_zero,$A1236-SUM($J1236:$J1236))),const_zero)</f>
        <v>0</v>
      </c>
      <c r="L1236" s="5" t="n">
        <f aca="false">IF($E1236=const_zero,MIN(class_series_d_invested_usd,MAX(const_zero,$A1236-SUM($J1236:$K1236))),const_zero)</f>
        <v>0</v>
      </c>
      <c r="M1236" s="5" t="n">
        <f aca="false">IF($F1236=const_zero,MIN(class_series_c_invested_usd,MAX(const_zero,$A1236-SUM($J1236:$L1236))),const_zero)</f>
        <v>60000000</v>
      </c>
      <c r="N1236" s="5" t="n">
        <f aca="false">IF($G1236=const_zero,MIN(class_series_b_invested_usd,MAX(const_zero,$A1236-SUM($J1236:$M1236))),const_zero)</f>
        <v>30000000</v>
      </c>
      <c r="O1236" s="5" t="n">
        <f aca="false">IF($H1236=const_zero,MIN(class_series_a_invested_usd,MAX(const_zero,$A1236-SUM($J1236:$N1236))),const_zero)</f>
        <v>15000000</v>
      </c>
      <c r="P1236" s="5" t="n">
        <f aca="false">IF($I1236=const_zero,MIN(class_seed_invested_usd,MAX(const_zero,$A1236-SUM($J1236:$O1236))),const_zero)</f>
        <v>0</v>
      </c>
      <c r="Q1236" s="5" t="n">
        <f aca="false">MAX(const_zero,$A1236-SUM($J1236:$P1236))</f>
        <v>1895000000</v>
      </c>
      <c r="R1236" s="9" t="n">
        <f aca="false">common_rsa_total+Sensitivity!$AE$1110+Sensitivity!$AJ$1110+IF($C1236=const_one,Sensitivity!$D$1110,const_zero)+IF($D1236=const_one,Sensitivity!$Y$1110,const_zero)+IF($E1236=const_one,Sensitivity!$V$1110,const_zero)+IF($F1236=const_one,Sensitivity!$S$1110,const_zero)+IF($G1236=const_one,Sensitivity!$P$1110,const_zero)+IF($H1236=const_one,Sensitivity!$M$1110,const_zero)+IF($I1236=const_one,Sensitivity!$J$1110,const_zero)</f>
        <v>22708235.7954044</v>
      </c>
      <c r="S1236" s="23" t="b">
        <f aca="false">IF($R1236&gt;const_zero,--($Q1236&gt;option_strike_usd*$R1236),const_zero)</f>
        <v>1</v>
      </c>
      <c r="T1236" s="7" t="n">
        <f aca="false">IF($R1236&gt;const_zero,IF($S1236=const_one,($Q1236+option_strike_usd*pre_f_options_issued)/($R1236+pre_f_options_issued),$Q1236/$R1236),const_zero)</f>
        <v>75.2730185246014</v>
      </c>
      <c r="U1236" s="5" t="n">
        <f aca="false">IF($C1236=const_one,Sensitivity!$D$1110*$T1236,const_zero)</f>
        <v>46632264.3181285</v>
      </c>
      <c r="V1236" s="5" t="n">
        <f aca="false">IF($D1236=const_one,Sensitivity!$Y$1110*$T1236,const_zero)</f>
        <v>459480120.461983</v>
      </c>
      <c r="W1236" s="5" t="n">
        <f aca="false">IF($E1236=const_one,Sensitivity!$V$1110*$T1236,const_zero)</f>
        <v>129877179.054843</v>
      </c>
      <c r="X1236" s="5" t="n">
        <f aca="false">IF($F1236=const_one,Sensitivity!$S$1110*$T1236,const_zero)</f>
        <v>0</v>
      </c>
      <c r="Y1236" s="5" t="n">
        <f aca="false">IF($G1236=const_one,Sensitivity!$P$1110*$T1236,const_zero)</f>
        <v>0</v>
      </c>
      <c r="Z1236" s="5" t="n">
        <f aca="false">IF($H1236=const_one,Sensitivity!$M$1110*$T1236,const_zero)</f>
        <v>0</v>
      </c>
      <c r="AA1236" s="5" t="n">
        <f aca="false">IF($I1236=const_one,Sensitivity!$J$1110*$T1236,const_zero)</f>
        <v>376365092.623007</v>
      </c>
      <c r="AB1236" s="5" t="n">
        <f aca="false">(Sensitivity!$AE$1110+Sensitivity!$AJ$1110)*$T1236</f>
        <v>19505630.5091214</v>
      </c>
      <c r="AC1236" s="5" t="n">
        <f aca="false">common_rsa_total*$T1236</f>
        <v>677457166.721413</v>
      </c>
      <c r="AD1236" s="5" t="n">
        <f aca="false">IF($S1236=const_one,pre_f_options_issued*($T1236-option_strike_usd),const_zero)</f>
        <v>185682546.311504</v>
      </c>
      <c r="AE1236" s="5" t="n">
        <f aca="false">J1236+U1236</f>
        <v>46632264.3181285</v>
      </c>
      <c r="AF1236" s="5" t="n">
        <f aca="false">K1236+V1236</f>
        <v>459480120.461983</v>
      </c>
      <c r="AG1236" s="5" t="n">
        <f aca="false">L1236+W1236</f>
        <v>129877179.054843</v>
      </c>
      <c r="AH1236" s="5" t="n">
        <f aca="false">M1236+X1236</f>
        <v>60000000</v>
      </c>
      <c r="AI1236" s="5" t="n">
        <f aca="false">N1236+Y1236</f>
        <v>30000000</v>
      </c>
      <c r="AJ1236" s="5" t="n">
        <f aca="false">O1236+Z1236</f>
        <v>15000000</v>
      </c>
      <c r="AK1236" s="5" t="n">
        <f aca="false">P1236+AA1236</f>
        <v>376365092.623007</v>
      </c>
      <c r="AL1236" s="5" t="n">
        <f aca="false">INDEX($AE$1165:$AE$1292,$B1236-$C1236*1+const_one)</f>
        <v>30000000</v>
      </c>
      <c r="AM1236" s="5" t="n">
        <f aca="false">INDEX($AF$1165:$AF$1292,$B1236-$D1236*2+const_one)</f>
        <v>300000000</v>
      </c>
      <c r="AN1236" s="5" t="n">
        <f aca="false">INDEX($AG$1165:$AG$1292,$B1236-$E1236*4+const_one)</f>
        <v>100000000</v>
      </c>
      <c r="AO1236" s="5" t="n">
        <f aca="false">INDEX($AH$1165:$AH$1292,$B1236-$F1236*8+const_one)</f>
        <v>60000000</v>
      </c>
      <c r="AP1236" s="5" t="n">
        <f aca="false">INDEX($AI$1165:$AI$1292,$B1236-$G1236*16+const_one)</f>
        <v>30000000</v>
      </c>
      <c r="AQ1236" s="5" t="n">
        <f aca="false">INDEX($AJ$1165:$AJ$1292,$B1236-$H1236*32+const_one)</f>
        <v>15000000</v>
      </c>
      <c r="AR1236" s="5" t="n">
        <f aca="false">INDEX($AK$1165:$AK$1292,$B1236-$I1236*64+const_one)</f>
        <v>5000000</v>
      </c>
      <c r="AS1236" s="5" t="n">
        <f aca="false">INDEX($AE$1165:$AE$1292,$B1236+(const_one-$C1236)*1+const_one)</f>
        <v>46632264.3181285</v>
      </c>
      <c r="AT1236" s="5" t="n">
        <f aca="false">INDEX($AF$1165:$AF$1292,$B1236+(const_one-$D1236)*2+const_one)</f>
        <v>459480120.461983</v>
      </c>
      <c r="AU1236" s="5" t="n">
        <f aca="false">INDEX($AG$1165:$AG$1292,$B1236+(const_one-$E1236)*4+const_one)</f>
        <v>129877179.054843</v>
      </c>
      <c r="AV1236" s="5" t="n">
        <f aca="false">INDEX($AH$1165:$AH$1292,$B1236+(const_one-$F1236)*8+const_one)</f>
        <v>170166613.861723</v>
      </c>
      <c r="AW1236" s="5" t="n">
        <f aca="false">INDEX($AI$1165:$AI$1292,$B1236+(const_one-$G1236)*16+const_one)</f>
        <v>204993323.295392</v>
      </c>
      <c r="AX1236" s="5" t="n">
        <f aca="false">INDEX($AJ$1165:$AJ$1292,$B1236+(const_one-$H1236)*32+const_one)</f>
        <v>316552746.236665</v>
      </c>
      <c r="AY1236" s="5" t="n">
        <f aca="false">INDEX($AK$1165:$AK$1292,$B1236+(const_one-$I1236)*64+const_one)</f>
        <v>376365092.623007</v>
      </c>
      <c r="AZ1236" s="5" t="n">
        <f aca="false">--($C1236=--(AS1236&gt;AL1236))</f>
        <v>1</v>
      </c>
      <c r="BA1236" s="5" t="n">
        <f aca="false">--($D1236=--(AT1236&gt;AM1236))</f>
        <v>1</v>
      </c>
      <c r="BB1236" s="5" t="n">
        <f aca="false">--($E1236=--(AU1236&gt;AN1236))</f>
        <v>1</v>
      </c>
      <c r="BC1236" s="5" t="n">
        <f aca="false">--($F1236=--(AV1236&gt;AO1236))</f>
        <v>0</v>
      </c>
      <c r="BD1236" s="5" t="n">
        <f aca="false">--($G1236=--(AW1236&gt;AP1236))</f>
        <v>0</v>
      </c>
      <c r="BE1236" s="5" t="n">
        <f aca="false">--($H1236=--(AX1236&gt;AQ1236))</f>
        <v>0</v>
      </c>
      <c r="BF1236" s="5" t="n">
        <f aca="false">--($I1236=--(AY1236&gt;AR1236))</f>
        <v>1</v>
      </c>
      <c r="BG1236" s="5" t="n">
        <f aca="false">SUM(AZ1236:BF1236)</f>
        <v>4</v>
      </c>
      <c r="BH1236" s="5" t="n">
        <f aca="false">SUM(AE1236:AK1236)+AB1236+AC1236+AD1236</f>
        <v>2000000000</v>
      </c>
    </row>
    <row r="1237" customFormat="false" ht="15" hidden="true" customHeight="false" outlineLevel="0" collapsed="false">
      <c r="A1237" s="5" t="n">
        <f aca="false">sensitivity_exit_usd</f>
        <v>2000000000</v>
      </c>
      <c r="B1237" s="2" t="n">
        <f aca="false">ROW()-ROW($B$1165)</f>
        <v>72</v>
      </c>
      <c r="C1237" s="2" t="n">
        <f aca="false">MOD(QUOTIENT($B1237,1),2)</f>
        <v>0</v>
      </c>
      <c r="D1237" s="2" t="n">
        <f aca="false">MOD(QUOTIENT($B1237,2),2)</f>
        <v>0</v>
      </c>
      <c r="E1237" s="2" t="n">
        <f aca="false">MOD(QUOTIENT($B1237,4),2)</f>
        <v>0</v>
      </c>
      <c r="F1237" s="2" t="n">
        <f aca="false">MOD(QUOTIENT($B1237,8),2)</f>
        <v>1</v>
      </c>
      <c r="G1237" s="2" t="n">
        <f aca="false">MOD(QUOTIENT($B1237,16),2)</f>
        <v>0</v>
      </c>
      <c r="H1237" s="2" t="n">
        <f aca="false">MOD(QUOTIENT($B1237,32),2)</f>
        <v>0</v>
      </c>
      <c r="I1237" s="2" t="n">
        <f aca="false">MOD(QUOTIENT($B1237,64),2)</f>
        <v>1</v>
      </c>
      <c r="J1237" s="5" t="n">
        <f aca="false">IF($C1237=const_zero,MIN(class_series_f_invested_usd,MAX(const_zero,$A1237)),const_zero)</f>
        <v>30000000</v>
      </c>
      <c r="K1237" s="5" t="n">
        <f aca="false">IF($D1237=const_zero,MIN(class_series_e_invested_usd,MAX(const_zero,$A1237-SUM($J1237:$J1237))),const_zero)</f>
        <v>300000000</v>
      </c>
      <c r="L1237" s="5" t="n">
        <f aca="false">IF($E1237=const_zero,MIN(class_series_d_invested_usd,MAX(const_zero,$A1237-SUM($J1237:$K1237))),const_zero)</f>
        <v>100000000</v>
      </c>
      <c r="M1237" s="5" t="n">
        <f aca="false">IF($F1237=const_zero,MIN(class_series_c_invested_usd,MAX(const_zero,$A1237-SUM($J1237:$L1237))),const_zero)</f>
        <v>0</v>
      </c>
      <c r="N1237" s="5" t="n">
        <f aca="false">IF($G1237=const_zero,MIN(class_series_b_invested_usd,MAX(const_zero,$A1237-SUM($J1237:$M1237))),const_zero)</f>
        <v>30000000</v>
      </c>
      <c r="O1237" s="5" t="n">
        <f aca="false">IF($H1237=const_zero,MIN(class_series_a_invested_usd,MAX(const_zero,$A1237-SUM($J1237:$N1237))),const_zero)</f>
        <v>15000000</v>
      </c>
      <c r="P1237" s="5" t="n">
        <f aca="false">IF($I1237=const_zero,MIN(class_seed_invested_usd,MAX(const_zero,$A1237-SUM($J1237:$O1237))),const_zero)</f>
        <v>0</v>
      </c>
      <c r="Q1237" s="5" t="n">
        <f aca="false">MAX(const_zero,$A1237-SUM($J1237:$P1237))</f>
        <v>1525000000</v>
      </c>
      <c r="R1237" s="9" t="n">
        <f aca="false">common_rsa_total+Sensitivity!$AE$1110+Sensitivity!$AJ$1110+IF($C1237=const_one,Sensitivity!$D$1110,const_zero)+IF($D1237=const_one,Sensitivity!$Y$1110,const_zero)+IF($E1237=const_one,Sensitivity!$V$1110,const_zero)+IF($F1237=const_one,Sensitivity!$S$1110,const_zero)+IF($G1237=const_one,Sensitivity!$P$1110,const_zero)+IF($H1237=const_one,Sensitivity!$M$1110,const_zero)+IF($I1237=const_one,Sensitivity!$J$1110,const_zero)</f>
        <v>16659131.7698087</v>
      </c>
      <c r="S1237" s="23" t="b">
        <f aca="false">IF($R1237&gt;const_zero,--($Q1237&gt;option_strike_usd*$R1237),const_zero)</f>
        <v>1</v>
      </c>
      <c r="T1237" s="7" t="n">
        <f aca="false">IF($R1237&gt;const_zero,IF($S1237=const_one,($Q1237+option_strike_usd*pre_f_options_issued)/($R1237+pre_f_options_issued),$Q1237/$R1237),const_zero)</f>
        <v>79.7269948530269</v>
      </c>
      <c r="U1237" s="5" t="n">
        <f aca="false">IF($C1237=const_one,Sensitivity!$D$1110*$T1237,const_zero)</f>
        <v>0</v>
      </c>
      <c r="V1237" s="5" t="n">
        <f aca="false">IF($D1237=const_one,Sensitivity!$Y$1110*$T1237,const_zero)</f>
        <v>0</v>
      </c>
      <c r="W1237" s="5" t="n">
        <f aca="false">IF($E1237=const_one,Sensitivity!$V$1110*$T1237,const_zero)</f>
        <v>0</v>
      </c>
      <c r="X1237" s="5" t="n">
        <f aca="false">IF($F1237=const_one,Sensitivity!$S$1110*$T1237,const_zero)</f>
        <v>191344787.647264</v>
      </c>
      <c r="Y1237" s="5" t="n">
        <f aca="false">IF($G1237=const_one,Sensitivity!$P$1110*$T1237,const_zero)</f>
        <v>0</v>
      </c>
      <c r="Z1237" s="5" t="n">
        <f aca="false">IF($H1237=const_one,Sensitivity!$M$1110*$T1237,const_zero)</f>
        <v>0</v>
      </c>
      <c r="AA1237" s="5" t="n">
        <f aca="false">IF($I1237=const_one,Sensitivity!$J$1110*$T1237,const_zero)</f>
        <v>398634974.265134</v>
      </c>
      <c r="AB1237" s="5" t="n">
        <f aca="false">(Sensitivity!$AE$1110+Sensitivity!$AJ$1110)*$T1237</f>
        <v>20659797.2777923</v>
      </c>
      <c r="AC1237" s="5" t="n">
        <f aca="false">common_rsa_total*$T1237</f>
        <v>717542953.677242</v>
      </c>
      <c r="AD1237" s="5" t="n">
        <f aca="false">IF($S1237=const_one,pre_f_options_issued*($T1237-option_strike_usd),const_zero)</f>
        <v>196817487.132567</v>
      </c>
      <c r="AE1237" s="5" t="n">
        <f aca="false">J1237+U1237</f>
        <v>30000000</v>
      </c>
      <c r="AF1237" s="5" t="n">
        <f aca="false">K1237+V1237</f>
        <v>300000000</v>
      </c>
      <c r="AG1237" s="5" t="n">
        <f aca="false">L1237+W1237</f>
        <v>100000000</v>
      </c>
      <c r="AH1237" s="5" t="n">
        <f aca="false">M1237+X1237</f>
        <v>191344787.647264</v>
      </c>
      <c r="AI1237" s="5" t="n">
        <f aca="false">N1237+Y1237</f>
        <v>30000000</v>
      </c>
      <c r="AJ1237" s="5" t="n">
        <f aca="false">O1237+Z1237</f>
        <v>15000000</v>
      </c>
      <c r="AK1237" s="5" t="n">
        <f aca="false">P1237+AA1237</f>
        <v>398634974.265134</v>
      </c>
      <c r="AL1237" s="5" t="n">
        <f aca="false">INDEX($AE$1165:$AE$1292,$B1237-$C1237*1+const_one)</f>
        <v>30000000</v>
      </c>
      <c r="AM1237" s="5" t="n">
        <f aca="false">INDEX($AF$1165:$AF$1292,$B1237-$D1237*2+const_one)</f>
        <v>300000000</v>
      </c>
      <c r="AN1237" s="5" t="n">
        <f aca="false">INDEX($AG$1165:$AG$1292,$B1237-$E1237*4+const_one)</f>
        <v>100000000</v>
      </c>
      <c r="AO1237" s="5" t="n">
        <f aca="false">INDEX($AH$1165:$AH$1292,$B1237-$F1237*8+const_one)</f>
        <v>60000000</v>
      </c>
      <c r="AP1237" s="5" t="n">
        <f aca="false">INDEX($AI$1165:$AI$1292,$B1237-$G1237*16+const_one)</f>
        <v>30000000</v>
      </c>
      <c r="AQ1237" s="5" t="n">
        <f aca="false">INDEX($AJ$1165:$AJ$1292,$B1237-$H1237*32+const_one)</f>
        <v>15000000</v>
      </c>
      <c r="AR1237" s="5" t="n">
        <f aca="false">INDEX($AK$1165:$AK$1292,$B1237-$I1237*64+const_one)</f>
        <v>5000000</v>
      </c>
      <c r="AS1237" s="5" t="n">
        <f aca="false">INDEX($AE$1165:$AE$1292,$B1237+(const_one-$C1237)*1+const_one)</f>
        <v>48784156.3203555</v>
      </c>
      <c r="AT1237" s="5" t="n">
        <f aca="false">INDEX($AF$1165:$AF$1292,$B1237+(const_one-$D1237)*2+const_one)</f>
        <v>441564838.028566</v>
      </c>
      <c r="AU1237" s="5" t="n">
        <f aca="false">INDEX($AG$1165:$AG$1292,$B1237+(const_one-$E1237)*4+const_one)</f>
        <v>134458871.531612</v>
      </c>
      <c r="AV1237" s="5" t="n">
        <f aca="false">INDEX($AH$1165:$AH$1292,$B1237+(const_one-$F1237)*8+const_one)</f>
        <v>191344787.647264</v>
      </c>
      <c r="AW1237" s="5" t="n">
        <f aca="false">INDEX($AI$1165:$AI$1292,$B1237+(const_one-$G1237)*16+const_one)</f>
        <v>210861149.639724</v>
      </c>
      <c r="AX1237" s="5" t="n">
        <f aca="false">INDEX($AJ$1165:$AJ$1292,$B1237+(const_one-$H1237)*32+const_one)</f>
        <v>319237465.712166</v>
      </c>
      <c r="AY1237" s="5" t="n">
        <f aca="false">INDEX($AK$1165:$AK$1292,$B1237+(const_one-$I1237)*64+const_one)</f>
        <v>398634974.265134</v>
      </c>
      <c r="AZ1237" s="5" t="n">
        <f aca="false">--($C1237=--(AS1237&gt;AL1237))</f>
        <v>0</v>
      </c>
      <c r="BA1237" s="5" t="n">
        <f aca="false">--($D1237=--(AT1237&gt;AM1237))</f>
        <v>0</v>
      </c>
      <c r="BB1237" s="5" t="n">
        <f aca="false">--($E1237=--(AU1237&gt;AN1237))</f>
        <v>0</v>
      </c>
      <c r="BC1237" s="5" t="n">
        <f aca="false">--($F1237=--(AV1237&gt;AO1237))</f>
        <v>1</v>
      </c>
      <c r="BD1237" s="5" t="n">
        <f aca="false">--($G1237=--(AW1237&gt;AP1237))</f>
        <v>0</v>
      </c>
      <c r="BE1237" s="5" t="n">
        <f aca="false">--($H1237=--(AX1237&gt;AQ1237))</f>
        <v>0</v>
      </c>
      <c r="BF1237" s="5" t="n">
        <f aca="false">--($I1237=--(AY1237&gt;AR1237))</f>
        <v>1</v>
      </c>
      <c r="BG1237" s="5" t="n">
        <f aca="false">SUM(AZ1237:BF1237)</f>
        <v>2</v>
      </c>
      <c r="BH1237" s="5" t="n">
        <f aca="false">SUM(AE1237:AK1237)+AB1237+AC1237+AD1237</f>
        <v>2000000000</v>
      </c>
    </row>
    <row r="1238" customFormat="false" ht="15" hidden="true" customHeight="false" outlineLevel="0" collapsed="false">
      <c r="A1238" s="5" t="n">
        <f aca="false">sensitivity_exit_usd</f>
        <v>2000000000</v>
      </c>
      <c r="B1238" s="2" t="n">
        <f aca="false">ROW()-ROW($B$1165)</f>
        <v>73</v>
      </c>
      <c r="C1238" s="2" t="n">
        <f aca="false">MOD(QUOTIENT($B1238,1),2)</f>
        <v>1</v>
      </c>
      <c r="D1238" s="2" t="n">
        <f aca="false">MOD(QUOTIENT($B1238,2),2)</f>
        <v>0</v>
      </c>
      <c r="E1238" s="2" t="n">
        <f aca="false">MOD(QUOTIENT($B1238,4),2)</f>
        <v>0</v>
      </c>
      <c r="F1238" s="2" t="n">
        <f aca="false">MOD(QUOTIENT($B1238,8),2)</f>
        <v>1</v>
      </c>
      <c r="G1238" s="2" t="n">
        <f aca="false">MOD(QUOTIENT($B1238,16),2)</f>
        <v>0</v>
      </c>
      <c r="H1238" s="2" t="n">
        <f aca="false">MOD(QUOTIENT($B1238,32),2)</f>
        <v>0</v>
      </c>
      <c r="I1238" s="2" t="n">
        <f aca="false">MOD(QUOTIENT($B1238,64),2)</f>
        <v>1</v>
      </c>
      <c r="J1238" s="5" t="n">
        <f aca="false">IF($C1238=const_zero,MIN(class_series_f_invested_usd,MAX(const_zero,$A1238)),const_zero)</f>
        <v>0</v>
      </c>
      <c r="K1238" s="5" t="n">
        <f aca="false">IF($D1238=const_zero,MIN(class_series_e_invested_usd,MAX(const_zero,$A1238-SUM($J1238:$J1238))),const_zero)</f>
        <v>300000000</v>
      </c>
      <c r="L1238" s="5" t="n">
        <f aca="false">IF($E1238=const_zero,MIN(class_series_d_invested_usd,MAX(const_zero,$A1238-SUM($J1238:$K1238))),const_zero)</f>
        <v>100000000</v>
      </c>
      <c r="M1238" s="5" t="n">
        <f aca="false">IF($F1238=const_zero,MIN(class_series_c_invested_usd,MAX(const_zero,$A1238-SUM($J1238:$L1238))),const_zero)</f>
        <v>0</v>
      </c>
      <c r="N1238" s="5" t="n">
        <f aca="false">IF($G1238=const_zero,MIN(class_series_b_invested_usd,MAX(const_zero,$A1238-SUM($J1238:$M1238))),const_zero)</f>
        <v>30000000</v>
      </c>
      <c r="O1238" s="5" t="n">
        <f aca="false">IF($H1238=const_zero,MIN(class_series_a_invested_usd,MAX(const_zero,$A1238-SUM($J1238:$N1238))),const_zero)</f>
        <v>15000000</v>
      </c>
      <c r="P1238" s="5" t="n">
        <f aca="false">IF($I1238=const_zero,MIN(class_seed_invested_usd,MAX(const_zero,$A1238-SUM($J1238:$O1238))),const_zero)</f>
        <v>0</v>
      </c>
      <c r="Q1238" s="5" t="n">
        <f aca="false">MAX(const_zero,$A1238-SUM($J1238:$P1238))</f>
        <v>1555000000</v>
      </c>
      <c r="R1238" s="9" t="n">
        <f aca="false">common_rsa_total+Sensitivity!$AE$1110+Sensitivity!$AJ$1110+IF($C1238=const_one,Sensitivity!$D$1110,const_zero)+IF($D1238=const_one,Sensitivity!$Y$1110,const_zero)+IF($E1238=const_one,Sensitivity!$V$1110,const_zero)+IF($F1238=const_one,Sensitivity!$S$1110,const_zero)+IF($G1238=const_one,Sensitivity!$P$1110,const_zero)+IF($H1238=const_one,Sensitivity!$M$1110,const_zero)+IF($I1238=const_one,Sensitivity!$J$1110,const_zero)</f>
        <v>17278640.1306018</v>
      </c>
      <c r="S1238" s="23" t="b">
        <f aca="false">IF($R1238&gt;const_zero,--($Q1238&gt;option_strike_usd*$R1238),const_zero)</f>
        <v>1</v>
      </c>
      <c r="T1238" s="7" t="n">
        <f aca="false">IF($R1238&gt;const_zero,IF($S1238=const_one,($Q1238+option_strike_usd*pre_f_options_issued)/($R1238+pre_f_options_issued),$Q1238/$R1238),const_zero)</f>
        <v>78.7465664836184</v>
      </c>
      <c r="U1238" s="5" t="n">
        <f aca="false">IF($C1238=const_one,Sensitivity!$D$1110*$T1238,const_zero)</f>
        <v>48784156.3203555</v>
      </c>
      <c r="V1238" s="5" t="n">
        <f aca="false">IF($D1238=const_one,Sensitivity!$Y$1110*$T1238,const_zero)</f>
        <v>0</v>
      </c>
      <c r="W1238" s="5" t="n">
        <f aca="false">IF($E1238=const_one,Sensitivity!$V$1110*$T1238,const_zero)</f>
        <v>0</v>
      </c>
      <c r="X1238" s="5" t="n">
        <f aca="false">IF($F1238=const_one,Sensitivity!$S$1110*$T1238,const_zero)</f>
        <v>188991759.560684</v>
      </c>
      <c r="Y1238" s="5" t="n">
        <f aca="false">IF($G1238=const_one,Sensitivity!$P$1110*$T1238,const_zero)</f>
        <v>0</v>
      </c>
      <c r="Z1238" s="5" t="n">
        <f aca="false">IF($H1238=const_one,Sensitivity!$M$1110*$T1238,const_zero)</f>
        <v>0</v>
      </c>
      <c r="AA1238" s="5" t="n">
        <f aca="false">IF($I1238=const_one,Sensitivity!$J$1110*$T1238,const_zero)</f>
        <v>393732832.418092</v>
      </c>
      <c r="AB1238" s="5" t="n">
        <f aca="false">(Sensitivity!$AE$1110+Sensitivity!$AJ$1110)*$T1238</f>
        <v>20405737.1392568</v>
      </c>
      <c r="AC1238" s="5" t="n">
        <f aca="false">common_rsa_total*$T1238</f>
        <v>708719098.352566</v>
      </c>
      <c r="AD1238" s="5" t="n">
        <f aca="false">IF($S1238=const_one,pre_f_options_issued*($T1238-option_strike_usd),const_zero)</f>
        <v>194366416.209046</v>
      </c>
      <c r="AE1238" s="5" t="n">
        <f aca="false">J1238+U1238</f>
        <v>48784156.3203555</v>
      </c>
      <c r="AF1238" s="5" t="n">
        <f aca="false">K1238+V1238</f>
        <v>300000000</v>
      </c>
      <c r="AG1238" s="5" t="n">
        <f aca="false">L1238+W1238</f>
        <v>100000000</v>
      </c>
      <c r="AH1238" s="5" t="n">
        <f aca="false">M1238+X1238</f>
        <v>188991759.560684</v>
      </c>
      <c r="AI1238" s="5" t="n">
        <f aca="false">N1238+Y1238</f>
        <v>30000000</v>
      </c>
      <c r="AJ1238" s="5" t="n">
        <f aca="false">O1238+Z1238</f>
        <v>15000000</v>
      </c>
      <c r="AK1238" s="5" t="n">
        <f aca="false">P1238+AA1238</f>
        <v>393732832.418092</v>
      </c>
      <c r="AL1238" s="5" t="n">
        <f aca="false">INDEX($AE$1165:$AE$1292,$B1238-$C1238*1+const_one)</f>
        <v>30000000</v>
      </c>
      <c r="AM1238" s="5" t="n">
        <f aca="false">INDEX($AF$1165:$AF$1292,$B1238-$D1238*2+const_one)</f>
        <v>300000000</v>
      </c>
      <c r="AN1238" s="5" t="n">
        <f aca="false">INDEX($AG$1165:$AG$1292,$B1238-$E1238*4+const_one)</f>
        <v>100000000</v>
      </c>
      <c r="AO1238" s="5" t="n">
        <f aca="false">INDEX($AH$1165:$AH$1292,$B1238-$F1238*8+const_one)</f>
        <v>60000000</v>
      </c>
      <c r="AP1238" s="5" t="n">
        <f aca="false">INDEX($AI$1165:$AI$1292,$B1238-$G1238*16+const_one)</f>
        <v>30000000</v>
      </c>
      <c r="AQ1238" s="5" t="n">
        <f aca="false">INDEX($AJ$1165:$AJ$1292,$B1238-$H1238*32+const_one)</f>
        <v>15000000</v>
      </c>
      <c r="AR1238" s="5" t="n">
        <f aca="false">INDEX($AK$1165:$AK$1292,$B1238-$I1238*64+const_one)</f>
        <v>5000000</v>
      </c>
      <c r="AS1238" s="5" t="n">
        <f aca="false">INDEX($AE$1165:$AE$1292,$B1238+(const_one-$C1238)*1+const_one)</f>
        <v>48784156.3203555</v>
      </c>
      <c r="AT1238" s="5" t="n">
        <f aca="false">INDEX($AF$1165:$AF$1292,$B1238+(const_one-$D1238)*2+const_one)</f>
        <v>438071104.383688</v>
      </c>
      <c r="AU1238" s="5" t="n">
        <f aca="false">INDEX($AG$1165:$AG$1292,$B1238+(const_one-$E1238)*4+const_one)</f>
        <v>132992359.672412</v>
      </c>
      <c r="AV1238" s="5" t="n">
        <f aca="false">INDEX($AH$1165:$AH$1292,$B1238+(const_one-$F1238)*8+const_one)</f>
        <v>188991759.560684</v>
      </c>
      <c r="AW1238" s="5" t="n">
        <f aca="false">INDEX($AI$1165:$AI$1292,$B1238+(const_one-$G1238)*16+const_one)</f>
        <v>209077450.308451</v>
      </c>
      <c r="AX1238" s="5" t="n">
        <f aca="false">INDEX($AJ$1165:$AJ$1292,$B1238+(const_one-$H1238)*32+const_one)</f>
        <v>317309584.325806</v>
      </c>
      <c r="AY1238" s="5" t="n">
        <f aca="false">INDEX($AK$1165:$AK$1292,$B1238+(const_one-$I1238)*64+const_one)</f>
        <v>393732832.418092</v>
      </c>
      <c r="AZ1238" s="5" t="n">
        <f aca="false">--($C1238=--(AS1238&gt;AL1238))</f>
        <v>1</v>
      </c>
      <c r="BA1238" s="5" t="n">
        <f aca="false">--($D1238=--(AT1238&gt;AM1238))</f>
        <v>0</v>
      </c>
      <c r="BB1238" s="5" t="n">
        <f aca="false">--($E1238=--(AU1238&gt;AN1238))</f>
        <v>0</v>
      </c>
      <c r="BC1238" s="5" t="n">
        <f aca="false">--($F1238=--(AV1238&gt;AO1238))</f>
        <v>1</v>
      </c>
      <c r="BD1238" s="5" t="n">
        <f aca="false">--($G1238=--(AW1238&gt;AP1238))</f>
        <v>0</v>
      </c>
      <c r="BE1238" s="5" t="n">
        <f aca="false">--($H1238=--(AX1238&gt;AQ1238))</f>
        <v>0</v>
      </c>
      <c r="BF1238" s="5" t="n">
        <f aca="false">--($I1238=--(AY1238&gt;AR1238))</f>
        <v>1</v>
      </c>
      <c r="BG1238" s="5" t="n">
        <f aca="false">SUM(AZ1238:BF1238)</f>
        <v>3</v>
      </c>
      <c r="BH1238" s="5" t="n">
        <f aca="false">SUM(AE1238:AK1238)+AB1238+AC1238+AD1238</f>
        <v>2000000000</v>
      </c>
    </row>
    <row r="1239" customFormat="false" ht="15" hidden="true" customHeight="false" outlineLevel="0" collapsed="false">
      <c r="A1239" s="5" t="n">
        <f aca="false">sensitivity_exit_usd</f>
        <v>2000000000</v>
      </c>
      <c r="B1239" s="2" t="n">
        <f aca="false">ROW()-ROW($B$1165)</f>
        <v>74</v>
      </c>
      <c r="C1239" s="2" t="n">
        <f aca="false">MOD(QUOTIENT($B1239,1),2)</f>
        <v>0</v>
      </c>
      <c r="D1239" s="2" t="n">
        <f aca="false">MOD(QUOTIENT($B1239,2),2)</f>
        <v>1</v>
      </c>
      <c r="E1239" s="2" t="n">
        <f aca="false">MOD(QUOTIENT($B1239,4),2)</f>
        <v>0</v>
      </c>
      <c r="F1239" s="2" t="n">
        <f aca="false">MOD(QUOTIENT($B1239,8),2)</f>
        <v>1</v>
      </c>
      <c r="G1239" s="2" t="n">
        <f aca="false">MOD(QUOTIENT($B1239,16),2)</f>
        <v>0</v>
      </c>
      <c r="H1239" s="2" t="n">
        <f aca="false">MOD(QUOTIENT($B1239,32),2)</f>
        <v>0</v>
      </c>
      <c r="I1239" s="2" t="n">
        <f aca="false">MOD(QUOTIENT($B1239,64),2)</f>
        <v>1</v>
      </c>
      <c r="J1239" s="5" t="n">
        <f aca="false">IF($C1239=const_zero,MIN(class_series_f_invested_usd,MAX(const_zero,$A1239)),const_zero)</f>
        <v>30000000</v>
      </c>
      <c r="K1239" s="5" t="n">
        <f aca="false">IF($D1239=const_zero,MIN(class_series_e_invested_usd,MAX(const_zero,$A1239-SUM($J1239:$J1239))),const_zero)</f>
        <v>0</v>
      </c>
      <c r="L1239" s="5" t="n">
        <f aca="false">IF($E1239=const_zero,MIN(class_series_d_invested_usd,MAX(const_zero,$A1239-SUM($J1239:$K1239))),const_zero)</f>
        <v>100000000</v>
      </c>
      <c r="M1239" s="5" t="n">
        <f aca="false">IF($F1239=const_zero,MIN(class_series_c_invested_usd,MAX(const_zero,$A1239-SUM($J1239:$L1239))),const_zero)</f>
        <v>0</v>
      </c>
      <c r="N1239" s="5" t="n">
        <f aca="false">IF($G1239=const_zero,MIN(class_series_b_invested_usd,MAX(const_zero,$A1239-SUM($J1239:$M1239))),const_zero)</f>
        <v>30000000</v>
      </c>
      <c r="O1239" s="5" t="n">
        <f aca="false">IF($H1239=const_zero,MIN(class_series_a_invested_usd,MAX(const_zero,$A1239-SUM($J1239:$N1239))),const_zero)</f>
        <v>15000000</v>
      </c>
      <c r="P1239" s="5" t="n">
        <f aca="false">IF($I1239=const_zero,MIN(class_seed_invested_usd,MAX(const_zero,$A1239-SUM($J1239:$O1239))),const_zero)</f>
        <v>0</v>
      </c>
      <c r="Q1239" s="5" t="n">
        <f aca="false">MAX(const_zero,$A1239-SUM($J1239:$P1239))</f>
        <v>1825000000</v>
      </c>
      <c r="R1239" s="9" t="n">
        <f aca="false">common_rsa_total+Sensitivity!$AE$1110+Sensitivity!$AJ$1110+IF($C1239=const_one,Sensitivity!$D$1110,const_zero)+IF($D1239=const_one,Sensitivity!$Y$1110,const_zero)+IF($E1239=const_one,Sensitivity!$V$1110,const_zero)+IF($F1239=const_one,Sensitivity!$S$1110,const_zero)+IF($G1239=const_one,Sensitivity!$P$1110,const_zero)+IF($H1239=const_one,Sensitivity!$M$1110,const_zero)+IF($I1239=const_one,Sensitivity!$J$1110,const_zero)</f>
        <v>22763312.6498648</v>
      </c>
      <c r="S1239" s="23" t="b">
        <f aca="false">IF($R1239&gt;const_zero,--($Q1239&gt;option_strike_usd*$R1239),const_zero)</f>
        <v>1</v>
      </c>
      <c r="T1239" s="7" t="n">
        <f aca="false">IF($R1239&gt;const_zero,IF($S1239=const_one,($Q1239+option_strike_usd*pre_f_options_issued)/($R1239+pre_f_options_issued),$Q1239/$R1239),const_zero)</f>
        <v>72.3380985434537</v>
      </c>
      <c r="U1239" s="5" t="n">
        <f aca="false">IF($C1239=const_one,Sensitivity!$D$1110*$T1239,const_zero)</f>
        <v>0</v>
      </c>
      <c r="V1239" s="5" t="n">
        <f aca="false">IF($D1239=const_one,Sensitivity!$Y$1110*$T1239,const_zero)</f>
        <v>441564838.028566</v>
      </c>
      <c r="W1239" s="5" t="n">
        <f aca="false">IF($E1239=const_one,Sensitivity!$V$1110*$T1239,const_zero)</f>
        <v>0</v>
      </c>
      <c r="X1239" s="5" t="n">
        <f aca="false">IF($F1239=const_one,Sensitivity!$S$1110*$T1239,const_zero)</f>
        <v>173611436.504289</v>
      </c>
      <c r="Y1239" s="5" t="n">
        <f aca="false">IF($G1239=const_one,Sensitivity!$P$1110*$T1239,const_zero)</f>
        <v>0</v>
      </c>
      <c r="Z1239" s="5" t="n">
        <f aca="false">IF($H1239=const_one,Sensitivity!$M$1110*$T1239,const_zero)</f>
        <v>0</v>
      </c>
      <c r="AA1239" s="5" t="n">
        <f aca="false">IF($I1239=const_one,Sensitivity!$J$1110*$T1239,const_zero)</f>
        <v>361690492.717268</v>
      </c>
      <c r="AB1239" s="5" t="n">
        <f aca="false">(Sensitivity!$AE$1110+Sensitivity!$AJ$1110)*$T1239</f>
        <v>18745099.5001598</v>
      </c>
      <c r="AC1239" s="5" t="n">
        <f aca="false">common_rsa_total*$T1239</f>
        <v>651042886.891083</v>
      </c>
      <c r="AD1239" s="5" t="n">
        <f aca="false">IF($S1239=const_one,pre_f_options_issued*($T1239-option_strike_usd),const_zero)</f>
        <v>178345246.358634</v>
      </c>
      <c r="AE1239" s="5" t="n">
        <f aca="false">J1239+U1239</f>
        <v>30000000</v>
      </c>
      <c r="AF1239" s="5" t="n">
        <f aca="false">K1239+V1239</f>
        <v>441564838.028566</v>
      </c>
      <c r="AG1239" s="5" t="n">
        <f aca="false">L1239+W1239</f>
        <v>100000000</v>
      </c>
      <c r="AH1239" s="5" t="n">
        <f aca="false">M1239+X1239</f>
        <v>173611436.504289</v>
      </c>
      <c r="AI1239" s="5" t="n">
        <f aca="false">N1239+Y1239</f>
        <v>30000000</v>
      </c>
      <c r="AJ1239" s="5" t="n">
        <f aca="false">O1239+Z1239</f>
        <v>15000000</v>
      </c>
      <c r="AK1239" s="5" t="n">
        <f aca="false">P1239+AA1239</f>
        <v>361690492.717268</v>
      </c>
      <c r="AL1239" s="5" t="n">
        <f aca="false">INDEX($AE$1165:$AE$1292,$B1239-$C1239*1+const_one)</f>
        <v>30000000</v>
      </c>
      <c r="AM1239" s="5" t="n">
        <f aca="false">INDEX($AF$1165:$AF$1292,$B1239-$D1239*2+const_one)</f>
        <v>300000000</v>
      </c>
      <c r="AN1239" s="5" t="n">
        <f aca="false">INDEX($AG$1165:$AG$1292,$B1239-$E1239*4+const_one)</f>
        <v>100000000</v>
      </c>
      <c r="AO1239" s="5" t="n">
        <f aca="false">INDEX($AH$1165:$AH$1292,$B1239-$F1239*8+const_one)</f>
        <v>60000000</v>
      </c>
      <c r="AP1239" s="5" t="n">
        <f aca="false">INDEX($AI$1165:$AI$1292,$B1239-$G1239*16+const_one)</f>
        <v>30000000</v>
      </c>
      <c r="AQ1239" s="5" t="n">
        <f aca="false">INDEX($AJ$1165:$AJ$1292,$B1239-$H1239*32+const_one)</f>
        <v>15000000</v>
      </c>
      <c r="AR1239" s="5" t="n">
        <f aca="false">INDEX($AK$1165:$AK$1292,$B1239-$I1239*64+const_one)</f>
        <v>5000000</v>
      </c>
      <c r="AS1239" s="5" t="n">
        <f aca="false">INDEX($AE$1165:$AE$1292,$B1239+(const_one-$C1239)*1+const_one)</f>
        <v>44459480.6609154</v>
      </c>
      <c r="AT1239" s="5" t="n">
        <f aca="false">INDEX($AF$1165:$AF$1292,$B1239+(const_one-$D1239)*2+const_one)</f>
        <v>441564838.028566</v>
      </c>
      <c r="AU1239" s="5" t="n">
        <f aca="false">INDEX($AG$1165:$AG$1292,$B1239+(const_one-$E1239)*4+const_one)</f>
        <v>123226891.881304</v>
      </c>
      <c r="AV1239" s="5" t="n">
        <f aca="false">INDEX($AH$1165:$AH$1292,$B1239+(const_one-$F1239)*8+const_one)</f>
        <v>173611436.504289</v>
      </c>
      <c r="AW1239" s="5" t="n">
        <f aca="false">INDEX($AI$1165:$AI$1292,$B1239+(const_one-$G1239)*16+const_one)</f>
        <v>197163724.897855</v>
      </c>
      <c r="AX1239" s="5" t="n">
        <f aca="false">INDEX($AJ$1165:$AJ$1292,$B1239+(const_one-$H1239)*32+const_one)</f>
        <v>304411486.825159</v>
      </c>
      <c r="AY1239" s="5" t="n">
        <f aca="false">INDEX($AK$1165:$AK$1292,$B1239+(const_one-$I1239)*64+const_one)</f>
        <v>361690492.717268</v>
      </c>
      <c r="AZ1239" s="5" t="n">
        <f aca="false">--($C1239=--(AS1239&gt;AL1239))</f>
        <v>0</v>
      </c>
      <c r="BA1239" s="5" t="n">
        <f aca="false">--($D1239=--(AT1239&gt;AM1239))</f>
        <v>1</v>
      </c>
      <c r="BB1239" s="5" t="n">
        <f aca="false">--($E1239=--(AU1239&gt;AN1239))</f>
        <v>0</v>
      </c>
      <c r="BC1239" s="5" t="n">
        <f aca="false">--($F1239=--(AV1239&gt;AO1239))</f>
        <v>1</v>
      </c>
      <c r="BD1239" s="5" t="n">
        <f aca="false">--($G1239=--(AW1239&gt;AP1239))</f>
        <v>0</v>
      </c>
      <c r="BE1239" s="5" t="n">
        <f aca="false">--($H1239=--(AX1239&gt;AQ1239))</f>
        <v>0</v>
      </c>
      <c r="BF1239" s="5" t="n">
        <f aca="false">--($I1239=--(AY1239&gt;AR1239))</f>
        <v>1</v>
      </c>
      <c r="BG1239" s="5" t="n">
        <f aca="false">SUM(AZ1239:BF1239)</f>
        <v>3</v>
      </c>
      <c r="BH1239" s="5" t="n">
        <f aca="false">SUM(AE1239:AK1239)+AB1239+AC1239+AD1239</f>
        <v>2000000000</v>
      </c>
    </row>
    <row r="1240" customFormat="false" ht="15" hidden="true" customHeight="false" outlineLevel="0" collapsed="false">
      <c r="A1240" s="5" t="n">
        <f aca="false">sensitivity_exit_usd</f>
        <v>2000000000</v>
      </c>
      <c r="B1240" s="2" t="n">
        <f aca="false">ROW()-ROW($B$1165)</f>
        <v>75</v>
      </c>
      <c r="C1240" s="2" t="n">
        <f aca="false">MOD(QUOTIENT($B1240,1),2)</f>
        <v>1</v>
      </c>
      <c r="D1240" s="2" t="n">
        <f aca="false">MOD(QUOTIENT($B1240,2),2)</f>
        <v>1</v>
      </c>
      <c r="E1240" s="2" t="n">
        <f aca="false">MOD(QUOTIENT($B1240,4),2)</f>
        <v>0</v>
      </c>
      <c r="F1240" s="2" t="n">
        <f aca="false">MOD(QUOTIENT($B1240,8),2)</f>
        <v>1</v>
      </c>
      <c r="G1240" s="2" t="n">
        <f aca="false">MOD(QUOTIENT($B1240,16),2)</f>
        <v>0</v>
      </c>
      <c r="H1240" s="2" t="n">
        <f aca="false">MOD(QUOTIENT($B1240,32),2)</f>
        <v>0</v>
      </c>
      <c r="I1240" s="2" t="n">
        <f aca="false">MOD(QUOTIENT($B1240,64),2)</f>
        <v>1</v>
      </c>
      <c r="J1240" s="5" t="n">
        <f aca="false">IF($C1240=const_zero,MIN(class_series_f_invested_usd,MAX(const_zero,$A1240)),const_zero)</f>
        <v>0</v>
      </c>
      <c r="K1240" s="5" t="n">
        <f aca="false">IF($D1240=const_zero,MIN(class_series_e_invested_usd,MAX(const_zero,$A1240-SUM($J1240:$J1240))),const_zero)</f>
        <v>0</v>
      </c>
      <c r="L1240" s="5" t="n">
        <f aca="false">IF($E1240=const_zero,MIN(class_series_d_invested_usd,MAX(const_zero,$A1240-SUM($J1240:$K1240))),const_zero)</f>
        <v>100000000</v>
      </c>
      <c r="M1240" s="5" t="n">
        <f aca="false">IF($F1240=const_zero,MIN(class_series_c_invested_usd,MAX(const_zero,$A1240-SUM($J1240:$L1240))),const_zero)</f>
        <v>0</v>
      </c>
      <c r="N1240" s="5" t="n">
        <f aca="false">IF($G1240=const_zero,MIN(class_series_b_invested_usd,MAX(const_zero,$A1240-SUM($J1240:$M1240))),const_zero)</f>
        <v>30000000</v>
      </c>
      <c r="O1240" s="5" t="n">
        <f aca="false">IF($H1240=const_zero,MIN(class_series_a_invested_usd,MAX(const_zero,$A1240-SUM($J1240:$N1240))),const_zero)</f>
        <v>15000000</v>
      </c>
      <c r="P1240" s="5" t="n">
        <f aca="false">IF($I1240=const_zero,MIN(class_seed_invested_usd,MAX(const_zero,$A1240-SUM($J1240:$O1240))),const_zero)</f>
        <v>0</v>
      </c>
      <c r="Q1240" s="5" t="n">
        <f aca="false">MAX(const_zero,$A1240-SUM($J1240:$P1240))</f>
        <v>1855000000</v>
      </c>
      <c r="R1240" s="9" t="n">
        <f aca="false">common_rsa_total+Sensitivity!$AE$1110+Sensitivity!$AJ$1110+IF($C1240=const_one,Sensitivity!$D$1110,const_zero)+IF($D1240=const_one,Sensitivity!$Y$1110,const_zero)+IF($E1240=const_one,Sensitivity!$V$1110,const_zero)+IF($F1240=const_one,Sensitivity!$S$1110,const_zero)+IF($G1240=const_one,Sensitivity!$P$1110,const_zero)+IF($H1240=const_one,Sensitivity!$M$1110,const_zero)+IF($I1240=const_one,Sensitivity!$J$1110,const_zero)</f>
        <v>23382821.010658</v>
      </c>
      <c r="S1240" s="23" t="b">
        <f aca="false">IF($R1240&gt;const_zero,--($Q1240&gt;option_strike_usd*$R1240),const_zero)</f>
        <v>1</v>
      </c>
      <c r="T1240" s="7" t="n">
        <f aca="false">IF($R1240&gt;const_zero,IF($S1240=const_one,($Q1240+option_strike_usd*pre_f_options_issued)/($R1240+pre_f_options_issued),$Q1240/$R1240),const_zero)</f>
        <v>71.7657476066895</v>
      </c>
      <c r="U1240" s="5" t="n">
        <f aca="false">IF($C1240=const_one,Sensitivity!$D$1110*$T1240,const_zero)</f>
        <v>44459480.6609154</v>
      </c>
      <c r="V1240" s="5" t="n">
        <f aca="false">IF($D1240=const_one,Sensitivity!$Y$1110*$T1240,const_zero)</f>
        <v>438071104.383688</v>
      </c>
      <c r="W1240" s="5" t="n">
        <f aca="false">IF($E1240=const_one,Sensitivity!$V$1110*$T1240,const_zero)</f>
        <v>0</v>
      </c>
      <c r="X1240" s="5" t="n">
        <f aca="false">IF($F1240=const_one,Sensitivity!$S$1110*$T1240,const_zero)</f>
        <v>172237794.256055</v>
      </c>
      <c r="Y1240" s="5" t="n">
        <f aca="false">IF($G1240=const_one,Sensitivity!$P$1110*$T1240,const_zero)</f>
        <v>0</v>
      </c>
      <c r="Z1240" s="5" t="n">
        <f aca="false">IF($H1240=const_one,Sensitivity!$M$1110*$T1240,const_zero)</f>
        <v>0</v>
      </c>
      <c r="AA1240" s="5" t="n">
        <f aca="false">IF($I1240=const_one,Sensitivity!$J$1110*$T1240,const_zero)</f>
        <v>358828738.033448</v>
      </c>
      <c r="AB1240" s="5" t="n">
        <f aca="false">(Sensitivity!$AE$1110+Sensitivity!$AJ$1110)*$T1240</f>
        <v>18596785.1889644</v>
      </c>
      <c r="AC1240" s="5" t="n">
        <f aca="false">common_rsa_total*$T1240</f>
        <v>645891728.460206</v>
      </c>
      <c r="AD1240" s="5" t="n">
        <f aca="false">IF($S1240=const_one,pre_f_options_issued*($T1240-option_strike_usd),const_zero)</f>
        <v>176914369.016724</v>
      </c>
      <c r="AE1240" s="5" t="n">
        <f aca="false">J1240+U1240</f>
        <v>44459480.6609154</v>
      </c>
      <c r="AF1240" s="5" t="n">
        <f aca="false">K1240+V1240</f>
        <v>438071104.383688</v>
      </c>
      <c r="AG1240" s="5" t="n">
        <f aca="false">L1240+W1240</f>
        <v>100000000</v>
      </c>
      <c r="AH1240" s="5" t="n">
        <f aca="false">M1240+X1240</f>
        <v>172237794.256055</v>
      </c>
      <c r="AI1240" s="5" t="n">
        <f aca="false">N1240+Y1240</f>
        <v>30000000</v>
      </c>
      <c r="AJ1240" s="5" t="n">
        <f aca="false">O1240+Z1240</f>
        <v>15000000</v>
      </c>
      <c r="AK1240" s="5" t="n">
        <f aca="false">P1240+AA1240</f>
        <v>358828738.033448</v>
      </c>
      <c r="AL1240" s="5" t="n">
        <f aca="false">INDEX($AE$1165:$AE$1292,$B1240-$C1240*1+const_one)</f>
        <v>30000000</v>
      </c>
      <c r="AM1240" s="5" t="n">
        <f aca="false">INDEX($AF$1165:$AF$1292,$B1240-$D1240*2+const_one)</f>
        <v>300000000</v>
      </c>
      <c r="AN1240" s="5" t="n">
        <f aca="false">INDEX($AG$1165:$AG$1292,$B1240-$E1240*4+const_one)</f>
        <v>100000000</v>
      </c>
      <c r="AO1240" s="5" t="n">
        <f aca="false">INDEX($AH$1165:$AH$1292,$B1240-$F1240*8+const_one)</f>
        <v>60000000</v>
      </c>
      <c r="AP1240" s="5" t="n">
        <f aca="false">INDEX($AI$1165:$AI$1292,$B1240-$G1240*16+const_one)</f>
        <v>30000000</v>
      </c>
      <c r="AQ1240" s="5" t="n">
        <f aca="false">INDEX($AJ$1165:$AJ$1292,$B1240-$H1240*32+const_one)</f>
        <v>15000000</v>
      </c>
      <c r="AR1240" s="5" t="n">
        <f aca="false">INDEX($AK$1165:$AK$1292,$B1240-$I1240*64+const_one)</f>
        <v>5000000</v>
      </c>
      <c r="AS1240" s="5" t="n">
        <f aca="false">INDEX($AE$1165:$AE$1292,$B1240+(const_one-$C1240)*1+const_one)</f>
        <v>44459480.6609154</v>
      </c>
      <c r="AT1240" s="5" t="n">
        <f aca="false">INDEX($AF$1165:$AF$1292,$B1240+(const_one-$D1240)*2+const_one)</f>
        <v>438071104.383688</v>
      </c>
      <c r="AU1240" s="5" t="n">
        <f aca="false">INDEX($AG$1165:$AG$1292,$B1240+(const_one-$E1240)*4+const_one)</f>
        <v>122336663.094693</v>
      </c>
      <c r="AV1240" s="5" t="n">
        <f aca="false">INDEX($AH$1165:$AH$1292,$B1240+(const_one-$F1240)*8+const_one)</f>
        <v>172237794.256055</v>
      </c>
      <c r="AW1240" s="5" t="n">
        <f aca="false">INDEX($AI$1165:$AI$1292,$B1240+(const_one-$G1240)*16+const_one)</f>
        <v>196050794.273541</v>
      </c>
      <c r="AX1240" s="5" t="n">
        <f aca="false">INDEX($AJ$1165:$AJ$1292,$B1240+(const_one-$H1240)*32+const_one)</f>
        <v>303162071.779936</v>
      </c>
      <c r="AY1240" s="5" t="n">
        <f aca="false">INDEX($AK$1165:$AK$1292,$B1240+(const_one-$I1240)*64+const_one)</f>
        <v>358828738.033448</v>
      </c>
      <c r="AZ1240" s="5" t="n">
        <f aca="false">--($C1240=--(AS1240&gt;AL1240))</f>
        <v>1</v>
      </c>
      <c r="BA1240" s="5" t="n">
        <f aca="false">--($D1240=--(AT1240&gt;AM1240))</f>
        <v>1</v>
      </c>
      <c r="BB1240" s="5" t="n">
        <f aca="false">--($E1240=--(AU1240&gt;AN1240))</f>
        <v>0</v>
      </c>
      <c r="BC1240" s="5" t="n">
        <f aca="false">--($F1240=--(AV1240&gt;AO1240))</f>
        <v>1</v>
      </c>
      <c r="BD1240" s="5" t="n">
        <f aca="false">--($G1240=--(AW1240&gt;AP1240))</f>
        <v>0</v>
      </c>
      <c r="BE1240" s="5" t="n">
        <f aca="false">--($H1240=--(AX1240&gt;AQ1240))</f>
        <v>0</v>
      </c>
      <c r="BF1240" s="5" t="n">
        <f aca="false">--($I1240=--(AY1240&gt;AR1240))</f>
        <v>1</v>
      </c>
      <c r="BG1240" s="5" t="n">
        <f aca="false">SUM(AZ1240:BF1240)</f>
        <v>4</v>
      </c>
      <c r="BH1240" s="5" t="n">
        <f aca="false">SUM(AE1240:AK1240)+AB1240+AC1240+AD1240</f>
        <v>2000000000</v>
      </c>
    </row>
    <row r="1241" customFormat="false" ht="15" hidden="true" customHeight="false" outlineLevel="0" collapsed="false">
      <c r="A1241" s="5" t="n">
        <f aca="false">sensitivity_exit_usd</f>
        <v>2000000000</v>
      </c>
      <c r="B1241" s="2" t="n">
        <f aca="false">ROW()-ROW($B$1165)</f>
        <v>76</v>
      </c>
      <c r="C1241" s="2" t="n">
        <f aca="false">MOD(QUOTIENT($B1241,1),2)</f>
        <v>0</v>
      </c>
      <c r="D1241" s="2" t="n">
        <f aca="false">MOD(QUOTIENT($B1241,2),2)</f>
        <v>0</v>
      </c>
      <c r="E1241" s="2" t="n">
        <f aca="false">MOD(QUOTIENT($B1241,4),2)</f>
        <v>1</v>
      </c>
      <c r="F1241" s="2" t="n">
        <f aca="false">MOD(QUOTIENT($B1241,8),2)</f>
        <v>1</v>
      </c>
      <c r="G1241" s="2" t="n">
        <f aca="false">MOD(QUOTIENT($B1241,16),2)</f>
        <v>0</v>
      </c>
      <c r="H1241" s="2" t="n">
        <f aca="false">MOD(QUOTIENT($B1241,32),2)</f>
        <v>0</v>
      </c>
      <c r="I1241" s="2" t="n">
        <f aca="false">MOD(QUOTIENT($B1241,64),2)</f>
        <v>1</v>
      </c>
      <c r="J1241" s="5" t="n">
        <f aca="false">IF($C1241=const_zero,MIN(class_series_f_invested_usd,MAX(const_zero,$A1241)),const_zero)</f>
        <v>30000000</v>
      </c>
      <c r="K1241" s="5" t="n">
        <f aca="false">IF($D1241=const_zero,MIN(class_series_e_invested_usd,MAX(const_zero,$A1241-SUM($J1241:$J1241))),const_zero)</f>
        <v>300000000</v>
      </c>
      <c r="L1241" s="5" t="n">
        <f aca="false">IF($E1241=const_zero,MIN(class_series_d_invested_usd,MAX(const_zero,$A1241-SUM($J1241:$K1241))),const_zero)</f>
        <v>0</v>
      </c>
      <c r="M1241" s="5" t="n">
        <f aca="false">IF($F1241=const_zero,MIN(class_series_c_invested_usd,MAX(const_zero,$A1241-SUM($J1241:$L1241))),const_zero)</f>
        <v>0</v>
      </c>
      <c r="N1241" s="5" t="n">
        <f aca="false">IF($G1241=const_zero,MIN(class_series_b_invested_usd,MAX(const_zero,$A1241-SUM($J1241:$M1241))),const_zero)</f>
        <v>30000000</v>
      </c>
      <c r="O1241" s="5" t="n">
        <f aca="false">IF($H1241=const_zero,MIN(class_series_a_invested_usd,MAX(const_zero,$A1241-SUM($J1241:$N1241))),const_zero)</f>
        <v>15000000</v>
      </c>
      <c r="P1241" s="5" t="n">
        <f aca="false">IF($I1241=const_zero,MIN(class_seed_invested_usd,MAX(const_zero,$A1241-SUM($J1241:$O1241))),const_zero)</f>
        <v>0</v>
      </c>
      <c r="Q1241" s="5" t="n">
        <f aca="false">MAX(const_zero,$A1241-SUM($J1241:$P1241))</f>
        <v>1625000000</v>
      </c>
      <c r="R1241" s="9" t="n">
        <f aca="false">common_rsa_total+Sensitivity!$AE$1110+Sensitivity!$AJ$1110+IF($C1241=const_one,Sensitivity!$D$1110,const_zero)+IF($D1241=const_one,Sensitivity!$Y$1110,const_zero)+IF($E1241=const_one,Sensitivity!$V$1110,const_zero)+IF($F1241=const_one,Sensitivity!$S$1110,const_zero)+IF($G1241=const_one,Sensitivity!$P$1110,const_zero)+IF($H1241=const_one,Sensitivity!$M$1110,const_zero)+IF($I1241=const_one,Sensitivity!$J$1110,const_zero)</f>
        <v>18384546.5545552</v>
      </c>
      <c r="S1241" s="23" t="b">
        <f aca="false">IF($R1241&gt;const_zero,--($Q1241&gt;option_strike_usd*$R1241),const_zero)</f>
        <v>1</v>
      </c>
      <c r="T1241" s="7" t="n">
        <f aca="false">IF($R1241&gt;const_zero,IF($S1241=const_one,($Q1241+option_strike_usd*pre_f_options_issued)/($R1241+pre_f_options_issued),$Q1241/$R1241),const_zero)</f>
        <v>77.9284336266819</v>
      </c>
      <c r="U1241" s="5" t="n">
        <f aca="false">IF($C1241=const_one,Sensitivity!$D$1110*$T1241,const_zero)</f>
        <v>0</v>
      </c>
      <c r="V1241" s="5" t="n">
        <f aca="false">IF($D1241=const_one,Sensitivity!$Y$1110*$T1241,const_zero)</f>
        <v>0</v>
      </c>
      <c r="W1241" s="5" t="n">
        <f aca="false">IF($E1241=const_one,Sensitivity!$V$1110*$T1241,const_zero)</f>
        <v>134458871.531612</v>
      </c>
      <c r="X1241" s="5" t="n">
        <f aca="false">IF($F1241=const_one,Sensitivity!$S$1110*$T1241,const_zero)</f>
        <v>187028240.704037</v>
      </c>
      <c r="Y1241" s="5" t="n">
        <f aca="false">IF($G1241=const_one,Sensitivity!$P$1110*$T1241,const_zero)</f>
        <v>0</v>
      </c>
      <c r="Z1241" s="5" t="n">
        <f aca="false">IF($H1241=const_one,Sensitivity!$M$1110*$T1241,const_zero)</f>
        <v>0</v>
      </c>
      <c r="AA1241" s="5" t="n">
        <f aca="false">IF($I1241=const_one,Sensitivity!$J$1110*$T1241,const_zero)</f>
        <v>389642168.13341</v>
      </c>
      <c r="AB1241" s="5" t="n">
        <f aca="false">(Sensitivity!$AE$1110+Sensitivity!$AJ$1110)*$T1241</f>
        <v>20193732.9241002</v>
      </c>
      <c r="AC1241" s="5" t="n">
        <f aca="false">common_rsa_total*$T1241</f>
        <v>701355902.640137</v>
      </c>
      <c r="AD1241" s="5" t="n">
        <f aca="false">IF($S1241=const_one,pre_f_options_issued*($T1241-option_strike_usd),const_zero)</f>
        <v>192321084.066705</v>
      </c>
      <c r="AE1241" s="5" t="n">
        <f aca="false">J1241+U1241</f>
        <v>30000000</v>
      </c>
      <c r="AF1241" s="5" t="n">
        <f aca="false">K1241+V1241</f>
        <v>300000000</v>
      </c>
      <c r="AG1241" s="5" t="n">
        <f aca="false">L1241+W1241</f>
        <v>134458871.531612</v>
      </c>
      <c r="AH1241" s="5" t="n">
        <f aca="false">M1241+X1241</f>
        <v>187028240.704037</v>
      </c>
      <c r="AI1241" s="5" t="n">
        <f aca="false">N1241+Y1241</f>
        <v>30000000</v>
      </c>
      <c r="AJ1241" s="5" t="n">
        <f aca="false">O1241+Z1241</f>
        <v>15000000</v>
      </c>
      <c r="AK1241" s="5" t="n">
        <f aca="false">P1241+AA1241</f>
        <v>389642168.13341</v>
      </c>
      <c r="AL1241" s="5" t="n">
        <f aca="false">INDEX($AE$1165:$AE$1292,$B1241-$C1241*1+const_one)</f>
        <v>30000000</v>
      </c>
      <c r="AM1241" s="5" t="n">
        <f aca="false">INDEX($AF$1165:$AF$1292,$B1241-$D1241*2+const_one)</f>
        <v>300000000</v>
      </c>
      <c r="AN1241" s="5" t="n">
        <f aca="false">INDEX($AG$1165:$AG$1292,$B1241-$E1241*4+const_one)</f>
        <v>100000000</v>
      </c>
      <c r="AO1241" s="5" t="n">
        <f aca="false">INDEX($AH$1165:$AH$1292,$B1241-$F1241*8+const_one)</f>
        <v>60000000</v>
      </c>
      <c r="AP1241" s="5" t="n">
        <f aca="false">INDEX($AI$1165:$AI$1292,$B1241-$G1241*16+const_one)</f>
        <v>30000000</v>
      </c>
      <c r="AQ1241" s="5" t="n">
        <f aca="false">INDEX($AJ$1165:$AJ$1292,$B1241-$H1241*32+const_one)</f>
        <v>15000000</v>
      </c>
      <c r="AR1241" s="5" t="n">
        <f aca="false">INDEX($AK$1165:$AK$1292,$B1241-$I1241*64+const_one)</f>
        <v>5000000</v>
      </c>
      <c r="AS1241" s="5" t="n">
        <f aca="false">INDEX($AE$1165:$AE$1292,$B1241+(const_one-$C1241)*1+const_one)</f>
        <v>47750766.6371219</v>
      </c>
      <c r="AT1241" s="5" t="n">
        <f aca="false">INDEX($AF$1165:$AF$1292,$B1241+(const_one-$D1241)*2+const_one)</f>
        <v>435952701.912848</v>
      </c>
      <c r="AU1241" s="5" t="n">
        <f aca="false">INDEX($AG$1165:$AG$1292,$B1241+(const_one-$E1241)*4+const_one)</f>
        <v>134458871.531612</v>
      </c>
      <c r="AV1241" s="5" t="n">
        <f aca="false">INDEX($AH$1165:$AH$1292,$B1241+(const_one-$F1241)*8+const_one)</f>
        <v>187028240.704037</v>
      </c>
      <c r="AW1241" s="5" t="n">
        <f aca="false">INDEX($AI$1165:$AI$1292,$B1241+(const_one-$G1241)*16+const_one)</f>
        <v>208189005.750736</v>
      </c>
      <c r="AX1241" s="5" t="n">
        <f aca="false">INDEX($AJ$1165:$AJ$1292,$B1241+(const_one-$H1241)*32+const_one)</f>
        <v>317274246.341965</v>
      </c>
      <c r="AY1241" s="5" t="n">
        <f aca="false">INDEX($AK$1165:$AK$1292,$B1241+(const_one-$I1241)*64+const_one)</f>
        <v>389642168.13341</v>
      </c>
      <c r="AZ1241" s="5" t="n">
        <f aca="false">--($C1241=--(AS1241&gt;AL1241))</f>
        <v>0</v>
      </c>
      <c r="BA1241" s="5" t="n">
        <f aca="false">--($D1241=--(AT1241&gt;AM1241))</f>
        <v>0</v>
      </c>
      <c r="BB1241" s="5" t="n">
        <f aca="false">--($E1241=--(AU1241&gt;AN1241))</f>
        <v>1</v>
      </c>
      <c r="BC1241" s="5" t="n">
        <f aca="false">--($F1241=--(AV1241&gt;AO1241))</f>
        <v>1</v>
      </c>
      <c r="BD1241" s="5" t="n">
        <f aca="false">--($G1241=--(AW1241&gt;AP1241))</f>
        <v>0</v>
      </c>
      <c r="BE1241" s="5" t="n">
        <f aca="false">--($H1241=--(AX1241&gt;AQ1241))</f>
        <v>0</v>
      </c>
      <c r="BF1241" s="5" t="n">
        <f aca="false">--($I1241=--(AY1241&gt;AR1241))</f>
        <v>1</v>
      </c>
      <c r="BG1241" s="5" t="n">
        <f aca="false">SUM(AZ1241:BF1241)</f>
        <v>3</v>
      </c>
      <c r="BH1241" s="5" t="n">
        <f aca="false">SUM(AE1241:AK1241)+AB1241+AC1241+AD1241</f>
        <v>2000000000</v>
      </c>
    </row>
    <row r="1242" customFormat="false" ht="15" hidden="true" customHeight="false" outlineLevel="0" collapsed="false">
      <c r="A1242" s="5" t="n">
        <f aca="false">sensitivity_exit_usd</f>
        <v>2000000000</v>
      </c>
      <c r="B1242" s="2" t="n">
        <f aca="false">ROW()-ROW($B$1165)</f>
        <v>77</v>
      </c>
      <c r="C1242" s="2" t="n">
        <f aca="false">MOD(QUOTIENT($B1242,1),2)</f>
        <v>1</v>
      </c>
      <c r="D1242" s="2" t="n">
        <f aca="false">MOD(QUOTIENT($B1242,2),2)</f>
        <v>0</v>
      </c>
      <c r="E1242" s="2" t="n">
        <f aca="false">MOD(QUOTIENT($B1242,4),2)</f>
        <v>1</v>
      </c>
      <c r="F1242" s="2" t="n">
        <f aca="false">MOD(QUOTIENT($B1242,8),2)</f>
        <v>1</v>
      </c>
      <c r="G1242" s="2" t="n">
        <f aca="false">MOD(QUOTIENT($B1242,16),2)</f>
        <v>0</v>
      </c>
      <c r="H1242" s="2" t="n">
        <f aca="false">MOD(QUOTIENT($B1242,32),2)</f>
        <v>0</v>
      </c>
      <c r="I1242" s="2" t="n">
        <f aca="false">MOD(QUOTIENT($B1242,64),2)</f>
        <v>1</v>
      </c>
      <c r="J1242" s="5" t="n">
        <f aca="false">IF($C1242=const_zero,MIN(class_series_f_invested_usd,MAX(const_zero,$A1242)),const_zero)</f>
        <v>0</v>
      </c>
      <c r="K1242" s="5" t="n">
        <f aca="false">IF($D1242=const_zero,MIN(class_series_e_invested_usd,MAX(const_zero,$A1242-SUM($J1242:$J1242))),const_zero)</f>
        <v>300000000</v>
      </c>
      <c r="L1242" s="5" t="n">
        <f aca="false">IF($E1242=const_zero,MIN(class_series_d_invested_usd,MAX(const_zero,$A1242-SUM($J1242:$K1242))),const_zero)</f>
        <v>0</v>
      </c>
      <c r="M1242" s="5" t="n">
        <f aca="false">IF($F1242=const_zero,MIN(class_series_c_invested_usd,MAX(const_zero,$A1242-SUM($J1242:$L1242))),const_zero)</f>
        <v>0</v>
      </c>
      <c r="N1242" s="5" t="n">
        <f aca="false">IF($G1242=const_zero,MIN(class_series_b_invested_usd,MAX(const_zero,$A1242-SUM($J1242:$M1242))),const_zero)</f>
        <v>30000000</v>
      </c>
      <c r="O1242" s="5" t="n">
        <f aca="false">IF($H1242=const_zero,MIN(class_series_a_invested_usd,MAX(const_zero,$A1242-SUM($J1242:$N1242))),const_zero)</f>
        <v>15000000</v>
      </c>
      <c r="P1242" s="5" t="n">
        <f aca="false">IF($I1242=const_zero,MIN(class_seed_invested_usd,MAX(const_zero,$A1242-SUM($J1242:$O1242))),const_zero)</f>
        <v>0</v>
      </c>
      <c r="Q1242" s="5" t="n">
        <f aca="false">MAX(const_zero,$A1242-SUM($J1242:$P1242))</f>
        <v>1655000000</v>
      </c>
      <c r="R1242" s="9" t="n">
        <f aca="false">common_rsa_total+Sensitivity!$AE$1110+Sensitivity!$AJ$1110+IF($C1242=const_one,Sensitivity!$D$1110,const_zero)+IF($D1242=const_one,Sensitivity!$Y$1110,const_zero)+IF($E1242=const_one,Sensitivity!$V$1110,const_zero)+IF($F1242=const_one,Sensitivity!$S$1110,const_zero)+IF($G1242=const_one,Sensitivity!$P$1110,const_zero)+IF($H1242=const_one,Sensitivity!$M$1110,const_zero)+IF($I1242=const_one,Sensitivity!$J$1110,const_zero)</f>
        <v>19004054.9153483</v>
      </c>
      <c r="S1242" s="23" t="b">
        <f aca="false">IF($R1242&gt;const_zero,--($Q1242&gt;option_strike_usd*$R1242),const_zero)</f>
        <v>1</v>
      </c>
      <c r="T1242" s="7" t="n">
        <f aca="false">IF($R1242&gt;const_zero,IF($S1242=const_one,($Q1242+option_strike_usd*pre_f_options_issued)/($R1242+pre_f_options_issued),$Q1242/$R1242),const_zero)</f>
        <v>77.0784861982926</v>
      </c>
      <c r="U1242" s="5" t="n">
        <f aca="false">IF($C1242=const_one,Sensitivity!$D$1110*$T1242,const_zero)</f>
        <v>47750766.6371219</v>
      </c>
      <c r="V1242" s="5" t="n">
        <f aca="false">IF($D1242=const_one,Sensitivity!$Y$1110*$T1242,const_zero)</f>
        <v>0</v>
      </c>
      <c r="W1242" s="5" t="n">
        <f aca="false">IF($E1242=const_one,Sensitivity!$V$1110*$T1242,const_zero)</f>
        <v>132992359.672412</v>
      </c>
      <c r="X1242" s="5" t="n">
        <f aca="false">IF($F1242=const_one,Sensitivity!$S$1110*$T1242,const_zero)</f>
        <v>184988366.875902</v>
      </c>
      <c r="Y1242" s="5" t="n">
        <f aca="false">IF($G1242=const_one,Sensitivity!$P$1110*$T1242,const_zero)</f>
        <v>0</v>
      </c>
      <c r="Z1242" s="5" t="n">
        <f aca="false">IF($H1242=const_one,Sensitivity!$M$1110*$T1242,const_zero)</f>
        <v>0</v>
      </c>
      <c r="AA1242" s="5" t="n">
        <f aca="false">IF($I1242=const_one,Sensitivity!$J$1110*$T1242,const_zero)</f>
        <v>385392430.991463</v>
      </c>
      <c r="AB1242" s="5" t="n">
        <f aca="false">(Sensitivity!$AE$1110+Sensitivity!$AJ$1110)*$T1242</f>
        <v>19973484.5427374</v>
      </c>
      <c r="AC1242" s="5" t="n">
        <f aca="false">common_rsa_total*$T1242</f>
        <v>693706375.784633</v>
      </c>
      <c r="AD1242" s="5" t="n">
        <f aca="false">IF($S1242=const_one,pre_f_options_issued*($T1242-option_strike_usd),const_zero)</f>
        <v>190196215.495731</v>
      </c>
      <c r="AE1242" s="5" t="n">
        <f aca="false">J1242+U1242</f>
        <v>47750766.6371219</v>
      </c>
      <c r="AF1242" s="5" t="n">
        <f aca="false">K1242+V1242</f>
        <v>300000000</v>
      </c>
      <c r="AG1242" s="5" t="n">
        <f aca="false">L1242+W1242</f>
        <v>132992359.672412</v>
      </c>
      <c r="AH1242" s="5" t="n">
        <f aca="false">M1242+X1242</f>
        <v>184988366.875902</v>
      </c>
      <c r="AI1242" s="5" t="n">
        <f aca="false">N1242+Y1242</f>
        <v>30000000</v>
      </c>
      <c r="AJ1242" s="5" t="n">
        <f aca="false">O1242+Z1242</f>
        <v>15000000</v>
      </c>
      <c r="AK1242" s="5" t="n">
        <f aca="false">P1242+AA1242</f>
        <v>385392430.991463</v>
      </c>
      <c r="AL1242" s="5" t="n">
        <f aca="false">INDEX($AE$1165:$AE$1292,$B1242-$C1242*1+const_one)</f>
        <v>30000000</v>
      </c>
      <c r="AM1242" s="5" t="n">
        <f aca="false">INDEX($AF$1165:$AF$1292,$B1242-$D1242*2+const_one)</f>
        <v>300000000</v>
      </c>
      <c r="AN1242" s="5" t="n">
        <f aca="false">INDEX($AG$1165:$AG$1292,$B1242-$E1242*4+const_one)</f>
        <v>100000000</v>
      </c>
      <c r="AO1242" s="5" t="n">
        <f aca="false">INDEX($AH$1165:$AH$1292,$B1242-$F1242*8+const_one)</f>
        <v>60000000</v>
      </c>
      <c r="AP1242" s="5" t="n">
        <f aca="false">INDEX($AI$1165:$AI$1292,$B1242-$G1242*16+const_one)</f>
        <v>30000000</v>
      </c>
      <c r="AQ1242" s="5" t="n">
        <f aca="false">INDEX($AJ$1165:$AJ$1292,$B1242-$H1242*32+const_one)</f>
        <v>15000000</v>
      </c>
      <c r="AR1242" s="5" t="n">
        <f aca="false">INDEX($AK$1165:$AK$1292,$B1242-$I1242*64+const_one)</f>
        <v>5000000</v>
      </c>
      <c r="AS1242" s="5" t="n">
        <f aca="false">INDEX($AE$1165:$AE$1292,$B1242+(const_one-$C1242)*1+const_one)</f>
        <v>47750766.6371219</v>
      </c>
      <c r="AT1242" s="5" t="n">
        <f aca="false">INDEX($AF$1165:$AF$1292,$B1242+(const_one-$D1242)*2+const_one)</f>
        <v>432803246.149428</v>
      </c>
      <c r="AU1242" s="5" t="n">
        <f aca="false">INDEX($AG$1165:$AG$1292,$B1242+(const_one-$E1242)*4+const_one)</f>
        <v>132992359.672412</v>
      </c>
      <c r="AV1242" s="5" t="n">
        <f aca="false">INDEX($AH$1165:$AH$1292,$B1242+(const_one-$F1242)*8+const_one)</f>
        <v>184988366.875902</v>
      </c>
      <c r="AW1242" s="5" t="n">
        <f aca="false">INDEX($AI$1165:$AI$1292,$B1242+(const_one-$G1242)*16+const_one)</f>
        <v>206598459.621843</v>
      </c>
      <c r="AX1242" s="5" t="n">
        <f aca="false">INDEX($AJ$1165:$AJ$1292,$B1242+(const_one-$H1242)*32+const_one)</f>
        <v>315517758.573513</v>
      </c>
      <c r="AY1242" s="5" t="n">
        <f aca="false">INDEX($AK$1165:$AK$1292,$B1242+(const_one-$I1242)*64+const_one)</f>
        <v>385392430.991463</v>
      </c>
      <c r="AZ1242" s="5" t="n">
        <f aca="false">--($C1242=--(AS1242&gt;AL1242))</f>
        <v>1</v>
      </c>
      <c r="BA1242" s="5" t="n">
        <f aca="false">--($D1242=--(AT1242&gt;AM1242))</f>
        <v>0</v>
      </c>
      <c r="BB1242" s="5" t="n">
        <f aca="false">--($E1242=--(AU1242&gt;AN1242))</f>
        <v>1</v>
      </c>
      <c r="BC1242" s="5" t="n">
        <f aca="false">--($F1242=--(AV1242&gt;AO1242))</f>
        <v>1</v>
      </c>
      <c r="BD1242" s="5" t="n">
        <f aca="false">--($G1242=--(AW1242&gt;AP1242))</f>
        <v>0</v>
      </c>
      <c r="BE1242" s="5" t="n">
        <f aca="false">--($H1242=--(AX1242&gt;AQ1242))</f>
        <v>0</v>
      </c>
      <c r="BF1242" s="5" t="n">
        <f aca="false">--($I1242=--(AY1242&gt;AR1242))</f>
        <v>1</v>
      </c>
      <c r="BG1242" s="5" t="n">
        <f aca="false">SUM(AZ1242:BF1242)</f>
        <v>4</v>
      </c>
      <c r="BH1242" s="5" t="n">
        <f aca="false">SUM(AE1242:AK1242)+AB1242+AC1242+AD1242</f>
        <v>2000000000</v>
      </c>
    </row>
    <row r="1243" customFormat="false" ht="15" hidden="true" customHeight="false" outlineLevel="0" collapsed="false">
      <c r="A1243" s="5" t="n">
        <f aca="false">sensitivity_exit_usd</f>
        <v>2000000000</v>
      </c>
      <c r="B1243" s="2" t="n">
        <f aca="false">ROW()-ROW($B$1165)</f>
        <v>78</v>
      </c>
      <c r="C1243" s="2" t="n">
        <f aca="false">MOD(QUOTIENT($B1243,1),2)</f>
        <v>0</v>
      </c>
      <c r="D1243" s="2" t="n">
        <f aca="false">MOD(QUOTIENT($B1243,2),2)</f>
        <v>1</v>
      </c>
      <c r="E1243" s="2" t="n">
        <f aca="false">MOD(QUOTIENT($B1243,4),2)</f>
        <v>1</v>
      </c>
      <c r="F1243" s="2" t="n">
        <f aca="false">MOD(QUOTIENT($B1243,8),2)</f>
        <v>1</v>
      </c>
      <c r="G1243" s="2" t="n">
        <f aca="false">MOD(QUOTIENT($B1243,16),2)</f>
        <v>0</v>
      </c>
      <c r="H1243" s="2" t="n">
        <f aca="false">MOD(QUOTIENT($B1243,32),2)</f>
        <v>0</v>
      </c>
      <c r="I1243" s="2" t="n">
        <f aca="false">MOD(QUOTIENT($B1243,64),2)</f>
        <v>1</v>
      </c>
      <c r="J1243" s="5" t="n">
        <f aca="false">IF($C1243=const_zero,MIN(class_series_f_invested_usd,MAX(const_zero,$A1243)),const_zero)</f>
        <v>30000000</v>
      </c>
      <c r="K1243" s="5" t="n">
        <f aca="false">IF($D1243=const_zero,MIN(class_series_e_invested_usd,MAX(const_zero,$A1243-SUM($J1243:$J1243))),const_zero)</f>
        <v>0</v>
      </c>
      <c r="L1243" s="5" t="n">
        <f aca="false">IF($E1243=const_zero,MIN(class_series_d_invested_usd,MAX(const_zero,$A1243-SUM($J1243:$K1243))),const_zero)</f>
        <v>0</v>
      </c>
      <c r="M1243" s="5" t="n">
        <f aca="false">IF($F1243=const_zero,MIN(class_series_c_invested_usd,MAX(const_zero,$A1243-SUM($J1243:$L1243))),const_zero)</f>
        <v>0</v>
      </c>
      <c r="N1243" s="5" t="n">
        <f aca="false">IF($G1243=const_zero,MIN(class_series_b_invested_usd,MAX(const_zero,$A1243-SUM($J1243:$M1243))),const_zero)</f>
        <v>30000000</v>
      </c>
      <c r="O1243" s="5" t="n">
        <f aca="false">IF($H1243=const_zero,MIN(class_series_a_invested_usd,MAX(const_zero,$A1243-SUM($J1243:$N1243))),const_zero)</f>
        <v>15000000</v>
      </c>
      <c r="P1243" s="5" t="n">
        <f aca="false">IF($I1243=const_zero,MIN(class_seed_invested_usd,MAX(const_zero,$A1243-SUM($J1243:$O1243))),const_zero)</f>
        <v>0</v>
      </c>
      <c r="Q1243" s="5" t="n">
        <f aca="false">MAX(const_zero,$A1243-SUM($J1243:$P1243))</f>
        <v>1925000000</v>
      </c>
      <c r="R1243" s="9" t="n">
        <f aca="false">common_rsa_total+Sensitivity!$AE$1110+Sensitivity!$AJ$1110+IF($C1243=const_one,Sensitivity!$D$1110,const_zero)+IF($D1243=const_one,Sensitivity!$Y$1110,const_zero)+IF($E1243=const_one,Sensitivity!$V$1110,const_zero)+IF($F1243=const_one,Sensitivity!$S$1110,const_zero)+IF($G1243=const_one,Sensitivity!$P$1110,const_zero)+IF($H1243=const_one,Sensitivity!$M$1110,const_zero)+IF($I1243=const_one,Sensitivity!$J$1110,const_zero)</f>
        <v>24488727.4346113</v>
      </c>
      <c r="S1243" s="23" t="b">
        <f aca="false">IF($R1243&gt;const_zero,--($Q1243&gt;option_strike_usd*$R1243),const_zero)</f>
        <v>1</v>
      </c>
      <c r="T1243" s="7" t="n">
        <f aca="false">IF($R1243&gt;const_zero,IF($S1243=const_one,($Q1243+option_strike_usd*pre_f_options_issued)/($R1243+pre_f_options_issued),$Q1243/$R1243),const_zero)</f>
        <v>71.4187063717612</v>
      </c>
      <c r="U1243" s="5" t="n">
        <f aca="false">IF($C1243=const_one,Sensitivity!$D$1110*$T1243,const_zero)</f>
        <v>0</v>
      </c>
      <c r="V1243" s="5" t="n">
        <f aca="false">IF($D1243=const_one,Sensitivity!$Y$1110*$T1243,const_zero)</f>
        <v>435952701.912848</v>
      </c>
      <c r="W1243" s="5" t="n">
        <f aca="false">IF($E1243=const_one,Sensitivity!$V$1110*$T1243,const_zero)</f>
        <v>123226891.881304</v>
      </c>
      <c r="X1243" s="5" t="n">
        <f aca="false">IF($F1243=const_one,Sensitivity!$S$1110*$T1243,const_zero)</f>
        <v>171404895.292227</v>
      </c>
      <c r="Y1243" s="5" t="n">
        <f aca="false">IF($G1243=const_one,Sensitivity!$P$1110*$T1243,const_zero)</f>
        <v>0</v>
      </c>
      <c r="Z1243" s="5" t="n">
        <f aca="false">IF($H1243=const_one,Sensitivity!$M$1110*$T1243,const_zero)</f>
        <v>0</v>
      </c>
      <c r="AA1243" s="5" t="n">
        <f aca="false">IF($I1243=const_one,Sensitivity!$J$1110*$T1243,const_zero)</f>
        <v>357093531.858806</v>
      </c>
      <c r="AB1243" s="5" t="n">
        <f aca="false">(Sensitivity!$AE$1110+Sensitivity!$AJ$1110)*$T1243</f>
        <v>18506855.7795609</v>
      </c>
      <c r="AC1243" s="5" t="n">
        <f aca="false">common_rsa_total*$T1243</f>
        <v>642768357.345851</v>
      </c>
      <c r="AD1243" s="5" t="n">
        <f aca="false">IF($S1243=const_one,pre_f_options_issued*($T1243-option_strike_usd),const_zero)</f>
        <v>176046765.929403</v>
      </c>
      <c r="AE1243" s="5" t="n">
        <f aca="false">J1243+U1243</f>
        <v>30000000</v>
      </c>
      <c r="AF1243" s="5" t="n">
        <f aca="false">K1243+V1243</f>
        <v>435952701.912848</v>
      </c>
      <c r="AG1243" s="5" t="n">
        <f aca="false">L1243+W1243</f>
        <v>123226891.881304</v>
      </c>
      <c r="AH1243" s="5" t="n">
        <f aca="false">M1243+X1243</f>
        <v>171404895.292227</v>
      </c>
      <c r="AI1243" s="5" t="n">
        <f aca="false">N1243+Y1243</f>
        <v>30000000</v>
      </c>
      <c r="AJ1243" s="5" t="n">
        <f aca="false">O1243+Z1243</f>
        <v>15000000</v>
      </c>
      <c r="AK1243" s="5" t="n">
        <f aca="false">P1243+AA1243</f>
        <v>357093531.858806</v>
      </c>
      <c r="AL1243" s="5" t="n">
        <f aca="false">INDEX($AE$1165:$AE$1292,$B1243-$C1243*1+const_one)</f>
        <v>30000000</v>
      </c>
      <c r="AM1243" s="5" t="n">
        <f aca="false">INDEX($AF$1165:$AF$1292,$B1243-$D1243*2+const_one)</f>
        <v>300000000</v>
      </c>
      <c r="AN1243" s="5" t="n">
        <f aca="false">INDEX($AG$1165:$AG$1292,$B1243-$E1243*4+const_one)</f>
        <v>100000000</v>
      </c>
      <c r="AO1243" s="5" t="n">
        <f aca="false">INDEX($AH$1165:$AH$1292,$B1243-$F1243*8+const_one)</f>
        <v>60000000</v>
      </c>
      <c r="AP1243" s="5" t="n">
        <f aca="false">INDEX($AI$1165:$AI$1292,$B1243-$G1243*16+const_one)</f>
        <v>30000000</v>
      </c>
      <c r="AQ1243" s="5" t="n">
        <f aca="false">INDEX($AJ$1165:$AJ$1292,$B1243-$H1243*32+const_one)</f>
        <v>15000000</v>
      </c>
      <c r="AR1243" s="5" t="n">
        <f aca="false">INDEX($AK$1165:$AK$1292,$B1243-$I1243*64+const_one)</f>
        <v>5000000</v>
      </c>
      <c r="AS1243" s="5" t="n">
        <f aca="false">INDEX($AE$1165:$AE$1292,$B1243+(const_one-$C1243)*1+const_one)</f>
        <v>43924850.0063324</v>
      </c>
      <c r="AT1243" s="5" t="n">
        <f aca="false">INDEX($AF$1165:$AF$1292,$B1243+(const_one-$D1243)*2+const_one)</f>
        <v>435952701.912848</v>
      </c>
      <c r="AU1243" s="5" t="n">
        <f aca="false">INDEX($AG$1165:$AG$1292,$B1243+(const_one-$E1243)*4+const_one)</f>
        <v>123226891.881304</v>
      </c>
      <c r="AV1243" s="5" t="n">
        <f aca="false">INDEX($AH$1165:$AH$1292,$B1243+(const_one-$F1243)*8+const_one)</f>
        <v>171404895.292227</v>
      </c>
      <c r="AW1243" s="5" t="n">
        <f aca="false">INDEX($AI$1165:$AI$1292,$B1243+(const_one-$G1243)*16+const_one)</f>
        <v>195823581.137434</v>
      </c>
      <c r="AX1243" s="5" t="n">
        <f aca="false">INDEX($AJ$1165:$AJ$1292,$B1243+(const_one-$H1243)*32+const_one)</f>
        <v>303622581.418829</v>
      </c>
      <c r="AY1243" s="5" t="n">
        <f aca="false">INDEX($AK$1165:$AK$1292,$B1243+(const_one-$I1243)*64+const_one)</f>
        <v>357093531.858806</v>
      </c>
      <c r="AZ1243" s="5" t="n">
        <f aca="false">--($C1243=--(AS1243&gt;AL1243))</f>
        <v>0</v>
      </c>
      <c r="BA1243" s="5" t="n">
        <f aca="false">--($D1243=--(AT1243&gt;AM1243))</f>
        <v>1</v>
      </c>
      <c r="BB1243" s="5" t="n">
        <f aca="false">--($E1243=--(AU1243&gt;AN1243))</f>
        <v>1</v>
      </c>
      <c r="BC1243" s="5" t="n">
        <f aca="false">--($F1243=--(AV1243&gt;AO1243))</f>
        <v>1</v>
      </c>
      <c r="BD1243" s="5" t="n">
        <f aca="false">--($G1243=--(AW1243&gt;AP1243))</f>
        <v>0</v>
      </c>
      <c r="BE1243" s="5" t="n">
        <f aca="false">--($H1243=--(AX1243&gt;AQ1243))</f>
        <v>0</v>
      </c>
      <c r="BF1243" s="5" t="n">
        <f aca="false">--($I1243=--(AY1243&gt;AR1243))</f>
        <v>1</v>
      </c>
      <c r="BG1243" s="5" t="n">
        <f aca="false">SUM(AZ1243:BF1243)</f>
        <v>4</v>
      </c>
      <c r="BH1243" s="5" t="n">
        <f aca="false">SUM(AE1243:AK1243)+AB1243+AC1243+AD1243</f>
        <v>2000000000</v>
      </c>
    </row>
    <row r="1244" customFormat="false" ht="15" hidden="true" customHeight="false" outlineLevel="0" collapsed="false">
      <c r="A1244" s="5" t="n">
        <f aca="false">sensitivity_exit_usd</f>
        <v>2000000000</v>
      </c>
      <c r="B1244" s="2" t="n">
        <f aca="false">ROW()-ROW($B$1165)</f>
        <v>79</v>
      </c>
      <c r="C1244" s="2" t="n">
        <f aca="false">MOD(QUOTIENT($B1244,1),2)</f>
        <v>1</v>
      </c>
      <c r="D1244" s="2" t="n">
        <f aca="false">MOD(QUOTIENT($B1244,2),2)</f>
        <v>1</v>
      </c>
      <c r="E1244" s="2" t="n">
        <f aca="false">MOD(QUOTIENT($B1244,4),2)</f>
        <v>1</v>
      </c>
      <c r="F1244" s="2" t="n">
        <f aca="false">MOD(QUOTIENT($B1244,8),2)</f>
        <v>1</v>
      </c>
      <c r="G1244" s="2" t="n">
        <f aca="false">MOD(QUOTIENT($B1244,16),2)</f>
        <v>0</v>
      </c>
      <c r="H1244" s="2" t="n">
        <f aca="false">MOD(QUOTIENT($B1244,32),2)</f>
        <v>0</v>
      </c>
      <c r="I1244" s="2" t="n">
        <f aca="false">MOD(QUOTIENT($B1244,64),2)</f>
        <v>1</v>
      </c>
      <c r="J1244" s="5" t="n">
        <f aca="false">IF($C1244=const_zero,MIN(class_series_f_invested_usd,MAX(const_zero,$A1244)),const_zero)</f>
        <v>0</v>
      </c>
      <c r="K1244" s="5" t="n">
        <f aca="false">IF($D1244=const_zero,MIN(class_series_e_invested_usd,MAX(const_zero,$A1244-SUM($J1244:$J1244))),const_zero)</f>
        <v>0</v>
      </c>
      <c r="L1244" s="5" t="n">
        <f aca="false">IF($E1244=const_zero,MIN(class_series_d_invested_usd,MAX(const_zero,$A1244-SUM($J1244:$K1244))),const_zero)</f>
        <v>0</v>
      </c>
      <c r="M1244" s="5" t="n">
        <f aca="false">IF($F1244=const_zero,MIN(class_series_c_invested_usd,MAX(const_zero,$A1244-SUM($J1244:$L1244))),const_zero)</f>
        <v>0</v>
      </c>
      <c r="N1244" s="5" t="n">
        <f aca="false">IF($G1244=const_zero,MIN(class_series_b_invested_usd,MAX(const_zero,$A1244-SUM($J1244:$M1244))),const_zero)</f>
        <v>30000000</v>
      </c>
      <c r="O1244" s="5" t="n">
        <f aca="false">IF($H1244=const_zero,MIN(class_series_a_invested_usd,MAX(const_zero,$A1244-SUM($J1244:$N1244))),const_zero)</f>
        <v>15000000</v>
      </c>
      <c r="P1244" s="5" t="n">
        <f aca="false">IF($I1244=const_zero,MIN(class_seed_invested_usd,MAX(const_zero,$A1244-SUM($J1244:$O1244))),const_zero)</f>
        <v>0</v>
      </c>
      <c r="Q1244" s="5" t="n">
        <f aca="false">MAX(const_zero,$A1244-SUM($J1244:$P1244))</f>
        <v>1955000000</v>
      </c>
      <c r="R1244" s="9" t="n">
        <f aca="false">common_rsa_total+Sensitivity!$AE$1110+Sensitivity!$AJ$1110+IF($C1244=const_one,Sensitivity!$D$1110,const_zero)+IF($D1244=const_one,Sensitivity!$Y$1110,const_zero)+IF($E1244=const_one,Sensitivity!$V$1110,const_zero)+IF($F1244=const_one,Sensitivity!$S$1110,const_zero)+IF($G1244=const_one,Sensitivity!$P$1110,const_zero)+IF($H1244=const_one,Sensitivity!$M$1110,const_zero)+IF($I1244=const_one,Sensitivity!$J$1110,const_zero)</f>
        <v>25108235.7954044</v>
      </c>
      <c r="S1244" s="23" t="b">
        <f aca="false">IF($R1244&gt;const_zero,--($Q1244&gt;option_strike_usd*$R1244),const_zero)</f>
        <v>1</v>
      </c>
      <c r="T1244" s="7" t="n">
        <f aca="false">IF($R1244&gt;const_zero,IF($S1244=const_one,($Q1244+option_strike_usd*pre_f_options_issued)/($R1244+pre_f_options_issued),$Q1244/$R1244),const_zero)</f>
        <v>70.9027557757181</v>
      </c>
      <c r="U1244" s="5" t="n">
        <f aca="false">IF($C1244=const_one,Sensitivity!$D$1110*$T1244,const_zero)</f>
        <v>43924850.0063324</v>
      </c>
      <c r="V1244" s="5" t="n">
        <f aca="false">IF($D1244=const_one,Sensitivity!$Y$1110*$T1244,const_zero)</f>
        <v>432803246.149428</v>
      </c>
      <c r="W1244" s="5" t="n">
        <f aca="false">IF($E1244=const_one,Sensitivity!$V$1110*$T1244,const_zero)</f>
        <v>122336663.094693</v>
      </c>
      <c r="X1244" s="5" t="n">
        <f aca="false">IF($F1244=const_one,Sensitivity!$S$1110*$T1244,const_zero)</f>
        <v>170166613.861723</v>
      </c>
      <c r="Y1244" s="5" t="n">
        <f aca="false">IF($G1244=const_one,Sensitivity!$P$1110*$T1244,const_zero)</f>
        <v>0</v>
      </c>
      <c r="Z1244" s="5" t="n">
        <f aca="false">IF($H1244=const_one,Sensitivity!$M$1110*$T1244,const_zero)</f>
        <v>0</v>
      </c>
      <c r="AA1244" s="5" t="n">
        <f aca="false">IF($I1244=const_one,Sensitivity!$J$1110*$T1244,const_zero)</f>
        <v>354513778.878591</v>
      </c>
      <c r="AB1244" s="5" t="n">
        <f aca="false">(Sensitivity!$AE$1110+Sensitivity!$AJ$1110)*$T1244</f>
        <v>18373156.5884744</v>
      </c>
      <c r="AC1244" s="5" t="n">
        <f aca="false">common_rsa_total*$T1244</f>
        <v>638124801.981463</v>
      </c>
      <c r="AD1244" s="5" t="n">
        <f aca="false">IF($S1244=const_one,pre_f_options_issued*($T1244-option_strike_usd),const_zero)</f>
        <v>174756889.439295</v>
      </c>
      <c r="AE1244" s="5" t="n">
        <f aca="false">J1244+U1244</f>
        <v>43924850.0063324</v>
      </c>
      <c r="AF1244" s="5" t="n">
        <f aca="false">K1244+V1244</f>
        <v>432803246.149428</v>
      </c>
      <c r="AG1244" s="5" t="n">
        <f aca="false">L1244+W1244</f>
        <v>122336663.094693</v>
      </c>
      <c r="AH1244" s="5" t="n">
        <f aca="false">M1244+X1244</f>
        <v>170166613.861723</v>
      </c>
      <c r="AI1244" s="5" t="n">
        <f aca="false">N1244+Y1244</f>
        <v>30000000</v>
      </c>
      <c r="AJ1244" s="5" t="n">
        <f aca="false">O1244+Z1244</f>
        <v>15000000</v>
      </c>
      <c r="AK1244" s="5" t="n">
        <f aca="false">P1244+AA1244</f>
        <v>354513778.878591</v>
      </c>
      <c r="AL1244" s="5" t="n">
        <f aca="false">INDEX($AE$1165:$AE$1292,$B1244-$C1244*1+const_one)</f>
        <v>30000000</v>
      </c>
      <c r="AM1244" s="5" t="n">
        <f aca="false">INDEX($AF$1165:$AF$1292,$B1244-$D1244*2+const_one)</f>
        <v>300000000</v>
      </c>
      <c r="AN1244" s="5" t="n">
        <f aca="false">INDEX($AG$1165:$AG$1292,$B1244-$E1244*4+const_one)</f>
        <v>100000000</v>
      </c>
      <c r="AO1244" s="5" t="n">
        <f aca="false">INDEX($AH$1165:$AH$1292,$B1244-$F1244*8+const_one)</f>
        <v>60000000</v>
      </c>
      <c r="AP1244" s="5" t="n">
        <f aca="false">INDEX($AI$1165:$AI$1292,$B1244-$G1244*16+const_one)</f>
        <v>30000000</v>
      </c>
      <c r="AQ1244" s="5" t="n">
        <f aca="false">INDEX($AJ$1165:$AJ$1292,$B1244-$H1244*32+const_one)</f>
        <v>15000000</v>
      </c>
      <c r="AR1244" s="5" t="n">
        <f aca="false">INDEX($AK$1165:$AK$1292,$B1244-$I1244*64+const_one)</f>
        <v>5000000</v>
      </c>
      <c r="AS1244" s="5" t="n">
        <f aca="false">INDEX($AE$1165:$AE$1292,$B1244+(const_one-$C1244)*1+const_one)</f>
        <v>43924850.0063324</v>
      </c>
      <c r="AT1244" s="5" t="n">
        <f aca="false">INDEX($AF$1165:$AF$1292,$B1244+(const_one-$D1244)*2+const_one)</f>
        <v>432803246.149428</v>
      </c>
      <c r="AU1244" s="5" t="n">
        <f aca="false">INDEX($AG$1165:$AG$1292,$B1244+(const_one-$E1244)*4+const_one)</f>
        <v>122336663.094693</v>
      </c>
      <c r="AV1244" s="5" t="n">
        <f aca="false">INDEX($AH$1165:$AH$1292,$B1244+(const_one-$F1244)*8+const_one)</f>
        <v>170166613.861723</v>
      </c>
      <c r="AW1244" s="5" t="n">
        <f aca="false">INDEX($AI$1165:$AI$1292,$B1244+(const_one-$G1244)*16+const_one)</f>
        <v>194800511.857505</v>
      </c>
      <c r="AX1244" s="5" t="n">
        <f aca="false">INDEX($AJ$1165:$AJ$1292,$B1244+(const_one-$H1244)*32+const_one)</f>
        <v>302454265.293001</v>
      </c>
      <c r="AY1244" s="5" t="n">
        <f aca="false">INDEX($AK$1165:$AK$1292,$B1244+(const_one-$I1244)*64+const_one)</f>
        <v>354513778.878591</v>
      </c>
      <c r="AZ1244" s="5" t="n">
        <f aca="false">--($C1244=--(AS1244&gt;AL1244))</f>
        <v>1</v>
      </c>
      <c r="BA1244" s="5" t="n">
        <f aca="false">--($D1244=--(AT1244&gt;AM1244))</f>
        <v>1</v>
      </c>
      <c r="BB1244" s="5" t="n">
        <f aca="false">--($E1244=--(AU1244&gt;AN1244))</f>
        <v>1</v>
      </c>
      <c r="BC1244" s="5" t="n">
        <f aca="false">--($F1244=--(AV1244&gt;AO1244))</f>
        <v>1</v>
      </c>
      <c r="BD1244" s="5" t="n">
        <f aca="false">--($G1244=--(AW1244&gt;AP1244))</f>
        <v>0</v>
      </c>
      <c r="BE1244" s="5" t="n">
        <f aca="false">--($H1244=--(AX1244&gt;AQ1244))</f>
        <v>0</v>
      </c>
      <c r="BF1244" s="5" t="n">
        <f aca="false">--($I1244=--(AY1244&gt;AR1244))</f>
        <v>1</v>
      </c>
      <c r="BG1244" s="5" t="n">
        <f aca="false">SUM(AZ1244:BF1244)</f>
        <v>5</v>
      </c>
      <c r="BH1244" s="5" t="n">
        <f aca="false">SUM(AE1244:AK1244)+AB1244+AC1244+AD1244</f>
        <v>2000000000</v>
      </c>
    </row>
    <row r="1245" customFormat="false" ht="15" hidden="true" customHeight="false" outlineLevel="0" collapsed="false">
      <c r="A1245" s="5" t="n">
        <f aca="false">sensitivity_exit_usd</f>
        <v>2000000000</v>
      </c>
      <c r="B1245" s="2" t="n">
        <f aca="false">ROW()-ROW($B$1165)</f>
        <v>80</v>
      </c>
      <c r="C1245" s="2" t="n">
        <f aca="false">MOD(QUOTIENT($B1245,1),2)</f>
        <v>0</v>
      </c>
      <c r="D1245" s="2" t="n">
        <f aca="false">MOD(QUOTIENT($B1245,2),2)</f>
        <v>0</v>
      </c>
      <c r="E1245" s="2" t="n">
        <f aca="false">MOD(QUOTIENT($B1245,4),2)</f>
        <v>0</v>
      </c>
      <c r="F1245" s="2" t="n">
        <f aca="false">MOD(QUOTIENT($B1245,8),2)</f>
        <v>0</v>
      </c>
      <c r="G1245" s="2" t="n">
        <f aca="false">MOD(QUOTIENT($B1245,16),2)</f>
        <v>1</v>
      </c>
      <c r="H1245" s="2" t="n">
        <f aca="false">MOD(QUOTIENT($B1245,32),2)</f>
        <v>0</v>
      </c>
      <c r="I1245" s="2" t="n">
        <f aca="false">MOD(QUOTIENT($B1245,64),2)</f>
        <v>1</v>
      </c>
      <c r="J1245" s="5" t="n">
        <f aca="false">IF($C1245=const_zero,MIN(class_series_f_invested_usd,MAX(const_zero,$A1245)),const_zero)</f>
        <v>30000000</v>
      </c>
      <c r="K1245" s="5" t="n">
        <f aca="false">IF($D1245=const_zero,MIN(class_series_e_invested_usd,MAX(const_zero,$A1245-SUM($J1245:$J1245))),const_zero)</f>
        <v>300000000</v>
      </c>
      <c r="L1245" s="5" t="n">
        <f aca="false">IF($E1245=const_zero,MIN(class_series_d_invested_usd,MAX(const_zero,$A1245-SUM($J1245:$K1245))),const_zero)</f>
        <v>100000000</v>
      </c>
      <c r="M1245" s="5" t="n">
        <f aca="false">IF($F1245=const_zero,MIN(class_series_c_invested_usd,MAX(const_zero,$A1245-SUM($J1245:$L1245))),const_zero)</f>
        <v>60000000</v>
      </c>
      <c r="N1245" s="5" t="n">
        <f aca="false">IF($G1245=const_zero,MIN(class_series_b_invested_usd,MAX(const_zero,$A1245-SUM($J1245:$M1245))),const_zero)</f>
        <v>0</v>
      </c>
      <c r="O1245" s="5" t="n">
        <f aca="false">IF($H1245=const_zero,MIN(class_series_a_invested_usd,MAX(const_zero,$A1245-SUM($J1245:$N1245))),const_zero)</f>
        <v>15000000</v>
      </c>
      <c r="P1245" s="5" t="n">
        <f aca="false">IF($I1245=const_zero,MIN(class_seed_invested_usd,MAX(const_zero,$A1245-SUM($J1245:$O1245))),const_zero)</f>
        <v>0</v>
      </c>
      <c r="Q1245" s="5" t="n">
        <f aca="false">MAX(const_zero,$A1245-SUM($J1245:$P1245))</f>
        <v>1495000000</v>
      </c>
      <c r="R1245" s="9" t="n">
        <f aca="false">common_rsa_total+Sensitivity!$AE$1110+Sensitivity!$AJ$1110+IF($C1245=const_one,Sensitivity!$D$1110,const_zero)+IF($D1245=const_one,Sensitivity!$Y$1110,const_zero)+IF($E1245=const_one,Sensitivity!$V$1110,const_zero)+IF($F1245=const_one,Sensitivity!$S$1110,const_zero)+IF($G1245=const_one,Sensitivity!$P$1110,const_zero)+IF($H1245=const_one,Sensitivity!$M$1110,const_zero)+IF($I1245=const_one,Sensitivity!$J$1110,const_zero)</f>
        <v>17259131.7698087</v>
      </c>
      <c r="S1245" s="23" t="b">
        <f aca="false">IF($R1245&gt;const_zero,--($Q1245&gt;option_strike_usd*$R1245),const_zero)</f>
        <v>1</v>
      </c>
      <c r="T1245" s="7" t="n">
        <f aca="false">IF($R1245&gt;const_zero,IF($S1245=const_one,($Q1245+option_strike_usd*pre_f_options_issued)/($R1245+pre_f_options_issued),$Q1245/$R1245),const_zero)</f>
        <v>75.7877429760417</v>
      </c>
      <c r="U1245" s="5" t="n">
        <f aca="false">IF($C1245=const_one,Sensitivity!$D$1110*$T1245,const_zero)</f>
        <v>0</v>
      </c>
      <c r="V1245" s="5" t="n">
        <f aca="false">IF($D1245=const_one,Sensitivity!$Y$1110*$T1245,const_zero)</f>
        <v>0</v>
      </c>
      <c r="W1245" s="5" t="n">
        <f aca="false">IF($E1245=const_one,Sensitivity!$V$1110*$T1245,const_zero)</f>
        <v>0</v>
      </c>
      <c r="X1245" s="5" t="n">
        <f aca="false">IF($F1245=const_one,Sensitivity!$S$1110*$T1245,const_zero)</f>
        <v>0</v>
      </c>
      <c r="Y1245" s="5" t="n">
        <f aca="false">IF($G1245=const_one,Sensitivity!$P$1110*$T1245,const_zero)</f>
        <v>227363228.928125</v>
      </c>
      <c r="Z1245" s="5" t="n">
        <f aca="false">IF($H1245=const_one,Sensitivity!$M$1110*$T1245,const_zero)</f>
        <v>0</v>
      </c>
      <c r="AA1245" s="5" t="n">
        <f aca="false">IF($I1245=const_one,Sensitivity!$J$1110*$T1245,const_zero)</f>
        <v>378938714.880208</v>
      </c>
      <c r="AB1245" s="5" t="n">
        <f aca="false">(Sensitivity!$AE$1110+Sensitivity!$AJ$1110)*$T1245</f>
        <v>19639011.9671869</v>
      </c>
      <c r="AC1245" s="5" t="n">
        <f aca="false">common_rsa_total*$T1245</f>
        <v>682089686.784375</v>
      </c>
      <c r="AD1245" s="5" t="n">
        <f aca="false">IF($S1245=const_one,pre_f_options_issued*($T1245-option_strike_usd),const_zero)</f>
        <v>186969357.440104</v>
      </c>
      <c r="AE1245" s="5" t="n">
        <f aca="false">J1245+U1245</f>
        <v>30000000</v>
      </c>
      <c r="AF1245" s="5" t="n">
        <f aca="false">K1245+V1245</f>
        <v>300000000</v>
      </c>
      <c r="AG1245" s="5" t="n">
        <f aca="false">L1245+W1245</f>
        <v>100000000</v>
      </c>
      <c r="AH1245" s="5" t="n">
        <f aca="false">M1245+X1245</f>
        <v>60000000</v>
      </c>
      <c r="AI1245" s="5" t="n">
        <f aca="false">N1245+Y1245</f>
        <v>227363228.928125</v>
      </c>
      <c r="AJ1245" s="5" t="n">
        <f aca="false">O1245+Z1245</f>
        <v>15000000</v>
      </c>
      <c r="AK1245" s="5" t="n">
        <f aca="false">P1245+AA1245</f>
        <v>378938714.880208</v>
      </c>
      <c r="AL1245" s="5" t="n">
        <f aca="false">INDEX($AE$1165:$AE$1292,$B1245-$C1245*1+const_one)</f>
        <v>30000000</v>
      </c>
      <c r="AM1245" s="5" t="n">
        <f aca="false">INDEX($AF$1165:$AF$1292,$B1245-$D1245*2+const_one)</f>
        <v>300000000</v>
      </c>
      <c r="AN1245" s="5" t="n">
        <f aca="false">INDEX($AG$1165:$AG$1292,$B1245-$E1245*4+const_one)</f>
        <v>100000000</v>
      </c>
      <c r="AO1245" s="5" t="n">
        <f aca="false">INDEX($AH$1165:$AH$1292,$B1245-$F1245*8+const_one)</f>
        <v>60000000</v>
      </c>
      <c r="AP1245" s="5" t="n">
        <f aca="false">INDEX($AI$1165:$AI$1292,$B1245-$G1245*16+const_one)</f>
        <v>30000000</v>
      </c>
      <c r="AQ1245" s="5" t="n">
        <f aca="false">INDEX($AJ$1165:$AJ$1292,$B1245-$H1245*32+const_one)</f>
        <v>15000000</v>
      </c>
      <c r="AR1245" s="5" t="n">
        <f aca="false">INDEX($AK$1165:$AK$1292,$B1245-$I1245*64+const_one)</f>
        <v>5000000</v>
      </c>
      <c r="AS1245" s="5" t="n">
        <f aca="false">INDEX($AE$1165:$AE$1292,$B1245+(const_one-$C1245)*1+const_one)</f>
        <v>46435827.6630304</v>
      </c>
      <c r="AT1245" s="5" t="n">
        <f aca="false">INDEX($AF$1165:$AF$1292,$B1245+(const_one-$D1245)*2+const_one)</f>
        <v>424240517.076928</v>
      </c>
      <c r="AU1245" s="5" t="n">
        <f aca="false">INDEX($AG$1165:$AG$1292,$B1245+(const_one-$E1245)*4+const_one)</f>
        <v>128294544.715355</v>
      </c>
      <c r="AV1245" s="5" t="n">
        <f aca="false">INDEX($AH$1165:$AH$1292,$B1245+(const_one-$F1245)*8+const_one)</f>
        <v>168688919.71178</v>
      </c>
      <c r="AW1245" s="5" t="n">
        <f aca="false">INDEX($AI$1165:$AI$1292,$B1245+(const_one-$G1245)*16+const_one)</f>
        <v>227363228.928125</v>
      </c>
      <c r="AX1245" s="5" t="n">
        <f aca="false">INDEX($AJ$1165:$AJ$1292,$B1245+(const_one-$H1245)*32+const_one)</f>
        <v>305442859.237161</v>
      </c>
      <c r="AY1245" s="5" t="n">
        <f aca="false">INDEX($AK$1165:$AK$1292,$B1245+(const_one-$I1245)*64+const_one)</f>
        <v>378938714.880208</v>
      </c>
      <c r="AZ1245" s="5" t="n">
        <f aca="false">--($C1245=--(AS1245&gt;AL1245))</f>
        <v>0</v>
      </c>
      <c r="BA1245" s="5" t="n">
        <f aca="false">--($D1245=--(AT1245&gt;AM1245))</f>
        <v>0</v>
      </c>
      <c r="BB1245" s="5" t="n">
        <f aca="false">--($E1245=--(AU1245&gt;AN1245))</f>
        <v>0</v>
      </c>
      <c r="BC1245" s="5" t="n">
        <f aca="false">--($F1245=--(AV1245&gt;AO1245))</f>
        <v>0</v>
      </c>
      <c r="BD1245" s="5" t="n">
        <f aca="false">--($G1245=--(AW1245&gt;AP1245))</f>
        <v>1</v>
      </c>
      <c r="BE1245" s="5" t="n">
        <f aca="false">--($H1245=--(AX1245&gt;AQ1245))</f>
        <v>0</v>
      </c>
      <c r="BF1245" s="5" t="n">
        <f aca="false">--($I1245=--(AY1245&gt;AR1245))</f>
        <v>1</v>
      </c>
      <c r="BG1245" s="5" t="n">
        <f aca="false">SUM(AZ1245:BF1245)</f>
        <v>2</v>
      </c>
      <c r="BH1245" s="5" t="n">
        <f aca="false">SUM(AE1245:AK1245)+AB1245+AC1245+AD1245</f>
        <v>2000000000</v>
      </c>
    </row>
    <row r="1246" customFormat="false" ht="15" hidden="true" customHeight="false" outlineLevel="0" collapsed="false">
      <c r="A1246" s="5" t="n">
        <f aca="false">sensitivity_exit_usd</f>
        <v>2000000000</v>
      </c>
      <c r="B1246" s="2" t="n">
        <f aca="false">ROW()-ROW($B$1165)</f>
        <v>81</v>
      </c>
      <c r="C1246" s="2" t="n">
        <f aca="false">MOD(QUOTIENT($B1246,1),2)</f>
        <v>1</v>
      </c>
      <c r="D1246" s="2" t="n">
        <f aca="false">MOD(QUOTIENT($B1246,2),2)</f>
        <v>0</v>
      </c>
      <c r="E1246" s="2" t="n">
        <f aca="false">MOD(QUOTIENT($B1246,4),2)</f>
        <v>0</v>
      </c>
      <c r="F1246" s="2" t="n">
        <f aca="false">MOD(QUOTIENT($B1246,8),2)</f>
        <v>0</v>
      </c>
      <c r="G1246" s="2" t="n">
        <f aca="false">MOD(QUOTIENT($B1246,16),2)</f>
        <v>1</v>
      </c>
      <c r="H1246" s="2" t="n">
        <f aca="false">MOD(QUOTIENT($B1246,32),2)</f>
        <v>0</v>
      </c>
      <c r="I1246" s="2" t="n">
        <f aca="false">MOD(QUOTIENT($B1246,64),2)</f>
        <v>1</v>
      </c>
      <c r="J1246" s="5" t="n">
        <f aca="false">IF($C1246=const_zero,MIN(class_series_f_invested_usd,MAX(const_zero,$A1246)),const_zero)</f>
        <v>0</v>
      </c>
      <c r="K1246" s="5" t="n">
        <f aca="false">IF($D1246=const_zero,MIN(class_series_e_invested_usd,MAX(const_zero,$A1246-SUM($J1246:$J1246))),const_zero)</f>
        <v>300000000</v>
      </c>
      <c r="L1246" s="5" t="n">
        <f aca="false">IF($E1246=const_zero,MIN(class_series_d_invested_usd,MAX(const_zero,$A1246-SUM($J1246:$K1246))),const_zero)</f>
        <v>100000000</v>
      </c>
      <c r="M1246" s="5" t="n">
        <f aca="false">IF($F1246=const_zero,MIN(class_series_c_invested_usd,MAX(const_zero,$A1246-SUM($J1246:$L1246))),const_zero)</f>
        <v>60000000</v>
      </c>
      <c r="N1246" s="5" t="n">
        <f aca="false">IF($G1246=const_zero,MIN(class_series_b_invested_usd,MAX(const_zero,$A1246-SUM($J1246:$M1246))),const_zero)</f>
        <v>0</v>
      </c>
      <c r="O1246" s="5" t="n">
        <f aca="false">IF($H1246=const_zero,MIN(class_series_a_invested_usd,MAX(const_zero,$A1246-SUM($J1246:$N1246))),const_zero)</f>
        <v>15000000</v>
      </c>
      <c r="P1246" s="5" t="n">
        <f aca="false">IF($I1246=const_zero,MIN(class_seed_invested_usd,MAX(const_zero,$A1246-SUM($J1246:$O1246))),const_zero)</f>
        <v>0</v>
      </c>
      <c r="Q1246" s="5" t="n">
        <f aca="false">MAX(const_zero,$A1246-SUM($J1246:$P1246))</f>
        <v>1525000000</v>
      </c>
      <c r="R1246" s="9" t="n">
        <f aca="false">common_rsa_total+Sensitivity!$AE$1110+Sensitivity!$AJ$1110+IF($C1246=const_one,Sensitivity!$D$1110,const_zero)+IF($D1246=const_one,Sensitivity!$Y$1110,const_zero)+IF($E1246=const_one,Sensitivity!$V$1110,const_zero)+IF($F1246=const_one,Sensitivity!$S$1110,const_zero)+IF($G1246=const_one,Sensitivity!$P$1110,const_zero)+IF($H1246=const_one,Sensitivity!$M$1110,const_zero)+IF($I1246=const_one,Sensitivity!$J$1110,const_zero)</f>
        <v>17878640.1306018</v>
      </c>
      <c r="S1246" s="23" t="b">
        <f aca="false">IF($R1246&gt;const_zero,--($Q1246&gt;option_strike_usd*$R1246),const_zero)</f>
        <v>1</v>
      </c>
      <c r="T1246" s="7" t="n">
        <f aca="false">IF($R1246&gt;const_zero,IF($S1246=const_one,($Q1246+option_strike_usd*pre_f_options_issued)/($R1246+pre_f_options_issued),$Q1246/$R1246),const_zero)</f>
        <v>74.9559337723527</v>
      </c>
      <c r="U1246" s="5" t="n">
        <f aca="false">IF($C1246=const_one,Sensitivity!$D$1110*$T1246,const_zero)</f>
        <v>46435827.6630304</v>
      </c>
      <c r="V1246" s="5" t="n">
        <f aca="false">IF($D1246=const_one,Sensitivity!$Y$1110*$T1246,const_zero)</f>
        <v>0</v>
      </c>
      <c r="W1246" s="5" t="n">
        <f aca="false">IF($E1246=const_one,Sensitivity!$V$1110*$T1246,const_zero)</f>
        <v>0</v>
      </c>
      <c r="X1246" s="5" t="n">
        <f aca="false">IF($F1246=const_one,Sensitivity!$S$1110*$T1246,const_zero)</f>
        <v>0</v>
      </c>
      <c r="Y1246" s="5" t="n">
        <f aca="false">IF($G1246=const_one,Sensitivity!$P$1110*$T1246,const_zero)</f>
        <v>224867801.317058</v>
      </c>
      <c r="Z1246" s="5" t="n">
        <f aca="false">IF($H1246=const_one,Sensitivity!$M$1110*$T1246,const_zero)</f>
        <v>0</v>
      </c>
      <c r="AA1246" s="5" t="n">
        <f aca="false">IF($I1246=const_one,Sensitivity!$J$1110*$T1246,const_zero)</f>
        <v>374779668.861764</v>
      </c>
      <c r="AB1246" s="5" t="n">
        <f aca="false">(Sensitivity!$AE$1110+Sensitivity!$AJ$1110)*$T1246</f>
        <v>19423463.7760919</v>
      </c>
      <c r="AC1246" s="5" t="n">
        <f aca="false">common_rsa_total*$T1246</f>
        <v>674603403.951174</v>
      </c>
      <c r="AD1246" s="5" t="n">
        <f aca="false">IF($S1246=const_one,pre_f_options_issued*($T1246-option_strike_usd),const_zero)</f>
        <v>184889834.430882</v>
      </c>
      <c r="AE1246" s="5" t="n">
        <f aca="false">J1246+U1246</f>
        <v>46435827.6630304</v>
      </c>
      <c r="AF1246" s="5" t="n">
        <f aca="false">K1246+V1246</f>
        <v>300000000</v>
      </c>
      <c r="AG1246" s="5" t="n">
        <f aca="false">L1246+W1246</f>
        <v>100000000</v>
      </c>
      <c r="AH1246" s="5" t="n">
        <f aca="false">M1246+X1246</f>
        <v>60000000</v>
      </c>
      <c r="AI1246" s="5" t="n">
        <f aca="false">N1246+Y1246</f>
        <v>224867801.317058</v>
      </c>
      <c r="AJ1246" s="5" t="n">
        <f aca="false">O1246+Z1246</f>
        <v>15000000</v>
      </c>
      <c r="AK1246" s="5" t="n">
        <f aca="false">P1246+AA1246</f>
        <v>374779668.861764</v>
      </c>
      <c r="AL1246" s="5" t="n">
        <f aca="false">INDEX($AE$1165:$AE$1292,$B1246-$C1246*1+const_one)</f>
        <v>30000000</v>
      </c>
      <c r="AM1246" s="5" t="n">
        <f aca="false">INDEX($AF$1165:$AF$1292,$B1246-$D1246*2+const_one)</f>
        <v>300000000</v>
      </c>
      <c r="AN1246" s="5" t="n">
        <f aca="false">INDEX($AG$1165:$AG$1292,$B1246-$E1246*4+const_one)</f>
        <v>100000000</v>
      </c>
      <c r="AO1246" s="5" t="n">
        <f aca="false">INDEX($AH$1165:$AH$1292,$B1246-$F1246*8+const_one)</f>
        <v>60000000</v>
      </c>
      <c r="AP1246" s="5" t="n">
        <f aca="false">INDEX($AI$1165:$AI$1292,$B1246-$G1246*16+const_one)</f>
        <v>30000000</v>
      </c>
      <c r="AQ1246" s="5" t="n">
        <f aca="false">INDEX($AJ$1165:$AJ$1292,$B1246-$H1246*32+const_one)</f>
        <v>15000000</v>
      </c>
      <c r="AR1246" s="5" t="n">
        <f aca="false">INDEX($AK$1165:$AK$1292,$B1246-$I1246*64+const_one)</f>
        <v>5000000</v>
      </c>
      <c r="AS1246" s="5" t="n">
        <f aca="false">INDEX($AE$1165:$AE$1292,$B1246+(const_one-$C1246)*1+const_one)</f>
        <v>46435827.6630304</v>
      </c>
      <c r="AT1246" s="5" t="n">
        <f aca="false">INDEX($AF$1165:$AF$1292,$B1246+(const_one-$D1246)*2+const_one)</f>
        <v>421231203.194445</v>
      </c>
      <c r="AU1246" s="5" t="n">
        <f aca="false">INDEX($AG$1165:$AG$1292,$B1246+(const_one-$E1246)*4+const_one)</f>
        <v>127040607.387608</v>
      </c>
      <c r="AV1246" s="5" t="n">
        <f aca="false">INDEX($AH$1165:$AH$1292,$B1246+(const_one-$F1246)*8+const_one)</f>
        <v>167261960.246761</v>
      </c>
      <c r="AW1246" s="5" t="n">
        <f aca="false">INDEX($AI$1165:$AI$1292,$B1246+(const_one-$G1246)*16+const_one)</f>
        <v>224867801.317058</v>
      </c>
      <c r="AX1246" s="5" t="n">
        <f aca="false">INDEX($AJ$1165:$AJ$1292,$B1246+(const_one-$H1246)*32+const_one)</f>
        <v>303897291.592869</v>
      </c>
      <c r="AY1246" s="5" t="n">
        <f aca="false">INDEX($AK$1165:$AK$1292,$B1246+(const_one-$I1246)*64+const_one)</f>
        <v>374779668.861764</v>
      </c>
      <c r="AZ1246" s="5" t="n">
        <f aca="false">--($C1246=--(AS1246&gt;AL1246))</f>
        <v>1</v>
      </c>
      <c r="BA1246" s="5" t="n">
        <f aca="false">--($D1246=--(AT1246&gt;AM1246))</f>
        <v>0</v>
      </c>
      <c r="BB1246" s="5" t="n">
        <f aca="false">--($E1246=--(AU1246&gt;AN1246))</f>
        <v>0</v>
      </c>
      <c r="BC1246" s="5" t="n">
        <f aca="false">--($F1246=--(AV1246&gt;AO1246))</f>
        <v>0</v>
      </c>
      <c r="BD1246" s="5" t="n">
        <f aca="false">--($G1246=--(AW1246&gt;AP1246))</f>
        <v>1</v>
      </c>
      <c r="BE1246" s="5" t="n">
        <f aca="false">--($H1246=--(AX1246&gt;AQ1246))</f>
        <v>0</v>
      </c>
      <c r="BF1246" s="5" t="n">
        <f aca="false">--($I1246=--(AY1246&gt;AR1246))</f>
        <v>1</v>
      </c>
      <c r="BG1246" s="5" t="n">
        <f aca="false">SUM(AZ1246:BF1246)</f>
        <v>3</v>
      </c>
      <c r="BH1246" s="5" t="n">
        <f aca="false">SUM(AE1246:AK1246)+AB1246+AC1246+AD1246</f>
        <v>2000000000</v>
      </c>
    </row>
    <row r="1247" customFormat="false" ht="15" hidden="true" customHeight="false" outlineLevel="0" collapsed="false">
      <c r="A1247" s="5" t="n">
        <f aca="false">sensitivity_exit_usd</f>
        <v>2000000000</v>
      </c>
      <c r="B1247" s="2" t="n">
        <f aca="false">ROW()-ROW($B$1165)</f>
        <v>82</v>
      </c>
      <c r="C1247" s="2" t="n">
        <f aca="false">MOD(QUOTIENT($B1247,1),2)</f>
        <v>0</v>
      </c>
      <c r="D1247" s="2" t="n">
        <f aca="false">MOD(QUOTIENT($B1247,2),2)</f>
        <v>1</v>
      </c>
      <c r="E1247" s="2" t="n">
        <f aca="false">MOD(QUOTIENT($B1247,4),2)</f>
        <v>0</v>
      </c>
      <c r="F1247" s="2" t="n">
        <f aca="false">MOD(QUOTIENT($B1247,8),2)</f>
        <v>0</v>
      </c>
      <c r="G1247" s="2" t="n">
        <f aca="false">MOD(QUOTIENT($B1247,16),2)</f>
        <v>1</v>
      </c>
      <c r="H1247" s="2" t="n">
        <f aca="false">MOD(QUOTIENT($B1247,32),2)</f>
        <v>0</v>
      </c>
      <c r="I1247" s="2" t="n">
        <f aca="false">MOD(QUOTIENT($B1247,64),2)</f>
        <v>1</v>
      </c>
      <c r="J1247" s="5" t="n">
        <f aca="false">IF($C1247=const_zero,MIN(class_series_f_invested_usd,MAX(const_zero,$A1247)),const_zero)</f>
        <v>30000000</v>
      </c>
      <c r="K1247" s="5" t="n">
        <f aca="false">IF($D1247=const_zero,MIN(class_series_e_invested_usd,MAX(const_zero,$A1247-SUM($J1247:$J1247))),const_zero)</f>
        <v>0</v>
      </c>
      <c r="L1247" s="5" t="n">
        <f aca="false">IF($E1247=const_zero,MIN(class_series_d_invested_usd,MAX(const_zero,$A1247-SUM($J1247:$K1247))),const_zero)</f>
        <v>100000000</v>
      </c>
      <c r="M1247" s="5" t="n">
        <f aca="false">IF($F1247=const_zero,MIN(class_series_c_invested_usd,MAX(const_zero,$A1247-SUM($J1247:$L1247))),const_zero)</f>
        <v>60000000</v>
      </c>
      <c r="N1247" s="5" t="n">
        <f aca="false">IF($G1247=const_zero,MIN(class_series_b_invested_usd,MAX(const_zero,$A1247-SUM($J1247:$M1247))),const_zero)</f>
        <v>0</v>
      </c>
      <c r="O1247" s="5" t="n">
        <f aca="false">IF($H1247=const_zero,MIN(class_series_a_invested_usd,MAX(const_zero,$A1247-SUM($J1247:$N1247))),const_zero)</f>
        <v>15000000</v>
      </c>
      <c r="P1247" s="5" t="n">
        <f aca="false">IF($I1247=const_zero,MIN(class_seed_invested_usd,MAX(const_zero,$A1247-SUM($J1247:$O1247))),const_zero)</f>
        <v>0</v>
      </c>
      <c r="Q1247" s="5" t="n">
        <f aca="false">MAX(const_zero,$A1247-SUM($J1247:$P1247))</f>
        <v>1795000000</v>
      </c>
      <c r="R1247" s="9" t="n">
        <f aca="false">common_rsa_total+Sensitivity!$AE$1110+Sensitivity!$AJ$1110+IF($C1247=const_one,Sensitivity!$D$1110,const_zero)+IF($D1247=const_one,Sensitivity!$Y$1110,const_zero)+IF($E1247=const_one,Sensitivity!$V$1110,const_zero)+IF($F1247=const_one,Sensitivity!$S$1110,const_zero)+IF($G1247=const_one,Sensitivity!$P$1110,const_zero)+IF($H1247=const_one,Sensitivity!$M$1110,const_zero)+IF($I1247=const_one,Sensitivity!$J$1110,const_zero)</f>
        <v>23363312.6498648</v>
      </c>
      <c r="S1247" s="23" t="b">
        <f aca="false">IF($R1247&gt;const_zero,--($Q1247&gt;option_strike_usd*$R1247),const_zero)</f>
        <v>1</v>
      </c>
      <c r="T1247" s="7" t="n">
        <f aca="false">IF($R1247&gt;const_zero,IF($S1247=const_one,($Q1247+option_strike_usd*pre_f_options_issued)/($R1247+pre_f_options_issued),$Q1247/$R1247),const_zero)</f>
        <v>69.4999911393561</v>
      </c>
      <c r="U1247" s="5" t="n">
        <f aca="false">IF($C1247=const_one,Sensitivity!$D$1110*$T1247,const_zero)</f>
        <v>0</v>
      </c>
      <c r="V1247" s="5" t="n">
        <f aca="false">IF($D1247=const_one,Sensitivity!$Y$1110*$T1247,const_zero)</f>
        <v>424240517.076928</v>
      </c>
      <c r="W1247" s="5" t="n">
        <f aca="false">IF($E1247=const_one,Sensitivity!$V$1110*$T1247,const_zero)</f>
        <v>0</v>
      </c>
      <c r="X1247" s="5" t="n">
        <f aca="false">IF($F1247=const_one,Sensitivity!$S$1110*$T1247,const_zero)</f>
        <v>0</v>
      </c>
      <c r="Y1247" s="5" t="n">
        <f aca="false">IF($G1247=const_one,Sensitivity!$P$1110*$T1247,const_zero)</f>
        <v>208499973.418068</v>
      </c>
      <c r="Z1247" s="5" t="n">
        <f aca="false">IF($H1247=const_one,Sensitivity!$M$1110*$T1247,const_zero)</f>
        <v>0</v>
      </c>
      <c r="AA1247" s="5" t="n">
        <f aca="false">IF($I1247=const_one,Sensitivity!$J$1110*$T1247,const_zero)</f>
        <v>347499955.69678</v>
      </c>
      <c r="AB1247" s="5" t="n">
        <f aca="false">(Sensitivity!$AE$1110+Sensitivity!$AJ$1110)*$T1247</f>
        <v>18009655.7056288</v>
      </c>
      <c r="AC1247" s="5" t="n">
        <f aca="false">common_rsa_total*$T1247</f>
        <v>625499920.254205</v>
      </c>
      <c r="AD1247" s="5" t="n">
        <f aca="false">IF($S1247=const_one,pre_f_options_issued*($T1247-option_strike_usd),const_zero)</f>
        <v>171249977.84839</v>
      </c>
      <c r="AE1247" s="5" t="n">
        <f aca="false">J1247+U1247</f>
        <v>30000000</v>
      </c>
      <c r="AF1247" s="5" t="n">
        <f aca="false">K1247+V1247</f>
        <v>424240517.076928</v>
      </c>
      <c r="AG1247" s="5" t="n">
        <f aca="false">L1247+W1247</f>
        <v>100000000</v>
      </c>
      <c r="AH1247" s="5" t="n">
        <f aca="false">M1247+X1247</f>
        <v>60000000</v>
      </c>
      <c r="AI1247" s="5" t="n">
        <f aca="false">N1247+Y1247</f>
        <v>208499973.418068</v>
      </c>
      <c r="AJ1247" s="5" t="n">
        <f aca="false">O1247+Z1247</f>
        <v>15000000</v>
      </c>
      <c r="AK1247" s="5" t="n">
        <f aca="false">P1247+AA1247</f>
        <v>347499955.69678</v>
      </c>
      <c r="AL1247" s="5" t="n">
        <f aca="false">INDEX($AE$1165:$AE$1292,$B1247-$C1247*1+const_one)</f>
        <v>30000000</v>
      </c>
      <c r="AM1247" s="5" t="n">
        <f aca="false">INDEX($AF$1165:$AF$1292,$B1247-$D1247*2+const_one)</f>
        <v>300000000</v>
      </c>
      <c r="AN1247" s="5" t="n">
        <f aca="false">INDEX($AG$1165:$AG$1292,$B1247-$E1247*4+const_one)</f>
        <v>100000000</v>
      </c>
      <c r="AO1247" s="5" t="n">
        <f aca="false">INDEX($AH$1165:$AH$1292,$B1247-$F1247*8+const_one)</f>
        <v>60000000</v>
      </c>
      <c r="AP1247" s="5" t="n">
        <f aca="false">INDEX($AI$1165:$AI$1292,$B1247-$G1247*16+const_one)</f>
        <v>30000000</v>
      </c>
      <c r="AQ1247" s="5" t="n">
        <f aca="false">INDEX($AJ$1165:$AJ$1292,$B1247-$H1247*32+const_one)</f>
        <v>15000000</v>
      </c>
      <c r="AR1247" s="5" t="n">
        <f aca="false">INDEX($AK$1165:$AK$1292,$B1247-$I1247*64+const_one)</f>
        <v>5000000</v>
      </c>
      <c r="AS1247" s="5" t="n">
        <f aca="false">INDEX($AE$1165:$AE$1292,$B1247+(const_one-$C1247)*1+const_one)</f>
        <v>42750412.7635743</v>
      </c>
      <c r="AT1247" s="5" t="n">
        <f aca="false">INDEX($AF$1165:$AF$1292,$B1247+(const_one-$D1247)*2+const_one)</f>
        <v>424240517.076928</v>
      </c>
      <c r="AU1247" s="5" t="n">
        <f aca="false">INDEX($AG$1165:$AG$1292,$B1247+(const_one-$E1247)*4+const_one)</f>
        <v>118670734.698299</v>
      </c>
      <c r="AV1247" s="5" t="n">
        <f aca="false">INDEX($AH$1165:$AH$1292,$B1247+(const_one-$F1247)*8+const_one)</f>
        <v>157730979.918284</v>
      </c>
      <c r="AW1247" s="5" t="n">
        <f aca="false">INDEX($AI$1165:$AI$1292,$B1247+(const_one-$G1247)*16+const_one)</f>
        <v>208499973.418068</v>
      </c>
      <c r="AX1247" s="5" t="n">
        <f aca="false">INDEX($AJ$1165:$AJ$1292,$B1247+(const_one-$H1247)*32+const_one)</f>
        <v>293633418.512504</v>
      </c>
      <c r="AY1247" s="5" t="n">
        <f aca="false">INDEX($AK$1165:$AK$1292,$B1247+(const_one-$I1247)*64+const_one)</f>
        <v>347499955.69678</v>
      </c>
      <c r="AZ1247" s="5" t="n">
        <f aca="false">--($C1247=--(AS1247&gt;AL1247))</f>
        <v>0</v>
      </c>
      <c r="BA1247" s="5" t="n">
        <f aca="false">--($D1247=--(AT1247&gt;AM1247))</f>
        <v>1</v>
      </c>
      <c r="BB1247" s="5" t="n">
        <f aca="false">--($E1247=--(AU1247&gt;AN1247))</f>
        <v>0</v>
      </c>
      <c r="BC1247" s="5" t="n">
        <f aca="false">--($F1247=--(AV1247&gt;AO1247))</f>
        <v>0</v>
      </c>
      <c r="BD1247" s="5" t="n">
        <f aca="false">--($G1247=--(AW1247&gt;AP1247))</f>
        <v>1</v>
      </c>
      <c r="BE1247" s="5" t="n">
        <f aca="false">--($H1247=--(AX1247&gt;AQ1247))</f>
        <v>0</v>
      </c>
      <c r="BF1247" s="5" t="n">
        <f aca="false">--($I1247=--(AY1247&gt;AR1247))</f>
        <v>1</v>
      </c>
      <c r="BG1247" s="5" t="n">
        <f aca="false">SUM(AZ1247:BF1247)</f>
        <v>3</v>
      </c>
      <c r="BH1247" s="5" t="n">
        <f aca="false">SUM(AE1247:AK1247)+AB1247+AC1247+AD1247</f>
        <v>2000000000</v>
      </c>
    </row>
    <row r="1248" customFormat="false" ht="15" hidden="true" customHeight="false" outlineLevel="0" collapsed="false">
      <c r="A1248" s="5" t="n">
        <f aca="false">sensitivity_exit_usd</f>
        <v>2000000000</v>
      </c>
      <c r="B1248" s="2" t="n">
        <f aca="false">ROW()-ROW($B$1165)</f>
        <v>83</v>
      </c>
      <c r="C1248" s="2" t="n">
        <f aca="false">MOD(QUOTIENT($B1248,1),2)</f>
        <v>1</v>
      </c>
      <c r="D1248" s="2" t="n">
        <f aca="false">MOD(QUOTIENT($B1248,2),2)</f>
        <v>1</v>
      </c>
      <c r="E1248" s="2" t="n">
        <f aca="false">MOD(QUOTIENT($B1248,4),2)</f>
        <v>0</v>
      </c>
      <c r="F1248" s="2" t="n">
        <f aca="false">MOD(QUOTIENT($B1248,8),2)</f>
        <v>0</v>
      </c>
      <c r="G1248" s="2" t="n">
        <f aca="false">MOD(QUOTIENT($B1248,16),2)</f>
        <v>1</v>
      </c>
      <c r="H1248" s="2" t="n">
        <f aca="false">MOD(QUOTIENT($B1248,32),2)</f>
        <v>0</v>
      </c>
      <c r="I1248" s="2" t="n">
        <f aca="false">MOD(QUOTIENT($B1248,64),2)</f>
        <v>1</v>
      </c>
      <c r="J1248" s="5" t="n">
        <f aca="false">IF($C1248=const_zero,MIN(class_series_f_invested_usd,MAX(const_zero,$A1248)),const_zero)</f>
        <v>0</v>
      </c>
      <c r="K1248" s="5" t="n">
        <f aca="false">IF($D1248=const_zero,MIN(class_series_e_invested_usd,MAX(const_zero,$A1248-SUM($J1248:$J1248))),const_zero)</f>
        <v>0</v>
      </c>
      <c r="L1248" s="5" t="n">
        <f aca="false">IF($E1248=const_zero,MIN(class_series_d_invested_usd,MAX(const_zero,$A1248-SUM($J1248:$K1248))),const_zero)</f>
        <v>100000000</v>
      </c>
      <c r="M1248" s="5" t="n">
        <f aca="false">IF($F1248=const_zero,MIN(class_series_c_invested_usd,MAX(const_zero,$A1248-SUM($J1248:$L1248))),const_zero)</f>
        <v>60000000</v>
      </c>
      <c r="N1248" s="5" t="n">
        <f aca="false">IF($G1248=const_zero,MIN(class_series_b_invested_usd,MAX(const_zero,$A1248-SUM($J1248:$M1248))),const_zero)</f>
        <v>0</v>
      </c>
      <c r="O1248" s="5" t="n">
        <f aca="false">IF($H1248=const_zero,MIN(class_series_a_invested_usd,MAX(const_zero,$A1248-SUM($J1248:$N1248))),const_zero)</f>
        <v>15000000</v>
      </c>
      <c r="P1248" s="5" t="n">
        <f aca="false">IF($I1248=const_zero,MIN(class_seed_invested_usd,MAX(const_zero,$A1248-SUM($J1248:$O1248))),const_zero)</f>
        <v>0</v>
      </c>
      <c r="Q1248" s="5" t="n">
        <f aca="false">MAX(const_zero,$A1248-SUM($J1248:$P1248))</f>
        <v>1825000000</v>
      </c>
      <c r="R1248" s="9" t="n">
        <f aca="false">common_rsa_total+Sensitivity!$AE$1110+Sensitivity!$AJ$1110+IF($C1248=const_one,Sensitivity!$D$1110,const_zero)+IF($D1248=const_one,Sensitivity!$Y$1110,const_zero)+IF($E1248=const_one,Sensitivity!$V$1110,const_zero)+IF($F1248=const_one,Sensitivity!$S$1110,const_zero)+IF($G1248=const_one,Sensitivity!$P$1110,const_zero)+IF($H1248=const_one,Sensitivity!$M$1110,const_zero)+IF($I1248=const_one,Sensitivity!$J$1110,const_zero)</f>
        <v>23982821.010658</v>
      </c>
      <c r="S1248" s="23" t="b">
        <f aca="false">IF($R1248&gt;const_zero,--($Q1248&gt;option_strike_usd*$R1248),const_zero)</f>
        <v>1</v>
      </c>
      <c r="T1248" s="7" t="n">
        <f aca="false">IF($R1248&gt;const_zero,IF($S1248=const_one,($Q1248+option_strike_usd*pre_f_options_issued)/($R1248+pre_f_options_issued),$Q1248/$R1248),const_zero)</f>
        <v>69.0069988867321</v>
      </c>
      <c r="U1248" s="5" t="n">
        <f aca="false">IF($C1248=const_one,Sensitivity!$D$1110*$T1248,const_zero)</f>
        <v>42750412.7635743</v>
      </c>
      <c r="V1248" s="5" t="n">
        <f aca="false">IF($D1248=const_one,Sensitivity!$Y$1110*$T1248,const_zero)</f>
        <v>421231203.194445</v>
      </c>
      <c r="W1248" s="5" t="n">
        <f aca="false">IF($E1248=const_one,Sensitivity!$V$1110*$T1248,const_zero)</f>
        <v>0</v>
      </c>
      <c r="X1248" s="5" t="n">
        <f aca="false">IF($F1248=const_one,Sensitivity!$S$1110*$T1248,const_zero)</f>
        <v>0</v>
      </c>
      <c r="Y1248" s="5" t="n">
        <f aca="false">IF($G1248=const_one,Sensitivity!$P$1110*$T1248,const_zero)</f>
        <v>207020996.660196</v>
      </c>
      <c r="Z1248" s="5" t="n">
        <f aca="false">IF($H1248=const_one,Sensitivity!$M$1110*$T1248,const_zero)</f>
        <v>0</v>
      </c>
      <c r="AA1248" s="5" t="n">
        <f aca="false">IF($I1248=const_one,Sensitivity!$J$1110*$T1248,const_zero)</f>
        <v>345034994.433661</v>
      </c>
      <c r="AB1248" s="5" t="n">
        <f aca="false">(Sensitivity!$AE$1110+Sensitivity!$AJ$1110)*$T1248</f>
        <v>17881905.7507044</v>
      </c>
      <c r="AC1248" s="5" t="n">
        <f aca="false">common_rsa_total*$T1248</f>
        <v>621062989.980589</v>
      </c>
      <c r="AD1248" s="5" t="n">
        <f aca="false">IF($S1248=const_one,pre_f_options_issued*($T1248-option_strike_usd),const_zero)</f>
        <v>170017497.21683</v>
      </c>
      <c r="AE1248" s="5" t="n">
        <f aca="false">J1248+U1248</f>
        <v>42750412.7635743</v>
      </c>
      <c r="AF1248" s="5" t="n">
        <f aca="false">K1248+V1248</f>
        <v>421231203.194445</v>
      </c>
      <c r="AG1248" s="5" t="n">
        <f aca="false">L1248+W1248</f>
        <v>100000000</v>
      </c>
      <c r="AH1248" s="5" t="n">
        <f aca="false">M1248+X1248</f>
        <v>60000000</v>
      </c>
      <c r="AI1248" s="5" t="n">
        <f aca="false">N1248+Y1248</f>
        <v>207020996.660196</v>
      </c>
      <c r="AJ1248" s="5" t="n">
        <f aca="false">O1248+Z1248</f>
        <v>15000000</v>
      </c>
      <c r="AK1248" s="5" t="n">
        <f aca="false">P1248+AA1248</f>
        <v>345034994.433661</v>
      </c>
      <c r="AL1248" s="5" t="n">
        <f aca="false">INDEX($AE$1165:$AE$1292,$B1248-$C1248*1+const_one)</f>
        <v>30000000</v>
      </c>
      <c r="AM1248" s="5" t="n">
        <f aca="false">INDEX($AF$1165:$AF$1292,$B1248-$D1248*2+const_one)</f>
        <v>300000000</v>
      </c>
      <c r="AN1248" s="5" t="n">
        <f aca="false">INDEX($AG$1165:$AG$1292,$B1248-$E1248*4+const_one)</f>
        <v>100000000</v>
      </c>
      <c r="AO1248" s="5" t="n">
        <f aca="false">INDEX($AH$1165:$AH$1292,$B1248-$F1248*8+const_one)</f>
        <v>60000000</v>
      </c>
      <c r="AP1248" s="5" t="n">
        <f aca="false">INDEX($AI$1165:$AI$1292,$B1248-$G1248*16+const_one)</f>
        <v>30000000</v>
      </c>
      <c r="AQ1248" s="5" t="n">
        <f aca="false">INDEX($AJ$1165:$AJ$1292,$B1248-$H1248*32+const_one)</f>
        <v>15000000</v>
      </c>
      <c r="AR1248" s="5" t="n">
        <f aca="false">INDEX($AK$1165:$AK$1292,$B1248-$I1248*64+const_one)</f>
        <v>5000000</v>
      </c>
      <c r="AS1248" s="5" t="n">
        <f aca="false">INDEX($AE$1165:$AE$1292,$B1248+(const_one-$C1248)*1+const_one)</f>
        <v>42750412.7635743</v>
      </c>
      <c r="AT1248" s="5" t="n">
        <f aca="false">INDEX($AF$1165:$AF$1292,$B1248+(const_one-$D1248)*2+const_one)</f>
        <v>421231203.194445</v>
      </c>
      <c r="AU1248" s="5" t="n">
        <f aca="false">INDEX($AG$1165:$AG$1292,$B1248+(const_one-$E1248)*4+const_one)</f>
        <v>117899503.596062</v>
      </c>
      <c r="AV1248" s="5" t="n">
        <f aca="false">INDEX($AH$1165:$AH$1292,$B1248+(const_one-$F1248)*8+const_one)</f>
        <v>156840635.418832</v>
      </c>
      <c r="AW1248" s="5" t="n">
        <f aca="false">INDEX($AI$1165:$AI$1292,$B1248+(const_one-$G1248)*16+const_one)</f>
        <v>207020996.660196</v>
      </c>
      <c r="AX1248" s="5" t="n">
        <f aca="false">INDEX($AJ$1165:$AJ$1292,$B1248+(const_one-$H1248)*32+const_one)</f>
        <v>292619902.037409</v>
      </c>
      <c r="AY1248" s="5" t="n">
        <f aca="false">INDEX($AK$1165:$AK$1292,$B1248+(const_one-$I1248)*64+const_one)</f>
        <v>345034994.433661</v>
      </c>
      <c r="AZ1248" s="5" t="n">
        <f aca="false">--($C1248=--(AS1248&gt;AL1248))</f>
        <v>1</v>
      </c>
      <c r="BA1248" s="5" t="n">
        <f aca="false">--($D1248=--(AT1248&gt;AM1248))</f>
        <v>1</v>
      </c>
      <c r="BB1248" s="5" t="n">
        <f aca="false">--($E1248=--(AU1248&gt;AN1248))</f>
        <v>0</v>
      </c>
      <c r="BC1248" s="5" t="n">
        <f aca="false">--($F1248=--(AV1248&gt;AO1248))</f>
        <v>0</v>
      </c>
      <c r="BD1248" s="5" t="n">
        <f aca="false">--($G1248=--(AW1248&gt;AP1248))</f>
        <v>1</v>
      </c>
      <c r="BE1248" s="5" t="n">
        <f aca="false">--($H1248=--(AX1248&gt;AQ1248))</f>
        <v>0</v>
      </c>
      <c r="BF1248" s="5" t="n">
        <f aca="false">--($I1248=--(AY1248&gt;AR1248))</f>
        <v>1</v>
      </c>
      <c r="BG1248" s="5" t="n">
        <f aca="false">SUM(AZ1248:BF1248)</f>
        <v>4</v>
      </c>
      <c r="BH1248" s="5" t="n">
        <f aca="false">SUM(AE1248:AK1248)+AB1248+AC1248+AD1248</f>
        <v>2000000000</v>
      </c>
    </row>
    <row r="1249" customFormat="false" ht="15" hidden="true" customHeight="false" outlineLevel="0" collapsed="false">
      <c r="A1249" s="5" t="n">
        <f aca="false">sensitivity_exit_usd</f>
        <v>2000000000</v>
      </c>
      <c r="B1249" s="2" t="n">
        <f aca="false">ROW()-ROW($B$1165)</f>
        <v>84</v>
      </c>
      <c r="C1249" s="2" t="n">
        <f aca="false">MOD(QUOTIENT($B1249,1),2)</f>
        <v>0</v>
      </c>
      <c r="D1249" s="2" t="n">
        <f aca="false">MOD(QUOTIENT($B1249,2),2)</f>
        <v>0</v>
      </c>
      <c r="E1249" s="2" t="n">
        <f aca="false">MOD(QUOTIENT($B1249,4),2)</f>
        <v>1</v>
      </c>
      <c r="F1249" s="2" t="n">
        <f aca="false">MOD(QUOTIENT($B1249,8),2)</f>
        <v>0</v>
      </c>
      <c r="G1249" s="2" t="n">
        <f aca="false">MOD(QUOTIENT($B1249,16),2)</f>
        <v>1</v>
      </c>
      <c r="H1249" s="2" t="n">
        <f aca="false">MOD(QUOTIENT($B1249,32),2)</f>
        <v>0</v>
      </c>
      <c r="I1249" s="2" t="n">
        <f aca="false">MOD(QUOTIENT($B1249,64),2)</f>
        <v>1</v>
      </c>
      <c r="J1249" s="5" t="n">
        <f aca="false">IF($C1249=const_zero,MIN(class_series_f_invested_usd,MAX(const_zero,$A1249)),const_zero)</f>
        <v>30000000</v>
      </c>
      <c r="K1249" s="5" t="n">
        <f aca="false">IF($D1249=const_zero,MIN(class_series_e_invested_usd,MAX(const_zero,$A1249-SUM($J1249:$J1249))),const_zero)</f>
        <v>300000000</v>
      </c>
      <c r="L1249" s="5" t="n">
        <f aca="false">IF($E1249=const_zero,MIN(class_series_d_invested_usd,MAX(const_zero,$A1249-SUM($J1249:$K1249))),const_zero)</f>
        <v>0</v>
      </c>
      <c r="M1249" s="5" t="n">
        <f aca="false">IF($F1249=const_zero,MIN(class_series_c_invested_usd,MAX(const_zero,$A1249-SUM($J1249:$L1249))),const_zero)</f>
        <v>60000000</v>
      </c>
      <c r="N1249" s="5" t="n">
        <f aca="false">IF($G1249=const_zero,MIN(class_series_b_invested_usd,MAX(const_zero,$A1249-SUM($J1249:$M1249))),const_zero)</f>
        <v>0</v>
      </c>
      <c r="O1249" s="5" t="n">
        <f aca="false">IF($H1249=const_zero,MIN(class_series_a_invested_usd,MAX(const_zero,$A1249-SUM($J1249:$N1249))),const_zero)</f>
        <v>15000000</v>
      </c>
      <c r="P1249" s="5" t="n">
        <f aca="false">IF($I1249=const_zero,MIN(class_seed_invested_usd,MAX(const_zero,$A1249-SUM($J1249:$O1249))),const_zero)</f>
        <v>0</v>
      </c>
      <c r="Q1249" s="5" t="n">
        <f aca="false">MAX(const_zero,$A1249-SUM($J1249:$P1249))</f>
        <v>1595000000</v>
      </c>
      <c r="R1249" s="9" t="n">
        <f aca="false">common_rsa_total+Sensitivity!$AE$1110+Sensitivity!$AJ$1110+IF($C1249=const_one,Sensitivity!$D$1110,const_zero)+IF($D1249=const_one,Sensitivity!$Y$1110,const_zero)+IF($E1249=const_one,Sensitivity!$V$1110,const_zero)+IF($F1249=const_one,Sensitivity!$S$1110,const_zero)+IF($G1249=const_one,Sensitivity!$P$1110,const_zero)+IF($H1249=const_one,Sensitivity!$M$1110,const_zero)+IF($I1249=const_one,Sensitivity!$J$1110,const_zero)</f>
        <v>18984546.5545552</v>
      </c>
      <c r="S1249" s="23" t="b">
        <f aca="false">IF($R1249&gt;const_zero,--($Q1249&gt;option_strike_usd*$R1249),const_zero)</f>
        <v>1</v>
      </c>
      <c r="T1249" s="7" t="n">
        <f aca="false">IF($R1249&gt;const_zero,IF($S1249=const_one,($Q1249+option_strike_usd*pre_f_options_issued)/($R1249+pre_f_options_issued),$Q1249/$R1249),const_zero)</f>
        <v>74.3557698992394</v>
      </c>
      <c r="U1249" s="5" t="n">
        <f aca="false">IF($C1249=const_one,Sensitivity!$D$1110*$T1249,const_zero)</f>
        <v>0</v>
      </c>
      <c r="V1249" s="5" t="n">
        <f aca="false">IF($D1249=const_one,Sensitivity!$Y$1110*$T1249,const_zero)</f>
        <v>0</v>
      </c>
      <c r="W1249" s="5" t="n">
        <f aca="false">IF($E1249=const_one,Sensitivity!$V$1110*$T1249,const_zero)</f>
        <v>128294544.715355</v>
      </c>
      <c r="X1249" s="5" t="n">
        <f aca="false">IF($F1249=const_one,Sensitivity!$S$1110*$T1249,const_zero)</f>
        <v>0</v>
      </c>
      <c r="Y1249" s="5" t="n">
        <f aca="false">IF($G1249=const_one,Sensitivity!$P$1110*$T1249,const_zero)</f>
        <v>223067309.697718</v>
      </c>
      <c r="Z1249" s="5" t="n">
        <f aca="false">IF($H1249=const_one,Sensitivity!$M$1110*$T1249,const_zero)</f>
        <v>0</v>
      </c>
      <c r="AA1249" s="5" t="n">
        <f aca="false">IF($I1249=const_one,Sensitivity!$J$1110*$T1249,const_zero)</f>
        <v>371778849.496197</v>
      </c>
      <c r="AB1249" s="5" t="n">
        <f aca="false">(Sensitivity!$AE$1110+Sensitivity!$AJ$1110)*$T1249</f>
        <v>19267942.2494768</v>
      </c>
      <c r="AC1249" s="5" t="n">
        <f aca="false">common_rsa_total*$T1249</f>
        <v>669201929.093155</v>
      </c>
      <c r="AD1249" s="5" t="n">
        <f aca="false">IF($S1249=const_one,pre_f_options_issued*($T1249-option_strike_usd),const_zero)</f>
        <v>183389424.748098</v>
      </c>
      <c r="AE1249" s="5" t="n">
        <f aca="false">J1249+U1249</f>
        <v>30000000</v>
      </c>
      <c r="AF1249" s="5" t="n">
        <f aca="false">K1249+V1249</f>
        <v>300000000</v>
      </c>
      <c r="AG1249" s="5" t="n">
        <f aca="false">L1249+W1249</f>
        <v>128294544.715355</v>
      </c>
      <c r="AH1249" s="5" t="n">
        <f aca="false">M1249+X1249</f>
        <v>60000000</v>
      </c>
      <c r="AI1249" s="5" t="n">
        <f aca="false">N1249+Y1249</f>
        <v>223067309.697718</v>
      </c>
      <c r="AJ1249" s="5" t="n">
        <f aca="false">O1249+Z1249</f>
        <v>15000000</v>
      </c>
      <c r="AK1249" s="5" t="n">
        <f aca="false">P1249+AA1249</f>
        <v>371778849.496197</v>
      </c>
      <c r="AL1249" s="5" t="n">
        <f aca="false">INDEX($AE$1165:$AE$1292,$B1249-$C1249*1+const_one)</f>
        <v>30000000</v>
      </c>
      <c r="AM1249" s="5" t="n">
        <f aca="false">INDEX($AF$1165:$AF$1292,$B1249-$D1249*2+const_one)</f>
        <v>300000000</v>
      </c>
      <c r="AN1249" s="5" t="n">
        <f aca="false">INDEX($AG$1165:$AG$1292,$B1249-$E1249*4+const_one)</f>
        <v>100000000</v>
      </c>
      <c r="AO1249" s="5" t="n">
        <f aca="false">INDEX($AH$1165:$AH$1292,$B1249-$F1249*8+const_one)</f>
        <v>60000000</v>
      </c>
      <c r="AP1249" s="5" t="n">
        <f aca="false">INDEX($AI$1165:$AI$1292,$B1249-$G1249*16+const_one)</f>
        <v>30000000</v>
      </c>
      <c r="AQ1249" s="5" t="n">
        <f aca="false">INDEX($AJ$1165:$AJ$1292,$B1249-$H1249*32+const_one)</f>
        <v>15000000</v>
      </c>
      <c r="AR1249" s="5" t="n">
        <f aca="false">INDEX($AK$1165:$AK$1292,$B1249-$I1249*64+const_one)</f>
        <v>5000000</v>
      </c>
      <c r="AS1249" s="5" t="n">
        <f aca="false">INDEX($AE$1165:$AE$1292,$B1249+(const_one-$C1249)*1+const_one)</f>
        <v>45613796.2492466</v>
      </c>
      <c r="AT1249" s="5" t="n">
        <f aca="false">INDEX($AF$1165:$AF$1292,$B1249+(const_one-$D1249)*2+const_one)</f>
        <v>419833906.705516</v>
      </c>
      <c r="AU1249" s="5" t="n">
        <f aca="false">INDEX($AG$1165:$AG$1292,$B1249+(const_one-$E1249)*4+const_one)</f>
        <v>128294544.715355</v>
      </c>
      <c r="AV1249" s="5" t="n">
        <f aca="false">INDEX($AH$1165:$AH$1292,$B1249+(const_one-$F1249)*8+const_one)</f>
        <v>166551204.600589</v>
      </c>
      <c r="AW1249" s="5" t="n">
        <f aca="false">INDEX($AI$1165:$AI$1292,$B1249+(const_one-$G1249)*16+const_one)</f>
        <v>223067309.697718</v>
      </c>
      <c r="AX1249" s="5" t="n">
        <f aca="false">INDEX($AJ$1165:$AJ$1292,$B1249+(const_one-$H1249)*32+const_one)</f>
        <v>304422806.839157</v>
      </c>
      <c r="AY1249" s="5" t="n">
        <f aca="false">INDEX($AK$1165:$AK$1292,$B1249+(const_one-$I1249)*64+const_one)</f>
        <v>371778849.496197</v>
      </c>
      <c r="AZ1249" s="5" t="n">
        <f aca="false">--($C1249=--(AS1249&gt;AL1249))</f>
        <v>0</v>
      </c>
      <c r="BA1249" s="5" t="n">
        <f aca="false">--($D1249=--(AT1249&gt;AM1249))</f>
        <v>0</v>
      </c>
      <c r="BB1249" s="5" t="n">
        <f aca="false">--($E1249=--(AU1249&gt;AN1249))</f>
        <v>1</v>
      </c>
      <c r="BC1249" s="5" t="n">
        <f aca="false">--($F1249=--(AV1249&gt;AO1249))</f>
        <v>0</v>
      </c>
      <c r="BD1249" s="5" t="n">
        <f aca="false">--($G1249=--(AW1249&gt;AP1249))</f>
        <v>1</v>
      </c>
      <c r="BE1249" s="5" t="n">
        <f aca="false">--($H1249=--(AX1249&gt;AQ1249))</f>
        <v>0</v>
      </c>
      <c r="BF1249" s="5" t="n">
        <f aca="false">--($I1249=--(AY1249&gt;AR1249))</f>
        <v>1</v>
      </c>
      <c r="BG1249" s="5" t="n">
        <f aca="false">SUM(AZ1249:BF1249)</f>
        <v>3</v>
      </c>
      <c r="BH1249" s="5" t="n">
        <f aca="false">SUM(AE1249:AK1249)+AB1249+AC1249+AD1249</f>
        <v>2000000000</v>
      </c>
    </row>
    <row r="1250" customFormat="false" ht="15" hidden="true" customHeight="false" outlineLevel="0" collapsed="false">
      <c r="A1250" s="5" t="n">
        <f aca="false">sensitivity_exit_usd</f>
        <v>2000000000</v>
      </c>
      <c r="B1250" s="2" t="n">
        <f aca="false">ROW()-ROW($B$1165)</f>
        <v>85</v>
      </c>
      <c r="C1250" s="2" t="n">
        <f aca="false">MOD(QUOTIENT($B1250,1),2)</f>
        <v>1</v>
      </c>
      <c r="D1250" s="2" t="n">
        <f aca="false">MOD(QUOTIENT($B1250,2),2)</f>
        <v>0</v>
      </c>
      <c r="E1250" s="2" t="n">
        <f aca="false">MOD(QUOTIENT($B1250,4),2)</f>
        <v>1</v>
      </c>
      <c r="F1250" s="2" t="n">
        <f aca="false">MOD(QUOTIENT($B1250,8),2)</f>
        <v>0</v>
      </c>
      <c r="G1250" s="2" t="n">
        <f aca="false">MOD(QUOTIENT($B1250,16),2)</f>
        <v>1</v>
      </c>
      <c r="H1250" s="2" t="n">
        <f aca="false">MOD(QUOTIENT($B1250,32),2)</f>
        <v>0</v>
      </c>
      <c r="I1250" s="2" t="n">
        <f aca="false">MOD(QUOTIENT($B1250,64),2)</f>
        <v>1</v>
      </c>
      <c r="J1250" s="5" t="n">
        <f aca="false">IF($C1250=const_zero,MIN(class_series_f_invested_usd,MAX(const_zero,$A1250)),const_zero)</f>
        <v>0</v>
      </c>
      <c r="K1250" s="5" t="n">
        <f aca="false">IF($D1250=const_zero,MIN(class_series_e_invested_usd,MAX(const_zero,$A1250-SUM($J1250:$J1250))),const_zero)</f>
        <v>300000000</v>
      </c>
      <c r="L1250" s="5" t="n">
        <f aca="false">IF($E1250=const_zero,MIN(class_series_d_invested_usd,MAX(const_zero,$A1250-SUM($J1250:$K1250))),const_zero)</f>
        <v>0</v>
      </c>
      <c r="M1250" s="5" t="n">
        <f aca="false">IF($F1250=const_zero,MIN(class_series_c_invested_usd,MAX(const_zero,$A1250-SUM($J1250:$L1250))),const_zero)</f>
        <v>60000000</v>
      </c>
      <c r="N1250" s="5" t="n">
        <f aca="false">IF($G1250=const_zero,MIN(class_series_b_invested_usd,MAX(const_zero,$A1250-SUM($J1250:$M1250))),const_zero)</f>
        <v>0</v>
      </c>
      <c r="O1250" s="5" t="n">
        <f aca="false">IF($H1250=const_zero,MIN(class_series_a_invested_usd,MAX(const_zero,$A1250-SUM($J1250:$N1250))),const_zero)</f>
        <v>15000000</v>
      </c>
      <c r="P1250" s="5" t="n">
        <f aca="false">IF($I1250=const_zero,MIN(class_seed_invested_usd,MAX(const_zero,$A1250-SUM($J1250:$O1250))),const_zero)</f>
        <v>0</v>
      </c>
      <c r="Q1250" s="5" t="n">
        <f aca="false">MAX(const_zero,$A1250-SUM($J1250:$P1250))</f>
        <v>1625000000</v>
      </c>
      <c r="R1250" s="9" t="n">
        <f aca="false">common_rsa_total+Sensitivity!$AE$1110+Sensitivity!$AJ$1110+IF($C1250=const_one,Sensitivity!$D$1110,const_zero)+IF($D1250=const_one,Sensitivity!$Y$1110,const_zero)+IF($E1250=const_one,Sensitivity!$V$1110,const_zero)+IF($F1250=const_one,Sensitivity!$S$1110,const_zero)+IF($G1250=const_one,Sensitivity!$P$1110,const_zero)+IF($H1250=const_one,Sensitivity!$M$1110,const_zero)+IF($I1250=const_one,Sensitivity!$J$1110,const_zero)</f>
        <v>19604054.9153483</v>
      </c>
      <c r="S1250" s="23" t="b">
        <f aca="false">IF($R1250&gt;const_zero,--($Q1250&gt;option_strike_usd*$R1250),const_zero)</f>
        <v>1</v>
      </c>
      <c r="T1250" s="7" t="n">
        <f aca="false">IF($R1250&gt;const_zero,IF($S1250=const_one,($Q1250+option_strike_usd*pre_f_options_issued)/($R1250+pre_f_options_issued),$Q1250/$R1250),const_zero)</f>
        <v>73.629024458762</v>
      </c>
      <c r="U1250" s="5" t="n">
        <f aca="false">IF($C1250=const_one,Sensitivity!$D$1110*$T1250,const_zero)</f>
        <v>45613796.2492466</v>
      </c>
      <c r="V1250" s="5" t="n">
        <f aca="false">IF($D1250=const_one,Sensitivity!$Y$1110*$T1250,const_zero)</f>
        <v>0</v>
      </c>
      <c r="W1250" s="5" t="n">
        <f aca="false">IF($E1250=const_one,Sensitivity!$V$1110*$T1250,const_zero)</f>
        <v>127040607.387608</v>
      </c>
      <c r="X1250" s="5" t="n">
        <f aca="false">IF($F1250=const_one,Sensitivity!$S$1110*$T1250,const_zero)</f>
        <v>0</v>
      </c>
      <c r="Y1250" s="5" t="n">
        <f aca="false">IF($G1250=const_one,Sensitivity!$P$1110*$T1250,const_zero)</f>
        <v>220887073.376286</v>
      </c>
      <c r="Z1250" s="5" t="n">
        <f aca="false">IF($H1250=const_one,Sensitivity!$M$1110*$T1250,const_zero)</f>
        <v>0</v>
      </c>
      <c r="AA1250" s="5" t="n">
        <f aca="false">IF($I1250=const_one,Sensitivity!$J$1110*$T1250,const_zero)</f>
        <v>368145122.29381</v>
      </c>
      <c r="AB1250" s="5" t="n">
        <f aca="false">(Sensitivity!$AE$1110+Sensitivity!$AJ$1110)*$T1250</f>
        <v>19079619.4172855</v>
      </c>
      <c r="AC1250" s="5" t="n">
        <f aca="false">common_rsa_total*$T1250</f>
        <v>662661220.128858</v>
      </c>
      <c r="AD1250" s="5" t="n">
        <f aca="false">IF($S1250=const_one,pre_f_options_issued*($T1250-option_strike_usd),const_zero)</f>
        <v>181572561.146905</v>
      </c>
      <c r="AE1250" s="5" t="n">
        <f aca="false">J1250+U1250</f>
        <v>45613796.2492466</v>
      </c>
      <c r="AF1250" s="5" t="n">
        <f aca="false">K1250+V1250</f>
        <v>300000000</v>
      </c>
      <c r="AG1250" s="5" t="n">
        <f aca="false">L1250+W1250</f>
        <v>127040607.387608</v>
      </c>
      <c r="AH1250" s="5" t="n">
        <f aca="false">M1250+X1250</f>
        <v>60000000</v>
      </c>
      <c r="AI1250" s="5" t="n">
        <f aca="false">N1250+Y1250</f>
        <v>220887073.376286</v>
      </c>
      <c r="AJ1250" s="5" t="n">
        <f aca="false">O1250+Z1250</f>
        <v>15000000</v>
      </c>
      <c r="AK1250" s="5" t="n">
        <f aca="false">P1250+AA1250</f>
        <v>368145122.29381</v>
      </c>
      <c r="AL1250" s="5" t="n">
        <f aca="false">INDEX($AE$1165:$AE$1292,$B1250-$C1250*1+const_one)</f>
        <v>30000000</v>
      </c>
      <c r="AM1250" s="5" t="n">
        <f aca="false">INDEX($AF$1165:$AF$1292,$B1250-$D1250*2+const_one)</f>
        <v>300000000</v>
      </c>
      <c r="AN1250" s="5" t="n">
        <f aca="false">INDEX($AG$1165:$AG$1292,$B1250-$E1250*4+const_one)</f>
        <v>100000000</v>
      </c>
      <c r="AO1250" s="5" t="n">
        <f aca="false">INDEX($AH$1165:$AH$1292,$B1250-$F1250*8+const_one)</f>
        <v>60000000</v>
      </c>
      <c r="AP1250" s="5" t="n">
        <f aca="false">INDEX($AI$1165:$AI$1292,$B1250-$G1250*16+const_one)</f>
        <v>30000000</v>
      </c>
      <c r="AQ1250" s="5" t="n">
        <f aca="false">INDEX($AJ$1165:$AJ$1292,$B1250-$H1250*32+const_one)</f>
        <v>15000000</v>
      </c>
      <c r="AR1250" s="5" t="n">
        <f aca="false">INDEX($AK$1165:$AK$1292,$B1250-$I1250*64+const_one)</f>
        <v>5000000</v>
      </c>
      <c r="AS1250" s="5" t="n">
        <f aca="false">INDEX($AE$1165:$AE$1292,$B1250+(const_one-$C1250)*1+const_one)</f>
        <v>45613796.2492466</v>
      </c>
      <c r="AT1250" s="5" t="n">
        <f aca="false">INDEX($AF$1165:$AF$1292,$B1250+(const_one-$D1250)*2+const_one)</f>
        <v>417105441.532966</v>
      </c>
      <c r="AU1250" s="5" t="n">
        <f aca="false">INDEX($AG$1165:$AG$1292,$B1250+(const_one-$E1250)*4+const_one)</f>
        <v>127040607.387608</v>
      </c>
      <c r="AV1250" s="5" t="n">
        <f aca="false">INDEX($AH$1165:$AH$1292,$B1250+(const_one-$F1250)*8+const_one)</f>
        <v>165278767.697474</v>
      </c>
      <c r="AW1250" s="5" t="n">
        <f aca="false">INDEX($AI$1165:$AI$1292,$B1250+(const_one-$G1250)*16+const_one)</f>
        <v>220887073.376286</v>
      </c>
      <c r="AX1250" s="5" t="n">
        <f aca="false">INDEX($AJ$1165:$AJ$1292,$B1250+(const_one-$H1250)*32+const_one)</f>
        <v>302998943.355501</v>
      </c>
      <c r="AY1250" s="5" t="n">
        <f aca="false">INDEX($AK$1165:$AK$1292,$B1250+(const_one-$I1250)*64+const_one)</f>
        <v>368145122.29381</v>
      </c>
      <c r="AZ1250" s="5" t="n">
        <f aca="false">--($C1250=--(AS1250&gt;AL1250))</f>
        <v>1</v>
      </c>
      <c r="BA1250" s="5" t="n">
        <f aca="false">--($D1250=--(AT1250&gt;AM1250))</f>
        <v>0</v>
      </c>
      <c r="BB1250" s="5" t="n">
        <f aca="false">--($E1250=--(AU1250&gt;AN1250))</f>
        <v>1</v>
      </c>
      <c r="BC1250" s="5" t="n">
        <f aca="false">--($F1250=--(AV1250&gt;AO1250))</f>
        <v>0</v>
      </c>
      <c r="BD1250" s="5" t="n">
        <f aca="false">--($G1250=--(AW1250&gt;AP1250))</f>
        <v>1</v>
      </c>
      <c r="BE1250" s="5" t="n">
        <f aca="false">--($H1250=--(AX1250&gt;AQ1250))</f>
        <v>0</v>
      </c>
      <c r="BF1250" s="5" t="n">
        <f aca="false">--($I1250=--(AY1250&gt;AR1250))</f>
        <v>1</v>
      </c>
      <c r="BG1250" s="5" t="n">
        <f aca="false">SUM(AZ1250:BF1250)</f>
        <v>4</v>
      </c>
      <c r="BH1250" s="5" t="n">
        <f aca="false">SUM(AE1250:AK1250)+AB1250+AC1250+AD1250</f>
        <v>2000000000</v>
      </c>
    </row>
    <row r="1251" customFormat="false" ht="15" hidden="true" customHeight="false" outlineLevel="0" collapsed="false">
      <c r="A1251" s="5" t="n">
        <f aca="false">sensitivity_exit_usd</f>
        <v>2000000000</v>
      </c>
      <c r="B1251" s="2" t="n">
        <f aca="false">ROW()-ROW($B$1165)</f>
        <v>86</v>
      </c>
      <c r="C1251" s="2" t="n">
        <f aca="false">MOD(QUOTIENT($B1251,1),2)</f>
        <v>0</v>
      </c>
      <c r="D1251" s="2" t="n">
        <f aca="false">MOD(QUOTIENT($B1251,2),2)</f>
        <v>1</v>
      </c>
      <c r="E1251" s="2" t="n">
        <f aca="false">MOD(QUOTIENT($B1251,4),2)</f>
        <v>1</v>
      </c>
      <c r="F1251" s="2" t="n">
        <f aca="false">MOD(QUOTIENT($B1251,8),2)</f>
        <v>0</v>
      </c>
      <c r="G1251" s="2" t="n">
        <f aca="false">MOD(QUOTIENT($B1251,16),2)</f>
        <v>1</v>
      </c>
      <c r="H1251" s="2" t="n">
        <f aca="false">MOD(QUOTIENT($B1251,32),2)</f>
        <v>0</v>
      </c>
      <c r="I1251" s="2" t="n">
        <f aca="false">MOD(QUOTIENT($B1251,64),2)</f>
        <v>1</v>
      </c>
      <c r="J1251" s="5" t="n">
        <f aca="false">IF($C1251=const_zero,MIN(class_series_f_invested_usd,MAX(const_zero,$A1251)),const_zero)</f>
        <v>30000000</v>
      </c>
      <c r="K1251" s="5" t="n">
        <f aca="false">IF($D1251=const_zero,MIN(class_series_e_invested_usd,MAX(const_zero,$A1251-SUM($J1251:$J1251))),const_zero)</f>
        <v>0</v>
      </c>
      <c r="L1251" s="5" t="n">
        <f aca="false">IF($E1251=const_zero,MIN(class_series_d_invested_usd,MAX(const_zero,$A1251-SUM($J1251:$K1251))),const_zero)</f>
        <v>0</v>
      </c>
      <c r="M1251" s="5" t="n">
        <f aca="false">IF($F1251=const_zero,MIN(class_series_c_invested_usd,MAX(const_zero,$A1251-SUM($J1251:$L1251))),const_zero)</f>
        <v>60000000</v>
      </c>
      <c r="N1251" s="5" t="n">
        <f aca="false">IF($G1251=const_zero,MIN(class_series_b_invested_usd,MAX(const_zero,$A1251-SUM($J1251:$M1251))),const_zero)</f>
        <v>0</v>
      </c>
      <c r="O1251" s="5" t="n">
        <f aca="false">IF($H1251=const_zero,MIN(class_series_a_invested_usd,MAX(const_zero,$A1251-SUM($J1251:$N1251))),const_zero)</f>
        <v>15000000</v>
      </c>
      <c r="P1251" s="5" t="n">
        <f aca="false">IF($I1251=const_zero,MIN(class_seed_invested_usd,MAX(const_zero,$A1251-SUM($J1251:$O1251))),const_zero)</f>
        <v>0</v>
      </c>
      <c r="Q1251" s="5" t="n">
        <f aca="false">MAX(const_zero,$A1251-SUM($J1251:$P1251))</f>
        <v>1895000000</v>
      </c>
      <c r="R1251" s="9" t="n">
        <f aca="false">common_rsa_total+Sensitivity!$AE$1110+Sensitivity!$AJ$1110+IF($C1251=const_one,Sensitivity!$D$1110,const_zero)+IF($D1251=const_one,Sensitivity!$Y$1110,const_zero)+IF($E1251=const_one,Sensitivity!$V$1110,const_zero)+IF($F1251=const_one,Sensitivity!$S$1110,const_zero)+IF($G1251=const_one,Sensitivity!$P$1110,const_zero)+IF($H1251=const_one,Sensitivity!$M$1110,const_zero)+IF($I1251=const_one,Sensitivity!$J$1110,const_zero)</f>
        <v>25088727.4346113</v>
      </c>
      <c r="S1251" s="23" t="b">
        <f aca="false">IF($R1251&gt;const_zero,--($Q1251&gt;option_strike_usd*$R1251),const_zero)</f>
        <v>1</v>
      </c>
      <c r="T1251" s="7" t="n">
        <f aca="false">IF($R1251&gt;const_zero,IF($S1251=const_one,($Q1251+option_strike_usd*pre_f_options_issued)/($R1251+pre_f_options_issued),$Q1251/$R1251),const_zero)</f>
        <v>68.778090779914</v>
      </c>
      <c r="U1251" s="5" t="n">
        <f aca="false">IF($C1251=const_one,Sensitivity!$D$1110*$T1251,const_zero)</f>
        <v>0</v>
      </c>
      <c r="V1251" s="5" t="n">
        <f aca="false">IF($D1251=const_one,Sensitivity!$Y$1110*$T1251,const_zero)</f>
        <v>419833906.705516</v>
      </c>
      <c r="W1251" s="5" t="n">
        <f aca="false">IF($E1251=const_one,Sensitivity!$V$1110*$T1251,const_zero)</f>
        <v>118670734.698299</v>
      </c>
      <c r="X1251" s="5" t="n">
        <f aca="false">IF($F1251=const_one,Sensitivity!$S$1110*$T1251,const_zero)</f>
        <v>0</v>
      </c>
      <c r="Y1251" s="5" t="n">
        <f aca="false">IF($G1251=const_one,Sensitivity!$P$1110*$T1251,const_zero)</f>
        <v>206334272.339742</v>
      </c>
      <c r="Z1251" s="5" t="n">
        <f aca="false">IF($H1251=const_one,Sensitivity!$M$1110*$T1251,const_zero)</f>
        <v>0</v>
      </c>
      <c r="AA1251" s="5" t="n">
        <f aca="false">IF($I1251=const_one,Sensitivity!$J$1110*$T1251,const_zero)</f>
        <v>343890453.89957</v>
      </c>
      <c r="AB1251" s="5" t="n">
        <f aca="false">(Sensitivity!$AE$1110+Sensitivity!$AJ$1110)*$T1251</f>
        <v>17822588.3878611</v>
      </c>
      <c r="AC1251" s="5" t="n">
        <f aca="false">common_rsa_total*$T1251</f>
        <v>619002817.019226</v>
      </c>
      <c r="AD1251" s="5" t="n">
        <f aca="false">IF($S1251=const_one,pre_f_options_issued*($T1251-option_strike_usd),const_zero)</f>
        <v>169445226.949785</v>
      </c>
      <c r="AE1251" s="5" t="n">
        <f aca="false">J1251+U1251</f>
        <v>30000000</v>
      </c>
      <c r="AF1251" s="5" t="n">
        <f aca="false">K1251+V1251</f>
        <v>419833906.705516</v>
      </c>
      <c r="AG1251" s="5" t="n">
        <f aca="false">L1251+W1251</f>
        <v>118670734.698299</v>
      </c>
      <c r="AH1251" s="5" t="n">
        <f aca="false">M1251+X1251</f>
        <v>60000000</v>
      </c>
      <c r="AI1251" s="5" t="n">
        <f aca="false">N1251+Y1251</f>
        <v>206334272.339742</v>
      </c>
      <c r="AJ1251" s="5" t="n">
        <f aca="false">O1251+Z1251</f>
        <v>15000000</v>
      </c>
      <c r="AK1251" s="5" t="n">
        <f aca="false">P1251+AA1251</f>
        <v>343890453.89957</v>
      </c>
      <c r="AL1251" s="5" t="n">
        <f aca="false">INDEX($AE$1165:$AE$1292,$B1251-$C1251*1+const_one)</f>
        <v>30000000</v>
      </c>
      <c r="AM1251" s="5" t="n">
        <f aca="false">INDEX($AF$1165:$AF$1292,$B1251-$D1251*2+const_one)</f>
        <v>300000000</v>
      </c>
      <c r="AN1251" s="5" t="n">
        <f aca="false">INDEX($AG$1165:$AG$1292,$B1251-$E1251*4+const_one)</f>
        <v>100000000</v>
      </c>
      <c r="AO1251" s="5" t="n">
        <f aca="false">INDEX($AH$1165:$AH$1292,$B1251-$F1251*8+const_one)</f>
        <v>60000000</v>
      </c>
      <c r="AP1251" s="5" t="n">
        <f aca="false">INDEX($AI$1165:$AI$1292,$B1251-$G1251*16+const_one)</f>
        <v>30000000</v>
      </c>
      <c r="AQ1251" s="5" t="n">
        <f aca="false">INDEX($AJ$1165:$AJ$1292,$B1251-$H1251*32+const_one)</f>
        <v>15000000</v>
      </c>
      <c r="AR1251" s="5" t="n">
        <f aca="false">INDEX($AK$1165:$AK$1292,$B1251-$I1251*64+const_one)</f>
        <v>5000000</v>
      </c>
      <c r="AS1251" s="5" t="n">
        <f aca="false">INDEX($AE$1165:$AE$1292,$B1251+(const_one-$C1251)*1+const_one)</f>
        <v>42331692.5627564</v>
      </c>
      <c r="AT1251" s="5" t="n">
        <f aca="false">INDEX($AF$1165:$AF$1292,$B1251+(const_one-$D1251)*2+const_one)</f>
        <v>419833906.705516</v>
      </c>
      <c r="AU1251" s="5" t="n">
        <f aca="false">INDEX($AG$1165:$AG$1292,$B1251+(const_one-$E1251)*4+const_one)</f>
        <v>118670734.698299</v>
      </c>
      <c r="AV1251" s="5" t="n">
        <f aca="false">INDEX($AH$1165:$AH$1292,$B1251+(const_one-$F1251)*8+const_one)</f>
        <v>156658864.909947</v>
      </c>
      <c r="AW1251" s="5" t="n">
        <f aca="false">INDEX($AI$1165:$AI$1292,$B1251+(const_one-$G1251)*16+const_one)</f>
        <v>206334272.339742</v>
      </c>
      <c r="AX1251" s="5" t="n">
        <f aca="false">INDEX($AJ$1165:$AJ$1292,$B1251+(const_one-$H1251)*32+const_one)</f>
        <v>293429684.211726</v>
      </c>
      <c r="AY1251" s="5" t="n">
        <f aca="false">INDEX($AK$1165:$AK$1292,$B1251+(const_one-$I1251)*64+const_one)</f>
        <v>343890453.89957</v>
      </c>
      <c r="AZ1251" s="5" t="n">
        <f aca="false">--($C1251=--(AS1251&gt;AL1251))</f>
        <v>0</v>
      </c>
      <c r="BA1251" s="5" t="n">
        <f aca="false">--($D1251=--(AT1251&gt;AM1251))</f>
        <v>1</v>
      </c>
      <c r="BB1251" s="5" t="n">
        <f aca="false">--($E1251=--(AU1251&gt;AN1251))</f>
        <v>1</v>
      </c>
      <c r="BC1251" s="5" t="n">
        <f aca="false">--($F1251=--(AV1251&gt;AO1251))</f>
        <v>0</v>
      </c>
      <c r="BD1251" s="5" t="n">
        <f aca="false">--($G1251=--(AW1251&gt;AP1251))</f>
        <v>1</v>
      </c>
      <c r="BE1251" s="5" t="n">
        <f aca="false">--($H1251=--(AX1251&gt;AQ1251))</f>
        <v>0</v>
      </c>
      <c r="BF1251" s="5" t="n">
        <f aca="false">--($I1251=--(AY1251&gt;AR1251))</f>
        <v>1</v>
      </c>
      <c r="BG1251" s="5" t="n">
        <f aca="false">SUM(AZ1251:BF1251)</f>
        <v>4</v>
      </c>
      <c r="BH1251" s="5" t="n">
        <f aca="false">SUM(AE1251:AK1251)+AB1251+AC1251+AD1251</f>
        <v>2000000000</v>
      </c>
    </row>
    <row r="1252" customFormat="false" ht="15" hidden="true" customHeight="false" outlineLevel="0" collapsed="false">
      <c r="A1252" s="5" t="n">
        <f aca="false">sensitivity_exit_usd</f>
        <v>2000000000</v>
      </c>
      <c r="B1252" s="2" t="n">
        <f aca="false">ROW()-ROW($B$1165)</f>
        <v>87</v>
      </c>
      <c r="C1252" s="2" t="n">
        <f aca="false">MOD(QUOTIENT($B1252,1),2)</f>
        <v>1</v>
      </c>
      <c r="D1252" s="2" t="n">
        <f aca="false">MOD(QUOTIENT($B1252,2),2)</f>
        <v>1</v>
      </c>
      <c r="E1252" s="2" t="n">
        <f aca="false">MOD(QUOTIENT($B1252,4),2)</f>
        <v>1</v>
      </c>
      <c r="F1252" s="2" t="n">
        <f aca="false">MOD(QUOTIENT($B1252,8),2)</f>
        <v>0</v>
      </c>
      <c r="G1252" s="2" t="n">
        <f aca="false">MOD(QUOTIENT($B1252,16),2)</f>
        <v>1</v>
      </c>
      <c r="H1252" s="2" t="n">
        <f aca="false">MOD(QUOTIENT($B1252,32),2)</f>
        <v>0</v>
      </c>
      <c r="I1252" s="2" t="n">
        <f aca="false">MOD(QUOTIENT($B1252,64),2)</f>
        <v>1</v>
      </c>
      <c r="J1252" s="5" t="n">
        <f aca="false">IF($C1252=const_zero,MIN(class_series_f_invested_usd,MAX(const_zero,$A1252)),const_zero)</f>
        <v>0</v>
      </c>
      <c r="K1252" s="5" t="n">
        <f aca="false">IF($D1252=const_zero,MIN(class_series_e_invested_usd,MAX(const_zero,$A1252-SUM($J1252:$J1252))),const_zero)</f>
        <v>0</v>
      </c>
      <c r="L1252" s="5" t="n">
        <f aca="false">IF($E1252=const_zero,MIN(class_series_d_invested_usd,MAX(const_zero,$A1252-SUM($J1252:$K1252))),const_zero)</f>
        <v>0</v>
      </c>
      <c r="M1252" s="5" t="n">
        <f aca="false">IF($F1252=const_zero,MIN(class_series_c_invested_usd,MAX(const_zero,$A1252-SUM($J1252:$L1252))),const_zero)</f>
        <v>60000000</v>
      </c>
      <c r="N1252" s="5" t="n">
        <f aca="false">IF($G1252=const_zero,MIN(class_series_b_invested_usd,MAX(const_zero,$A1252-SUM($J1252:$M1252))),const_zero)</f>
        <v>0</v>
      </c>
      <c r="O1252" s="5" t="n">
        <f aca="false">IF($H1252=const_zero,MIN(class_series_a_invested_usd,MAX(const_zero,$A1252-SUM($J1252:$N1252))),const_zero)</f>
        <v>15000000</v>
      </c>
      <c r="P1252" s="5" t="n">
        <f aca="false">IF($I1252=const_zero,MIN(class_seed_invested_usd,MAX(const_zero,$A1252-SUM($J1252:$O1252))),const_zero)</f>
        <v>0</v>
      </c>
      <c r="Q1252" s="5" t="n">
        <f aca="false">MAX(const_zero,$A1252-SUM($J1252:$P1252))</f>
        <v>1925000000</v>
      </c>
      <c r="R1252" s="9" t="n">
        <f aca="false">common_rsa_total+Sensitivity!$AE$1110+Sensitivity!$AJ$1110+IF($C1252=const_one,Sensitivity!$D$1110,const_zero)+IF($D1252=const_one,Sensitivity!$Y$1110,const_zero)+IF($E1252=const_one,Sensitivity!$V$1110,const_zero)+IF($F1252=const_one,Sensitivity!$S$1110,const_zero)+IF($G1252=const_one,Sensitivity!$P$1110,const_zero)+IF($H1252=const_one,Sensitivity!$M$1110,const_zero)+IF($I1252=const_one,Sensitivity!$J$1110,const_zero)</f>
        <v>25708235.7954044</v>
      </c>
      <c r="S1252" s="23" t="b">
        <f aca="false">IF($R1252&gt;const_zero,--($Q1252&gt;option_strike_usd*$R1252),const_zero)</f>
        <v>1</v>
      </c>
      <c r="T1252" s="7" t="n">
        <f aca="false">IF($R1252&gt;const_zero,IF($S1252=const_one,($Q1252+option_strike_usd*pre_f_options_issued)/($R1252+pre_f_options_issued),$Q1252/$R1252),const_zero)</f>
        <v>68.3311077651308</v>
      </c>
      <c r="U1252" s="5" t="n">
        <f aca="false">IF($C1252=const_one,Sensitivity!$D$1110*$T1252,const_zero)</f>
        <v>42331692.5627564</v>
      </c>
      <c r="V1252" s="5" t="n">
        <f aca="false">IF($D1252=const_one,Sensitivity!$Y$1110*$T1252,const_zero)</f>
        <v>417105441.532966</v>
      </c>
      <c r="W1252" s="5" t="n">
        <f aca="false">IF($E1252=const_one,Sensitivity!$V$1110*$T1252,const_zero)</f>
        <v>117899503.596062</v>
      </c>
      <c r="X1252" s="5" t="n">
        <f aca="false">IF($F1252=const_one,Sensitivity!$S$1110*$T1252,const_zero)</f>
        <v>0</v>
      </c>
      <c r="Y1252" s="5" t="n">
        <f aca="false">IF($G1252=const_one,Sensitivity!$P$1110*$T1252,const_zero)</f>
        <v>204993323.295392</v>
      </c>
      <c r="Z1252" s="5" t="n">
        <f aca="false">IF($H1252=const_one,Sensitivity!$M$1110*$T1252,const_zero)</f>
        <v>0</v>
      </c>
      <c r="AA1252" s="5" t="n">
        <f aca="false">IF($I1252=const_one,Sensitivity!$J$1110*$T1252,const_zero)</f>
        <v>341655538.825654</v>
      </c>
      <c r="AB1252" s="5" t="n">
        <f aca="false">(Sensitivity!$AE$1110+Sensitivity!$AJ$1110)*$T1252</f>
        <v>17706760.8881659</v>
      </c>
      <c r="AC1252" s="5" t="n">
        <f aca="false">common_rsa_total*$T1252</f>
        <v>614979969.886177</v>
      </c>
      <c r="AD1252" s="5" t="n">
        <f aca="false">IF($S1252=const_one,pre_f_options_issued*($T1252-option_strike_usd),const_zero)</f>
        <v>168327769.412827</v>
      </c>
      <c r="AE1252" s="5" t="n">
        <f aca="false">J1252+U1252</f>
        <v>42331692.5627564</v>
      </c>
      <c r="AF1252" s="5" t="n">
        <f aca="false">K1252+V1252</f>
        <v>417105441.532966</v>
      </c>
      <c r="AG1252" s="5" t="n">
        <f aca="false">L1252+W1252</f>
        <v>117899503.596062</v>
      </c>
      <c r="AH1252" s="5" t="n">
        <f aca="false">M1252+X1252</f>
        <v>60000000</v>
      </c>
      <c r="AI1252" s="5" t="n">
        <f aca="false">N1252+Y1252</f>
        <v>204993323.295392</v>
      </c>
      <c r="AJ1252" s="5" t="n">
        <f aca="false">O1252+Z1252</f>
        <v>15000000</v>
      </c>
      <c r="AK1252" s="5" t="n">
        <f aca="false">P1252+AA1252</f>
        <v>341655538.825654</v>
      </c>
      <c r="AL1252" s="5" t="n">
        <f aca="false">INDEX($AE$1165:$AE$1292,$B1252-$C1252*1+const_one)</f>
        <v>30000000</v>
      </c>
      <c r="AM1252" s="5" t="n">
        <f aca="false">INDEX($AF$1165:$AF$1292,$B1252-$D1252*2+const_one)</f>
        <v>300000000</v>
      </c>
      <c r="AN1252" s="5" t="n">
        <f aca="false">INDEX($AG$1165:$AG$1292,$B1252-$E1252*4+const_one)</f>
        <v>100000000</v>
      </c>
      <c r="AO1252" s="5" t="n">
        <f aca="false">INDEX($AH$1165:$AH$1292,$B1252-$F1252*8+const_one)</f>
        <v>60000000</v>
      </c>
      <c r="AP1252" s="5" t="n">
        <f aca="false">INDEX($AI$1165:$AI$1292,$B1252-$G1252*16+const_one)</f>
        <v>30000000</v>
      </c>
      <c r="AQ1252" s="5" t="n">
        <f aca="false">INDEX($AJ$1165:$AJ$1292,$B1252-$H1252*32+const_one)</f>
        <v>15000000</v>
      </c>
      <c r="AR1252" s="5" t="n">
        <f aca="false">INDEX($AK$1165:$AK$1292,$B1252-$I1252*64+const_one)</f>
        <v>5000000</v>
      </c>
      <c r="AS1252" s="5" t="n">
        <f aca="false">INDEX($AE$1165:$AE$1292,$B1252+(const_one-$C1252)*1+const_one)</f>
        <v>42331692.5627564</v>
      </c>
      <c r="AT1252" s="5" t="n">
        <f aca="false">INDEX($AF$1165:$AF$1292,$B1252+(const_one-$D1252)*2+const_one)</f>
        <v>417105441.532966</v>
      </c>
      <c r="AU1252" s="5" t="n">
        <f aca="false">INDEX($AG$1165:$AG$1292,$B1252+(const_one-$E1252)*4+const_one)</f>
        <v>117899503.596062</v>
      </c>
      <c r="AV1252" s="5" t="n">
        <f aca="false">INDEX($AH$1165:$AH$1292,$B1252+(const_one-$F1252)*8+const_one)</f>
        <v>155840409.486004</v>
      </c>
      <c r="AW1252" s="5" t="n">
        <f aca="false">INDEX($AI$1165:$AI$1292,$B1252+(const_one-$G1252)*16+const_one)</f>
        <v>204993323.295392</v>
      </c>
      <c r="AX1252" s="5" t="n">
        <f aca="false">INDEX($AJ$1165:$AJ$1292,$B1252+(const_one-$H1252)*32+const_one)</f>
        <v>292472628.170873</v>
      </c>
      <c r="AY1252" s="5" t="n">
        <f aca="false">INDEX($AK$1165:$AK$1292,$B1252+(const_one-$I1252)*64+const_one)</f>
        <v>341655538.825654</v>
      </c>
      <c r="AZ1252" s="5" t="n">
        <f aca="false">--($C1252=--(AS1252&gt;AL1252))</f>
        <v>1</v>
      </c>
      <c r="BA1252" s="5" t="n">
        <f aca="false">--($D1252=--(AT1252&gt;AM1252))</f>
        <v>1</v>
      </c>
      <c r="BB1252" s="5" t="n">
        <f aca="false">--($E1252=--(AU1252&gt;AN1252))</f>
        <v>1</v>
      </c>
      <c r="BC1252" s="5" t="n">
        <f aca="false">--($F1252=--(AV1252&gt;AO1252))</f>
        <v>0</v>
      </c>
      <c r="BD1252" s="5" t="n">
        <f aca="false">--($G1252=--(AW1252&gt;AP1252))</f>
        <v>1</v>
      </c>
      <c r="BE1252" s="5" t="n">
        <f aca="false">--($H1252=--(AX1252&gt;AQ1252))</f>
        <v>0</v>
      </c>
      <c r="BF1252" s="5" t="n">
        <f aca="false">--($I1252=--(AY1252&gt;AR1252))</f>
        <v>1</v>
      </c>
      <c r="BG1252" s="5" t="n">
        <f aca="false">SUM(AZ1252:BF1252)</f>
        <v>5</v>
      </c>
      <c r="BH1252" s="5" t="n">
        <f aca="false">SUM(AE1252:AK1252)+AB1252+AC1252+AD1252</f>
        <v>2000000000</v>
      </c>
    </row>
    <row r="1253" customFormat="false" ht="15" hidden="true" customHeight="false" outlineLevel="0" collapsed="false">
      <c r="A1253" s="5" t="n">
        <f aca="false">sensitivity_exit_usd</f>
        <v>2000000000</v>
      </c>
      <c r="B1253" s="2" t="n">
        <f aca="false">ROW()-ROW($B$1165)</f>
        <v>88</v>
      </c>
      <c r="C1253" s="2" t="n">
        <f aca="false">MOD(QUOTIENT($B1253,1),2)</f>
        <v>0</v>
      </c>
      <c r="D1253" s="2" t="n">
        <f aca="false">MOD(QUOTIENT($B1253,2),2)</f>
        <v>0</v>
      </c>
      <c r="E1253" s="2" t="n">
        <f aca="false">MOD(QUOTIENT($B1253,4),2)</f>
        <v>0</v>
      </c>
      <c r="F1253" s="2" t="n">
        <f aca="false">MOD(QUOTIENT($B1253,8),2)</f>
        <v>1</v>
      </c>
      <c r="G1253" s="2" t="n">
        <f aca="false">MOD(QUOTIENT($B1253,16),2)</f>
        <v>1</v>
      </c>
      <c r="H1253" s="2" t="n">
        <f aca="false">MOD(QUOTIENT($B1253,32),2)</f>
        <v>0</v>
      </c>
      <c r="I1253" s="2" t="n">
        <f aca="false">MOD(QUOTIENT($B1253,64),2)</f>
        <v>1</v>
      </c>
      <c r="J1253" s="5" t="n">
        <f aca="false">IF($C1253=const_zero,MIN(class_series_f_invested_usd,MAX(const_zero,$A1253)),const_zero)</f>
        <v>30000000</v>
      </c>
      <c r="K1253" s="5" t="n">
        <f aca="false">IF($D1253=const_zero,MIN(class_series_e_invested_usd,MAX(const_zero,$A1253-SUM($J1253:$J1253))),const_zero)</f>
        <v>300000000</v>
      </c>
      <c r="L1253" s="5" t="n">
        <f aca="false">IF($E1253=const_zero,MIN(class_series_d_invested_usd,MAX(const_zero,$A1253-SUM($J1253:$K1253))),const_zero)</f>
        <v>100000000</v>
      </c>
      <c r="M1253" s="5" t="n">
        <f aca="false">IF($F1253=const_zero,MIN(class_series_c_invested_usd,MAX(const_zero,$A1253-SUM($J1253:$L1253))),const_zero)</f>
        <v>0</v>
      </c>
      <c r="N1253" s="5" t="n">
        <f aca="false">IF($G1253=const_zero,MIN(class_series_b_invested_usd,MAX(const_zero,$A1253-SUM($J1253:$M1253))),const_zero)</f>
        <v>0</v>
      </c>
      <c r="O1253" s="5" t="n">
        <f aca="false">IF($H1253=const_zero,MIN(class_series_a_invested_usd,MAX(const_zero,$A1253-SUM($J1253:$N1253))),const_zero)</f>
        <v>15000000</v>
      </c>
      <c r="P1253" s="5" t="n">
        <f aca="false">IF($I1253=const_zero,MIN(class_seed_invested_usd,MAX(const_zero,$A1253-SUM($J1253:$O1253))),const_zero)</f>
        <v>0</v>
      </c>
      <c r="Q1253" s="5" t="n">
        <f aca="false">MAX(const_zero,$A1253-SUM($J1253:$P1253))</f>
        <v>1555000000</v>
      </c>
      <c r="R1253" s="9" t="n">
        <f aca="false">common_rsa_total+Sensitivity!$AE$1110+Sensitivity!$AJ$1110+IF($C1253=const_one,Sensitivity!$D$1110,const_zero)+IF($D1253=const_one,Sensitivity!$Y$1110,const_zero)+IF($E1253=const_one,Sensitivity!$V$1110,const_zero)+IF($F1253=const_one,Sensitivity!$S$1110,const_zero)+IF($G1253=const_one,Sensitivity!$P$1110,const_zero)+IF($H1253=const_one,Sensitivity!$M$1110,const_zero)+IF($I1253=const_one,Sensitivity!$J$1110,const_zero)</f>
        <v>19659131.7698087</v>
      </c>
      <c r="S1253" s="23" t="b">
        <f aca="false">IF($R1253&gt;const_zero,--($Q1253&gt;option_strike_usd*$R1253),const_zero)</f>
        <v>1</v>
      </c>
      <c r="T1253" s="7" t="n">
        <f aca="false">IF($R1253&gt;const_zero,IF($S1253=const_one,($Q1253+option_strike_usd*pre_f_options_issued)/($R1253+pre_f_options_issued),$Q1253/$R1253),const_zero)</f>
        <v>70.2870498799082</v>
      </c>
      <c r="U1253" s="5" t="n">
        <f aca="false">IF($C1253=const_one,Sensitivity!$D$1110*$T1253,const_zero)</f>
        <v>0</v>
      </c>
      <c r="V1253" s="5" t="n">
        <f aca="false">IF($D1253=const_one,Sensitivity!$Y$1110*$T1253,const_zero)</f>
        <v>0</v>
      </c>
      <c r="W1253" s="5" t="n">
        <f aca="false">IF($E1253=const_one,Sensitivity!$V$1110*$T1253,const_zero)</f>
        <v>0</v>
      </c>
      <c r="X1253" s="5" t="n">
        <f aca="false">IF($F1253=const_one,Sensitivity!$S$1110*$T1253,const_zero)</f>
        <v>168688919.71178</v>
      </c>
      <c r="Y1253" s="5" t="n">
        <f aca="false">IF($G1253=const_one,Sensitivity!$P$1110*$T1253,const_zero)</f>
        <v>210861149.639724</v>
      </c>
      <c r="Z1253" s="5" t="n">
        <f aca="false">IF($H1253=const_one,Sensitivity!$M$1110*$T1253,const_zero)</f>
        <v>0</v>
      </c>
      <c r="AA1253" s="5" t="n">
        <f aca="false">IF($I1253=const_one,Sensitivity!$J$1110*$T1253,const_zero)</f>
        <v>351435249.399541</v>
      </c>
      <c r="AB1253" s="5" t="n">
        <f aca="false">(Sensitivity!$AE$1110+Sensitivity!$AJ$1110)*$T1253</f>
        <v>18213607.6300115</v>
      </c>
      <c r="AC1253" s="5" t="n">
        <f aca="false">common_rsa_total*$T1253</f>
        <v>632583448.919173</v>
      </c>
      <c r="AD1253" s="5" t="n">
        <f aca="false">IF($S1253=const_one,pre_f_options_issued*($T1253-option_strike_usd),const_zero)</f>
        <v>173217624.69977</v>
      </c>
      <c r="AE1253" s="5" t="n">
        <f aca="false">J1253+U1253</f>
        <v>30000000</v>
      </c>
      <c r="AF1253" s="5" t="n">
        <f aca="false">K1253+V1253</f>
        <v>300000000</v>
      </c>
      <c r="AG1253" s="5" t="n">
        <f aca="false">L1253+W1253</f>
        <v>100000000</v>
      </c>
      <c r="AH1253" s="5" t="n">
        <f aca="false">M1253+X1253</f>
        <v>168688919.71178</v>
      </c>
      <c r="AI1253" s="5" t="n">
        <f aca="false">N1253+Y1253</f>
        <v>210861149.639724</v>
      </c>
      <c r="AJ1253" s="5" t="n">
        <f aca="false">O1253+Z1253</f>
        <v>15000000</v>
      </c>
      <c r="AK1253" s="5" t="n">
        <f aca="false">P1253+AA1253</f>
        <v>351435249.399541</v>
      </c>
      <c r="AL1253" s="5" t="n">
        <f aca="false">INDEX($AE$1165:$AE$1292,$B1253-$C1253*1+const_one)</f>
        <v>30000000</v>
      </c>
      <c r="AM1253" s="5" t="n">
        <f aca="false">INDEX($AF$1165:$AF$1292,$B1253-$D1253*2+const_one)</f>
        <v>300000000</v>
      </c>
      <c r="AN1253" s="5" t="n">
        <f aca="false">INDEX($AG$1165:$AG$1292,$B1253-$E1253*4+const_one)</f>
        <v>100000000</v>
      </c>
      <c r="AO1253" s="5" t="n">
        <f aca="false">INDEX($AH$1165:$AH$1292,$B1253-$F1253*8+const_one)</f>
        <v>60000000</v>
      </c>
      <c r="AP1253" s="5" t="n">
        <f aca="false">INDEX($AI$1165:$AI$1292,$B1253-$G1253*16+const_one)</f>
        <v>30000000</v>
      </c>
      <c r="AQ1253" s="5" t="n">
        <f aca="false">INDEX($AJ$1165:$AJ$1292,$B1253-$H1253*32+const_one)</f>
        <v>15000000</v>
      </c>
      <c r="AR1253" s="5" t="n">
        <f aca="false">INDEX($AK$1165:$AK$1292,$B1253-$I1253*64+const_one)</f>
        <v>5000000</v>
      </c>
      <c r="AS1253" s="5" t="n">
        <f aca="false">INDEX($AE$1165:$AE$1292,$B1253+(const_one-$C1253)*1+const_one)</f>
        <v>43175076.1731335</v>
      </c>
      <c r="AT1253" s="5" t="n">
        <f aca="false">INDEX($AF$1165:$AF$1292,$B1253+(const_one-$D1253)*2+const_one)</f>
        <v>401174346.587377</v>
      </c>
      <c r="AU1253" s="5" t="n">
        <f aca="false">INDEX($AG$1165:$AG$1292,$B1253+(const_one-$E1253)*4+const_one)</f>
        <v>119737462.847997</v>
      </c>
      <c r="AV1253" s="5" t="n">
        <f aca="false">INDEX($AH$1165:$AH$1292,$B1253+(const_one-$F1253)*8+const_one)</f>
        <v>168688919.71178</v>
      </c>
      <c r="AW1253" s="5" t="n">
        <f aca="false">INDEX($AI$1165:$AI$1292,$B1253+(const_one-$G1253)*16+const_one)</f>
        <v>210861149.639724</v>
      </c>
      <c r="AX1253" s="5" t="n">
        <f aca="false">INDEX($AJ$1165:$AJ$1292,$B1253+(const_one-$H1253)*32+const_one)</f>
        <v>289497472.402277</v>
      </c>
      <c r="AY1253" s="5" t="n">
        <f aca="false">INDEX($AK$1165:$AK$1292,$B1253+(const_one-$I1253)*64+const_one)</f>
        <v>351435249.399541</v>
      </c>
      <c r="AZ1253" s="5" t="n">
        <f aca="false">--($C1253=--(AS1253&gt;AL1253))</f>
        <v>0</v>
      </c>
      <c r="BA1253" s="5" t="n">
        <f aca="false">--($D1253=--(AT1253&gt;AM1253))</f>
        <v>0</v>
      </c>
      <c r="BB1253" s="5" t="n">
        <f aca="false">--($E1253=--(AU1253&gt;AN1253))</f>
        <v>0</v>
      </c>
      <c r="BC1253" s="5" t="n">
        <f aca="false">--($F1253=--(AV1253&gt;AO1253))</f>
        <v>1</v>
      </c>
      <c r="BD1253" s="5" t="n">
        <f aca="false">--($G1253=--(AW1253&gt;AP1253))</f>
        <v>1</v>
      </c>
      <c r="BE1253" s="5" t="n">
        <f aca="false">--($H1253=--(AX1253&gt;AQ1253))</f>
        <v>0</v>
      </c>
      <c r="BF1253" s="5" t="n">
        <f aca="false">--($I1253=--(AY1253&gt;AR1253))</f>
        <v>1</v>
      </c>
      <c r="BG1253" s="5" t="n">
        <f aca="false">SUM(AZ1253:BF1253)</f>
        <v>3</v>
      </c>
      <c r="BH1253" s="5" t="n">
        <f aca="false">SUM(AE1253:AK1253)+AB1253+AC1253+AD1253</f>
        <v>2000000000</v>
      </c>
    </row>
    <row r="1254" customFormat="false" ht="15" hidden="true" customHeight="false" outlineLevel="0" collapsed="false">
      <c r="A1254" s="5" t="n">
        <f aca="false">sensitivity_exit_usd</f>
        <v>2000000000</v>
      </c>
      <c r="B1254" s="2" t="n">
        <f aca="false">ROW()-ROW($B$1165)</f>
        <v>89</v>
      </c>
      <c r="C1254" s="2" t="n">
        <f aca="false">MOD(QUOTIENT($B1254,1),2)</f>
        <v>1</v>
      </c>
      <c r="D1254" s="2" t="n">
        <f aca="false">MOD(QUOTIENT($B1254,2),2)</f>
        <v>0</v>
      </c>
      <c r="E1254" s="2" t="n">
        <f aca="false">MOD(QUOTIENT($B1254,4),2)</f>
        <v>0</v>
      </c>
      <c r="F1254" s="2" t="n">
        <f aca="false">MOD(QUOTIENT($B1254,8),2)</f>
        <v>1</v>
      </c>
      <c r="G1254" s="2" t="n">
        <f aca="false">MOD(QUOTIENT($B1254,16),2)</f>
        <v>1</v>
      </c>
      <c r="H1254" s="2" t="n">
        <f aca="false">MOD(QUOTIENT($B1254,32),2)</f>
        <v>0</v>
      </c>
      <c r="I1254" s="2" t="n">
        <f aca="false">MOD(QUOTIENT($B1254,64),2)</f>
        <v>1</v>
      </c>
      <c r="J1254" s="5" t="n">
        <f aca="false">IF($C1254=const_zero,MIN(class_series_f_invested_usd,MAX(const_zero,$A1254)),const_zero)</f>
        <v>0</v>
      </c>
      <c r="K1254" s="5" t="n">
        <f aca="false">IF($D1254=const_zero,MIN(class_series_e_invested_usd,MAX(const_zero,$A1254-SUM($J1254:$J1254))),const_zero)</f>
        <v>300000000</v>
      </c>
      <c r="L1254" s="5" t="n">
        <f aca="false">IF($E1254=const_zero,MIN(class_series_d_invested_usd,MAX(const_zero,$A1254-SUM($J1254:$K1254))),const_zero)</f>
        <v>100000000</v>
      </c>
      <c r="M1254" s="5" t="n">
        <f aca="false">IF($F1254=const_zero,MIN(class_series_c_invested_usd,MAX(const_zero,$A1254-SUM($J1254:$L1254))),const_zero)</f>
        <v>0</v>
      </c>
      <c r="N1254" s="5" t="n">
        <f aca="false">IF($G1254=const_zero,MIN(class_series_b_invested_usd,MAX(const_zero,$A1254-SUM($J1254:$M1254))),const_zero)</f>
        <v>0</v>
      </c>
      <c r="O1254" s="5" t="n">
        <f aca="false">IF($H1254=const_zero,MIN(class_series_a_invested_usd,MAX(const_zero,$A1254-SUM($J1254:$N1254))),const_zero)</f>
        <v>15000000</v>
      </c>
      <c r="P1254" s="5" t="n">
        <f aca="false">IF($I1254=const_zero,MIN(class_seed_invested_usd,MAX(const_zero,$A1254-SUM($J1254:$O1254))),const_zero)</f>
        <v>0</v>
      </c>
      <c r="Q1254" s="5" t="n">
        <f aca="false">MAX(const_zero,$A1254-SUM($J1254:$P1254))</f>
        <v>1585000000</v>
      </c>
      <c r="R1254" s="9" t="n">
        <f aca="false">common_rsa_total+Sensitivity!$AE$1110+Sensitivity!$AJ$1110+IF($C1254=const_one,Sensitivity!$D$1110,const_zero)+IF($D1254=const_one,Sensitivity!$Y$1110,const_zero)+IF($E1254=const_one,Sensitivity!$V$1110,const_zero)+IF($F1254=const_one,Sensitivity!$S$1110,const_zero)+IF($G1254=const_one,Sensitivity!$P$1110,const_zero)+IF($H1254=const_one,Sensitivity!$M$1110,const_zero)+IF($I1254=const_one,Sensitivity!$J$1110,const_zero)</f>
        <v>20278640.1306018</v>
      </c>
      <c r="S1254" s="23" t="b">
        <f aca="false">IF($R1254&gt;const_zero,--($Q1254&gt;option_strike_usd*$R1254),const_zero)</f>
        <v>1</v>
      </c>
      <c r="T1254" s="7" t="n">
        <f aca="false">IF($R1254&gt;const_zero,IF($S1254=const_one,($Q1254+option_strike_usd*pre_f_options_issued)/($R1254+pre_f_options_issued),$Q1254/$R1254),const_zero)</f>
        <v>69.6924834361505</v>
      </c>
      <c r="U1254" s="5" t="n">
        <f aca="false">IF($C1254=const_one,Sensitivity!$D$1110*$T1254,const_zero)</f>
        <v>43175076.1731335</v>
      </c>
      <c r="V1254" s="5" t="n">
        <f aca="false">IF($D1254=const_one,Sensitivity!$Y$1110*$T1254,const_zero)</f>
        <v>0</v>
      </c>
      <c r="W1254" s="5" t="n">
        <f aca="false">IF($E1254=const_one,Sensitivity!$V$1110*$T1254,const_zero)</f>
        <v>0</v>
      </c>
      <c r="X1254" s="5" t="n">
        <f aca="false">IF($F1254=const_one,Sensitivity!$S$1110*$T1254,const_zero)</f>
        <v>167261960.246761</v>
      </c>
      <c r="Y1254" s="5" t="n">
        <f aca="false">IF($G1254=const_one,Sensitivity!$P$1110*$T1254,const_zero)</f>
        <v>209077450.308451</v>
      </c>
      <c r="Z1254" s="5" t="n">
        <f aca="false">IF($H1254=const_one,Sensitivity!$M$1110*$T1254,const_zero)</f>
        <v>0</v>
      </c>
      <c r="AA1254" s="5" t="n">
        <f aca="false">IF($I1254=const_one,Sensitivity!$J$1110*$T1254,const_zero)</f>
        <v>348462417.180752</v>
      </c>
      <c r="AB1254" s="5" t="n">
        <f aca="false">(Sensitivity!$AE$1110+Sensitivity!$AJ$1110)*$T1254</f>
        <v>18059536.5751717</v>
      </c>
      <c r="AC1254" s="5" t="n">
        <f aca="false">common_rsa_total*$T1254</f>
        <v>627232350.925354</v>
      </c>
      <c r="AD1254" s="5" t="n">
        <f aca="false">IF($S1254=const_one,pre_f_options_issued*($T1254-option_strike_usd),const_zero)</f>
        <v>171731208.590376</v>
      </c>
      <c r="AE1254" s="5" t="n">
        <f aca="false">J1254+U1254</f>
        <v>43175076.1731335</v>
      </c>
      <c r="AF1254" s="5" t="n">
        <f aca="false">K1254+V1254</f>
        <v>300000000</v>
      </c>
      <c r="AG1254" s="5" t="n">
        <f aca="false">L1254+W1254</f>
        <v>100000000</v>
      </c>
      <c r="AH1254" s="5" t="n">
        <f aca="false">M1254+X1254</f>
        <v>167261960.246761</v>
      </c>
      <c r="AI1254" s="5" t="n">
        <f aca="false">N1254+Y1254</f>
        <v>209077450.308451</v>
      </c>
      <c r="AJ1254" s="5" t="n">
        <f aca="false">O1254+Z1254</f>
        <v>15000000</v>
      </c>
      <c r="AK1254" s="5" t="n">
        <f aca="false">P1254+AA1254</f>
        <v>348462417.180752</v>
      </c>
      <c r="AL1254" s="5" t="n">
        <f aca="false">INDEX($AE$1165:$AE$1292,$B1254-$C1254*1+const_one)</f>
        <v>30000000</v>
      </c>
      <c r="AM1254" s="5" t="n">
        <f aca="false">INDEX($AF$1165:$AF$1292,$B1254-$D1254*2+const_one)</f>
        <v>300000000</v>
      </c>
      <c r="AN1254" s="5" t="n">
        <f aca="false">INDEX($AG$1165:$AG$1292,$B1254-$E1254*4+const_one)</f>
        <v>100000000</v>
      </c>
      <c r="AO1254" s="5" t="n">
        <f aca="false">INDEX($AH$1165:$AH$1292,$B1254-$F1254*8+const_one)</f>
        <v>60000000</v>
      </c>
      <c r="AP1254" s="5" t="n">
        <f aca="false">INDEX($AI$1165:$AI$1292,$B1254-$G1254*16+const_one)</f>
        <v>30000000</v>
      </c>
      <c r="AQ1254" s="5" t="n">
        <f aca="false">INDEX($AJ$1165:$AJ$1292,$B1254-$H1254*32+const_one)</f>
        <v>15000000</v>
      </c>
      <c r="AR1254" s="5" t="n">
        <f aca="false">INDEX($AK$1165:$AK$1292,$B1254-$I1254*64+const_one)</f>
        <v>5000000</v>
      </c>
      <c r="AS1254" s="5" t="n">
        <f aca="false">INDEX($AE$1165:$AE$1292,$B1254+(const_one-$C1254)*1+const_one)</f>
        <v>43175076.1731335</v>
      </c>
      <c r="AT1254" s="5" t="n">
        <f aca="false">INDEX($AF$1165:$AF$1292,$B1254+(const_one-$D1254)*2+const_one)</f>
        <v>398909836.641455</v>
      </c>
      <c r="AU1254" s="5" t="n">
        <f aca="false">INDEX($AG$1165:$AG$1292,$B1254+(const_one-$E1254)*4+const_one)</f>
        <v>118822678.912459</v>
      </c>
      <c r="AV1254" s="5" t="n">
        <f aca="false">INDEX($AH$1165:$AH$1292,$B1254+(const_one-$F1254)*8+const_one)</f>
        <v>167261960.246761</v>
      </c>
      <c r="AW1254" s="5" t="n">
        <f aca="false">INDEX($AI$1165:$AI$1292,$B1254+(const_one-$G1254)*16+const_one)</f>
        <v>209077450.308451</v>
      </c>
      <c r="AX1254" s="5" t="n">
        <f aca="false">INDEX($AJ$1165:$AJ$1292,$B1254+(const_one-$H1254)*32+const_one)</f>
        <v>288441045.433796</v>
      </c>
      <c r="AY1254" s="5" t="n">
        <f aca="false">INDEX($AK$1165:$AK$1292,$B1254+(const_one-$I1254)*64+const_one)</f>
        <v>348462417.180752</v>
      </c>
      <c r="AZ1254" s="5" t="n">
        <f aca="false">--($C1254=--(AS1254&gt;AL1254))</f>
        <v>1</v>
      </c>
      <c r="BA1254" s="5" t="n">
        <f aca="false">--($D1254=--(AT1254&gt;AM1254))</f>
        <v>0</v>
      </c>
      <c r="BB1254" s="5" t="n">
        <f aca="false">--($E1254=--(AU1254&gt;AN1254))</f>
        <v>0</v>
      </c>
      <c r="BC1254" s="5" t="n">
        <f aca="false">--($F1254=--(AV1254&gt;AO1254))</f>
        <v>1</v>
      </c>
      <c r="BD1254" s="5" t="n">
        <f aca="false">--($G1254=--(AW1254&gt;AP1254))</f>
        <v>1</v>
      </c>
      <c r="BE1254" s="5" t="n">
        <f aca="false">--($H1254=--(AX1254&gt;AQ1254))</f>
        <v>0</v>
      </c>
      <c r="BF1254" s="5" t="n">
        <f aca="false">--($I1254=--(AY1254&gt;AR1254))</f>
        <v>1</v>
      </c>
      <c r="BG1254" s="5" t="n">
        <f aca="false">SUM(AZ1254:BF1254)</f>
        <v>4</v>
      </c>
      <c r="BH1254" s="5" t="n">
        <f aca="false">SUM(AE1254:AK1254)+AB1254+AC1254+AD1254</f>
        <v>2000000000</v>
      </c>
    </row>
    <row r="1255" customFormat="false" ht="15" hidden="true" customHeight="false" outlineLevel="0" collapsed="false">
      <c r="A1255" s="5" t="n">
        <f aca="false">sensitivity_exit_usd</f>
        <v>2000000000</v>
      </c>
      <c r="B1255" s="2" t="n">
        <f aca="false">ROW()-ROW($B$1165)</f>
        <v>90</v>
      </c>
      <c r="C1255" s="2" t="n">
        <f aca="false">MOD(QUOTIENT($B1255,1),2)</f>
        <v>0</v>
      </c>
      <c r="D1255" s="2" t="n">
        <f aca="false">MOD(QUOTIENT($B1255,2),2)</f>
        <v>1</v>
      </c>
      <c r="E1255" s="2" t="n">
        <f aca="false">MOD(QUOTIENT($B1255,4),2)</f>
        <v>0</v>
      </c>
      <c r="F1255" s="2" t="n">
        <f aca="false">MOD(QUOTIENT($B1255,8),2)</f>
        <v>1</v>
      </c>
      <c r="G1255" s="2" t="n">
        <f aca="false">MOD(QUOTIENT($B1255,16),2)</f>
        <v>1</v>
      </c>
      <c r="H1255" s="2" t="n">
        <f aca="false">MOD(QUOTIENT($B1255,32),2)</f>
        <v>0</v>
      </c>
      <c r="I1255" s="2" t="n">
        <f aca="false">MOD(QUOTIENT($B1255,64),2)</f>
        <v>1</v>
      </c>
      <c r="J1255" s="5" t="n">
        <f aca="false">IF($C1255=const_zero,MIN(class_series_f_invested_usd,MAX(const_zero,$A1255)),const_zero)</f>
        <v>30000000</v>
      </c>
      <c r="K1255" s="5" t="n">
        <f aca="false">IF($D1255=const_zero,MIN(class_series_e_invested_usd,MAX(const_zero,$A1255-SUM($J1255:$J1255))),const_zero)</f>
        <v>0</v>
      </c>
      <c r="L1255" s="5" t="n">
        <f aca="false">IF($E1255=const_zero,MIN(class_series_d_invested_usd,MAX(const_zero,$A1255-SUM($J1255:$K1255))),const_zero)</f>
        <v>100000000</v>
      </c>
      <c r="M1255" s="5" t="n">
        <f aca="false">IF($F1255=const_zero,MIN(class_series_c_invested_usd,MAX(const_zero,$A1255-SUM($J1255:$L1255))),const_zero)</f>
        <v>0</v>
      </c>
      <c r="N1255" s="5" t="n">
        <f aca="false">IF($G1255=const_zero,MIN(class_series_b_invested_usd,MAX(const_zero,$A1255-SUM($J1255:$M1255))),const_zero)</f>
        <v>0</v>
      </c>
      <c r="O1255" s="5" t="n">
        <f aca="false">IF($H1255=const_zero,MIN(class_series_a_invested_usd,MAX(const_zero,$A1255-SUM($J1255:$N1255))),const_zero)</f>
        <v>15000000</v>
      </c>
      <c r="P1255" s="5" t="n">
        <f aca="false">IF($I1255=const_zero,MIN(class_seed_invested_usd,MAX(const_zero,$A1255-SUM($J1255:$O1255))),const_zero)</f>
        <v>0</v>
      </c>
      <c r="Q1255" s="5" t="n">
        <f aca="false">MAX(const_zero,$A1255-SUM($J1255:$P1255))</f>
        <v>1855000000</v>
      </c>
      <c r="R1255" s="9" t="n">
        <f aca="false">common_rsa_total+Sensitivity!$AE$1110+Sensitivity!$AJ$1110+IF($C1255=const_one,Sensitivity!$D$1110,const_zero)+IF($D1255=const_one,Sensitivity!$Y$1110,const_zero)+IF($E1255=const_one,Sensitivity!$V$1110,const_zero)+IF($F1255=const_one,Sensitivity!$S$1110,const_zero)+IF($G1255=const_one,Sensitivity!$P$1110,const_zero)+IF($H1255=const_one,Sensitivity!$M$1110,const_zero)+IF($I1255=const_one,Sensitivity!$J$1110,const_zero)</f>
        <v>25763312.6498648</v>
      </c>
      <c r="S1255" s="23" t="b">
        <f aca="false">IF($R1255&gt;const_zero,--($Q1255&gt;option_strike_usd*$R1255),const_zero)</f>
        <v>1</v>
      </c>
      <c r="T1255" s="7" t="n">
        <f aca="false">IF($R1255&gt;const_zero,IF($S1255=const_one,($Q1255+option_strike_usd*pre_f_options_issued)/($R1255+pre_f_options_issued),$Q1255/$R1255),const_zero)</f>
        <v>65.7212416326182</v>
      </c>
      <c r="U1255" s="5" t="n">
        <f aca="false">IF($C1255=const_one,Sensitivity!$D$1110*$T1255,const_zero)</f>
        <v>0</v>
      </c>
      <c r="V1255" s="5" t="n">
        <f aca="false">IF($D1255=const_one,Sensitivity!$Y$1110*$T1255,const_zero)</f>
        <v>401174346.587377</v>
      </c>
      <c r="W1255" s="5" t="n">
        <f aca="false">IF($E1255=const_one,Sensitivity!$V$1110*$T1255,const_zero)</f>
        <v>0</v>
      </c>
      <c r="X1255" s="5" t="n">
        <f aca="false">IF($F1255=const_one,Sensitivity!$S$1110*$T1255,const_zero)</f>
        <v>157730979.918284</v>
      </c>
      <c r="Y1255" s="5" t="n">
        <f aca="false">IF($G1255=const_one,Sensitivity!$P$1110*$T1255,const_zero)</f>
        <v>197163724.897855</v>
      </c>
      <c r="Z1255" s="5" t="n">
        <f aca="false">IF($H1255=const_one,Sensitivity!$M$1110*$T1255,const_zero)</f>
        <v>0</v>
      </c>
      <c r="AA1255" s="5" t="n">
        <f aca="false">IF($I1255=const_one,Sensitivity!$J$1110*$T1255,const_zero)</f>
        <v>328606208.163091</v>
      </c>
      <c r="AB1255" s="5" t="n">
        <f aca="false">(Sensitivity!$AE$1110+Sensitivity!$AJ$1110)*$T1255</f>
        <v>17030461.6582842</v>
      </c>
      <c r="AC1255" s="5" t="n">
        <f aca="false">common_rsa_total*$T1255</f>
        <v>591491174.693564</v>
      </c>
      <c r="AD1255" s="5" t="n">
        <f aca="false">IF($S1255=const_one,pre_f_options_issued*($T1255-option_strike_usd),const_zero)</f>
        <v>161803104.081546</v>
      </c>
      <c r="AE1255" s="5" t="n">
        <f aca="false">J1255+U1255</f>
        <v>30000000</v>
      </c>
      <c r="AF1255" s="5" t="n">
        <f aca="false">K1255+V1255</f>
        <v>401174346.587377</v>
      </c>
      <c r="AG1255" s="5" t="n">
        <f aca="false">L1255+W1255</f>
        <v>100000000</v>
      </c>
      <c r="AH1255" s="5" t="n">
        <f aca="false">M1255+X1255</f>
        <v>157730979.918284</v>
      </c>
      <c r="AI1255" s="5" t="n">
        <f aca="false">N1255+Y1255</f>
        <v>197163724.897855</v>
      </c>
      <c r="AJ1255" s="5" t="n">
        <f aca="false">O1255+Z1255</f>
        <v>15000000</v>
      </c>
      <c r="AK1255" s="5" t="n">
        <f aca="false">P1255+AA1255</f>
        <v>328606208.163091</v>
      </c>
      <c r="AL1255" s="5" t="n">
        <f aca="false">INDEX($AE$1165:$AE$1292,$B1255-$C1255*1+const_one)</f>
        <v>30000000</v>
      </c>
      <c r="AM1255" s="5" t="n">
        <f aca="false">INDEX($AF$1165:$AF$1292,$B1255-$D1255*2+const_one)</f>
        <v>300000000</v>
      </c>
      <c r="AN1255" s="5" t="n">
        <f aca="false">INDEX($AG$1165:$AG$1292,$B1255-$E1255*4+const_one)</f>
        <v>100000000</v>
      </c>
      <c r="AO1255" s="5" t="n">
        <f aca="false">INDEX($AH$1165:$AH$1292,$B1255-$F1255*8+const_one)</f>
        <v>60000000</v>
      </c>
      <c r="AP1255" s="5" t="n">
        <f aca="false">INDEX($AI$1165:$AI$1292,$B1255-$G1255*16+const_one)</f>
        <v>30000000</v>
      </c>
      <c r="AQ1255" s="5" t="n">
        <f aca="false">INDEX($AJ$1165:$AJ$1292,$B1255-$H1255*32+const_one)</f>
        <v>15000000</v>
      </c>
      <c r="AR1255" s="5" t="n">
        <f aca="false">INDEX($AK$1165:$AK$1292,$B1255-$I1255*64+const_one)</f>
        <v>5000000</v>
      </c>
      <c r="AS1255" s="5" t="n">
        <f aca="false">INDEX($AE$1165:$AE$1292,$B1255+(const_one-$C1255)*1+const_one)</f>
        <v>40485035.3975323</v>
      </c>
      <c r="AT1255" s="5" t="n">
        <f aca="false">INDEX($AF$1165:$AF$1292,$B1255+(const_one-$D1255)*2+const_one)</f>
        <v>401174346.587377</v>
      </c>
      <c r="AU1255" s="5" t="n">
        <f aca="false">INDEX($AG$1165:$AG$1292,$B1255+(const_one-$E1255)*4+const_one)</f>
        <v>112625634.032177</v>
      </c>
      <c r="AV1255" s="5" t="n">
        <f aca="false">INDEX($AH$1165:$AH$1292,$B1255+(const_one-$F1255)*8+const_one)</f>
        <v>157730979.918284</v>
      </c>
      <c r="AW1255" s="5" t="n">
        <f aca="false">INDEX($AI$1165:$AI$1292,$B1255+(const_one-$G1255)*16+const_one)</f>
        <v>197163724.897855</v>
      </c>
      <c r="AX1255" s="5" t="n">
        <f aca="false">INDEX($AJ$1165:$AJ$1292,$B1255+(const_one-$H1255)*32+const_one)</f>
        <v>281466253.783898</v>
      </c>
      <c r="AY1255" s="5" t="n">
        <f aca="false">INDEX($AK$1165:$AK$1292,$B1255+(const_one-$I1255)*64+const_one)</f>
        <v>328606208.163091</v>
      </c>
      <c r="AZ1255" s="5" t="n">
        <f aca="false">--($C1255=--(AS1255&gt;AL1255))</f>
        <v>0</v>
      </c>
      <c r="BA1255" s="5" t="n">
        <f aca="false">--($D1255=--(AT1255&gt;AM1255))</f>
        <v>1</v>
      </c>
      <c r="BB1255" s="5" t="n">
        <f aca="false">--($E1255=--(AU1255&gt;AN1255))</f>
        <v>0</v>
      </c>
      <c r="BC1255" s="5" t="n">
        <f aca="false">--($F1255=--(AV1255&gt;AO1255))</f>
        <v>1</v>
      </c>
      <c r="BD1255" s="5" t="n">
        <f aca="false">--($G1255=--(AW1255&gt;AP1255))</f>
        <v>1</v>
      </c>
      <c r="BE1255" s="5" t="n">
        <f aca="false">--($H1255=--(AX1255&gt;AQ1255))</f>
        <v>0</v>
      </c>
      <c r="BF1255" s="5" t="n">
        <f aca="false">--($I1255=--(AY1255&gt;AR1255))</f>
        <v>1</v>
      </c>
      <c r="BG1255" s="5" t="n">
        <f aca="false">SUM(AZ1255:BF1255)</f>
        <v>4</v>
      </c>
      <c r="BH1255" s="5" t="n">
        <f aca="false">SUM(AE1255:AK1255)+AB1255+AC1255+AD1255</f>
        <v>2000000000</v>
      </c>
    </row>
    <row r="1256" customFormat="false" ht="15" hidden="true" customHeight="false" outlineLevel="0" collapsed="false">
      <c r="A1256" s="5" t="n">
        <f aca="false">sensitivity_exit_usd</f>
        <v>2000000000</v>
      </c>
      <c r="B1256" s="2" t="n">
        <f aca="false">ROW()-ROW($B$1165)</f>
        <v>91</v>
      </c>
      <c r="C1256" s="2" t="n">
        <f aca="false">MOD(QUOTIENT($B1256,1),2)</f>
        <v>1</v>
      </c>
      <c r="D1256" s="2" t="n">
        <f aca="false">MOD(QUOTIENT($B1256,2),2)</f>
        <v>1</v>
      </c>
      <c r="E1256" s="2" t="n">
        <f aca="false">MOD(QUOTIENT($B1256,4),2)</f>
        <v>0</v>
      </c>
      <c r="F1256" s="2" t="n">
        <f aca="false">MOD(QUOTIENT($B1256,8),2)</f>
        <v>1</v>
      </c>
      <c r="G1256" s="2" t="n">
        <f aca="false">MOD(QUOTIENT($B1256,16),2)</f>
        <v>1</v>
      </c>
      <c r="H1256" s="2" t="n">
        <f aca="false">MOD(QUOTIENT($B1256,32),2)</f>
        <v>0</v>
      </c>
      <c r="I1256" s="2" t="n">
        <f aca="false">MOD(QUOTIENT($B1256,64),2)</f>
        <v>1</v>
      </c>
      <c r="J1256" s="5" t="n">
        <f aca="false">IF($C1256=const_zero,MIN(class_series_f_invested_usd,MAX(const_zero,$A1256)),const_zero)</f>
        <v>0</v>
      </c>
      <c r="K1256" s="5" t="n">
        <f aca="false">IF($D1256=const_zero,MIN(class_series_e_invested_usd,MAX(const_zero,$A1256-SUM($J1256:$J1256))),const_zero)</f>
        <v>0</v>
      </c>
      <c r="L1256" s="5" t="n">
        <f aca="false">IF($E1256=const_zero,MIN(class_series_d_invested_usd,MAX(const_zero,$A1256-SUM($J1256:$K1256))),const_zero)</f>
        <v>100000000</v>
      </c>
      <c r="M1256" s="5" t="n">
        <f aca="false">IF($F1256=const_zero,MIN(class_series_c_invested_usd,MAX(const_zero,$A1256-SUM($J1256:$L1256))),const_zero)</f>
        <v>0</v>
      </c>
      <c r="N1256" s="5" t="n">
        <f aca="false">IF($G1256=const_zero,MIN(class_series_b_invested_usd,MAX(const_zero,$A1256-SUM($J1256:$M1256))),const_zero)</f>
        <v>0</v>
      </c>
      <c r="O1256" s="5" t="n">
        <f aca="false">IF($H1256=const_zero,MIN(class_series_a_invested_usd,MAX(const_zero,$A1256-SUM($J1256:$N1256))),const_zero)</f>
        <v>15000000</v>
      </c>
      <c r="P1256" s="5" t="n">
        <f aca="false">IF($I1256=const_zero,MIN(class_seed_invested_usd,MAX(const_zero,$A1256-SUM($J1256:$O1256))),const_zero)</f>
        <v>0</v>
      </c>
      <c r="Q1256" s="5" t="n">
        <f aca="false">MAX(const_zero,$A1256-SUM($J1256:$P1256))</f>
        <v>1885000000</v>
      </c>
      <c r="R1256" s="9" t="n">
        <f aca="false">common_rsa_total+Sensitivity!$AE$1110+Sensitivity!$AJ$1110+IF($C1256=const_one,Sensitivity!$D$1110,const_zero)+IF($D1256=const_one,Sensitivity!$Y$1110,const_zero)+IF($E1256=const_one,Sensitivity!$V$1110,const_zero)+IF($F1256=const_one,Sensitivity!$S$1110,const_zero)+IF($G1256=const_one,Sensitivity!$P$1110,const_zero)+IF($H1256=const_one,Sensitivity!$M$1110,const_zero)+IF($I1256=const_one,Sensitivity!$J$1110,const_zero)</f>
        <v>26382821.010658</v>
      </c>
      <c r="S1256" s="23" t="b">
        <f aca="false">IF($R1256&gt;const_zero,--($Q1256&gt;option_strike_usd*$R1256),const_zero)</f>
        <v>1</v>
      </c>
      <c r="T1256" s="7" t="n">
        <f aca="false">IF($R1256&gt;const_zero,IF($S1256=const_one,($Q1256+option_strike_usd*pre_f_options_issued)/($R1256+pre_f_options_issued),$Q1256/$R1256),const_zero)</f>
        <v>65.3502647578469</v>
      </c>
      <c r="U1256" s="5" t="n">
        <f aca="false">IF($C1256=const_one,Sensitivity!$D$1110*$T1256,const_zero)</f>
        <v>40485035.3975323</v>
      </c>
      <c r="V1256" s="5" t="n">
        <f aca="false">IF($D1256=const_one,Sensitivity!$Y$1110*$T1256,const_zero)</f>
        <v>398909836.641455</v>
      </c>
      <c r="W1256" s="5" t="n">
        <f aca="false">IF($E1256=const_one,Sensitivity!$V$1110*$T1256,const_zero)</f>
        <v>0</v>
      </c>
      <c r="X1256" s="5" t="n">
        <f aca="false">IF($F1256=const_one,Sensitivity!$S$1110*$T1256,const_zero)</f>
        <v>156840635.418832</v>
      </c>
      <c r="Y1256" s="5" t="n">
        <f aca="false">IF($G1256=const_one,Sensitivity!$P$1110*$T1256,const_zero)</f>
        <v>196050794.273541</v>
      </c>
      <c r="Z1256" s="5" t="n">
        <f aca="false">IF($H1256=const_one,Sensitivity!$M$1110*$T1256,const_zero)</f>
        <v>0</v>
      </c>
      <c r="AA1256" s="5" t="n">
        <f aca="false">IF($I1256=const_one,Sensitivity!$J$1110*$T1256,const_zero)</f>
        <v>326751323.789234</v>
      </c>
      <c r="AB1256" s="5" t="n">
        <f aca="false">(Sensitivity!$AE$1110+Sensitivity!$AJ$1110)*$T1256</f>
        <v>16934329.7641666</v>
      </c>
      <c r="AC1256" s="5" t="n">
        <f aca="false">common_rsa_total*$T1256</f>
        <v>588152382.820622</v>
      </c>
      <c r="AD1256" s="5" t="n">
        <f aca="false">IF($S1256=const_one,pre_f_options_issued*($T1256-option_strike_usd),const_zero)</f>
        <v>160875661.894617</v>
      </c>
      <c r="AE1256" s="5" t="n">
        <f aca="false">J1256+U1256</f>
        <v>40485035.3975323</v>
      </c>
      <c r="AF1256" s="5" t="n">
        <f aca="false">K1256+V1256</f>
        <v>398909836.641455</v>
      </c>
      <c r="AG1256" s="5" t="n">
        <f aca="false">L1256+W1256</f>
        <v>100000000</v>
      </c>
      <c r="AH1256" s="5" t="n">
        <f aca="false">M1256+X1256</f>
        <v>156840635.418832</v>
      </c>
      <c r="AI1256" s="5" t="n">
        <f aca="false">N1256+Y1256</f>
        <v>196050794.273541</v>
      </c>
      <c r="AJ1256" s="5" t="n">
        <f aca="false">O1256+Z1256</f>
        <v>15000000</v>
      </c>
      <c r="AK1256" s="5" t="n">
        <f aca="false">P1256+AA1256</f>
        <v>326751323.789234</v>
      </c>
      <c r="AL1256" s="5" t="n">
        <f aca="false">INDEX($AE$1165:$AE$1292,$B1256-$C1256*1+const_one)</f>
        <v>30000000</v>
      </c>
      <c r="AM1256" s="5" t="n">
        <f aca="false">INDEX($AF$1165:$AF$1292,$B1256-$D1256*2+const_one)</f>
        <v>300000000</v>
      </c>
      <c r="AN1256" s="5" t="n">
        <f aca="false">INDEX($AG$1165:$AG$1292,$B1256-$E1256*4+const_one)</f>
        <v>100000000</v>
      </c>
      <c r="AO1256" s="5" t="n">
        <f aca="false">INDEX($AH$1165:$AH$1292,$B1256-$F1256*8+const_one)</f>
        <v>60000000</v>
      </c>
      <c r="AP1256" s="5" t="n">
        <f aca="false">INDEX($AI$1165:$AI$1292,$B1256-$G1256*16+const_one)</f>
        <v>30000000</v>
      </c>
      <c r="AQ1256" s="5" t="n">
        <f aca="false">INDEX($AJ$1165:$AJ$1292,$B1256-$H1256*32+const_one)</f>
        <v>15000000</v>
      </c>
      <c r="AR1256" s="5" t="n">
        <f aca="false">INDEX($AK$1165:$AK$1292,$B1256-$I1256*64+const_one)</f>
        <v>5000000</v>
      </c>
      <c r="AS1256" s="5" t="n">
        <f aca="false">INDEX($AE$1165:$AE$1292,$B1256+(const_one-$C1256)*1+const_one)</f>
        <v>40485035.3975323</v>
      </c>
      <c r="AT1256" s="5" t="n">
        <f aca="false">INDEX($AF$1165:$AF$1292,$B1256+(const_one-$D1256)*2+const_one)</f>
        <v>398909836.641455</v>
      </c>
      <c r="AU1256" s="5" t="n">
        <f aca="false">INDEX($AG$1165:$AG$1292,$B1256+(const_one-$E1256)*4+const_one)</f>
        <v>112037227.745041</v>
      </c>
      <c r="AV1256" s="5" t="n">
        <f aca="false">INDEX($AH$1165:$AH$1292,$B1256+(const_one-$F1256)*8+const_one)</f>
        <v>156840635.418832</v>
      </c>
      <c r="AW1256" s="5" t="n">
        <f aca="false">INDEX($AI$1165:$AI$1292,$B1256+(const_one-$G1256)*16+const_one)</f>
        <v>196050794.273541</v>
      </c>
      <c r="AX1256" s="5" t="n">
        <f aca="false">INDEX($AJ$1165:$AJ$1292,$B1256+(const_one-$H1256)*32+const_one)</f>
        <v>280746989.662042</v>
      </c>
      <c r="AY1256" s="5" t="n">
        <f aca="false">INDEX($AK$1165:$AK$1292,$B1256+(const_one-$I1256)*64+const_one)</f>
        <v>326751323.789234</v>
      </c>
      <c r="AZ1256" s="5" t="n">
        <f aca="false">--($C1256=--(AS1256&gt;AL1256))</f>
        <v>1</v>
      </c>
      <c r="BA1256" s="5" t="n">
        <f aca="false">--($D1256=--(AT1256&gt;AM1256))</f>
        <v>1</v>
      </c>
      <c r="BB1256" s="5" t="n">
        <f aca="false">--($E1256=--(AU1256&gt;AN1256))</f>
        <v>0</v>
      </c>
      <c r="BC1256" s="5" t="n">
        <f aca="false">--($F1256=--(AV1256&gt;AO1256))</f>
        <v>1</v>
      </c>
      <c r="BD1256" s="5" t="n">
        <f aca="false">--($G1256=--(AW1256&gt;AP1256))</f>
        <v>1</v>
      </c>
      <c r="BE1256" s="5" t="n">
        <f aca="false">--($H1256=--(AX1256&gt;AQ1256))</f>
        <v>0</v>
      </c>
      <c r="BF1256" s="5" t="n">
        <f aca="false">--($I1256=--(AY1256&gt;AR1256))</f>
        <v>1</v>
      </c>
      <c r="BG1256" s="5" t="n">
        <f aca="false">SUM(AZ1256:BF1256)</f>
        <v>5</v>
      </c>
      <c r="BH1256" s="5" t="n">
        <f aca="false">SUM(AE1256:AK1256)+AB1256+AC1256+AD1256</f>
        <v>2000000000</v>
      </c>
    </row>
    <row r="1257" customFormat="false" ht="15" hidden="true" customHeight="false" outlineLevel="0" collapsed="false">
      <c r="A1257" s="5" t="n">
        <f aca="false">sensitivity_exit_usd</f>
        <v>2000000000</v>
      </c>
      <c r="B1257" s="2" t="n">
        <f aca="false">ROW()-ROW($B$1165)</f>
        <v>92</v>
      </c>
      <c r="C1257" s="2" t="n">
        <f aca="false">MOD(QUOTIENT($B1257,1),2)</f>
        <v>0</v>
      </c>
      <c r="D1257" s="2" t="n">
        <f aca="false">MOD(QUOTIENT($B1257,2),2)</f>
        <v>0</v>
      </c>
      <c r="E1257" s="2" t="n">
        <f aca="false">MOD(QUOTIENT($B1257,4),2)</f>
        <v>1</v>
      </c>
      <c r="F1257" s="2" t="n">
        <f aca="false">MOD(QUOTIENT($B1257,8),2)</f>
        <v>1</v>
      </c>
      <c r="G1257" s="2" t="n">
        <f aca="false">MOD(QUOTIENT($B1257,16),2)</f>
        <v>1</v>
      </c>
      <c r="H1257" s="2" t="n">
        <f aca="false">MOD(QUOTIENT($B1257,32),2)</f>
        <v>0</v>
      </c>
      <c r="I1257" s="2" t="n">
        <f aca="false">MOD(QUOTIENT($B1257,64),2)</f>
        <v>1</v>
      </c>
      <c r="J1257" s="5" t="n">
        <f aca="false">IF($C1257=const_zero,MIN(class_series_f_invested_usd,MAX(const_zero,$A1257)),const_zero)</f>
        <v>30000000</v>
      </c>
      <c r="K1257" s="5" t="n">
        <f aca="false">IF($D1257=const_zero,MIN(class_series_e_invested_usd,MAX(const_zero,$A1257-SUM($J1257:$J1257))),const_zero)</f>
        <v>300000000</v>
      </c>
      <c r="L1257" s="5" t="n">
        <f aca="false">IF($E1257=const_zero,MIN(class_series_d_invested_usd,MAX(const_zero,$A1257-SUM($J1257:$K1257))),const_zero)</f>
        <v>0</v>
      </c>
      <c r="M1257" s="5" t="n">
        <f aca="false">IF($F1257=const_zero,MIN(class_series_c_invested_usd,MAX(const_zero,$A1257-SUM($J1257:$L1257))),const_zero)</f>
        <v>0</v>
      </c>
      <c r="N1257" s="5" t="n">
        <f aca="false">IF($G1257=const_zero,MIN(class_series_b_invested_usd,MAX(const_zero,$A1257-SUM($J1257:$M1257))),const_zero)</f>
        <v>0</v>
      </c>
      <c r="O1257" s="5" t="n">
        <f aca="false">IF($H1257=const_zero,MIN(class_series_a_invested_usd,MAX(const_zero,$A1257-SUM($J1257:$N1257))),const_zero)</f>
        <v>15000000</v>
      </c>
      <c r="P1257" s="5" t="n">
        <f aca="false">IF($I1257=const_zero,MIN(class_seed_invested_usd,MAX(const_zero,$A1257-SUM($J1257:$O1257))),const_zero)</f>
        <v>0</v>
      </c>
      <c r="Q1257" s="5" t="n">
        <f aca="false">MAX(const_zero,$A1257-SUM($J1257:$P1257))</f>
        <v>1655000000</v>
      </c>
      <c r="R1257" s="9" t="n">
        <f aca="false">common_rsa_total+Sensitivity!$AE$1110+Sensitivity!$AJ$1110+IF($C1257=const_one,Sensitivity!$D$1110,const_zero)+IF($D1257=const_one,Sensitivity!$Y$1110,const_zero)+IF($E1257=const_one,Sensitivity!$V$1110,const_zero)+IF($F1257=const_one,Sensitivity!$S$1110,const_zero)+IF($G1257=const_one,Sensitivity!$P$1110,const_zero)+IF($H1257=const_one,Sensitivity!$M$1110,const_zero)+IF($I1257=const_one,Sensitivity!$J$1110,const_zero)</f>
        <v>21384546.5545552</v>
      </c>
      <c r="S1257" s="23" t="b">
        <f aca="false">IF($R1257&gt;const_zero,--($Q1257&gt;option_strike_usd*$R1257),const_zero)</f>
        <v>1</v>
      </c>
      <c r="T1257" s="7" t="n">
        <f aca="false">IF($R1257&gt;const_zero,IF($S1257=const_one,($Q1257+option_strike_usd*pre_f_options_issued)/($R1257+pre_f_options_issued),$Q1257/$R1257),const_zero)</f>
        <v>69.3963352502453</v>
      </c>
      <c r="U1257" s="5" t="n">
        <f aca="false">IF($C1257=const_one,Sensitivity!$D$1110*$T1257,const_zero)</f>
        <v>0</v>
      </c>
      <c r="V1257" s="5" t="n">
        <f aca="false">IF($D1257=const_one,Sensitivity!$Y$1110*$T1257,const_zero)</f>
        <v>0</v>
      </c>
      <c r="W1257" s="5" t="n">
        <f aca="false">IF($E1257=const_one,Sensitivity!$V$1110*$T1257,const_zero)</f>
        <v>119737462.847997</v>
      </c>
      <c r="X1257" s="5" t="n">
        <f aca="false">IF($F1257=const_one,Sensitivity!$S$1110*$T1257,const_zero)</f>
        <v>166551204.600589</v>
      </c>
      <c r="Y1257" s="5" t="n">
        <f aca="false">IF($G1257=const_one,Sensitivity!$P$1110*$T1257,const_zero)</f>
        <v>208189005.750736</v>
      </c>
      <c r="Z1257" s="5" t="n">
        <f aca="false">IF($H1257=const_one,Sensitivity!$M$1110*$T1257,const_zero)</f>
        <v>0</v>
      </c>
      <c r="AA1257" s="5" t="n">
        <f aca="false">IF($I1257=const_one,Sensitivity!$J$1110*$T1257,const_zero)</f>
        <v>346981676.251226</v>
      </c>
      <c r="AB1257" s="5" t="n">
        <f aca="false">(Sensitivity!$AE$1110+Sensitivity!$AJ$1110)*$T1257</f>
        <v>17982795.1716325</v>
      </c>
      <c r="AC1257" s="5" t="n">
        <f aca="false">common_rsa_total*$T1257</f>
        <v>624567017.252207</v>
      </c>
      <c r="AD1257" s="5" t="n">
        <f aca="false">IF($S1257=const_one,pre_f_options_issued*($T1257-option_strike_usd),const_zero)</f>
        <v>170990838.125613</v>
      </c>
      <c r="AE1257" s="5" t="n">
        <f aca="false">J1257+U1257</f>
        <v>30000000</v>
      </c>
      <c r="AF1257" s="5" t="n">
        <f aca="false">K1257+V1257</f>
        <v>300000000</v>
      </c>
      <c r="AG1257" s="5" t="n">
        <f aca="false">L1257+W1257</f>
        <v>119737462.847997</v>
      </c>
      <c r="AH1257" s="5" t="n">
        <f aca="false">M1257+X1257</f>
        <v>166551204.600589</v>
      </c>
      <c r="AI1257" s="5" t="n">
        <f aca="false">N1257+Y1257</f>
        <v>208189005.750736</v>
      </c>
      <c r="AJ1257" s="5" t="n">
        <f aca="false">O1257+Z1257</f>
        <v>15000000</v>
      </c>
      <c r="AK1257" s="5" t="n">
        <f aca="false">P1257+AA1257</f>
        <v>346981676.251226</v>
      </c>
      <c r="AL1257" s="5" t="n">
        <f aca="false">INDEX($AE$1165:$AE$1292,$B1257-$C1257*1+const_one)</f>
        <v>30000000</v>
      </c>
      <c r="AM1257" s="5" t="n">
        <f aca="false">INDEX($AF$1165:$AF$1292,$B1257-$D1257*2+const_one)</f>
        <v>300000000</v>
      </c>
      <c r="AN1257" s="5" t="n">
        <f aca="false">INDEX($AG$1165:$AG$1292,$B1257-$E1257*4+const_one)</f>
        <v>100000000</v>
      </c>
      <c r="AO1257" s="5" t="n">
        <f aca="false">INDEX($AH$1165:$AH$1292,$B1257-$F1257*8+const_one)</f>
        <v>60000000</v>
      </c>
      <c r="AP1257" s="5" t="n">
        <f aca="false">INDEX($AI$1165:$AI$1292,$B1257-$G1257*16+const_one)</f>
        <v>30000000</v>
      </c>
      <c r="AQ1257" s="5" t="n">
        <f aca="false">INDEX($AJ$1165:$AJ$1292,$B1257-$H1257*32+const_one)</f>
        <v>15000000</v>
      </c>
      <c r="AR1257" s="5" t="n">
        <f aca="false">INDEX($AK$1165:$AK$1292,$B1257-$I1257*64+const_one)</f>
        <v>5000000</v>
      </c>
      <c r="AS1257" s="5" t="n">
        <f aca="false">INDEX($AE$1165:$AE$1292,$B1257+(const_one-$C1257)*1+const_one)</f>
        <v>42663157.6875727</v>
      </c>
      <c r="AT1257" s="5" t="n">
        <f aca="false">INDEX($AF$1165:$AF$1292,$B1257+(const_one-$D1257)*2+const_one)</f>
        <v>398447519.947749</v>
      </c>
      <c r="AU1257" s="5" t="n">
        <f aca="false">INDEX($AG$1165:$AG$1292,$B1257+(const_one-$E1257)*4+const_one)</f>
        <v>119737462.847997</v>
      </c>
      <c r="AV1257" s="5" t="n">
        <f aca="false">INDEX($AH$1165:$AH$1292,$B1257+(const_one-$F1257)*8+const_one)</f>
        <v>166551204.600589</v>
      </c>
      <c r="AW1257" s="5" t="n">
        <f aca="false">INDEX($AI$1165:$AI$1292,$B1257+(const_one-$G1257)*16+const_one)</f>
        <v>208189005.750736</v>
      </c>
      <c r="AX1257" s="5" t="n">
        <f aca="false">INDEX($AJ$1165:$AJ$1292,$B1257+(const_one-$H1257)*32+const_one)</f>
        <v>289514671.251823</v>
      </c>
      <c r="AY1257" s="5" t="n">
        <f aca="false">INDEX($AK$1165:$AK$1292,$B1257+(const_one-$I1257)*64+const_one)</f>
        <v>346981676.251226</v>
      </c>
      <c r="AZ1257" s="5" t="n">
        <f aca="false">--($C1257=--(AS1257&gt;AL1257))</f>
        <v>0</v>
      </c>
      <c r="BA1257" s="5" t="n">
        <f aca="false">--($D1257=--(AT1257&gt;AM1257))</f>
        <v>0</v>
      </c>
      <c r="BB1257" s="5" t="n">
        <f aca="false">--($E1257=--(AU1257&gt;AN1257))</f>
        <v>1</v>
      </c>
      <c r="BC1257" s="5" t="n">
        <f aca="false">--($F1257=--(AV1257&gt;AO1257))</f>
        <v>1</v>
      </c>
      <c r="BD1257" s="5" t="n">
        <f aca="false">--($G1257=--(AW1257&gt;AP1257))</f>
        <v>1</v>
      </c>
      <c r="BE1257" s="5" t="n">
        <f aca="false">--($H1257=--(AX1257&gt;AQ1257))</f>
        <v>0</v>
      </c>
      <c r="BF1257" s="5" t="n">
        <f aca="false">--($I1257=--(AY1257&gt;AR1257))</f>
        <v>1</v>
      </c>
      <c r="BG1257" s="5" t="n">
        <f aca="false">SUM(AZ1257:BF1257)</f>
        <v>4</v>
      </c>
      <c r="BH1257" s="5" t="n">
        <f aca="false">SUM(AE1257:AK1257)+AB1257+AC1257+AD1257</f>
        <v>2000000000</v>
      </c>
    </row>
    <row r="1258" customFormat="false" ht="15" hidden="true" customHeight="false" outlineLevel="0" collapsed="false">
      <c r="A1258" s="5" t="n">
        <f aca="false">sensitivity_exit_usd</f>
        <v>2000000000</v>
      </c>
      <c r="B1258" s="2" t="n">
        <f aca="false">ROW()-ROW($B$1165)</f>
        <v>93</v>
      </c>
      <c r="C1258" s="2" t="n">
        <f aca="false">MOD(QUOTIENT($B1258,1),2)</f>
        <v>1</v>
      </c>
      <c r="D1258" s="2" t="n">
        <f aca="false">MOD(QUOTIENT($B1258,2),2)</f>
        <v>0</v>
      </c>
      <c r="E1258" s="2" t="n">
        <f aca="false">MOD(QUOTIENT($B1258,4),2)</f>
        <v>1</v>
      </c>
      <c r="F1258" s="2" t="n">
        <f aca="false">MOD(QUOTIENT($B1258,8),2)</f>
        <v>1</v>
      </c>
      <c r="G1258" s="2" t="n">
        <f aca="false">MOD(QUOTIENT($B1258,16),2)</f>
        <v>1</v>
      </c>
      <c r="H1258" s="2" t="n">
        <f aca="false">MOD(QUOTIENT($B1258,32),2)</f>
        <v>0</v>
      </c>
      <c r="I1258" s="2" t="n">
        <f aca="false">MOD(QUOTIENT($B1258,64),2)</f>
        <v>1</v>
      </c>
      <c r="J1258" s="5" t="n">
        <f aca="false">IF($C1258=const_zero,MIN(class_series_f_invested_usd,MAX(const_zero,$A1258)),const_zero)</f>
        <v>0</v>
      </c>
      <c r="K1258" s="5" t="n">
        <f aca="false">IF($D1258=const_zero,MIN(class_series_e_invested_usd,MAX(const_zero,$A1258-SUM($J1258:$J1258))),const_zero)</f>
        <v>300000000</v>
      </c>
      <c r="L1258" s="5" t="n">
        <f aca="false">IF($E1258=const_zero,MIN(class_series_d_invested_usd,MAX(const_zero,$A1258-SUM($J1258:$K1258))),const_zero)</f>
        <v>0</v>
      </c>
      <c r="M1258" s="5" t="n">
        <f aca="false">IF($F1258=const_zero,MIN(class_series_c_invested_usd,MAX(const_zero,$A1258-SUM($J1258:$L1258))),const_zero)</f>
        <v>0</v>
      </c>
      <c r="N1258" s="5" t="n">
        <f aca="false">IF($G1258=const_zero,MIN(class_series_b_invested_usd,MAX(const_zero,$A1258-SUM($J1258:$M1258))),const_zero)</f>
        <v>0</v>
      </c>
      <c r="O1258" s="5" t="n">
        <f aca="false">IF($H1258=const_zero,MIN(class_series_a_invested_usd,MAX(const_zero,$A1258-SUM($J1258:$N1258))),const_zero)</f>
        <v>15000000</v>
      </c>
      <c r="P1258" s="5" t="n">
        <f aca="false">IF($I1258=const_zero,MIN(class_seed_invested_usd,MAX(const_zero,$A1258-SUM($J1258:$O1258))),const_zero)</f>
        <v>0</v>
      </c>
      <c r="Q1258" s="5" t="n">
        <f aca="false">MAX(const_zero,$A1258-SUM($J1258:$P1258))</f>
        <v>1685000000</v>
      </c>
      <c r="R1258" s="9" t="n">
        <f aca="false">common_rsa_total+Sensitivity!$AE$1110+Sensitivity!$AJ$1110+IF($C1258=const_one,Sensitivity!$D$1110,const_zero)+IF($D1258=const_one,Sensitivity!$Y$1110,const_zero)+IF($E1258=const_one,Sensitivity!$V$1110,const_zero)+IF($F1258=const_one,Sensitivity!$S$1110,const_zero)+IF($G1258=const_one,Sensitivity!$P$1110,const_zero)+IF($H1258=const_one,Sensitivity!$M$1110,const_zero)+IF($I1258=const_one,Sensitivity!$J$1110,const_zero)</f>
        <v>22004054.9153483</v>
      </c>
      <c r="S1258" s="23" t="b">
        <f aca="false">IF($R1258&gt;const_zero,--($Q1258&gt;option_strike_usd*$R1258),const_zero)</f>
        <v>1</v>
      </c>
      <c r="T1258" s="7" t="n">
        <f aca="false">IF($R1258&gt;const_zero,IF($S1258=const_one,($Q1258+option_strike_usd*pre_f_options_issued)/($R1258+pre_f_options_issued),$Q1258/$R1258),const_zero)</f>
        <v>68.8661532072808</v>
      </c>
      <c r="U1258" s="5" t="n">
        <f aca="false">IF($C1258=const_one,Sensitivity!$D$1110*$T1258,const_zero)</f>
        <v>42663157.6875727</v>
      </c>
      <c r="V1258" s="5" t="n">
        <f aca="false">IF($D1258=const_one,Sensitivity!$Y$1110*$T1258,const_zero)</f>
        <v>0</v>
      </c>
      <c r="W1258" s="5" t="n">
        <f aca="false">IF($E1258=const_one,Sensitivity!$V$1110*$T1258,const_zero)</f>
        <v>118822678.912459</v>
      </c>
      <c r="X1258" s="5" t="n">
        <f aca="false">IF($F1258=const_one,Sensitivity!$S$1110*$T1258,const_zero)</f>
        <v>165278767.697474</v>
      </c>
      <c r="Y1258" s="5" t="n">
        <f aca="false">IF($G1258=const_one,Sensitivity!$P$1110*$T1258,const_zero)</f>
        <v>206598459.621843</v>
      </c>
      <c r="Z1258" s="5" t="n">
        <f aca="false">IF($H1258=const_one,Sensitivity!$M$1110*$T1258,const_zero)</f>
        <v>0</v>
      </c>
      <c r="AA1258" s="5" t="n">
        <f aca="false">IF($I1258=const_one,Sensitivity!$J$1110*$T1258,const_zero)</f>
        <v>344330766.036404</v>
      </c>
      <c r="AB1258" s="5" t="n">
        <f aca="false">(Sensitivity!$AE$1110+Sensitivity!$AJ$1110)*$T1258</f>
        <v>17845408.1605183</v>
      </c>
      <c r="AC1258" s="5" t="n">
        <f aca="false">common_rsa_total*$T1258</f>
        <v>619795378.865528</v>
      </c>
      <c r="AD1258" s="5" t="n">
        <f aca="false">IF($S1258=const_one,pre_f_options_issued*($T1258-option_strike_usd),const_zero)</f>
        <v>169665383.018202</v>
      </c>
      <c r="AE1258" s="5" t="n">
        <f aca="false">J1258+U1258</f>
        <v>42663157.6875727</v>
      </c>
      <c r="AF1258" s="5" t="n">
        <f aca="false">K1258+V1258</f>
        <v>300000000</v>
      </c>
      <c r="AG1258" s="5" t="n">
        <f aca="false">L1258+W1258</f>
        <v>118822678.912459</v>
      </c>
      <c r="AH1258" s="5" t="n">
        <f aca="false">M1258+X1258</f>
        <v>165278767.697474</v>
      </c>
      <c r="AI1258" s="5" t="n">
        <f aca="false">N1258+Y1258</f>
        <v>206598459.621843</v>
      </c>
      <c r="AJ1258" s="5" t="n">
        <f aca="false">O1258+Z1258</f>
        <v>15000000</v>
      </c>
      <c r="AK1258" s="5" t="n">
        <f aca="false">P1258+AA1258</f>
        <v>344330766.036404</v>
      </c>
      <c r="AL1258" s="5" t="n">
        <f aca="false">INDEX($AE$1165:$AE$1292,$B1258-$C1258*1+const_one)</f>
        <v>30000000</v>
      </c>
      <c r="AM1258" s="5" t="n">
        <f aca="false">INDEX($AF$1165:$AF$1292,$B1258-$D1258*2+const_one)</f>
        <v>300000000</v>
      </c>
      <c r="AN1258" s="5" t="n">
        <f aca="false">INDEX($AG$1165:$AG$1292,$B1258-$E1258*4+const_one)</f>
        <v>100000000</v>
      </c>
      <c r="AO1258" s="5" t="n">
        <f aca="false">INDEX($AH$1165:$AH$1292,$B1258-$F1258*8+const_one)</f>
        <v>60000000</v>
      </c>
      <c r="AP1258" s="5" t="n">
        <f aca="false">INDEX($AI$1165:$AI$1292,$B1258-$G1258*16+const_one)</f>
        <v>30000000</v>
      </c>
      <c r="AQ1258" s="5" t="n">
        <f aca="false">INDEX($AJ$1165:$AJ$1292,$B1258-$H1258*32+const_one)</f>
        <v>15000000</v>
      </c>
      <c r="AR1258" s="5" t="n">
        <f aca="false">INDEX($AK$1165:$AK$1292,$B1258-$I1258*64+const_one)</f>
        <v>5000000</v>
      </c>
      <c r="AS1258" s="5" t="n">
        <f aca="false">INDEX($AE$1165:$AE$1292,$B1258+(const_one-$C1258)*1+const_one)</f>
        <v>42663157.6875727</v>
      </c>
      <c r="AT1258" s="5" t="n">
        <f aca="false">INDEX($AF$1165:$AF$1292,$B1258+(const_one-$D1258)*2+const_one)</f>
        <v>396365853.301911</v>
      </c>
      <c r="AU1258" s="5" t="n">
        <f aca="false">INDEX($AG$1165:$AG$1292,$B1258+(const_one-$E1258)*4+const_one)</f>
        <v>118822678.912459</v>
      </c>
      <c r="AV1258" s="5" t="n">
        <f aca="false">INDEX($AH$1165:$AH$1292,$B1258+(const_one-$F1258)*8+const_one)</f>
        <v>165278767.697474</v>
      </c>
      <c r="AW1258" s="5" t="n">
        <f aca="false">INDEX($AI$1165:$AI$1292,$B1258+(const_one-$G1258)*16+const_one)</f>
        <v>206598459.621843</v>
      </c>
      <c r="AX1258" s="5" t="n">
        <f aca="false">INDEX($AJ$1165:$AJ$1292,$B1258+(const_one-$H1258)*32+const_one)</f>
        <v>288519663.633479</v>
      </c>
      <c r="AY1258" s="5" t="n">
        <f aca="false">INDEX($AK$1165:$AK$1292,$B1258+(const_one-$I1258)*64+const_one)</f>
        <v>344330766.036404</v>
      </c>
      <c r="AZ1258" s="5" t="n">
        <f aca="false">--($C1258=--(AS1258&gt;AL1258))</f>
        <v>1</v>
      </c>
      <c r="BA1258" s="5" t="n">
        <f aca="false">--($D1258=--(AT1258&gt;AM1258))</f>
        <v>0</v>
      </c>
      <c r="BB1258" s="5" t="n">
        <f aca="false">--($E1258=--(AU1258&gt;AN1258))</f>
        <v>1</v>
      </c>
      <c r="BC1258" s="5" t="n">
        <f aca="false">--($F1258=--(AV1258&gt;AO1258))</f>
        <v>1</v>
      </c>
      <c r="BD1258" s="5" t="n">
        <f aca="false">--($G1258=--(AW1258&gt;AP1258))</f>
        <v>1</v>
      </c>
      <c r="BE1258" s="5" t="n">
        <f aca="false">--($H1258=--(AX1258&gt;AQ1258))</f>
        <v>0</v>
      </c>
      <c r="BF1258" s="5" t="n">
        <f aca="false">--($I1258=--(AY1258&gt;AR1258))</f>
        <v>1</v>
      </c>
      <c r="BG1258" s="5" t="n">
        <f aca="false">SUM(AZ1258:BF1258)</f>
        <v>5</v>
      </c>
      <c r="BH1258" s="5" t="n">
        <f aca="false">SUM(AE1258:AK1258)+AB1258+AC1258+AD1258</f>
        <v>2000000000</v>
      </c>
    </row>
    <row r="1259" customFormat="false" ht="15" hidden="true" customHeight="false" outlineLevel="0" collapsed="false">
      <c r="A1259" s="5" t="n">
        <f aca="false">sensitivity_exit_usd</f>
        <v>2000000000</v>
      </c>
      <c r="B1259" s="2" t="n">
        <f aca="false">ROW()-ROW($B$1165)</f>
        <v>94</v>
      </c>
      <c r="C1259" s="2" t="n">
        <f aca="false">MOD(QUOTIENT($B1259,1),2)</f>
        <v>0</v>
      </c>
      <c r="D1259" s="2" t="n">
        <f aca="false">MOD(QUOTIENT($B1259,2),2)</f>
        <v>1</v>
      </c>
      <c r="E1259" s="2" t="n">
        <f aca="false">MOD(QUOTIENT($B1259,4),2)</f>
        <v>1</v>
      </c>
      <c r="F1259" s="2" t="n">
        <f aca="false">MOD(QUOTIENT($B1259,8),2)</f>
        <v>1</v>
      </c>
      <c r="G1259" s="2" t="n">
        <f aca="false">MOD(QUOTIENT($B1259,16),2)</f>
        <v>1</v>
      </c>
      <c r="H1259" s="2" t="n">
        <f aca="false">MOD(QUOTIENT($B1259,32),2)</f>
        <v>0</v>
      </c>
      <c r="I1259" s="2" t="n">
        <f aca="false">MOD(QUOTIENT($B1259,64),2)</f>
        <v>1</v>
      </c>
      <c r="J1259" s="5" t="n">
        <f aca="false">IF($C1259=const_zero,MIN(class_series_f_invested_usd,MAX(const_zero,$A1259)),const_zero)</f>
        <v>30000000</v>
      </c>
      <c r="K1259" s="5" t="n">
        <f aca="false">IF($D1259=const_zero,MIN(class_series_e_invested_usd,MAX(const_zero,$A1259-SUM($J1259:$J1259))),const_zero)</f>
        <v>0</v>
      </c>
      <c r="L1259" s="5" t="n">
        <f aca="false">IF($E1259=const_zero,MIN(class_series_d_invested_usd,MAX(const_zero,$A1259-SUM($J1259:$K1259))),const_zero)</f>
        <v>0</v>
      </c>
      <c r="M1259" s="5" t="n">
        <f aca="false">IF($F1259=const_zero,MIN(class_series_c_invested_usd,MAX(const_zero,$A1259-SUM($J1259:$L1259))),const_zero)</f>
        <v>0</v>
      </c>
      <c r="N1259" s="5" t="n">
        <f aca="false">IF($G1259=const_zero,MIN(class_series_b_invested_usd,MAX(const_zero,$A1259-SUM($J1259:$M1259))),const_zero)</f>
        <v>0</v>
      </c>
      <c r="O1259" s="5" t="n">
        <f aca="false">IF($H1259=const_zero,MIN(class_series_a_invested_usd,MAX(const_zero,$A1259-SUM($J1259:$N1259))),const_zero)</f>
        <v>15000000</v>
      </c>
      <c r="P1259" s="5" t="n">
        <f aca="false">IF($I1259=const_zero,MIN(class_seed_invested_usd,MAX(const_zero,$A1259-SUM($J1259:$O1259))),const_zero)</f>
        <v>0</v>
      </c>
      <c r="Q1259" s="5" t="n">
        <f aca="false">MAX(const_zero,$A1259-SUM($J1259:$P1259))</f>
        <v>1955000000</v>
      </c>
      <c r="R1259" s="9" t="n">
        <f aca="false">common_rsa_total+Sensitivity!$AE$1110+Sensitivity!$AJ$1110+IF($C1259=const_one,Sensitivity!$D$1110,const_zero)+IF($D1259=const_one,Sensitivity!$Y$1110,const_zero)+IF($E1259=const_one,Sensitivity!$V$1110,const_zero)+IF($F1259=const_one,Sensitivity!$S$1110,const_zero)+IF($G1259=const_one,Sensitivity!$P$1110,const_zero)+IF($H1259=const_one,Sensitivity!$M$1110,const_zero)+IF($I1259=const_one,Sensitivity!$J$1110,const_zero)</f>
        <v>27488727.4346113</v>
      </c>
      <c r="S1259" s="23" t="b">
        <f aca="false">IF($R1259&gt;const_zero,--($Q1259&gt;option_strike_usd*$R1259),const_zero)</f>
        <v>1</v>
      </c>
      <c r="T1259" s="7" t="n">
        <f aca="false">IF($R1259&gt;const_zero,IF($S1259=const_one,($Q1259+option_strike_usd*pre_f_options_issued)/($R1259+pre_f_options_issued),$Q1259/$R1259),const_zero)</f>
        <v>65.2745270458114</v>
      </c>
      <c r="U1259" s="5" t="n">
        <f aca="false">IF($C1259=const_one,Sensitivity!$D$1110*$T1259,const_zero)</f>
        <v>0</v>
      </c>
      <c r="V1259" s="5" t="n">
        <f aca="false">IF($D1259=const_one,Sensitivity!$Y$1110*$T1259,const_zero)</f>
        <v>398447519.947749</v>
      </c>
      <c r="W1259" s="5" t="n">
        <f aca="false">IF($E1259=const_one,Sensitivity!$V$1110*$T1259,const_zero)</f>
        <v>112625634.032177</v>
      </c>
      <c r="X1259" s="5" t="n">
        <f aca="false">IF($F1259=const_one,Sensitivity!$S$1110*$T1259,const_zero)</f>
        <v>156658864.909947</v>
      </c>
      <c r="Y1259" s="5" t="n">
        <f aca="false">IF($G1259=const_one,Sensitivity!$P$1110*$T1259,const_zero)</f>
        <v>195823581.137434</v>
      </c>
      <c r="Z1259" s="5" t="n">
        <f aca="false">IF($H1259=const_one,Sensitivity!$M$1110*$T1259,const_zero)</f>
        <v>0</v>
      </c>
      <c r="AA1259" s="5" t="n">
        <f aca="false">IF($I1259=const_one,Sensitivity!$J$1110*$T1259,const_zero)</f>
        <v>326372635.229057</v>
      </c>
      <c r="AB1259" s="5" t="n">
        <f aca="false">(Sensitivity!$AE$1110+Sensitivity!$AJ$1110)*$T1259</f>
        <v>16914703.7168056</v>
      </c>
      <c r="AC1259" s="5" t="n">
        <f aca="false">common_rsa_total*$T1259</f>
        <v>587470743.412302</v>
      </c>
      <c r="AD1259" s="5" t="n">
        <f aca="false">IF($S1259=const_one,pre_f_options_issued*($T1259-option_strike_usd),const_zero)</f>
        <v>160686317.614528</v>
      </c>
      <c r="AE1259" s="5" t="n">
        <f aca="false">J1259+U1259</f>
        <v>30000000</v>
      </c>
      <c r="AF1259" s="5" t="n">
        <f aca="false">K1259+V1259</f>
        <v>398447519.947749</v>
      </c>
      <c r="AG1259" s="5" t="n">
        <f aca="false">L1259+W1259</f>
        <v>112625634.032177</v>
      </c>
      <c r="AH1259" s="5" t="n">
        <f aca="false">M1259+X1259</f>
        <v>156658864.909947</v>
      </c>
      <c r="AI1259" s="5" t="n">
        <f aca="false">N1259+Y1259</f>
        <v>195823581.137434</v>
      </c>
      <c r="AJ1259" s="5" t="n">
        <f aca="false">O1259+Z1259</f>
        <v>15000000</v>
      </c>
      <c r="AK1259" s="5" t="n">
        <f aca="false">P1259+AA1259</f>
        <v>326372635.229057</v>
      </c>
      <c r="AL1259" s="5" t="n">
        <f aca="false">INDEX($AE$1165:$AE$1292,$B1259-$C1259*1+const_one)</f>
        <v>30000000</v>
      </c>
      <c r="AM1259" s="5" t="n">
        <f aca="false">INDEX($AF$1165:$AF$1292,$B1259-$D1259*2+const_one)</f>
        <v>300000000</v>
      </c>
      <c r="AN1259" s="5" t="n">
        <f aca="false">INDEX($AG$1165:$AG$1292,$B1259-$E1259*4+const_one)</f>
        <v>100000000</v>
      </c>
      <c r="AO1259" s="5" t="n">
        <f aca="false">INDEX($AH$1165:$AH$1292,$B1259-$F1259*8+const_one)</f>
        <v>60000000</v>
      </c>
      <c r="AP1259" s="5" t="n">
        <f aca="false">INDEX($AI$1165:$AI$1292,$B1259-$G1259*16+const_one)</f>
        <v>30000000</v>
      </c>
      <c r="AQ1259" s="5" t="n">
        <f aca="false">INDEX($AJ$1165:$AJ$1292,$B1259-$H1259*32+const_one)</f>
        <v>15000000</v>
      </c>
      <c r="AR1259" s="5" t="n">
        <f aca="false">INDEX($AK$1165:$AK$1292,$B1259-$I1259*64+const_one)</f>
        <v>5000000</v>
      </c>
      <c r="AS1259" s="5" t="n">
        <f aca="false">INDEX($AE$1165:$AE$1292,$B1259+(const_one-$C1259)*1+const_one)</f>
        <v>40226848.5941701</v>
      </c>
      <c r="AT1259" s="5" t="n">
        <f aca="false">INDEX($AF$1165:$AF$1292,$B1259+(const_one-$D1259)*2+const_one)</f>
        <v>398447519.947749</v>
      </c>
      <c r="AU1259" s="5" t="n">
        <f aca="false">INDEX($AG$1165:$AG$1292,$B1259+(const_one-$E1259)*4+const_one)</f>
        <v>112625634.032177</v>
      </c>
      <c r="AV1259" s="5" t="n">
        <f aca="false">INDEX($AH$1165:$AH$1292,$B1259+(const_one-$F1259)*8+const_one)</f>
        <v>156658864.909947</v>
      </c>
      <c r="AW1259" s="5" t="n">
        <f aca="false">INDEX($AI$1165:$AI$1292,$B1259+(const_one-$G1259)*16+const_one)</f>
        <v>195823581.137434</v>
      </c>
      <c r="AX1259" s="5" t="n">
        <f aca="false">INDEX($AJ$1165:$AJ$1292,$B1259+(const_one-$H1259)*32+const_one)</f>
        <v>281876499.179101</v>
      </c>
      <c r="AY1259" s="5" t="n">
        <f aca="false">INDEX($AK$1165:$AK$1292,$B1259+(const_one-$I1259)*64+const_one)</f>
        <v>326372635.229057</v>
      </c>
      <c r="AZ1259" s="5" t="n">
        <f aca="false">--($C1259=--(AS1259&gt;AL1259))</f>
        <v>0</v>
      </c>
      <c r="BA1259" s="5" t="n">
        <f aca="false">--($D1259=--(AT1259&gt;AM1259))</f>
        <v>1</v>
      </c>
      <c r="BB1259" s="5" t="n">
        <f aca="false">--($E1259=--(AU1259&gt;AN1259))</f>
        <v>1</v>
      </c>
      <c r="BC1259" s="5" t="n">
        <f aca="false">--($F1259=--(AV1259&gt;AO1259))</f>
        <v>1</v>
      </c>
      <c r="BD1259" s="5" t="n">
        <f aca="false">--($G1259=--(AW1259&gt;AP1259))</f>
        <v>1</v>
      </c>
      <c r="BE1259" s="5" t="n">
        <f aca="false">--($H1259=--(AX1259&gt;AQ1259))</f>
        <v>0</v>
      </c>
      <c r="BF1259" s="5" t="n">
        <f aca="false">--($I1259=--(AY1259&gt;AR1259))</f>
        <v>1</v>
      </c>
      <c r="BG1259" s="5" t="n">
        <f aca="false">SUM(AZ1259:BF1259)</f>
        <v>5</v>
      </c>
      <c r="BH1259" s="5" t="n">
        <f aca="false">SUM(AE1259:AK1259)+AB1259+AC1259+AD1259</f>
        <v>2000000000</v>
      </c>
    </row>
    <row r="1260" customFormat="false" ht="15" hidden="true" customHeight="false" outlineLevel="0" collapsed="false">
      <c r="A1260" s="5" t="n">
        <f aca="false">sensitivity_exit_usd</f>
        <v>2000000000</v>
      </c>
      <c r="B1260" s="2" t="n">
        <f aca="false">ROW()-ROW($B$1165)</f>
        <v>95</v>
      </c>
      <c r="C1260" s="2" t="n">
        <f aca="false">MOD(QUOTIENT($B1260,1),2)</f>
        <v>1</v>
      </c>
      <c r="D1260" s="2" t="n">
        <f aca="false">MOD(QUOTIENT($B1260,2),2)</f>
        <v>1</v>
      </c>
      <c r="E1260" s="2" t="n">
        <f aca="false">MOD(QUOTIENT($B1260,4),2)</f>
        <v>1</v>
      </c>
      <c r="F1260" s="2" t="n">
        <f aca="false">MOD(QUOTIENT($B1260,8),2)</f>
        <v>1</v>
      </c>
      <c r="G1260" s="2" t="n">
        <f aca="false">MOD(QUOTIENT($B1260,16),2)</f>
        <v>1</v>
      </c>
      <c r="H1260" s="2" t="n">
        <f aca="false">MOD(QUOTIENT($B1260,32),2)</f>
        <v>0</v>
      </c>
      <c r="I1260" s="2" t="n">
        <f aca="false">MOD(QUOTIENT($B1260,64),2)</f>
        <v>1</v>
      </c>
      <c r="J1260" s="5" t="n">
        <f aca="false">IF($C1260=const_zero,MIN(class_series_f_invested_usd,MAX(const_zero,$A1260)),const_zero)</f>
        <v>0</v>
      </c>
      <c r="K1260" s="5" t="n">
        <f aca="false">IF($D1260=const_zero,MIN(class_series_e_invested_usd,MAX(const_zero,$A1260-SUM($J1260:$J1260))),const_zero)</f>
        <v>0</v>
      </c>
      <c r="L1260" s="5" t="n">
        <f aca="false">IF($E1260=const_zero,MIN(class_series_d_invested_usd,MAX(const_zero,$A1260-SUM($J1260:$K1260))),const_zero)</f>
        <v>0</v>
      </c>
      <c r="M1260" s="5" t="n">
        <f aca="false">IF($F1260=const_zero,MIN(class_series_c_invested_usd,MAX(const_zero,$A1260-SUM($J1260:$L1260))),const_zero)</f>
        <v>0</v>
      </c>
      <c r="N1260" s="5" t="n">
        <f aca="false">IF($G1260=const_zero,MIN(class_series_b_invested_usd,MAX(const_zero,$A1260-SUM($J1260:$M1260))),const_zero)</f>
        <v>0</v>
      </c>
      <c r="O1260" s="5" t="n">
        <f aca="false">IF($H1260=const_zero,MIN(class_series_a_invested_usd,MAX(const_zero,$A1260-SUM($J1260:$N1260))),const_zero)</f>
        <v>15000000</v>
      </c>
      <c r="P1260" s="5" t="n">
        <f aca="false">IF($I1260=const_zero,MIN(class_seed_invested_usd,MAX(const_zero,$A1260-SUM($J1260:$O1260))),const_zero)</f>
        <v>0</v>
      </c>
      <c r="Q1260" s="5" t="n">
        <f aca="false">MAX(const_zero,$A1260-SUM($J1260:$P1260))</f>
        <v>1985000000</v>
      </c>
      <c r="R1260" s="9" t="n">
        <f aca="false">common_rsa_total+Sensitivity!$AE$1110+Sensitivity!$AJ$1110+IF($C1260=const_one,Sensitivity!$D$1110,const_zero)+IF($D1260=const_one,Sensitivity!$Y$1110,const_zero)+IF($E1260=const_one,Sensitivity!$V$1110,const_zero)+IF($F1260=const_one,Sensitivity!$S$1110,const_zero)+IF($G1260=const_one,Sensitivity!$P$1110,const_zero)+IF($H1260=const_one,Sensitivity!$M$1110,const_zero)+IF($I1260=const_one,Sensitivity!$J$1110,const_zero)</f>
        <v>28108235.7954044</v>
      </c>
      <c r="S1260" s="23" t="b">
        <f aca="false">IF($R1260&gt;const_zero,--($Q1260&gt;option_strike_usd*$R1260),const_zero)</f>
        <v>1</v>
      </c>
      <c r="T1260" s="7" t="n">
        <f aca="false">IF($R1260&gt;const_zero,IF($S1260=const_one,($Q1260+option_strike_usd*pre_f_options_issued)/($R1260+pre_f_options_issued),$Q1260/$R1260),const_zero)</f>
        <v>64.9335039525018</v>
      </c>
      <c r="U1260" s="5" t="n">
        <f aca="false">IF($C1260=const_one,Sensitivity!$D$1110*$T1260,const_zero)</f>
        <v>40226848.5941701</v>
      </c>
      <c r="V1260" s="5" t="n">
        <f aca="false">IF($D1260=const_one,Sensitivity!$Y$1110*$T1260,const_zero)</f>
        <v>396365853.301911</v>
      </c>
      <c r="W1260" s="5" t="n">
        <f aca="false">IF($E1260=const_one,Sensitivity!$V$1110*$T1260,const_zero)</f>
        <v>112037227.745041</v>
      </c>
      <c r="X1260" s="5" t="n">
        <f aca="false">IF($F1260=const_one,Sensitivity!$S$1110*$T1260,const_zero)</f>
        <v>155840409.486004</v>
      </c>
      <c r="Y1260" s="5" t="n">
        <f aca="false">IF($G1260=const_one,Sensitivity!$P$1110*$T1260,const_zero)</f>
        <v>194800511.857505</v>
      </c>
      <c r="Z1260" s="5" t="n">
        <f aca="false">IF($H1260=const_one,Sensitivity!$M$1110*$T1260,const_zero)</f>
        <v>0</v>
      </c>
      <c r="AA1260" s="5" t="n">
        <f aca="false">IF($I1260=const_one,Sensitivity!$J$1110*$T1260,const_zero)</f>
        <v>324667519.762509</v>
      </c>
      <c r="AB1260" s="5" t="n">
        <f aca="false">(Sensitivity!$AE$1110+Sensitivity!$AJ$1110)*$T1260</f>
        <v>16826333.7990906</v>
      </c>
      <c r="AC1260" s="5" t="n">
        <f aca="false">common_rsa_total*$T1260</f>
        <v>584401535.572516</v>
      </c>
      <c r="AD1260" s="5" t="n">
        <f aca="false">IF($S1260=const_one,pre_f_options_issued*($T1260-option_strike_usd),const_zero)</f>
        <v>159833759.881254</v>
      </c>
      <c r="AE1260" s="5" t="n">
        <f aca="false">J1260+U1260</f>
        <v>40226848.5941701</v>
      </c>
      <c r="AF1260" s="5" t="n">
        <f aca="false">K1260+V1260</f>
        <v>396365853.301911</v>
      </c>
      <c r="AG1260" s="5" t="n">
        <f aca="false">L1260+W1260</f>
        <v>112037227.745041</v>
      </c>
      <c r="AH1260" s="5" t="n">
        <f aca="false">M1260+X1260</f>
        <v>155840409.486004</v>
      </c>
      <c r="AI1260" s="5" t="n">
        <f aca="false">N1260+Y1260</f>
        <v>194800511.857505</v>
      </c>
      <c r="AJ1260" s="5" t="n">
        <f aca="false">O1260+Z1260</f>
        <v>15000000</v>
      </c>
      <c r="AK1260" s="5" t="n">
        <f aca="false">P1260+AA1260</f>
        <v>324667519.762509</v>
      </c>
      <c r="AL1260" s="5" t="n">
        <f aca="false">INDEX($AE$1165:$AE$1292,$B1260-$C1260*1+const_one)</f>
        <v>30000000</v>
      </c>
      <c r="AM1260" s="5" t="n">
        <f aca="false">INDEX($AF$1165:$AF$1292,$B1260-$D1260*2+const_one)</f>
        <v>300000000</v>
      </c>
      <c r="AN1260" s="5" t="n">
        <f aca="false">INDEX($AG$1165:$AG$1292,$B1260-$E1260*4+const_one)</f>
        <v>100000000</v>
      </c>
      <c r="AO1260" s="5" t="n">
        <f aca="false">INDEX($AH$1165:$AH$1292,$B1260-$F1260*8+const_one)</f>
        <v>60000000</v>
      </c>
      <c r="AP1260" s="5" t="n">
        <f aca="false">INDEX($AI$1165:$AI$1292,$B1260-$G1260*16+const_one)</f>
        <v>30000000</v>
      </c>
      <c r="AQ1260" s="5" t="n">
        <f aca="false">INDEX($AJ$1165:$AJ$1292,$B1260-$H1260*32+const_one)</f>
        <v>15000000</v>
      </c>
      <c r="AR1260" s="5" t="n">
        <f aca="false">INDEX($AK$1165:$AK$1292,$B1260-$I1260*64+const_one)</f>
        <v>5000000</v>
      </c>
      <c r="AS1260" s="5" t="n">
        <f aca="false">INDEX($AE$1165:$AE$1292,$B1260+(const_one-$C1260)*1+const_one)</f>
        <v>40226848.5941701</v>
      </c>
      <c r="AT1260" s="5" t="n">
        <f aca="false">INDEX($AF$1165:$AF$1292,$B1260+(const_one-$D1260)*2+const_one)</f>
        <v>396365853.301911</v>
      </c>
      <c r="AU1260" s="5" t="n">
        <f aca="false">INDEX($AG$1165:$AG$1292,$B1260+(const_one-$E1260)*4+const_one)</f>
        <v>112037227.745041</v>
      </c>
      <c r="AV1260" s="5" t="n">
        <f aca="false">INDEX($AH$1165:$AH$1292,$B1260+(const_one-$F1260)*8+const_one)</f>
        <v>155840409.486004</v>
      </c>
      <c r="AW1260" s="5" t="n">
        <f aca="false">INDEX($AI$1165:$AI$1292,$B1260+(const_one-$G1260)*16+const_one)</f>
        <v>194800511.857505</v>
      </c>
      <c r="AX1260" s="5" t="n">
        <f aca="false">INDEX($AJ$1165:$AJ$1292,$B1260+(const_one-$H1260)*32+const_one)</f>
        <v>281184949.951724</v>
      </c>
      <c r="AY1260" s="5" t="n">
        <f aca="false">INDEX($AK$1165:$AK$1292,$B1260+(const_one-$I1260)*64+const_one)</f>
        <v>324667519.762509</v>
      </c>
      <c r="AZ1260" s="5" t="n">
        <f aca="false">--($C1260=--(AS1260&gt;AL1260))</f>
        <v>1</v>
      </c>
      <c r="BA1260" s="5" t="n">
        <f aca="false">--($D1260=--(AT1260&gt;AM1260))</f>
        <v>1</v>
      </c>
      <c r="BB1260" s="5" t="n">
        <f aca="false">--($E1260=--(AU1260&gt;AN1260))</f>
        <v>1</v>
      </c>
      <c r="BC1260" s="5" t="n">
        <f aca="false">--($F1260=--(AV1260&gt;AO1260))</f>
        <v>1</v>
      </c>
      <c r="BD1260" s="5" t="n">
        <f aca="false">--($G1260=--(AW1260&gt;AP1260))</f>
        <v>1</v>
      </c>
      <c r="BE1260" s="5" t="n">
        <f aca="false">--($H1260=--(AX1260&gt;AQ1260))</f>
        <v>0</v>
      </c>
      <c r="BF1260" s="5" t="n">
        <f aca="false">--($I1260=--(AY1260&gt;AR1260))</f>
        <v>1</v>
      </c>
      <c r="BG1260" s="5" t="n">
        <f aca="false">SUM(AZ1260:BF1260)</f>
        <v>6</v>
      </c>
      <c r="BH1260" s="5" t="n">
        <f aca="false">SUM(AE1260:AK1260)+AB1260+AC1260+AD1260</f>
        <v>2000000000</v>
      </c>
    </row>
    <row r="1261" customFormat="false" ht="15" hidden="true" customHeight="false" outlineLevel="0" collapsed="false">
      <c r="A1261" s="5" t="n">
        <f aca="false">sensitivity_exit_usd</f>
        <v>2000000000</v>
      </c>
      <c r="B1261" s="2" t="n">
        <f aca="false">ROW()-ROW($B$1165)</f>
        <v>96</v>
      </c>
      <c r="C1261" s="2" t="n">
        <f aca="false">MOD(QUOTIENT($B1261,1),2)</f>
        <v>0</v>
      </c>
      <c r="D1261" s="2" t="n">
        <f aca="false">MOD(QUOTIENT($B1261,2),2)</f>
        <v>0</v>
      </c>
      <c r="E1261" s="2" t="n">
        <f aca="false">MOD(QUOTIENT($B1261,4),2)</f>
        <v>0</v>
      </c>
      <c r="F1261" s="2" t="n">
        <f aca="false">MOD(QUOTIENT($B1261,8),2)</f>
        <v>0</v>
      </c>
      <c r="G1261" s="2" t="n">
        <f aca="false">MOD(QUOTIENT($B1261,16),2)</f>
        <v>0</v>
      </c>
      <c r="H1261" s="2" t="n">
        <f aca="false">MOD(QUOTIENT($B1261,32),2)</f>
        <v>1</v>
      </c>
      <c r="I1261" s="2" t="n">
        <f aca="false">MOD(QUOTIENT($B1261,64),2)</f>
        <v>1</v>
      </c>
      <c r="J1261" s="5" t="n">
        <f aca="false">IF($C1261=const_zero,MIN(class_series_f_invested_usd,MAX(const_zero,$A1261)),const_zero)</f>
        <v>30000000</v>
      </c>
      <c r="K1261" s="5" t="n">
        <f aca="false">IF($D1261=const_zero,MIN(class_series_e_invested_usd,MAX(const_zero,$A1261-SUM($J1261:$J1261))),const_zero)</f>
        <v>300000000</v>
      </c>
      <c r="L1261" s="5" t="n">
        <f aca="false">IF($E1261=const_zero,MIN(class_series_d_invested_usd,MAX(const_zero,$A1261-SUM($J1261:$K1261))),const_zero)</f>
        <v>100000000</v>
      </c>
      <c r="M1261" s="5" t="n">
        <f aca="false">IF($F1261=const_zero,MIN(class_series_c_invested_usd,MAX(const_zero,$A1261-SUM($J1261:$L1261))),const_zero)</f>
        <v>60000000</v>
      </c>
      <c r="N1261" s="5" t="n">
        <f aca="false">IF($G1261=const_zero,MIN(class_series_b_invested_usd,MAX(const_zero,$A1261-SUM($J1261:$M1261))),const_zero)</f>
        <v>30000000</v>
      </c>
      <c r="O1261" s="5" t="n">
        <f aca="false">IF($H1261=const_zero,MIN(class_series_a_invested_usd,MAX(const_zero,$A1261-SUM($J1261:$N1261))),const_zero)</f>
        <v>0</v>
      </c>
      <c r="P1261" s="5" t="n">
        <f aca="false">IF($I1261=const_zero,MIN(class_seed_invested_usd,MAX(const_zero,$A1261-SUM($J1261:$O1261))),const_zero)</f>
        <v>0</v>
      </c>
      <c r="Q1261" s="5" t="n">
        <f aca="false">MAX(const_zero,$A1261-SUM($J1261:$P1261))</f>
        <v>1480000000</v>
      </c>
      <c r="R1261" s="9" t="n">
        <f aca="false">common_rsa_total+Sensitivity!$AE$1110+Sensitivity!$AJ$1110+IF($C1261=const_one,Sensitivity!$D$1110,const_zero)+IF($D1261=const_one,Sensitivity!$Y$1110,const_zero)+IF($E1261=const_one,Sensitivity!$V$1110,const_zero)+IF($F1261=const_one,Sensitivity!$S$1110,const_zero)+IF($G1261=const_one,Sensitivity!$P$1110,const_zero)+IF($H1261=const_one,Sensitivity!$M$1110,const_zero)+IF($I1261=const_one,Sensitivity!$J$1110,const_zero)</f>
        <v>19259131.7698087</v>
      </c>
      <c r="S1261" s="23" t="b">
        <f aca="false">IF($R1261&gt;const_zero,--($Q1261&gt;option_strike_usd*$R1261),const_zero)</f>
        <v>1</v>
      </c>
      <c r="T1261" s="7" t="n">
        <f aca="false">IF($R1261&gt;const_zero,IF($S1261=const_one,($Q1261+option_strike_usd*pre_f_options_issued)/($R1261+pre_f_options_issued),$Q1261/$R1261),const_zero)</f>
        <v>68.1323140869529</v>
      </c>
      <c r="U1261" s="5" t="n">
        <f aca="false">IF($C1261=const_one,Sensitivity!$D$1110*$T1261,const_zero)</f>
        <v>0</v>
      </c>
      <c r="V1261" s="5" t="n">
        <f aca="false">IF($D1261=const_one,Sensitivity!$Y$1110*$T1261,const_zero)</f>
        <v>0</v>
      </c>
      <c r="W1261" s="5" t="n">
        <f aca="false">IF($E1261=const_one,Sensitivity!$V$1110*$T1261,const_zero)</f>
        <v>0</v>
      </c>
      <c r="X1261" s="5" t="n">
        <f aca="false">IF($F1261=const_one,Sensitivity!$S$1110*$T1261,const_zero)</f>
        <v>0</v>
      </c>
      <c r="Y1261" s="5" t="n">
        <f aca="false">IF($G1261=const_one,Sensitivity!$P$1110*$T1261,const_zero)</f>
        <v>0</v>
      </c>
      <c r="Z1261" s="5" t="n">
        <f aca="false">IF($H1261=const_one,Sensitivity!$M$1110*$T1261,const_zero)</f>
        <v>340661570.434764</v>
      </c>
      <c r="AA1261" s="5" t="n">
        <f aca="false">IF($I1261=const_one,Sensitivity!$J$1110*$T1261,const_zero)</f>
        <v>340661570.434764</v>
      </c>
      <c r="AB1261" s="5" t="n">
        <f aca="false">(Sensitivity!$AE$1110+Sensitivity!$AJ$1110)*$T1261</f>
        <v>17655247.1305129</v>
      </c>
      <c r="AC1261" s="5" t="n">
        <f aca="false">common_rsa_total*$T1261</f>
        <v>613190826.782576</v>
      </c>
      <c r="AD1261" s="5" t="n">
        <f aca="false">IF($S1261=const_one,pre_f_options_issued*($T1261-option_strike_usd),const_zero)</f>
        <v>167830785.217382</v>
      </c>
      <c r="AE1261" s="5" t="n">
        <f aca="false">J1261+U1261</f>
        <v>30000000</v>
      </c>
      <c r="AF1261" s="5" t="n">
        <f aca="false">K1261+V1261</f>
        <v>300000000</v>
      </c>
      <c r="AG1261" s="5" t="n">
        <f aca="false">L1261+W1261</f>
        <v>100000000</v>
      </c>
      <c r="AH1261" s="5" t="n">
        <f aca="false">M1261+X1261</f>
        <v>60000000</v>
      </c>
      <c r="AI1261" s="5" t="n">
        <f aca="false">N1261+Y1261</f>
        <v>30000000</v>
      </c>
      <c r="AJ1261" s="5" t="n">
        <f aca="false">O1261+Z1261</f>
        <v>340661570.434764</v>
      </c>
      <c r="AK1261" s="5" t="n">
        <f aca="false">P1261+AA1261</f>
        <v>340661570.434764</v>
      </c>
      <c r="AL1261" s="5" t="n">
        <f aca="false">INDEX($AE$1165:$AE$1292,$B1261-$C1261*1+const_one)</f>
        <v>30000000</v>
      </c>
      <c r="AM1261" s="5" t="n">
        <f aca="false">INDEX($AF$1165:$AF$1292,$B1261-$D1261*2+const_one)</f>
        <v>300000000</v>
      </c>
      <c r="AN1261" s="5" t="n">
        <f aca="false">INDEX($AG$1165:$AG$1292,$B1261-$E1261*4+const_one)</f>
        <v>100000000</v>
      </c>
      <c r="AO1261" s="5" t="n">
        <f aca="false">INDEX($AH$1165:$AH$1292,$B1261-$F1261*8+const_one)</f>
        <v>60000000</v>
      </c>
      <c r="AP1261" s="5" t="n">
        <f aca="false">INDEX($AI$1165:$AI$1292,$B1261-$G1261*16+const_one)</f>
        <v>30000000</v>
      </c>
      <c r="AQ1261" s="5" t="n">
        <f aca="false">INDEX($AJ$1165:$AJ$1292,$B1261-$H1261*32+const_one)</f>
        <v>15000000</v>
      </c>
      <c r="AR1261" s="5" t="n">
        <f aca="false">INDEX($AK$1165:$AK$1292,$B1261-$I1261*64+const_one)</f>
        <v>5000000</v>
      </c>
      <c r="AS1261" s="5" t="n">
        <f aca="false">INDEX($AE$1165:$AE$1292,$B1261+(const_one-$C1261)*1+const_one)</f>
        <v>41870568.9993347</v>
      </c>
      <c r="AT1261" s="5" t="n">
        <f aca="false">INDEX($AF$1165:$AF$1292,$B1261+(const_one-$D1261)*2+const_one)</f>
        <v>390502829.12979</v>
      </c>
      <c r="AU1261" s="5" t="n">
        <f aca="false">INDEX($AG$1165:$AG$1292,$B1261+(const_one-$E1261)*4+const_one)</f>
        <v>116266621.989842</v>
      </c>
      <c r="AV1261" s="5" t="n">
        <f aca="false">INDEX($AH$1165:$AH$1292,$B1261+(const_one-$F1261)*8+const_one)</f>
        <v>153233983.54184</v>
      </c>
      <c r="AW1261" s="5" t="n">
        <f aca="false">INDEX($AI$1165:$AI$1292,$B1261+(const_one-$G1261)*16+const_one)</f>
        <v>183265715.542297</v>
      </c>
      <c r="AX1261" s="5" t="n">
        <f aca="false">INDEX($AJ$1165:$AJ$1292,$B1261+(const_one-$H1261)*32+const_one)</f>
        <v>340661570.434764</v>
      </c>
      <c r="AY1261" s="5" t="n">
        <f aca="false">INDEX($AK$1165:$AK$1292,$B1261+(const_one-$I1261)*64+const_one)</f>
        <v>340661570.434764</v>
      </c>
      <c r="AZ1261" s="5" t="n">
        <f aca="false">--($C1261=--(AS1261&gt;AL1261))</f>
        <v>0</v>
      </c>
      <c r="BA1261" s="5" t="n">
        <f aca="false">--($D1261=--(AT1261&gt;AM1261))</f>
        <v>0</v>
      </c>
      <c r="BB1261" s="5" t="n">
        <f aca="false">--($E1261=--(AU1261&gt;AN1261))</f>
        <v>0</v>
      </c>
      <c r="BC1261" s="5" t="n">
        <f aca="false">--($F1261=--(AV1261&gt;AO1261))</f>
        <v>0</v>
      </c>
      <c r="BD1261" s="5" t="n">
        <f aca="false">--($G1261=--(AW1261&gt;AP1261))</f>
        <v>0</v>
      </c>
      <c r="BE1261" s="5" t="n">
        <f aca="false">--($H1261=--(AX1261&gt;AQ1261))</f>
        <v>1</v>
      </c>
      <c r="BF1261" s="5" t="n">
        <f aca="false">--($I1261=--(AY1261&gt;AR1261))</f>
        <v>1</v>
      </c>
      <c r="BG1261" s="5" t="n">
        <f aca="false">SUM(AZ1261:BF1261)</f>
        <v>2</v>
      </c>
      <c r="BH1261" s="5" t="n">
        <f aca="false">SUM(AE1261:AK1261)+AB1261+AC1261+AD1261</f>
        <v>2000000000</v>
      </c>
    </row>
    <row r="1262" customFormat="false" ht="15" hidden="true" customHeight="false" outlineLevel="0" collapsed="false">
      <c r="A1262" s="5" t="n">
        <f aca="false">sensitivity_exit_usd</f>
        <v>2000000000</v>
      </c>
      <c r="B1262" s="2" t="n">
        <f aca="false">ROW()-ROW($B$1165)</f>
        <v>97</v>
      </c>
      <c r="C1262" s="2" t="n">
        <f aca="false">MOD(QUOTIENT($B1262,1),2)</f>
        <v>1</v>
      </c>
      <c r="D1262" s="2" t="n">
        <f aca="false">MOD(QUOTIENT($B1262,2),2)</f>
        <v>0</v>
      </c>
      <c r="E1262" s="2" t="n">
        <f aca="false">MOD(QUOTIENT($B1262,4),2)</f>
        <v>0</v>
      </c>
      <c r="F1262" s="2" t="n">
        <f aca="false">MOD(QUOTIENT($B1262,8),2)</f>
        <v>0</v>
      </c>
      <c r="G1262" s="2" t="n">
        <f aca="false">MOD(QUOTIENT($B1262,16),2)</f>
        <v>0</v>
      </c>
      <c r="H1262" s="2" t="n">
        <f aca="false">MOD(QUOTIENT($B1262,32),2)</f>
        <v>1</v>
      </c>
      <c r="I1262" s="2" t="n">
        <f aca="false">MOD(QUOTIENT($B1262,64),2)</f>
        <v>1</v>
      </c>
      <c r="J1262" s="5" t="n">
        <f aca="false">IF($C1262=const_zero,MIN(class_series_f_invested_usd,MAX(const_zero,$A1262)),const_zero)</f>
        <v>0</v>
      </c>
      <c r="K1262" s="5" t="n">
        <f aca="false">IF($D1262=const_zero,MIN(class_series_e_invested_usd,MAX(const_zero,$A1262-SUM($J1262:$J1262))),const_zero)</f>
        <v>300000000</v>
      </c>
      <c r="L1262" s="5" t="n">
        <f aca="false">IF($E1262=const_zero,MIN(class_series_d_invested_usd,MAX(const_zero,$A1262-SUM($J1262:$K1262))),const_zero)</f>
        <v>100000000</v>
      </c>
      <c r="M1262" s="5" t="n">
        <f aca="false">IF($F1262=const_zero,MIN(class_series_c_invested_usd,MAX(const_zero,$A1262-SUM($J1262:$L1262))),const_zero)</f>
        <v>60000000</v>
      </c>
      <c r="N1262" s="5" t="n">
        <f aca="false">IF($G1262=const_zero,MIN(class_series_b_invested_usd,MAX(const_zero,$A1262-SUM($J1262:$M1262))),const_zero)</f>
        <v>30000000</v>
      </c>
      <c r="O1262" s="5" t="n">
        <f aca="false">IF($H1262=const_zero,MIN(class_series_a_invested_usd,MAX(const_zero,$A1262-SUM($J1262:$N1262))),const_zero)</f>
        <v>0</v>
      </c>
      <c r="P1262" s="5" t="n">
        <f aca="false">IF($I1262=const_zero,MIN(class_seed_invested_usd,MAX(const_zero,$A1262-SUM($J1262:$O1262))),const_zero)</f>
        <v>0</v>
      </c>
      <c r="Q1262" s="5" t="n">
        <f aca="false">MAX(const_zero,$A1262-SUM($J1262:$P1262))</f>
        <v>1510000000</v>
      </c>
      <c r="R1262" s="9" t="n">
        <f aca="false">common_rsa_total+Sensitivity!$AE$1110+Sensitivity!$AJ$1110+IF($C1262=const_one,Sensitivity!$D$1110,const_zero)+IF($D1262=const_one,Sensitivity!$Y$1110,const_zero)+IF($E1262=const_one,Sensitivity!$V$1110,const_zero)+IF($F1262=const_one,Sensitivity!$S$1110,const_zero)+IF($G1262=const_one,Sensitivity!$P$1110,const_zero)+IF($H1262=const_one,Sensitivity!$M$1110,const_zero)+IF($I1262=const_one,Sensitivity!$J$1110,const_zero)</f>
        <v>19878640.1306018</v>
      </c>
      <c r="S1262" s="23" t="b">
        <f aca="false">IF($R1262&gt;const_zero,--($Q1262&gt;option_strike_usd*$R1262),const_zero)</f>
        <v>1</v>
      </c>
      <c r="T1262" s="7" t="n">
        <f aca="false">IF($R1262&gt;const_zero,IF($S1262=const_one,($Q1262+option_strike_usd*pre_f_options_issued)/($R1262+pre_f_options_issued),$Q1262/$R1262),const_zero)</f>
        <v>67.5867698471866</v>
      </c>
      <c r="U1262" s="5" t="n">
        <f aca="false">IF($C1262=const_one,Sensitivity!$D$1110*$T1262,const_zero)</f>
        <v>41870568.9993347</v>
      </c>
      <c r="V1262" s="5" t="n">
        <f aca="false">IF($D1262=const_one,Sensitivity!$Y$1110*$T1262,const_zero)</f>
        <v>0</v>
      </c>
      <c r="W1262" s="5" t="n">
        <f aca="false">IF($E1262=const_one,Sensitivity!$V$1110*$T1262,const_zero)</f>
        <v>0</v>
      </c>
      <c r="X1262" s="5" t="n">
        <f aca="false">IF($F1262=const_one,Sensitivity!$S$1110*$T1262,const_zero)</f>
        <v>0</v>
      </c>
      <c r="Y1262" s="5" t="n">
        <f aca="false">IF($G1262=const_one,Sensitivity!$P$1110*$T1262,const_zero)</f>
        <v>0</v>
      </c>
      <c r="Z1262" s="5" t="n">
        <f aca="false">IF($H1262=const_one,Sensitivity!$M$1110*$T1262,const_zero)</f>
        <v>337933849.235933</v>
      </c>
      <c r="AA1262" s="5" t="n">
        <f aca="false">IF($I1262=const_one,Sensitivity!$J$1110*$T1262,const_zero)</f>
        <v>337933849.235933</v>
      </c>
      <c r="AB1262" s="5" t="n">
        <f aca="false">(Sensitivity!$AE$1110+Sensitivity!$AJ$1110)*$T1262</f>
        <v>17513879.2861533</v>
      </c>
      <c r="AC1262" s="5" t="n">
        <f aca="false">common_rsa_total*$T1262</f>
        <v>608280928.624679</v>
      </c>
      <c r="AD1262" s="5" t="n">
        <f aca="false">IF($S1262=const_one,pre_f_options_issued*($T1262-option_strike_usd),const_zero)</f>
        <v>166466924.617967</v>
      </c>
      <c r="AE1262" s="5" t="n">
        <f aca="false">J1262+U1262</f>
        <v>41870568.9993347</v>
      </c>
      <c r="AF1262" s="5" t="n">
        <f aca="false">K1262+V1262</f>
        <v>300000000</v>
      </c>
      <c r="AG1262" s="5" t="n">
        <f aca="false">L1262+W1262</f>
        <v>100000000</v>
      </c>
      <c r="AH1262" s="5" t="n">
        <f aca="false">M1262+X1262</f>
        <v>60000000</v>
      </c>
      <c r="AI1262" s="5" t="n">
        <f aca="false">N1262+Y1262</f>
        <v>30000000</v>
      </c>
      <c r="AJ1262" s="5" t="n">
        <f aca="false">O1262+Z1262</f>
        <v>337933849.235933</v>
      </c>
      <c r="AK1262" s="5" t="n">
        <f aca="false">P1262+AA1262</f>
        <v>337933849.235933</v>
      </c>
      <c r="AL1262" s="5" t="n">
        <f aca="false">INDEX($AE$1165:$AE$1292,$B1262-$C1262*1+const_one)</f>
        <v>30000000</v>
      </c>
      <c r="AM1262" s="5" t="n">
        <f aca="false">INDEX($AF$1165:$AF$1292,$B1262-$D1262*2+const_one)</f>
        <v>300000000</v>
      </c>
      <c r="AN1262" s="5" t="n">
        <f aca="false">INDEX($AG$1165:$AG$1292,$B1262-$E1262*4+const_one)</f>
        <v>100000000</v>
      </c>
      <c r="AO1262" s="5" t="n">
        <f aca="false">INDEX($AH$1165:$AH$1292,$B1262-$F1262*8+const_one)</f>
        <v>60000000</v>
      </c>
      <c r="AP1262" s="5" t="n">
        <f aca="false">INDEX($AI$1165:$AI$1292,$B1262-$G1262*16+const_one)</f>
        <v>30000000</v>
      </c>
      <c r="AQ1262" s="5" t="n">
        <f aca="false">INDEX($AJ$1165:$AJ$1292,$B1262-$H1262*32+const_one)</f>
        <v>15000000</v>
      </c>
      <c r="AR1262" s="5" t="n">
        <f aca="false">INDEX($AK$1165:$AK$1292,$B1262-$I1262*64+const_one)</f>
        <v>5000000</v>
      </c>
      <c r="AS1262" s="5" t="n">
        <f aca="false">INDEX($AE$1165:$AE$1292,$B1262+(const_one-$C1262)*1+const_one)</f>
        <v>41870568.9993347</v>
      </c>
      <c r="AT1262" s="5" t="n">
        <f aca="false">INDEX($AF$1165:$AF$1292,$B1262+(const_one-$D1262)*2+const_one)</f>
        <v>388438625.547721</v>
      </c>
      <c r="AU1262" s="5" t="n">
        <f aca="false">INDEX($AG$1165:$AG$1292,$B1262+(const_one-$E1262)*4+const_one)</f>
        <v>115425863.00001</v>
      </c>
      <c r="AV1262" s="5" t="n">
        <f aca="false">INDEX($AH$1165:$AH$1292,$B1262+(const_one-$F1262)*8+const_one)</f>
        <v>152308600.476387</v>
      </c>
      <c r="AW1262" s="5" t="n">
        <f aca="false">INDEX($AI$1165:$AI$1292,$B1262+(const_one-$G1262)*16+const_one)</f>
        <v>182338374.955722</v>
      </c>
      <c r="AX1262" s="5" t="n">
        <f aca="false">INDEX($AJ$1165:$AJ$1292,$B1262+(const_one-$H1262)*32+const_one)</f>
        <v>337933849.235933</v>
      </c>
      <c r="AY1262" s="5" t="n">
        <f aca="false">INDEX($AK$1165:$AK$1292,$B1262+(const_one-$I1262)*64+const_one)</f>
        <v>337933849.235933</v>
      </c>
      <c r="AZ1262" s="5" t="n">
        <f aca="false">--($C1262=--(AS1262&gt;AL1262))</f>
        <v>1</v>
      </c>
      <c r="BA1262" s="5" t="n">
        <f aca="false">--($D1262=--(AT1262&gt;AM1262))</f>
        <v>0</v>
      </c>
      <c r="BB1262" s="5" t="n">
        <f aca="false">--($E1262=--(AU1262&gt;AN1262))</f>
        <v>0</v>
      </c>
      <c r="BC1262" s="5" t="n">
        <f aca="false">--($F1262=--(AV1262&gt;AO1262))</f>
        <v>0</v>
      </c>
      <c r="BD1262" s="5" t="n">
        <f aca="false">--($G1262=--(AW1262&gt;AP1262))</f>
        <v>0</v>
      </c>
      <c r="BE1262" s="5" t="n">
        <f aca="false">--($H1262=--(AX1262&gt;AQ1262))</f>
        <v>1</v>
      </c>
      <c r="BF1262" s="5" t="n">
        <f aca="false">--($I1262=--(AY1262&gt;AR1262))</f>
        <v>1</v>
      </c>
      <c r="BG1262" s="5" t="n">
        <f aca="false">SUM(AZ1262:BF1262)</f>
        <v>3</v>
      </c>
      <c r="BH1262" s="5" t="n">
        <f aca="false">SUM(AE1262:AK1262)+AB1262+AC1262+AD1262</f>
        <v>2000000000</v>
      </c>
    </row>
    <row r="1263" customFormat="false" ht="15" hidden="true" customHeight="false" outlineLevel="0" collapsed="false">
      <c r="A1263" s="5" t="n">
        <f aca="false">sensitivity_exit_usd</f>
        <v>2000000000</v>
      </c>
      <c r="B1263" s="2" t="n">
        <f aca="false">ROW()-ROW($B$1165)</f>
        <v>98</v>
      </c>
      <c r="C1263" s="2" t="n">
        <f aca="false">MOD(QUOTIENT($B1263,1),2)</f>
        <v>0</v>
      </c>
      <c r="D1263" s="2" t="n">
        <f aca="false">MOD(QUOTIENT($B1263,2),2)</f>
        <v>1</v>
      </c>
      <c r="E1263" s="2" t="n">
        <f aca="false">MOD(QUOTIENT($B1263,4),2)</f>
        <v>0</v>
      </c>
      <c r="F1263" s="2" t="n">
        <f aca="false">MOD(QUOTIENT($B1263,8),2)</f>
        <v>0</v>
      </c>
      <c r="G1263" s="2" t="n">
        <f aca="false">MOD(QUOTIENT($B1263,16),2)</f>
        <v>0</v>
      </c>
      <c r="H1263" s="2" t="n">
        <f aca="false">MOD(QUOTIENT($B1263,32),2)</f>
        <v>1</v>
      </c>
      <c r="I1263" s="2" t="n">
        <f aca="false">MOD(QUOTIENT($B1263,64),2)</f>
        <v>1</v>
      </c>
      <c r="J1263" s="5" t="n">
        <f aca="false">IF($C1263=const_zero,MIN(class_series_f_invested_usd,MAX(const_zero,$A1263)),const_zero)</f>
        <v>30000000</v>
      </c>
      <c r="K1263" s="5" t="n">
        <f aca="false">IF($D1263=const_zero,MIN(class_series_e_invested_usd,MAX(const_zero,$A1263-SUM($J1263:$J1263))),const_zero)</f>
        <v>0</v>
      </c>
      <c r="L1263" s="5" t="n">
        <f aca="false">IF($E1263=const_zero,MIN(class_series_d_invested_usd,MAX(const_zero,$A1263-SUM($J1263:$K1263))),const_zero)</f>
        <v>100000000</v>
      </c>
      <c r="M1263" s="5" t="n">
        <f aca="false">IF($F1263=const_zero,MIN(class_series_c_invested_usd,MAX(const_zero,$A1263-SUM($J1263:$L1263))),const_zero)</f>
        <v>60000000</v>
      </c>
      <c r="N1263" s="5" t="n">
        <f aca="false">IF($G1263=const_zero,MIN(class_series_b_invested_usd,MAX(const_zero,$A1263-SUM($J1263:$M1263))),const_zero)</f>
        <v>30000000</v>
      </c>
      <c r="O1263" s="5" t="n">
        <f aca="false">IF($H1263=const_zero,MIN(class_series_a_invested_usd,MAX(const_zero,$A1263-SUM($J1263:$N1263))),const_zero)</f>
        <v>0</v>
      </c>
      <c r="P1263" s="5" t="n">
        <f aca="false">IF($I1263=const_zero,MIN(class_seed_invested_usd,MAX(const_zero,$A1263-SUM($J1263:$O1263))),const_zero)</f>
        <v>0</v>
      </c>
      <c r="Q1263" s="5" t="n">
        <f aca="false">MAX(const_zero,$A1263-SUM($J1263:$P1263))</f>
        <v>1780000000</v>
      </c>
      <c r="R1263" s="9" t="n">
        <f aca="false">common_rsa_total+Sensitivity!$AE$1110+Sensitivity!$AJ$1110+IF($C1263=const_one,Sensitivity!$D$1110,const_zero)+IF($D1263=const_one,Sensitivity!$Y$1110,const_zero)+IF($E1263=const_one,Sensitivity!$V$1110,const_zero)+IF($F1263=const_one,Sensitivity!$S$1110,const_zero)+IF($G1263=const_one,Sensitivity!$P$1110,const_zero)+IF($H1263=const_one,Sensitivity!$M$1110,const_zero)+IF($I1263=const_one,Sensitivity!$J$1110,const_zero)</f>
        <v>25363312.6498648</v>
      </c>
      <c r="S1263" s="23" t="b">
        <f aca="false">IF($R1263&gt;const_zero,--($Q1263&gt;option_strike_usd*$R1263),const_zero)</f>
        <v>1</v>
      </c>
      <c r="T1263" s="7" t="n">
        <f aca="false">IF($R1263&gt;const_zero,IF($S1263=const_one,($Q1263+option_strike_usd*pre_f_options_issued)/($R1263+pre_f_options_issued),$Q1263/$R1263),const_zero)</f>
        <v>63.9730107614698</v>
      </c>
      <c r="U1263" s="5" t="n">
        <f aca="false">IF($C1263=const_one,Sensitivity!$D$1110*$T1263,const_zero)</f>
        <v>0</v>
      </c>
      <c r="V1263" s="5" t="n">
        <f aca="false">IF($D1263=const_one,Sensitivity!$Y$1110*$T1263,const_zero)</f>
        <v>390502829.12979</v>
      </c>
      <c r="W1263" s="5" t="n">
        <f aca="false">IF($E1263=const_one,Sensitivity!$V$1110*$T1263,const_zero)</f>
        <v>0</v>
      </c>
      <c r="X1263" s="5" t="n">
        <f aca="false">IF($F1263=const_one,Sensitivity!$S$1110*$T1263,const_zero)</f>
        <v>0</v>
      </c>
      <c r="Y1263" s="5" t="n">
        <f aca="false">IF($G1263=const_one,Sensitivity!$P$1110*$T1263,const_zero)</f>
        <v>0</v>
      </c>
      <c r="Z1263" s="5" t="n">
        <f aca="false">IF($H1263=const_one,Sensitivity!$M$1110*$T1263,const_zero)</f>
        <v>319865053.807349</v>
      </c>
      <c r="AA1263" s="5" t="n">
        <f aca="false">IF($I1263=const_one,Sensitivity!$J$1110*$T1263,const_zero)</f>
        <v>319865053.807349</v>
      </c>
      <c r="AB1263" s="5" t="n">
        <f aca="false">(Sensitivity!$AE$1110+Sensitivity!$AJ$1110)*$T1263</f>
        <v>16577439.4986093</v>
      </c>
      <c r="AC1263" s="5" t="n">
        <f aca="false">common_rsa_total*$T1263</f>
        <v>575757096.853228</v>
      </c>
      <c r="AD1263" s="5" t="n">
        <f aca="false">IF($S1263=const_one,pre_f_options_issued*($T1263-option_strike_usd),const_zero)</f>
        <v>157432526.903675</v>
      </c>
      <c r="AE1263" s="5" t="n">
        <f aca="false">J1263+U1263</f>
        <v>30000000</v>
      </c>
      <c r="AF1263" s="5" t="n">
        <f aca="false">K1263+V1263</f>
        <v>390502829.12979</v>
      </c>
      <c r="AG1263" s="5" t="n">
        <f aca="false">L1263+W1263</f>
        <v>100000000</v>
      </c>
      <c r="AH1263" s="5" t="n">
        <f aca="false">M1263+X1263</f>
        <v>60000000</v>
      </c>
      <c r="AI1263" s="5" t="n">
        <f aca="false">N1263+Y1263</f>
        <v>30000000</v>
      </c>
      <c r="AJ1263" s="5" t="n">
        <f aca="false">O1263+Z1263</f>
        <v>319865053.807349</v>
      </c>
      <c r="AK1263" s="5" t="n">
        <f aca="false">P1263+AA1263</f>
        <v>319865053.807349</v>
      </c>
      <c r="AL1263" s="5" t="n">
        <f aca="false">INDEX($AE$1165:$AE$1292,$B1263-$C1263*1+const_one)</f>
        <v>30000000</v>
      </c>
      <c r="AM1263" s="5" t="n">
        <f aca="false">INDEX($AF$1165:$AF$1292,$B1263-$D1263*2+const_one)</f>
        <v>300000000</v>
      </c>
      <c r="AN1263" s="5" t="n">
        <f aca="false">INDEX($AG$1165:$AG$1292,$B1263-$E1263*4+const_one)</f>
        <v>100000000</v>
      </c>
      <c r="AO1263" s="5" t="n">
        <f aca="false">INDEX($AH$1165:$AH$1292,$B1263-$F1263*8+const_one)</f>
        <v>60000000</v>
      </c>
      <c r="AP1263" s="5" t="n">
        <f aca="false">INDEX($AI$1165:$AI$1292,$B1263-$G1263*16+const_one)</f>
        <v>30000000</v>
      </c>
      <c r="AQ1263" s="5" t="n">
        <f aca="false">INDEX($AJ$1165:$AJ$1292,$B1263-$H1263*32+const_one)</f>
        <v>15000000</v>
      </c>
      <c r="AR1263" s="5" t="n">
        <f aca="false">INDEX($AK$1165:$AK$1292,$B1263-$I1263*64+const_one)</f>
        <v>5000000</v>
      </c>
      <c r="AS1263" s="5" t="n">
        <f aca="false">INDEX($AE$1165:$AE$1292,$B1263+(const_one-$C1263)*1+const_one)</f>
        <v>39422320.6864737</v>
      </c>
      <c r="AT1263" s="5" t="n">
        <f aca="false">INDEX($AF$1165:$AF$1292,$B1263+(const_one-$D1263)*2+const_one)</f>
        <v>390502829.12979</v>
      </c>
      <c r="AU1263" s="5" t="n">
        <f aca="false">INDEX($AG$1165:$AG$1292,$B1263+(const_one-$E1263)*4+const_one)</f>
        <v>109774688.332348</v>
      </c>
      <c r="AV1263" s="5" t="n">
        <f aca="false">INDEX($AH$1165:$AH$1292,$B1263+(const_one-$F1263)*8+const_one)</f>
        <v>146117513.676076</v>
      </c>
      <c r="AW1263" s="5" t="n">
        <f aca="false">INDEX($AI$1165:$AI$1292,$B1263+(const_one-$G1263)*16+const_one)</f>
        <v>176180051.107502</v>
      </c>
      <c r="AX1263" s="5" t="n">
        <f aca="false">INDEX($AJ$1165:$AJ$1292,$B1263+(const_one-$H1263)*32+const_one)</f>
        <v>319865053.807349</v>
      </c>
      <c r="AY1263" s="5" t="n">
        <f aca="false">INDEX($AK$1165:$AK$1292,$B1263+(const_one-$I1263)*64+const_one)</f>
        <v>319865053.807349</v>
      </c>
      <c r="AZ1263" s="5" t="n">
        <f aca="false">--($C1263=--(AS1263&gt;AL1263))</f>
        <v>0</v>
      </c>
      <c r="BA1263" s="5" t="n">
        <f aca="false">--($D1263=--(AT1263&gt;AM1263))</f>
        <v>1</v>
      </c>
      <c r="BB1263" s="5" t="n">
        <f aca="false">--($E1263=--(AU1263&gt;AN1263))</f>
        <v>0</v>
      </c>
      <c r="BC1263" s="5" t="n">
        <f aca="false">--($F1263=--(AV1263&gt;AO1263))</f>
        <v>0</v>
      </c>
      <c r="BD1263" s="5" t="n">
        <f aca="false">--($G1263=--(AW1263&gt;AP1263))</f>
        <v>0</v>
      </c>
      <c r="BE1263" s="5" t="n">
        <f aca="false">--($H1263=--(AX1263&gt;AQ1263))</f>
        <v>1</v>
      </c>
      <c r="BF1263" s="5" t="n">
        <f aca="false">--($I1263=--(AY1263&gt;AR1263))</f>
        <v>1</v>
      </c>
      <c r="BG1263" s="5" t="n">
        <f aca="false">SUM(AZ1263:BF1263)</f>
        <v>3</v>
      </c>
      <c r="BH1263" s="5" t="n">
        <f aca="false">SUM(AE1263:AK1263)+AB1263+AC1263+AD1263</f>
        <v>2000000000</v>
      </c>
    </row>
    <row r="1264" customFormat="false" ht="15" hidden="true" customHeight="false" outlineLevel="0" collapsed="false">
      <c r="A1264" s="5" t="n">
        <f aca="false">sensitivity_exit_usd</f>
        <v>2000000000</v>
      </c>
      <c r="B1264" s="2" t="n">
        <f aca="false">ROW()-ROW($B$1165)</f>
        <v>99</v>
      </c>
      <c r="C1264" s="2" t="n">
        <f aca="false">MOD(QUOTIENT($B1264,1),2)</f>
        <v>1</v>
      </c>
      <c r="D1264" s="2" t="n">
        <f aca="false">MOD(QUOTIENT($B1264,2),2)</f>
        <v>1</v>
      </c>
      <c r="E1264" s="2" t="n">
        <f aca="false">MOD(QUOTIENT($B1264,4),2)</f>
        <v>0</v>
      </c>
      <c r="F1264" s="2" t="n">
        <f aca="false">MOD(QUOTIENT($B1264,8),2)</f>
        <v>0</v>
      </c>
      <c r="G1264" s="2" t="n">
        <f aca="false">MOD(QUOTIENT($B1264,16),2)</f>
        <v>0</v>
      </c>
      <c r="H1264" s="2" t="n">
        <f aca="false">MOD(QUOTIENT($B1264,32),2)</f>
        <v>1</v>
      </c>
      <c r="I1264" s="2" t="n">
        <f aca="false">MOD(QUOTIENT($B1264,64),2)</f>
        <v>1</v>
      </c>
      <c r="J1264" s="5" t="n">
        <f aca="false">IF($C1264=const_zero,MIN(class_series_f_invested_usd,MAX(const_zero,$A1264)),const_zero)</f>
        <v>0</v>
      </c>
      <c r="K1264" s="5" t="n">
        <f aca="false">IF($D1264=const_zero,MIN(class_series_e_invested_usd,MAX(const_zero,$A1264-SUM($J1264:$J1264))),const_zero)</f>
        <v>0</v>
      </c>
      <c r="L1264" s="5" t="n">
        <f aca="false">IF($E1264=const_zero,MIN(class_series_d_invested_usd,MAX(const_zero,$A1264-SUM($J1264:$K1264))),const_zero)</f>
        <v>100000000</v>
      </c>
      <c r="M1264" s="5" t="n">
        <f aca="false">IF($F1264=const_zero,MIN(class_series_c_invested_usd,MAX(const_zero,$A1264-SUM($J1264:$L1264))),const_zero)</f>
        <v>60000000</v>
      </c>
      <c r="N1264" s="5" t="n">
        <f aca="false">IF($G1264=const_zero,MIN(class_series_b_invested_usd,MAX(const_zero,$A1264-SUM($J1264:$M1264))),const_zero)</f>
        <v>30000000</v>
      </c>
      <c r="O1264" s="5" t="n">
        <f aca="false">IF($H1264=const_zero,MIN(class_series_a_invested_usd,MAX(const_zero,$A1264-SUM($J1264:$N1264))),const_zero)</f>
        <v>0</v>
      </c>
      <c r="P1264" s="5" t="n">
        <f aca="false">IF($I1264=const_zero,MIN(class_seed_invested_usd,MAX(const_zero,$A1264-SUM($J1264:$O1264))),const_zero)</f>
        <v>0</v>
      </c>
      <c r="Q1264" s="5" t="n">
        <f aca="false">MAX(const_zero,$A1264-SUM($J1264:$P1264))</f>
        <v>1810000000</v>
      </c>
      <c r="R1264" s="9" t="n">
        <f aca="false">common_rsa_total+Sensitivity!$AE$1110+Sensitivity!$AJ$1110+IF($C1264=const_one,Sensitivity!$D$1110,const_zero)+IF($D1264=const_one,Sensitivity!$Y$1110,const_zero)+IF($E1264=const_one,Sensitivity!$V$1110,const_zero)+IF($F1264=const_one,Sensitivity!$S$1110,const_zero)+IF($G1264=const_one,Sensitivity!$P$1110,const_zero)+IF($H1264=const_one,Sensitivity!$M$1110,const_zero)+IF($I1264=const_one,Sensitivity!$J$1110,const_zero)</f>
        <v>25982821.010658</v>
      </c>
      <c r="S1264" s="23" t="b">
        <f aca="false">IF($R1264&gt;const_zero,--($Q1264&gt;option_strike_usd*$R1264),const_zero)</f>
        <v>1</v>
      </c>
      <c r="T1264" s="7" t="n">
        <f aca="false">IF($R1264&gt;const_zero,IF($S1264=const_one,($Q1264+option_strike_usd*pre_f_options_issued)/($R1264+pre_f_options_issued),$Q1264/$R1264),const_zero)</f>
        <v>63.6348485047103</v>
      </c>
      <c r="U1264" s="5" t="n">
        <f aca="false">IF($C1264=const_one,Sensitivity!$D$1110*$T1264,const_zero)</f>
        <v>39422320.6864737</v>
      </c>
      <c r="V1264" s="5" t="n">
        <f aca="false">IF($D1264=const_one,Sensitivity!$Y$1110*$T1264,const_zero)</f>
        <v>388438625.547721</v>
      </c>
      <c r="W1264" s="5" t="n">
        <f aca="false">IF($E1264=const_one,Sensitivity!$V$1110*$T1264,const_zero)</f>
        <v>0</v>
      </c>
      <c r="X1264" s="5" t="n">
        <f aca="false">IF($F1264=const_one,Sensitivity!$S$1110*$T1264,const_zero)</f>
        <v>0</v>
      </c>
      <c r="Y1264" s="5" t="n">
        <f aca="false">IF($G1264=const_one,Sensitivity!$P$1110*$T1264,const_zero)</f>
        <v>0</v>
      </c>
      <c r="Z1264" s="5" t="n">
        <f aca="false">IF($H1264=const_one,Sensitivity!$M$1110*$T1264,const_zero)</f>
        <v>318174242.523552</v>
      </c>
      <c r="AA1264" s="5" t="n">
        <f aca="false">IF($I1264=const_one,Sensitivity!$J$1110*$T1264,const_zero)</f>
        <v>318174242.523552</v>
      </c>
      <c r="AB1264" s="5" t="n">
        <f aca="false">(Sensitivity!$AE$1110+Sensitivity!$AJ$1110)*$T1264</f>
        <v>16489810.9145327</v>
      </c>
      <c r="AC1264" s="5" t="n">
        <f aca="false">common_rsa_total*$T1264</f>
        <v>572713636.542393</v>
      </c>
      <c r="AD1264" s="5" t="n">
        <f aca="false">IF($S1264=const_one,pre_f_options_issued*($T1264-option_strike_usd),const_zero)</f>
        <v>156587121.261776</v>
      </c>
      <c r="AE1264" s="5" t="n">
        <f aca="false">J1264+U1264</f>
        <v>39422320.6864737</v>
      </c>
      <c r="AF1264" s="5" t="n">
        <f aca="false">K1264+V1264</f>
        <v>388438625.547721</v>
      </c>
      <c r="AG1264" s="5" t="n">
        <f aca="false">L1264+W1264</f>
        <v>100000000</v>
      </c>
      <c r="AH1264" s="5" t="n">
        <f aca="false">M1264+X1264</f>
        <v>60000000</v>
      </c>
      <c r="AI1264" s="5" t="n">
        <f aca="false">N1264+Y1264</f>
        <v>30000000</v>
      </c>
      <c r="AJ1264" s="5" t="n">
        <f aca="false">O1264+Z1264</f>
        <v>318174242.523552</v>
      </c>
      <c r="AK1264" s="5" t="n">
        <f aca="false">P1264+AA1264</f>
        <v>318174242.523552</v>
      </c>
      <c r="AL1264" s="5" t="n">
        <f aca="false">INDEX($AE$1165:$AE$1292,$B1264-$C1264*1+const_one)</f>
        <v>30000000</v>
      </c>
      <c r="AM1264" s="5" t="n">
        <f aca="false">INDEX($AF$1165:$AF$1292,$B1264-$D1264*2+const_one)</f>
        <v>300000000</v>
      </c>
      <c r="AN1264" s="5" t="n">
        <f aca="false">INDEX($AG$1165:$AG$1292,$B1264-$E1264*4+const_one)</f>
        <v>100000000</v>
      </c>
      <c r="AO1264" s="5" t="n">
        <f aca="false">INDEX($AH$1165:$AH$1292,$B1264-$F1264*8+const_one)</f>
        <v>60000000</v>
      </c>
      <c r="AP1264" s="5" t="n">
        <f aca="false">INDEX($AI$1165:$AI$1292,$B1264-$G1264*16+const_one)</f>
        <v>30000000</v>
      </c>
      <c r="AQ1264" s="5" t="n">
        <f aca="false">INDEX($AJ$1165:$AJ$1292,$B1264-$H1264*32+const_one)</f>
        <v>15000000</v>
      </c>
      <c r="AR1264" s="5" t="n">
        <f aca="false">INDEX($AK$1165:$AK$1292,$B1264-$I1264*64+const_one)</f>
        <v>5000000</v>
      </c>
      <c r="AS1264" s="5" t="n">
        <f aca="false">INDEX($AE$1165:$AE$1292,$B1264+(const_one-$C1264)*1+const_one)</f>
        <v>39422320.6864737</v>
      </c>
      <c r="AT1264" s="5" t="n">
        <f aca="false">INDEX($AF$1165:$AF$1292,$B1264+(const_one-$D1264)*2+const_one)</f>
        <v>388438625.547721</v>
      </c>
      <c r="AU1264" s="5" t="n">
        <f aca="false">INDEX($AG$1165:$AG$1292,$B1264+(const_one-$E1264)*4+const_one)</f>
        <v>109236957.701768</v>
      </c>
      <c r="AV1264" s="5" t="n">
        <f aca="false">INDEX($AH$1165:$AH$1292,$B1264+(const_one-$F1264)*8+const_one)</f>
        <v>145517794.454369</v>
      </c>
      <c r="AW1264" s="5" t="n">
        <f aca="false">INDEX($AI$1165:$AI$1292,$B1264+(const_one-$G1264)*16+const_one)</f>
        <v>175571941.222445</v>
      </c>
      <c r="AX1264" s="5" t="n">
        <f aca="false">INDEX($AJ$1165:$AJ$1292,$B1264+(const_one-$H1264)*32+const_one)</f>
        <v>318174242.523552</v>
      </c>
      <c r="AY1264" s="5" t="n">
        <f aca="false">INDEX($AK$1165:$AK$1292,$B1264+(const_one-$I1264)*64+const_one)</f>
        <v>318174242.523552</v>
      </c>
      <c r="AZ1264" s="5" t="n">
        <f aca="false">--($C1264=--(AS1264&gt;AL1264))</f>
        <v>1</v>
      </c>
      <c r="BA1264" s="5" t="n">
        <f aca="false">--($D1264=--(AT1264&gt;AM1264))</f>
        <v>1</v>
      </c>
      <c r="BB1264" s="5" t="n">
        <f aca="false">--($E1264=--(AU1264&gt;AN1264))</f>
        <v>0</v>
      </c>
      <c r="BC1264" s="5" t="n">
        <f aca="false">--($F1264=--(AV1264&gt;AO1264))</f>
        <v>0</v>
      </c>
      <c r="BD1264" s="5" t="n">
        <f aca="false">--($G1264=--(AW1264&gt;AP1264))</f>
        <v>0</v>
      </c>
      <c r="BE1264" s="5" t="n">
        <f aca="false">--($H1264=--(AX1264&gt;AQ1264))</f>
        <v>1</v>
      </c>
      <c r="BF1264" s="5" t="n">
        <f aca="false">--($I1264=--(AY1264&gt;AR1264))</f>
        <v>1</v>
      </c>
      <c r="BG1264" s="5" t="n">
        <f aca="false">SUM(AZ1264:BF1264)</f>
        <v>4</v>
      </c>
      <c r="BH1264" s="5" t="n">
        <f aca="false">SUM(AE1264:AK1264)+AB1264+AC1264+AD1264</f>
        <v>2000000000</v>
      </c>
    </row>
    <row r="1265" customFormat="false" ht="15" hidden="true" customHeight="false" outlineLevel="0" collapsed="false">
      <c r="A1265" s="5" t="n">
        <f aca="false">sensitivity_exit_usd</f>
        <v>2000000000</v>
      </c>
      <c r="B1265" s="2" t="n">
        <f aca="false">ROW()-ROW($B$1165)</f>
        <v>100</v>
      </c>
      <c r="C1265" s="2" t="n">
        <f aca="false">MOD(QUOTIENT($B1265,1),2)</f>
        <v>0</v>
      </c>
      <c r="D1265" s="2" t="n">
        <f aca="false">MOD(QUOTIENT($B1265,2),2)</f>
        <v>0</v>
      </c>
      <c r="E1265" s="2" t="n">
        <f aca="false">MOD(QUOTIENT($B1265,4),2)</f>
        <v>1</v>
      </c>
      <c r="F1265" s="2" t="n">
        <f aca="false">MOD(QUOTIENT($B1265,8),2)</f>
        <v>0</v>
      </c>
      <c r="G1265" s="2" t="n">
        <f aca="false">MOD(QUOTIENT($B1265,16),2)</f>
        <v>0</v>
      </c>
      <c r="H1265" s="2" t="n">
        <f aca="false">MOD(QUOTIENT($B1265,32),2)</f>
        <v>1</v>
      </c>
      <c r="I1265" s="2" t="n">
        <f aca="false">MOD(QUOTIENT($B1265,64),2)</f>
        <v>1</v>
      </c>
      <c r="J1265" s="5" t="n">
        <f aca="false">IF($C1265=const_zero,MIN(class_series_f_invested_usd,MAX(const_zero,$A1265)),const_zero)</f>
        <v>30000000</v>
      </c>
      <c r="K1265" s="5" t="n">
        <f aca="false">IF($D1265=const_zero,MIN(class_series_e_invested_usd,MAX(const_zero,$A1265-SUM($J1265:$J1265))),const_zero)</f>
        <v>300000000</v>
      </c>
      <c r="L1265" s="5" t="n">
        <f aca="false">IF($E1265=const_zero,MIN(class_series_d_invested_usd,MAX(const_zero,$A1265-SUM($J1265:$K1265))),const_zero)</f>
        <v>0</v>
      </c>
      <c r="M1265" s="5" t="n">
        <f aca="false">IF($F1265=const_zero,MIN(class_series_c_invested_usd,MAX(const_zero,$A1265-SUM($J1265:$L1265))),const_zero)</f>
        <v>60000000</v>
      </c>
      <c r="N1265" s="5" t="n">
        <f aca="false">IF($G1265=const_zero,MIN(class_series_b_invested_usd,MAX(const_zero,$A1265-SUM($J1265:$M1265))),const_zero)</f>
        <v>30000000</v>
      </c>
      <c r="O1265" s="5" t="n">
        <f aca="false">IF($H1265=const_zero,MIN(class_series_a_invested_usd,MAX(const_zero,$A1265-SUM($J1265:$N1265))),const_zero)</f>
        <v>0</v>
      </c>
      <c r="P1265" s="5" t="n">
        <f aca="false">IF($I1265=const_zero,MIN(class_seed_invested_usd,MAX(const_zero,$A1265-SUM($J1265:$O1265))),const_zero)</f>
        <v>0</v>
      </c>
      <c r="Q1265" s="5" t="n">
        <f aca="false">MAX(const_zero,$A1265-SUM($J1265:$P1265))</f>
        <v>1580000000</v>
      </c>
      <c r="R1265" s="9" t="n">
        <f aca="false">common_rsa_total+Sensitivity!$AE$1110+Sensitivity!$AJ$1110+IF($C1265=const_one,Sensitivity!$D$1110,const_zero)+IF($D1265=const_one,Sensitivity!$Y$1110,const_zero)+IF($E1265=const_one,Sensitivity!$V$1110,const_zero)+IF($F1265=const_one,Sensitivity!$S$1110,const_zero)+IF($G1265=const_one,Sensitivity!$P$1110,const_zero)+IF($H1265=const_one,Sensitivity!$M$1110,const_zero)+IF($I1265=const_one,Sensitivity!$J$1110,const_zero)</f>
        <v>20984546.5545552</v>
      </c>
      <c r="S1265" s="23" t="b">
        <f aca="false">IF($R1265&gt;const_zero,--($Q1265&gt;option_strike_usd*$R1265),const_zero)</f>
        <v>1</v>
      </c>
      <c r="T1265" s="7" t="n">
        <f aca="false">IF($R1265&gt;const_zero,IF($S1265=const_one,($Q1265+option_strike_usd*pre_f_options_issued)/($R1265+pre_f_options_issued),$Q1265/$R1265),const_zero)</f>
        <v>67.3847372919811</v>
      </c>
      <c r="U1265" s="5" t="n">
        <f aca="false">IF($C1265=const_one,Sensitivity!$D$1110*$T1265,const_zero)</f>
        <v>0</v>
      </c>
      <c r="V1265" s="5" t="n">
        <f aca="false">IF($D1265=const_one,Sensitivity!$Y$1110*$T1265,const_zero)</f>
        <v>0</v>
      </c>
      <c r="W1265" s="5" t="n">
        <f aca="false">IF($E1265=const_one,Sensitivity!$V$1110*$T1265,const_zero)</f>
        <v>116266621.989842</v>
      </c>
      <c r="X1265" s="5" t="n">
        <f aca="false">IF($F1265=const_one,Sensitivity!$S$1110*$T1265,const_zero)</f>
        <v>0</v>
      </c>
      <c r="Y1265" s="5" t="n">
        <f aca="false">IF($G1265=const_one,Sensitivity!$P$1110*$T1265,const_zero)</f>
        <v>0</v>
      </c>
      <c r="Z1265" s="5" t="n">
        <f aca="false">IF($H1265=const_one,Sensitivity!$M$1110*$T1265,const_zero)</f>
        <v>336923686.459906</v>
      </c>
      <c r="AA1265" s="5" t="n">
        <f aca="false">IF($I1265=const_one,Sensitivity!$J$1110*$T1265,const_zero)</f>
        <v>336923686.459906</v>
      </c>
      <c r="AB1265" s="5" t="n">
        <f aca="false">(Sensitivity!$AE$1110+Sensitivity!$AJ$1110)*$T1265</f>
        <v>17461526.2325639</v>
      </c>
      <c r="AC1265" s="5" t="n">
        <f aca="false">common_rsa_total*$T1265</f>
        <v>606462635.62783</v>
      </c>
      <c r="AD1265" s="5" t="n">
        <f aca="false">IF($S1265=const_one,pre_f_options_issued*($T1265-option_strike_usd),const_zero)</f>
        <v>165961843.229953</v>
      </c>
      <c r="AE1265" s="5" t="n">
        <f aca="false">J1265+U1265</f>
        <v>30000000</v>
      </c>
      <c r="AF1265" s="5" t="n">
        <f aca="false">K1265+V1265</f>
        <v>300000000</v>
      </c>
      <c r="AG1265" s="5" t="n">
        <f aca="false">L1265+W1265</f>
        <v>116266621.989842</v>
      </c>
      <c r="AH1265" s="5" t="n">
        <f aca="false">M1265+X1265</f>
        <v>60000000</v>
      </c>
      <c r="AI1265" s="5" t="n">
        <f aca="false">N1265+Y1265</f>
        <v>30000000</v>
      </c>
      <c r="AJ1265" s="5" t="n">
        <f aca="false">O1265+Z1265</f>
        <v>336923686.459906</v>
      </c>
      <c r="AK1265" s="5" t="n">
        <f aca="false">P1265+AA1265</f>
        <v>336923686.459906</v>
      </c>
      <c r="AL1265" s="5" t="n">
        <f aca="false">INDEX($AE$1165:$AE$1292,$B1265-$C1265*1+const_one)</f>
        <v>30000000</v>
      </c>
      <c r="AM1265" s="5" t="n">
        <f aca="false">INDEX($AF$1165:$AF$1292,$B1265-$D1265*2+const_one)</f>
        <v>300000000</v>
      </c>
      <c r="AN1265" s="5" t="n">
        <f aca="false">INDEX($AG$1165:$AG$1292,$B1265-$E1265*4+const_one)</f>
        <v>100000000</v>
      </c>
      <c r="AO1265" s="5" t="n">
        <f aca="false">INDEX($AH$1165:$AH$1292,$B1265-$F1265*8+const_one)</f>
        <v>60000000</v>
      </c>
      <c r="AP1265" s="5" t="n">
        <f aca="false">INDEX($AI$1165:$AI$1292,$B1265-$G1265*16+const_one)</f>
        <v>30000000</v>
      </c>
      <c r="AQ1265" s="5" t="n">
        <f aca="false">INDEX($AJ$1165:$AJ$1292,$B1265-$H1265*32+const_one)</f>
        <v>15000000</v>
      </c>
      <c r="AR1265" s="5" t="n">
        <f aca="false">INDEX($AK$1165:$AK$1292,$B1265-$I1265*64+const_one)</f>
        <v>5000000</v>
      </c>
      <c r="AS1265" s="5" t="n">
        <f aca="false">INDEX($AE$1165:$AE$1292,$B1265+(const_one-$C1265)*1+const_one)</f>
        <v>41443534.5126463</v>
      </c>
      <c r="AT1265" s="5" t="n">
        <f aca="false">INDEX($AF$1165:$AF$1292,$B1265+(const_one-$D1265)*2+const_one)</f>
        <v>388361430.281181</v>
      </c>
      <c r="AU1265" s="5" t="n">
        <f aca="false">INDEX($AG$1165:$AG$1292,$B1265+(const_one-$E1265)*4+const_one)</f>
        <v>116266621.989842</v>
      </c>
      <c r="AV1265" s="5" t="n">
        <f aca="false">INDEX($AH$1165:$AH$1292,$B1265+(const_one-$F1265)*8+const_one)</f>
        <v>152291638.244143</v>
      </c>
      <c r="AW1265" s="5" t="n">
        <f aca="false">INDEX($AI$1165:$AI$1292,$B1265+(const_one-$G1265)*16+const_one)</f>
        <v>182653684.103494</v>
      </c>
      <c r="AX1265" s="5" t="n">
        <f aca="false">INDEX($AJ$1165:$AJ$1292,$B1265+(const_one-$H1265)*32+const_one)</f>
        <v>336923686.459906</v>
      </c>
      <c r="AY1265" s="5" t="n">
        <f aca="false">INDEX($AK$1165:$AK$1292,$B1265+(const_one-$I1265)*64+const_one)</f>
        <v>336923686.459906</v>
      </c>
      <c r="AZ1265" s="5" t="n">
        <f aca="false">--($C1265=--(AS1265&gt;AL1265))</f>
        <v>0</v>
      </c>
      <c r="BA1265" s="5" t="n">
        <f aca="false">--($D1265=--(AT1265&gt;AM1265))</f>
        <v>0</v>
      </c>
      <c r="BB1265" s="5" t="n">
        <f aca="false">--($E1265=--(AU1265&gt;AN1265))</f>
        <v>1</v>
      </c>
      <c r="BC1265" s="5" t="n">
        <f aca="false">--($F1265=--(AV1265&gt;AO1265))</f>
        <v>0</v>
      </c>
      <c r="BD1265" s="5" t="n">
        <f aca="false">--($G1265=--(AW1265&gt;AP1265))</f>
        <v>0</v>
      </c>
      <c r="BE1265" s="5" t="n">
        <f aca="false">--($H1265=--(AX1265&gt;AQ1265))</f>
        <v>1</v>
      </c>
      <c r="BF1265" s="5" t="n">
        <f aca="false">--($I1265=--(AY1265&gt;AR1265))</f>
        <v>1</v>
      </c>
      <c r="BG1265" s="5" t="n">
        <f aca="false">SUM(AZ1265:BF1265)</f>
        <v>3</v>
      </c>
      <c r="BH1265" s="5" t="n">
        <f aca="false">SUM(AE1265:AK1265)+AB1265+AC1265+AD1265</f>
        <v>2000000000</v>
      </c>
    </row>
    <row r="1266" customFormat="false" ht="15" hidden="true" customHeight="false" outlineLevel="0" collapsed="false">
      <c r="A1266" s="5" t="n">
        <f aca="false">sensitivity_exit_usd</f>
        <v>2000000000</v>
      </c>
      <c r="B1266" s="2" t="n">
        <f aca="false">ROW()-ROW($B$1165)</f>
        <v>101</v>
      </c>
      <c r="C1266" s="2" t="n">
        <f aca="false">MOD(QUOTIENT($B1266,1),2)</f>
        <v>1</v>
      </c>
      <c r="D1266" s="2" t="n">
        <f aca="false">MOD(QUOTIENT($B1266,2),2)</f>
        <v>0</v>
      </c>
      <c r="E1266" s="2" t="n">
        <f aca="false">MOD(QUOTIENT($B1266,4),2)</f>
        <v>1</v>
      </c>
      <c r="F1266" s="2" t="n">
        <f aca="false">MOD(QUOTIENT($B1266,8),2)</f>
        <v>0</v>
      </c>
      <c r="G1266" s="2" t="n">
        <f aca="false">MOD(QUOTIENT($B1266,16),2)</f>
        <v>0</v>
      </c>
      <c r="H1266" s="2" t="n">
        <f aca="false">MOD(QUOTIENT($B1266,32),2)</f>
        <v>1</v>
      </c>
      <c r="I1266" s="2" t="n">
        <f aca="false">MOD(QUOTIENT($B1266,64),2)</f>
        <v>1</v>
      </c>
      <c r="J1266" s="5" t="n">
        <f aca="false">IF($C1266=const_zero,MIN(class_series_f_invested_usd,MAX(const_zero,$A1266)),const_zero)</f>
        <v>0</v>
      </c>
      <c r="K1266" s="5" t="n">
        <f aca="false">IF($D1266=const_zero,MIN(class_series_e_invested_usd,MAX(const_zero,$A1266-SUM($J1266:$J1266))),const_zero)</f>
        <v>300000000</v>
      </c>
      <c r="L1266" s="5" t="n">
        <f aca="false">IF($E1266=const_zero,MIN(class_series_d_invested_usd,MAX(const_zero,$A1266-SUM($J1266:$K1266))),const_zero)</f>
        <v>0</v>
      </c>
      <c r="M1266" s="5" t="n">
        <f aca="false">IF($F1266=const_zero,MIN(class_series_c_invested_usd,MAX(const_zero,$A1266-SUM($J1266:$L1266))),const_zero)</f>
        <v>60000000</v>
      </c>
      <c r="N1266" s="5" t="n">
        <f aca="false">IF($G1266=const_zero,MIN(class_series_b_invested_usd,MAX(const_zero,$A1266-SUM($J1266:$M1266))),const_zero)</f>
        <v>30000000</v>
      </c>
      <c r="O1266" s="5" t="n">
        <f aca="false">IF($H1266=const_zero,MIN(class_series_a_invested_usd,MAX(const_zero,$A1266-SUM($J1266:$N1266))),const_zero)</f>
        <v>0</v>
      </c>
      <c r="P1266" s="5" t="n">
        <f aca="false">IF($I1266=const_zero,MIN(class_seed_invested_usd,MAX(const_zero,$A1266-SUM($J1266:$O1266))),const_zero)</f>
        <v>0</v>
      </c>
      <c r="Q1266" s="5" t="n">
        <f aca="false">MAX(const_zero,$A1266-SUM($J1266:$P1266))</f>
        <v>1610000000</v>
      </c>
      <c r="R1266" s="9" t="n">
        <f aca="false">common_rsa_total+Sensitivity!$AE$1110+Sensitivity!$AJ$1110+IF($C1266=const_one,Sensitivity!$D$1110,const_zero)+IF($D1266=const_one,Sensitivity!$Y$1110,const_zero)+IF($E1266=const_one,Sensitivity!$V$1110,const_zero)+IF($F1266=const_one,Sensitivity!$S$1110,const_zero)+IF($G1266=const_one,Sensitivity!$P$1110,const_zero)+IF($H1266=const_one,Sensitivity!$M$1110,const_zero)+IF($I1266=const_one,Sensitivity!$J$1110,const_zero)</f>
        <v>21604054.9153483</v>
      </c>
      <c r="S1266" s="23" t="b">
        <f aca="false">IF($R1266&gt;const_zero,--($Q1266&gt;option_strike_usd*$R1266),const_zero)</f>
        <v>1</v>
      </c>
      <c r="T1266" s="7" t="n">
        <f aca="false">IF($R1266&gt;const_zero,IF($S1266=const_one,($Q1266+option_strike_usd*pre_f_options_issued)/($R1266+pre_f_options_issued),$Q1266/$R1266),const_zero)</f>
        <v>66.8974579448555</v>
      </c>
      <c r="U1266" s="5" t="n">
        <f aca="false">IF($C1266=const_one,Sensitivity!$D$1110*$T1266,const_zero)</f>
        <v>41443534.5126463</v>
      </c>
      <c r="V1266" s="5" t="n">
        <f aca="false">IF($D1266=const_one,Sensitivity!$Y$1110*$T1266,const_zero)</f>
        <v>0</v>
      </c>
      <c r="W1266" s="5" t="n">
        <f aca="false">IF($E1266=const_one,Sensitivity!$V$1110*$T1266,const_zero)</f>
        <v>115425863.00001</v>
      </c>
      <c r="X1266" s="5" t="n">
        <f aca="false">IF($F1266=const_one,Sensitivity!$S$1110*$T1266,const_zero)</f>
        <v>0</v>
      </c>
      <c r="Y1266" s="5" t="n">
        <f aca="false">IF($G1266=const_one,Sensitivity!$P$1110*$T1266,const_zero)</f>
        <v>0</v>
      </c>
      <c r="Z1266" s="5" t="n">
        <f aca="false">IF($H1266=const_one,Sensitivity!$M$1110*$T1266,const_zero)</f>
        <v>334487289.724277</v>
      </c>
      <c r="AA1266" s="5" t="n">
        <f aca="false">IF($I1266=const_one,Sensitivity!$J$1110*$T1266,const_zero)</f>
        <v>334487289.724277</v>
      </c>
      <c r="AB1266" s="5" t="n">
        <f aca="false">(Sensitivity!$AE$1110+Sensitivity!$AJ$1110)*$T1266</f>
        <v>17335256.6729521</v>
      </c>
      <c r="AC1266" s="5" t="n">
        <f aca="false">common_rsa_total*$T1266</f>
        <v>602077121.503699</v>
      </c>
      <c r="AD1266" s="5" t="n">
        <f aca="false">IF($S1266=const_one,pre_f_options_issued*($T1266-option_strike_usd),const_zero)</f>
        <v>164743644.862139</v>
      </c>
      <c r="AE1266" s="5" t="n">
        <f aca="false">J1266+U1266</f>
        <v>41443534.5126463</v>
      </c>
      <c r="AF1266" s="5" t="n">
        <f aca="false">K1266+V1266</f>
        <v>300000000</v>
      </c>
      <c r="AG1266" s="5" t="n">
        <f aca="false">L1266+W1266</f>
        <v>115425863.00001</v>
      </c>
      <c r="AH1266" s="5" t="n">
        <f aca="false">M1266+X1266</f>
        <v>60000000</v>
      </c>
      <c r="AI1266" s="5" t="n">
        <f aca="false">N1266+Y1266</f>
        <v>30000000</v>
      </c>
      <c r="AJ1266" s="5" t="n">
        <f aca="false">O1266+Z1266</f>
        <v>334487289.724277</v>
      </c>
      <c r="AK1266" s="5" t="n">
        <f aca="false">P1266+AA1266</f>
        <v>334487289.724277</v>
      </c>
      <c r="AL1266" s="5" t="n">
        <f aca="false">INDEX($AE$1165:$AE$1292,$B1266-$C1266*1+const_one)</f>
        <v>30000000</v>
      </c>
      <c r="AM1266" s="5" t="n">
        <f aca="false">INDEX($AF$1165:$AF$1292,$B1266-$D1266*2+const_one)</f>
        <v>300000000</v>
      </c>
      <c r="AN1266" s="5" t="n">
        <f aca="false">INDEX($AG$1165:$AG$1292,$B1266-$E1266*4+const_one)</f>
        <v>100000000</v>
      </c>
      <c r="AO1266" s="5" t="n">
        <f aca="false">INDEX($AH$1165:$AH$1292,$B1266-$F1266*8+const_one)</f>
        <v>60000000</v>
      </c>
      <c r="AP1266" s="5" t="n">
        <f aca="false">INDEX($AI$1165:$AI$1292,$B1266-$G1266*16+const_one)</f>
        <v>30000000</v>
      </c>
      <c r="AQ1266" s="5" t="n">
        <f aca="false">INDEX($AJ$1165:$AJ$1292,$B1266-$H1266*32+const_one)</f>
        <v>15000000</v>
      </c>
      <c r="AR1266" s="5" t="n">
        <f aca="false">INDEX($AK$1165:$AK$1292,$B1266-$I1266*64+const_one)</f>
        <v>5000000</v>
      </c>
      <c r="AS1266" s="5" t="n">
        <f aca="false">INDEX($AE$1165:$AE$1292,$B1266+(const_one-$C1266)*1+const_one)</f>
        <v>41443534.5126463</v>
      </c>
      <c r="AT1266" s="5" t="n">
        <f aca="false">INDEX($AF$1165:$AF$1292,$B1266+(const_one-$D1266)*2+const_one)</f>
        <v>386459044.221422</v>
      </c>
      <c r="AU1266" s="5" t="n">
        <f aca="false">INDEX($AG$1165:$AG$1292,$B1266+(const_one-$E1266)*4+const_one)</f>
        <v>115425863.00001</v>
      </c>
      <c r="AV1266" s="5" t="n">
        <f aca="false">INDEX($AH$1165:$AH$1292,$B1266+(const_one-$F1266)*8+const_one)</f>
        <v>151448524.115286</v>
      </c>
      <c r="AW1266" s="5" t="n">
        <f aca="false">INDEX($AI$1165:$AI$1292,$B1266+(const_one-$G1266)*16+const_one)</f>
        <v>181799366.0133</v>
      </c>
      <c r="AX1266" s="5" t="n">
        <f aca="false">INDEX($AJ$1165:$AJ$1292,$B1266+(const_one-$H1266)*32+const_one)</f>
        <v>334487289.724277</v>
      </c>
      <c r="AY1266" s="5" t="n">
        <f aca="false">INDEX($AK$1165:$AK$1292,$B1266+(const_one-$I1266)*64+const_one)</f>
        <v>334487289.724277</v>
      </c>
      <c r="AZ1266" s="5" t="n">
        <f aca="false">--($C1266=--(AS1266&gt;AL1266))</f>
        <v>1</v>
      </c>
      <c r="BA1266" s="5" t="n">
        <f aca="false">--($D1266=--(AT1266&gt;AM1266))</f>
        <v>0</v>
      </c>
      <c r="BB1266" s="5" t="n">
        <f aca="false">--($E1266=--(AU1266&gt;AN1266))</f>
        <v>1</v>
      </c>
      <c r="BC1266" s="5" t="n">
        <f aca="false">--($F1266=--(AV1266&gt;AO1266))</f>
        <v>0</v>
      </c>
      <c r="BD1266" s="5" t="n">
        <f aca="false">--($G1266=--(AW1266&gt;AP1266))</f>
        <v>0</v>
      </c>
      <c r="BE1266" s="5" t="n">
        <f aca="false">--($H1266=--(AX1266&gt;AQ1266))</f>
        <v>1</v>
      </c>
      <c r="BF1266" s="5" t="n">
        <f aca="false">--($I1266=--(AY1266&gt;AR1266))</f>
        <v>1</v>
      </c>
      <c r="BG1266" s="5" t="n">
        <f aca="false">SUM(AZ1266:BF1266)</f>
        <v>4</v>
      </c>
      <c r="BH1266" s="5" t="n">
        <f aca="false">SUM(AE1266:AK1266)+AB1266+AC1266+AD1266</f>
        <v>2000000000</v>
      </c>
    </row>
    <row r="1267" customFormat="false" ht="15" hidden="true" customHeight="false" outlineLevel="0" collapsed="false">
      <c r="A1267" s="5" t="n">
        <f aca="false">sensitivity_exit_usd</f>
        <v>2000000000</v>
      </c>
      <c r="B1267" s="2" t="n">
        <f aca="false">ROW()-ROW($B$1165)</f>
        <v>102</v>
      </c>
      <c r="C1267" s="2" t="n">
        <f aca="false">MOD(QUOTIENT($B1267,1),2)</f>
        <v>0</v>
      </c>
      <c r="D1267" s="2" t="n">
        <f aca="false">MOD(QUOTIENT($B1267,2),2)</f>
        <v>1</v>
      </c>
      <c r="E1267" s="2" t="n">
        <f aca="false">MOD(QUOTIENT($B1267,4),2)</f>
        <v>1</v>
      </c>
      <c r="F1267" s="2" t="n">
        <f aca="false">MOD(QUOTIENT($B1267,8),2)</f>
        <v>0</v>
      </c>
      <c r="G1267" s="2" t="n">
        <f aca="false">MOD(QUOTIENT($B1267,16),2)</f>
        <v>0</v>
      </c>
      <c r="H1267" s="2" t="n">
        <f aca="false">MOD(QUOTIENT($B1267,32),2)</f>
        <v>1</v>
      </c>
      <c r="I1267" s="2" t="n">
        <f aca="false">MOD(QUOTIENT($B1267,64),2)</f>
        <v>1</v>
      </c>
      <c r="J1267" s="5" t="n">
        <f aca="false">IF($C1267=const_zero,MIN(class_series_f_invested_usd,MAX(const_zero,$A1267)),const_zero)</f>
        <v>30000000</v>
      </c>
      <c r="K1267" s="5" t="n">
        <f aca="false">IF($D1267=const_zero,MIN(class_series_e_invested_usd,MAX(const_zero,$A1267-SUM($J1267:$J1267))),const_zero)</f>
        <v>0</v>
      </c>
      <c r="L1267" s="5" t="n">
        <f aca="false">IF($E1267=const_zero,MIN(class_series_d_invested_usd,MAX(const_zero,$A1267-SUM($J1267:$K1267))),const_zero)</f>
        <v>0</v>
      </c>
      <c r="M1267" s="5" t="n">
        <f aca="false">IF($F1267=const_zero,MIN(class_series_c_invested_usd,MAX(const_zero,$A1267-SUM($J1267:$L1267))),const_zero)</f>
        <v>60000000</v>
      </c>
      <c r="N1267" s="5" t="n">
        <f aca="false">IF($G1267=const_zero,MIN(class_series_b_invested_usd,MAX(const_zero,$A1267-SUM($J1267:$M1267))),const_zero)</f>
        <v>30000000</v>
      </c>
      <c r="O1267" s="5" t="n">
        <f aca="false">IF($H1267=const_zero,MIN(class_series_a_invested_usd,MAX(const_zero,$A1267-SUM($J1267:$N1267))),const_zero)</f>
        <v>0</v>
      </c>
      <c r="P1267" s="5" t="n">
        <f aca="false">IF($I1267=const_zero,MIN(class_seed_invested_usd,MAX(const_zero,$A1267-SUM($J1267:$O1267))),const_zero)</f>
        <v>0</v>
      </c>
      <c r="Q1267" s="5" t="n">
        <f aca="false">MAX(const_zero,$A1267-SUM($J1267:$P1267))</f>
        <v>1880000000</v>
      </c>
      <c r="R1267" s="9" t="n">
        <f aca="false">common_rsa_total+Sensitivity!$AE$1110+Sensitivity!$AJ$1110+IF($C1267=const_one,Sensitivity!$D$1110,const_zero)+IF($D1267=const_one,Sensitivity!$Y$1110,const_zero)+IF($E1267=const_one,Sensitivity!$V$1110,const_zero)+IF($F1267=const_one,Sensitivity!$S$1110,const_zero)+IF($G1267=const_one,Sensitivity!$P$1110,const_zero)+IF($H1267=const_one,Sensitivity!$M$1110,const_zero)+IF($I1267=const_one,Sensitivity!$J$1110,const_zero)</f>
        <v>27088727.4346113</v>
      </c>
      <c r="S1267" s="23" t="b">
        <f aca="false">IF($R1267&gt;const_zero,--($Q1267&gt;option_strike_usd*$R1267),const_zero)</f>
        <v>1</v>
      </c>
      <c r="T1267" s="7" t="n">
        <f aca="false">IF($R1267&gt;const_zero,IF($S1267=const_one,($Q1267+option_strike_usd*pre_f_options_issued)/($R1267+pre_f_options_issued),$Q1267/$R1267),const_zero)</f>
        <v>63.6222022106281</v>
      </c>
      <c r="U1267" s="5" t="n">
        <f aca="false">IF($C1267=const_one,Sensitivity!$D$1110*$T1267,const_zero)</f>
        <v>0</v>
      </c>
      <c r="V1267" s="5" t="n">
        <f aca="false">IF($D1267=const_one,Sensitivity!$Y$1110*$T1267,const_zero)</f>
        <v>388361430.281181</v>
      </c>
      <c r="W1267" s="5" t="n">
        <f aca="false">IF($E1267=const_one,Sensitivity!$V$1110*$T1267,const_zero)</f>
        <v>109774688.332348</v>
      </c>
      <c r="X1267" s="5" t="n">
        <f aca="false">IF($F1267=const_one,Sensitivity!$S$1110*$T1267,const_zero)</f>
        <v>0</v>
      </c>
      <c r="Y1267" s="5" t="n">
        <f aca="false">IF($G1267=const_one,Sensitivity!$P$1110*$T1267,const_zero)</f>
        <v>0</v>
      </c>
      <c r="Z1267" s="5" t="n">
        <f aca="false">IF($H1267=const_one,Sensitivity!$M$1110*$T1267,const_zero)</f>
        <v>318111011.053141</v>
      </c>
      <c r="AA1267" s="5" t="n">
        <f aca="false">IF($I1267=const_one,Sensitivity!$J$1110*$T1267,const_zero)</f>
        <v>318111011.053141</v>
      </c>
      <c r="AB1267" s="5" t="n">
        <f aca="false">(Sensitivity!$AE$1110+Sensitivity!$AJ$1110)*$T1267</f>
        <v>16486533.8579657</v>
      </c>
      <c r="AC1267" s="5" t="n">
        <f aca="false">common_rsa_total*$T1267</f>
        <v>572599819.895653</v>
      </c>
      <c r="AD1267" s="5" t="n">
        <f aca="false">IF($S1267=const_one,pre_f_options_issued*($T1267-option_strike_usd),const_zero)</f>
        <v>156555505.52657</v>
      </c>
      <c r="AE1267" s="5" t="n">
        <f aca="false">J1267+U1267</f>
        <v>30000000</v>
      </c>
      <c r="AF1267" s="5" t="n">
        <f aca="false">K1267+V1267</f>
        <v>388361430.281181</v>
      </c>
      <c r="AG1267" s="5" t="n">
        <f aca="false">L1267+W1267</f>
        <v>109774688.332348</v>
      </c>
      <c r="AH1267" s="5" t="n">
        <f aca="false">M1267+X1267</f>
        <v>60000000</v>
      </c>
      <c r="AI1267" s="5" t="n">
        <f aca="false">N1267+Y1267</f>
        <v>30000000</v>
      </c>
      <c r="AJ1267" s="5" t="n">
        <f aca="false">O1267+Z1267</f>
        <v>318111011.053141</v>
      </c>
      <c r="AK1267" s="5" t="n">
        <f aca="false">P1267+AA1267</f>
        <v>318111011.053141</v>
      </c>
      <c r="AL1267" s="5" t="n">
        <f aca="false">INDEX($AE$1165:$AE$1292,$B1267-$C1267*1+const_one)</f>
        <v>30000000</v>
      </c>
      <c r="AM1267" s="5" t="n">
        <f aca="false">INDEX($AF$1165:$AF$1292,$B1267-$D1267*2+const_one)</f>
        <v>300000000</v>
      </c>
      <c r="AN1267" s="5" t="n">
        <f aca="false">INDEX($AG$1165:$AG$1292,$B1267-$E1267*4+const_one)</f>
        <v>100000000</v>
      </c>
      <c r="AO1267" s="5" t="n">
        <f aca="false">INDEX($AH$1165:$AH$1292,$B1267-$F1267*8+const_one)</f>
        <v>60000000</v>
      </c>
      <c r="AP1267" s="5" t="n">
        <f aca="false">INDEX($AI$1165:$AI$1292,$B1267-$G1267*16+const_one)</f>
        <v>30000000</v>
      </c>
      <c r="AQ1267" s="5" t="n">
        <f aca="false">INDEX($AJ$1165:$AJ$1292,$B1267-$H1267*32+const_one)</f>
        <v>15000000</v>
      </c>
      <c r="AR1267" s="5" t="n">
        <f aca="false">INDEX($AK$1165:$AK$1292,$B1267-$I1267*64+const_one)</f>
        <v>5000000</v>
      </c>
      <c r="AS1267" s="5" t="n">
        <f aca="false">INDEX($AE$1165:$AE$1292,$B1267+(const_one-$C1267)*1+const_one)</f>
        <v>39221414.5851294</v>
      </c>
      <c r="AT1267" s="5" t="n">
        <f aca="false">INDEX($AF$1165:$AF$1292,$B1267+(const_one-$D1267)*2+const_one)</f>
        <v>388361430.281181</v>
      </c>
      <c r="AU1267" s="5" t="n">
        <f aca="false">INDEX($AG$1165:$AG$1292,$B1267+(const_one-$E1267)*4+const_one)</f>
        <v>109774688.332348</v>
      </c>
      <c r="AV1267" s="5" t="n">
        <f aca="false">INDEX($AH$1165:$AH$1292,$B1267+(const_one-$F1267)*8+const_one)</f>
        <v>145738839.081038</v>
      </c>
      <c r="AW1267" s="5" t="n">
        <f aca="false">INDEX($AI$1165:$AI$1292,$B1267+(const_one-$G1267)*16+const_one)</f>
        <v>176057810.527036</v>
      </c>
      <c r="AX1267" s="5" t="n">
        <f aca="false">INDEX($AJ$1165:$AJ$1292,$B1267+(const_one-$H1267)*32+const_one)</f>
        <v>318111011.053141</v>
      </c>
      <c r="AY1267" s="5" t="n">
        <f aca="false">INDEX($AK$1165:$AK$1292,$B1267+(const_one-$I1267)*64+const_one)</f>
        <v>318111011.053141</v>
      </c>
      <c r="AZ1267" s="5" t="n">
        <f aca="false">--($C1267=--(AS1267&gt;AL1267))</f>
        <v>0</v>
      </c>
      <c r="BA1267" s="5" t="n">
        <f aca="false">--($D1267=--(AT1267&gt;AM1267))</f>
        <v>1</v>
      </c>
      <c r="BB1267" s="5" t="n">
        <f aca="false">--($E1267=--(AU1267&gt;AN1267))</f>
        <v>1</v>
      </c>
      <c r="BC1267" s="5" t="n">
        <f aca="false">--($F1267=--(AV1267&gt;AO1267))</f>
        <v>0</v>
      </c>
      <c r="BD1267" s="5" t="n">
        <f aca="false">--($G1267=--(AW1267&gt;AP1267))</f>
        <v>0</v>
      </c>
      <c r="BE1267" s="5" t="n">
        <f aca="false">--($H1267=--(AX1267&gt;AQ1267))</f>
        <v>1</v>
      </c>
      <c r="BF1267" s="5" t="n">
        <f aca="false">--($I1267=--(AY1267&gt;AR1267))</f>
        <v>1</v>
      </c>
      <c r="BG1267" s="5" t="n">
        <f aca="false">SUM(AZ1267:BF1267)</f>
        <v>4</v>
      </c>
      <c r="BH1267" s="5" t="n">
        <f aca="false">SUM(AE1267:AK1267)+AB1267+AC1267+AD1267</f>
        <v>2000000000</v>
      </c>
    </row>
    <row r="1268" customFormat="false" ht="15" hidden="true" customHeight="false" outlineLevel="0" collapsed="false">
      <c r="A1268" s="5" t="n">
        <f aca="false">sensitivity_exit_usd</f>
        <v>2000000000</v>
      </c>
      <c r="B1268" s="2" t="n">
        <f aca="false">ROW()-ROW($B$1165)</f>
        <v>103</v>
      </c>
      <c r="C1268" s="2" t="n">
        <f aca="false">MOD(QUOTIENT($B1268,1),2)</f>
        <v>1</v>
      </c>
      <c r="D1268" s="2" t="n">
        <f aca="false">MOD(QUOTIENT($B1268,2),2)</f>
        <v>1</v>
      </c>
      <c r="E1268" s="2" t="n">
        <f aca="false">MOD(QUOTIENT($B1268,4),2)</f>
        <v>1</v>
      </c>
      <c r="F1268" s="2" t="n">
        <f aca="false">MOD(QUOTIENT($B1268,8),2)</f>
        <v>0</v>
      </c>
      <c r="G1268" s="2" t="n">
        <f aca="false">MOD(QUOTIENT($B1268,16),2)</f>
        <v>0</v>
      </c>
      <c r="H1268" s="2" t="n">
        <f aca="false">MOD(QUOTIENT($B1268,32),2)</f>
        <v>1</v>
      </c>
      <c r="I1268" s="2" t="n">
        <f aca="false">MOD(QUOTIENT($B1268,64),2)</f>
        <v>1</v>
      </c>
      <c r="J1268" s="5" t="n">
        <f aca="false">IF($C1268=const_zero,MIN(class_series_f_invested_usd,MAX(const_zero,$A1268)),const_zero)</f>
        <v>0</v>
      </c>
      <c r="K1268" s="5" t="n">
        <f aca="false">IF($D1268=const_zero,MIN(class_series_e_invested_usd,MAX(const_zero,$A1268-SUM($J1268:$J1268))),const_zero)</f>
        <v>0</v>
      </c>
      <c r="L1268" s="5" t="n">
        <f aca="false">IF($E1268=const_zero,MIN(class_series_d_invested_usd,MAX(const_zero,$A1268-SUM($J1268:$K1268))),const_zero)</f>
        <v>0</v>
      </c>
      <c r="M1268" s="5" t="n">
        <f aca="false">IF($F1268=const_zero,MIN(class_series_c_invested_usd,MAX(const_zero,$A1268-SUM($J1268:$L1268))),const_zero)</f>
        <v>60000000</v>
      </c>
      <c r="N1268" s="5" t="n">
        <f aca="false">IF($G1268=const_zero,MIN(class_series_b_invested_usd,MAX(const_zero,$A1268-SUM($J1268:$M1268))),const_zero)</f>
        <v>30000000</v>
      </c>
      <c r="O1268" s="5" t="n">
        <f aca="false">IF($H1268=const_zero,MIN(class_series_a_invested_usd,MAX(const_zero,$A1268-SUM($J1268:$N1268))),const_zero)</f>
        <v>0</v>
      </c>
      <c r="P1268" s="5" t="n">
        <f aca="false">IF($I1268=const_zero,MIN(class_seed_invested_usd,MAX(const_zero,$A1268-SUM($J1268:$O1268))),const_zero)</f>
        <v>0</v>
      </c>
      <c r="Q1268" s="5" t="n">
        <f aca="false">MAX(const_zero,$A1268-SUM($J1268:$P1268))</f>
        <v>1910000000</v>
      </c>
      <c r="R1268" s="9" t="n">
        <f aca="false">common_rsa_total+Sensitivity!$AE$1110+Sensitivity!$AJ$1110+IF($C1268=const_one,Sensitivity!$D$1110,const_zero)+IF($D1268=const_one,Sensitivity!$Y$1110,const_zero)+IF($E1268=const_one,Sensitivity!$V$1110,const_zero)+IF($F1268=const_one,Sensitivity!$S$1110,const_zero)+IF($G1268=const_one,Sensitivity!$P$1110,const_zero)+IF($H1268=const_one,Sensitivity!$M$1110,const_zero)+IF($I1268=const_one,Sensitivity!$J$1110,const_zero)</f>
        <v>27708235.7954044</v>
      </c>
      <c r="S1268" s="23" t="b">
        <f aca="false">IF($R1268&gt;const_zero,--($Q1268&gt;option_strike_usd*$R1268),const_zero)</f>
        <v>1</v>
      </c>
      <c r="T1268" s="7" t="n">
        <f aca="false">IF($R1268&gt;const_zero,IF($S1268=const_one,($Q1268+option_strike_usd*pre_f_options_issued)/($R1268+pre_f_options_issued),$Q1268/$R1268),const_zero)</f>
        <v>63.310549247333</v>
      </c>
      <c r="U1268" s="5" t="n">
        <f aca="false">IF($C1268=const_one,Sensitivity!$D$1110*$T1268,const_zero)</f>
        <v>39221414.5851294</v>
      </c>
      <c r="V1268" s="5" t="n">
        <f aca="false">IF($D1268=const_one,Sensitivity!$Y$1110*$T1268,const_zero)</f>
        <v>386459044.221422</v>
      </c>
      <c r="W1268" s="5" t="n">
        <f aca="false">IF($E1268=const_one,Sensitivity!$V$1110*$T1268,const_zero)</f>
        <v>109236957.701768</v>
      </c>
      <c r="X1268" s="5" t="n">
        <f aca="false">IF($F1268=const_one,Sensitivity!$S$1110*$T1268,const_zero)</f>
        <v>0</v>
      </c>
      <c r="Y1268" s="5" t="n">
        <f aca="false">IF($G1268=const_one,Sensitivity!$P$1110*$T1268,const_zero)</f>
        <v>0</v>
      </c>
      <c r="Z1268" s="5" t="n">
        <f aca="false">IF($H1268=const_one,Sensitivity!$M$1110*$T1268,const_zero)</f>
        <v>316552746.236665</v>
      </c>
      <c r="AA1268" s="5" t="n">
        <f aca="false">IF($I1268=const_one,Sensitivity!$J$1110*$T1268,const_zero)</f>
        <v>316552746.236665</v>
      </c>
      <c r="AB1268" s="5" t="n">
        <f aca="false">(Sensitivity!$AE$1110+Sensitivity!$AJ$1110)*$T1268</f>
        <v>16405774.6740209</v>
      </c>
      <c r="AC1268" s="5" t="n">
        <f aca="false">common_rsa_total*$T1268</f>
        <v>569794943.225997</v>
      </c>
      <c r="AD1268" s="5" t="n">
        <f aca="false">IF($S1268=const_one,pre_f_options_issued*($T1268-option_strike_usd),const_zero)</f>
        <v>155776373.118332</v>
      </c>
      <c r="AE1268" s="5" t="n">
        <f aca="false">J1268+U1268</f>
        <v>39221414.5851294</v>
      </c>
      <c r="AF1268" s="5" t="n">
        <f aca="false">K1268+V1268</f>
        <v>386459044.221422</v>
      </c>
      <c r="AG1268" s="5" t="n">
        <f aca="false">L1268+W1268</f>
        <v>109236957.701768</v>
      </c>
      <c r="AH1268" s="5" t="n">
        <f aca="false">M1268+X1268</f>
        <v>60000000</v>
      </c>
      <c r="AI1268" s="5" t="n">
        <f aca="false">N1268+Y1268</f>
        <v>30000000</v>
      </c>
      <c r="AJ1268" s="5" t="n">
        <f aca="false">O1268+Z1268</f>
        <v>316552746.236665</v>
      </c>
      <c r="AK1268" s="5" t="n">
        <f aca="false">P1268+AA1268</f>
        <v>316552746.236665</v>
      </c>
      <c r="AL1268" s="5" t="n">
        <f aca="false">INDEX($AE$1165:$AE$1292,$B1268-$C1268*1+const_one)</f>
        <v>30000000</v>
      </c>
      <c r="AM1268" s="5" t="n">
        <f aca="false">INDEX($AF$1165:$AF$1292,$B1268-$D1268*2+const_one)</f>
        <v>300000000</v>
      </c>
      <c r="AN1268" s="5" t="n">
        <f aca="false">INDEX($AG$1165:$AG$1292,$B1268-$E1268*4+const_one)</f>
        <v>100000000</v>
      </c>
      <c r="AO1268" s="5" t="n">
        <f aca="false">INDEX($AH$1165:$AH$1292,$B1268-$F1268*8+const_one)</f>
        <v>60000000</v>
      </c>
      <c r="AP1268" s="5" t="n">
        <f aca="false">INDEX($AI$1165:$AI$1292,$B1268-$G1268*16+const_one)</f>
        <v>30000000</v>
      </c>
      <c r="AQ1268" s="5" t="n">
        <f aca="false">INDEX($AJ$1165:$AJ$1292,$B1268-$H1268*32+const_one)</f>
        <v>15000000</v>
      </c>
      <c r="AR1268" s="5" t="n">
        <f aca="false">INDEX($AK$1165:$AK$1292,$B1268-$I1268*64+const_one)</f>
        <v>5000000</v>
      </c>
      <c r="AS1268" s="5" t="n">
        <f aca="false">INDEX($AE$1165:$AE$1292,$B1268+(const_one-$C1268)*1+const_one)</f>
        <v>39221414.5851294</v>
      </c>
      <c r="AT1268" s="5" t="n">
        <f aca="false">INDEX($AF$1165:$AF$1292,$B1268+(const_one-$D1268)*2+const_one)</f>
        <v>386459044.221422</v>
      </c>
      <c r="AU1268" s="5" t="n">
        <f aca="false">INDEX($AG$1165:$AG$1292,$B1268+(const_one-$E1268)*4+const_one)</f>
        <v>109236957.701768</v>
      </c>
      <c r="AV1268" s="5" t="n">
        <f aca="false">INDEX($AH$1165:$AH$1292,$B1268+(const_one-$F1268)*8+const_one)</f>
        <v>145178047.340641</v>
      </c>
      <c r="AW1268" s="5" t="n">
        <f aca="false">INDEX($AI$1165:$AI$1292,$B1268+(const_one-$G1268)*16+const_one)</f>
        <v>175483576.902524</v>
      </c>
      <c r="AX1268" s="5" t="n">
        <f aca="false">INDEX($AJ$1165:$AJ$1292,$B1268+(const_one-$H1268)*32+const_one)</f>
        <v>316552746.236665</v>
      </c>
      <c r="AY1268" s="5" t="n">
        <f aca="false">INDEX($AK$1165:$AK$1292,$B1268+(const_one-$I1268)*64+const_one)</f>
        <v>316552746.236665</v>
      </c>
      <c r="AZ1268" s="5" t="n">
        <f aca="false">--($C1268=--(AS1268&gt;AL1268))</f>
        <v>1</v>
      </c>
      <c r="BA1268" s="5" t="n">
        <f aca="false">--($D1268=--(AT1268&gt;AM1268))</f>
        <v>1</v>
      </c>
      <c r="BB1268" s="5" t="n">
        <f aca="false">--($E1268=--(AU1268&gt;AN1268))</f>
        <v>1</v>
      </c>
      <c r="BC1268" s="5" t="n">
        <f aca="false">--($F1268=--(AV1268&gt;AO1268))</f>
        <v>0</v>
      </c>
      <c r="BD1268" s="5" t="n">
        <f aca="false">--($G1268=--(AW1268&gt;AP1268))</f>
        <v>0</v>
      </c>
      <c r="BE1268" s="5" t="n">
        <f aca="false">--($H1268=--(AX1268&gt;AQ1268))</f>
        <v>1</v>
      </c>
      <c r="BF1268" s="5" t="n">
        <f aca="false">--($I1268=--(AY1268&gt;AR1268))</f>
        <v>1</v>
      </c>
      <c r="BG1268" s="5" t="n">
        <f aca="false">SUM(AZ1268:BF1268)</f>
        <v>5</v>
      </c>
      <c r="BH1268" s="5" t="n">
        <f aca="false">SUM(AE1268:AK1268)+AB1268+AC1268+AD1268</f>
        <v>2000000000</v>
      </c>
    </row>
    <row r="1269" customFormat="false" ht="15" hidden="true" customHeight="false" outlineLevel="0" collapsed="false">
      <c r="A1269" s="5" t="n">
        <f aca="false">sensitivity_exit_usd</f>
        <v>2000000000</v>
      </c>
      <c r="B1269" s="2" t="n">
        <f aca="false">ROW()-ROW($B$1165)</f>
        <v>104</v>
      </c>
      <c r="C1269" s="2" t="n">
        <f aca="false">MOD(QUOTIENT($B1269,1),2)</f>
        <v>0</v>
      </c>
      <c r="D1269" s="2" t="n">
        <f aca="false">MOD(QUOTIENT($B1269,2),2)</f>
        <v>0</v>
      </c>
      <c r="E1269" s="2" t="n">
        <f aca="false">MOD(QUOTIENT($B1269,4),2)</f>
        <v>0</v>
      </c>
      <c r="F1269" s="2" t="n">
        <f aca="false">MOD(QUOTIENT($B1269,8),2)</f>
        <v>1</v>
      </c>
      <c r="G1269" s="2" t="n">
        <f aca="false">MOD(QUOTIENT($B1269,16),2)</f>
        <v>0</v>
      </c>
      <c r="H1269" s="2" t="n">
        <f aca="false">MOD(QUOTIENT($B1269,32),2)</f>
        <v>1</v>
      </c>
      <c r="I1269" s="2" t="n">
        <f aca="false">MOD(QUOTIENT($B1269,64),2)</f>
        <v>1</v>
      </c>
      <c r="J1269" s="5" t="n">
        <f aca="false">IF($C1269=const_zero,MIN(class_series_f_invested_usd,MAX(const_zero,$A1269)),const_zero)</f>
        <v>30000000</v>
      </c>
      <c r="K1269" s="5" t="n">
        <f aca="false">IF($D1269=const_zero,MIN(class_series_e_invested_usd,MAX(const_zero,$A1269-SUM($J1269:$J1269))),const_zero)</f>
        <v>300000000</v>
      </c>
      <c r="L1269" s="5" t="n">
        <f aca="false">IF($E1269=const_zero,MIN(class_series_d_invested_usd,MAX(const_zero,$A1269-SUM($J1269:$K1269))),const_zero)</f>
        <v>100000000</v>
      </c>
      <c r="M1269" s="5" t="n">
        <f aca="false">IF($F1269=const_zero,MIN(class_series_c_invested_usd,MAX(const_zero,$A1269-SUM($J1269:$L1269))),const_zero)</f>
        <v>0</v>
      </c>
      <c r="N1269" s="5" t="n">
        <f aca="false">IF($G1269=const_zero,MIN(class_series_b_invested_usd,MAX(const_zero,$A1269-SUM($J1269:$M1269))),const_zero)</f>
        <v>30000000</v>
      </c>
      <c r="O1269" s="5" t="n">
        <f aca="false">IF($H1269=const_zero,MIN(class_series_a_invested_usd,MAX(const_zero,$A1269-SUM($J1269:$N1269))),const_zero)</f>
        <v>0</v>
      </c>
      <c r="P1269" s="5" t="n">
        <f aca="false">IF($I1269=const_zero,MIN(class_seed_invested_usd,MAX(const_zero,$A1269-SUM($J1269:$O1269))),const_zero)</f>
        <v>0</v>
      </c>
      <c r="Q1269" s="5" t="n">
        <f aca="false">MAX(const_zero,$A1269-SUM($J1269:$P1269))</f>
        <v>1540000000</v>
      </c>
      <c r="R1269" s="9" t="n">
        <f aca="false">common_rsa_total+Sensitivity!$AE$1110+Sensitivity!$AJ$1110+IF($C1269=const_one,Sensitivity!$D$1110,const_zero)+IF($D1269=const_one,Sensitivity!$Y$1110,const_zero)+IF($E1269=const_one,Sensitivity!$V$1110,const_zero)+IF($F1269=const_one,Sensitivity!$S$1110,const_zero)+IF($G1269=const_one,Sensitivity!$P$1110,const_zero)+IF($H1269=const_one,Sensitivity!$M$1110,const_zero)+IF($I1269=const_one,Sensitivity!$J$1110,const_zero)</f>
        <v>21659131.7698087</v>
      </c>
      <c r="S1269" s="23" t="b">
        <f aca="false">IF($R1269&gt;const_zero,--($Q1269&gt;option_strike_usd*$R1269),const_zero)</f>
        <v>1</v>
      </c>
      <c r="T1269" s="7" t="n">
        <f aca="false">IF($R1269&gt;const_zero,IF($S1269=const_one,($Q1269+option_strike_usd*pre_f_options_issued)/($R1269+pre_f_options_issued),$Q1269/$R1269),const_zero)</f>
        <v>63.8474931424332</v>
      </c>
      <c r="U1269" s="5" t="n">
        <f aca="false">IF($C1269=const_one,Sensitivity!$D$1110*$T1269,const_zero)</f>
        <v>0</v>
      </c>
      <c r="V1269" s="5" t="n">
        <f aca="false">IF($D1269=const_one,Sensitivity!$Y$1110*$T1269,const_zero)</f>
        <v>0</v>
      </c>
      <c r="W1269" s="5" t="n">
        <f aca="false">IF($E1269=const_one,Sensitivity!$V$1110*$T1269,const_zero)</f>
        <v>0</v>
      </c>
      <c r="X1269" s="5" t="n">
        <f aca="false">IF($F1269=const_one,Sensitivity!$S$1110*$T1269,const_zero)</f>
        <v>153233983.54184</v>
      </c>
      <c r="Y1269" s="5" t="n">
        <f aca="false">IF($G1269=const_one,Sensitivity!$P$1110*$T1269,const_zero)</f>
        <v>0</v>
      </c>
      <c r="Z1269" s="5" t="n">
        <f aca="false">IF($H1269=const_one,Sensitivity!$M$1110*$T1269,const_zero)</f>
        <v>319237465.712166</v>
      </c>
      <c r="AA1269" s="5" t="n">
        <f aca="false">IF($I1269=const_one,Sensitivity!$J$1110*$T1269,const_zero)</f>
        <v>319237465.712166</v>
      </c>
      <c r="AB1269" s="5" t="n">
        <f aca="false">(Sensitivity!$AE$1110+Sensitivity!$AJ$1110)*$T1269</f>
        <v>16544913.8958462</v>
      </c>
      <c r="AC1269" s="5" t="n">
        <f aca="false">common_rsa_total*$T1269</f>
        <v>574627438.281899</v>
      </c>
      <c r="AD1269" s="5" t="n">
        <f aca="false">IF($S1269=const_one,pre_f_options_issued*($T1269-option_strike_usd),const_zero)</f>
        <v>157118732.856083</v>
      </c>
      <c r="AE1269" s="5" t="n">
        <f aca="false">J1269+U1269</f>
        <v>30000000</v>
      </c>
      <c r="AF1269" s="5" t="n">
        <f aca="false">K1269+V1269</f>
        <v>300000000</v>
      </c>
      <c r="AG1269" s="5" t="n">
        <f aca="false">L1269+W1269</f>
        <v>100000000</v>
      </c>
      <c r="AH1269" s="5" t="n">
        <f aca="false">M1269+X1269</f>
        <v>153233983.54184</v>
      </c>
      <c r="AI1269" s="5" t="n">
        <f aca="false">N1269+Y1269</f>
        <v>30000000</v>
      </c>
      <c r="AJ1269" s="5" t="n">
        <f aca="false">O1269+Z1269</f>
        <v>319237465.712166</v>
      </c>
      <c r="AK1269" s="5" t="n">
        <f aca="false">P1269+AA1269</f>
        <v>319237465.712166</v>
      </c>
      <c r="AL1269" s="5" t="n">
        <f aca="false">INDEX($AE$1165:$AE$1292,$B1269-$C1269*1+const_one)</f>
        <v>30000000</v>
      </c>
      <c r="AM1269" s="5" t="n">
        <f aca="false">INDEX($AF$1165:$AF$1292,$B1269-$D1269*2+const_one)</f>
        <v>300000000</v>
      </c>
      <c r="AN1269" s="5" t="n">
        <f aca="false">INDEX($AG$1165:$AG$1292,$B1269-$E1269*4+const_one)</f>
        <v>100000000</v>
      </c>
      <c r="AO1269" s="5" t="n">
        <f aca="false">INDEX($AH$1165:$AH$1292,$B1269-$F1269*8+const_one)</f>
        <v>60000000</v>
      </c>
      <c r="AP1269" s="5" t="n">
        <f aca="false">INDEX($AI$1165:$AI$1292,$B1269-$G1269*16+const_one)</f>
        <v>30000000</v>
      </c>
      <c r="AQ1269" s="5" t="n">
        <f aca="false">INDEX($AJ$1165:$AJ$1292,$B1269-$H1269*32+const_one)</f>
        <v>15000000</v>
      </c>
      <c r="AR1269" s="5" t="n">
        <f aca="false">INDEX($AK$1165:$AK$1292,$B1269-$I1269*64+const_one)</f>
        <v>5000000</v>
      </c>
      <c r="AS1269" s="5" t="n">
        <f aca="false">INDEX($AE$1165:$AE$1292,$B1269+(const_one-$C1269)*1+const_one)</f>
        <v>39315188.0899273</v>
      </c>
      <c r="AT1269" s="5" t="n">
        <f aca="false">INDEX($AF$1165:$AF$1292,$B1269+(const_one-$D1269)*2+const_one)</f>
        <v>371636555.50952</v>
      </c>
      <c r="AU1269" s="5" t="n">
        <f aca="false">INDEX($AG$1165:$AG$1292,$B1269+(const_one-$E1269)*4+const_one)</f>
        <v>109485935.091545</v>
      </c>
      <c r="AV1269" s="5" t="n">
        <f aca="false">INDEX($AH$1165:$AH$1292,$B1269+(const_one-$F1269)*8+const_one)</f>
        <v>153233983.54184</v>
      </c>
      <c r="AW1269" s="5" t="n">
        <f aca="false">INDEX($AI$1165:$AI$1292,$B1269+(const_one-$G1269)*16+const_one)</f>
        <v>173698483.441366</v>
      </c>
      <c r="AX1269" s="5" t="n">
        <f aca="false">INDEX($AJ$1165:$AJ$1292,$B1269+(const_one-$H1269)*32+const_one)</f>
        <v>319237465.712166</v>
      </c>
      <c r="AY1269" s="5" t="n">
        <f aca="false">INDEX($AK$1165:$AK$1292,$B1269+(const_one-$I1269)*64+const_one)</f>
        <v>319237465.712166</v>
      </c>
      <c r="AZ1269" s="5" t="n">
        <f aca="false">--($C1269=--(AS1269&gt;AL1269))</f>
        <v>0</v>
      </c>
      <c r="BA1269" s="5" t="n">
        <f aca="false">--($D1269=--(AT1269&gt;AM1269))</f>
        <v>0</v>
      </c>
      <c r="BB1269" s="5" t="n">
        <f aca="false">--($E1269=--(AU1269&gt;AN1269))</f>
        <v>0</v>
      </c>
      <c r="BC1269" s="5" t="n">
        <f aca="false">--($F1269=--(AV1269&gt;AO1269))</f>
        <v>1</v>
      </c>
      <c r="BD1269" s="5" t="n">
        <f aca="false">--($G1269=--(AW1269&gt;AP1269))</f>
        <v>0</v>
      </c>
      <c r="BE1269" s="5" t="n">
        <f aca="false">--($H1269=--(AX1269&gt;AQ1269))</f>
        <v>1</v>
      </c>
      <c r="BF1269" s="5" t="n">
        <f aca="false">--($I1269=--(AY1269&gt;AR1269))</f>
        <v>1</v>
      </c>
      <c r="BG1269" s="5" t="n">
        <f aca="false">SUM(AZ1269:BF1269)</f>
        <v>3</v>
      </c>
      <c r="BH1269" s="5" t="n">
        <f aca="false">SUM(AE1269:AK1269)+AB1269+AC1269+AD1269</f>
        <v>2000000000</v>
      </c>
    </row>
    <row r="1270" customFormat="false" ht="15" hidden="true" customHeight="false" outlineLevel="0" collapsed="false">
      <c r="A1270" s="5" t="n">
        <f aca="false">sensitivity_exit_usd</f>
        <v>2000000000</v>
      </c>
      <c r="B1270" s="2" t="n">
        <f aca="false">ROW()-ROW($B$1165)</f>
        <v>105</v>
      </c>
      <c r="C1270" s="2" t="n">
        <f aca="false">MOD(QUOTIENT($B1270,1),2)</f>
        <v>1</v>
      </c>
      <c r="D1270" s="2" t="n">
        <f aca="false">MOD(QUOTIENT($B1270,2),2)</f>
        <v>0</v>
      </c>
      <c r="E1270" s="2" t="n">
        <f aca="false">MOD(QUOTIENT($B1270,4),2)</f>
        <v>0</v>
      </c>
      <c r="F1270" s="2" t="n">
        <f aca="false">MOD(QUOTIENT($B1270,8),2)</f>
        <v>1</v>
      </c>
      <c r="G1270" s="2" t="n">
        <f aca="false">MOD(QUOTIENT($B1270,16),2)</f>
        <v>0</v>
      </c>
      <c r="H1270" s="2" t="n">
        <f aca="false">MOD(QUOTIENT($B1270,32),2)</f>
        <v>1</v>
      </c>
      <c r="I1270" s="2" t="n">
        <f aca="false">MOD(QUOTIENT($B1270,64),2)</f>
        <v>1</v>
      </c>
      <c r="J1270" s="5" t="n">
        <f aca="false">IF($C1270=const_zero,MIN(class_series_f_invested_usd,MAX(const_zero,$A1270)),const_zero)</f>
        <v>0</v>
      </c>
      <c r="K1270" s="5" t="n">
        <f aca="false">IF($D1270=const_zero,MIN(class_series_e_invested_usd,MAX(const_zero,$A1270-SUM($J1270:$J1270))),const_zero)</f>
        <v>300000000</v>
      </c>
      <c r="L1270" s="5" t="n">
        <f aca="false">IF($E1270=const_zero,MIN(class_series_d_invested_usd,MAX(const_zero,$A1270-SUM($J1270:$K1270))),const_zero)</f>
        <v>100000000</v>
      </c>
      <c r="M1270" s="5" t="n">
        <f aca="false">IF($F1270=const_zero,MIN(class_series_c_invested_usd,MAX(const_zero,$A1270-SUM($J1270:$L1270))),const_zero)</f>
        <v>0</v>
      </c>
      <c r="N1270" s="5" t="n">
        <f aca="false">IF($G1270=const_zero,MIN(class_series_b_invested_usd,MAX(const_zero,$A1270-SUM($J1270:$M1270))),const_zero)</f>
        <v>30000000</v>
      </c>
      <c r="O1270" s="5" t="n">
        <f aca="false">IF($H1270=const_zero,MIN(class_series_a_invested_usd,MAX(const_zero,$A1270-SUM($J1270:$N1270))),const_zero)</f>
        <v>0</v>
      </c>
      <c r="P1270" s="5" t="n">
        <f aca="false">IF($I1270=const_zero,MIN(class_seed_invested_usd,MAX(const_zero,$A1270-SUM($J1270:$O1270))),const_zero)</f>
        <v>0</v>
      </c>
      <c r="Q1270" s="5" t="n">
        <f aca="false">MAX(const_zero,$A1270-SUM($J1270:$P1270))</f>
        <v>1570000000</v>
      </c>
      <c r="R1270" s="9" t="n">
        <f aca="false">common_rsa_total+Sensitivity!$AE$1110+Sensitivity!$AJ$1110+IF($C1270=const_one,Sensitivity!$D$1110,const_zero)+IF($D1270=const_one,Sensitivity!$Y$1110,const_zero)+IF($E1270=const_one,Sensitivity!$V$1110,const_zero)+IF($F1270=const_one,Sensitivity!$S$1110,const_zero)+IF($G1270=const_one,Sensitivity!$P$1110,const_zero)+IF($H1270=const_one,Sensitivity!$M$1110,const_zero)+IF($I1270=const_one,Sensitivity!$J$1110,const_zero)</f>
        <v>22278640.1306018</v>
      </c>
      <c r="S1270" s="23" t="b">
        <f aca="false">IF($R1270&gt;const_zero,--($Q1270&gt;option_strike_usd*$R1270),const_zero)</f>
        <v>1</v>
      </c>
      <c r="T1270" s="7" t="n">
        <f aca="false">IF($R1270&gt;const_zero,IF($S1270=const_one,($Q1270+option_strike_usd*pre_f_options_issued)/($R1270+pre_f_options_issued),$Q1270/$R1270),const_zero)</f>
        <v>63.4619168651612</v>
      </c>
      <c r="U1270" s="5" t="n">
        <f aca="false">IF($C1270=const_one,Sensitivity!$D$1110*$T1270,const_zero)</f>
        <v>39315188.0899273</v>
      </c>
      <c r="V1270" s="5" t="n">
        <f aca="false">IF($D1270=const_one,Sensitivity!$Y$1110*$T1270,const_zero)</f>
        <v>0</v>
      </c>
      <c r="W1270" s="5" t="n">
        <f aca="false">IF($E1270=const_one,Sensitivity!$V$1110*$T1270,const_zero)</f>
        <v>0</v>
      </c>
      <c r="X1270" s="5" t="n">
        <f aca="false">IF($F1270=const_one,Sensitivity!$S$1110*$T1270,const_zero)</f>
        <v>152308600.476387</v>
      </c>
      <c r="Y1270" s="5" t="n">
        <f aca="false">IF($G1270=const_one,Sensitivity!$P$1110*$T1270,const_zero)</f>
        <v>0</v>
      </c>
      <c r="Z1270" s="5" t="n">
        <f aca="false">IF($H1270=const_one,Sensitivity!$M$1110*$T1270,const_zero)</f>
        <v>317309584.325806</v>
      </c>
      <c r="AA1270" s="5" t="n">
        <f aca="false">IF($I1270=const_one,Sensitivity!$J$1110*$T1270,const_zero)</f>
        <v>317309584.325806</v>
      </c>
      <c r="AB1270" s="5" t="n">
        <f aca="false">(Sensitivity!$AE$1110+Sensitivity!$AJ$1110)*$T1270</f>
        <v>16444998.8327205</v>
      </c>
      <c r="AC1270" s="5" t="n">
        <f aca="false">common_rsa_total*$T1270</f>
        <v>571157251.786451</v>
      </c>
      <c r="AD1270" s="5" t="n">
        <f aca="false">IF($S1270=const_one,pre_f_options_issued*($T1270-option_strike_usd),const_zero)</f>
        <v>156154792.162903</v>
      </c>
      <c r="AE1270" s="5" t="n">
        <f aca="false">J1270+U1270</f>
        <v>39315188.0899273</v>
      </c>
      <c r="AF1270" s="5" t="n">
        <f aca="false">K1270+V1270</f>
        <v>300000000</v>
      </c>
      <c r="AG1270" s="5" t="n">
        <f aca="false">L1270+W1270</f>
        <v>100000000</v>
      </c>
      <c r="AH1270" s="5" t="n">
        <f aca="false">M1270+X1270</f>
        <v>152308600.476387</v>
      </c>
      <c r="AI1270" s="5" t="n">
        <f aca="false">N1270+Y1270</f>
        <v>30000000</v>
      </c>
      <c r="AJ1270" s="5" t="n">
        <f aca="false">O1270+Z1270</f>
        <v>317309584.325806</v>
      </c>
      <c r="AK1270" s="5" t="n">
        <f aca="false">P1270+AA1270</f>
        <v>317309584.325806</v>
      </c>
      <c r="AL1270" s="5" t="n">
        <f aca="false">INDEX($AE$1165:$AE$1292,$B1270-$C1270*1+const_one)</f>
        <v>30000000</v>
      </c>
      <c r="AM1270" s="5" t="n">
        <f aca="false">INDEX($AF$1165:$AF$1292,$B1270-$D1270*2+const_one)</f>
        <v>300000000</v>
      </c>
      <c r="AN1270" s="5" t="n">
        <f aca="false">INDEX($AG$1165:$AG$1292,$B1270-$E1270*4+const_one)</f>
        <v>100000000</v>
      </c>
      <c r="AO1270" s="5" t="n">
        <f aca="false">INDEX($AH$1165:$AH$1292,$B1270-$F1270*8+const_one)</f>
        <v>60000000</v>
      </c>
      <c r="AP1270" s="5" t="n">
        <f aca="false">INDEX($AI$1165:$AI$1292,$B1270-$G1270*16+const_one)</f>
        <v>30000000</v>
      </c>
      <c r="AQ1270" s="5" t="n">
        <f aca="false">INDEX($AJ$1165:$AJ$1292,$B1270-$H1270*32+const_one)</f>
        <v>15000000</v>
      </c>
      <c r="AR1270" s="5" t="n">
        <f aca="false">INDEX($AK$1165:$AK$1292,$B1270-$I1270*64+const_one)</f>
        <v>5000000</v>
      </c>
      <c r="AS1270" s="5" t="n">
        <f aca="false">INDEX($AE$1165:$AE$1292,$B1270+(const_one-$C1270)*1+const_one)</f>
        <v>39315188.0899273</v>
      </c>
      <c r="AT1270" s="5" t="n">
        <f aca="false">INDEX($AF$1165:$AF$1292,$B1270+(const_one-$D1270)*2+const_one)</f>
        <v>370111224.423458</v>
      </c>
      <c r="AU1270" s="5" t="n">
        <f aca="false">INDEX($AG$1165:$AG$1292,$B1270+(const_one-$E1270)*4+const_one)</f>
        <v>108879801.098562</v>
      </c>
      <c r="AV1270" s="5" t="n">
        <f aca="false">INDEX($AH$1165:$AH$1292,$B1270+(const_one-$F1270)*8+const_one)</f>
        <v>152308600.476387</v>
      </c>
      <c r="AW1270" s="5" t="n">
        <f aca="false">INDEX($AI$1165:$AI$1292,$B1270+(const_one-$G1270)*16+const_one)</f>
        <v>173064627.260278</v>
      </c>
      <c r="AX1270" s="5" t="n">
        <f aca="false">INDEX($AJ$1165:$AJ$1292,$B1270+(const_one-$H1270)*32+const_one)</f>
        <v>317309584.325806</v>
      </c>
      <c r="AY1270" s="5" t="n">
        <f aca="false">INDEX($AK$1165:$AK$1292,$B1270+(const_one-$I1270)*64+const_one)</f>
        <v>317309584.325806</v>
      </c>
      <c r="AZ1270" s="5" t="n">
        <f aca="false">--($C1270=--(AS1270&gt;AL1270))</f>
        <v>1</v>
      </c>
      <c r="BA1270" s="5" t="n">
        <f aca="false">--($D1270=--(AT1270&gt;AM1270))</f>
        <v>0</v>
      </c>
      <c r="BB1270" s="5" t="n">
        <f aca="false">--($E1270=--(AU1270&gt;AN1270))</f>
        <v>0</v>
      </c>
      <c r="BC1270" s="5" t="n">
        <f aca="false">--($F1270=--(AV1270&gt;AO1270))</f>
        <v>1</v>
      </c>
      <c r="BD1270" s="5" t="n">
        <f aca="false">--($G1270=--(AW1270&gt;AP1270))</f>
        <v>0</v>
      </c>
      <c r="BE1270" s="5" t="n">
        <f aca="false">--($H1270=--(AX1270&gt;AQ1270))</f>
        <v>1</v>
      </c>
      <c r="BF1270" s="5" t="n">
        <f aca="false">--($I1270=--(AY1270&gt;AR1270))</f>
        <v>1</v>
      </c>
      <c r="BG1270" s="5" t="n">
        <f aca="false">SUM(AZ1270:BF1270)</f>
        <v>4</v>
      </c>
      <c r="BH1270" s="5" t="n">
        <f aca="false">SUM(AE1270:AK1270)+AB1270+AC1270+AD1270</f>
        <v>2000000000</v>
      </c>
    </row>
    <row r="1271" customFormat="false" ht="15" hidden="true" customHeight="false" outlineLevel="0" collapsed="false">
      <c r="A1271" s="5" t="n">
        <f aca="false">sensitivity_exit_usd</f>
        <v>2000000000</v>
      </c>
      <c r="B1271" s="2" t="n">
        <f aca="false">ROW()-ROW($B$1165)</f>
        <v>106</v>
      </c>
      <c r="C1271" s="2" t="n">
        <f aca="false">MOD(QUOTIENT($B1271,1),2)</f>
        <v>0</v>
      </c>
      <c r="D1271" s="2" t="n">
        <f aca="false">MOD(QUOTIENT($B1271,2),2)</f>
        <v>1</v>
      </c>
      <c r="E1271" s="2" t="n">
        <f aca="false">MOD(QUOTIENT($B1271,4),2)</f>
        <v>0</v>
      </c>
      <c r="F1271" s="2" t="n">
        <f aca="false">MOD(QUOTIENT($B1271,8),2)</f>
        <v>1</v>
      </c>
      <c r="G1271" s="2" t="n">
        <f aca="false">MOD(QUOTIENT($B1271,16),2)</f>
        <v>0</v>
      </c>
      <c r="H1271" s="2" t="n">
        <f aca="false">MOD(QUOTIENT($B1271,32),2)</f>
        <v>1</v>
      </c>
      <c r="I1271" s="2" t="n">
        <f aca="false">MOD(QUOTIENT($B1271,64),2)</f>
        <v>1</v>
      </c>
      <c r="J1271" s="5" t="n">
        <f aca="false">IF($C1271=const_zero,MIN(class_series_f_invested_usd,MAX(const_zero,$A1271)),const_zero)</f>
        <v>30000000</v>
      </c>
      <c r="K1271" s="5" t="n">
        <f aca="false">IF($D1271=const_zero,MIN(class_series_e_invested_usd,MAX(const_zero,$A1271-SUM($J1271:$J1271))),const_zero)</f>
        <v>0</v>
      </c>
      <c r="L1271" s="5" t="n">
        <f aca="false">IF($E1271=const_zero,MIN(class_series_d_invested_usd,MAX(const_zero,$A1271-SUM($J1271:$K1271))),const_zero)</f>
        <v>100000000</v>
      </c>
      <c r="M1271" s="5" t="n">
        <f aca="false">IF($F1271=const_zero,MIN(class_series_c_invested_usd,MAX(const_zero,$A1271-SUM($J1271:$L1271))),const_zero)</f>
        <v>0</v>
      </c>
      <c r="N1271" s="5" t="n">
        <f aca="false">IF($G1271=const_zero,MIN(class_series_b_invested_usd,MAX(const_zero,$A1271-SUM($J1271:$M1271))),const_zero)</f>
        <v>30000000</v>
      </c>
      <c r="O1271" s="5" t="n">
        <f aca="false">IF($H1271=const_zero,MIN(class_series_a_invested_usd,MAX(const_zero,$A1271-SUM($J1271:$N1271))),const_zero)</f>
        <v>0</v>
      </c>
      <c r="P1271" s="5" t="n">
        <f aca="false">IF($I1271=const_zero,MIN(class_seed_invested_usd,MAX(const_zero,$A1271-SUM($J1271:$O1271))),const_zero)</f>
        <v>0</v>
      </c>
      <c r="Q1271" s="5" t="n">
        <f aca="false">MAX(const_zero,$A1271-SUM($J1271:$P1271))</f>
        <v>1840000000</v>
      </c>
      <c r="R1271" s="9" t="n">
        <f aca="false">common_rsa_total+Sensitivity!$AE$1110+Sensitivity!$AJ$1110+IF($C1271=const_one,Sensitivity!$D$1110,const_zero)+IF($D1271=const_one,Sensitivity!$Y$1110,const_zero)+IF($E1271=const_one,Sensitivity!$V$1110,const_zero)+IF($F1271=const_one,Sensitivity!$S$1110,const_zero)+IF($G1271=const_one,Sensitivity!$P$1110,const_zero)+IF($H1271=const_one,Sensitivity!$M$1110,const_zero)+IF($I1271=const_one,Sensitivity!$J$1110,const_zero)</f>
        <v>27763312.6498648</v>
      </c>
      <c r="S1271" s="23" t="b">
        <f aca="false">IF($R1271&gt;const_zero,--($Q1271&gt;option_strike_usd*$R1271),const_zero)</f>
        <v>1</v>
      </c>
      <c r="T1271" s="7" t="n">
        <f aca="false">IF($R1271&gt;const_zero,IF($S1271=const_one,($Q1271+option_strike_usd*pre_f_options_issued)/($R1271+pre_f_options_issued),$Q1271/$R1271),const_zero)</f>
        <v>60.8822973650319</v>
      </c>
      <c r="U1271" s="5" t="n">
        <f aca="false">IF($C1271=const_one,Sensitivity!$D$1110*$T1271,const_zero)</f>
        <v>0</v>
      </c>
      <c r="V1271" s="5" t="n">
        <f aca="false">IF($D1271=const_one,Sensitivity!$Y$1110*$T1271,const_zero)</f>
        <v>371636555.50952</v>
      </c>
      <c r="W1271" s="5" t="n">
        <f aca="false">IF($E1271=const_one,Sensitivity!$V$1110*$T1271,const_zero)</f>
        <v>0</v>
      </c>
      <c r="X1271" s="5" t="n">
        <f aca="false">IF($F1271=const_one,Sensitivity!$S$1110*$T1271,const_zero)</f>
        <v>146117513.676076</v>
      </c>
      <c r="Y1271" s="5" t="n">
        <f aca="false">IF($G1271=const_one,Sensitivity!$P$1110*$T1271,const_zero)</f>
        <v>0</v>
      </c>
      <c r="Z1271" s="5" t="n">
        <f aca="false">IF($H1271=const_one,Sensitivity!$M$1110*$T1271,const_zero)</f>
        <v>304411486.825159</v>
      </c>
      <c r="AA1271" s="5" t="n">
        <f aca="false">IF($I1271=const_one,Sensitivity!$J$1110*$T1271,const_zero)</f>
        <v>304411486.825159</v>
      </c>
      <c r="AB1271" s="5" t="n">
        <f aca="false">(Sensitivity!$AE$1110+Sensitivity!$AJ$1110)*$T1271</f>
        <v>15776537.466219</v>
      </c>
      <c r="AC1271" s="5" t="n">
        <f aca="false">common_rsa_total*$T1271</f>
        <v>547940676.285287</v>
      </c>
      <c r="AD1271" s="5" t="n">
        <f aca="false">IF($S1271=const_one,pre_f_options_issued*($T1271-option_strike_usd),const_zero)</f>
        <v>149705743.41258</v>
      </c>
      <c r="AE1271" s="5" t="n">
        <f aca="false">J1271+U1271</f>
        <v>30000000</v>
      </c>
      <c r="AF1271" s="5" t="n">
        <f aca="false">K1271+V1271</f>
        <v>371636555.50952</v>
      </c>
      <c r="AG1271" s="5" t="n">
        <f aca="false">L1271+W1271</f>
        <v>100000000</v>
      </c>
      <c r="AH1271" s="5" t="n">
        <f aca="false">M1271+X1271</f>
        <v>146117513.676076</v>
      </c>
      <c r="AI1271" s="5" t="n">
        <f aca="false">N1271+Y1271</f>
        <v>30000000</v>
      </c>
      <c r="AJ1271" s="5" t="n">
        <f aca="false">O1271+Z1271</f>
        <v>304411486.825159</v>
      </c>
      <c r="AK1271" s="5" t="n">
        <f aca="false">P1271+AA1271</f>
        <v>304411486.825159</v>
      </c>
      <c r="AL1271" s="5" t="n">
        <f aca="false">INDEX($AE$1165:$AE$1292,$B1271-$C1271*1+const_one)</f>
        <v>30000000</v>
      </c>
      <c r="AM1271" s="5" t="n">
        <f aca="false">INDEX($AF$1165:$AF$1292,$B1271-$D1271*2+const_one)</f>
        <v>300000000</v>
      </c>
      <c r="AN1271" s="5" t="n">
        <f aca="false">INDEX($AG$1165:$AG$1292,$B1271-$E1271*4+const_one)</f>
        <v>100000000</v>
      </c>
      <c r="AO1271" s="5" t="n">
        <f aca="false">INDEX($AH$1165:$AH$1292,$B1271-$F1271*8+const_one)</f>
        <v>60000000</v>
      </c>
      <c r="AP1271" s="5" t="n">
        <f aca="false">INDEX($AI$1165:$AI$1292,$B1271-$G1271*16+const_one)</f>
        <v>30000000</v>
      </c>
      <c r="AQ1271" s="5" t="n">
        <f aca="false">INDEX($AJ$1165:$AJ$1292,$B1271-$H1271*32+const_one)</f>
        <v>15000000</v>
      </c>
      <c r="AR1271" s="5" t="n">
        <f aca="false">INDEX($AK$1165:$AK$1292,$B1271-$I1271*64+const_one)</f>
        <v>5000000</v>
      </c>
      <c r="AS1271" s="5" t="n">
        <f aca="false">INDEX($AE$1165:$AE$1292,$B1271+(const_one-$C1271)*1+const_one)</f>
        <v>37562287.6286088</v>
      </c>
      <c r="AT1271" s="5" t="n">
        <f aca="false">INDEX($AF$1165:$AF$1292,$B1271+(const_one-$D1271)*2+const_one)</f>
        <v>371636555.50952</v>
      </c>
      <c r="AU1271" s="5" t="n">
        <f aca="false">INDEX($AG$1165:$AG$1292,$B1271+(const_one-$E1271)*4+const_one)</f>
        <v>104774978.192588</v>
      </c>
      <c r="AV1271" s="5" t="n">
        <f aca="false">INDEX($AH$1165:$AH$1292,$B1271+(const_one-$F1271)*8+const_one)</f>
        <v>146117513.676076</v>
      </c>
      <c r="AW1271" s="5" t="n">
        <f aca="false">INDEX($AI$1165:$AI$1292,$B1271+(const_one-$G1271)*16+const_one)</f>
        <v>168879752.270339</v>
      </c>
      <c r="AX1271" s="5" t="n">
        <f aca="false">INDEX($AJ$1165:$AJ$1292,$B1271+(const_one-$H1271)*32+const_one)</f>
        <v>304411486.825159</v>
      </c>
      <c r="AY1271" s="5" t="n">
        <f aca="false">INDEX($AK$1165:$AK$1292,$B1271+(const_one-$I1271)*64+const_one)</f>
        <v>304411486.825159</v>
      </c>
      <c r="AZ1271" s="5" t="n">
        <f aca="false">--($C1271=--(AS1271&gt;AL1271))</f>
        <v>0</v>
      </c>
      <c r="BA1271" s="5" t="n">
        <f aca="false">--($D1271=--(AT1271&gt;AM1271))</f>
        <v>1</v>
      </c>
      <c r="BB1271" s="5" t="n">
        <f aca="false">--($E1271=--(AU1271&gt;AN1271))</f>
        <v>0</v>
      </c>
      <c r="BC1271" s="5" t="n">
        <f aca="false">--($F1271=--(AV1271&gt;AO1271))</f>
        <v>1</v>
      </c>
      <c r="BD1271" s="5" t="n">
        <f aca="false">--($G1271=--(AW1271&gt;AP1271))</f>
        <v>0</v>
      </c>
      <c r="BE1271" s="5" t="n">
        <f aca="false">--($H1271=--(AX1271&gt;AQ1271))</f>
        <v>1</v>
      </c>
      <c r="BF1271" s="5" t="n">
        <f aca="false">--($I1271=--(AY1271&gt;AR1271))</f>
        <v>1</v>
      </c>
      <c r="BG1271" s="5" t="n">
        <f aca="false">SUM(AZ1271:BF1271)</f>
        <v>4</v>
      </c>
      <c r="BH1271" s="5" t="n">
        <f aca="false">SUM(AE1271:AK1271)+AB1271+AC1271+AD1271</f>
        <v>2000000000</v>
      </c>
    </row>
    <row r="1272" customFormat="false" ht="15" hidden="true" customHeight="false" outlineLevel="0" collapsed="false">
      <c r="A1272" s="5" t="n">
        <f aca="false">sensitivity_exit_usd</f>
        <v>2000000000</v>
      </c>
      <c r="B1272" s="2" t="n">
        <f aca="false">ROW()-ROW($B$1165)</f>
        <v>107</v>
      </c>
      <c r="C1272" s="2" t="n">
        <f aca="false">MOD(QUOTIENT($B1272,1),2)</f>
        <v>1</v>
      </c>
      <c r="D1272" s="2" t="n">
        <f aca="false">MOD(QUOTIENT($B1272,2),2)</f>
        <v>1</v>
      </c>
      <c r="E1272" s="2" t="n">
        <f aca="false">MOD(QUOTIENT($B1272,4),2)</f>
        <v>0</v>
      </c>
      <c r="F1272" s="2" t="n">
        <f aca="false">MOD(QUOTIENT($B1272,8),2)</f>
        <v>1</v>
      </c>
      <c r="G1272" s="2" t="n">
        <f aca="false">MOD(QUOTIENT($B1272,16),2)</f>
        <v>0</v>
      </c>
      <c r="H1272" s="2" t="n">
        <f aca="false">MOD(QUOTIENT($B1272,32),2)</f>
        <v>1</v>
      </c>
      <c r="I1272" s="2" t="n">
        <f aca="false">MOD(QUOTIENT($B1272,64),2)</f>
        <v>1</v>
      </c>
      <c r="J1272" s="5" t="n">
        <f aca="false">IF($C1272=const_zero,MIN(class_series_f_invested_usd,MAX(const_zero,$A1272)),const_zero)</f>
        <v>0</v>
      </c>
      <c r="K1272" s="5" t="n">
        <f aca="false">IF($D1272=const_zero,MIN(class_series_e_invested_usd,MAX(const_zero,$A1272-SUM($J1272:$J1272))),const_zero)</f>
        <v>0</v>
      </c>
      <c r="L1272" s="5" t="n">
        <f aca="false">IF($E1272=const_zero,MIN(class_series_d_invested_usd,MAX(const_zero,$A1272-SUM($J1272:$K1272))),const_zero)</f>
        <v>100000000</v>
      </c>
      <c r="M1272" s="5" t="n">
        <f aca="false">IF($F1272=const_zero,MIN(class_series_c_invested_usd,MAX(const_zero,$A1272-SUM($J1272:$L1272))),const_zero)</f>
        <v>0</v>
      </c>
      <c r="N1272" s="5" t="n">
        <f aca="false">IF($G1272=const_zero,MIN(class_series_b_invested_usd,MAX(const_zero,$A1272-SUM($J1272:$M1272))),const_zero)</f>
        <v>30000000</v>
      </c>
      <c r="O1272" s="5" t="n">
        <f aca="false">IF($H1272=const_zero,MIN(class_series_a_invested_usd,MAX(const_zero,$A1272-SUM($J1272:$N1272))),const_zero)</f>
        <v>0</v>
      </c>
      <c r="P1272" s="5" t="n">
        <f aca="false">IF($I1272=const_zero,MIN(class_seed_invested_usd,MAX(const_zero,$A1272-SUM($J1272:$O1272))),const_zero)</f>
        <v>0</v>
      </c>
      <c r="Q1272" s="5" t="n">
        <f aca="false">MAX(const_zero,$A1272-SUM($J1272:$P1272))</f>
        <v>1870000000</v>
      </c>
      <c r="R1272" s="9" t="n">
        <f aca="false">common_rsa_total+Sensitivity!$AE$1110+Sensitivity!$AJ$1110+IF($C1272=const_one,Sensitivity!$D$1110,const_zero)+IF($D1272=const_one,Sensitivity!$Y$1110,const_zero)+IF($E1272=const_one,Sensitivity!$V$1110,const_zero)+IF($F1272=const_one,Sensitivity!$S$1110,const_zero)+IF($G1272=const_one,Sensitivity!$P$1110,const_zero)+IF($H1272=const_one,Sensitivity!$M$1110,const_zero)+IF($I1272=const_one,Sensitivity!$J$1110,const_zero)</f>
        <v>28382821.010658</v>
      </c>
      <c r="S1272" s="23" t="b">
        <f aca="false">IF($R1272&gt;const_zero,--($Q1272&gt;option_strike_usd*$R1272),const_zero)</f>
        <v>1</v>
      </c>
      <c r="T1272" s="7" t="n">
        <f aca="false">IF($R1272&gt;const_zero,IF($S1272=const_one,($Q1272+option_strike_usd*pre_f_options_issued)/($R1272+pre_f_options_issued),$Q1272/$R1272),const_zero)</f>
        <v>60.6324143559872</v>
      </c>
      <c r="U1272" s="5" t="n">
        <f aca="false">IF($C1272=const_one,Sensitivity!$D$1110*$T1272,const_zero)</f>
        <v>37562287.6286088</v>
      </c>
      <c r="V1272" s="5" t="n">
        <f aca="false">IF($D1272=const_one,Sensitivity!$Y$1110*$T1272,const_zero)</f>
        <v>370111224.423458</v>
      </c>
      <c r="W1272" s="5" t="n">
        <f aca="false">IF($E1272=const_one,Sensitivity!$V$1110*$T1272,const_zero)</f>
        <v>0</v>
      </c>
      <c r="X1272" s="5" t="n">
        <f aca="false">IF($F1272=const_one,Sensitivity!$S$1110*$T1272,const_zero)</f>
        <v>145517794.454369</v>
      </c>
      <c r="Y1272" s="5" t="n">
        <f aca="false">IF($G1272=const_one,Sensitivity!$P$1110*$T1272,const_zero)</f>
        <v>0</v>
      </c>
      <c r="Z1272" s="5" t="n">
        <f aca="false">IF($H1272=const_one,Sensitivity!$M$1110*$T1272,const_zero)</f>
        <v>303162071.779936</v>
      </c>
      <c r="AA1272" s="5" t="n">
        <f aca="false">IF($I1272=const_one,Sensitivity!$J$1110*$T1272,const_zero)</f>
        <v>303162071.779936</v>
      </c>
      <c r="AB1272" s="5" t="n">
        <f aca="false">(Sensitivity!$AE$1110+Sensitivity!$AJ$1110)*$T1272</f>
        <v>15711784.8398401</v>
      </c>
      <c r="AC1272" s="5" t="n">
        <f aca="false">common_rsa_total*$T1272</f>
        <v>545691729.203885</v>
      </c>
      <c r="AD1272" s="5" t="n">
        <f aca="false">IF($S1272=const_one,pre_f_options_issued*($T1272-option_strike_usd),const_zero)</f>
        <v>149081035.889968</v>
      </c>
      <c r="AE1272" s="5" t="n">
        <f aca="false">J1272+U1272</f>
        <v>37562287.6286088</v>
      </c>
      <c r="AF1272" s="5" t="n">
        <f aca="false">K1272+V1272</f>
        <v>370111224.423458</v>
      </c>
      <c r="AG1272" s="5" t="n">
        <f aca="false">L1272+W1272</f>
        <v>100000000</v>
      </c>
      <c r="AH1272" s="5" t="n">
        <f aca="false">M1272+X1272</f>
        <v>145517794.454369</v>
      </c>
      <c r="AI1272" s="5" t="n">
        <f aca="false">N1272+Y1272</f>
        <v>30000000</v>
      </c>
      <c r="AJ1272" s="5" t="n">
        <f aca="false">O1272+Z1272</f>
        <v>303162071.779936</v>
      </c>
      <c r="AK1272" s="5" t="n">
        <f aca="false">P1272+AA1272</f>
        <v>303162071.779936</v>
      </c>
      <c r="AL1272" s="5" t="n">
        <f aca="false">INDEX($AE$1165:$AE$1292,$B1272-$C1272*1+const_one)</f>
        <v>30000000</v>
      </c>
      <c r="AM1272" s="5" t="n">
        <f aca="false">INDEX($AF$1165:$AF$1292,$B1272-$D1272*2+const_one)</f>
        <v>300000000</v>
      </c>
      <c r="AN1272" s="5" t="n">
        <f aca="false">INDEX($AG$1165:$AG$1292,$B1272-$E1272*4+const_one)</f>
        <v>100000000</v>
      </c>
      <c r="AO1272" s="5" t="n">
        <f aca="false">INDEX($AH$1165:$AH$1292,$B1272-$F1272*8+const_one)</f>
        <v>60000000</v>
      </c>
      <c r="AP1272" s="5" t="n">
        <f aca="false">INDEX($AI$1165:$AI$1292,$B1272-$G1272*16+const_one)</f>
        <v>30000000</v>
      </c>
      <c r="AQ1272" s="5" t="n">
        <f aca="false">INDEX($AJ$1165:$AJ$1292,$B1272-$H1272*32+const_one)</f>
        <v>15000000</v>
      </c>
      <c r="AR1272" s="5" t="n">
        <f aca="false">INDEX($AK$1165:$AK$1292,$B1272-$I1272*64+const_one)</f>
        <v>5000000</v>
      </c>
      <c r="AS1272" s="5" t="n">
        <f aca="false">INDEX($AE$1165:$AE$1292,$B1272+(const_one-$C1272)*1+const_one)</f>
        <v>37562287.6286088</v>
      </c>
      <c r="AT1272" s="5" t="n">
        <f aca="false">INDEX($AF$1165:$AF$1292,$B1272+(const_one-$D1272)*2+const_one)</f>
        <v>370111224.423458</v>
      </c>
      <c r="AU1272" s="5" t="n">
        <f aca="false">INDEX($AG$1165:$AG$1292,$B1272+(const_one-$E1272)*4+const_one)</f>
        <v>104371812.209236</v>
      </c>
      <c r="AV1272" s="5" t="n">
        <f aca="false">INDEX($AH$1165:$AH$1292,$B1272+(const_one-$F1272)*8+const_one)</f>
        <v>145517794.454369</v>
      </c>
      <c r="AW1272" s="5" t="n">
        <f aca="false">INDEX($AI$1165:$AI$1292,$B1272+(const_one-$G1272)*16+const_one)</f>
        <v>168448193.797225</v>
      </c>
      <c r="AX1272" s="5" t="n">
        <f aca="false">INDEX($AJ$1165:$AJ$1292,$B1272+(const_one-$H1272)*32+const_one)</f>
        <v>303162071.779936</v>
      </c>
      <c r="AY1272" s="5" t="n">
        <f aca="false">INDEX($AK$1165:$AK$1292,$B1272+(const_one-$I1272)*64+const_one)</f>
        <v>303162071.779936</v>
      </c>
      <c r="AZ1272" s="5" t="n">
        <f aca="false">--($C1272=--(AS1272&gt;AL1272))</f>
        <v>1</v>
      </c>
      <c r="BA1272" s="5" t="n">
        <f aca="false">--($D1272=--(AT1272&gt;AM1272))</f>
        <v>1</v>
      </c>
      <c r="BB1272" s="5" t="n">
        <f aca="false">--($E1272=--(AU1272&gt;AN1272))</f>
        <v>0</v>
      </c>
      <c r="BC1272" s="5" t="n">
        <f aca="false">--($F1272=--(AV1272&gt;AO1272))</f>
        <v>1</v>
      </c>
      <c r="BD1272" s="5" t="n">
        <f aca="false">--($G1272=--(AW1272&gt;AP1272))</f>
        <v>0</v>
      </c>
      <c r="BE1272" s="5" t="n">
        <f aca="false">--($H1272=--(AX1272&gt;AQ1272))</f>
        <v>1</v>
      </c>
      <c r="BF1272" s="5" t="n">
        <f aca="false">--($I1272=--(AY1272&gt;AR1272))</f>
        <v>1</v>
      </c>
      <c r="BG1272" s="5" t="n">
        <f aca="false">SUM(AZ1272:BF1272)</f>
        <v>5</v>
      </c>
      <c r="BH1272" s="5" t="n">
        <f aca="false">SUM(AE1272:AK1272)+AB1272+AC1272+AD1272</f>
        <v>2000000000</v>
      </c>
    </row>
    <row r="1273" customFormat="false" ht="15" hidden="true" customHeight="false" outlineLevel="0" collapsed="false">
      <c r="A1273" s="5" t="n">
        <f aca="false">sensitivity_exit_usd</f>
        <v>2000000000</v>
      </c>
      <c r="B1273" s="2" t="n">
        <f aca="false">ROW()-ROW($B$1165)</f>
        <v>108</v>
      </c>
      <c r="C1273" s="2" t="n">
        <f aca="false">MOD(QUOTIENT($B1273,1),2)</f>
        <v>0</v>
      </c>
      <c r="D1273" s="2" t="n">
        <f aca="false">MOD(QUOTIENT($B1273,2),2)</f>
        <v>0</v>
      </c>
      <c r="E1273" s="2" t="n">
        <f aca="false">MOD(QUOTIENT($B1273,4),2)</f>
        <v>1</v>
      </c>
      <c r="F1273" s="2" t="n">
        <f aca="false">MOD(QUOTIENT($B1273,8),2)</f>
        <v>1</v>
      </c>
      <c r="G1273" s="2" t="n">
        <f aca="false">MOD(QUOTIENT($B1273,16),2)</f>
        <v>0</v>
      </c>
      <c r="H1273" s="2" t="n">
        <f aca="false">MOD(QUOTIENT($B1273,32),2)</f>
        <v>1</v>
      </c>
      <c r="I1273" s="2" t="n">
        <f aca="false">MOD(QUOTIENT($B1273,64),2)</f>
        <v>1</v>
      </c>
      <c r="J1273" s="5" t="n">
        <f aca="false">IF($C1273=const_zero,MIN(class_series_f_invested_usd,MAX(const_zero,$A1273)),const_zero)</f>
        <v>30000000</v>
      </c>
      <c r="K1273" s="5" t="n">
        <f aca="false">IF($D1273=const_zero,MIN(class_series_e_invested_usd,MAX(const_zero,$A1273-SUM($J1273:$J1273))),const_zero)</f>
        <v>300000000</v>
      </c>
      <c r="L1273" s="5" t="n">
        <f aca="false">IF($E1273=const_zero,MIN(class_series_d_invested_usd,MAX(const_zero,$A1273-SUM($J1273:$K1273))),const_zero)</f>
        <v>0</v>
      </c>
      <c r="M1273" s="5" t="n">
        <f aca="false">IF($F1273=const_zero,MIN(class_series_c_invested_usd,MAX(const_zero,$A1273-SUM($J1273:$L1273))),const_zero)</f>
        <v>0</v>
      </c>
      <c r="N1273" s="5" t="n">
        <f aca="false">IF($G1273=const_zero,MIN(class_series_b_invested_usd,MAX(const_zero,$A1273-SUM($J1273:$M1273))),const_zero)</f>
        <v>30000000</v>
      </c>
      <c r="O1273" s="5" t="n">
        <f aca="false">IF($H1273=const_zero,MIN(class_series_a_invested_usd,MAX(const_zero,$A1273-SUM($J1273:$N1273))),const_zero)</f>
        <v>0</v>
      </c>
      <c r="P1273" s="5" t="n">
        <f aca="false">IF($I1273=const_zero,MIN(class_seed_invested_usd,MAX(const_zero,$A1273-SUM($J1273:$O1273))),const_zero)</f>
        <v>0</v>
      </c>
      <c r="Q1273" s="5" t="n">
        <f aca="false">MAX(const_zero,$A1273-SUM($J1273:$P1273))</f>
        <v>1640000000</v>
      </c>
      <c r="R1273" s="9" t="n">
        <f aca="false">common_rsa_total+Sensitivity!$AE$1110+Sensitivity!$AJ$1110+IF($C1273=const_one,Sensitivity!$D$1110,const_zero)+IF($D1273=const_one,Sensitivity!$Y$1110,const_zero)+IF($E1273=const_one,Sensitivity!$V$1110,const_zero)+IF($F1273=const_one,Sensitivity!$S$1110,const_zero)+IF($G1273=const_one,Sensitivity!$P$1110,const_zero)+IF($H1273=const_one,Sensitivity!$M$1110,const_zero)+IF($I1273=const_one,Sensitivity!$J$1110,const_zero)</f>
        <v>23384546.5545552</v>
      </c>
      <c r="S1273" s="23" t="b">
        <f aca="false">IF($R1273&gt;const_zero,--($Q1273&gt;option_strike_usd*$R1273),const_zero)</f>
        <v>1</v>
      </c>
      <c r="T1273" s="7" t="n">
        <f aca="false">IF($R1273&gt;const_zero,IF($S1273=const_one,($Q1273+option_strike_usd*pre_f_options_issued)/($R1273+pre_f_options_issued),$Q1273/$R1273),const_zero)</f>
        <v>63.454849268393</v>
      </c>
      <c r="U1273" s="5" t="n">
        <f aca="false">IF($C1273=const_one,Sensitivity!$D$1110*$T1273,const_zero)</f>
        <v>0</v>
      </c>
      <c r="V1273" s="5" t="n">
        <f aca="false">IF($D1273=const_one,Sensitivity!$Y$1110*$T1273,const_zero)</f>
        <v>0</v>
      </c>
      <c r="W1273" s="5" t="n">
        <f aca="false">IF($E1273=const_one,Sensitivity!$V$1110*$T1273,const_zero)</f>
        <v>109485935.091545</v>
      </c>
      <c r="X1273" s="5" t="n">
        <f aca="false">IF($F1273=const_one,Sensitivity!$S$1110*$T1273,const_zero)</f>
        <v>152291638.244143</v>
      </c>
      <c r="Y1273" s="5" t="n">
        <f aca="false">IF($G1273=const_one,Sensitivity!$P$1110*$T1273,const_zero)</f>
        <v>0</v>
      </c>
      <c r="Z1273" s="5" t="n">
        <f aca="false">IF($H1273=const_one,Sensitivity!$M$1110*$T1273,const_zero)</f>
        <v>317274246.341965</v>
      </c>
      <c r="AA1273" s="5" t="n">
        <f aca="false">IF($I1273=const_one,Sensitivity!$J$1110*$T1273,const_zero)</f>
        <v>317274246.341965</v>
      </c>
      <c r="AB1273" s="5" t="n">
        <f aca="false">(Sensitivity!$AE$1110+Sensitivity!$AJ$1110)*$T1273</f>
        <v>16443167.3938616</v>
      </c>
      <c r="AC1273" s="5" t="n">
        <f aca="false">common_rsa_total*$T1273</f>
        <v>571093643.415537</v>
      </c>
      <c r="AD1273" s="5" t="n">
        <f aca="false">IF($S1273=const_one,pre_f_options_issued*($T1273-option_strike_usd),const_zero)</f>
        <v>156137123.170983</v>
      </c>
      <c r="AE1273" s="5" t="n">
        <f aca="false">J1273+U1273</f>
        <v>30000000</v>
      </c>
      <c r="AF1273" s="5" t="n">
        <f aca="false">K1273+V1273</f>
        <v>300000000</v>
      </c>
      <c r="AG1273" s="5" t="n">
        <f aca="false">L1273+W1273</f>
        <v>109485935.091545</v>
      </c>
      <c r="AH1273" s="5" t="n">
        <f aca="false">M1273+X1273</f>
        <v>152291638.244143</v>
      </c>
      <c r="AI1273" s="5" t="n">
        <f aca="false">N1273+Y1273</f>
        <v>30000000</v>
      </c>
      <c r="AJ1273" s="5" t="n">
        <f aca="false">O1273+Z1273</f>
        <v>317274246.341965</v>
      </c>
      <c r="AK1273" s="5" t="n">
        <f aca="false">P1273+AA1273</f>
        <v>317274246.341965</v>
      </c>
      <c r="AL1273" s="5" t="n">
        <f aca="false">INDEX($AE$1165:$AE$1292,$B1273-$C1273*1+const_one)</f>
        <v>30000000</v>
      </c>
      <c r="AM1273" s="5" t="n">
        <f aca="false">INDEX($AF$1165:$AF$1292,$B1273-$D1273*2+const_one)</f>
        <v>300000000</v>
      </c>
      <c r="AN1273" s="5" t="n">
        <f aca="false">INDEX($AG$1165:$AG$1292,$B1273-$E1273*4+const_one)</f>
        <v>100000000</v>
      </c>
      <c r="AO1273" s="5" t="n">
        <f aca="false">INDEX($AH$1165:$AH$1292,$B1273-$F1273*8+const_one)</f>
        <v>60000000</v>
      </c>
      <c r="AP1273" s="5" t="n">
        <f aca="false">INDEX($AI$1165:$AI$1292,$B1273-$G1273*16+const_one)</f>
        <v>30000000</v>
      </c>
      <c r="AQ1273" s="5" t="n">
        <f aca="false">INDEX($AJ$1165:$AJ$1292,$B1273-$H1273*32+const_one)</f>
        <v>15000000</v>
      </c>
      <c r="AR1273" s="5" t="n">
        <f aca="false">INDEX($AK$1165:$AK$1292,$B1273-$I1273*64+const_one)</f>
        <v>5000000</v>
      </c>
      <c r="AS1273" s="5" t="n">
        <f aca="false">INDEX($AE$1165:$AE$1292,$B1273+(const_one-$C1273)*1+const_one)</f>
        <v>39093177.8830014</v>
      </c>
      <c r="AT1273" s="5" t="n">
        <f aca="false">INDEX($AF$1165:$AF$1292,$B1273+(const_one-$D1273)*2+const_one)</f>
        <v>370673431.250021</v>
      </c>
      <c r="AU1273" s="5" t="n">
        <f aca="false">INDEX($AG$1165:$AG$1292,$B1273+(const_one-$E1273)*4+const_one)</f>
        <v>109485935.091545</v>
      </c>
      <c r="AV1273" s="5" t="n">
        <f aca="false">INDEX($AH$1165:$AH$1292,$B1273+(const_one-$F1273)*8+const_one)</f>
        <v>152291638.244143</v>
      </c>
      <c r="AW1273" s="5" t="n">
        <f aca="false">INDEX($AI$1165:$AI$1292,$B1273+(const_one-$G1273)*16+const_one)</f>
        <v>173708802.751094</v>
      </c>
      <c r="AX1273" s="5" t="n">
        <f aca="false">INDEX($AJ$1165:$AJ$1292,$B1273+(const_one-$H1273)*32+const_one)</f>
        <v>317274246.341965</v>
      </c>
      <c r="AY1273" s="5" t="n">
        <f aca="false">INDEX($AK$1165:$AK$1292,$B1273+(const_one-$I1273)*64+const_one)</f>
        <v>317274246.341965</v>
      </c>
      <c r="AZ1273" s="5" t="n">
        <f aca="false">--($C1273=--(AS1273&gt;AL1273))</f>
        <v>0</v>
      </c>
      <c r="BA1273" s="5" t="n">
        <f aca="false">--($D1273=--(AT1273&gt;AM1273))</f>
        <v>0</v>
      </c>
      <c r="BB1273" s="5" t="n">
        <f aca="false">--($E1273=--(AU1273&gt;AN1273))</f>
        <v>1</v>
      </c>
      <c r="BC1273" s="5" t="n">
        <f aca="false">--($F1273=--(AV1273&gt;AO1273))</f>
        <v>1</v>
      </c>
      <c r="BD1273" s="5" t="n">
        <f aca="false">--($G1273=--(AW1273&gt;AP1273))</f>
        <v>0</v>
      </c>
      <c r="BE1273" s="5" t="n">
        <f aca="false">--($H1273=--(AX1273&gt;AQ1273))</f>
        <v>1</v>
      </c>
      <c r="BF1273" s="5" t="n">
        <f aca="false">--($I1273=--(AY1273&gt;AR1273))</f>
        <v>1</v>
      </c>
      <c r="BG1273" s="5" t="n">
        <f aca="false">SUM(AZ1273:BF1273)</f>
        <v>4</v>
      </c>
      <c r="BH1273" s="5" t="n">
        <f aca="false">SUM(AE1273:AK1273)+AB1273+AC1273+AD1273</f>
        <v>2000000000</v>
      </c>
    </row>
    <row r="1274" customFormat="false" ht="15" hidden="true" customHeight="false" outlineLevel="0" collapsed="false">
      <c r="A1274" s="5" t="n">
        <f aca="false">sensitivity_exit_usd</f>
        <v>2000000000</v>
      </c>
      <c r="B1274" s="2" t="n">
        <f aca="false">ROW()-ROW($B$1165)</f>
        <v>109</v>
      </c>
      <c r="C1274" s="2" t="n">
        <f aca="false">MOD(QUOTIENT($B1274,1),2)</f>
        <v>1</v>
      </c>
      <c r="D1274" s="2" t="n">
        <f aca="false">MOD(QUOTIENT($B1274,2),2)</f>
        <v>0</v>
      </c>
      <c r="E1274" s="2" t="n">
        <f aca="false">MOD(QUOTIENT($B1274,4),2)</f>
        <v>1</v>
      </c>
      <c r="F1274" s="2" t="n">
        <f aca="false">MOD(QUOTIENT($B1274,8),2)</f>
        <v>1</v>
      </c>
      <c r="G1274" s="2" t="n">
        <f aca="false">MOD(QUOTIENT($B1274,16),2)</f>
        <v>0</v>
      </c>
      <c r="H1274" s="2" t="n">
        <f aca="false">MOD(QUOTIENT($B1274,32),2)</f>
        <v>1</v>
      </c>
      <c r="I1274" s="2" t="n">
        <f aca="false">MOD(QUOTIENT($B1274,64),2)</f>
        <v>1</v>
      </c>
      <c r="J1274" s="5" t="n">
        <f aca="false">IF($C1274=const_zero,MIN(class_series_f_invested_usd,MAX(const_zero,$A1274)),const_zero)</f>
        <v>0</v>
      </c>
      <c r="K1274" s="5" t="n">
        <f aca="false">IF($D1274=const_zero,MIN(class_series_e_invested_usd,MAX(const_zero,$A1274-SUM($J1274:$J1274))),const_zero)</f>
        <v>300000000</v>
      </c>
      <c r="L1274" s="5" t="n">
        <f aca="false">IF($E1274=const_zero,MIN(class_series_d_invested_usd,MAX(const_zero,$A1274-SUM($J1274:$K1274))),const_zero)</f>
        <v>0</v>
      </c>
      <c r="M1274" s="5" t="n">
        <f aca="false">IF($F1274=const_zero,MIN(class_series_c_invested_usd,MAX(const_zero,$A1274-SUM($J1274:$L1274))),const_zero)</f>
        <v>0</v>
      </c>
      <c r="N1274" s="5" t="n">
        <f aca="false">IF($G1274=const_zero,MIN(class_series_b_invested_usd,MAX(const_zero,$A1274-SUM($J1274:$M1274))),const_zero)</f>
        <v>30000000</v>
      </c>
      <c r="O1274" s="5" t="n">
        <f aca="false">IF($H1274=const_zero,MIN(class_series_a_invested_usd,MAX(const_zero,$A1274-SUM($J1274:$N1274))),const_zero)</f>
        <v>0</v>
      </c>
      <c r="P1274" s="5" t="n">
        <f aca="false">IF($I1274=const_zero,MIN(class_seed_invested_usd,MAX(const_zero,$A1274-SUM($J1274:$O1274))),const_zero)</f>
        <v>0</v>
      </c>
      <c r="Q1274" s="5" t="n">
        <f aca="false">MAX(const_zero,$A1274-SUM($J1274:$P1274))</f>
        <v>1670000000</v>
      </c>
      <c r="R1274" s="9" t="n">
        <f aca="false">common_rsa_total+Sensitivity!$AE$1110+Sensitivity!$AJ$1110+IF($C1274=const_one,Sensitivity!$D$1110,const_zero)+IF($D1274=const_one,Sensitivity!$Y$1110,const_zero)+IF($E1274=const_one,Sensitivity!$V$1110,const_zero)+IF($F1274=const_one,Sensitivity!$S$1110,const_zero)+IF($G1274=const_one,Sensitivity!$P$1110,const_zero)+IF($H1274=const_one,Sensitivity!$M$1110,const_zero)+IF($I1274=const_one,Sensitivity!$J$1110,const_zero)</f>
        <v>24004054.9153483</v>
      </c>
      <c r="S1274" s="23" t="b">
        <f aca="false">IF($R1274&gt;const_zero,--($Q1274&gt;option_strike_usd*$R1274),const_zero)</f>
        <v>1</v>
      </c>
      <c r="T1274" s="7" t="n">
        <f aca="false">IF($R1274&gt;const_zero,IF($S1274=const_one,($Q1274+option_strike_usd*pre_f_options_issued)/($R1274+pre_f_options_issued),$Q1274/$R1274),const_zero)</f>
        <v>63.1035517147026</v>
      </c>
      <c r="U1274" s="5" t="n">
        <f aca="false">IF($C1274=const_one,Sensitivity!$D$1110*$T1274,const_zero)</f>
        <v>39093177.8830014</v>
      </c>
      <c r="V1274" s="5" t="n">
        <f aca="false">IF($D1274=const_one,Sensitivity!$Y$1110*$T1274,const_zero)</f>
        <v>0</v>
      </c>
      <c r="W1274" s="5" t="n">
        <f aca="false">IF($E1274=const_one,Sensitivity!$V$1110*$T1274,const_zero)</f>
        <v>108879801.098562</v>
      </c>
      <c r="X1274" s="5" t="n">
        <f aca="false">IF($F1274=const_one,Sensitivity!$S$1110*$T1274,const_zero)</f>
        <v>151448524.115286</v>
      </c>
      <c r="Y1274" s="5" t="n">
        <f aca="false">IF($G1274=const_one,Sensitivity!$P$1110*$T1274,const_zero)</f>
        <v>0</v>
      </c>
      <c r="Z1274" s="5" t="n">
        <f aca="false">IF($H1274=const_one,Sensitivity!$M$1110*$T1274,const_zero)</f>
        <v>315517758.573513</v>
      </c>
      <c r="AA1274" s="5" t="n">
        <f aca="false">IF($I1274=const_one,Sensitivity!$J$1110*$T1274,const_zero)</f>
        <v>315517758.573513</v>
      </c>
      <c r="AB1274" s="5" t="n">
        <f aca="false">(Sensitivity!$AE$1110+Sensitivity!$AJ$1110)*$T1274</f>
        <v>16352135.0370444</v>
      </c>
      <c r="AC1274" s="5" t="n">
        <f aca="false">common_rsa_total*$T1274</f>
        <v>567931965.432324</v>
      </c>
      <c r="AD1274" s="5" t="n">
        <f aca="false">IF($S1274=const_one,pre_f_options_issued*($T1274-option_strike_usd),const_zero)</f>
        <v>155258879.286757</v>
      </c>
      <c r="AE1274" s="5" t="n">
        <f aca="false">J1274+U1274</f>
        <v>39093177.8830014</v>
      </c>
      <c r="AF1274" s="5" t="n">
        <f aca="false">K1274+V1274</f>
        <v>300000000</v>
      </c>
      <c r="AG1274" s="5" t="n">
        <f aca="false">L1274+W1274</f>
        <v>108879801.098562</v>
      </c>
      <c r="AH1274" s="5" t="n">
        <f aca="false">M1274+X1274</f>
        <v>151448524.115286</v>
      </c>
      <c r="AI1274" s="5" t="n">
        <f aca="false">N1274+Y1274</f>
        <v>30000000</v>
      </c>
      <c r="AJ1274" s="5" t="n">
        <f aca="false">O1274+Z1274</f>
        <v>315517758.573513</v>
      </c>
      <c r="AK1274" s="5" t="n">
        <f aca="false">P1274+AA1274</f>
        <v>315517758.573513</v>
      </c>
      <c r="AL1274" s="5" t="n">
        <f aca="false">INDEX($AE$1165:$AE$1292,$B1274-$C1274*1+const_one)</f>
        <v>30000000</v>
      </c>
      <c r="AM1274" s="5" t="n">
        <f aca="false">INDEX($AF$1165:$AF$1292,$B1274-$D1274*2+const_one)</f>
        <v>300000000</v>
      </c>
      <c r="AN1274" s="5" t="n">
        <f aca="false">INDEX($AG$1165:$AG$1292,$B1274-$E1274*4+const_one)</f>
        <v>100000000</v>
      </c>
      <c r="AO1274" s="5" t="n">
        <f aca="false">INDEX($AH$1165:$AH$1292,$B1274-$F1274*8+const_one)</f>
        <v>60000000</v>
      </c>
      <c r="AP1274" s="5" t="n">
        <f aca="false">INDEX($AI$1165:$AI$1292,$B1274-$G1274*16+const_one)</f>
        <v>30000000</v>
      </c>
      <c r="AQ1274" s="5" t="n">
        <f aca="false">INDEX($AJ$1165:$AJ$1292,$B1274-$H1274*32+const_one)</f>
        <v>15000000</v>
      </c>
      <c r="AR1274" s="5" t="n">
        <f aca="false">INDEX($AK$1165:$AK$1292,$B1274-$I1274*64+const_one)</f>
        <v>5000000</v>
      </c>
      <c r="AS1274" s="5" t="n">
        <f aca="false">INDEX($AE$1165:$AE$1292,$B1274+(const_one-$C1274)*1+const_one)</f>
        <v>39093177.8830014</v>
      </c>
      <c r="AT1274" s="5" t="n">
        <f aca="false">INDEX($AF$1165:$AF$1292,$B1274+(const_one-$D1274)*2+const_one)</f>
        <v>369247108.658593</v>
      </c>
      <c r="AU1274" s="5" t="n">
        <f aca="false">INDEX($AG$1165:$AG$1292,$B1274+(const_one-$E1274)*4+const_one)</f>
        <v>108879801.098562</v>
      </c>
      <c r="AV1274" s="5" t="n">
        <f aca="false">INDEX($AH$1165:$AH$1292,$B1274+(const_one-$F1274)*8+const_one)</f>
        <v>151448524.115286</v>
      </c>
      <c r="AW1274" s="5" t="n">
        <f aca="false">INDEX($AI$1165:$AI$1292,$B1274+(const_one-$G1274)*16+const_one)</f>
        <v>173111798.180088</v>
      </c>
      <c r="AX1274" s="5" t="n">
        <f aca="false">INDEX($AJ$1165:$AJ$1292,$B1274+(const_one-$H1274)*32+const_one)</f>
        <v>315517758.573513</v>
      </c>
      <c r="AY1274" s="5" t="n">
        <f aca="false">INDEX($AK$1165:$AK$1292,$B1274+(const_one-$I1274)*64+const_one)</f>
        <v>315517758.573513</v>
      </c>
      <c r="AZ1274" s="5" t="n">
        <f aca="false">--($C1274=--(AS1274&gt;AL1274))</f>
        <v>1</v>
      </c>
      <c r="BA1274" s="5" t="n">
        <f aca="false">--($D1274=--(AT1274&gt;AM1274))</f>
        <v>0</v>
      </c>
      <c r="BB1274" s="5" t="n">
        <f aca="false">--($E1274=--(AU1274&gt;AN1274))</f>
        <v>1</v>
      </c>
      <c r="BC1274" s="5" t="n">
        <f aca="false">--($F1274=--(AV1274&gt;AO1274))</f>
        <v>1</v>
      </c>
      <c r="BD1274" s="5" t="n">
        <f aca="false">--($G1274=--(AW1274&gt;AP1274))</f>
        <v>0</v>
      </c>
      <c r="BE1274" s="5" t="n">
        <f aca="false">--($H1274=--(AX1274&gt;AQ1274))</f>
        <v>1</v>
      </c>
      <c r="BF1274" s="5" t="n">
        <f aca="false">--($I1274=--(AY1274&gt;AR1274))</f>
        <v>1</v>
      </c>
      <c r="BG1274" s="5" t="n">
        <f aca="false">SUM(AZ1274:BF1274)</f>
        <v>5</v>
      </c>
      <c r="BH1274" s="5" t="n">
        <f aca="false">SUM(AE1274:AK1274)+AB1274+AC1274+AD1274</f>
        <v>2000000000</v>
      </c>
    </row>
    <row r="1275" customFormat="false" ht="15" hidden="true" customHeight="false" outlineLevel="0" collapsed="false">
      <c r="A1275" s="5" t="n">
        <f aca="false">sensitivity_exit_usd</f>
        <v>2000000000</v>
      </c>
      <c r="B1275" s="2" t="n">
        <f aca="false">ROW()-ROW($B$1165)</f>
        <v>110</v>
      </c>
      <c r="C1275" s="2" t="n">
        <f aca="false">MOD(QUOTIENT($B1275,1),2)</f>
        <v>0</v>
      </c>
      <c r="D1275" s="2" t="n">
        <f aca="false">MOD(QUOTIENT($B1275,2),2)</f>
        <v>1</v>
      </c>
      <c r="E1275" s="2" t="n">
        <f aca="false">MOD(QUOTIENT($B1275,4),2)</f>
        <v>1</v>
      </c>
      <c r="F1275" s="2" t="n">
        <f aca="false">MOD(QUOTIENT($B1275,8),2)</f>
        <v>1</v>
      </c>
      <c r="G1275" s="2" t="n">
        <f aca="false">MOD(QUOTIENT($B1275,16),2)</f>
        <v>0</v>
      </c>
      <c r="H1275" s="2" t="n">
        <f aca="false">MOD(QUOTIENT($B1275,32),2)</f>
        <v>1</v>
      </c>
      <c r="I1275" s="2" t="n">
        <f aca="false">MOD(QUOTIENT($B1275,64),2)</f>
        <v>1</v>
      </c>
      <c r="J1275" s="5" t="n">
        <f aca="false">IF($C1275=const_zero,MIN(class_series_f_invested_usd,MAX(const_zero,$A1275)),const_zero)</f>
        <v>30000000</v>
      </c>
      <c r="K1275" s="5" t="n">
        <f aca="false">IF($D1275=const_zero,MIN(class_series_e_invested_usd,MAX(const_zero,$A1275-SUM($J1275:$J1275))),const_zero)</f>
        <v>0</v>
      </c>
      <c r="L1275" s="5" t="n">
        <f aca="false">IF($E1275=const_zero,MIN(class_series_d_invested_usd,MAX(const_zero,$A1275-SUM($J1275:$K1275))),const_zero)</f>
        <v>0</v>
      </c>
      <c r="M1275" s="5" t="n">
        <f aca="false">IF($F1275=const_zero,MIN(class_series_c_invested_usd,MAX(const_zero,$A1275-SUM($J1275:$L1275))),const_zero)</f>
        <v>0</v>
      </c>
      <c r="N1275" s="5" t="n">
        <f aca="false">IF($G1275=const_zero,MIN(class_series_b_invested_usd,MAX(const_zero,$A1275-SUM($J1275:$M1275))),const_zero)</f>
        <v>30000000</v>
      </c>
      <c r="O1275" s="5" t="n">
        <f aca="false">IF($H1275=const_zero,MIN(class_series_a_invested_usd,MAX(const_zero,$A1275-SUM($J1275:$N1275))),const_zero)</f>
        <v>0</v>
      </c>
      <c r="P1275" s="5" t="n">
        <f aca="false">IF($I1275=const_zero,MIN(class_seed_invested_usd,MAX(const_zero,$A1275-SUM($J1275:$O1275))),const_zero)</f>
        <v>0</v>
      </c>
      <c r="Q1275" s="5" t="n">
        <f aca="false">MAX(const_zero,$A1275-SUM($J1275:$P1275))</f>
        <v>1940000000</v>
      </c>
      <c r="R1275" s="9" t="n">
        <f aca="false">common_rsa_total+Sensitivity!$AE$1110+Sensitivity!$AJ$1110+IF($C1275=const_one,Sensitivity!$D$1110,const_zero)+IF($D1275=const_one,Sensitivity!$Y$1110,const_zero)+IF($E1275=const_one,Sensitivity!$V$1110,const_zero)+IF($F1275=const_one,Sensitivity!$S$1110,const_zero)+IF($G1275=const_one,Sensitivity!$P$1110,const_zero)+IF($H1275=const_one,Sensitivity!$M$1110,const_zero)+IF($I1275=const_one,Sensitivity!$J$1110,const_zero)</f>
        <v>29488727.4346113</v>
      </c>
      <c r="S1275" s="23" t="b">
        <f aca="false">IF($R1275&gt;const_zero,--($Q1275&gt;option_strike_usd*$R1275),const_zero)</f>
        <v>1</v>
      </c>
      <c r="T1275" s="7" t="n">
        <f aca="false">IF($R1275&gt;const_zero,IF($S1275=const_one,($Q1275+option_strike_usd*pre_f_options_issued)/($R1275+pre_f_options_issued),$Q1275/$R1275),const_zero)</f>
        <v>60.7245162837658</v>
      </c>
      <c r="U1275" s="5" t="n">
        <f aca="false">IF($C1275=const_one,Sensitivity!$D$1110*$T1275,const_zero)</f>
        <v>0</v>
      </c>
      <c r="V1275" s="5" t="n">
        <f aca="false">IF($D1275=const_one,Sensitivity!$Y$1110*$T1275,const_zero)</f>
        <v>370673431.250021</v>
      </c>
      <c r="W1275" s="5" t="n">
        <f aca="false">IF($E1275=const_one,Sensitivity!$V$1110*$T1275,const_zero)</f>
        <v>104774978.192588</v>
      </c>
      <c r="X1275" s="5" t="n">
        <f aca="false">IF($F1275=const_one,Sensitivity!$S$1110*$T1275,const_zero)</f>
        <v>145738839.081038</v>
      </c>
      <c r="Y1275" s="5" t="n">
        <f aca="false">IF($G1275=const_one,Sensitivity!$P$1110*$T1275,const_zero)</f>
        <v>0</v>
      </c>
      <c r="Z1275" s="5" t="n">
        <f aca="false">IF($H1275=const_one,Sensitivity!$M$1110*$T1275,const_zero)</f>
        <v>303622581.418829</v>
      </c>
      <c r="AA1275" s="5" t="n">
        <f aca="false">IF($I1275=const_one,Sensitivity!$J$1110*$T1275,const_zero)</f>
        <v>303622581.418829</v>
      </c>
      <c r="AB1275" s="5" t="n">
        <f aca="false">(Sensitivity!$AE$1110+Sensitivity!$AJ$1110)*$T1275</f>
        <v>15735651.3753882</v>
      </c>
      <c r="AC1275" s="5" t="n">
        <f aca="false">common_rsa_total*$T1275</f>
        <v>546520646.553893</v>
      </c>
      <c r="AD1275" s="5" t="n">
        <f aca="false">IF($S1275=const_one,pre_f_options_issued*($T1275-option_strike_usd),const_zero)</f>
        <v>149311290.709415</v>
      </c>
      <c r="AE1275" s="5" t="n">
        <f aca="false">J1275+U1275</f>
        <v>30000000</v>
      </c>
      <c r="AF1275" s="5" t="n">
        <f aca="false">K1275+V1275</f>
        <v>370673431.250021</v>
      </c>
      <c r="AG1275" s="5" t="n">
        <f aca="false">L1275+W1275</f>
        <v>104774978.192588</v>
      </c>
      <c r="AH1275" s="5" t="n">
        <f aca="false">M1275+X1275</f>
        <v>145738839.081038</v>
      </c>
      <c r="AI1275" s="5" t="n">
        <f aca="false">N1275+Y1275</f>
        <v>30000000</v>
      </c>
      <c r="AJ1275" s="5" t="n">
        <f aca="false">O1275+Z1275</f>
        <v>303622581.418829</v>
      </c>
      <c r="AK1275" s="5" t="n">
        <f aca="false">P1275+AA1275</f>
        <v>303622581.418829</v>
      </c>
      <c r="AL1275" s="5" t="n">
        <f aca="false">INDEX($AE$1165:$AE$1292,$B1275-$C1275*1+const_one)</f>
        <v>30000000</v>
      </c>
      <c r="AM1275" s="5" t="n">
        <f aca="false">INDEX($AF$1165:$AF$1292,$B1275-$D1275*2+const_one)</f>
        <v>300000000</v>
      </c>
      <c r="AN1275" s="5" t="n">
        <f aca="false">INDEX($AG$1165:$AG$1292,$B1275-$E1275*4+const_one)</f>
        <v>100000000</v>
      </c>
      <c r="AO1275" s="5" t="n">
        <f aca="false">INDEX($AH$1165:$AH$1292,$B1275-$F1275*8+const_one)</f>
        <v>60000000</v>
      </c>
      <c r="AP1275" s="5" t="n">
        <f aca="false">INDEX($AI$1165:$AI$1292,$B1275-$G1275*16+const_one)</f>
        <v>30000000</v>
      </c>
      <c r="AQ1275" s="5" t="n">
        <f aca="false">INDEX($AJ$1165:$AJ$1292,$B1275-$H1275*32+const_one)</f>
        <v>15000000</v>
      </c>
      <c r="AR1275" s="5" t="n">
        <f aca="false">INDEX($AK$1165:$AK$1292,$B1275-$I1275*64+const_one)</f>
        <v>5000000</v>
      </c>
      <c r="AS1275" s="5" t="n">
        <f aca="false">INDEX($AE$1165:$AE$1292,$B1275+(const_one-$C1275)*1+const_one)</f>
        <v>37474589.2213129</v>
      </c>
      <c r="AT1275" s="5" t="n">
        <f aca="false">INDEX($AF$1165:$AF$1292,$B1275+(const_one-$D1275)*2+const_one)</f>
        <v>370673431.250021</v>
      </c>
      <c r="AU1275" s="5" t="n">
        <f aca="false">INDEX($AG$1165:$AG$1292,$B1275+(const_one-$E1275)*4+const_one)</f>
        <v>104774978.192588</v>
      </c>
      <c r="AV1275" s="5" t="n">
        <f aca="false">INDEX($AH$1165:$AH$1292,$B1275+(const_one-$F1275)*8+const_one)</f>
        <v>145738839.081038</v>
      </c>
      <c r="AW1275" s="5" t="n">
        <f aca="false">INDEX($AI$1165:$AI$1292,$B1275+(const_one-$G1275)*16+const_one)</f>
        <v>169125899.507461</v>
      </c>
      <c r="AX1275" s="5" t="n">
        <f aca="false">INDEX($AJ$1165:$AJ$1292,$B1275+(const_one-$H1275)*32+const_one)</f>
        <v>303622581.418829</v>
      </c>
      <c r="AY1275" s="5" t="n">
        <f aca="false">INDEX($AK$1165:$AK$1292,$B1275+(const_one-$I1275)*64+const_one)</f>
        <v>303622581.418829</v>
      </c>
      <c r="AZ1275" s="5" t="n">
        <f aca="false">--($C1275=--(AS1275&gt;AL1275))</f>
        <v>0</v>
      </c>
      <c r="BA1275" s="5" t="n">
        <f aca="false">--($D1275=--(AT1275&gt;AM1275))</f>
        <v>1</v>
      </c>
      <c r="BB1275" s="5" t="n">
        <f aca="false">--($E1275=--(AU1275&gt;AN1275))</f>
        <v>1</v>
      </c>
      <c r="BC1275" s="5" t="n">
        <f aca="false">--($F1275=--(AV1275&gt;AO1275))</f>
        <v>1</v>
      </c>
      <c r="BD1275" s="5" t="n">
        <f aca="false">--($G1275=--(AW1275&gt;AP1275))</f>
        <v>0</v>
      </c>
      <c r="BE1275" s="5" t="n">
        <f aca="false">--($H1275=--(AX1275&gt;AQ1275))</f>
        <v>1</v>
      </c>
      <c r="BF1275" s="5" t="n">
        <f aca="false">--($I1275=--(AY1275&gt;AR1275))</f>
        <v>1</v>
      </c>
      <c r="BG1275" s="5" t="n">
        <f aca="false">SUM(AZ1275:BF1275)</f>
        <v>5</v>
      </c>
      <c r="BH1275" s="5" t="n">
        <f aca="false">SUM(AE1275:AK1275)+AB1275+AC1275+AD1275</f>
        <v>2000000000</v>
      </c>
    </row>
    <row r="1276" customFormat="false" ht="15" hidden="true" customHeight="false" outlineLevel="0" collapsed="false">
      <c r="A1276" s="5" t="n">
        <f aca="false">sensitivity_exit_usd</f>
        <v>2000000000</v>
      </c>
      <c r="B1276" s="2" t="n">
        <f aca="false">ROW()-ROW($B$1165)</f>
        <v>111</v>
      </c>
      <c r="C1276" s="2" t="n">
        <f aca="false">MOD(QUOTIENT($B1276,1),2)</f>
        <v>1</v>
      </c>
      <c r="D1276" s="2" t="n">
        <f aca="false">MOD(QUOTIENT($B1276,2),2)</f>
        <v>1</v>
      </c>
      <c r="E1276" s="2" t="n">
        <f aca="false">MOD(QUOTIENT($B1276,4),2)</f>
        <v>1</v>
      </c>
      <c r="F1276" s="2" t="n">
        <f aca="false">MOD(QUOTIENT($B1276,8),2)</f>
        <v>1</v>
      </c>
      <c r="G1276" s="2" t="n">
        <f aca="false">MOD(QUOTIENT($B1276,16),2)</f>
        <v>0</v>
      </c>
      <c r="H1276" s="2" t="n">
        <f aca="false">MOD(QUOTIENT($B1276,32),2)</f>
        <v>1</v>
      </c>
      <c r="I1276" s="2" t="n">
        <f aca="false">MOD(QUOTIENT($B1276,64),2)</f>
        <v>1</v>
      </c>
      <c r="J1276" s="5" t="n">
        <f aca="false">IF($C1276=const_zero,MIN(class_series_f_invested_usd,MAX(const_zero,$A1276)),const_zero)</f>
        <v>0</v>
      </c>
      <c r="K1276" s="5" t="n">
        <f aca="false">IF($D1276=const_zero,MIN(class_series_e_invested_usd,MAX(const_zero,$A1276-SUM($J1276:$J1276))),const_zero)</f>
        <v>0</v>
      </c>
      <c r="L1276" s="5" t="n">
        <f aca="false">IF($E1276=const_zero,MIN(class_series_d_invested_usd,MAX(const_zero,$A1276-SUM($J1276:$K1276))),const_zero)</f>
        <v>0</v>
      </c>
      <c r="M1276" s="5" t="n">
        <f aca="false">IF($F1276=const_zero,MIN(class_series_c_invested_usd,MAX(const_zero,$A1276-SUM($J1276:$L1276))),const_zero)</f>
        <v>0</v>
      </c>
      <c r="N1276" s="5" t="n">
        <f aca="false">IF($G1276=const_zero,MIN(class_series_b_invested_usd,MAX(const_zero,$A1276-SUM($J1276:$M1276))),const_zero)</f>
        <v>30000000</v>
      </c>
      <c r="O1276" s="5" t="n">
        <f aca="false">IF($H1276=const_zero,MIN(class_series_a_invested_usd,MAX(const_zero,$A1276-SUM($J1276:$N1276))),const_zero)</f>
        <v>0</v>
      </c>
      <c r="P1276" s="5" t="n">
        <f aca="false">IF($I1276=const_zero,MIN(class_seed_invested_usd,MAX(const_zero,$A1276-SUM($J1276:$O1276))),const_zero)</f>
        <v>0</v>
      </c>
      <c r="Q1276" s="5" t="n">
        <f aca="false">MAX(const_zero,$A1276-SUM($J1276:$P1276))</f>
        <v>1970000000</v>
      </c>
      <c r="R1276" s="9" t="n">
        <f aca="false">common_rsa_total+Sensitivity!$AE$1110+Sensitivity!$AJ$1110+IF($C1276=const_one,Sensitivity!$D$1110,const_zero)+IF($D1276=const_one,Sensitivity!$Y$1110,const_zero)+IF($E1276=const_one,Sensitivity!$V$1110,const_zero)+IF($F1276=const_one,Sensitivity!$S$1110,const_zero)+IF($G1276=const_one,Sensitivity!$P$1110,const_zero)+IF($H1276=const_one,Sensitivity!$M$1110,const_zero)+IF($I1276=const_one,Sensitivity!$J$1110,const_zero)</f>
        <v>30108235.7954044</v>
      </c>
      <c r="S1276" s="23" t="b">
        <f aca="false">IF($R1276&gt;const_zero,--($Q1276&gt;option_strike_usd*$R1276),const_zero)</f>
        <v>1</v>
      </c>
      <c r="T1276" s="7" t="n">
        <f aca="false">IF($R1276&gt;const_zero,IF($S1276=const_one,($Q1276+option_strike_usd*pre_f_options_issued)/($R1276+pre_f_options_issued),$Q1276/$R1276),const_zero)</f>
        <v>60.4908530586003</v>
      </c>
      <c r="U1276" s="5" t="n">
        <f aca="false">IF($C1276=const_one,Sensitivity!$D$1110*$T1276,const_zero)</f>
        <v>37474589.2213129</v>
      </c>
      <c r="V1276" s="5" t="n">
        <f aca="false">IF($D1276=const_one,Sensitivity!$Y$1110*$T1276,const_zero)</f>
        <v>369247108.658593</v>
      </c>
      <c r="W1276" s="5" t="n">
        <f aca="false">IF($E1276=const_one,Sensitivity!$V$1110*$T1276,const_zero)</f>
        <v>104371812.209236</v>
      </c>
      <c r="X1276" s="5" t="n">
        <f aca="false">IF($F1276=const_one,Sensitivity!$S$1110*$T1276,const_zero)</f>
        <v>145178047.340641</v>
      </c>
      <c r="Y1276" s="5" t="n">
        <f aca="false">IF($G1276=const_one,Sensitivity!$P$1110*$T1276,const_zero)</f>
        <v>0</v>
      </c>
      <c r="Z1276" s="5" t="n">
        <f aca="false">IF($H1276=const_one,Sensitivity!$M$1110*$T1276,const_zero)</f>
        <v>302454265.293001</v>
      </c>
      <c r="AA1276" s="5" t="n">
        <f aca="false">IF($I1276=const_one,Sensitivity!$J$1110*$T1276,const_zero)</f>
        <v>302454265.293001</v>
      </c>
      <c r="AB1276" s="5" t="n">
        <f aca="false">(Sensitivity!$AE$1110+Sensitivity!$AJ$1110)*$T1276</f>
        <v>15675101.8103118</v>
      </c>
      <c r="AC1276" s="5" t="n">
        <f aca="false">common_rsa_total*$T1276</f>
        <v>544417677.527402</v>
      </c>
      <c r="AD1276" s="5" t="n">
        <f aca="false">IF($S1276=const_one,pre_f_options_issued*($T1276-option_strike_usd),const_zero)</f>
        <v>148727132.646501</v>
      </c>
      <c r="AE1276" s="5" t="n">
        <f aca="false">J1276+U1276</f>
        <v>37474589.2213129</v>
      </c>
      <c r="AF1276" s="5" t="n">
        <f aca="false">K1276+V1276</f>
        <v>369247108.658593</v>
      </c>
      <c r="AG1276" s="5" t="n">
        <f aca="false">L1276+W1276</f>
        <v>104371812.209236</v>
      </c>
      <c r="AH1276" s="5" t="n">
        <f aca="false">M1276+X1276</f>
        <v>145178047.340641</v>
      </c>
      <c r="AI1276" s="5" t="n">
        <f aca="false">N1276+Y1276</f>
        <v>30000000</v>
      </c>
      <c r="AJ1276" s="5" t="n">
        <f aca="false">O1276+Z1276</f>
        <v>302454265.293001</v>
      </c>
      <c r="AK1276" s="5" t="n">
        <f aca="false">P1276+AA1276</f>
        <v>302454265.293001</v>
      </c>
      <c r="AL1276" s="5" t="n">
        <f aca="false">INDEX($AE$1165:$AE$1292,$B1276-$C1276*1+const_one)</f>
        <v>30000000</v>
      </c>
      <c r="AM1276" s="5" t="n">
        <f aca="false">INDEX($AF$1165:$AF$1292,$B1276-$D1276*2+const_one)</f>
        <v>300000000</v>
      </c>
      <c r="AN1276" s="5" t="n">
        <f aca="false">INDEX($AG$1165:$AG$1292,$B1276-$E1276*4+const_one)</f>
        <v>100000000</v>
      </c>
      <c r="AO1276" s="5" t="n">
        <f aca="false">INDEX($AH$1165:$AH$1292,$B1276-$F1276*8+const_one)</f>
        <v>60000000</v>
      </c>
      <c r="AP1276" s="5" t="n">
        <f aca="false">INDEX($AI$1165:$AI$1292,$B1276-$G1276*16+const_one)</f>
        <v>30000000</v>
      </c>
      <c r="AQ1276" s="5" t="n">
        <f aca="false">INDEX($AJ$1165:$AJ$1292,$B1276-$H1276*32+const_one)</f>
        <v>15000000</v>
      </c>
      <c r="AR1276" s="5" t="n">
        <f aca="false">INDEX($AK$1165:$AK$1292,$B1276-$I1276*64+const_one)</f>
        <v>5000000</v>
      </c>
      <c r="AS1276" s="5" t="n">
        <f aca="false">INDEX($AE$1165:$AE$1292,$B1276+(const_one-$C1276)*1+const_one)</f>
        <v>37474589.2213129</v>
      </c>
      <c r="AT1276" s="5" t="n">
        <f aca="false">INDEX($AF$1165:$AF$1292,$B1276+(const_one-$D1276)*2+const_one)</f>
        <v>369247108.658593</v>
      </c>
      <c r="AU1276" s="5" t="n">
        <f aca="false">INDEX($AG$1165:$AG$1292,$B1276+(const_one-$E1276)*4+const_one)</f>
        <v>104371812.209236</v>
      </c>
      <c r="AV1276" s="5" t="n">
        <f aca="false">INDEX($AH$1165:$AH$1292,$B1276+(const_one-$F1276)*8+const_one)</f>
        <v>145178047.340641</v>
      </c>
      <c r="AW1276" s="5" t="n">
        <f aca="false">INDEX($AI$1165:$AI$1292,$B1276+(const_one-$G1276)*16+const_one)</f>
        <v>168710969.971035</v>
      </c>
      <c r="AX1276" s="5" t="n">
        <f aca="false">INDEX($AJ$1165:$AJ$1292,$B1276+(const_one-$H1276)*32+const_one)</f>
        <v>302454265.293001</v>
      </c>
      <c r="AY1276" s="5" t="n">
        <f aca="false">INDEX($AK$1165:$AK$1292,$B1276+(const_one-$I1276)*64+const_one)</f>
        <v>302454265.293001</v>
      </c>
      <c r="AZ1276" s="5" t="n">
        <f aca="false">--($C1276=--(AS1276&gt;AL1276))</f>
        <v>1</v>
      </c>
      <c r="BA1276" s="5" t="n">
        <f aca="false">--($D1276=--(AT1276&gt;AM1276))</f>
        <v>1</v>
      </c>
      <c r="BB1276" s="5" t="n">
        <f aca="false">--($E1276=--(AU1276&gt;AN1276))</f>
        <v>1</v>
      </c>
      <c r="BC1276" s="5" t="n">
        <f aca="false">--($F1276=--(AV1276&gt;AO1276))</f>
        <v>1</v>
      </c>
      <c r="BD1276" s="5" t="n">
        <f aca="false">--($G1276=--(AW1276&gt;AP1276))</f>
        <v>0</v>
      </c>
      <c r="BE1276" s="5" t="n">
        <f aca="false">--($H1276=--(AX1276&gt;AQ1276))</f>
        <v>1</v>
      </c>
      <c r="BF1276" s="5" t="n">
        <f aca="false">--($I1276=--(AY1276&gt;AR1276))</f>
        <v>1</v>
      </c>
      <c r="BG1276" s="5" t="n">
        <f aca="false">SUM(AZ1276:BF1276)</f>
        <v>6</v>
      </c>
      <c r="BH1276" s="5" t="n">
        <f aca="false">SUM(AE1276:AK1276)+AB1276+AC1276+AD1276</f>
        <v>2000000000</v>
      </c>
    </row>
    <row r="1277" customFormat="false" ht="15" hidden="true" customHeight="false" outlineLevel="0" collapsed="false">
      <c r="A1277" s="5" t="n">
        <f aca="false">sensitivity_exit_usd</f>
        <v>2000000000</v>
      </c>
      <c r="B1277" s="2" t="n">
        <f aca="false">ROW()-ROW($B$1165)</f>
        <v>112</v>
      </c>
      <c r="C1277" s="2" t="n">
        <f aca="false">MOD(QUOTIENT($B1277,1),2)</f>
        <v>0</v>
      </c>
      <c r="D1277" s="2" t="n">
        <f aca="false">MOD(QUOTIENT($B1277,2),2)</f>
        <v>0</v>
      </c>
      <c r="E1277" s="2" t="n">
        <f aca="false">MOD(QUOTIENT($B1277,4),2)</f>
        <v>0</v>
      </c>
      <c r="F1277" s="2" t="n">
        <f aca="false">MOD(QUOTIENT($B1277,8),2)</f>
        <v>0</v>
      </c>
      <c r="G1277" s="2" t="n">
        <f aca="false">MOD(QUOTIENT($B1277,16),2)</f>
        <v>1</v>
      </c>
      <c r="H1277" s="2" t="n">
        <f aca="false">MOD(QUOTIENT($B1277,32),2)</f>
        <v>1</v>
      </c>
      <c r="I1277" s="2" t="n">
        <f aca="false">MOD(QUOTIENT($B1277,64),2)</f>
        <v>1</v>
      </c>
      <c r="J1277" s="5" t="n">
        <f aca="false">IF($C1277=const_zero,MIN(class_series_f_invested_usd,MAX(const_zero,$A1277)),const_zero)</f>
        <v>30000000</v>
      </c>
      <c r="K1277" s="5" t="n">
        <f aca="false">IF($D1277=const_zero,MIN(class_series_e_invested_usd,MAX(const_zero,$A1277-SUM($J1277:$J1277))),const_zero)</f>
        <v>300000000</v>
      </c>
      <c r="L1277" s="5" t="n">
        <f aca="false">IF($E1277=const_zero,MIN(class_series_d_invested_usd,MAX(const_zero,$A1277-SUM($J1277:$K1277))),const_zero)</f>
        <v>100000000</v>
      </c>
      <c r="M1277" s="5" t="n">
        <f aca="false">IF($F1277=const_zero,MIN(class_series_c_invested_usd,MAX(const_zero,$A1277-SUM($J1277:$L1277))),const_zero)</f>
        <v>60000000</v>
      </c>
      <c r="N1277" s="5" t="n">
        <f aca="false">IF($G1277=const_zero,MIN(class_series_b_invested_usd,MAX(const_zero,$A1277-SUM($J1277:$M1277))),const_zero)</f>
        <v>0</v>
      </c>
      <c r="O1277" s="5" t="n">
        <f aca="false">IF($H1277=const_zero,MIN(class_series_a_invested_usd,MAX(const_zero,$A1277-SUM($J1277:$N1277))),const_zero)</f>
        <v>0</v>
      </c>
      <c r="P1277" s="5" t="n">
        <f aca="false">IF($I1277=const_zero,MIN(class_seed_invested_usd,MAX(const_zero,$A1277-SUM($J1277:$O1277))),const_zero)</f>
        <v>0</v>
      </c>
      <c r="Q1277" s="5" t="n">
        <f aca="false">MAX(const_zero,$A1277-SUM($J1277:$P1277))</f>
        <v>1510000000</v>
      </c>
      <c r="R1277" s="9" t="n">
        <f aca="false">common_rsa_total+Sensitivity!$AE$1110+Sensitivity!$AJ$1110+IF($C1277=const_one,Sensitivity!$D$1110,const_zero)+IF($D1277=const_one,Sensitivity!$Y$1110,const_zero)+IF($E1277=const_one,Sensitivity!$V$1110,const_zero)+IF($F1277=const_one,Sensitivity!$S$1110,const_zero)+IF($G1277=const_one,Sensitivity!$P$1110,const_zero)+IF($H1277=const_one,Sensitivity!$M$1110,const_zero)+IF($I1277=const_one,Sensitivity!$J$1110,const_zero)</f>
        <v>22259131.7698087</v>
      </c>
      <c r="S1277" s="23" t="b">
        <f aca="false">IF($R1277&gt;const_zero,--($Q1277&gt;option_strike_usd*$R1277),const_zero)</f>
        <v>1</v>
      </c>
      <c r="T1277" s="7" t="n">
        <f aca="false">IF($R1277&gt;const_zero,IF($S1277=const_one,($Q1277+option_strike_usd*pre_f_options_issued)/($R1277+pre_f_options_issued),$Q1277/$R1277),const_zero)</f>
        <v>61.0885718474323</v>
      </c>
      <c r="U1277" s="5" t="n">
        <f aca="false">IF($C1277=const_one,Sensitivity!$D$1110*$T1277,const_zero)</f>
        <v>0</v>
      </c>
      <c r="V1277" s="5" t="n">
        <f aca="false">IF($D1277=const_one,Sensitivity!$Y$1110*$T1277,const_zero)</f>
        <v>0</v>
      </c>
      <c r="W1277" s="5" t="n">
        <f aca="false">IF($E1277=const_one,Sensitivity!$V$1110*$T1277,const_zero)</f>
        <v>0</v>
      </c>
      <c r="X1277" s="5" t="n">
        <f aca="false">IF($F1277=const_one,Sensitivity!$S$1110*$T1277,const_zero)</f>
        <v>0</v>
      </c>
      <c r="Y1277" s="5" t="n">
        <f aca="false">IF($G1277=const_one,Sensitivity!$P$1110*$T1277,const_zero)</f>
        <v>183265715.542297</v>
      </c>
      <c r="Z1277" s="5" t="n">
        <f aca="false">IF($H1277=const_one,Sensitivity!$M$1110*$T1277,const_zero)</f>
        <v>305442859.237161</v>
      </c>
      <c r="AA1277" s="5" t="n">
        <f aca="false">IF($I1277=const_one,Sensitivity!$J$1110*$T1277,const_zero)</f>
        <v>305442859.237161</v>
      </c>
      <c r="AB1277" s="5" t="n">
        <f aca="false">(Sensitivity!$AE$1110+Sensitivity!$AJ$1110)*$T1277</f>
        <v>15829989.7379098</v>
      </c>
      <c r="AC1277" s="5" t="n">
        <f aca="false">common_rsa_total*$T1277</f>
        <v>549797146.62689</v>
      </c>
      <c r="AD1277" s="5" t="n">
        <f aca="false">IF($S1277=const_one,pre_f_options_issued*($T1277-option_strike_usd),const_zero)</f>
        <v>150221429.618581</v>
      </c>
      <c r="AE1277" s="5" t="n">
        <f aca="false">J1277+U1277</f>
        <v>30000000</v>
      </c>
      <c r="AF1277" s="5" t="n">
        <f aca="false">K1277+V1277</f>
        <v>300000000</v>
      </c>
      <c r="AG1277" s="5" t="n">
        <f aca="false">L1277+W1277</f>
        <v>100000000</v>
      </c>
      <c r="AH1277" s="5" t="n">
        <f aca="false">M1277+X1277</f>
        <v>60000000</v>
      </c>
      <c r="AI1277" s="5" t="n">
        <f aca="false">N1277+Y1277</f>
        <v>183265715.542297</v>
      </c>
      <c r="AJ1277" s="5" t="n">
        <f aca="false">O1277+Z1277</f>
        <v>305442859.237161</v>
      </c>
      <c r="AK1277" s="5" t="n">
        <f aca="false">P1277+AA1277</f>
        <v>305442859.237161</v>
      </c>
      <c r="AL1277" s="5" t="n">
        <f aca="false">INDEX($AE$1165:$AE$1292,$B1277-$C1277*1+const_one)</f>
        <v>30000000</v>
      </c>
      <c r="AM1277" s="5" t="n">
        <f aca="false">INDEX($AF$1165:$AF$1292,$B1277-$D1277*2+const_one)</f>
        <v>300000000</v>
      </c>
      <c r="AN1277" s="5" t="n">
        <f aca="false">INDEX($AG$1165:$AG$1292,$B1277-$E1277*4+const_one)</f>
        <v>100000000</v>
      </c>
      <c r="AO1277" s="5" t="n">
        <f aca="false">INDEX($AH$1165:$AH$1292,$B1277-$F1277*8+const_one)</f>
        <v>60000000</v>
      </c>
      <c r="AP1277" s="5" t="n">
        <f aca="false">INDEX($AI$1165:$AI$1292,$B1277-$G1277*16+const_one)</f>
        <v>30000000</v>
      </c>
      <c r="AQ1277" s="5" t="n">
        <f aca="false">INDEX($AJ$1165:$AJ$1292,$B1277-$H1277*32+const_one)</f>
        <v>15000000</v>
      </c>
      <c r="AR1277" s="5" t="n">
        <f aca="false">INDEX($AK$1165:$AK$1292,$B1277-$I1277*64+const_one)</f>
        <v>5000000</v>
      </c>
      <c r="AS1277" s="5" t="n">
        <f aca="false">INDEX($AE$1165:$AE$1292,$B1277+(const_one-$C1277)*1+const_one)</f>
        <v>37653382.5928355</v>
      </c>
      <c r="AT1277" s="5" t="n">
        <f aca="false">INDEX($AF$1165:$AF$1292,$B1277+(const_one-$D1277)*2+const_one)</f>
        <v>358478299.805909</v>
      </c>
      <c r="AU1277" s="5" t="n">
        <f aca="false">INDEX($AG$1165:$AG$1292,$B1277+(const_one-$E1277)*4+const_one)</f>
        <v>105051122.346861</v>
      </c>
      <c r="AV1277" s="5" t="n">
        <f aca="false">INDEX($AH$1165:$AH$1292,$B1277+(const_one-$F1277)*8+const_one)</f>
        <v>138958786.753093</v>
      </c>
      <c r="AW1277" s="5" t="n">
        <f aca="false">INDEX($AI$1165:$AI$1292,$B1277+(const_one-$G1277)*16+const_one)</f>
        <v>183265715.542297</v>
      </c>
      <c r="AX1277" s="5" t="n">
        <f aca="false">INDEX($AJ$1165:$AJ$1292,$B1277+(const_one-$H1277)*32+const_one)</f>
        <v>305442859.237161</v>
      </c>
      <c r="AY1277" s="5" t="n">
        <f aca="false">INDEX($AK$1165:$AK$1292,$B1277+(const_one-$I1277)*64+const_one)</f>
        <v>305442859.237161</v>
      </c>
      <c r="AZ1277" s="5" t="n">
        <f aca="false">--($C1277=--(AS1277&gt;AL1277))</f>
        <v>0</v>
      </c>
      <c r="BA1277" s="5" t="n">
        <f aca="false">--($D1277=--(AT1277&gt;AM1277))</f>
        <v>0</v>
      </c>
      <c r="BB1277" s="5" t="n">
        <f aca="false">--($E1277=--(AU1277&gt;AN1277))</f>
        <v>0</v>
      </c>
      <c r="BC1277" s="5" t="n">
        <f aca="false">--($F1277=--(AV1277&gt;AO1277))</f>
        <v>0</v>
      </c>
      <c r="BD1277" s="5" t="n">
        <f aca="false">--($G1277=--(AW1277&gt;AP1277))</f>
        <v>1</v>
      </c>
      <c r="BE1277" s="5" t="n">
        <f aca="false">--($H1277=--(AX1277&gt;AQ1277))</f>
        <v>1</v>
      </c>
      <c r="BF1277" s="5" t="n">
        <f aca="false">--($I1277=--(AY1277&gt;AR1277))</f>
        <v>1</v>
      </c>
      <c r="BG1277" s="5" t="n">
        <f aca="false">SUM(AZ1277:BF1277)</f>
        <v>3</v>
      </c>
      <c r="BH1277" s="5" t="n">
        <f aca="false">SUM(AE1277:AK1277)+AB1277+AC1277+AD1277</f>
        <v>2000000000</v>
      </c>
    </row>
    <row r="1278" customFormat="false" ht="15" hidden="true" customHeight="false" outlineLevel="0" collapsed="false">
      <c r="A1278" s="5" t="n">
        <f aca="false">sensitivity_exit_usd</f>
        <v>2000000000</v>
      </c>
      <c r="B1278" s="2" t="n">
        <f aca="false">ROW()-ROW($B$1165)</f>
        <v>113</v>
      </c>
      <c r="C1278" s="2" t="n">
        <f aca="false">MOD(QUOTIENT($B1278,1),2)</f>
        <v>1</v>
      </c>
      <c r="D1278" s="2" t="n">
        <f aca="false">MOD(QUOTIENT($B1278,2),2)</f>
        <v>0</v>
      </c>
      <c r="E1278" s="2" t="n">
        <f aca="false">MOD(QUOTIENT($B1278,4),2)</f>
        <v>0</v>
      </c>
      <c r="F1278" s="2" t="n">
        <f aca="false">MOD(QUOTIENT($B1278,8),2)</f>
        <v>0</v>
      </c>
      <c r="G1278" s="2" t="n">
        <f aca="false">MOD(QUOTIENT($B1278,16),2)</f>
        <v>1</v>
      </c>
      <c r="H1278" s="2" t="n">
        <f aca="false">MOD(QUOTIENT($B1278,32),2)</f>
        <v>1</v>
      </c>
      <c r="I1278" s="2" t="n">
        <f aca="false">MOD(QUOTIENT($B1278,64),2)</f>
        <v>1</v>
      </c>
      <c r="J1278" s="5" t="n">
        <f aca="false">IF($C1278=const_zero,MIN(class_series_f_invested_usd,MAX(const_zero,$A1278)),const_zero)</f>
        <v>0</v>
      </c>
      <c r="K1278" s="5" t="n">
        <f aca="false">IF($D1278=const_zero,MIN(class_series_e_invested_usd,MAX(const_zero,$A1278-SUM($J1278:$J1278))),const_zero)</f>
        <v>300000000</v>
      </c>
      <c r="L1278" s="5" t="n">
        <f aca="false">IF($E1278=const_zero,MIN(class_series_d_invested_usd,MAX(const_zero,$A1278-SUM($J1278:$K1278))),const_zero)</f>
        <v>100000000</v>
      </c>
      <c r="M1278" s="5" t="n">
        <f aca="false">IF($F1278=const_zero,MIN(class_series_c_invested_usd,MAX(const_zero,$A1278-SUM($J1278:$L1278))),const_zero)</f>
        <v>60000000</v>
      </c>
      <c r="N1278" s="5" t="n">
        <f aca="false">IF($G1278=const_zero,MIN(class_series_b_invested_usd,MAX(const_zero,$A1278-SUM($J1278:$M1278))),const_zero)</f>
        <v>0</v>
      </c>
      <c r="O1278" s="5" t="n">
        <f aca="false">IF($H1278=const_zero,MIN(class_series_a_invested_usd,MAX(const_zero,$A1278-SUM($J1278:$N1278))),const_zero)</f>
        <v>0</v>
      </c>
      <c r="P1278" s="5" t="n">
        <f aca="false">IF($I1278=const_zero,MIN(class_seed_invested_usd,MAX(const_zero,$A1278-SUM($J1278:$O1278))),const_zero)</f>
        <v>0</v>
      </c>
      <c r="Q1278" s="5" t="n">
        <f aca="false">MAX(const_zero,$A1278-SUM($J1278:$P1278))</f>
        <v>1540000000</v>
      </c>
      <c r="R1278" s="9" t="n">
        <f aca="false">common_rsa_total+Sensitivity!$AE$1110+Sensitivity!$AJ$1110+IF($C1278=const_one,Sensitivity!$D$1110,const_zero)+IF($D1278=const_one,Sensitivity!$Y$1110,const_zero)+IF($E1278=const_one,Sensitivity!$V$1110,const_zero)+IF($F1278=const_one,Sensitivity!$S$1110,const_zero)+IF($G1278=const_one,Sensitivity!$P$1110,const_zero)+IF($H1278=const_one,Sensitivity!$M$1110,const_zero)+IF($I1278=const_one,Sensitivity!$J$1110,const_zero)</f>
        <v>22878640.1306018</v>
      </c>
      <c r="S1278" s="23" t="b">
        <f aca="false">IF($R1278&gt;const_zero,--($Q1278&gt;option_strike_usd*$R1278),const_zero)</f>
        <v>1</v>
      </c>
      <c r="T1278" s="7" t="n">
        <f aca="false">IF($R1278&gt;const_zero,IF($S1278=const_one,($Q1278+option_strike_usd*pre_f_options_issued)/($R1278+pre_f_options_issued),$Q1278/$R1278),const_zero)</f>
        <v>60.7794583185739</v>
      </c>
      <c r="U1278" s="5" t="n">
        <f aca="false">IF($C1278=const_one,Sensitivity!$D$1110*$T1278,const_zero)</f>
        <v>37653382.5928355</v>
      </c>
      <c r="V1278" s="5" t="n">
        <f aca="false">IF($D1278=const_one,Sensitivity!$Y$1110*$T1278,const_zero)</f>
        <v>0</v>
      </c>
      <c r="W1278" s="5" t="n">
        <f aca="false">IF($E1278=const_one,Sensitivity!$V$1110*$T1278,const_zero)</f>
        <v>0</v>
      </c>
      <c r="X1278" s="5" t="n">
        <f aca="false">IF($F1278=const_one,Sensitivity!$S$1110*$T1278,const_zero)</f>
        <v>0</v>
      </c>
      <c r="Y1278" s="5" t="n">
        <f aca="false">IF($G1278=const_one,Sensitivity!$P$1110*$T1278,const_zero)</f>
        <v>182338374.955722</v>
      </c>
      <c r="Z1278" s="5" t="n">
        <f aca="false">IF($H1278=const_one,Sensitivity!$M$1110*$T1278,const_zero)</f>
        <v>303897291.592869</v>
      </c>
      <c r="AA1278" s="5" t="n">
        <f aca="false">IF($I1278=const_one,Sensitivity!$J$1110*$T1278,const_zero)</f>
        <v>303897291.592869</v>
      </c>
      <c r="AB1278" s="5" t="n">
        <f aca="false">(Sensitivity!$AE$1110+Sensitivity!$AJ$1110)*$T1278</f>
        <v>15749888.6021049</v>
      </c>
      <c r="AC1278" s="5" t="n">
        <f aca="false">common_rsa_total*$T1278</f>
        <v>547015124.867165</v>
      </c>
      <c r="AD1278" s="5" t="n">
        <f aca="false">IF($S1278=const_one,pre_f_options_issued*($T1278-option_strike_usd),const_zero)</f>
        <v>149448645.796435</v>
      </c>
      <c r="AE1278" s="5" t="n">
        <f aca="false">J1278+U1278</f>
        <v>37653382.5928355</v>
      </c>
      <c r="AF1278" s="5" t="n">
        <f aca="false">K1278+V1278</f>
        <v>300000000</v>
      </c>
      <c r="AG1278" s="5" t="n">
        <f aca="false">L1278+W1278</f>
        <v>100000000</v>
      </c>
      <c r="AH1278" s="5" t="n">
        <f aca="false">M1278+X1278</f>
        <v>60000000</v>
      </c>
      <c r="AI1278" s="5" t="n">
        <f aca="false">N1278+Y1278</f>
        <v>182338374.955722</v>
      </c>
      <c r="AJ1278" s="5" t="n">
        <f aca="false">O1278+Z1278</f>
        <v>303897291.592869</v>
      </c>
      <c r="AK1278" s="5" t="n">
        <f aca="false">P1278+AA1278</f>
        <v>303897291.592869</v>
      </c>
      <c r="AL1278" s="5" t="n">
        <f aca="false">INDEX($AE$1165:$AE$1292,$B1278-$C1278*1+const_one)</f>
        <v>30000000</v>
      </c>
      <c r="AM1278" s="5" t="n">
        <f aca="false">INDEX($AF$1165:$AF$1292,$B1278-$D1278*2+const_one)</f>
        <v>300000000</v>
      </c>
      <c r="AN1278" s="5" t="n">
        <f aca="false">INDEX($AG$1165:$AG$1292,$B1278-$E1278*4+const_one)</f>
        <v>100000000</v>
      </c>
      <c r="AO1278" s="5" t="n">
        <f aca="false">INDEX($AH$1165:$AH$1292,$B1278-$F1278*8+const_one)</f>
        <v>60000000</v>
      </c>
      <c r="AP1278" s="5" t="n">
        <f aca="false">INDEX($AI$1165:$AI$1292,$B1278-$G1278*16+const_one)</f>
        <v>30000000</v>
      </c>
      <c r="AQ1278" s="5" t="n">
        <f aca="false">INDEX($AJ$1165:$AJ$1292,$B1278-$H1278*32+const_one)</f>
        <v>15000000</v>
      </c>
      <c r="AR1278" s="5" t="n">
        <f aca="false">INDEX($AK$1165:$AK$1292,$B1278-$I1278*64+const_one)</f>
        <v>5000000</v>
      </c>
      <c r="AS1278" s="5" t="n">
        <f aca="false">INDEX($AE$1165:$AE$1292,$B1278+(const_one-$C1278)*1+const_one)</f>
        <v>37653382.5928355</v>
      </c>
      <c r="AT1278" s="5" t="n">
        <f aca="false">INDEX($AF$1165:$AF$1292,$B1278+(const_one-$D1278)*2+const_one)</f>
        <v>357240962.22813</v>
      </c>
      <c r="AU1278" s="5" t="n">
        <f aca="false">INDEX($AG$1165:$AG$1292,$B1278+(const_one-$E1278)*4+const_one)</f>
        <v>104559771.325628</v>
      </c>
      <c r="AV1278" s="5" t="n">
        <f aca="false">INDEX($AH$1165:$AH$1292,$B1278+(const_one-$F1278)*8+const_one)</f>
        <v>138451701.808222</v>
      </c>
      <c r="AW1278" s="5" t="n">
        <f aca="false">INDEX($AI$1165:$AI$1292,$B1278+(const_one-$G1278)*16+const_one)</f>
        <v>182338374.955722</v>
      </c>
      <c r="AX1278" s="5" t="n">
        <f aca="false">INDEX($AJ$1165:$AJ$1292,$B1278+(const_one-$H1278)*32+const_one)</f>
        <v>303897291.592869</v>
      </c>
      <c r="AY1278" s="5" t="n">
        <f aca="false">INDEX($AK$1165:$AK$1292,$B1278+(const_one-$I1278)*64+const_one)</f>
        <v>303897291.592869</v>
      </c>
      <c r="AZ1278" s="5" t="n">
        <f aca="false">--($C1278=--(AS1278&gt;AL1278))</f>
        <v>1</v>
      </c>
      <c r="BA1278" s="5" t="n">
        <f aca="false">--($D1278=--(AT1278&gt;AM1278))</f>
        <v>0</v>
      </c>
      <c r="BB1278" s="5" t="n">
        <f aca="false">--($E1278=--(AU1278&gt;AN1278))</f>
        <v>0</v>
      </c>
      <c r="BC1278" s="5" t="n">
        <f aca="false">--($F1278=--(AV1278&gt;AO1278))</f>
        <v>0</v>
      </c>
      <c r="BD1278" s="5" t="n">
        <f aca="false">--($G1278=--(AW1278&gt;AP1278))</f>
        <v>1</v>
      </c>
      <c r="BE1278" s="5" t="n">
        <f aca="false">--($H1278=--(AX1278&gt;AQ1278))</f>
        <v>1</v>
      </c>
      <c r="BF1278" s="5" t="n">
        <f aca="false">--($I1278=--(AY1278&gt;AR1278))</f>
        <v>1</v>
      </c>
      <c r="BG1278" s="5" t="n">
        <f aca="false">SUM(AZ1278:BF1278)</f>
        <v>4</v>
      </c>
      <c r="BH1278" s="5" t="n">
        <f aca="false">SUM(AE1278:AK1278)+AB1278+AC1278+AD1278</f>
        <v>2000000000</v>
      </c>
    </row>
    <row r="1279" customFormat="false" ht="15" hidden="true" customHeight="false" outlineLevel="0" collapsed="false">
      <c r="A1279" s="5" t="n">
        <f aca="false">sensitivity_exit_usd</f>
        <v>2000000000</v>
      </c>
      <c r="B1279" s="2" t="n">
        <f aca="false">ROW()-ROW($B$1165)</f>
        <v>114</v>
      </c>
      <c r="C1279" s="2" t="n">
        <f aca="false">MOD(QUOTIENT($B1279,1),2)</f>
        <v>0</v>
      </c>
      <c r="D1279" s="2" t="n">
        <f aca="false">MOD(QUOTIENT($B1279,2),2)</f>
        <v>1</v>
      </c>
      <c r="E1279" s="2" t="n">
        <f aca="false">MOD(QUOTIENT($B1279,4),2)</f>
        <v>0</v>
      </c>
      <c r="F1279" s="2" t="n">
        <f aca="false">MOD(QUOTIENT($B1279,8),2)</f>
        <v>0</v>
      </c>
      <c r="G1279" s="2" t="n">
        <f aca="false">MOD(QUOTIENT($B1279,16),2)</f>
        <v>1</v>
      </c>
      <c r="H1279" s="2" t="n">
        <f aca="false">MOD(QUOTIENT($B1279,32),2)</f>
        <v>1</v>
      </c>
      <c r="I1279" s="2" t="n">
        <f aca="false">MOD(QUOTIENT($B1279,64),2)</f>
        <v>1</v>
      </c>
      <c r="J1279" s="5" t="n">
        <f aca="false">IF($C1279=const_zero,MIN(class_series_f_invested_usd,MAX(const_zero,$A1279)),const_zero)</f>
        <v>30000000</v>
      </c>
      <c r="K1279" s="5" t="n">
        <f aca="false">IF($D1279=const_zero,MIN(class_series_e_invested_usd,MAX(const_zero,$A1279-SUM($J1279:$J1279))),const_zero)</f>
        <v>0</v>
      </c>
      <c r="L1279" s="5" t="n">
        <f aca="false">IF($E1279=const_zero,MIN(class_series_d_invested_usd,MAX(const_zero,$A1279-SUM($J1279:$K1279))),const_zero)</f>
        <v>100000000</v>
      </c>
      <c r="M1279" s="5" t="n">
        <f aca="false">IF($F1279=const_zero,MIN(class_series_c_invested_usd,MAX(const_zero,$A1279-SUM($J1279:$L1279))),const_zero)</f>
        <v>60000000</v>
      </c>
      <c r="N1279" s="5" t="n">
        <f aca="false">IF($G1279=const_zero,MIN(class_series_b_invested_usd,MAX(const_zero,$A1279-SUM($J1279:$M1279))),const_zero)</f>
        <v>0</v>
      </c>
      <c r="O1279" s="5" t="n">
        <f aca="false">IF($H1279=const_zero,MIN(class_series_a_invested_usd,MAX(const_zero,$A1279-SUM($J1279:$N1279))),const_zero)</f>
        <v>0</v>
      </c>
      <c r="P1279" s="5" t="n">
        <f aca="false">IF($I1279=const_zero,MIN(class_seed_invested_usd,MAX(const_zero,$A1279-SUM($J1279:$O1279))),const_zero)</f>
        <v>0</v>
      </c>
      <c r="Q1279" s="5" t="n">
        <f aca="false">MAX(const_zero,$A1279-SUM($J1279:$P1279))</f>
        <v>1810000000</v>
      </c>
      <c r="R1279" s="9" t="n">
        <f aca="false">common_rsa_total+Sensitivity!$AE$1110+Sensitivity!$AJ$1110+IF($C1279=const_one,Sensitivity!$D$1110,const_zero)+IF($D1279=const_one,Sensitivity!$Y$1110,const_zero)+IF($E1279=const_one,Sensitivity!$V$1110,const_zero)+IF($F1279=const_one,Sensitivity!$S$1110,const_zero)+IF($G1279=const_one,Sensitivity!$P$1110,const_zero)+IF($H1279=const_one,Sensitivity!$M$1110,const_zero)+IF($I1279=const_one,Sensitivity!$J$1110,const_zero)</f>
        <v>28363312.6498648</v>
      </c>
      <c r="S1279" s="23" t="b">
        <f aca="false">IF($R1279&gt;const_zero,--($Q1279&gt;option_strike_usd*$R1279),const_zero)</f>
        <v>1</v>
      </c>
      <c r="T1279" s="7" t="n">
        <f aca="false">IF($R1279&gt;const_zero,IF($S1279=const_one,($Q1279+option_strike_usd*pre_f_options_issued)/($R1279+pre_f_options_issued),$Q1279/$R1279),const_zero)</f>
        <v>58.7266837025007</v>
      </c>
      <c r="U1279" s="5" t="n">
        <f aca="false">IF($C1279=const_one,Sensitivity!$D$1110*$T1279,const_zero)</f>
        <v>0</v>
      </c>
      <c r="V1279" s="5" t="n">
        <f aca="false">IF($D1279=const_one,Sensitivity!$Y$1110*$T1279,const_zero)</f>
        <v>358478299.805909</v>
      </c>
      <c r="W1279" s="5" t="n">
        <f aca="false">IF($E1279=const_one,Sensitivity!$V$1110*$T1279,const_zero)</f>
        <v>0</v>
      </c>
      <c r="X1279" s="5" t="n">
        <f aca="false">IF($F1279=const_one,Sensitivity!$S$1110*$T1279,const_zero)</f>
        <v>0</v>
      </c>
      <c r="Y1279" s="5" t="n">
        <f aca="false">IF($G1279=const_one,Sensitivity!$P$1110*$T1279,const_zero)</f>
        <v>176180051.107502</v>
      </c>
      <c r="Z1279" s="5" t="n">
        <f aca="false">IF($H1279=const_one,Sensitivity!$M$1110*$T1279,const_zero)</f>
        <v>293633418.512504</v>
      </c>
      <c r="AA1279" s="5" t="n">
        <f aca="false">IF($I1279=const_one,Sensitivity!$J$1110*$T1279,const_zero)</f>
        <v>293633418.512504</v>
      </c>
      <c r="AB1279" s="5" t="n">
        <f aca="false">(Sensitivity!$AE$1110+Sensitivity!$AJ$1110)*$T1279</f>
        <v>15217949.4828235</v>
      </c>
      <c r="AC1279" s="5" t="n">
        <f aca="false">common_rsa_total*$T1279</f>
        <v>528540153.322506</v>
      </c>
      <c r="AD1279" s="5" t="n">
        <f aca="false">IF($S1279=const_one,pre_f_options_issued*($T1279-option_strike_usd),const_zero)</f>
        <v>144316709.256252</v>
      </c>
      <c r="AE1279" s="5" t="n">
        <f aca="false">J1279+U1279</f>
        <v>30000000</v>
      </c>
      <c r="AF1279" s="5" t="n">
        <f aca="false">K1279+V1279</f>
        <v>358478299.805909</v>
      </c>
      <c r="AG1279" s="5" t="n">
        <f aca="false">L1279+W1279</f>
        <v>100000000</v>
      </c>
      <c r="AH1279" s="5" t="n">
        <f aca="false">M1279+X1279</f>
        <v>60000000</v>
      </c>
      <c r="AI1279" s="5" t="n">
        <f aca="false">N1279+Y1279</f>
        <v>176180051.107502</v>
      </c>
      <c r="AJ1279" s="5" t="n">
        <f aca="false">O1279+Z1279</f>
        <v>293633418.512504</v>
      </c>
      <c r="AK1279" s="5" t="n">
        <f aca="false">P1279+AA1279</f>
        <v>293633418.512504</v>
      </c>
      <c r="AL1279" s="5" t="n">
        <f aca="false">INDEX($AE$1165:$AE$1292,$B1279-$C1279*1+const_one)</f>
        <v>30000000</v>
      </c>
      <c r="AM1279" s="5" t="n">
        <f aca="false">INDEX($AF$1165:$AF$1292,$B1279-$D1279*2+const_one)</f>
        <v>300000000</v>
      </c>
      <c r="AN1279" s="5" t="n">
        <f aca="false">INDEX($AG$1165:$AG$1292,$B1279-$E1279*4+const_one)</f>
        <v>100000000</v>
      </c>
      <c r="AO1279" s="5" t="n">
        <f aca="false">INDEX($AH$1165:$AH$1292,$B1279-$F1279*8+const_one)</f>
        <v>60000000</v>
      </c>
      <c r="AP1279" s="5" t="n">
        <f aca="false">INDEX($AI$1165:$AI$1292,$B1279-$G1279*16+const_one)</f>
        <v>30000000</v>
      </c>
      <c r="AQ1279" s="5" t="n">
        <f aca="false">INDEX($AJ$1165:$AJ$1292,$B1279-$H1279*32+const_one)</f>
        <v>15000000</v>
      </c>
      <c r="AR1279" s="5" t="n">
        <f aca="false">INDEX($AK$1165:$AK$1292,$B1279-$I1279*64+const_one)</f>
        <v>5000000</v>
      </c>
      <c r="AS1279" s="5" t="n">
        <f aca="false">INDEX($AE$1165:$AE$1292,$B1279+(const_one-$C1279)*1+const_one)</f>
        <v>36256095.1693296</v>
      </c>
      <c r="AT1279" s="5" t="n">
        <f aca="false">INDEX($AF$1165:$AF$1292,$B1279+(const_one-$D1279)*2+const_one)</f>
        <v>358478299.805909</v>
      </c>
      <c r="AU1279" s="5" t="n">
        <f aca="false">INDEX($AG$1165:$AG$1292,$B1279+(const_one-$E1279)*4+const_one)</f>
        <v>101257583.084481</v>
      </c>
      <c r="AV1279" s="5" t="n">
        <f aca="false">INDEX($AH$1165:$AH$1292,$B1279+(const_one-$F1279)*8+const_one)</f>
        <v>135103801.816271</v>
      </c>
      <c r="AW1279" s="5" t="n">
        <f aca="false">INDEX($AI$1165:$AI$1292,$B1279+(const_one-$G1279)*16+const_one)</f>
        <v>176180051.107502</v>
      </c>
      <c r="AX1279" s="5" t="n">
        <f aca="false">INDEX($AJ$1165:$AJ$1292,$B1279+(const_one-$H1279)*32+const_one)</f>
        <v>293633418.512504</v>
      </c>
      <c r="AY1279" s="5" t="n">
        <f aca="false">INDEX($AK$1165:$AK$1292,$B1279+(const_one-$I1279)*64+const_one)</f>
        <v>293633418.512504</v>
      </c>
      <c r="AZ1279" s="5" t="n">
        <f aca="false">--($C1279=--(AS1279&gt;AL1279))</f>
        <v>0</v>
      </c>
      <c r="BA1279" s="5" t="n">
        <f aca="false">--($D1279=--(AT1279&gt;AM1279))</f>
        <v>1</v>
      </c>
      <c r="BB1279" s="5" t="n">
        <f aca="false">--($E1279=--(AU1279&gt;AN1279))</f>
        <v>0</v>
      </c>
      <c r="BC1279" s="5" t="n">
        <f aca="false">--($F1279=--(AV1279&gt;AO1279))</f>
        <v>0</v>
      </c>
      <c r="BD1279" s="5" t="n">
        <f aca="false">--($G1279=--(AW1279&gt;AP1279))</f>
        <v>1</v>
      </c>
      <c r="BE1279" s="5" t="n">
        <f aca="false">--($H1279=--(AX1279&gt;AQ1279))</f>
        <v>1</v>
      </c>
      <c r="BF1279" s="5" t="n">
        <f aca="false">--($I1279=--(AY1279&gt;AR1279))</f>
        <v>1</v>
      </c>
      <c r="BG1279" s="5" t="n">
        <f aca="false">SUM(AZ1279:BF1279)</f>
        <v>4</v>
      </c>
      <c r="BH1279" s="5" t="n">
        <f aca="false">SUM(AE1279:AK1279)+AB1279+AC1279+AD1279</f>
        <v>2000000000</v>
      </c>
    </row>
    <row r="1280" customFormat="false" ht="15" hidden="true" customHeight="false" outlineLevel="0" collapsed="false">
      <c r="A1280" s="5" t="n">
        <f aca="false">sensitivity_exit_usd</f>
        <v>2000000000</v>
      </c>
      <c r="B1280" s="2" t="n">
        <f aca="false">ROW()-ROW($B$1165)</f>
        <v>115</v>
      </c>
      <c r="C1280" s="2" t="n">
        <f aca="false">MOD(QUOTIENT($B1280,1),2)</f>
        <v>1</v>
      </c>
      <c r="D1280" s="2" t="n">
        <f aca="false">MOD(QUOTIENT($B1280,2),2)</f>
        <v>1</v>
      </c>
      <c r="E1280" s="2" t="n">
        <f aca="false">MOD(QUOTIENT($B1280,4),2)</f>
        <v>0</v>
      </c>
      <c r="F1280" s="2" t="n">
        <f aca="false">MOD(QUOTIENT($B1280,8),2)</f>
        <v>0</v>
      </c>
      <c r="G1280" s="2" t="n">
        <f aca="false">MOD(QUOTIENT($B1280,16),2)</f>
        <v>1</v>
      </c>
      <c r="H1280" s="2" t="n">
        <f aca="false">MOD(QUOTIENT($B1280,32),2)</f>
        <v>1</v>
      </c>
      <c r="I1280" s="2" t="n">
        <f aca="false">MOD(QUOTIENT($B1280,64),2)</f>
        <v>1</v>
      </c>
      <c r="J1280" s="5" t="n">
        <f aca="false">IF($C1280=const_zero,MIN(class_series_f_invested_usd,MAX(const_zero,$A1280)),const_zero)</f>
        <v>0</v>
      </c>
      <c r="K1280" s="5" t="n">
        <f aca="false">IF($D1280=const_zero,MIN(class_series_e_invested_usd,MAX(const_zero,$A1280-SUM($J1280:$J1280))),const_zero)</f>
        <v>0</v>
      </c>
      <c r="L1280" s="5" t="n">
        <f aca="false">IF($E1280=const_zero,MIN(class_series_d_invested_usd,MAX(const_zero,$A1280-SUM($J1280:$K1280))),const_zero)</f>
        <v>100000000</v>
      </c>
      <c r="M1280" s="5" t="n">
        <f aca="false">IF($F1280=const_zero,MIN(class_series_c_invested_usd,MAX(const_zero,$A1280-SUM($J1280:$L1280))),const_zero)</f>
        <v>60000000</v>
      </c>
      <c r="N1280" s="5" t="n">
        <f aca="false">IF($G1280=const_zero,MIN(class_series_b_invested_usd,MAX(const_zero,$A1280-SUM($J1280:$M1280))),const_zero)</f>
        <v>0</v>
      </c>
      <c r="O1280" s="5" t="n">
        <f aca="false">IF($H1280=const_zero,MIN(class_series_a_invested_usd,MAX(const_zero,$A1280-SUM($J1280:$N1280))),const_zero)</f>
        <v>0</v>
      </c>
      <c r="P1280" s="5" t="n">
        <f aca="false">IF($I1280=const_zero,MIN(class_seed_invested_usd,MAX(const_zero,$A1280-SUM($J1280:$O1280))),const_zero)</f>
        <v>0</v>
      </c>
      <c r="Q1280" s="5" t="n">
        <f aca="false">MAX(const_zero,$A1280-SUM($J1280:$P1280))</f>
        <v>1840000000</v>
      </c>
      <c r="R1280" s="9" t="n">
        <f aca="false">common_rsa_total+Sensitivity!$AE$1110+Sensitivity!$AJ$1110+IF($C1280=const_one,Sensitivity!$D$1110,const_zero)+IF($D1280=const_one,Sensitivity!$Y$1110,const_zero)+IF($E1280=const_one,Sensitivity!$V$1110,const_zero)+IF($F1280=const_one,Sensitivity!$S$1110,const_zero)+IF($G1280=const_one,Sensitivity!$P$1110,const_zero)+IF($H1280=const_one,Sensitivity!$M$1110,const_zero)+IF($I1280=const_one,Sensitivity!$J$1110,const_zero)</f>
        <v>28982821.010658</v>
      </c>
      <c r="S1280" s="23" t="b">
        <f aca="false">IF($R1280&gt;const_zero,--($Q1280&gt;option_strike_usd*$R1280),const_zero)</f>
        <v>1</v>
      </c>
      <c r="T1280" s="7" t="n">
        <f aca="false">IF($R1280&gt;const_zero,IF($S1280=const_one,($Q1280+option_strike_usd*pre_f_options_issued)/($R1280+pre_f_options_issued),$Q1280/$R1280),const_zero)</f>
        <v>58.5239804074817</v>
      </c>
      <c r="U1280" s="5" t="n">
        <f aca="false">IF($C1280=const_one,Sensitivity!$D$1110*$T1280,const_zero)</f>
        <v>36256095.1693296</v>
      </c>
      <c r="V1280" s="5" t="n">
        <f aca="false">IF($D1280=const_one,Sensitivity!$Y$1110*$T1280,const_zero)</f>
        <v>357240962.22813</v>
      </c>
      <c r="W1280" s="5" t="n">
        <f aca="false">IF($E1280=const_one,Sensitivity!$V$1110*$T1280,const_zero)</f>
        <v>0</v>
      </c>
      <c r="X1280" s="5" t="n">
        <f aca="false">IF($F1280=const_one,Sensitivity!$S$1110*$T1280,const_zero)</f>
        <v>0</v>
      </c>
      <c r="Y1280" s="5" t="n">
        <f aca="false">IF($G1280=const_one,Sensitivity!$P$1110*$T1280,const_zero)</f>
        <v>175571941.222445</v>
      </c>
      <c r="Z1280" s="5" t="n">
        <f aca="false">IF($H1280=const_one,Sensitivity!$M$1110*$T1280,const_zero)</f>
        <v>292619902.037409</v>
      </c>
      <c r="AA1280" s="5" t="n">
        <f aca="false">IF($I1280=const_one,Sensitivity!$J$1110*$T1280,const_zero)</f>
        <v>292619902.037409</v>
      </c>
      <c r="AB1280" s="5" t="n">
        <f aca="false">(Sensitivity!$AE$1110+Sensitivity!$AJ$1110)*$T1280</f>
        <v>15165422.6192392</v>
      </c>
      <c r="AC1280" s="5" t="n">
        <f aca="false">common_rsa_total*$T1280</f>
        <v>526715823.667335</v>
      </c>
      <c r="AD1280" s="5" t="n">
        <f aca="false">IF($S1280=const_one,pre_f_options_issued*($T1280-option_strike_usd),const_zero)</f>
        <v>143809951.018704</v>
      </c>
      <c r="AE1280" s="5" t="n">
        <f aca="false">J1280+U1280</f>
        <v>36256095.1693296</v>
      </c>
      <c r="AF1280" s="5" t="n">
        <f aca="false">K1280+V1280</f>
        <v>357240962.22813</v>
      </c>
      <c r="AG1280" s="5" t="n">
        <f aca="false">L1280+W1280</f>
        <v>100000000</v>
      </c>
      <c r="AH1280" s="5" t="n">
        <f aca="false">M1280+X1280</f>
        <v>60000000</v>
      </c>
      <c r="AI1280" s="5" t="n">
        <f aca="false">N1280+Y1280</f>
        <v>175571941.222445</v>
      </c>
      <c r="AJ1280" s="5" t="n">
        <f aca="false">O1280+Z1280</f>
        <v>292619902.037409</v>
      </c>
      <c r="AK1280" s="5" t="n">
        <f aca="false">P1280+AA1280</f>
        <v>292619902.037409</v>
      </c>
      <c r="AL1280" s="5" t="n">
        <f aca="false">INDEX($AE$1165:$AE$1292,$B1280-$C1280*1+const_one)</f>
        <v>30000000</v>
      </c>
      <c r="AM1280" s="5" t="n">
        <f aca="false">INDEX($AF$1165:$AF$1292,$B1280-$D1280*2+const_one)</f>
        <v>300000000</v>
      </c>
      <c r="AN1280" s="5" t="n">
        <f aca="false">INDEX($AG$1165:$AG$1292,$B1280-$E1280*4+const_one)</f>
        <v>100000000</v>
      </c>
      <c r="AO1280" s="5" t="n">
        <f aca="false">INDEX($AH$1165:$AH$1292,$B1280-$F1280*8+const_one)</f>
        <v>60000000</v>
      </c>
      <c r="AP1280" s="5" t="n">
        <f aca="false">INDEX($AI$1165:$AI$1292,$B1280-$G1280*16+const_one)</f>
        <v>30000000</v>
      </c>
      <c r="AQ1280" s="5" t="n">
        <f aca="false">INDEX($AJ$1165:$AJ$1292,$B1280-$H1280*32+const_one)</f>
        <v>15000000</v>
      </c>
      <c r="AR1280" s="5" t="n">
        <f aca="false">INDEX($AK$1165:$AK$1292,$B1280-$I1280*64+const_one)</f>
        <v>5000000</v>
      </c>
      <c r="AS1280" s="5" t="n">
        <f aca="false">INDEX($AE$1165:$AE$1292,$B1280+(const_one-$C1280)*1+const_one)</f>
        <v>36256095.1693296</v>
      </c>
      <c r="AT1280" s="5" t="n">
        <f aca="false">INDEX($AF$1165:$AF$1292,$B1280+(const_one-$D1280)*2+const_one)</f>
        <v>357240962.22813</v>
      </c>
      <c r="AU1280" s="5" t="n">
        <f aca="false">INDEX($AG$1165:$AG$1292,$B1280+(const_one-$E1280)*4+const_one)</f>
        <v>100927319.355937</v>
      </c>
      <c r="AV1280" s="5" t="n">
        <f aca="false">INDEX($AH$1165:$AH$1292,$B1280+(const_one-$F1280)*8+const_one)</f>
        <v>134758555.03778</v>
      </c>
      <c r="AW1280" s="5" t="n">
        <f aca="false">INDEX($AI$1165:$AI$1292,$B1280+(const_one-$G1280)*16+const_one)</f>
        <v>175571941.222445</v>
      </c>
      <c r="AX1280" s="5" t="n">
        <f aca="false">INDEX($AJ$1165:$AJ$1292,$B1280+(const_one-$H1280)*32+const_one)</f>
        <v>292619902.037409</v>
      </c>
      <c r="AY1280" s="5" t="n">
        <f aca="false">INDEX($AK$1165:$AK$1292,$B1280+(const_one-$I1280)*64+const_one)</f>
        <v>292619902.037409</v>
      </c>
      <c r="AZ1280" s="5" t="n">
        <f aca="false">--($C1280=--(AS1280&gt;AL1280))</f>
        <v>1</v>
      </c>
      <c r="BA1280" s="5" t="n">
        <f aca="false">--($D1280=--(AT1280&gt;AM1280))</f>
        <v>1</v>
      </c>
      <c r="BB1280" s="5" t="n">
        <f aca="false">--($E1280=--(AU1280&gt;AN1280))</f>
        <v>0</v>
      </c>
      <c r="BC1280" s="5" t="n">
        <f aca="false">--($F1280=--(AV1280&gt;AO1280))</f>
        <v>0</v>
      </c>
      <c r="BD1280" s="5" t="n">
        <f aca="false">--($G1280=--(AW1280&gt;AP1280))</f>
        <v>1</v>
      </c>
      <c r="BE1280" s="5" t="n">
        <f aca="false">--($H1280=--(AX1280&gt;AQ1280))</f>
        <v>1</v>
      </c>
      <c r="BF1280" s="5" t="n">
        <f aca="false">--($I1280=--(AY1280&gt;AR1280))</f>
        <v>1</v>
      </c>
      <c r="BG1280" s="5" t="n">
        <f aca="false">SUM(AZ1280:BF1280)</f>
        <v>5</v>
      </c>
      <c r="BH1280" s="5" t="n">
        <f aca="false">SUM(AE1280:AK1280)+AB1280+AC1280+AD1280</f>
        <v>2000000000</v>
      </c>
    </row>
    <row r="1281" customFormat="false" ht="15" hidden="true" customHeight="false" outlineLevel="0" collapsed="false">
      <c r="A1281" s="5" t="n">
        <f aca="false">sensitivity_exit_usd</f>
        <v>2000000000</v>
      </c>
      <c r="B1281" s="2" t="n">
        <f aca="false">ROW()-ROW($B$1165)</f>
        <v>116</v>
      </c>
      <c r="C1281" s="2" t="n">
        <f aca="false">MOD(QUOTIENT($B1281,1),2)</f>
        <v>0</v>
      </c>
      <c r="D1281" s="2" t="n">
        <f aca="false">MOD(QUOTIENT($B1281,2),2)</f>
        <v>0</v>
      </c>
      <c r="E1281" s="2" t="n">
        <f aca="false">MOD(QUOTIENT($B1281,4),2)</f>
        <v>1</v>
      </c>
      <c r="F1281" s="2" t="n">
        <f aca="false">MOD(QUOTIENT($B1281,8),2)</f>
        <v>0</v>
      </c>
      <c r="G1281" s="2" t="n">
        <f aca="false">MOD(QUOTIENT($B1281,16),2)</f>
        <v>1</v>
      </c>
      <c r="H1281" s="2" t="n">
        <f aca="false">MOD(QUOTIENT($B1281,32),2)</f>
        <v>1</v>
      </c>
      <c r="I1281" s="2" t="n">
        <f aca="false">MOD(QUOTIENT($B1281,64),2)</f>
        <v>1</v>
      </c>
      <c r="J1281" s="5" t="n">
        <f aca="false">IF($C1281=const_zero,MIN(class_series_f_invested_usd,MAX(const_zero,$A1281)),const_zero)</f>
        <v>30000000</v>
      </c>
      <c r="K1281" s="5" t="n">
        <f aca="false">IF($D1281=const_zero,MIN(class_series_e_invested_usd,MAX(const_zero,$A1281-SUM($J1281:$J1281))),const_zero)</f>
        <v>300000000</v>
      </c>
      <c r="L1281" s="5" t="n">
        <f aca="false">IF($E1281=const_zero,MIN(class_series_d_invested_usd,MAX(const_zero,$A1281-SUM($J1281:$K1281))),const_zero)</f>
        <v>0</v>
      </c>
      <c r="M1281" s="5" t="n">
        <f aca="false">IF($F1281=const_zero,MIN(class_series_c_invested_usd,MAX(const_zero,$A1281-SUM($J1281:$L1281))),const_zero)</f>
        <v>60000000</v>
      </c>
      <c r="N1281" s="5" t="n">
        <f aca="false">IF($G1281=const_zero,MIN(class_series_b_invested_usd,MAX(const_zero,$A1281-SUM($J1281:$M1281))),const_zero)</f>
        <v>0</v>
      </c>
      <c r="O1281" s="5" t="n">
        <f aca="false">IF($H1281=const_zero,MIN(class_series_a_invested_usd,MAX(const_zero,$A1281-SUM($J1281:$N1281))),const_zero)</f>
        <v>0</v>
      </c>
      <c r="P1281" s="5" t="n">
        <f aca="false">IF($I1281=const_zero,MIN(class_seed_invested_usd,MAX(const_zero,$A1281-SUM($J1281:$O1281))),const_zero)</f>
        <v>0</v>
      </c>
      <c r="Q1281" s="5" t="n">
        <f aca="false">MAX(const_zero,$A1281-SUM($J1281:$P1281))</f>
        <v>1610000000</v>
      </c>
      <c r="R1281" s="9" t="n">
        <f aca="false">common_rsa_total+Sensitivity!$AE$1110+Sensitivity!$AJ$1110+IF($C1281=const_one,Sensitivity!$D$1110,const_zero)+IF($D1281=const_one,Sensitivity!$Y$1110,const_zero)+IF($E1281=const_one,Sensitivity!$V$1110,const_zero)+IF($F1281=const_one,Sensitivity!$S$1110,const_zero)+IF($G1281=const_one,Sensitivity!$P$1110,const_zero)+IF($H1281=const_one,Sensitivity!$M$1110,const_zero)+IF($I1281=const_one,Sensitivity!$J$1110,const_zero)</f>
        <v>23984546.5545552</v>
      </c>
      <c r="S1281" s="23" t="b">
        <f aca="false">IF($R1281&gt;const_zero,--($Q1281&gt;option_strike_usd*$R1281),const_zero)</f>
        <v>1</v>
      </c>
      <c r="T1281" s="7" t="n">
        <f aca="false">IF($R1281&gt;const_zero,IF($S1281=const_one,($Q1281+option_strike_usd*pre_f_options_issued)/($R1281+pre_f_options_issued),$Q1281/$R1281),const_zero)</f>
        <v>60.8845613678314</v>
      </c>
      <c r="U1281" s="5" t="n">
        <f aca="false">IF($C1281=const_one,Sensitivity!$D$1110*$T1281,const_zero)</f>
        <v>0</v>
      </c>
      <c r="V1281" s="5" t="n">
        <f aca="false">IF($D1281=const_one,Sensitivity!$Y$1110*$T1281,const_zero)</f>
        <v>0</v>
      </c>
      <c r="W1281" s="5" t="n">
        <f aca="false">IF($E1281=const_one,Sensitivity!$V$1110*$T1281,const_zero)</f>
        <v>105051122.346861</v>
      </c>
      <c r="X1281" s="5" t="n">
        <f aca="false">IF($F1281=const_one,Sensitivity!$S$1110*$T1281,const_zero)</f>
        <v>0</v>
      </c>
      <c r="Y1281" s="5" t="n">
        <f aca="false">IF($G1281=const_one,Sensitivity!$P$1110*$T1281,const_zero)</f>
        <v>182653684.103494</v>
      </c>
      <c r="Z1281" s="5" t="n">
        <f aca="false">IF($H1281=const_one,Sensitivity!$M$1110*$T1281,const_zero)</f>
        <v>304422806.839157</v>
      </c>
      <c r="AA1281" s="5" t="n">
        <f aca="false">IF($I1281=const_one,Sensitivity!$J$1110*$T1281,const_zero)</f>
        <v>304422806.839157</v>
      </c>
      <c r="AB1281" s="5" t="n">
        <f aca="false">(Sensitivity!$AE$1110+Sensitivity!$AJ$1110)*$T1281</f>
        <v>15777124.1412713</v>
      </c>
      <c r="AC1281" s="5" t="n">
        <f aca="false">common_rsa_total*$T1281</f>
        <v>547961052.310482</v>
      </c>
      <c r="AD1281" s="5" t="n">
        <f aca="false">IF($S1281=const_one,pre_f_options_issued*($T1281-option_strike_usd),const_zero)</f>
        <v>149711403.419578</v>
      </c>
      <c r="AE1281" s="5" t="n">
        <f aca="false">J1281+U1281</f>
        <v>30000000</v>
      </c>
      <c r="AF1281" s="5" t="n">
        <f aca="false">K1281+V1281</f>
        <v>300000000</v>
      </c>
      <c r="AG1281" s="5" t="n">
        <f aca="false">L1281+W1281</f>
        <v>105051122.346861</v>
      </c>
      <c r="AH1281" s="5" t="n">
        <f aca="false">M1281+X1281</f>
        <v>60000000</v>
      </c>
      <c r="AI1281" s="5" t="n">
        <f aca="false">N1281+Y1281</f>
        <v>182653684.103494</v>
      </c>
      <c r="AJ1281" s="5" t="n">
        <f aca="false">O1281+Z1281</f>
        <v>304422806.839157</v>
      </c>
      <c r="AK1281" s="5" t="n">
        <f aca="false">P1281+AA1281</f>
        <v>304422806.839157</v>
      </c>
      <c r="AL1281" s="5" t="n">
        <f aca="false">INDEX($AE$1165:$AE$1292,$B1281-$C1281*1+const_one)</f>
        <v>30000000</v>
      </c>
      <c r="AM1281" s="5" t="n">
        <f aca="false">INDEX($AF$1165:$AF$1292,$B1281-$D1281*2+const_one)</f>
        <v>300000000</v>
      </c>
      <c r="AN1281" s="5" t="n">
        <f aca="false">INDEX($AG$1165:$AG$1292,$B1281-$E1281*4+const_one)</f>
        <v>100000000</v>
      </c>
      <c r="AO1281" s="5" t="n">
        <f aca="false">INDEX($AH$1165:$AH$1292,$B1281-$F1281*8+const_one)</f>
        <v>60000000</v>
      </c>
      <c r="AP1281" s="5" t="n">
        <f aca="false">INDEX($AI$1165:$AI$1292,$B1281-$G1281*16+const_one)</f>
        <v>30000000</v>
      </c>
      <c r="AQ1281" s="5" t="n">
        <f aca="false">INDEX($AJ$1165:$AJ$1292,$B1281-$H1281*32+const_one)</f>
        <v>15000000</v>
      </c>
      <c r="AR1281" s="5" t="n">
        <f aca="false">INDEX($AK$1165:$AK$1292,$B1281-$I1281*64+const_one)</f>
        <v>5000000</v>
      </c>
      <c r="AS1281" s="5" t="n">
        <f aca="false">INDEX($AE$1165:$AE$1292,$B1281+(const_one-$C1281)*1+const_one)</f>
        <v>37542075.7440447</v>
      </c>
      <c r="AT1281" s="5" t="n">
        <f aca="false">INDEX($AF$1165:$AF$1292,$B1281+(const_one-$D1281)*2+const_one)</f>
        <v>358229573.601225</v>
      </c>
      <c r="AU1281" s="5" t="n">
        <f aca="false">INDEX($AG$1165:$AG$1292,$B1281+(const_one-$E1281)*4+const_one)</f>
        <v>105051122.346861</v>
      </c>
      <c r="AV1281" s="5" t="n">
        <f aca="false">INDEX($AH$1165:$AH$1292,$B1281+(const_one-$F1281)*8+const_one)</f>
        <v>138967042.200875</v>
      </c>
      <c r="AW1281" s="5" t="n">
        <f aca="false">INDEX($AI$1165:$AI$1292,$B1281+(const_one-$G1281)*16+const_one)</f>
        <v>182653684.103494</v>
      </c>
      <c r="AX1281" s="5" t="n">
        <f aca="false">INDEX($AJ$1165:$AJ$1292,$B1281+(const_one-$H1281)*32+const_one)</f>
        <v>304422806.839157</v>
      </c>
      <c r="AY1281" s="5" t="n">
        <f aca="false">INDEX($AK$1165:$AK$1292,$B1281+(const_one-$I1281)*64+const_one)</f>
        <v>304422806.839157</v>
      </c>
      <c r="AZ1281" s="5" t="n">
        <f aca="false">--($C1281=--(AS1281&gt;AL1281))</f>
        <v>0</v>
      </c>
      <c r="BA1281" s="5" t="n">
        <f aca="false">--($D1281=--(AT1281&gt;AM1281))</f>
        <v>0</v>
      </c>
      <c r="BB1281" s="5" t="n">
        <f aca="false">--($E1281=--(AU1281&gt;AN1281))</f>
        <v>1</v>
      </c>
      <c r="BC1281" s="5" t="n">
        <f aca="false">--($F1281=--(AV1281&gt;AO1281))</f>
        <v>0</v>
      </c>
      <c r="BD1281" s="5" t="n">
        <f aca="false">--($G1281=--(AW1281&gt;AP1281))</f>
        <v>1</v>
      </c>
      <c r="BE1281" s="5" t="n">
        <f aca="false">--($H1281=--(AX1281&gt;AQ1281))</f>
        <v>1</v>
      </c>
      <c r="BF1281" s="5" t="n">
        <f aca="false">--($I1281=--(AY1281&gt;AR1281))</f>
        <v>1</v>
      </c>
      <c r="BG1281" s="5" t="n">
        <f aca="false">SUM(AZ1281:BF1281)</f>
        <v>4</v>
      </c>
      <c r="BH1281" s="5" t="n">
        <f aca="false">SUM(AE1281:AK1281)+AB1281+AC1281+AD1281</f>
        <v>2000000000</v>
      </c>
    </row>
    <row r="1282" customFormat="false" ht="15" hidden="true" customHeight="false" outlineLevel="0" collapsed="false">
      <c r="A1282" s="5" t="n">
        <f aca="false">sensitivity_exit_usd</f>
        <v>2000000000</v>
      </c>
      <c r="B1282" s="2" t="n">
        <f aca="false">ROW()-ROW($B$1165)</f>
        <v>117</v>
      </c>
      <c r="C1282" s="2" t="n">
        <f aca="false">MOD(QUOTIENT($B1282,1),2)</f>
        <v>1</v>
      </c>
      <c r="D1282" s="2" t="n">
        <f aca="false">MOD(QUOTIENT($B1282,2),2)</f>
        <v>0</v>
      </c>
      <c r="E1282" s="2" t="n">
        <f aca="false">MOD(QUOTIENT($B1282,4),2)</f>
        <v>1</v>
      </c>
      <c r="F1282" s="2" t="n">
        <f aca="false">MOD(QUOTIENT($B1282,8),2)</f>
        <v>0</v>
      </c>
      <c r="G1282" s="2" t="n">
        <f aca="false">MOD(QUOTIENT($B1282,16),2)</f>
        <v>1</v>
      </c>
      <c r="H1282" s="2" t="n">
        <f aca="false">MOD(QUOTIENT($B1282,32),2)</f>
        <v>1</v>
      </c>
      <c r="I1282" s="2" t="n">
        <f aca="false">MOD(QUOTIENT($B1282,64),2)</f>
        <v>1</v>
      </c>
      <c r="J1282" s="5" t="n">
        <f aca="false">IF($C1282=const_zero,MIN(class_series_f_invested_usd,MAX(const_zero,$A1282)),const_zero)</f>
        <v>0</v>
      </c>
      <c r="K1282" s="5" t="n">
        <f aca="false">IF($D1282=const_zero,MIN(class_series_e_invested_usd,MAX(const_zero,$A1282-SUM($J1282:$J1282))),const_zero)</f>
        <v>300000000</v>
      </c>
      <c r="L1282" s="5" t="n">
        <f aca="false">IF($E1282=const_zero,MIN(class_series_d_invested_usd,MAX(const_zero,$A1282-SUM($J1282:$K1282))),const_zero)</f>
        <v>0</v>
      </c>
      <c r="M1282" s="5" t="n">
        <f aca="false">IF($F1282=const_zero,MIN(class_series_c_invested_usd,MAX(const_zero,$A1282-SUM($J1282:$L1282))),const_zero)</f>
        <v>60000000</v>
      </c>
      <c r="N1282" s="5" t="n">
        <f aca="false">IF($G1282=const_zero,MIN(class_series_b_invested_usd,MAX(const_zero,$A1282-SUM($J1282:$M1282))),const_zero)</f>
        <v>0</v>
      </c>
      <c r="O1282" s="5" t="n">
        <f aca="false">IF($H1282=const_zero,MIN(class_series_a_invested_usd,MAX(const_zero,$A1282-SUM($J1282:$N1282))),const_zero)</f>
        <v>0</v>
      </c>
      <c r="P1282" s="5" t="n">
        <f aca="false">IF($I1282=const_zero,MIN(class_seed_invested_usd,MAX(const_zero,$A1282-SUM($J1282:$O1282))),const_zero)</f>
        <v>0</v>
      </c>
      <c r="Q1282" s="5" t="n">
        <f aca="false">MAX(const_zero,$A1282-SUM($J1282:$P1282))</f>
        <v>1640000000</v>
      </c>
      <c r="R1282" s="9" t="n">
        <f aca="false">common_rsa_total+Sensitivity!$AE$1110+Sensitivity!$AJ$1110+IF($C1282=const_one,Sensitivity!$D$1110,const_zero)+IF($D1282=const_one,Sensitivity!$Y$1110,const_zero)+IF($E1282=const_one,Sensitivity!$V$1110,const_zero)+IF($F1282=const_one,Sensitivity!$S$1110,const_zero)+IF($G1282=const_one,Sensitivity!$P$1110,const_zero)+IF($H1282=const_one,Sensitivity!$M$1110,const_zero)+IF($I1282=const_one,Sensitivity!$J$1110,const_zero)</f>
        <v>24604054.9153483</v>
      </c>
      <c r="S1282" s="23" t="b">
        <f aca="false">IF($R1282&gt;const_zero,--($Q1282&gt;option_strike_usd*$R1282),const_zero)</f>
        <v>1</v>
      </c>
      <c r="T1282" s="7" t="n">
        <f aca="false">IF($R1282&gt;const_zero,IF($S1282=const_one,($Q1282+option_strike_usd*pre_f_options_issued)/($R1282+pre_f_options_issued),$Q1282/$R1282),const_zero)</f>
        <v>60.5997886711001</v>
      </c>
      <c r="U1282" s="5" t="n">
        <f aca="false">IF($C1282=const_one,Sensitivity!$D$1110*$T1282,const_zero)</f>
        <v>37542075.7440447</v>
      </c>
      <c r="V1282" s="5" t="n">
        <f aca="false">IF($D1282=const_one,Sensitivity!$Y$1110*$T1282,const_zero)</f>
        <v>0</v>
      </c>
      <c r="W1282" s="5" t="n">
        <f aca="false">IF($E1282=const_one,Sensitivity!$V$1110*$T1282,const_zero)</f>
        <v>104559771.325628</v>
      </c>
      <c r="X1282" s="5" t="n">
        <f aca="false">IF($F1282=const_one,Sensitivity!$S$1110*$T1282,const_zero)</f>
        <v>0</v>
      </c>
      <c r="Y1282" s="5" t="n">
        <f aca="false">IF($G1282=const_one,Sensitivity!$P$1110*$T1282,const_zero)</f>
        <v>181799366.0133</v>
      </c>
      <c r="Z1282" s="5" t="n">
        <f aca="false">IF($H1282=const_one,Sensitivity!$M$1110*$T1282,const_zero)</f>
        <v>302998943.355501</v>
      </c>
      <c r="AA1282" s="5" t="n">
        <f aca="false">IF($I1282=const_one,Sensitivity!$J$1110*$T1282,const_zero)</f>
        <v>302998943.355501</v>
      </c>
      <c r="AB1282" s="5" t="n">
        <f aca="false">(Sensitivity!$AE$1110+Sensitivity!$AJ$1110)*$T1282</f>
        <v>15703330.4883741</v>
      </c>
      <c r="AC1282" s="5" t="n">
        <f aca="false">common_rsa_total*$T1282</f>
        <v>545398098.039901</v>
      </c>
      <c r="AD1282" s="5" t="n">
        <f aca="false">IF($S1282=const_one,pre_f_options_issued*($T1282-option_strike_usd),const_zero)</f>
        <v>148999471.67775</v>
      </c>
      <c r="AE1282" s="5" t="n">
        <f aca="false">J1282+U1282</f>
        <v>37542075.7440447</v>
      </c>
      <c r="AF1282" s="5" t="n">
        <f aca="false">K1282+V1282</f>
        <v>300000000</v>
      </c>
      <c r="AG1282" s="5" t="n">
        <f aca="false">L1282+W1282</f>
        <v>104559771.325628</v>
      </c>
      <c r="AH1282" s="5" t="n">
        <f aca="false">M1282+X1282</f>
        <v>60000000</v>
      </c>
      <c r="AI1282" s="5" t="n">
        <f aca="false">N1282+Y1282</f>
        <v>181799366.0133</v>
      </c>
      <c r="AJ1282" s="5" t="n">
        <f aca="false">O1282+Z1282</f>
        <v>302998943.355501</v>
      </c>
      <c r="AK1282" s="5" t="n">
        <f aca="false">P1282+AA1282</f>
        <v>302998943.355501</v>
      </c>
      <c r="AL1282" s="5" t="n">
        <f aca="false">INDEX($AE$1165:$AE$1292,$B1282-$C1282*1+const_one)</f>
        <v>30000000</v>
      </c>
      <c r="AM1282" s="5" t="n">
        <f aca="false">INDEX($AF$1165:$AF$1292,$B1282-$D1282*2+const_one)</f>
        <v>300000000</v>
      </c>
      <c r="AN1282" s="5" t="n">
        <f aca="false">INDEX($AG$1165:$AG$1292,$B1282-$E1282*4+const_one)</f>
        <v>100000000</v>
      </c>
      <c r="AO1282" s="5" t="n">
        <f aca="false">INDEX($AH$1165:$AH$1292,$B1282-$F1282*8+const_one)</f>
        <v>60000000</v>
      </c>
      <c r="AP1282" s="5" t="n">
        <f aca="false">INDEX($AI$1165:$AI$1292,$B1282-$G1282*16+const_one)</f>
        <v>30000000</v>
      </c>
      <c r="AQ1282" s="5" t="n">
        <f aca="false">INDEX($AJ$1165:$AJ$1292,$B1282-$H1282*32+const_one)</f>
        <v>15000000</v>
      </c>
      <c r="AR1282" s="5" t="n">
        <f aca="false">INDEX($AK$1165:$AK$1292,$B1282-$I1282*64+const_one)</f>
        <v>5000000</v>
      </c>
      <c r="AS1282" s="5" t="n">
        <f aca="false">INDEX($AE$1165:$AE$1292,$B1282+(const_one-$C1282)*1+const_one)</f>
        <v>37542075.7440447</v>
      </c>
      <c r="AT1282" s="5" t="n">
        <f aca="false">INDEX($AF$1165:$AF$1292,$B1282+(const_one-$D1282)*2+const_one)</f>
        <v>357061164.964082</v>
      </c>
      <c r="AU1282" s="5" t="n">
        <f aca="false">INDEX($AG$1165:$AG$1292,$B1282+(const_one-$E1282)*4+const_one)</f>
        <v>104559771.325628</v>
      </c>
      <c r="AV1282" s="5" t="n">
        <f aca="false">INDEX($AH$1165:$AH$1292,$B1282+(const_one-$F1282)*8+const_one)</f>
        <v>138489438.54407</v>
      </c>
      <c r="AW1282" s="5" t="n">
        <f aca="false">INDEX($AI$1165:$AI$1292,$B1282+(const_one-$G1282)*16+const_one)</f>
        <v>181799366.0133</v>
      </c>
      <c r="AX1282" s="5" t="n">
        <f aca="false">INDEX($AJ$1165:$AJ$1292,$B1282+(const_one-$H1282)*32+const_one)</f>
        <v>302998943.355501</v>
      </c>
      <c r="AY1282" s="5" t="n">
        <f aca="false">INDEX($AK$1165:$AK$1292,$B1282+(const_one-$I1282)*64+const_one)</f>
        <v>302998943.355501</v>
      </c>
      <c r="AZ1282" s="5" t="n">
        <f aca="false">--($C1282=--(AS1282&gt;AL1282))</f>
        <v>1</v>
      </c>
      <c r="BA1282" s="5" t="n">
        <f aca="false">--($D1282=--(AT1282&gt;AM1282))</f>
        <v>0</v>
      </c>
      <c r="BB1282" s="5" t="n">
        <f aca="false">--($E1282=--(AU1282&gt;AN1282))</f>
        <v>1</v>
      </c>
      <c r="BC1282" s="5" t="n">
        <f aca="false">--($F1282=--(AV1282&gt;AO1282))</f>
        <v>0</v>
      </c>
      <c r="BD1282" s="5" t="n">
        <f aca="false">--($G1282=--(AW1282&gt;AP1282))</f>
        <v>1</v>
      </c>
      <c r="BE1282" s="5" t="n">
        <f aca="false">--($H1282=--(AX1282&gt;AQ1282))</f>
        <v>1</v>
      </c>
      <c r="BF1282" s="5" t="n">
        <f aca="false">--($I1282=--(AY1282&gt;AR1282))</f>
        <v>1</v>
      </c>
      <c r="BG1282" s="5" t="n">
        <f aca="false">SUM(AZ1282:BF1282)</f>
        <v>5</v>
      </c>
      <c r="BH1282" s="5" t="n">
        <f aca="false">SUM(AE1282:AK1282)+AB1282+AC1282+AD1282</f>
        <v>2000000000</v>
      </c>
    </row>
    <row r="1283" customFormat="false" ht="15" hidden="true" customHeight="false" outlineLevel="0" collapsed="false">
      <c r="A1283" s="5" t="n">
        <f aca="false">sensitivity_exit_usd</f>
        <v>2000000000</v>
      </c>
      <c r="B1283" s="2" t="n">
        <f aca="false">ROW()-ROW($B$1165)</f>
        <v>118</v>
      </c>
      <c r="C1283" s="2" t="n">
        <f aca="false">MOD(QUOTIENT($B1283,1),2)</f>
        <v>0</v>
      </c>
      <c r="D1283" s="2" t="n">
        <f aca="false">MOD(QUOTIENT($B1283,2),2)</f>
        <v>1</v>
      </c>
      <c r="E1283" s="2" t="n">
        <f aca="false">MOD(QUOTIENT($B1283,4),2)</f>
        <v>1</v>
      </c>
      <c r="F1283" s="2" t="n">
        <f aca="false">MOD(QUOTIENT($B1283,8),2)</f>
        <v>0</v>
      </c>
      <c r="G1283" s="2" t="n">
        <f aca="false">MOD(QUOTIENT($B1283,16),2)</f>
        <v>1</v>
      </c>
      <c r="H1283" s="2" t="n">
        <f aca="false">MOD(QUOTIENT($B1283,32),2)</f>
        <v>1</v>
      </c>
      <c r="I1283" s="2" t="n">
        <f aca="false">MOD(QUOTIENT($B1283,64),2)</f>
        <v>1</v>
      </c>
      <c r="J1283" s="5" t="n">
        <f aca="false">IF($C1283=const_zero,MIN(class_series_f_invested_usd,MAX(const_zero,$A1283)),const_zero)</f>
        <v>30000000</v>
      </c>
      <c r="K1283" s="5" t="n">
        <f aca="false">IF($D1283=const_zero,MIN(class_series_e_invested_usd,MAX(const_zero,$A1283-SUM($J1283:$J1283))),const_zero)</f>
        <v>0</v>
      </c>
      <c r="L1283" s="5" t="n">
        <f aca="false">IF($E1283=const_zero,MIN(class_series_d_invested_usd,MAX(const_zero,$A1283-SUM($J1283:$K1283))),const_zero)</f>
        <v>0</v>
      </c>
      <c r="M1283" s="5" t="n">
        <f aca="false">IF($F1283=const_zero,MIN(class_series_c_invested_usd,MAX(const_zero,$A1283-SUM($J1283:$L1283))),const_zero)</f>
        <v>60000000</v>
      </c>
      <c r="N1283" s="5" t="n">
        <f aca="false">IF($G1283=const_zero,MIN(class_series_b_invested_usd,MAX(const_zero,$A1283-SUM($J1283:$M1283))),const_zero)</f>
        <v>0</v>
      </c>
      <c r="O1283" s="5" t="n">
        <f aca="false">IF($H1283=const_zero,MIN(class_series_a_invested_usd,MAX(const_zero,$A1283-SUM($J1283:$N1283))),const_zero)</f>
        <v>0</v>
      </c>
      <c r="P1283" s="5" t="n">
        <f aca="false">IF($I1283=const_zero,MIN(class_seed_invested_usd,MAX(const_zero,$A1283-SUM($J1283:$O1283))),const_zero)</f>
        <v>0</v>
      </c>
      <c r="Q1283" s="5" t="n">
        <f aca="false">MAX(const_zero,$A1283-SUM($J1283:$P1283))</f>
        <v>1910000000</v>
      </c>
      <c r="R1283" s="9" t="n">
        <f aca="false">common_rsa_total+Sensitivity!$AE$1110+Sensitivity!$AJ$1110+IF($C1283=const_one,Sensitivity!$D$1110,const_zero)+IF($D1283=const_one,Sensitivity!$Y$1110,const_zero)+IF($E1283=const_one,Sensitivity!$V$1110,const_zero)+IF($F1283=const_one,Sensitivity!$S$1110,const_zero)+IF($G1283=const_one,Sensitivity!$P$1110,const_zero)+IF($H1283=const_one,Sensitivity!$M$1110,const_zero)+IF($I1283=const_one,Sensitivity!$J$1110,const_zero)</f>
        <v>30088727.4346113</v>
      </c>
      <c r="S1283" s="23" t="b">
        <f aca="false">IF($R1283&gt;const_zero,--($Q1283&gt;option_strike_usd*$R1283),const_zero)</f>
        <v>1</v>
      </c>
      <c r="T1283" s="7" t="n">
        <f aca="false">IF($R1283&gt;const_zero,IF($S1283=const_one,($Q1283+option_strike_usd*pre_f_options_issued)/($R1283+pre_f_options_issued),$Q1283/$R1283),const_zero)</f>
        <v>58.6859368423452</v>
      </c>
      <c r="U1283" s="5" t="n">
        <f aca="false">IF($C1283=const_one,Sensitivity!$D$1110*$T1283,const_zero)</f>
        <v>0</v>
      </c>
      <c r="V1283" s="5" t="n">
        <f aca="false">IF($D1283=const_one,Sensitivity!$Y$1110*$T1283,const_zero)</f>
        <v>358229573.601225</v>
      </c>
      <c r="W1283" s="5" t="n">
        <f aca="false">IF($E1283=const_one,Sensitivity!$V$1110*$T1283,const_zero)</f>
        <v>101257583.084481</v>
      </c>
      <c r="X1283" s="5" t="n">
        <f aca="false">IF($F1283=const_one,Sensitivity!$S$1110*$T1283,const_zero)</f>
        <v>0</v>
      </c>
      <c r="Y1283" s="5" t="n">
        <f aca="false">IF($G1283=const_one,Sensitivity!$P$1110*$T1283,const_zero)</f>
        <v>176057810.527036</v>
      </c>
      <c r="Z1283" s="5" t="n">
        <f aca="false">IF($H1283=const_one,Sensitivity!$M$1110*$T1283,const_zero)</f>
        <v>293429684.211726</v>
      </c>
      <c r="AA1283" s="5" t="n">
        <f aca="false">IF($I1283=const_one,Sensitivity!$J$1110*$T1283,const_zero)</f>
        <v>293429684.211726</v>
      </c>
      <c r="AB1283" s="5" t="n">
        <f aca="false">(Sensitivity!$AE$1110+Sensitivity!$AJ$1110)*$T1283</f>
        <v>15207390.6768373</v>
      </c>
      <c r="AC1283" s="5" t="n">
        <f aca="false">common_rsa_total*$T1283</f>
        <v>528173431.581107</v>
      </c>
      <c r="AD1283" s="5" t="n">
        <f aca="false">IF($S1283=const_one,pre_f_options_issued*($T1283-option_strike_usd),const_zero)</f>
        <v>144214842.105863</v>
      </c>
      <c r="AE1283" s="5" t="n">
        <f aca="false">J1283+U1283</f>
        <v>30000000</v>
      </c>
      <c r="AF1283" s="5" t="n">
        <f aca="false">K1283+V1283</f>
        <v>358229573.601225</v>
      </c>
      <c r="AG1283" s="5" t="n">
        <f aca="false">L1283+W1283</f>
        <v>101257583.084481</v>
      </c>
      <c r="AH1283" s="5" t="n">
        <f aca="false">M1283+X1283</f>
        <v>60000000</v>
      </c>
      <c r="AI1283" s="5" t="n">
        <f aca="false">N1283+Y1283</f>
        <v>176057810.527036</v>
      </c>
      <c r="AJ1283" s="5" t="n">
        <f aca="false">O1283+Z1283</f>
        <v>293429684.211726</v>
      </c>
      <c r="AK1283" s="5" t="n">
        <f aca="false">P1283+AA1283</f>
        <v>293429684.211726</v>
      </c>
      <c r="AL1283" s="5" t="n">
        <f aca="false">INDEX($AE$1165:$AE$1292,$B1283-$C1283*1+const_one)</f>
        <v>30000000</v>
      </c>
      <c r="AM1283" s="5" t="n">
        <f aca="false">INDEX($AF$1165:$AF$1292,$B1283-$D1283*2+const_one)</f>
        <v>300000000</v>
      </c>
      <c r="AN1283" s="5" t="n">
        <f aca="false">INDEX($AG$1165:$AG$1292,$B1283-$E1283*4+const_one)</f>
        <v>100000000</v>
      </c>
      <c r="AO1283" s="5" t="n">
        <f aca="false">INDEX($AH$1165:$AH$1292,$B1283-$F1283*8+const_one)</f>
        <v>60000000</v>
      </c>
      <c r="AP1283" s="5" t="n">
        <f aca="false">INDEX($AI$1165:$AI$1292,$B1283-$G1283*16+const_one)</f>
        <v>30000000</v>
      </c>
      <c r="AQ1283" s="5" t="n">
        <f aca="false">INDEX($AJ$1165:$AJ$1292,$B1283-$H1283*32+const_one)</f>
        <v>15000000</v>
      </c>
      <c r="AR1283" s="5" t="n">
        <f aca="false">INDEX($AK$1165:$AK$1292,$B1283-$I1283*64+const_one)</f>
        <v>5000000</v>
      </c>
      <c r="AS1283" s="5" t="n">
        <f aca="false">INDEX($AE$1165:$AE$1292,$B1283+(const_one-$C1283)*1+const_one)</f>
        <v>36237847.6910006</v>
      </c>
      <c r="AT1283" s="5" t="n">
        <f aca="false">INDEX($AF$1165:$AF$1292,$B1283+(const_one-$D1283)*2+const_one)</f>
        <v>358229573.601225</v>
      </c>
      <c r="AU1283" s="5" t="n">
        <f aca="false">INDEX($AG$1165:$AG$1292,$B1283+(const_one-$E1283)*4+const_one)</f>
        <v>101257583.084481</v>
      </c>
      <c r="AV1283" s="5" t="n">
        <f aca="false">INDEX($AH$1165:$AH$1292,$B1283+(const_one-$F1283)*8+const_one)</f>
        <v>135300719.605969</v>
      </c>
      <c r="AW1283" s="5" t="n">
        <f aca="false">INDEX($AI$1165:$AI$1292,$B1283+(const_one-$G1283)*16+const_one)</f>
        <v>176057810.527036</v>
      </c>
      <c r="AX1283" s="5" t="n">
        <f aca="false">INDEX($AJ$1165:$AJ$1292,$B1283+(const_one-$H1283)*32+const_one)</f>
        <v>293429684.211726</v>
      </c>
      <c r="AY1283" s="5" t="n">
        <f aca="false">INDEX($AK$1165:$AK$1292,$B1283+(const_one-$I1283)*64+const_one)</f>
        <v>293429684.211726</v>
      </c>
      <c r="AZ1283" s="5" t="n">
        <f aca="false">--($C1283=--(AS1283&gt;AL1283))</f>
        <v>0</v>
      </c>
      <c r="BA1283" s="5" t="n">
        <f aca="false">--($D1283=--(AT1283&gt;AM1283))</f>
        <v>1</v>
      </c>
      <c r="BB1283" s="5" t="n">
        <f aca="false">--($E1283=--(AU1283&gt;AN1283))</f>
        <v>1</v>
      </c>
      <c r="BC1283" s="5" t="n">
        <f aca="false">--($F1283=--(AV1283&gt;AO1283))</f>
        <v>0</v>
      </c>
      <c r="BD1283" s="5" t="n">
        <f aca="false">--($G1283=--(AW1283&gt;AP1283))</f>
        <v>1</v>
      </c>
      <c r="BE1283" s="5" t="n">
        <f aca="false">--($H1283=--(AX1283&gt;AQ1283))</f>
        <v>1</v>
      </c>
      <c r="BF1283" s="5" t="n">
        <f aca="false">--($I1283=--(AY1283&gt;AR1283))</f>
        <v>1</v>
      </c>
      <c r="BG1283" s="5" t="n">
        <f aca="false">SUM(AZ1283:BF1283)</f>
        <v>5</v>
      </c>
      <c r="BH1283" s="5" t="n">
        <f aca="false">SUM(AE1283:AK1283)+AB1283+AC1283+AD1283</f>
        <v>2000000000</v>
      </c>
    </row>
    <row r="1284" customFormat="false" ht="15" hidden="true" customHeight="false" outlineLevel="0" collapsed="false">
      <c r="A1284" s="5" t="n">
        <f aca="false">sensitivity_exit_usd</f>
        <v>2000000000</v>
      </c>
      <c r="B1284" s="2" t="n">
        <f aca="false">ROW()-ROW($B$1165)</f>
        <v>119</v>
      </c>
      <c r="C1284" s="2" t="n">
        <f aca="false">MOD(QUOTIENT($B1284,1),2)</f>
        <v>1</v>
      </c>
      <c r="D1284" s="2" t="n">
        <f aca="false">MOD(QUOTIENT($B1284,2),2)</f>
        <v>1</v>
      </c>
      <c r="E1284" s="2" t="n">
        <f aca="false">MOD(QUOTIENT($B1284,4),2)</f>
        <v>1</v>
      </c>
      <c r="F1284" s="2" t="n">
        <f aca="false">MOD(QUOTIENT($B1284,8),2)</f>
        <v>0</v>
      </c>
      <c r="G1284" s="2" t="n">
        <f aca="false">MOD(QUOTIENT($B1284,16),2)</f>
        <v>1</v>
      </c>
      <c r="H1284" s="2" t="n">
        <f aca="false">MOD(QUOTIENT($B1284,32),2)</f>
        <v>1</v>
      </c>
      <c r="I1284" s="2" t="n">
        <f aca="false">MOD(QUOTIENT($B1284,64),2)</f>
        <v>1</v>
      </c>
      <c r="J1284" s="5" t="n">
        <f aca="false">IF($C1284=const_zero,MIN(class_series_f_invested_usd,MAX(const_zero,$A1284)),const_zero)</f>
        <v>0</v>
      </c>
      <c r="K1284" s="5" t="n">
        <f aca="false">IF($D1284=const_zero,MIN(class_series_e_invested_usd,MAX(const_zero,$A1284-SUM($J1284:$J1284))),const_zero)</f>
        <v>0</v>
      </c>
      <c r="L1284" s="5" t="n">
        <f aca="false">IF($E1284=const_zero,MIN(class_series_d_invested_usd,MAX(const_zero,$A1284-SUM($J1284:$K1284))),const_zero)</f>
        <v>0</v>
      </c>
      <c r="M1284" s="5" t="n">
        <f aca="false">IF($F1284=const_zero,MIN(class_series_c_invested_usd,MAX(const_zero,$A1284-SUM($J1284:$L1284))),const_zero)</f>
        <v>60000000</v>
      </c>
      <c r="N1284" s="5" t="n">
        <f aca="false">IF($G1284=const_zero,MIN(class_series_b_invested_usd,MAX(const_zero,$A1284-SUM($J1284:$M1284))),const_zero)</f>
        <v>0</v>
      </c>
      <c r="O1284" s="5" t="n">
        <f aca="false">IF($H1284=const_zero,MIN(class_series_a_invested_usd,MAX(const_zero,$A1284-SUM($J1284:$N1284))),const_zero)</f>
        <v>0</v>
      </c>
      <c r="P1284" s="5" t="n">
        <f aca="false">IF($I1284=const_zero,MIN(class_seed_invested_usd,MAX(const_zero,$A1284-SUM($J1284:$O1284))),const_zero)</f>
        <v>0</v>
      </c>
      <c r="Q1284" s="5" t="n">
        <f aca="false">MAX(const_zero,$A1284-SUM($J1284:$P1284))</f>
        <v>1940000000</v>
      </c>
      <c r="R1284" s="9" t="n">
        <f aca="false">common_rsa_total+Sensitivity!$AE$1110+Sensitivity!$AJ$1110+IF($C1284=const_one,Sensitivity!$D$1110,const_zero)+IF($D1284=const_one,Sensitivity!$Y$1110,const_zero)+IF($E1284=const_one,Sensitivity!$V$1110,const_zero)+IF($F1284=const_one,Sensitivity!$S$1110,const_zero)+IF($G1284=const_one,Sensitivity!$P$1110,const_zero)+IF($H1284=const_one,Sensitivity!$M$1110,const_zero)+IF($I1284=const_one,Sensitivity!$J$1110,const_zero)</f>
        <v>30708235.7954044</v>
      </c>
      <c r="S1284" s="23" t="b">
        <f aca="false">IF($R1284&gt;const_zero,--($Q1284&gt;option_strike_usd*$R1284),const_zero)</f>
        <v>1</v>
      </c>
      <c r="T1284" s="7" t="n">
        <f aca="false">IF($R1284&gt;const_zero,IF($S1284=const_one,($Q1284+option_strike_usd*pre_f_options_issued)/($R1284+pre_f_options_issued),$Q1284/$R1284),const_zero)</f>
        <v>58.4945256341746</v>
      </c>
      <c r="U1284" s="5" t="n">
        <f aca="false">IF($C1284=const_one,Sensitivity!$D$1110*$T1284,const_zero)</f>
        <v>36237847.6910006</v>
      </c>
      <c r="V1284" s="5" t="n">
        <f aca="false">IF($D1284=const_one,Sensitivity!$Y$1110*$T1284,const_zero)</f>
        <v>357061164.964082</v>
      </c>
      <c r="W1284" s="5" t="n">
        <f aca="false">IF($E1284=const_one,Sensitivity!$V$1110*$T1284,const_zero)</f>
        <v>100927319.355937</v>
      </c>
      <c r="X1284" s="5" t="n">
        <f aca="false">IF($F1284=const_one,Sensitivity!$S$1110*$T1284,const_zero)</f>
        <v>0</v>
      </c>
      <c r="Y1284" s="5" t="n">
        <f aca="false">IF($G1284=const_one,Sensitivity!$P$1110*$T1284,const_zero)</f>
        <v>175483576.902524</v>
      </c>
      <c r="Z1284" s="5" t="n">
        <f aca="false">IF($H1284=const_one,Sensitivity!$M$1110*$T1284,const_zero)</f>
        <v>292472628.170873</v>
      </c>
      <c r="AA1284" s="5" t="n">
        <f aca="false">IF($I1284=const_one,Sensitivity!$J$1110*$T1284,const_zero)</f>
        <v>292472628.170873</v>
      </c>
      <c r="AB1284" s="5" t="n">
        <f aca="false">(Sensitivity!$AE$1110+Sensitivity!$AJ$1110)*$T1284</f>
        <v>15157789.9517028</v>
      </c>
      <c r="AC1284" s="5" t="n">
        <f aca="false">common_rsa_total*$T1284</f>
        <v>526450730.707571</v>
      </c>
      <c r="AD1284" s="5" t="n">
        <f aca="false">IF($S1284=const_one,pre_f_options_issued*($T1284-option_strike_usd),const_zero)</f>
        <v>143736314.085437</v>
      </c>
      <c r="AE1284" s="5" t="n">
        <f aca="false">J1284+U1284</f>
        <v>36237847.6910006</v>
      </c>
      <c r="AF1284" s="5" t="n">
        <f aca="false">K1284+V1284</f>
        <v>357061164.964082</v>
      </c>
      <c r="AG1284" s="5" t="n">
        <f aca="false">L1284+W1284</f>
        <v>100927319.355937</v>
      </c>
      <c r="AH1284" s="5" t="n">
        <f aca="false">M1284+X1284</f>
        <v>60000000</v>
      </c>
      <c r="AI1284" s="5" t="n">
        <f aca="false">N1284+Y1284</f>
        <v>175483576.902524</v>
      </c>
      <c r="AJ1284" s="5" t="n">
        <f aca="false">O1284+Z1284</f>
        <v>292472628.170873</v>
      </c>
      <c r="AK1284" s="5" t="n">
        <f aca="false">P1284+AA1284</f>
        <v>292472628.170873</v>
      </c>
      <c r="AL1284" s="5" t="n">
        <f aca="false">INDEX($AE$1165:$AE$1292,$B1284-$C1284*1+const_one)</f>
        <v>30000000</v>
      </c>
      <c r="AM1284" s="5" t="n">
        <f aca="false">INDEX($AF$1165:$AF$1292,$B1284-$D1284*2+const_one)</f>
        <v>300000000</v>
      </c>
      <c r="AN1284" s="5" t="n">
        <f aca="false">INDEX($AG$1165:$AG$1292,$B1284-$E1284*4+const_one)</f>
        <v>100000000</v>
      </c>
      <c r="AO1284" s="5" t="n">
        <f aca="false">INDEX($AH$1165:$AH$1292,$B1284-$F1284*8+const_one)</f>
        <v>60000000</v>
      </c>
      <c r="AP1284" s="5" t="n">
        <f aca="false">INDEX($AI$1165:$AI$1292,$B1284-$G1284*16+const_one)</f>
        <v>30000000</v>
      </c>
      <c r="AQ1284" s="5" t="n">
        <f aca="false">INDEX($AJ$1165:$AJ$1292,$B1284-$H1284*32+const_one)</f>
        <v>15000000</v>
      </c>
      <c r="AR1284" s="5" t="n">
        <f aca="false">INDEX($AK$1165:$AK$1292,$B1284-$I1284*64+const_one)</f>
        <v>5000000</v>
      </c>
      <c r="AS1284" s="5" t="n">
        <f aca="false">INDEX($AE$1165:$AE$1292,$B1284+(const_one-$C1284)*1+const_one)</f>
        <v>36237847.6910006</v>
      </c>
      <c r="AT1284" s="5" t="n">
        <f aca="false">INDEX($AF$1165:$AF$1292,$B1284+(const_one-$D1284)*2+const_one)</f>
        <v>357061164.964082</v>
      </c>
      <c r="AU1284" s="5" t="n">
        <f aca="false">INDEX($AG$1165:$AG$1292,$B1284+(const_one-$E1284)*4+const_one)</f>
        <v>100927319.355937</v>
      </c>
      <c r="AV1284" s="5" t="n">
        <f aca="false">INDEX($AH$1165:$AH$1292,$B1284+(const_one-$F1284)*8+const_one)</f>
        <v>134968775.976828</v>
      </c>
      <c r="AW1284" s="5" t="n">
        <f aca="false">INDEX($AI$1165:$AI$1292,$B1284+(const_one-$G1284)*16+const_one)</f>
        <v>175483576.902524</v>
      </c>
      <c r="AX1284" s="5" t="n">
        <f aca="false">INDEX($AJ$1165:$AJ$1292,$B1284+(const_one-$H1284)*32+const_one)</f>
        <v>292472628.170873</v>
      </c>
      <c r="AY1284" s="5" t="n">
        <f aca="false">INDEX($AK$1165:$AK$1292,$B1284+(const_one-$I1284)*64+const_one)</f>
        <v>292472628.170873</v>
      </c>
      <c r="AZ1284" s="5" t="n">
        <f aca="false">--($C1284=--(AS1284&gt;AL1284))</f>
        <v>1</v>
      </c>
      <c r="BA1284" s="5" t="n">
        <f aca="false">--($D1284=--(AT1284&gt;AM1284))</f>
        <v>1</v>
      </c>
      <c r="BB1284" s="5" t="n">
        <f aca="false">--($E1284=--(AU1284&gt;AN1284))</f>
        <v>1</v>
      </c>
      <c r="BC1284" s="5" t="n">
        <f aca="false">--($F1284=--(AV1284&gt;AO1284))</f>
        <v>0</v>
      </c>
      <c r="BD1284" s="5" t="n">
        <f aca="false">--($G1284=--(AW1284&gt;AP1284))</f>
        <v>1</v>
      </c>
      <c r="BE1284" s="5" t="n">
        <f aca="false">--($H1284=--(AX1284&gt;AQ1284))</f>
        <v>1</v>
      </c>
      <c r="BF1284" s="5" t="n">
        <f aca="false">--($I1284=--(AY1284&gt;AR1284))</f>
        <v>1</v>
      </c>
      <c r="BG1284" s="5" t="n">
        <f aca="false">SUM(AZ1284:BF1284)</f>
        <v>6</v>
      </c>
      <c r="BH1284" s="5" t="n">
        <f aca="false">SUM(AE1284:AK1284)+AB1284+AC1284+AD1284</f>
        <v>2000000000</v>
      </c>
    </row>
    <row r="1285" customFormat="false" ht="15" hidden="true" customHeight="false" outlineLevel="0" collapsed="false">
      <c r="A1285" s="5" t="n">
        <f aca="false">sensitivity_exit_usd</f>
        <v>2000000000</v>
      </c>
      <c r="B1285" s="2" t="n">
        <f aca="false">ROW()-ROW($B$1165)</f>
        <v>120</v>
      </c>
      <c r="C1285" s="2" t="n">
        <f aca="false">MOD(QUOTIENT($B1285,1),2)</f>
        <v>0</v>
      </c>
      <c r="D1285" s="2" t="n">
        <f aca="false">MOD(QUOTIENT($B1285,2),2)</f>
        <v>0</v>
      </c>
      <c r="E1285" s="2" t="n">
        <f aca="false">MOD(QUOTIENT($B1285,4),2)</f>
        <v>0</v>
      </c>
      <c r="F1285" s="2" t="n">
        <f aca="false">MOD(QUOTIENT($B1285,8),2)</f>
        <v>1</v>
      </c>
      <c r="G1285" s="2" t="n">
        <f aca="false">MOD(QUOTIENT($B1285,16),2)</f>
        <v>1</v>
      </c>
      <c r="H1285" s="2" t="n">
        <f aca="false">MOD(QUOTIENT($B1285,32),2)</f>
        <v>1</v>
      </c>
      <c r="I1285" s="2" t="n">
        <f aca="false">MOD(QUOTIENT($B1285,64),2)</f>
        <v>1</v>
      </c>
      <c r="J1285" s="5" t="n">
        <f aca="false">IF($C1285=const_zero,MIN(class_series_f_invested_usd,MAX(const_zero,$A1285)),const_zero)</f>
        <v>30000000</v>
      </c>
      <c r="K1285" s="5" t="n">
        <f aca="false">IF($D1285=const_zero,MIN(class_series_e_invested_usd,MAX(const_zero,$A1285-SUM($J1285:$J1285))),const_zero)</f>
        <v>300000000</v>
      </c>
      <c r="L1285" s="5" t="n">
        <f aca="false">IF($E1285=const_zero,MIN(class_series_d_invested_usd,MAX(const_zero,$A1285-SUM($J1285:$K1285))),const_zero)</f>
        <v>100000000</v>
      </c>
      <c r="M1285" s="5" t="n">
        <f aca="false">IF($F1285=const_zero,MIN(class_series_c_invested_usd,MAX(const_zero,$A1285-SUM($J1285:$L1285))),const_zero)</f>
        <v>0</v>
      </c>
      <c r="N1285" s="5" t="n">
        <f aca="false">IF($G1285=const_zero,MIN(class_series_b_invested_usd,MAX(const_zero,$A1285-SUM($J1285:$M1285))),const_zero)</f>
        <v>0</v>
      </c>
      <c r="O1285" s="5" t="n">
        <f aca="false">IF($H1285=const_zero,MIN(class_series_a_invested_usd,MAX(const_zero,$A1285-SUM($J1285:$N1285))),const_zero)</f>
        <v>0</v>
      </c>
      <c r="P1285" s="5" t="n">
        <f aca="false">IF($I1285=const_zero,MIN(class_seed_invested_usd,MAX(const_zero,$A1285-SUM($J1285:$O1285))),const_zero)</f>
        <v>0</v>
      </c>
      <c r="Q1285" s="5" t="n">
        <f aca="false">MAX(const_zero,$A1285-SUM($J1285:$P1285))</f>
        <v>1570000000</v>
      </c>
      <c r="R1285" s="9" t="n">
        <f aca="false">common_rsa_total+Sensitivity!$AE$1110+Sensitivity!$AJ$1110+IF($C1285=const_one,Sensitivity!$D$1110,const_zero)+IF($D1285=const_one,Sensitivity!$Y$1110,const_zero)+IF($E1285=const_one,Sensitivity!$V$1110,const_zero)+IF($F1285=const_one,Sensitivity!$S$1110,const_zero)+IF($G1285=const_one,Sensitivity!$P$1110,const_zero)+IF($H1285=const_one,Sensitivity!$M$1110,const_zero)+IF($I1285=const_one,Sensitivity!$J$1110,const_zero)</f>
        <v>24659131.7698087</v>
      </c>
      <c r="S1285" s="23" t="b">
        <f aca="false">IF($R1285&gt;const_zero,--($Q1285&gt;option_strike_usd*$R1285),const_zero)</f>
        <v>1</v>
      </c>
      <c r="T1285" s="7" t="n">
        <f aca="false">IF($R1285&gt;const_zero,IF($S1285=const_one,($Q1285+option_strike_usd*pre_f_options_issued)/($R1285+pre_f_options_issued),$Q1285/$R1285),const_zero)</f>
        <v>57.8994944804555</v>
      </c>
      <c r="U1285" s="5" t="n">
        <f aca="false">IF($C1285=const_one,Sensitivity!$D$1110*$T1285,const_zero)</f>
        <v>0</v>
      </c>
      <c r="V1285" s="5" t="n">
        <f aca="false">IF($D1285=const_one,Sensitivity!$Y$1110*$T1285,const_zero)</f>
        <v>0</v>
      </c>
      <c r="W1285" s="5" t="n">
        <f aca="false">IF($E1285=const_one,Sensitivity!$V$1110*$T1285,const_zero)</f>
        <v>0</v>
      </c>
      <c r="X1285" s="5" t="n">
        <f aca="false">IF($F1285=const_one,Sensitivity!$S$1110*$T1285,const_zero)</f>
        <v>138958786.753093</v>
      </c>
      <c r="Y1285" s="5" t="n">
        <f aca="false">IF($G1285=const_one,Sensitivity!$P$1110*$T1285,const_zero)</f>
        <v>173698483.441366</v>
      </c>
      <c r="Z1285" s="5" t="n">
        <f aca="false">IF($H1285=const_one,Sensitivity!$M$1110*$T1285,const_zero)</f>
        <v>289497472.402277</v>
      </c>
      <c r="AA1285" s="5" t="n">
        <f aca="false">IF($I1285=const_one,Sensitivity!$J$1110*$T1285,const_zero)</f>
        <v>289497472.402277</v>
      </c>
      <c r="AB1285" s="5" t="n">
        <f aca="false">(Sensitivity!$AE$1110+Sensitivity!$AJ$1110)*$T1285</f>
        <v>15003598.4757482</v>
      </c>
      <c r="AC1285" s="5" t="n">
        <f aca="false">common_rsa_total*$T1285</f>
        <v>521095450.324099</v>
      </c>
      <c r="AD1285" s="5" t="n">
        <f aca="false">IF($S1285=const_one,pre_f_options_issued*($T1285-option_strike_usd),const_zero)</f>
        <v>142248736.201139</v>
      </c>
      <c r="AE1285" s="5" t="n">
        <f aca="false">J1285+U1285</f>
        <v>30000000</v>
      </c>
      <c r="AF1285" s="5" t="n">
        <f aca="false">K1285+V1285</f>
        <v>300000000</v>
      </c>
      <c r="AG1285" s="5" t="n">
        <f aca="false">L1285+W1285</f>
        <v>100000000</v>
      </c>
      <c r="AH1285" s="5" t="n">
        <f aca="false">M1285+X1285</f>
        <v>138958786.753093</v>
      </c>
      <c r="AI1285" s="5" t="n">
        <f aca="false">N1285+Y1285</f>
        <v>173698483.441366</v>
      </c>
      <c r="AJ1285" s="5" t="n">
        <f aca="false">O1285+Z1285</f>
        <v>289497472.402277</v>
      </c>
      <c r="AK1285" s="5" t="n">
        <f aca="false">P1285+AA1285</f>
        <v>289497472.402277</v>
      </c>
      <c r="AL1285" s="5" t="n">
        <f aca="false">INDEX($AE$1165:$AE$1292,$B1285-$C1285*1+const_one)</f>
        <v>30000000</v>
      </c>
      <c r="AM1285" s="5" t="n">
        <f aca="false">INDEX($AF$1165:$AF$1292,$B1285-$D1285*2+const_one)</f>
        <v>300000000</v>
      </c>
      <c r="AN1285" s="5" t="n">
        <f aca="false">INDEX($AG$1165:$AG$1292,$B1285-$E1285*4+const_one)</f>
        <v>100000000</v>
      </c>
      <c r="AO1285" s="5" t="n">
        <f aca="false">INDEX($AH$1165:$AH$1292,$B1285-$F1285*8+const_one)</f>
        <v>60000000</v>
      </c>
      <c r="AP1285" s="5" t="n">
        <f aca="false">INDEX($AI$1165:$AI$1292,$B1285-$G1285*16+const_one)</f>
        <v>30000000</v>
      </c>
      <c r="AQ1285" s="5" t="n">
        <f aca="false">INDEX($AJ$1165:$AJ$1292,$B1285-$H1285*32+const_one)</f>
        <v>15000000</v>
      </c>
      <c r="AR1285" s="5" t="n">
        <f aca="false">INDEX($AK$1165:$AK$1292,$B1285-$I1285*64+const_one)</f>
        <v>5000000</v>
      </c>
      <c r="AS1285" s="5" t="n">
        <f aca="false">INDEX($AE$1165:$AE$1292,$B1285+(const_one-$C1285)*1+const_one)</f>
        <v>35738327.8484309</v>
      </c>
      <c r="AT1285" s="5" t="n">
        <f aca="false">INDEX($AF$1165:$AF$1292,$B1285+(const_one-$D1285)*2+const_one)</f>
        <v>343624184.94574</v>
      </c>
      <c r="AU1285" s="5" t="n">
        <f aca="false">INDEX($AG$1165:$AG$1292,$B1285+(const_one-$E1285)*4+const_one)</f>
        <v>99906578.8357823</v>
      </c>
      <c r="AV1285" s="5" t="n">
        <f aca="false">INDEX($AH$1165:$AH$1292,$B1285+(const_one-$F1285)*8+const_one)</f>
        <v>138958786.753093</v>
      </c>
      <c r="AW1285" s="5" t="n">
        <f aca="false">INDEX($AI$1165:$AI$1292,$B1285+(const_one-$G1285)*16+const_one)</f>
        <v>173698483.441366</v>
      </c>
      <c r="AX1285" s="5" t="n">
        <f aca="false">INDEX($AJ$1165:$AJ$1292,$B1285+(const_one-$H1285)*32+const_one)</f>
        <v>289497472.402277</v>
      </c>
      <c r="AY1285" s="5" t="n">
        <f aca="false">INDEX($AK$1165:$AK$1292,$B1285+(const_one-$I1285)*64+const_one)</f>
        <v>289497472.402277</v>
      </c>
      <c r="AZ1285" s="5" t="n">
        <f aca="false">--($C1285=--(AS1285&gt;AL1285))</f>
        <v>0</v>
      </c>
      <c r="BA1285" s="5" t="n">
        <f aca="false">--($D1285=--(AT1285&gt;AM1285))</f>
        <v>0</v>
      </c>
      <c r="BB1285" s="5" t="n">
        <f aca="false">--($E1285=--(AU1285&gt;AN1285))</f>
        <v>1</v>
      </c>
      <c r="BC1285" s="5" t="n">
        <f aca="false">--($F1285=--(AV1285&gt;AO1285))</f>
        <v>1</v>
      </c>
      <c r="BD1285" s="5" t="n">
        <f aca="false">--($G1285=--(AW1285&gt;AP1285))</f>
        <v>1</v>
      </c>
      <c r="BE1285" s="5" t="n">
        <f aca="false">--($H1285=--(AX1285&gt;AQ1285))</f>
        <v>1</v>
      </c>
      <c r="BF1285" s="5" t="n">
        <f aca="false">--($I1285=--(AY1285&gt;AR1285))</f>
        <v>1</v>
      </c>
      <c r="BG1285" s="5" t="n">
        <f aca="false">SUM(AZ1285:BF1285)</f>
        <v>5</v>
      </c>
      <c r="BH1285" s="5" t="n">
        <f aca="false">SUM(AE1285:AK1285)+AB1285+AC1285+AD1285</f>
        <v>2000000000</v>
      </c>
    </row>
    <row r="1286" customFormat="false" ht="15" hidden="true" customHeight="false" outlineLevel="0" collapsed="false">
      <c r="A1286" s="5" t="n">
        <f aca="false">sensitivity_exit_usd</f>
        <v>2000000000</v>
      </c>
      <c r="B1286" s="2" t="n">
        <f aca="false">ROW()-ROW($B$1165)</f>
        <v>121</v>
      </c>
      <c r="C1286" s="2" t="n">
        <f aca="false">MOD(QUOTIENT($B1286,1),2)</f>
        <v>1</v>
      </c>
      <c r="D1286" s="2" t="n">
        <f aca="false">MOD(QUOTIENT($B1286,2),2)</f>
        <v>0</v>
      </c>
      <c r="E1286" s="2" t="n">
        <f aca="false">MOD(QUOTIENT($B1286,4),2)</f>
        <v>0</v>
      </c>
      <c r="F1286" s="2" t="n">
        <f aca="false">MOD(QUOTIENT($B1286,8),2)</f>
        <v>1</v>
      </c>
      <c r="G1286" s="2" t="n">
        <f aca="false">MOD(QUOTIENT($B1286,16),2)</f>
        <v>1</v>
      </c>
      <c r="H1286" s="2" t="n">
        <f aca="false">MOD(QUOTIENT($B1286,32),2)</f>
        <v>1</v>
      </c>
      <c r="I1286" s="2" t="n">
        <f aca="false">MOD(QUOTIENT($B1286,64),2)</f>
        <v>1</v>
      </c>
      <c r="J1286" s="5" t="n">
        <f aca="false">IF($C1286=const_zero,MIN(class_series_f_invested_usd,MAX(const_zero,$A1286)),const_zero)</f>
        <v>0</v>
      </c>
      <c r="K1286" s="5" t="n">
        <f aca="false">IF($D1286=const_zero,MIN(class_series_e_invested_usd,MAX(const_zero,$A1286-SUM($J1286:$J1286))),const_zero)</f>
        <v>300000000</v>
      </c>
      <c r="L1286" s="5" t="n">
        <f aca="false">IF($E1286=const_zero,MIN(class_series_d_invested_usd,MAX(const_zero,$A1286-SUM($J1286:$K1286))),const_zero)</f>
        <v>100000000</v>
      </c>
      <c r="M1286" s="5" t="n">
        <f aca="false">IF($F1286=const_zero,MIN(class_series_c_invested_usd,MAX(const_zero,$A1286-SUM($J1286:$L1286))),const_zero)</f>
        <v>0</v>
      </c>
      <c r="N1286" s="5" t="n">
        <f aca="false">IF($G1286=const_zero,MIN(class_series_b_invested_usd,MAX(const_zero,$A1286-SUM($J1286:$M1286))),const_zero)</f>
        <v>0</v>
      </c>
      <c r="O1286" s="5" t="n">
        <f aca="false">IF($H1286=const_zero,MIN(class_series_a_invested_usd,MAX(const_zero,$A1286-SUM($J1286:$N1286))),const_zero)</f>
        <v>0</v>
      </c>
      <c r="P1286" s="5" t="n">
        <f aca="false">IF($I1286=const_zero,MIN(class_seed_invested_usd,MAX(const_zero,$A1286-SUM($J1286:$O1286))),const_zero)</f>
        <v>0</v>
      </c>
      <c r="Q1286" s="5" t="n">
        <f aca="false">MAX(const_zero,$A1286-SUM($J1286:$P1286))</f>
        <v>1600000000</v>
      </c>
      <c r="R1286" s="9" t="n">
        <f aca="false">common_rsa_total+Sensitivity!$AE$1110+Sensitivity!$AJ$1110+IF($C1286=const_one,Sensitivity!$D$1110,const_zero)+IF($D1286=const_one,Sensitivity!$Y$1110,const_zero)+IF($E1286=const_one,Sensitivity!$V$1110,const_zero)+IF($F1286=const_one,Sensitivity!$S$1110,const_zero)+IF($G1286=const_one,Sensitivity!$P$1110,const_zero)+IF($H1286=const_one,Sensitivity!$M$1110,const_zero)+IF($I1286=const_one,Sensitivity!$J$1110,const_zero)</f>
        <v>25278640.1306018</v>
      </c>
      <c r="S1286" s="23" t="b">
        <f aca="false">IF($R1286&gt;const_zero,--($Q1286&gt;option_strike_usd*$R1286),const_zero)</f>
        <v>1</v>
      </c>
      <c r="T1286" s="7" t="n">
        <f aca="false">IF($R1286&gt;const_zero,IF($S1286=const_one,($Q1286+option_strike_usd*pre_f_options_issued)/($R1286+pre_f_options_issued),$Q1286/$R1286),const_zero)</f>
        <v>57.6882090867593</v>
      </c>
      <c r="U1286" s="5" t="n">
        <f aca="false">IF($C1286=const_one,Sensitivity!$D$1110*$T1286,const_zero)</f>
        <v>35738327.8484309</v>
      </c>
      <c r="V1286" s="5" t="n">
        <f aca="false">IF($D1286=const_one,Sensitivity!$Y$1110*$T1286,const_zero)</f>
        <v>0</v>
      </c>
      <c r="W1286" s="5" t="n">
        <f aca="false">IF($E1286=const_one,Sensitivity!$V$1110*$T1286,const_zero)</f>
        <v>0</v>
      </c>
      <c r="X1286" s="5" t="n">
        <f aca="false">IF($F1286=const_one,Sensitivity!$S$1110*$T1286,const_zero)</f>
        <v>138451701.808222</v>
      </c>
      <c r="Y1286" s="5" t="n">
        <f aca="false">IF($G1286=const_one,Sensitivity!$P$1110*$T1286,const_zero)</f>
        <v>173064627.260278</v>
      </c>
      <c r="Z1286" s="5" t="n">
        <f aca="false">IF($H1286=const_one,Sensitivity!$M$1110*$T1286,const_zero)</f>
        <v>288441045.433796</v>
      </c>
      <c r="AA1286" s="5" t="n">
        <f aca="false">IF($I1286=const_one,Sensitivity!$J$1110*$T1286,const_zero)</f>
        <v>288441045.433796</v>
      </c>
      <c r="AB1286" s="5" t="n">
        <f aca="false">(Sensitivity!$AE$1110+Sensitivity!$AJ$1110)*$T1286</f>
        <v>14948847.717745</v>
      </c>
      <c r="AC1286" s="5" t="n">
        <f aca="false">common_rsa_total*$T1286</f>
        <v>519193881.780833</v>
      </c>
      <c r="AD1286" s="5" t="n">
        <f aca="false">IF($S1286=const_one,pre_f_options_issued*($T1286-option_strike_usd),const_zero)</f>
        <v>141720522.716898</v>
      </c>
      <c r="AE1286" s="5" t="n">
        <f aca="false">J1286+U1286</f>
        <v>35738327.8484309</v>
      </c>
      <c r="AF1286" s="5" t="n">
        <f aca="false">K1286+V1286</f>
        <v>300000000</v>
      </c>
      <c r="AG1286" s="5" t="n">
        <f aca="false">L1286+W1286</f>
        <v>100000000</v>
      </c>
      <c r="AH1286" s="5" t="n">
        <f aca="false">M1286+X1286</f>
        <v>138451701.808222</v>
      </c>
      <c r="AI1286" s="5" t="n">
        <f aca="false">N1286+Y1286</f>
        <v>173064627.260278</v>
      </c>
      <c r="AJ1286" s="5" t="n">
        <f aca="false">O1286+Z1286</f>
        <v>288441045.433796</v>
      </c>
      <c r="AK1286" s="5" t="n">
        <f aca="false">P1286+AA1286</f>
        <v>288441045.433796</v>
      </c>
      <c r="AL1286" s="5" t="n">
        <f aca="false">INDEX($AE$1165:$AE$1292,$B1286-$C1286*1+const_one)</f>
        <v>30000000</v>
      </c>
      <c r="AM1286" s="5" t="n">
        <f aca="false">INDEX($AF$1165:$AF$1292,$B1286-$D1286*2+const_one)</f>
        <v>300000000</v>
      </c>
      <c r="AN1286" s="5" t="n">
        <f aca="false">INDEX($AG$1165:$AG$1292,$B1286-$E1286*4+const_one)</f>
        <v>100000000</v>
      </c>
      <c r="AO1286" s="5" t="n">
        <f aca="false">INDEX($AH$1165:$AH$1292,$B1286-$F1286*8+const_one)</f>
        <v>60000000</v>
      </c>
      <c r="AP1286" s="5" t="n">
        <f aca="false">INDEX($AI$1165:$AI$1292,$B1286-$G1286*16+const_one)</f>
        <v>30000000</v>
      </c>
      <c r="AQ1286" s="5" t="n">
        <f aca="false">INDEX($AJ$1165:$AJ$1292,$B1286-$H1286*32+const_one)</f>
        <v>15000000</v>
      </c>
      <c r="AR1286" s="5" t="n">
        <f aca="false">INDEX($AK$1165:$AK$1292,$B1286-$I1286*64+const_one)</f>
        <v>5000000</v>
      </c>
      <c r="AS1286" s="5" t="n">
        <f aca="false">INDEX($AE$1165:$AE$1292,$B1286+(const_one-$C1286)*1+const_one)</f>
        <v>35738327.8484309</v>
      </c>
      <c r="AT1286" s="5" t="n">
        <f aca="false">INDEX($AF$1165:$AF$1292,$B1286+(const_one-$D1286)*2+const_one)</f>
        <v>342746081.28567</v>
      </c>
      <c r="AU1286" s="5" t="n">
        <f aca="false">INDEX($AG$1165:$AG$1292,$B1286+(const_one-$E1286)*4+const_one)</f>
        <v>99563218.6646574</v>
      </c>
      <c r="AV1286" s="5" t="n">
        <f aca="false">INDEX($AH$1165:$AH$1292,$B1286+(const_one-$F1286)*8+const_one)</f>
        <v>138451701.808222</v>
      </c>
      <c r="AW1286" s="5" t="n">
        <f aca="false">INDEX($AI$1165:$AI$1292,$B1286+(const_one-$G1286)*16+const_one)</f>
        <v>173064627.260278</v>
      </c>
      <c r="AX1286" s="5" t="n">
        <f aca="false">INDEX($AJ$1165:$AJ$1292,$B1286+(const_one-$H1286)*32+const_one)</f>
        <v>288441045.433796</v>
      </c>
      <c r="AY1286" s="5" t="n">
        <f aca="false">INDEX($AK$1165:$AK$1292,$B1286+(const_one-$I1286)*64+const_one)</f>
        <v>288441045.433796</v>
      </c>
      <c r="AZ1286" s="5" t="n">
        <f aca="false">--($C1286=--(AS1286&gt;AL1286))</f>
        <v>1</v>
      </c>
      <c r="BA1286" s="5" t="n">
        <f aca="false">--($D1286=--(AT1286&gt;AM1286))</f>
        <v>0</v>
      </c>
      <c r="BB1286" s="5" t="n">
        <f aca="false">--($E1286=--(AU1286&gt;AN1286))</f>
        <v>1</v>
      </c>
      <c r="BC1286" s="5" t="n">
        <f aca="false">--($F1286=--(AV1286&gt;AO1286))</f>
        <v>1</v>
      </c>
      <c r="BD1286" s="5" t="n">
        <f aca="false">--($G1286=--(AW1286&gt;AP1286))</f>
        <v>1</v>
      </c>
      <c r="BE1286" s="5" t="n">
        <f aca="false">--($H1286=--(AX1286&gt;AQ1286))</f>
        <v>1</v>
      </c>
      <c r="BF1286" s="5" t="n">
        <f aca="false">--($I1286=--(AY1286&gt;AR1286))</f>
        <v>1</v>
      </c>
      <c r="BG1286" s="5" t="n">
        <f aca="false">SUM(AZ1286:BF1286)</f>
        <v>6</v>
      </c>
      <c r="BH1286" s="5" t="n">
        <f aca="false">SUM(AE1286:AK1286)+AB1286+AC1286+AD1286</f>
        <v>2000000000</v>
      </c>
    </row>
    <row r="1287" customFormat="false" ht="15" hidden="true" customHeight="false" outlineLevel="0" collapsed="false">
      <c r="A1287" s="5" t="n">
        <f aca="false">sensitivity_exit_usd</f>
        <v>2000000000</v>
      </c>
      <c r="B1287" s="2" t="n">
        <f aca="false">ROW()-ROW($B$1165)</f>
        <v>122</v>
      </c>
      <c r="C1287" s="2" t="n">
        <f aca="false">MOD(QUOTIENT($B1287,1),2)</f>
        <v>0</v>
      </c>
      <c r="D1287" s="2" t="n">
        <f aca="false">MOD(QUOTIENT($B1287,2),2)</f>
        <v>1</v>
      </c>
      <c r="E1287" s="2" t="n">
        <f aca="false">MOD(QUOTIENT($B1287,4),2)</f>
        <v>0</v>
      </c>
      <c r="F1287" s="2" t="n">
        <f aca="false">MOD(QUOTIENT($B1287,8),2)</f>
        <v>1</v>
      </c>
      <c r="G1287" s="2" t="n">
        <f aca="false">MOD(QUOTIENT($B1287,16),2)</f>
        <v>1</v>
      </c>
      <c r="H1287" s="2" t="n">
        <f aca="false">MOD(QUOTIENT($B1287,32),2)</f>
        <v>1</v>
      </c>
      <c r="I1287" s="2" t="n">
        <f aca="false">MOD(QUOTIENT($B1287,64),2)</f>
        <v>1</v>
      </c>
      <c r="J1287" s="5" t="n">
        <f aca="false">IF($C1287=const_zero,MIN(class_series_f_invested_usd,MAX(const_zero,$A1287)),const_zero)</f>
        <v>30000000</v>
      </c>
      <c r="K1287" s="5" t="n">
        <f aca="false">IF($D1287=const_zero,MIN(class_series_e_invested_usd,MAX(const_zero,$A1287-SUM($J1287:$J1287))),const_zero)</f>
        <v>0</v>
      </c>
      <c r="L1287" s="5" t="n">
        <f aca="false">IF($E1287=const_zero,MIN(class_series_d_invested_usd,MAX(const_zero,$A1287-SUM($J1287:$K1287))),const_zero)</f>
        <v>100000000</v>
      </c>
      <c r="M1287" s="5" t="n">
        <f aca="false">IF($F1287=const_zero,MIN(class_series_c_invested_usd,MAX(const_zero,$A1287-SUM($J1287:$L1287))),const_zero)</f>
        <v>0</v>
      </c>
      <c r="N1287" s="5" t="n">
        <f aca="false">IF($G1287=const_zero,MIN(class_series_b_invested_usd,MAX(const_zero,$A1287-SUM($J1287:$M1287))),const_zero)</f>
        <v>0</v>
      </c>
      <c r="O1287" s="5" t="n">
        <f aca="false">IF($H1287=const_zero,MIN(class_series_a_invested_usd,MAX(const_zero,$A1287-SUM($J1287:$N1287))),const_zero)</f>
        <v>0</v>
      </c>
      <c r="P1287" s="5" t="n">
        <f aca="false">IF($I1287=const_zero,MIN(class_seed_invested_usd,MAX(const_zero,$A1287-SUM($J1287:$O1287))),const_zero)</f>
        <v>0</v>
      </c>
      <c r="Q1287" s="5" t="n">
        <f aca="false">MAX(const_zero,$A1287-SUM($J1287:$P1287))</f>
        <v>1870000000</v>
      </c>
      <c r="R1287" s="9" t="n">
        <f aca="false">common_rsa_total+Sensitivity!$AE$1110+Sensitivity!$AJ$1110+IF($C1287=const_one,Sensitivity!$D$1110,const_zero)+IF($D1287=const_one,Sensitivity!$Y$1110,const_zero)+IF($E1287=const_one,Sensitivity!$V$1110,const_zero)+IF($F1287=const_one,Sensitivity!$S$1110,const_zero)+IF($G1287=const_one,Sensitivity!$P$1110,const_zero)+IF($H1287=const_one,Sensitivity!$M$1110,const_zero)+IF($I1287=const_one,Sensitivity!$J$1110,const_zero)</f>
        <v>30763312.6498648</v>
      </c>
      <c r="S1287" s="23" t="b">
        <f aca="false">IF($R1287&gt;const_zero,--($Q1287&gt;option_strike_usd*$R1287),const_zero)</f>
        <v>1</v>
      </c>
      <c r="T1287" s="7" t="n">
        <f aca="false">IF($R1287&gt;const_zero,IF($S1287=const_one,($Q1287+option_strike_usd*pre_f_options_issued)/($R1287+pre_f_options_issued),$Q1287/$R1287),const_zero)</f>
        <v>56.2932507567796</v>
      </c>
      <c r="U1287" s="5" t="n">
        <f aca="false">IF($C1287=const_one,Sensitivity!$D$1110*$T1287,const_zero)</f>
        <v>0</v>
      </c>
      <c r="V1287" s="5" t="n">
        <f aca="false">IF($D1287=const_one,Sensitivity!$Y$1110*$T1287,const_zero)</f>
        <v>343624184.94574</v>
      </c>
      <c r="W1287" s="5" t="n">
        <f aca="false">IF($E1287=const_one,Sensitivity!$V$1110*$T1287,const_zero)</f>
        <v>0</v>
      </c>
      <c r="X1287" s="5" t="n">
        <f aca="false">IF($F1287=const_one,Sensitivity!$S$1110*$T1287,const_zero)</f>
        <v>135103801.816271</v>
      </c>
      <c r="Y1287" s="5" t="n">
        <f aca="false">IF($G1287=const_one,Sensitivity!$P$1110*$T1287,const_zero)</f>
        <v>168879752.270339</v>
      </c>
      <c r="Z1287" s="5" t="n">
        <f aca="false">IF($H1287=const_one,Sensitivity!$M$1110*$T1287,const_zero)</f>
        <v>281466253.783898</v>
      </c>
      <c r="AA1287" s="5" t="n">
        <f aca="false">IF($I1287=const_one,Sensitivity!$J$1110*$T1287,const_zero)</f>
        <v>281466253.783898</v>
      </c>
      <c r="AB1287" s="5" t="n">
        <f aca="false">(Sensitivity!$AE$1110+Sensitivity!$AJ$1110)*$T1287</f>
        <v>14587369.6968881</v>
      </c>
      <c r="AC1287" s="5" t="n">
        <f aca="false">common_rsa_total*$T1287</f>
        <v>506639256.811017</v>
      </c>
      <c r="AD1287" s="5" t="n">
        <f aca="false">IF($S1287=const_one,pre_f_options_issued*($T1287-option_strike_usd),const_zero)</f>
        <v>138233126.891949</v>
      </c>
      <c r="AE1287" s="5" t="n">
        <f aca="false">J1287+U1287</f>
        <v>30000000</v>
      </c>
      <c r="AF1287" s="5" t="n">
        <f aca="false">K1287+V1287</f>
        <v>343624184.94574</v>
      </c>
      <c r="AG1287" s="5" t="n">
        <f aca="false">L1287+W1287</f>
        <v>100000000</v>
      </c>
      <c r="AH1287" s="5" t="n">
        <f aca="false">M1287+X1287</f>
        <v>135103801.816271</v>
      </c>
      <c r="AI1287" s="5" t="n">
        <f aca="false">N1287+Y1287</f>
        <v>168879752.270339</v>
      </c>
      <c r="AJ1287" s="5" t="n">
        <f aca="false">O1287+Z1287</f>
        <v>281466253.783898</v>
      </c>
      <c r="AK1287" s="5" t="n">
        <f aca="false">P1287+AA1287</f>
        <v>281466253.783898</v>
      </c>
      <c r="AL1287" s="5" t="n">
        <f aca="false">INDEX($AE$1165:$AE$1292,$B1287-$C1287*1+const_one)</f>
        <v>30000000</v>
      </c>
      <c r="AM1287" s="5" t="n">
        <f aca="false">INDEX($AF$1165:$AF$1292,$B1287-$D1287*2+const_one)</f>
        <v>300000000</v>
      </c>
      <c r="AN1287" s="5" t="n">
        <f aca="false">INDEX($AG$1165:$AG$1292,$B1287-$E1287*4+const_one)</f>
        <v>100000000</v>
      </c>
      <c r="AO1287" s="5" t="n">
        <f aca="false">INDEX($AH$1165:$AH$1292,$B1287-$F1287*8+const_one)</f>
        <v>60000000</v>
      </c>
      <c r="AP1287" s="5" t="n">
        <f aca="false">INDEX($AI$1165:$AI$1292,$B1287-$G1287*16+const_one)</f>
        <v>30000000</v>
      </c>
      <c r="AQ1287" s="5" t="n">
        <f aca="false">INDEX($AJ$1165:$AJ$1292,$B1287-$H1287*32+const_one)</f>
        <v>15000000</v>
      </c>
      <c r="AR1287" s="5" t="n">
        <f aca="false">INDEX($AK$1165:$AK$1292,$B1287-$I1287*64+const_one)</f>
        <v>5000000</v>
      </c>
      <c r="AS1287" s="5" t="n">
        <f aca="false">INDEX($AE$1165:$AE$1292,$B1287+(const_one-$C1287)*1+const_one)</f>
        <v>34785021.4726287</v>
      </c>
      <c r="AT1287" s="5" t="n">
        <f aca="false">INDEX($AF$1165:$AF$1292,$B1287+(const_one-$D1287)*2+const_one)</f>
        <v>343624184.94574</v>
      </c>
      <c r="AU1287" s="5" t="n">
        <f aca="false">INDEX($AG$1165:$AG$1292,$B1287+(const_one-$E1287)*4+const_one)</f>
        <v>97270775.83124</v>
      </c>
      <c r="AV1287" s="5" t="n">
        <f aca="false">INDEX($AH$1165:$AH$1292,$B1287+(const_one-$F1287)*8+const_one)</f>
        <v>135103801.816271</v>
      </c>
      <c r="AW1287" s="5" t="n">
        <f aca="false">INDEX($AI$1165:$AI$1292,$B1287+(const_one-$G1287)*16+const_one)</f>
        <v>168879752.270339</v>
      </c>
      <c r="AX1287" s="5" t="n">
        <f aca="false">INDEX($AJ$1165:$AJ$1292,$B1287+(const_one-$H1287)*32+const_one)</f>
        <v>281466253.783898</v>
      </c>
      <c r="AY1287" s="5" t="n">
        <f aca="false">INDEX($AK$1165:$AK$1292,$B1287+(const_one-$I1287)*64+const_one)</f>
        <v>281466253.783898</v>
      </c>
      <c r="AZ1287" s="5" t="n">
        <f aca="false">--($C1287=--(AS1287&gt;AL1287))</f>
        <v>0</v>
      </c>
      <c r="BA1287" s="5" t="n">
        <f aca="false">--($D1287=--(AT1287&gt;AM1287))</f>
        <v>1</v>
      </c>
      <c r="BB1287" s="5" t="n">
        <f aca="false">--($E1287=--(AU1287&gt;AN1287))</f>
        <v>1</v>
      </c>
      <c r="BC1287" s="5" t="n">
        <f aca="false">--($F1287=--(AV1287&gt;AO1287))</f>
        <v>1</v>
      </c>
      <c r="BD1287" s="5" t="n">
        <f aca="false">--($G1287=--(AW1287&gt;AP1287))</f>
        <v>1</v>
      </c>
      <c r="BE1287" s="5" t="n">
        <f aca="false">--($H1287=--(AX1287&gt;AQ1287))</f>
        <v>1</v>
      </c>
      <c r="BF1287" s="5" t="n">
        <f aca="false">--($I1287=--(AY1287&gt;AR1287))</f>
        <v>1</v>
      </c>
      <c r="BG1287" s="5" t="n">
        <f aca="false">SUM(AZ1287:BF1287)</f>
        <v>6</v>
      </c>
      <c r="BH1287" s="5" t="n">
        <f aca="false">SUM(AE1287:AK1287)+AB1287+AC1287+AD1287</f>
        <v>2000000000</v>
      </c>
    </row>
    <row r="1288" customFormat="false" ht="15" hidden="true" customHeight="false" outlineLevel="0" collapsed="false">
      <c r="A1288" s="5" t="n">
        <f aca="false">sensitivity_exit_usd</f>
        <v>2000000000</v>
      </c>
      <c r="B1288" s="2" t="n">
        <f aca="false">ROW()-ROW($B$1165)</f>
        <v>123</v>
      </c>
      <c r="C1288" s="2" t="n">
        <f aca="false">MOD(QUOTIENT($B1288,1),2)</f>
        <v>1</v>
      </c>
      <c r="D1288" s="2" t="n">
        <f aca="false">MOD(QUOTIENT($B1288,2),2)</f>
        <v>1</v>
      </c>
      <c r="E1288" s="2" t="n">
        <f aca="false">MOD(QUOTIENT($B1288,4),2)</f>
        <v>0</v>
      </c>
      <c r="F1288" s="2" t="n">
        <f aca="false">MOD(QUOTIENT($B1288,8),2)</f>
        <v>1</v>
      </c>
      <c r="G1288" s="2" t="n">
        <f aca="false">MOD(QUOTIENT($B1288,16),2)</f>
        <v>1</v>
      </c>
      <c r="H1288" s="2" t="n">
        <f aca="false">MOD(QUOTIENT($B1288,32),2)</f>
        <v>1</v>
      </c>
      <c r="I1288" s="2" t="n">
        <f aca="false">MOD(QUOTIENT($B1288,64),2)</f>
        <v>1</v>
      </c>
      <c r="J1288" s="5" t="n">
        <f aca="false">IF($C1288=const_zero,MIN(class_series_f_invested_usd,MAX(const_zero,$A1288)),const_zero)</f>
        <v>0</v>
      </c>
      <c r="K1288" s="5" t="n">
        <f aca="false">IF($D1288=const_zero,MIN(class_series_e_invested_usd,MAX(const_zero,$A1288-SUM($J1288:$J1288))),const_zero)</f>
        <v>0</v>
      </c>
      <c r="L1288" s="5" t="n">
        <f aca="false">IF($E1288=const_zero,MIN(class_series_d_invested_usd,MAX(const_zero,$A1288-SUM($J1288:$K1288))),const_zero)</f>
        <v>100000000</v>
      </c>
      <c r="M1288" s="5" t="n">
        <f aca="false">IF($F1288=const_zero,MIN(class_series_c_invested_usd,MAX(const_zero,$A1288-SUM($J1288:$L1288))),const_zero)</f>
        <v>0</v>
      </c>
      <c r="N1288" s="5" t="n">
        <f aca="false">IF($G1288=const_zero,MIN(class_series_b_invested_usd,MAX(const_zero,$A1288-SUM($J1288:$M1288))),const_zero)</f>
        <v>0</v>
      </c>
      <c r="O1288" s="5" t="n">
        <f aca="false">IF($H1288=const_zero,MIN(class_series_a_invested_usd,MAX(const_zero,$A1288-SUM($J1288:$N1288))),const_zero)</f>
        <v>0</v>
      </c>
      <c r="P1288" s="5" t="n">
        <f aca="false">IF($I1288=const_zero,MIN(class_seed_invested_usd,MAX(const_zero,$A1288-SUM($J1288:$O1288))),const_zero)</f>
        <v>0</v>
      </c>
      <c r="Q1288" s="5" t="n">
        <f aca="false">MAX(const_zero,$A1288-SUM($J1288:$P1288))</f>
        <v>1900000000</v>
      </c>
      <c r="R1288" s="9" t="n">
        <f aca="false">common_rsa_total+Sensitivity!$AE$1110+Sensitivity!$AJ$1110+IF($C1288=const_one,Sensitivity!$D$1110,const_zero)+IF($D1288=const_one,Sensitivity!$Y$1110,const_zero)+IF($E1288=const_one,Sensitivity!$V$1110,const_zero)+IF($F1288=const_one,Sensitivity!$S$1110,const_zero)+IF($G1288=const_one,Sensitivity!$P$1110,const_zero)+IF($H1288=const_one,Sensitivity!$M$1110,const_zero)+IF($I1288=const_one,Sensitivity!$J$1110,const_zero)</f>
        <v>31382821.010658</v>
      </c>
      <c r="S1288" s="23" t="b">
        <f aca="false">IF($R1288&gt;const_zero,--($Q1288&gt;option_strike_usd*$R1288),const_zero)</f>
        <v>1</v>
      </c>
      <c r="T1288" s="7" t="n">
        <f aca="false">IF($R1288&gt;const_zero,IF($S1288=const_one,($Q1288+option_strike_usd*pre_f_options_issued)/($R1288+pre_f_options_issued),$Q1288/$R1288),const_zero)</f>
        <v>56.1493979324083</v>
      </c>
      <c r="U1288" s="5" t="n">
        <f aca="false">IF($C1288=const_one,Sensitivity!$D$1110*$T1288,const_zero)</f>
        <v>34785021.4726287</v>
      </c>
      <c r="V1288" s="5" t="n">
        <f aca="false">IF($D1288=const_one,Sensitivity!$Y$1110*$T1288,const_zero)</f>
        <v>342746081.28567</v>
      </c>
      <c r="W1288" s="5" t="n">
        <f aca="false">IF($E1288=const_one,Sensitivity!$V$1110*$T1288,const_zero)</f>
        <v>0</v>
      </c>
      <c r="X1288" s="5" t="n">
        <f aca="false">IF($F1288=const_one,Sensitivity!$S$1110*$T1288,const_zero)</f>
        <v>134758555.03778</v>
      </c>
      <c r="Y1288" s="5" t="n">
        <f aca="false">IF($G1288=const_one,Sensitivity!$P$1110*$T1288,const_zero)</f>
        <v>168448193.797225</v>
      </c>
      <c r="Z1288" s="5" t="n">
        <f aca="false">IF($H1288=const_one,Sensitivity!$M$1110*$T1288,const_zero)</f>
        <v>280746989.662042</v>
      </c>
      <c r="AA1288" s="5" t="n">
        <f aca="false">IF($I1288=const_one,Sensitivity!$J$1110*$T1288,const_zero)</f>
        <v>280746989.662042</v>
      </c>
      <c r="AB1288" s="5" t="n">
        <f aca="false">(Sensitivity!$AE$1110+Sensitivity!$AJ$1110)*$T1288</f>
        <v>14550092.8599167</v>
      </c>
      <c r="AC1288" s="5" t="n">
        <f aca="false">common_rsa_total*$T1288</f>
        <v>505344581.391675</v>
      </c>
      <c r="AD1288" s="5" t="n">
        <f aca="false">IF($S1288=const_one,pre_f_options_issued*($T1288-option_strike_usd),const_zero)</f>
        <v>137873494.831021</v>
      </c>
      <c r="AE1288" s="5" t="n">
        <f aca="false">J1288+U1288</f>
        <v>34785021.4726287</v>
      </c>
      <c r="AF1288" s="5" t="n">
        <f aca="false">K1288+V1288</f>
        <v>342746081.28567</v>
      </c>
      <c r="AG1288" s="5" t="n">
        <f aca="false">L1288+W1288</f>
        <v>100000000</v>
      </c>
      <c r="AH1288" s="5" t="n">
        <f aca="false">M1288+X1288</f>
        <v>134758555.03778</v>
      </c>
      <c r="AI1288" s="5" t="n">
        <f aca="false">N1288+Y1288</f>
        <v>168448193.797225</v>
      </c>
      <c r="AJ1288" s="5" t="n">
        <f aca="false">O1288+Z1288</f>
        <v>280746989.662042</v>
      </c>
      <c r="AK1288" s="5" t="n">
        <f aca="false">P1288+AA1288</f>
        <v>280746989.662042</v>
      </c>
      <c r="AL1288" s="5" t="n">
        <f aca="false">INDEX($AE$1165:$AE$1292,$B1288-$C1288*1+const_one)</f>
        <v>30000000</v>
      </c>
      <c r="AM1288" s="5" t="n">
        <f aca="false">INDEX($AF$1165:$AF$1292,$B1288-$D1288*2+const_one)</f>
        <v>300000000</v>
      </c>
      <c r="AN1288" s="5" t="n">
        <f aca="false">INDEX($AG$1165:$AG$1292,$B1288-$E1288*4+const_one)</f>
        <v>100000000</v>
      </c>
      <c r="AO1288" s="5" t="n">
        <f aca="false">INDEX($AH$1165:$AH$1292,$B1288-$F1288*8+const_one)</f>
        <v>60000000</v>
      </c>
      <c r="AP1288" s="5" t="n">
        <f aca="false">INDEX($AI$1165:$AI$1292,$B1288-$G1288*16+const_one)</f>
        <v>30000000</v>
      </c>
      <c r="AQ1288" s="5" t="n">
        <f aca="false">INDEX($AJ$1165:$AJ$1292,$B1288-$H1288*32+const_one)</f>
        <v>15000000</v>
      </c>
      <c r="AR1288" s="5" t="n">
        <f aca="false">INDEX($AK$1165:$AK$1292,$B1288-$I1288*64+const_one)</f>
        <v>5000000</v>
      </c>
      <c r="AS1288" s="5" t="n">
        <f aca="false">INDEX($AE$1165:$AE$1292,$B1288+(const_one-$C1288)*1+const_one)</f>
        <v>34785021.4726287</v>
      </c>
      <c r="AT1288" s="5" t="n">
        <f aca="false">INDEX($AF$1165:$AF$1292,$B1288+(const_one-$D1288)*2+const_one)</f>
        <v>342746081.28567</v>
      </c>
      <c r="AU1288" s="5" t="n">
        <f aca="false">INDEX($AG$1165:$AG$1292,$B1288+(const_one-$E1288)*4+const_one)</f>
        <v>97032133.9789809</v>
      </c>
      <c r="AV1288" s="5" t="n">
        <f aca="false">INDEX($AH$1165:$AH$1292,$B1288+(const_one-$F1288)*8+const_one)</f>
        <v>134758555.03778</v>
      </c>
      <c r="AW1288" s="5" t="n">
        <f aca="false">INDEX($AI$1165:$AI$1292,$B1288+(const_one-$G1288)*16+const_one)</f>
        <v>168448193.797225</v>
      </c>
      <c r="AX1288" s="5" t="n">
        <f aca="false">INDEX($AJ$1165:$AJ$1292,$B1288+(const_one-$H1288)*32+const_one)</f>
        <v>280746989.662042</v>
      </c>
      <c r="AY1288" s="5" t="n">
        <f aca="false">INDEX($AK$1165:$AK$1292,$B1288+(const_one-$I1288)*64+const_one)</f>
        <v>280746989.662042</v>
      </c>
      <c r="AZ1288" s="5" t="n">
        <f aca="false">--($C1288=--(AS1288&gt;AL1288))</f>
        <v>1</v>
      </c>
      <c r="BA1288" s="5" t="n">
        <f aca="false">--($D1288=--(AT1288&gt;AM1288))</f>
        <v>1</v>
      </c>
      <c r="BB1288" s="5" t="n">
        <f aca="false">--($E1288=--(AU1288&gt;AN1288))</f>
        <v>1</v>
      </c>
      <c r="BC1288" s="5" t="n">
        <f aca="false">--($F1288=--(AV1288&gt;AO1288))</f>
        <v>1</v>
      </c>
      <c r="BD1288" s="5" t="n">
        <f aca="false">--($G1288=--(AW1288&gt;AP1288))</f>
        <v>1</v>
      </c>
      <c r="BE1288" s="5" t="n">
        <f aca="false">--($H1288=--(AX1288&gt;AQ1288))</f>
        <v>1</v>
      </c>
      <c r="BF1288" s="5" t="n">
        <f aca="false">--($I1288=--(AY1288&gt;AR1288))</f>
        <v>1</v>
      </c>
      <c r="BG1288" s="5" t="n">
        <f aca="false">SUM(AZ1288:BF1288)</f>
        <v>7</v>
      </c>
      <c r="BH1288" s="5" t="n">
        <f aca="false">SUM(AE1288:AK1288)+AB1288+AC1288+AD1288</f>
        <v>2000000000</v>
      </c>
    </row>
    <row r="1289" customFormat="false" ht="15" hidden="true" customHeight="false" outlineLevel="0" collapsed="false">
      <c r="A1289" s="5" t="n">
        <f aca="false">sensitivity_exit_usd</f>
        <v>2000000000</v>
      </c>
      <c r="B1289" s="2" t="n">
        <f aca="false">ROW()-ROW($B$1165)</f>
        <v>124</v>
      </c>
      <c r="C1289" s="2" t="n">
        <f aca="false">MOD(QUOTIENT($B1289,1),2)</f>
        <v>0</v>
      </c>
      <c r="D1289" s="2" t="n">
        <f aca="false">MOD(QUOTIENT($B1289,2),2)</f>
        <v>0</v>
      </c>
      <c r="E1289" s="2" t="n">
        <f aca="false">MOD(QUOTIENT($B1289,4),2)</f>
        <v>1</v>
      </c>
      <c r="F1289" s="2" t="n">
        <f aca="false">MOD(QUOTIENT($B1289,8),2)</f>
        <v>1</v>
      </c>
      <c r="G1289" s="2" t="n">
        <f aca="false">MOD(QUOTIENT($B1289,16),2)</f>
        <v>1</v>
      </c>
      <c r="H1289" s="2" t="n">
        <f aca="false">MOD(QUOTIENT($B1289,32),2)</f>
        <v>1</v>
      </c>
      <c r="I1289" s="2" t="n">
        <f aca="false">MOD(QUOTIENT($B1289,64),2)</f>
        <v>1</v>
      </c>
      <c r="J1289" s="5" t="n">
        <f aca="false">IF($C1289=const_zero,MIN(class_series_f_invested_usd,MAX(const_zero,$A1289)),const_zero)</f>
        <v>30000000</v>
      </c>
      <c r="K1289" s="5" t="n">
        <f aca="false">IF($D1289=const_zero,MIN(class_series_e_invested_usd,MAX(const_zero,$A1289-SUM($J1289:$J1289))),const_zero)</f>
        <v>300000000</v>
      </c>
      <c r="L1289" s="5" t="n">
        <f aca="false">IF($E1289=const_zero,MIN(class_series_d_invested_usd,MAX(const_zero,$A1289-SUM($J1289:$K1289))),const_zero)</f>
        <v>0</v>
      </c>
      <c r="M1289" s="5" t="n">
        <f aca="false">IF($F1289=const_zero,MIN(class_series_c_invested_usd,MAX(const_zero,$A1289-SUM($J1289:$L1289))),const_zero)</f>
        <v>0</v>
      </c>
      <c r="N1289" s="5" t="n">
        <f aca="false">IF($G1289=const_zero,MIN(class_series_b_invested_usd,MAX(const_zero,$A1289-SUM($J1289:$M1289))),const_zero)</f>
        <v>0</v>
      </c>
      <c r="O1289" s="5" t="n">
        <f aca="false">IF($H1289=const_zero,MIN(class_series_a_invested_usd,MAX(const_zero,$A1289-SUM($J1289:$N1289))),const_zero)</f>
        <v>0</v>
      </c>
      <c r="P1289" s="5" t="n">
        <f aca="false">IF($I1289=const_zero,MIN(class_seed_invested_usd,MAX(const_zero,$A1289-SUM($J1289:$O1289))),const_zero)</f>
        <v>0</v>
      </c>
      <c r="Q1289" s="5" t="n">
        <f aca="false">MAX(const_zero,$A1289-SUM($J1289:$P1289))</f>
        <v>1670000000</v>
      </c>
      <c r="R1289" s="9" t="n">
        <f aca="false">common_rsa_total+Sensitivity!$AE$1110+Sensitivity!$AJ$1110+IF($C1289=const_one,Sensitivity!$D$1110,const_zero)+IF($D1289=const_one,Sensitivity!$Y$1110,const_zero)+IF($E1289=const_one,Sensitivity!$V$1110,const_zero)+IF($F1289=const_one,Sensitivity!$S$1110,const_zero)+IF($G1289=const_one,Sensitivity!$P$1110,const_zero)+IF($H1289=const_one,Sensitivity!$M$1110,const_zero)+IF($I1289=const_one,Sensitivity!$J$1110,const_zero)</f>
        <v>26384546.5545552</v>
      </c>
      <c r="S1289" s="23" t="b">
        <f aca="false">IF($R1289&gt;const_zero,--($Q1289&gt;option_strike_usd*$R1289),const_zero)</f>
        <v>1</v>
      </c>
      <c r="T1289" s="7" t="n">
        <f aca="false">IF($R1289&gt;const_zero,IF($S1289=const_one,($Q1289+option_strike_usd*pre_f_options_issued)/($R1289+pre_f_options_issued),$Q1289/$R1289),const_zero)</f>
        <v>57.9029342503645</v>
      </c>
      <c r="U1289" s="5" t="n">
        <f aca="false">IF($C1289=const_one,Sensitivity!$D$1110*$T1289,const_zero)</f>
        <v>0</v>
      </c>
      <c r="V1289" s="5" t="n">
        <f aca="false">IF($D1289=const_one,Sensitivity!$Y$1110*$T1289,const_zero)</f>
        <v>0</v>
      </c>
      <c r="W1289" s="5" t="n">
        <f aca="false">IF($E1289=const_one,Sensitivity!$V$1110*$T1289,const_zero)</f>
        <v>99906578.8357823</v>
      </c>
      <c r="X1289" s="5" t="n">
        <f aca="false">IF($F1289=const_one,Sensitivity!$S$1110*$T1289,const_zero)</f>
        <v>138967042.200875</v>
      </c>
      <c r="Y1289" s="5" t="n">
        <f aca="false">IF($G1289=const_one,Sensitivity!$P$1110*$T1289,const_zero)</f>
        <v>173708802.751094</v>
      </c>
      <c r="Z1289" s="5" t="n">
        <f aca="false">IF($H1289=const_one,Sensitivity!$M$1110*$T1289,const_zero)</f>
        <v>289514671.251823</v>
      </c>
      <c r="AA1289" s="5" t="n">
        <f aca="false">IF($I1289=const_one,Sensitivity!$J$1110*$T1289,const_zero)</f>
        <v>289514671.251823</v>
      </c>
      <c r="AB1289" s="5" t="n">
        <f aca="false">(Sensitivity!$AE$1110+Sensitivity!$AJ$1110)*$T1289</f>
        <v>15004489.8294125</v>
      </c>
      <c r="AC1289" s="5" t="n">
        <f aca="false">common_rsa_total*$T1289</f>
        <v>521126408.253281</v>
      </c>
      <c r="AD1289" s="5" t="n">
        <f aca="false">IF($S1289=const_one,pre_f_options_issued*($T1289-option_strike_usd),const_zero)</f>
        <v>142257335.625911</v>
      </c>
      <c r="AE1289" s="5" t="n">
        <f aca="false">J1289+U1289</f>
        <v>30000000</v>
      </c>
      <c r="AF1289" s="5" t="n">
        <f aca="false">K1289+V1289</f>
        <v>300000000</v>
      </c>
      <c r="AG1289" s="5" t="n">
        <f aca="false">L1289+W1289</f>
        <v>99906578.8357823</v>
      </c>
      <c r="AH1289" s="5" t="n">
        <f aca="false">M1289+X1289</f>
        <v>138967042.200875</v>
      </c>
      <c r="AI1289" s="5" t="n">
        <f aca="false">N1289+Y1289</f>
        <v>173708802.751094</v>
      </c>
      <c r="AJ1289" s="5" t="n">
        <f aca="false">O1289+Z1289</f>
        <v>289514671.251823</v>
      </c>
      <c r="AK1289" s="5" t="n">
        <f aca="false">P1289+AA1289</f>
        <v>289514671.251823</v>
      </c>
      <c r="AL1289" s="5" t="n">
        <f aca="false">INDEX($AE$1165:$AE$1292,$B1289-$C1289*1+const_one)</f>
        <v>30000000</v>
      </c>
      <c r="AM1289" s="5" t="n">
        <f aca="false">INDEX($AF$1165:$AF$1292,$B1289-$D1289*2+const_one)</f>
        <v>300000000</v>
      </c>
      <c r="AN1289" s="5" t="n">
        <f aca="false">INDEX($AG$1165:$AG$1292,$B1289-$E1289*4+const_one)</f>
        <v>100000000</v>
      </c>
      <c r="AO1289" s="5" t="n">
        <f aca="false">INDEX($AH$1165:$AH$1292,$B1289-$F1289*8+const_one)</f>
        <v>60000000</v>
      </c>
      <c r="AP1289" s="5" t="n">
        <f aca="false">INDEX($AI$1165:$AI$1292,$B1289-$G1289*16+const_one)</f>
        <v>30000000</v>
      </c>
      <c r="AQ1289" s="5" t="n">
        <f aca="false">INDEX($AJ$1165:$AJ$1292,$B1289-$H1289*32+const_one)</f>
        <v>15000000</v>
      </c>
      <c r="AR1289" s="5" t="n">
        <f aca="false">INDEX($AK$1165:$AK$1292,$B1289-$I1289*64+const_one)</f>
        <v>5000000</v>
      </c>
      <c r="AS1289" s="5" t="n">
        <f aca="false">INDEX($AE$1165:$AE$1292,$B1289+(const_one-$C1289)*1+const_one)</f>
        <v>35748068.7748337</v>
      </c>
      <c r="AT1289" s="5" t="n">
        <f aca="false">INDEX($AF$1165:$AF$1292,$B1289+(const_one-$D1289)*2+const_one)</f>
        <v>344125027.365245</v>
      </c>
      <c r="AU1289" s="5" t="n">
        <f aca="false">INDEX($AG$1165:$AG$1292,$B1289+(const_one-$E1289)*4+const_one)</f>
        <v>99906578.8357823</v>
      </c>
      <c r="AV1289" s="5" t="n">
        <f aca="false">INDEX($AH$1165:$AH$1292,$B1289+(const_one-$F1289)*8+const_one)</f>
        <v>138967042.200875</v>
      </c>
      <c r="AW1289" s="5" t="n">
        <f aca="false">INDEX($AI$1165:$AI$1292,$B1289+(const_one-$G1289)*16+const_one)</f>
        <v>173708802.751094</v>
      </c>
      <c r="AX1289" s="5" t="n">
        <f aca="false">INDEX($AJ$1165:$AJ$1292,$B1289+(const_one-$H1289)*32+const_one)</f>
        <v>289514671.251823</v>
      </c>
      <c r="AY1289" s="5" t="n">
        <f aca="false">INDEX($AK$1165:$AK$1292,$B1289+(const_one-$I1289)*64+const_one)</f>
        <v>289514671.251823</v>
      </c>
      <c r="AZ1289" s="5" t="n">
        <f aca="false">--($C1289=--(AS1289&gt;AL1289))</f>
        <v>0</v>
      </c>
      <c r="BA1289" s="5" t="n">
        <f aca="false">--($D1289=--(AT1289&gt;AM1289))</f>
        <v>0</v>
      </c>
      <c r="BB1289" s="5" t="n">
        <f aca="false">--($E1289=--(AU1289&gt;AN1289))</f>
        <v>0</v>
      </c>
      <c r="BC1289" s="5" t="n">
        <f aca="false">--($F1289=--(AV1289&gt;AO1289))</f>
        <v>1</v>
      </c>
      <c r="BD1289" s="5" t="n">
        <f aca="false">--($G1289=--(AW1289&gt;AP1289))</f>
        <v>1</v>
      </c>
      <c r="BE1289" s="5" t="n">
        <f aca="false">--($H1289=--(AX1289&gt;AQ1289))</f>
        <v>1</v>
      </c>
      <c r="BF1289" s="5" t="n">
        <f aca="false">--($I1289=--(AY1289&gt;AR1289))</f>
        <v>1</v>
      </c>
      <c r="BG1289" s="5" t="n">
        <f aca="false">SUM(AZ1289:BF1289)</f>
        <v>4</v>
      </c>
      <c r="BH1289" s="5" t="n">
        <f aca="false">SUM(AE1289:AK1289)+AB1289+AC1289+AD1289</f>
        <v>2000000000</v>
      </c>
    </row>
    <row r="1290" customFormat="false" ht="15" hidden="true" customHeight="false" outlineLevel="0" collapsed="false">
      <c r="A1290" s="5" t="n">
        <f aca="false">sensitivity_exit_usd</f>
        <v>2000000000</v>
      </c>
      <c r="B1290" s="2" t="n">
        <f aca="false">ROW()-ROW($B$1165)</f>
        <v>125</v>
      </c>
      <c r="C1290" s="2" t="n">
        <f aca="false">MOD(QUOTIENT($B1290,1),2)</f>
        <v>1</v>
      </c>
      <c r="D1290" s="2" t="n">
        <f aca="false">MOD(QUOTIENT($B1290,2),2)</f>
        <v>0</v>
      </c>
      <c r="E1290" s="2" t="n">
        <f aca="false">MOD(QUOTIENT($B1290,4),2)</f>
        <v>1</v>
      </c>
      <c r="F1290" s="2" t="n">
        <f aca="false">MOD(QUOTIENT($B1290,8),2)</f>
        <v>1</v>
      </c>
      <c r="G1290" s="2" t="n">
        <f aca="false">MOD(QUOTIENT($B1290,16),2)</f>
        <v>1</v>
      </c>
      <c r="H1290" s="2" t="n">
        <f aca="false">MOD(QUOTIENT($B1290,32),2)</f>
        <v>1</v>
      </c>
      <c r="I1290" s="2" t="n">
        <f aca="false">MOD(QUOTIENT($B1290,64),2)</f>
        <v>1</v>
      </c>
      <c r="J1290" s="5" t="n">
        <f aca="false">IF($C1290=const_zero,MIN(class_series_f_invested_usd,MAX(const_zero,$A1290)),const_zero)</f>
        <v>0</v>
      </c>
      <c r="K1290" s="5" t="n">
        <f aca="false">IF($D1290=const_zero,MIN(class_series_e_invested_usd,MAX(const_zero,$A1290-SUM($J1290:$J1290))),const_zero)</f>
        <v>300000000</v>
      </c>
      <c r="L1290" s="5" t="n">
        <f aca="false">IF($E1290=const_zero,MIN(class_series_d_invested_usd,MAX(const_zero,$A1290-SUM($J1290:$K1290))),const_zero)</f>
        <v>0</v>
      </c>
      <c r="M1290" s="5" t="n">
        <f aca="false">IF($F1290=const_zero,MIN(class_series_c_invested_usd,MAX(const_zero,$A1290-SUM($J1290:$L1290))),const_zero)</f>
        <v>0</v>
      </c>
      <c r="N1290" s="5" t="n">
        <f aca="false">IF($G1290=const_zero,MIN(class_series_b_invested_usd,MAX(const_zero,$A1290-SUM($J1290:$M1290))),const_zero)</f>
        <v>0</v>
      </c>
      <c r="O1290" s="5" t="n">
        <f aca="false">IF($H1290=const_zero,MIN(class_series_a_invested_usd,MAX(const_zero,$A1290-SUM($J1290:$N1290))),const_zero)</f>
        <v>0</v>
      </c>
      <c r="P1290" s="5" t="n">
        <f aca="false">IF($I1290=const_zero,MIN(class_seed_invested_usd,MAX(const_zero,$A1290-SUM($J1290:$O1290))),const_zero)</f>
        <v>0</v>
      </c>
      <c r="Q1290" s="5" t="n">
        <f aca="false">MAX(const_zero,$A1290-SUM($J1290:$P1290))</f>
        <v>1700000000</v>
      </c>
      <c r="R1290" s="9" t="n">
        <f aca="false">common_rsa_total+Sensitivity!$AE$1110+Sensitivity!$AJ$1110+IF($C1290=const_one,Sensitivity!$D$1110,const_zero)+IF($D1290=const_one,Sensitivity!$Y$1110,const_zero)+IF($E1290=const_one,Sensitivity!$V$1110,const_zero)+IF($F1290=const_one,Sensitivity!$S$1110,const_zero)+IF($G1290=const_one,Sensitivity!$P$1110,const_zero)+IF($H1290=const_one,Sensitivity!$M$1110,const_zero)+IF($I1290=const_one,Sensitivity!$J$1110,const_zero)</f>
        <v>27004054.9153483</v>
      </c>
      <c r="S1290" s="23" t="b">
        <f aca="false">IF($R1290&gt;const_zero,--($Q1290&gt;option_strike_usd*$R1290),const_zero)</f>
        <v>1</v>
      </c>
      <c r="T1290" s="7" t="n">
        <f aca="false">IF($R1290&gt;const_zero,IF($S1290=const_one,($Q1290+option_strike_usd*pre_f_options_issued)/($R1290+pre_f_options_issued),$Q1290/$R1290),const_zero)</f>
        <v>57.7039327266959</v>
      </c>
      <c r="U1290" s="5" t="n">
        <f aca="false">IF($C1290=const_one,Sensitivity!$D$1110*$T1290,const_zero)</f>
        <v>35748068.7748337</v>
      </c>
      <c r="V1290" s="5" t="n">
        <f aca="false">IF($D1290=const_one,Sensitivity!$Y$1110*$T1290,const_zero)</f>
        <v>0</v>
      </c>
      <c r="W1290" s="5" t="n">
        <f aca="false">IF($E1290=const_one,Sensitivity!$V$1110*$T1290,const_zero)</f>
        <v>99563218.6646574</v>
      </c>
      <c r="X1290" s="5" t="n">
        <f aca="false">IF($F1290=const_one,Sensitivity!$S$1110*$T1290,const_zero)</f>
        <v>138489438.54407</v>
      </c>
      <c r="Y1290" s="5" t="n">
        <f aca="false">IF($G1290=const_one,Sensitivity!$P$1110*$T1290,const_zero)</f>
        <v>173111798.180088</v>
      </c>
      <c r="Z1290" s="5" t="n">
        <f aca="false">IF($H1290=const_one,Sensitivity!$M$1110*$T1290,const_zero)</f>
        <v>288519663.633479</v>
      </c>
      <c r="AA1290" s="5" t="n">
        <f aca="false">IF($I1290=const_one,Sensitivity!$J$1110*$T1290,const_zero)</f>
        <v>288519663.633479</v>
      </c>
      <c r="AB1290" s="5" t="n">
        <f aca="false">(Sensitivity!$AE$1110+Sensitivity!$AJ$1110)*$T1290</f>
        <v>14952922.2123896</v>
      </c>
      <c r="AC1290" s="5" t="n">
        <f aca="false">common_rsa_total*$T1290</f>
        <v>519335394.540263</v>
      </c>
      <c r="AD1290" s="5" t="n">
        <f aca="false">IF($S1290=const_one,pre_f_options_issued*($T1290-option_strike_usd),const_zero)</f>
        <v>141759831.81674</v>
      </c>
      <c r="AE1290" s="5" t="n">
        <f aca="false">J1290+U1290</f>
        <v>35748068.7748337</v>
      </c>
      <c r="AF1290" s="5" t="n">
        <f aca="false">K1290+V1290</f>
        <v>300000000</v>
      </c>
      <c r="AG1290" s="5" t="n">
        <f aca="false">L1290+W1290</f>
        <v>99563218.6646574</v>
      </c>
      <c r="AH1290" s="5" t="n">
        <f aca="false">M1290+X1290</f>
        <v>138489438.54407</v>
      </c>
      <c r="AI1290" s="5" t="n">
        <f aca="false">N1290+Y1290</f>
        <v>173111798.180088</v>
      </c>
      <c r="AJ1290" s="5" t="n">
        <f aca="false">O1290+Z1290</f>
        <v>288519663.633479</v>
      </c>
      <c r="AK1290" s="5" t="n">
        <f aca="false">P1290+AA1290</f>
        <v>288519663.633479</v>
      </c>
      <c r="AL1290" s="5" t="n">
        <f aca="false">INDEX($AE$1165:$AE$1292,$B1290-$C1290*1+const_one)</f>
        <v>30000000</v>
      </c>
      <c r="AM1290" s="5" t="n">
        <f aca="false">INDEX($AF$1165:$AF$1292,$B1290-$D1290*2+const_one)</f>
        <v>300000000</v>
      </c>
      <c r="AN1290" s="5" t="n">
        <f aca="false">INDEX($AG$1165:$AG$1292,$B1290-$E1290*4+const_one)</f>
        <v>100000000</v>
      </c>
      <c r="AO1290" s="5" t="n">
        <f aca="false">INDEX($AH$1165:$AH$1292,$B1290-$F1290*8+const_one)</f>
        <v>60000000</v>
      </c>
      <c r="AP1290" s="5" t="n">
        <f aca="false">INDEX($AI$1165:$AI$1292,$B1290-$G1290*16+const_one)</f>
        <v>30000000</v>
      </c>
      <c r="AQ1290" s="5" t="n">
        <f aca="false">INDEX($AJ$1165:$AJ$1292,$B1290-$H1290*32+const_one)</f>
        <v>15000000</v>
      </c>
      <c r="AR1290" s="5" t="n">
        <f aca="false">INDEX($AK$1165:$AK$1292,$B1290-$I1290*64+const_one)</f>
        <v>5000000</v>
      </c>
      <c r="AS1290" s="5" t="n">
        <f aca="false">INDEX($AE$1165:$AE$1292,$B1290+(const_one-$C1290)*1+const_one)</f>
        <v>35748068.7748337</v>
      </c>
      <c r="AT1290" s="5" t="n">
        <f aca="false">INDEX($AF$1165:$AF$1292,$B1290+(const_one-$D1290)*2+const_one)</f>
        <v>343280759.050971</v>
      </c>
      <c r="AU1290" s="5" t="n">
        <f aca="false">INDEX($AG$1165:$AG$1292,$B1290+(const_one-$E1290)*4+const_one)</f>
        <v>99563218.6646574</v>
      </c>
      <c r="AV1290" s="5" t="n">
        <f aca="false">INDEX($AH$1165:$AH$1292,$B1290+(const_one-$F1290)*8+const_one)</f>
        <v>138489438.54407</v>
      </c>
      <c r="AW1290" s="5" t="n">
        <f aca="false">INDEX($AI$1165:$AI$1292,$B1290+(const_one-$G1290)*16+const_one)</f>
        <v>173111798.180088</v>
      </c>
      <c r="AX1290" s="5" t="n">
        <f aca="false">INDEX($AJ$1165:$AJ$1292,$B1290+(const_one-$H1290)*32+const_one)</f>
        <v>288519663.633479</v>
      </c>
      <c r="AY1290" s="5" t="n">
        <f aca="false">INDEX($AK$1165:$AK$1292,$B1290+(const_one-$I1290)*64+const_one)</f>
        <v>288519663.633479</v>
      </c>
      <c r="AZ1290" s="5" t="n">
        <f aca="false">--($C1290=--(AS1290&gt;AL1290))</f>
        <v>1</v>
      </c>
      <c r="BA1290" s="5" t="n">
        <f aca="false">--($D1290=--(AT1290&gt;AM1290))</f>
        <v>0</v>
      </c>
      <c r="BB1290" s="5" t="n">
        <f aca="false">--($E1290=--(AU1290&gt;AN1290))</f>
        <v>0</v>
      </c>
      <c r="BC1290" s="5" t="n">
        <f aca="false">--($F1290=--(AV1290&gt;AO1290))</f>
        <v>1</v>
      </c>
      <c r="BD1290" s="5" t="n">
        <f aca="false">--($G1290=--(AW1290&gt;AP1290))</f>
        <v>1</v>
      </c>
      <c r="BE1290" s="5" t="n">
        <f aca="false">--($H1290=--(AX1290&gt;AQ1290))</f>
        <v>1</v>
      </c>
      <c r="BF1290" s="5" t="n">
        <f aca="false">--($I1290=--(AY1290&gt;AR1290))</f>
        <v>1</v>
      </c>
      <c r="BG1290" s="5" t="n">
        <f aca="false">SUM(AZ1290:BF1290)</f>
        <v>5</v>
      </c>
      <c r="BH1290" s="5" t="n">
        <f aca="false">SUM(AE1290:AK1290)+AB1290+AC1290+AD1290</f>
        <v>2000000000</v>
      </c>
    </row>
    <row r="1291" customFormat="false" ht="15" hidden="true" customHeight="false" outlineLevel="0" collapsed="false">
      <c r="A1291" s="5" t="n">
        <f aca="false">sensitivity_exit_usd</f>
        <v>2000000000</v>
      </c>
      <c r="B1291" s="2" t="n">
        <f aca="false">ROW()-ROW($B$1165)</f>
        <v>126</v>
      </c>
      <c r="C1291" s="2" t="n">
        <f aca="false">MOD(QUOTIENT($B1291,1),2)</f>
        <v>0</v>
      </c>
      <c r="D1291" s="2" t="n">
        <f aca="false">MOD(QUOTIENT($B1291,2),2)</f>
        <v>1</v>
      </c>
      <c r="E1291" s="2" t="n">
        <f aca="false">MOD(QUOTIENT($B1291,4),2)</f>
        <v>1</v>
      </c>
      <c r="F1291" s="2" t="n">
        <f aca="false">MOD(QUOTIENT($B1291,8),2)</f>
        <v>1</v>
      </c>
      <c r="G1291" s="2" t="n">
        <f aca="false">MOD(QUOTIENT($B1291,16),2)</f>
        <v>1</v>
      </c>
      <c r="H1291" s="2" t="n">
        <f aca="false">MOD(QUOTIENT($B1291,32),2)</f>
        <v>1</v>
      </c>
      <c r="I1291" s="2" t="n">
        <f aca="false">MOD(QUOTIENT($B1291,64),2)</f>
        <v>1</v>
      </c>
      <c r="J1291" s="5" t="n">
        <f aca="false">IF($C1291=const_zero,MIN(class_series_f_invested_usd,MAX(const_zero,$A1291)),const_zero)</f>
        <v>30000000</v>
      </c>
      <c r="K1291" s="5" t="n">
        <f aca="false">IF($D1291=const_zero,MIN(class_series_e_invested_usd,MAX(const_zero,$A1291-SUM($J1291:$J1291))),const_zero)</f>
        <v>0</v>
      </c>
      <c r="L1291" s="5" t="n">
        <f aca="false">IF($E1291=const_zero,MIN(class_series_d_invested_usd,MAX(const_zero,$A1291-SUM($J1291:$K1291))),const_zero)</f>
        <v>0</v>
      </c>
      <c r="M1291" s="5" t="n">
        <f aca="false">IF($F1291=const_zero,MIN(class_series_c_invested_usd,MAX(const_zero,$A1291-SUM($J1291:$L1291))),const_zero)</f>
        <v>0</v>
      </c>
      <c r="N1291" s="5" t="n">
        <f aca="false">IF($G1291=const_zero,MIN(class_series_b_invested_usd,MAX(const_zero,$A1291-SUM($J1291:$M1291))),const_zero)</f>
        <v>0</v>
      </c>
      <c r="O1291" s="5" t="n">
        <f aca="false">IF($H1291=const_zero,MIN(class_series_a_invested_usd,MAX(const_zero,$A1291-SUM($J1291:$N1291))),const_zero)</f>
        <v>0</v>
      </c>
      <c r="P1291" s="5" t="n">
        <f aca="false">IF($I1291=const_zero,MIN(class_seed_invested_usd,MAX(const_zero,$A1291-SUM($J1291:$O1291))),const_zero)</f>
        <v>0</v>
      </c>
      <c r="Q1291" s="5" t="n">
        <f aca="false">MAX(const_zero,$A1291-SUM($J1291:$P1291))</f>
        <v>1970000000</v>
      </c>
      <c r="R1291" s="9" t="n">
        <f aca="false">common_rsa_total+Sensitivity!$AE$1110+Sensitivity!$AJ$1110+IF($C1291=const_one,Sensitivity!$D$1110,const_zero)+IF($D1291=const_one,Sensitivity!$Y$1110,const_zero)+IF($E1291=const_one,Sensitivity!$V$1110,const_zero)+IF($F1291=const_one,Sensitivity!$S$1110,const_zero)+IF($G1291=const_one,Sensitivity!$P$1110,const_zero)+IF($H1291=const_one,Sensitivity!$M$1110,const_zero)+IF($I1291=const_one,Sensitivity!$J$1110,const_zero)</f>
        <v>32488727.4346113</v>
      </c>
      <c r="S1291" s="23" t="b">
        <f aca="false">IF($R1291&gt;const_zero,--($Q1291&gt;option_strike_usd*$R1291),const_zero)</f>
        <v>1</v>
      </c>
      <c r="T1291" s="7" t="n">
        <f aca="false">IF($R1291&gt;const_zero,IF($S1291=const_one,($Q1291+option_strike_usd*pre_f_options_issued)/($R1291+pre_f_options_issued),$Q1291/$R1291),const_zero)</f>
        <v>56.3752998358202</v>
      </c>
      <c r="U1291" s="5" t="n">
        <f aca="false">IF($C1291=const_one,Sensitivity!$D$1110*$T1291,const_zero)</f>
        <v>0</v>
      </c>
      <c r="V1291" s="5" t="n">
        <f aca="false">IF($D1291=const_one,Sensitivity!$Y$1110*$T1291,const_zero)</f>
        <v>344125027.365245</v>
      </c>
      <c r="W1291" s="5" t="n">
        <f aca="false">IF($E1291=const_one,Sensitivity!$V$1110*$T1291,const_zero)</f>
        <v>97270775.83124</v>
      </c>
      <c r="X1291" s="5" t="n">
        <f aca="false">IF($F1291=const_one,Sensitivity!$S$1110*$T1291,const_zero)</f>
        <v>135300719.605969</v>
      </c>
      <c r="Y1291" s="5" t="n">
        <f aca="false">IF($G1291=const_one,Sensitivity!$P$1110*$T1291,const_zero)</f>
        <v>169125899.507461</v>
      </c>
      <c r="Z1291" s="5" t="n">
        <f aca="false">IF($H1291=const_one,Sensitivity!$M$1110*$T1291,const_zero)</f>
        <v>281876499.179101</v>
      </c>
      <c r="AA1291" s="5" t="n">
        <f aca="false">IF($I1291=const_one,Sensitivity!$J$1110*$T1291,const_zero)</f>
        <v>281876499.179101</v>
      </c>
      <c r="AB1291" s="5" t="n">
        <f aca="false">(Sensitivity!$AE$1110+Sensitivity!$AJ$1110)*$T1291</f>
        <v>14608631.219951</v>
      </c>
      <c r="AC1291" s="5" t="n">
        <f aca="false">common_rsa_total*$T1291</f>
        <v>507377698.522382</v>
      </c>
      <c r="AD1291" s="5" t="n">
        <f aca="false">IF($S1291=const_one,pre_f_options_issued*($T1291-option_strike_usd),const_zero)</f>
        <v>138438249.589551</v>
      </c>
      <c r="AE1291" s="5" t="n">
        <f aca="false">J1291+U1291</f>
        <v>30000000</v>
      </c>
      <c r="AF1291" s="5" t="n">
        <f aca="false">K1291+V1291</f>
        <v>344125027.365245</v>
      </c>
      <c r="AG1291" s="5" t="n">
        <f aca="false">L1291+W1291</f>
        <v>97270775.83124</v>
      </c>
      <c r="AH1291" s="5" t="n">
        <f aca="false">M1291+X1291</f>
        <v>135300719.605969</v>
      </c>
      <c r="AI1291" s="5" t="n">
        <f aca="false">N1291+Y1291</f>
        <v>169125899.507461</v>
      </c>
      <c r="AJ1291" s="5" t="n">
        <f aca="false">O1291+Z1291</f>
        <v>281876499.179101</v>
      </c>
      <c r="AK1291" s="5" t="n">
        <f aca="false">P1291+AA1291</f>
        <v>281876499.179101</v>
      </c>
      <c r="AL1291" s="5" t="n">
        <f aca="false">INDEX($AE$1165:$AE$1292,$B1291-$C1291*1+const_one)</f>
        <v>30000000</v>
      </c>
      <c r="AM1291" s="5" t="n">
        <f aca="false">INDEX($AF$1165:$AF$1292,$B1291-$D1291*2+const_one)</f>
        <v>300000000</v>
      </c>
      <c r="AN1291" s="5" t="n">
        <f aca="false">INDEX($AG$1165:$AG$1292,$B1291-$E1291*4+const_one)</f>
        <v>100000000</v>
      </c>
      <c r="AO1291" s="5" t="n">
        <f aca="false">INDEX($AH$1165:$AH$1292,$B1291-$F1291*8+const_one)</f>
        <v>60000000</v>
      </c>
      <c r="AP1291" s="5" t="n">
        <f aca="false">INDEX($AI$1165:$AI$1292,$B1291-$G1291*16+const_one)</f>
        <v>30000000</v>
      </c>
      <c r="AQ1291" s="5" t="n">
        <f aca="false">INDEX($AJ$1165:$AJ$1292,$B1291-$H1291*32+const_one)</f>
        <v>15000000</v>
      </c>
      <c r="AR1291" s="5" t="n">
        <f aca="false">INDEX($AK$1165:$AK$1292,$B1291-$I1291*64+const_one)</f>
        <v>5000000</v>
      </c>
      <c r="AS1291" s="5" t="n">
        <f aca="false">INDEX($AE$1165:$AE$1292,$B1291+(const_one-$C1291)*1+const_one)</f>
        <v>34839285.4848595</v>
      </c>
      <c r="AT1291" s="5" t="n">
        <f aca="false">INDEX($AF$1165:$AF$1292,$B1291+(const_one-$D1291)*2+const_one)</f>
        <v>344125027.365245</v>
      </c>
      <c r="AU1291" s="5" t="n">
        <f aca="false">INDEX($AG$1165:$AG$1292,$B1291+(const_one-$E1291)*4+const_one)</f>
        <v>97270775.83124</v>
      </c>
      <c r="AV1291" s="5" t="n">
        <f aca="false">INDEX($AH$1165:$AH$1292,$B1291+(const_one-$F1291)*8+const_one)</f>
        <v>135300719.605969</v>
      </c>
      <c r="AW1291" s="5" t="n">
        <f aca="false">INDEX($AI$1165:$AI$1292,$B1291+(const_one-$G1291)*16+const_one)</f>
        <v>169125899.507461</v>
      </c>
      <c r="AX1291" s="5" t="n">
        <f aca="false">INDEX($AJ$1165:$AJ$1292,$B1291+(const_one-$H1291)*32+const_one)</f>
        <v>281876499.179101</v>
      </c>
      <c r="AY1291" s="5" t="n">
        <f aca="false">INDEX($AK$1165:$AK$1292,$B1291+(const_one-$I1291)*64+const_one)</f>
        <v>281876499.179101</v>
      </c>
      <c r="AZ1291" s="5" t="n">
        <f aca="false">--($C1291=--(AS1291&gt;AL1291))</f>
        <v>0</v>
      </c>
      <c r="BA1291" s="5" t="n">
        <f aca="false">--($D1291=--(AT1291&gt;AM1291))</f>
        <v>1</v>
      </c>
      <c r="BB1291" s="5" t="n">
        <f aca="false">--($E1291=--(AU1291&gt;AN1291))</f>
        <v>0</v>
      </c>
      <c r="BC1291" s="5" t="n">
        <f aca="false">--($F1291=--(AV1291&gt;AO1291))</f>
        <v>1</v>
      </c>
      <c r="BD1291" s="5" t="n">
        <f aca="false">--($G1291=--(AW1291&gt;AP1291))</f>
        <v>1</v>
      </c>
      <c r="BE1291" s="5" t="n">
        <f aca="false">--($H1291=--(AX1291&gt;AQ1291))</f>
        <v>1</v>
      </c>
      <c r="BF1291" s="5" t="n">
        <f aca="false">--($I1291=--(AY1291&gt;AR1291))</f>
        <v>1</v>
      </c>
      <c r="BG1291" s="5" t="n">
        <f aca="false">SUM(AZ1291:BF1291)</f>
        <v>5</v>
      </c>
      <c r="BH1291" s="5" t="n">
        <f aca="false">SUM(AE1291:AK1291)+AB1291+AC1291+AD1291</f>
        <v>2000000000</v>
      </c>
    </row>
    <row r="1292" customFormat="false" ht="15" hidden="true" customHeight="false" outlineLevel="0" collapsed="false">
      <c r="A1292" s="5" t="n">
        <f aca="false">sensitivity_exit_usd</f>
        <v>2000000000</v>
      </c>
      <c r="B1292" s="2" t="n">
        <f aca="false">ROW()-ROW($B$1165)</f>
        <v>127</v>
      </c>
      <c r="C1292" s="2" t="n">
        <f aca="false">MOD(QUOTIENT($B1292,1),2)</f>
        <v>1</v>
      </c>
      <c r="D1292" s="2" t="n">
        <f aca="false">MOD(QUOTIENT($B1292,2),2)</f>
        <v>1</v>
      </c>
      <c r="E1292" s="2" t="n">
        <f aca="false">MOD(QUOTIENT($B1292,4),2)</f>
        <v>1</v>
      </c>
      <c r="F1292" s="2" t="n">
        <f aca="false">MOD(QUOTIENT($B1292,8),2)</f>
        <v>1</v>
      </c>
      <c r="G1292" s="2" t="n">
        <f aca="false">MOD(QUOTIENT($B1292,16),2)</f>
        <v>1</v>
      </c>
      <c r="H1292" s="2" t="n">
        <f aca="false">MOD(QUOTIENT($B1292,32),2)</f>
        <v>1</v>
      </c>
      <c r="I1292" s="2" t="n">
        <f aca="false">MOD(QUOTIENT($B1292,64),2)</f>
        <v>1</v>
      </c>
      <c r="J1292" s="5" t="n">
        <f aca="false">IF($C1292=const_zero,MIN(class_series_f_invested_usd,MAX(const_zero,$A1292)),const_zero)</f>
        <v>0</v>
      </c>
      <c r="K1292" s="5" t="n">
        <f aca="false">IF($D1292=const_zero,MIN(class_series_e_invested_usd,MAX(const_zero,$A1292-SUM($J1292:$J1292))),const_zero)</f>
        <v>0</v>
      </c>
      <c r="L1292" s="5" t="n">
        <f aca="false">IF($E1292=const_zero,MIN(class_series_d_invested_usd,MAX(const_zero,$A1292-SUM($J1292:$K1292))),const_zero)</f>
        <v>0</v>
      </c>
      <c r="M1292" s="5" t="n">
        <f aca="false">IF($F1292=const_zero,MIN(class_series_c_invested_usd,MAX(const_zero,$A1292-SUM($J1292:$L1292))),const_zero)</f>
        <v>0</v>
      </c>
      <c r="N1292" s="5" t="n">
        <f aca="false">IF($G1292=const_zero,MIN(class_series_b_invested_usd,MAX(const_zero,$A1292-SUM($J1292:$M1292))),const_zero)</f>
        <v>0</v>
      </c>
      <c r="O1292" s="5" t="n">
        <f aca="false">IF($H1292=const_zero,MIN(class_series_a_invested_usd,MAX(const_zero,$A1292-SUM($J1292:$N1292))),const_zero)</f>
        <v>0</v>
      </c>
      <c r="P1292" s="5" t="n">
        <f aca="false">IF($I1292=const_zero,MIN(class_seed_invested_usd,MAX(const_zero,$A1292-SUM($J1292:$O1292))),const_zero)</f>
        <v>0</v>
      </c>
      <c r="Q1292" s="5" t="n">
        <f aca="false">MAX(const_zero,$A1292-SUM($J1292:$P1292))</f>
        <v>2000000000</v>
      </c>
      <c r="R1292" s="9" t="n">
        <f aca="false">common_rsa_total+Sensitivity!$AE$1110+Sensitivity!$AJ$1110+IF($C1292=const_one,Sensitivity!$D$1110,const_zero)+IF($D1292=const_one,Sensitivity!$Y$1110,const_zero)+IF($E1292=const_one,Sensitivity!$V$1110,const_zero)+IF($F1292=const_one,Sensitivity!$S$1110,const_zero)+IF($G1292=const_one,Sensitivity!$P$1110,const_zero)+IF($H1292=const_one,Sensitivity!$M$1110,const_zero)+IF($I1292=const_one,Sensitivity!$J$1110,const_zero)</f>
        <v>33108235.7954044</v>
      </c>
      <c r="S1292" s="23" t="b">
        <f aca="false">IF($R1292&gt;const_zero,--($Q1292&gt;option_strike_usd*$R1292),const_zero)</f>
        <v>1</v>
      </c>
      <c r="T1292" s="7" t="n">
        <f aca="false">IF($R1292&gt;const_zero,IF($S1292=const_one,($Q1292+option_strike_usd*pre_f_options_issued)/($R1292+pre_f_options_issued),$Q1292/$R1292),const_zero)</f>
        <v>56.2369899903449</v>
      </c>
      <c r="U1292" s="5" t="n">
        <f aca="false">IF($C1292=const_one,Sensitivity!$D$1110*$T1292,const_zero)</f>
        <v>34839285.4848595</v>
      </c>
      <c r="V1292" s="5" t="n">
        <f aca="false">IF($D1292=const_one,Sensitivity!$Y$1110*$T1292,const_zero)</f>
        <v>343280759.050971</v>
      </c>
      <c r="W1292" s="5" t="n">
        <f aca="false">IF($E1292=const_one,Sensitivity!$V$1110*$T1292,const_zero)</f>
        <v>97032133.9789809</v>
      </c>
      <c r="X1292" s="5" t="n">
        <f aca="false">IF($F1292=const_one,Sensitivity!$S$1110*$T1292,const_zero)</f>
        <v>134968775.976828</v>
      </c>
      <c r="Y1292" s="5" t="n">
        <f aca="false">IF($G1292=const_one,Sensitivity!$P$1110*$T1292,const_zero)</f>
        <v>168710969.971035</v>
      </c>
      <c r="Z1292" s="5" t="n">
        <f aca="false">IF($H1292=const_one,Sensitivity!$M$1110*$T1292,const_zero)</f>
        <v>281184949.951724</v>
      </c>
      <c r="AA1292" s="5" t="n">
        <f aca="false">IF($I1292=const_one,Sensitivity!$J$1110*$T1292,const_zero)</f>
        <v>281184949.951724</v>
      </c>
      <c r="AB1292" s="5" t="n">
        <f aca="false">(Sensitivity!$AE$1110+Sensitivity!$AJ$1110)*$T1292</f>
        <v>14572790.744911</v>
      </c>
      <c r="AC1292" s="5" t="n">
        <f aca="false">common_rsa_total*$T1292</f>
        <v>506132909.913104</v>
      </c>
      <c r="AD1292" s="5" t="n">
        <f aca="false">IF($S1292=const_one,pre_f_options_issued*($T1292-option_strike_usd),const_zero)</f>
        <v>138092474.975862</v>
      </c>
      <c r="AE1292" s="5" t="n">
        <f aca="false">J1292+U1292</f>
        <v>34839285.4848595</v>
      </c>
      <c r="AF1292" s="5" t="n">
        <f aca="false">K1292+V1292</f>
        <v>343280759.050971</v>
      </c>
      <c r="AG1292" s="5" t="n">
        <f aca="false">L1292+W1292</f>
        <v>97032133.9789809</v>
      </c>
      <c r="AH1292" s="5" t="n">
        <f aca="false">M1292+X1292</f>
        <v>134968775.976828</v>
      </c>
      <c r="AI1292" s="5" t="n">
        <f aca="false">N1292+Y1292</f>
        <v>168710969.971035</v>
      </c>
      <c r="AJ1292" s="5" t="n">
        <f aca="false">O1292+Z1292</f>
        <v>281184949.951724</v>
      </c>
      <c r="AK1292" s="5" t="n">
        <f aca="false">P1292+AA1292</f>
        <v>281184949.951724</v>
      </c>
      <c r="AL1292" s="5" t="n">
        <f aca="false">INDEX($AE$1165:$AE$1292,$B1292-$C1292*1+const_one)</f>
        <v>30000000</v>
      </c>
      <c r="AM1292" s="5" t="n">
        <f aca="false">INDEX($AF$1165:$AF$1292,$B1292-$D1292*2+const_one)</f>
        <v>300000000</v>
      </c>
      <c r="AN1292" s="5" t="n">
        <f aca="false">INDEX($AG$1165:$AG$1292,$B1292-$E1292*4+const_one)</f>
        <v>100000000</v>
      </c>
      <c r="AO1292" s="5" t="n">
        <f aca="false">INDEX($AH$1165:$AH$1292,$B1292-$F1292*8+const_one)</f>
        <v>60000000</v>
      </c>
      <c r="AP1292" s="5" t="n">
        <f aca="false">INDEX($AI$1165:$AI$1292,$B1292-$G1292*16+const_one)</f>
        <v>30000000</v>
      </c>
      <c r="AQ1292" s="5" t="n">
        <f aca="false">INDEX($AJ$1165:$AJ$1292,$B1292-$H1292*32+const_one)</f>
        <v>15000000</v>
      </c>
      <c r="AR1292" s="5" t="n">
        <f aca="false">INDEX($AK$1165:$AK$1292,$B1292-$I1292*64+const_one)</f>
        <v>5000000</v>
      </c>
      <c r="AS1292" s="5" t="n">
        <f aca="false">INDEX($AE$1165:$AE$1292,$B1292+(const_one-$C1292)*1+const_one)</f>
        <v>34839285.4848595</v>
      </c>
      <c r="AT1292" s="5" t="n">
        <f aca="false">INDEX($AF$1165:$AF$1292,$B1292+(const_one-$D1292)*2+const_one)</f>
        <v>343280759.050971</v>
      </c>
      <c r="AU1292" s="5" t="n">
        <f aca="false">INDEX($AG$1165:$AG$1292,$B1292+(const_one-$E1292)*4+const_one)</f>
        <v>97032133.9789809</v>
      </c>
      <c r="AV1292" s="5" t="n">
        <f aca="false">INDEX($AH$1165:$AH$1292,$B1292+(const_one-$F1292)*8+const_one)</f>
        <v>134968775.976828</v>
      </c>
      <c r="AW1292" s="5" t="n">
        <f aca="false">INDEX($AI$1165:$AI$1292,$B1292+(const_one-$G1292)*16+const_one)</f>
        <v>168710969.971035</v>
      </c>
      <c r="AX1292" s="5" t="n">
        <f aca="false">INDEX($AJ$1165:$AJ$1292,$B1292+(const_one-$H1292)*32+const_one)</f>
        <v>281184949.951724</v>
      </c>
      <c r="AY1292" s="5" t="n">
        <f aca="false">INDEX($AK$1165:$AK$1292,$B1292+(const_one-$I1292)*64+const_one)</f>
        <v>281184949.951724</v>
      </c>
      <c r="AZ1292" s="5" t="n">
        <f aca="false">--($C1292=--(AS1292&gt;AL1292))</f>
        <v>1</v>
      </c>
      <c r="BA1292" s="5" t="n">
        <f aca="false">--($D1292=--(AT1292&gt;AM1292))</f>
        <v>1</v>
      </c>
      <c r="BB1292" s="5" t="n">
        <f aca="false">--($E1292=--(AU1292&gt;AN1292))</f>
        <v>0</v>
      </c>
      <c r="BC1292" s="5" t="n">
        <f aca="false">--($F1292=--(AV1292&gt;AO1292))</f>
        <v>1</v>
      </c>
      <c r="BD1292" s="5" t="n">
        <f aca="false">--($G1292=--(AW1292&gt;AP1292))</f>
        <v>1</v>
      </c>
      <c r="BE1292" s="5" t="n">
        <f aca="false">--($H1292=--(AX1292&gt;AQ1292))</f>
        <v>1</v>
      </c>
      <c r="BF1292" s="5" t="n">
        <f aca="false">--($I1292=--(AY1292&gt;AR1292))</f>
        <v>1</v>
      </c>
      <c r="BG1292" s="5" t="n">
        <f aca="false">SUM(AZ1292:BF1292)</f>
        <v>6</v>
      </c>
      <c r="BH1292" s="5" t="n">
        <f aca="false">SUM(AE1292:AK1292)+AB1292+AC1292+AD1292</f>
        <v>2000000000</v>
      </c>
    </row>
    <row r="1293" customFormat="false" ht="15" hidden="true" customHeight="false" outlineLevel="0" collapsed="false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</row>
    <row r="1294" customFormat="false" ht="15" hidden="true" customHeight="false" outlineLevel="0" collapsed="false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</row>
    <row r="1295" customFormat="false" ht="15" hidden="true" customHeight="false" outlineLevel="0" collapsed="false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</row>
    <row r="1296" customFormat="false" ht="15" hidden="true" customHeight="false" outlineLevel="0" collapsed="false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</row>
    <row r="1297" customFormat="false" ht="15" hidden="true" customHeight="false" outlineLevel="0" collapsed="false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</row>
    <row r="1298" customFormat="false" ht="15" hidden="true" customHeight="false" outlineLevel="0" collapsed="false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</row>
    <row r="1299" customFormat="false" ht="15" hidden="true" customHeight="false" outlineLevel="0" collapsed="false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</row>
    <row r="1300" customFormat="false" ht="15" hidden="true" customHeight="false" outlineLevel="0" collapsed="false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</row>
    <row r="1301" customFormat="false" ht="15" hidden="true" customHeight="false" outlineLevel="0" collapsed="false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</row>
    <row r="1302" customFormat="false" ht="15" hidden="true" customHeight="false" outlineLevel="0" collapsed="false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</row>
    <row r="1303" customFormat="false" ht="15" hidden="true" customHeight="false" outlineLevel="0" collapsed="false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</row>
    <row r="1304" customFormat="false" ht="15" hidden="true" customHeight="false" outlineLevel="0" collapsed="false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</row>
    <row r="1305" customFormat="false" ht="15" hidden="true" customHeight="false" outlineLevel="0" collapsed="false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</row>
    <row r="1306" customFormat="false" ht="15" hidden="true" customHeight="false" outlineLevel="0" collapsed="false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</row>
    <row r="1307" customFormat="false" ht="15" hidden="true" customHeight="false" outlineLevel="0" collapsed="false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</row>
    <row r="1308" customFormat="false" ht="15" hidden="true" customHeight="false" outlineLevel="0" collapsed="false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</row>
    <row r="1309" customFormat="false" ht="15" hidden="true" customHeight="false" outlineLevel="0" collapsed="false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</row>
    <row r="1310" customFormat="false" ht="15" hidden="true" customHeight="false" outlineLevel="0" collapsed="false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</row>
    <row r="1311" customFormat="false" ht="15" hidden="true" customHeight="false" outlineLevel="0" collapsed="false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</row>
    <row r="1312" customFormat="false" ht="15" hidden="true" customHeight="false" outlineLevel="0" collapsed="false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</row>
    <row r="1313" customFormat="false" ht="15" hidden="true" customHeight="false" outlineLevel="0" collapsed="false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</row>
    <row r="1314" customFormat="false" ht="15" hidden="true" customHeight="false" outlineLevel="0" collapsed="false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</row>
    <row r="1315" customFormat="false" ht="15" hidden="true" customHeight="false" outlineLevel="0" collapsed="false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</row>
    <row r="1316" customFormat="false" ht="15" hidden="true" customHeight="false" outlineLevel="0" collapsed="false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</row>
    <row r="1317" customFormat="false" ht="15" hidden="true" customHeight="false" outlineLevel="0" collapsed="false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</row>
    <row r="1318" customFormat="false" ht="15" hidden="true" customHeight="false" outlineLevel="0" collapsed="false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</row>
    <row r="1319" customFormat="false" ht="15" hidden="true" customHeight="false" outlineLevel="0" collapsed="false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</row>
    <row r="1320" customFormat="false" ht="15" hidden="true" customHeight="false" outlineLevel="0" collapsed="false">
      <c r="A1320" s="5" t="n">
        <f aca="false">sensitivity_pre_low_usd</f>
        <v>1200000000</v>
      </c>
      <c r="B1320" s="2" t="n">
        <f aca="false">sensitivity_esop_high</f>
        <v>0.15</v>
      </c>
      <c r="C1320" s="5" t="n">
        <f aca="false">Sensitivity!$E$1371</f>
        <v>31.4577343744822</v>
      </c>
      <c r="D1320" s="2" t="n">
        <f aca="false">series_f_primary_raise_usd/C1320</f>
        <v>953660.541565742</v>
      </c>
      <c r="E1320" s="2" t="n">
        <f aca="false">our_fund_check_usd/C1320</f>
        <v>317886.847188581</v>
      </c>
      <c r="F1320" s="2" t="n">
        <f aca="false">f_lead_primary_check_usd/C1320</f>
        <v>635773.694377162</v>
      </c>
      <c r="G1320" s="2" t="n">
        <f aca="false">Sensitivity!$AC$1371</f>
        <v>1528460.66262969</v>
      </c>
      <c r="H1320" s="2" t="n">
        <f aca="false">Sensitivity!$G$1371</f>
        <v>1</v>
      </c>
      <c r="I1320" s="2" t="n">
        <f aca="false">class_seed_issue_pps/H1320</f>
        <v>1</v>
      </c>
      <c r="J1320" s="2" t="n">
        <f aca="false">Sensitivity!$H$1371</f>
        <v>5000000</v>
      </c>
      <c r="K1320" s="2" t="n">
        <f aca="false">Sensitivity!$I$1371</f>
        <v>3</v>
      </c>
      <c r="L1320" s="2" t="n">
        <f aca="false">class_series_a_issue_pps/K1320</f>
        <v>1</v>
      </c>
      <c r="M1320" s="2" t="n">
        <f aca="false">Sensitivity!$J$1371</f>
        <v>5000000</v>
      </c>
      <c r="N1320" s="2" t="n">
        <f aca="false">Sensitivity!$K$1371</f>
        <v>10</v>
      </c>
      <c r="O1320" s="2" t="n">
        <f aca="false">class_series_b_issue_pps/N1320</f>
        <v>1</v>
      </c>
      <c r="P1320" s="2" t="n">
        <f aca="false">Sensitivity!$L$1371</f>
        <v>3000000</v>
      </c>
      <c r="Q1320" s="2" t="n">
        <f aca="false">Sensitivity!$M$1371</f>
        <v>25</v>
      </c>
      <c r="R1320" s="2" t="n">
        <f aca="false">class_series_c_issue_pps/Q1320</f>
        <v>1</v>
      </c>
      <c r="S1320" s="2" t="n">
        <f aca="false">Sensitivity!$N$1371</f>
        <v>2400000</v>
      </c>
      <c r="T1320" s="8" t="n">
        <f aca="false">Sensitivity!$O$1371</f>
        <v>57.4416348105408</v>
      </c>
      <c r="U1320" s="2" t="n">
        <f aca="false">class_series_d_issue_pps/T1320</f>
        <v>1.04453851632004</v>
      </c>
      <c r="V1320" s="2" t="n">
        <f aca="false">Sensitivity!$P$1371</f>
        <v>1740897.87537958</v>
      </c>
      <c r="W1320" s="8" t="n">
        <f aca="false">Sensitivity!$Q$1371</f>
        <v>48.7090266519172</v>
      </c>
      <c r="X1320" s="2" t="n">
        <f aca="false">class_series_e_issue_pps/W1320</f>
        <v>1.00922384163604</v>
      </c>
      <c r="Y1320" s="2" t="n">
        <f aca="false">Sensitivity!$R$1371</f>
        <v>6158957.03396548</v>
      </c>
      <c r="Z1320" s="2" t="n">
        <f aca="false">Sensitivity!$S$1371</f>
        <v>76560.9093450522</v>
      </c>
      <c r="AA1320" s="5" t="n">
        <f aca="false">Sensitivity!$T$1371</f>
        <v>26.0857012801939</v>
      </c>
      <c r="AB1320" s="5" t="n">
        <f aca="false">Sensitivity!$U$1371</f>
        <v>25.1661874995858</v>
      </c>
      <c r="AC1320" s="5" t="n">
        <f aca="false">MIN(AA1320,AB1320)</f>
        <v>25.1661874995858</v>
      </c>
      <c r="AD1320" s="2" t="str">
        <f aca="false">IF(AA1320&lt;=AB1320,lbl_cap,lbl_discount)</f>
        <v>discount</v>
      </c>
      <c r="AE1320" s="2" t="n">
        <f aca="false">note_a_principal_usd/AC1320</f>
        <v>198679.279492863</v>
      </c>
      <c r="AF1320" s="5" t="n">
        <f aca="false">Sensitivity!$X$1371</f>
        <v>41.6431753052578</v>
      </c>
      <c r="AG1320" s="5" t="n">
        <f aca="false">Sensitivity!$Y$1371</f>
        <v>26.7390742183099</v>
      </c>
      <c r="AH1320" s="5" t="n">
        <f aca="false">MIN(AF1320,AG1320)</f>
        <v>26.7390742183099</v>
      </c>
      <c r="AI1320" s="2" t="str">
        <f aca="false">IF(AF1320&lt;=AG1320,lbl_cap,lbl_discount)</f>
        <v>discount</v>
      </c>
      <c r="AJ1320" s="2" t="n">
        <f aca="false">note_b_principal_usd/AH1320</f>
        <v>112195.357831264</v>
      </c>
      <c r="AK1320" s="2" t="n">
        <f aca="false">pre_f_fd_total+G1320+D1320+AE1320+AJ1320+Z1320</f>
        <v>39487517.7508646</v>
      </c>
      <c r="AL1320" s="2" t="n">
        <f aca="false">E1320/AK1320</f>
        <v>0.00805031223269587</v>
      </c>
      <c r="AM1320" s="2" t="n">
        <f aca="false">MATCH(7,$BG$1375:$BG$1502,0)</f>
        <v>124</v>
      </c>
      <c r="AN1320" s="5" t="n">
        <f aca="false">INDEX($AE$1375:$AE$1502,AM1320)</f>
        <v>52859981.9935948</v>
      </c>
      <c r="AO1320" s="2" t="n">
        <f aca="false">AN1320*our_fund_check_usd/series_f_primary_raise_usd</f>
        <v>17619993.9978649</v>
      </c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</row>
    <row r="1321" customFormat="false" ht="15" hidden="true" customHeight="false" outlineLevel="0" collapsed="false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</row>
    <row r="1322" customFormat="false" ht="15" hidden="true" customHeight="false" outlineLevel="0" collapsed="false">
      <c r="A1322" s="2" t="n">
        <f aca="false">const_zero</f>
        <v>0</v>
      </c>
      <c r="B1322" s="2" t="n">
        <f aca="false">const_zero</f>
        <v>0</v>
      </c>
      <c r="C1322" s="2" t="n">
        <f aca="false">const_zero</f>
        <v>0</v>
      </c>
      <c r="D1322" s="2" t="n">
        <f aca="false">const_zero</f>
        <v>0</v>
      </c>
      <c r="E1322" s="5" t="n">
        <f aca="false">sensitivity_pre_low_usd/(pre_f_fd_total+Sensitivity!B1322)</f>
        <v>32.7708033770641</v>
      </c>
      <c r="F1322" s="2" t="n">
        <f aca="false">series_f_primary_raise_usd/Sensitivity!E1322</f>
        <v>915449.025</v>
      </c>
      <c r="G1322" s="2" t="n">
        <f aca="false">IF(Sensitivity!E1322&lt;class_seed_ocp,class_seed_ocp*(ad_pre_f_broad_based_fd+series_f_primary_raise_usd/class_seed_ocp)/(ad_pre_f_broad_based_fd+series_f_primary_raise_usd/Sensitivity!E1322),class_seed_ocp)</f>
        <v>1</v>
      </c>
      <c r="H1322" s="2" t="n">
        <f aca="false">class_seed_original_shares*class_seed_issue_pps/Sensitivity!G1322</f>
        <v>5000000</v>
      </c>
      <c r="I1322" s="2" t="n">
        <f aca="false">IF(Sensitivity!E1322&lt;class_series_a_ocp,class_series_a_ocp*(ad_pre_f_broad_based_fd+series_f_primary_raise_usd/class_series_a_ocp)/(ad_pre_f_broad_based_fd+series_f_primary_raise_usd/Sensitivity!E1322),class_series_a_ocp)</f>
        <v>3</v>
      </c>
      <c r="J1322" s="2" t="n">
        <f aca="false">class_series_a_original_shares*class_series_a_issue_pps/Sensitivity!I1322</f>
        <v>5000000</v>
      </c>
      <c r="K1322" s="2" t="n">
        <f aca="false">IF(Sensitivity!E1322&lt;class_series_b_ocp,class_series_b_ocp*(ad_pre_f_broad_based_fd+series_f_primary_raise_usd/class_series_b_ocp)/(ad_pre_f_broad_based_fd+series_f_primary_raise_usd/Sensitivity!E1322),class_series_b_ocp)</f>
        <v>10</v>
      </c>
      <c r="L1322" s="2" t="n">
        <f aca="false">class_series_b_original_shares*class_series_b_issue_pps/Sensitivity!K1322</f>
        <v>3000000</v>
      </c>
      <c r="M1322" s="2" t="n">
        <f aca="false">IF(Sensitivity!E1322&lt;class_series_c_ocp,class_series_c_ocp*(ad_pre_f_broad_based_fd+series_f_primary_raise_usd/class_series_c_ocp)/(ad_pre_f_broad_based_fd+series_f_primary_raise_usd/Sensitivity!E1322),class_series_c_ocp)</f>
        <v>25</v>
      </c>
      <c r="N1322" s="2" t="n">
        <f aca="false">class_series_c_original_shares*class_series_c_issue_pps/Sensitivity!M1322</f>
        <v>2400000</v>
      </c>
      <c r="O1322" s="8" t="n">
        <f aca="false">IF(Sensitivity!E1322&lt;class_series_d_ocp,class_series_d_ocp*(ad_pre_f_broad_based_fd+series_f_primary_raise_usd/class_series_d_ocp)/(ad_pre_f_broad_based_fd+series_f_primary_raise_usd/Sensitivity!E1322),class_series_d_ocp)</f>
        <v>57.5001142287089</v>
      </c>
      <c r="P1322" s="2" t="n">
        <f aca="false">class_series_d_original_shares*class_series_d_issue_pps/Sensitivity!O1322</f>
        <v>1739127.32768227</v>
      </c>
      <c r="Q1322" s="8" t="n">
        <f aca="false">IF(Sensitivity!E1322&lt;class_series_e_ocp,class_series_e_ocp*(ad_pre_f_broad_based_fd+series_f_primary_raise_usd/class_series_e_ocp)/(ad_pre_f_broad_based_fd+series_f_primary_raise_usd/Sensitivity!E1322),class_series_e_ocp)</f>
        <v>48.7586156921235</v>
      </c>
      <c r="R1322" s="2" t="n">
        <f aca="false">class_series_e_original_shares*class_series_e_issue_pps/Sensitivity!Q1322</f>
        <v>6152693.18164623</v>
      </c>
      <c r="S1322" s="2" t="n">
        <f aca="false">Sensitivity!H1322-class_seed_current_shares+Sensitivity!J1322-class_series_a_current_shares+Sensitivity!L1322-class_series_b_current_shares+Sensitivity!N1322-class_series_c_current_shares+Sensitivity!P1322-class_series_d_current_shares+Sensitivity!R1322-class_series_e_current_shares</f>
        <v>68526.5093285004</v>
      </c>
      <c r="T1322" s="5" t="n">
        <f aca="false">note_a_cap_usd/(pre_f_fd_total+Sensitivity!B1322+Sensitivity!S1322+Sensitivity!D1322)</f>
        <v>27.2579924623671</v>
      </c>
      <c r="U1322" s="5" t="n">
        <f aca="false">Sensitivity!E1322*(const_one-note_a_discount)</f>
        <v>26.2166427016512</v>
      </c>
      <c r="V1322" s="5" t="n">
        <f aca="false">MIN(Sensitivity!T1322,Sensitivity!U1322)</f>
        <v>26.2166427016512</v>
      </c>
      <c r="W1322" s="2" t="n">
        <f aca="false">note_a_principal_usd/Sensitivity!V1322</f>
        <v>190718.546875</v>
      </c>
      <c r="X1322" s="5" t="n">
        <f aca="false">note_b_cap_usd/(pre_f_fd_total+Sensitivity!B1322+Sensitivity!S1322+Sensitivity!C1322)</f>
        <v>43.6127879397873</v>
      </c>
      <c r="Y1322" s="5" t="n">
        <f aca="false">Sensitivity!E1322*(const_one-note_b_discount)</f>
        <v>27.8551828705044</v>
      </c>
      <c r="Z1322" s="5" t="n">
        <f aca="false">MIN(Sensitivity!X1322,Sensitivity!Y1322)</f>
        <v>27.8551828705044</v>
      </c>
      <c r="AA1322" s="2" t="n">
        <f aca="false">note_b_principal_usd/Sensitivity!Z1322</f>
        <v>107699.885294118</v>
      </c>
      <c r="AB1322" s="2" t="n">
        <f aca="false">pre_f_fd_total+Sensitivity!B1322+Sensitivity!F1322+Sensitivity!W1322+Sensitivity!AA1322+Sensitivity!S1322</f>
        <v>37900354.9664976</v>
      </c>
      <c r="AC1322" s="2" t="n">
        <f aca="false">MAX(const_zero,sensitivity_esop_high*Sensitivity!AB1322-pre_f_option_pool_total)</f>
        <v>1290386.24497464</v>
      </c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</row>
    <row r="1323" customFormat="false" ht="15" hidden="true" customHeight="false" outlineLevel="0" collapsed="false">
      <c r="A1323" s="2" t="n">
        <f aca="false">Sensitivity!A1322+const_one</f>
        <v>1</v>
      </c>
      <c r="B1323" s="2" t="n">
        <f aca="false">Sensitivity!AC1322</f>
        <v>1290386.24497464</v>
      </c>
      <c r="C1323" s="2" t="n">
        <f aca="false">Sensitivity!W1322</f>
        <v>190718.546875</v>
      </c>
      <c r="D1323" s="2" t="n">
        <f aca="false">Sensitivity!AA1322</f>
        <v>107699.885294118</v>
      </c>
      <c r="E1323" s="5" t="n">
        <f aca="false">sensitivity_pre_low_usd/(pre_f_fd_total+Sensitivity!B1323)</f>
        <v>31.6552972421946</v>
      </c>
      <c r="F1323" s="2" t="n">
        <f aca="false">series_f_primary_raise_usd/Sensitivity!E1323</f>
        <v>947708.681124366</v>
      </c>
      <c r="G1323" s="2" t="n">
        <f aca="false">IF(Sensitivity!E1323&lt;class_seed_ocp,class_seed_ocp*(ad_pre_f_broad_based_fd+series_f_primary_raise_usd/class_seed_ocp)/(ad_pre_f_broad_based_fd+series_f_primary_raise_usd/Sensitivity!E1323),class_seed_ocp)</f>
        <v>1</v>
      </c>
      <c r="H1323" s="2" t="n">
        <f aca="false">class_seed_original_shares*class_seed_issue_pps/Sensitivity!G1323</f>
        <v>5000000</v>
      </c>
      <c r="I1323" s="2" t="n">
        <f aca="false">IF(Sensitivity!E1323&lt;class_series_a_ocp,class_series_a_ocp*(ad_pre_f_broad_based_fd+series_f_primary_raise_usd/class_series_a_ocp)/(ad_pre_f_broad_based_fd+series_f_primary_raise_usd/Sensitivity!E1323),class_series_a_ocp)</f>
        <v>3</v>
      </c>
      <c r="J1323" s="2" t="n">
        <f aca="false">class_series_a_original_shares*class_series_a_issue_pps/Sensitivity!I1323</f>
        <v>5000000</v>
      </c>
      <c r="K1323" s="2" t="n">
        <f aca="false">IF(Sensitivity!E1323&lt;class_series_b_ocp,class_series_b_ocp*(ad_pre_f_broad_based_fd+series_f_primary_raise_usd/class_series_b_ocp)/(ad_pre_f_broad_based_fd+series_f_primary_raise_usd/Sensitivity!E1323),class_series_b_ocp)</f>
        <v>10</v>
      </c>
      <c r="L1323" s="2" t="n">
        <f aca="false">class_series_b_original_shares*class_series_b_issue_pps/Sensitivity!K1323</f>
        <v>3000000</v>
      </c>
      <c r="M1323" s="2" t="n">
        <f aca="false">IF(Sensitivity!E1323&lt;class_series_c_ocp,class_series_c_ocp*(ad_pre_f_broad_based_fd+series_f_primary_raise_usd/class_series_c_ocp)/(ad_pre_f_broad_based_fd+series_f_primary_raise_usd/Sensitivity!E1323),class_series_c_ocp)</f>
        <v>25</v>
      </c>
      <c r="N1323" s="2" t="n">
        <f aca="false">class_series_c_original_shares*class_series_c_issue_pps/Sensitivity!M1323</f>
        <v>2400000</v>
      </c>
      <c r="O1323" s="8" t="n">
        <f aca="false">IF(Sensitivity!E1323&lt;class_series_d_ocp,class_series_d_ocp*(ad_pre_f_broad_based_fd+series_f_primary_raise_usd/class_series_d_ocp)/(ad_pre_f_broad_based_fd+series_f_primary_raise_usd/Sensitivity!E1323),class_series_d_ocp)</f>
        <v>57.4507357954778</v>
      </c>
      <c r="P1323" s="2" t="n">
        <f aca="false">class_series_d_original_shares*class_series_d_issue_pps/Sensitivity!O1323</f>
        <v>1740622.09326606</v>
      </c>
      <c r="Q1323" s="8" t="n">
        <f aca="false">IF(Sensitivity!E1323&lt;class_series_e_ocp,class_series_e_ocp*(ad_pre_f_broad_based_fd+series_f_primary_raise_usd/class_series_e_ocp)/(ad_pre_f_broad_based_fd+series_f_primary_raise_usd/Sensitivity!E1323),class_series_e_ocp)</f>
        <v>48.716744052707</v>
      </c>
      <c r="R1323" s="2" t="n">
        <f aca="false">class_series_e_original_shares*class_series_e_issue_pps/Sensitivity!Q1323</f>
        <v>6157981.37065294</v>
      </c>
      <c r="S1323" s="2" t="n">
        <f aca="false">Sensitivity!H1323-class_seed_current_shares+Sensitivity!J1323-class_series_a_current_shares+Sensitivity!L1323-class_series_b_current_shares+Sensitivity!N1323-class_series_c_current_shares+Sensitivity!P1323-class_series_d_current_shares+Sensitivity!R1323-class_series_e_current_shares</f>
        <v>75309.4639189998</v>
      </c>
      <c r="T1323" s="5" t="n">
        <f aca="false">note_a_cap_usd/(pre_f_fd_total+Sensitivity!B1323+Sensitivity!S1323+Sensitivity!D1323)</f>
        <v>26.2526748693583</v>
      </c>
      <c r="U1323" s="5" t="n">
        <f aca="false">Sensitivity!E1323*(const_one-note_a_discount)</f>
        <v>25.3242377937557</v>
      </c>
      <c r="V1323" s="5" t="n">
        <f aca="false">MIN(Sensitivity!T1323,Sensitivity!U1323)</f>
        <v>25.3242377937557</v>
      </c>
      <c r="W1323" s="2" t="n">
        <f aca="false">note_a_principal_usd/Sensitivity!V1323</f>
        <v>197439.308567576</v>
      </c>
      <c r="X1323" s="5" t="n">
        <f aca="false">note_b_cap_usd/(pre_f_fd_total+Sensitivity!B1323+Sensitivity!S1323+Sensitivity!C1323)</f>
        <v>41.9129321509517</v>
      </c>
      <c r="Y1323" s="5" t="n">
        <f aca="false">Sensitivity!E1323*(const_one-note_b_discount)</f>
        <v>26.9070026558654</v>
      </c>
      <c r="Z1323" s="5" t="n">
        <f aca="false">MIN(Sensitivity!X1323,Sensitivity!Y1323)</f>
        <v>26.9070026558654</v>
      </c>
      <c r="AA1323" s="2" t="n">
        <f aca="false">note_b_principal_usd/Sensitivity!Z1323</f>
        <v>111495.138955808</v>
      </c>
      <c r="AB1323" s="2" t="n">
        <f aca="false">pre_f_fd_total+Sensitivity!B1323+Sensitivity!F1323+Sensitivity!W1323+Sensitivity!AA1323+Sensitivity!S1323</f>
        <v>39240299.8375414</v>
      </c>
      <c r="AC1323" s="2" t="n">
        <f aca="false">MAX(const_zero,sensitivity_esop_high*Sensitivity!AB1323-pre_f_option_pool_total)</f>
        <v>1491377.97563121</v>
      </c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</row>
    <row r="1324" customFormat="false" ht="15" hidden="true" customHeight="false" outlineLevel="0" collapsed="false">
      <c r="A1324" s="2" t="n">
        <f aca="false">Sensitivity!A1323+const_one</f>
        <v>2</v>
      </c>
      <c r="B1324" s="2" t="n">
        <f aca="false">Sensitivity!AC1323</f>
        <v>1491377.97563121</v>
      </c>
      <c r="C1324" s="2" t="n">
        <f aca="false">Sensitivity!W1323</f>
        <v>197439.308567576</v>
      </c>
      <c r="D1324" s="2" t="n">
        <f aca="false">Sensitivity!AA1323</f>
        <v>111495.138955808</v>
      </c>
      <c r="E1324" s="5" t="n">
        <f aca="false">sensitivity_pre_low_usd/(pre_f_fd_total+Sensitivity!B1324)</f>
        <v>31.4883446487312</v>
      </c>
      <c r="F1324" s="2" t="n">
        <f aca="false">series_f_primary_raise_usd/Sensitivity!E1324</f>
        <v>952733.47439078</v>
      </c>
      <c r="G1324" s="2" t="n">
        <f aca="false">IF(Sensitivity!E1324&lt;class_seed_ocp,class_seed_ocp*(ad_pre_f_broad_based_fd+series_f_primary_raise_usd/class_seed_ocp)/(ad_pre_f_broad_based_fd+series_f_primary_raise_usd/Sensitivity!E1324),class_seed_ocp)</f>
        <v>1</v>
      </c>
      <c r="H1324" s="2" t="n">
        <f aca="false">class_seed_original_shares*class_seed_issue_pps/Sensitivity!G1324</f>
        <v>5000000</v>
      </c>
      <c r="I1324" s="2" t="n">
        <f aca="false">IF(Sensitivity!E1324&lt;class_series_a_ocp,class_series_a_ocp*(ad_pre_f_broad_based_fd+series_f_primary_raise_usd/class_series_a_ocp)/(ad_pre_f_broad_based_fd+series_f_primary_raise_usd/Sensitivity!E1324),class_series_a_ocp)</f>
        <v>3</v>
      </c>
      <c r="J1324" s="2" t="n">
        <f aca="false">class_series_a_original_shares*class_series_a_issue_pps/Sensitivity!I1324</f>
        <v>5000000</v>
      </c>
      <c r="K1324" s="2" t="n">
        <f aca="false">IF(Sensitivity!E1324&lt;class_series_b_ocp,class_series_b_ocp*(ad_pre_f_broad_based_fd+series_f_primary_raise_usd/class_series_b_ocp)/(ad_pre_f_broad_based_fd+series_f_primary_raise_usd/Sensitivity!E1324),class_series_b_ocp)</f>
        <v>10</v>
      </c>
      <c r="L1324" s="2" t="n">
        <f aca="false">class_series_b_original_shares*class_series_b_issue_pps/Sensitivity!K1324</f>
        <v>3000000</v>
      </c>
      <c r="M1324" s="2" t="n">
        <f aca="false">IF(Sensitivity!E1324&lt;class_series_c_ocp,class_series_c_ocp*(ad_pre_f_broad_based_fd+series_f_primary_raise_usd/class_series_c_ocp)/(ad_pre_f_broad_based_fd+series_f_primary_raise_usd/Sensitivity!E1324),class_series_c_ocp)</f>
        <v>25</v>
      </c>
      <c r="N1324" s="2" t="n">
        <f aca="false">class_series_c_original_shares*class_series_c_issue_pps/Sensitivity!M1324</f>
        <v>2400000</v>
      </c>
      <c r="O1324" s="8" t="n">
        <f aca="false">IF(Sensitivity!E1324&lt;class_series_d_ocp,class_series_d_ocp*(ad_pre_f_broad_based_fd+series_f_primary_raise_usd/class_series_d_ocp)/(ad_pre_f_broad_based_fd+series_f_primary_raise_usd/Sensitivity!E1324),class_series_d_ocp)</f>
        <v>57.4430521986102</v>
      </c>
      <c r="P1324" s="2" t="n">
        <f aca="false">class_series_d_original_shares*class_series_d_issue_pps/Sensitivity!O1324</f>
        <v>1740854.91930771</v>
      </c>
      <c r="Q1324" s="8" t="n">
        <f aca="false">IF(Sensitivity!E1324&lt;class_series_e_ocp,class_series_e_ocp*(ad_pre_f_broad_based_fd+series_f_primary_raise_usd/class_series_e_ocp)/(ad_pre_f_broad_based_fd+series_f_primary_raise_usd/Sensitivity!E1324),class_series_e_ocp)</f>
        <v>48.7102285604889</v>
      </c>
      <c r="R1324" s="2" t="n">
        <f aca="false">class_series_e_original_shares*class_series_e_issue_pps/Sensitivity!Q1324</f>
        <v>6158805.06376393</v>
      </c>
      <c r="S1324" s="2" t="n">
        <f aca="false">Sensitivity!H1324-class_seed_current_shares+Sensitivity!J1324-class_series_a_current_shares+Sensitivity!L1324-class_series_b_current_shares+Sensitivity!N1324-class_series_c_current_shares+Sensitivity!P1324-class_series_d_current_shares+Sensitivity!R1324-class_series_e_current_shares</f>
        <v>76365.9830716327</v>
      </c>
      <c r="T1324" s="5" t="n">
        <f aca="false">note_a_cap_usd/(pre_f_fd_total+Sensitivity!B1324+Sensitivity!S1324+Sensitivity!D1324)</f>
        <v>26.1115694476353</v>
      </c>
      <c r="U1324" s="5" t="n">
        <f aca="false">Sensitivity!E1324*(const_one-note_a_discount)</f>
        <v>25.190675718985</v>
      </c>
      <c r="V1324" s="5" t="n">
        <f aca="false">MIN(Sensitivity!T1324,Sensitivity!U1324)</f>
        <v>25.190675718985</v>
      </c>
      <c r="W1324" s="2" t="n">
        <f aca="false">note_a_principal_usd/Sensitivity!V1324</f>
        <v>198486.140498079</v>
      </c>
      <c r="X1324" s="5" t="n">
        <f aca="false">note_b_cap_usd/(pre_f_fd_total+Sensitivity!B1324+Sensitivity!S1324+Sensitivity!C1324)</f>
        <v>41.6849643390037</v>
      </c>
      <c r="Y1324" s="5" t="n">
        <f aca="false">Sensitivity!E1324*(const_one-note_b_discount)</f>
        <v>26.7650929514215</v>
      </c>
      <c r="Z1324" s="5" t="n">
        <f aca="false">MIN(Sensitivity!X1324,Sensitivity!Y1324)</f>
        <v>26.7650929514215</v>
      </c>
      <c r="AA1324" s="2" t="n">
        <f aca="false">note_b_principal_usd/Sensitivity!Z1324</f>
        <v>112086.291104798</v>
      </c>
      <c r="AB1324" s="2" t="n">
        <f aca="false">pre_f_fd_total+Sensitivity!B1324+Sensitivity!F1324+Sensitivity!W1324+Sensitivity!AA1324+Sensitivity!S1324</f>
        <v>39449010.8646965</v>
      </c>
      <c r="AC1324" s="2" t="n">
        <f aca="false">MAX(const_zero,sensitivity_esop_high*Sensitivity!AB1324-pre_f_option_pool_total)</f>
        <v>1522684.62970448</v>
      </c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</row>
    <row r="1325" customFormat="false" ht="15" hidden="true" customHeight="false" outlineLevel="0" collapsed="false">
      <c r="A1325" s="2" t="n">
        <f aca="false">Sensitivity!A1324+const_one</f>
        <v>3</v>
      </c>
      <c r="B1325" s="2" t="n">
        <f aca="false">Sensitivity!AC1324</f>
        <v>1522684.62970448</v>
      </c>
      <c r="C1325" s="2" t="n">
        <f aca="false">Sensitivity!W1324</f>
        <v>198486.140498079</v>
      </c>
      <c r="D1325" s="2" t="n">
        <f aca="false">Sensitivity!AA1324</f>
        <v>112086.291104798</v>
      </c>
      <c r="E1325" s="5" t="n">
        <f aca="false">sensitivity_pre_low_usd/(pre_f_fd_total+Sensitivity!B1325)</f>
        <v>31.4624983449526</v>
      </c>
      <c r="F1325" s="2" t="n">
        <f aca="false">series_f_primary_raise_usd/Sensitivity!E1325</f>
        <v>953516.140742612</v>
      </c>
      <c r="G1325" s="2" t="n">
        <f aca="false">IF(Sensitivity!E1325&lt;class_seed_ocp,class_seed_ocp*(ad_pre_f_broad_based_fd+series_f_primary_raise_usd/class_seed_ocp)/(ad_pre_f_broad_based_fd+series_f_primary_raise_usd/Sensitivity!E1325),class_seed_ocp)</f>
        <v>1</v>
      </c>
      <c r="H1325" s="2" t="n">
        <f aca="false">class_seed_original_shares*class_seed_issue_pps/Sensitivity!G1325</f>
        <v>5000000</v>
      </c>
      <c r="I1325" s="2" t="n">
        <f aca="false">IF(Sensitivity!E1325&lt;class_series_a_ocp,class_series_a_ocp*(ad_pre_f_broad_based_fd+series_f_primary_raise_usd/class_series_a_ocp)/(ad_pre_f_broad_based_fd+series_f_primary_raise_usd/Sensitivity!E1325),class_series_a_ocp)</f>
        <v>3</v>
      </c>
      <c r="J1325" s="2" t="n">
        <f aca="false">class_series_a_original_shares*class_series_a_issue_pps/Sensitivity!I1325</f>
        <v>5000000</v>
      </c>
      <c r="K1325" s="2" t="n">
        <f aca="false">IF(Sensitivity!E1325&lt;class_series_b_ocp,class_series_b_ocp*(ad_pre_f_broad_based_fd+series_f_primary_raise_usd/class_series_b_ocp)/(ad_pre_f_broad_based_fd+series_f_primary_raise_usd/Sensitivity!E1325),class_series_b_ocp)</f>
        <v>10</v>
      </c>
      <c r="L1325" s="2" t="n">
        <f aca="false">class_series_b_original_shares*class_series_b_issue_pps/Sensitivity!K1325</f>
        <v>3000000</v>
      </c>
      <c r="M1325" s="2" t="n">
        <f aca="false">IF(Sensitivity!E1325&lt;class_series_c_ocp,class_series_c_ocp*(ad_pre_f_broad_based_fd+series_f_primary_raise_usd/class_series_c_ocp)/(ad_pre_f_broad_based_fd+series_f_primary_raise_usd/Sensitivity!E1325),class_series_c_ocp)</f>
        <v>25</v>
      </c>
      <c r="N1325" s="2" t="n">
        <f aca="false">class_series_c_original_shares*class_series_c_issue_pps/Sensitivity!M1325</f>
        <v>2400000</v>
      </c>
      <c r="O1325" s="8" t="n">
        <f aca="false">IF(Sensitivity!E1325&lt;class_series_d_ocp,class_series_d_ocp*(ad_pre_f_broad_based_fd+series_f_primary_raise_usd/class_series_d_ocp)/(ad_pre_f_broad_based_fd+series_f_primary_raise_usd/Sensitivity!E1325),class_series_d_ocp)</f>
        <v>57.4418555795917</v>
      </c>
      <c r="P1325" s="2" t="n">
        <f aca="false">class_series_d_original_shares*class_series_d_issue_pps/Sensitivity!O1325</f>
        <v>1740891.1845029</v>
      </c>
      <c r="Q1325" s="8" t="n">
        <f aca="false">IF(Sensitivity!E1325&lt;class_series_e_ocp,class_series_e_ocp*(ad_pre_f_broad_based_fd+series_f_primary_raise_usd/class_series_e_ocp)/(ad_pre_f_broad_based_fd+series_f_primary_raise_usd/Sensitivity!E1325),class_series_e_ocp)</f>
        <v>48.7092138583854</v>
      </c>
      <c r="R1325" s="2" t="n">
        <f aca="false">class_series_e_original_shares*class_series_e_issue_pps/Sensitivity!Q1325</f>
        <v>6158933.36294919</v>
      </c>
      <c r="S1325" s="2" t="n">
        <f aca="false">Sensitivity!H1325-class_seed_current_shares+Sensitivity!J1325-class_series_a_current_shares+Sensitivity!L1325-class_series_b_current_shares+Sensitivity!N1325-class_series_c_current_shares+Sensitivity!P1325-class_series_d_current_shares+Sensitivity!R1325-class_series_e_current_shares</f>
        <v>76530.5474520931</v>
      </c>
      <c r="T1325" s="5" t="n">
        <f aca="false">note_a_cap_usd/(pre_f_fd_total+Sensitivity!B1325+Sensitivity!S1325+Sensitivity!D1325)</f>
        <v>26.0897271589312</v>
      </c>
      <c r="U1325" s="5" t="n">
        <f aca="false">Sensitivity!E1325*(const_one-note_a_discount)</f>
        <v>25.1699986759621</v>
      </c>
      <c r="V1325" s="5" t="n">
        <f aca="false">MIN(Sensitivity!T1325,Sensitivity!U1325)</f>
        <v>25.1699986759621</v>
      </c>
      <c r="W1325" s="2" t="n">
        <f aca="false">note_a_principal_usd/Sensitivity!V1325</f>
        <v>198649.195988044</v>
      </c>
      <c r="X1325" s="5" t="n">
        <f aca="false">note_b_cap_usd/(pre_f_fd_total+Sensitivity!B1325+Sensitivity!S1325+Sensitivity!C1325)</f>
        <v>41.6496788932021</v>
      </c>
      <c r="Y1325" s="5" t="n">
        <f aca="false">Sensitivity!E1325*(const_one-note_b_discount)</f>
        <v>26.7431235932097</v>
      </c>
      <c r="Z1325" s="5" t="n">
        <f aca="false">MIN(Sensitivity!X1325,Sensitivity!Y1325)</f>
        <v>26.7431235932097</v>
      </c>
      <c r="AA1325" s="2" t="n">
        <f aca="false">note_b_principal_usd/Sensitivity!Z1325</f>
        <v>112178.369499131</v>
      </c>
      <c r="AB1325" s="2" t="n">
        <f aca="false">pre_f_fd_total+Sensitivity!B1325+Sensitivity!F1325+Sensitivity!W1325+Sensitivity!AA1325+Sensitivity!S1325</f>
        <v>39481519.8833864</v>
      </c>
      <c r="AC1325" s="2" t="n">
        <f aca="false">MAX(const_zero,sensitivity_esop_high*Sensitivity!AB1325-pre_f_option_pool_total)</f>
        <v>1527560.98250795</v>
      </c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</row>
    <row r="1326" customFormat="false" ht="15" hidden="true" customHeight="false" outlineLevel="0" collapsed="false">
      <c r="A1326" s="2" t="n">
        <f aca="false">Sensitivity!A1325+const_one</f>
        <v>4</v>
      </c>
      <c r="B1326" s="2" t="n">
        <f aca="false">Sensitivity!AC1325</f>
        <v>1527560.98250795</v>
      </c>
      <c r="C1326" s="2" t="n">
        <f aca="false">Sensitivity!W1325</f>
        <v>198649.195988044</v>
      </c>
      <c r="D1326" s="2" t="n">
        <f aca="false">Sensitivity!AA1325</f>
        <v>112178.369499131</v>
      </c>
      <c r="E1326" s="5" t="n">
        <f aca="false">sensitivity_pre_low_usd/(pre_f_fd_total+Sensitivity!B1326)</f>
        <v>31.4584763199799</v>
      </c>
      <c r="F1326" s="2" t="n">
        <f aca="false">series_f_primary_raise_usd/Sensitivity!E1326</f>
        <v>953638.049562699</v>
      </c>
      <c r="G1326" s="2" t="n">
        <f aca="false">IF(Sensitivity!E1326&lt;class_seed_ocp,class_seed_ocp*(ad_pre_f_broad_based_fd+series_f_primary_raise_usd/class_seed_ocp)/(ad_pre_f_broad_based_fd+series_f_primary_raise_usd/Sensitivity!E1326),class_seed_ocp)</f>
        <v>1</v>
      </c>
      <c r="H1326" s="2" t="n">
        <f aca="false">class_seed_original_shares*class_seed_issue_pps/Sensitivity!G1326</f>
        <v>5000000</v>
      </c>
      <c r="I1326" s="2" t="n">
        <f aca="false">IF(Sensitivity!E1326&lt;class_series_a_ocp,class_series_a_ocp*(ad_pre_f_broad_based_fd+series_f_primary_raise_usd/class_series_a_ocp)/(ad_pre_f_broad_based_fd+series_f_primary_raise_usd/Sensitivity!E1326),class_series_a_ocp)</f>
        <v>3</v>
      </c>
      <c r="J1326" s="2" t="n">
        <f aca="false">class_series_a_original_shares*class_series_a_issue_pps/Sensitivity!I1326</f>
        <v>5000000</v>
      </c>
      <c r="K1326" s="2" t="n">
        <f aca="false">IF(Sensitivity!E1326&lt;class_series_b_ocp,class_series_b_ocp*(ad_pre_f_broad_based_fd+series_f_primary_raise_usd/class_series_b_ocp)/(ad_pre_f_broad_based_fd+series_f_primary_raise_usd/Sensitivity!E1326),class_series_b_ocp)</f>
        <v>10</v>
      </c>
      <c r="L1326" s="2" t="n">
        <f aca="false">class_series_b_original_shares*class_series_b_issue_pps/Sensitivity!K1326</f>
        <v>3000000</v>
      </c>
      <c r="M1326" s="2" t="n">
        <f aca="false">IF(Sensitivity!E1326&lt;class_series_c_ocp,class_series_c_ocp*(ad_pre_f_broad_based_fd+series_f_primary_raise_usd/class_series_c_ocp)/(ad_pre_f_broad_based_fd+series_f_primary_raise_usd/Sensitivity!E1326),class_series_c_ocp)</f>
        <v>25</v>
      </c>
      <c r="N1326" s="2" t="n">
        <f aca="false">class_series_c_original_shares*class_series_c_issue_pps/Sensitivity!M1326</f>
        <v>2400000</v>
      </c>
      <c r="O1326" s="8" t="n">
        <f aca="false">IF(Sensitivity!E1326&lt;class_series_d_ocp,class_series_d_ocp*(ad_pre_f_broad_based_fd+series_f_primary_raise_usd/class_series_d_ocp)/(ad_pre_f_broad_based_fd+series_f_primary_raise_usd/Sensitivity!E1326),class_series_d_ocp)</f>
        <v>57.4416691976166</v>
      </c>
      <c r="P1326" s="2" t="n">
        <f aca="false">class_series_d_original_shares*class_series_d_issue_pps/Sensitivity!O1326</f>
        <v>1740896.83320256</v>
      </c>
      <c r="Q1326" s="8" t="n">
        <f aca="false">IF(Sensitivity!E1326&lt;class_series_e_ocp,class_series_e_ocp*(ad_pre_f_broad_based_fd+series_f_primary_raise_usd/class_series_e_ocp)/(ad_pre_f_broad_based_fd+series_f_primary_raise_usd/Sensitivity!E1326),class_series_e_ocp)</f>
        <v>48.7090558112717</v>
      </c>
      <c r="R1326" s="2" t="n">
        <f aca="false">class_series_e_original_shares*class_series_e_issue_pps/Sensitivity!Q1326</f>
        <v>6158953.34694653</v>
      </c>
      <c r="S1326" s="2" t="n">
        <f aca="false">Sensitivity!H1326-class_seed_current_shares+Sensitivity!J1326-class_series_a_current_shares+Sensitivity!L1326-class_series_b_current_shares+Sensitivity!N1326-class_series_c_current_shares+Sensitivity!P1326-class_series_d_current_shares+Sensitivity!R1326-class_series_e_current_shares</f>
        <v>76556.1801490961</v>
      </c>
      <c r="T1326" s="5" t="n">
        <f aca="false">note_a_cap_usd/(pre_f_fd_total+Sensitivity!B1326+Sensitivity!S1326+Sensitivity!D1326)</f>
        <v>26.0863282730203</v>
      </c>
      <c r="U1326" s="5" t="n">
        <f aca="false">Sensitivity!E1326*(const_one-note_a_discount)</f>
        <v>25.1667810559839</v>
      </c>
      <c r="V1326" s="5" t="n">
        <f aca="false">MIN(Sensitivity!T1326,Sensitivity!U1326)</f>
        <v>25.1667810559839</v>
      </c>
      <c r="W1326" s="2" t="n">
        <f aca="false">note_a_principal_usd/Sensitivity!V1326</f>
        <v>198674.593658896</v>
      </c>
      <c r="X1326" s="5" t="n">
        <f aca="false">note_b_cap_usd/(pre_f_fd_total+Sensitivity!B1326+Sensitivity!S1326+Sensitivity!C1326)</f>
        <v>41.6441881764631</v>
      </c>
      <c r="Y1326" s="5" t="n">
        <f aca="false">Sensitivity!E1326*(const_one-note_b_discount)</f>
        <v>26.7397048719829</v>
      </c>
      <c r="Z1326" s="5" t="n">
        <f aca="false">MIN(Sensitivity!X1326,Sensitivity!Y1326)</f>
        <v>26.7397048719829</v>
      </c>
      <c r="AA1326" s="2" t="n">
        <f aca="false">note_b_principal_usd/Sensitivity!Z1326</f>
        <v>112192.711713259</v>
      </c>
      <c r="AB1326" s="2" t="n">
        <f aca="false">pre_f_fd_total+Sensitivity!B1326+Sensitivity!F1326+Sensitivity!W1326+Sensitivity!AA1326+Sensitivity!S1326</f>
        <v>39486583.5175919</v>
      </c>
      <c r="AC1326" s="2" t="n">
        <f aca="false">MAX(const_zero,sensitivity_esop_high*Sensitivity!AB1326-pre_f_option_pool_total)</f>
        <v>1528320.52763878</v>
      </c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</row>
    <row r="1327" customFormat="false" ht="15" hidden="true" customHeight="false" outlineLevel="0" collapsed="false">
      <c r="A1327" s="2" t="n">
        <f aca="false">Sensitivity!A1326+const_one</f>
        <v>5</v>
      </c>
      <c r="B1327" s="2" t="n">
        <f aca="false">Sensitivity!AC1326</f>
        <v>1528320.52763878</v>
      </c>
      <c r="C1327" s="2" t="n">
        <f aca="false">Sensitivity!W1326</f>
        <v>198674.593658896</v>
      </c>
      <c r="D1327" s="2" t="n">
        <f aca="false">Sensitivity!AA1326</f>
        <v>112192.711713259</v>
      </c>
      <c r="E1327" s="5" t="n">
        <f aca="false">sensitivity_pre_low_usd/(pre_f_fd_total+Sensitivity!B1327)</f>
        <v>31.4578499382841</v>
      </c>
      <c r="F1327" s="2" t="n">
        <f aca="false">series_f_primary_raise_usd/Sensitivity!E1327</f>
        <v>953657.03819097</v>
      </c>
      <c r="G1327" s="2" t="n">
        <f aca="false">IF(Sensitivity!E1327&lt;class_seed_ocp,class_seed_ocp*(ad_pre_f_broad_based_fd+series_f_primary_raise_usd/class_seed_ocp)/(ad_pre_f_broad_based_fd+series_f_primary_raise_usd/Sensitivity!E1327),class_seed_ocp)</f>
        <v>1</v>
      </c>
      <c r="H1327" s="2" t="n">
        <f aca="false">class_seed_original_shares*class_seed_issue_pps/Sensitivity!G1327</f>
        <v>5000000</v>
      </c>
      <c r="I1327" s="2" t="n">
        <f aca="false">IF(Sensitivity!E1327&lt;class_series_a_ocp,class_series_a_ocp*(ad_pre_f_broad_based_fd+series_f_primary_raise_usd/class_series_a_ocp)/(ad_pre_f_broad_based_fd+series_f_primary_raise_usd/Sensitivity!E1327),class_series_a_ocp)</f>
        <v>3</v>
      </c>
      <c r="J1327" s="2" t="n">
        <f aca="false">class_series_a_original_shares*class_series_a_issue_pps/Sensitivity!I1327</f>
        <v>5000000</v>
      </c>
      <c r="K1327" s="2" t="n">
        <f aca="false">IF(Sensitivity!E1327&lt;class_series_b_ocp,class_series_b_ocp*(ad_pre_f_broad_based_fd+series_f_primary_raise_usd/class_series_b_ocp)/(ad_pre_f_broad_based_fd+series_f_primary_raise_usd/Sensitivity!E1327),class_series_b_ocp)</f>
        <v>10</v>
      </c>
      <c r="L1327" s="2" t="n">
        <f aca="false">class_series_b_original_shares*class_series_b_issue_pps/Sensitivity!K1327</f>
        <v>3000000</v>
      </c>
      <c r="M1327" s="2" t="n">
        <f aca="false">IF(Sensitivity!E1327&lt;class_series_c_ocp,class_series_c_ocp*(ad_pre_f_broad_based_fd+series_f_primary_raise_usd/class_series_c_ocp)/(ad_pre_f_broad_based_fd+series_f_primary_raise_usd/Sensitivity!E1327),class_series_c_ocp)</f>
        <v>25</v>
      </c>
      <c r="N1327" s="2" t="n">
        <f aca="false">class_series_c_original_shares*class_series_c_issue_pps/Sensitivity!M1327</f>
        <v>2400000</v>
      </c>
      <c r="O1327" s="8" t="n">
        <f aca="false">IF(Sensitivity!E1327&lt;class_series_d_ocp,class_series_d_ocp*(ad_pre_f_broad_based_fd+series_f_primary_raise_usd/class_series_d_ocp)/(ad_pre_f_broad_based_fd+series_f_primary_raise_usd/Sensitivity!E1327),class_series_d_ocp)</f>
        <v>57.4416401667002</v>
      </c>
      <c r="P1327" s="2" t="n">
        <f aca="false">class_series_d_original_shares*class_series_d_issue_pps/Sensitivity!O1327</f>
        <v>1740897.71304914</v>
      </c>
      <c r="Q1327" s="8" t="n">
        <f aca="false">IF(Sensitivity!E1327&lt;class_series_e_ocp,class_series_e_ocp*(ad_pre_f_broad_based_fd+series_f_primary_raise_usd/class_series_e_ocp)/(ad_pre_f_broad_based_fd+series_f_primary_raise_usd/Sensitivity!E1327),class_series_e_ocp)</f>
        <v>48.7090311938023</v>
      </c>
      <c r="R1327" s="2" t="n">
        <f aca="false">class_series_e_original_shares*class_series_e_issue_pps/Sensitivity!Q1327</f>
        <v>6158956.45967206</v>
      </c>
      <c r="S1327" s="2" t="n">
        <f aca="false">Sensitivity!H1327-class_seed_current_shares+Sensitivity!J1327-class_series_a_current_shares+Sensitivity!L1327-class_series_b_current_shares+Sensitivity!N1327-class_series_c_current_shares+Sensitivity!P1327-class_series_d_current_shares+Sensitivity!R1327-class_series_e_current_shares</f>
        <v>76560.1727212034</v>
      </c>
      <c r="T1327" s="5" t="n">
        <f aca="false">note_a_cap_usd/(pre_f_fd_total+Sensitivity!B1327+Sensitivity!S1327+Sensitivity!D1327)</f>
        <v>26.0857989391829</v>
      </c>
      <c r="U1327" s="5" t="n">
        <f aca="false">Sensitivity!E1327*(const_one-note_a_discount)</f>
        <v>25.1662799506273</v>
      </c>
      <c r="V1327" s="5" t="n">
        <f aca="false">MIN(Sensitivity!T1327,Sensitivity!U1327)</f>
        <v>25.1662799506273</v>
      </c>
      <c r="W1327" s="2" t="n">
        <f aca="false">note_a_principal_usd/Sensitivity!V1327</f>
        <v>198678.549623119</v>
      </c>
      <c r="X1327" s="5" t="n">
        <f aca="false">note_b_cap_usd/(pre_f_fd_total+Sensitivity!B1327+Sensitivity!S1327+Sensitivity!C1327)</f>
        <v>41.6433330677549</v>
      </c>
      <c r="Y1327" s="5" t="n">
        <f aca="false">Sensitivity!E1327*(const_one-note_b_discount)</f>
        <v>26.7391724475415</v>
      </c>
      <c r="Z1327" s="5" t="n">
        <f aca="false">MIN(Sensitivity!X1327,Sensitivity!Y1327)</f>
        <v>26.7391724475415</v>
      </c>
      <c r="AA1327" s="2" t="n">
        <f aca="false">note_b_principal_usd/Sensitivity!Z1327</f>
        <v>112194.945669526</v>
      </c>
      <c r="AB1327" s="2" t="n">
        <f aca="false">pre_f_fd_total+Sensitivity!B1327+Sensitivity!F1327+Sensitivity!W1327+Sensitivity!AA1327+Sensitivity!S1327</f>
        <v>39487372.2338436</v>
      </c>
      <c r="AC1327" s="2" t="n">
        <f aca="false">MAX(const_zero,sensitivity_esop_high*Sensitivity!AB1327-pre_f_option_pool_total)</f>
        <v>1528438.83507654</v>
      </c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</row>
    <row r="1328" customFormat="false" ht="15" hidden="true" customHeight="false" outlineLevel="0" collapsed="false">
      <c r="A1328" s="2" t="n">
        <f aca="false">Sensitivity!A1327+const_one</f>
        <v>6</v>
      </c>
      <c r="B1328" s="2" t="n">
        <f aca="false">Sensitivity!AC1327</f>
        <v>1528438.83507654</v>
      </c>
      <c r="C1328" s="2" t="n">
        <f aca="false">Sensitivity!W1327</f>
        <v>198678.549623119</v>
      </c>
      <c r="D1328" s="2" t="n">
        <f aca="false">Sensitivity!AA1327</f>
        <v>112194.945669526</v>
      </c>
      <c r="E1328" s="5" t="n">
        <f aca="false">sensitivity_pre_low_usd/(pre_f_fd_total+Sensitivity!B1328)</f>
        <v>31.4577523747489</v>
      </c>
      <c r="F1328" s="2" t="n">
        <f aca="false">series_f_primary_raise_usd/Sensitivity!E1328</f>
        <v>953659.995876914</v>
      </c>
      <c r="G1328" s="2" t="n">
        <f aca="false">IF(Sensitivity!E1328&lt;class_seed_ocp,class_seed_ocp*(ad_pre_f_broad_based_fd+series_f_primary_raise_usd/class_seed_ocp)/(ad_pre_f_broad_based_fd+series_f_primary_raise_usd/Sensitivity!E1328),class_seed_ocp)</f>
        <v>1</v>
      </c>
      <c r="H1328" s="2" t="n">
        <f aca="false">class_seed_original_shares*class_seed_issue_pps/Sensitivity!G1328</f>
        <v>5000000</v>
      </c>
      <c r="I1328" s="2" t="n">
        <f aca="false">IF(Sensitivity!E1328&lt;class_series_a_ocp,class_series_a_ocp*(ad_pre_f_broad_based_fd+series_f_primary_raise_usd/class_series_a_ocp)/(ad_pre_f_broad_based_fd+series_f_primary_raise_usd/Sensitivity!E1328),class_series_a_ocp)</f>
        <v>3</v>
      </c>
      <c r="J1328" s="2" t="n">
        <f aca="false">class_series_a_original_shares*class_series_a_issue_pps/Sensitivity!I1328</f>
        <v>5000000</v>
      </c>
      <c r="K1328" s="2" t="n">
        <f aca="false">IF(Sensitivity!E1328&lt;class_series_b_ocp,class_series_b_ocp*(ad_pre_f_broad_based_fd+series_f_primary_raise_usd/class_series_b_ocp)/(ad_pre_f_broad_based_fd+series_f_primary_raise_usd/Sensitivity!E1328),class_series_b_ocp)</f>
        <v>10</v>
      </c>
      <c r="L1328" s="2" t="n">
        <f aca="false">class_series_b_original_shares*class_series_b_issue_pps/Sensitivity!K1328</f>
        <v>3000000</v>
      </c>
      <c r="M1328" s="2" t="n">
        <f aca="false">IF(Sensitivity!E1328&lt;class_series_c_ocp,class_series_c_ocp*(ad_pre_f_broad_based_fd+series_f_primary_raise_usd/class_series_c_ocp)/(ad_pre_f_broad_based_fd+series_f_primary_raise_usd/Sensitivity!E1328),class_series_c_ocp)</f>
        <v>25</v>
      </c>
      <c r="N1328" s="2" t="n">
        <f aca="false">class_series_c_original_shares*class_series_c_issue_pps/Sensitivity!M1328</f>
        <v>2400000</v>
      </c>
      <c r="O1328" s="8" t="n">
        <f aca="false">IF(Sensitivity!E1328&lt;class_series_d_ocp,class_series_d_ocp*(ad_pre_f_broad_based_fd+series_f_primary_raise_usd/class_series_d_ocp)/(ad_pre_f_broad_based_fd+series_f_primary_raise_usd/Sensitivity!E1328),class_series_d_ocp)</f>
        <v>57.441635644821</v>
      </c>
      <c r="P1328" s="2" t="n">
        <f aca="false">class_series_d_original_shares*class_series_d_issue_pps/Sensitivity!O1328</f>
        <v>1740897.85009484</v>
      </c>
      <c r="Q1328" s="8" t="n">
        <f aca="false">IF(Sensitivity!E1328&lt;class_series_e_ocp,class_series_e_ocp*(ad_pre_f_broad_based_fd+series_f_primary_raise_usd/class_series_e_ocp)/(ad_pre_f_broad_based_fd+series_f_primary_raise_usd/Sensitivity!E1328),class_series_e_ocp)</f>
        <v>48.7090273593653</v>
      </c>
      <c r="R1328" s="2" t="n">
        <f aca="false">class_series_e_original_shares*class_series_e_issue_pps/Sensitivity!Q1328</f>
        <v>6158956.94451301</v>
      </c>
      <c r="S1328" s="2" t="n">
        <f aca="false">Sensitivity!H1328-class_seed_current_shares+Sensitivity!J1328-class_series_a_current_shares+Sensitivity!L1328-class_series_b_current_shares+Sensitivity!N1328-class_series_c_current_shares+Sensitivity!P1328-class_series_d_current_shares+Sensitivity!R1328-class_series_e_current_shares</f>
        <v>76560.7946078535</v>
      </c>
      <c r="T1328" s="5" t="n">
        <f aca="false">note_a_cap_usd/(pre_f_fd_total+Sensitivity!B1328+Sensitivity!S1328+Sensitivity!D1328)</f>
        <v>26.0857164915984</v>
      </c>
      <c r="U1328" s="5" t="n">
        <f aca="false">Sensitivity!E1328*(const_one-note_a_discount)</f>
        <v>25.1662018997991</v>
      </c>
      <c r="V1328" s="5" t="n">
        <f aca="false">MIN(Sensitivity!T1328,Sensitivity!U1328)</f>
        <v>25.1662018997991</v>
      </c>
      <c r="W1328" s="2" t="n">
        <f aca="false">note_a_principal_usd/Sensitivity!V1328</f>
        <v>198679.16580769</v>
      </c>
      <c r="X1328" s="5" t="n">
        <f aca="false">note_b_cap_usd/(pre_f_fd_total+Sensitivity!B1328+Sensitivity!S1328+Sensitivity!C1328)</f>
        <v>41.6431998784087</v>
      </c>
      <c r="Y1328" s="5" t="n">
        <f aca="false">Sensitivity!E1328*(const_one-note_b_discount)</f>
        <v>26.7390895185366</v>
      </c>
      <c r="Z1328" s="5" t="n">
        <f aca="false">MIN(Sensitivity!X1328,Sensitivity!Y1328)</f>
        <v>26.7390895185366</v>
      </c>
      <c r="AA1328" s="2" t="n">
        <f aca="false">note_b_principal_usd/Sensitivity!Z1328</f>
        <v>112195.293632578</v>
      </c>
      <c r="AB1328" s="2" t="n">
        <f aca="false">pre_f_fd_total+Sensitivity!B1328+Sensitivity!F1328+Sensitivity!W1328+Sensitivity!AA1328+Sensitivity!S1328</f>
        <v>39487495.0850016</v>
      </c>
      <c r="AC1328" s="2" t="n">
        <f aca="false">MAX(const_zero,sensitivity_esop_high*Sensitivity!AB1328-pre_f_option_pool_total)</f>
        <v>1528457.26275024</v>
      </c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</row>
    <row r="1329" customFormat="false" ht="15" hidden="true" customHeight="false" outlineLevel="0" collapsed="false">
      <c r="A1329" s="2" t="n">
        <f aca="false">Sensitivity!A1328+const_one</f>
        <v>7</v>
      </c>
      <c r="B1329" s="2" t="n">
        <f aca="false">Sensitivity!AC1328</f>
        <v>1528457.26275024</v>
      </c>
      <c r="C1329" s="2" t="n">
        <f aca="false">Sensitivity!W1328</f>
        <v>198679.16580769</v>
      </c>
      <c r="D1329" s="2" t="n">
        <f aca="false">Sensitivity!AA1328</f>
        <v>112195.293632578</v>
      </c>
      <c r="E1329" s="5" t="n">
        <f aca="false">sensitivity_pre_low_usd/(pre_f_fd_total+Sensitivity!B1329)</f>
        <v>31.4577371782187</v>
      </c>
      <c r="F1329" s="2" t="n">
        <f aca="false">series_f_primary_raise_usd/Sensitivity!E1329</f>
        <v>953660.456568756</v>
      </c>
      <c r="G1329" s="2" t="n">
        <f aca="false">IF(Sensitivity!E1329&lt;class_seed_ocp,class_seed_ocp*(ad_pre_f_broad_based_fd+series_f_primary_raise_usd/class_seed_ocp)/(ad_pre_f_broad_based_fd+series_f_primary_raise_usd/Sensitivity!E1329),class_seed_ocp)</f>
        <v>1</v>
      </c>
      <c r="H1329" s="2" t="n">
        <f aca="false">class_seed_original_shares*class_seed_issue_pps/Sensitivity!G1329</f>
        <v>5000000</v>
      </c>
      <c r="I1329" s="2" t="n">
        <f aca="false">IF(Sensitivity!E1329&lt;class_series_a_ocp,class_series_a_ocp*(ad_pre_f_broad_based_fd+series_f_primary_raise_usd/class_series_a_ocp)/(ad_pre_f_broad_based_fd+series_f_primary_raise_usd/Sensitivity!E1329),class_series_a_ocp)</f>
        <v>3</v>
      </c>
      <c r="J1329" s="2" t="n">
        <f aca="false">class_series_a_original_shares*class_series_a_issue_pps/Sensitivity!I1329</f>
        <v>5000000</v>
      </c>
      <c r="K1329" s="2" t="n">
        <f aca="false">IF(Sensitivity!E1329&lt;class_series_b_ocp,class_series_b_ocp*(ad_pre_f_broad_based_fd+series_f_primary_raise_usd/class_series_b_ocp)/(ad_pre_f_broad_based_fd+series_f_primary_raise_usd/Sensitivity!E1329),class_series_b_ocp)</f>
        <v>10</v>
      </c>
      <c r="L1329" s="2" t="n">
        <f aca="false">class_series_b_original_shares*class_series_b_issue_pps/Sensitivity!K1329</f>
        <v>3000000</v>
      </c>
      <c r="M1329" s="2" t="n">
        <f aca="false">IF(Sensitivity!E1329&lt;class_series_c_ocp,class_series_c_ocp*(ad_pre_f_broad_based_fd+series_f_primary_raise_usd/class_series_c_ocp)/(ad_pre_f_broad_based_fd+series_f_primary_raise_usd/Sensitivity!E1329),class_series_c_ocp)</f>
        <v>25</v>
      </c>
      <c r="N1329" s="2" t="n">
        <f aca="false">class_series_c_original_shares*class_series_c_issue_pps/Sensitivity!M1329</f>
        <v>2400000</v>
      </c>
      <c r="O1329" s="8" t="n">
        <f aca="false">IF(Sensitivity!E1329&lt;class_series_d_ocp,class_series_d_ocp*(ad_pre_f_broad_based_fd+series_f_primary_raise_usd/class_series_d_ocp)/(ad_pre_f_broad_based_fd+series_f_primary_raise_usd/Sensitivity!E1329),class_series_d_ocp)</f>
        <v>57.441634940489</v>
      </c>
      <c r="P1329" s="2" t="n">
        <f aca="false">class_series_d_original_shares*class_series_d_issue_pps/Sensitivity!O1329</f>
        <v>1740897.8714412</v>
      </c>
      <c r="Q1329" s="8" t="n">
        <f aca="false">IF(Sensitivity!E1329&lt;class_series_e_ocp,class_series_e_ocp*(ad_pre_f_broad_based_fd+series_f_primary_raise_usd/class_series_e_ocp)/(ad_pre_f_broad_based_fd+series_f_primary_raise_usd/Sensitivity!E1329),class_series_e_ocp)</f>
        <v>48.7090267621099</v>
      </c>
      <c r="R1329" s="2" t="n">
        <f aca="false">class_series_e_original_shares*class_series_e_issue_pps/Sensitivity!Q1329</f>
        <v>6158957.02003228</v>
      </c>
      <c r="S1329" s="2" t="n">
        <f aca="false">Sensitivity!H1329-class_seed_current_shares+Sensitivity!J1329-class_series_a_current_shares+Sensitivity!L1329-class_series_b_current_shares+Sensitivity!N1329-class_series_c_current_shares+Sensitivity!P1329-class_series_d_current_shares+Sensitivity!R1329-class_series_e_current_shares</f>
        <v>76560.8914734814</v>
      </c>
      <c r="T1329" s="5" t="n">
        <f aca="false">note_a_cap_usd/(pre_f_fd_total+Sensitivity!B1329+Sensitivity!S1329+Sensitivity!D1329)</f>
        <v>26.0857036495349</v>
      </c>
      <c r="U1329" s="5" t="n">
        <f aca="false">Sensitivity!E1329*(const_one-note_a_discount)</f>
        <v>25.166189742575</v>
      </c>
      <c r="V1329" s="5" t="n">
        <f aca="false">MIN(Sensitivity!T1329,Sensitivity!U1329)</f>
        <v>25.166189742575</v>
      </c>
      <c r="W1329" s="2" t="n">
        <f aca="false">note_a_principal_usd/Sensitivity!V1329</f>
        <v>198679.261785157</v>
      </c>
      <c r="X1329" s="5" t="n">
        <f aca="false">note_b_cap_usd/(pre_f_fd_total+Sensitivity!B1329+Sensitivity!S1329+Sensitivity!C1329)</f>
        <v>41.6431791327921</v>
      </c>
      <c r="Y1329" s="5" t="n">
        <f aca="false">Sensitivity!E1329*(const_one-note_b_discount)</f>
        <v>26.7390766014859</v>
      </c>
      <c r="Z1329" s="5" t="n">
        <f aca="false">MIN(Sensitivity!X1329,Sensitivity!Y1329)</f>
        <v>26.7390766014859</v>
      </c>
      <c r="AA1329" s="2" t="n">
        <f aca="false">note_b_principal_usd/Sensitivity!Z1329</f>
        <v>112195.347831618</v>
      </c>
      <c r="AB1329" s="2" t="n">
        <f aca="false">pre_f_fd_total+Sensitivity!B1329+Sensitivity!F1329+Sensitivity!W1329+Sensitivity!AA1329+Sensitivity!S1329</f>
        <v>39487514.2204093</v>
      </c>
      <c r="AC1329" s="2" t="n">
        <f aca="false">MAX(const_zero,sensitivity_esop_high*Sensitivity!AB1329-pre_f_option_pool_total)</f>
        <v>1528460.13306139</v>
      </c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</row>
    <row r="1330" customFormat="false" ht="15" hidden="true" customHeight="false" outlineLevel="0" collapsed="false">
      <c r="A1330" s="2" t="n">
        <f aca="false">Sensitivity!A1329+const_one</f>
        <v>8</v>
      </c>
      <c r="B1330" s="2" t="n">
        <f aca="false">Sensitivity!AC1329</f>
        <v>1528460.13306139</v>
      </c>
      <c r="C1330" s="2" t="n">
        <f aca="false">Sensitivity!W1329</f>
        <v>198679.261785157</v>
      </c>
      <c r="D1330" s="2" t="n">
        <f aca="false">Sensitivity!AA1329</f>
        <v>112195.347831618</v>
      </c>
      <c r="E1330" s="5" t="n">
        <f aca="false">sensitivity_pre_low_usd/(pre_f_fd_total+Sensitivity!B1330)</f>
        <v>31.4577348111947</v>
      </c>
      <c r="F1330" s="2" t="n">
        <f aca="false">series_f_primary_raise_usd/Sensitivity!E1330</f>
        <v>953660.528326535</v>
      </c>
      <c r="G1330" s="2" t="n">
        <f aca="false">IF(Sensitivity!E1330&lt;class_seed_ocp,class_seed_ocp*(ad_pre_f_broad_based_fd+series_f_primary_raise_usd/class_seed_ocp)/(ad_pre_f_broad_based_fd+series_f_primary_raise_usd/Sensitivity!E1330),class_seed_ocp)</f>
        <v>1</v>
      </c>
      <c r="H1330" s="2" t="n">
        <f aca="false">class_seed_original_shares*class_seed_issue_pps/Sensitivity!G1330</f>
        <v>5000000</v>
      </c>
      <c r="I1330" s="2" t="n">
        <f aca="false">IF(Sensitivity!E1330&lt;class_series_a_ocp,class_series_a_ocp*(ad_pre_f_broad_based_fd+series_f_primary_raise_usd/class_series_a_ocp)/(ad_pre_f_broad_based_fd+series_f_primary_raise_usd/Sensitivity!E1330),class_series_a_ocp)</f>
        <v>3</v>
      </c>
      <c r="J1330" s="2" t="n">
        <f aca="false">class_series_a_original_shares*class_series_a_issue_pps/Sensitivity!I1330</f>
        <v>5000000</v>
      </c>
      <c r="K1330" s="2" t="n">
        <f aca="false">IF(Sensitivity!E1330&lt;class_series_b_ocp,class_series_b_ocp*(ad_pre_f_broad_based_fd+series_f_primary_raise_usd/class_series_b_ocp)/(ad_pre_f_broad_based_fd+series_f_primary_raise_usd/Sensitivity!E1330),class_series_b_ocp)</f>
        <v>10</v>
      </c>
      <c r="L1330" s="2" t="n">
        <f aca="false">class_series_b_original_shares*class_series_b_issue_pps/Sensitivity!K1330</f>
        <v>3000000</v>
      </c>
      <c r="M1330" s="2" t="n">
        <f aca="false">IF(Sensitivity!E1330&lt;class_series_c_ocp,class_series_c_ocp*(ad_pre_f_broad_based_fd+series_f_primary_raise_usd/class_series_c_ocp)/(ad_pre_f_broad_based_fd+series_f_primary_raise_usd/Sensitivity!E1330),class_series_c_ocp)</f>
        <v>25</v>
      </c>
      <c r="N1330" s="2" t="n">
        <f aca="false">class_series_c_original_shares*class_series_c_issue_pps/Sensitivity!M1330</f>
        <v>2400000</v>
      </c>
      <c r="O1330" s="8" t="n">
        <f aca="false">IF(Sensitivity!E1330&lt;class_series_d_ocp,class_series_d_ocp*(ad_pre_f_broad_based_fd+series_f_primary_raise_usd/class_series_d_ocp)/(ad_pre_f_broad_based_fd+series_f_primary_raise_usd/Sensitivity!E1330),class_series_d_ocp)</f>
        <v>57.4416348307816</v>
      </c>
      <c r="P1330" s="2" t="n">
        <f aca="false">class_series_d_original_shares*class_series_d_issue_pps/Sensitivity!O1330</f>
        <v>1740897.87476613</v>
      </c>
      <c r="Q1330" s="8" t="n">
        <f aca="false">IF(Sensitivity!E1330&lt;class_series_e_ocp,class_series_e_ocp*(ad_pre_f_broad_based_fd+series_f_primary_raise_usd/class_series_e_ocp)/(ad_pre_f_broad_based_fd+series_f_primary_raise_usd/Sensitivity!E1330),class_series_e_ocp)</f>
        <v>48.7090266690809</v>
      </c>
      <c r="R1330" s="2" t="n">
        <f aca="false">class_series_e_original_shares*class_series_e_issue_pps/Sensitivity!Q1330</f>
        <v>6158957.03179523</v>
      </c>
      <c r="S1330" s="2" t="n">
        <f aca="false">Sensitivity!H1330-class_seed_current_shares+Sensitivity!J1330-class_series_a_current_shares+Sensitivity!L1330-class_series_b_current_shares+Sensitivity!N1330-class_series_c_current_shares+Sensitivity!P1330-class_series_d_current_shares+Sensitivity!R1330-class_series_e_current_shares</f>
        <v>76560.9065613598</v>
      </c>
      <c r="T1330" s="5" t="n">
        <f aca="false">note_a_cap_usd/(pre_f_fd_total+Sensitivity!B1330+Sensitivity!S1330+Sensitivity!D1330)</f>
        <v>26.0857016492445</v>
      </c>
      <c r="U1330" s="5" t="n">
        <f aca="false">Sensitivity!E1330*(const_one-note_a_discount)</f>
        <v>25.1661878489558</v>
      </c>
      <c r="V1330" s="5" t="n">
        <f aca="false">MIN(Sensitivity!T1330,Sensitivity!U1330)</f>
        <v>25.1661878489558</v>
      </c>
      <c r="W1330" s="2" t="n">
        <f aca="false">note_a_principal_usd/Sensitivity!V1330</f>
        <v>198679.276734695</v>
      </c>
      <c r="X1330" s="5" t="n">
        <f aca="false">note_b_cap_usd/(pre_f_fd_total+Sensitivity!B1330+Sensitivity!S1330+Sensitivity!C1330)</f>
        <v>41.6431759014379</v>
      </c>
      <c r="Y1330" s="5" t="n">
        <f aca="false">Sensitivity!E1330*(const_one-note_b_discount)</f>
        <v>26.7390745895155</v>
      </c>
      <c r="Z1330" s="5" t="n">
        <f aca="false">MIN(Sensitivity!X1330,Sensitivity!Y1330)</f>
        <v>26.7390745895155</v>
      </c>
      <c r="AA1330" s="2" t="n">
        <f aca="false">note_b_principal_usd/Sensitivity!Z1330</f>
        <v>112195.35627371</v>
      </c>
      <c r="AB1330" s="2" t="n">
        <f aca="false">pre_f_fd_total+Sensitivity!B1330+Sensitivity!F1330+Sensitivity!W1330+Sensitivity!AA1330+Sensitivity!S1330</f>
        <v>39487517.2009577</v>
      </c>
      <c r="AC1330" s="2" t="n">
        <f aca="false">MAX(const_zero,sensitivity_esop_high*Sensitivity!AB1330-pre_f_option_pool_total)</f>
        <v>1528460.58014365</v>
      </c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</row>
    <row r="1331" customFormat="false" ht="15" hidden="true" customHeight="false" outlineLevel="0" collapsed="false">
      <c r="A1331" s="2" t="n">
        <f aca="false">Sensitivity!A1330+const_one</f>
        <v>9</v>
      </c>
      <c r="B1331" s="2" t="n">
        <f aca="false">Sensitivity!AC1330</f>
        <v>1528460.58014365</v>
      </c>
      <c r="C1331" s="2" t="n">
        <f aca="false">Sensitivity!W1330</f>
        <v>198679.276734695</v>
      </c>
      <c r="D1331" s="2" t="n">
        <f aca="false">Sensitivity!AA1330</f>
        <v>112195.35627371</v>
      </c>
      <c r="E1331" s="5" t="n">
        <f aca="false">sensitivity_pre_low_usd/(pre_f_fd_total+Sensitivity!B1331)</f>
        <v>31.457734442505</v>
      </c>
      <c r="F1331" s="2" t="n">
        <f aca="false">series_f_primary_raise_usd/Sensitivity!E1331</f>
        <v>953660.539503591</v>
      </c>
      <c r="G1331" s="2" t="n">
        <f aca="false">IF(Sensitivity!E1331&lt;class_seed_ocp,class_seed_ocp*(ad_pre_f_broad_based_fd+series_f_primary_raise_usd/class_seed_ocp)/(ad_pre_f_broad_based_fd+series_f_primary_raise_usd/Sensitivity!E1331),class_seed_ocp)</f>
        <v>1</v>
      </c>
      <c r="H1331" s="2" t="n">
        <f aca="false">class_seed_original_shares*class_seed_issue_pps/Sensitivity!G1331</f>
        <v>5000000</v>
      </c>
      <c r="I1331" s="2" t="n">
        <f aca="false">IF(Sensitivity!E1331&lt;class_series_a_ocp,class_series_a_ocp*(ad_pre_f_broad_based_fd+series_f_primary_raise_usd/class_series_a_ocp)/(ad_pre_f_broad_based_fd+series_f_primary_raise_usd/Sensitivity!E1331),class_series_a_ocp)</f>
        <v>3</v>
      </c>
      <c r="J1331" s="2" t="n">
        <f aca="false">class_series_a_original_shares*class_series_a_issue_pps/Sensitivity!I1331</f>
        <v>5000000</v>
      </c>
      <c r="K1331" s="2" t="n">
        <f aca="false">IF(Sensitivity!E1331&lt;class_series_b_ocp,class_series_b_ocp*(ad_pre_f_broad_based_fd+series_f_primary_raise_usd/class_series_b_ocp)/(ad_pre_f_broad_based_fd+series_f_primary_raise_usd/Sensitivity!E1331),class_series_b_ocp)</f>
        <v>10</v>
      </c>
      <c r="L1331" s="2" t="n">
        <f aca="false">class_series_b_original_shares*class_series_b_issue_pps/Sensitivity!K1331</f>
        <v>3000000</v>
      </c>
      <c r="M1331" s="2" t="n">
        <f aca="false">IF(Sensitivity!E1331&lt;class_series_c_ocp,class_series_c_ocp*(ad_pre_f_broad_based_fd+series_f_primary_raise_usd/class_series_c_ocp)/(ad_pre_f_broad_based_fd+series_f_primary_raise_usd/Sensitivity!E1331),class_series_c_ocp)</f>
        <v>25</v>
      </c>
      <c r="N1331" s="2" t="n">
        <f aca="false">class_series_c_original_shares*class_series_c_issue_pps/Sensitivity!M1331</f>
        <v>2400000</v>
      </c>
      <c r="O1331" s="8" t="n">
        <f aca="false">IF(Sensitivity!E1331&lt;class_series_d_ocp,class_series_d_ocp*(ad_pre_f_broad_based_fd+series_f_primary_raise_usd/class_series_d_ocp)/(ad_pre_f_broad_based_fd+series_f_primary_raise_usd/Sensitivity!E1331),class_series_d_ocp)</f>
        <v>57.4416348136935</v>
      </c>
      <c r="P1331" s="2" t="n">
        <f aca="false">class_series_d_original_shares*class_series_d_issue_pps/Sensitivity!O1331</f>
        <v>1740897.87528403</v>
      </c>
      <c r="Q1331" s="8" t="n">
        <f aca="false">IF(Sensitivity!E1331&lt;class_series_e_ocp,class_series_e_ocp*(ad_pre_f_broad_based_fd+series_f_primary_raise_usd/class_series_e_ocp)/(ad_pre_f_broad_based_fd+series_f_primary_raise_usd/Sensitivity!E1331),class_series_e_ocp)</f>
        <v>48.7090266545906</v>
      </c>
      <c r="R1331" s="2" t="n">
        <f aca="false">class_series_e_original_shares*class_series_e_issue_pps/Sensitivity!Q1331</f>
        <v>6158957.03362744</v>
      </c>
      <c r="S1331" s="2" t="n">
        <f aca="false">Sensitivity!H1331-class_seed_current_shares+Sensitivity!J1331-class_series_a_current_shares+Sensitivity!L1331-class_series_b_current_shares+Sensitivity!N1331-class_series_c_current_shares+Sensitivity!P1331-class_series_d_current_shares+Sensitivity!R1331-class_series_e_current_shares</f>
        <v>76560.908911461</v>
      </c>
      <c r="T1331" s="5" t="n">
        <f aca="false">note_a_cap_usd/(pre_f_fd_total+Sensitivity!B1331+Sensitivity!S1331+Sensitivity!D1331)</f>
        <v>26.0857013376775</v>
      </c>
      <c r="U1331" s="5" t="n">
        <f aca="false">Sensitivity!E1331*(const_one-note_a_discount)</f>
        <v>25.166187554004</v>
      </c>
      <c r="V1331" s="5" t="n">
        <f aca="false">MIN(Sensitivity!T1331,Sensitivity!U1331)</f>
        <v>25.166187554004</v>
      </c>
      <c r="W1331" s="2" t="n">
        <f aca="false">note_a_principal_usd/Sensitivity!V1331</f>
        <v>198679.279063248</v>
      </c>
      <c r="X1331" s="5" t="n">
        <f aca="false">note_b_cap_usd/(pre_f_fd_total+Sensitivity!B1331+Sensitivity!S1331+Sensitivity!C1331)</f>
        <v>41.6431753981193</v>
      </c>
      <c r="Y1331" s="5" t="n">
        <f aca="false">Sensitivity!E1331*(const_one-note_b_discount)</f>
        <v>26.7390742761292</v>
      </c>
      <c r="Z1331" s="5" t="n">
        <f aca="false">MIN(Sensitivity!X1331,Sensitivity!Y1331)</f>
        <v>26.7390742761292</v>
      </c>
      <c r="AA1331" s="2" t="n">
        <f aca="false">note_b_principal_usd/Sensitivity!Z1331</f>
        <v>112195.357588658</v>
      </c>
      <c r="AB1331" s="2" t="n">
        <f aca="false">pre_f_fd_total+Sensitivity!B1331+Sensitivity!F1331+Sensitivity!W1331+Sensitivity!AA1331+Sensitivity!S1331</f>
        <v>39487517.6652106</v>
      </c>
      <c r="AC1331" s="2" t="n">
        <f aca="false">MAX(const_zero,sensitivity_esop_high*Sensitivity!AB1331-pre_f_option_pool_total)</f>
        <v>1528460.64978159</v>
      </c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</row>
    <row r="1332" customFormat="false" ht="15" hidden="true" customHeight="false" outlineLevel="0" collapsed="false">
      <c r="A1332" s="2" t="n">
        <f aca="false">Sensitivity!A1331+const_one</f>
        <v>10</v>
      </c>
      <c r="B1332" s="2" t="n">
        <f aca="false">Sensitivity!AC1331</f>
        <v>1528460.64978159</v>
      </c>
      <c r="C1332" s="2" t="n">
        <f aca="false">Sensitivity!W1331</f>
        <v>198679.279063248</v>
      </c>
      <c r="D1332" s="2" t="n">
        <f aca="false">Sensitivity!AA1331</f>
        <v>112195.357588658</v>
      </c>
      <c r="E1332" s="5" t="n">
        <f aca="false">sensitivity_pre_low_usd/(pre_f_fd_total+Sensitivity!B1332)</f>
        <v>31.4577343850775</v>
      </c>
      <c r="F1332" s="2" t="n">
        <f aca="false">series_f_primary_raise_usd/Sensitivity!E1332</f>
        <v>953660.54124454</v>
      </c>
      <c r="G1332" s="2" t="n">
        <f aca="false">IF(Sensitivity!E1332&lt;class_seed_ocp,class_seed_ocp*(ad_pre_f_broad_based_fd+series_f_primary_raise_usd/class_seed_ocp)/(ad_pre_f_broad_based_fd+series_f_primary_raise_usd/Sensitivity!E1332),class_seed_ocp)</f>
        <v>1</v>
      </c>
      <c r="H1332" s="2" t="n">
        <f aca="false">class_seed_original_shares*class_seed_issue_pps/Sensitivity!G1332</f>
        <v>5000000</v>
      </c>
      <c r="I1332" s="2" t="n">
        <f aca="false">IF(Sensitivity!E1332&lt;class_series_a_ocp,class_series_a_ocp*(ad_pre_f_broad_based_fd+series_f_primary_raise_usd/class_series_a_ocp)/(ad_pre_f_broad_based_fd+series_f_primary_raise_usd/Sensitivity!E1332),class_series_a_ocp)</f>
        <v>3</v>
      </c>
      <c r="J1332" s="2" t="n">
        <f aca="false">class_series_a_original_shares*class_series_a_issue_pps/Sensitivity!I1332</f>
        <v>5000000</v>
      </c>
      <c r="K1332" s="2" t="n">
        <f aca="false">IF(Sensitivity!E1332&lt;class_series_b_ocp,class_series_b_ocp*(ad_pre_f_broad_based_fd+series_f_primary_raise_usd/class_series_b_ocp)/(ad_pre_f_broad_based_fd+series_f_primary_raise_usd/Sensitivity!E1332),class_series_b_ocp)</f>
        <v>10</v>
      </c>
      <c r="L1332" s="2" t="n">
        <f aca="false">class_series_b_original_shares*class_series_b_issue_pps/Sensitivity!K1332</f>
        <v>3000000</v>
      </c>
      <c r="M1332" s="2" t="n">
        <f aca="false">IF(Sensitivity!E1332&lt;class_series_c_ocp,class_series_c_ocp*(ad_pre_f_broad_based_fd+series_f_primary_raise_usd/class_series_c_ocp)/(ad_pre_f_broad_based_fd+series_f_primary_raise_usd/Sensitivity!E1332),class_series_c_ocp)</f>
        <v>25</v>
      </c>
      <c r="N1332" s="2" t="n">
        <f aca="false">class_series_c_original_shares*class_series_c_issue_pps/Sensitivity!M1332</f>
        <v>2400000</v>
      </c>
      <c r="O1332" s="8" t="n">
        <f aca="false">IF(Sensitivity!E1332&lt;class_series_d_ocp,class_series_d_ocp*(ad_pre_f_broad_based_fd+series_f_primary_raise_usd/class_series_d_ocp)/(ad_pre_f_broad_based_fd+series_f_primary_raise_usd/Sensitivity!E1332),class_series_d_ocp)</f>
        <v>57.4416348110319</v>
      </c>
      <c r="P1332" s="2" t="n">
        <f aca="false">class_series_d_original_shares*class_series_d_issue_pps/Sensitivity!O1332</f>
        <v>1740897.87536469</v>
      </c>
      <c r="Q1332" s="8" t="n">
        <f aca="false">IF(Sensitivity!E1332&lt;class_series_e_ocp,class_series_e_ocp*(ad_pre_f_broad_based_fd+series_f_primary_raise_usd/class_series_e_ocp)/(ad_pre_f_broad_based_fd+series_f_primary_raise_usd/Sensitivity!E1332),class_series_e_ocp)</f>
        <v>48.7090266523336</v>
      </c>
      <c r="R1332" s="2" t="n">
        <f aca="false">class_series_e_original_shares*class_series_e_issue_pps/Sensitivity!Q1332</f>
        <v>6158957.03391282</v>
      </c>
      <c r="S1332" s="2" t="n">
        <f aca="false">Sensitivity!H1332-class_seed_current_shares+Sensitivity!J1332-class_series_a_current_shares+Sensitivity!L1332-class_series_b_current_shares+Sensitivity!N1332-class_series_c_current_shares+Sensitivity!P1332-class_series_d_current_shares+Sensitivity!R1332-class_series_e_current_shares</f>
        <v>76560.9092775136</v>
      </c>
      <c r="T1332" s="5" t="n">
        <f aca="false">note_a_cap_usd/(pre_f_fd_total+Sensitivity!B1332+Sensitivity!S1332+Sensitivity!D1332)</f>
        <v>26.0857012891476</v>
      </c>
      <c r="U1332" s="5" t="n">
        <f aca="false">Sensitivity!E1332*(const_one-note_a_discount)</f>
        <v>25.166187508062</v>
      </c>
      <c r="V1332" s="5" t="n">
        <f aca="false">MIN(Sensitivity!T1332,Sensitivity!U1332)</f>
        <v>25.166187508062</v>
      </c>
      <c r="W1332" s="2" t="n">
        <f aca="false">note_a_principal_usd/Sensitivity!V1332</f>
        <v>198679.279425946</v>
      </c>
      <c r="X1332" s="5" t="n">
        <f aca="false">note_b_cap_usd/(pre_f_fd_total+Sensitivity!B1332+Sensitivity!S1332+Sensitivity!C1332)</f>
        <v>41.643175319722</v>
      </c>
      <c r="Y1332" s="5" t="n">
        <f aca="false">Sensitivity!E1332*(const_one-note_b_discount)</f>
        <v>26.7390742273159</v>
      </c>
      <c r="Z1332" s="5" t="n">
        <f aca="false">MIN(Sensitivity!X1332,Sensitivity!Y1332)</f>
        <v>26.7390742273159</v>
      </c>
      <c r="AA1332" s="2" t="n">
        <f aca="false">note_b_principal_usd/Sensitivity!Z1332</f>
        <v>112195.357793475</v>
      </c>
      <c r="AB1332" s="2" t="n">
        <f aca="false">pre_f_fd_total+Sensitivity!B1332+Sensitivity!F1332+Sensitivity!W1332+Sensitivity!AA1332+Sensitivity!S1332</f>
        <v>39487517.7375231</v>
      </c>
      <c r="AC1332" s="2" t="n">
        <f aca="false">MAX(const_zero,sensitivity_esop_high*Sensitivity!AB1332-pre_f_option_pool_total)</f>
        <v>1528460.66062846</v>
      </c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</row>
    <row r="1333" customFormat="false" ht="15" hidden="true" customHeight="false" outlineLevel="0" collapsed="false">
      <c r="A1333" s="2" t="n">
        <f aca="false">Sensitivity!A1332+const_one</f>
        <v>11</v>
      </c>
      <c r="B1333" s="2" t="n">
        <f aca="false">Sensitivity!AC1332</f>
        <v>1528460.66062846</v>
      </c>
      <c r="C1333" s="2" t="n">
        <f aca="false">Sensitivity!W1332</f>
        <v>198679.279425946</v>
      </c>
      <c r="D1333" s="2" t="n">
        <f aca="false">Sensitivity!AA1332</f>
        <v>112195.357793475</v>
      </c>
      <c r="E1333" s="5" t="n">
        <f aca="false">sensitivity_pre_low_usd/(pre_f_fd_total+Sensitivity!B1333)</f>
        <v>31.4577343761326</v>
      </c>
      <c r="F1333" s="2" t="n">
        <f aca="false">series_f_primary_raise_usd/Sensitivity!E1333</f>
        <v>953660.541515712</v>
      </c>
      <c r="G1333" s="2" t="n">
        <f aca="false">IF(Sensitivity!E1333&lt;class_seed_ocp,class_seed_ocp*(ad_pre_f_broad_based_fd+series_f_primary_raise_usd/class_seed_ocp)/(ad_pre_f_broad_based_fd+series_f_primary_raise_usd/Sensitivity!E1333),class_seed_ocp)</f>
        <v>1</v>
      </c>
      <c r="H1333" s="2" t="n">
        <f aca="false">class_seed_original_shares*class_seed_issue_pps/Sensitivity!G1333</f>
        <v>5000000</v>
      </c>
      <c r="I1333" s="2" t="n">
        <f aca="false">IF(Sensitivity!E1333&lt;class_series_a_ocp,class_series_a_ocp*(ad_pre_f_broad_based_fd+series_f_primary_raise_usd/class_series_a_ocp)/(ad_pre_f_broad_based_fd+series_f_primary_raise_usd/Sensitivity!E1333),class_series_a_ocp)</f>
        <v>3</v>
      </c>
      <c r="J1333" s="2" t="n">
        <f aca="false">class_series_a_original_shares*class_series_a_issue_pps/Sensitivity!I1333</f>
        <v>5000000</v>
      </c>
      <c r="K1333" s="2" t="n">
        <f aca="false">IF(Sensitivity!E1333&lt;class_series_b_ocp,class_series_b_ocp*(ad_pre_f_broad_based_fd+series_f_primary_raise_usd/class_series_b_ocp)/(ad_pre_f_broad_based_fd+series_f_primary_raise_usd/Sensitivity!E1333),class_series_b_ocp)</f>
        <v>10</v>
      </c>
      <c r="L1333" s="2" t="n">
        <f aca="false">class_series_b_original_shares*class_series_b_issue_pps/Sensitivity!K1333</f>
        <v>3000000</v>
      </c>
      <c r="M1333" s="2" t="n">
        <f aca="false">IF(Sensitivity!E1333&lt;class_series_c_ocp,class_series_c_ocp*(ad_pre_f_broad_based_fd+series_f_primary_raise_usd/class_series_c_ocp)/(ad_pre_f_broad_based_fd+series_f_primary_raise_usd/Sensitivity!E1333),class_series_c_ocp)</f>
        <v>25</v>
      </c>
      <c r="N1333" s="2" t="n">
        <f aca="false">class_series_c_original_shares*class_series_c_issue_pps/Sensitivity!M1333</f>
        <v>2400000</v>
      </c>
      <c r="O1333" s="8" t="n">
        <f aca="false">IF(Sensitivity!E1333&lt;class_series_d_ocp,class_series_d_ocp*(ad_pre_f_broad_based_fd+series_f_primary_raise_usd/class_series_d_ocp)/(ad_pre_f_broad_based_fd+series_f_primary_raise_usd/Sensitivity!E1333),class_series_d_ocp)</f>
        <v>57.4416348106173</v>
      </c>
      <c r="P1333" s="2" t="n">
        <f aca="false">class_series_d_original_shares*class_series_d_issue_pps/Sensitivity!O1333</f>
        <v>1740897.87537726</v>
      </c>
      <c r="Q1333" s="8" t="n">
        <f aca="false">IF(Sensitivity!E1333&lt;class_series_e_ocp,class_series_e_ocp*(ad_pre_f_broad_based_fd+series_f_primary_raise_usd/class_series_e_ocp)/(ad_pre_f_broad_based_fd+series_f_primary_raise_usd/Sensitivity!E1333),class_series_e_ocp)</f>
        <v>48.709026651982</v>
      </c>
      <c r="R1333" s="2" t="n">
        <f aca="false">class_series_e_original_shares*class_series_e_issue_pps/Sensitivity!Q1333</f>
        <v>6158957.03395727</v>
      </c>
      <c r="S1333" s="2" t="n">
        <f aca="false">Sensitivity!H1333-class_seed_current_shares+Sensitivity!J1333-class_series_a_current_shares+Sensitivity!L1333-class_series_b_current_shares+Sensitivity!N1333-class_series_c_current_shares+Sensitivity!P1333-class_series_d_current_shares+Sensitivity!R1333-class_series_e_current_shares</f>
        <v>76560.9093345301</v>
      </c>
      <c r="T1333" s="5" t="n">
        <f aca="false">note_a_cap_usd/(pre_f_fd_total+Sensitivity!B1333+Sensitivity!S1333+Sensitivity!D1333)</f>
        <v>26.0857012815885</v>
      </c>
      <c r="U1333" s="5" t="n">
        <f aca="false">Sensitivity!E1333*(const_one-note_a_discount)</f>
        <v>25.1661875009061</v>
      </c>
      <c r="V1333" s="5" t="n">
        <f aca="false">MIN(Sensitivity!T1333,Sensitivity!U1333)</f>
        <v>25.1661875009061</v>
      </c>
      <c r="W1333" s="2" t="n">
        <f aca="false">note_a_principal_usd/Sensitivity!V1333</f>
        <v>198679.27948244</v>
      </c>
      <c r="X1333" s="5" t="n">
        <f aca="false">note_b_cap_usd/(pre_f_fd_total+Sensitivity!B1333+Sensitivity!S1333+Sensitivity!C1333)</f>
        <v>41.6431753075107</v>
      </c>
      <c r="Y1333" s="5" t="n">
        <f aca="false">Sensitivity!E1333*(const_one-note_b_discount)</f>
        <v>26.7390742197127</v>
      </c>
      <c r="Z1333" s="5" t="n">
        <f aca="false">MIN(Sensitivity!X1333,Sensitivity!Y1333)</f>
        <v>26.7390742197127</v>
      </c>
      <c r="AA1333" s="2" t="n">
        <f aca="false">note_b_principal_usd/Sensitivity!Z1333</f>
        <v>112195.357825378</v>
      </c>
      <c r="AB1333" s="2" t="n">
        <f aca="false">pre_f_fd_total+Sensitivity!B1333+Sensitivity!F1333+Sensitivity!W1333+Sensitivity!AA1333+Sensitivity!S1333</f>
        <v>39487517.7487865</v>
      </c>
      <c r="AC1333" s="2" t="n">
        <f aca="false">MAX(const_zero,sensitivity_esop_high*Sensitivity!AB1333-pre_f_option_pool_total)</f>
        <v>1528460.66231798</v>
      </c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</row>
    <row r="1334" customFormat="false" ht="15" hidden="true" customHeight="false" outlineLevel="0" collapsed="false">
      <c r="A1334" s="2" t="n">
        <f aca="false">Sensitivity!A1333+const_one</f>
        <v>12</v>
      </c>
      <c r="B1334" s="2" t="n">
        <f aca="false">Sensitivity!AC1333</f>
        <v>1528460.66231798</v>
      </c>
      <c r="C1334" s="2" t="n">
        <f aca="false">Sensitivity!W1333</f>
        <v>198679.27948244</v>
      </c>
      <c r="D1334" s="2" t="n">
        <f aca="false">Sensitivity!AA1333</f>
        <v>112195.357825378</v>
      </c>
      <c r="E1334" s="5" t="n">
        <f aca="false">sensitivity_pre_low_usd/(pre_f_fd_total+Sensitivity!B1334)</f>
        <v>31.4577343747393</v>
      </c>
      <c r="F1334" s="2" t="n">
        <f aca="false">series_f_primary_raise_usd/Sensitivity!E1334</f>
        <v>953660.541557949</v>
      </c>
      <c r="G1334" s="2" t="n">
        <f aca="false">IF(Sensitivity!E1334&lt;class_seed_ocp,class_seed_ocp*(ad_pre_f_broad_based_fd+series_f_primary_raise_usd/class_seed_ocp)/(ad_pre_f_broad_based_fd+series_f_primary_raise_usd/Sensitivity!E1334),class_seed_ocp)</f>
        <v>1</v>
      </c>
      <c r="H1334" s="2" t="n">
        <f aca="false">class_seed_original_shares*class_seed_issue_pps/Sensitivity!G1334</f>
        <v>5000000</v>
      </c>
      <c r="I1334" s="2" t="n">
        <f aca="false">IF(Sensitivity!E1334&lt;class_series_a_ocp,class_series_a_ocp*(ad_pre_f_broad_based_fd+series_f_primary_raise_usd/class_series_a_ocp)/(ad_pre_f_broad_based_fd+series_f_primary_raise_usd/Sensitivity!E1334),class_series_a_ocp)</f>
        <v>3</v>
      </c>
      <c r="J1334" s="2" t="n">
        <f aca="false">class_series_a_original_shares*class_series_a_issue_pps/Sensitivity!I1334</f>
        <v>5000000</v>
      </c>
      <c r="K1334" s="2" t="n">
        <f aca="false">IF(Sensitivity!E1334&lt;class_series_b_ocp,class_series_b_ocp*(ad_pre_f_broad_based_fd+series_f_primary_raise_usd/class_series_b_ocp)/(ad_pre_f_broad_based_fd+series_f_primary_raise_usd/Sensitivity!E1334),class_series_b_ocp)</f>
        <v>10</v>
      </c>
      <c r="L1334" s="2" t="n">
        <f aca="false">class_series_b_original_shares*class_series_b_issue_pps/Sensitivity!K1334</f>
        <v>3000000</v>
      </c>
      <c r="M1334" s="2" t="n">
        <f aca="false">IF(Sensitivity!E1334&lt;class_series_c_ocp,class_series_c_ocp*(ad_pre_f_broad_based_fd+series_f_primary_raise_usd/class_series_c_ocp)/(ad_pre_f_broad_based_fd+series_f_primary_raise_usd/Sensitivity!E1334),class_series_c_ocp)</f>
        <v>25</v>
      </c>
      <c r="N1334" s="2" t="n">
        <f aca="false">class_series_c_original_shares*class_series_c_issue_pps/Sensitivity!M1334</f>
        <v>2400000</v>
      </c>
      <c r="O1334" s="8" t="n">
        <f aca="false">IF(Sensitivity!E1334&lt;class_series_d_ocp,class_series_d_ocp*(ad_pre_f_broad_based_fd+series_f_primary_raise_usd/class_series_d_ocp)/(ad_pre_f_broad_based_fd+series_f_primary_raise_usd/Sensitivity!E1334),class_series_d_ocp)</f>
        <v>57.4416348105527</v>
      </c>
      <c r="P1334" s="2" t="n">
        <f aca="false">class_series_d_original_shares*class_series_d_issue_pps/Sensitivity!O1334</f>
        <v>1740897.87537922</v>
      </c>
      <c r="Q1334" s="8" t="n">
        <f aca="false">IF(Sensitivity!E1334&lt;class_series_e_ocp,class_series_e_ocp*(ad_pre_f_broad_based_fd+series_f_primary_raise_usd/class_series_e_ocp)/(ad_pre_f_broad_based_fd+series_f_primary_raise_usd/Sensitivity!E1334),class_series_e_ocp)</f>
        <v>48.7090266519273</v>
      </c>
      <c r="R1334" s="2" t="n">
        <f aca="false">class_series_e_original_shares*class_series_e_issue_pps/Sensitivity!Q1334</f>
        <v>6158957.0339642</v>
      </c>
      <c r="S1334" s="2" t="n">
        <f aca="false">Sensitivity!H1334-class_seed_current_shares+Sensitivity!J1334-class_series_a_current_shares+Sensitivity!L1334-class_series_b_current_shares+Sensitivity!N1334-class_series_c_current_shares+Sensitivity!P1334-class_series_d_current_shares+Sensitivity!R1334-class_series_e_current_shares</f>
        <v>76560.9093434131</v>
      </c>
      <c r="T1334" s="5" t="n">
        <f aca="false">note_a_cap_usd/(pre_f_fd_total+Sensitivity!B1334+Sensitivity!S1334+Sensitivity!D1334)</f>
        <v>26.0857012804111</v>
      </c>
      <c r="U1334" s="5" t="n">
        <f aca="false">Sensitivity!E1334*(const_one-note_a_discount)</f>
        <v>25.1661874997914</v>
      </c>
      <c r="V1334" s="5" t="n">
        <f aca="false">MIN(Sensitivity!T1334,Sensitivity!U1334)</f>
        <v>25.1661874997914</v>
      </c>
      <c r="W1334" s="2" t="n">
        <f aca="false">note_a_principal_usd/Sensitivity!V1334</f>
        <v>198679.279491239</v>
      </c>
      <c r="X1334" s="5" t="n">
        <f aca="false">note_b_cap_usd/(pre_f_fd_total+Sensitivity!B1334+Sensitivity!S1334+Sensitivity!C1334)</f>
        <v>41.6431753056087</v>
      </c>
      <c r="Y1334" s="5" t="n">
        <f aca="false">Sensitivity!E1334*(const_one-note_b_discount)</f>
        <v>26.7390742185284</v>
      </c>
      <c r="Z1334" s="5" t="n">
        <f aca="false">MIN(Sensitivity!X1334,Sensitivity!Y1334)</f>
        <v>26.7390742185284</v>
      </c>
      <c r="AA1334" s="2" t="n">
        <f aca="false">note_b_principal_usd/Sensitivity!Z1334</f>
        <v>112195.357830347</v>
      </c>
      <c r="AB1334" s="2" t="n">
        <f aca="false">pre_f_fd_total+Sensitivity!B1334+Sensitivity!F1334+Sensitivity!W1334+Sensitivity!AA1334+Sensitivity!S1334</f>
        <v>39487517.7505409</v>
      </c>
      <c r="AC1334" s="2" t="n">
        <f aca="false">MAX(const_zero,sensitivity_esop_high*Sensitivity!AB1334-pre_f_option_pool_total)</f>
        <v>1528460.66258114</v>
      </c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</row>
    <row r="1335" customFormat="false" ht="15" hidden="true" customHeight="false" outlineLevel="0" collapsed="false">
      <c r="A1335" s="2" t="n">
        <f aca="false">Sensitivity!A1334+const_one</f>
        <v>13</v>
      </c>
      <c r="B1335" s="2" t="n">
        <f aca="false">Sensitivity!AC1334</f>
        <v>1528460.66258114</v>
      </c>
      <c r="C1335" s="2" t="n">
        <f aca="false">Sensitivity!W1334</f>
        <v>198679.279491239</v>
      </c>
      <c r="D1335" s="2" t="n">
        <f aca="false">Sensitivity!AA1334</f>
        <v>112195.357830347</v>
      </c>
      <c r="E1335" s="5" t="n">
        <f aca="false">sensitivity_pre_low_usd/(pre_f_fd_total+Sensitivity!B1335)</f>
        <v>31.4577343745223</v>
      </c>
      <c r="F1335" s="2" t="n">
        <f aca="false">series_f_primary_raise_usd/Sensitivity!E1335</f>
        <v>953660.541564529</v>
      </c>
      <c r="G1335" s="2" t="n">
        <f aca="false">IF(Sensitivity!E1335&lt;class_seed_ocp,class_seed_ocp*(ad_pre_f_broad_based_fd+series_f_primary_raise_usd/class_seed_ocp)/(ad_pre_f_broad_based_fd+series_f_primary_raise_usd/Sensitivity!E1335),class_seed_ocp)</f>
        <v>1</v>
      </c>
      <c r="H1335" s="2" t="n">
        <f aca="false">class_seed_original_shares*class_seed_issue_pps/Sensitivity!G1335</f>
        <v>5000000</v>
      </c>
      <c r="I1335" s="2" t="n">
        <f aca="false">IF(Sensitivity!E1335&lt;class_series_a_ocp,class_series_a_ocp*(ad_pre_f_broad_based_fd+series_f_primary_raise_usd/class_series_a_ocp)/(ad_pre_f_broad_based_fd+series_f_primary_raise_usd/Sensitivity!E1335),class_series_a_ocp)</f>
        <v>3</v>
      </c>
      <c r="J1335" s="2" t="n">
        <f aca="false">class_series_a_original_shares*class_series_a_issue_pps/Sensitivity!I1335</f>
        <v>5000000</v>
      </c>
      <c r="K1335" s="2" t="n">
        <f aca="false">IF(Sensitivity!E1335&lt;class_series_b_ocp,class_series_b_ocp*(ad_pre_f_broad_based_fd+series_f_primary_raise_usd/class_series_b_ocp)/(ad_pre_f_broad_based_fd+series_f_primary_raise_usd/Sensitivity!E1335),class_series_b_ocp)</f>
        <v>10</v>
      </c>
      <c r="L1335" s="2" t="n">
        <f aca="false">class_series_b_original_shares*class_series_b_issue_pps/Sensitivity!K1335</f>
        <v>3000000</v>
      </c>
      <c r="M1335" s="2" t="n">
        <f aca="false">IF(Sensitivity!E1335&lt;class_series_c_ocp,class_series_c_ocp*(ad_pre_f_broad_based_fd+series_f_primary_raise_usd/class_series_c_ocp)/(ad_pre_f_broad_based_fd+series_f_primary_raise_usd/Sensitivity!E1335),class_series_c_ocp)</f>
        <v>25</v>
      </c>
      <c r="N1335" s="2" t="n">
        <f aca="false">class_series_c_original_shares*class_series_c_issue_pps/Sensitivity!M1335</f>
        <v>2400000</v>
      </c>
      <c r="O1335" s="8" t="n">
        <f aca="false">IF(Sensitivity!E1335&lt;class_series_d_ocp,class_series_d_ocp*(ad_pre_f_broad_based_fd+series_f_primary_raise_usd/class_series_d_ocp)/(ad_pre_f_broad_based_fd+series_f_primary_raise_usd/Sensitivity!E1335),class_series_d_ocp)</f>
        <v>57.4416348105426</v>
      </c>
      <c r="P1335" s="2" t="n">
        <f aca="false">class_series_d_original_shares*class_series_d_issue_pps/Sensitivity!O1335</f>
        <v>1740897.87537952</v>
      </c>
      <c r="Q1335" s="8" t="n">
        <f aca="false">IF(Sensitivity!E1335&lt;class_series_e_ocp,class_series_e_ocp*(ad_pre_f_broad_based_fd+series_f_primary_raise_usd/class_series_e_ocp)/(ad_pre_f_broad_based_fd+series_f_primary_raise_usd/Sensitivity!E1335),class_series_e_ocp)</f>
        <v>48.7090266519187</v>
      </c>
      <c r="R1335" s="2" t="n">
        <f aca="false">class_series_e_original_shares*class_series_e_issue_pps/Sensitivity!Q1335</f>
        <v>6158957.03396528</v>
      </c>
      <c r="S1335" s="2" t="n">
        <f aca="false">Sensitivity!H1335-class_seed_current_shares+Sensitivity!J1335-class_series_a_current_shares+Sensitivity!L1335-class_series_b_current_shares+Sensitivity!N1335-class_series_c_current_shares+Sensitivity!P1335-class_series_d_current_shares+Sensitivity!R1335-class_series_e_current_shares</f>
        <v>76560.9093447961</v>
      </c>
      <c r="T1335" s="5" t="n">
        <f aca="false">note_a_cap_usd/(pre_f_fd_total+Sensitivity!B1335+Sensitivity!S1335+Sensitivity!D1335)</f>
        <v>26.0857012802277</v>
      </c>
      <c r="U1335" s="5" t="n">
        <f aca="false">Sensitivity!E1335*(const_one-note_a_discount)</f>
        <v>25.1661874996178</v>
      </c>
      <c r="V1335" s="5" t="n">
        <f aca="false">MIN(Sensitivity!T1335,Sensitivity!U1335)</f>
        <v>25.1661874996178</v>
      </c>
      <c r="W1335" s="2" t="n">
        <f aca="false">note_a_principal_usd/Sensitivity!V1335</f>
        <v>198679.27949261</v>
      </c>
      <c r="X1335" s="5" t="n">
        <f aca="false">note_b_cap_usd/(pre_f_fd_total+Sensitivity!B1335+Sensitivity!S1335+Sensitivity!C1335)</f>
        <v>41.6431753053124</v>
      </c>
      <c r="Y1335" s="5" t="n">
        <f aca="false">Sensitivity!E1335*(const_one-note_b_discount)</f>
        <v>26.7390742183439</v>
      </c>
      <c r="Z1335" s="5" t="n">
        <f aca="false">MIN(Sensitivity!X1335,Sensitivity!Y1335)</f>
        <v>26.7390742183439</v>
      </c>
      <c r="AA1335" s="2" t="n">
        <f aca="false">note_b_principal_usd/Sensitivity!Z1335</f>
        <v>112195.357831121</v>
      </c>
      <c r="AB1335" s="2" t="n">
        <f aca="false">pre_f_fd_total+Sensitivity!B1335+Sensitivity!F1335+Sensitivity!W1335+Sensitivity!AA1335+Sensitivity!S1335</f>
        <v>39487517.7508142</v>
      </c>
      <c r="AC1335" s="2" t="n">
        <f aca="false">MAX(const_zero,sensitivity_esop_high*Sensitivity!AB1335-pre_f_option_pool_total)</f>
        <v>1528460.66262213</v>
      </c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</row>
    <row r="1336" customFormat="false" ht="15" hidden="true" customHeight="false" outlineLevel="0" collapsed="false">
      <c r="A1336" s="2" t="n">
        <f aca="false">Sensitivity!A1335+const_one</f>
        <v>14</v>
      </c>
      <c r="B1336" s="2" t="n">
        <f aca="false">Sensitivity!AC1335</f>
        <v>1528460.66262213</v>
      </c>
      <c r="C1336" s="2" t="n">
        <f aca="false">Sensitivity!W1335</f>
        <v>198679.27949261</v>
      </c>
      <c r="D1336" s="2" t="n">
        <f aca="false">Sensitivity!AA1335</f>
        <v>112195.357831121</v>
      </c>
      <c r="E1336" s="5" t="n">
        <f aca="false">sensitivity_pre_low_usd/(pre_f_fd_total+Sensitivity!B1336)</f>
        <v>31.4577343744885</v>
      </c>
      <c r="F1336" s="2" t="n">
        <f aca="false">series_f_primary_raise_usd/Sensitivity!E1336</f>
        <v>953660.541565553</v>
      </c>
      <c r="G1336" s="2" t="n">
        <f aca="false">IF(Sensitivity!E1336&lt;class_seed_ocp,class_seed_ocp*(ad_pre_f_broad_based_fd+series_f_primary_raise_usd/class_seed_ocp)/(ad_pre_f_broad_based_fd+series_f_primary_raise_usd/Sensitivity!E1336),class_seed_ocp)</f>
        <v>1</v>
      </c>
      <c r="H1336" s="2" t="n">
        <f aca="false">class_seed_original_shares*class_seed_issue_pps/Sensitivity!G1336</f>
        <v>5000000</v>
      </c>
      <c r="I1336" s="2" t="n">
        <f aca="false">IF(Sensitivity!E1336&lt;class_series_a_ocp,class_series_a_ocp*(ad_pre_f_broad_based_fd+series_f_primary_raise_usd/class_series_a_ocp)/(ad_pre_f_broad_based_fd+series_f_primary_raise_usd/Sensitivity!E1336),class_series_a_ocp)</f>
        <v>3</v>
      </c>
      <c r="J1336" s="2" t="n">
        <f aca="false">class_series_a_original_shares*class_series_a_issue_pps/Sensitivity!I1336</f>
        <v>5000000</v>
      </c>
      <c r="K1336" s="2" t="n">
        <f aca="false">IF(Sensitivity!E1336&lt;class_series_b_ocp,class_series_b_ocp*(ad_pre_f_broad_based_fd+series_f_primary_raise_usd/class_series_b_ocp)/(ad_pre_f_broad_based_fd+series_f_primary_raise_usd/Sensitivity!E1336),class_series_b_ocp)</f>
        <v>10</v>
      </c>
      <c r="L1336" s="2" t="n">
        <f aca="false">class_series_b_original_shares*class_series_b_issue_pps/Sensitivity!K1336</f>
        <v>3000000</v>
      </c>
      <c r="M1336" s="2" t="n">
        <f aca="false">IF(Sensitivity!E1336&lt;class_series_c_ocp,class_series_c_ocp*(ad_pre_f_broad_based_fd+series_f_primary_raise_usd/class_series_c_ocp)/(ad_pre_f_broad_based_fd+series_f_primary_raise_usd/Sensitivity!E1336),class_series_c_ocp)</f>
        <v>25</v>
      </c>
      <c r="N1336" s="2" t="n">
        <f aca="false">class_series_c_original_shares*class_series_c_issue_pps/Sensitivity!M1336</f>
        <v>2400000</v>
      </c>
      <c r="O1336" s="8" t="n">
        <f aca="false">IF(Sensitivity!E1336&lt;class_series_d_ocp,class_series_d_ocp*(ad_pre_f_broad_based_fd+series_f_primary_raise_usd/class_series_d_ocp)/(ad_pre_f_broad_based_fd+series_f_primary_raise_usd/Sensitivity!E1336),class_series_d_ocp)</f>
        <v>57.4416348105411</v>
      </c>
      <c r="P1336" s="2" t="n">
        <f aca="false">class_series_d_original_shares*class_series_d_issue_pps/Sensitivity!O1336</f>
        <v>1740897.87537957</v>
      </c>
      <c r="Q1336" s="8" t="n">
        <f aca="false">IF(Sensitivity!E1336&lt;class_series_e_ocp,class_series_e_ocp*(ad_pre_f_broad_based_fd+series_f_primary_raise_usd/class_series_e_ocp)/(ad_pre_f_broad_based_fd+series_f_primary_raise_usd/Sensitivity!E1336),class_series_e_ocp)</f>
        <v>48.7090266519174</v>
      </c>
      <c r="R1336" s="2" t="n">
        <f aca="false">class_series_e_original_shares*class_series_e_issue_pps/Sensitivity!Q1336</f>
        <v>6158957.03396544</v>
      </c>
      <c r="S1336" s="2" t="n">
        <f aca="false">Sensitivity!H1336-class_seed_current_shares+Sensitivity!J1336-class_series_a_current_shares+Sensitivity!L1336-class_series_b_current_shares+Sensitivity!N1336-class_series_c_current_shares+Sensitivity!P1336-class_series_d_current_shares+Sensitivity!R1336-class_series_e_current_shares</f>
        <v>76560.9093450112</v>
      </c>
      <c r="T1336" s="5" t="n">
        <f aca="false">note_a_cap_usd/(pre_f_fd_total+Sensitivity!B1336+Sensitivity!S1336+Sensitivity!D1336)</f>
        <v>26.0857012801991</v>
      </c>
      <c r="U1336" s="5" t="n">
        <f aca="false">Sensitivity!E1336*(const_one-note_a_discount)</f>
        <v>25.1661874995908</v>
      </c>
      <c r="V1336" s="5" t="n">
        <f aca="false">MIN(Sensitivity!T1336,Sensitivity!U1336)</f>
        <v>25.1661874995908</v>
      </c>
      <c r="W1336" s="2" t="n">
        <f aca="false">note_a_principal_usd/Sensitivity!V1336</f>
        <v>198679.279492824</v>
      </c>
      <c r="X1336" s="5" t="n">
        <f aca="false">note_b_cap_usd/(pre_f_fd_total+Sensitivity!B1336+Sensitivity!S1336+Sensitivity!C1336)</f>
        <v>41.6431753052663</v>
      </c>
      <c r="Y1336" s="5" t="n">
        <f aca="false">Sensitivity!E1336*(const_one-note_b_discount)</f>
        <v>26.7390742183152</v>
      </c>
      <c r="Z1336" s="5" t="n">
        <f aca="false">MIN(Sensitivity!X1336,Sensitivity!Y1336)</f>
        <v>26.7390742183152</v>
      </c>
      <c r="AA1336" s="2" t="n">
        <f aca="false">note_b_principal_usd/Sensitivity!Z1336</f>
        <v>112195.357831242</v>
      </c>
      <c r="AB1336" s="2" t="n">
        <f aca="false">pre_f_fd_total+Sensitivity!B1336+Sensitivity!F1336+Sensitivity!W1336+Sensitivity!AA1336+Sensitivity!S1336</f>
        <v>39487517.7508568</v>
      </c>
      <c r="AC1336" s="2" t="n">
        <f aca="false">MAX(const_zero,sensitivity_esop_high*Sensitivity!AB1336-pre_f_option_pool_total)</f>
        <v>1528460.66262851</v>
      </c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</row>
    <row r="1337" customFormat="false" ht="15" hidden="true" customHeight="false" outlineLevel="0" collapsed="false">
      <c r="A1337" s="2" t="n">
        <f aca="false">Sensitivity!A1336+const_one</f>
        <v>15</v>
      </c>
      <c r="B1337" s="2" t="n">
        <f aca="false">Sensitivity!AC1336</f>
        <v>1528460.66262851</v>
      </c>
      <c r="C1337" s="2" t="n">
        <f aca="false">Sensitivity!W1336</f>
        <v>198679.279492824</v>
      </c>
      <c r="D1337" s="2" t="n">
        <f aca="false">Sensitivity!AA1336</f>
        <v>112195.357831242</v>
      </c>
      <c r="E1337" s="5" t="n">
        <f aca="false">sensitivity_pre_low_usd/(pre_f_fd_total+Sensitivity!B1337)</f>
        <v>31.4577343744832</v>
      </c>
      <c r="F1337" s="2" t="n">
        <f aca="false">series_f_primary_raise_usd/Sensitivity!E1337</f>
        <v>953660.541565713</v>
      </c>
      <c r="G1337" s="2" t="n">
        <f aca="false">IF(Sensitivity!E1337&lt;class_seed_ocp,class_seed_ocp*(ad_pre_f_broad_based_fd+series_f_primary_raise_usd/class_seed_ocp)/(ad_pre_f_broad_based_fd+series_f_primary_raise_usd/Sensitivity!E1337),class_seed_ocp)</f>
        <v>1</v>
      </c>
      <c r="H1337" s="2" t="n">
        <f aca="false">class_seed_original_shares*class_seed_issue_pps/Sensitivity!G1337</f>
        <v>5000000</v>
      </c>
      <c r="I1337" s="2" t="n">
        <f aca="false">IF(Sensitivity!E1337&lt;class_series_a_ocp,class_series_a_ocp*(ad_pre_f_broad_based_fd+series_f_primary_raise_usd/class_series_a_ocp)/(ad_pre_f_broad_based_fd+series_f_primary_raise_usd/Sensitivity!E1337),class_series_a_ocp)</f>
        <v>3</v>
      </c>
      <c r="J1337" s="2" t="n">
        <f aca="false">class_series_a_original_shares*class_series_a_issue_pps/Sensitivity!I1337</f>
        <v>5000000</v>
      </c>
      <c r="K1337" s="2" t="n">
        <f aca="false">IF(Sensitivity!E1337&lt;class_series_b_ocp,class_series_b_ocp*(ad_pre_f_broad_based_fd+series_f_primary_raise_usd/class_series_b_ocp)/(ad_pre_f_broad_based_fd+series_f_primary_raise_usd/Sensitivity!E1337),class_series_b_ocp)</f>
        <v>10</v>
      </c>
      <c r="L1337" s="2" t="n">
        <f aca="false">class_series_b_original_shares*class_series_b_issue_pps/Sensitivity!K1337</f>
        <v>3000000</v>
      </c>
      <c r="M1337" s="2" t="n">
        <f aca="false">IF(Sensitivity!E1337&lt;class_series_c_ocp,class_series_c_ocp*(ad_pre_f_broad_based_fd+series_f_primary_raise_usd/class_series_c_ocp)/(ad_pre_f_broad_based_fd+series_f_primary_raise_usd/Sensitivity!E1337),class_series_c_ocp)</f>
        <v>25</v>
      </c>
      <c r="N1337" s="2" t="n">
        <f aca="false">class_series_c_original_shares*class_series_c_issue_pps/Sensitivity!M1337</f>
        <v>2400000</v>
      </c>
      <c r="O1337" s="8" t="n">
        <f aca="false">IF(Sensitivity!E1337&lt;class_series_d_ocp,class_series_d_ocp*(ad_pre_f_broad_based_fd+series_f_primary_raise_usd/class_series_d_ocp)/(ad_pre_f_broad_based_fd+series_f_primary_raise_usd/Sensitivity!E1337),class_series_d_ocp)</f>
        <v>57.4416348105408</v>
      </c>
      <c r="P1337" s="2" t="n">
        <f aca="false">class_series_d_original_shares*class_series_d_issue_pps/Sensitivity!O1337</f>
        <v>1740897.87537958</v>
      </c>
      <c r="Q1337" s="8" t="n">
        <f aca="false">IF(Sensitivity!E1337&lt;class_series_e_ocp,class_series_e_ocp*(ad_pre_f_broad_based_fd+series_f_primary_raise_usd/class_series_e_ocp)/(ad_pre_f_broad_based_fd+series_f_primary_raise_usd/Sensitivity!E1337),class_series_e_ocp)</f>
        <v>48.7090266519172</v>
      </c>
      <c r="R1337" s="2" t="n">
        <f aca="false">class_series_e_original_shares*class_series_e_issue_pps/Sensitivity!Q1337</f>
        <v>6158957.03396547</v>
      </c>
      <c r="S1337" s="2" t="n">
        <f aca="false">Sensitivity!H1337-class_seed_current_shares+Sensitivity!J1337-class_series_a_current_shares+Sensitivity!L1337-class_series_b_current_shares+Sensitivity!N1337-class_series_c_current_shares+Sensitivity!P1337-class_series_d_current_shares+Sensitivity!R1337-class_series_e_current_shares</f>
        <v>76560.9093450448</v>
      </c>
      <c r="T1337" s="5" t="n">
        <f aca="false">note_a_cap_usd/(pre_f_fd_total+Sensitivity!B1337+Sensitivity!S1337+Sensitivity!D1337)</f>
        <v>26.0857012801947</v>
      </c>
      <c r="U1337" s="5" t="n">
        <f aca="false">Sensitivity!E1337*(const_one-note_a_discount)</f>
        <v>25.1661874995866</v>
      </c>
      <c r="V1337" s="5" t="n">
        <f aca="false">MIN(Sensitivity!T1337,Sensitivity!U1337)</f>
        <v>25.1661874995866</v>
      </c>
      <c r="W1337" s="2" t="n">
        <f aca="false">note_a_principal_usd/Sensitivity!V1337</f>
        <v>198679.279492857</v>
      </c>
      <c r="X1337" s="5" t="n">
        <f aca="false">note_b_cap_usd/(pre_f_fd_total+Sensitivity!B1337+Sensitivity!S1337+Sensitivity!C1337)</f>
        <v>41.6431753052591</v>
      </c>
      <c r="Y1337" s="5" t="n">
        <f aca="false">Sensitivity!E1337*(const_one-note_b_discount)</f>
        <v>26.7390742183107</v>
      </c>
      <c r="Z1337" s="5" t="n">
        <f aca="false">MIN(Sensitivity!X1337,Sensitivity!Y1337)</f>
        <v>26.7390742183107</v>
      </c>
      <c r="AA1337" s="2" t="n">
        <f aca="false">note_b_principal_usd/Sensitivity!Z1337</f>
        <v>112195.35783126</v>
      </c>
      <c r="AB1337" s="2" t="n">
        <f aca="false">pre_f_fd_total+Sensitivity!B1337+Sensitivity!F1337+Sensitivity!W1337+Sensitivity!AA1337+Sensitivity!S1337</f>
        <v>39487517.7508634</v>
      </c>
      <c r="AC1337" s="2" t="n">
        <f aca="false">MAX(const_zero,sensitivity_esop_high*Sensitivity!AB1337-pre_f_option_pool_total)</f>
        <v>1528460.66262951</v>
      </c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</row>
    <row r="1338" customFormat="false" ht="15" hidden="true" customHeight="false" outlineLevel="0" collapsed="false">
      <c r="A1338" s="2" t="n">
        <f aca="false">Sensitivity!A1337+const_one</f>
        <v>16</v>
      </c>
      <c r="B1338" s="2" t="n">
        <f aca="false">Sensitivity!AC1337</f>
        <v>1528460.66262951</v>
      </c>
      <c r="C1338" s="2" t="n">
        <f aca="false">Sensitivity!W1337</f>
        <v>198679.279492857</v>
      </c>
      <c r="D1338" s="2" t="n">
        <f aca="false">Sensitivity!AA1337</f>
        <v>112195.35783126</v>
      </c>
      <c r="E1338" s="5" t="n">
        <f aca="false">sensitivity_pre_low_usd/(pre_f_fd_total+Sensitivity!B1338)</f>
        <v>31.4577343744824</v>
      </c>
      <c r="F1338" s="2" t="n">
        <f aca="false">series_f_primary_raise_usd/Sensitivity!E1338</f>
        <v>953660.541565738</v>
      </c>
      <c r="G1338" s="2" t="n">
        <f aca="false">IF(Sensitivity!E1338&lt;class_seed_ocp,class_seed_ocp*(ad_pre_f_broad_based_fd+series_f_primary_raise_usd/class_seed_ocp)/(ad_pre_f_broad_based_fd+series_f_primary_raise_usd/Sensitivity!E1338),class_seed_ocp)</f>
        <v>1</v>
      </c>
      <c r="H1338" s="2" t="n">
        <f aca="false">class_seed_original_shares*class_seed_issue_pps/Sensitivity!G1338</f>
        <v>5000000</v>
      </c>
      <c r="I1338" s="2" t="n">
        <f aca="false">IF(Sensitivity!E1338&lt;class_series_a_ocp,class_series_a_ocp*(ad_pre_f_broad_based_fd+series_f_primary_raise_usd/class_series_a_ocp)/(ad_pre_f_broad_based_fd+series_f_primary_raise_usd/Sensitivity!E1338),class_series_a_ocp)</f>
        <v>3</v>
      </c>
      <c r="J1338" s="2" t="n">
        <f aca="false">class_series_a_original_shares*class_series_a_issue_pps/Sensitivity!I1338</f>
        <v>5000000</v>
      </c>
      <c r="K1338" s="2" t="n">
        <f aca="false">IF(Sensitivity!E1338&lt;class_series_b_ocp,class_series_b_ocp*(ad_pre_f_broad_based_fd+series_f_primary_raise_usd/class_series_b_ocp)/(ad_pre_f_broad_based_fd+series_f_primary_raise_usd/Sensitivity!E1338),class_series_b_ocp)</f>
        <v>10</v>
      </c>
      <c r="L1338" s="2" t="n">
        <f aca="false">class_series_b_original_shares*class_series_b_issue_pps/Sensitivity!K1338</f>
        <v>3000000</v>
      </c>
      <c r="M1338" s="2" t="n">
        <f aca="false">IF(Sensitivity!E1338&lt;class_series_c_ocp,class_series_c_ocp*(ad_pre_f_broad_based_fd+series_f_primary_raise_usd/class_series_c_ocp)/(ad_pre_f_broad_based_fd+series_f_primary_raise_usd/Sensitivity!E1338),class_series_c_ocp)</f>
        <v>25</v>
      </c>
      <c r="N1338" s="2" t="n">
        <f aca="false">class_series_c_original_shares*class_series_c_issue_pps/Sensitivity!M1338</f>
        <v>2400000</v>
      </c>
      <c r="O1338" s="8" t="n">
        <f aca="false">IF(Sensitivity!E1338&lt;class_series_d_ocp,class_series_d_ocp*(ad_pre_f_broad_based_fd+series_f_primary_raise_usd/class_series_d_ocp)/(ad_pre_f_broad_based_fd+series_f_primary_raise_usd/Sensitivity!E1338),class_series_d_ocp)</f>
        <v>57.4416348105408</v>
      </c>
      <c r="P1338" s="2" t="n">
        <f aca="false">class_series_d_original_shares*class_series_d_issue_pps/Sensitivity!O1338</f>
        <v>1740897.87537958</v>
      </c>
      <c r="Q1338" s="8" t="n">
        <f aca="false">IF(Sensitivity!E1338&lt;class_series_e_ocp,class_series_e_ocp*(ad_pre_f_broad_based_fd+series_f_primary_raise_usd/class_series_e_ocp)/(ad_pre_f_broad_based_fd+series_f_primary_raise_usd/Sensitivity!E1338),class_series_e_ocp)</f>
        <v>48.7090266519172</v>
      </c>
      <c r="R1338" s="2" t="n">
        <f aca="false">class_series_e_original_shares*class_series_e_issue_pps/Sensitivity!Q1338</f>
        <v>6158957.03396547</v>
      </c>
      <c r="S1338" s="2" t="n">
        <f aca="false">Sensitivity!H1338-class_seed_current_shares+Sensitivity!J1338-class_series_a_current_shares+Sensitivity!L1338-class_series_b_current_shares+Sensitivity!N1338-class_series_c_current_shares+Sensitivity!P1338-class_series_d_current_shares+Sensitivity!R1338-class_series_e_current_shares</f>
        <v>76560.9093450513</v>
      </c>
      <c r="T1338" s="5" t="n">
        <f aca="false">note_a_cap_usd/(pre_f_fd_total+Sensitivity!B1338+Sensitivity!S1338+Sensitivity!D1338)</f>
        <v>26.085701280194</v>
      </c>
      <c r="U1338" s="5" t="n">
        <f aca="false">Sensitivity!E1338*(const_one-note_a_discount)</f>
        <v>25.1661874995859</v>
      </c>
      <c r="V1338" s="5" t="n">
        <f aca="false">MIN(Sensitivity!T1338,Sensitivity!U1338)</f>
        <v>25.1661874995859</v>
      </c>
      <c r="W1338" s="2" t="n">
        <f aca="false">note_a_principal_usd/Sensitivity!V1338</f>
        <v>198679.279492862</v>
      </c>
      <c r="X1338" s="5" t="n">
        <f aca="false">note_b_cap_usd/(pre_f_fd_total+Sensitivity!B1338+Sensitivity!S1338+Sensitivity!C1338)</f>
        <v>41.643175305258</v>
      </c>
      <c r="Y1338" s="5" t="n">
        <f aca="false">Sensitivity!E1338*(const_one-note_b_discount)</f>
        <v>26.73907421831</v>
      </c>
      <c r="Z1338" s="5" t="n">
        <f aca="false">MIN(Sensitivity!X1338,Sensitivity!Y1338)</f>
        <v>26.73907421831</v>
      </c>
      <c r="AA1338" s="2" t="n">
        <f aca="false">note_b_principal_usd/Sensitivity!Z1338</f>
        <v>112195.357831263</v>
      </c>
      <c r="AB1338" s="2" t="n">
        <f aca="false">pre_f_fd_total+Sensitivity!B1338+Sensitivity!F1338+Sensitivity!W1338+Sensitivity!AA1338+Sensitivity!S1338</f>
        <v>39487517.7508644</v>
      </c>
      <c r="AC1338" s="2" t="n">
        <f aca="false">MAX(const_zero,sensitivity_esop_high*Sensitivity!AB1338-pre_f_option_pool_total)</f>
        <v>1528460.66262966</v>
      </c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</row>
    <row r="1339" customFormat="false" ht="15" hidden="true" customHeight="false" outlineLevel="0" collapsed="false">
      <c r="A1339" s="2" t="n">
        <f aca="false">Sensitivity!A1338+const_one</f>
        <v>17</v>
      </c>
      <c r="B1339" s="2" t="n">
        <f aca="false">Sensitivity!AC1338</f>
        <v>1528460.66262966</v>
      </c>
      <c r="C1339" s="2" t="n">
        <f aca="false">Sensitivity!W1338</f>
        <v>198679.279492862</v>
      </c>
      <c r="D1339" s="2" t="n">
        <f aca="false">Sensitivity!AA1338</f>
        <v>112195.357831263</v>
      </c>
      <c r="E1339" s="5" t="n">
        <f aca="false">sensitivity_pre_low_usd/(pre_f_fd_total+Sensitivity!B1339)</f>
        <v>31.4577343744823</v>
      </c>
      <c r="F1339" s="2" t="n">
        <f aca="false">series_f_primary_raise_usd/Sensitivity!E1339</f>
        <v>953660.541565742</v>
      </c>
      <c r="G1339" s="2" t="n">
        <f aca="false">IF(Sensitivity!E1339&lt;class_seed_ocp,class_seed_ocp*(ad_pre_f_broad_based_fd+series_f_primary_raise_usd/class_seed_ocp)/(ad_pre_f_broad_based_fd+series_f_primary_raise_usd/Sensitivity!E1339),class_seed_ocp)</f>
        <v>1</v>
      </c>
      <c r="H1339" s="2" t="n">
        <f aca="false">class_seed_original_shares*class_seed_issue_pps/Sensitivity!G1339</f>
        <v>5000000</v>
      </c>
      <c r="I1339" s="2" t="n">
        <f aca="false">IF(Sensitivity!E1339&lt;class_series_a_ocp,class_series_a_ocp*(ad_pre_f_broad_based_fd+series_f_primary_raise_usd/class_series_a_ocp)/(ad_pre_f_broad_based_fd+series_f_primary_raise_usd/Sensitivity!E1339),class_series_a_ocp)</f>
        <v>3</v>
      </c>
      <c r="J1339" s="2" t="n">
        <f aca="false">class_series_a_original_shares*class_series_a_issue_pps/Sensitivity!I1339</f>
        <v>5000000</v>
      </c>
      <c r="K1339" s="2" t="n">
        <f aca="false">IF(Sensitivity!E1339&lt;class_series_b_ocp,class_series_b_ocp*(ad_pre_f_broad_based_fd+series_f_primary_raise_usd/class_series_b_ocp)/(ad_pre_f_broad_based_fd+series_f_primary_raise_usd/Sensitivity!E1339),class_series_b_ocp)</f>
        <v>10</v>
      </c>
      <c r="L1339" s="2" t="n">
        <f aca="false">class_series_b_original_shares*class_series_b_issue_pps/Sensitivity!K1339</f>
        <v>3000000</v>
      </c>
      <c r="M1339" s="2" t="n">
        <f aca="false">IF(Sensitivity!E1339&lt;class_series_c_ocp,class_series_c_ocp*(ad_pre_f_broad_based_fd+series_f_primary_raise_usd/class_series_c_ocp)/(ad_pre_f_broad_based_fd+series_f_primary_raise_usd/Sensitivity!E1339),class_series_c_ocp)</f>
        <v>25</v>
      </c>
      <c r="N1339" s="2" t="n">
        <f aca="false">class_series_c_original_shares*class_series_c_issue_pps/Sensitivity!M1339</f>
        <v>2400000</v>
      </c>
      <c r="O1339" s="8" t="n">
        <f aca="false">IF(Sensitivity!E1339&lt;class_series_d_ocp,class_series_d_ocp*(ad_pre_f_broad_based_fd+series_f_primary_raise_usd/class_series_d_ocp)/(ad_pre_f_broad_based_fd+series_f_primary_raise_usd/Sensitivity!E1339),class_series_d_ocp)</f>
        <v>57.4416348105408</v>
      </c>
      <c r="P1339" s="2" t="n">
        <f aca="false">class_series_d_original_shares*class_series_d_issue_pps/Sensitivity!O1339</f>
        <v>1740897.87537958</v>
      </c>
      <c r="Q1339" s="8" t="n">
        <f aca="false">IF(Sensitivity!E1339&lt;class_series_e_ocp,class_series_e_ocp*(ad_pre_f_broad_based_fd+series_f_primary_raise_usd/class_series_e_ocp)/(ad_pre_f_broad_based_fd+series_f_primary_raise_usd/Sensitivity!E1339),class_series_e_ocp)</f>
        <v>48.7090266519172</v>
      </c>
      <c r="R1339" s="2" t="n">
        <f aca="false">class_series_e_original_shares*class_series_e_issue_pps/Sensitivity!Q1339</f>
        <v>6158957.03396547</v>
      </c>
      <c r="S1339" s="2" t="n">
        <f aca="false">Sensitivity!H1339-class_seed_current_shares+Sensitivity!J1339-class_series_a_current_shares+Sensitivity!L1339-class_series_b_current_shares+Sensitivity!N1339-class_series_c_current_shares+Sensitivity!P1339-class_series_d_current_shares+Sensitivity!R1339-class_series_e_current_shares</f>
        <v>76560.9093450513</v>
      </c>
      <c r="T1339" s="5" t="n">
        <f aca="false">note_a_cap_usd/(pre_f_fd_total+Sensitivity!B1339+Sensitivity!S1339+Sensitivity!D1339)</f>
        <v>26.0857012801939</v>
      </c>
      <c r="U1339" s="5" t="n">
        <f aca="false">Sensitivity!E1339*(const_one-note_a_discount)</f>
        <v>25.1661874995858</v>
      </c>
      <c r="V1339" s="5" t="n">
        <f aca="false">MIN(Sensitivity!T1339,Sensitivity!U1339)</f>
        <v>25.1661874995858</v>
      </c>
      <c r="W1339" s="2" t="n">
        <f aca="false">note_a_principal_usd/Sensitivity!V1339</f>
        <v>198679.279492863</v>
      </c>
      <c r="X1339" s="5" t="n">
        <f aca="false">note_b_cap_usd/(pre_f_fd_total+Sensitivity!B1339+Sensitivity!S1339+Sensitivity!C1339)</f>
        <v>41.6431753052578</v>
      </c>
      <c r="Y1339" s="5" t="n">
        <f aca="false">Sensitivity!E1339*(const_one-note_b_discount)</f>
        <v>26.7390742183099</v>
      </c>
      <c r="Z1339" s="5" t="n">
        <f aca="false">MIN(Sensitivity!X1339,Sensitivity!Y1339)</f>
        <v>26.7390742183099</v>
      </c>
      <c r="AA1339" s="2" t="n">
        <f aca="false">note_b_principal_usd/Sensitivity!Z1339</f>
        <v>112195.357831264</v>
      </c>
      <c r="AB1339" s="2" t="n">
        <f aca="false">pre_f_fd_total+Sensitivity!B1339+Sensitivity!F1339+Sensitivity!W1339+Sensitivity!AA1339+Sensitivity!S1339</f>
        <v>39487517.7508646</v>
      </c>
      <c r="AC1339" s="2" t="n">
        <f aca="false">MAX(const_zero,sensitivity_esop_high*Sensitivity!AB1339-pre_f_option_pool_total)</f>
        <v>1528460.66262969</v>
      </c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</row>
    <row r="1340" customFormat="false" ht="15" hidden="true" customHeight="false" outlineLevel="0" collapsed="false">
      <c r="A1340" s="2" t="n">
        <f aca="false">Sensitivity!A1339+const_one</f>
        <v>18</v>
      </c>
      <c r="B1340" s="2" t="n">
        <f aca="false">Sensitivity!AC1339</f>
        <v>1528460.66262969</v>
      </c>
      <c r="C1340" s="2" t="n">
        <f aca="false">Sensitivity!W1339</f>
        <v>198679.279492863</v>
      </c>
      <c r="D1340" s="2" t="n">
        <f aca="false">Sensitivity!AA1339</f>
        <v>112195.357831264</v>
      </c>
      <c r="E1340" s="5" t="n">
        <f aca="false">sensitivity_pre_low_usd/(pre_f_fd_total+Sensitivity!B1340)</f>
        <v>31.4577343744822</v>
      </c>
      <c r="F1340" s="2" t="n">
        <f aca="false">series_f_primary_raise_usd/Sensitivity!E1340</f>
        <v>953660.541565742</v>
      </c>
      <c r="G1340" s="2" t="n">
        <f aca="false">IF(Sensitivity!E1340&lt;class_seed_ocp,class_seed_ocp*(ad_pre_f_broad_based_fd+series_f_primary_raise_usd/class_seed_ocp)/(ad_pre_f_broad_based_fd+series_f_primary_raise_usd/Sensitivity!E1340),class_seed_ocp)</f>
        <v>1</v>
      </c>
      <c r="H1340" s="2" t="n">
        <f aca="false">class_seed_original_shares*class_seed_issue_pps/Sensitivity!G1340</f>
        <v>5000000</v>
      </c>
      <c r="I1340" s="2" t="n">
        <f aca="false">IF(Sensitivity!E1340&lt;class_series_a_ocp,class_series_a_ocp*(ad_pre_f_broad_based_fd+series_f_primary_raise_usd/class_series_a_ocp)/(ad_pre_f_broad_based_fd+series_f_primary_raise_usd/Sensitivity!E1340),class_series_a_ocp)</f>
        <v>3</v>
      </c>
      <c r="J1340" s="2" t="n">
        <f aca="false">class_series_a_original_shares*class_series_a_issue_pps/Sensitivity!I1340</f>
        <v>5000000</v>
      </c>
      <c r="K1340" s="2" t="n">
        <f aca="false">IF(Sensitivity!E1340&lt;class_series_b_ocp,class_series_b_ocp*(ad_pre_f_broad_based_fd+series_f_primary_raise_usd/class_series_b_ocp)/(ad_pre_f_broad_based_fd+series_f_primary_raise_usd/Sensitivity!E1340),class_series_b_ocp)</f>
        <v>10</v>
      </c>
      <c r="L1340" s="2" t="n">
        <f aca="false">class_series_b_original_shares*class_series_b_issue_pps/Sensitivity!K1340</f>
        <v>3000000</v>
      </c>
      <c r="M1340" s="2" t="n">
        <f aca="false">IF(Sensitivity!E1340&lt;class_series_c_ocp,class_series_c_ocp*(ad_pre_f_broad_based_fd+series_f_primary_raise_usd/class_series_c_ocp)/(ad_pre_f_broad_based_fd+series_f_primary_raise_usd/Sensitivity!E1340),class_series_c_ocp)</f>
        <v>25</v>
      </c>
      <c r="N1340" s="2" t="n">
        <f aca="false">class_series_c_original_shares*class_series_c_issue_pps/Sensitivity!M1340</f>
        <v>2400000</v>
      </c>
      <c r="O1340" s="8" t="n">
        <f aca="false">IF(Sensitivity!E1340&lt;class_series_d_ocp,class_series_d_ocp*(ad_pre_f_broad_based_fd+series_f_primary_raise_usd/class_series_d_ocp)/(ad_pre_f_broad_based_fd+series_f_primary_raise_usd/Sensitivity!E1340),class_series_d_ocp)</f>
        <v>57.4416348105408</v>
      </c>
      <c r="P1340" s="2" t="n">
        <f aca="false">class_series_d_original_shares*class_series_d_issue_pps/Sensitivity!O1340</f>
        <v>1740897.87537958</v>
      </c>
      <c r="Q1340" s="8" t="n">
        <f aca="false">IF(Sensitivity!E1340&lt;class_series_e_ocp,class_series_e_ocp*(ad_pre_f_broad_based_fd+series_f_primary_raise_usd/class_series_e_ocp)/(ad_pre_f_broad_based_fd+series_f_primary_raise_usd/Sensitivity!E1340),class_series_e_ocp)</f>
        <v>48.7090266519172</v>
      </c>
      <c r="R1340" s="2" t="n">
        <f aca="false">class_series_e_original_shares*class_series_e_issue_pps/Sensitivity!Q1340</f>
        <v>6158957.03396547</v>
      </c>
      <c r="S1340" s="2" t="n">
        <f aca="false">Sensitivity!H1340-class_seed_current_shares+Sensitivity!J1340-class_series_a_current_shares+Sensitivity!L1340-class_series_b_current_shares+Sensitivity!N1340-class_series_c_current_shares+Sensitivity!P1340-class_series_d_current_shares+Sensitivity!R1340-class_series_e_current_shares</f>
        <v>76560.9093450513</v>
      </c>
      <c r="T1340" s="5" t="n">
        <f aca="false">note_a_cap_usd/(pre_f_fd_total+Sensitivity!B1340+Sensitivity!S1340+Sensitivity!D1340)</f>
        <v>26.0857012801939</v>
      </c>
      <c r="U1340" s="5" t="n">
        <f aca="false">Sensitivity!E1340*(const_one-note_a_discount)</f>
        <v>25.1661874995858</v>
      </c>
      <c r="V1340" s="5" t="n">
        <f aca="false">MIN(Sensitivity!T1340,Sensitivity!U1340)</f>
        <v>25.1661874995858</v>
      </c>
      <c r="W1340" s="2" t="n">
        <f aca="false">note_a_principal_usd/Sensitivity!V1340</f>
        <v>198679.279492863</v>
      </c>
      <c r="X1340" s="5" t="n">
        <f aca="false">note_b_cap_usd/(pre_f_fd_total+Sensitivity!B1340+Sensitivity!S1340+Sensitivity!C1340)</f>
        <v>41.6431753052578</v>
      </c>
      <c r="Y1340" s="5" t="n">
        <f aca="false">Sensitivity!E1340*(const_one-note_b_discount)</f>
        <v>26.7390742183099</v>
      </c>
      <c r="Z1340" s="5" t="n">
        <f aca="false">MIN(Sensitivity!X1340,Sensitivity!Y1340)</f>
        <v>26.7390742183099</v>
      </c>
      <c r="AA1340" s="2" t="n">
        <f aca="false">note_b_principal_usd/Sensitivity!Z1340</f>
        <v>112195.357831264</v>
      </c>
      <c r="AB1340" s="2" t="n">
        <f aca="false">pre_f_fd_total+Sensitivity!B1340+Sensitivity!F1340+Sensitivity!W1340+Sensitivity!AA1340+Sensitivity!S1340</f>
        <v>39487517.7508646</v>
      </c>
      <c r="AC1340" s="2" t="n">
        <f aca="false">MAX(const_zero,sensitivity_esop_high*Sensitivity!AB1340-pre_f_option_pool_total)</f>
        <v>1528460.66262969</v>
      </c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</row>
    <row r="1341" customFormat="false" ht="15" hidden="true" customHeight="false" outlineLevel="0" collapsed="false">
      <c r="A1341" s="2" t="n">
        <f aca="false">Sensitivity!A1340+const_one</f>
        <v>19</v>
      </c>
      <c r="B1341" s="2" t="n">
        <f aca="false">Sensitivity!AC1340</f>
        <v>1528460.66262969</v>
      </c>
      <c r="C1341" s="2" t="n">
        <f aca="false">Sensitivity!W1340</f>
        <v>198679.279492863</v>
      </c>
      <c r="D1341" s="2" t="n">
        <f aca="false">Sensitivity!AA1340</f>
        <v>112195.357831264</v>
      </c>
      <c r="E1341" s="5" t="n">
        <f aca="false">sensitivity_pre_low_usd/(pre_f_fd_total+Sensitivity!B1341)</f>
        <v>31.4577343744822</v>
      </c>
      <c r="F1341" s="2" t="n">
        <f aca="false">series_f_primary_raise_usd/Sensitivity!E1341</f>
        <v>953660.541565742</v>
      </c>
      <c r="G1341" s="2" t="n">
        <f aca="false">IF(Sensitivity!E1341&lt;class_seed_ocp,class_seed_ocp*(ad_pre_f_broad_based_fd+series_f_primary_raise_usd/class_seed_ocp)/(ad_pre_f_broad_based_fd+series_f_primary_raise_usd/Sensitivity!E1341),class_seed_ocp)</f>
        <v>1</v>
      </c>
      <c r="H1341" s="2" t="n">
        <f aca="false">class_seed_original_shares*class_seed_issue_pps/Sensitivity!G1341</f>
        <v>5000000</v>
      </c>
      <c r="I1341" s="2" t="n">
        <f aca="false">IF(Sensitivity!E1341&lt;class_series_a_ocp,class_series_a_ocp*(ad_pre_f_broad_based_fd+series_f_primary_raise_usd/class_series_a_ocp)/(ad_pre_f_broad_based_fd+series_f_primary_raise_usd/Sensitivity!E1341),class_series_a_ocp)</f>
        <v>3</v>
      </c>
      <c r="J1341" s="2" t="n">
        <f aca="false">class_series_a_original_shares*class_series_a_issue_pps/Sensitivity!I1341</f>
        <v>5000000</v>
      </c>
      <c r="K1341" s="2" t="n">
        <f aca="false">IF(Sensitivity!E1341&lt;class_series_b_ocp,class_series_b_ocp*(ad_pre_f_broad_based_fd+series_f_primary_raise_usd/class_series_b_ocp)/(ad_pre_f_broad_based_fd+series_f_primary_raise_usd/Sensitivity!E1341),class_series_b_ocp)</f>
        <v>10</v>
      </c>
      <c r="L1341" s="2" t="n">
        <f aca="false">class_series_b_original_shares*class_series_b_issue_pps/Sensitivity!K1341</f>
        <v>3000000</v>
      </c>
      <c r="M1341" s="2" t="n">
        <f aca="false">IF(Sensitivity!E1341&lt;class_series_c_ocp,class_series_c_ocp*(ad_pre_f_broad_based_fd+series_f_primary_raise_usd/class_series_c_ocp)/(ad_pre_f_broad_based_fd+series_f_primary_raise_usd/Sensitivity!E1341),class_series_c_ocp)</f>
        <v>25</v>
      </c>
      <c r="N1341" s="2" t="n">
        <f aca="false">class_series_c_original_shares*class_series_c_issue_pps/Sensitivity!M1341</f>
        <v>2400000</v>
      </c>
      <c r="O1341" s="8" t="n">
        <f aca="false">IF(Sensitivity!E1341&lt;class_series_d_ocp,class_series_d_ocp*(ad_pre_f_broad_based_fd+series_f_primary_raise_usd/class_series_d_ocp)/(ad_pre_f_broad_based_fd+series_f_primary_raise_usd/Sensitivity!E1341),class_series_d_ocp)</f>
        <v>57.4416348105408</v>
      </c>
      <c r="P1341" s="2" t="n">
        <f aca="false">class_series_d_original_shares*class_series_d_issue_pps/Sensitivity!O1341</f>
        <v>1740897.87537958</v>
      </c>
      <c r="Q1341" s="8" t="n">
        <f aca="false">IF(Sensitivity!E1341&lt;class_series_e_ocp,class_series_e_ocp*(ad_pre_f_broad_based_fd+series_f_primary_raise_usd/class_series_e_ocp)/(ad_pre_f_broad_based_fd+series_f_primary_raise_usd/Sensitivity!E1341),class_series_e_ocp)</f>
        <v>48.7090266519172</v>
      </c>
      <c r="R1341" s="2" t="n">
        <f aca="false">class_series_e_original_shares*class_series_e_issue_pps/Sensitivity!Q1341</f>
        <v>6158957.03396548</v>
      </c>
      <c r="S1341" s="2" t="n">
        <f aca="false">Sensitivity!H1341-class_seed_current_shares+Sensitivity!J1341-class_series_a_current_shares+Sensitivity!L1341-class_series_b_current_shares+Sensitivity!N1341-class_series_c_current_shares+Sensitivity!P1341-class_series_d_current_shares+Sensitivity!R1341-class_series_e_current_shares</f>
        <v>76560.9093450522</v>
      </c>
      <c r="T1341" s="5" t="n">
        <f aca="false">note_a_cap_usd/(pre_f_fd_total+Sensitivity!B1341+Sensitivity!S1341+Sensitivity!D1341)</f>
        <v>26.0857012801939</v>
      </c>
      <c r="U1341" s="5" t="n">
        <f aca="false">Sensitivity!E1341*(const_one-note_a_discount)</f>
        <v>25.1661874995858</v>
      </c>
      <c r="V1341" s="5" t="n">
        <f aca="false">MIN(Sensitivity!T1341,Sensitivity!U1341)</f>
        <v>25.1661874995858</v>
      </c>
      <c r="W1341" s="2" t="n">
        <f aca="false">note_a_principal_usd/Sensitivity!V1341</f>
        <v>198679.279492863</v>
      </c>
      <c r="X1341" s="5" t="n">
        <f aca="false">note_b_cap_usd/(pre_f_fd_total+Sensitivity!B1341+Sensitivity!S1341+Sensitivity!C1341)</f>
        <v>41.6431753052578</v>
      </c>
      <c r="Y1341" s="5" t="n">
        <f aca="false">Sensitivity!E1341*(const_one-note_b_discount)</f>
        <v>26.7390742183099</v>
      </c>
      <c r="Z1341" s="5" t="n">
        <f aca="false">MIN(Sensitivity!X1341,Sensitivity!Y1341)</f>
        <v>26.7390742183099</v>
      </c>
      <c r="AA1341" s="2" t="n">
        <f aca="false">note_b_principal_usd/Sensitivity!Z1341</f>
        <v>112195.357831264</v>
      </c>
      <c r="AB1341" s="2" t="n">
        <f aca="false">pre_f_fd_total+Sensitivity!B1341+Sensitivity!F1341+Sensitivity!W1341+Sensitivity!AA1341+Sensitivity!S1341</f>
        <v>39487517.7508646</v>
      </c>
      <c r="AC1341" s="2" t="n">
        <f aca="false">MAX(const_zero,sensitivity_esop_high*Sensitivity!AB1341-pre_f_option_pool_total)</f>
        <v>1528460.66262969</v>
      </c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</row>
    <row r="1342" customFormat="false" ht="15" hidden="true" customHeight="false" outlineLevel="0" collapsed="false">
      <c r="A1342" s="2" t="n">
        <f aca="false">Sensitivity!A1341+const_one</f>
        <v>20</v>
      </c>
      <c r="B1342" s="2" t="n">
        <f aca="false">Sensitivity!AC1341</f>
        <v>1528460.66262969</v>
      </c>
      <c r="C1342" s="2" t="n">
        <f aca="false">Sensitivity!W1341</f>
        <v>198679.279492863</v>
      </c>
      <c r="D1342" s="2" t="n">
        <f aca="false">Sensitivity!AA1341</f>
        <v>112195.357831264</v>
      </c>
      <c r="E1342" s="5" t="n">
        <f aca="false">sensitivity_pre_low_usd/(pre_f_fd_total+Sensitivity!B1342)</f>
        <v>31.4577343744822</v>
      </c>
      <c r="F1342" s="2" t="n">
        <f aca="false">series_f_primary_raise_usd/Sensitivity!E1342</f>
        <v>953660.541565742</v>
      </c>
      <c r="G1342" s="2" t="n">
        <f aca="false">IF(Sensitivity!E1342&lt;class_seed_ocp,class_seed_ocp*(ad_pre_f_broad_based_fd+series_f_primary_raise_usd/class_seed_ocp)/(ad_pre_f_broad_based_fd+series_f_primary_raise_usd/Sensitivity!E1342),class_seed_ocp)</f>
        <v>1</v>
      </c>
      <c r="H1342" s="2" t="n">
        <f aca="false">class_seed_original_shares*class_seed_issue_pps/Sensitivity!G1342</f>
        <v>5000000</v>
      </c>
      <c r="I1342" s="2" t="n">
        <f aca="false">IF(Sensitivity!E1342&lt;class_series_a_ocp,class_series_a_ocp*(ad_pre_f_broad_based_fd+series_f_primary_raise_usd/class_series_a_ocp)/(ad_pre_f_broad_based_fd+series_f_primary_raise_usd/Sensitivity!E1342),class_series_a_ocp)</f>
        <v>3</v>
      </c>
      <c r="J1342" s="2" t="n">
        <f aca="false">class_series_a_original_shares*class_series_a_issue_pps/Sensitivity!I1342</f>
        <v>5000000</v>
      </c>
      <c r="K1342" s="2" t="n">
        <f aca="false">IF(Sensitivity!E1342&lt;class_series_b_ocp,class_series_b_ocp*(ad_pre_f_broad_based_fd+series_f_primary_raise_usd/class_series_b_ocp)/(ad_pre_f_broad_based_fd+series_f_primary_raise_usd/Sensitivity!E1342),class_series_b_ocp)</f>
        <v>10</v>
      </c>
      <c r="L1342" s="2" t="n">
        <f aca="false">class_series_b_original_shares*class_series_b_issue_pps/Sensitivity!K1342</f>
        <v>3000000</v>
      </c>
      <c r="M1342" s="2" t="n">
        <f aca="false">IF(Sensitivity!E1342&lt;class_series_c_ocp,class_series_c_ocp*(ad_pre_f_broad_based_fd+series_f_primary_raise_usd/class_series_c_ocp)/(ad_pre_f_broad_based_fd+series_f_primary_raise_usd/Sensitivity!E1342),class_series_c_ocp)</f>
        <v>25</v>
      </c>
      <c r="N1342" s="2" t="n">
        <f aca="false">class_series_c_original_shares*class_series_c_issue_pps/Sensitivity!M1342</f>
        <v>2400000</v>
      </c>
      <c r="O1342" s="8" t="n">
        <f aca="false">IF(Sensitivity!E1342&lt;class_series_d_ocp,class_series_d_ocp*(ad_pre_f_broad_based_fd+series_f_primary_raise_usd/class_series_d_ocp)/(ad_pre_f_broad_based_fd+series_f_primary_raise_usd/Sensitivity!E1342),class_series_d_ocp)</f>
        <v>57.4416348105408</v>
      </c>
      <c r="P1342" s="2" t="n">
        <f aca="false">class_series_d_original_shares*class_series_d_issue_pps/Sensitivity!O1342</f>
        <v>1740897.87537958</v>
      </c>
      <c r="Q1342" s="8" t="n">
        <f aca="false">IF(Sensitivity!E1342&lt;class_series_e_ocp,class_series_e_ocp*(ad_pre_f_broad_based_fd+series_f_primary_raise_usd/class_series_e_ocp)/(ad_pre_f_broad_based_fd+series_f_primary_raise_usd/Sensitivity!E1342),class_series_e_ocp)</f>
        <v>48.7090266519172</v>
      </c>
      <c r="R1342" s="2" t="n">
        <f aca="false">class_series_e_original_shares*class_series_e_issue_pps/Sensitivity!Q1342</f>
        <v>6158957.03396548</v>
      </c>
      <c r="S1342" s="2" t="n">
        <f aca="false">Sensitivity!H1342-class_seed_current_shares+Sensitivity!J1342-class_series_a_current_shares+Sensitivity!L1342-class_series_b_current_shares+Sensitivity!N1342-class_series_c_current_shares+Sensitivity!P1342-class_series_d_current_shares+Sensitivity!R1342-class_series_e_current_shares</f>
        <v>76560.9093450522</v>
      </c>
      <c r="T1342" s="5" t="n">
        <f aca="false">note_a_cap_usd/(pre_f_fd_total+Sensitivity!B1342+Sensitivity!S1342+Sensitivity!D1342)</f>
        <v>26.0857012801939</v>
      </c>
      <c r="U1342" s="5" t="n">
        <f aca="false">Sensitivity!E1342*(const_one-note_a_discount)</f>
        <v>25.1661874995858</v>
      </c>
      <c r="V1342" s="5" t="n">
        <f aca="false">MIN(Sensitivity!T1342,Sensitivity!U1342)</f>
        <v>25.1661874995858</v>
      </c>
      <c r="W1342" s="2" t="n">
        <f aca="false">note_a_principal_usd/Sensitivity!V1342</f>
        <v>198679.279492863</v>
      </c>
      <c r="X1342" s="5" t="n">
        <f aca="false">note_b_cap_usd/(pre_f_fd_total+Sensitivity!B1342+Sensitivity!S1342+Sensitivity!C1342)</f>
        <v>41.6431753052578</v>
      </c>
      <c r="Y1342" s="5" t="n">
        <f aca="false">Sensitivity!E1342*(const_one-note_b_discount)</f>
        <v>26.7390742183099</v>
      </c>
      <c r="Z1342" s="5" t="n">
        <f aca="false">MIN(Sensitivity!X1342,Sensitivity!Y1342)</f>
        <v>26.7390742183099</v>
      </c>
      <c r="AA1342" s="2" t="n">
        <f aca="false">note_b_principal_usd/Sensitivity!Z1342</f>
        <v>112195.357831264</v>
      </c>
      <c r="AB1342" s="2" t="n">
        <f aca="false">pre_f_fd_total+Sensitivity!B1342+Sensitivity!F1342+Sensitivity!W1342+Sensitivity!AA1342+Sensitivity!S1342</f>
        <v>39487517.7508646</v>
      </c>
      <c r="AC1342" s="2" t="n">
        <f aca="false">MAX(const_zero,sensitivity_esop_high*Sensitivity!AB1342-pre_f_option_pool_total)</f>
        <v>1528460.66262969</v>
      </c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</row>
    <row r="1343" customFormat="false" ht="15" hidden="true" customHeight="false" outlineLevel="0" collapsed="false">
      <c r="A1343" s="2" t="n">
        <f aca="false">Sensitivity!A1342+const_one</f>
        <v>21</v>
      </c>
      <c r="B1343" s="2" t="n">
        <f aca="false">Sensitivity!AC1342</f>
        <v>1528460.66262969</v>
      </c>
      <c r="C1343" s="2" t="n">
        <f aca="false">Sensitivity!W1342</f>
        <v>198679.279492863</v>
      </c>
      <c r="D1343" s="2" t="n">
        <f aca="false">Sensitivity!AA1342</f>
        <v>112195.357831264</v>
      </c>
      <c r="E1343" s="5" t="n">
        <f aca="false">sensitivity_pre_low_usd/(pre_f_fd_total+Sensitivity!B1343)</f>
        <v>31.4577343744822</v>
      </c>
      <c r="F1343" s="2" t="n">
        <f aca="false">series_f_primary_raise_usd/Sensitivity!E1343</f>
        <v>953660.541565742</v>
      </c>
      <c r="G1343" s="2" t="n">
        <f aca="false">IF(Sensitivity!E1343&lt;class_seed_ocp,class_seed_ocp*(ad_pre_f_broad_based_fd+series_f_primary_raise_usd/class_seed_ocp)/(ad_pre_f_broad_based_fd+series_f_primary_raise_usd/Sensitivity!E1343),class_seed_ocp)</f>
        <v>1</v>
      </c>
      <c r="H1343" s="2" t="n">
        <f aca="false">class_seed_original_shares*class_seed_issue_pps/Sensitivity!G1343</f>
        <v>5000000</v>
      </c>
      <c r="I1343" s="2" t="n">
        <f aca="false">IF(Sensitivity!E1343&lt;class_series_a_ocp,class_series_a_ocp*(ad_pre_f_broad_based_fd+series_f_primary_raise_usd/class_series_a_ocp)/(ad_pre_f_broad_based_fd+series_f_primary_raise_usd/Sensitivity!E1343),class_series_a_ocp)</f>
        <v>3</v>
      </c>
      <c r="J1343" s="2" t="n">
        <f aca="false">class_series_a_original_shares*class_series_a_issue_pps/Sensitivity!I1343</f>
        <v>5000000</v>
      </c>
      <c r="K1343" s="2" t="n">
        <f aca="false">IF(Sensitivity!E1343&lt;class_series_b_ocp,class_series_b_ocp*(ad_pre_f_broad_based_fd+series_f_primary_raise_usd/class_series_b_ocp)/(ad_pre_f_broad_based_fd+series_f_primary_raise_usd/Sensitivity!E1343),class_series_b_ocp)</f>
        <v>10</v>
      </c>
      <c r="L1343" s="2" t="n">
        <f aca="false">class_series_b_original_shares*class_series_b_issue_pps/Sensitivity!K1343</f>
        <v>3000000</v>
      </c>
      <c r="M1343" s="2" t="n">
        <f aca="false">IF(Sensitivity!E1343&lt;class_series_c_ocp,class_series_c_ocp*(ad_pre_f_broad_based_fd+series_f_primary_raise_usd/class_series_c_ocp)/(ad_pre_f_broad_based_fd+series_f_primary_raise_usd/Sensitivity!E1343),class_series_c_ocp)</f>
        <v>25</v>
      </c>
      <c r="N1343" s="2" t="n">
        <f aca="false">class_series_c_original_shares*class_series_c_issue_pps/Sensitivity!M1343</f>
        <v>2400000</v>
      </c>
      <c r="O1343" s="8" t="n">
        <f aca="false">IF(Sensitivity!E1343&lt;class_series_d_ocp,class_series_d_ocp*(ad_pre_f_broad_based_fd+series_f_primary_raise_usd/class_series_d_ocp)/(ad_pre_f_broad_based_fd+series_f_primary_raise_usd/Sensitivity!E1343),class_series_d_ocp)</f>
        <v>57.4416348105408</v>
      </c>
      <c r="P1343" s="2" t="n">
        <f aca="false">class_series_d_original_shares*class_series_d_issue_pps/Sensitivity!O1343</f>
        <v>1740897.87537958</v>
      </c>
      <c r="Q1343" s="8" t="n">
        <f aca="false">IF(Sensitivity!E1343&lt;class_series_e_ocp,class_series_e_ocp*(ad_pre_f_broad_based_fd+series_f_primary_raise_usd/class_series_e_ocp)/(ad_pre_f_broad_based_fd+series_f_primary_raise_usd/Sensitivity!E1343),class_series_e_ocp)</f>
        <v>48.7090266519172</v>
      </c>
      <c r="R1343" s="2" t="n">
        <f aca="false">class_series_e_original_shares*class_series_e_issue_pps/Sensitivity!Q1343</f>
        <v>6158957.03396548</v>
      </c>
      <c r="S1343" s="2" t="n">
        <f aca="false">Sensitivity!H1343-class_seed_current_shares+Sensitivity!J1343-class_series_a_current_shares+Sensitivity!L1343-class_series_b_current_shares+Sensitivity!N1343-class_series_c_current_shares+Sensitivity!P1343-class_series_d_current_shares+Sensitivity!R1343-class_series_e_current_shares</f>
        <v>76560.9093450522</v>
      </c>
      <c r="T1343" s="5" t="n">
        <f aca="false">note_a_cap_usd/(pre_f_fd_total+Sensitivity!B1343+Sensitivity!S1343+Sensitivity!D1343)</f>
        <v>26.0857012801939</v>
      </c>
      <c r="U1343" s="5" t="n">
        <f aca="false">Sensitivity!E1343*(const_one-note_a_discount)</f>
        <v>25.1661874995858</v>
      </c>
      <c r="V1343" s="5" t="n">
        <f aca="false">MIN(Sensitivity!T1343,Sensitivity!U1343)</f>
        <v>25.1661874995858</v>
      </c>
      <c r="W1343" s="2" t="n">
        <f aca="false">note_a_principal_usd/Sensitivity!V1343</f>
        <v>198679.279492863</v>
      </c>
      <c r="X1343" s="5" t="n">
        <f aca="false">note_b_cap_usd/(pre_f_fd_total+Sensitivity!B1343+Sensitivity!S1343+Sensitivity!C1343)</f>
        <v>41.6431753052578</v>
      </c>
      <c r="Y1343" s="5" t="n">
        <f aca="false">Sensitivity!E1343*(const_one-note_b_discount)</f>
        <v>26.7390742183099</v>
      </c>
      <c r="Z1343" s="5" t="n">
        <f aca="false">MIN(Sensitivity!X1343,Sensitivity!Y1343)</f>
        <v>26.7390742183099</v>
      </c>
      <c r="AA1343" s="2" t="n">
        <f aca="false">note_b_principal_usd/Sensitivity!Z1343</f>
        <v>112195.357831264</v>
      </c>
      <c r="AB1343" s="2" t="n">
        <f aca="false">pre_f_fd_total+Sensitivity!B1343+Sensitivity!F1343+Sensitivity!W1343+Sensitivity!AA1343+Sensitivity!S1343</f>
        <v>39487517.7508646</v>
      </c>
      <c r="AC1343" s="2" t="n">
        <f aca="false">MAX(const_zero,sensitivity_esop_high*Sensitivity!AB1343-pre_f_option_pool_total)</f>
        <v>1528460.66262969</v>
      </c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</row>
    <row r="1344" customFormat="false" ht="15" hidden="true" customHeight="false" outlineLevel="0" collapsed="false">
      <c r="A1344" s="2" t="n">
        <f aca="false">Sensitivity!A1343+const_one</f>
        <v>22</v>
      </c>
      <c r="B1344" s="2" t="n">
        <f aca="false">Sensitivity!AC1343</f>
        <v>1528460.66262969</v>
      </c>
      <c r="C1344" s="2" t="n">
        <f aca="false">Sensitivity!W1343</f>
        <v>198679.279492863</v>
      </c>
      <c r="D1344" s="2" t="n">
        <f aca="false">Sensitivity!AA1343</f>
        <v>112195.357831264</v>
      </c>
      <c r="E1344" s="5" t="n">
        <f aca="false">sensitivity_pre_low_usd/(pre_f_fd_total+Sensitivity!B1344)</f>
        <v>31.4577343744822</v>
      </c>
      <c r="F1344" s="2" t="n">
        <f aca="false">series_f_primary_raise_usd/Sensitivity!E1344</f>
        <v>953660.541565742</v>
      </c>
      <c r="G1344" s="2" t="n">
        <f aca="false">IF(Sensitivity!E1344&lt;class_seed_ocp,class_seed_ocp*(ad_pre_f_broad_based_fd+series_f_primary_raise_usd/class_seed_ocp)/(ad_pre_f_broad_based_fd+series_f_primary_raise_usd/Sensitivity!E1344),class_seed_ocp)</f>
        <v>1</v>
      </c>
      <c r="H1344" s="2" t="n">
        <f aca="false">class_seed_original_shares*class_seed_issue_pps/Sensitivity!G1344</f>
        <v>5000000</v>
      </c>
      <c r="I1344" s="2" t="n">
        <f aca="false">IF(Sensitivity!E1344&lt;class_series_a_ocp,class_series_a_ocp*(ad_pre_f_broad_based_fd+series_f_primary_raise_usd/class_series_a_ocp)/(ad_pre_f_broad_based_fd+series_f_primary_raise_usd/Sensitivity!E1344),class_series_a_ocp)</f>
        <v>3</v>
      </c>
      <c r="J1344" s="2" t="n">
        <f aca="false">class_series_a_original_shares*class_series_a_issue_pps/Sensitivity!I1344</f>
        <v>5000000</v>
      </c>
      <c r="K1344" s="2" t="n">
        <f aca="false">IF(Sensitivity!E1344&lt;class_series_b_ocp,class_series_b_ocp*(ad_pre_f_broad_based_fd+series_f_primary_raise_usd/class_series_b_ocp)/(ad_pre_f_broad_based_fd+series_f_primary_raise_usd/Sensitivity!E1344),class_series_b_ocp)</f>
        <v>10</v>
      </c>
      <c r="L1344" s="2" t="n">
        <f aca="false">class_series_b_original_shares*class_series_b_issue_pps/Sensitivity!K1344</f>
        <v>3000000</v>
      </c>
      <c r="M1344" s="2" t="n">
        <f aca="false">IF(Sensitivity!E1344&lt;class_series_c_ocp,class_series_c_ocp*(ad_pre_f_broad_based_fd+series_f_primary_raise_usd/class_series_c_ocp)/(ad_pre_f_broad_based_fd+series_f_primary_raise_usd/Sensitivity!E1344),class_series_c_ocp)</f>
        <v>25</v>
      </c>
      <c r="N1344" s="2" t="n">
        <f aca="false">class_series_c_original_shares*class_series_c_issue_pps/Sensitivity!M1344</f>
        <v>2400000</v>
      </c>
      <c r="O1344" s="8" t="n">
        <f aca="false">IF(Sensitivity!E1344&lt;class_series_d_ocp,class_series_d_ocp*(ad_pre_f_broad_based_fd+series_f_primary_raise_usd/class_series_d_ocp)/(ad_pre_f_broad_based_fd+series_f_primary_raise_usd/Sensitivity!E1344),class_series_d_ocp)</f>
        <v>57.4416348105408</v>
      </c>
      <c r="P1344" s="2" t="n">
        <f aca="false">class_series_d_original_shares*class_series_d_issue_pps/Sensitivity!O1344</f>
        <v>1740897.87537958</v>
      </c>
      <c r="Q1344" s="8" t="n">
        <f aca="false">IF(Sensitivity!E1344&lt;class_series_e_ocp,class_series_e_ocp*(ad_pre_f_broad_based_fd+series_f_primary_raise_usd/class_series_e_ocp)/(ad_pre_f_broad_based_fd+series_f_primary_raise_usd/Sensitivity!E1344),class_series_e_ocp)</f>
        <v>48.7090266519172</v>
      </c>
      <c r="R1344" s="2" t="n">
        <f aca="false">class_series_e_original_shares*class_series_e_issue_pps/Sensitivity!Q1344</f>
        <v>6158957.03396548</v>
      </c>
      <c r="S1344" s="2" t="n">
        <f aca="false">Sensitivity!H1344-class_seed_current_shares+Sensitivity!J1344-class_series_a_current_shares+Sensitivity!L1344-class_series_b_current_shares+Sensitivity!N1344-class_series_c_current_shares+Sensitivity!P1344-class_series_d_current_shares+Sensitivity!R1344-class_series_e_current_shares</f>
        <v>76560.9093450522</v>
      </c>
      <c r="T1344" s="5" t="n">
        <f aca="false">note_a_cap_usd/(pre_f_fd_total+Sensitivity!B1344+Sensitivity!S1344+Sensitivity!D1344)</f>
        <v>26.0857012801939</v>
      </c>
      <c r="U1344" s="5" t="n">
        <f aca="false">Sensitivity!E1344*(const_one-note_a_discount)</f>
        <v>25.1661874995858</v>
      </c>
      <c r="V1344" s="5" t="n">
        <f aca="false">MIN(Sensitivity!T1344,Sensitivity!U1344)</f>
        <v>25.1661874995858</v>
      </c>
      <c r="W1344" s="2" t="n">
        <f aca="false">note_a_principal_usd/Sensitivity!V1344</f>
        <v>198679.279492863</v>
      </c>
      <c r="X1344" s="5" t="n">
        <f aca="false">note_b_cap_usd/(pre_f_fd_total+Sensitivity!B1344+Sensitivity!S1344+Sensitivity!C1344)</f>
        <v>41.6431753052578</v>
      </c>
      <c r="Y1344" s="5" t="n">
        <f aca="false">Sensitivity!E1344*(const_one-note_b_discount)</f>
        <v>26.7390742183099</v>
      </c>
      <c r="Z1344" s="5" t="n">
        <f aca="false">MIN(Sensitivity!X1344,Sensitivity!Y1344)</f>
        <v>26.7390742183099</v>
      </c>
      <c r="AA1344" s="2" t="n">
        <f aca="false">note_b_principal_usd/Sensitivity!Z1344</f>
        <v>112195.357831264</v>
      </c>
      <c r="AB1344" s="2" t="n">
        <f aca="false">pre_f_fd_total+Sensitivity!B1344+Sensitivity!F1344+Sensitivity!W1344+Sensitivity!AA1344+Sensitivity!S1344</f>
        <v>39487517.7508646</v>
      </c>
      <c r="AC1344" s="2" t="n">
        <f aca="false">MAX(const_zero,sensitivity_esop_high*Sensitivity!AB1344-pre_f_option_pool_total)</f>
        <v>1528460.66262969</v>
      </c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</row>
    <row r="1345" customFormat="false" ht="15" hidden="true" customHeight="false" outlineLevel="0" collapsed="false">
      <c r="A1345" s="2" t="n">
        <f aca="false">Sensitivity!A1344+const_one</f>
        <v>23</v>
      </c>
      <c r="B1345" s="2" t="n">
        <f aca="false">Sensitivity!AC1344</f>
        <v>1528460.66262969</v>
      </c>
      <c r="C1345" s="2" t="n">
        <f aca="false">Sensitivity!W1344</f>
        <v>198679.279492863</v>
      </c>
      <c r="D1345" s="2" t="n">
        <f aca="false">Sensitivity!AA1344</f>
        <v>112195.357831264</v>
      </c>
      <c r="E1345" s="5" t="n">
        <f aca="false">sensitivity_pre_low_usd/(pre_f_fd_total+Sensitivity!B1345)</f>
        <v>31.4577343744822</v>
      </c>
      <c r="F1345" s="2" t="n">
        <f aca="false">series_f_primary_raise_usd/Sensitivity!E1345</f>
        <v>953660.541565742</v>
      </c>
      <c r="G1345" s="2" t="n">
        <f aca="false">IF(Sensitivity!E1345&lt;class_seed_ocp,class_seed_ocp*(ad_pre_f_broad_based_fd+series_f_primary_raise_usd/class_seed_ocp)/(ad_pre_f_broad_based_fd+series_f_primary_raise_usd/Sensitivity!E1345),class_seed_ocp)</f>
        <v>1</v>
      </c>
      <c r="H1345" s="2" t="n">
        <f aca="false">class_seed_original_shares*class_seed_issue_pps/Sensitivity!G1345</f>
        <v>5000000</v>
      </c>
      <c r="I1345" s="2" t="n">
        <f aca="false">IF(Sensitivity!E1345&lt;class_series_a_ocp,class_series_a_ocp*(ad_pre_f_broad_based_fd+series_f_primary_raise_usd/class_series_a_ocp)/(ad_pre_f_broad_based_fd+series_f_primary_raise_usd/Sensitivity!E1345),class_series_a_ocp)</f>
        <v>3</v>
      </c>
      <c r="J1345" s="2" t="n">
        <f aca="false">class_series_a_original_shares*class_series_a_issue_pps/Sensitivity!I1345</f>
        <v>5000000</v>
      </c>
      <c r="K1345" s="2" t="n">
        <f aca="false">IF(Sensitivity!E1345&lt;class_series_b_ocp,class_series_b_ocp*(ad_pre_f_broad_based_fd+series_f_primary_raise_usd/class_series_b_ocp)/(ad_pre_f_broad_based_fd+series_f_primary_raise_usd/Sensitivity!E1345),class_series_b_ocp)</f>
        <v>10</v>
      </c>
      <c r="L1345" s="2" t="n">
        <f aca="false">class_series_b_original_shares*class_series_b_issue_pps/Sensitivity!K1345</f>
        <v>3000000</v>
      </c>
      <c r="M1345" s="2" t="n">
        <f aca="false">IF(Sensitivity!E1345&lt;class_series_c_ocp,class_series_c_ocp*(ad_pre_f_broad_based_fd+series_f_primary_raise_usd/class_series_c_ocp)/(ad_pre_f_broad_based_fd+series_f_primary_raise_usd/Sensitivity!E1345),class_series_c_ocp)</f>
        <v>25</v>
      </c>
      <c r="N1345" s="2" t="n">
        <f aca="false">class_series_c_original_shares*class_series_c_issue_pps/Sensitivity!M1345</f>
        <v>2400000</v>
      </c>
      <c r="O1345" s="8" t="n">
        <f aca="false">IF(Sensitivity!E1345&lt;class_series_d_ocp,class_series_d_ocp*(ad_pre_f_broad_based_fd+series_f_primary_raise_usd/class_series_d_ocp)/(ad_pre_f_broad_based_fd+series_f_primary_raise_usd/Sensitivity!E1345),class_series_d_ocp)</f>
        <v>57.4416348105408</v>
      </c>
      <c r="P1345" s="2" t="n">
        <f aca="false">class_series_d_original_shares*class_series_d_issue_pps/Sensitivity!O1345</f>
        <v>1740897.87537958</v>
      </c>
      <c r="Q1345" s="8" t="n">
        <f aca="false">IF(Sensitivity!E1345&lt;class_series_e_ocp,class_series_e_ocp*(ad_pre_f_broad_based_fd+series_f_primary_raise_usd/class_series_e_ocp)/(ad_pre_f_broad_based_fd+series_f_primary_raise_usd/Sensitivity!E1345),class_series_e_ocp)</f>
        <v>48.7090266519172</v>
      </c>
      <c r="R1345" s="2" t="n">
        <f aca="false">class_series_e_original_shares*class_series_e_issue_pps/Sensitivity!Q1345</f>
        <v>6158957.03396548</v>
      </c>
      <c r="S1345" s="2" t="n">
        <f aca="false">Sensitivity!H1345-class_seed_current_shares+Sensitivity!J1345-class_series_a_current_shares+Sensitivity!L1345-class_series_b_current_shares+Sensitivity!N1345-class_series_c_current_shares+Sensitivity!P1345-class_series_d_current_shares+Sensitivity!R1345-class_series_e_current_shares</f>
        <v>76560.9093450522</v>
      </c>
      <c r="T1345" s="5" t="n">
        <f aca="false">note_a_cap_usd/(pre_f_fd_total+Sensitivity!B1345+Sensitivity!S1345+Sensitivity!D1345)</f>
        <v>26.0857012801939</v>
      </c>
      <c r="U1345" s="5" t="n">
        <f aca="false">Sensitivity!E1345*(const_one-note_a_discount)</f>
        <v>25.1661874995858</v>
      </c>
      <c r="V1345" s="5" t="n">
        <f aca="false">MIN(Sensitivity!T1345,Sensitivity!U1345)</f>
        <v>25.1661874995858</v>
      </c>
      <c r="W1345" s="2" t="n">
        <f aca="false">note_a_principal_usd/Sensitivity!V1345</f>
        <v>198679.279492863</v>
      </c>
      <c r="X1345" s="5" t="n">
        <f aca="false">note_b_cap_usd/(pre_f_fd_total+Sensitivity!B1345+Sensitivity!S1345+Sensitivity!C1345)</f>
        <v>41.6431753052578</v>
      </c>
      <c r="Y1345" s="5" t="n">
        <f aca="false">Sensitivity!E1345*(const_one-note_b_discount)</f>
        <v>26.7390742183099</v>
      </c>
      <c r="Z1345" s="5" t="n">
        <f aca="false">MIN(Sensitivity!X1345,Sensitivity!Y1345)</f>
        <v>26.7390742183099</v>
      </c>
      <c r="AA1345" s="2" t="n">
        <f aca="false">note_b_principal_usd/Sensitivity!Z1345</f>
        <v>112195.357831264</v>
      </c>
      <c r="AB1345" s="2" t="n">
        <f aca="false">pre_f_fd_total+Sensitivity!B1345+Sensitivity!F1345+Sensitivity!W1345+Sensitivity!AA1345+Sensitivity!S1345</f>
        <v>39487517.7508646</v>
      </c>
      <c r="AC1345" s="2" t="n">
        <f aca="false">MAX(const_zero,sensitivity_esop_high*Sensitivity!AB1345-pre_f_option_pool_total)</f>
        <v>1528460.66262969</v>
      </c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</row>
    <row r="1346" customFormat="false" ht="15" hidden="true" customHeight="false" outlineLevel="0" collapsed="false">
      <c r="A1346" s="2" t="n">
        <f aca="false">Sensitivity!A1345+const_one</f>
        <v>24</v>
      </c>
      <c r="B1346" s="2" t="n">
        <f aca="false">Sensitivity!AC1345</f>
        <v>1528460.66262969</v>
      </c>
      <c r="C1346" s="2" t="n">
        <f aca="false">Sensitivity!W1345</f>
        <v>198679.279492863</v>
      </c>
      <c r="D1346" s="2" t="n">
        <f aca="false">Sensitivity!AA1345</f>
        <v>112195.357831264</v>
      </c>
      <c r="E1346" s="5" t="n">
        <f aca="false">sensitivity_pre_low_usd/(pre_f_fd_total+Sensitivity!B1346)</f>
        <v>31.4577343744822</v>
      </c>
      <c r="F1346" s="2" t="n">
        <f aca="false">series_f_primary_raise_usd/Sensitivity!E1346</f>
        <v>953660.541565742</v>
      </c>
      <c r="G1346" s="2" t="n">
        <f aca="false">IF(Sensitivity!E1346&lt;class_seed_ocp,class_seed_ocp*(ad_pre_f_broad_based_fd+series_f_primary_raise_usd/class_seed_ocp)/(ad_pre_f_broad_based_fd+series_f_primary_raise_usd/Sensitivity!E1346),class_seed_ocp)</f>
        <v>1</v>
      </c>
      <c r="H1346" s="2" t="n">
        <f aca="false">class_seed_original_shares*class_seed_issue_pps/Sensitivity!G1346</f>
        <v>5000000</v>
      </c>
      <c r="I1346" s="2" t="n">
        <f aca="false">IF(Sensitivity!E1346&lt;class_series_a_ocp,class_series_a_ocp*(ad_pre_f_broad_based_fd+series_f_primary_raise_usd/class_series_a_ocp)/(ad_pre_f_broad_based_fd+series_f_primary_raise_usd/Sensitivity!E1346),class_series_a_ocp)</f>
        <v>3</v>
      </c>
      <c r="J1346" s="2" t="n">
        <f aca="false">class_series_a_original_shares*class_series_a_issue_pps/Sensitivity!I1346</f>
        <v>5000000</v>
      </c>
      <c r="K1346" s="2" t="n">
        <f aca="false">IF(Sensitivity!E1346&lt;class_series_b_ocp,class_series_b_ocp*(ad_pre_f_broad_based_fd+series_f_primary_raise_usd/class_series_b_ocp)/(ad_pre_f_broad_based_fd+series_f_primary_raise_usd/Sensitivity!E1346),class_series_b_ocp)</f>
        <v>10</v>
      </c>
      <c r="L1346" s="2" t="n">
        <f aca="false">class_series_b_original_shares*class_series_b_issue_pps/Sensitivity!K1346</f>
        <v>3000000</v>
      </c>
      <c r="M1346" s="2" t="n">
        <f aca="false">IF(Sensitivity!E1346&lt;class_series_c_ocp,class_series_c_ocp*(ad_pre_f_broad_based_fd+series_f_primary_raise_usd/class_series_c_ocp)/(ad_pre_f_broad_based_fd+series_f_primary_raise_usd/Sensitivity!E1346),class_series_c_ocp)</f>
        <v>25</v>
      </c>
      <c r="N1346" s="2" t="n">
        <f aca="false">class_series_c_original_shares*class_series_c_issue_pps/Sensitivity!M1346</f>
        <v>2400000</v>
      </c>
      <c r="O1346" s="8" t="n">
        <f aca="false">IF(Sensitivity!E1346&lt;class_series_d_ocp,class_series_d_ocp*(ad_pre_f_broad_based_fd+series_f_primary_raise_usd/class_series_d_ocp)/(ad_pre_f_broad_based_fd+series_f_primary_raise_usd/Sensitivity!E1346),class_series_d_ocp)</f>
        <v>57.4416348105408</v>
      </c>
      <c r="P1346" s="2" t="n">
        <f aca="false">class_series_d_original_shares*class_series_d_issue_pps/Sensitivity!O1346</f>
        <v>1740897.87537958</v>
      </c>
      <c r="Q1346" s="8" t="n">
        <f aca="false">IF(Sensitivity!E1346&lt;class_series_e_ocp,class_series_e_ocp*(ad_pre_f_broad_based_fd+series_f_primary_raise_usd/class_series_e_ocp)/(ad_pre_f_broad_based_fd+series_f_primary_raise_usd/Sensitivity!E1346),class_series_e_ocp)</f>
        <v>48.7090266519172</v>
      </c>
      <c r="R1346" s="2" t="n">
        <f aca="false">class_series_e_original_shares*class_series_e_issue_pps/Sensitivity!Q1346</f>
        <v>6158957.03396548</v>
      </c>
      <c r="S1346" s="2" t="n">
        <f aca="false">Sensitivity!H1346-class_seed_current_shares+Sensitivity!J1346-class_series_a_current_shares+Sensitivity!L1346-class_series_b_current_shares+Sensitivity!N1346-class_series_c_current_shares+Sensitivity!P1346-class_series_d_current_shares+Sensitivity!R1346-class_series_e_current_shares</f>
        <v>76560.9093450522</v>
      </c>
      <c r="T1346" s="5" t="n">
        <f aca="false">note_a_cap_usd/(pre_f_fd_total+Sensitivity!B1346+Sensitivity!S1346+Sensitivity!D1346)</f>
        <v>26.0857012801939</v>
      </c>
      <c r="U1346" s="5" t="n">
        <f aca="false">Sensitivity!E1346*(const_one-note_a_discount)</f>
        <v>25.1661874995858</v>
      </c>
      <c r="V1346" s="5" t="n">
        <f aca="false">MIN(Sensitivity!T1346,Sensitivity!U1346)</f>
        <v>25.1661874995858</v>
      </c>
      <c r="W1346" s="2" t="n">
        <f aca="false">note_a_principal_usd/Sensitivity!V1346</f>
        <v>198679.279492863</v>
      </c>
      <c r="X1346" s="5" t="n">
        <f aca="false">note_b_cap_usd/(pre_f_fd_total+Sensitivity!B1346+Sensitivity!S1346+Sensitivity!C1346)</f>
        <v>41.6431753052578</v>
      </c>
      <c r="Y1346" s="5" t="n">
        <f aca="false">Sensitivity!E1346*(const_one-note_b_discount)</f>
        <v>26.7390742183099</v>
      </c>
      <c r="Z1346" s="5" t="n">
        <f aca="false">MIN(Sensitivity!X1346,Sensitivity!Y1346)</f>
        <v>26.7390742183099</v>
      </c>
      <c r="AA1346" s="2" t="n">
        <f aca="false">note_b_principal_usd/Sensitivity!Z1346</f>
        <v>112195.357831264</v>
      </c>
      <c r="AB1346" s="2" t="n">
        <f aca="false">pre_f_fd_total+Sensitivity!B1346+Sensitivity!F1346+Sensitivity!W1346+Sensitivity!AA1346+Sensitivity!S1346</f>
        <v>39487517.7508646</v>
      </c>
      <c r="AC1346" s="2" t="n">
        <f aca="false">MAX(const_zero,sensitivity_esop_high*Sensitivity!AB1346-pre_f_option_pool_total)</f>
        <v>1528460.66262969</v>
      </c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</row>
    <row r="1347" customFormat="false" ht="15" hidden="true" customHeight="false" outlineLevel="0" collapsed="false">
      <c r="A1347" s="2" t="n">
        <f aca="false">Sensitivity!A1346+const_one</f>
        <v>25</v>
      </c>
      <c r="B1347" s="2" t="n">
        <f aca="false">Sensitivity!AC1346</f>
        <v>1528460.66262969</v>
      </c>
      <c r="C1347" s="2" t="n">
        <f aca="false">Sensitivity!W1346</f>
        <v>198679.279492863</v>
      </c>
      <c r="D1347" s="2" t="n">
        <f aca="false">Sensitivity!AA1346</f>
        <v>112195.357831264</v>
      </c>
      <c r="E1347" s="5" t="n">
        <f aca="false">sensitivity_pre_low_usd/(pre_f_fd_total+Sensitivity!B1347)</f>
        <v>31.4577343744822</v>
      </c>
      <c r="F1347" s="2" t="n">
        <f aca="false">series_f_primary_raise_usd/Sensitivity!E1347</f>
        <v>953660.541565742</v>
      </c>
      <c r="G1347" s="2" t="n">
        <f aca="false">IF(Sensitivity!E1347&lt;class_seed_ocp,class_seed_ocp*(ad_pre_f_broad_based_fd+series_f_primary_raise_usd/class_seed_ocp)/(ad_pre_f_broad_based_fd+series_f_primary_raise_usd/Sensitivity!E1347),class_seed_ocp)</f>
        <v>1</v>
      </c>
      <c r="H1347" s="2" t="n">
        <f aca="false">class_seed_original_shares*class_seed_issue_pps/Sensitivity!G1347</f>
        <v>5000000</v>
      </c>
      <c r="I1347" s="2" t="n">
        <f aca="false">IF(Sensitivity!E1347&lt;class_series_a_ocp,class_series_a_ocp*(ad_pre_f_broad_based_fd+series_f_primary_raise_usd/class_series_a_ocp)/(ad_pre_f_broad_based_fd+series_f_primary_raise_usd/Sensitivity!E1347),class_series_a_ocp)</f>
        <v>3</v>
      </c>
      <c r="J1347" s="2" t="n">
        <f aca="false">class_series_a_original_shares*class_series_a_issue_pps/Sensitivity!I1347</f>
        <v>5000000</v>
      </c>
      <c r="K1347" s="2" t="n">
        <f aca="false">IF(Sensitivity!E1347&lt;class_series_b_ocp,class_series_b_ocp*(ad_pre_f_broad_based_fd+series_f_primary_raise_usd/class_series_b_ocp)/(ad_pre_f_broad_based_fd+series_f_primary_raise_usd/Sensitivity!E1347),class_series_b_ocp)</f>
        <v>10</v>
      </c>
      <c r="L1347" s="2" t="n">
        <f aca="false">class_series_b_original_shares*class_series_b_issue_pps/Sensitivity!K1347</f>
        <v>3000000</v>
      </c>
      <c r="M1347" s="2" t="n">
        <f aca="false">IF(Sensitivity!E1347&lt;class_series_c_ocp,class_series_c_ocp*(ad_pre_f_broad_based_fd+series_f_primary_raise_usd/class_series_c_ocp)/(ad_pre_f_broad_based_fd+series_f_primary_raise_usd/Sensitivity!E1347),class_series_c_ocp)</f>
        <v>25</v>
      </c>
      <c r="N1347" s="2" t="n">
        <f aca="false">class_series_c_original_shares*class_series_c_issue_pps/Sensitivity!M1347</f>
        <v>2400000</v>
      </c>
      <c r="O1347" s="8" t="n">
        <f aca="false">IF(Sensitivity!E1347&lt;class_series_d_ocp,class_series_d_ocp*(ad_pre_f_broad_based_fd+series_f_primary_raise_usd/class_series_d_ocp)/(ad_pre_f_broad_based_fd+series_f_primary_raise_usd/Sensitivity!E1347),class_series_d_ocp)</f>
        <v>57.4416348105408</v>
      </c>
      <c r="P1347" s="2" t="n">
        <f aca="false">class_series_d_original_shares*class_series_d_issue_pps/Sensitivity!O1347</f>
        <v>1740897.87537958</v>
      </c>
      <c r="Q1347" s="8" t="n">
        <f aca="false">IF(Sensitivity!E1347&lt;class_series_e_ocp,class_series_e_ocp*(ad_pre_f_broad_based_fd+series_f_primary_raise_usd/class_series_e_ocp)/(ad_pre_f_broad_based_fd+series_f_primary_raise_usd/Sensitivity!E1347),class_series_e_ocp)</f>
        <v>48.7090266519172</v>
      </c>
      <c r="R1347" s="2" t="n">
        <f aca="false">class_series_e_original_shares*class_series_e_issue_pps/Sensitivity!Q1347</f>
        <v>6158957.03396548</v>
      </c>
      <c r="S1347" s="2" t="n">
        <f aca="false">Sensitivity!H1347-class_seed_current_shares+Sensitivity!J1347-class_series_a_current_shares+Sensitivity!L1347-class_series_b_current_shares+Sensitivity!N1347-class_series_c_current_shares+Sensitivity!P1347-class_series_d_current_shares+Sensitivity!R1347-class_series_e_current_shares</f>
        <v>76560.9093450522</v>
      </c>
      <c r="T1347" s="5" t="n">
        <f aca="false">note_a_cap_usd/(pre_f_fd_total+Sensitivity!B1347+Sensitivity!S1347+Sensitivity!D1347)</f>
        <v>26.0857012801939</v>
      </c>
      <c r="U1347" s="5" t="n">
        <f aca="false">Sensitivity!E1347*(const_one-note_a_discount)</f>
        <v>25.1661874995858</v>
      </c>
      <c r="V1347" s="5" t="n">
        <f aca="false">MIN(Sensitivity!T1347,Sensitivity!U1347)</f>
        <v>25.1661874995858</v>
      </c>
      <c r="W1347" s="2" t="n">
        <f aca="false">note_a_principal_usd/Sensitivity!V1347</f>
        <v>198679.279492863</v>
      </c>
      <c r="X1347" s="5" t="n">
        <f aca="false">note_b_cap_usd/(pre_f_fd_total+Sensitivity!B1347+Sensitivity!S1347+Sensitivity!C1347)</f>
        <v>41.6431753052578</v>
      </c>
      <c r="Y1347" s="5" t="n">
        <f aca="false">Sensitivity!E1347*(const_one-note_b_discount)</f>
        <v>26.7390742183099</v>
      </c>
      <c r="Z1347" s="5" t="n">
        <f aca="false">MIN(Sensitivity!X1347,Sensitivity!Y1347)</f>
        <v>26.7390742183099</v>
      </c>
      <c r="AA1347" s="2" t="n">
        <f aca="false">note_b_principal_usd/Sensitivity!Z1347</f>
        <v>112195.357831264</v>
      </c>
      <c r="AB1347" s="2" t="n">
        <f aca="false">pre_f_fd_total+Sensitivity!B1347+Sensitivity!F1347+Sensitivity!W1347+Sensitivity!AA1347+Sensitivity!S1347</f>
        <v>39487517.7508646</v>
      </c>
      <c r="AC1347" s="2" t="n">
        <f aca="false">MAX(const_zero,sensitivity_esop_high*Sensitivity!AB1347-pre_f_option_pool_total)</f>
        <v>1528460.66262969</v>
      </c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</row>
    <row r="1348" customFormat="false" ht="15" hidden="true" customHeight="false" outlineLevel="0" collapsed="false">
      <c r="A1348" s="2" t="n">
        <f aca="false">Sensitivity!A1347+const_one</f>
        <v>26</v>
      </c>
      <c r="B1348" s="2" t="n">
        <f aca="false">Sensitivity!AC1347</f>
        <v>1528460.66262969</v>
      </c>
      <c r="C1348" s="2" t="n">
        <f aca="false">Sensitivity!W1347</f>
        <v>198679.279492863</v>
      </c>
      <c r="D1348" s="2" t="n">
        <f aca="false">Sensitivity!AA1347</f>
        <v>112195.357831264</v>
      </c>
      <c r="E1348" s="5" t="n">
        <f aca="false">sensitivity_pre_low_usd/(pre_f_fd_total+Sensitivity!B1348)</f>
        <v>31.4577343744822</v>
      </c>
      <c r="F1348" s="2" t="n">
        <f aca="false">series_f_primary_raise_usd/Sensitivity!E1348</f>
        <v>953660.541565742</v>
      </c>
      <c r="G1348" s="2" t="n">
        <f aca="false">IF(Sensitivity!E1348&lt;class_seed_ocp,class_seed_ocp*(ad_pre_f_broad_based_fd+series_f_primary_raise_usd/class_seed_ocp)/(ad_pre_f_broad_based_fd+series_f_primary_raise_usd/Sensitivity!E1348),class_seed_ocp)</f>
        <v>1</v>
      </c>
      <c r="H1348" s="2" t="n">
        <f aca="false">class_seed_original_shares*class_seed_issue_pps/Sensitivity!G1348</f>
        <v>5000000</v>
      </c>
      <c r="I1348" s="2" t="n">
        <f aca="false">IF(Sensitivity!E1348&lt;class_series_a_ocp,class_series_a_ocp*(ad_pre_f_broad_based_fd+series_f_primary_raise_usd/class_series_a_ocp)/(ad_pre_f_broad_based_fd+series_f_primary_raise_usd/Sensitivity!E1348),class_series_a_ocp)</f>
        <v>3</v>
      </c>
      <c r="J1348" s="2" t="n">
        <f aca="false">class_series_a_original_shares*class_series_a_issue_pps/Sensitivity!I1348</f>
        <v>5000000</v>
      </c>
      <c r="K1348" s="2" t="n">
        <f aca="false">IF(Sensitivity!E1348&lt;class_series_b_ocp,class_series_b_ocp*(ad_pre_f_broad_based_fd+series_f_primary_raise_usd/class_series_b_ocp)/(ad_pre_f_broad_based_fd+series_f_primary_raise_usd/Sensitivity!E1348),class_series_b_ocp)</f>
        <v>10</v>
      </c>
      <c r="L1348" s="2" t="n">
        <f aca="false">class_series_b_original_shares*class_series_b_issue_pps/Sensitivity!K1348</f>
        <v>3000000</v>
      </c>
      <c r="M1348" s="2" t="n">
        <f aca="false">IF(Sensitivity!E1348&lt;class_series_c_ocp,class_series_c_ocp*(ad_pre_f_broad_based_fd+series_f_primary_raise_usd/class_series_c_ocp)/(ad_pre_f_broad_based_fd+series_f_primary_raise_usd/Sensitivity!E1348),class_series_c_ocp)</f>
        <v>25</v>
      </c>
      <c r="N1348" s="2" t="n">
        <f aca="false">class_series_c_original_shares*class_series_c_issue_pps/Sensitivity!M1348</f>
        <v>2400000</v>
      </c>
      <c r="O1348" s="8" t="n">
        <f aca="false">IF(Sensitivity!E1348&lt;class_series_d_ocp,class_series_d_ocp*(ad_pre_f_broad_based_fd+series_f_primary_raise_usd/class_series_d_ocp)/(ad_pre_f_broad_based_fd+series_f_primary_raise_usd/Sensitivity!E1348),class_series_d_ocp)</f>
        <v>57.4416348105408</v>
      </c>
      <c r="P1348" s="2" t="n">
        <f aca="false">class_series_d_original_shares*class_series_d_issue_pps/Sensitivity!O1348</f>
        <v>1740897.87537958</v>
      </c>
      <c r="Q1348" s="8" t="n">
        <f aca="false">IF(Sensitivity!E1348&lt;class_series_e_ocp,class_series_e_ocp*(ad_pre_f_broad_based_fd+series_f_primary_raise_usd/class_series_e_ocp)/(ad_pre_f_broad_based_fd+series_f_primary_raise_usd/Sensitivity!E1348),class_series_e_ocp)</f>
        <v>48.7090266519172</v>
      </c>
      <c r="R1348" s="2" t="n">
        <f aca="false">class_series_e_original_shares*class_series_e_issue_pps/Sensitivity!Q1348</f>
        <v>6158957.03396548</v>
      </c>
      <c r="S1348" s="2" t="n">
        <f aca="false">Sensitivity!H1348-class_seed_current_shares+Sensitivity!J1348-class_series_a_current_shares+Sensitivity!L1348-class_series_b_current_shares+Sensitivity!N1348-class_series_c_current_shares+Sensitivity!P1348-class_series_d_current_shares+Sensitivity!R1348-class_series_e_current_shares</f>
        <v>76560.9093450522</v>
      </c>
      <c r="T1348" s="5" t="n">
        <f aca="false">note_a_cap_usd/(pre_f_fd_total+Sensitivity!B1348+Sensitivity!S1348+Sensitivity!D1348)</f>
        <v>26.0857012801939</v>
      </c>
      <c r="U1348" s="5" t="n">
        <f aca="false">Sensitivity!E1348*(const_one-note_a_discount)</f>
        <v>25.1661874995858</v>
      </c>
      <c r="V1348" s="5" t="n">
        <f aca="false">MIN(Sensitivity!T1348,Sensitivity!U1348)</f>
        <v>25.1661874995858</v>
      </c>
      <c r="W1348" s="2" t="n">
        <f aca="false">note_a_principal_usd/Sensitivity!V1348</f>
        <v>198679.279492863</v>
      </c>
      <c r="X1348" s="5" t="n">
        <f aca="false">note_b_cap_usd/(pre_f_fd_total+Sensitivity!B1348+Sensitivity!S1348+Sensitivity!C1348)</f>
        <v>41.6431753052578</v>
      </c>
      <c r="Y1348" s="5" t="n">
        <f aca="false">Sensitivity!E1348*(const_one-note_b_discount)</f>
        <v>26.7390742183099</v>
      </c>
      <c r="Z1348" s="5" t="n">
        <f aca="false">MIN(Sensitivity!X1348,Sensitivity!Y1348)</f>
        <v>26.7390742183099</v>
      </c>
      <c r="AA1348" s="2" t="n">
        <f aca="false">note_b_principal_usd/Sensitivity!Z1348</f>
        <v>112195.357831264</v>
      </c>
      <c r="AB1348" s="2" t="n">
        <f aca="false">pre_f_fd_total+Sensitivity!B1348+Sensitivity!F1348+Sensitivity!W1348+Sensitivity!AA1348+Sensitivity!S1348</f>
        <v>39487517.7508646</v>
      </c>
      <c r="AC1348" s="2" t="n">
        <f aca="false">MAX(const_zero,sensitivity_esop_high*Sensitivity!AB1348-pre_f_option_pool_total)</f>
        <v>1528460.66262969</v>
      </c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</row>
    <row r="1349" customFormat="false" ht="15" hidden="true" customHeight="false" outlineLevel="0" collapsed="false">
      <c r="A1349" s="2" t="n">
        <f aca="false">Sensitivity!A1348+const_one</f>
        <v>27</v>
      </c>
      <c r="B1349" s="2" t="n">
        <f aca="false">Sensitivity!AC1348</f>
        <v>1528460.66262969</v>
      </c>
      <c r="C1349" s="2" t="n">
        <f aca="false">Sensitivity!W1348</f>
        <v>198679.279492863</v>
      </c>
      <c r="D1349" s="2" t="n">
        <f aca="false">Sensitivity!AA1348</f>
        <v>112195.357831264</v>
      </c>
      <c r="E1349" s="5" t="n">
        <f aca="false">sensitivity_pre_low_usd/(pre_f_fd_total+Sensitivity!B1349)</f>
        <v>31.4577343744822</v>
      </c>
      <c r="F1349" s="2" t="n">
        <f aca="false">series_f_primary_raise_usd/Sensitivity!E1349</f>
        <v>953660.541565742</v>
      </c>
      <c r="G1349" s="2" t="n">
        <f aca="false">IF(Sensitivity!E1349&lt;class_seed_ocp,class_seed_ocp*(ad_pre_f_broad_based_fd+series_f_primary_raise_usd/class_seed_ocp)/(ad_pre_f_broad_based_fd+series_f_primary_raise_usd/Sensitivity!E1349),class_seed_ocp)</f>
        <v>1</v>
      </c>
      <c r="H1349" s="2" t="n">
        <f aca="false">class_seed_original_shares*class_seed_issue_pps/Sensitivity!G1349</f>
        <v>5000000</v>
      </c>
      <c r="I1349" s="2" t="n">
        <f aca="false">IF(Sensitivity!E1349&lt;class_series_a_ocp,class_series_a_ocp*(ad_pre_f_broad_based_fd+series_f_primary_raise_usd/class_series_a_ocp)/(ad_pre_f_broad_based_fd+series_f_primary_raise_usd/Sensitivity!E1349),class_series_a_ocp)</f>
        <v>3</v>
      </c>
      <c r="J1349" s="2" t="n">
        <f aca="false">class_series_a_original_shares*class_series_a_issue_pps/Sensitivity!I1349</f>
        <v>5000000</v>
      </c>
      <c r="K1349" s="2" t="n">
        <f aca="false">IF(Sensitivity!E1349&lt;class_series_b_ocp,class_series_b_ocp*(ad_pre_f_broad_based_fd+series_f_primary_raise_usd/class_series_b_ocp)/(ad_pre_f_broad_based_fd+series_f_primary_raise_usd/Sensitivity!E1349),class_series_b_ocp)</f>
        <v>10</v>
      </c>
      <c r="L1349" s="2" t="n">
        <f aca="false">class_series_b_original_shares*class_series_b_issue_pps/Sensitivity!K1349</f>
        <v>3000000</v>
      </c>
      <c r="M1349" s="2" t="n">
        <f aca="false">IF(Sensitivity!E1349&lt;class_series_c_ocp,class_series_c_ocp*(ad_pre_f_broad_based_fd+series_f_primary_raise_usd/class_series_c_ocp)/(ad_pre_f_broad_based_fd+series_f_primary_raise_usd/Sensitivity!E1349),class_series_c_ocp)</f>
        <v>25</v>
      </c>
      <c r="N1349" s="2" t="n">
        <f aca="false">class_series_c_original_shares*class_series_c_issue_pps/Sensitivity!M1349</f>
        <v>2400000</v>
      </c>
      <c r="O1349" s="8" t="n">
        <f aca="false">IF(Sensitivity!E1349&lt;class_series_d_ocp,class_series_d_ocp*(ad_pre_f_broad_based_fd+series_f_primary_raise_usd/class_series_d_ocp)/(ad_pre_f_broad_based_fd+series_f_primary_raise_usd/Sensitivity!E1349),class_series_d_ocp)</f>
        <v>57.4416348105408</v>
      </c>
      <c r="P1349" s="2" t="n">
        <f aca="false">class_series_d_original_shares*class_series_d_issue_pps/Sensitivity!O1349</f>
        <v>1740897.87537958</v>
      </c>
      <c r="Q1349" s="8" t="n">
        <f aca="false">IF(Sensitivity!E1349&lt;class_series_e_ocp,class_series_e_ocp*(ad_pre_f_broad_based_fd+series_f_primary_raise_usd/class_series_e_ocp)/(ad_pre_f_broad_based_fd+series_f_primary_raise_usd/Sensitivity!E1349),class_series_e_ocp)</f>
        <v>48.7090266519172</v>
      </c>
      <c r="R1349" s="2" t="n">
        <f aca="false">class_series_e_original_shares*class_series_e_issue_pps/Sensitivity!Q1349</f>
        <v>6158957.03396548</v>
      </c>
      <c r="S1349" s="2" t="n">
        <f aca="false">Sensitivity!H1349-class_seed_current_shares+Sensitivity!J1349-class_series_a_current_shares+Sensitivity!L1349-class_series_b_current_shares+Sensitivity!N1349-class_series_c_current_shares+Sensitivity!P1349-class_series_d_current_shares+Sensitivity!R1349-class_series_e_current_shares</f>
        <v>76560.9093450522</v>
      </c>
      <c r="T1349" s="5" t="n">
        <f aca="false">note_a_cap_usd/(pre_f_fd_total+Sensitivity!B1349+Sensitivity!S1349+Sensitivity!D1349)</f>
        <v>26.0857012801939</v>
      </c>
      <c r="U1349" s="5" t="n">
        <f aca="false">Sensitivity!E1349*(const_one-note_a_discount)</f>
        <v>25.1661874995858</v>
      </c>
      <c r="V1349" s="5" t="n">
        <f aca="false">MIN(Sensitivity!T1349,Sensitivity!U1349)</f>
        <v>25.1661874995858</v>
      </c>
      <c r="W1349" s="2" t="n">
        <f aca="false">note_a_principal_usd/Sensitivity!V1349</f>
        <v>198679.279492863</v>
      </c>
      <c r="X1349" s="5" t="n">
        <f aca="false">note_b_cap_usd/(pre_f_fd_total+Sensitivity!B1349+Sensitivity!S1349+Sensitivity!C1349)</f>
        <v>41.6431753052578</v>
      </c>
      <c r="Y1349" s="5" t="n">
        <f aca="false">Sensitivity!E1349*(const_one-note_b_discount)</f>
        <v>26.7390742183099</v>
      </c>
      <c r="Z1349" s="5" t="n">
        <f aca="false">MIN(Sensitivity!X1349,Sensitivity!Y1349)</f>
        <v>26.7390742183099</v>
      </c>
      <c r="AA1349" s="2" t="n">
        <f aca="false">note_b_principal_usd/Sensitivity!Z1349</f>
        <v>112195.357831264</v>
      </c>
      <c r="AB1349" s="2" t="n">
        <f aca="false">pre_f_fd_total+Sensitivity!B1349+Sensitivity!F1349+Sensitivity!W1349+Sensitivity!AA1349+Sensitivity!S1349</f>
        <v>39487517.7508646</v>
      </c>
      <c r="AC1349" s="2" t="n">
        <f aca="false">MAX(const_zero,sensitivity_esop_high*Sensitivity!AB1349-pre_f_option_pool_total)</f>
        <v>1528460.66262969</v>
      </c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</row>
    <row r="1350" customFormat="false" ht="15" hidden="true" customHeight="false" outlineLevel="0" collapsed="false">
      <c r="A1350" s="2" t="n">
        <f aca="false">Sensitivity!A1349+const_one</f>
        <v>28</v>
      </c>
      <c r="B1350" s="2" t="n">
        <f aca="false">Sensitivity!AC1349</f>
        <v>1528460.66262969</v>
      </c>
      <c r="C1350" s="2" t="n">
        <f aca="false">Sensitivity!W1349</f>
        <v>198679.279492863</v>
      </c>
      <c r="D1350" s="2" t="n">
        <f aca="false">Sensitivity!AA1349</f>
        <v>112195.357831264</v>
      </c>
      <c r="E1350" s="5" t="n">
        <f aca="false">sensitivity_pre_low_usd/(pre_f_fd_total+Sensitivity!B1350)</f>
        <v>31.4577343744822</v>
      </c>
      <c r="F1350" s="2" t="n">
        <f aca="false">series_f_primary_raise_usd/Sensitivity!E1350</f>
        <v>953660.541565742</v>
      </c>
      <c r="G1350" s="2" t="n">
        <f aca="false">IF(Sensitivity!E1350&lt;class_seed_ocp,class_seed_ocp*(ad_pre_f_broad_based_fd+series_f_primary_raise_usd/class_seed_ocp)/(ad_pre_f_broad_based_fd+series_f_primary_raise_usd/Sensitivity!E1350),class_seed_ocp)</f>
        <v>1</v>
      </c>
      <c r="H1350" s="2" t="n">
        <f aca="false">class_seed_original_shares*class_seed_issue_pps/Sensitivity!G1350</f>
        <v>5000000</v>
      </c>
      <c r="I1350" s="2" t="n">
        <f aca="false">IF(Sensitivity!E1350&lt;class_series_a_ocp,class_series_a_ocp*(ad_pre_f_broad_based_fd+series_f_primary_raise_usd/class_series_a_ocp)/(ad_pre_f_broad_based_fd+series_f_primary_raise_usd/Sensitivity!E1350),class_series_a_ocp)</f>
        <v>3</v>
      </c>
      <c r="J1350" s="2" t="n">
        <f aca="false">class_series_a_original_shares*class_series_a_issue_pps/Sensitivity!I1350</f>
        <v>5000000</v>
      </c>
      <c r="K1350" s="2" t="n">
        <f aca="false">IF(Sensitivity!E1350&lt;class_series_b_ocp,class_series_b_ocp*(ad_pre_f_broad_based_fd+series_f_primary_raise_usd/class_series_b_ocp)/(ad_pre_f_broad_based_fd+series_f_primary_raise_usd/Sensitivity!E1350),class_series_b_ocp)</f>
        <v>10</v>
      </c>
      <c r="L1350" s="2" t="n">
        <f aca="false">class_series_b_original_shares*class_series_b_issue_pps/Sensitivity!K1350</f>
        <v>3000000</v>
      </c>
      <c r="M1350" s="2" t="n">
        <f aca="false">IF(Sensitivity!E1350&lt;class_series_c_ocp,class_series_c_ocp*(ad_pre_f_broad_based_fd+series_f_primary_raise_usd/class_series_c_ocp)/(ad_pre_f_broad_based_fd+series_f_primary_raise_usd/Sensitivity!E1350),class_series_c_ocp)</f>
        <v>25</v>
      </c>
      <c r="N1350" s="2" t="n">
        <f aca="false">class_series_c_original_shares*class_series_c_issue_pps/Sensitivity!M1350</f>
        <v>2400000</v>
      </c>
      <c r="O1350" s="8" t="n">
        <f aca="false">IF(Sensitivity!E1350&lt;class_series_d_ocp,class_series_d_ocp*(ad_pre_f_broad_based_fd+series_f_primary_raise_usd/class_series_d_ocp)/(ad_pre_f_broad_based_fd+series_f_primary_raise_usd/Sensitivity!E1350),class_series_d_ocp)</f>
        <v>57.4416348105408</v>
      </c>
      <c r="P1350" s="2" t="n">
        <f aca="false">class_series_d_original_shares*class_series_d_issue_pps/Sensitivity!O1350</f>
        <v>1740897.87537958</v>
      </c>
      <c r="Q1350" s="8" t="n">
        <f aca="false">IF(Sensitivity!E1350&lt;class_series_e_ocp,class_series_e_ocp*(ad_pre_f_broad_based_fd+series_f_primary_raise_usd/class_series_e_ocp)/(ad_pre_f_broad_based_fd+series_f_primary_raise_usd/Sensitivity!E1350),class_series_e_ocp)</f>
        <v>48.7090266519172</v>
      </c>
      <c r="R1350" s="2" t="n">
        <f aca="false">class_series_e_original_shares*class_series_e_issue_pps/Sensitivity!Q1350</f>
        <v>6158957.03396548</v>
      </c>
      <c r="S1350" s="2" t="n">
        <f aca="false">Sensitivity!H1350-class_seed_current_shares+Sensitivity!J1350-class_series_a_current_shares+Sensitivity!L1350-class_series_b_current_shares+Sensitivity!N1350-class_series_c_current_shares+Sensitivity!P1350-class_series_d_current_shares+Sensitivity!R1350-class_series_e_current_shares</f>
        <v>76560.9093450522</v>
      </c>
      <c r="T1350" s="5" t="n">
        <f aca="false">note_a_cap_usd/(pre_f_fd_total+Sensitivity!B1350+Sensitivity!S1350+Sensitivity!D1350)</f>
        <v>26.0857012801939</v>
      </c>
      <c r="U1350" s="5" t="n">
        <f aca="false">Sensitivity!E1350*(const_one-note_a_discount)</f>
        <v>25.1661874995858</v>
      </c>
      <c r="V1350" s="5" t="n">
        <f aca="false">MIN(Sensitivity!T1350,Sensitivity!U1350)</f>
        <v>25.1661874995858</v>
      </c>
      <c r="W1350" s="2" t="n">
        <f aca="false">note_a_principal_usd/Sensitivity!V1350</f>
        <v>198679.279492863</v>
      </c>
      <c r="X1350" s="5" t="n">
        <f aca="false">note_b_cap_usd/(pre_f_fd_total+Sensitivity!B1350+Sensitivity!S1350+Sensitivity!C1350)</f>
        <v>41.6431753052578</v>
      </c>
      <c r="Y1350" s="5" t="n">
        <f aca="false">Sensitivity!E1350*(const_one-note_b_discount)</f>
        <v>26.7390742183099</v>
      </c>
      <c r="Z1350" s="5" t="n">
        <f aca="false">MIN(Sensitivity!X1350,Sensitivity!Y1350)</f>
        <v>26.7390742183099</v>
      </c>
      <c r="AA1350" s="2" t="n">
        <f aca="false">note_b_principal_usd/Sensitivity!Z1350</f>
        <v>112195.357831264</v>
      </c>
      <c r="AB1350" s="2" t="n">
        <f aca="false">pre_f_fd_total+Sensitivity!B1350+Sensitivity!F1350+Sensitivity!W1350+Sensitivity!AA1350+Sensitivity!S1350</f>
        <v>39487517.7508646</v>
      </c>
      <c r="AC1350" s="2" t="n">
        <f aca="false">MAX(const_zero,sensitivity_esop_high*Sensitivity!AB1350-pre_f_option_pool_total)</f>
        <v>1528460.66262969</v>
      </c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</row>
    <row r="1351" customFormat="false" ht="15" hidden="true" customHeight="false" outlineLevel="0" collapsed="false">
      <c r="A1351" s="2" t="n">
        <f aca="false">Sensitivity!A1350+const_one</f>
        <v>29</v>
      </c>
      <c r="B1351" s="2" t="n">
        <f aca="false">Sensitivity!AC1350</f>
        <v>1528460.66262969</v>
      </c>
      <c r="C1351" s="2" t="n">
        <f aca="false">Sensitivity!W1350</f>
        <v>198679.279492863</v>
      </c>
      <c r="D1351" s="2" t="n">
        <f aca="false">Sensitivity!AA1350</f>
        <v>112195.357831264</v>
      </c>
      <c r="E1351" s="5" t="n">
        <f aca="false">sensitivity_pre_low_usd/(pre_f_fd_total+Sensitivity!B1351)</f>
        <v>31.4577343744822</v>
      </c>
      <c r="F1351" s="2" t="n">
        <f aca="false">series_f_primary_raise_usd/Sensitivity!E1351</f>
        <v>953660.541565742</v>
      </c>
      <c r="G1351" s="2" t="n">
        <f aca="false">IF(Sensitivity!E1351&lt;class_seed_ocp,class_seed_ocp*(ad_pre_f_broad_based_fd+series_f_primary_raise_usd/class_seed_ocp)/(ad_pre_f_broad_based_fd+series_f_primary_raise_usd/Sensitivity!E1351),class_seed_ocp)</f>
        <v>1</v>
      </c>
      <c r="H1351" s="2" t="n">
        <f aca="false">class_seed_original_shares*class_seed_issue_pps/Sensitivity!G1351</f>
        <v>5000000</v>
      </c>
      <c r="I1351" s="2" t="n">
        <f aca="false">IF(Sensitivity!E1351&lt;class_series_a_ocp,class_series_a_ocp*(ad_pre_f_broad_based_fd+series_f_primary_raise_usd/class_series_a_ocp)/(ad_pre_f_broad_based_fd+series_f_primary_raise_usd/Sensitivity!E1351),class_series_a_ocp)</f>
        <v>3</v>
      </c>
      <c r="J1351" s="2" t="n">
        <f aca="false">class_series_a_original_shares*class_series_a_issue_pps/Sensitivity!I1351</f>
        <v>5000000</v>
      </c>
      <c r="K1351" s="2" t="n">
        <f aca="false">IF(Sensitivity!E1351&lt;class_series_b_ocp,class_series_b_ocp*(ad_pre_f_broad_based_fd+series_f_primary_raise_usd/class_series_b_ocp)/(ad_pre_f_broad_based_fd+series_f_primary_raise_usd/Sensitivity!E1351),class_series_b_ocp)</f>
        <v>10</v>
      </c>
      <c r="L1351" s="2" t="n">
        <f aca="false">class_series_b_original_shares*class_series_b_issue_pps/Sensitivity!K1351</f>
        <v>3000000</v>
      </c>
      <c r="M1351" s="2" t="n">
        <f aca="false">IF(Sensitivity!E1351&lt;class_series_c_ocp,class_series_c_ocp*(ad_pre_f_broad_based_fd+series_f_primary_raise_usd/class_series_c_ocp)/(ad_pre_f_broad_based_fd+series_f_primary_raise_usd/Sensitivity!E1351),class_series_c_ocp)</f>
        <v>25</v>
      </c>
      <c r="N1351" s="2" t="n">
        <f aca="false">class_series_c_original_shares*class_series_c_issue_pps/Sensitivity!M1351</f>
        <v>2400000</v>
      </c>
      <c r="O1351" s="8" t="n">
        <f aca="false">IF(Sensitivity!E1351&lt;class_series_d_ocp,class_series_d_ocp*(ad_pre_f_broad_based_fd+series_f_primary_raise_usd/class_series_d_ocp)/(ad_pre_f_broad_based_fd+series_f_primary_raise_usd/Sensitivity!E1351),class_series_d_ocp)</f>
        <v>57.4416348105408</v>
      </c>
      <c r="P1351" s="2" t="n">
        <f aca="false">class_series_d_original_shares*class_series_d_issue_pps/Sensitivity!O1351</f>
        <v>1740897.87537958</v>
      </c>
      <c r="Q1351" s="8" t="n">
        <f aca="false">IF(Sensitivity!E1351&lt;class_series_e_ocp,class_series_e_ocp*(ad_pre_f_broad_based_fd+series_f_primary_raise_usd/class_series_e_ocp)/(ad_pre_f_broad_based_fd+series_f_primary_raise_usd/Sensitivity!E1351),class_series_e_ocp)</f>
        <v>48.7090266519172</v>
      </c>
      <c r="R1351" s="2" t="n">
        <f aca="false">class_series_e_original_shares*class_series_e_issue_pps/Sensitivity!Q1351</f>
        <v>6158957.03396548</v>
      </c>
      <c r="S1351" s="2" t="n">
        <f aca="false">Sensitivity!H1351-class_seed_current_shares+Sensitivity!J1351-class_series_a_current_shares+Sensitivity!L1351-class_series_b_current_shares+Sensitivity!N1351-class_series_c_current_shares+Sensitivity!P1351-class_series_d_current_shares+Sensitivity!R1351-class_series_e_current_shares</f>
        <v>76560.9093450522</v>
      </c>
      <c r="T1351" s="5" t="n">
        <f aca="false">note_a_cap_usd/(pre_f_fd_total+Sensitivity!B1351+Sensitivity!S1351+Sensitivity!D1351)</f>
        <v>26.0857012801939</v>
      </c>
      <c r="U1351" s="5" t="n">
        <f aca="false">Sensitivity!E1351*(const_one-note_a_discount)</f>
        <v>25.1661874995858</v>
      </c>
      <c r="V1351" s="5" t="n">
        <f aca="false">MIN(Sensitivity!T1351,Sensitivity!U1351)</f>
        <v>25.1661874995858</v>
      </c>
      <c r="W1351" s="2" t="n">
        <f aca="false">note_a_principal_usd/Sensitivity!V1351</f>
        <v>198679.279492863</v>
      </c>
      <c r="X1351" s="5" t="n">
        <f aca="false">note_b_cap_usd/(pre_f_fd_total+Sensitivity!B1351+Sensitivity!S1351+Sensitivity!C1351)</f>
        <v>41.6431753052578</v>
      </c>
      <c r="Y1351" s="5" t="n">
        <f aca="false">Sensitivity!E1351*(const_one-note_b_discount)</f>
        <v>26.7390742183099</v>
      </c>
      <c r="Z1351" s="5" t="n">
        <f aca="false">MIN(Sensitivity!X1351,Sensitivity!Y1351)</f>
        <v>26.7390742183099</v>
      </c>
      <c r="AA1351" s="2" t="n">
        <f aca="false">note_b_principal_usd/Sensitivity!Z1351</f>
        <v>112195.357831264</v>
      </c>
      <c r="AB1351" s="2" t="n">
        <f aca="false">pre_f_fd_total+Sensitivity!B1351+Sensitivity!F1351+Sensitivity!W1351+Sensitivity!AA1351+Sensitivity!S1351</f>
        <v>39487517.7508646</v>
      </c>
      <c r="AC1351" s="2" t="n">
        <f aca="false">MAX(const_zero,sensitivity_esop_high*Sensitivity!AB1351-pre_f_option_pool_total)</f>
        <v>1528460.66262969</v>
      </c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</row>
    <row r="1352" customFormat="false" ht="15" hidden="true" customHeight="false" outlineLevel="0" collapsed="false">
      <c r="A1352" s="2" t="n">
        <f aca="false">Sensitivity!A1351+const_one</f>
        <v>30</v>
      </c>
      <c r="B1352" s="2" t="n">
        <f aca="false">Sensitivity!AC1351</f>
        <v>1528460.66262969</v>
      </c>
      <c r="C1352" s="2" t="n">
        <f aca="false">Sensitivity!W1351</f>
        <v>198679.279492863</v>
      </c>
      <c r="D1352" s="2" t="n">
        <f aca="false">Sensitivity!AA1351</f>
        <v>112195.357831264</v>
      </c>
      <c r="E1352" s="5" t="n">
        <f aca="false">sensitivity_pre_low_usd/(pre_f_fd_total+Sensitivity!B1352)</f>
        <v>31.4577343744822</v>
      </c>
      <c r="F1352" s="2" t="n">
        <f aca="false">series_f_primary_raise_usd/Sensitivity!E1352</f>
        <v>953660.541565742</v>
      </c>
      <c r="G1352" s="2" t="n">
        <f aca="false">IF(Sensitivity!E1352&lt;class_seed_ocp,class_seed_ocp*(ad_pre_f_broad_based_fd+series_f_primary_raise_usd/class_seed_ocp)/(ad_pre_f_broad_based_fd+series_f_primary_raise_usd/Sensitivity!E1352),class_seed_ocp)</f>
        <v>1</v>
      </c>
      <c r="H1352" s="2" t="n">
        <f aca="false">class_seed_original_shares*class_seed_issue_pps/Sensitivity!G1352</f>
        <v>5000000</v>
      </c>
      <c r="I1352" s="2" t="n">
        <f aca="false">IF(Sensitivity!E1352&lt;class_series_a_ocp,class_series_a_ocp*(ad_pre_f_broad_based_fd+series_f_primary_raise_usd/class_series_a_ocp)/(ad_pre_f_broad_based_fd+series_f_primary_raise_usd/Sensitivity!E1352),class_series_a_ocp)</f>
        <v>3</v>
      </c>
      <c r="J1352" s="2" t="n">
        <f aca="false">class_series_a_original_shares*class_series_a_issue_pps/Sensitivity!I1352</f>
        <v>5000000</v>
      </c>
      <c r="K1352" s="2" t="n">
        <f aca="false">IF(Sensitivity!E1352&lt;class_series_b_ocp,class_series_b_ocp*(ad_pre_f_broad_based_fd+series_f_primary_raise_usd/class_series_b_ocp)/(ad_pre_f_broad_based_fd+series_f_primary_raise_usd/Sensitivity!E1352),class_series_b_ocp)</f>
        <v>10</v>
      </c>
      <c r="L1352" s="2" t="n">
        <f aca="false">class_series_b_original_shares*class_series_b_issue_pps/Sensitivity!K1352</f>
        <v>3000000</v>
      </c>
      <c r="M1352" s="2" t="n">
        <f aca="false">IF(Sensitivity!E1352&lt;class_series_c_ocp,class_series_c_ocp*(ad_pre_f_broad_based_fd+series_f_primary_raise_usd/class_series_c_ocp)/(ad_pre_f_broad_based_fd+series_f_primary_raise_usd/Sensitivity!E1352),class_series_c_ocp)</f>
        <v>25</v>
      </c>
      <c r="N1352" s="2" t="n">
        <f aca="false">class_series_c_original_shares*class_series_c_issue_pps/Sensitivity!M1352</f>
        <v>2400000</v>
      </c>
      <c r="O1352" s="8" t="n">
        <f aca="false">IF(Sensitivity!E1352&lt;class_series_d_ocp,class_series_d_ocp*(ad_pre_f_broad_based_fd+series_f_primary_raise_usd/class_series_d_ocp)/(ad_pre_f_broad_based_fd+series_f_primary_raise_usd/Sensitivity!E1352),class_series_d_ocp)</f>
        <v>57.4416348105408</v>
      </c>
      <c r="P1352" s="2" t="n">
        <f aca="false">class_series_d_original_shares*class_series_d_issue_pps/Sensitivity!O1352</f>
        <v>1740897.87537958</v>
      </c>
      <c r="Q1352" s="8" t="n">
        <f aca="false">IF(Sensitivity!E1352&lt;class_series_e_ocp,class_series_e_ocp*(ad_pre_f_broad_based_fd+series_f_primary_raise_usd/class_series_e_ocp)/(ad_pre_f_broad_based_fd+series_f_primary_raise_usd/Sensitivity!E1352),class_series_e_ocp)</f>
        <v>48.7090266519172</v>
      </c>
      <c r="R1352" s="2" t="n">
        <f aca="false">class_series_e_original_shares*class_series_e_issue_pps/Sensitivity!Q1352</f>
        <v>6158957.03396548</v>
      </c>
      <c r="S1352" s="2" t="n">
        <f aca="false">Sensitivity!H1352-class_seed_current_shares+Sensitivity!J1352-class_series_a_current_shares+Sensitivity!L1352-class_series_b_current_shares+Sensitivity!N1352-class_series_c_current_shares+Sensitivity!P1352-class_series_d_current_shares+Sensitivity!R1352-class_series_e_current_shares</f>
        <v>76560.9093450522</v>
      </c>
      <c r="T1352" s="5" t="n">
        <f aca="false">note_a_cap_usd/(pre_f_fd_total+Sensitivity!B1352+Sensitivity!S1352+Sensitivity!D1352)</f>
        <v>26.0857012801939</v>
      </c>
      <c r="U1352" s="5" t="n">
        <f aca="false">Sensitivity!E1352*(const_one-note_a_discount)</f>
        <v>25.1661874995858</v>
      </c>
      <c r="V1352" s="5" t="n">
        <f aca="false">MIN(Sensitivity!T1352,Sensitivity!U1352)</f>
        <v>25.1661874995858</v>
      </c>
      <c r="W1352" s="2" t="n">
        <f aca="false">note_a_principal_usd/Sensitivity!V1352</f>
        <v>198679.279492863</v>
      </c>
      <c r="X1352" s="5" t="n">
        <f aca="false">note_b_cap_usd/(pre_f_fd_total+Sensitivity!B1352+Sensitivity!S1352+Sensitivity!C1352)</f>
        <v>41.6431753052578</v>
      </c>
      <c r="Y1352" s="5" t="n">
        <f aca="false">Sensitivity!E1352*(const_one-note_b_discount)</f>
        <v>26.7390742183099</v>
      </c>
      <c r="Z1352" s="5" t="n">
        <f aca="false">MIN(Sensitivity!X1352,Sensitivity!Y1352)</f>
        <v>26.7390742183099</v>
      </c>
      <c r="AA1352" s="2" t="n">
        <f aca="false">note_b_principal_usd/Sensitivity!Z1352</f>
        <v>112195.357831264</v>
      </c>
      <c r="AB1352" s="2" t="n">
        <f aca="false">pre_f_fd_total+Sensitivity!B1352+Sensitivity!F1352+Sensitivity!W1352+Sensitivity!AA1352+Sensitivity!S1352</f>
        <v>39487517.7508646</v>
      </c>
      <c r="AC1352" s="2" t="n">
        <f aca="false">MAX(const_zero,sensitivity_esop_high*Sensitivity!AB1352-pre_f_option_pool_total)</f>
        <v>1528460.66262969</v>
      </c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</row>
    <row r="1353" customFormat="false" ht="15" hidden="true" customHeight="false" outlineLevel="0" collapsed="false">
      <c r="A1353" s="2" t="n">
        <f aca="false">Sensitivity!A1352+const_one</f>
        <v>31</v>
      </c>
      <c r="B1353" s="2" t="n">
        <f aca="false">Sensitivity!AC1352</f>
        <v>1528460.66262969</v>
      </c>
      <c r="C1353" s="2" t="n">
        <f aca="false">Sensitivity!W1352</f>
        <v>198679.279492863</v>
      </c>
      <c r="D1353" s="2" t="n">
        <f aca="false">Sensitivity!AA1352</f>
        <v>112195.357831264</v>
      </c>
      <c r="E1353" s="5" t="n">
        <f aca="false">sensitivity_pre_low_usd/(pre_f_fd_total+Sensitivity!B1353)</f>
        <v>31.4577343744822</v>
      </c>
      <c r="F1353" s="2" t="n">
        <f aca="false">series_f_primary_raise_usd/Sensitivity!E1353</f>
        <v>953660.541565742</v>
      </c>
      <c r="G1353" s="2" t="n">
        <f aca="false">IF(Sensitivity!E1353&lt;class_seed_ocp,class_seed_ocp*(ad_pre_f_broad_based_fd+series_f_primary_raise_usd/class_seed_ocp)/(ad_pre_f_broad_based_fd+series_f_primary_raise_usd/Sensitivity!E1353),class_seed_ocp)</f>
        <v>1</v>
      </c>
      <c r="H1353" s="2" t="n">
        <f aca="false">class_seed_original_shares*class_seed_issue_pps/Sensitivity!G1353</f>
        <v>5000000</v>
      </c>
      <c r="I1353" s="2" t="n">
        <f aca="false">IF(Sensitivity!E1353&lt;class_series_a_ocp,class_series_a_ocp*(ad_pre_f_broad_based_fd+series_f_primary_raise_usd/class_series_a_ocp)/(ad_pre_f_broad_based_fd+series_f_primary_raise_usd/Sensitivity!E1353),class_series_a_ocp)</f>
        <v>3</v>
      </c>
      <c r="J1353" s="2" t="n">
        <f aca="false">class_series_a_original_shares*class_series_a_issue_pps/Sensitivity!I1353</f>
        <v>5000000</v>
      </c>
      <c r="K1353" s="2" t="n">
        <f aca="false">IF(Sensitivity!E1353&lt;class_series_b_ocp,class_series_b_ocp*(ad_pre_f_broad_based_fd+series_f_primary_raise_usd/class_series_b_ocp)/(ad_pre_f_broad_based_fd+series_f_primary_raise_usd/Sensitivity!E1353),class_series_b_ocp)</f>
        <v>10</v>
      </c>
      <c r="L1353" s="2" t="n">
        <f aca="false">class_series_b_original_shares*class_series_b_issue_pps/Sensitivity!K1353</f>
        <v>3000000</v>
      </c>
      <c r="M1353" s="2" t="n">
        <f aca="false">IF(Sensitivity!E1353&lt;class_series_c_ocp,class_series_c_ocp*(ad_pre_f_broad_based_fd+series_f_primary_raise_usd/class_series_c_ocp)/(ad_pre_f_broad_based_fd+series_f_primary_raise_usd/Sensitivity!E1353),class_series_c_ocp)</f>
        <v>25</v>
      </c>
      <c r="N1353" s="2" t="n">
        <f aca="false">class_series_c_original_shares*class_series_c_issue_pps/Sensitivity!M1353</f>
        <v>2400000</v>
      </c>
      <c r="O1353" s="8" t="n">
        <f aca="false">IF(Sensitivity!E1353&lt;class_series_d_ocp,class_series_d_ocp*(ad_pre_f_broad_based_fd+series_f_primary_raise_usd/class_series_d_ocp)/(ad_pre_f_broad_based_fd+series_f_primary_raise_usd/Sensitivity!E1353),class_series_d_ocp)</f>
        <v>57.4416348105408</v>
      </c>
      <c r="P1353" s="2" t="n">
        <f aca="false">class_series_d_original_shares*class_series_d_issue_pps/Sensitivity!O1353</f>
        <v>1740897.87537958</v>
      </c>
      <c r="Q1353" s="8" t="n">
        <f aca="false">IF(Sensitivity!E1353&lt;class_series_e_ocp,class_series_e_ocp*(ad_pre_f_broad_based_fd+series_f_primary_raise_usd/class_series_e_ocp)/(ad_pre_f_broad_based_fd+series_f_primary_raise_usd/Sensitivity!E1353),class_series_e_ocp)</f>
        <v>48.7090266519172</v>
      </c>
      <c r="R1353" s="2" t="n">
        <f aca="false">class_series_e_original_shares*class_series_e_issue_pps/Sensitivity!Q1353</f>
        <v>6158957.03396548</v>
      </c>
      <c r="S1353" s="2" t="n">
        <f aca="false">Sensitivity!H1353-class_seed_current_shares+Sensitivity!J1353-class_series_a_current_shares+Sensitivity!L1353-class_series_b_current_shares+Sensitivity!N1353-class_series_c_current_shares+Sensitivity!P1353-class_series_d_current_shares+Sensitivity!R1353-class_series_e_current_shares</f>
        <v>76560.9093450522</v>
      </c>
      <c r="T1353" s="5" t="n">
        <f aca="false">note_a_cap_usd/(pre_f_fd_total+Sensitivity!B1353+Sensitivity!S1353+Sensitivity!D1353)</f>
        <v>26.0857012801939</v>
      </c>
      <c r="U1353" s="5" t="n">
        <f aca="false">Sensitivity!E1353*(const_one-note_a_discount)</f>
        <v>25.1661874995858</v>
      </c>
      <c r="V1353" s="5" t="n">
        <f aca="false">MIN(Sensitivity!T1353,Sensitivity!U1353)</f>
        <v>25.1661874995858</v>
      </c>
      <c r="W1353" s="2" t="n">
        <f aca="false">note_a_principal_usd/Sensitivity!V1353</f>
        <v>198679.279492863</v>
      </c>
      <c r="X1353" s="5" t="n">
        <f aca="false">note_b_cap_usd/(pre_f_fd_total+Sensitivity!B1353+Sensitivity!S1353+Sensitivity!C1353)</f>
        <v>41.6431753052578</v>
      </c>
      <c r="Y1353" s="5" t="n">
        <f aca="false">Sensitivity!E1353*(const_one-note_b_discount)</f>
        <v>26.7390742183099</v>
      </c>
      <c r="Z1353" s="5" t="n">
        <f aca="false">MIN(Sensitivity!X1353,Sensitivity!Y1353)</f>
        <v>26.7390742183099</v>
      </c>
      <c r="AA1353" s="2" t="n">
        <f aca="false">note_b_principal_usd/Sensitivity!Z1353</f>
        <v>112195.357831264</v>
      </c>
      <c r="AB1353" s="2" t="n">
        <f aca="false">pre_f_fd_total+Sensitivity!B1353+Sensitivity!F1353+Sensitivity!W1353+Sensitivity!AA1353+Sensitivity!S1353</f>
        <v>39487517.7508646</v>
      </c>
      <c r="AC1353" s="2" t="n">
        <f aca="false">MAX(const_zero,sensitivity_esop_high*Sensitivity!AB1353-pre_f_option_pool_total)</f>
        <v>1528460.66262969</v>
      </c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</row>
    <row r="1354" customFormat="false" ht="15" hidden="true" customHeight="false" outlineLevel="0" collapsed="false">
      <c r="A1354" s="2" t="n">
        <f aca="false">Sensitivity!A1353+const_one</f>
        <v>32</v>
      </c>
      <c r="B1354" s="2" t="n">
        <f aca="false">Sensitivity!AC1353</f>
        <v>1528460.66262969</v>
      </c>
      <c r="C1354" s="2" t="n">
        <f aca="false">Sensitivity!W1353</f>
        <v>198679.279492863</v>
      </c>
      <c r="D1354" s="2" t="n">
        <f aca="false">Sensitivity!AA1353</f>
        <v>112195.357831264</v>
      </c>
      <c r="E1354" s="5" t="n">
        <f aca="false">sensitivity_pre_low_usd/(pre_f_fd_total+Sensitivity!B1354)</f>
        <v>31.4577343744822</v>
      </c>
      <c r="F1354" s="2" t="n">
        <f aca="false">series_f_primary_raise_usd/Sensitivity!E1354</f>
        <v>953660.541565742</v>
      </c>
      <c r="G1354" s="2" t="n">
        <f aca="false">IF(Sensitivity!E1354&lt;class_seed_ocp,class_seed_ocp*(ad_pre_f_broad_based_fd+series_f_primary_raise_usd/class_seed_ocp)/(ad_pre_f_broad_based_fd+series_f_primary_raise_usd/Sensitivity!E1354),class_seed_ocp)</f>
        <v>1</v>
      </c>
      <c r="H1354" s="2" t="n">
        <f aca="false">class_seed_original_shares*class_seed_issue_pps/Sensitivity!G1354</f>
        <v>5000000</v>
      </c>
      <c r="I1354" s="2" t="n">
        <f aca="false">IF(Sensitivity!E1354&lt;class_series_a_ocp,class_series_a_ocp*(ad_pre_f_broad_based_fd+series_f_primary_raise_usd/class_series_a_ocp)/(ad_pre_f_broad_based_fd+series_f_primary_raise_usd/Sensitivity!E1354),class_series_a_ocp)</f>
        <v>3</v>
      </c>
      <c r="J1354" s="2" t="n">
        <f aca="false">class_series_a_original_shares*class_series_a_issue_pps/Sensitivity!I1354</f>
        <v>5000000</v>
      </c>
      <c r="K1354" s="2" t="n">
        <f aca="false">IF(Sensitivity!E1354&lt;class_series_b_ocp,class_series_b_ocp*(ad_pre_f_broad_based_fd+series_f_primary_raise_usd/class_series_b_ocp)/(ad_pre_f_broad_based_fd+series_f_primary_raise_usd/Sensitivity!E1354),class_series_b_ocp)</f>
        <v>10</v>
      </c>
      <c r="L1354" s="2" t="n">
        <f aca="false">class_series_b_original_shares*class_series_b_issue_pps/Sensitivity!K1354</f>
        <v>3000000</v>
      </c>
      <c r="M1354" s="2" t="n">
        <f aca="false">IF(Sensitivity!E1354&lt;class_series_c_ocp,class_series_c_ocp*(ad_pre_f_broad_based_fd+series_f_primary_raise_usd/class_series_c_ocp)/(ad_pre_f_broad_based_fd+series_f_primary_raise_usd/Sensitivity!E1354),class_series_c_ocp)</f>
        <v>25</v>
      </c>
      <c r="N1354" s="2" t="n">
        <f aca="false">class_series_c_original_shares*class_series_c_issue_pps/Sensitivity!M1354</f>
        <v>2400000</v>
      </c>
      <c r="O1354" s="8" t="n">
        <f aca="false">IF(Sensitivity!E1354&lt;class_series_d_ocp,class_series_d_ocp*(ad_pre_f_broad_based_fd+series_f_primary_raise_usd/class_series_d_ocp)/(ad_pre_f_broad_based_fd+series_f_primary_raise_usd/Sensitivity!E1354),class_series_d_ocp)</f>
        <v>57.4416348105408</v>
      </c>
      <c r="P1354" s="2" t="n">
        <f aca="false">class_series_d_original_shares*class_series_d_issue_pps/Sensitivity!O1354</f>
        <v>1740897.87537958</v>
      </c>
      <c r="Q1354" s="8" t="n">
        <f aca="false">IF(Sensitivity!E1354&lt;class_series_e_ocp,class_series_e_ocp*(ad_pre_f_broad_based_fd+series_f_primary_raise_usd/class_series_e_ocp)/(ad_pre_f_broad_based_fd+series_f_primary_raise_usd/Sensitivity!E1354),class_series_e_ocp)</f>
        <v>48.7090266519172</v>
      </c>
      <c r="R1354" s="2" t="n">
        <f aca="false">class_series_e_original_shares*class_series_e_issue_pps/Sensitivity!Q1354</f>
        <v>6158957.03396548</v>
      </c>
      <c r="S1354" s="2" t="n">
        <f aca="false">Sensitivity!H1354-class_seed_current_shares+Sensitivity!J1354-class_series_a_current_shares+Sensitivity!L1354-class_series_b_current_shares+Sensitivity!N1354-class_series_c_current_shares+Sensitivity!P1354-class_series_d_current_shares+Sensitivity!R1354-class_series_e_current_shares</f>
        <v>76560.9093450522</v>
      </c>
      <c r="T1354" s="5" t="n">
        <f aca="false">note_a_cap_usd/(pre_f_fd_total+Sensitivity!B1354+Sensitivity!S1354+Sensitivity!D1354)</f>
        <v>26.0857012801939</v>
      </c>
      <c r="U1354" s="5" t="n">
        <f aca="false">Sensitivity!E1354*(const_one-note_a_discount)</f>
        <v>25.1661874995858</v>
      </c>
      <c r="V1354" s="5" t="n">
        <f aca="false">MIN(Sensitivity!T1354,Sensitivity!U1354)</f>
        <v>25.1661874995858</v>
      </c>
      <c r="W1354" s="2" t="n">
        <f aca="false">note_a_principal_usd/Sensitivity!V1354</f>
        <v>198679.279492863</v>
      </c>
      <c r="X1354" s="5" t="n">
        <f aca="false">note_b_cap_usd/(pre_f_fd_total+Sensitivity!B1354+Sensitivity!S1354+Sensitivity!C1354)</f>
        <v>41.6431753052578</v>
      </c>
      <c r="Y1354" s="5" t="n">
        <f aca="false">Sensitivity!E1354*(const_one-note_b_discount)</f>
        <v>26.7390742183099</v>
      </c>
      <c r="Z1354" s="5" t="n">
        <f aca="false">MIN(Sensitivity!X1354,Sensitivity!Y1354)</f>
        <v>26.7390742183099</v>
      </c>
      <c r="AA1354" s="2" t="n">
        <f aca="false">note_b_principal_usd/Sensitivity!Z1354</f>
        <v>112195.357831264</v>
      </c>
      <c r="AB1354" s="2" t="n">
        <f aca="false">pre_f_fd_total+Sensitivity!B1354+Sensitivity!F1354+Sensitivity!W1354+Sensitivity!AA1354+Sensitivity!S1354</f>
        <v>39487517.7508646</v>
      </c>
      <c r="AC1354" s="2" t="n">
        <f aca="false">MAX(const_zero,sensitivity_esop_high*Sensitivity!AB1354-pre_f_option_pool_total)</f>
        <v>1528460.66262969</v>
      </c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</row>
    <row r="1355" customFormat="false" ht="15" hidden="true" customHeight="false" outlineLevel="0" collapsed="false">
      <c r="A1355" s="2" t="n">
        <f aca="false">Sensitivity!A1354+const_one</f>
        <v>33</v>
      </c>
      <c r="B1355" s="2" t="n">
        <f aca="false">Sensitivity!AC1354</f>
        <v>1528460.66262969</v>
      </c>
      <c r="C1355" s="2" t="n">
        <f aca="false">Sensitivity!W1354</f>
        <v>198679.279492863</v>
      </c>
      <c r="D1355" s="2" t="n">
        <f aca="false">Sensitivity!AA1354</f>
        <v>112195.357831264</v>
      </c>
      <c r="E1355" s="5" t="n">
        <f aca="false">sensitivity_pre_low_usd/(pre_f_fd_total+Sensitivity!B1355)</f>
        <v>31.4577343744822</v>
      </c>
      <c r="F1355" s="2" t="n">
        <f aca="false">series_f_primary_raise_usd/Sensitivity!E1355</f>
        <v>953660.541565742</v>
      </c>
      <c r="G1355" s="2" t="n">
        <f aca="false">IF(Sensitivity!E1355&lt;class_seed_ocp,class_seed_ocp*(ad_pre_f_broad_based_fd+series_f_primary_raise_usd/class_seed_ocp)/(ad_pre_f_broad_based_fd+series_f_primary_raise_usd/Sensitivity!E1355),class_seed_ocp)</f>
        <v>1</v>
      </c>
      <c r="H1355" s="2" t="n">
        <f aca="false">class_seed_original_shares*class_seed_issue_pps/Sensitivity!G1355</f>
        <v>5000000</v>
      </c>
      <c r="I1355" s="2" t="n">
        <f aca="false">IF(Sensitivity!E1355&lt;class_series_a_ocp,class_series_a_ocp*(ad_pre_f_broad_based_fd+series_f_primary_raise_usd/class_series_a_ocp)/(ad_pre_f_broad_based_fd+series_f_primary_raise_usd/Sensitivity!E1355),class_series_a_ocp)</f>
        <v>3</v>
      </c>
      <c r="J1355" s="2" t="n">
        <f aca="false">class_series_a_original_shares*class_series_a_issue_pps/Sensitivity!I1355</f>
        <v>5000000</v>
      </c>
      <c r="K1355" s="2" t="n">
        <f aca="false">IF(Sensitivity!E1355&lt;class_series_b_ocp,class_series_b_ocp*(ad_pre_f_broad_based_fd+series_f_primary_raise_usd/class_series_b_ocp)/(ad_pre_f_broad_based_fd+series_f_primary_raise_usd/Sensitivity!E1355),class_series_b_ocp)</f>
        <v>10</v>
      </c>
      <c r="L1355" s="2" t="n">
        <f aca="false">class_series_b_original_shares*class_series_b_issue_pps/Sensitivity!K1355</f>
        <v>3000000</v>
      </c>
      <c r="M1355" s="2" t="n">
        <f aca="false">IF(Sensitivity!E1355&lt;class_series_c_ocp,class_series_c_ocp*(ad_pre_f_broad_based_fd+series_f_primary_raise_usd/class_series_c_ocp)/(ad_pre_f_broad_based_fd+series_f_primary_raise_usd/Sensitivity!E1355),class_series_c_ocp)</f>
        <v>25</v>
      </c>
      <c r="N1355" s="2" t="n">
        <f aca="false">class_series_c_original_shares*class_series_c_issue_pps/Sensitivity!M1355</f>
        <v>2400000</v>
      </c>
      <c r="O1355" s="8" t="n">
        <f aca="false">IF(Sensitivity!E1355&lt;class_series_d_ocp,class_series_d_ocp*(ad_pre_f_broad_based_fd+series_f_primary_raise_usd/class_series_d_ocp)/(ad_pre_f_broad_based_fd+series_f_primary_raise_usd/Sensitivity!E1355),class_series_d_ocp)</f>
        <v>57.4416348105408</v>
      </c>
      <c r="P1355" s="2" t="n">
        <f aca="false">class_series_d_original_shares*class_series_d_issue_pps/Sensitivity!O1355</f>
        <v>1740897.87537958</v>
      </c>
      <c r="Q1355" s="8" t="n">
        <f aca="false">IF(Sensitivity!E1355&lt;class_series_e_ocp,class_series_e_ocp*(ad_pre_f_broad_based_fd+series_f_primary_raise_usd/class_series_e_ocp)/(ad_pre_f_broad_based_fd+series_f_primary_raise_usd/Sensitivity!E1355),class_series_e_ocp)</f>
        <v>48.7090266519172</v>
      </c>
      <c r="R1355" s="2" t="n">
        <f aca="false">class_series_e_original_shares*class_series_e_issue_pps/Sensitivity!Q1355</f>
        <v>6158957.03396548</v>
      </c>
      <c r="S1355" s="2" t="n">
        <f aca="false">Sensitivity!H1355-class_seed_current_shares+Sensitivity!J1355-class_series_a_current_shares+Sensitivity!L1355-class_series_b_current_shares+Sensitivity!N1355-class_series_c_current_shares+Sensitivity!P1355-class_series_d_current_shares+Sensitivity!R1355-class_series_e_current_shares</f>
        <v>76560.9093450522</v>
      </c>
      <c r="T1355" s="5" t="n">
        <f aca="false">note_a_cap_usd/(pre_f_fd_total+Sensitivity!B1355+Sensitivity!S1355+Sensitivity!D1355)</f>
        <v>26.0857012801939</v>
      </c>
      <c r="U1355" s="5" t="n">
        <f aca="false">Sensitivity!E1355*(const_one-note_a_discount)</f>
        <v>25.1661874995858</v>
      </c>
      <c r="V1355" s="5" t="n">
        <f aca="false">MIN(Sensitivity!T1355,Sensitivity!U1355)</f>
        <v>25.1661874995858</v>
      </c>
      <c r="W1355" s="2" t="n">
        <f aca="false">note_a_principal_usd/Sensitivity!V1355</f>
        <v>198679.279492863</v>
      </c>
      <c r="X1355" s="5" t="n">
        <f aca="false">note_b_cap_usd/(pre_f_fd_total+Sensitivity!B1355+Sensitivity!S1355+Sensitivity!C1355)</f>
        <v>41.6431753052578</v>
      </c>
      <c r="Y1355" s="5" t="n">
        <f aca="false">Sensitivity!E1355*(const_one-note_b_discount)</f>
        <v>26.7390742183099</v>
      </c>
      <c r="Z1355" s="5" t="n">
        <f aca="false">MIN(Sensitivity!X1355,Sensitivity!Y1355)</f>
        <v>26.7390742183099</v>
      </c>
      <c r="AA1355" s="2" t="n">
        <f aca="false">note_b_principal_usd/Sensitivity!Z1355</f>
        <v>112195.357831264</v>
      </c>
      <c r="AB1355" s="2" t="n">
        <f aca="false">pre_f_fd_total+Sensitivity!B1355+Sensitivity!F1355+Sensitivity!W1355+Sensitivity!AA1355+Sensitivity!S1355</f>
        <v>39487517.7508646</v>
      </c>
      <c r="AC1355" s="2" t="n">
        <f aca="false">MAX(const_zero,sensitivity_esop_high*Sensitivity!AB1355-pre_f_option_pool_total)</f>
        <v>1528460.66262969</v>
      </c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</row>
    <row r="1356" customFormat="false" ht="15" hidden="true" customHeight="false" outlineLevel="0" collapsed="false">
      <c r="A1356" s="2" t="n">
        <f aca="false">Sensitivity!A1355+const_one</f>
        <v>34</v>
      </c>
      <c r="B1356" s="2" t="n">
        <f aca="false">Sensitivity!AC1355</f>
        <v>1528460.66262969</v>
      </c>
      <c r="C1356" s="2" t="n">
        <f aca="false">Sensitivity!W1355</f>
        <v>198679.279492863</v>
      </c>
      <c r="D1356" s="2" t="n">
        <f aca="false">Sensitivity!AA1355</f>
        <v>112195.357831264</v>
      </c>
      <c r="E1356" s="5" t="n">
        <f aca="false">sensitivity_pre_low_usd/(pre_f_fd_total+Sensitivity!B1356)</f>
        <v>31.4577343744822</v>
      </c>
      <c r="F1356" s="2" t="n">
        <f aca="false">series_f_primary_raise_usd/Sensitivity!E1356</f>
        <v>953660.541565742</v>
      </c>
      <c r="G1356" s="2" t="n">
        <f aca="false">IF(Sensitivity!E1356&lt;class_seed_ocp,class_seed_ocp*(ad_pre_f_broad_based_fd+series_f_primary_raise_usd/class_seed_ocp)/(ad_pre_f_broad_based_fd+series_f_primary_raise_usd/Sensitivity!E1356),class_seed_ocp)</f>
        <v>1</v>
      </c>
      <c r="H1356" s="2" t="n">
        <f aca="false">class_seed_original_shares*class_seed_issue_pps/Sensitivity!G1356</f>
        <v>5000000</v>
      </c>
      <c r="I1356" s="2" t="n">
        <f aca="false">IF(Sensitivity!E1356&lt;class_series_a_ocp,class_series_a_ocp*(ad_pre_f_broad_based_fd+series_f_primary_raise_usd/class_series_a_ocp)/(ad_pre_f_broad_based_fd+series_f_primary_raise_usd/Sensitivity!E1356),class_series_a_ocp)</f>
        <v>3</v>
      </c>
      <c r="J1356" s="2" t="n">
        <f aca="false">class_series_a_original_shares*class_series_a_issue_pps/Sensitivity!I1356</f>
        <v>5000000</v>
      </c>
      <c r="K1356" s="2" t="n">
        <f aca="false">IF(Sensitivity!E1356&lt;class_series_b_ocp,class_series_b_ocp*(ad_pre_f_broad_based_fd+series_f_primary_raise_usd/class_series_b_ocp)/(ad_pre_f_broad_based_fd+series_f_primary_raise_usd/Sensitivity!E1356),class_series_b_ocp)</f>
        <v>10</v>
      </c>
      <c r="L1356" s="2" t="n">
        <f aca="false">class_series_b_original_shares*class_series_b_issue_pps/Sensitivity!K1356</f>
        <v>3000000</v>
      </c>
      <c r="M1356" s="2" t="n">
        <f aca="false">IF(Sensitivity!E1356&lt;class_series_c_ocp,class_series_c_ocp*(ad_pre_f_broad_based_fd+series_f_primary_raise_usd/class_series_c_ocp)/(ad_pre_f_broad_based_fd+series_f_primary_raise_usd/Sensitivity!E1356),class_series_c_ocp)</f>
        <v>25</v>
      </c>
      <c r="N1356" s="2" t="n">
        <f aca="false">class_series_c_original_shares*class_series_c_issue_pps/Sensitivity!M1356</f>
        <v>2400000</v>
      </c>
      <c r="O1356" s="8" t="n">
        <f aca="false">IF(Sensitivity!E1356&lt;class_series_d_ocp,class_series_d_ocp*(ad_pre_f_broad_based_fd+series_f_primary_raise_usd/class_series_d_ocp)/(ad_pre_f_broad_based_fd+series_f_primary_raise_usd/Sensitivity!E1356),class_series_d_ocp)</f>
        <v>57.4416348105408</v>
      </c>
      <c r="P1356" s="2" t="n">
        <f aca="false">class_series_d_original_shares*class_series_d_issue_pps/Sensitivity!O1356</f>
        <v>1740897.87537958</v>
      </c>
      <c r="Q1356" s="8" t="n">
        <f aca="false">IF(Sensitivity!E1356&lt;class_series_e_ocp,class_series_e_ocp*(ad_pre_f_broad_based_fd+series_f_primary_raise_usd/class_series_e_ocp)/(ad_pre_f_broad_based_fd+series_f_primary_raise_usd/Sensitivity!E1356),class_series_e_ocp)</f>
        <v>48.7090266519172</v>
      </c>
      <c r="R1356" s="2" t="n">
        <f aca="false">class_series_e_original_shares*class_series_e_issue_pps/Sensitivity!Q1356</f>
        <v>6158957.03396548</v>
      </c>
      <c r="S1356" s="2" t="n">
        <f aca="false">Sensitivity!H1356-class_seed_current_shares+Sensitivity!J1356-class_series_a_current_shares+Sensitivity!L1356-class_series_b_current_shares+Sensitivity!N1356-class_series_c_current_shares+Sensitivity!P1356-class_series_d_current_shares+Sensitivity!R1356-class_series_e_current_shares</f>
        <v>76560.9093450522</v>
      </c>
      <c r="T1356" s="5" t="n">
        <f aca="false">note_a_cap_usd/(pre_f_fd_total+Sensitivity!B1356+Sensitivity!S1356+Sensitivity!D1356)</f>
        <v>26.0857012801939</v>
      </c>
      <c r="U1356" s="5" t="n">
        <f aca="false">Sensitivity!E1356*(const_one-note_a_discount)</f>
        <v>25.1661874995858</v>
      </c>
      <c r="V1356" s="5" t="n">
        <f aca="false">MIN(Sensitivity!T1356,Sensitivity!U1356)</f>
        <v>25.1661874995858</v>
      </c>
      <c r="W1356" s="2" t="n">
        <f aca="false">note_a_principal_usd/Sensitivity!V1356</f>
        <v>198679.279492863</v>
      </c>
      <c r="X1356" s="5" t="n">
        <f aca="false">note_b_cap_usd/(pre_f_fd_total+Sensitivity!B1356+Sensitivity!S1356+Sensitivity!C1356)</f>
        <v>41.6431753052578</v>
      </c>
      <c r="Y1356" s="5" t="n">
        <f aca="false">Sensitivity!E1356*(const_one-note_b_discount)</f>
        <v>26.7390742183099</v>
      </c>
      <c r="Z1356" s="5" t="n">
        <f aca="false">MIN(Sensitivity!X1356,Sensitivity!Y1356)</f>
        <v>26.7390742183099</v>
      </c>
      <c r="AA1356" s="2" t="n">
        <f aca="false">note_b_principal_usd/Sensitivity!Z1356</f>
        <v>112195.357831264</v>
      </c>
      <c r="AB1356" s="2" t="n">
        <f aca="false">pre_f_fd_total+Sensitivity!B1356+Sensitivity!F1356+Sensitivity!W1356+Sensitivity!AA1356+Sensitivity!S1356</f>
        <v>39487517.7508646</v>
      </c>
      <c r="AC1356" s="2" t="n">
        <f aca="false">MAX(const_zero,sensitivity_esop_high*Sensitivity!AB1356-pre_f_option_pool_total)</f>
        <v>1528460.66262969</v>
      </c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</row>
    <row r="1357" customFormat="false" ht="15" hidden="true" customHeight="false" outlineLevel="0" collapsed="false">
      <c r="A1357" s="2" t="n">
        <f aca="false">Sensitivity!A1356+const_one</f>
        <v>35</v>
      </c>
      <c r="B1357" s="2" t="n">
        <f aca="false">Sensitivity!AC1356</f>
        <v>1528460.66262969</v>
      </c>
      <c r="C1357" s="2" t="n">
        <f aca="false">Sensitivity!W1356</f>
        <v>198679.279492863</v>
      </c>
      <c r="D1357" s="2" t="n">
        <f aca="false">Sensitivity!AA1356</f>
        <v>112195.357831264</v>
      </c>
      <c r="E1357" s="5" t="n">
        <f aca="false">sensitivity_pre_low_usd/(pre_f_fd_total+Sensitivity!B1357)</f>
        <v>31.4577343744822</v>
      </c>
      <c r="F1357" s="2" t="n">
        <f aca="false">series_f_primary_raise_usd/Sensitivity!E1357</f>
        <v>953660.541565742</v>
      </c>
      <c r="G1357" s="2" t="n">
        <f aca="false">IF(Sensitivity!E1357&lt;class_seed_ocp,class_seed_ocp*(ad_pre_f_broad_based_fd+series_f_primary_raise_usd/class_seed_ocp)/(ad_pre_f_broad_based_fd+series_f_primary_raise_usd/Sensitivity!E1357),class_seed_ocp)</f>
        <v>1</v>
      </c>
      <c r="H1357" s="2" t="n">
        <f aca="false">class_seed_original_shares*class_seed_issue_pps/Sensitivity!G1357</f>
        <v>5000000</v>
      </c>
      <c r="I1357" s="2" t="n">
        <f aca="false">IF(Sensitivity!E1357&lt;class_series_a_ocp,class_series_a_ocp*(ad_pre_f_broad_based_fd+series_f_primary_raise_usd/class_series_a_ocp)/(ad_pre_f_broad_based_fd+series_f_primary_raise_usd/Sensitivity!E1357),class_series_a_ocp)</f>
        <v>3</v>
      </c>
      <c r="J1357" s="2" t="n">
        <f aca="false">class_series_a_original_shares*class_series_a_issue_pps/Sensitivity!I1357</f>
        <v>5000000</v>
      </c>
      <c r="K1357" s="2" t="n">
        <f aca="false">IF(Sensitivity!E1357&lt;class_series_b_ocp,class_series_b_ocp*(ad_pre_f_broad_based_fd+series_f_primary_raise_usd/class_series_b_ocp)/(ad_pre_f_broad_based_fd+series_f_primary_raise_usd/Sensitivity!E1357),class_series_b_ocp)</f>
        <v>10</v>
      </c>
      <c r="L1357" s="2" t="n">
        <f aca="false">class_series_b_original_shares*class_series_b_issue_pps/Sensitivity!K1357</f>
        <v>3000000</v>
      </c>
      <c r="M1357" s="2" t="n">
        <f aca="false">IF(Sensitivity!E1357&lt;class_series_c_ocp,class_series_c_ocp*(ad_pre_f_broad_based_fd+series_f_primary_raise_usd/class_series_c_ocp)/(ad_pre_f_broad_based_fd+series_f_primary_raise_usd/Sensitivity!E1357),class_series_c_ocp)</f>
        <v>25</v>
      </c>
      <c r="N1357" s="2" t="n">
        <f aca="false">class_series_c_original_shares*class_series_c_issue_pps/Sensitivity!M1357</f>
        <v>2400000</v>
      </c>
      <c r="O1357" s="8" t="n">
        <f aca="false">IF(Sensitivity!E1357&lt;class_series_d_ocp,class_series_d_ocp*(ad_pre_f_broad_based_fd+series_f_primary_raise_usd/class_series_d_ocp)/(ad_pre_f_broad_based_fd+series_f_primary_raise_usd/Sensitivity!E1357),class_series_d_ocp)</f>
        <v>57.4416348105408</v>
      </c>
      <c r="P1357" s="2" t="n">
        <f aca="false">class_series_d_original_shares*class_series_d_issue_pps/Sensitivity!O1357</f>
        <v>1740897.87537958</v>
      </c>
      <c r="Q1357" s="8" t="n">
        <f aca="false">IF(Sensitivity!E1357&lt;class_series_e_ocp,class_series_e_ocp*(ad_pre_f_broad_based_fd+series_f_primary_raise_usd/class_series_e_ocp)/(ad_pre_f_broad_based_fd+series_f_primary_raise_usd/Sensitivity!E1357),class_series_e_ocp)</f>
        <v>48.7090266519172</v>
      </c>
      <c r="R1357" s="2" t="n">
        <f aca="false">class_series_e_original_shares*class_series_e_issue_pps/Sensitivity!Q1357</f>
        <v>6158957.03396548</v>
      </c>
      <c r="S1357" s="2" t="n">
        <f aca="false">Sensitivity!H1357-class_seed_current_shares+Sensitivity!J1357-class_series_a_current_shares+Sensitivity!L1357-class_series_b_current_shares+Sensitivity!N1357-class_series_c_current_shares+Sensitivity!P1357-class_series_d_current_shares+Sensitivity!R1357-class_series_e_current_shares</f>
        <v>76560.9093450522</v>
      </c>
      <c r="T1357" s="5" t="n">
        <f aca="false">note_a_cap_usd/(pre_f_fd_total+Sensitivity!B1357+Sensitivity!S1357+Sensitivity!D1357)</f>
        <v>26.0857012801939</v>
      </c>
      <c r="U1357" s="5" t="n">
        <f aca="false">Sensitivity!E1357*(const_one-note_a_discount)</f>
        <v>25.1661874995858</v>
      </c>
      <c r="V1357" s="5" t="n">
        <f aca="false">MIN(Sensitivity!T1357,Sensitivity!U1357)</f>
        <v>25.1661874995858</v>
      </c>
      <c r="W1357" s="2" t="n">
        <f aca="false">note_a_principal_usd/Sensitivity!V1357</f>
        <v>198679.279492863</v>
      </c>
      <c r="X1357" s="5" t="n">
        <f aca="false">note_b_cap_usd/(pre_f_fd_total+Sensitivity!B1357+Sensitivity!S1357+Sensitivity!C1357)</f>
        <v>41.6431753052578</v>
      </c>
      <c r="Y1357" s="5" t="n">
        <f aca="false">Sensitivity!E1357*(const_one-note_b_discount)</f>
        <v>26.7390742183099</v>
      </c>
      <c r="Z1357" s="5" t="n">
        <f aca="false">MIN(Sensitivity!X1357,Sensitivity!Y1357)</f>
        <v>26.7390742183099</v>
      </c>
      <c r="AA1357" s="2" t="n">
        <f aca="false">note_b_principal_usd/Sensitivity!Z1357</f>
        <v>112195.357831264</v>
      </c>
      <c r="AB1357" s="2" t="n">
        <f aca="false">pre_f_fd_total+Sensitivity!B1357+Sensitivity!F1357+Sensitivity!W1357+Sensitivity!AA1357+Sensitivity!S1357</f>
        <v>39487517.7508646</v>
      </c>
      <c r="AC1357" s="2" t="n">
        <f aca="false">MAX(const_zero,sensitivity_esop_high*Sensitivity!AB1357-pre_f_option_pool_total)</f>
        <v>1528460.66262969</v>
      </c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</row>
    <row r="1358" customFormat="false" ht="15" hidden="true" customHeight="false" outlineLevel="0" collapsed="false">
      <c r="A1358" s="2" t="n">
        <f aca="false">Sensitivity!A1357+const_one</f>
        <v>36</v>
      </c>
      <c r="B1358" s="2" t="n">
        <f aca="false">Sensitivity!AC1357</f>
        <v>1528460.66262969</v>
      </c>
      <c r="C1358" s="2" t="n">
        <f aca="false">Sensitivity!W1357</f>
        <v>198679.279492863</v>
      </c>
      <c r="D1358" s="2" t="n">
        <f aca="false">Sensitivity!AA1357</f>
        <v>112195.357831264</v>
      </c>
      <c r="E1358" s="5" t="n">
        <f aca="false">sensitivity_pre_low_usd/(pre_f_fd_total+Sensitivity!B1358)</f>
        <v>31.4577343744822</v>
      </c>
      <c r="F1358" s="2" t="n">
        <f aca="false">series_f_primary_raise_usd/Sensitivity!E1358</f>
        <v>953660.541565742</v>
      </c>
      <c r="G1358" s="2" t="n">
        <f aca="false">IF(Sensitivity!E1358&lt;class_seed_ocp,class_seed_ocp*(ad_pre_f_broad_based_fd+series_f_primary_raise_usd/class_seed_ocp)/(ad_pre_f_broad_based_fd+series_f_primary_raise_usd/Sensitivity!E1358),class_seed_ocp)</f>
        <v>1</v>
      </c>
      <c r="H1358" s="2" t="n">
        <f aca="false">class_seed_original_shares*class_seed_issue_pps/Sensitivity!G1358</f>
        <v>5000000</v>
      </c>
      <c r="I1358" s="2" t="n">
        <f aca="false">IF(Sensitivity!E1358&lt;class_series_a_ocp,class_series_a_ocp*(ad_pre_f_broad_based_fd+series_f_primary_raise_usd/class_series_a_ocp)/(ad_pre_f_broad_based_fd+series_f_primary_raise_usd/Sensitivity!E1358),class_series_a_ocp)</f>
        <v>3</v>
      </c>
      <c r="J1358" s="2" t="n">
        <f aca="false">class_series_a_original_shares*class_series_a_issue_pps/Sensitivity!I1358</f>
        <v>5000000</v>
      </c>
      <c r="K1358" s="2" t="n">
        <f aca="false">IF(Sensitivity!E1358&lt;class_series_b_ocp,class_series_b_ocp*(ad_pre_f_broad_based_fd+series_f_primary_raise_usd/class_series_b_ocp)/(ad_pre_f_broad_based_fd+series_f_primary_raise_usd/Sensitivity!E1358),class_series_b_ocp)</f>
        <v>10</v>
      </c>
      <c r="L1358" s="2" t="n">
        <f aca="false">class_series_b_original_shares*class_series_b_issue_pps/Sensitivity!K1358</f>
        <v>3000000</v>
      </c>
      <c r="M1358" s="2" t="n">
        <f aca="false">IF(Sensitivity!E1358&lt;class_series_c_ocp,class_series_c_ocp*(ad_pre_f_broad_based_fd+series_f_primary_raise_usd/class_series_c_ocp)/(ad_pre_f_broad_based_fd+series_f_primary_raise_usd/Sensitivity!E1358),class_series_c_ocp)</f>
        <v>25</v>
      </c>
      <c r="N1358" s="2" t="n">
        <f aca="false">class_series_c_original_shares*class_series_c_issue_pps/Sensitivity!M1358</f>
        <v>2400000</v>
      </c>
      <c r="O1358" s="8" t="n">
        <f aca="false">IF(Sensitivity!E1358&lt;class_series_d_ocp,class_series_d_ocp*(ad_pre_f_broad_based_fd+series_f_primary_raise_usd/class_series_d_ocp)/(ad_pre_f_broad_based_fd+series_f_primary_raise_usd/Sensitivity!E1358),class_series_d_ocp)</f>
        <v>57.4416348105408</v>
      </c>
      <c r="P1358" s="2" t="n">
        <f aca="false">class_series_d_original_shares*class_series_d_issue_pps/Sensitivity!O1358</f>
        <v>1740897.87537958</v>
      </c>
      <c r="Q1358" s="8" t="n">
        <f aca="false">IF(Sensitivity!E1358&lt;class_series_e_ocp,class_series_e_ocp*(ad_pre_f_broad_based_fd+series_f_primary_raise_usd/class_series_e_ocp)/(ad_pre_f_broad_based_fd+series_f_primary_raise_usd/Sensitivity!E1358),class_series_e_ocp)</f>
        <v>48.7090266519172</v>
      </c>
      <c r="R1358" s="2" t="n">
        <f aca="false">class_series_e_original_shares*class_series_e_issue_pps/Sensitivity!Q1358</f>
        <v>6158957.03396548</v>
      </c>
      <c r="S1358" s="2" t="n">
        <f aca="false">Sensitivity!H1358-class_seed_current_shares+Sensitivity!J1358-class_series_a_current_shares+Sensitivity!L1358-class_series_b_current_shares+Sensitivity!N1358-class_series_c_current_shares+Sensitivity!P1358-class_series_d_current_shares+Sensitivity!R1358-class_series_e_current_shares</f>
        <v>76560.9093450522</v>
      </c>
      <c r="T1358" s="5" t="n">
        <f aca="false">note_a_cap_usd/(pre_f_fd_total+Sensitivity!B1358+Sensitivity!S1358+Sensitivity!D1358)</f>
        <v>26.0857012801939</v>
      </c>
      <c r="U1358" s="5" t="n">
        <f aca="false">Sensitivity!E1358*(const_one-note_a_discount)</f>
        <v>25.1661874995858</v>
      </c>
      <c r="V1358" s="5" t="n">
        <f aca="false">MIN(Sensitivity!T1358,Sensitivity!U1358)</f>
        <v>25.1661874995858</v>
      </c>
      <c r="W1358" s="2" t="n">
        <f aca="false">note_a_principal_usd/Sensitivity!V1358</f>
        <v>198679.279492863</v>
      </c>
      <c r="X1358" s="5" t="n">
        <f aca="false">note_b_cap_usd/(pre_f_fd_total+Sensitivity!B1358+Sensitivity!S1358+Sensitivity!C1358)</f>
        <v>41.6431753052578</v>
      </c>
      <c r="Y1358" s="5" t="n">
        <f aca="false">Sensitivity!E1358*(const_one-note_b_discount)</f>
        <v>26.7390742183099</v>
      </c>
      <c r="Z1358" s="5" t="n">
        <f aca="false">MIN(Sensitivity!X1358,Sensitivity!Y1358)</f>
        <v>26.7390742183099</v>
      </c>
      <c r="AA1358" s="2" t="n">
        <f aca="false">note_b_principal_usd/Sensitivity!Z1358</f>
        <v>112195.357831264</v>
      </c>
      <c r="AB1358" s="2" t="n">
        <f aca="false">pre_f_fd_total+Sensitivity!B1358+Sensitivity!F1358+Sensitivity!W1358+Sensitivity!AA1358+Sensitivity!S1358</f>
        <v>39487517.7508646</v>
      </c>
      <c r="AC1358" s="2" t="n">
        <f aca="false">MAX(const_zero,sensitivity_esop_high*Sensitivity!AB1358-pre_f_option_pool_total)</f>
        <v>1528460.66262969</v>
      </c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</row>
    <row r="1359" customFormat="false" ht="15" hidden="true" customHeight="false" outlineLevel="0" collapsed="false">
      <c r="A1359" s="2" t="n">
        <f aca="false">Sensitivity!A1358+const_one</f>
        <v>37</v>
      </c>
      <c r="B1359" s="2" t="n">
        <f aca="false">Sensitivity!AC1358</f>
        <v>1528460.66262969</v>
      </c>
      <c r="C1359" s="2" t="n">
        <f aca="false">Sensitivity!W1358</f>
        <v>198679.279492863</v>
      </c>
      <c r="D1359" s="2" t="n">
        <f aca="false">Sensitivity!AA1358</f>
        <v>112195.357831264</v>
      </c>
      <c r="E1359" s="5" t="n">
        <f aca="false">sensitivity_pre_low_usd/(pre_f_fd_total+Sensitivity!B1359)</f>
        <v>31.4577343744822</v>
      </c>
      <c r="F1359" s="2" t="n">
        <f aca="false">series_f_primary_raise_usd/Sensitivity!E1359</f>
        <v>953660.541565742</v>
      </c>
      <c r="G1359" s="2" t="n">
        <f aca="false">IF(Sensitivity!E1359&lt;class_seed_ocp,class_seed_ocp*(ad_pre_f_broad_based_fd+series_f_primary_raise_usd/class_seed_ocp)/(ad_pre_f_broad_based_fd+series_f_primary_raise_usd/Sensitivity!E1359),class_seed_ocp)</f>
        <v>1</v>
      </c>
      <c r="H1359" s="2" t="n">
        <f aca="false">class_seed_original_shares*class_seed_issue_pps/Sensitivity!G1359</f>
        <v>5000000</v>
      </c>
      <c r="I1359" s="2" t="n">
        <f aca="false">IF(Sensitivity!E1359&lt;class_series_a_ocp,class_series_a_ocp*(ad_pre_f_broad_based_fd+series_f_primary_raise_usd/class_series_a_ocp)/(ad_pre_f_broad_based_fd+series_f_primary_raise_usd/Sensitivity!E1359),class_series_a_ocp)</f>
        <v>3</v>
      </c>
      <c r="J1359" s="2" t="n">
        <f aca="false">class_series_a_original_shares*class_series_a_issue_pps/Sensitivity!I1359</f>
        <v>5000000</v>
      </c>
      <c r="K1359" s="2" t="n">
        <f aca="false">IF(Sensitivity!E1359&lt;class_series_b_ocp,class_series_b_ocp*(ad_pre_f_broad_based_fd+series_f_primary_raise_usd/class_series_b_ocp)/(ad_pre_f_broad_based_fd+series_f_primary_raise_usd/Sensitivity!E1359),class_series_b_ocp)</f>
        <v>10</v>
      </c>
      <c r="L1359" s="2" t="n">
        <f aca="false">class_series_b_original_shares*class_series_b_issue_pps/Sensitivity!K1359</f>
        <v>3000000</v>
      </c>
      <c r="M1359" s="2" t="n">
        <f aca="false">IF(Sensitivity!E1359&lt;class_series_c_ocp,class_series_c_ocp*(ad_pre_f_broad_based_fd+series_f_primary_raise_usd/class_series_c_ocp)/(ad_pre_f_broad_based_fd+series_f_primary_raise_usd/Sensitivity!E1359),class_series_c_ocp)</f>
        <v>25</v>
      </c>
      <c r="N1359" s="2" t="n">
        <f aca="false">class_series_c_original_shares*class_series_c_issue_pps/Sensitivity!M1359</f>
        <v>2400000</v>
      </c>
      <c r="O1359" s="8" t="n">
        <f aca="false">IF(Sensitivity!E1359&lt;class_series_d_ocp,class_series_d_ocp*(ad_pre_f_broad_based_fd+series_f_primary_raise_usd/class_series_d_ocp)/(ad_pre_f_broad_based_fd+series_f_primary_raise_usd/Sensitivity!E1359),class_series_d_ocp)</f>
        <v>57.4416348105408</v>
      </c>
      <c r="P1359" s="2" t="n">
        <f aca="false">class_series_d_original_shares*class_series_d_issue_pps/Sensitivity!O1359</f>
        <v>1740897.87537958</v>
      </c>
      <c r="Q1359" s="8" t="n">
        <f aca="false">IF(Sensitivity!E1359&lt;class_series_e_ocp,class_series_e_ocp*(ad_pre_f_broad_based_fd+series_f_primary_raise_usd/class_series_e_ocp)/(ad_pre_f_broad_based_fd+series_f_primary_raise_usd/Sensitivity!E1359),class_series_e_ocp)</f>
        <v>48.7090266519172</v>
      </c>
      <c r="R1359" s="2" t="n">
        <f aca="false">class_series_e_original_shares*class_series_e_issue_pps/Sensitivity!Q1359</f>
        <v>6158957.03396548</v>
      </c>
      <c r="S1359" s="2" t="n">
        <f aca="false">Sensitivity!H1359-class_seed_current_shares+Sensitivity!J1359-class_series_a_current_shares+Sensitivity!L1359-class_series_b_current_shares+Sensitivity!N1359-class_series_c_current_shares+Sensitivity!P1359-class_series_d_current_shares+Sensitivity!R1359-class_series_e_current_shares</f>
        <v>76560.9093450522</v>
      </c>
      <c r="T1359" s="5" t="n">
        <f aca="false">note_a_cap_usd/(pre_f_fd_total+Sensitivity!B1359+Sensitivity!S1359+Sensitivity!D1359)</f>
        <v>26.0857012801939</v>
      </c>
      <c r="U1359" s="5" t="n">
        <f aca="false">Sensitivity!E1359*(const_one-note_a_discount)</f>
        <v>25.1661874995858</v>
      </c>
      <c r="V1359" s="5" t="n">
        <f aca="false">MIN(Sensitivity!T1359,Sensitivity!U1359)</f>
        <v>25.1661874995858</v>
      </c>
      <c r="W1359" s="2" t="n">
        <f aca="false">note_a_principal_usd/Sensitivity!V1359</f>
        <v>198679.279492863</v>
      </c>
      <c r="X1359" s="5" t="n">
        <f aca="false">note_b_cap_usd/(pre_f_fd_total+Sensitivity!B1359+Sensitivity!S1359+Sensitivity!C1359)</f>
        <v>41.6431753052578</v>
      </c>
      <c r="Y1359" s="5" t="n">
        <f aca="false">Sensitivity!E1359*(const_one-note_b_discount)</f>
        <v>26.7390742183099</v>
      </c>
      <c r="Z1359" s="5" t="n">
        <f aca="false">MIN(Sensitivity!X1359,Sensitivity!Y1359)</f>
        <v>26.7390742183099</v>
      </c>
      <c r="AA1359" s="2" t="n">
        <f aca="false">note_b_principal_usd/Sensitivity!Z1359</f>
        <v>112195.357831264</v>
      </c>
      <c r="AB1359" s="2" t="n">
        <f aca="false">pre_f_fd_total+Sensitivity!B1359+Sensitivity!F1359+Sensitivity!W1359+Sensitivity!AA1359+Sensitivity!S1359</f>
        <v>39487517.7508646</v>
      </c>
      <c r="AC1359" s="2" t="n">
        <f aca="false">MAX(const_zero,sensitivity_esop_high*Sensitivity!AB1359-pre_f_option_pool_total)</f>
        <v>1528460.66262969</v>
      </c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</row>
    <row r="1360" customFormat="false" ht="15" hidden="true" customHeight="false" outlineLevel="0" collapsed="false">
      <c r="A1360" s="2" t="n">
        <f aca="false">Sensitivity!A1359+const_one</f>
        <v>38</v>
      </c>
      <c r="B1360" s="2" t="n">
        <f aca="false">Sensitivity!AC1359</f>
        <v>1528460.66262969</v>
      </c>
      <c r="C1360" s="2" t="n">
        <f aca="false">Sensitivity!W1359</f>
        <v>198679.279492863</v>
      </c>
      <c r="D1360" s="2" t="n">
        <f aca="false">Sensitivity!AA1359</f>
        <v>112195.357831264</v>
      </c>
      <c r="E1360" s="5" t="n">
        <f aca="false">sensitivity_pre_low_usd/(pre_f_fd_total+Sensitivity!B1360)</f>
        <v>31.4577343744822</v>
      </c>
      <c r="F1360" s="2" t="n">
        <f aca="false">series_f_primary_raise_usd/Sensitivity!E1360</f>
        <v>953660.541565742</v>
      </c>
      <c r="G1360" s="2" t="n">
        <f aca="false">IF(Sensitivity!E1360&lt;class_seed_ocp,class_seed_ocp*(ad_pre_f_broad_based_fd+series_f_primary_raise_usd/class_seed_ocp)/(ad_pre_f_broad_based_fd+series_f_primary_raise_usd/Sensitivity!E1360),class_seed_ocp)</f>
        <v>1</v>
      </c>
      <c r="H1360" s="2" t="n">
        <f aca="false">class_seed_original_shares*class_seed_issue_pps/Sensitivity!G1360</f>
        <v>5000000</v>
      </c>
      <c r="I1360" s="2" t="n">
        <f aca="false">IF(Sensitivity!E1360&lt;class_series_a_ocp,class_series_a_ocp*(ad_pre_f_broad_based_fd+series_f_primary_raise_usd/class_series_a_ocp)/(ad_pre_f_broad_based_fd+series_f_primary_raise_usd/Sensitivity!E1360),class_series_a_ocp)</f>
        <v>3</v>
      </c>
      <c r="J1360" s="2" t="n">
        <f aca="false">class_series_a_original_shares*class_series_a_issue_pps/Sensitivity!I1360</f>
        <v>5000000</v>
      </c>
      <c r="K1360" s="2" t="n">
        <f aca="false">IF(Sensitivity!E1360&lt;class_series_b_ocp,class_series_b_ocp*(ad_pre_f_broad_based_fd+series_f_primary_raise_usd/class_series_b_ocp)/(ad_pre_f_broad_based_fd+series_f_primary_raise_usd/Sensitivity!E1360),class_series_b_ocp)</f>
        <v>10</v>
      </c>
      <c r="L1360" s="2" t="n">
        <f aca="false">class_series_b_original_shares*class_series_b_issue_pps/Sensitivity!K1360</f>
        <v>3000000</v>
      </c>
      <c r="M1360" s="2" t="n">
        <f aca="false">IF(Sensitivity!E1360&lt;class_series_c_ocp,class_series_c_ocp*(ad_pre_f_broad_based_fd+series_f_primary_raise_usd/class_series_c_ocp)/(ad_pre_f_broad_based_fd+series_f_primary_raise_usd/Sensitivity!E1360),class_series_c_ocp)</f>
        <v>25</v>
      </c>
      <c r="N1360" s="2" t="n">
        <f aca="false">class_series_c_original_shares*class_series_c_issue_pps/Sensitivity!M1360</f>
        <v>2400000</v>
      </c>
      <c r="O1360" s="8" t="n">
        <f aca="false">IF(Sensitivity!E1360&lt;class_series_d_ocp,class_series_d_ocp*(ad_pre_f_broad_based_fd+series_f_primary_raise_usd/class_series_d_ocp)/(ad_pre_f_broad_based_fd+series_f_primary_raise_usd/Sensitivity!E1360),class_series_d_ocp)</f>
        <v>57.4416348105408</v>
      </c>
      <c r="P1360" s="2" t="n">
        <f aca="false">class_series_d_original_shares*class_series_d_issue_pps/Sensitivity!O1360</f>
        <v>1740897.87537958</v>
      </c>
      <c r="Q1360" s="8" t="n">
        <f aca="false">IF(Sensitivity!E1360&lt;class_series_e_ocp,class_series_e_ocp*(ad_pre_f_broad_based_fd+series_f_primary_raise_usd/class_series_e_ocp)/(ad_pre_f_broad_based_fd+series_f_primary_raise_usd/Sensitivity!E1360),class_series_e_ocp)</f>
        <v>48.7090266519172</v>
      </c>
      <c r="R1360" s="2" t="n">
        <f aca="false">class_series_e_original_shares*class_series_e_issue_pps/Sensitivity!Q1360</f>
        <v>6158957.03396548</v>
      </c>
      <c r="S1360" s="2" t="n">
        <f aca="false">Sensitivity!H1360-class_seed_current_shares+Sensitivity!J1360-class_series_a_current_shares+Sensitivity!L1360-class_series_b_current_shares+Sensitivity!N1360-class_series_c_current_shares+Sensitivity!P1360-class_series_d_current_shares+Sensitivity!R1360-class_series_e_current_shares</f>
        <v>76560.9093450522</v>
      </c>
      <c r="T1360" s="5" t="n">
        <f aca="false">note_a_cap_usd/(pre_f_fd_total+Sensitivity!B1360+Sensitivity!S1360+Sensitivity!D1360)</f>
        <v>26.0857012801939</v>
      </c>
      <c r="U1360" s="5" t="n">
        <f aca="false">Sensitivity!E1360*(const_one-note_a_discount)</f>
        <v>25.1661874995858</v>
      </c>
      <c r="V1360" s="5" t="n">
        <f aca="false">MIN(Sensitivity!T1360,Sensitivity!U1360)</f>
        <v>25.1661874995858</v>
      </c>
      <c r="W1360" s="2" t="n">
        <f aca="false">note_a_principal_usd/Sensitivity!V1360</f>
        <v>198679.279492863</v>
      </c>
      <c r="X1360" s="5" t="n">
        <f aca="false">note_b_cap_usd/(pre_f_fd_total+Sensitivity!B1360+Sensitivity!S1360+Sensitivity!C1360)</f>
        <v>41.6431753052578</v>
      </c>
      <c r="Y1360" s="5" t="n">
        <f aca="false">Sensitivity!E1360*(const_one-note_b_discount)</f>
        <v>26.7390742183099</v>
      </c>
      <c r="Z1360" s="5" t="n">
        <f aca="false">MIN(Sensitivity!X1360,Sensitivity!Y1360)</f>
        <v>26.7390742183099</v>
      </c>
      <c r="AA1360" s="2" t="n">
        <f aca="false">note_b_principal_usd/Sensitivity!Z1360</f>
        <v>112195.357831264</v>
      </c>
      <c r="AB1360" s="2" t="n">
        <f aca="false">pre_f_fd_total+Sensitivity!B1360+Sensitivity!F1360+Sensitivity!W1360+Sensitivity!AA1360+Sensitivity!S1360</f>
        <v>39487517.7508646</v>
      </c>
      <c r="AC1360" s="2" t="n">
        <f aca="false">MAX(const_zero,sensitivity_esop_high*Sensitivity!AB1360-pre_f_option_pool_total)</f>
        <v>1528460.66262969</v>
      </c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</row>
    <row r="1361" customFormat="false" ht="15" hidden="true" customHeight="false" outlineLevel="0" collapsed="false">
      <c r="A1361" s="2" t="n">
        <f aca="false">Sensitivity!A1360+const_one</f>
        <v>39</v>
      </c>
      <c r="B1361" s="2" t="n">
        <f aca="false">Sensitivity!AC1360</f>
        <v>1528460.66262969</v>
      </c>
      <c r="C1361" s="2" t="n">
        <f aca="false">Sensitivity!W1360</f>
        <v>198679.279492863</v>
      </c>
      <c r="D1361" s="2" t="n">
        <f aca="false">Sensitivity!AA1360</f>
        <v>112195.357831264</v>
      </c>
      <c r="E1361" s="5" t="n">
        <f aca="false">sensitivity_pre_low_usd/(pre_f_fd_total+Sensitivity!B1361)</f>
        <v>31.4577343744822</v>
      </c>
      <c r="F1361" s="2" t="n">
        <f aca="false">series_f_primary_raise_usd/Sensitivity!E1361</f>
        <v>953660.541565742</v>
      </c>
      <c r="G1361" s="2" t="n">
        <f aca="false">IF(Sensitivity!E1361&lt;class_seed_ocp,class_seed_ocp*(ad_pre_f_broad_based_fd+series_f_primary_raise_usd/class_seed_ocp)/(ad_pre_f_broad_based_fd+series_f_primary_raise_usd/Sensitivity!E1361),class_seed_ocp)</f>
        <v>1</v>
      </c>
      <c r="H1361" s="2" t="n">
        <f aca="false">class_seed_original_shares*class_seed_issue_pps/Sensitivity!G1361</f>
        <v>5000000</v>
      </c>
      <c r="I1361" s="2" t="n">
        <f aca="false">IF(Sensitivity!E1361&lt;class_series_a_ocp,class_series_a_ocp*(ad_pre_f_broad_based_fd+series_f_primary_raise_usd/class_series_a_ocp)/(ad_pre_f_broad_based_fd+series_f_primary_raise_usd/Sensitivity!E1361),class_series_a_ocp)</f>
        <v>3</v>
      </c>
      <c r="J1361" s="2" t="n">
        <f aca="false">class_series_a_original_shares*class_series_a_issue_pps/Sensitivity!I1361</f>
        <v>5000000</v>
      </c>
      <c r="K1361" s="2" t="n">
        <f aca="false">IF(Sensitivity!E1361&lt;class_series_b_ocp,class_series_b_ocp*(ad_pre_f_broad_based_fd+series_f_primary_raise_usd/class_series_b_ocp)/(ad_pre_f_broad_based_fd+series_f_primary_raise_usd/Sensitivity!E1361),class_series_b_ocp)</f>
        <v>10</v>
      </c>
      <c r="L1361" s="2" t="n">
        <f aca="false">class_series_b_original_shares*class_series_b_issue_pps/Sensitivity!K1361</f>
        <v>3000000</v>
      </c>
      <c r="M1361" s="2" t="n">
        <f aca="false">IF(Sensitivity!E1361&lt;class_series_c_ocp,class_series_c_ocp*(ad_pre_f_broad_based_fd+series_f_primary_raise_usd/class_series_c_ocp)/(ad_pre_f_broad_based_fd+series_f_primary_raise_usd/Sensitivity!E1361),class_series_c_ocp)</f>
        <v>25</v>
      </c>
      <c r="N1361" s="2" t="n">
        <f aca="false">class_series_c_original_shares*class_series_c_issue_pps/Sensitivity!M1361</f>
        <v>2400000</v>
      </c>
      <c r="O1361" s="8" t="n">
        <f aca="false">IF(Sensitivity!E1361&lt;class_series_d_ocp,class_series_d_ocp*(ad_pre_f_broad_based_fd+series_f_primary_raise_usd/class_series_d_ocp)/(ad_pre_f_broad_based_fd+series_f_primary_raise_usd/Sensitivity!E1361),class_series_d_ocp)</f>
        <v>57.4416348105408</v>
      </c>
      <c r="P1361" s="2" t="n">
        <f aca="false">class_series_d_original_shares*class_series_d_issue_pps/Sensitivity!O1361</f>
        <v>1740897.87537958</v>
      </c>
      <c r="Q1361" s="8" t="n">
        <f aca="false">IF(Sensitivity!E1361&lt;class_series_e_ocp,class_series_e_ocp*(ad_pre_f_broad_based_fd+series_f_primary_raise_usd/class_series_e_ocp)/(ad_pre_f_broad_based_fd+series_f_primary_raise_usd/Sensitivity!E1361),class_series_e_ocp)</f>
        <v>48.7090266519172</v>
      </c>
      <c r="R1361" s="2" t="n">
        <f aca="false">class_series_e_original_shares*class_series_e_issue_pps/Sensitivity!Q1361</f>
        <v>6158957.03396548</v>
      </c>
      <c r="S1361" s="2" t="n">
        <f aca="false">Sensitivity!H1361-class_seed_current_shares+Sensitivity!J1361-class_series_a_current_shares+Sensitivity!L1361-class_series_b_current_shares+Sensitivity!N1361-class_series_c_current_shares+Sensitivity!P1361-class_series_d_current_shares+Sensitivity!R1361-class_series_e_current_shares</f>
        <v>76560.9093450522</v>
      </c>
      <c r="T1361" s="5" t="n">
        <f aca="false">note_a_cap_usd/(pre_f_fd_total+Sensitivity!B1361+Sensitivity!S1361+Sensitivity!D1361)</f>
        <v>26.0857012801939</v>
      </c>
      <c r="U1361" s="5" t="n">
        <f aca="false">Sensitivity!E1361*(const_one-note_a_discount)</f>
        <v>25.1661874995858</v>
      </c>
      <c r="V1361" s="5" t="n">
        <f aca="false">MIN(Sensitivity!T1361,Sensitivity!U1361)</f>
        <v>25.1661874995858</v>
      </c>
      <c r="W1361" s="2" t="n">
        <f aca="false">note_a_principal_usd/Sensitivity!V1361</f>
        <v>198679.279492863</v>
      </c>
      <c r="X1361" s="5" t="n">
        <f aca="false">note_b_cap_usd/(pre_f_fd_total+Sensitivity!B1361+Sensitivity!S1361+Sensitivity!C1361)</f>
        <v>41.6431753052578</v>
      </c>
      <c r="Y1361" s="5" t="n">
        <f aca="false">Sensitivity!E1361*(const_one-note_b_discount)</f>
        <v>26.7390742183099</v>
      </c>
      <c r="Z1361" s="5" t="n">
        <f aca="false">MIN(Sensitivity!X1361,Sensitivity!Y1361)</f>
        <v>26.7390742183099</v>
      </c>
      <c r="AA1361" s="2" t="n">
        <f aca="false">note_b_principal_usd/Sensitivity!Z1361</f>
        <v>112195.357831264</v>
      </c>
      <c r="AB1361" s="2" t="n">
        <f aca="false">pre_f_fd_total+Sensitivity!B1361+Sensitivity!F1361+Sensitivity!W1361+Sensitivity!AA1361+Sensitivity!S1361</f>
        <v>39487517.7508646</v>
      </c>
      <c r="AC1361" s="2" t="n">
        <f aca="false">MAX(const_zero,sensitivity_esop_high*Sensitivity!AB1361-pre_f_option_pool_total)</f>
        <v>1528460.66262969</v>
      </c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</row>
    <row r="1362" customFormat="false" ht="15" hidden="true" customHeight="false" outlineLevel="0" collapsed="false">
      <c r="A1362" s="2" t="n">
        <f aca="false">Sensitivity!A1361+const_one</f>
        <v>40</v>
      </c>
      <c r="B1362" s="2" t="n">
        <f aca="false">Sensitivity!AC1361</f>
        <v>1528460.66262969</v>
      </c>
      <c r="C1362" s="2" t="n">
        <f aca="false">Sensitivity!W1361</f>
        <v>198679.279492863</v>
      </c>
      <c r="D1362" s="2" t="n">
        <f aca="false">Sensitivity!AA1361</f>
        <v>112195.357831264</v>
      </c>
      <c r="E1362" s="5" t="n">
        <f aca="false">sensitivity_pre_low_usd/(pre_f_fd_total+Sensitivity!B1362)</f>
        <v>31.4577343744822</v>
      </c>
      <c r="F1362" s="2" t="n">
        <f aca="false">series_f_primary_raise_usd/Sensitivity!E1362</f>
        <v>953660.541565742</v>
      </c>
      <c r="G1362" s="2" t="n">
        <f aca="false">IF(Sensitivity!E1362&lt;class_seed_ocp,class_seed_ocp*(ad_pre_f_broad_based_fd+series_f_primary_raise_usd/class_seed_ocp)/(ad_pre_f_broad_based_fd+series_f_primary_raise_usd/Sensitivity!E1362),class_seed_ocp)</f>
        <v>1</v>
      </c>
      <c r="H1362" s="2" t="n">
        <f aca="false">class_seed_original_shares*class_seed_issue_pps/Sensitivity!G1362</f>
        <v>5000000</v>
      </c>
      <c r="I1362" s="2" t="n">
        <f aca="false">IF(Sensitivity!E1362&lt;class_series_a_ocp,class_series_a_ocp*(ad_pre_f_broad_based_fd+series_f_primary_raise_usd/class_series_a_ocp)/(ad_pre_f_broad_based_fd+series_f_primary_raise_usd/Sensitivity!E1362),class_series_a_ocp)</f>
        <v>3</v>
      </c>
      <c r="J1362" s="2" t="n">
        <f aca="false">class_series_a_original_shares*class_series_a_issue_pps/Sensitivity!I1362</f>
        <v>5000000</v>
      </c>
      <c r="K1362" s="2" t="n">
        <f aca="false">IF(Sensitivity!E1362&lt;class_series_b_ocp,class_series_b_ocp*(ad_pre_f_broad_based_fd+series_f_primary_raise_usd/class_series_b_ocp)/(ad_pre_f_broad_based_fd+series_f_primary_raise_usd/Sensitivity!E1362),class_series_b_ocp)</f>
        <v>10</v>
      </c>
      <c r="L1362" s="2" t="n">
        <f aca="false">class_series_b_original_shares*class_series_b_issue_pps/Sensitivity!K1362</f>
        <v>3000000</v>
      </c>
      <c r="M1362" s="2" t="n">
        <f aca="false">IF(Sensitivity!E1362&lt;class_series_c_ocp,class_series_c_ocp*(ad_pre_f_broad_based_fd+series_f_primary_raise_usd/class_series_c_ocp)/(ad_pre_f_broad_based_fd+series_f_primary_raise_usd/Sensitivity!E1362),class_series_c_ocp)</f>
        <v>25</v>
      </c>
      <c r="N1362" s="2" t="n">
        <f aca="false">class_series_c_original_shares*class_series_c_issue_pps/Sensitivity!M1362</f>
        <v>2400000</v>
      </c>
      <c r="O1362" s="8" t="n">
        <f aca="false">IF(Sensitivity!E1362&lt;class_series_d_ocp,class_series_d_ocp*(ad_pre_f_broad_based_fd+series_f_primary_raise_usd/class_series_d_ocp)/(ad_pre_f_broad_based_fd+series_f_primary_raise_usd/Sensitivity!E1362),class_series_d_ocp)</f>
        <v>57.4416348105408</v>
      </c>
      <c r="P1362" s="2" t="n">
        <f aca="false">class_series_d_original_shares*class_series_d_issue_pps/Sensitivity!O1362</f>
        <v>1740897.87537958</v>
      </c>
      <c r="Q1362" s="8" t="n">
        <f aca="false">IF(Sensitivity!E1362&lt;class_series_e_ocp,class_series_e_ocp*(ad_pre_f_broad_based_fd+series_f_primary_raise_usd/class_series_e_ocp)/(ad_pre_f_broad_based_fd+series_f_primary_raise_usd/Sensitivity!E1362),class_series_e_ocp)</f>
        <v>48.7090266519172</v>
      </c>
      <c r="R1362" s="2" t="n">
        <f aca="false">class_series_e_original_shares*class_series_e_issue_pps/Sensitivity!Q1362</f>
        <v>6158957.03396548</v>
      </c>
      <c r="S1362" s="2" t="n">
        <f aca="false">Sensitivity!H1362-class_seed_current_shares+Sensitivity!J1362-class_series_a_current_shares+Sensitivity!L1362-class_series_b_current_shares+Sensitivity!N1362-class_series_c_current_shares+Sensitivity!P1362-class_series_d_current_shares+Sensitivity!R1362-class_series_e_current_shares</f>
        <v>76560.9093450522</v>
      </c>
      <c r="T1362" s="5" t="n">
        <f aca="false">note_a_cap_usd/(pre_f_fd_total+Sensitivity!B1362+Sensitivity!S1362+Sensitivity!D1362)</f>
        <v>26.0857012801939</v>
      </c>
      <c r="U1362" s="5" t="n">
        <f aca="false">Sensitivity!E1362*(const_one-note_a_discount)</f>
        <v>25.1661874995858</v>
      </c>
      <c r="V1362" s="5" t="n">
        <f aca="false">MIN(Sensitivity!T1362,Sensitivity!U1362)</f>
        <v>25.1661874995858</v>
      </c>
      <c r="W1362" s="2" t="n">
        <f aca="false">note_a_principal_usd/Sensitivity!V1362</f>
        <v>198679.279492863</v>
      </c>
      <c r="X1362" s="5" t="n">
        <f aca="false">note_b_cap_usd/(pre_f_fd_total+Sensitivity!B1362+Sensitivity!S1362+Sensitivity!C1362)</f>
        <v>41.6431753052578</v>
      </c>
      <c r="Y1362" s="5" t="n">
        <f aca="false">Sensitivity!E1362*(const_one-note_b_discount)</f>
        <v>26.7390742183099</v>
      </c>
      <c r="Z1362" s="5" t="n">
        <f aca="false">MIN(Sensitivity!X1362,Sensitivity!Y1362)</f>
        <v>26.7390742183099</v>
      </c>
      <c r="AA1362" s="2" t="n">
        <f aca="false">note_b_principal_usd/Sensitivity!Z1362</f>
        <v>112195.357831264</v>
      </c>
      <c r="AB1362" s="2" t="n">
        <f aca="false">pre_f_fd_total+Sensitivity!B1362+Sensitivity!F1362+Sensitivity!W1362+Sensitivity!AA1362+Sensitivity!S1362</f>
        <v>39487517.7508646</v>
      </c>
      <c r="AC1362" s="2" t="n">
        <f aca="false">MAX(const_zero,sensitivity_esop_high*Sensitivity!AB1362-pre_f_option_pool_total)</f>
        <v>1528460.66262969</v>
      </c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</row>
    <row r="1363" customFormat="false" ht="15" hidden="true" customHeight="false" outlineLevel="0" collapsed="false">
      <c r="A1363" s="2" t="n">
        <f aca="false">Sensitivity!A1362+const_one</f>
        <v>41</v>
      </c>
      <c r="B1363" s="2" t="n">
        <f aca="false">Sensitivity!AC1362</f>
        <v>1528460.66262969</v>
      </c>
      <c r="C1363" s="2" t="n">
        <f aca="false">Sensitivity!W1362</f>
        <v>198679.279492863</v>
      </c>
      <c r="D1363" s="2" t="n">
        <f aca="false">Sensitivity!AA1362</f>
        <v>112195.357831264</v>
      </c>
      <c r="E1363" s="5" t="n">
        <f aca="false">sensitivity_pre_low_usd/(pre_f_fd_total+Sensitivity!B1363)</f>
        <v>31.4577343744822</v>
      </c>
      <c r="F1363" s="2" t="n">
        <f aca="false">series_f_primary_raise_usd/Sensitivity!E1363</f>
        <v>953660.541565742</v>
      </c>
      <c r="G1363" s="2" t="n">
        <f aca="false">IF(Sensitivity!E1363&lt;class_seed_ocp,class_seed_ocp*(ad_pre_f_broad_based_fd+series_f_primary_raise_usd/class_seed_ocp)/(ad_pre_f_broad_based_fd+series_f_primary_raise_usd/Sensitivity!E1363),class_seed_ocp)</f>
        <v>1</v>
      </c>
      <c r="H1363" s="2" t="n">
        <f aca="false">class_seed_original_shares*class_seed_issue_pps/Sensitivity!G1363</f>
        <v>5000000</v>
      </c>
      <c r="I1363" s="2" t="n">
        <f aca="false">IF(Sensitivity!E1363&lt;class_series_a_ocp,class_series_a_ocp*(ad_pre_f_broad_based_fd+series_f_primary_raise_usd/class_series_a_ocp)/(ad_pre_f_broad_based_fd+series_f_primary_raise_usd/Sensitivity!E1363),class_series_a_ocp)</f>
        <v>3</v>
      </c>
      <c r="J1363" s="2" t="n">
        <f aca="false">class_series_a_original_shares*class_series_a_issue_pps/Sensitivity!I1363</f>
        <v>5000000</v>
      </c>
      <c r="K1363" s="2" t="n">
        <f aca="false">IF(Sensitivity!E1363&lt;class_series_b_ocp,class_series_b_ocp*(ad_pre_f_broad_based_fd+series_f_primary_raise_usd/class_series_b_ocp)/(ad_pre_f_broad_based_fd+series_f_primary_raise_usd/Sensitivity!E1363),class_series_b_ocp)</f>
        <v>10</v>
      </c>
      <c r="L1363" s="2" t="n">
        <f aca="false">class_series_b_original_shares*class_series_b_issue_pps/Sensitivity!K1363</f>
        <v>3000000</v>
      </c>
      <c r="M1363" s="2" t="n">
        <f aca="false">IF(Sensitivity!E1363&lt;class_series_c_ocp,class_series_c_ocp*(ad_pre_f_broad_based_fd+series_f_primary_raise_usd/class_series_c_ocp)/(ad_pre_f_broad_based_fd+series_f_primary_raise_usd/Sensitivity!E1363),class_series_c_ocp)</f>
        <v>25</v>
      </c>
      <c r="N1363" s="2" t="n">
        <f aca="false">class_series_c_original_shares*class_series_c_issue_pps/Sensitivity!M1363</f>
        <v>2400000</v>
      </c>
      <c r="O1363" s="8" t="n">
        <f aca="false">IF(Sensitivity!E1363&lt;class_series_d_ocp,class_series_d_ocp*(ad_pre_f_broad_based_fd+series_f_primary_raise_usd/class_series_d_ocp)/(ad_pre_f_broad_based_fd+series_f_primary_raise_usd/Sensitivity!E1363),class_series_d_ocp)</f>
        <v>57.4416348105408</v>
      </c>
      <c r="P1363" s="2" t="n">
        <f aca="false">class_series_d_original_shares*class_series_d_issue_pps/Sensitivity!O1363</f>
        <v>1740897.87537958</v>
      </c>
      <c r="Q1363" s="8" t="n">
        <f aca="false">IF(Sensitivity!E1363&lt;class_series_e_ocp,class_series_e_ocp*(ad_pre_f_broad_based_fd+series_f_primary_raise_usd/class_series_e_ocp)/(ad_pre_f_broad_based_fd+series_f_primary_raise_usd/Sensitivity!E1363),class_series_e_ocp)</f>
        <v>48.7090266519172</v>
      </c>
      <c r="R1363" s="2" t="n">
        <f aca="false">class_series_e_original_shares*class_series_e_issue_pps/Sensitivity!Q1363</f>
        <v>6158957.03396548</v>
      </c>
      <c r="S1363" s="2" t="n">
        <f aca="false">Sensitivity!H1363-class_seed_current_shares+Sensitivity!J1363-class_series_a_current_shares+Sensitivity!L1363-class_series_b_current_shares+Sensitivity!N1363-class_series_c_current_shares+Sensitivity!P1363-class_series_d_current_shares+Sensitivity!R1363-class_series_e_current_shares</f>
        <v>76560.9093450522</v>
      </c>
      <c r="T1363" s="5" t="n">
        <f aca="false">note_a_cap_usd/(pre_f_fd_total+Sensitivity!B1363+Sensitivity!S1363+Sensitivity!D1363)</f>
        <v>26.0857012801939</v>
      </c>
      <c r="U1363" s="5" t="n">
        <f aca="false">Sensitivity!E1363*(const_one-note_a_discount)</f>
        <v>25.1661874995858</v>
      </c>
      <c r="V1363" s="5" t="n">
        <f aca="false">MIN(Sensitivity!T1363,Sensitivity!U1363)</f>
        <v>25.1661874995858</v>
      </c>
      <c r="W1363" s="2" t="n">
        <f aca="false">note_a_principal_usd/Sensitivity!V1363</f>
        <v>198679.279492863</v>
      </c>
      <c r="X1363" s="5" t="n">
        <f aca="false">note_b_cap_usd/(pre_f_fd_total+Sensitivity!B1363+Sensitivity!S1363+Sensitivity!C1363)</f>
        <v>41.6431753052578</v>
      </c>
      <c r="Y1363" s="5" t="n">
        <f aca="false">Sensitivity!E1363*(const_one-note_b_discount)</f>
        <v>26.7390742183099</v>
      </c>
      <c r="Z1363" s="5" t="n">
        <f aca="false">MIN(Sensitivity!X1363,Sensitivity!Y1363)</f>
        <v>26.7390742183099</v>
      </c>
      <c r="AA1363" s="2" t="n">
        <f aca="false">note_b_principal_usd/Sensitivity!Z1363</f>
        <v>112195.357831264</v>
      </c>
      <c r="AB1363" s="2" t="n">
        <f aca="false">pre_f_fd_total+Sensitivity!B1363+Sensitivity!F1363+Sensitivity!W1363+Sensitivity!AA1363+Sensitivity!S1363</f>
        <v>39487517.7508646</v>
      </c>
      <c r="AC1363" s="2" t="n">
        <f aca="false">MAX(const_zero,sensitivity_esop_high*Sensitivity!AB1363-pre_f_option_pool_total)</f>
        <v>1528460.66262969</v>
      </c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</row>
    <row r="1364" customFormat="false" ht="15" hidden="true" customHeight="false" outlineLevel="0" collapsed="false">
      <c r="A1364" s="2" t="n">
        <f aca="false">Sensitivity!A1363+const_one</f>
        <v>42</v>
      </c>
      <c r="B1364" s="2" t="n">
        <f aca="false">Sensitivity!AC1363</f>
        <v>1528460.66262969</v>
      </c>
      <c r="C1364" s="2" t="n">
        <f aca="false">Sensitivity!W1363</f>
        <v>198679.279492863</v>
      </c>
      <c r="D1364" s="2" t="n">
        <f aca="false">Sensitivity!AA1363</f>
        <v>112195.357831264</v>
      </c>
      <c r="E1364" s="5" t="n">
        <f aca="false">sensitivity_pre_low_usd/(pre_f_fd_total+Sensitivity!B1364)</f>
        <v>31.4577343744822</v>
      </c>
      <c r="F1364" s="2" t="n">
        <f aca="false">series_f_primary_raise_usd/Sensitivity!E1364</f>
        <v>953660.541565742</v>
      </c>
      <c r="G1364" s="2" t="n">
        <f aca="false">IF(Sensitivity!E1364&lt;class_seed_ocp,class_seed_ocp*(ad_pre_f_broad_based_fd+series_f_primary_raise_usd/class_seed_ocp)/(ad_pre_f_broad_based_fd+series_f_primary_raise_usd/Sensitivity!E1364),class_seed_ocp)</f>
        <v>1</v>
      </c>
      <c r="H1364" s="2" t="n">
        <f aca="false">class_seed_original_shares*class_seed_issue_pps/Sensitivity!G1364</f>
        <v>5000000</v>
      </c>
      <c r="I1364" s="2" t="n">
        <f aca="false">IF(Sensitivity!E1364&lt;class_series_a_ocp,class_series_a_ocp*(ad_pre_f_broad_based_fd+series_f_primary_raise_usd/class_series_a_ocp)/(ad_pre_f_broad_based_fd+series_f_primary_raise_usd/Sensitivity!E1364),class_series_a_ocp)</f>
        <v>3</v>
      </c>
      <c r="J1364" s="2" t="n">
        <f aca="false">class_series_a_original_shares*class_series_a_issue_pps/Sensitivity!I1364</f>
        <v>5000000</v>
      </c>
      <c r="K1364" s="2" t="n">
        <f aca="false">IF(Sensitivity!E1364&lt;class_series_b_ocp,class_series_b_ocp*(ad_pre_f_broad_based_fd+series_f_primary_raise_usd/class_series_b_ocp)/(ad_pre_f_broad_based_fd+series_f_primary_raise_usd/Sensitivity!E1364),class_series_b_ocp)</f>
        <v>10</v>
      </c>
      <c r="L1364" s="2" t="n">
        <f aca="false">class_series_b_original_shares*class_series_b_issue_pps/Sensitivity!K1364</f>
        <v>3000000</v>
      </c>
      <c r="M1364" s="2" t="n">
        <f aca="false">IF(Sensitivity!E1364&lt;class_series_c_ocp,class_series_c_ocp*(ad_pre_f_broad_based_fd+series_f_primary_raise_usd/class_series_c_ocp)/(ad_pre_f_broad_based_fd+series_f_primary_raise_usd/Sensitivity!E1364),class_series_c_ocp)</f>
        <v>25</v>
      </c>
      <c r="N1364" s="2" t="n">
        <f aca="false">class_series_c_original_shares*class_series_c_issue_pps/Sensitivity!M1364</f>
        <v>2400000</v>
      </c>
      <c r="O1364" s="8" t="n">
        <f aca="false">IF(Sensitivity!E1364&lt;class_series_d_ocp,class_series_d_ocp*(ad_pre_f_broad_based_fd+series_f_primary_raise_usd/class_series_d_ocp)/(ad_pre_f_broad_based_fd+series_f_primary_raise_usd/Sensitivity!E1364),class_series_d_ocp)</f>
        <v>57.4416348105408</v>
      </c>
      <c r="P1364" s="2" t="n">
        <f aca="false">class_series_d_original_shares*class_series_d_issue_pps/Sensitivity!O1364</f>
        <v>1740897.87537958</v>
      </c>
      <c r="Q1364" s="8" t="n">
        <f aca="false">IF(Sensitivity!E1364&lt;class_series_e_ocp,class_series_e_ocp*(ad_pre_f_broad_based_fd+series_f_primary_raise_usd/class_series_e_ocp)/(ad_pre_f_broad_based_fd+series_f_primary_raise_usd/Sensitivity!E1364),class_series_e_ocp)</f>
        <v>48.7090266519172</v>
      </c>
      <c r="R1364" s="2" t="n">
        <f aca="false">class_series_e_original_shares*class_series_e_issue_pps/Sensitivity!Q1364</f>
        <v>6158957.03396548</v>
      </c>
      <c r="S1364" s="2" t="n">
        <f aca="false">Sensitivity!H1364-class_seed_current_shares+Sensitivity!J1364-class_series_a_current_shares+Sensitivity!L1364-class_series_b_current_shares+Sensitivity!N1364-class_series_c_current_shares+Sensitivity!P1364-class_series_d_current_shares+Sensitivity!R1364-class_series_e_current_shares</f>
        <v>76560.9093450522</v>
      </c>
      <c r="T1364" s="5" t="n">
        <f aca="false">note_a_cap_usd/(pre_f_fd_total+Sensitivity!B1364+Sensitivity!S1364+Sensitivity!D1364)</f>
        <v>26.0857012801939</v>
      </c>
      <c r="U1364" s="5" t="n">
        <f aca="false">Sensitivity!E1364*(const_one-note_a_discount)</f>
        <v>25.1661874995858</v>
      </c>
      <c r="V1364" s="5" t="n">
        <f aca="false">MIN(Sensitivity!T1364,Sensitivity!U1364)</f>
        <v>25.1661874995858</v>
      </c>
      <c r="W1364" s="2" t="n">
        <f aca="false">note_a_principal_usd/Sensitivity!V1364</f>
        <v>198679.279492863</v>
      </c>
      <c r="X1364" s="5" t="n">
        <f aca="false">note_b_cap_usd/(pre_f_fd_total+Sensitivity!B1364+Sensitivity!S1364+Sensitivity!C1364)</f>
        <v>41.6431753052578</v>
      </c>
      <c r="Y1364" s="5" t="n">
        <f aca="false">Sensitivity!E1364*(const_one-note_b_discount)</f>
        <v>26.7390742183099</v>
      </c>
      <c r="Z1364" s="5" t="n">
        <f aca="false">MIN(Sensitivity!X1364,Sensitivity!Y1364)</f>
        <v>26.7390742183099</v>
      </c>
      <c r="AA1364" s="2" t="n">
        <f aca="false">note_b_principal_usd/Sensitivity!Z1364</f>
        <v>112195.357831264</v>
      </c>
      <c r="AB1364" s="2" t="n">
        <f aca="false">pre_f_fd_total+Sensitivity!B1364+Sensitivity!F1364+Sensitivity!W1364+Sensitivity!AA1364+Sensitivity!S1364</f>
        <v>39487517.7508646</v>
      </c>
      <c r="AC1364" s="2" t="n">
        <f aca="false">MAX(const_zero,sensitivity_esop_high*Sensitivity!AB1364-pre_f_option_pool_total)</f>
        <v>1528460.66262969</v>
      </c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</row>
    <row r="1365" customFormat="false" ht="15" hidden="true" customHeight="false" outlineLevel="0" collapsed="false">
      <c r="A1365" s="2" t="n">
        <f aca="false">Sensitivity!A1364+const_one</f>
        <v>43</v>
      </c>
      <c r="B1365" s="2" t="n">
        <f aca="false">Sensitivity!AC1364</f>
        <v>1528460.66262969</v>
      </c>
      <c r="C1365" s="2" t="n">
        <f aca="false">Sensitivity!W1364</f>
        <v>198679.279492863</v>
      </c>
      <c r="D1365" s="2" t="n">
        <f aca="false">Sensitivity!AA1364</f>
        <v>112195.357831264</v>
      </c>
      <c r="E1365" s="5" t="n">
        <f aca="false">sensitivity_pre_low_usd/(pre_f_fd_total+Sensitivity!B1365)</f>
        <v>31.4577343744822</v>
      </c>
      <c r="F1365" s="2" t="n">
        <f aca="false">series_f_primary_raise_usd/Sensitivity!E1365</f>
        <v>953660.541565742</v>
      </c>
      <c r="G1365" s="2" t="n">
        <f aca="false">IF(Sensitivity!E1365&lt;class_seed_ocp,class_seed_ocp*(ad_pre_f_broad_based_fd+series_f_primary_raise_usd/class_seed_ocp)/(ad_pre_f_broad_based_fd+series_f_primary_raise_usd/Sensitivity!E1365),class_seed_ocp)</f>
        <v>1</v>
      </c>
      <c r="H1365" s="2" t="n">
        <f aca="false">class_seed_original_shares*class_seed_issue_pps/Sensitivity!G1365</f>
        <v>5000000</v>
      </c>
      <c r="I1365" s="2" t="n">
        <f aca="false">IF(Sensitivity!E1365&lt;class_series_a_ocp,class_series_a_ocp*(ad_pre_f_broad_based_fd+series_f_primary_raise_usd/class_series_a_ocp)/(ad_pre_f_broad_based_fd+series_f_primary_raise_usd/Sensitivity!E1365),class_series_a_ocp)</f>
        <v>3</v>
      </c>
      <c r="J1365" s="2" t="n">
        <f aca="false">class_series_a_original_shares*class_series_a_issue_pps/Sensitivity!I1365</f>
        <v>5000000</v>
      </c>
      <c r="K1365" s="2" t="n">
        <f aca="false">IF(Sensitivity!E1365&lt;class_series_b_ocp,class_series_b_ocp*(ad_pre_f_broad_based_fd+series_f_primary_raise_usd/class_series_b_ocp)/(ad_pre_f_broad_based_fd+series_f_primary_raise_usd/Sensitivity!E1365),class_series_b_ocp)</f>
        <v>10</v>
      </c>
      <c r="L1365" s="2" t="n">
        <f aca="false">class_series_b_original_shares*class_series_b_issue_pps/Sensitivity!K1365</f>
        <v>3000000</v>
      </c>
      <c r="M1365" s="2" t="n">
        <f aca="false">IF(Sensitivity!E1365&lt;class_series_c_ocp,class_series_c_ocp*(ad_pre_f_broad_based_fd+series_f_primary_raise_usd/class_series_c_ocp)/(ad_pre_f_broad_based_fd+series_f_primary_raise_usd/Sensitivity!E1365),class_series_c_ocp)</f>
        <v>25</v>
      </c>
      <c r="N1365" s="2" t="n">
        <f aca="false">class_series_c_original_shares*class_series_c_issue_pps/Sensitivity!M1365</f>
        <v>2400000</v>
      </c>
      <c r="O1365" s="8" t="n">
        <f aca="false">IF(Sensitivity!E1365&lt;class_series_d_ocp,class_series_d_ocp*(ad_pre_f_broad_based_fd+series_f_primary_raise_usd/class_series_d_ocp)/(ad_pre_f_broad_based_fd+series_f_primary_raise_usd/Sensitivity!E1365),class_series_d_ocp)</f>
        <v>57.4416348105408</v>
      </c>
      <c r="P1365" s="2" t="n">
        <f aca="false">class_series_d_original_shares*class_series_d_issue_pps/Sensitivity!O1365</f>
        <v>1740897.87537958</v>
      </c>
      <c r="Q1365" s="8" t="n">
        <f aca="false">IF(Sensitivity!E1365&lt;class_series_e_ocp,class_series_e_ocp*(ad_pre_f_broad_based_fd+series_f_primary_raise_usd/class_series_e_ocp)/(ad_pre_f_broad_based_fd+series_f_primary_raise_usd/Sensitivity!E1365),class_series_e_ocp)</f>
        <v>48.7090266519172</v>
      </c>
      <c r="R1365" s="2" t="n">
        <f aca="false">class_series_e_original_shares*class_series_e_issue_pps/Sensitivity!Q1365</f>
        <v>6158957.03396548</v>
      </c>
      <c r="S1365" s="2" t="n">
        <f aca="false">Sensitivity!H1365-class_seed_current_shares+Sensitivity!J1365-class_series_a_current_shares+Sensitivity!L1365-class_series_b_current_shares+Sensitivity!N1365-class_series_c_current_shares+Sensitivity!P1365-class_series_d_current_shares+Sensitivity!R1365-class_series_e_current_shares</f>
        <v>76560.9093450522</v>
      </c>
      <c r="T1365" s="5" t="n">
        <f aca="false">note_a_cap_usd/(pre_f_fd_total+Sensitivity!B1365+Sensitivity!S1365+Sensitivity!D1365)</f>
        <v>26.0857012801939</v>
      </c>
      <c r="U1365" s="5" t="n">
        <f aca="false">Sensitivity!E1365*(const_one-note_a_discount)</f>
        <v>25.1661874995858</v>
      </c>
      <c r="V1365" s="5" t="n">
        <f aca="false">MIN(Sensitivity!T1365,Sensitivity!U1365)</f>
        <v>25.1661874995858</v>
      </c>
      <c r="W1365" s="2" t="n">
        <f aca="false">note_a_principal_usd/Sensitivity!V1365</f>
        <v>198679.279492863</v>
      </c>
      <c r="X1365" s="5" t="n">
        <f aca="false">note_b_cap_usd/(pre_f_fd_total+Sensitivity!B1365+Sensitivity!S1365+Sensitivity!C1365)</f>
        <v>41.6431753052578</v>
      </c>
      <c r="Y1365" s="5" t="n">
        <f aca="false">Sensitivity!E1365*(const_one-note_b_discount)</f>
        <v>26.7390742183099</v>
      </c>
      <c r="Z1365" s="5" t="n">
        <f aca="false">MIN(Sensitivity!X1365,Sensitivity!Y1365)</f>
        <v>26.7390742183099</v>
      </c>
      <c r="AA1365" s="2" t="n">
        <f aca="false">note_b_principal_usd/Sensitivity!Z1365</f>
        <v>112195.357831264</v>
      </c>
      <c r="AB1365" s="2" t="n">
        <f aca="false">pre_f_fd_total+Sensitivity!B1365+Sensitivity!F1365+Sensitivity!W1365+Sensitivity!AA1365+Sensitivity!S1365</f>
        <v>39487517.7508646</v>
      </c>
      <c r="AC1365" s="2" t="n">
        <f aca="false">MAX(const_zero,sensitivity_esop_high*Sensitivity!AB1365-pre_f_option_pool_total)</f>
        <v>1528460.66262969</v>
      </c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</row>
    <row r="1366" customFormat="false" ht="15" hidden="true" customHeight="false" outlineLevel="0" collapsed="false">
      <c r="A1366" s="2" t="n">
        <f aca="false">Sensitivity!A1365+const_one</f>
        <v>44</v>
      </c>
      <c r="B1366" s="2" t="n">
        <f aca="false">Sensitivity!AC1365</f>
        <v>1528460.66262969</v>
      </c>
      <c r="C1366" s="2" t="n">
        <f aca="false">Sensitivity!W1365</f>
        <v>198679.279492863</v>
      </c>
      <c r="D1366" s="2" t="n">
        <f aca="false">Sensitivity!AA1365</f>
        <v>112195.357831264</v>
      </c>
      <c r="E1366" s="5" t="n">
        <f aca="false">sensitivity_pre_low_usd/(pre_f_fd_total+Sensitivity!B1366)</f>
        <v>31.4577343744822</v>
      </c>
      <c r="F1366" s="2" t="n">
        <f aca="false">series_f_primary_raise_usd/Sensitivity!E1366</f>
        <v>953660.541565742</v>
      </c>
      <c r="G1366" s="2" t="n">
        <f aca="false">IF(Sensitivity!E1366&lt;class_seed_ocp,class_seed_ocp*(ad_pre_f_broad_based_fd+series_f_primary_raise_usd/class_seed_ocp)/(ad_pre_f_broad_based_fd+series_f_primary_raise_usd/Sensitivity!E1366),class_seed_ocp)</f>
        <v>1</v>
      </c>
      <c r="H1366" s="2" t="n">
        <f aca="false">class_seed_original_shares*class_seed_issue_pps/Sensitivity!G1366</f>
        <v>5000000</v>
      </c>
      <c r="I1366" s="2" t="n">
        <f aca="false">IF(Sensitivity!E1366&lt;class_series_a_ocp,class_series_a_ocp*(ad_pre_f_broad_based_fd+series_f_primary_raise_usd/class_series_a_ocp)/(ad_pre_f_broad_based_fd+series_f_primary_raise_usd/Sensitivity!E1366),class_series_a_ocp)</f>
        <v>3</v>
      </c>
      <c r="J1366" s="2" t="n">
        <f aca="false">class_series_a_original_shares*class_series_a_issue_pps/Sensitivity!I1366</f>
        <v>5000000</v>
      </c>
      <c r="K1366" s="2" t="n">
        <f aca="false">IF(Sensitivity!E1366&lt;class_series_b_ocp,class_series_b_ocp*(ad_pre_f_broad_based_fd+series_f_primary_raise_usd/class_series_b_ocp)/(ad_pre_f_broad_based_fd+series_f_primary_raise_usd/Sensitivity!E1366),class_series_b_ocp)</f>
        <v>10</v>
      </c>
      <c r="L1366" s="2" t="n">
        <f aca="false">class_series_b_original_shares*class_series_b_issue_pps/Sensitivity!K1366</f>
        <v>3000000</v>
      </c>
      <c r="M1366" s="2" t="n">
        <f aca="false">IF(Sensitivity!E1366&lt;class_series_c_ocp,class_series_c_ocp*(ad_pre_f_broad_based_fd+series_f_primary_raise_usd/class_series_c_ocp)/(ad_pre_f_broad_based_fd+series_f_primary_raise_usd/Sensitivity!E1366),class_series_c_ocp)</f>
        <v>25</v>
      </c>
      <c r="N1366" s="2" t="n">
        <f aca="false">class_series_c_original_shares*class_series_c_issue_pps/Sensitivity!M1366</f>
        <v>2400000</v>
      </c>
      <c r="O1366" s="8" t="n">
        <f aca="false">IF(Sensitivity!E1366&lt;class_series_d_ocp,class_series_d_ocp*(ad_pre_f_broad_based_fd+series_f_primary_raise_usd/class_series_d_ocp)/(ad_pre_f_broad_based_fd+series_f_primary_raise_usd/Sensitivity!E1366),class_series_d_ocp)</f>
        <v>57.4416348105408</v>
      </c>
      <c r="P1366" s="2" t="n">
        <f aca="false">class_series_d_original_shares*class_series_d_issue_pps/Sensitivity!O1366</f>
        <v>1740897.87537958</v>
      </c>
      <c r="Q1366" s="8" t="n">
        <f aca="false">IF(Sensitivity!E1366&lt;class_series_e_ocp,class_series_e_ocp*(ad_pre_f_broad_based_fd+series_f_primary_raise_usd/class_series_e_ocp)/(ad_pre_f_broad_based_fd+series_f_primary_raise_usd/Sensitivity!E1366),class_series_e_ocp)</f>
        <v>48.7090266519172</v>
      </c>
      <c r="R1366" s="2" t="n">
        <f aca="false">class_series_e_original_shares*class_series_e_issue_pps/Sensitivity!Q1366</f>
        <v>6158957.03396548</v>
      </c>
      <c r="S1366" s="2" t="n">
        <f aca="false">Sensitivity!H1366-class_seed_current_shares+Sensitivity!J1366-class_series_a_current_shares+Sensitivity!L1366-class_series_b_current_shares+Sensitivity!N1366-class_series_c_current_shares+Sensitivity!P1366-class_series_d_current_shares+Sensitivity!R1366-class_series_e_current_shares</f>
        <v>76560.9093450522</v>
      </c>
      <c r="T1366" s="5" t="n">
        <f aca="false">note_a_cap_usd/(pre_f_fd_total+Sensitivity!B1366+Sensitivity!S1366+Sensitivity!D1366)</f>
        <v>26.0857012801939</v>
      </c>
      <c r="U1366" s="5" t="n">
        <f aca="false">Sensitivity!E1366*(const_one-note_a_discount)</f>
        <v>25.1661874995858</v>
      </c>
      <c r="V1366" s="5" t="n">
        <f aca="false">MIN(Sensitivity!T1366,Sensitivity!U1366)</f>
        <v>25.1661874995858</v>
      </c>
      <c r="W1366" s="2" t="n">
        <f aca="false">note_a_principal_usd/Sensitivity!V1366</f>
        <v>198679.279492863</v>
      </c>
      <c r="X1366" s="5" t="n">
        <f aca="false">note_b_cap_usd/(pre_f_fd_total+Sensitivity!B1366+Sensitivity!S1366+Sensitivity!C1366)</f>
        <v>41.6431753052578</v>
      </c>
      <c r="Y1366" s="5" t="n">
        <f aca="false">Sensitivity!E1366*(const_one-note_b_discount)</f>
        <v>26.7390742183099</v>
      </c>
      <c r="Z1366" s="5" t="n">
        <f aca="false">MIN(Sensitivity!X1366,Sensitivity!Y1366)</f>
        <v>26.7390742183099</v>
      </c>
      <c r="AA1366" s="2" t="n">
        <f aca="false">note_b_principal_usd/Sensitivity!Z1366</f>
        <v>112195.357831264</v>
      </c>
      <c r="AB1366" s="2" t="n">
        <f aca="false">pre_f_fd_total+Sensitivity!B1366+Sensitivity!F1366+Sensitivity!W1366+Sensitivity!AA1366+Sensitivity!S1366</f>
        <v>39487517.7508646</v>
      </c>
      <c r="AC1366" s="2" t="n">
        <f aca="false">MAX(const_zero,sensitivity_esop_high*Sensitivity!AB1366-pre_f_option_pool_total)</f>
        <v>1528460.66262969</v>
      </c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</row>
    <row r="1367" customFormat="false" ht="15" hidden="true" customHeight="false" outlineLevel="0" collapsed="false">
      <c r="A1367" s="2" t="n">
        <f aca="false">Sensitivity!A1366+const_one</f>
        <v>45</v>
      </c>
      <c r="B1367" s="2" t="n">
        <f aca="false">Sensitivity!AC1366</f>
        <v>1528460.66262969</v>
      </c>
      <c r="C1367" s="2" t="n">
        <f aca="false">Sensitivity!W1366</f>
        <v>198679.279492863</v>
      </c>
      <c r="D1367" s="2" t="n">
        <f aca="false">Sensitivity!AA1366</f>
        <v>112195.357831264</v>
      </c>
      <c r="E1367" s="5" t="n">
        <f aca="false">sensitivity_pre_low_usd/(pre_f_fd_total+Sensitivity!B1367)</f>
        <v>31.4577343744822</v>
      </c>
      <c r="F1367" s="2" t="n">
        <f aca="false">series_f_primary_raise_usd/Sensitivity!E1367</f>
        <v>953660.541565742</v>
      </c>
      <c r="G1367" s="2" t="n">
        <f aca="false">IF(Sensitivity!E1367&lt;class_seed_ocp,class_seed_ocp*(ad_pre_f_broad_based_fd+series_f_primary_raise_usd/class_seed_ocp)/(ad_pre_f_broad_based_fd+series_f_primary_raise_usd/Sensitivity!E1367),class_seed_ocp)</f>
        <v>1</v>
      </c>
      <c r="H1367" s="2" t="n">
        <f aca="false">class_seed_original_shares*class_seed_issue_pps/Sensitivity!G1367</f>
        <v>5000000</v>
      </c>
      <c r="I1367" s="2" t="n">
        <f aca="false">IF(Sensitivity!E1367&lt;class_series_a_ocp,class_series_a_ocp*(ad_pre_f_broad_based_fd+series_f_primary_raise_usd/class_series_a_ocp)/(ad_pre_f_broad_based_fd+series_f_primary_raise_usd/Sensitivity!E1367),class_series_a_ocp)</f>
        <v>3</v>
      </c>
      <c r="J1367" s="2" t="n">
        <f aca="false">class_series_a_original_shares*class_series_a_issue_pps/Sensitivity!I1367</f>
        <v>5000000</v>
      </c>
      <c r="K1367" s="2" t="n">
        <f aca="false">IF(Sensitivity!E1367&lt;class_series_b_ocp,class_series_b_ocp*(ad_pre_f_broad_based_fd+series_f_primary_raise_usd/class_series_b_ocp)/(ad_pre_f_broad_based_fd+series_f_primary_raise_usd/Sensitivity!E1367),class_series_b_ocp)</f>
        <v>10</v>
      </c>
      <c r="L1367" s="2" t="n">
        <f aca="false">class_series_b_original_shares*class_series_b_issue_pps/Sensitivity!K1367</f>
        <v>3000000</v>
      </c>
      <c r="M1367" s="2" t="n">
        <f aca="false">IF(Sensitivity!E1367&lt;class_series_c_ocp,class_series_c_ocp*(ad_pre_f_broad_based_fd+series_f_primary_raise_usd/class_series_c_ocp)/(ad_pre_f_broad_based_fd+series_f_primary_raise_usd/Sensitivity!E1367),class_series_c_ocp)</f>
        <v>25</v>
      </c>
      <c r="N1367" s="2" t="n">
        <f aca="false">class_series_c_original_shares*class_series_c_issue_pps/Sensitivity!M1367</f>
        <v>2400000</v>
      </c>
      <c r="O1367" s="8" t="n">
        <f aca="false">IF(Sensitivity!E1367&lt;class_series_d_ocp,class_series_d_ocp*(ad_pre_f_broad_based_fd+series_f_primary_raise_usd/class_series_d_ocp)/(ad_pre_f_broad_based_fd+series_f_primary_raise_usd/Sensitivity!E1367),class_series_d_ocp)</f>
        <v>57.4416348105408</v>
      </c>
      <c r="P1367" s="2" t="n">
        <f aca="false">class_series_d_original_shares*class_series_d_issue_pps/Sensitivity!O1367</f>
        <v>1740897.87537958</v>
      </c>
      <c r="Q1367" s="8" t="n">
        <f aca="false">IF(Sensitivity!E1367&lt;class_series_e_ocp,class_series_e_ocp*(ad_pre_f_broad_based_fd+series_f_primary_raise_usd/class_series_e_ocp)/(ad_pre_f_broad_based_fd+series_f_primary_raise_usd/Sensitivity!E1367),class_series_e_ocp)</f>
        <v>48.7090266519172</v>
      </c>
      <c r="R1367" s="2" t="n">
        <f aca="false">class_series_e_original_shares*class_series_e_issue_pps/Sensitivity!Q1367</f>
        <v>6158957.03396548</v>
      </c>
      <c r="S1367" s="2" t="n">
        <f aca="false">Sensitivity!H1367-class_seed_current_shares+Sensitivity!J1367-class_series_a_current_shares+Sensitivity!L1367-class_series_b_current_shares+Sensitivity!N1367-class_series_c_current_shares+Sensitivity!P1367-class_series_d_current_shares+Sensitivity!R1367-class_series_e_current_shares</f>
        <v>76560.9093450522</v>
      </c>
      <c r="T1367" s="5" t="n">
        <f aca="false">note_a_cap_usd/(pre_f_fd_total+Sensitivity!B1367+Sensitivity!S1367+Sensitivity!D1367)</f>
        <v>26.0857012801939</v>
      </c>
      <c r="U1367" s="5" t="n">
        <f aca="false">Sensitivity!E1367*(const_one-note_a_discount)</f>
        <v>25.1661874995858</v>
      </c>
      <c r="V1367" s="5" t="n">
        <f aca="false">MIN(Sensitivity!T1367,Sensitivity!U1367)</f>
        <v>25.1661874995858</v>
      </c>
      <c r="W1367" s="2" t="n">
        <f aca="false">note_a_principal_usd/Sensitivity!V1367</f>
        <v>198679.279492863</v>
      </c>
      <c r="X1367" s="5" t="n">
        <f aca="false">note_b_cap_usd/(pre_f_fd_total+Sensitivity!B1367+Sensitivity!S1367+Sensitivity!C1367)</f>
        <v>41.6431753052578</v>
      </c>
      <c r="Y1367" s="5" t="n">
        <f aca="false">Sensitivity!E1367*(const_one-note_b_discount)</f>
        <v>26.7390742183099</v>
      </c>
      <c r="Z1367" s="5" t="n">
        <f aca="false">MIN(Sensitivity!X1367,Sensitivity!Y1367)</f>
        <v>26.7390742183099</v>
      </c>
      <c r="AA1367" s="2" t="n">
        <f aca="false">note_b_principal_usd/Sensitivity!Z1367</f>
        <v>112195.357831264</v>
      </c>
      <c r="AB1367" s="2" t="n">
        <f aca="false">pre_f_fd_total+Sensitivity!B1367+Sensitivity!F1367+Sensitivity!W1367+Sensitivity!AA1367+Sensitivity!S1367</f>
        <v>39487517.7508646</v>
      </c>
      <c r="AC1367" s="2" t="n">
        <f aca="false">MAX(const_zero,sensitivity_esop_high*Sensitivity!AB1367-pre_f_option_pool_total)</f>
        <v>1528460.66262969</v>
      </c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</row>
    <row r="1368" customFormat="false" ht="15" hidden="true" customHeight="false" outlineLevel="0" collapsed="false">
      <c r="A1368" s="2" t="n">
        <f aca="false">Sensitivity!A1367+const_one</f>
        <v>46</v>
      </c>
      <c r="B1368" s="2" t="n">
        <f aca="false">Sensitivity!AC1367</f>
        <v>1528460.66262969</v>
      </c>
      <c r="C1368" s="2" t="n">
        <f aca="false">Sensitivity!W1367</f>
        <v>198679.279492863</v>
      </c>
      <c r="D1368" s="2" t="n">
        <f aca="false">Sensitivity!AA1367</f>
        <v>112195.357831264</v>
      </c>
      <c r="E1368" s="5" t="n">
        <f aca="false">sensitivity_pre_low_usd/(pre_f_fd_total+Sensitivity!B1368)</f>
        <v>31.4577343744822</v>
      </c>
      <c r="F1368" s="2" t="n">
        <f aca="false">series_f_primary_raise_usd/Sensitivity!E1368</f>
        <v>953660.541565742</v>
      </c>
      <c r="G1368" s="2" t="n">
        <f aca="false">IF(Sensitivity!E1368&lt;class_seed_ocp,class_seed_ocp*(ad_pre_f_broad_based_fd+series_f_primary_raise_usd/class_seed_ocp)/(ad_pre_f_broad_based_fd+series_f_primary_raise_usd/Sensitivity!E1368),class_seed_ocp)</f>
        <v>1</v>
      </c>
      <c r="H1368" s="2" t="n">
        <f aca="false">class_seed_original_shares*class_seed_issue_pps/Sensitivity!G1368</f>
        <v>5000000</v>
      </c>
      <c r="I1368" s="2" t="n">
        <f aca="false">IF(Sensitivity!E1368&lt;class_series_a_ocp,class_series_a_ocp*(ad_pre_f_broad_based_fd+series_f_primary_raise_usd/class_series_a_ocp)/(ad_pre_f_broad_based_fd+series_f_primary_raise_usd/Sensitivity!E1368),class_series_a_ocp)</f>
        <v>3</v>
      </c>
      <c r="J1368" s="2" t="n">
        <f aca="false">class_series_a_original_shares*class_series_a_issue_pps/Sensitivity!I1368</f>
        <v>5000000</v>
      </c>
      <c r="K1368" s="2" t="n">
        <f aca="false">IF(Sensitivity!E1368&lt;class_series_b_ocp,class_series_b_ocp*(ad_pre_f_broad_based_fd+series_f_primary_raise_usd/class_series_b_ocp)/(ad_pre_f_broad_based_fd+series_f_primary_raise_usd/Sensitivity!E1368),class_series_b_ocp)</f>
        <v>10</v>
      </c>
      <c r="L1368" s="2" t="n">
        <f aca="false">class_series_b_original_shares*class_series_b_issue_pps/Sensitivity!K1368</f>
        <v>3000000</v>
      </c>
      <c r="M1368" s="2" t="n">
        <f aca="false">IF(Sensitivity!E1368&lt;class_series_c_ocp,class_series_c_ocp*(ad_pre_f_broad_based_fd+series_f_primary_raise_usd/class_series_c_ocp)/(ad_pre_f_broad_based_fd+series_f_primary_raise_usd/Sensitivity!E1368),class_series_c_ocp)</f>
        <v>25</v>
      </c>
      <c r="N1368" s="2" t="n">
        <f aca="false">class_series_c_original_shares*class_series_c_issue_pps/Sensitivity!M1368</f>
        <v>2400000</v>
      </c>
      <c r="O1368" s="8" t="n">
        <f aca="false">IF(Sensitivity!E1368&lt;class_series_d_ocp,class_series_d_ocp*(ad_pre_f_broad_based_fd+series_f_primary_raise_usd/class_series_d_ocp)/(ad_pre_f_broad_based_fd+series_f_primary_raise_usd/Sensitivity!E1368),class_series_d_ocp)</f>
        <v>57.4416348105408</v>
      </c>
      <c r="P1368" s="2" t="n">
        <f aca="false">class_series_d_original_shares*class_series_d_issue_pps/Sensitivity!O1368</f>
        <v>1740897.87537958</v>
      </c>
      <c r="Q1368" s="8" t="n">
        <f aca="false">IF(Sensitivity!E1368&lt;class_series_e_ocp,class_series_e_ocp*(ad_pre_f_broad_based_fd+series_f_primary_raise_usd/class_series_e_ocp)/(ad_pre_f_broad_based_fd+series_f_primary_raise_usd/Sensitivity!E1368),class_series_e_ocp)</f>
        <v>48.7090266519172</v>
      </c>
      <c r="R1368" s="2" t="n">
        <f aca="false">class_series_e_original_shares*class_series_e_issue_pps/Sensitivity!Q1368</f>
        <v>6158957.03396548</v>
      </c>
      <c r="S1368" s="2" t="n">
        <f aca="false">Sensitivity!H1368-class_seed_current_shares+Sensitivity!J1368-class_series_a_current_shares+Sensitivity!L1368-class_series_b_current_shares+Sensitivity!N1368-class_series_c_current_shares+Sensitivity!P1368-class_series_d_current_shares+Sensitivity!R1368-class_series_e_current_shares</f>
        <v>76560.9093450522</v>
      </c>
      <c r="T1368" s="5" t="n">
        <f aca="false">note_a_cap_usd/(pre_f_fd_total+Sensitivity!B1368+Sensitivity!S1368+Sensitivity!D1368)</f>
        <v>26.0857012801939</v>
      </c>
      <c r="U1368" s="5" t="n">
        <f aca="false">Sensitivity!E1368*(const_one-note_a_discount)</f>
        <v>25.1661874995858</v>
      </c>
      <c r="V1368" s="5" t="n">
        <f aca="false">MIN(Sensitivity!T1368,Sensitivity!U1368)</f>
        <v>25.1661874995858</v>
      </c>
      <c r="W1368" s="2" t="n">
        <f aca="false">note_a_principal_usd/Sensitivity!V1368</f>
        <v>198679.279492863</v>
      </c>
      <c r="X1368" s="5" t="n">
        <f aca="false">note_b_cap_usd/(pre_f_fd_total+Sensitivity!B1368+Sensitivity!S1368+Sensitivity!C1368)</f>
        <v>41.6431753052578</v>
      </c>
      <c r="Y1368" s="5" t="n">
        <f aca="false">Sensitivity!E1368*(const_one-note_b_discount)</f>
        <v>26.7390742183099</v>
      </c>
      <c r="Z1368" s="5" t="n">
        <f aca="false">MIN(Sensitivity!X1368,Sensitivity!Y1368)</f>
        <v>26.7390742183099</v>
      </c>
      <c r="AA1368" s="2" t="n">
        <f aca="false">note_b_principal_usd/Sensitivity!Z1368</f>
        <v>112195.357831264</v>
      </c>
      <c r="AB1368" s="2" t="n">
        <f aca="false">pre_f_fd_total+Sensitivity!B1368+Sensitivity!F1368+Sensitivity!W1368+Sensitivity!AA1368+Sensitivity!S1368</f>
        <v>39487517.7508646</v>
      </c>
      <c r="AC1368" s="2" t="n">
        <f aca="false">MAX(const_zero,sensitivity_esop_high*Sensitivity!AB1368-pre_f_option_pool_total)</f>
        <v>1528460.66262969</v>
      </c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</row>
    <row r="1369" customFormat="false" ht="15" hidden="true" customHeight="false" outlineLevel="0" collapsed="false">
      <c r="A1369" s="2" t="n">
        <f aca="false">Sensitivity!A1368+const_one</f>
        <v>47</v>
      </c>
      <c r="B1369" s="2" t="n">
        <f aca="false">Sensitivity!AC1368</f>
        <v>1528460.66262969</v>
      </c>
      <c r="C1369" s="2" t="n">
        <f aca="false">Sensitivity!W1368</f>
        <v>198679.279492863</v>
      </c>
      <c r="D1369" s="2" t="n">
        <f aca="false">Sensitivity!AA1368</f>
        <v>112195.357831264</v>
      </c>
      <c r="E1369" s="5" t="n">
        <f aca="false">sensitivity_pre_low_usd/(pre_f_fd_total+Sensitivity!B1369)</f>
        <v>31.4577343744822</v>
      </c>
      <c r="F1369" s="2" t="n">
        <f aca="false">series_f_primary_raise_usd/Sensitivity!E1369</f>
        <v>953660.541565742</v>
      </c>
      <c r="G1369" s="2" t="n">
        <f aca="false">IF(Sensitivity!E1369&lt;class_seed_ocp,class_seed_ocp*(ad_pre_f_broad_based_fd+series_f_primary_raise_usd/class_seed_ocp)/(ad_pre_f_broad_based_fd+series_f_primary_raise_usd/Sensitivity!E1369),class_seed_ocp)</f>
        <v>1</v>
      </c>
      <c r="H1369" s="2" t="n">
        <f aca="false">class_seed_original_shares*class_seed_issue_pps/Sensitivity!G1369</f>
        <v>5000000</v>
      </c>
      <c r="I1369" s="2" t="n">
        <f aca="false">IF(Sensitivity!E1369&lt;class_series_a_ocp,class_series_a_ocp*(ad_pre_f_broad_based_fd+series_f_primary_raise_usd/class_series_a_ocp)/(ad_pre_f_broad_based_fd+series_f_primary_raise_usd/Sensitivity!E1369),class_series_a_ocp)</f>
        <v>3</v>
      </c>
      <c r="J1369" s="2" t="n">
        <f aca="false">class_series_a_original_shares*class_series_a_issue_pps/Sensitivity!I1369</f>
        <v>5000000</v>
      </c>
      <c r="K1369" s="2" t="n">
        <f aca="false">IF(Sensitivity!E1369&lt;class_series_b_ocp,class_series_b_ocp*(ad_pre_f_broad_based_fd+series_f_primary_raise_usd/class_series_b_ocp)/(ad_pre_f_broad_based_fd+series_f_primary_raise_usd/Sensitivity!E1369),class_series_b_ocp)</f>
        <v>10</v>
      </c>
      <c r="L1369" s="2" t="n">
        <f aca="false">class_series_b_original_shares*class_series_b_issue_pps/Sensitivity!K1369</f>
        <v>3000000</v>
      </c>
      <c r="M1369" s="2" t="n">
        <f aca="false">IF(Sensitivity!E1369&lt;class_series_c_ocp,class_series_c_ocp*(ad_pre_f_broad_based_fd+series_f_primary_raise_usd/class_series_c_ocp)/(ad_pre_f_broad_based_fd+series_f_primary_raise_usd/Sensitivity!E1369),class_series_c_ocp)</f>
        <v>25</v>
      </c>
      <c r="N1369" s="2" t="n">
        <f aca="false">class_series_c_original_shares*class_series_c_issue_pps/Sensitivity!M1369</f>
        <v>2400000</v>
      </c>
      <c r="O1369" s="8" t="n">
        <f aca="false">IF(Sensitivity!E1369&lt;class_series_d_ocp,class_series_d_ocp*(ad_pre_f_broad_based_fd+series_f_primary_raise_usd/class_series_d_ocp)/(ad_pre_f_broad_based_fd+series_f_primary_raise_usd/Sensitivity!E1369),class_series_d_ocp)</f>
        <v>57.4416348105408</v>
      </c>
      <c r="P1369" s="2" t="n">
        <f aca="false">class_series_d_original_shares*class_series_d_issue_pps/Sensitivity!O1369</f>
        <v>1740897.87537958</v>
      </c>
      <c r="Q1369" s="8" t="n">
        <f aca="false">IF(Sensitivity!E1369&lt;class_series_e_ocp,class_series_e_ocp*(ad_pre_f_broad_based_fd+series_f_primary_raise_usd/class_series_e_ocp)/(ad_pre_f_broad_based_fd+series_f_primary_raise_usd/Sensitivity!E1369),class_series_e_ocp)</f>
        <v>48.7090266519172</v>
      </c>
      <c r="R1369" s="2" t="n">
        <f aca="false">class_series_e_original_shares*class_series_e_issue_pps/Sensitivity!Q1369</f>
        <v>6158957.03396548</v>
      </c>
      <c r="S1369" s="2" t="n">
        <f aca="false">Sensitivity!H1369-class_seed_current_shares+Sensitivity!J1369-class_series_a_current_shares+Sensitivity!L1369-class_series_b_current_shares+Sensitivity!N1369-class_series_c_current_shares+Sensitivity!P1369-class_series_d_current_shares+Sensitivity!R1369-class_series_e_current_shares</f>
        <v>76560.9093450522</v>
      </c>
      <c r="T1369" s="5" t="n">
        <f aca="false">note_a_cap_usd/(pre_f_fd_total+Sensitivity!B1369+Sensitivity!S1369+Sensitivity!D1369)</f>
        <v>26.0857012801939</v>
      </c>
      <c r="U1369" s="5" t="n">
        <f aca="false">Sensitivity!E1369*(const_one-note_a_discount)</f>
        <v>25.1661874995858</v>
      </c>
      <c r="V1369" s="5" t="n">
        <f aca="false">MIN(Sensitivity!T1369,Sensitivity!U1369)</f>
        <v>25.1661874995858</v>
      </c>
      <c r="W1369" s="2" t="n">
        <f aca="false">note_a_principal_usd/Sensitivity!V1369</f>
        <v>198679.279492863</v>
      </c>
      <c r="X1369" s="5" t="n">
        <f aca="false">note_b_cap_usd/(pre_f_fd_total+Sensitivity!B1369+Sensitivity!S1369+Sensitivity!C1369)</f>
        <v>41.6431753052578</v>
      </c>
      <c r="Y1369" s="5" t="n">
        <f aca="false">Sensitivity!E1369*(const_one-note_b_discount)</f>
        <v>26.7390742183099</v>
      </c>
      <c r="Z1369" s="5" t="n">
        <f aca="false">MIN(Sensitivity!X1369,Sensitivity!Y1369)</f>
        <v>26.7390742183099</v>
      </c>
      <c r="AA1369" s="2" t="n">
        <f aca="false">note_b_principal_usd/Sensitivity!Z1369</f>
        <v>112195.357831264</v>
      </c>
      <c r="AB1369" s="2" t="n">
        <f aca="false">pre_f_fd_total+Sensitivity!B1369+Sensitivity!F1369+Sensitivity!W1369+Sensitivity!AA1369+Sensitivity!S1369</f>
        <v>39487517.7508646</v>
      </c>
      <c r="AC1369" s="2" t="n">
        <f aca="false">MAX(const_zero,sensitivity_esop_high*Sensitivity!AB1369-pre_f_option_pool_total)</f>
        <v>1528460.66262969</v>
      </c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</row>
    <row r="1370" customFormat="false" ht="15" hidden="true" customHeight="false" outlineLevel="0" collapsed="false">
      <c r="A1370" s="2" t="n">
        <f aca="false">Sensitivity!A1369+const_one</f>
        <v>48</v>
      </c>
      <c r="B1370" s="2" t="n">
        <f aca="false">Sensitivity!AC1369</f>
        <v>1528460.66262969</v>
      </c>
      <c r="C1370" s="2" t="n">
        <f aca="false">Sensitivity!W1369</f>
        <v>198679.279492863</v>
      </c>
      <c r="D1370" s="2" t="n">
        <f aca="false">Sensitivity!AA1369</f>
        <v>112195.357831264</v>
      </c>
      <c r="E1370" s="5" t="n">
        <f aca="false">sensitivity_pre_low_usd/(pre_f_fd_total+Sensitivity!B1370)</f>
        <v>31.4577343744822</v>
      </c>
      <c r="F1370" s="2" t="n">
        <f aca="false">series_f_primary_raise_usd/Sensitivity!E1370</f>
        <v>953660.541565742</v>
      </c>
      <c r="G1370" s="2" t="n">
        <f aca="false">IF(Sensitivity!E1370&lt;class_seed_ocp,class_seed_ocp*(ad_pre_f_broad_based_fd+series_f_primary_raise_usd/class_seed_ocp)/(ad_pre_f_broad_based_fd+series_f_primary_raise_usd/Sensitivity!E1370),class_seed_ocp)</f>
        <v>1</v>
      </c>
      <c r="H1370" s="2" t="n">
        <f aca="false">class_seed_original_shares*class_seed_issue_pps/Sensitivity!G1370</f>
        <v>5000000</v>
      </c>
      <c r="I1370" s="2" t="n">
        <f aca="false">IF(Sensitivity!E1370&lt;class_series_a_ocp,class_series_a_ocp*(ad_pre_f_broad_based_fd+series_f_primary_raise_usd/class_series_a_ocp)/(ad_pre_f_broad_based_fd+series_f_primary_raise_usd/Sensitivity!E1370),class_series_a_ocp)</f>
        <v>3</v>
      </c>
      <c r="J1370" s="2" t="n">
        <f aca="false">class_series_a_original_shares*class_series_a_issue_pps/Sensitivity!I1370</f>
        <v>5000000</v>
      </c>
      <c r="K1370" s="2" t="n">
        <f aca="false">IF(Sensitivity!E1370&lt;class_series_b_ocp,class_series_b_ocp*(ad_pre_f_broad_based_fd+series_f_primary_raise_usd/class_series_b_ocp)/(ad_pre_f_broad_based_fd+series_f_primary_raise_usd/Sensitivity!E1370),class_series_b_ocp)</f>
        <v>10</v>
      </c>
      <c r="L1370" s="2" t="n">
        <f aca="false">class_series_b_original_shares*class_series_b_issue_pps/Sensitivity!K1370</f>
        <v>3000000</v>
      </c>
      <c r="M1370" s="2" t="n">
        <f aca="false">IF(Sensitivity!E1370&lt;class_series_c_ocp,class_series_c_ocp*(ad_pre_f_broad_based_fd+series_f_primary_raise_usd/class_series_c_ocp)/(ad_pre_f_broad_based_fd+series_f_primary_raise_usd/Sensitivity!E1370),class_series_c_ocp)</f>
        <v>25</v>
      </c>
      <c r="N1370" s="2" t="n">
        <f aca="false">class_series_c_original_shares*class_series_c_issue_pps/Sensitivity!M1370</f>
        <v>2400000</v>
      </c>
      <c r="O1370" s="8" t="n">
        <f aca="false">IF(Sensitivity!E1370&lt;class_series_d_ocp,class_series_d_ocp*(ad_pre_f_broad_based_fd+series_f_primary_raise_usd/class_series_d_ocp)/(ad_pre_f_broad_based_fd+series_f_primary_raise_usd/Sensitivity!E1370),class_series_d_ocp)</f>
        <v>57.4416348105408</v>
      </c>
      <c r="P1370" s="2" t="n">
        <f aca="false">class_series_d_original_shares*class_series_d_issue_pps/Sensitivity!O1370</f>
        <v>1740897.87537958</v>
      </c>
      <c r="Q1370" s="8" t="n">
        <f aca="false">IF(Sensitivity!E1370&lt;class_series_e_ocp,class_series_e_ocp*(ad_pre_f_broad_based_fd+series_f_primary_raise_usd/class_series_e_ocp)/(ad_pre_f_broad_based_fd+series_f_primary_raise_usd/Sensitivity!E1370),class_series_e_ocp)</f>
        <v>48.7090266519172</v>
      </c>
      <c r="R1370" s="2" t="n">
        <f aca="false">class_series_e_original_shares*class_series_e_issue_pps/Sensitivity!Q1370</f>
        <v>6158957.03396548</v>
      </c>
      <c r="S1370" s="2" t="n">
        <f aca="false">Sensitivity!H1370-class_seed_current_shares+Sensitivity!J1370-class_series_a_current_shares+Sensitivity!L1370-class_series_b_current_shares+Sensitivity!N1370-class_series_c_current_shares+Sensitivity!P1370-class_series_d_current_shares+Sensitivity!R1370-class_series_e_current_shares</f>
        <v>76560.9093450522</v>
      </c>
      <c r="T1370" s="5" t="n">
        <f aca="false">note_a_cap_usd/(pre_f_fd_total+Sensitivity!B1370+Sensitivity!S1370+Sensitivity!D1370)</f>
        <v>26.0857012801939</v>
      </c>
      <c r="U1370" s="5" t="n">
        <f aca="false">Sensitivity!E1370*(const_one-note_a_discount)</f>
        <v>25.1661874995858</v>
      </c>
      <c r="V1370" s="5" t="n">
        <f aca="false">MIN(Sensitivity!T1370,Sensitivity!U1370)</f>
        <v>25.1661874995858</v>
      </c>
      <c r="W1370" s="2" t="n">
        <f aca="false">note_a_principal_usd/Sensitivity!V1370</f>
        <v>198679.279492863</v>
      </c>
      <c r="X1370" s="5" t="n">
        <f aca="false">note_b_cap_usd/(pre_f_fd_total+Sensitivity!B1370+Sensitivity!S1370+Sensitivity!C1370)</f>
        <v>41.6431753052578</v>
      </c>
      <c r="Y1370" s="5" t="n">
        <f aca="false">Sensitivity!E1370*(const_one-note_b_discount)</f>
        <v>26.7390742183099</v>
      </c>
      <c r="Z1370" s="5" t="n">
        <f aca="false">MIN(Sensitivity!X1370,Sensitivity!Y1370)</f>
        <v>26.7390742183099</v>
      </c>
      <c r="AA1370" s="2" t="n">
        <f aca="false">note_b_principal_usd/Sensitivity!Z1370</f>
        <v>112195.357831264</v>
      </c>
      <c r="AB1370" s="2" t="n">
        <f aca="false">pre_f_fd_total+Sensitivity!B1370+Sensitivity!F1370+Sensitivity!W1370+Sensitivity!AA1370+Sensitivity!S1370</f>
        <v>39487517.7508646</v>
      </c>
      <c r="AC1370" s="2" t="n">
        <f aca="false">MAX(const_zero,sensitivity_esop_high*Sensitivity!AB1370-pre_f_option_pool_total)</f>
        <v>1528460.66262969</v>
      </c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</row>
    <row r="1371" customFormat="false" ht="15" hidden="true" customHeight="false" outlineLevel="0" collapsed="false">
      <c r="A1371" s="2" t="n">
        <f aca="false">Sensitivity!A1370+const_one</f>
        <v>49</v>
      </c>
      <c r="B1371" s="2" t="n">
        <f aca="false">Sensitivity!AC1370</f>
        <v>1528460.66262969</v>
      </c>
      <c r="C1371" s="2" t="n">
        <f aca="false">Sensitivity!W1370</f>
        <v>198679.279492863</v>
      </c>
      <c r="D1371" s="2" t="n">
        <f aca="false">Sensitivity!AA1370</f>
        <v>112195.357831264</v>
      </c>
      <c r="E1371" s="5" t="n">
        <f aca="false">sensitivity_pre_low_usd/(pre_f_fd_total+Sensitivity!B1371)</f>
        <v>31.4577343744822</v>
      </c>
      <c r="F1371" s="2" t="n">
        <f aca="false">series_f_primary_raise_usd/Sensitivity!E1371</f>
        <v>953660.541565742</v>
      </c>
      <c r="G1371" s="2" t="n">
        <f aca="false">IF(Sensitivity!E1371&lt;class_seed_ocp,class_seed_ocp*(ad_pre_f_broad_based_fd+series_f_primary_raise_usd/class_seed_ocp)/(ad_pre_f_broad_based_fd+series_f_primary_raise_usd/Sensitivity!E1371),class_seed_ocp)</f>
        <v>1</v>
      </c>
      <c r="H1371" s="2" t="n">
        <f aca="false">class_seed_original_shares*class_seed_issue_pps/Sensitivity!G1371</f>
        <v>5000000</v>
      </c>
      <c r="I1371" s="2" t="n">
        <f aca="false">IF(Sensitivity!E1371&lt;class_series_a_ocp,class_series_a_ocp*(ad_pre_f_broad_based_fd+series_f_primary_raise_usd/class_series_a_ocp)/(ad_pre_f_broad_based_fd+series_f_primary_raise_usd/Sensitivity!E1371),class_series_a_ocp)</f>
        <v>3</v>
      </c>
      <c r="J1371" s="2" t="n">
        <f aca="false">class_series_a_original_shares*class_series_a_issue_pps/Sensitivity!I1371</f>
        <v>5000000</v>
      </c>
      <c r="K1371" s="2" t="n">
        <f aca="false">IF(Sensitivity!E1371&lt;class_series_b_ocp,class_series_b_ocp*(ad_pre_f_broad_based_fd+series_f_primary_raise_usd/class_series_b_ocp)/(ad_pre_f_broad_based_fd+series_f_primary_raise_usd/Sensitivity!E1371),class_series_b_ocp)</f>
        <v>10</v>
      </c>
      <c r="L1371" s="2" t="n">
        <f aca="false">class_series_b_original_shares*class_series_b_issue_pps/Sensitivity!K1371</f>
        <v>3000000</v>
      </c>
      <c r="M1371" s="2" t="n">
        <f aca="false">IF(Sensitivity!E1371&lt;class_series_c_ocp,class_series_c_ocp*(ad_pre_f_broad_based_fd+series_f_primary_raise_usd/class_series_c_ocp)/(ad_pre_f_broad_based_fd+series_f_primary_raise_usd/Sensitivity!E1371),class_series_c_ocp)</f>
        <v>25</v>
      </c>
      <c r="N1371" s="2" t="n">
        <f aca="false">class_series_c_original_shares*class_series_c_issue_pps/Sensitivity!M1371</f>
        <v>2400000</v>
      </c>
      <c r="O1371" s="8" t="n">
        <f aca="false">IF(Sensitivity!E1371&lt;class_series_d_ocp,class_series_d_ocp*(ad_pre_f_broad_based_fd+series_f_primary_raise_usd/class_series_d_ocp)/(ad_pre_f_broad_based_fd+series_f_primary_raise_usd/Sensitivity!E1371),class_series_d_ocp)</f>
        <v>57.4416348105408</v>
      </c>
      <c r="P1371" s="2" t="n">
        <f aca="false">class_series_d_original_shares*class_series_d_issue_pps/Sensitivity!O1371</f>
        <v>1740897.87537958</v>
      </c>
      <c r="Q1371" s="8" t="n">
        <f aca="false">IF(Sensitivity!E1371&lt;class_series_e_ocp,class_series_e_ocp*(ad_pre_f_broad_based_fd+series_f_primary_raise_usd/class_series_e_ocp)/(ad_pre_f_broad_based_fd+series_f_primary_raise_usd/Sensitivity!E1371),class_series_e_ocp)</f>
        <v>48.7090266519172</v>
      </c>
      <c r="R1371" s="2" t="n">
        <f aca="false">class_series_e_original_shares*class_series_e_issue_pps/Sensitivity!Q1371</f>
        <v>6158957.03396548</v>
      </c>
      <c r="S1371" s="2" t="n">
        <f aca="false">Sensitivity!H1371-class_seed_current_shares+Sensitivity!J1371-class_series_a_current_shares+Sensitivity!L1371-class_series_b_current_shares+Sensitivity!N1371-class_series_c_current_shares+Sensitivity!P1371-class_series_d_current_shares+Sensitivity!R1371-class_series_e_current_shares</f>
        <v>76560.9093450522</v>
      </c>
      <c r="T1371" s="5" t="n">
        <f aca="false">note_a_cap_usd/(pre_f_fd_total+Sensitivity!B1371+Sensitivity!S1371+Sensitivity!D1371)</f>
        <v>26.0857012801939</v>
      </c>
      <c r="U1371" s="5" t="n">
        <f aca="false">Sensitivity!E1371*(const_one-note_a_discount)</f>
        <v>25.1661874995858</v>
      </c>
      <c r="V1371" s="5" t="n">
        <f aca="false">MIN(Sensitivity!T1371,Sensitivity!U1371)</f>
        <v>25.1661874995858</v>
      </c>
      <c r="W1371" s="2" t="n">
        <f aca="false">note_a_principal_usd/Sensitivity!V1371</f>
        <v>198679.279492863</v>
      </c>
      <c r="X1371" s="5" t="n">
        <f aca="false">note_b_cap_usd/(pre_f_fd_total+Sensitivity!B1371+Sensitivity!S1371+Sensitivity!C1371)</f>
        <v>41.6431753052578</v>
      </c>
      <c r="Y1371" s="5" t="n">
        <f aca="false">Sensitivity!E1371*(const_one-note_b_discount)</f>
        <v>26.7390742183099</v>
      </c>
      <c r="Z1371" s="5" t="n">
        <f aca="false">MIN(Sensitivity!X1371,Sensitivity!Y1371)</f>
        <v>26.7390742183099</v>
      </c>
      <c r="AA1371" s="2" t="n">
        <f aca="false">note_b_principal_usd/Sensitivity!Z1371</f>
        <v>112195.357831264</v>
      </c>
      <c r="AB1371" s="2" t="n">
        <f aca="false">pre_f_fd_total+Sensitivity!B1371+Sensitivity!F1371+Sensitivity!W1371+Sensitivity!AA1371+Sensitivity!S1371</f>
        <v>39487517.7508646</v>
      </c>
      <c r="AC1371" s="2" t="n">
        <f aca="false">MAX(const_zero,sensitivity_esop_high*Sensitivity!AB1371-pre_f_option_pool_total)</f>
        <v>1528460.66262969</v>
      </c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</row>
    <row r="1372" customFormat="false" ht="15" hidden="true" customHeight="false" outlineLevel="0" collapsed="false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</row>
    <row r="1373" customFormat="false" ht="15" hidden="tru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</row>
    <row r="1374" customFormat="false" ht="15" hidden="tru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</row>
    <row r="1375" customFormat="false" ht="15" hidden="true" customHeight="false" outlineLevel="0" collapsed="false">
      <c r="A1375" s="5" t="n">
        <f aca="false">sensitivity_exit_usd</f>
        <v>2000000000</v>
      </c>
      <c r="B1375" s="2" t="n">
        <f aca="false">ROW()-ROW($B$1375)</f>
        <v>0</v>
      </c>
      <c r="C1375" s="2" t="n">
        <f aca="false">MOD(QUOTIENT($B1375,1),2)</f>
        <v>0</v>
      </c>
      <c r="D1375" s="2" t="n">
        <f aca="false">MOD(QUOTIENT($B1375,2),2)</f>
        <v>0</v>
      </c>
      <c r="E1375" s="2" t="n">
        <f aca="false">MOD(QUOTIENT($B1375,4),2)</f>
        <v>0</v>
      </c>
      <c r="F1375" s="2" t="n">
        <f aca="false">MOD(QUOTIENT($B1375,8),2)</f>
        <v>0</v>
      </c>
      <c r="G1375" s="2" t="n">
        <f aca="false">MOD(QUOTIENT($B1375,16),2)</f>
        <v>0</v>
      </c>
      <c r="H1375" s="2" t="n">
        <f aca="false">MOD(QUOTIENT($B1375,32),2)</f>
        <v>0</v>
      </c>
      <c r="I1375" s="2" t="n">
        <f aca="false">MOD(QUOTIENT($B1375,64),2)</f>
        <v>0</v>
      </c>
      <c r="J1375" s="5" t="n">
        <f aca="false">IF($C1375=const_zero,MIN(class_series_f_invested_usd,MAX(const_zero,$A1375)),const_zero)</f>
        <v>30000000</v>
      </c>
      <c r="K1375" s="5" t="n">
        <f aca="false">IF($D1375=const_zero,MIN(class_series_e_invested_usd,MAX(const_zero,$A1375-SUM($J1375:$J1375))),const_zero)</f>
        <v>300000000</v>
      </c>
      <c r="L1375" s="5" t="n">
        <f aca="false">IF($E1375=const_zero,MIN(class_series_d_invested_usd,MAX(const_zero,$A1375-SUM($J1375:$K1375))),const_zero)</f>
        <v>100000000</v>
      </c>
      <c r="M1375" s="5" t="n">
        <f aca="false">IF($F1375=const_zero,MIN(class_series_c_invested_usd,MAX(const_zero,$A1375-SUM($J1375:$L1375))),const_zero)</f>
        <v>60000000</v>
      </c>
      <c r="N1375" s="5" t="n">
        <f aca="false">IF($G1375=const_zero,MIN(class_series_b_invested_usd,MAX(const_zero,$A1375-SUM($J1375:$M1375))),const_zero)</f>
        <v>30000000</v>
      </c>
      <c r="O1375" s="5" t="n">
        <f aca="false">IF($H1375=const_zero,MIN(class_series_a_invested_usd,MAX(const_zero,$A1375-SUM($J1375:$N1375))),const_zero)</f>
        <v>15000000</v>
      </c>
      <c r="P1375" s="5" t="n">
        <f aca="false">IF($I1375=const_zero,MIN(class_seed_invested_usd,MAX(const_zero,$A1375-SUM($J1375:$O1375))),const_zero)</f>
        <v>5000000</v>
      </c>
      <c r="Q1375" s="5" t="n">
        <f aca="false">MAX(const_zero,$A1375-SUM($J1375:$P1375))</f>
        <v>1460000000</v>
      </c>
      <c r="R1375" s="9" t="n">
        <f aca="false">common_rsa_total+Sensitivity!$AE$1320+Sensitivity!$AJ$1320+IF($C1375=const_one,Sensitivity!$D$1320,const_zero)+IF($D1375=const_one,Sensitivity!$Y$1320,const_zero)+IF($E1375=const_one,Sensitivity!$V$1320,const_zero)+IF($F1375=const_one,Sensitivity!$S$1320,const_zero)+IF($G1375=const_one,Sensitivity!$P$1320,const_zero)+IF($H1375=const_one,Sensitivity!$M$1320,const_zero)+IF($I1375=const_one,Sensitivity!$J$1320,const_zero)</f>
        <v>9310874.63732413</v>
      </c>
      <c r="S1375" s="23" t="b">
        <f aca="false">IF($R1375&gt;const_zero,--($Q1375&gt;option_strike_usd*$R1375),const_zero)</f>
        <v>1</v>
      </c>
      <c r="T1375" s="7" t="n">
        <f aca="false">IF($R1375&gt;const_zero,IF($S1375=const_one,($Q1375+option_strike_usd*pre_f_options_issued)/($R1375+pre_f_options_issued),$Q1375/$R1375),const_zero)</f>
        <v>123.826561953192</v>
      </c>
      <c r="U1375" s="5" t="n">
        <f aca="false">IF($C1375=const_one,Sensitivity!$D$1320*$T1375,const_zero)</f>
        <v>0</v>
      </c>
      <c r="V1375" s="5" t="n">
        <f aca="false">IF($D1375=const_one,Sensitivity!$Y$1320*$T1375,const_zero)</f>
        <v>0</v>
      </c>
      <c r="W1375" s="5" t="n">
        <f aca="false">IF($E1375=const_one,Sensitivity!$V$1320*$T1375,const_zero)</f>
        <v>0</v>
      </c>
      <c r="X1375" s="5" t="n">
        <f aca="false">IF($F1375=const_one,Sensitivity!$S$1320*$T1375,const_zero)</f>
        <v>0</v>
      </c>
      <c r="Y1375" s="5" t="n">
        <f aca="false">IF($G1375=const_one,Sensitivity!$P$1320*$T1375,const_zero)</f>
        <v>0</v>
      </c>
      <c r="Z1375" s="5" t="n">
        <f aca="false">IF($H1375=const_one,Sensitivity!$M$1320*$T1375,const_zero)</f>
        <v>0</v>
      </c>
      <c r="AA1375" s="5" t="n">
        <f aca="false">IF($I1375=const_one,Sensitivity!$J$1320*$T1375,const_zero)</f>
        <v>0</v>
      </c>
      <c r="AB1375" s="5" t="n">
        <f aca="false">(Sensitivity!$AE$1320+Sensitivity!$AJ$1320)*$T1375</f>
        <v>38494537.5382921</v>
      </c>
      <c r="AC1375" s="5" t="n">
        <f aca="false">common_rsa_total*$T1375</f>
        <v>1114439057.57873</v>
      </c>
      <c r="AD1375" s="5" t="n">
        <f aca="false">IF($S1375=const_one,pre_f_options_issued*($T1375-option_strike_usd),const_zero)</f>
        <v>307066404.88298</v>
      </c>
      <c r="AE1375" s="5" t="n">
        <f aca="false">J1375+U1375</f>
        <v>30000000</v>
      </c>
      <c r="AF1375" s="5" t="n">
        <f aca="false">K1375+V1375</f>
        <v>300000000</v>
      </c>
      <c r="AG1375" s="5" t="n">
        <f aca="false">L1375+W1375</f>
        <v>100000000</v>
      </c>
      <c r="AH1375" s="5" t="n">
        <f aca="false">M1375+X1375</f>
        <v>60000000</v>
      </c>
      <c r="AI1375" s="5" t="n">
        <f aca="false">N1375+Y1375</f>
        <v>30000000</v>
      </c>
      <c r="AJ1375" s="5" t="n">
        <f aca="false">O1375+Z1375</f>
        <v>15000000</v>
      </c>
      <c r="AK1375" s="5" t="n">
        <f aca="false">P1375+AA1375</f>
        <v>5000000</v>
      </c>
      <c r="AL1375" s="5" t="n">
        <f aca="false">INDEX($AE$1375:$AE$1502,$B1375-$C1375*1+const_one)</f>
        <v>30000000</v>
      </c>
      <c r="AM1375" s="5" t="n">
        <f aca="false">INDEX($AF$1375:$AF$1502,$B1375-$D1375*2+const_one)</f>
        <v>300000000</v>
      </c>
      <c r="AN1375" s="5" t="n">
        <f aca="false">INDEX($AG$1375:$AG$1502,$B1375-$E1375*4+const_one)</f>
        <v>100000000</v>
      </c>
      <c r="AO1375" s="5" t="n">
        <f aca="false">INDEX($AH$1375:$AH$1502,$B1375-$F1375*8+const_one)</f>
        <v>60000000</v>
      </c>
      <c r="AP1375" s="5" t="n">
        <f aca="false">INDEX($AI$1375:$AI$1502,$B1375-$G1375*16+const_one)</f>
        <v>30000000</v>
      </c>
      <c r="AQ1375" s="5" t="n">
        <f aca="false">INDEX($AJ$1375:$AJ$1502,$B1375-$H1375*32+const_one)</f>
        <v>15000000</v>
      </c>
      <c r="AR1375" s="5" t="n">
        <f aca="false">INDEX($AK$1375:$AK$1502,$B1375-$I1375*64+const_one)</f>
        <v>5000000</v>
      </c>
      <c r="AS1375" s="5" t="n">
        <f aca="false">INDEX($AE$1375:$AE$1502,$B1375+(const_one-$C1375)*1+const_one)</f>
        <v>111507261.199828</v>
      </c>
      <c r="AT1375" s="5" t="n">
        <f aca="false">INDEX($AF$1375:$AF$1502,$B1375+(const_one-$D1375)*2+const_one)</f>
        <v>604076986.970748</v>
      </c>
      <c r="AU1375" s="5" t="n">
        <f aca="false">INDEX($AG$1375:$AG$1502,$B1375+(const_one-$E1375)*4+const_one)</f>
        <v>200723036.616108</v>
      </c>
      <c r="AV1375" s="5" t="n">
        <f aca="false">INDEX($AH$1375:$AH$1502,$B1375+(const_one-$F1375)*8+const_one)</f>
        <v>257127030.760159</v>
      </c>
      <c r="AW1375" s="5" t="n">
        <f aca="false">INDEX($AI$1375:$AI$1502,$B1375+(const_one-$G1375)*16+const_one)</f>
        <v>302311653.406105</v>
      </c>
      <c r="AX1375" s="5" t="n">
        <f aca="false">INDEX($AJ$1375:$AJ$1502,$B1375+(const_one-$H1375)*32+const_one)</f>
        <v>439447688.438411</v>
      </c>
      <c r="AY1375" s="5" t="n">
        <f aca="false">INDEX($AK$1375:$AK$1502,$B1375+(const_one-$I1375)*64+const_one)</f>
        <v>436473423.203633</v>
      </c>
      <c r="AZ1375" s="5" t="n">
        <f aca="false">--($C1375=--(AS1375&gt;AL1375))</f>
        <v>0</v>
      </c>
      <c r="BA1375" s="5" t="n">
        <f aca="false">--($D1375=--(AT1375&gt;AM1375))</f>
        <v>0</v>
      </c>
      <c r="BB1375" s="5" t="n">
        <f aca="false">--($E1375=--(AU1375&gt;AN1375))</f>
        <v>0</v>
      </c>
      <c r="BC1375" s="5" t="n">
        <f aca="false">--($F1375=--(AV1375&gt;AO1375))</f>
        <v>0</v>
      </c>
      <c r="BD1375" s="5" t="n">
        <f aca="false">--($G1375=--(AW1375&gt;AP1375))</f>
        <v>0</v>
      </c>
      <c r="BE1375" s="5" t="n">
        <f aca="false">--($H1375=--(AX1375&gt;AQ1375))</f>
        <v>0</v>
      </c>
      <c r="BF1375" s="5" t="n">
        <f aca="false">--($I1375=--(AY1375&gt;AR1375))</f>
        <v>0</v>
      </c>
      <c r="BG1375" s="5" t="n">
        <f aca="false">SUM(AZ1375:BF1375)</f>
        <v>0</v>
      </c>
      <c r="BH1375" s="5" t="n">
        <f aca="false">SUM(AE1375:AK1375)+AB1375+AC1375+AD1375</f>
        <v>2000000000</v>
      </c>
    </row>
    <row r="1376" customFormat="false" ht="15" hidden="true" customHeight="false" outlineLevel="0" collapsed="false">
      <c r="A1376" s="5" t="n">
        <f aca="false">sensitivity_exit_usd</f>
        <v>2000000000</v>
      </c>
      <c r="B1376" s="2" t="n">
        <f aca="false">ROW()-ROW($B$1375)</f>
        <v>1</v>
      </c>
      <c r="C1376" s="2" t="n">
        <f aca="false">MOD(QUOTIENT($B1376,1),2)</f>
        <v>1</v>
      </c>
      <c r="D1376" s="2" t="n">
        <f aca="false">MOD(QUOTIENT($B1376,2),2)</f>
        <v>0</v>
      </c>
      <c r="E1376" s="2" t="n">
        <f aca="false">MOD(QUOTIENT($B1376,4),2)</f>
        <v>0</v>
      </c>
      <c r="F1376" s="2" t="n">
        <f aca="false">MOD(QUOTIENT($B1376,8),2)</f>
        <v>0</v>
      </c>
      <c r="G1376" s="2" t="n">
        <f aca="false">MOD(QUOTIENT($B1376,16),2)</f>
        <v>0</v>
      </c>
      <c r="H1376" s="2" t="n">
        <f aca="false">MOD(QUOTIENT($B1376,32),2)</f>
        <v>0</v>
      </c>
      <c r="I1376" s="2" t="n">
        <f aca="false">MOD(QUOTIENT($B1376,64),2)</f>
        <v>0</v>
      </c>
      <c r="J1376" s="5" t="n">
        <f aca="false">IF($C1376=const_zero,MIN(class_series_f_invested_usd,MAX(const_zero,$A1376)),const_zero)</f>
        <v>0</v>
      </c>
      <c r="K1376" s="5" t="n">
        <f aca="false">IF($D1376=const_zero,MIN(class_series_e_invested_usd,MAX(const_zero,$A1376-SUM($J1376:$J1376))),const_zero)</f>
        <v>300000000</v>
      </c>
      <c r="L1376" s="5" t="n">
        <f aca="false">IF($E1376=const_zero,MIN(class_series_d_invested_usd,MAX(const_zero,$A1376-SUM($J1376:$K1376))),const_zero)</f>
        <v>100000000</v>
      </c>
      <c r="M1376" s="5" t="n">
        <f aca="false">IF($F1376=const_zero,MIN(class_series_c_invested_usd,MAX(const_zero,$A1376-SUM($J1376:$L1376))),const_zero)</f>
        <v>60000000</v>
      </c>
      <c r="N1376" s="5" t="n">
        <f aca="false">IF($G1376=const_zero,MIN(class_series_b_invested_usd,MAX(const_zero,$A1376-SUM($J1376:$M1376))),const_zero)</f>
        <v>30000000</v>
      </c>
      <c r="O1376" s="5" t="n">
        <f aca="false">IF($H1376=const_zero,MIN(class_series_a_invested_usd,MAX(const_zero,$A1376-SUM($J1376:$N1376))),const_zero)</f>
        <v>15000000</v>
      </c>
      <c r="P1376" s="5" t="n">
        <f aca="false">IF($I1376=const_zero,MIN(class_seed_invested_usd,MAX(const_zero,$A1376-SUM($J1376:$O1376))),const_zero)</f>
        <v>5000000</v>
      </c>
      <c r="Q1376" s="5" t="n">
        <f aca="false">MAX(const_zero,$A1376-SUM($J1376:$P1376))</f>
        <v>1490000000</v>
      </c>
      <c r="R1376" s="9" t="n">
        <f aca="false">common_rsa_total+Sensitivity!$AE$1320+Sensitivity!$AJ$1320+IF($C1376=const_one,Sensitivity!$D$1320,const_zero)+IF($D1376=const_one,Sensitivity!$Y$1320,const_zero)+IF($E1376=const_one,Sensitivity!$V$1320,const_zero)+IF($F1376=const_one,Sensitivity!$S$1320,const_zero)+IF($G1376=const_one,Sensitivity!$P$1320,const_zero)+IF($H1376=const_one,Sensitivity!$M$1320,const_zero)+IF($I1376=const_one,Sensitivity!$J$1320,const_zero)</f>
        <v>10264535.1788899</v>
      </c>
      <c r="S1376" s="23" t="b">
        <f aca="false">IF($R1376&gt;const_zero,--($Q1376&gt;option_strike_usd*$R1376),const_zero)</f>
        <v>1</v>
      </c>
      <c r="T1376" s="7" t="n">
        <f aca="false">IF($R1376&gt;const_zero,IF($S1376=const_one,($Q1376+option_strike_usd*pre_f_options_issued)/($R1376+pre_f_options_issued),$Q1376/$R1376),const_zero)</f>
        <v>116.92552678834</v>
      </c>
      <c r="U1376" s="5" t="n">
        <f aca="false">IF($C1376=const_one,Sensitivity!$D$1320*$T1376,const_zero)</f>
        <v>111507261.199828</v>
      </c>
      <c r="V1376" s="5" t="n">
        <f aca="false">IF($D1376=const_one,Sensitivity!$Y$1320*$T1376,const_zero)</f>
        <v>0</v>
      </c>
      <c r="W1376" s="5" t="n">
        <f aca="false">IF($E1376=const_one,Sensitivity!$V$1320*$T1376,const_zero)</f>
        <v>0</v>
      </c>
      <c r="X1376" s="5" t="n">
        <f aca="false">IF($F1376=const_one,Sensitivity!$S$1320*$T1376,const_zero)</f>
        <v>0</v>
      </c>
      <c r="Y1376" s="5" t="n">
        <f aca="false">IF($G1376=const_one,Sensitivity!$P$1320*$T1376,const_zero)</f>
        <v>0</v>
      </c>
      <c r="Z1376" s="5" t="n">
        <f aca="false">IF($H1376=const_one,Sensitivity!$M$1320*$T1376,const_zero)</f>
        <v>0</v>
      </c>
      <c r="AA1376" s="5" t="n">
        <f aca="false">IF($I1376=const_one,Sensitivity!$J$1320*$T1376,const_zero)</f>
        <v>0</v>
      </c>
      <c r="AB1376" s="5" t="n">
        <f aca="false">(Sensitivity!$AE$1320+Sensitivity!$AJ$1320)*$T1376</f>
        <v>36349180.7342578</v>
      </c>
      <c r="AC1376" s="5" t="n">
        <f aca="false">common_rsa_total*$T1376</f>
        <v>1052329741.09506</v>
      </c>
      <c r="AD1376" s="5" t="n">
        <f aca="false">IF($S1376=const_one,pre_f_options_issued*($T1376-option_strike_usd),const_zero)</f>
        <v>289813816.970851</v>
      </c>
      <c r="AE1376" s="5" t="n">
        <f aca="false">J1376+U1376</f>
        <v>111507261.199828</v>
      </c>
      <c r="AF1376" s="5" t="n">
        <f aca="false">K1376+V1376</f>
        <v>300000000</v>
      </c>
      <c r="AG1376" s="5" t="n">
        <f aca="false">L1376+W1376</f>
        <v>100000000</v>
      </c>
      <c r="AH1376" s="5" t="n">
        <f aca="false">M1376+X1376</f>
        <v>60000000</v>
      </c>
      <c r="AI1376" s="5" t="n">
        <f aca="false">N1376+Y1376</f>
        <v>30000000</v>
      </c>
      <c r="AJ1376" s="5" t="n">
        <f aca="false">O1376+Z1376</f>
        <v>15000000</v>
      </c>
      <c r="AK1376" s="5" t="n">
        <f aca="false">P1376+AA1376</f>
        <v>5000000</v>
      </c>
      <c r="AL1376" s="5" t="n">
        <f aca="false">INDEX($AE$1375:$AE$1502,$B1376-$C1376*1+const_one)</f>
        <v>30000000</v>
      </c>
      <c r="AM1376" s="5" t="n">
        <f aca="false">INDEX($AF$1375:$AF$1502,$B1376-$D1376*2+const_one)</f>
        <v>300000000</v>
      </c>
      <c r="AN1376" s="5" t="n">
        <f aca="false">INDEX($AG$1375:$AG$1502,$B1376-$E1376*4+const_one)</f>
        <v>100000000</v>
      </c>
      <c r="AO1376" s="5" t="n">
        <f aca="false">INDEX($AH$1375:$AH$1502,$B1376-$F1376*8+const_one)</f>
        <v>60000000</v>
      </c>
      <c r="AP1376" s="5" t="n">
        <f aca="false">INDEX($AI$1375:$AI$1502,$B1376-$G1376*16+const_one)</f>
        <v>30000000</v>
      </c>
      <c r="AQ1376" s="5" t="n">
        <f aca="false">INDEX($AJ$1375:$AJ$1502,$B1376-$H1376*32+const_one)</f>
        <v>15000000</v>
      </c>
      <c r="AR1376" s="5" t="n">
        <f aca="false">INDEX($AK$1375:$AK$1502,$B1376-$I1376*64+const_one)</f>
        <v>5000000</v>
      </c>
      <c r="AS1376" s="5" t="n">
        <f aca="false">INDEX($AE$1375:$AE$1502,$B1376+(const_one-$C1376)*1+const_one)</f>
        <v>111507261.199828</v>
      </c>
      <c r="AT1376" s="5" t="n">
        <f aca="false">INDEX($AF$1375:$AF$1502,$B1376+(const_one-$D1376)*2+const_one)</f>
        <v>583398157.126798</v>
      </c>
      <c r="AU1376" s="5" t="n">
        <f aca="false">INDEX($AG$1375:$AG$1502,$B1376+(const_one-$E1376)*4+const_one)</f>
        <v>191126997.461546</v>
      </c>
      <c r="AV1376" s="5" t="n">
        <f aca="false">INDEX($AH$1375:$AH$1502,$B1376+(const_one-$F1376)*8+const_one)</f>
        <v>245704860.455391</v>
      </c>
      <c r="AW1376" s="5" t="n">
        <f aca="false">INDEX($AI$1375:$AI$1502,$B1376+(const_one-$G1376)*16+const_one)</f>
        <v>289732614.896016</v>
      </c>
      <c r="AX1376" s="5" t="n">
        <f aca="false">INDEX($AJ$1375:$AJ$1502,$B1376+(const_one-$H1376)*32+const_one)</f>
        <v>424300434.776196</v>
      </c>
      <c r="AY1376" s="5" t="n">
        <f aca="false">INDEX($AK$1375:$AK$1502,$B1376+(const_one-$I1376)*64+const_one)</f>
        <v>421485838.193933</v>
      </c>
      <c r="AZ1376" s="5" t="n">
        <f aca="false">--($C1376=--(AS1376&gt;AL1376))</f>
        <v>1</v>
      </c>
      <c r="BA1376" s="5" t="n">
        <f aca="false">--($D1376=--(AT1376&gt;AM1376))</f>
        <v>0</v>
      </c>
      <c r="BB1376" s="5" t="n">
        <f aca="false">--($E1376=--(AU1376&gt;AN1376))</f>
        <v>0</v>
      </c>
      <c r="BC1376" s="5" t="n">
        <f aca="false">--($F1376=--(AV1376&gt;AO1376))</f>
        <v>0</v>
      </c>
      <c r="BD1376" s="5" t="n">
        <f aca="false">--($G1376=--(AW1376&gt;AP1376))</f>
        <v>0</v>
      </c>
      <c r="BE1376" s="5" t="n">
        <f aca="false">--($H1376=--(AX1376&gt;AQ1376))</f>
        <v>0</v>
      </c>
      <c r="BF1376" s="5" t="n">
        <f aca="false">--($I1376=--(AY1376&gt;AR1376))</f>
        <v>0</v>
      </c>
      <c r="BG1376" s="5" t="n">
        <f aca="false">SUM(AZ1376:BF1376)</f>
        <v>1</v>
      </c>
      <c r="BH1376" s="5" t="n">
        <f aca="false">SUM(AE1376:AK1376)+AB1376+AC1376+AD1376</f>
        <v>2000000000</v>
      </c>
    </row>
    <row r="1377" customFormat="false" ht="15" hidden="true" customHeight="false" outlineLevel="0" collapsed="false">
      <c r="A1377" s="5" t="n">
        <f aca="false">sensitivity_exit_usd</f>
        <v>2000000000</v>
      </c>
      <c r="B1377" s="2" t="n">
        <f aca="false">ROW()-ROW($B$1375)</f>
        <v>2</v>
      </c>
      <c r="C1377" s="2" t="n">
        <f aca="false">MOD(QUOTIENT($B1377,1),2)</f>
        <v>0</v>
      </c>
      <c r="D1377" s="2" t="n">
        <f aca="false">MOD(QUOTIENT($B1377,2),2)</f>
        <v>1</v>
      </c>
      <c r="E1377" s="2" t="n">
        <f aca="false">MOD(QUOTIENT($B1377,4),2)</f>
        <v>0</v>
      </c>
      <c r="F1377" s="2" t="n">
        <f aca="false">MOD(QUOTIENT($B1377,8),2)</f>
        <v>0</v>
      </c>
      <c r="G1377" s="2" t="n">
        <f aca="false">MOD(QUOTIENT($B1377,16),2)</f>
        <v>0</v>
      </c>
      <c r="H1377" s="2" t="n">
        <f aca="false">MOD(QUOTIENT($B1377,32),2)</f>
        <v>0</v>
      </c>
      <c r="I1377" s="2" t="n">
        <f aca="false">MOD(QUOTIENT($B1377,64),2)</f>
        <v>0</v>
      </c>
      <c r="J1377" s="5" t="n">
        <f aca="false">IF($C1377=const_zero,MIN(class_series_f_invested_usd,MAX(const_zero,$A1377)),const_zero)</f>
        <v>30000000</v>
      </c>
      <c r="K1377" s="5" t="n">
        <f aca="false">IF($D1377=const_zero,MIN(class_series_e_invested_usd,MAX(const_zero,$A1377-SUM($J1377:$J1377))),const_zero)</f>
        <v>0</v>
      </c>
      <c r="L1377" s="5" t="n">
        <f aca="false">IF($E1377=const_zero,MIN(class_series_d_invested_usd,MAX(const_zero,$A1377-SUM($J1377:$K1377))),const_zero)</f>
        <v>100000000</v>
      </c>
      <c r="M1377" s="5" t="n">
        <f aca="false">IF($F1377=const_zero,MIN(class_series_c_invested_usd,MAX(const_zero,$A1377-SUM($J1377:$L1377))),const_zero)</f>
        <v>60000000</v>
      </c>
      <c r="N1377" s="5" t="n">
        <f aca="false">IF($G1377=const_zero,MIN(class_series_b_invested_usd,MAX(const_zero,$A1377-SUM($J1377:$M1377))),const_zero)</f>
        <v>30000000</v>
      </c>
      <c r="O1377" s="5" t="n">
        <f aca="false">IF($H1377=const_zero,MIN(class_series_a_invested_usd,MAX(const_zero,$A1377-SUM($J1377:$N1377))),const_zero)</f>
        <v>15000000</v>
      </c>
      <c r="P1377" s="5" t="n">
        <f aca="false">IF($I1377=const_zero,MIN(class_seed_invested_usd,MAX(const_zero,$A1377-SUM($J1377:$O1377))),const_zero)</f>
        <v>5000000</v>
      </c>
      <c r="Q1377" s="5" t="n">
        <f aca="false">MAX(const_zero,$A1377-SUM($J1377:$P1377))</f>
        <v>1760000000</v>
      </c>
      <c r="R1377" s="9" t="n">
        <f aca="false">common_rsa_total+Sensitivity!$AE$1320+Sensitivity!$AJ$1320+IF($C1377=const_one,Sensitivity!$D$1320,const_zero)+IF($D1377=const_one,Sensitivity!$Y$1320,const_zero)+IF($E1377=const_one,Sensitivity!$V$1320,const_zero)+IF($F1377=const_one,Sensitivity!$S$1320,const_zero)+IF($G1377=const_one,Sensitivity!$P$1320,const_zero)+IF($H1377=const_one,Sensitivity!$M$1320,const_zero)+IF($I1377=const_one,Sensitivity!$J$1320,const_zero)</f>
        <v>15469831.6712896</v>
      </c>
      <c r="S1377" s="23" t="b">
        <f aca="false">IF($R1377&gt;const_zero,--($Q1377&gt;option_strike_usd*$R1377),const_zero)</f>
        <v>1</v>
      </c>
      <c r="T1377" s="7" t="n">
        <f aca="false">IF($R1377&gt;const_zero,IF($S1377=const_one,($Q1377+option_strike_usd*pre_f_options_issued)/($R1377+pre_f_options_issued),$Q1377/$R1377),const_zero)</f>
        <v>98.0810523014496</v>
      </c>
      <c r="U1377" s="5" t="n">
        <f aca="false">IF($C1377=const_one,Sensitivity!$D$1320*$T1377,const_zero)</f>
        <v>0</v>
      </c>
      <c r="V1377" s="5" t="n">
        <f aca="false">IF($D1377=const_one,Sensitivity!$Y$1320*$T1377,const_zero)</f>
        <v>604076986.970748</v>
      </c>
      <c r="W1377" s="5" t="n">
        <f aca="false">IF($E1377=const_one,Sensitivity!$V$1320*$T1377,const_zero)</f>
        <v>0</v>
      </c>
      <c r="X1377" s="5" t="n">
        <f aca="false">IF($F1377=const_one,Sensitivity!$S$1320*$T1377,const_zero)</f>
        <v>0</v>
      </c>
      <c r="Y1377" s="5" t="n">
        <f aca="false">IF($G1377=const_one,Sensitivity!$P$1320*$T1377,const_zero)</f>
        <v>0</v>
      </c>
      <c r="Z1377" s="5" t="n">
        <f aca="false">IF($H1377=const_one,Sensitivity!$M$1320*$T1377,const_zero)</f>
        <v>0</v>
      </c>
      <c r="AA1377" s="5" t="n">
        <f aca="false">IF($I1377=const_one,Sensitivity!$J$1320*$T1377,const_zero)</f>
        <v>0</v>
      </c>
      <c r="AB1377" s="5" t="n">
        <f aca="false">(Sensitivity!$AE$1320+Sensitivity!$AJ$1320)*$T1377</f>
        <v>30490911.5625818</v>
      </c>
      <c r="AC1377" s="5" t="n">
        <f aca="false">common_rsa_total*$T1377</f>
        <v>882729470.713046</v>
      </c>
      <c r="AD1377" s="5" t="n">
        <f aca="false">IF($S1377=const_one,pre_f_options_issued*($T1377-option_strike_usd),const_zero)</f>
        <v>242702630.753624</v>
      </c>
      <c r="AE1377" s="5" t="n">
        <f aca="false">J1377+U1377</f>
        <v>30000000</v>
      </c>
      <c r="AF1377" s="5" t="n">
        <f aca="false">K1377+V1377</f>
        <v>604076986.970748</v>
      </c>
      <c r="AG1377" s="5" t="n">
        <f aca="false">L1377+W1377</f>
        <v>100000000</v>
      </c>
      <c r="AH1377" s="5" t="n">
        <f aca="false">M1377+X1377</f>
        <v>60000000</v>
      </c>
      <c r="AI1377" s="5" t="n">
        <f aca="false">N1377+Y1377</f>
        <v>30000000</v>
      </c>
      <c r="AJ1377" s="5" t="n">
        <f aca="false">O1377+Z1377</f>
        <v>15000000</v>
      </c>
      <c r="AK1377" s="5" t="n">
        <f aca="false">P1377+AA1377</f>
        <v>5000000</v>
      </c>
      <c r="AL1377" s="5" t="n">
        <f aca="false">INDEX($AE$1375:$AE$1502,$B1377-$C1377*1+const_one)</f>
        <v>30000000</v>
      </c>
      <c r="AM1377" s="5" t="n">
        <f aca="false">INDEX($AF$1375:$AF$1502,$B1377-$D1377*2+const_one)</f>
        <v>300000000</v>
      </c>
      <c r="AN1377" s="5" t="n">
        <f aca="false">INDEX($AG$1375:$AG$1502,$B1377-$E1377*4+const_one)</f>
        <v>100000000</v>
      </c>
      <c r="AO1377" s="5" t="n">
        <f aca="false">INDEX($AH$1375:$AH$1502,$B1377-$F1377*8+const_one)</f>
        <v>60000000</v>
      </c>
      <c r="AP1377" s="5" t="n">
        <f aca="false">INDEX($AI$1375:$AI$1502,$B1377-$G1377*16+const_one)</f>
        <v>30000000</v>
      </c>
      <c r="AQ1377" s="5" t="n">
        <f aca="false">INDEX($AJ$1375:$AJ$1502,$B1377-$H1377*32+const_one)</f>
        <v>15000000</v>
      </c>
      <c r="AR1377" s="5" t="n">
        <f aca="false">INDEX($AK$1375:$AK$1502,$B1377-$I1377*64+const_one)</f>
        <v>5000000</v>
      </c>
      <c r="AS1377" s="5" t="n">
        <f aca="false">INDEX($AE$1375:$AE$1502,$B1377+(const_one-$C1377)*1+const_one)</f>
        <v>90334093.8093508</v>
      </c>
      <c r="AT1377" s="5" t="n">
        <f aca="false">INDEX($AF$1375:$AF$1502,$B1377+(const_one-$D1377)*2+const_one)</f>
        <v>604076986.970748</v>
      </c>
      <c r="AU1377" s="5" t="n">
        <f aca="false">INDEX($AG$1375:$AG$1502,$B1377+(const_one-$E1377)*4+const_one)</f>
        <v>164500369.467166</v>
      </c>
      <c r="AV1377" s="5" t="n">
        <f aca="false">INDEX($AH$1375:$AH$1502,$B1377+(const_one-$F1377)*8+const_one)</f>
        <v>214729314.929242</v>
      </c>
      <c r="AW1377" s="5" t="n">
        <f aca="false">INDEX($AI$1375:$AI$1502,$B1377+(const_one-$G1377)*16+const_one)</f>
        <v>256439826.713654</v>
      </c>
      <c r="AX1377" s="5" t="n">
        <f aca="false">INDEX($AJ$1375:$AJ$1502,$B1377+(const_one-$H1377)*32+const_one)</f>
        <v>386920554.194076</v>
      </c>
      <c r="AY1377" s="5" t="n">
        <f aca="false">INDEX($AK$1375:$AK$1502,$B1377+(const_one-$I1377)*64+const_one)</f>
        <v>384743785.956697</v>
      </c>
      <c r="AZ1377" s="5" t="n">
        <f aca="false">--($C1377=--(AS1377&gt;AL1377))</f>
        <v>0</v>
      </c>
      <c r="BA1377" s="5" t="n">
        <f aca="false">--($D1377=--(AT1377&gt;AM1377))</f>
        <v>1</v>
      </c>
      <c r="BB1377" s="5" t="n">
        <f aca="false">--($E1377=--(AU1377&gt;AN1377))</f>
        <v>0</v>
      </c>
      <c r="BC1377" s="5" t="n">
        <f aca="false">--($F1377=--(AV1377&gt;AO1377))</f>
        <v>0</v>
      </c>
      <c r="BD1377" s="5" t="n">
        <f aca="false">--($G1377=--(AW1377&gt;AP1377))</f>
        <v>0</v>
      </c>
      <c r="BE1377" s="5" t="n">
        <f aca="false">--($H1377=--(AX1377&gt;AQ1377))</f>
        <v>0</v>
      </c>
      <c r="BF1377" s="5" t="n">
        <f aca="false">--($I1377=--(AY1377&gt;AR1377))</f>
        <v>0</v>
      </c>
      <c r="BG1377" s="5" t="n">
        <f aca="false">SUM(AZ1377:BF1377)</f>
        <v>1</v>
      </c>
      <c r="BH1377" s="5" t="n">
        <f aca="false">SUM(AE1377:AK1377)+AB1377+AC1377+AD1377</f>
        <v>2000000000</v>
      </c>
    </row>
    <row r="1378" customFormat="false" ht="15" hidden="true" customHeight="false" outlineLevel="0" collapsed="false">
      <c r="A1378" s="5" t="n">
        <f aca="false">sensitivity_exit_usd</f>
        <v>2000000000</v>
      </c>
      <c r="B1378" s="2" t="n">
        <f aca="false">ROW()-ROW($B$1375)</f>
        <v>3</v>
      </c>
      <c r="C1378" s="2" t="n">
        <f aca="false">MOD(QUOTIENT($B1378,1),2)</f>
        <v>1</v>
      </c>
      <c r="D1378" s="2" t="n">
        <f aca="false">MOD(QUOTIENT($B1378,2),2)</f>
        <v>1</v>
      </c>
      <c r="E1378" s="2" t="n">
        <f aca="false">MOD(QUOTIENT($B1378,4),2)</f>
        <v>0</v>
      </c>
      <c r="F1378" s="2" t="n">
        <f aca="false">MOD(QUOTIENT($B1378,8),2)</f>
        <v>0</v>
      </c>
      <c r="G1378" s="2" t="n">
        <f aca="false">MOD(QUOTIENT($B1378,16),2)</f>
        <v>0</v>
      </c>
      <c r="H1378" s="2" t="n">
        <f aca="false">MOD(QUOTIENT($B1378,32),2)</f>
        <v>0</v>
      </c>
      <c r="I1378" s="2" t="n">
        <f aca="false">MOD(QUOTIENT($B1378,64),2)</f>
        <v>0</v>
      </c>
      <c r="J1378" s="5" t="n">
        <f aca="false">IF($C1378=const_zero,MIN(class_series_f_invested_usd,MAX(const_zero,$A1378)),const_zero)</f>
        <v>0</v>
      </c>
      <c r="K1378" s="5" t="n">
        <f aca="false">IF($D1378=const_zero,MIN(class_series_e_invested_usd,MAX(const_zero,$A1378-SUM($J1378:$J1378))),const_zero)</f>
        <v>0</v>
      </c>
      <c r="L1378" s="5" t="n">
        <f aca="false">IF($E1378=const_zero,MIN(class_series_d_invested_usd,MAX(const_zero,$A1378-SUM($J1378:$K1378))),const_zero)</f>
        <v>100000000</v>
      </c>
      <c r="M1378" s="5" t="n">
        <f aca="false">IF($F1378=const_zero,MIN(class_series_c_invested_usd,MAX(const_zero,$A1378-SUM($J1378:$L1378))),const_zero)</f>
        <v>60000000</v>
      </c>
      <c r="N1378" s="5" t="n">
        <f aca="false">IF($G1378=const_zero,MIN(class_series_b_invested_usd,MAX(const_zero,$A1378-SUM($J1378:$M1378))),const_zero)</f>
        <v>30000000</v>
      </c>
      <c r="O1378" s="5" t="n">
        <f aca="false">IF($H1378=const_zero,MIN(class_series_a_invested_usd,MAX(const_zero,$A1378-SUM($J1378:$N1378))),const_zero)</f>
        <v>15000000</v>
      </c>
      <c r="P1378" s="5" t="n">
        <f aca="false">IF($I1378=const_zero,MIN(class_seed_invested_usd,MAX(const_zero,$A1378-SUM($J1378:$O1378))),const_zero)</f>
        <v>5000000</v>
      </c>
      <c r="Q1378" s="5" t="n">
        <f aca="false">MAX(const_zero,$A1378-SUM($J1378:$P1378))</f>
        <v>1790000000</v>
      </c>
      <c r="R1378" s="9" t="n">
        <f aca="false">common_rsa_total+Sensitivity!$AE$1320+Sensitivity!$AJ$1320+IF($C1378=const_one,Sensitivity!$D$1320,const_zero)+IF($D1378=const_one,Sensitivity!$Y$1320,const_zero)+IF($E1378=const_one,Sensitivity!$V$1320,const_zero)+IF($F1378=const_one,Sensitivity!$S$1320,const_zero)+IF($G1378=const_one,Sensitivity!$P$1320,const_zero)+IF($H1378=const_one,Sensitivity!$M$1320,const_zero)+IF($I1378=const_one,Sensitivity!$J$1320,const_zero)</f>
        <v>16423492.2128553</v>
      </c>
      <c r="S1378" s="23" t="b">
        <f aca="false">IF($R1378&gt;const_zero,--($Q1378&gt;option_strike_usd*$R1378),const_zero)</f>
        <v>1</v>
      </c>
      <c r="T1378" s="7" t="n">
        <f aca="false">IF($R1378&gt;const_zero,IF($S1378=const_one,($Q1378+option_strike_usd*pre_f_options_issued)/($R1378+pre_f_options_issued),$Q1378/$R1378),const_zero)</f>
        <v>94.7235309338039</v>
      </c>
      <c r="U1378" s="5" t="n">
        <f aca="false">IF($C1378=const_one,Sensitivity!$D$1320*$T1378,const_zero)</f>
        <v>90334093.8093508</v>
      </c>
      <c r="V1378" s="5" t="n">
        <f aca="false">IF($D1378=const_one,Sensitivity!$Y$1320*$T1378,const_zero)</f>
        <v>583398157.126798</v>
      </c>
      <c r="W1378" s="5" t="n">
        <f aca="false">IF($E1378=const_one,Sensitivity!$V$1320*$T1378,const_zero)</f>
        <v>0</v>
      </c>
      <c r="X1378" s="5" t="n">
        <f aca="false">IF($F1378=const_one,Sensitivity!$S$1320*$T1378,const_zero)</f>
        <v>0</v>
      </c>
      <c r="Y1378" s="5" t="n">
        <f aca="false">IF($G1378=const_one,Sensitivity!$P$1320*$T1378,const_zero)</f>
        <v>0</v>
      </c>
      <c r="Z1378" s="5" t="n">
        <f aca="false">IF($H1378=const_one,Sensitivity!$M$1320*$T1378,const_zero)</f>
        <v>0</v>
      </c>
      <c r="AA1378" s="5" t="n">
        <f aca="false">IF($I1378=const_one,Sensitivity!$J$1320*$T1378,const_zero)</f>
        <v>0</v>
      </c>
      <c r="AB1378" s="5" t="n">
        <f aca="false">(Sensitivity!$AE$1320+Sensitivity!$AJ$1320)*$T1378</f>
        <v>29447143.325107</v>
      </c>
      <c r="AC1378" s="5" t="n">
        <f aca="false">common_rsa_total*$T1378</f>
        <v>852511778.404235</v>
      </c>
      <c r="AD1378" s="5" t="n">
        <f aca="false">IF($S1378=const_one,pre_f_options_issued*($T1378-option_strike_usd),const_zero)</f>
        <v>234308827.33451</v>
      </c>
      <c r="AE1378" s="5" t="n">
        <f aca="false">J1378+U1378</f>
        <v>90334093.8093508</v>
      </c>
      <c r="AF1378" s="5" t="n">
        <f aca="false">K1378+V1378</f>
        <v>583398157.126798</v>
      </c>
      <c r="AG1378" s="5" t="n">
        <f aca="false">L1378+W1378</f>
        <v>100000000</v>
      </c>
      <c r="AH1378" s="5" t="n">
        <f aca="false">M1378+X1378</f>
        <v>60000000</v>
      </c>
      <c r="AI1378" s="5" t="n">
        <f aca="false">N1378+Y1378</f>
        <v>30000000</v>
      </c>
      <c r="AJ1378" s="5" t="n">
        <f aca="false">O1378+Z1378</f>
        <v>15000000</v>
      </c>
      <c r="AK1378" s="5" t="n">
        <f aca="false">P1378+AA1378</f>
        <v>5000000</v>
      </c>
      <c r="AL1378" s="5" t="n">
        <f aca="false">INDEX($AE$1375:$AE$1502,$B1378-$C1378*1+const_one)</f>
        <v>30000000</v>
      </c>
      <c r="AM1378" s="5" t="n">
        <f aca="false">INDEX($AF$1375:$AF$1502,$B1378-$D1378*2+const_one)</f>
        <v>300000000</v>
      </c>
      <c r="AN1378" s="5" t="n">
        <f aca="false">INDEX($AG$1375:$AG$1502,$B1378-$E1378*4+const_one)</f>
        <v>100000000</v>
      </c>
      <c r="AO1378" s="5" t="n">
        <f aca="false">INDEX($AH$1375:$AH$1502,$B1378-$F1378*8+const_one)</f>
        <v>60000000</v>
      </c>
      <c r="AP1378" s="5" t="n">
        <f aca="false">INDEX($AI$1375:$AI$1502,$B1378-$G1378*16+const_one)</f>
        <v>30000000</v>
      </c>
      <c r="AQ1378" s="5" t="n">
        <f aca="false">INDEX($AJ$1375:$AJ$1502,$B1378-$H1378*32+const_one)</f>
        <v>15000000</v>
      </c>
      <c r="AR1378" s="5" t="n">
        <f aca="false">INDEX($AK$1375:$AK$1502,$B1378-$I1378*64+const_one)</f>
        <v>5000000</v>
      </c>
      <c r="AS1378" s="5" t="n">
        <f aca="false">INDEX($AE$1375:$AE$1502,$B1378+(const_one-$C1378)*1+const_one)</f>
        <v>90334093.8093508</v>
      </c>
      <c r="AT1378" s="5" t="n">
        <f aca="false">INDEX($AF$1375:$AF$1502,$B1378+(const_one-$D1378)*2+const_one)</f>
        <v>583398157.126798</v>
      </c>
      <c r="AU1378" s="5" t="n">
        <f aca="false">INDEX($AG$1375:$AG$1502,$B1378+(const_one-$E1378)*4+const_one)</f>
        <v>159436074.091131</v>
      </c>
      <c r="AV1378" s="5" t="n">
        <f aca="false">INDEX($AH$1375:$AH$1502,$B1378+(const_one-$F1378)*8+const_one)</f>
        <v>208502432.698131</v>
      </c>
      <c r="AW1378" s="5" t="n">
        <f aca="false">INDEX($AI$1375:$AI$1502,$B1378+(const_one-$G1378)*16+const_one)</f>
        <v>249390012.636491</v>
      </c>
      <c r="AX1378" s="5" t="n">
        <f aca="false">INDEX($AJ$1375:$AJ$1502,$B1378+(const_one-$H1378)*32+const_one)</f>
        <v>377766754.100544</v>
      </c>
      <c r="AY1378" s="5" t="n">
        <f aca="false">INDEX($AK$1375:$AK$1502,$B1378+(const_one-$I1378)*64+const_one)</f>
        <v>375676758.227235</v>
      </c>
      <c r="AZ1378" s="5" t="n">
        <f aca="false">--($C1378=--(AS1378&gt;AL1378))</f>
        <v>1</v>
      </c>
      <c r="BA1378" s="5" t="n">
        <f aca="false">--($D1378=--(AT1378&gt;AM1378))</f>
        <v>1</v>
      </c>
      <c r="BB1378" s="5" t="n">
        <f aca="false">--($E1378=--(AU1378&gt;AN1378))</f>
        <v>0</v>
      </c>
      <c r="BC1378" s="5" t="n">
        <f aca="false">--($F1378=--(AV1378&gt;AO1378))</f>
        <v>0</v>
      </c>
      <c r="BD1378" s="5" t="n">
        <f aca="false">--($G1378=--(AW1378&gt;AP1378))</f>
        <v>0</v>
      </c>
      <c r="BE1378" s="5" t="n">
        <f aca="false">--($H1378=--(AX1378&gt;AQ1378))</f>
        <v>0</v>
      </c>
      <c r="BF1378" s="5" t="n">
        <f aca="false">--($I1378=--(AY1378&gt;AR1378))</f>
        <v>0</v>
      </c>
      <c r="BG1378" s="5" t="n">
        <f aca="false">SUM(AZ1378:BF1378)</f>
        <v>2</v>
      </c>
      <c r="BH1378" s="5" t="n">
        <f aca="false">SUM(AE1378:AK1378)+AB1378+AC1378+AD1378</f>
        <v>2000000000</v>
      </c>
    </row>
    <row r="1379" customFormat="false" ht="15" hidden="true" customHeight="false" outlineLevel="0" collapsed="false">
      <c r="A1379" s="5" t="n">
        <f aca="false">sensitivity_exit_usd</f>
        <v>2000000000</v>
      </c>
      <c r="B1379" s="2" t="n">
        <f aca="false">ROW()-ROW($B$1375)</f>
        <v>4</v>
      </c>
      <c r="C1379" s="2" t="n">
        <f aca="false">MOD(QUOTIENT($B1379,1),2)</f>
        <v>0</v>
      </c>
      <c r="D1379" s="2" t="n">
        <f aca="false">MOD(QUOTIENT($B1379,2),2)</f>
        <v>0</v>
      </c>
      <c r="E1379" s="2" t="n">
        <f aca="false">MOD(QUOTIENT($B1379,4),2)</f>
        <v>1</v>
      </c>
      <c r="F1379" s="2" t="n">
        <f aca="false">MOD(QUOTIENT($B1379,8),2)</f>
        <v>0</v>
      </c>
      <c r="G1379" s="2" t="n">
        <f aca="false">MOD(QUOTIENT($B1379,16),2)</f>
        <v>0</v>
      </c>
      <c r="H1379" s="2" t="n">
        <f aca="false">MOD(QUOTIENT($B1379,32),2)</f>
        <v>0</v>
      </c>
      <c r="I1379" s="2" t="n">
        <f aca="false">MOD(QUOTIENT($B1379,64),2)</f>
        <v>0</v>
      </c>
      <c r="J1379" s="5" t="n">
        <f aca="false">IF($C1379=const_zero,MIN(class_series_f_invested_usd,MAX(const_zero,$A1379)),const_zero)</f>
        <v>30000000</v>
      </c>
      <c r="K1379" s="5" t="n">
        <f aca="false">IF($D1379=const_zero,MIN(class_series_e_invested_usd,MAX(const_zero,$A1379-SUM($J1379:$J1379))),const_zero)</f>
        <v>300000000</v>
      </c>
      <c r="L1379" s="5" t="n">
        <f aca="false">IF($E1379=const_zero,MIN(class_series_d_invested_usd,MAX(const_zero,$A1379-SUM($J1379:$K1379))),const_zero)</f>
        <v>0</v>
      </c>
      <c r="M1379" s="5" t="n">
        <f aca="false">IF($F1379=const_zero,MIN(class_series_c_invested_usd,MAX(const_zero,$A1379-SUM($J1379:$L1379))),const_zero)</f>
        <v>60000000</v>
      </c>
      <c r="N1379" s="5" t="n">
        <f aca="false">IF($G1379=const_zero,MIN(class_series_b_invested_usd,MAX(const_zero,$A1379-SUM($J1379:$M1379))),const_zero)</f>
        <v>30000000</v>
      </c>
      <c r="O1379" s="5" t="n">
        <f aca="false">IF($H1379=const_zero,MIN(class_series_a_invested_usd,MAX(const_zero,$A1379-SUM($J1379:$N1379))),const_zero)</f>
        <v>15000000</v>
      </c>
      <c r="P1379" s="5" t="n">
        <f aca="false">IF($I1379=const_zero,MIN(class_seed_invested_usd,MAX(const_zero,$A1379-SUM($J1379:$O1379))),const_zero)</f>
        <v>5000000</v>
      </c>
      <c r="Q1379" s="5" t="n">
        <f aca="false">MAX(const_zero,$A1379-SUM($J1379:$P1379))</f>
        <v>1560000000</v>
      </c>
      <c r="R1379" s="9" t="n">
        <f aca="false">common_rsa_total+Sensitivity!$AE$1320+Sensitivity!$AJ$1320+IF($C1379=const_one,Sensitivity!$D$1320,const_zero)+IF($D1379=const_one,Sensitivity!$Y$1320,const_zero)+IF($E1379=const_one,Sensitivity!$V$1320,const_zero)+IF($F1379=const_one,Sensitivity!$S$1320,const_zero)+IF($G1379=const_one,Sensitivity!$P$1320,const_zero)+IF($H1379=const_one,Sensitivity!$M$1320,const_zero)+IF($I1379=const_one,Sensitivity!$J$1320,const_zero)</f>
        <v>11051772.5127037</v>
      </c>
      <c r="S1379" s="23" t="b">
        <f aca="false">IF($R1379&gt;const_zero,--($Q1379&gt;option_strike_usd*$R1379),const_zero)</f>
        <v>1</v>
      </c>
      <c r="T1379" s="7" t="n">
        <f aca="false">IF($R1379&gt;const_zero,IF($S1379=const_one,($Q1379+option_strike_usd*pre_f_options_issued)/($R1379+pre_f_options_issued),$Q1379/$R1379),const_zero)</f>
        <v>115.298570613939</v>
      </c>
      <c r="U1379" s="5" t="n">
        <f aca="false">IF($C1379=const_one,Sensitivity!$D$1320*$T1379,const_zero)</f>
        <v>0</v>
      </c>
      <c r="V1379" s="5" t="n">
        <f aca="false">IF($D1379=const_one,Sensitivity!$Y$1320*$T1379,const_zero)</f>
        <v>0</v>
      </c>
      <c r="W1379" s="5" t="n">
        <f aca="false">IF($E1379=const_one,Sensitivity!$V$1320*$T1379,const_zero)</f>
        <v>200723036.616108</v>
      </c>
      <c r="X1379" s="5" t="n">
        <f aca="false">IF($F1379=const_one,Sensitivity!$S$1320*$T1379,const_zero)</f>
        <v>0</v>
      </c>
      <c r="Y1379" s="5" t="n">
        <f aca="false">IF($G1379=const_one,Sensitivity!$P$1320*$T1379,const_zero)</f>
        <v>0</v>
      </c>
      <c r="Z1379" s="5" t="n">
        <f aca="false">IF($H1379=const_one,Sensitivity!$M$1320*$T1379,const_zero)</f>
        <v>0</v>
      </c>
      <c r="AA1379" s="5" t="n">
        <f aca="false">IF($I1379=const_one,Sensitivity!$J$1320*$T1379,const_zero)</f>
        <v>0</v>
      </c>
      <c r="AB1379" s="5" t="n">
        <f aca="false">(Sensitivity!$AE$1320+Sensitivity!$AJ$1320)*$T1379</f>
        <v>35843401.3235984</v>
      </c>
      <c r="AC1379" s="5" t="n">
        <f aca="false">common_rsa_total*$T1379</f>
        <v>1037687135.52545</v>
      </c>
      <c r="AD1379" s="5" t="n">
        <f aca="false">IF($S1379=const_one,pre_f_options_issued*($T1379-option_strike_usd),const_zero)</f>
        <v>285746426.534847</v>
      </c>
      <c r="AE1379" s="5" t="n">
        <f aca="false">J1379+U1379</f>
        <v>30000000</v>
      </c>
      <c r="AF1379" s="5" t="n">
        <f aca="false">K1379+V1379</f>
        <v>300000000</v>
      </c>
      <c r="AG1379" s="5" t="n">
        <f aca="false">L1379+W1379</f>
        <v>200723036.616108</v>
      </c>
      <c r="AH1379" s="5" t="n">
        <f aca="false">M1379+X1379</f>
        <v>60000000</v>
      </c>
      <c r="AI1379" s="5" t="n">
        <f aca="false">N1379+Y1379</f>
        <v>30000000</v>
      </c>
      <c r="AJ1379" s="5" t="n">
        <f aca="false">O1379+Z1379</f>
        <v>15000000</v>
      </c>
      <c r="AK1379" s="5" t="n">
        <f aca="false">P1379+AA1379</f>
        <v>5000000</v>
      </c>
      <c r="AL1379" s="5" t="n">
        <f aca="false">INDEX($AE$1375:$AE$1502,$B1379-$C1379*1+const_one)</f>
        <v>30000000</v>
      </c>
      <c r="AM1379" s="5" t="n">
        <f aca="false">INDEX($AF$1375:$AF$1502,$B1379-$D1379*2+const_one)</f>
        <v>300000000</v>
      </c>
      <c r="AN1379" s="5" t="n">
        <f aca="false">INDEX($AG$1375:$AG$1502,$B1379-$E1379*4+const_one)</f>
        <v>100000000</v>
      </c>
      <c r="AO1379" s="5" t="n">
        <f aca="false">INDEX($AH$1375:$AH$1502,$B1379-$F1379*8+const_one)</f>
        <v>60000000</v>
      </c>
      <c r="AP1379" s="5" t="n">
        <f aca="false">INDEX($AI$1375:$AI$1502,$B1379-$G1379*16+const_one)</f>
        <v>30000000</v>
      </c>
      <c r="AQ1379" s="5" t="n">
        <f aca="false">INDEX($AJ$1375:$AJ$1502,$B1379-$H1379*32+const_one)</f>
        <v>15000000</v>
      </c>
      <c r="AR1379" s="5" t="n">
        <f aca="false">INDEX($AK$1375:$AK$1502,$B1379-$I1379*64+const_one)</f>
        <v>5000000</v>
      </c>
      <c r="AS1379" s="5" t="n">
        <f aca="false">INDEX($AE$1375:$AE$1502,$B1379+(const_one-$C1379)*1+const_one)</f>
        <v>104699005.31487</v>
      </c>
      <c r="AT1379" s="5" t="n">
        <f aca="false">INDEX($AF$1375:$AF$1502,$B1379+(const_one-$D1379)*2+const_one)</f>
        <v>581970213.157287</v>
      </c>
      <c r="AU1379" s="5" t="n">
        <f aca="false">INDEX($AG$1375:$AG$1502,$B1379+(const_one-$E1379)*4+const_one)</f>
        <v>200723036.616108</v>
      </c>
      <c r="AV1379" s="5" t="n">
        <f aca="false">INDEX($AH$1375:$AH$1502,$B1379+(const_one-$F1379)*8+const_one)</f>
        <v>244110803.166162</v>
      </c>
      <c r="AW1379" s="5" t="n">
        <f aca="false">INDEX($AI$1375:$AI$1502,$B1379+(const_one-$G1379)*16+const_one)</f>
        <v>288639781.409103</v>
      </c>
      <c r="AX1379" s="5" t="n">
        <f aca="false">INDEX($AJ$1375:$AJ$1502,$B1379+(const_one-$H1379)*32+const_one)</f>
        <v>425161530.770112</v>
      </c>
      <c r="AY1379" s="5" t="n">
        <f aca="false">INDEX($AK$1375:$AK$1502,$B1379+(const_one-$I1379)*64+const_one)</f>
        <v>422466370.511665</v>
      </c>
      <c r="AZ1379" s="5" t="n">
        <f aca="false">--($C1379=--(AS1379&gt;AL1379))</f>
        <v>0</v>
      </c>
      <c r="BA1379" s="5" t="n">
        <f aca="false">--($D1379=--(AT1379&gt;AM1379))</f>
        <v>0</v>
      </c>
      <c r="BB1379" s="5" t="n">
        <f aca="false">--($E1379=--(AU1379&gt;AN1379))</f>
        <v>1</v>
      </c>
      <c r="BC1379" s="5" t="n">
        <f aca="false">--($F1379=--(AV1379&gt;AO1379))</f>
        <v>0</v>
      </c>
      <c r="BD1379" s="5" t="n">
        <f aca="false">--($G1379=--(AW1379&gt;AP1379))</f>
        <v>0</v>
      </c>
      <c r="BE1379" s="5" t="n">
        <f aca="false">--($H1379=--(AX1379&gt;AQ1379))</f>
        <v>0</v>
      </c>
      <c r="BF1379" s="5" t="n">
        <f aca="false">--($I1379=--(AY1379&gt;AR1379))</f>
        <v>0</v>
      </c>
      <c r="BG1379" s="5" t="n">
        <f aca="false">SUM(AZ1379:BF1379)</f>
        <v>1</v>
      </c>
      <c r="BH1379" s="5" t="n">
        <f aca="false">SUM(AE1379:AK1379)+AB1379+AC1379+AD1379</f>
        <v>2000000000</v>
      </c>
    </row>
    <row r="1380" customFormat="false" ht="15" hidden="true" customHeight="false" outlineLevel="0" collapsed="false">
      <c r="A1380" s="5" t="n">
        <f aca="false">sensitivity_exit_usd</f>
        <v>2000000000</v>
      </c>
      <c r="B1380" s="2" t="n">
        <f aca="false">ROW()-ROW($B$1375)</f>
        <v>5</v>
      </c>
      <c r="C1380" s="2" t="n">
        <f aca="false">MOD(QUOTIENT($B1380,1),2)</f>
        <v>1</v>
      </c>
      <c r="D1380" s="2" t="n">
        <f aca="false">MOD(QUOTIENT($B1380,2),2)</f>
        <v>0</v>
      </c>
      <c r="E1380" s="2" t="n">
        <f aca="false">MOD(QUOTIENT($B1380,4),2)</f>
        <v>1</v>
      </c>
      <c r="F1380" s="2" t="n">
        <f aca="false">MOD(QUOTIENT($B1380,8),2)</f>
        <v>0</v>
      </c>
      <c r="G1380" s="2" t="n">
        <f aca="false">MOD(QUOTIENT($B1380,16),2)</f>
        <v>0</v>
      </c>
      <c r="H1380" s="2" t="n">
        <f aca="false">MOD(QUOTIENT($B1380,32),2)</f>
        <v>0</v>
      </c>
      <c r="I1380" s="2" t="n">
        <f aca="false">MOD(QUOTIENT($B1380,64),2)</f>
        <v>0</v>
      </c>
      <c r="J1380" s="5" t="n">
        <f aca="false">IF($C1380=const_zero,MIN(class_series_f_invested_usd,MAX(const_zero,$A1380)),const_zero)</f>
        <v>0</v>
      </c>
      <c r="K1380" s="5" t="n">
        <f aca="false">IF($D1380=const_zero,MIN(class_series_e_invested_usd,MAX(const_zero,$A1380-SUM($J1380:$J1380))),const_zero)</f>
        <v>300000000</v>
      </c>
      <c r="L1380" s="5" t="n">
        <f aca="false">IF($E1380=const_zero,MIN(class_series_d_invested_usd,MAX(const_zero,$A1380-SUM($J1380:$K1380))),const_zero)</f>
        <v>0</v>
      </c>
      <c r="M1380" s="5" t="n">
        <f aca="false">IF($F1380=const_zero,MIN(class_series_c_invested_usd,MAX(const_zero,$A1380-SUM($J1380:$L1380))),const_zero)</f>
        <v>60000000</v>
      </c>
      <c r="N1380" s="5" t="n">
        <f aca="false">IF($G1380=const_zero,MIN(class_series_b_invested_usd,MAX(const_zero,$A1380-SUM($J1380:$M1380))),const_zero)</f>
        <v>30000000</v>
      </c>
      <c r="O1380" s="5" t="n">
        <f aca="false">IF($H1380=const_zero,MIN(class_series_a_invested_usd,MAX(const_zero,$A1380-SUM($J1380:$N1380))),const_zero)</f>
        <v>15000000</v>
      </c>
      <c r="P1380" s="5" t="n">
        <f aca="false">IF($I1380=const_zero,MIN(class_seed_invested_usd,MAX(const_zero,$A1380-SUM($J1380:$O1380))),const_zero)</f>
        <v>5000000</v>
      </c>
      <c r="Q1380" s="5" t="n">
        <f aca="false">MAX(const_zero,$A1380-SUM($J1380:$P1380))</f>
        <v>1590000000</v>
      </c>
      <c r="R1380" s="9" t="n">
        <f aca="false">common_rsa_total+Sensitivity!$AE$1320+Sensitivity!$AJ$1320+IF($C1380=const_one,Sensitivity!$D$1320,const_zero)+IF($D1380=const_one,Sensitivity!$Y$1320,const_zero)+IF($E1380=const_one,Sensitivity!$V$1320,const_zero)+IF($F1380=const_one,Sensitivity!$S$1320,const_zero)+IF($G1380=const_one,Sensitivity!$P$1320,const_zero)+IF($H1380=const_one,Sensitivity!$M$1320,const_zero)+IF($I1380=const_one,Sensitivity!$J$1320,const_zero)</f>
        <v>12005433.0542694</v>
      </c>
      <c r="S1380" s="23" t="b">
        <f aca="false">IF($R1380&gt;const_zero,--($Q1380&gt;option_strike_usd*$R1380),const_zero)</f>
        <v>1</v>
      </c>
      <c r="T1380" s="7" t="n">
        <f aca="false">IF($R1380&gt;const_zero,IF($S1380=const_one,($Q1380+option_strike_usd*pre_f_options_issued)/($R1380+pre_f_options_issued),$Q1380/$R1380),const_zero)</f>
        <v>109.786449948923</v>
      </c>
      <c r="U1380" s="5" t="n">
        <f aca="false">IF($C1380=const_one,Sensitivity!$D$1320*$T1380,const_zero)</f>
        <v>104699005.31487</v>
      </c>
      <c r="V1380" s="5" t="n">
        <f aca="false">IF($D1380=const_one,Sensitivity!$Y$1320*$T1380,const_zero)</f>
        <v>0</v>
      </c>
      <c r="W1380" s="5" t="n">
        <f aca="false">IF($E1380=const_one,Sensitivity!$V$1320*$T1380,const_zero)</f>
        <v>191126997.461546</v>
      </c>
      <c r="X1380" s="5" t="n">
        <f aca="false">IF($F1380=const_one,Sensitivity!$S$1320*$T1380,const_zero)</f>
        <v>0</v>
      </c>
      <c r="Y1380" s="5" t="n">
        <f aca="false">IF($G1380=const_one,Sensitivity!$P$1320*$T1380,const_zero)</f>
        <v>0</v>
      </c>
      <c r="Z1380" s="5" t="n">
        <f aca="false">IF($H1380=const_one,Sensitivity!$M$1320*$T1380,const_zero)</f>
        <v>0</v>
      </c>
      <c r="AA1380" s="5" t="n">
        <f aca="false">IF($I1380=const_one,Sensitivity!$J$1320*$T1380,const_zero)</f>
        <v>0</v>
      </c>
      <c r="AB1380" s="5" t="n">
        <f aca="false">(Sensitivity!$AE$1320+Sensitivity!$AJ$1320)*$T1380</f>
        <v>34129822.8109747</v>
      </c>
      <c r="AC1380" s="5" t="n">
        <f aca="false">common_rsa_total*$T1380</f>
        <v>988078049.540303</v>
      </c>
      <c r="AD1380" s="5" t="n">
        <f aca="false">IF($S1380=const_one,pre_f_options_issued*($T1380-option_strike_usd),const_zero)</f>
        <v>271966124.872306</v>
      </c>
      <c r="AE1380" s="5" t="n">
        <f aca="false">J1380+U1380</f>
        <v>104699005.31487</v>
      </c>
      <c r="AF1380" s="5" t="n">
        <f aca="false">K1380+V1380</f>
        <v>300000000</v>
      </c>
      <c r="AG1380" s="5" t="n">
        <f aca="false">L1380+W1380</f>
        <v>191126997.461546</v>
      </c>
      <c r="AH1380" s="5" t="n">
        <f aca="false">M1380+X1380</f>
        <v>60000000</v>
      </c>
      <c r="AI1380" s="5" t="n">
        <f aca="false">N1380+Y1380</f>
        <v>30000000</v>
      </c>
      <c r="AJ1380" s="5" t="n">
        <f aca="false">O1380+Z1380</f>
        <v>15000000</v>
      </c>
      <c r="AK1380" s="5" t="n">
        <f aca="false">P1380+AA1380</f>
        <v>5000000</v>
      </c>
      <c r="AL1380" s="5" t="n">
        <f aca="false">INDEX($AE$1375:$AE$1502,$B1380-$C1380*1+const_one)</f>
        <v>30000000</v>
      </c>
      <c r="AM1380" s="5" t="n">
        <f aca="false">INDEX($AF$1375:$AF$1502,$B1380-$D1380*2+const_one)</f>
        <v>300000000</v>
      </c>
      <c r="AN1380" s="5" t="n">
        <f aca="false">INDEX($AG$1375:$AG$1502,$B1380-$E1380*4+const_one)</f>
        <v>100000000</v>
      </c>
      <c r="AO1380" s="5" t="n">
        <f aca="false">INDEX($AH$1375:$AH$1502,$B1380-$F1380*8+const_one)</f>
        <v>60000000</v>
      </c>
      <c r="AP1380" s="5" t="n">
        <f aca="false">INDEX($AI$1375:$AI$1502,$B1380-$G1380*16+const_one)</f>
        <v>30000000</v>
      </c>
      <c r="AQ1380" s="5" t="n">
        <f aca="false">INDEX($AJ$1375:$AJ$1502,$B1380-$H1380*32+const_one)</f>
        <v>15000000</v>
      </c>
      <c r="AR1380" s="5" t="n">
        <f aca="false">INDEX($AK$1375:$AK$1502,$B1380-$I1380*64+const_one)</f>
        <v>5000000</v>
      </c>
      <c r="AS1380" s="5" t="n">
        <f aca="false">INDEX($AE$1375:$AE$1502,$B1380+(const_one-$C1380)*1+const_one)</f>
        <v>104699005.31487</v>
      </c>
      <c r="AT1380" s="5" t="n">
        <f aca="false">INDEX($AF$1375:$AF$1502,$B1380+(const_one-$D1380)*2+const_one)</f>
        <v>564053724.160763</v>
      </c>
      <c r="AU1380" s="5" t="n">
        <f aca="false">INDEX($AG$1375:$AG$1502,$B1380+(const_one-$E1380)*4+const_one)</f>
        <v>191126997.461546</v>
      </c>
      <c r="AV1380" s="5" t="n">
        <f aca="false">INDEX($AH$1375:$AH$1502,$B1380+(const_one-$F1380)*8+const_one)</f>
        <v>234599136.695785</v>
      </c>
      <c r="AW1380" s="5" t="n">
        <f aca="false">INDEX($AI$1375:$AI$1502,$B1380+(const_one-$G1380)*16+const_one)</f>
        <v>278056531.644206</v>
      </c>
      <c r="AX1380" s="5" t="n">
        <f aca="false">INDEX($AJ$1375:$AJ$1502,$B1380+(const_one-$H1380)*32+const_one)</f>
        <v>412064678.473812</v>
      </c>
      <c r="AY1380" s="5" t="n">
        <f aca="false">INDEX($AK$1375:$AK$1502,$B1380+(const_one-$I1380)*64+const_one)</f>
        <v>409501290.116276</v>
      </c>
      <c r="AZ1380" s="5" t="n">
        <f aca="false">--($C1380=--(AS1380&gt;AL1380))</f>
        <v>1</v>
      </c>
      <c r="BA1380" s="5" t="n">
        <f aca="false">--($D1380=--(AT1380&gt;AM1380))</f>
        <v>0</v>
      </c>
      <c r="BB1380" s="5" t="n">
        <f aca="false">--($E1380=--(AU1380&gt;AN1380))</f>
        <v>1</v>
      </c>
      <c r="BC1380" s="5" t="n">
        <f aca="false">--($F1380=--(AV1380&gt;AO1380))</f>
        <v>0</v>
      </c>
      <c r="BD1380" s="5" t="n">
        <f aca="false">--($G1380=--(AW1380&gt;AP1380))</f>
        <v>0</v>
      </c>
      <c r="BE1380" s="5" t="n">
        <f aca="false">--($H1380=--(AX1380&gt;AQ1380))</f>
        <v>0</v>
      </c>
      <c r="BF1380" s="5" t="n">
        <f aca="false">--($I1380=--(AY1380&gt;AR1380))</f>
        <v>0</v>
      </c>
      <c r="BG1380" s="5" t="n">
        <f aca="false">SUM(AZ1380:BF1380)</f>
        <v>2</v>
      </c>
      <c r="BH1380" s="5" t="n">
        <f aca="false">SUM(AE1380:AK1380)+AB1380+AC1380+AD1380</f>
        <v>2000000000</v>
      </c>
    </row>
    <row r="1381" customFormat="false" ht="15" hidden="true" customHeight="false" outlineLevel="0" collapsed="false">
      <c r="A1381" s="5" t="n">
        <f aca="false">sensitivity_exit_usd</f>
        <v>2000000000</v>
      </c>
      <c r="B1381" s="2" t="n">
        <f aca="false">ROW()-ROW($B$1375)</f>
        <v>6</v>
      </c>
      <c r="C1381" s="2" t="n">
        <f aca="false">MOD(QUOTIENT($B1381,1),2)</f>
        <v>0</v>
      </c>
      <c r="D1381" s="2" t="n">
        <f aca="false">MOD(QUOTIENT($B1381,2),2)</f>
        <v>1</v>
      </c>
      <c r="E1381" s="2" t="n">
        <f aca="false">MOD(QUOTIENT($B1381,4),2)</f>
        <v>1</v>
      </c>
      <c r="F1381" s="2" t="n">
        <f aca="false">MOD(QUOTIENT($B1381,8),2)</f>
        <v>0</v>
      </c>
      <c r="G1381" s="2" t="n">
        <f aca="false">MOD(QUOTIENT($B1381,16),2)</f>
        <v>0</v>
      </c>
      <c r="H1381" s="2" t="n">
        <f aca="false">MOD(QUOTIENT($B1381,32),2)</f>
        <v>0</v>
      </c>
      <c r="I1381" s="2" t="n">
        <f aca="false">MOD(QUOTIENT($B1381,64),2)</f>
        <v>0</v>
      </c>
      <c r="J1381" s="5" t="n">
        <f aca="false">IF($C1381=const_zero,MIN(class_series_f_invested_usd,MAX(const_zero,$A1381)),const_zero)</f>
        <v>30000000</v>
      </c>
      <c r="K1381" s="5" t="n">
        <f aca="false">IF($D1381=const_zero,MIN(class_series_e_invested_usd,MAX(const_zero,$A1381-SUM($J1381:$J1381))),const_zero)</f>
        <v>0</v>
      </c>
      <c r="L1381" s="5" t="n">
        <f aca="false">IF($E1381=const_zero,MIN(class_series_d_invested_usd,MAX(const_zero,$A1381-SUM($J1381:$K1381))),const_zero)</f>
        <v>0</v>
      </c>
      <c r="M1381" s="5" t="n">
        <f aca="false">IF($F1381=const_zero,MIN(class_series_c_invested_usd,MAX(const_zero,$A1381-SUM($J1381:$L1381))),const_zero)</f>
        <v>60000000</v>
      </c>
      <c r="N1381" s="5" t="n">
        <f aca="false">IF($G1381=const_zero,MIN(class_series_b_invested_usd,MAX(const_zero,$A1381-SUM($J1381:$M1381))),const_zero)</f>
        <v>30000000</v>
      </c>
      <c r="O1381" s="5" t="n">
        <f aca="false">IF($H1381=const_zero,MIN(class_series_a_invested_usd,MAX(const_zero,$A1381-SUM($J1381:$N1381))),const_zero)</f>
        <v>15000000</v>
      </c>
      <c r="P1381" s="5" t="n">
        <f aca="false">IF($I1381=const_zero,MIN(class_seed_invested_usd,MAX(const_zero,$A1381-SUM($J1381:$O1381))),const_zero)</f>
        <v>5000000</v>
      </c>
      <c r="Q1381" s="5" t="n">
        <f aca="false">MAX(const_zero,$A1381-SUM($J1381:$P1381))</f>
        <v>1860000000</v>
      </c>
      <c r="R1381" s="9" t="n">
        <f aca="false">common_rsa_total+Sensitivity!$AE$1320+Sensitivity!$AJ$1320+IF($C1381=const_one,Sensitivity!$D$1320,const_zero)+IF($D1381=const_one,Sensitivity!$Y$1320,const_zero)+IF($E1381=const_one,Sensitivity!$V$1320,const_zero)+IF($F1381=const_one,Sensitivity!$S$1320,const_zero)+IF($G1381=const_one,Sensitivity!$P$1320,const_zero)+IF($H1381=const_one,Sensitivity!$M$1320,const_zero)+IF($I1381=const_one,Sensitivity!$J$1320,const_zero)</f>
        <v>17210729.5466692</v>
      </c>
      <c r="S1381" s="23" t="b">
        <f aca="false">IF($R1381&gt;const_zero,--($Q1381&gt;option_strike_usd*$R1381),const_zero)</f>
        <v>1</v>
      </c>
      <c r="T1381" s="7" t="n">
        <f aca="false">IF($R1381&gt;const_zero,IF($S1381=const_one,($Q1381+option_strike_usd*pre_f_options_issued)/($R1381+pre_f_options_issued),$Q1381/$R1381),const_zero)</f>
        <v>94.4916825929832</v>
      </c>
      <c r="U1381" s="5" t="n">
        <f aca="false">IF($C1381=const_one,Sensitivity!$D$1320*$T1381,const_zero)</f>
        <v>0</v>
      </c>
      <c r="V1381" s="5" t="n">
        <f aca="false">IF($D1381=const_one,Sensitivity!$Y$1320*$T1381,const_zero)</f>
        <v>581970213.157287</v>
      </c>
      <c r="W1381" s="5" t="n">
        <f aca="false">IF($E1381=const_one,Sensitivity!$V$1320*$T1381,const_zero)</f>
        <v>164500369.467166</v>
      </c>
      <c r="X1381" s="5" t="n">
        <f aca="false">IF($F1381=const_one,Sensitivity!$S$1320*$T1381,const_zero)</f>
        <v>0</v>
      </c>
      <c r="Y1381" s="5" t="n">
        <f aca="false">IF($G1381=const_one,Sensitivity!$P$1320*$T1381,const_zero)</f>
        <v>0</v>
      </c>
      <c r="Z1381" s="5" t="n">
        <f aca="false">IF($H1381=const_one,Sensitivity!$M$1320*$T1381,const_zero)</f>
        <v>0</v>
      </c>
      <c r="AA1381" s="5" t="n">
        <f aca="false">IF($I1381=const_one,Sensitivity!$J$1320*$T1381,const_zero)</f>
        <v>0</v>
      </c>
      <c r="AB1381" s="5" t="n">
        <f aca="false">(Sensitivity!$AE$1320+Sensitivity!$AJ$1320)*$T1381</f>
        <v>29375067.5562402</v>
      </c>
      <c r="AC1381" s="5" t="n">
        <f aca="false">common_rsa_total*$T1381</f>
        <v>850425143.336849</v>
      </c>
      <c r="AD1381" s="5" t="n">
        <f aca="false">IF($S1381=const_one,pre_f_options_issued*($T1381-option_strike_usd),const_zero)</f>
        <v>233729206.482458</v>
      </c>
      <c r="AE1381" s="5" t="n">
        <f aca="false">J1381+U1381</f>
        <v>30000000</v>
      </c>
      <c r="AF1381" s="5" t="n">
        <f aca="false">K1381+V1381</f>
        <v>581970213.157287</v>
      </c>
      <c r="AG1381" s="5" t="n">
        <f aca="false">L1381+W1381</f>
        <v>164500369.467166</v>
      </c>
      <c r="AH1381" s="5" t="n">
        <f aca="false">M1381+X1381</f>
        <v>60000000</v>
      </c>
      <c r="AI1381" s="5" t="n">
        <f aca="false">N1381+Y1381</f>
        <v>30000000</v>
      </c>
      <c r="AJ1381" s="5" t="n">
        <f aca="false">O1381+Z1381</f>
        <v>15000000</v>
      </c>
      <c r="AK1381" s="5" t="n">
        <f aca="false">P1381+AA1381</f>
        <v>5000000</v>
      </c>
      <c r="AL1381" s="5" t="n">
        <f aca="false">INDEX($AE$1375:$AE$1502,$B1381-$C1381*1+const_one)</f>
        <v>30000000</v>
      </c>
      <c r="AM1381" s="5" t="n">
        <f aca="false">INDEX($AF$1375:$AF$1502,$B1381-$D1381*2+const_one)</f>
        <v>300000000</v>
      </c>
      <c r="AN1381" s="5" t="n">
        <f aca="false">INDEX($AG$1375:$AG$1502,$B1381-$E1381*4+const_one)</f>
        <v>100000000</v>
      </c>
      <c r="AO1381" s="5" t="n">
        <f aca="false">INDEX($AH$1375:$AH$1502,$B1381-$F1381*8+const_one)</f>
        <v>60000000</v>
      </c>
      <c r="AP1381" s="5" t="n">
        <f aca="false">INDEX($AI$1375:$AI$1502,$B1381-$G1381*16+const_one)</f>
        <v>30000000</v>
      </c>
      <c r="AQ1381" s="5" t="n">
        <f aca="false">INDEX($AJ$1375:$AJ$1502,$B1381-$H1381*32+const_one)</f>
        <v>15000000</v>
      </c>
      <c r="AR1381" s="5" t="n">
        <f aca="false">INDEX($AK$1375:$AK$1502,$B1381-$I1381*64+const_one)</f>
        <v>5000000</v>
      </c>
      <c r="AS1381" s="5" t="n">
        <f aca="false">INDEX($AE$1375:$AE$1502,$B1381+(const_one-$C1381)*1+const_one)</f>
        <v>87338777.8302112</v>
      </c>
      <c r="AT1381" s="5" t="n">
        <f aca="false">INDEX($AF$1375:$AF$1502,$B1381+(const_one-$D1381)*2+const_one)</f>
        <v>581970213.157287</v>
      </c>
      <c r="AU1381" s="5" t="n">
        <f aca="false">INDEX($AG$1375:$AG$1502,$B1381+(const_one-$E1381)*4+const_one)</f>
        <v>164500369.467166</v>
      </c>
      <c r="AV1381" s="5" t="n">
        <f aca="false">INDEX($AH$1375:$AH$1502,$B1381+(const_one-$F1381)*8+const_one)</f>
        <v>208676967.906519</v>
      </c>
      <c r="AW1381" s="5" t="n">
        <f aca="false">INDEX($AI$1375:$AI$1502,$B1381+(const_one-$G1381)*16+const_one)</f>
        <v>249991969.140977</v>
      </c>
      <c r="AX1381" s="5" t="n">
        <f aca="false">INDEX($AJ$1375:$AJ$1502,$B1381+(const_one-$H1381)*32+const_one)</f>
        <v>379895704.101758</v>
      </c>
      <c r="AY1381" s="5" t="n">
        <f aca="false">INDEX($AK$1375:$AK$1502,$B1381+(const_one-$I1381)*64+const_one)</f>
        <v>377872291.563267</v>
      </c>
      <c r="AZ1381" s="5" t="n">
        <f aca="false">--($C1381=--(AS1381&gt;AL1381))</f>
        <v>0</v>
      </c>
      <c r="BA1381" s="5" t="n">
        <f aca="false">--($D1381=--(AT1381&gt;AM1381))</f>
        <v>1</v>
      </c>
      <c r="BB1381" s="5" t="n">
        <f aca="false">--($E1381=--(AU1381&gt;AN1381))</f>
        <v>1</v>
      </c>
      <c r="BC1381" s="5" t="n">
        <f aca="false">--($F1381=--(AV1381&gt;AO1381))</f>
        <v>0</v>
      </c>
      <c r="BD1381" s="5" t="n">
        <f aca="false">--($G1381=--(AW1381&gt;AP1381))</f>
        <v>0</v>
      </c>
      <c r="BE1381" s="5" t="n">
        <f aca="false">--($H1381=--(AX1381&gt;AQ1381))</f>
        <v>0</v>
      </c>
      <c r="BF1381" s="5" t="n">
        <f aca="false">--($I1381=--(AY1381&gt;AR1381))</f>
        <v>0</v>
      </c>
      <c r="BG1381" s="5" t="n">
        <f aca="false">SUM(AZ1381:BF1381)</f>
        <v>2</v>
      </c>
      <c r="BH1381" s="5" t="n">
        <f aca="false">SUM(AE1381:AK1381)+AB1381+AC1381+AD1381</f>
        <v>2000000000</v>
      </c>
    </row>
    <row r="1382" customFormat="false" ht="15" hidden="true" customHeight="false" outlineLevel="0" collapsed="false">
      <c r="A1382" s="5" t="n">
        <f aca="false">sensitivity_exit_usd</f>
        <v>2000000000</v>
      </c>
      <c r="B1382" s="2" t="n">
        <f aca="false">ROW()-ROW($B$1375)</f>
        <v>7</v>
      </c>
      <c r="C1382" s="2" t="n">
        <f aca="false">MOD(QUOTIENT($B1382,1),2)</f>
        <v>1</v>
      </c>
      <c r="D1382" s="2" t="n">
        <f aca="false">MOD(QUOTIENT($B1382,2),2)</f>
        <v>1</v>
      </c>
      <c r="E1382" s="2" t="n">
        <f aca="false">MOD(QUOTIENT($B1382,4),2)</f>
        <v>1</v>
      </c>
      <c r="F1382" s="2" t="n">
        <f aca="false">MOD(QUOTIENT($B1382,8),2)</f>
        <v>0</v>
      </c>
      <c r="G1382" s="2" t="n">
        <f aca="false">MOD(QUOTIENT($B1382,16),2)</f>
        <v>0</v>
      </c>
      <c r="H1382" s="2" t="n">
        <f aca="false">MOD(QUOTIENT($B1382,32),2)</f>
        <v>0</v>
      </c>
      <c r="I1382" s="2" t="n">
        <f aca="false">MOD(QUOTIENT($B1382,64),2)</f>
        <v>0</v>
      </c>
      <c r="J1382" s="5" t="n">
        <f aca="false">IF($C1382=const_zero,MIN(class_series_f_invested_usd,MAX(const_zero,$A1382)),const_zero)</f>
        <v>0</v>
      </c>
      <c r="K1382" s="5" t="n">
        <f aca="false">IF($D1382=const_zero,MIN(class_series_e_invested_usd,MAX(const_zero,$A1382-SUM($J1382:$J1382))),const_zero)</f>
        <v>0</v>
      </c>
      <c r="L1382" s="5" t="n">
        <f aca="false">IF($E1382=const_zero,MIN(class_series_d_invested_usd,MAX(const_zero,$A1382-SUM($J1382:$K1382))),const_zero)</f>
        <v>0</v>
      </c>
      <c r="M1382" s="5" t="n">
        <f aca="false">IF($F1382=const_zero,MIN(class_series_c_invested_usd,MAX(const_zero,$A1382-SUM($J1382:$L1382))),const_zero)</f>
        <v>60000000</v>
      </c>
      <c r="N1382" s="5" t="n">
        <f aca="false">IF($G1382=const_zero,MIN(class_series_b_invested_usd,MAX(const_zero,$A1382-SUM($J1382:$M1382))),const_zero)</f>
        <v>30000000</v>
      </c>
      <c r="O1382" s="5" t="n">
        <f aca="false">IF($H1382=const_zero,MIN(class_series_a_invested_usd,MAX(const_zero,$A1382-SUM($J1382:$N1382))),const_zero)</f>
        <v>15000000</v>
      </c>
      <c r="P1382" s="5" t="n">
        <f aca="false">IF($I1382=const_zero,MIN(class_seed_invested_usd,MAX(const_zero,$A1382-SUM($J1382:$O1382))),const_zero)</f>
        <v>5000000</v>
      </c>
      <c r="Q1382" s="5" t="n">
        <f aca="false">MAX(const_zero,$A1382-SUM($J1382:$P1382))</f>
        <v>1890000000</v>
      </c>
      <c r="R1382" s="9" t="n">
        <f aca="false">common_rsa_total+Sensitivity!$AE$1320+Sensitivity!$AJ$1320+IF($C1382=const_one,Sensitivity!$D$1320,const_zero)+IF($D1382=const_one,Sensitivity!$Y$1320,const_zero)+IF($E1382=const_one,Sensitivity!$V$1320,const_zero)+IF($F1382=const_one,Sensitivity!$S$1320,const_zero)+IF($G1382=const_one,Sensitivity!$P$1320,const_zero)+IF($H1382=const_one,Sensitivity!$M$1320,const_zero)+IF($I1382=const_one,Sensitivity!$J$1320,const_zero)</f>
        <v>18164390.0882349</v>
      </c>
      <c r="S1382" s="23" t="b">
        <f aca="false">IF($R1382&gt;const_zero,--($Q1382&gt;option_strike_usd*$R1382),const_zero)</f>
        <v>1</v>
      </c>
      <c r="T1382" s="7" t="n">
        <f aca="false">IF($R1382&gt;const_zero,IF($S1382=const_one,($Q1382+option_strike_usd*pre_f_options_issued)/($R1382+pre_f_options_issued),$Q1382/$R1382),const_zero)</f>
        <v>91.5826691191567</v>
      </c>
      <c r="U1382" s="5" t="n">
        <f aca="false">IF($C1382=const_one,Sensitivity!$D$1320*$T1382,const_zero)</f>
        <v>87338777.8302112</v>
      </c>
      <c r="V1382" s="5" t="n">
        <f aca="false">IF($D1382=const_one,Sensitivity!$Y$1320*$T1382,const_zero)</f>
        <v>564053724.160763</v>
      </c>
      <c r="W1382" s="5" t="n">
        <f aca="false">IF($E1382=const_one,Sensitivity!$V$1320*$T1382,const_zero)</f>
        <v>159436074.091131</v>
      </c>
      <c r="X1382" s="5" t="n">
        <f aca="false">IF($F1382=const_one,Sensitivity!$S$1320*$T1382,const_zero)</f>
        <v>0</v>
      </c>
      <c r="Y1382" s="5" t="n">
        <f aca="false">IF($G1382=const_one,Sensitivity!$P$1320*$T1382,const_zero)</f>
        <v>0</v>
      </c>
      <c r="Z1382" s="5" t="n">
        <f aca="false">IF($H1382=const_one,Sensitivity!$M$1320*$T1382,const_zero)</f>
        <v>0</v>
      </c>
      <c r="AA1382" s="5" t="n">
        <f aca="false">IF($I1382=const_one,Sensitivity!$J$1320*$T1382,const_zero)</f>
        <v>0</v>
      </c>
      <c r="AB1382" s="5" t="n">
        <f aca="false">(Sensitivity!$AE$1320+Sensitivity!$AJ$1320)*$T1382</f>
        <v>28470729.0475933</v>
      </c>
      <c r="AC1382" s="5" t="n">
        <f aca="false">common_rsa_total*$T1382</f>
        <v>824244022.07241</v>
      </c>
      <c r="AD1382" s="5" t="n">
        <f aca="false">IF($S1382=const_one,pre_f_options_issued*($T1382-option_strike_usd),const_zero)</f>
        <v>226456672.797892</v>
      </c>
      <c r="AE1382" s="5" t="n">
        <f aca="false">J1382+U1382</f>
        <v>87338777.8302112</v>
      </c>
      <c r="AF1382" s="5" t="n">
        <f aca="false">K1382+V1382</f>
        <v>564053724.160763</v>
      </c>
      <c r="AG1382" s="5" t="n">
        <f aca="false">L1382+W1382</f>
        <v>159436074.091131</v>
      </c>
      <c r="AH1382" s="5" t="n">
        <f aca="false">M1382+X1382</f>
        <v>60000000</v>
      </c>
      <c r="AI1382" s="5" t="n">
        <f aca="false">N1382+Y1382</f>
        <v>30000000</v>
      </c>
      <c r="AJ1382" s="5" t="n">
        <f aca="false">O1382+Z1382</f>
        <v>15000000</v>
      </c>
      <c r="AK1382" s="5" t="n">
        <f aca="false">P1382+AA1382</f>
        <v>5000000</v>
      </c>
      <c r="AL1382" s="5" t="n">
        <f aca="false">INDEX($AE$1375:$AE$1502,$B1382-$C1382*1+const_one)</f>
        <v>30000000</v>
      </c>
      <c r="AM1382" s="5" t="n">
        <f aca="false">INDEX($AF$1375:$AF$1502,$B1382-$D1382*2+const_one)</f>
        <v>300000000</v>
      </c>
      <c r="AN1382" s="5" t="n">
        <f aca="false">INDEX($AG$1375:$AG$1502,$B1382-$E1382*4+const_one)</f>
        <v>100000000</v>
      </c>
      <c r="AO1382" s="5" t="n">
        <f aca="false">INDEX($AH$1375:$AH$1502,$B1382-$F1382*8+const_one)</f>
        <v>60000000</v>
      </c>
      <c r="AP1382" s="5" t="n">
        <f aca="false">INDEX($AI$1375:$AI$1502,$B1382-$G1382*16+const_one)</f>
        <v>30000000</v>
      </c>
      <c r="AQ1382" s="5" t="n">
        <f aca="false">INDEX($AJ$1375:$AJ$1502,$B1382-$H1382*32+const_one)</f>
        <v>15000000</v>
      </c>
      <c r="AR1382" s="5" t="n">
        <f aca="false">INDEX($AK$1375:$AK$1502,$B1382-$I1382*64+const_one)</f>
        <v>5000000</v>
      </c>
      <c r="AS1382" s="5" t="n">
        <f aca="false">INDEX($AE$1375:$AE$1502,$B1382+(const_one-$C1382)*1+const_one)</f>
        <v>87338777.8302112</v>
      </c>
      <c r="AT1382" s="5" t="n">
        <f aca="false">INDEX($AF$1375:$AF$1502,$B1382+(const_one-$D1382)*2+const_one)</f>
        <v>564053724.160763</v>
      </c>
      <c r="AU1382" s="5" t="n">
        <f aca="false">INDEX($AG$1375:$AG$1502,$B1382+(const_one-$E1382)*4+const_one)</f>
        <v>159436074.091131</v>
      </c>
      <c r="AV1382" s="5" t="n">
        <f aca="false">INDEX($AH$1375:$AH$1502,$B1382+(const_one-$F1382)*8+const_one)</f>
        <v>203170341.035392</v>
      </c>
      <c r="AW1382" s="5" t="n">
        <f aca="false">INDEX($AI$1375:$AI$1502,$B1382+(const_one-$G1382)*16+const_one)</f>
        <v>243720627.427765</v>
      </c>
      <c r="AX1382" s="5" t="n">
        <f aca="false">INDEX($AJ$1375:$AJ$1502,$B1382+(const_one-$H1382)*32+const_one)</f>
        <v>371623871.333384</v>
      </c>
      <c r="AY1382" s="5" t="n">
        <f aca="false">INDEX($AK$1375:$AK$1502,$B1382+(const_one-$I1382)*64+const_one)</f>
        <v>369675646.581964</v>
      </c>
      <c r="AZ1382" s="5" t="n">
        <f aca="false">--($C1382=--(AS1382&gt;AL1382))</f>
        <v>1</v>
      </c>
      <c r="BA1382" s="5" t="n">
        <f aca="false">--($D1382=--(AT1382&gt;AM1382))</f>
        <v>1</v>
      </c>
      <c r="BB1382" s="5" t="n">
        <f aca="false">--($E1382=--(AU1382&gt;AN1382))</f>
        <v>1</v>
      </c>
      <c r="BC1382" s="5" t="n">
        <f aca="false">--($F1382=--(AV1382&gt;AO1382))</f>
        <v>0</v>
      </c>
      <c r="BD1382" s="5" t="n">
        <f aca="false">--($G1382=--(AW1382&gt;AP1382))</f>
        <v>0</v>
      </c>
      <c r="BE1382" s="5" t="n">
        <f aca="false">--($H1382=--(AX1382&gt;AQ1382))</f>
        <v>0</v>
      </c>
      <c r="BF1382" s="5" t="n">
        <f aca="false">--($I1382=--(AY1382&gt;AR1382))</f>
        <v>0</v>
      </c>
      <c r="BG1382" s="5" t="n">
        <f aca="false">SUM(AZ1382:BF1382)</f>
        <v>3</v>
      </c>
      <c r="BH1382" s="5" t="n">
        <f aca="false">SUM(AE1382:AK1382)+AB1382+AC1382+AD1382</f>
        <v>2000000000</v>
      </c>
    </row>
    <row r="1383" customFormat="false" ht="15" hidden="true" customHeight="false" outlineLevel="0" collapsed="false">
      <c r="A1383" s="5" t="n">
        <f aca="false">sensitivity_exit_usd</f>
        <v>2000000000</v>
      </c>
      <c r="B1383" s="2" t="n">
        <f aca="false">ROW()-ROW($B$1375)</f>
        <v>8</v>
      </c>
      <c r="C1383" s="2" t="n">
        <f aca="false">MOD(QUOTIENT($B1383,1),2)</f>
        <v>0</v>
      </c>
      <c r="D1383" s="2" t="n">
        <f aca="false">MOD(QUOTIENT($B1383,2),2)</f>
        <v>0</v>
      </c>
      <c r="E1383" s="2" t="n">
        <f aca="false">MOD(QUOTIENT($B1383,4),2)</f>
        <v>0</v>
      </c>
      <c r="F1383" s="2" t="n">
        <f aca="false">MOD(QUOTIENT($B1383,8),2)</f>
        <v>1</v>
      </c>
      <c r="G1383" s="2" t="n">
        <f aca="false">MOD(QUOTIENT($B1383,16),2)</f>
        <v>0</v>
      </c>
      <c r="H1383" s="2" t="n">
        <f aca="false">MOD(QUOTIENT($B1383,32),2)</f>
        <v>0</v>
      </c>
      <c r="I1383" s="2" t="n">
        <f aca="false">MOD(QUOTIENT($B1383,64),2)</f>
        <v>0</v>
      </c>
      <c r="J1383" s="5" t="n">
        <f aca="false">IF($C1383=const_zero,MIN(class_series_f_invested_usd,MAX(const_zero,$A1383)),const_zero)</f>
        <v>30000000</v>
      </c>
      <c r="K1383" s="5" t="n">
        <f aca="false">IF($D1383=const_zero,MIN(class_series_e_invested_usd,MAX(const_zero,$A1383-SUM($J1383:$J1383))),const_zero)</f>
        <v>300000000</v>
      </c>
      <c r="L1383" s="5" t="n">
        <f aca="false">IF($E1383=const_zero,MIN(class_series_d_invested_usd,MAX(const_zero,$A1383-SUM($J1383:$K1383))),const_zero)</f>
        <v>100000000</v>
      </c>
      <c r="M1383" s="5" t="n">
        <f aca="false">IF($F1383=const_zero,MIN(class_series_c_invested_usd,MAX(const_zero,$A1383-SUM($J1383:$L1383))),const_zero)</f>
        <v>0</v>
      </c>
      <c r="N1383" s="5" t="n">
        <f aca="false">IF($G1383=const_zero,MIN(class_series_b_invested_usd,MAX(const_zero,$A1383-SUM($J1383:$M1383))),const_zero)</f>
        <v>30000000</v>
      </c>
      <c r="O1383" s="5" t="n">
        <f aca="false">IF($H1383=const_zero,MIN(class_series_a_invested_usd,MAX(const_zero,$A1383-SUM($J1383:$N1383))),const_zero)</f>
        <v>15000000</v>
      </c>
      <c r="P1383" s="5" t="n">
        <f aca="false">IF($I1383=const_zero,MIN(class_seed_invested_usd,MAX(const_zero,$A1383-SUM($J1383:$O1383))),const_zero)</f>
        <v>5000000</v>
      </c>
      <c r="Q1383" s="5" t="n">
        <f aca="false">MAX(const_zero,$A1383-SUM($J1383:$P1383))</f>
        <v>1520000000</v>
      </c>
      <c r="R1383" s="9" t="n">
        <f aca="false">common_rsa_total+Sensitivity!$AE$1320+Sensitivity!$AJ$1320+IF($C1383=const_one,Sensitivity!$D$1320,const_zero)+IF($D1383=const_one,Sensitivity!$Y$1320,const_zero)+IF($E1383=const_one,Sensitivity!$V$1320,const_zero)+IF($F1383=const_one,Sensitivity!$S$1320,const_zero)+IF($G1383=const_one,Sensitivity!$P$1320,const_zero)+IF($H1383=const_one,Sensitivity!$M$1320,const_zero)+IF($I1383=const_one,Sensitivity!$J$1320,const_zero)</f>
        <v>11710874.6373241</v>
      </c>
      <c r="S1383" s="23" t="b">
        <f aca="false">IF($R1383&gt;const_zero,--($Q1383&gt;option_strike_usd*$R1383),const_zero)</f>
        <v>1</v>
      </c>
      <c r="T1383" s="7" t="n">
        <f aca="false">IF($R1383&gt;const_zero,IF($S1383=const_one,($Q1383+option_strike_usd*pre_f_options_issued)/($R1383+pre_f_options_issued),$Q1383/$R1383),const_zero)</f>
        <v>107.136262816733</v>
      </c>
      <c r="U1383" s="5" t="n">
        <f aca="false">IF($C1383=const_one,Sensitivity!$D$1320*$T1383,const_zero)</f>
        <v>0</v>
      </c>
      <c r="V1383" s="5" t="n">
        <f aca="false">IF($D1383=const_one,Sensitivity!$Y$1320*$T1383,const_zero)</f>
        <v>0</v>
      </c>
      <c r="W1383" s="5" t="n">
        <f aca="false">IF($E1383=const_one,Sensitivity!$V$1320*$T1383,const_zero)</f>
        <v>0</v>
      </c>
      <c r="X1383" s="5" t="n">
        <f aca="false">IF($F1383=const_one,Sensitivity!$S$1320*$T1383,const_zero)</f>
        <v>257127030.760159</v>
      </c>
      <c r="Y1383" s="5" t="n">
        <f aca="false">IF($G1383=const_one,Sensitivity!$P$1320*$T1383,const_zero)</f>
        <v>0</v>
      </c>
      <c r="Z1383" s="5" t="n">
        <f aca="false">IF($H1383=const_one,Sensitivity!$M$1320*$T1383,const_zero)</f>
        <v>0</v>
      </c>
      <c r="AA1383" s="5" t="n">
        <f aca="false">IF($I1383=const_one,Sensitivity!$J$1320*$T1383,const_zero)</f>
        <v>0</v>
      </c>
      <c r="AB1383" s="5" t="n">
        <f aca="false">(Sensitivity!$AE$1320+Sensitivity!$AJ$1320)*$T1383</f>
        <v>33305946.8474141</v>
      </c>
      <c r="AC1383" s="5" t="n">
        <f aca="false">common_rsa_total*$T1383</f>
        <v>964226365.350595</v>
      </c>
      <c r="AD1383" s="5" t="n">
        <f aca="false">IF($S1383=const_one,pre_f_options_issued*($T1383-option_strike_usd),const_zero)</f>
        <v>265340657.041832</v>
      </c>
      <c r="AE1383" s="5" t="n">
        <f aca="false">J1383+U1383</f>
        <v>30000000</v>
      </c>
      <c r="AF1383" s="5" t="n">
        <f aca="false">K1383+V1383</f>
        <v>300000000</v>
      </c>
      <c r="AG1383" s="5" t="n">
        <f aca="false">L1383+W1383</f>
        <v>100000000</v>
      </c>
      <c r="AH1383" s="5" t="n">
        <f aca="false">M1383+X1383</f>
        <v>257127030.760159</v>
      </c>
      <c r="AI1383" s="5" t="n">
        <f aca="false">N1383+Y1383</f>
        <v>30000000</v>
      </c>
      <c r="AJ1383" s="5" t="n">
        <f aca="false">O1383+Z1383</f>
        <v>15000000</v>
      </c>
      <c r="AK1383" s="5" t="n">
        <f aca="false">P1383+AA1383</f>
        <v>5000000</v>
      </c>
      <c r="AL1383" s="5" t="n">
        <f aca="false">INDEX($AE$1375:$AE$1502,$B1383-$C1383*1+const_one)</f>
        <v>30000000</v>
      </c>
      <c r="AM1383" s="5" t="n">
        <f aca="false">INDEX($AF$1375:$AF$1502,$B1383-$D1383*2+const_one)</f>
        <v>300000000</v>
      </c>
      <c r="AN1383" s="5" t="n">
        <f aca="false">INDEX($AG$1375:$AG$1502,$B1383-$E1383*4+const_one)</f>
        <v>100000000</v>
      </c>
      <c r="AO1383" s="5" t="n">
        <f aca="false">INDEX($AH$1375:$AH$1502,$B1383-$F1383*8+const_one)</f>
        <v>60000000</v>
      </c>
      <c r="AP1383" s="5" t="n">
        <f aca="false">INDEX($AI$1375:$AI$1502,$B1383-$G1383*16+const_one)</f>
        <v>30000000</v>
      </c>
      <c r="AQ1383" s="5" t="n">
        <f aca="false">INDEX($AJ$1375:$AJ$1502,$B1383-$H1383*32+const_one)</f>
        <v>15000000</v>
      </c>
      <c r="AR1383" s="5" t="n">
        <f aca="false">INDEX($AK$1375:$AK$1502,$B1383-$I1383*64+const_one)</f>
        <v>5000000</v>
      </c>
      <c r="AS1383" s="5" t="n">
        <f aca="false">INDEX($AE$1375:$AE$1502,$B1383+(const_one-$C1383)*1+const_one)</f>
        <v>97632929.286343</v>
      </c>
      <c r="AT1383" s="5" t="n">
        <f aca="false">INDEX($AF$1375:$AF$1502,$B1383+(const_one-$D1383)*2+const_one)</f>
        <v>551045260.242519</v>
      </c>
      <c r="AU1383" s="5" t="n">
        <f aca="false">INDEX($AG$1375:$AG$1502,$B1383+(const_one-$E1383)*4+const_one)</f>
        <v>177071657.745489</v>
      </c>
      <c r="AV1383" s="5" t="n">
        <f aca="false">INDEX($AH$1375:$AH$1502,$B1383+(const_one-$F1383)*8+const_one)</f>
        <v>257127030.760159</v>
      </c>
      <c r="AW1383" s="5" t="n">
        <f aca="false">INDEX($AI$1375:$AI$1502,$B1383+(const_one-$G1383)*16+const_one)</f>
        <v>270613789.138849</v>
      </c>
      <c r="AX1383" s="5" t="n">
        <f aca="false">INDEX($AJ$1375:$AJ$1502,$B1383+(const_one-$H1383)*32+const_one)</f>
        <v>400163977.181145</v>
      </c>
      <c r="AY1383" s="5" t="n">
        <f aca="false">INDEX($AK$1375:$AK$1502,$B1383+(const_one-$I1383)*64+const_one)</f>
        <v>397561284.646633</v>
      </c>
      <c r="AZ1383" s="5" t="n">
        <f aca="false">--($C1383=--(AS1383&gt;AL1383))</f>
        <v>0</v>
      </c>
      <c r="BA1383" s="5" t="n">
        <f aca="false">--($D1383=--(AT1383&gt;AM1383))</f>
        <v>0</v>
      </c>
      <c r="BB1383" s="5" t="n">
        <f aca="false">--($E1383=--(AU1383&gt;AN1383))</f>
        <v>0</v>
      </c>
      <c r="BC1383" s="5" t="n">
        <f aca="false">--($F1383=--(AV1383&gt;AO1383))</f>
        <v>1</v>
      </c>
      <c r="BD1383" s="5" t="n">
        <f aca="false">--($G1383=--(AW1383&gt;AP1383))</f>
        <v>0</v>
      </c>
      <c r="BE1383" s="5" t="n">
        <f aca="false">--($H1383=--(AX1383&gt;AQ1383))</f>
        <v>0</v>
      </c>
      <c r="BF1383" s="5" t="n">
        <f aca="false">--($I1383=--(AY1383&gt;AR1383))</f>
        <v>0</v>
      </c>
      <c r="BG1383" s="5" t="n">
        <f aca="false">SUM(AZ1383:BF1383)</f>
        <v>1</v>
      </c>
      <c r="BH1383" s="5" t="n">
        <f aca="false">SUM(AE1383:AK1383)+AB1383+AC1383+AD1383</f>
        <v>2000000000</v>
      </c>
    </row>
    <row r="1384" customFormat="false" ht="15" hidden="true" customHeight="false" outlineLevel="0" collapsed="false">
      <c r="A1384" s="5" t="n">
        <f aca="false">sensitivity_exit_usd</f>
        <v>2000000000</v>
      </c>
      <c r="B1384" s="2" t="n">
        <f aca="false">ROW()-ROW($B$1375)</f>
        <v>9</v>
      </c>
      <c r="C1384" s="2" t="n">
        <f aca="false">MOD(QUOTIENT($B1384,1),2)</f>
        <v>1</v>
      </c>
      <c r="D1384" s="2" t="n">
        <f aca="false">MOD(QUOTIENT($B1384,2),2)</f>
        <v>0</v>
      </c>
      <c r="E1384" s="2" t="n">
        <f aca="false">MOD(QUOTIENT($B1384,4),2)</f>
        <v>0</v>
      </c>
      <c r="F1384" s="2" t="n">
        <f aca="false">MOD(QUOTIENT($B1384,8),2)</f>
        <v>1</v>
      </c>
      <c r="G1384" s="2" t="n">
        <f aca="false">MOD(QUOTIENT($B1384,16),2)</f>
        <v>0</v>
      </c>
      <c r="H1384" s="2" t="n">
        <f aca="false">MOD(QUOTIENT($B1384,32),2)</f>
        <v>0</v>
      </c>
      <c r="I1384" s="2" t="n">
        <f aca="false">MOD(QUOTIENT($B1384,64),2)</f>
        <v>0</v>
      </c>
      <c r="J1384" s="5" t="n">
        <f aca="false">IF($C1384=const_zero,MIN(class_series_f_invested_usd,MAX(const_zero,$A1384)),const_zero)</f>
        <v>0</v>
      </c>
      <c r="K1384" s="5" t="n">
        <f aca="false">IF($D1384=const_zero,MIN(class_series_e_invested_usd,MAX(const_zero,$A1384-SUM($J1384:$J1384))),const_zero)</f>
        <v>300000000</v>
      </c>
      <c r="L1384" s="5" t="n">
        <f aca="false">IF($E1384=const_zero,MIN(class_series_d_invested_usd,MAX(const_zero,$A1384-SUM($J1384:$K1384))),const_zero)</f>
        <v>100000000</v>
      </c>
      <c r="M1384" s="5" t="n">
        <f aca="false">IF($F1384=const_zero,MIN(class_series_c_invested_usd,MAX(const_zero,$A1384-SUM($J1384:$L1384))),const_zero)</f>
        <v>0</v>
      </c>
      <c r="N1384" s="5" t="n">
        <f aca="false">IF($G1384=const_zero,MIN(class_series_b_invested_usd,MAX(const_zero,$A1384-SUM($J1384:$M1384))),const_zero)</f>
        <v>30000000</v>
      </c>
      <c r="O1384" s="5" t="n">
        <f aca="false">IF($H1384=const_zero,MIN(class_series_a_invested_usd,MAX(const_zero,$A1384-SUM($J1384:$N1384))),const_zero)</f>
        <v>15000000</v>
      </c>
      <c r="P1384" s="5" t="n">
        <f aca="false">IF($I1384=const_zero,MIN(class_seed_invested_usd,MAX(const_zero,$A1384-SUM($J1384:$O1384))),const_zero)</f>
        <v>5000000</v>
      </c>
      <c r="Q1384" s="5" t="n">
        <f aca="false">MAX(const_zero,$A1384-SUM($J1384:$P1384))</f>
        <v>1550000000</v>
      </c>
      <c r="R1384" s="9" t="n">
        <f aca="false">common_rsa_total+Sensitivity!$AE$1320+Sensitivity!$AJ$1320+IF($C1384=const_one,Sensitivity!$D$1320,const_zero)+IF($D1384=const_one,Sensitivity!$Y$1320,const_zero)+IF($E1384=const_one,Sensitivity!$V$1320,const_zero)+IF($F1384=const_one,Sensitivity!$S$1320,const_zero)+IF($G1384=const_one,Sensitivity!$P$1320,const_zero)+IF($H1384=const_one,Sensitivity!$M$1320,const_zero)+IF($I1384=const_one,Sensitivity!$J$1320,const_zero)</f>
        <v>12664535.1788899</v>
      </c>
      <c r="S1384" s="23" t="b">
        <f aca="false">IF($R1384&gt;const_zero,--($Q1384&gt;option_strike_usd*$R1384),const_zero)</f>
        <v>1</v>
      </c>
      <c r="T1384" s="7" t="n">
        <f aca="false">IF($R1384&gt;const_zero,IF($S1384=const_one,($Q1384+option_strike_usd*pre_f_options_issued)/($R1384+pre_f_options_issued),$Q1384/$R1384),const_zero)</f>
        <v>102.377025189746</v>
      </c>
      <c r="U1384" s="5" t="n">
        <f aca="false">IF($C1384=const_one,Sensitivity!$D$1320*$T1384,const_zero)</f>
        <v>97632929.286343</v>
      </c>
      <c r="V1384" s="5" t="n">
        <f aca="false">IF($D1384=const_one,Sensitivity!$Y$1320*$T1384,const_zero)</f>
        <v>0</v>
      </c>
      <c r="W1384" s="5" t="n">
        <f aca="false">IF($E1384=const_one,Sensitivity!$V$1320*$T1384,const_zero)</f>
        <v>0</v>
      </c>
      <c r="X1384" s="5" t="n">
        <f aca="false">IF($F1384=const_one,Sensitivity!$S$1320*$T1384,const_zero)</f>
        <v>245704860.455391</v>
      </c>
      <c r="Y1384" s="5" t="n">
        <f aca="false">IF($G1384=const_one,Sensitivity!$P$1320*$T1384,const_zero)</f>
        <v>0</v>
      </c>
      <c r="Z1384" s="5" t="n">
        <f aca="false">IF($H1384=const_one,Sensitivity!$M$1320*$T1384,const_zero)</f>
        <v>0</v>
      </c>
      <c r="AA1384" s="5" t="n">
        <f aca="false">IF($I1384=const_one,Sensitivity!$J$1320*$T1384,const_zero)</f>
        <v>0</v>
      </c>
      <c r="AB1384" s="5" t="n">
        <f aca="false">(Sensitivity!$AE$1320+Sensitivity!$AJ$1320)*$T1384</f>
        <v>31826420.5761853</v>
      </c>
      <c r="AC1384" s="5" t="n">
        <f aca="false">common_rsa_total*$T1384</f>
        <v>921393226.707716</v>
      </c>
      <c r="AD1384" s="5" t="n">
        <f aca="false">IF($S1384=const_one,pre_f_options_issued*($T1384-option_strike_usd),const_zero)</f>
        <v>253442562.974365</v>
      </c>
      <c r="AE1384" s="5" t="n">
        <f aca="false">J1384+U1384</f>
        <v>97632929.286343</v>
      </c>
      <c r="AF1384" s="5" t="n">
        <f aca="false">K1384+V1384</f>
        <v>300000000</v>
      </c>
      <c r="AG1384" s="5" t="n">
        <f aca="false">L1384+W1384</f>
        <v>100000000</v>
      </c>
      <c r="AH1384" s="5" t="n">
        <f aca="false">M1384+X1384</f>
        <v>245704860.455391</v>
      </c>
      <c r="AI1384" s="5" t="n">
        <f aca="false">N1384+Y1384</f>
        <v>30000000</v>
      </c>
      <c r="AJ1384" s="5" t="n">
        <f aca="false">O1384+Z1384</f>
        <v>15000000</v>
      </c>
      <c r="AK1384" s="5" t="n">
        <f aca="false">P1384+AA1384</f>
        <v>5000000</v>
      </c>
      <c r="AL1384" s="5" t="n">
        <f aca="false">INDEX($AE$1375:$AE$1502,$B1384-$C1384*1+const_one)</f>
        <v>30000000</v>
      </c>
      <c r="AM1384" s="5" t="n">
        <f aca="false">INDEX($AF$1375:$AF$1502,$B1384-$D1384*2+const_one)</f>
        <v>300000000</v>
      </c>
      <c r="AN1384" s="5" t="n">
        <f aca="false">INDEX($AG$1375:$AG$1502,$B1384-$E1384*4+const_one)</f>
        <v>100000000</v>
      </c>
      <c r="AO1384" s="5" t="n">
        <f aca="false">INDEX($AH$1375:$AH$1502,$B1384-$F1384*8+const_one)</f>
        <v>60000000</v>
      </c>
      <c r="AP1384" s="5" t="n">
        <f aca="false">INDEX($AI$1375:$AI$1502,$B1384-$G1384*16+const_one)</f>
        <v>30000000</v>
      </c>
      <c r="AQ1384" s="5" t="n">
        <f aca="false">INDEX($AJ$1375:$AJ$1502,$B1384-$H1384*32+const_one)</f>
        <v>15000000</v>
      </c>
      <c r="AR1384" s="5" t="n">
        <f aca="false">INDEX($AK$1375:$AK$1502,$B1384-$I1384*64+const_one)</f>
        <v>5000000</v>
      </c>
      <c r="AS1384" s="5" t="n">
        <f aca="false">INDEX($AE$1375:$AE$1502,$B1384+(const_one-$C1384)*1+const_one)</f>
        <v>97632929.286343</v>
      </c>
      <c r="AT1384" s="5" t="n">
        <f aca="false">INDEX($AF$1375:$AF$1502,$B1384+(const_one-$D1384)*2+const_one)</f>
        <v>535065635.193779</v>
      </c>
      <c r="AU1384" s="5" t="n">
        <f aca="false">INDEX($AG$1375:$AG$1502,$B1384+(const_one-$E1384)*4+const_one)</f>
        <v>170172141.099823</v>
      </c>
      <c r="AV1384" s="5" t="n">
        <f aca="false">INDEX($AH$1375:$AH$1502,$B1384+(const_one-$F1384)*8+const_one)</f>
        <v>245704860.455391</v>
      </c>
      <c r="AW1384" s="5" t="n">
        <f aca="false">INDEX($AI$1375:$AI$1502,$B1384+(const_one-$G1384)*16+const_one)</f>
        <v>261360940.6046</v>
      </c>
      <c r="AX1384" s="5" t="n">
        <f aca="false">INDEX($AJ$1375:$AJ$1502,$B1384+(const_one-$H1384)*32+const_one)</f>
        <v>388677444.358104</v>
      </c>
      <c r="AY1384" s="5" t="n">
        <f aca="false">INDEX($AK$1375:$AK$1502,$B1384+(const_one-$I1384)*64+const_one)</f>
        <v>386197843.437159</v>
      </c>
      <c r="AZ1384" s="5" t="n">
        <f aca="false">--($C1384=--(AS1384&gt;AL1384))</f>
        <v>1</v>
      </c>
      <c r="BA1384" s="5" t="n">
        <f aca="false">--($D1384=--(AT1384&gt;AM1384))</f>
        <v>0</v>
      </c>
      <c r="BB1384" s="5" t="n">
        <f aca="false">--($E1384=--(AU1384&gt;AN1384))</f>
        <v>0</v>
      </c>
      <c r="BC1384" s="5" t="n">
        <f aca="false">--($F1384=--(AV1384&gt;AO1384))</f>
        <v>1</v>
      </c>
      <c r="BD1384" s="5" t="n">
        <f aca="false">--($G1384=--(AW1384&gt;AP1384))</f>
        <v>0</v>
      </c>
      <c r="BE1384" s="5" t="n">
        <f aca="false">--($H1384=--(AX1384&gt;AQ1384))</f>
        <v>0</v>
      </c>
      <c r="BF1384" s="5" t="n">
        <f aca="false">--($I1384=--(AY1384&gt;AR1384))</f>
        <v>0</v>
      </c>
      <c r="BG1384" s="5" t="n">
        <f aca="false">SUM(AZ1384:BF1384)</f>
        <v>2</v>
      </c>
      <c r="BH1384" s="5" t="n">
        <f aca="false">SUM(AE1384:AK1384)+AB1384+AC1384+AD1384</f>
        <v>2000000000</v>
      </c>
    </row>
    <row r="1385" customFormat="false" ht="15" hidden="true" customHeight="false" outlineLevel="0" collapsed="false">
      <c r="A1385" s="5" t="n">
        <f aca="false">sensitivity_exit_usd</f>
        <v>2000000000</v>
      </c>
      <c r="B1385" s="2" t="n">
        <f aca="false">ROW()-ROW($B$1375)</f>
        <v>10</v>
      </c>
      <c r="C1385" s="2" t="n">
        <f aca="false">MOD(QUOTIENT($B1385,1),2)</f>
        <v>0</v>
      </c>
      <c r="D1385" s="2" t="n">
        <f aca="false">MOD(QUOTIENT($B1385,2),2)</f>
        <v>1</v>
      </c>
      <c r="E1385" s="2" t="n">
        <f aca="false">MOD(QUOTIENT($B1385,4),2)</f>
        <v>0</v>
      </c>
      <c r="F1385" s="2" t="n">
        <f aca="false">MOD(QUOTIENT($B1385,8),2)</f>
        <v>1</v>
      </c>
      <c r="G1385" s="2" t="n">
        <f aca="false">MOD(QUOTIENT($B1385,16),2)</f>
        <v>0</v>
      </c>
      <c r="H1385" s="2" t="n">
        <f aca="false">MOD(QUOTIENT($B1385,32),2)</f>
        <v>0</v>
      </c>
      <c r="I1385" s="2" t="n">
        <f aca="false">MOD(QUOTIENT($B1385,64),2)</f>
        <v>0</v>
      </c>
      <c r="J1385" s="5" t="n">
        <f aca="false">IF($C1385=const_zero,MIN(class_series_f_invested_usd,MAX(const_zero,$A1385)),const_zero)</f>
        <v>30000000</v>
      </c>
      <c r="K1385" s="5" t="n">
        <f aca="false">IF($D1385=const_zero,MIN(class_series_e_invested_usd,MAX(const_zero,$A1385-SUM($J1385:$J1385))),const_zero)</f>
        <v>0</v>
      </c>
      <c r="L1385" s="5" t="n">
        <f aca="false">IF($E1385=const_zero,MIN(class_series_d_invested_usd,MAX(const_zero,$A1385-SUM($J1385:$K1385))),const_zero)</f>
        <v>100000000</v>
      </c>
      <c r="M1385" s="5" t="n">
        <f aca="false">IF($F1385=const_zero,MIN(class_series_c_invested_usd,MAX(const_zero,$A1385-SUM($J1385:$L1385))),const_zero)</f>
        <v>0</v>
      </c>
      <c r="N1385" s="5" t="n">
        <f aca="false">IF($G1385=const_zero,MIN(class_series_b_invested_usd,MAX(const_zero,$A1385-SUM($J1385:$M1385))),const_zero)</f>
        <v>30000000</v>
      </c>
      <c r="O1385" s="5" t="n">
        <f aca="false">IF($H1385=const_zero,MIN(class_series_a_invested_usd,MAX(const_zero,$A1385-SUM($J1385:$N1385))),const_zero)</f>
        <v>15000000</v>
      </c>
      <c r="P1385" s="5" t="n">
        <f aca="false">IF($I1385=const_zero,MIN(class_seed_invested_usd,MAX(const_zero,$A1385-SUM($J1385:$O1385))),const_zero)</f>
        <v>5000000</v>
      </c>
      <c r="Q1385" s="5" t="n">
        <f aca="false">MAX(const_zero,$A1385-SUM($J1385:$P1385))</f>
        <v>1820000000</v>
      </c>
      <c r="R1385" s="9" t="n">
        <f aca="false">common_rsa_total+Sensitivity!$AE$1320+Sensitivity!$AJ$1320+IF($C1385=const_one,Sensitivity!$D$1320,const_zero)+IF($D1385=const_one,Sensitivity!$Y$1320,const_zero)+IF($E1385=const_one,Sensitivity!$V$1320,const_zero)+IF($F1385=const_one,Sensitivity!$S$1320,const_zero)+IF($G1385=const_one,Sensitivity!$P$1320,const_zero)+IF($H1385=const_one,Sensitivity!$M$1320,const_zero)+IF($I1385=const_one,Sensitivity!$J$1320,const_zero)</f>
        <v>17869831.6712896</v>
      </c>
      <c r="S1385" s="23" t="b">
        <f aca="false">IF($R1385&gt;const_zero,--($Q1385&gt;option_strike_usd*$R1385),const_zero)</f>
        <v>1</v>
      </c>
      <c r="T1385" s="7" t="n">
        <f aca="false">IF($R1385&gt;const_zero,IF($S1385=const_one,($Q1385+option_strike_usd*pre_f_options_issued)/($R1385+pre_f_options_issued),$Q1385/$R1385),const_zero)</f>
        <v>89.4705478871843</v>
      </c>
      <c r="U1385" s="5" t="n">
        <f aca="false">IF($C1385=const_one,Sensitivity!$D$1320*$T1385,const_zero)</f>
        <v>0</v>
      </c>
      <c r="V1385" s="5" t="n">
        <f aca="false">IF($D1385=const_one,Sensitivity!$Y$1320*$T1385,const_zero)</f>
        <v>551045260.242519</v>
      </c>
      <c r="W1385" s="5" t="n">
        <f aca="false">IF($E1385=const_one,Sensitivity!$V$1320*$T1385,const_zero)</f>
        <v>0</v>
      </c>
      <c r="X1385" s="5" t="n">
        <f aca="false">IF($F1385=const_one,Sensitivity!$S$1320*$T1385,const_zero)</f>
        <v>214729314.929242</v>
      </c>
      <c r="Y1385" s="5" t="n">
        <f aca="false">IF($G1385=const_one,Sensitivity!$P$1320*$T1385,const_zero)</f>
        <v>0</v>
      </c>
      <c r="Z1385" s="5" t="n">
        <f aca="false">IF($H1385=const_one,Sensitivity!$M$1320*$T1385,const_zero)</f>
        <v>0</v>
      </c>
      <c r="AA1385" s="5" t="n">
        <f aca="false">IF($I1385=const_one,Sensitivity!$J$1320*$T1385,const_zero)</f>
        <v>0</v>
      </c>
      <c r="AB1385" s="5" t="n">
        <f aca="false">(Sensitivity!$AE$1320+Sensitivity!$AJ$1320)*$T1385</f>
        <v>27814124.1256193</v>
      </c>
      <c r="AC1385" s="5" t="n">
        <f aca="false">common_rsa_total*$T1385</f>
        <v>805234930.984659</v>
      </c>
      <c r="AD1385" s="5" t="n">
        <f aca="false">IF($S1385=const_one,pre_f_options_issued*($T1385-option_strike_usd),const_zero)</f>
        <v>221176369.717961</v>
      </c>
      <c r="AE1385" s="5" t="n">
        <f aca="false">J1385+U1385</f>
        <v>30000000</v>
      </c>
      <c r="AF1385" s="5" t="n">
        <f aca="false">K1385+V1385</f>
        <v>551045260.242519</v>
      </c>
      <c r="AG1385" s="5" t="n">
        <f aca="false">L1385+W1385</f>
        <v>100000000</v>
      </c>
      <c r="AH1385" s="5" t="n">
        <f aca="false">M1385+X1385</f>
        <v>214729314.929242</v>
      </c>
      <c r="AI1385" s="5" t="n">
        <f aca="false">N1385+Y1385</f>
        <v>30000000</v>
      </c>
      <c r="AJ1385" s="5" t="n">
        <f aca="false">O1385+Z1385</f>
        <v>15000000</v>
      </c>
      <c r="AK1385" s="5" t="n">
        <f aca="false">P1385+AA1385</f>
        <v>5000000</v>
      </c>
      <c r="AL1385" s="5" t="n">
        <f aca="false">INDEX($AE$1375:$AE$1502,$B1385-$C1385*1+const_one)</f>
        <v>30000000</v>
      </c>
      <c r="AM1385" s="5" t="n">
        <f aca="false">INDEX($AF$1375:$AF$1502,$B1385-$D1385*2+const_one)</f>
        <v>300000000</v>
      </c>
      <c r="AN1385" s="5" t="n">
        <f aca="false">INDEX($AG$1375:$AG$1502,$B1385-$E1385*4+const_one)</f>
        <v>100000000</v>
      </c>
      <c r="AO1385" s="5" t="n">
        <f aca="false">INDEX($AH$1375:$AH$1502,$B1385-$F1385*8+const_one)</f>
        <v>60000000</v>
      </c>
      <c r="AP1385" s="5" t="n">
        <f aca="false">INDEX($AI$1375:$AI$1502,$B1385-$G1385*16+const_one)</f>
        <v>30000000</v>
      </c>
      <c r="AQ1385" s="5" t="n">
        <f aca="false">INDEX($AJ$1375:$AJ$1502,$B1385-$H1385*32+const_one)</f>
        <v>15000000</v>
      </c>
      <c r="AR1385" s="5" t="n">
        <f aca="false">INDEX($AK$1375:$AK$1502,$B1385-$I1385*64+const_one)</f>
        <v>5000000</v>
      </c>
      <c r="AS1385" s="5" t="n">
        <f aca="false">INDEX($AE$1375:$AE$1502,$B1385+(const_one-$C1385)*1+const_one)</f>
        <v>82850226.2019478</v>
      </c>
      <c r="AT1385" s="5" t="n">
        <f aca="false">INDEX($AF$1375:$AF$1502,$B1385+(const_one-$D1385)*2+const_one)</f>
        <v>551045260.242519</v>
      </c>
      <c r="AU1385" s="5" t="n">
        <f aca="false">INDEX($AG$1375:$AG$1502,$B1385+(const_one-$E1385)*4+const_one)</f>
        <v>151368870.862129</v>
      </c>
      <c r="AV1385" s="5" t="n">
        <f aca="false">INDEX($AH$1375:$AH$1502,$B1385+(const_one-$F1385)*8+const_one)</f>
        <v>214729314.929242</v>
      </c>
      <c r="AW1385" s="5" t="n">
        <f aca="false">INDEX($AI$1375:$AI$1502,$B1385+(const_one-$G1385)*16+const_one)</f>
        <v>237806590.91471</v>
      </c>
      <c r="AX1385" s="5" t="n">
        <f aca="false">INDEX($AJ$1375:$AJ$1502,$B1385+(const_one-$H1385)*32+const_one)</f>
        <v>362142726.01569</v>
      </c>
      <c r="AY1385" s="5" t="n">
        <f aca="false">INDEX($AK$1375:$AK$1502,$B1385+(const_one-$I1385)*64+const_one)</f>
        <v>360171881.248258</v>
      </c>
      <c r="AZ1385" s="5" t="n">
        <f aca="false">--($C1385=--(AS1385&gt;AL1385))</f>
        <v>0</v>
      </c>
      <c r="BA1385" s="5" t="n">
        <f aca="false">--($D1385=--(AT1385&gt;AM1385))</f>
        <v>1</v>
      </c>
      <c r="BB1385" s="5" t="n">
        <f aca="false">--($E1385=--(AU1385&gt;AN1385))</f>
        <v>0</v>
      </c>
      <c r="BC1385" s="5" t="n">
        <f aca="false">--($F1385=--(AV1385&gt;AO1385))</f>
        <v>1</v>
      </c>
      <c r="BD1385" s="5" t="n">
        <f aca="false">--($G1385=--(AW1385&gt;AP1385))</f>
        <v>0</v>
      </c>
      <c r="BE1385" s="5" t="n">
        <f aca="false">--($H1385=--(AX1385&gt;AQ1385))</f>
        <v>0</v>
      </c>
      <c r="BF1385" s="5" t="n">
        <f aca="false">--($I1385=--(AY1385&gt;AR1385))</f>
        <v>0</v>
      </c>
      <c r="BG1385" s="5" t="n">
        <f aca="false">SUM(AZ1385:BF1385)</f>
        <v>2</v>
      </c>
      <c r="BH1385" s="5" t="n">
        <f aca="false">SUM(AE1385:AK1385)+AB1385+AC1385+AD1385</f>
        <v>2000000000</v>
      </c>
    </row>
    <row r="1386" customFormat="false" ht="15" hidden="true" customHeight="false" outlineLevel="0" collapsed="false">
      <c r="A1386" s="5" t="n">
        <f aca="false">sensitivity_exit_usd</f>
        <v>2000000000</v>
      </c>
      <c r="B1386" s="2" t="n">
        <f aca="false">ROW()-ROW($B$1375)</f>
        <v>11</v>
      </c>
      <c r="C1386" s="2" t="n">
        <f aca="false">MOD(QUOTIENT($B1386,1),2)</f>
        <v>1</v>
      </c>
      <c r="D1386" s="2" t="n">
        <f aca="false">MOD(QUOTIENT($B1386,2),2)</f>
        <v>1</v>
      </c>
      <c r="E1386" s="2" t="n">
        <f aca="false">MOD(QUOTIENT($B1386,4),2)</f>
        <v>0</v>
      </c>
      <c r="F1386" s="2" t="n">
        <f aca="false">MOD(QUOTIENT($B1386,8),2)</f>
        <v>1</v>
      </c>
      <c r="G1386" s="2" t="n">
        <f aca="false">MOD(QUOTIENT($B1386,16),2)</f>
        <v>0</v>
      </c>
      <c r="H1386" s="2" t="n">
        <f aca="false">MOD(QUOTIENT($B1386,32),2)</f>
        <v>0</v>
      </c>
      <c r="I1386" s="2" t="n">
        <f aca="false">MOD(QUOTIENT($B1386,64),2)</f>
        <v>0</v>
      </c>
      <c r="J1386" s="5" t="n">
        <f aca="false">IF($C1386=const_zero,MIN(class_series_f_invested_usd,MAX(const_zero,$A1386)),const_zero)</f>
        <v>0</v>
      </c>
      <c r="K1386" s="5" t="n">
        <f aca="false">IF($D1386=const_zero,MIN(class_series_e_invested_usd,MAX(const_zero,$A1386-SUM($J1386:$J1386))),const_zero)</f>
        <v>0</v>
      </c>
      <c r="L1386" s="5" t="n">
        <f aca="false">IF($E1386=const_zero,MIN(class_series_d_invested_usd,MAX(const_zero,$A1386-SUM($J1386:$K1386))),const_zero)</f>
        <v>100000000</v>
      </c>
      <c r="M1386" s="5" t="n">
        <f aca="false">IF($F1386=const_zero,MIN(class_series_c_invested_usd,MAX(const_zero,$A1386-SUM($J1386:$L1386))),const_zero)</f>
        <v>0</v>
      </c>
      <c r="N1386" s="5" t="n">
        <f aca="false">IF($G1386=const_zero,MIN(class_series_b_invested_usd,MAX(const_zero,$A1386-SUM($J1386:$M1386))),const_zero)</f>
        <v>30000000</v>
      </c>
      <c r="O1386" s="5" t="n">
        <f aca="false">IF($H1386=const_zero,MIN(class_series_a_invested_usd,MAX(const_zero,$A1386-SUM($J1386:$N1386))),const_zero)</f>
        <v>15000000</v>
      </c>
      <c r="P1386" s="5" t="n">
        <f aca="false">IF($I1386=const_zero,MIN(class_seed_invested_usd,MAX(const_zero,$A1386-SUM($J1386:$O1386))),const_zero)</f>
        <v>5000000</v>
      </c>
      <c r="Q1386" s="5" t="n">
        <f aca="false">MAX(const_zero,$A1386-SUM($J1386:$P1386))</f>
        <v>1850000000</v>
      </c>
      <c r="R1386" s="9" t="n">
        <f aca="false">common_rsa_total+Sensitivity!$AE$1320+Sensitivity!$AJ$1320+IF($C1386=const_one,Sensitivity!$D$1320,const_zero)+IF($D1386=const_one,Sensitivity!$Y$1320,const_zero)+IF($E1386=const_one,Sensitivity!$V$1320,const_zero)+IF($F1386=const_one,Sensitivity!$S$1320,const_zero)+IF($G1386=const_one,Sensitivity!$P$1320,const_zero)+IF($H1386=const_one,Sensitivity!$M$1320,const_zero)+IF($I1386=const_one,Sensitivity!$J$1320,const_zero)</f>
        <v>18823492.2128553</v>
      </c>
      <c r="S1386" s="23" t="b">
        <f aca="false">IF($R1386&gt;const_zero,--($Q1386&gt;option_strike_usd*$R1386),const_zero)</f>
        <v>1</v>
      </c>
      <c r="T1386" s="7" t="n">
        <f aca="false">IF($R1386&gt;const_zero,IF($S1386=const_one,($Q1386+option_strike_usd*pre_f_options_issued)/($R1386+pre_f_options_issued),$Q1386/$R1386),const_zero)</f>
        <v>86.8760136242214</v>
      </c>
      <c r="U1386" s="5" t="n">
        <f aca="false">IF($C1386=const_one,Sensitivity!$D$1320*$T1386,const_zero)</f>
        <v>82850226.2019478</v>
      </c>
      <c r="V1386" s="5" t="n">
        <f aca="false">IF($D1386=const_one,Sensitivity!$Y$1320*$T1386,const_zero)</f>
        <v>535065635.193779</v>
      </c>
      <c r="W1386" s="5" t="n">
        <f aca="false">IF($E1386=const_one,Sensitivity!$V$1320*$T1386,const_zero)</f>
        <v>0</v>
      </c>
      <c r="X1386" s="5" t="n">
        <f aca="false">IF($F1386=const_one,Sensitivity!$S$1320*$T1386,const_zero)</f>
        <v>208502432.698131</v>
      </c>
      <c r="Y1386" s="5" t="n">
        <f aca="false">IF($G1386=const_one,Sensitivity!$P$1320*$T1386,const_zero)</f>
        <v>0</v>
      </c>
      <c r="Z1386" s="5" t="n">
        <f aca="false">IF($H1386=const_one,Sensitivity!$M$1320*$T1386,const_zero)</f>
        <v>0</v>
      </c>
      <c r="AA1386" s="5" t="n">
        <f aca="false">IF($I1386=const_one,Sensitivity!$J$1320*$T1386,const_zero)</f>
        <v>0</v>
      </c>
      <c r="AB1386" s="5" t="n">
        <f aca="false">(Sensitivity!$AE$1320+Sensitivity!$AJ$1320)*$T1386</f>
        <v>27007549.2275957</v>
      </c>
      <c r="AC1386" s="5" t="n">
        <f aca="false">common_rsa_total*$T1386</f>
        <v>781884122.617993</v>
      </c>
      <c r="AD1386" s="5" t="n">
        <f aca="false">IF($S1386=const_one,pre_f_options_issued*($T1386-option_strike_usd),const_zero)</f>
        <v>214690034.060554</v>
      </c>
      <c r="AE1386" s="5" t="n">
        <f aca="false">J1386+U1386</f>
        <v>82850226.2019478</v>
      </c>
      <c r="AF1386" s="5" t="n">
        <f aca="false">K1386+V1386</f>
        <v>535065635.193779</v>
      </c>
      <c r="AG1386" s="5" t="n">
        <f aca="false">L1386+W1386</f>
        <v>100000000</v>
      </c>
      <c r="AH1386" s="5" t="n">
        <f aca="false">M1386+X1386</f>
        <v>208502432.698131</v>
      </c>
      <c r="AI1386" s="5" t="n">
        <f aca="false">N1386+Y1386</f>
        <v>30000000</v>
      </c>
      <c r="AJ1386" s="5" t="n">
        <f aca="false">O1386+Z1386</f>
        <v>15000000</v>
      </c>
      <c r="AK1386" s="5" t="n">
        <f aca="false">P1386+AA1386</f>
        <v>5000000</v>
      </c>
      <c r="AL1386" s="5" t="n">
        <f aca="false">INDEX($AE$1375:$AE$1502,$B1386-$C1386*1+const_one)</f>
        <v>30000000</v>
      </c>
      <c r="AM1386" s="5" t="n">
        <f aca="false">INDEX($AF$1375:$AF$1502,$B1386-$D1386*2+const_one)</f>
        <v>300000000</v>
      </c>
      <c r="AN1386" s="5" t="n">
        <f aca="false">INDEX($AG$1375:$AG$1502,$B1386-$E1386*4+const_one)</f>
        <v>100000000</v>
      </c>
      <c r="AO1386" s="5" t="n">
        <f aca="false">INDEX($AH$1375:$AH$1502,$B1386-$F1386*8+const_one)</f>
        <v>60000000</v>
      </c>
      <c r="AP1386" s="5" t="n">
        <f aca="false">INDEX($AI$1375:$AI$1502,$B1386-$G1386*16+const_one)</f>
        <v>30000000</v>
      </c>
      <c r="AQ1386" s="5" t="n">
        <f aca="false">INDEX($AJ$1375:$AJ$1502,$B1386-$H1386*32+const_one)</f>
        <v>15000000</v>
      </c>
      <c r="AR1386" s="5" t="n">
        <f aca="false">INDEX($AK$1375:$AK$1502,$B1386-$I1386*64+const_one)</f>
        <v>5000000</v>
      </c>
      <c r="AS1386" s="5" t="n">
        <f aca="false">INDEX($AE$1375:$AE$1502,$B1386+(const_one-$C1386)*1+const_one)</f>
        <v>82850226.2019478</v>
      </c>
      <c r="AT1386" s="5" t="n">
        <f aca="false">INDEX($AF$1375:$AF$1502,$B1386+(const_one-$D1386)*2+const_one)</f>
        <v>535065635.193779</v>
      </c>
      <c r="AU1386" s="5" t="n">
        <f aca="false">INDEX($AG$1375:$AG$1502,$B1386+(const_one-$E1386)*4+const_one)</f>
        <v>147374506.270274</v>
      </c>
      <c r="AV1386" s="5" t="n">
        <f aca="false">INDEX($AH$1375:$AH$1502,$B1386+(const_one-$F1386)*8+const_one)</f>
        <v>208502432.698131</v>
      </c>
      <c r="AW1386" s="5" t="n">
        <f aca="false">INDEX($AI$1375:$AI$1502,$B1386+(const_one-$G1386)*16+const_one)</f>
        <v>232182942.752571</v>
      </c>
      <c r="AX1386" s="5" t="n">
        <f aca="false">INDEX($AJ$1375:$AJ$1502,$B1386+(const_one-$H1386)*32+const_one)</f>
        <v>354721171.662776</v>
      </c>
      <c r="AY1386" s="5" t="n">
        <f aca="false">INDEX($AK$1375:$AK$1502,$B1386+(const_one-$I1386)*64+const_one)</f>
        <v>352821727.637808</v>
      </c>
      <c r="AZ1386" s="5" t="n">
        <f aca="false">--($C1386=--(AS1386&gt;AL1386))</f>
        <v>1</v>
      </c>
      <c r="BA1386" s="5" t="n">
        <f aca="false">--($D1386=--(AT1386&gt;AM1386))</f>
        <v>1</v>
      </c>
      <c r="BB1386" s="5" t="n">
        <f aca="false">--($E1386=--(AU1386&gt;AN1386))</f>
        <v>0</v>
      </c>
      <c r="BC1386" s="5" t="n">
        <f aca="false">--($F1386=--(AV1386&gt;AO1386))</f>
        <v>1</v>
      </c>
      <c r="BD1386" s="5" t="n">
        <f aca="false">--($G1386=--(AW1386&gt;AP1386))</f>
        <v>0</v>
      </c>
      <c r="BE1386" s="5" t="n">
        <f aca="false">--($H1386=--(AX1386&gt;AQ1386))</f>
        <v>0</v>
      </c>
      <c r="BF1386" s="5" t="n">
        <f aca="false">--($I1386=--(AY1386&gt;AR1386))</f>
        <v>0</v>
      </c>
      <c r="BG1386" s="5" t="n">
        <f aca="false">SUM(AZ1386:BF1386)</f>
        <v>3</v>
      </c>
      <c r="BH1386" s="5" t="n">
        <f aca="false">SUM(AE1386:AK1386)+AB1386+AC1386+AD1386</f>
        <v>2000000000</v>
      </c>
    </row>
    <row r="1387" customFormat="false" ht="15" hidden="true" customHeight="false" outlineLevel="0" collapsed="false">
      <c r="A1387" s="5" t="n">
        <f aca="false">sensitivity_exit_usd</f>
        <v>2000000000</v>
      </c>
      <c r="B1387" s="2" t="n">
        <f aca="false">ROW()-ROW($B$1375)</f>
        <v>12</v>
      </c>
      <c r="C1387" s="2" t="n">
        <f aca="false">MOD(QUOTIENT($B1387,1),2)</f>
        <v>0</v>
      </c>
      <c r="D1387" s="2" t="n">
        <f aca="false">MOD(QUOTIENT($B1387,2),2)</f>
        <v>0</v>
      </c>
      <c r="E1387" s="2" t="n">
        <f aca="false">MOD(QUOTIENT($B1387,4),2)</f>
        <v>1</v>
      </c>
      <c r="F1387" s="2" t="n">
        <f aca="false">MOD(QUOTIENT($B1387,8),2)</f>
        <v>1</v>
      </c>
      <c r="G1387" s="2" t="n">
        <f aca="false">MOD(QUOTIENT($B1387,16),2)</f>
        <v>0</v>
      </c>
      <c r="H1387" s="2" t="n">
        <f aca="false">MOD(QUOTIENT($B1387,32),2)</f>
        <v>0</v>
      </c>
      <c r="I1387" s="2" t="n">
        <f aca="false">MOD(QUOTIENT($B1387,64),2)</f>
        <v>0</v>
      </c>
      <c r="J1387" s="5" t="n">
        <f aca="false">IF($C1387=const_zero,MIN(class_series_f_invested_usd,MAX(const_zero,$A1387)),const_zero)</f>
        <v>30000000</v>
      </c>
      <c r="K1387" s="5" t="n">
        <f aca="false">IF($D1387=const_zero,MIN(class_series_e_invested_usd,MAX(const_zero,$A1387-SUM($J1387:$J1387))),const_zero)</f>
        <v>300000000</v>
      </c>
      <c r="L1387" s="5" t="n">
        <f aca="false">IF($E1387=const_zero,MIN(class_series_d_invested_usd,MAX(const_zero,$A1387-SUM($J1387:$K1387))),const_zero)</f>
        <v>0</v>
      </c>
      <c r="M1387" s="5" t="n">
        <f aca="false">IF($F1387=const_zero,MIN(class_series_c_invested_usd,MAX(const_zero,$A1387-SUM($J1387:$L1387))),const_zero)</f>
        <v>0</v>
      </c>
      <c r="N1387" s="5" t="n">
        <f aca="false">IF($G1387=const_zero,MIN(class_series_b_invested_usd,MAX(const_zero,$A1387-SUM($J1387:$M1387))),const_zero)</f>
        <v>30000000</v>
      </c>
      <c r="O1387" s="5" t="n">
        <f aca="false">IF($H1387=const_zero,MIN(class_series_a_invested_usd,MAX(const_zero,$A1387-SUM($J1387:$N1387))),const_zero)</f>
        <v>15000000</v>
      </c>
      <c r="P1387" s="5" t="n">
        <f aca="false">IF($I1387=const_zero,MIN(class_seed_invested_usd,MAX(const_zero,$A1387-SUM($J1387:$O1387))),const_zero)</f>
        <v>5000000</v>
      </c>
      <c r="Q1387" s="5" t="n">
        <f aca="false">MAX(const_zero,$A1387-SUM($J1387:$P1387))</f>
        <v>1620000000</v>
      </c>
      <c r="R1387" s="9" t="n">
        <f aca="false">common_rsa_total+Sensitivity!$AE$1320+Sensitivity!$AJ$1320+IF($C1387=const_one,Sensitivity!$D$1320,const_zero)+IF($D1387=const_one,Sensitivity!$Y$1320,const_zero)+IF($E1387=const_one,Sensitivity!$V$1320,const_zero)+IF($F1387=const_one,Sensitivity!$S$1320,const_zero)+IF($G1387=const_one,Sensitivity!$P$1320,const_zero)+IF($H1387=const_one,Sensitivity!$M$1320,const_zero)+IF($I1387=const_one,Sensitivity!$J$1320,const_zero)</f>
        <v>13451772.5127037</v>
      </c>
      <c r="S1387" s="23" t="b">
        <f aca="false">IF($R1387&gt;const_zero,--($Q1387&gt;option_strike_usd*$R1387),const_zero)</f>
        <v>1</v>
      </c>
      <c r="T1387" s="7" t="n">
        <f aca="false">IF($R1387&gt;const_zero,IF($S1387=const_one,($Q1387+option_strike_usd*pre_f_options_issued)/($R1387+pre_f_options_issued),$Q1387/$R1387),const_zero)</f>
        <v>101.712834652567</v>
      </c>
      <c r="U1387" s="5" t="n">
        <f aca="false">IF($C1387=const_one,Sensitivity!$D$1320*$T1387,const_zero)</f>
        <v>0</v>
      </c>
      <c r="V1387" s="5" t="n">
        <f aca="false">IF($D1387=const_one,Sensitivity!$Y$1320*$T1387,const_zero)</f>
        <v>0</v>
      </c>
      <c r="W1387" s="5" t="n">
        <f aca="false">IF($E1387=const_one,Sensitivity!$V$1320*$T1387,const_zero)</f>
        <v>177071657.745489</v>
      </c>
      <c r="X1387" s="5" t="n">
        <f aca="false">IF($F1387=const_one,Sensitivity!$S$1320*$T1387,const_zero)</f>
        <v>244110803.166162</v>
      </c>
      <c r="Y1387" s="5" t="n">
        <f aca="false">IF($G1387=const_one,Sensitivity!$P$1320*$T1387,const_zero)</f>
        <v>0</v>
      </c>
      <c r="Z1387" s="5" t="n">
        <f aca="false">IF($H1387=const_one,Sensitivity!$M$1320*$T1387,const_zero)</f>
        <v>0</v>
      </c>
      <c r="AA1387" s="5" t="n">
        <f aca="false">IF($I1387=const_one,Sensitivity!$J$1320*$T1387,const_zero)</f>
        <v>0</v>
      </c>
      <c r="AB1387" s="5" t="n">
        <f aca="false">(Sensitivity!$AE$1320+Sensitivity!$AJ$1320)*$T1387</f>
        <v>31619940.5838257</v>
      </c>
      <c r="AC1387" s="5" t="n">
        <f aca="false">common_rsa_total*$T1387</f>
        <v>915415511.873106</v>
      </c>
      <c r="AD1387" s="5" t="n">
        <f aca="false">IF($S1387=const_one,pre_f_options_issued*($T1387-option_strike_usd),const_zero)</f>
        <v>251782086.631418</v>
      </c>
      <c r="AE1387" s="5" t="n">
        <f aca="false">J1387+U1387</f>
        <v>30000000</v>
      </c>
      <c r="AF1387" s="5" t="n">
        <f aca="false">K1387+V1387</f>
        <v>300000000</v>
      </c>
      <c r="AG1387" s="5" t="n">
        <f aca="false">L1387+W1387</f>
        <v>177071657.745489</v>
      </c>
      <c r="AH1387" s="5" t="n">
        <f aca="false">M1387+X1387</f>
        <v>244110803.166162</v>
      </c>
      <c r="AI1387" s="5" t="n">
        <f aca="false">N1387+Y1387</f>
        <v>30000000</v>
      </c>
      <c r="AJ1387" s="5" t="n">
        <f aca="false">O1387+Z1387</f>
        <v>15000000</v>
      </c>
      <c r="AK1387" s="5" t="n">
        <f aca="false">P1387+AA1387</f>
        <v>5000000</v>
      </c>
      <c r="AL1387" s="5" t="n">
        <f aca="false">INDEX($AE$1375:$AE$1502,$B1387-$C1387*1+const_one)</f>
        <v>30000000</v>
      </c>
      <c r="AM1387" s="5" t="n">
        <f aca="false">INDEX($AF$1375:$AF$1502,$B1387-$D1387*2+const_one)</f>
        <v>300000000</v>
      </c>
      <c r="AN1387" s="5" t="n">
        <f aca="false">INDEX($AG$1375:$AG$1502,$B1387-$E1387*4+const_one)</f>
        <v>100000000</v>
      </c>
      <c r="AO1387" s="5" t="n">
        <f aca="false">INDEX($AH$1375:$AH$1502,$B1387-$F1387*8+const_one)</f>
        <v>60000000</v>
      </c>
      <c r="AP1387" s="5" t="n">
        <f aca="false">INDEX($AI$1375:$AI$1502,$B1387-$G1387*16+const_one)</f>
        <v>30000000</v>
      </c>
      <c r="AQ1387" s="5" t="n">
        <f aca="false">INDEX($AJ$1375:$AJ$1502,$B1387-$H1387*32+const_one)</f>
        <v>15000000</v>
      </c>
      <c r="AR1387" s="5" t="n">
        <f aca="false">INDEX($AK$1375:$AK$1502,$B1387-$I1387*64+const_one)</f>
        <v>5000000</v>
      </c>
      <c r="AS1387" s="5" t="n">
        <f aca="false">INDEX($AE$1375:$AE$1502,$B1387+(const_one-$C1387)*1+const_one)</f>
        <v>93219974.8967325</v>
      </c>
      <c r="AT1387" s="5" t="n">
        <f aca="false">INDEX($AF$1375:$AF$1502,$B1387+(const_one-$D1387)*2+const_one)</f>
        <v>535513533.047684</v>
      </c>
      <c r="AU1387" s="5" t="n">
        <f aca="false">INDEX($AG$1375:$AG$1502,$B1387+(const_one-$E1387)*4+const_one)</f>
        <v>177071657.745489</v>
      </c>
      <c r="AV1387" s="5" t="n">
        <f aca="false">INDEX($AH$1375:$AH$1502,$B1387+(const_one-$F1387)*8+const_one)</f>
        <v>244110803.166162</v>
      </c>
      <c r="AW1387" s="5" t="n">
        <f aca="false">INDEX($AI$1375:$AI$1502,$B1387+(const_one-$G1387)*16+const_one)</f>
        <v>261585030.987307</v>
      </c>
      <c r="AX1387" s="5" t="n">
        <f aca="false">INDEX($AJ$1375:$AJ$1502,$B1387+(const_one-$H1387)*32+const_one)</f>
        <v>390778393.333341</v>
      </c>
      <c r="AY1387" s="5" t="n">
        <f aca="false">INDEX($AK$1375:$AK$1502,$B1387+(const_one-$I1387)*64+const_one)</f>
        <v>388391960.396954</v>
      </c>
      <c r="AZ1387" s="5" t="n">
        <f aca="false">--($C1387=--(AS1387&gt;AL1387))</f>
        <v>0</v>
      </c>
      <c r="BA1387" s="5" t="n">
        <f aca="false">--($D1387=--(AT1387&gt;AM1387))</f>
        <v>0</v>
      </c>
      <c r="BB1387" s="5" t="n">
        <f aca="false">--($E1387=--(AU1387&gt;AN1387))</f>
        <v>1</v>
      </c>
      <c r="BC1387" s="5" t="n">
        <f aca="false">--($F1387=--(AV1387&gt;AO1387))</f>
        <v>1</v>
      </c>
      <c r="BD1387" s="5" t="n">
        <f aca="false">--($G1387=--(AW1387&gt;AP1387))</f>
        <v>0</v>
      </c>
      <c r="BE1387" s="5" t="n">
        <f aca="false">--($H1387=--(AX1387&gt;AQ1387))</f>
        <v>0</v>
      </c>
      <c r="BF1387" s="5" t="n">
        <f aca="false">--($I1387=--(AY1387&gt;AR1387))</f>
        <v>0</v>
      </c>
      <c r="BG1387" s="5" t="n">
        <f aca="false">SUM(AZ1387:BF1387)</f>
        <v>2</v>
      </c>
      <c r="BH1387" s="5" t="n">
        <f aca="false">SUM(AE1387:AK1387)+AB1387+AC1387+AD1387</f>
        <v>2000000000</v>
      </c>
    </row>
    <row r="1388" customFormat="false" ht="15" hidden="true" customHeight="false" outlineLevel="0" collapsed="false">
      <c r="A1388" s="5" t="n">
        <f aca="false">sensitivity_exit_usd</f>
        <v>2000000000</v>
      </c>
      <c r="B1388" s="2" t="n">
        <f aca="false">ROW()-ROW($B$1375)</f>
        <v>13</v>
      </c>
      <c r="C1388" s="2" t="n">
        <f aca="false">MOD(QUOTIENT($B1388,1),2)</f>
        <v>1</v>
      </c>
      <c r="D1388" s="2" t="n">
        <f aca="false">MOD(QUOTIENT($B1388,2),2)</f>
        <v>0</v>
      </c>
      <c r="E1388" s="2" t="n">
        <f aca="false">MOD(QUOTIENT($B1388,4),2)</f>
        <v>1</v>
      </c>
      <c r="F1388" s="2" t="n">
        <f aca="false">MOD(QUOTIENT($B1388,8),2)</f>
        <v>1</v>
      </c>
      <c r="G1388" s="2" t="n">
        <f aca="false">MOD(QUOTIENT($B1388,16),2)</f>
        <v>0</v>
      </c>
      <c r="H1388" s="2" t="n">
        <f aca="false">MOD(QUOTIENT($B1388,32),2)</f>
        <v>0</v>
      </c>
      <c r="I1388" s="2" t="n">
        <f aca="false">MOD(QUOTIENT($B1388,64),2)</f>
        <v>0</v>
      </c>
      <c r="J1388" s="5" t="n">
        <f aca="false">IF($C1388=const_zero,MIN(class_series_f_invested_usd,MAX(const_zero,$A1388)),const_zero)</f>
        <v>0</v>
      </c>
      <c r="K1388" s="5" t="n">
        <f aca="false">IF($D1388=const_zero,MIN(class_series_e_invested_usd,MAX(const_zero,$A1388-SUM($J1388:$J1388))),const_zero)</f>
        <v>300000000</v>
      </c>
      <c r="L1388" s="5" t="n">
        <f aca="false">IF($E1388=const_zero,MIN(class_series_d_invested_usd,MAX(const_zero,$A1388-SUM($J1388:$K1388))),const_zero)</f>
        <v>0</v>
      </c>
      <c r="M1388" s="5" t="n">
        <f aca="false">IF($F1388=const_zero,MIN(class_series_c_invested_usd,MAX(const_zero,$A1388-SUM($J1388:$L1388))),const_zero)</f>
        <v>0</v>
      </c>
      <c r="N1388" s="5" t="n">
        <f aca="false">IF($G1388=const_zero,MIN(class_series_b_invested_usd,MAX(const_zero,$A1388-SUM($J1388:$M1388))),const_zero)</f>
        <v>30000000</v>
      </c>
      <c r="O1388" s="5" t="n">
        <f aca="false">IF($H1388=const_zero,MIN(class_series_a_invested_usd,MAX(const_zero,$A1388-SUM($J1388:$N1388))),const_zero)</f>
        <v>15000000</v>
      </c>
      <c r="P1388" s="5" t="n">
        <f aca="false">IF($I1388=const_zero,MIN(class_seed_invested_usd,MAX(const_zero,$A1388-SUM($J1388:$O1388))),const_zero)</f>
        <v>5000000</v>
      </c>
      <c r="Q1388" s="5" t="n">
        <f aca="false">MAX(const_zero,$A1388-SUM($J1388:$P1388))</f>
        <v>1650000000</v>
      </c>
      <c r="R1388" s="9" t="n">
        <f aca="false">common_rsa_total+Sensitivity!$AE$1320+Sensitivity!$AJ$1320+IF($C1388=const_one,Sensitivity!$D$1320,const_zero)+IF($D1388=const_one,Sensitivity!$Y$1320,const_zero)+IF($E1388=const_one,Sensitivity!$V$1320,const_zero)+IF($F1388=const_one,Sensitivity!$S$1320,const_zero)+IF($G1388=const_one,Sensitivity!$P$1320,const_zero)+IF($H1388=const_one,Sensitivity!$M$1320,const_zero)+IF($I1388=const_one,Sensitivity!$J$1320,const_zero)</f>
        <v>14405433.0542694</v>
      </c>
      <c r="S1388" s="23" t="b">
        <f aca="false">IF($R1388&gt;const_zero,--($Q1388&gt;option_strike_usd*$R1388),const_zero)</f>
        <v>1</v>
      </c>
      <c r="T1388" s="7" t="n">
        <f aca="false">IF($R1388&gt;const_zero,IF($S1388=const_one,($Q1388+option_strike_usd*pre_f_options_issued)/($R1388+pre_f_options_issued),$Q1388/$R1388),const_zero)</f>
        <v>97.7496402899104</v>
      </c>
      <c r="U1388" s="5" t="n">
        <f aca="false">IF($C1388=const_one,Sensitivity!$D$1320*$T1388,const_zero)</f>
        <v>93219974.8967325</v>
      </c>
      <c r="V1388" s="5" t="n">
        <f aca="false">IF($D1388=const_one,Sensitivity!$Y$1320*$T1388,const_zero)</f>
        <v>0</v>
      </c>
      <c r="W1388" s="5" t="n">
        <f aca="false">IF($E1388=const_one,Sensitivity!$V$1320*$T1388,const_zero)</f>
        <v>170172141.099823</v>
      </c>
      <c r="X1388" s="5" t="n">
        <f aca="false">IF($F1388=const_one,Sensitivity!$S$1320*$T1388,const_zero)</f>
        <v>234599136.695785</v>
      </c>
      <c r="Y1388" s="5" t="n">
        <f aca="false">IF($G1388=const_one,Sensitivity!$P$1320*$T1388,const_zero)</f>
        <v>0</v>
      </c>
      <c r="Z1388" s="5" t="n">
        <f aca="false">IF($H1388=const_one,Sensitivity!$M$1320*$T1388,const_zero)</f>
        <v>0</v>
      </c>
      <c r="AA1388" s="5" t="n">
        <f aca="false">IF($I1388=const_one,Sensitivity!$J$1320*$T1388,const_zero)</f>
        <v>0</v>
      </c>
      <c r="AB1388" s="5" t="n">
        <f aca="false">(Sensitivity!$AE$1320+Sensitivity!$AJ$1320)*$T1388</f>
        <v>30387883.9736898</v>
      </c>
      <c r="AC1388" s="5" t="n">
        <f aca="false">common_rsa_total*$T1388</f>
        <v>879746762.609194</v>
      </c>
      <c r="AD1388" s="5" t="n">
        <f aca="false">IF($S1388=const_one,pre_f_options_issued*($T1388-option_strike_usd),const_zero)</f>
        <v>241874100.724776</v>
      </c>
      <c r="AE1388" s="5" t="n">
        <f aca="false">J1388+U1388</f>
        <v>93219974.8967325</v>
      </c>
      <c r="AF1388" s="5" t="n">
        <f aca="false">K1388+V1388</f>
        <v>300000000</v>
      </c>
      <c r="AG1388" s="5" t="n">
        <f aca="false">L1388+W1388</f>
        <v>170172141.099823</v>
      </c>
      <c r="AH1388" s="5" t="n">
        <f aca="false">M1388+X1388</f>
        <v>234599136.695785</v>
      </c>
      <c r="AI1388" s="5" t="n">
        <f aca="false">N1388+Y1388</f>
        <v>30000000</v>
      </c>
      <c r="AJ1388" s="5" t="n">
        <f aca="false">O1388+Z1388</f>
        <v>15000000</v>
      </c>
      <c r="AK1388" s="5" t="n">
        <f aca="false">P1388+AA1388</f>
        <v>5000000</v>
      </c>
      <c r="AL1388" s="5" t="n">
        <f aca="false">INDEX($AE$1375:$AE$1502,$B1388-$C1388*1+const_one)</f>
        <v>30000000</v>
      </c>
      <c r="AM1388" s="5" t="n">
        <f aca="false">INDEX($AF$1375:$AF$1502,$B1388-$D1388*2+const_one)</f>
        <v>300000000</v>
      </c>
      <c r="AN1388" s="5" t="n">
        <f aca="false">INDEX($AG$1375:$AG$1502,$B1388-$E1388*4+const_one)</f>
        <v>100000000</v>
      </c>
      <c r="AO1388" s="5" t="n">
        <f aca="false">INDEX($AH$1375:$AH$1502,$B1388-$F1388*8+const_one)</f>
        <v>60000000</v>
      </c>
      <c r="AP1388" s="5" t="n">
        <f aca="false">INDEX($AI$1375:$AI$1502,$B1388-$G1388*16+const_one)</f>
        <v>30000000</v>
      </c>
      <c r="AQ1388" s="5" t="n">
        <f aca="false">INDEX($AJ$1375:$AJ$1502,$B1388-$H1388*32+const_one)</f>
        <v>15000000</v>
      </c>
      <c r="AR1388" s="5" t="n">
        <f aca="false">INDEX($AK$1375:$AK$1502,$B1388-$I1388*64+const_one)</f>
        <v>5000000</v>
      </c>
      <c r="AS1388" s="5" t="n">
        <f aca="false">INDEX($AE$1375:$AE$1502,$B1388+(const_one-$C1388)*1+const_one)</f>
        <v>93219974.8967325</v>
      </c>
      <c r="AT1388" s="5" t="n">
        <f aca="false">INDEX($AF$1375:$AF$1502,$B1388+(const_one-$D1388)*2+const_one)</f>
        <v>521382250.422121</v>
      </c>
      <c r="AU1388" s="5" t="n">
        <f aca="false">INDEX($AG$1375:$AG$1502,$B1388+(const_one-$E1388)*4+const_one)</f>
        <v>170172141.099823</v>
      </c>
      <c r="AV1388" s="5" t="n">
        <f aca="false">INDEX($AH$1375:$AH$1502,$B1388+(const_one-$F1388)*8+const_one)</f>
        <v>234599136.695785</v>
      </c>
      <c r="AW1388" s="5" t="n">
        <f aca="false">INDEX($AI$1375:$AI$1502,$B1388+(const_one-$G1388)*16+const_one)</f>
        <v>253573985.868013</v>
      </c>
      <c r="AX1388" s="5" t="n">
        <f aca="false">INDEX($AJ$1375:$AJ$1502,$B1388+(const_one-$H1388)*32+const_one)</f>
        <v>380613338.222729</v>
      </c>
      <c r="AY1388" s="5" t="n">
        <f aca="false">INDEX($AK$1375:$AK$1502,$B1388+(const_one-$I1388)*64+const_one)</f>
        <v>378330799.462772</v>
      </c>
      <c r="AZ1388" s="5" t="n">
        <f aca="false">--($C1388=--(AS1388&gt;AL1388))</f>
        <v>1</v>
      </c>
      <c r="BA1388" s="5" t="n">
        <f aca="false">--($D1388=--(AT1388&gt;AM1388))</f>
        <v>0</v>
      </c>
      <c r="BB1388" s="5" t="n">
        <f aca="false">--($E1388=--(AU1388&gt;AN1388))</f>
        <v>1</v>
      </c>
      <c r="BC1388" s="5" t="n">
        <f aca="false">--($F1388=--(AV1388&gt;AO1388))</f>
        <v>1</v>
      </c>
      <c r="BD1388" s="5" t="n">
        <f aca="false">--($G1388=--(AW1388&gt;AP1388))</f>
        <v>0</v>
      </c>
      <c r="BE1388" s="5" t="n">
        <f aca="false">--($H1388=--(AX1388&gt;AQ1388))</f>
        <v>0</v>
      </c>
      <c r="BF1388" s="5" t="n">
        <f aca="false">--($I1388=--(AY1388&gt;AR1388))</f>
        <v>0</v>
      </c>
      <c r="BG1388" s="5" t="n">
        <f aca="false">SUM(AZ1388:BF1388)</f>
        <v>3</v>
      </c>
      <c r="BH1388" s="5" t="n">
        <f aca="false">SUM(AE1388:AK1388)+AB1388+AC1388+AD1388</f>
        <v>2000000000</v>
      </c>
    </row>
    <row r="1389" customFormat="false" ht="15" hidden="true" customHeight="false" outlineLevel="0" collapsed="false">
      <c r="A1389" s="5" t="n">
        <f aca="false">sensitivity_exit_usd</f>
        <v>2000000000</v>
      </c>
      <c r="B1389" s="2" t="n">
        <f aca="false">ROW()-ROW($B$1375)</f>
        <v>14</v>
      </c>
      <c r="C1389" s="2" t="n">
        <f aca="false">MOD(QUOTIENT($B1389,1),2)</f>
        <v>0</v>
      </c>
      <c r="D1389" s="2" t="n">
        <f aca="false">MOD(QUOTIENT($B1389,2),2)</f>
        <v>1</v>
      </c>
      <c r="E1389" s="2" t="n">
        <f aca="false">MOD(QUOTIENT($B1389,4),2)</f>
        <v>1</v>
      </c>
      <c r="F1389" s="2" t="n">
        <f aca="false">MOD(QUOTIENT($B1389,8),2)</f>
        <v>1</v>
      </c>
      <c r="G1389" s="2" t="n">
        <f aca="false">MOD(QUOTIENT($B1389,16),2)</f>
        <v>0</v>
      </c>
      <c r="H1389" s="2" t="n">
        <f aca="false">MOD(QUOTIENT($B1389,32),2)</f>
        <v>0</v>
      </c>
      <c r="I1389" s="2" t="n">
        <f aca="false">MOD(QUOTIENT($B1389,64),2)</f>
        <v>0</v>
      </c>
      <c r="J1389" s="5" t="n">
        <f aca="false">IF($C1389=const_zero,MIN(class_series_f_invested_usd,MAX(const_zero,$A1389)),const_zero)</f>
        <v>30000000</v>
      </c>
      <c r="K1389" s="5" t="n">
        <f aca="false">IF($D1389=const_zero,MIN(class_series_e_invested_usd,MAX(const_zero,$A1389-SUM($J1389:$J1389))),const_zero)</f>
        <v>0</v>
      </c>
      <c r="L1389" s="5" t="n">
        <f aca="false">IF($E1389=const_zero,MIN(class_series_d_invested_usd,MAX(const_zero,$A1389-SUM($J1389:$K1389))),const_zero)</f>
        <v>0</v>
      </c>
      <c r="M1389" s="5" t="n">
        <f aca="false">IF($F1389=const_zero,MIN(class_series_c_invested_usd,MAX(const_zero,$A1389-SUM($J1389:$L1389))),const_zero)</f>
        <v>0</v>
      </c>
      <c r="N1389" s="5" t="n">
        <f aca="false">IF($G1389=const_zero,MIN(class_series_b_invested_usd,MAX(const_zero,$A1389-SUM($J1389:$M1389))),const_zero)</f>
        <v>30000000</v>
      </c>
      <c r="O1389" s="5" t="n">
        <f aca="false">IF($H1389=const_zero,MIN(class_series_a_invested_usd,MAX(const_zero,$A1389-SUM($J1389:$N1389))),const_zero)</f>
        <v>15000000</v>
      </c>
      <c r="P1389" s="5" t="n">
        <f aca="false">IF($I1389=const_zero,MIN(class_seed_invested_usd,MAX(const_zero,$A1389-SUM($J1389:$O1389))),const_zero)</f>
        <v>5000000</v>
      </c>
      <c r="Q1389" s="5" t="n">
        <f aca="false">MAX(const_zero,$A1389-SUM($J1389:$P1389))</f>
        <v>1920000000</v>
      </c>
      <c r="R1389" s="9" t="n">
        <f aca="false">common_rsa_total+Sensitivity!$AE$1320+Sensitivity!$AJ$1320+IF($C1389=const_one,Sensitivity!$D$1320,const_zero)+IF($D1389=const_one,Sensitivity!$Y$1320,const_zero)+IF($E1389=const_one,Sensitivity!$V$1320,const_zero)+IF($F1389=const_one,Sensitivity!$S$1320,const_zero)+IF($G1389=const_one,Sensitivity!$P$1320,const_zero)+IF($H1389=const_one,Sensitivity!$M$1320,const_zero)+IF($I1389=const_one,Sensitivity!$J$1320,const_zero)</f>
        <v>19610729.5466692</v>
      </c>
      <c r="S1389" s="23" t="b">
        <f aca="false">IF($R1389&gt;const_zero,--($Q1389&gt;option_strike_usd*$R1389),const_zero)</f>
        <v>1</v>
      </c>
      <c r="T1389" s="7" t="n">
        <f aca="false">IF($R1389&gt;const_zero,IF($S1389=const_one,($Q1389+option_strike_usd*pre_f_options_issued)/($R1389+pre_f_options_issued),$Q1389/$R1389),const_zero)</f>
        <v>86.9487366277161</v>
      </c>
      <c r="U1389" s="5" t="n">
        <f aca="false">IF($C1389=const_one,Sensitivity!$D$1320*$T1389,const_zero)</f>
        <v>0</v>
      </c>
      <c r="V1389" s="5" t="n">
        <f aca="false">IF($D1389=const_one,Sensitivity!$Y$1320*$T1389,const_zero)</f>
        <v>535513533.047684</v>
      </c>
      <c r="W1389" s="5" t="n">
        <f aca="false">IF($E1389=const_one,Sensitivity!$V$1320*$T1389,const_zero)</f>
        <v>151368870.862129</v>
      </c>
      <c r="X1389" s="5" t="n">
        <f aca="false">IF($F1389=const_one,Sensitivity!$S$1320*$T1389,const_zero)</f>
        <v>208676967.906519</v>
      </c>
      <c r="Y1389" s="5" t="n">
        <f aca="false">IF($G1389=const_one,Sensitivity!$P$1320*$T1389,const_zero)</f>
        <v>0</v>
      </c>
      <c r="Z1389" s="5" t="n">
        <f aca="false">IF($H1389=const_one,Sensitivity!$M$1320*$T1389,const_zero)</f>
        <v>0</v>
      </c>
      <c r="AA1389" s="5" t="n">
        <f aca="false">IF($I1389=const_one,Sensitivity!$J$1320*$T1389,const_zero)</f>
        <v>0</v>
      </c>
      <c r="AB1389" s="5" t="n">
        <f aca="false">(Sensitivity!$AE$1320+Sensitivity!$AJ$1320)*$T1389</f>
        <v>27030156.9649323</v>
      </c>
      <c r="AC1389" s="5" t="n">
        <f aca="false">common_rsa_total*$T1389</f>
        <v>782538629.649445</v>
      </c>
      <c r="AD1389" s="5" t="n">
        <f aca="false">IF($S1389=const_one,pre_f_options_issued*($T1389-option_strike_usd),const_zero)</f>
        <v>214871841.56929</v>
      </c>
      <c r="AE1389" s="5" t="n">
        <f aca="false">J1389+U1389</f>
        <v>30000000</v>
      </c>
      <c r="AF1389" s="5" t="n">
        <f aca="false">K1389+V1389</f>
        <v>535513533.047684</v>
      </c>
      <c r="AG1389" s="5" t="n">
        <f aca="false">L1389+W1389</f>
        <v>151368870.862129</v>
      </c>
      <c r="AH1389" s="5" t="n">
        <f aca="false">M1389+X1389</f>
        <v>208676967.906519</v>
      </c>
      <c r="AI1389" s="5" t="n">
        <f aca="false">N1389+Y1389</f>
        <v>30000000</v>
      </c>
      <c r="AJ1389" s="5" t="n">
        <f aca="false">O1389+Z1389</f>
        <v>15000000</v>
      </c>
      <c r="AK1389" s="5" t="n">
        <f aca="false">P1389+AA1389</f>
        <v>5000000</v>
      </c>
      <c r="AL1389" s="5" t="n">
        <f aca="false">INDEX($AE$1375:$AE$1502,$B1389-$C1389*1+const_one)</f>
        <v>30000000</v>
      </c>
      <c r="AM1389" s="5" t="n">
        <f aca="false">INDEX($AF$1375:$AF$1502,$B1389-$D1389*2+const_one)</f>
        <v>300000000</v>
      </c>
      <c r="AN1389" s="5" t="n">
        <f aca="false">INDEX($AG$1375:$AG$1502,$B1389-$E1389*4+const_one)</f>
        <v>100000000</v>
      </c>
      <c r="AO1389" s="5" t="n">
        <f aca="false">INDEX($AH$1375:$AH$1502,$B1389-$F1389*8+const_one)</f>
        <v>60000000</v>
      </c>
      <c r="AP1389" s="5" t="n">
        <f aca="false">INDEX($AI$1375:$AI$1502,$B1389-$G1389*16+const_one)</f>
        <v>30000000</v>
      </c>
      <c r="AQ1389" s="5" t="n">
        <f aca="false">INDEX($AJ$1375:$AJ$1502,$B1389-$H1389*32+const_one)</f>
        <v>15000000</v>
      </c>
      <c r="AR1389" s="5" t="n">
        <f aca="false">INDEX($AK$1375:$AK$1502,$B1389-$I1389*64+const_one)</f>
        <v>5000000</v>
      </c>
      <c r="AS1389" s="5" t="n">
        <f aca="false">INDEX($AE$1375:$AE$1502,$B1389+(const_one-$C1389)*1+const_one)</f>
        <v>80731473.9424618</v>
      </c>
      <c r="AT1389" s="5" t="n">
        <f aca="false">INDEX($AF$1375:$AF$1502,$B1389+(const_one-$D1389)*2+const_one)</f>
        <v>535513533.047684</v>
      </c>
      <c r="AU1389" s="5" t="n">
        <f aca="false">INDEX($AG$1375:$AG$1502,$B1389+(const_one-$E1389)*4+const_one)</f>
        <v>151368870.862129</v>
      </c>
      <c r="AV1389" s="5" t="n">
        <f aca="false">INDEX($AH$1375:$AH$1502,$B1389+(const_one-$F1389)*8+const_one)</f>
        <v>208676967.906519</v>
      </c>
      <c r="AW1389" s="5" t="n">
        <f aca="false">INDEX($AI$1375:$AI$1502,$B1389+(const_one-$G1389)*16+const_one)</f>
        <v>233266818.835894</v>
      </c>
      <c r="AX1389" s="5" t="n">
        <f aca="false">INDEX($AJ$1375:$AJ$1502,$B1389+(const_one-$H1389)*32+const_one)</f>
        <v>357330848.781611</v>
      </c>
      <c r="AY1389" s="5" t="n">
        <f aca="false">INDEX($AK$1375:$AK$1502,$B1389+(const_one-$I1389)*64+const_one)</f>
        <v>355486560.529835</v>
      </c>
      <c r="AZ1389" s="5" t="n">
        <f aca="false">--($C1389=--(AS1389&gt;AL1389))</f>
        <v>0</v>
      </c>
      <c r="BA1389" s="5" t="n">
        <f aca="false">--($D1389=--(AT1389&gt;AM1389))</f>
        <v>1</v>
      </c>
      <c r="BB1389" s="5" t="n">
        <f aca="false">--($E1389=--(AU1389&gt;AN1389))</f>
        <v>1</v>
      </c>
      <c r="BC1389" s="5" t="n">
        <f aca="false">--($F1389=--(AV1389&gt;AO1389))</f>
        <v>1</v>
      </c>
      <c r="BD1389" s="5" t="n">
        <f aca="false">--($G1389=--(AW1389&gt;AP1389))</f>
        <v>0</v>
      </c>
      <c r="BE1389" s="5" t="n">
        <f aca="false">--($H1389=--(AX1389&gt;AQ1389))</f>
        <v>0</v>
      </c>
      <c r="BF1389" s="5" t="n">
        <f aca="false">--($I1389=--(AY1389&gt;AR1389))</f>
        <v>0</v>
      </c>
      <c r="BG1389" s="5" t="n">
        <f aca="false">SUM(AZ1389:BF1389)</f>
        <v>3</v>
      </c>
      <c r="BH1389" s="5" t="n">
        <f aca="false">SUM(AE1389:AK1389)+AB1389+AC1389+AD1389</f>
        <v>2000000000</v>
      </c>
    </row>
    <row r="1390" customFormat="false" ht="15" hidden="true" customHeight="false" outlineLevel="0" collapsed="false">
      <c r="A1390" s="5" t="n">
        <f aca="false">sensitivity_exit_usd</f>
        <v>2000000000</v>
      </c>
      <c r="B1390" s="2" t="n">
        <f aca="false">ROW()-ROW($B$1375)</f>
        <v>15</v>
      </c>
      <c r="C1390" s="2" t="n">
        <f aca="false">MOD(QUOTIENT($B1390,1),2)</f>
        <v>1</v>
      </c>
      <c r="D1390" s="2" t="n">
        <f aca="false">MOD(QUOTIENT($B1390,2),2)</f>
        <v>1</v>
      </c>
      <c r="E1390" s="2" t="n">
        <f aca="false">MOD(QUOTIENT($B1390,4),2)</f>
        <v>1</v>
      </c>
      <c r="F1390" s="2" t="n">
        <f aca="false">MOD(QUOTIENT($B1390,8),2)</f>
        <v>1</v>
      </c>
      <c r="G1390" s="2" t="n">
        <f aca="false">MOD(QUOTIENT($B1390,16),2)</f>
        <v>0</v>
      </c>
      <c r="H1390" s="2" t="n">
        <f aca="false">MOD(QUOTIENT($B1390,32),2)</f>
        <v>0</v>
      </c>
      <c r="I1390" s="2" t="n">
        <f aca="false">MOD(QUOTIENT($B1390,64),2)</f>
        <v>0</v>
      </c>
      <c r="J1390" s="5" t="n">
        <f aca="false">IF($C1390=const_zero,MIN(class_series_f_invested_usd,MAX(const_zero,$A1390)),const_zero)</f>
        <v>0</v>
      </c>
      <c r="K1390" s="5" t="n">
        <f aca="false">IF($D1390=const_zero,MIN(class_series_e_invested_usd,MAX(const_zero,$A1390-SUM($J1390:$J1390))),const_zero)</f>
        <v>0</v>
      </c>
      <c r="L1390" s="5" t="n">
        <f aca="false">IF($E1390=const_zero,MIN(class_series_d_invested_usd,MAX(const_zero,$A1390-SUM($J1390:$K1390))),const_zero)</f>
        <v>0</v>
      </c>
      <c r="M1390" s="5" t="n">
        <f aca="false">IF($F1390=const_zero,MIN(class_series_c_invested_usd,MAX(const_zero,$A1390-SUM($J1390:$L1390))),const_zero)</f>
        <v>0</v>
      </c>
      <c r="N1390" s="5" t="n">
        <f aca="false">IF($G1390=const_zero,MIN(class_series_b_invested_usd,MAX(const_zero,$A1390-SUM($J1390:$M1390))),const_zero)</f>
        <v>30000000</v>
      </c>
      <c r="O1390" s="5" t="n">
        <f aca="false">IF($H1390=const_zero,MIN(class_series_a_invested_usd,MAX(const_zero,$A1390-SUM($J1390:$N1390))),const_zero)</f>
        <v>15000000</v>
      </c>
      <c r="P1390" s="5" t="n">
        <f aca="false">IF($I1390=const_zero,MIN(class_seed_invested_usd,MAX(const_zero,$A1390-SUM($J1390:$O1390))),const_zero)</f>
        <v>5000000</v>
      </c>
      <c r="Q1390" s="5" t="n">
        <f aca="false">MAX(const_zero,$A1390-SUM($J1390:$P1390))</f>
        <v>1950000000</v>
      </c>
      <c r="R1390" s="9" t="n">
        <f aca="false">common_rsa_total+Sensitivity!$AE$1320+Sensitivity!$AJ$1320+IF($C1390=const_one,Sensitivity!$D$1320,const_zero)+IF($D1390=const_one,Sensitivity!$Y$1320,const_zero)+IF($E1390=const_one,Sensitivity!$V$1320,const_zero)+IF($F1390=const_one,Sensitivity!$S$1320,const_zero)+IF($G1390=const_one,Sensitivity!$P$1320,const_zero)+IF($H1390=const_one,Sensitivity!$M$1320,const_zero)+IF($I1390=const_one,Sensitivity!$J$1320,const_zero)</f>
        <v>20564390.0882349</v>
      </c>
      <c r="S1390" s="23" t="b">
        <f aca="false">IF($R1390&gt;const_zero,--($Q1390&gt;option_strike_usd*$R1390),const_zero)</f>
        <v>1</v>
      </c>
      <c r="T1390" s="7" t="n">
        <f aca="false">IF($R1390&gt;const_zero,IF($S1390=const_one,($Q1390+option_strike_usd*pre_f_options_issued)/($R1390+pre_f_options_issued),$Q1390/$R1390),const_zero)</f>
        <v>84.6543087647466</v>
      </c>
      <c r="U1390" s="5" t="n">
        <f aca="false">IF($C1390=const_one,Sensitivity!$D$1320*$T1390,const_zero)</f>
        <v>80731473.9424618</v>
      </c>
      <c r="V1390" s="5" t="n">
        <f aca="false">IF($D1390=const_one,Sensitivity!$Y$1320*$T1390,const_zero)</f>
        <v>521382250.422121</v>
      </c>
      <c r="W1390" s="5" t="n">
        <f aca="false">IF($E1390=const_one,Sensitivity!$V$1320*$T1390,const_zero)</f>
        <v>147374506.270274</v>
      </c>
      <c r="X1390" s="5" t="n">
        <f aca="false">IF($F1390=const_one,Sensitivity!$S$1320*$T1390,const_zero)</f>
        <v>203170341.035392</v>
      </c>
      <c r="Y1390" s="5" t="n">
        <f aca="false">IF($G1390=const_one,Sensitivity!$P$1320*$T1390,const_zero)</f>
        <v>0</v>
      </c>
      <c r="Z1390" s="5" t="n">
        <f aca="false">IF($H1390=const_one,Sensitivity!$M$1320*$T1390,const_zero)</f>
        <v>0</v>
      </c>
      <c r="AA1390" s="5" t="n">
        <f aca="false">IF($I1390=const_one,Sensitivity!$J$1320*$T1390,const_zero)</f>
        <v>0</v>
      </c>
      <c r="AB1390" s="5" t="n">
        <f aca="false">(Sensitivity!$AE$1320+Sensitivity!$AJ$1320)*$T1390</f>
        <v>26316877.5351652</v>
      </c>
      <c r="AC1390" s="5" t="n">
        <f aca="false">common_rsa_total*$T1390</f>
        <v>761888778.882719</v>
      </c>
      <c r="AD1390" s="5" t="n">
        <f aca="false">IF($S1390=const_one,pre_f_options_issued*($T1390-option_strike_usd),const_zero)</f>
        <v>209135771.911867</v>
      </c>
      <c r="AE1390" s="5" t="n">
        <f aca="false">J1390+U1390</f>
        <v>80731473.9424618</v>
      </c>
      <c r="AF1390" s="5" t="n">
        <f aca="false">K1390+V1390</f>
        <v>521382250.422121</v>
      </c>
      <c r="AG1390" s="5" t="n">
        <f aca="false">L1390+W1390</f>
        <v>147374506.270274</v>
      </c>
      <c r="AH1390" s="5" t="n">
        <f aca="false">M1390+X1390</f>
        <v>203170341.035392</v>
      </c>
      <c r="AI1390" s="5" t="n">
        <f aca="false">N1390+Y1390</f>
        <v>30000000</v>
      </c>
      <c r="AJ1390" s="5" t="n">
        <f aca="false">O1390+Z1390</f>
        <v>15000000</v>
      </c>
      <c r="AK1390" s="5" t="n">
        <f aca="false">P1390+AA1390</f>
        <v>5000000</v>
      </c>
      <c r="AL1390" s="5" t="n">
        <f aca="false">INDEX($AE$1375:$AE$1502,$B1390-$C1390*1+const_one)</f>
        <v>30000000</v>
      </c>
      <c r="AM1390" s="5" t="n">
        <f aca="false">INDEX($AF$1375:$AF$1502,$B1390-$D1390*2+const_one)</f>
        <v>300000000</v>
      </c>
      <c r="AN1390" s="5" t="n">
        <f aca="false">INDEX($AG$1375:$AG$1502,$B1390-$E1390*4+const_one)</f>
        <v>100000000</v>
      </c>
      <c r="AO1390" s="5" t="n">
        <f aca="false">INDEX($AH$1375:$AH$1502,$B1390-$F1390*8+const_one)</f>
        <v>60000000</v>
      </c>
      <c r="AP1390" s="5" t="n">
        <f aca="false">INDEX($AI$1375:$AI$1502,$B1390-$G1390*16+const_one)</f>
        <v>30000000</v>
      </c>
      <c r="AQ1390" s="5" t="n">
        <f aca="false">INDEX($AJ$1375:$AJ$1502,$B1390-$H1390*32+const_one)</f>
        <v>15000000</v>
      </c>
      <c r="AR1390" s="5" t="n">
        <f aca="false">INDEX($AK$1375:$AK$1502,$B1390-$I1390*64+const_one)</f>
        <v>5000000</v>
      </c>
      <c r="AS1390" s="5" t="n">
        <f aca="false">INDEX($AE$1375:$AE$1502,$B1390+(const_one-$C1390)*1+const_one)</f>
        <v>80731473.9424618</v>
      </c>
      <c r="AT1390" s="5" t="n">
        <f aca="false">INDEX($AF$1375:$AF$1502,$B1390+(const_one-$D1390)*2+const_one)</f>
        <v>521382250.422121</v>
      </c>
      <c r="AU1390" s="5" t="n">
        <f aca="false">INDEX($AG$1375:$AG$1502,$B1390+(const_one-$E1390)*4+const_one)</f>
        <v>147374506.270274</v>
      </c>
      <c r="AV1390" s="5" t="n">
        <f aca="false">INDEX($AH$1375:$AH$1502,$B1390+(const_one-$F1390)*8+const_one)</f>
        <v>203170341.035392</v>
      </c>
      <c r="AW1390" s="5" t="n">
        <f aca="false">INDEX($AI$1375:$AI$1502,$B1390+(const_one-$G1390)*16+const_one)</f>
        <v>228184890.567787</v>
      </c>
      <c r="AX1390" s="5" t="n">
        <f aca="false">INDEX($AJ$1375:$AJ$1502,$B1390+(const_one-$H1390)*32+const_one)</f>
        <v>350533183.478092</v>
      </c>
      <c r="AY1390" s="5" t="n">
        <f aca="false">INDEX($AK$1375:$AK$1502,$B1390+(const_one-$I1390)*64+const_one)</f>
        <v>348751566.281253</v>
      </c>
      <c r="AZ1390" s="5" t="n">
        <f aca="false">--($C1390=--(AS1390&gt;AL1390))</f>
        <v>1</v>
      </c>
      <c r="BA1390" s="5" t="n">
        <f aca="false">--($D1390=--(AT1390&gt;AM1390))</f>
        <v>1</v>
      </c>
      <c r="BB1390" s="5" t="n">
        <f aca="false">--($E1390=--(AU1390&gt;AN1390))</f>
        <v>1</v>
      </c>
      <c r="BC1390" s="5" t="n">
        <f aca="false">--($F1390=--(AV1390&gt;AO1390))</f>
        <v>1</v>
      </c>
      <c r="BD1390" s="5" t="n">
        <f aca="false">--($G1390=--(AW1390&gt;AP1390))</f>
        <v>0</v>
      </c>
      <c r="BE1390" s="5" t="n">
        <f aca="false">--($H1390=--(AX1390&gt;AQ1390))</f>
        <v>0</v>
      </c>
      <c r="BF1390" s="5" t="n">
        <f aca="false">--($I1390=--(AY1390&gt;AR1390))</f>
        <v>0</v>
      </c>
      <c r="BG1390" s="5" t="n">
        <f aca="false">SUM(AZ1390:BF1390)</f>
        <v>4</v>
      </c>
      <c r="BH1390" s="5" t="n">
        <f aca="false">SUM(AE1390:AK1390)+AB1390+AC1390+AD1390</f>
        <v>2000000000</v>
      </c>
    </row>
    <row r="1391" customFormat="false" ht="15" hidden="true" customHeight="false" outlineLevel="0" collapsed="false">
      <c r="A1391" s="5" t="n">
        <f aca="false">sensitivity_exit_usd</f>
        <v>2000000000</v>
      </c>
      <c r="B1391" s="2" t="n">
        <f aca="false">ROW()-ROW($B$1375)</f>
        <v>16</v>
      </c>
      <c r="C1391" s="2" t="n">
        <f aca="false">MOD(QUOTIENT($B1391,1),2)</f>
        <v>0</v>
      </c>
      <c r="D1391" s="2" t="n">
        <f aca="false">MOD(QUOTIENT($B1391,2),2)</f>
        <v>0</v>
      </c>
      <c r="E1391" s="2" t="n">
        <f aca="false">MOD(QUOTIENT($B1391,4),2)</f>
        <v>0</v>
      </c>
      <c r="F1391" s="2" t="n">
        <f aca="false">MOD(QUOTIENT($B1391,8),2)</f>
        <v>0</v>
      </c>
      <c r="G1391" s="2" t="n">
        <f aca="false">MOD(QUOTIENT($B1391,16),2)</f>
        <v>1</v>
      </c>
      <c r="H1391" s="2" t="n">
        <f aca="false">MOD(QUOTIENT($B1391,32),2)</f>
        <v>0</v>
      </c>
      <c r="I1391" s="2" t="n">
        <f aca="false">MOD(QUOTIENT($B1391,64),2)</f>
        <v>0</v>
      </c>
      <c r="J1391" s="5" t="n">
        <f aca="false">IF($C1391=const_zero,MIN(class_series_f_invested_usd,MAX(const_zero,$A1391)),const_zero)</f>
        <v>30000000</v>
      </c>
      <c r="K1391" s="5" t="n">
        <f aca="false">IF($D1391=const_zero,MIN(class_series_e_invested_usd,MAX(const_zero,$A1391-SUM($J1391:$J1391))),const_zero)</f>
        <v>300000000</v>
      </c>
      <c r="L1391" s="5" t="n">
        <f aca="false">IF($E1391=const_zero,MIN(class_series_d_invested_usd,MAX(const_zero,$A1391-SUM($J1391:$K1391))),const_zero)</f>
        <v>100000000</v>
      </c>
      <c r="M1391" s="5" t="n">
        <f aca="false">IF($F1391=const_zero,MIN(class_series_c_invested_usd,MAX(const_zero,$A1391-SUM($J1391:$L1391))),const_zero)</f>
        <v>60000000</v>
      </c>
      <c r="N1391" s="5" t="n">
        <f aca="false">IF($G1391=const_zero,MIN(class_series_b_invested_usd,MAX(const_zero,$A1391-SUM($J1391:$M1391))),const_zero)</f>
        <v>0</v>
      </c>
      <c r="O1391" s="5" t="n">
        <f aca="false">IF($H1391=const_zero,MIN(class_series_a_invested_usd,MAX(const_zero,$A1391-SUM($J1391:$N1391))),const_zero)</f>
        <v>15000000</v>
      </c>
      <c r="P1391" s="5" t="n">
        <f aca="false">IF($I1391=const_zero,MIN(class_seed_invested_usd,MAX(const_zero,$A1391-SUM($J1391:$O1391))),const_zero)</f>
        <v>5000000</v>
      </c>
      <c r="Q1391" s="5" t="n">
        <f aca="false">MAX(const_zero,$A1391-SUM($J1391:$P1391))</f>
        <v>1490000000</v>
      </c>
      <c r="R1391" s="9" t="n">
        <f aca="false">common_rsa_total+Sensitivity!$AE$1320+Sensitivity!$AJ$1320+IF($C1391=const_one,Sensitivity!$D$1320,const_zero)+IF($D1391=const_one,Sensitivity!$Y$1320,const_zero)+IF($E1391=const_one,Sensitivity!$V$1320,const_zero)+IF($F1391=const_one,Sensitivity!$S$1320,const_zero)+IF($G1391=const_one,Sensitivity!$P$1320,const_zero)+IF($H1391=const_one,Sensitivity!$M$1320,const_zero)+IF($I1391=const_one,Sensitivity!$J$1320,const_zero)</f>
        <v>12310874.6373241</v>
      </c>
      <c r="S1391" s="23" t="b">
        <f aca="false">IF($R1391&gt;const_zero,--($Q1391&gt;option_strike_usd*$R1391),const_zero)</f>
        <v>1</v>
      </c>
      <c r="T1391" s="7" t="n">
        <f aca="false">IF($R1391&gt;const_zero,IF($S1391=const_one,($Q1391+option_strike_usd*pre_f_options_issued)/($R1391+pre_f_options_issued),$Q1391/$R1391),const_zero)</f>
        <v>100.770551135368</v>
      </c>
      <c r="U1391" s="5" t="n">
        <f aca="false">IF($C1391=const_one,Sensitivity!$D$1320*$T1391,const_zero)</f>
        <v>0</v>
      </c>
      <c r="V1391" s="5" t="n">
        <f aca="false">IF($D1391=const_one,Sensitivity!$Y$1320*$T1391,const_zero)</f>
        <v>0</v>
      </c>
      <c r="W1391" s="5" t="n">
        <f aca="false">IF($E1391=const_one,Sensitivity!$V$1320*$T1391,const_zero)</f>
        <v>0</v>
      </c>
      <c r="X1391" s="5" t="n">
        <f aca="false">IF($F1391=const_one,Sensitivity!$S$1320*$T1391,const_zero)</f>
        <v>0</v>
      </c>
      <c r="Y1391" s="5" t="n">
        <f aca="false">IF($G1391=const_one,Sensitivity!$P$1320*$T1391,const_zero)</f>
        <v>302311653.406105</v>
      </c>
      <c r="Z1391" s="5" t="n">
        <f aca="false">IF($H1391=const_one,Sensitivity!$M$1320*$T1391,const_zero)</f>
        <v>0</v>
      </c>
      <c r="AA1391" s="5" t="n">
        <f aca="false">IF($I1391=const_one,Sensitivity!$J$1320*$T1391,const_zero)</f>
        <v>0</v>
      </c>
      <c r="AB1391" s="5" t="n">
        <f aca="false">(Sensitivity!$AE$1320+Sensitivity!$AJ$1320)*$T1391</f>
        <v>31327008.53716</v>
      </c>
      <c r="AC1391" s="5" t="n">
        <f aca="false">common_rsa_total*$T1391</f>
        <v>906934960.218315</v>
      </c>
      <c r="AD1391" s="5" t="n">
        <f aca="false">IF($S1391=const_one,pre_f_options_issued*($T1391-option_strike_usd),const_zero)</f>
        <v>249426377.838421</v>
      </c>
      <c r="AE1391" s="5" t="n">
        <f aca="false">J1391+U1391</f>
        <v>30000000</v>
      </c>
      <c r="AF1391" s="5" t="n">
        <f aca="false">K1391+V1391</f>
        <v>300000000</v>
      </c>
      <c r="AG1391" s="5" t="n">
        <f aca="false">L1391+W1391</f>
        <v>100000000</v>
      </c>
      <c r="AH1391" s="5" t="n">
        <f aca="false">M1391+X1391</f>
        <v>60000000</v>
      </c>
      <c r="AI1391" s="5" t="n">
        <f aca="false">N1391+Y1391</f>
        <v>302311653.406105</v>
      </c>
      <c r="AJ1391" s="5" t="n">
        <f aca="false">O1391+Z1391</f>
        <v>15000000</v>
      </c>
      <c r="AK1391" s="5" t="n">
        <f aca="false">P1391+AA1391</f>
        <v>5000000</v>
      </c>
      <c r="AL1391" s="5" t="n">
        <f aca="false">INDEX($AE$1375:$AE$1502,$B1391-$C1391*1+const_one)</f>
        <v>30000000</v>
      </c>
      <c r="AM1391" s="5" t="n">
        <f aca="false">INDEX($AF$1375:$AF$1502,$B1391-$D1391*2+const_one)</f>
        <v>300000000</v>
      </c>
      <c r="AN1391" s="5" t="n">
        <f aca="false">INDEX($AG$1375:$AG$1502,$B1391-$E1391*4+const_one)</f>
        <v>100000000</v>
      </c>
      <c r="AO1391" s="5" t="n">
        <f aca="false">INDEX($AH$1375:$AH$1502,$B1391-$F1391*8+const_one)</f>
        <v>60000000</v>
      </c>
      <c r="AP1391" s="5" t="n">
        <f aca="false">INDEX($AI$1375:$AI$1502,$B1391-$G1391*16+const_one)</f>
        <v>30000000</v>
      </c>
      <c r="AQ1391" s="5" t="n">
        <f aca="false">INDEX($AJ$1375:$AJ$1502,$B1391-$H1391*32+const_one)</f>
        <v>15000000</v>
      </c>
      <c r="AR1391" s="5" t="n">
        <f aca="false">INDEX($AK$1375:$AK$1502,$B1391-$I1391*64+const_one)</f>
        <v>5000000</v>
      </c>
      <c r="AS1391" s="5" t="n">
        <f aca="false">INDEX($AE$1375:$AE$1502,$B1391+(const_one-$C1391)*1+const_one)</f>
        <v>92102187.4769979</v>
      </c>
      <c r="AT1391" s="5" t="n">
        <f aca="false">INDEX($AF$1375:$AF$1502,$B1391+(const_one-$D1391)*2+const_one)</f>
        <v>526467291.508982</v>
      </c>
      <c r="AU1391" s="5" t="n">
        <f aca="false">INDEX($AG$1375:$AG$1502,$B1391+(const_one-$E1391)*4+const_one)</f>
        <v>167497460.735044</v>
      </c>
      <c r="AV1391" s="5" t="n">
        <f aca="false">INDEX($AH$1375:$AH$1502,$B1391+(const_one-$F1391)*8+const_one)</f>
        <v>216491031.311079</v>
      </c>
      <c r="AW1391" s="5" t="n">
        <f aca="false">INDEX($AI$1375:$AI$1502,$B1391+(const_one-$G1391)*16+const_one)</f>
        <v>302311653.406105</v>
      </c>
      <c r="AX1391" s="5" t="n">
        <f aca="false">INDEX($AJ$1375:$AJ$1502,$B1391+(const_one-$H1391)*32+const_one)</f>
        <v>380472853.31861</v>
      </c>
      <c r="AY1391" s="5" t="n">
        <f aca="false">INDEX($AK$1375:$AK$1502,$B1391+(const_one-$I1391)*64+const_one)</f>
        <v>377948986.961605</v>
      </c>
      <c r="AZ1391" s="5" t="n">
        <f aca="false">--($C1391=--(AS1391&gt;AL1391))</f>
        <v>0</v>
      </c>
      <c r="BA1391" s="5" t="n">
        <f aca="false">--($D1391=--(AT1391&gt;AM1391))</f>
        <v>0</v>
      </c>
      <c r="BB1391" s="5" t="n">
        <f aca="false">--($E1391=--(AU1391&gt;AN1391))</f>
        <v>0</v>
      </c>
      <c r="BC1391" s="5" t="n">
        <f aca="false">--($F1391=--(AV1391&gt;AO1391))</f>
        <v>0</v>
      </c>
      <c r="BD1391" s="5" t="n">
        <f aca="false">--($G1391=--(AW1391&gt;AP1391))</f>
        <v>1</v>
      </c>
      <c r="BE1391" s="5" t="n">
        <f aca="false">--($H1391=--(AX1391&gt;AQ1391))</f>
        <v>0</v>
      </c>
      <c r="BF1391" s="5" t="n">
        <f aca="false">--($I1391=--(AY1391&gt;AR1391))</f>
        <v>0</v>
      </c>
      <c r="BG1391" s="5" t="n">
        <f aca="false">SUM(AZ1391:BF1391)</f>
        <v>1</v>
      </c>
      <c r="BH1391" s="5" t="n">
        <f aca="false">SUM(AE1391:AK1391)+AB1391+AC1391+AD1391</f>
        <v>2000000000</v>
      </c>
    </row>
    <row r="1392" customFormat="false" ht="15" hidden="true" customHeight="false" outlineLevel="0" collapsed="false">
      <c r="A1392" s="5" t="n">
        <f aca="false">sensitivity_exit_usd</f>
        <v>2000000000</v>
      </c>
      <c r="B1392" s="2" t="n">
        <f aca="false">ROW()-ROW($B$1375)</f>
        <v>17</v>
      </c>
      <c r="C1392" s="2" t="n">
        <f aca="false">MOD(QUOTIENT($B1392,1),2)</f>
        <v>1</v>
      </c>
      <c r="D1392" s="2" t="n">
        <f aca="false">MOD(QUOTIENT($B1392,2),2)</f>
        <v>0</v>
      </c>
      <c r="E1392" s="2" t="n">
        <f aca="false">MOD(QUOTIENT($B1392,4),2)</f>
        <v>0</v>
      </c>
      <c r="F1392" s="2" t="n">
        <f aca="false">MOD(QUOTIENT($B1392,8),2)</f>
        <v>0</v>
      </c>
      <c r="G1392" s="2" t="n">
        <f aca="false">MOD(QUOTIENT($B1392,16),2)</f>
        <v>1</v>
      </c>
      <c r="H1392" s="2" t="n">
        <f aca="false">MOD(QUOTIENT($B1392,32),2)</f>
        <v>0</v>
      </c>
      <c r="I1392" s="2" t="n">
        <f aca="false">MOD(QUOTIENT($B1392,64),2)</f>
        <v>0</v>
      </c>
      <c r="J1392" s="5" t="n">
        <f aca="false">IF($C1392=const_zero,MIN(class_series_f_invested_usd,MAX(const_zero,$A1392)),const_zero)</f>
        <v>0</v>
      </c>
      <c r="K1392" s="5" t="n">
        <f aca="false">IF($D1392=const_zero,MIN(class_series_e_invested_usd,MAX(const_zero,$A1392-SUM($J1392:$J1392))),const_zero)</f>
        <v>300000000</v>
      </c>
      <c r="L1392" s="5" t="n">
        <f aca="false">IF($E1392=const_zero,MIN(class_series_d_invested_usd,MAX(const_zero,$A1392-SUM($J1392:$K1392))),const_zero)</f>
        <v>100000000</v>
      </c>
      <c r="M1392" s="5" t="n">
        <f aca="false">IF($F1392=const_zero,MIN(class_series_c_invested_usd,MAX(const_zero,$A1392-SUM($J1392:$L1392))),const_zero)</f>
        <v>60000000</v>
      </c>
      <c r="N1392" s="5" t="n">
        <f aca="false">IF($G1392=const_zero,MIN(class_series_b_invested_usd,MAX(const_zero,$A1392-SUM($J1392:$M1392))),const_zero)</f>
        <v>0</v>
      </c>
      <c r="O1392" s="5" t="n">
        <f aca="false">IF($H1392=const_zero,MIN(class_series_a_invested_usd,MAX(const_zero,$A1392-SUM($J1392:$N1392))),const_zero)</f>
        <v>15000000</v>
      </c>
      <c r="P1392" s="5" t="n">
        <f aca="false">IF($I1392=const_zero,MIN(class_seed_invested_usd,MAX(const_zero,$A1392-SUM($J1392:$O1392))),const_zero)</f>
        <v>5000000</v>
      </c>
      <c r="Q1392" s="5" t="n">
        <f aca="false">MAX(const_zero,$A1392-SUM($J1392:$P1392))</f>
        <v>1520000000</v>
      </c>
      <c r="R1392" s="9" t="n">
        <f aca="false">common_rsa_total+Sensitivity!$AE$1320+Sensitivity!$AJ$1320+IF($C1392=const_one,Sensitivity!$D$1320,const_zero)+IF($D1392=const_one,Sensitivity!$Y$1320,const_zero)+IF($E1392=const_one,Sensitivity!$V$1320,const_zero)+IF($F1392=const_one,Sensitivity!$S$1320,const_zero)+IF($G1392=const_one,Sensitivity!$P$1320,const_zero)+IF($H1392=const_one,Sensitivity!$M$1320,const_zero)+IF($I1392=const_one,Sensitivity!$J$1320,const_zero)</f>
        <v>13264535.1788899</v>
      </c>
      <c r="S1392" s="23" t="b">
        <f aca="false">IF($R1392&gt;const_zero,--($Q1392&gt;option_strike_usd*$R1392),const_zero)</f>
        <v>1</v>
      </c>
      <c r="T1392" s="7" t="n">
        <f aca="false">IF($R1392&gt;const_zero,IF($S1392=const_one,($Q1392+option_strike_usd*pre_f_options_issued)/($R1392+pre_f_options_issued),$Q1392/$R1392),const_zero)</f>
        <v>96.5775382986721</v>
      </c>
      <c r="U1392" s="5" t="n">
        <f aca="false">IF($C1392=const_one,Sensitivity!$D$1320*$T1392,const_zero)</f>
        <v>92102187.4769979</v>
      </c>
      <c r="V1392" s="5" t="n">
        <f aca="false">IF($D1392=const_one,Sensitivity!$Y$1320*$T1392,const_zero)</f>
        <v>0</v>
      </c>
      <c r="W1392" s="5" t="n">
        <f aca="false">IF($E1392=const_one,Sensitivity!$V$1320*$T1392,const_zero)</f>
        <v>0</v>
      </c>
      <c r="X1392" s="5" t="n">
        <f aca="false">IF($F1392=const_one,Sensitivity!$S$1320*$T1392,const_zero)</f>
        <v>0</v>
      </c>
      <c r="Y1392" s="5" t="n">
        <f aca="false">IF($G1392=const_one,Sensitivity!$P$1320*$T1392,const_zero)</f>
        <v>289732614.896016</v>
      </c>
      <c r="Z1392" s="5" t="n">
        <f aca="false">IF($H1392=const_one,Sensitivity!$M$1320*$T1392,const_zero)</f>
        <v>0</v>
      </c>
      <c r="AA1392" s="5" t="n">
        <f aca="false">IF($I1392=const_one,Sensitivity!$J$1320*$T1392,const_zero)</f>
        <v>0</v>
      </c>
      <c r="AB1392" s="5" t="n">
        <f aca="false">(Sensitivity!$AE$1320+Sensitivity!$AJ$1320)*$T1392</f>
        <v>30023507.1922567</v>
      </c>
      <c r="AC1392" s="5" t="n">
        <f aca="false">common_rsa_total*$T1392</f>
        <v>869197844.688049</v>
      </c>
      <c r="AD1392" s="5" t="n">
        <f aca="false">IF($S1392=const_one,pre_f_options_issued*($T1392-option_strike_usd),const_zero)</f>
        <v>238943845.74668</v>
      </c>
      <c r="AE1392" s="5" t="n">
        <f aca="false">J1392+U1392</f>
        <v>92102187.4769979</v>
      </c>
      <c r="AF1392" s="5" t="n">
        <f aca="false">K1392+V1392</f>
        <v>300000000</v>
      </c>
      <c r="AG1392" s="5" t="n">
        <f aca="false">L1392+W1392</f>
        <v>100000000</v>
      </c>
      <c r="AH1392" s="5" t="n">
        <f aca="false">M1392+X1392</f>
        <v>60000000</v>
      </c>
      <c r="AI1392" s="5" t="n">
        <f aca="false">N1392+Y1392</f>
        <v>289732614.896016</v>
      </c>
      <c r="AJ1392" s="5" t="n">
        <f aca="false">O1392+Z1392</f>
        <v>15000000</v>
      </c>
      <c r="AK1392" s="5" t="n">
        <f aca="false">P1392+AA1392</f>
        <v>5000000</v>
      </c>
      <c r="AL1392" s="5" t="n">
        <f aca="false">INDEX($AE$1375:$AE$1502,$B1392-$C1392*1+const_one)</f>
        <v>30000000</v>
      </c>
      <c r="AM1392" s="5" t="n">
        <f aca="false">INDEX($AF$1375:$AF$1502,$B1392-$D1392*2+const_one)</f>
        <v>300000000</v>
      </c>
      <c r="AN1392" s="5" t="n">
        <f aca="false">INDEX($AG$1375:$AG$1502,$B1392-$E1392*4+const_one)</f>
        <v>100000000</v>
      </c>
      <c r="AO1392" s="5" t="n">
        <f aca="false">INDEX($AH$1375:$AH$1502,$B1392-$F1392*8+const_one)</f>
        <v>60000000</v>
      </c>
      <c r="AP1392" s="5" t="n">
        <f aca="false">INDEX($AI$1375:$AI$1502,$B1392-$G1392*16+const_one)</f>
        <v>30000000</v>
      </c>
      <c r="AQ1392" s="5" t="n">
        <f aca="false">INDEX($AJ$1375:$AJ$1502,$B1392-$H1392*32+const_one)</f>
        <v>15000000</v>
      </c>
      <c r="AR1392" s="5" t="n">
        <f aca="false">INDEX($AK$1375:$AK$1502,$B1392-$I1392*64+const_one)</f>
        <v>5000000</v>
      </c>
      <c r="AS1392" s="5" t="n">
        <f aca="false">INDEX($AE$1375:$AE$1502,$B1392+(const_one-$C1392)*1+const_one)</f>
        <v>92102187.4769979</v>
      </c>
      <c r="AT1392" s="5" t="n">
        <f aca="false">INDEX($AF$1375:$AF$1502,$B1392+(const_one-$D1392)*2+const_one)</f>
        <v>511994124.176084</v>
      </c>
      <c r="AU1392" s="5" t="n">
        <f aca="false">INDEX($AG$1375:$AG$1502,$B1392+(const_one-$E1392)*4+const_one)</f>
        <v>161356008.391604</v>
      </c>
      <c r="AV1392" s="5" t="n">
        <f aca="false">INDEX($AH$1375:$AH$1502,$B1392+(const_one-$F1392)*8+const_one)</f>
        <v>209088752.48368</v>
      </c>
      <c r="AW1392" s="5" t="n">
        <f aca="false">INDEX($AI$1375:$AI$1502,$B1392+(const_one-$G1392)*16+const_one)</f>
        <v>289732614.896016</v>
      </c>
      <c r="AX1392" s="5" t="n">
        <f aca="false">INDEX($AJ$1375:$AJ$1502,$B1392+(const_one-$H1392)*32+const_one)</f>
        <v>370222590.285356</v>
      </c>
      <c r="AY1392" s="5" t="n">
        <f aca="false">INDEX($AK$1375:$AK$1502,$B1392+(const_one-$I1392)*64+const_one)</f>
        <v>367814638.478622</v>
      </c>
      <c r="AZ1392" s="5" t="n">
        <f aca="false">--($C1392=--(AS1392&gt;AL1392))</f>
        <v>1</v>
      </c>
      <c r="BA1392" s="5" t="n">
        <f aca="false">--($D1392=--(AT1392&gt;AM1392))</f>
        <v>0</v>
      </c>
      <c r="BB1392" s="5" t="n">
        <f aca="false">--($E1392=--(AU1392&gt;AN1392))</f>
        <v>0</v>
      </c>
      <c r="BC1392" s="5" t="n">
        <f aca="false">--($F1392=--(AV1392&gt;AO1392))</f>
        <v>0</v>
      </c>
      <c r="BD1392" s="5" t="n">
        <f aca="false">--($G1392=--(AW1392&gt;AP1392))</f>
        <v>1</v>
      </c>
      <c r="BE1392" s="5" t="n">
        <f aca="false">--($H1392=--(AX1392&gt;AQ1392))</f>
        <v>0</v>
      </c>
      <c r="BF1392" s="5" t="n">
        <f aca="false">--($I1392=--(AY1392&gt;AR1392))</f>
        <v>0</v>
      </c>
      <c r="BG1392" s="5" t="n">
        <f aca="false">SUM(AZ1392:BF1392)</f>
        <v>2</v>
      </c>
      <c r="BH1392" s="5" t="n">
        <f aca="false">SUM(AE1392:AK1392)+AB1392+AC1392+AD1392</f>
        <v>2000000000</v>
      </c>
    </row>
    <row r="1393" customFormat="false" ht="15" hidden="true" customHeight="false" outlineLevel="0" collapsed="false">
      <c r="A1393" s="5" t="n">
        <f aca="false">sensitivity_exit_usd</f>
        <v>2000000000</v>
      </c>
      <c r="B1393" s="2" t="n">
        <f aca="false">ROW()-ROW($B$1375)</f>
        <v>18</v>
      </c>
      <c r="C1393" s="2" t="n">
        <f aca="false">MOD(QUOTIENT($B1393,1),2)</f>
        <v>0</v>
      </c>
      <c r="D1393" s="2" t="n">
        <f aca="false">MOD(QUOTIENT($B1393,2),2)</f>
        <v>1</v>
      </c>
      <c r="E1393" s="2" t="n">
        <f aca="false">MOD(QUOTIENT($B1393,4),2)</f>
        <v>0</v>
      </c>
      <c r="F1393" s="2" t="n">
        <f aca="false">MOD(QUOTIENT($B1393,8),2)</f>
        <v>0</v>
      </c>
      <c r="G1393" s="2" t="n">
        <f aca="false">MOD(QUOTIENT($B1393,16),2)</f>
        <v>1</v>
      </c>
      <c r="H1393" s="2" t="n">
        <f aca="false">MOD(QUOTIENT($B1393,32),2)</f>
        <v>0</v>
      </c>
      <c r="I1393" s="2" t="n">
        <f aca="false">MOD(QUOTIENT($B1393,64),2)</f>
        <v>0</v>
      </c>
      <c r="J1393" s="5" t="n">
        <f aca="false">IF($C1393=const_zero,MIN(class_series_f_invested_usd,MAX(const_zero,$A1393)),const_zero)</f>
        <v>30000000</v>
      </c>
      <c r="K1393" s="5" t="n">
        <f aca="false">IF($D1393=const_zero,MIN(class_series_e_invested_usd,MAX(const_zero,$A1393-SUM($J1393:$J1393))),const_zero)</f>
        <v>0</v>
      </c>
      <c r="L1393" s="5" t="n">
        <f aca="false">IF($E1393=const_zero,MIN(class_series_d_invested_usd,MAX(const_zero,$A1393-SUM($J1393:$K1393))),const_zero)</f>
        <v>100000000</v>
      </c>
      <c r="M1393" s="5" t="n">
        <f aca="false">IF($F1393=const_zero,MIN(class_series_c_invested_usd,MAX(const_zero,$A1393-SUM($J1393:$L1393))),const_zero)</f>
        <v>60000000</v>
      </c>
      <c r="N1393" s="5" t="n">
        <f aca="false">IF($G1393=const_zero,MIN(class_series_b_invested_usd,MAX(const_zero,$A1393-SUM($J1393:$M1393))),const_zero)</f>
        <v>0</v>
      </c>
      <c r="O1393" s="5" t="n">
        <f aca="false">IF($H1393=const_zero,MIN(class_series_a_invested_usd,MAX(const_zero,$A1393-SUM($J1393:$N1393))),const_zero)</f>
        <v>15000000</v>
      </c>
      <c r="P1393" s="5" t="n">
        <f aca="false">IF($I1393=const_zero,MIN(class_seed_invested_usd,MAX(const_zero,$A1393-SUM($J1393:$O1393))),const_zero)</f>
        <v>5000000</v>
      </c>
      <c r="Q1393" s="5" t="n">
        <f aca="false">MAX(const_zero,$A1393-SUM($J1393:$P1393))</f>
        <v>1790000000</v>
      </c>
      <c r="R1393" s="9" t="n">
        <f aca="false">common_rsa_total+Sensitivity!$AE$1320+Sensitivity!$AJ$1320+IF($C1393=const_one,Sensitivity!$D$1320,const_zero)+IF($D1393=const_one,Sensitivity!$Y$1320,const_zero)+IF($E1393=const_one,Sensitivity!$V$1320,const_zero)+IF($F1393=const_one,Sensitivity!$S$1320,const_zero)+IF($G1393=const_one,Sensitivity!$P$1320,const_zero)+IF($H1393=const_one,Sensitivity!$M$1320,const_zero)+IF($I1393=const_one,Sensitivity!$J$1320,const_zero)</f>
        <v>18469831.6712896</v>
      </c>
      <c r="S1393" s="23" t="b">
        <f aca="false">IF($R1393&gt;const_zero,--($Q1393&gt;option_strike_usd*$R1393),const_zero)</f>
        <v>1</v>
      </c>
      <c r="T1393" s="7" t="n">
        <f aca="false">IF($R1393&gt;const_zero,IF($S1393=const_one,($Q1393+option_strike_usd*pre_f_options_issued)/($R1393+pre_f_options_issued),$Q1393/$R1393),const_zero)</f>
        <v>85.4799422378847</v>
      </c>
      <c r="U1393" s="5" t="n">
        <f aca="false">IF($C1393=const_one,Sensitivity!$D$1320*$T1393,const_zero)</f>
        <v>0</v>
      </c>
      <c r="V1393" s="5" t="n">
        <f aca="false">IF($D1393=const_one,Sensitivity!$Y$1320*$T1393,const_zero)</f>
        <v>526467291.508982</v>
      </c>
      <c r="W1393" s="5" t="n">
        <f aca="false">IF($E1393=const_one,Sensitivity!$V$1320*$T1393,const_zero)</f>
        <v>0</v>
      </c>
      <c r="X1393" s="5" t="n">
        <f aca="false">IF($F1393=const_one,Sensitivity!$S$1320*$T1393,const_zero)</f>
        <v>0</v>
      </c>
      <c r="Y1393" s="5" t="n">
        <f aca="false">IF($G1393=const_one,Sensitivity!$P$1320*$T1393,const_zero)</f>
        <v>256439826.713654</v>
      </c>
      <c r="Z1393" s="5" t="n">
        <f aca="false">IF($H1393=const_one,Sensitivity!$M$1320*$T1393,const_zero)</f>
        <v>0</v>
      </c>
      <c r="AA1393" s="5" t="n">
        <f aca="false">IF($I1393=const_one,Sensitivity!$J$1320*$T1393,const_zero)</f>
        <v>0</v>
      </c>
      <c r="AB1393" s="5" t="n">
        <f aca="false">(Sensitivity!$AE$1320+Sensitivity!$AJ$1320)*$T1393</f>
        <v>26573546.0416897</v>
      </c>
      <c r="AC1393" s="5" t="n">
        <f aca="false">common_rsa_total*$T1393</f>
        <v>769319480.140962</v>
      </c>
      <c r="AD1393" s="5" t="n">
        <f aca="false">IF($S1393=const_one,pre_f_options_issued*($T1393-option_strike_usd),const_zero)</f>
        <v>211199855.594712</v>
      </c>
      <c r="AE1393" s="5" t="n">
        <f aca="false">J1393+U1393</f>
        <v>30000000</v>
      </c>
      <c r="AF1393" s="5" t="n">
        <f aca="false">K1393+V1393</f>
        <v>526467291.508982</v>
      </c>
      <c r="AG1393" s="5" t="n">
        <f aca="false">L1393+W1393</f>
        <v>100000000</v>
      </c>
      <c r="AH1393" s="5" t="n">
        <f aca="false">M1393+X1393</f>
        <v>60000000</v>
      </c>
      <c r="AI1393" s="5" t="n">
        <f aca="false">N1393+Y1393</f>
        <v>256439826.713654</v>
      </c>
      <c r="AJ1393" s="5" t="n">
        <f aca="false">O1393+Z1393</f>
        <v>15000000</v>
      </c>
      <c r="AK1393" s="5" t="n">
        <f aca="false">P1393+AA1393</f>
        <v>5000000</v>
      </c>
      <c r="AL1393" s="5" t="n">
        <f aca="false">INDEX($AE$1375:$AE$1502,$B1393-$C1393*1+const_one)</f>
        <v>30000000</v>
      </c>
      <c r="AM1393" s="5" t="n">
        <f aca="false">INDEX($AF$1375:$AF$1502,$B1393-$D1393*2+const_one)</f>
        <v>300000000</v>
      </c>
      <c r="AN1393" s="5" t="n">
        <f aca="false">INDEX($AG$1375:$AG$1502,$B1393-$E1393*4+const_one)</f>
        <v>100000000</v>
      </c>
      <c r="AO1393" s="5" t="n">
        <f aca="false">INDEX($AH$1375:$AH$1502,$B1393-$F1393*8+const_one)</f>
        <v>60000000</v>
      </c>
      <c r="AP1393" s="5" t="n">
        <f aca="false">INDEX($AI$1375:$AI$1502,$B1393-$G1393*16+const_one)</f>
        <v>30000000</v>
      </c>
      <c r="AQ1393" s="5" t="n">
        <f aca="false">INDEX($AJ$1375:$AJ$1502,$B1393-$H1393*32+const_one)</f>
        <v>15000000</v>
      </c>
      <c r="AR1393" s="5" t="n">
        <f aca="false">INDEX($AK$1375:$AK$1502,$B1393-$I1393*64+const_one)</f>
        <v>5000000</v>
      </c>
      <c r="AS1393" s="5" t="n">
        <f aca="false">INDEX($AE$1375:$AE$1502,$B1393+(const_one-$C1393)*1+const_one)</f>
        <v>79277804.8373344</v>
      </c>
      <c r="AT1393" s="5" t="n">
        <f aca="false">INDEX($AF$1375:$AF$1502,$B1393+(const_one-$D1393)*2+const_one)</f>
        <v>526467291.508982</v>
      </c>
      <c r="AU1393" s="5" t="n">
        <f aca="false">INDEX($AG$1375:$AG$1502,$B1393+(const_one-$E1393)*4+const_one)</f>
        <v>145070162.646495</v>
      </c>
      <c r="AV1393" s="5" t="n">
        <f aca="false">INDEX($AH$1375:$AH$1502,$B1393+(const_one-$F1393)*8+const_one)</f>
        <v>190245272.731768</v>
      </c>
      <c r="AW1393" s="5" t="n">
        <f aca="false">INDEX($AI$1375:$AI$1502,$B1393+(const_one-$G1393)*16+const_one)</f>
        <v>256439826.713654</v>
      </c>
      <c r="AX1393" s="5" t="n">
        <f aca="false">INDEX($AJ$1375:$AJ$1502,$B1393+(const_one-$H1393)*32+const_one)</f>
        <v>347999945.259222</v>
      </c>
      <c r="AY1393" s="5" t="n">
        <f aca="false">INDEX($AK$1375:$AK$1502,$B1393+(const_one-$I1393)*64+const_one)</f>
        <v>346074634.358756</v>
      </c>
      <c r="AZ1393" s="5" t="n">
        <f aca="false">--($C1393=--(AS1393&gt;AL1393))</f>
        <v>0</v>
      </c>
      <c r="BA1393" s="5" t="n">
        <f aca="false">--($D1393=--(AT1393&gt;AM1393))</f>
        <v>1</v>
      </c>
      <c r="BB1393" s="5" t="n">
        <f aca="false">--($E1393=--(AU1393&gt;AN1393))</f>
        <v>0</v>
      </c>
      <c r="BC1393" s="5" t="n">
        <f aca="false">--($F1393=--(AV1393&gt;AO1393))</f>
        <v>0</v>
      </c>
      <c r="BD1393" s="5" t="n">
        <f aca="false">--($G1393=--(AW1393&gt;AP1393))</f>
        <v>1</v>
      </c>
      <c r="BE1393" s="5" t="n">
        <f aca="false">--($H1393=--(AX1393&gt;AQ1393))</f>
        <v>0</v>
      </c>
      <c r="BF1393" s="5" t="n">
        <f aca="false">--($I1393=--(AY1393&gt;AR1393))</f>
        <v>0</v>
      </c>
      <c r="BG1393" s="5" t="n">
        <f aca="false">SUM(AZ1393:BF1393)</f>
        <v>2</v>
      </c>
      <c r="BH1393" s="5" t="n">
        <f aca="false">SUM(AE1393:AK1393)+AB1393+AC1393+AD1393</f>
        <v>2000000000</v>
      </c>
    </row>
    <row r="1394" customFormat="false" ht="15" hidden="true" customHeight="false" outlineLevel="0" collapsed="false">
      <c r="A1394" s="5" t="n">
        <f aca="false">sensitivity_exit_usd</f>
        <v>2000000000</v>
      </c>
      <c r="B1394" s="2" t="n">
        <f aca="false">ROW()-ROW($B$1375)</f>
        <v>19</v>
      </c>
      <c r="C1394" s="2" t="n">
        <f aca="false">MOD(QUOTIENT($B1394,1),2)</f>
        <v>1</v>
      </c>
      <c r="D1394" s="2" t="n">
        <f aca="false">MOD(QUOTIENT($B1394,2),2)</f>
        <v>1</v>
      </c>
      <c r="E1394" s="2" t="n">
        <f aca="false">MOD(QUOTIENT($B1394,4),2)</f>
        <v>0</v>
      </c>
      <c r="F1394" s="2" t="n">
        <f aca="false">MOD(QUOTIENT($B1394,8),2)</f>
        <v>0</v>
      </c>
      <c r="G1394" s="2" t="n">
        <f aca="false">MOD(QUOTIENT($B1394,16),2)</f>
        <v>1</v>
      </c>
      <c r="H1394" s="2" t="n">
        <f aca="false">MOD(QUOTIENT($B1394,32),2)</f>
        <v>0</v>
      </c>
      <c r="I1394" s="2" t="n">
        <f aca="false">MOD(QUOTIENT($B1394,64),2)</f>
        <v>0</v>
      </c>
      <c r="J1394" s="5" t="n">
        <f aca="false">IF($C1394=const_zero,MIN(class_series_f_invested_usd,MAX(const_zero,$A1394)),const_zero)</f>
        <v>0</v>
      </c>
      <c r="K1394" s="5" t="n">
        <f aca="false">IF($D1394=const_zero,MIN(class_series_e_invested_usd,MAX(const_zero,$A1394-SUM($J1394:$J1394))),const_zero)</f>
        <v>0</v>
      </c>
      <c r="L1394" s="5" t="n">
        <f aca="false">IF($E1394=const_zero,MIN(class_series_d_invested_usd,MAX(const_zero,$A1394-SUM($J1394:$K1394))),const_zero)</f>
        <v>100000000</v>
      </c>
      <c r="M1394" s="5" t="n">
        <f aca="false">IF($F1394=const_zero,MIN(class_series_c_invested_usd,MAX(const_zero,$A1394-SUM($J1394:$L1394))),const_zero)</f>
        <v>60000000</v>
      </c>
      <c r="N1394" s="5" t="n">
        <f aca="false">IF($G1394=const_zero,MIN(class_series_b_invested_usd,MAX(const_zero,$A1394-SUM($J1394:$M1394))),const_zero)</f>
        <v>0</v>
      </c>
      <c r="O1394" s="5" t="n">
        <f aca="false">IF($H1394=const_zero,MIN(class_series_a_invested_usd,MAX(const_zero,$A1394-SUM($J1394:$N1394))),const_zero)</f>
        <v>15000000</v>
      </c>
      <c r="P1394" s="5" t="n">
        <f aca="false">IF($I1394=const_zero,MIN(class_seed_invested_usd,MAX(const_zero,$A1394-SUM($J1394:$O1394))),const_zero)</f>
        <v>5000000</v>
      </c>
      <c r="Q1394" s="5" t="n">
        <f aca="false">MAX(const_zero,$A1394-SUM($J1394:$P1394))</f>
        <v>1820000000</v>
      </c>
      <c r="R1394" s="9" t="n">
        <f aca="false">common_rsa_total+Sensitivity!$AE$1320+Sensitivity!$AJ$1320+IF($C1394=const_one,Sensitivity!$D$1320,const_zero)+IF($D1394=const_one,Sensitivity!$Y$1320,const_zero)+IF($E1394=const_one,Sensitivity!$V$1320,const_zero)+IF($F1394=const_one,Sensitivity!$S$1320,const_zero)+IF($G1394=const_one,Sensitivity!$P$1320,const_zero)+IF($H1394=const_one,Sensitivity!$M$1320,const_zero)+IF($I1394=const_one,Sensitivity!$J$1320,const_zero)</f>
        <v>19423492.2128553</v>
      </c>
      <c r="S1394" s="23" t="b">
        <f aca="false">IF($R1394&gt;const_zero,--($Q1394&gt;option_strike_usd*$R1394),const_zero)</f>
        <v>1</v>
      </c>
      <c r="T1394" s="7" t="n">
        <f aca="false">IF($R1394&gt;const_zero,IF($S1394=const_one,($Q1394+option_strike_usd*pre_f_options_issued)/($R1394+pre_f_options_issued),$Q1394/$R1394),const_zero)</f>
        <v>83.1300042121636</v>
      </c>
      <c r="U1394" s="5" t="n">
        <f aca="false">IF($C1394=const_one,Sensitivity!$D$1320*$T1394,const_zero)</f>
        <v>79277804.8373344</v>
      </c>
      <c r="V1394" s="5" t="n">
        <f aca="false">IF($D1394=const_one,Sensitivity!$Y$1320*$T1394,const_zero)</f>
        <v>511994124.176084</v>
      </c>
      <c r="W1394" s="5" t="n">
        <f aca="false">IF($E1394=const_one,Sensitivity!$V$1320*$T1394,const_zero)</f>
        <v>0</v>
      </c>
      <c r="X1394" s="5" t="n">
        <f aca="false">IF($F1394=const_one,Sensitivity!$S$1320*$T1394,const_zero)</f>
        <v>0</v>
      </c>
      <c r="Y1394" s="5" t="n">
        <f aca="false">IF($G1394=const_one,Sensitivity!$P$1320*$T1394,const_zero)</f>
        <v>249390012.636491</v>
      </c>
      <c r="Z1394" s="5" t="n">
        <f aca="false">IF($H1394=const_one,Sensitivity!$M$1320*$T1394,const_zero)</f>
        <v>0</v>
      </c>
      <c r="AA1394" s="5" t="n">
        <f aca="false">IF($I1394=const_one,Sensitivity!$J$1320*$T1394,const_zero)</f>
        <v>0</v>
      </c>
      <c r="AB1394" s="5" t="n">
        <f aca="false">(Sensitivity!$AE$1320+Sensitivity!$AJ$1320)*$T1394</f>
        <v>25843009.9102095</v>
      </c>
      <c r="AC1394" s="5" t="n">
        <f aca="false">common_rsa_total*$T1394</f>
        <v>748170037.909472</v>
      </c>
      <c r="AD1394" s="5" t="n">
        <f aca="false">IF($S1394=const_one,pre_f_options_issued*($T1394-option_strike_usd),const_zero)</f>
        <v>205325010.530409</v>
      </c>
      <c r="AE1394" s="5" t="n">
        <f aca="false">J1394+U1394</f>
        <v>79277804.8373344</v>
      </c>
      <c r="AF1394" s="5" t="n">
        <f aca="false">K1394+V1394</f>
        <v>511994124.176084</v>
      </c>
      <c r="AG1394" s="5" t="n">
        <f aca="false">L1394+W1394</f>
        <v>100000000</v>
      </c>
      <c r="AH1394" s="5" t="n">
        <f aca="false">M1394+X1394</f>
        <v>60000000</v>
      </c>
      <c r="AI1394" s="5" t="n">
        <f aca="false">N1394+Y1394</f>
        <v>249390012.636491</v>
      </c>
      <c r="AJ1394" s="5" t="n">
        <f aca="false">O1394+Z1394</f>
        <v>15000000</v>
      </c>
      <c r="AK1394" s="5" t="n">
        <f aca="false">P1394+AA1394</f>
        <v>5000000</v>
      </c>
      <c r="AL1394" s="5" t="n">
        <f aca="false">INDEX($AE$1375:$AE$1502,$B1394-$C1394*1+const_one)</f>
        <v>30000000</v>
      </c>
      <c r="AM1394" s="5" t="n">
        <f aca="false">INDEX($AF$1375:$AF$1502,$B1394-$D1394*2+const_one)</f>
        <v>300000000</v>
      </c>
      <c r="AN1394" s="5" t="n">
        <f aca="false">INDEX($AG$1375:$AG$1502,$B1394-$E1394*4+const_one)</f>
        <v>100000000</v>
      </c>
      <c r="AO1394" s="5" t="n">
        <f aca="false">INDEX($AH$1375:$AH$1502,$B1394-$F1394*8+const_one)</f>
        <v>60000000</v>
      </c>
      <c r="AP1394" s="5" t="n">
        <f aca="false">INDEX($AI$1375:$AI$1502,$B1394-$G1394*16+const_one)</f>
        <v>30000000</v>
      </c>
      <c r="AQ1394" s="5" t="n">
        <f aca="false">INDEX($AJ$1375:$AJ$1502,$B1394-$H1394*32+const_one)</f>
        <v>15000000</v>
      </c>
      <c r="AR1394" s="5" t="n">
        <f aca="false">INDEX($AK$1375:$AK$1502,$B1394-$I1394*64+const_one)</f>
        <v>5000000</v>
      </c>
      <c r="AS1394" s="5" t="n">
        <f aca="false">INDEX($AE$1375:$AE$1502,$B1394+(const_one-$C1394)*1+const_one)</f>
        <v>79277804.8373344</v>
      </c>
      <c r="AT1394" s="5" t="n">
        <f aca="false">INDEX($AF$1375:$AF$1502,$B1394+(const_one-$D1394)*2+const_one)</f>
        <v>511994124.176084</v>
      </c>
      <c r="AU1394" s="5" t="n">
        <f aca="false">INDEX($AG$1375:$AG$1502,$B1394+(const_one-$E1394)*4+const_one)</f>
        <v>141430907.491725</v>
      </c>
      <c r="AV1394" s="5" t="n">
        <f aca="false">INDEX($AH$1375:$AH$1502,$B1394+(const_one-$F1394)*8+const_one)</f>
        <v>185746354.202057</v>
      </c>
      <c r="AW1394" s="5" t="n">
        <f aca="false">INDEX($AI$1375:$AI$1502,$B1394+(const_one-$G1394)*16+const_one)</f>
        <v>249390012.636491</v>
      </c>
      <c r="AX1394" s="5" t="n">
        <f aca="false">INDEX($AJ$1375:$AJ$1502,$B1394+(const_one-$H1394)*32+const_one)</f>
        <v>341244736.283252</v>
      </c>
      <c r="AY1394" s="5" t="n">
        <f aca="false">INDEX($AK$1375:$AK$1502,$B1394+(const_one-$I1394)*64+const_one)</f>
        <v>339387622.072186</v>
      </c>
      <c r="AZ1394" s="5" t="n">
        <f aca="false">--($C1394=--(AS1394&gt;AL1394))</f>
        <v>1</v>
      </c>
      <c r="BA1394" s="5" t="n">
        <f aca="false">--($D1394=--(AT1394&gt;AM1394))</f>
        <v>1</v>
      </c>
      <c r="BB1394" s="5" t="n">
        <f aca="false">--($E1394=--(AU1394&gt;AN1394))</f>
        <v>0</v>
      </c>
      <c r="BC1394" s="5" t="n">
        <f aca="false">--($F1394=--(AV1394&gt;AO1394))</f>
        <v>0</v>
      </c>
      <c r="BD1394" s="5" t="n">
        <f aca="false">--($G1394=--(AW1394&gt;AP1394))</f>
        <v>1</v>
      </c>
      <c r="BE1394" s="5" t="n">
        <f aca="false">--($H1394=--(AX1394&gt;AQ1394))</f>
        <v>0</v>
      </c>
      <c r="BF1394" s="5" t="n">
        <f aca="false">--($I1394=--(AY1394&gt;AR1394))</f>
        <v>0</v>
      </c>
      <c r="BG1394" s="5" t="n">
        <f aca="false">SUM(AZ1394:BF1394)</f>
        <v>3</v>
      </c>
      <c r="BH1394" s="5" t="n">
        <f aca="false">SUM(AE1394:AK1394)+AB1394+AC1394+AD1394</f>
        <v>2000000000</v>
      </c>
    </row>
    <row r="1395" customFormat="false" ht="15" hidden="true" customHeight="false" outlineLevel="0" collapsed="false">
      <c r="A1395" s="5" t="n">
        <f aca="false">sensitivity_exit_usd</f>
        <v>2000000000</v>
      </c>
      <c r="B1395" s="2" t="n">
        <f aca="false">ROW()-ROW($B$1375)</f>
        <v>20</v>
      </c>
      <c r="C1395" s="2" t="n">
        <f aca="false">MOD(QUOTIENT($B1395,1),2)</f>
        <v>0</v>
      </c>
      <c r="D1395" s="2" t="n">
        <f aca="false">MOD(QUOTIENT($B1395,2),2)</f>
        <v>0</v>
      </c>
      <c r="E1395" s="2" t="n">
        <f aca="false">MOD(QUOTIENT($B1395,4),2)</f>
        <v>1</v>
      </c>
      <c r="F1395" s="2" t="n">
        <f aca="false">MOD(QUOTIENT($B1395,8),2)</f>
        <v>0</v>
      </c>
      <c r="G1395" s="2" t="n">
        <f aca="false">MOD(QUOTIENT($B1395,16),2)</f>
        <v>1</v>
      </c>
      <c r="H1395" s="2" t="n">
        <f aca="false">MOD(QUOTIENT($B1395,32),2)</f>
        <v>0</v>
      </c>
      <c r="I1395" s="2" t="n">
        <f aca="false">MOD(QUOTIENT($B1395,64),2)</f>
        <v>0</v>
      </c>
      <c r="J1395" s="5" t="n">
        <f aca="false">IF($C1395=const_zero,MIN(class_series_f_invested_usd,MAX(const_zero,$A1395)),const_zero)</f>
        <v>30000000</v>
      </c>
      <c r="K1395" s="5" t="n">
        <f aca="false">IF($D1395=const_zero,MIN(class_series_e_invested_usd,MAX(const_zero,$A1395-SUM($J1395:$J1395))),const_zero)</f>
        <v>300000000</v>
      </c>
      <c r="L1395" s="5" t="n">
        <f aca="false">IF($E1395=const_zero,MIN(class_series_d_invested_usd,MAX(const_zero,$A1395-SUM($J1395:$K1395))),const_zero)</f>
        <v>0</v>
      </c>
      <c r="M1395" s="5" t="n">
        <f aca="false">IF($F1395=const_zero,MIN(class_series_c_invested_usd,MAX(const_zero,$A1395-SUM($J1395:$L1395))),const_zero)</f>
        <v>60000000</v>
      </c>
      <c r="N1395" s="5" t="n">
        <f aca="false">IF($G1395=const_zero,MIN(class_series_b_invested_usd,MAX(const_zero,$A1395-SUM($J1395:$M1395))),const_zero)</f>
        <v>0</v>
      </c>
      <c r="O1395" s="5" t="n">
        <f aca="false">IF($H1395=const_zero,MIN(class_series_a_invested_usd,MAX(const_zero,$A1395-SUM($J1395:$N1395))),const_zero)</f>
        <v>15000000</v>
      </c>
      <c r="P1395" s="5" t="n">
        <f aca="false">IF($I1395=const_zero,MIN(class_seed_invested_usd,MAX(const_zero,$A1395-SUM($J1395:$O1395))),const_zero)</f>
        <v>5000000</v>
      </c>
      <c r="Q1395" s="5" t="n">
        <f aca="false">MAX(const_zero,$A1395-SUM($J1395:$P1395))</f>
        <v>1590000000</v>
      </c>
      <c r="R1395" s="9" t="n">
        <f aca="false">common_rsa_total+Sensitivity!$AE$1320+Sensitivity!$AJ$1320+IF($C1395=const_one,Sensitivity!$D$1320,const_zero)+IF($D1395=const_one,Sensitivity!$Y$1320,const_zero)+IF($E1395=const_one,Sensitivity!$V$1320,const_zero)+IF($F1395=const_one,Sensitivity!$S$1320,const_zero)+IF($G1395=const_one,Sensitivity!$P$1320,const_zero)+IF($H1395=const_one,Sensitivity!$M$1320,const_zero)+IF($I1395=const_one,Sensitivity!$J$1320,const_zero)</f>
        <v>14051772.5127037</v>
      </c>
      <c r="S1395" s="23" t="b">
        <f aca="false">IF($R1395&gt;const_zero,--($Q1395&gt;option_strike_usd*$R1395),const_zero)</f>
        <v>1</v>
      </c>
      <c r="T1395" s="7" t="n">
        <f aca="false">IF($R1395&gt;const_zero,IF($S1395=const_one,($Q1395+option_strike_usd*pre_f_options_issued)/($R1395+pre_f_options_issued),$Q1395/$R1395),const_zero)</f>
        <v>96.2132604697011</v>
      </c>
      <c r="U1395" s="5" t="n">
        <f aca="false">IF($C1395=const_one,Sensitivity!$D$1320*$T1395,const_zero)</f>
        <v>0</v>
      </c>
      <c r="V1395" s="5" t="n">
        <f aca="false">IF($D1395=const_one,Sensitivity!$Y$1320*$T1395,const_zero)</f>
        <v>0</v>
      </c>
      <c r="W1395" s="5" t="n">
        <f aca="false">IF($E1395=const_one,Sensitivity!$V$1320*$T1395,const_zero)</f>
        <v>167497460.735044</v>
      </c>
      <c r="X1395" s="5" t="n">
        <f aca="false">IF($F1395=const_one,Sensitivity!$S$1320*$T1395,const_zero)</f>
        <v>0</v>
      </c>
      <c r="Y1395" s="5" t="n">
        <f aca="false">IF($G1395=const_one,Sensitivity!$P$1320*$T1395,const_zero)</f>
        <v>288639781.409103</v>
      </c>
      <c r="Z1395" s="5" t="n">
        <f aca="false">IF($H1395=const_one,Sensitivity!$M$1320*$T1395,const_zero)</f>
        <v>0</v>
      </c>
      <c r="AA1395" s="5" t="n">
        <f aca="false">IF($I1395=const_one,Sensitivity!$J$1320*$T1395,const_zero)</f>
        <v>0</v>
      </c>
      <c r="AB1395" s="5" t="n">
        <f aca="false">(Sensitivity!$AE$1320+Sensitivity!$AJ$1320)*$T1395</f>
        <v>29910262.4542901</v>
      </c>
      <c r="AC1395" s="5" t="n">
        <f aca="false">common_rsa_total*$T1395</f>
        <v>865919344.22731</v>
      </c>
      <c r="AD1395" s="5" t="n">
        <f aca="false">IF($S1395=const_one,pre_f_options_issued*($T1395-option_strike_usd),const_zero)</f>
        <v>238033151.174253</v>
      </c>
      <c r="AE1395" s="5" t="n">
        <f aca="false">J1395+U1395</f>
        <v>30000000</v>
      </c>
      <c r="AF1395" s="5" t="n">
        <f aca="false">K1395+V1395</f>
        <v>300000000</v>
      </c>
      <c r="AG1395" s="5" t="n">
        <f aca="false">L1395+W1395</f>
        <v>167497460.735044</v>
      </c>
      <c r="AH1395" s="5" t="n">
        <f aca="false">M1395+X1395</f>
        <v>60000000</v>
      </c>
      <c r="AI1395" s="5" t="n">
        <f aca="false">N1395+Y1395</f>
        <v>288639781.409103</v>
      </c>
      <c r="AJ1395" s="5" t="n">
        <f aca="false">O1395+Z1395</f>
        <v>15000000</v>
      </c>
      <c r="AK1395" s="5" t="n">
        <f aca="false">P1395+AA1395</f>
        <v>5000000</v>
      </c>
      <c r="AL1395" s="5" t="n">
        <f aca="false">INDEX($AE$1375:$AE$1502,$B1395-$C1395*1+const_one)</f>
        <v>30000000</v>
      </c>
      <c r="AM1395" s="5" t="n">
        <f aca="false">INDEX($AF$1375:$AF$1502,$B1395-$D1395*2+const_one)</f>
        <v>300000000</v>
      </c>
      <c r="AN1395" s="5" t="n">
        <f aca="false">INDEX($AG$1375:$AG$1502,$B1395-$E1395*4+const_one)</f>
        <v>100000000</v>
      </c>
      <c r="AO1395" s="5" t="n">
        <f aca="false">INDEX($AH$1375:$AH$1502,$B1395-$F1395*8+const_one)</f>
        <v>60000000</v>
      </c>
      <c r="AP1395" s="5" t="n">
        <f aca="false">INDEX($AI$1375:$AI$1502,$B1395-$G1395*16+const_one)</f>
        <v>30000000</v>
      </c>
      <c r="AQ1395" s="5" t="n">
        <f aca="false">INDEX($AJ$1375:$AJ$1502,$B1395-$H1395*32+const_one)</f>
        <v>15000000</v>
      </c>
      <c r="AR1395" s="5" t="n">
        <f aca="false">INDEX($AK$1375:$AK$1502,$B1395-$I1395*64+const_one)</f>
        <v>5000000</v>
      </c>
      <c r="AS1395" s="5" t="n">
        <f aca="false">INDEX($AE$1375:$AE$1502,$B1395+(const_one-$C1395)*1+const_one)</f>
        <v>88390514.1845685</v>
      </c>
      <c r="AT1395" s="5" t="n">
        <f aca="false">INDEX($AF$1375:$AF$1502,$B1395+(const_one-$D1395)*2+const_one)</f>
        <v>513229932.258567</v>
      </c>
      <c r="AU1395" s="5" t="n">
        <f aca="false">INDEX($AG$1375:$AG$1502,$B1395+(const_one-$E1395)*4+const_one)</f>
        <v>167497460.735044</v>
      </c>
      <c r="AV1395" s="5" t="n">
        <f aca="false">INDEX($AH$1375:$AH$1502,$B1395+(const_one-$F1395)*8+const_one)</f>
        <v>209268024.789846</v>
      </c>
      <c r="AW1395" s="5" t="n">
        <f aca="false">INDEX($AI$1375:$AI$1502,$B1395+(const_one-$G1395)*16+const_one)</f>
        <v>288639781.409103</v>
      </c>
      <c r="AX1395" s="5" t="n">
        <f aca="false">INDEX($AJ$1375:$AJ$1502,$B1395+(const_one-$H1395)*32+const_one)</f>
        <v>372939162.904689</v>
      </c>
      <c r="AY1395" s="5" t="n">
        <f aca="false">INDEX($AK$1375:$AK$1502,$B1395+(const_one-$I1395)*64+const_one)</f>
        <v>370619168.112125</v>
      </c>
      <c r="AZ1395" s="5" t="n">
        <f aca="false">--($C1395=--(AS1395&gt;AL1395))</f>
        <v>0</v>
      </c>
      <c r="BA1395" s="5" t="n">
        <f aca="false">--($D1395=--(AT1395&gt;AM1395))</f>
        <v>0</v>
      </c>
      <c r="BB1395" s="5" t="n">
        <f aca="false">--($E1395=--(AU1395&gt;AN1395))</f>
        <v>1</v>
      </c>
      <c r="BC1395" s="5" t="n">
        <f aca="false">--($F1395=--(AV1395&gt;AO1395))</f>
        <v>0</v>
      </c>
      <c r="BD1395" s="5" t="n">
        <f aca="false">--($G1395=--(AW1395&gt;AP1395))</f>
        <v>1</v>
      </c>
      <c r="BE1395" s="5" t="n">
        <f aca="false">--($H1395=--(AX1395&gt;AQ1395))</f>
        <v>0</v>
      </c>
      <c r="BF1395" s="5" t="n">
        <f aca="false">--($I1395=--(AY1395&gt;AR1395))</f>
        <v>0</v>
      </c>
      <c r="BG1395" s="5" t="n">
        <f aca="false">SUM(AZ1395:BF1395)</f>
        <v>2</v>
      </c>
      <c r="BH1395" s="5" t="n">
        <f aca="false">SUM(AE1395:AK1395)+AB1395+AC1395+AD1395</f>
        <v>2000000000</v>
      </c>
    </row>
    <row r="1396" customFormat="false" ht="15" hidden="true" customHeight="false" outlineLevel="0" collapsed="false">
      <c r="A1396" s="5" t="n">
        <f aca="false">sensitivity_exit_usd</f>
        <v>2000000000</v>
      </c>
      <c r="B1396" s="2" t="n">
        <f aca="false">ROW()-ROW($B$1375)</f>
        <v>21</v>
      </c>
      <c r="C1396" s="2" t="n">
        <f aca="false">MOD(QUOTIENT($B1396,1),2)</f>
        <v>1</v>
      </c>
      <c r="D1396" s="2" t="n">
        <f aca="false">MOD(QUOTIENT($B1396,2),2)</f>
        <v>0</v>
      </c>
      <c r="E1396" s="2" t="n">
        <f aca="false">MOD(QUOTIENT($B1396,4),2)</f>
        <v>1</v>
      </c>
      <c r="F1396" s="2" t="n">
        <f aca="false">MOD(QUOTIENT($B1396,8),2)</f>
        <v>0</v>
      </c>
      <c r="G1396" s="2" t="n">
        <f aca="false">MOD(QUOTIENT($B1396,16),2)</f>
        <v>1</v>
      </c>
      <c r="H1396" s="2" t="n">
        <f aca="false">MOD(QUOTIENT($B1396,32),2)</f>
        <v>0</v>
      </c>
      <c r="I1396" s="2" t="n">
        <f aca="false">MOD(QUOTIENT($B1396,64),2)</f>
        <v>0</v>
      </c>
      <c r="J1396" s="5" t="n">
        <f aca="false">IF($C1396=const_zero,MIN(class_series_f_invested_usd,MAX(const_zero,$A1396)),const_zero)</f>
        <v>0</v>
      </c>
      <c r="K1396" s="5" t="n">
        <f aca="false">IF($D1396=const_zero,MIN(class_series_e_invested_usd,MAX(const_zero,$A1396-SUM($J1396:$J1396))),const_zero)</f>
        <v>300000000</v>
      </c>
      <c r="L1396" s="5" t="n">
        <f aca="false">IF($E1396=const_zero,MIN(class_series_d_invested_usd,MAX(const_zero,$A1396-SUM($J1396:$K1396))),const_zero)</f>
        <v>0</v>
      </c>
      <c r="M1396" s="5" t="n">
        <f aca="false">IF($F1396=const_zero,MIN(class_series_c_invested_usd,MAX(const_zero,$A1396-SUM($J1396:$L1396))),const_zero)</f>
        <v>60000000</v>
      </c>
      <c r="N1396" s="5" t="n">
        <f aca="false">IF($G1396=const_zero,MIN(class_series_b_invested_usd,MAX(const_zero,$A1396-SUM($J1396:$M1396))),const_zero)</f>
        <v>0</v>
      </c>
      <c r="O1396" s="5" t="n">
        <f aca="false">IF($H1396=const_zero,MIN(class_series_a_invested_usd,MAX(const_zero,$A1396-SUM($J1396:$N1396))),const_zero)</f>
        <v>15000000</v>
      </c>
      <c r="P1396" s="5" t="n">
        <f aca="false">IF($I1396=const_zero,MIN(class_seed_invested_usd,MAX(const_zero,$A1396-SUM($J1396:$O1396))),const_zero)</f>
        <v>5000000</v>
      </c>
      <c r="Q1396" s="5" t="n">
        <f aca="false">MAX(const_zero,$A1396-SUM($J1396:$P1396))</f>
        <v>1620000000</v>
      </c>
      <c r="R1396" s="9" t="n">
        <f aca="false">common_rsa_total+Sensitivity!$AE$1320+Sensitivity!$AJ$1320+IF($C1396=const_one,Sensitivity!$D$1320,const_zero)+IF($D1396=const_one,Sensitivity!$Y$1320,const_zero)+IF($E1396=const_one,Sensitivity!$V$1320,const_zero)+IF($F1396=const_one,Sensitivity!$S$1320,const_zero)+IF($G1396=const_one,Sensitivity!$P$1320,const_zero)+IF($H1396=const_one,Sensitivity!$M$1320,const_zero)+IF($I1396=const_one,Sensitivity!$J$1320,const_zero)</f>
        <v>15005433.0542694</v>
      </c>
      <c r="S1396" s="23" t="b">
        <f aca="false">IF($R1396&gt;const_zero,--($Q1396&gt;option_strike_usd*$R1396),const_zero)</f>
        <v>1</v>
      </c>
      <c r="T1396" s="7" t="n">
        <f aca="false">IF($R1396&gt;const_zero,IF($S1396=const_one,($Q1396+option_strike_usd*pre_f_options_issued)/($R1396+pre_f_options_issued),$Q1396/$R1396),const_zero)</f>
        <v>92.6855105480686</v>
      </c>
      <c r="U1396" s="5" t="n">
        <f aca="false">IF($C1396=const_one,Sensitivity!$D$1320*$T1396,const_zero)</f>
        <v>88390514.1845685</v>
      </c>
      <c r="V1396" s="5" t="n">
        <f aca="false">IF($D1396=const_one,Sensitivity!$Y$1320*$T1396,const_zero)</f>
        <v>0</v>
      </c>
      <c r="W1396" s="5" t="n">
        <f aca="false">IF($E1396=const_one,Sensitivity!$V$1320*$T1396,const_zero)</f>
        <v>161356008.391604</v>
      </c>
      <c r="X1396" s="5" t="n">
        <f aca="false">IF($F1396=const_one,Sensitivity!$S$1320*$T1396,const_zero)</f>
        <v>0</v>
      </c>
      <c r="Y1396" s="5" t="n">
        <f aca="false">IF($G1396=const_one,Sensitivity!$P$1320*$T1396,const_zero)</f>
        <v>278056531.644206</v>
      </c>
      <c r="Z1396" s="5" t="n">
        <f aca="false">IF($H1396=const_one,Sensitivity!$M$1320*$T1396,const_zero)</f>
        <v>0</v>
      </c>
      <c r="AA1396" s="5" t="n">
        <f aca="false">IF($I1396=const_one,Sensitivity!$J$1320*$T1396,const_zero)</f>
        <v>0</v>
      </c>
      <c r="AB1396" s="5" t="n">
        <f aca="false">(Sensitivity!$AE$1320+Sensitivity!$AJ$1320)*$T1396</f>
        <v>28813574.4768324</v>
      </c>
      <c r="AC1396" s="5" t="n">
        <f aca="false">common_rsa_total*$T1396</f>
        <v>834169594.932618</v>
      </c>
      <c r="AD1396" s="5" t="n">
        <f aca="false">IF($S1396=const_one,pre_f_options_issued*($T1396-option_strike_usd),const_zero)</f>
        <v>229213776.370172</v>
      </c>
      <c r="AE1396" s="5" t="n">
        <f aca="false">J1396+U1396</f>
        <v>88390514.1845685</v>
      </c>
      <c r="AF1396" s="5" t="n">
        <f aca="false">K1396+V1396</f>
        <v>300000000</v>
      </c>
      <c r="AG1396" s="5" t="n">
        <f aca="false">L1396+W1396</f>
        <v>161356008.391604</v>
      </c>
      <c r="AH1396" s="5" t="n">
        <f aca="false">M1396+X1396</f>
        <v>60000000</v>
      </c>
      <c r="AI1396" s="5" t="n">
        <f aca="false">N1396+Y1396</f>
        <v>278056531.644206</v>
      </c>
      <c r="AJ1396" s="5" t="n">
        <f aca="false">O1396+Z1396</f>
        <v>15000000</v>
      </c>
      <c r="AK1396" s="5" t="n">
        <f aca="false">P1396+AA1396</f>
        <v>5000000</v>
      </c>
      <c r="AL1396" s="5" t="n">
        <f aca="false">INDEX($AE$1375:$AE$1502,$B1396-$C1396*1+const_one)</f>
        <v>30000000</v>
      </c>
      <c r="AM1396" s="5" t="n">
        <f aca="false">INDEX($AF$1375:$AF$1502,$B1396-$D1396*2+const_one)</f>
        <v>300000000</v>
      </c>
      <c r="AN1396" s="5" t="n">
        <f aca="false">INDEX($AG$1375:$AG$1502,$B1396-$E1396*4+const_one)</f>
        <v>100000000</v>
      </c>
      <c r="AO1396" s="5" t="n">
        <f aca="false">INDEX($AH$1375:$AH$1502,$B1396-$F1396*8+const_one)</f>
        <v>60000000</v>
      </c>
      <c r="AP1396" s="5" t="n">
        <f aca="false">INDEX($AI$1375:$AI$1502,$B1396-$G1396*16+const_one)</f>
        <v>30000000</v>
      </c>
      <c r="AQ1396" s="5" t="n">
        <f aca="false">INDEX($AJ$1375:$AJ$1502,$B1396-$H1396*32+const_one)</f>
        <v>15000000</v>
      </c>
      <c r="AR1396" s="5" t="n">
        <f aca="false">INDEX($AK$1375:$AK$1502,$B1396-$I1396*64+const_one)</f>
        <v>5000000</v>
      </c>
      <c r="AS1396" s="5" t="n">
        <f aca="false">INDEX($AE$1375:$AE$1502,$B1396+(const_one-$C1396)*1+const_one)</f>
        <v>88390514.1845685</v>
      </c>
      <c r="AT1396" s="5" t="n">
        <f aca="false">INDEX($AF$1375:$AF$1502,$B1396+(const_one-$D1396)*2+const_one)</f>
        <v>500354957.539571</v>
      </c>
      <c r="AU1396" s="5" t="n">
        <f aca="false">INDEX($AG$1375:$AG$1502,$B1396+(const_one-$E1396)*4+const_one)</f>
        <v>161356008.391604</v>
      </c>
      <c r="AV1396" s="5" t="n">
        <f aca="false">INDEX($AH$1375:$AH$1502,$B1396+(const_one-$F1396)*8+const_one)</f>
        <v>202859188.69441</v>
      </c>
      <c r="AW1396" s="5" t="n">
        <f aca="false">INDEX($AI$1375:$AI$1502,$B1396+(const_one-$G1396)*16+const_one)</f>
        <v>278056531.644206</v>
      </c>
      <c r="AX1396" s="5" t="n">
        <f aca="false">INDEX($AJ$1375:$AJ$1502,$B1396+(const_one-$H1396)*32+const_one)</f>
        <v>363801042.186423</v>
      </c>
      <c r="AY1396" s="5" t="n">
        <f aca="false">INDEX($AK$1375:$AK$1502,$B1396+(const_one-$I1396)*64+const_one)</f>
        <v>361579356.432613</v>
      </c>
      <c r="AZ1396" s="5" t="n">
        <f aca="false">--($C1396=--(AS1396&gt;AL1396))</f>
        <v>1</v>
      </c>
      <c r="BA1396" s="5" t="n">
        <f aca="false">--($D1396=--(AT1396&gt;AM1396))</f>
        <v>0</v>
      </c>
      <c r="BB1396" s="5" t="n">
        <f aca="false">--($E1396=--(AU1396&gt;AN1396))</f>
        <v>1</v>
      </c>
      <c r="BC1396" s="5" t="n">
        <f aca="false">--($F1396=--(AV1396&gt;AO1396))</f>
        <v>0</v>
      </c>
      <c r="BD1396" s="5" t="n">
        <f aca="false">--($G1396=--(AW1396&gt;AP1396))</f>
        <v>1</v>
      </c>
      <c r="BE1396" s="5" t="n">
        <f aca="false">--($H1396=--(AX1396&gt;AQ1396))</f>
        <v>0</v>
      </c>
      <c r="BF1396" s="5" t="n">
        <f aca="false">--($I1396=--(AY1396&gt;AR1396))</f>
        <v>0</v>
      </c>
      <c r="BG1396" s="5" t="n">
        <f aca="false">SUM(AZ1396:BF1396)</f>
        <v>3</v>
      </c>
      <c r="BH1396" s="5" t="n">
        <f aca="false">SUM(AE1396:AK1396)+AB1396+AC1396+AD1396</f>
        <v>2000000000</v>
      </c>
    </row>
    <row r="1397" customFormat="false" ht="15" hidden="true" customHeight="false" outlineLevel="0" collapsed="false">
      <c r="A1397" s="5" t="n">
        <f aca="false">sensitivity_exit_usd</f>
        <v>2000000000</v>
      </c>
      <c r="B1397" s="2" t="n">
        <f aca="false">ROW()-ROW($B$1375)</f>
        <v>22</v>
      </c>
      <c r="C1397" s="2" t="n">
        <f aca="false">MOD(QUOTIENT($B1397,1),2)</f>
        <v>0</v>
      </c>
      <c r="D1397" s="2" t="n">
        <f aca="false">MOD(QUOTIENT($B1397,2),2)</f>
        <v>1</v>
      </c>
      <c r="E1397" s="2" t="n">
        <f aca="false">MOD(QUOTIENT($B1397,4),2)</f>
        <v>1</v>
      </c>
      <c r="F1397" s="2" t="n">
        <f aca="false">MOD(QUOTIENT($B1397,8),2)</f>
        <v>0</v>
      </c>
      <c r="G1397" s="2" t="n">
        <f aca="false">MOD(QUOTIENT($B1397,16),2)</f>
        <v>1</v>
      </c>
      <c r="H1397" s="2" t="n">
        <f aca="false">MOD(QUOTIENT($B1397,32),2)</f>
        <v>0</v>
      </c>
      <c r="I1397" s="2" t="n">
        <f aca="false">MOD(QUOTIENT($B1397,64),2)</f>
        <v>0</v>
      </c>
      <c r="J1397" s="5" t="n">
        <f aca="false">IF($C1397=const_zero,MIN(class_series_f_invested_usd,MAX(const_zero,$A1397)),const_zero)</f>
        <v>30000000</v>
      </c>
      <c r="K1397" s="5" t="n">
        <f aca="false">IF($D1397=const_zero,MIN(class_series_e_invested_usd,MAX(const_zero,$A1397-SUM($J1397:$J1397))),const_zero)</f>
        <v>0</v>
      </c>
      <c r="L1397" s="5" t="n">
        <f aca="false">IF($E1397=const_zero,MIN(class_series_d_invested_usd,MAX(const_zero,$A1397-SUM($J1397:$K1397))),const_zero)</f>
        <v>0</v>
      </c>
      <c r="M1397" s="5" t="n">
        <f aca="false">IF($F1397=const_zero,MIN(class_series_c_invested_usd,MAX(const_zero,$A1397-SUM($J1397:$L1397))),const_zero)</f>
        <v>60000000</v>
      </c>
      <c r="N1397" s="5" t="n">
        <f aca="false">IF($G1397=const_zero,MIN(class_series_b_invested_usd,MAX(const_zero,$A1397-SUM($J1397:$M1397))),const_zero)</f>
        <v>0</v>
      </c>
      <c r="O1397" s="5" t="n">
        <f aca="false">IF($H1397=const_zero,MIN(class_series_a_invested_usd,MAX(const_zero,$A1397-SUM($J1397:$N1397))),const_zero)</f>
        <v>15000000</v>
      </c>
      <c r="P1397" s="5" t="n">
        <f aca="false">IF($I1397=const_zero,MIN(class_seed_invested_usd,MAX(const_zero,$A1397-SUM($J1397:$O1397))),const_zero)</f>
        <v>5000000</v>
      </c>
      <c r="Q1397" s="5" t="n">
        <f aca="false">MAX(const_zero,$A1397-SUM($J1397:$P1397))</f>
        <v>1890000000</v>
      </c>
      <c r="R1397" s="9" t="n">
        <f aca="false">common_rsa_total+Sensitivity!$AE$1320+Sensitivity!$AJ$1320+IF($C1397=const_one,Sensitivity!$D$1320,const_zero)+IF($D1397=const_one,Sensitivity!$Y$1320,const_zero)+IF($E1397=const_one,Sensitivity!$V$1320,const_zero)+IF($F1397=const_one,Sensitivity!$S$1320,const_zero)+IF($G1397=const_one,Sensitivity!$P$1320,const_zero)+IF($H1397=const_one,Sensitivity!$M$1320,const_zero)+IF($I1397=const_one,Sensitivity!$J$1320,const_zero)</f>
        <v>20210729.5466692</v>
      </c>
      <c r="S1397" s="23" t="b">
        <f aca="false">IF($R1397&gt;const_zero,--($Q1397&gt;option_strike_usd*$R1397),const_zero)</f>
        <v>1</v>
      </c>
      <c r="T1397" s="7" t="n">
        <f aca="false">IF($R1397&gt;const_zero,IF($S1397=const_one,($Q1397+option_strike_usd*pre_f_options_issued)/($R1397+pre_f_options_issued),$Q1397/$R1397),const_zero)</f>
        <v>83.3306563803257</v>
      </c>
      <c r="U1397" s="5" t="n">
        <f aca="false">IF($C1397=const_one,Sensitivity!$D$1320*$T1397,const_zero)</f>
        <v>0</v>
      </c>
      <c r="V1397" s="5" t="n">
        <f aca="false">IF($D1397=const_one,Sensitivity!$Y$1320*$T1397,const_zero)</f>
        <v>513229932.258567</v>
      </c>
      <c r="W1397" s="5" t="n">
        <f aca="false">IF($E1397=const_one,Sensitivity!$V$1320*$T1397,const_zero)</f>
        <v>145070162.646495</v>
      </c>
      <c r="X1397" s="5" t="n">
        <f aca="false">IF($F1397=const_one,Sensitivity!$S$1320*$T1397,const_zero)</f>
        <v>0</v>
      </c>
      <c r="Y1397" s="5" t="n">
        <f aca="false">IF($G1397=const_one,Sensitivity!$P$1320*$T1397,const_zero)</f>
        <v>249991969.140977</v>
      </c>
      <c r="Z1397" s="5" t="n">
        <f aca="false">IF($H1397=const_one,Sensitivity!$M$1320*$T1397,const_zero)</f>
        <v>0</v>
      </c>
      <c r="AA1397" s="5" t="n">
        <f aca="false">IF($I1397=const_one,Sensitivity!$J$1320*$T1397,const_zero)</f>
        <v>0</v>
      </c>
      <c r="AB1397" s="5" t="n">
        <f aca="false">(Sensitivity!$AE$1320+Sensitivity!$AJ$1320)*$T1397</f>
        <v>25905387.5802152</v>
      </c>
      <c r="AC1397" s="5" t="n">
        <f aca="false">common_rsa_total*$T1397</f>
        <v>749975907.422932</v>
      </c>
      <c r="AD1397" s="5" t="n">
        <f aca="false">IF($S1397=const_one,pre_f_options_issued*($T1397-option_strike_usd),const_zero)</f>
        <v>205826640.950814</v>
      </c>
      <c r="AE1397" s="5" t="n">
        <f aca="false">J1397+U1397</f>
        <v>30000000</v>
      </c>
      <c r="AF1397" s="5" t="n">
        <f aca="false">K1397+V1397</f>
        <v>513229932.258567</v>
      </c>
      <c r="AG1397" s="5" t="n">
        <f aca="false">L1397+W1397</f>
        <v>145070162.646495</v>
      </c>
      <c r="AH1397" s="5" t="n">
        <f aca="false">M1397+X1397</f>
        <v>60000000</v>
      </c>
      <c r="AI1397" s="5" t="n">
        <f aca="false">N1397+Y1397</f>
        <v>249991969.140977</v>
      </c>
      <c r="AJ1397" s="5" t="n">
        <f aca="false">O1397+Z1397</f>
        <v>15000000</v>
      </c>
      <c r="AK1397" s="5" t="n">
        <f aca="false">P1397+AA1397</f>
        <v>5000000</v>
      </c>
      <c r="AL1397" s="5" t="n">
        <f aca="false">INDEX($AE$1375:$AE$1502,$B1397-$C1397*1+const_one)</f>
        <v>30000000</v>
      </c>
      <c r="AM1397" s="5" t="n">
        <f aca="false">INDEX($AF$1375:$AF$1502,$B1397-$D1397*2+const_one)</f>
        <v>300000000</v>
      </c>
      <c r="AN1397" s="5" t="n">
        <f aca="false">INDEX($AG$1375:$AG$1502,$B1397-$E1397*4+const_one)</f>
        <v>100000000</v>
      </c>
      <c r="AO1397" s="5" t="n">
        <f aca="false">INDEX($AH$1375:$AH$1502,$B1397-$F1397*8+const_one)</f>
        <v>60000000</v>
      </c>
      <c r="AP1397" s="5" t="n">
        <f aca="false">INDEX($AI$1375:$AI$1502,$B1397-$G1397*16+const_one)</f>
        <v>30000000</v>
      </c>
      <c r="AQ1397" s="5" t="n">
        <f aca="false">INDEX($AJ$1375:$AJ$1502,$B1397-$H1397*32+const_one)</f>
        <v>15000000</v>
      </c>
      <c r="AR1397" s="5" t="n">
        <f aca="false">INDEX($AK$1375:$AK$1502,$B1397-$I1397*64+const_one)</f>
        <v>5000000</v>
      </c>
      <c r="AS1397" s="5" t="n">
        <f aca="false">INDEX($AE$1375:$AE$1502,$B1397+(const_one-$C1397)*1+const_one)</f>
        <v>77475581.847835</v>
      </c>
      <c r="AT1397" s="5" t="n">
        <f aca="false">INDEX($AF$1375:$AF$1502,$B1397+(const_one-$D1397)*2+const_one)</f>
        <v>513229932.258567</v>
      </c>
      <c r="AU1397" s="5" t="n">
        <f aca="false">INDEX($AG$1375:$AG$1502,$B1397+(const_one-$E1397)*4+const_one)</f>
        <v>145070162.646495</v>
      </c>
      <c r="AV1397" s="5" t="n">
        <f aca="false">INDEX($AH$1375:$AH$1502,$B1397+(const_one-$F1397)*8+const_one)</f>
        <v>186613455.068715</v>
      </c>
      <c r="AW1397" s="5" t="n">
        <f aca="false">INDEX($AI$1375:$AI$1502,$B1397+(const_one-$G1397)*16+const_one)</f>
        <v>249991969.140977</v>
      </c>
      <c r="AX1397" s="5" t="n">
        <f aca="false">INDEX($AJ$1375:$AJ$1502,$B1397+(const_one-$H1397)*32+const_one)</f>
        <v>344180761.6049</v>
      </c>
      <c r="AY1397" s="5" t="n">
        <f aca="false">INDEX($AK$1375:$AK$1502,$B1397+(const_one-$I1397)*64+const_one)</f>
        <v>342376406.367129</v>
      </c>
      <c r="AZ1397" s="5" t="n">
        <f aca="false">--($C1397=--(AS1397&gt;AL1397))</f>
        <v>0</v>
      </c>
      <c r="BA1397" s="5" t="n">
        <f aca="false">--($D1397=--(AT1397&gt;AM1397))</f>
        <v>1</v>
      </c>
      <c r="BB1397" s="5" t="n">
        <f aca="false">--($E1397=--(AU1397&gt;AN1397))</f>
        <v>1</v>
      </c>
      <c r="BC1397" s="5" t="n">
        <f aca="false">--($F1397=--(AV1397&gt;AO1397))</f>
        <v>0</v>
      </c>
      <c r="BD1397" s="5" t="n">
        <f aca="false">--($G1397=--(AW1397&gt;AP1397))</f>
        <v>1</v>
      </c>
      <c r="BE1397" s="5" t="n">
        <f aca="false">--($H1397=--(AX1397&gt;AQ1397))</f>
        <v>0</v>
      </c>
      <c r="BF1397" s="5" t="n">
        <f aca="false">--($I1397=--(AY1397&gt;AR1397))</f>
        <v>0</v>
      </c>
      <c r="BG1397" s="5" t="n">
        <f aca="false">SUM(AZ1397:BF1397)</f>
        <v>3</v>
      </c>
      <c r="BH1397" s="5" t="n">
        <f aca="false">SUM(AE1397:AK1397)+AB1397+AC1397+AD1397</f>
        <v>2000000000</v>
      </c>
    </row>
    <row r="1398" customFormat="false" ht="15" hidden="true" customHeight="false" outlineLevel="0" collapsed="false">
      <c r="A1398" s="5" t="n">
        <f aca="false">sensitivity_exit_usd</f>
        <v>2000000000</v>
      </c>
      <c r="B1398" s="2" t="n">
        <f aca="false">ROW()-ROW($B$1375)</f>
        <v>23</v>
      </c>
      <c r="C1398" s="2" t="n">
        <f aca="false">MOD(QUOTIENT($B1398,1),2)</f>
        <v>1</v>
      </c>
      <c r="D1398" s="2" t="n">
        <f aca="false">MOD(QUOTIENT($B1398,2),2)</f>
        <v>1</v>
      </c>
      <c r="E1398" s="2" t="n">
        <f aca="false">MOD(QUOTIENT($B1398,4),2)</f>
        <v>1</v>
      </c>
      <c r="F1398" s="2" t="n">
        <f aca="false">MOD(QUOTIENT($B1398,8),2)</f>
        <v>0</v>
      </c>
      <c r="G1398" s="2" t="n">
        <f aca="false">MOD(QUOTIENT($B1398,16),2)</f>
        <v>1</v>
      </c>
      <c r="H1398" s="2" t="n">
        <f aca="false">MOD(QUOTIENT($B1398,32),2)</f>
        <v>0</v>
      </c>
      <c r="I1398" s="2" t="n">
        <f aca="false">MOD(QUOTIENT($B1398,64),2)</f>
        <v>0</v>
      </c>
      <c r="J1398" s="5" t="n">
        <f aca="false">IF($C1398=const_zero,MIN(class_series_f_invested_usd,MAX(const_zero,$A1398)),const_zero)</f>
        <v>0</v>
      </c>
      <c r="K1398" s="5" t="n">
        <f aca="false">IF($D1398=const_zero,MIN(class_series_e_invested_usd,MAX(const_zero,$A1398-SUM($J1398:$J1398))),const_zero)</f>
        <v>0</v>
      </c>
      <c r="L1398" s="5" t="n">
        <f aca="false">IF($E1398=const_zero,MIN(class_series_d_invested_usd,MAX(const_zero,$A1398-SUM($J1398:$K1398))),const_zero)</f>
        <v>0</v>
      </c>
      <c r="M1398" s="5" t="n">
        <f aca="false">IF($F1398=const_zero,MIN(class_series_c_invested_usd,MAX(const_zero,$A1398-SUM($J1398:$L1398))),const_zero)</f>
        <v>60000000</v>
      </c>
      <c r="N1398" s="5" t="n">
        <f aca="false">IF($G1398=const_zero,MIN(class_series_b_invested_usd,MAX(const_zero,$A1398-SUM($J1398:$M1398))),const_zero)</f>
        <v>0</v>
      </c>
      <c r="O1398" s="5" t="n">
        <f aca="false">IF($H1398=const_zero,MIN(class_series_a_invested_usd,MAX(const_zero,$A1398-SUM($J1398:$N1398))),const_zero)</f>
        <v>15000000</v>
      </c>
      <c r="P1398" s="5" t="n">
        <f aca="false">IF($I1398=const_zero,MIN(class_seed_invested_usd,MAX(const_zero,$A1398-SUM($J1398:$O1398))),const_zero)</f>
        <v>5000000</v>
      </c>
      <c r="Q1398" s="5" t="n">
        <f aca="false">MAX(const_zero,$A1398-SUM($J1398:$P1398))</f>
        <v>1920000000</v>
      </c>
      <c r="R1398" s="9" t="n">
        <f aca="false">common_rsa_total+Sensitivity!$AE$1320+Sensitivity!$AJ$1320+IF($C1398=const_one,Sensitivity!$D$1320,const_zero)+IF($D1398=const_one,Sensitivity!$Y$1320,const_zero)+IF($E1398=const_one,Sensitivity!$V$1320,const_zero)+IF($F1398=const_one,Sensitivity!$S$1320,const_zero)+IF($G1398=const_one,Sensitivity!$P$1320,const_zero)+IF($H1398=const_one,Sensitivity!$M$1320,const_zero)+IF($I1398=const_one,Sensitivity!$J$1320,const_zero)</f>
        <v>21164390.0882349</v>
      </c>
      <c r="S1398" s="23" t="b">
        <f aca="false">IF($R1398&gt;const_zero,--($Q1398&gt;option_strike_usd*$R1398),const_zero)</f>
        <v>1</v>
      </c>
      <c r="T1398" s="7" t="n">
        <f aca="false">IF($R1398&gt;const_zero,IF($S1398=const_one,($Q1398+option_strike_usd*pre_f_options_issued)/($R1398+pre_f_options_issued),$Q1398/$R1398),const_zero)</f>
        <v>81.2402091425884</v>
      </c>
      <c r="U1398" s="5" t="n">
        <f aca="false">IF($C1398=const_one,Sensitivity!$D$1320*$T1398,const_zero)</f>
        <v>77475581.847835</v>
      </c>
      <c r="V1398" s="5" t="n">
        <f aca="false">IF($D1398=const_one,Sensitivity!$Y$1320*$T1398,const_zero)</f>
        <v>500354957.539571</v>
      </c>
      <c r="W1398" s="5" t="n">
        <f aca="false">IF($E1398=const_one,Sensitivity!$V$1320*$T1398,const_zero)</f>
        <v>141430907.491725</v>
      </c>
      <c r="X1398" s="5" t="n">
        <f aca="false">IF($F1398=const_one,Sensitivity!$S$1320*$T1398,const_zero)</f>
        <v>0</v>
      </c>
      <c r="Y1398" s="5" t="n">
        <f aca="false">IF($G1398=const_one,Sensitivity!$P$1320*$T1398,const_zero)</f>
        <v>243720627.427765</v>
      </c>
      <c r="Z1398" s="5" t="n">
        <f aca="false">IF($H1398=const_one,Sensitivity!$M$1320*$T1398,const_zero)</f>
        <v>0</v>
      </c>
      <c r="AA1398" s="5" t="n">
        <f aca="false">IF($I1398=const_one,Sensitivity!$J$1320*$T1398,const_zero)</f>
        <v>0</v>
      </c>
      <c r="AB1398" s="5" t="n">
        <f aca="false">(Sensitivity!$AE$1320+Sensitivity!$AJ$1320)*$T1398</f>
        <v>25255520.5533384</v>
      </c>
      <c r="AC1398" s="5" t="n">
        <f aca="false">common_rsa_total*$T1398</f>
        <v>731161882.283295</v>
      </c>
      <c r="AD1398" s="5" t="n">
        <f aca="false">IF($S1398=const_one,pre_f_options_issued*($T1398-option_strike_usd),const_zero)</f>
        <v>200600522.856471</v>
      </c>
      <c r="AE1398" s="5" t="n">
        <f aca="false">J1398+U1398</f>
        <v>77475581.847835</v>
      </c>
      <c r="AF1398" s="5" t="n">
        <f aca="false">K1398+V1398</f>
        <v>500354957.539571</v>
      </c>
      <c r="AG1398" s="5" t="n">
        <f aca="false">L1398+W1398</f>
        <v>141430907.491725</v>
      </c>
      <c r="AH1398" s="5" t="n">
        <f aca="false">M1398+X1398</f>
        <v>60000000</v>
      </c>
      <c r="AI1398" s="5" t="n">
        <f aca="false">N1398+Y1398</f>
        <v>243720627.427765</v>
      </c>
      <c r="AJ1398" s="5" t="n">
        <f aca="false">O1398+Z1398</f>
        <v>15000000</v>
      </c>
      <c r="AK1398" s="5" t="n">
        <f aca="false">P1398+AA1398</f>
        <v>5000000</v>
      </c>
      <c r="AL1398" s="5" t="n">
        <f aca="false">INDEX($AE$1375:$AE$1502,$B1398-$C1398*1+const_one)</f>
        <v>30000000</v>
      </c>
      <c r="AM1398" s="5" t="n">
        <f aca="false">INDEX($AF$1375:$AF$1502,$B1398-$D1398*2+const_one)</f>
        <v>300000000</v>
      </c>
      <c r="AN1398" s="5" t="n">
        <f aca="false">INDEX($AG$1375:$AG$1502,$B1398-$E1398*4+const_one)</f>
        <v>100000000</v>
      </c>
      <c r="AO1398" s="5" t="n">
        <f aca="false">INDEX($AH$1375:$AH$1502,$B1398-$F1398*8+const_one)</f>
        <v>60000000</v>
      </c>
      <c r="AP1398" s="5" t="n">
        <f aca="false">INDEX($AI$1375:$AI$1502,$B1398-$G1398*16+const_one)</f>
        <v>30000000</v>
      </c>
      <c r="AQ1398" s="5" t="n">
        <f aca="false">INDEX($AJ$1375:$AJ$1502,$B1398-$H1398*32+const_one)</f>
        <v>15000000</v>
      </c>
      <c r="AR1398" s="5" t="n">
        <f aca="false">INDEX($AK$1375:$AK$1502,$B1398-$I1398*64+const_one)</f>
        <v>5000000</v>
      </c>
      <c r="AS1398" s="5" t="n">
        <f aca="false">INDEX($AE$1375:$AE$1502,$B1398+(const_one-$C1398)*1+const_one)</f>
        <v>77475581.847835</v>
      </c>
      <c r="AT1398" s="5" t="n">
        <f aca="false">INDEX($AF$1375:$AF$1502,$B1398+(const_one-$D1398)*2+const_one)</f>
        <v>500354957.539571</v>
      </c>
      <c r="AU1398" s="5" t="n">
        <f aca="false">INDEX($AG$1375:$AG$1502,$B1398+(const_one-$E1398)*4+const_one)</f>
        <v>141430907.491725</v>
      </c>
      <c r="AV1398" s="5" t="n">
        <f aca="false">INDEX($AH$1375:$AH$1502,$B1398+(const_one-$F1398)*8+const_one)</f>
        <v>182547912.45423</v>
      </c>
      <c r="AW1398" s="5" t="n">
        <f aca="false">INDEX($AI$1375:$AI$1502,$B1398+(const_one-$G1398)*16+const_one)</f>
        <v>243720627.427765</v>
      </c>
      <c r="AX1398" s="5" t="n">
        <f aca="false">INDEX($AJ$1375:$AJ$1502,$B1398+(const_one-$H1398)*32+const_one)</f>
        <v>337962886.012222</v>
      </c>
      <c r="AY1398" s="5" t="n">
        <f aca="false">INDEX($AK$1375:$AK$1502,$B1398+(const_one-$I1398)*64+const_one)</f>
        <v>336218561.439256</v>
      </c>
      <c r="AZ1398" s="5" t="n">
        <f aca="false">--($C1398=--(AS1398&gt;AL1398))</f>
        <v>1</v>
      </c>
      <c r="BA1398" s="5" t="n">
        <f aca="false">--($D1398=--(AT1398&gt;AM1398))</f>
        <v>1</v>
      </c>
      <c r="BB1398" s="5" t="n">
        <f aca="false">--($E1398=--(AU1398&gt;AN1398))</f>
        <v>1</v>
      </c>
      <c r="BC1398" s="5" t="n">
        <f aca="false">--($F1398=--(AV1398&gt;AO1398))</f>
        <v>0</v>
      </c>
      <c r="BD1398" s="5" t="n">
        <f aca="false">--($G1398=--(AW1398&gt;AP1398))</f>
        <v>1</v>
      </c>
      <c r="BE1398" s="5" t="n">
        <f aca="false">--($H1398=--(AX1398&gt;AQ1398))</f>
        <v>0</v>
      </c>
      <c r="BF1398" s="5" t="n">
        <f aca="false">--($I1398=--(AY1398&gt;AR1398))</f>
        <v>0</v>
      </c>
      <c r="BG1398" s="5" t="n">
        <f aca="false">SUM(AZ1398:BF1398)</f>
        <v>4</v>
      </c>
      <c r="BH1398" s="5" t="n">
        <f aca="false">SUM(AE1398:AK1398)+AB1398+AC1398+AD1398</f>
        <v>2000000000</v>
      </c>
    </row>
    <row r="1399" customFormat="false" ht="15" hidden="true" customHeight="false" outlineLevel="0" collapsed="false">
      <c r="A1399" s="5" t="n">
        <f aca="false">sensitivity_exit_usd</f>
        <v>2000000000</v>
      </c>
      <c r="B1399" s="2" t="n">
        <f aca="false">ROW()-ROW($B$1375)</f>
        <v>24</v>
      </c>
      <c r="C1399" s="2" t="n">
        <f aca="false">MOD(QUOTIENT($B1399,1),2)</f>
        <v>0</v>
      </c>
      <c r="D1399" s="2" t="n">
        <f aca="false">MOD(QUOTIENT($B1399,2),2)</f>
        <v>0</v>
      </c>
      <c r="E1399" s="2" t="n">
        <f aca="false">MOD(QUOTIENT($B1399,4),2)</f>
        <v>0</v>
      </c>
      <c r="F1399" s="2" t="n">
        <f aca="false">MOD(QUOTIENT($B1399,8),2)</f>
        <v>1</v>
      </c>
      <c r="G1399" s="2" t="n">
        <f aca="false">MOD(QUOTIENT($B1399,16),2)</f>
        <v>1</v>
      </c>
      <c r="H1399" s="2" t="n">
        <f aca="false">MOD(QUOTIENT($B1399,32),2)</f>
        <v>0</v>
      </c>
      <c r="I1399" s="2" t="n">
        <f aca="false">MOD(QUOTIENT($B1399,64),2)</f>
        <v>0</v>
      </c>
      <c r="J1399" s="5" t="n">
        <f aca="false">IF($C1399=const_zero,MIN(class_series_f_invested_usd,MAX(const_zero,$A1399)),const_zero)</f>
        <v>30000000</v>
      </c>
      <c r="K1399" s="5" t="n">
        <f aca="false">IF($D1399=const_zero,MIN(class_series_e_invested_usd,MAX(const_zero,$A1399-SUM($J1399:$J1399))),const_zero)</f>
        <v>300000000</v>
      </c>
      <c r="L1399" s="5" t="n">
        <f aca="false">IF($E1399=const_zero,MIN(class_series_d_invested_usd,MAX(const_zero,$A1399-SUM($J1399:$K1399))),const_zero)</f>
        <v>100000000</v>
      </c>
      <c r="M1399" s="5" t="n">
        <f aca="false">IF($F1399=const_zero,MIN(class_series_c_invested_usd,MAX(const_zero,$A1399-SUM($J1399:$L1399))),const_zero)</f>
        <v>0</v>
      </c>
      <c r="N1399" s="5" t="n">
        <f aca="false">IF($G1399=const_zero,MIN(class_series_b_invested_usd,MAX(const_zero,$A1399-SUM($J1399:$M1399))),const_zero)</f>
        <v>0</v>
      </c>
      <c r="O1399" s="5" t="n">
        <f aca="false">IF($H1399=const_zero,MIN(class_series_a_invested_usd,MAX(const_zero,$A1399-SUM($J1399:$N1399))),const_zero)</f>
        <v>15000000</v>
      </c>
      <c r="P1399" s="5" t="n">
        <f aca="false">IF($I1399=const_zero,MIN(class_seed_invested_usd,MAX(const_zero,$A1399-SUM($J1399:$O1399))),const_zero)</f>
        <v>5000000</v>
      </c>
      <c r="Q1399" s="5" t="n">
        <f aca="false">MAX(const_zero,$A1399-SUM($J1399:$P1399))</f>
        <v>1550000000</v>
      </c>
      <c r="R1399" s="9" t="n">
        <f aca="false">common_rsa_total+Sensitivity!$AE$1320+Sensitivity!$AJ$1320+IF($C1399=const_one,Sensitivity!$D$1320,const_zero)+IF($D1399=const_one,Sensitivity!$Y$1320,const_zero)+IF($E1399=const_one,Sensitivity!$V$1320,const_zero)+IF($F1399=const_one,Sensitivity!$S$1320,const_zero)+IF($G1399=const_one,Sensitivity!$P$1320,const_zero)+IF($H1399=const_one,Sensitivity!$M$1320,const_zero)+IF($I1399=const_one,Sensitivity!$J$1320,const_zero)</f>
        <v>14710874.6373241</v>
      </c>
      <c r="S1399" s="23" t="b">
        <f aca="false">IF($R1399&gt;const_zero,--($Q1399&gt;option_strike_usd*$R1399),const_zero)</f>
        <v>1</v>
      </c>
      <c r="T1399" s="7" t="n">
        <f aca="false">IF($R1399&gt;const_zero,IF($S1399=const_one,($Q1399+option_strike_usd*pre_f_options_issued)/($R1399+pre_f_options_issued),$Q1399/$R1399),const_zero)</f>
        <v>90.2045963796164</v>
      </c>
      <c r="U1399" s="5" t="n">
        <f aca="false">IF($C1399=const_one,Sensitivity!$D$1320*$T1399,const_zero)</f>
        <v>0</v>
      </c>
      <c r="V1399" s="5" t="n">
        <f aca="false">IF($D1399=const_one,Sensitivity!$Y$1320*$T1399,const_zero)</f>
        <v>0</v>
      </c>
      <c r="W1399" s="5" t="n">
        <f aca="false">IF($E1399=const_one,Sensitivity!$V$1320*$T1399,const_zero)</f>
        <v>0</v>
      </c>
      <c r="X1399" s="5" t="n">
        <f aca="false">IF($F1399=const_one,Sensitivity!$S$1320*$T1399,const_zero)</f>
        <v>216491031.311079</v>
      </c>
      <c r="Y1399" s="5" t="n">
        <f aca="false">IF($G1399=const_one,Sensitivity!$P$1320*$T1399,const_zero)</f>
        <v>270613789.138849</v>
      </c>
      <c r="Z1399" s="5" t="n">
        <f aca="false">IF($H1399=const_one,Sensitivity!$M$1320*$T1399,const_zero)</f>
        <v>0</v>
      </c>
      <c r="AA1399" s="5" t="n">
        <f aca="false">IF($I1399=const_one,Sensitivity!$J$1320*$T1399,const_zero)</f>
        <v>0</v>
      </c>
      <c r="AB1399" s="5" t="n">
        <f aca="false">(Sensitivity!$AE$1320+Sensitivity!$AJ$1320)*$T1399</f>
        <v>28042321.1844825</v>
      </c>
      <c r="AC1399" s="5" t="n">
        <f aca="false">common_rsa_total*$T1399</f>
        <v>811841367.416548</v>
      </c>
      <c r="AD1399" s="5" t="n">
        <f aca="false">IF($S1399=const_one,pre_f_options_issued*($T1399-option_strike_usd),const_zero)</f>
        <v>223011490.949041</v>
      </c>
      <c r="AE1399" s="5" t="n">
        <f aca="false">J1399+U1399</f>
        <v>30000000</v>
      </c>
      <c r="AF1399" s="5" t="n">
        <f aca="false">K1399+V1399</f>
        <v>300000000</v>
      </c>
      <c r="AG1399" s="5" t="n">
        <f aca="false">L1399+W1399</f>
        <v>100000000</v>
      </c>
      <c r="AH1399" s="5" t="n">
        <f aca="false">M1399+X1399</f>
        <v>216491031.311079</v>
      </c>
      <c r="AI1399" s="5" t="n">
        <f aca="false">N1399+Y1399</f>
        <v>270613789.138849</v>
      </c>
      <c r="AJ1399" s="5" t="n">
        <f aca="false">O1399+Z1399</f>
        <v>15000000</v>
      </c>
      <c r="AK1399" s="5" t="n">
        <f aca="false">P1399+AA1399</f>
        <v>5000000</v>
      </c>
      <c r="AL1399" s="5" t="n">
        <f aca="false">INDEX($AE$1375:$AE$1502,$B1399-$C1399*1+const_one)</f>
        <v>30000000</v>
      </c>
      <c r="AM1399" s="5" t="n">
        <f aca="false">INDEX($AF$1375:$AF$1502,$B1399-$D1399*2+const_one)</f>
        <v>300000000</v>
      </c>
      <c r="AN1399" s="5" t="n">
        <f aca="false">INDEX($AG$1375:$AG$1502,$B1399-$E1399*4+const_one)</f>
        <v>100000000</v>
      </c>
      <c r="AO1399" s="5" t="n">
        <f aca="false">INDEX($AH$1375:$AH$1502,$B1399-$F1399*8+const_one)</f>
        <v>60000000</v>
      </c>
      <c r="AP1399" s="5" t="n">
        <f aca="false">INDEX($AI$1375:$AI$1502,$B1399-$G1399*16+const_one)</f>
        <v>30000000</v>
      </c>
      <c r="AQ1399" s="5" t="n">
        <f aca="false">INDEX($AJ$1375:$AJ$1502,$B1399-$H1399*32+const_one)</f>
        <v>15000000</v>
      </c>
      <c r="AR1399" s="5" t="n">
        <f aca="false">INDEX($AK$1375:$AK$1502,$B1399-$I1399*64+const_one)</f>
        <v>5000000</v>
      </c>
      <c r="AS1399" s="5" t="n">
        <f aca="false">INDEX($AE$1375:$AE$1502,$B1399+(const_one-$C1399)*1+const_one)</f>
        <v>83083205.3870382</v>
      </c>
      <c r="AT1399" s="5" t="n">
        <f aca="false">INDEX($AF$1375:$AF$1502,$B1399+(const_one-$D1399)*2+const_one)</f>
        <v>488213525.279168</v>
      </c>
      <c r="AU1399" s="5" t="n">
        <f aca="false">INDEX($AG$1375:$AG$1502,$B1399+(const_one-$E1399)*4+const_one)</f>
        <v>151797608.225635</v>
      </c>
      <c r="AV1399" s="5" t="n">
        <f aca="false">INDEX($AH$1375:$AH$1502,$B1399+(const_one-$F1399)*8+const_one)</f>
        <v>216491031.311079</v>
      </c>
      <c r="AW1399" s="5" t="n">
        <f aca="false">INDEX($AI$1375:$AI$1502,$B1399+(const_one-$G1399)*16+const_one)</f>
        <v>270613789.138849</v>
      </c>
      <c r="AX1399" s="5" t="n">
        <f aca="false">INDEX($AJ$1375:$AJ$1502,$B1399+(const_one-$H1399)*32+const_one)</f>
        <v>352867688.822552</v>
      </c>
      <c r="AY1399" s="5" t="n">
        <f aca="false">INDEX($AK$1375:$AK$1502,$B1399+(const_one-$I1399)*64+const_one)</f>
        <v>350616539.292583</v>
      </c>
      <c r="AZ1399" s="5" t="n">
        <f aca="false">--($C1399=--(AS1399&gt;AL1399))</f>
        <v>0</v>
      </c>
      <c r="BA1399" s="5" t="n">
        <f aca="false">--($D1399=--(AT1399&gt;AM1399))</f>
        <v>0</v>
      </c>
      <c r="BB1399" s="5" t="n">
        <f aca="false">--($E1399=--(AU1399&gt;AN1399))</f>
        <v>0</v>
      </c>
      <c r="BC1399" s="5" t="n">
        <f aca="false">--($F1399=--(AV1399&gt;AO1399))</f>
        <v>1</v>
      </c>
      <c r="BD1399" s="5" t="n">
        <f aca="false">--($G1399=--(AW1399&gt;AP1399))</f>
        <v>1</v>
      </c>
      <c r="BE1399" s="5" t="n">
        <f aca="false">--($H1399=--(AX1399&gt;AQ1399))</f>
        <v>0</v>
      </c>
      <c r="BF1399" s="5" t="n">
        <f aca="false">--($I1399=--(AY1399&gt;AR1399))</f>
        <v>0</v>
      </c>
      <c r="BG1399" s="5" t="n">
        <f aca="false">SUM(AZ1399:BF1399)</f>
        <v>2</v>
      </c>
      <c r="BH1399" s="5" t="n">
        <f aca="false">SUM(AE1399:AK1399)+AB1399+AC1399+AD1399</f>
        <v>2000000000</v>
      </c>
    </row>
    <row r="1400" customFormat="false" ht="15" hidden="true" customHeight="false" outlineLevel="0" collapsed="false">
      <c r="A1400" s="5" t="n">
        <f aca="false">sensitivity_exit_usd</f>
        <v>2000000000</v>
      </c>
      <c r="B1400" s="2" t="n">
        <f aca="false">ROW()-ROW($B$1375)</f>
        <v>25</v>
      </c>
      <c r="C1400" s="2" t="n">
        <f aca="false">MOD(QUOTIENT($B1400,1),2)</f>
        <v>1</v>
      </c>
      <c r="D1400" s="2" t="n">
        <f aca="false">MOD(QUOTIENT($B1400,2),2)</f>
        <v>0</v>
      </c>
      <c r="E1400" s="2" t="n">
        <f aca="false">MOD(QUOTIENT($B1400,4),2)</f>
        <v>0</v>
      </c>
      <c r="F1400" s="2" t="n">
        <f aca="false">MOD(QUOTIENT($B1400,8),2)</f>
        <v>1</v>
      </c>
      <c r="G1400" s="2" t="n">
        <f aca="false">MOD(QUOTIENT($B1400,16),2)</f>
        <v>1</v>
      </c>
      <c r="H1400" s="2" t="n">
        <f aca="false">MOD(QUOTIENT($B1400,32),2)</f>
        <v>0</v>
      </c>
      <c r="I1400" s="2" t="n">
        <f aca="false">MOD(QUOTIENT($B1400,64),2)</f>
        <v>0</v>
      </c>
      <c r="J1400" s="5" t="n">
        <f aca="false">IF($C1400=const_zero,MIN(class_series_f_invested_usd,MAX(const_zero,$A1400)),const_zero)</f>
        <v>0</v>
      </c>
      <c r="K1400" s="5" t="n">
        <f aca="false">IF($D1400=const_zero,MIN(class_series_e_invested_usd,MAX(const_zero,$A1400-SUM($J1400:$J1400))),const_zero)</f>
        <v>300000000</v>
      </c>
      <c r="L1400" s="5" t="n">
        <f aca="false">IF($E1400=const_zero,MIN(class_series_d_invested_usd,MAX(const_zero,$A1400-SUM($J1400:$K1400))),const_zero)</f>
        <v>100000000</v>
      </c>
      <c r="M1400" s="5" t="n">
        <f aca="false">IF($F1400=const_zero,MIN(class_series_c_invested_usd,MAX(const_zero,$A1400-SUM($J1400:$L1400))),const_zero)</f>
        <v>0</v>
      </c>
      <c r="N1400" s="5" t="n">
        <f aca="false">IF($G1400=const_zero,MIN(class_series_b_invested_usd,MAX(const_zero,$A1400-SUM($J1400:$M1400))),const_zero)</f>
        <v>0</v>
      </c>
      <c r="O1400" s="5" t="n">
        <f aca="false">IF($H1400=const_zero,MIN(class_series_a_invested_usd,MAX(const_zero,$A1400-SUM($J1400:$N1400))),const_zero)</f>
        <v>15000000</v>
      </c>
      <c r="P1400" s="5" t="n">
        <f aca="false">IF($I1400=const_zero,MIN(class_seed_invested_usd,MAX(const_zero,$A1400-SUM($J1400:$O1400))),const_zero)</f>
        <v>5000000</v>
      </c>
      <c r="Q1400" s="5" t="n">
        <f aca="false">MAX(const_zero,$A1400-SUM($J1400:$P1400))</f>
        <v>1580000000</v>
      </c>
      <c r="R1400" s="9" t="n">
        <f aca="false">common_rsa_total+Sensitivity!$AE$1320+Sensitivity!$AJ$1320+IF($C1400=const_one,Sensitivity!$D$1320,const_zero)+IF($D1400=const_one,Sensitivity!$Y$1320,const_zero)+IF($E1400=const_one,Sensitivity!$V$1320,const_zero)+IF($F1400=const_one,Sensitivity!$S$1320,const_zero)+IF($G1400=const_one,Sensitivity!$P$1320,const_zero)+IF($H1400=const_one,Sensitivity!$M$1320,const_zero)+IF($I1400=const_one,Sensitivity!$J$1320,const_zero)</f>
        <v>15664535.1788899</v>
      </c>
      <c r="S1400" s="23" t="b">
        <f aca="false">IF($R1400&gt;const_zero,--($Q1400&gt;option_strike_usd*$R1400),const_zero)</f>
        <v>1</v>
      </c>
      <c r="T1400" s="7" t="n">
        <f aca="false">IF($R1400&gt;const_zero,IF($S1400=const_one,($Q1400+option_strike_usd*pre_f_options_issued)/($R1400+pre_f_options_issued),$Q1400/$R1400),const_zero)</f>
        <v>87.1203135348666</v>
      </c>
      <c r="U1400" s="5" t="n">
        <f aca="false">IF($C1400=const_one,Sensitivity!$D$1320*$T1400,const_zero)</f>
        <v>83083205.3870382</v>
      </c>
      <c r="V1400" s="5" t="n">
        <f aca="false">IF($D1400=const_one,Sensitivity!$Y$1320*$T1400,const_zero)</f>
        <v>0</v>
      </c>
      <c r="W1400" s="5" t="n">
        <f aca="false">IF($E1400=const_one,Sensitivity!$V$1320*$T1400,const_zero)</f>
        <v>0</v>
      </c>
      <c r="X1400" s="5" t="n">
        <f aca="false">IF($F1400=const_one,Sensitivity!$S$1320*$T1400,const_zero)</f>
        <v>209088752.48368</v>
      </c>
      <c r="Y1400" s="5" t="n">
        <f aca="false">IF($G1400=const_one,Sensitivity!$P$1320*$T1400,const_zero)</f>
        <v>261360940.6046</v>
      </c>
      <c r="Z1400" s="5" t="n">
        <f aca="false">IF($H1400=const_one,Sensitivity!$M$1320*$T1400,const_zero)</f>
        <v>0</v>
      </c>
      <c r="AA1400" s="5" t="n">
        <f aca="false">IF($I1400=const_one,Sensitivity!$J$1320*$T1400,const_zero)</f>
        <v>0</v>
      </c>
      <c r="AB1400" s="5" t="n">
        <f aca="false">(Sensitivity!$AE$1320+Sensitivity!$AJ$1320)*$T1400</f>
        <v>27083495.8737159</v>
      </c>
      <c r="AC1400" s="5" t="n">
        <f aca="false">common_rsa_total*$T1400</f>
        <v>784082821.8138</v>
      </c>
      <c r="AD1400" s="5" t="n">
        <f aca="false">IF($S1400=const_one,pre_f_options_issued*($T1400-option_strike_usd),const_zero)</f>
        <v>215300783.837167</v>
      </c>
      <c r="AE1400" s="5" t="n">
        <f aca="false">J1400+U1400</f>
        <v>83083205.3870382</v>
      </c>
      <c r="AF1400" s="5" t="n">
        <f aca="false">K1400+V1400</f>
        <v>300000000</v>
      </c>
      <c r="AG1400" s="5" t="n">
        <f aca="false">L1400+W1400</f>
        <v>100000000</v>
      </c>
      <c r="AH1400" s="5" t="n">
        <f aca="false">M1400+X1400</f>
        <v>209088752.48368</v>
      </c>
      <c r="AI1400" s="5" t="n">
        <f aca="false">N1400+Y1400</f>
        <v>261360940.6046</v>
      </c>
      <c r="AJ1400" s="5" t="n">
        <f aca="false">O1400+Z1400</f>
        <v>15000000</v>
      </c>
      <c r="AK1400" s="5" t="n">
        <f aca="false">P1400+AA1400</f>
        <v>5000000</v>
      </c>
      <c r="AL1400" s="5" t="n">
        <f aca="false">INDEX($AE$1375:$AE$1502,$B1400-$C1400*1+const_one)</f>
        <v>30000000</v>
      </c>
      <c r="AM1400" s="5" t="n">
        <f aca="false">INDEX($AF$1375:$AF$1502,$B1400-$D1400*2+const_one)</f>
        <v>300000000</v>
      </c>
      <c r="AN1400" s="5" t="n">
        <f aca="false">INDEX($AG$1375:$AG$1502,$B1400-$E1400*4+const_one)</f>
        <v>100000000</v>
      </c>
      <c r="AO1400" s="5" t="n">
        <f aca="false">INDEX($AH$1375:$AH$1502,$B1400-$F1400*8+const_one)</f>
        <v>60000000</v>
      </c>
      <c r="AP1400" s="5" t="n">
        <f aca="false">INDEX($AI$1375:$AI$1502,$B1400-$G1400*16+const_one)</f>
        <v>30000000</v>
      </c>
      <c r="AQ1400" s="5" t="n">
        <f aca="false">INDEX($AJ$1375:$AJ$1502,$B1400-$H1400*32+const_one)</f>
        <v>15000000</v>
      </c>
      <c r="AR1400" s="5" t="n">
        <f aca="false">INDEX($AK$1375:$AK$1502,$B1400-$I1400*64+const_one)</f>
        <v>5000000</v>
      </c>
      <c r="AS1400" s="5" t="n">
        <f aca="false">INDEX($AE$1375:$AE$1502,$B1400+(const_one-$C1400)*1+const_one)</f>
        <v>83083205.3870382</v>
      </c>
      <c r="AT1400" s="5" t="n">
        <f aca="false">INDEX($AF$1375:$AF$1502,$B1400+(const_one-$D1400)*2+const_one)</f>
        <v>476668256.14425</v>
      </c>
      <c r="AU1400" s="5" t="n">
        <f aca="false">INDEX($AG$1375:$AG$1502,$B1400+(const_one-$E1400)*4+const_one)</f>
        <v>147148804.416385</v>
      </c>
      <c r="AV1400" s="5" t="n">
        <f aca="false">INDEX($AH$1375:$AH$1502,$B1400+(const_one-$F1400)*8+const_one)</f>
        <v>209088752.48368</v>
      </c>
      <c r="AW1400" s="5" t="n">
        <f aca="false">INDEX($AI$1375:$AI$1502,$B1400+(const_one-$G1400)*16+const_one)</f>
        <v>261360940.6046</v>
      </c>
      <c r="AX1400" s="5" t="n">
        <f aca="false">INDEX($AJ$1375:$AJ$1502,$B1400+(const_one-$H1400)*32+const_one)</f>
        <v>344815898.023247</v>
      </c>
      <c r="AY1400" s="5" t="n">
        <f aca="false">INDEX($AK$1375:$AK$1502,$B1400+(const_one-$I1400)*64+const_one)</f>
        <v>342657426.04814</v>
      </c>
      <c r="AZ1400" s="5" t="n">
        <f aca="false">--($C1400=--(AS1400&gt;AL1400))</f>
        <v>1</v>
      </c>
      <c r="BA1400" s="5" t="n">
        <f aca="false">--($D1400=--(AT1400&gt;AM1400))</f>
        <v>0</v>
      </c>
      <c r="BB1400" s="5" t="n">
        <f aca="false">--($E1400=--(AU1400&gt;AN1400))</f>
        <v>0</v>
      </c>
      <c r="BC1400" s="5" t="n">
        <f aca="false">--($F1400=--(AV1400&gt;AO1400))</f>
        <v>1</v>
      </c>
      <c r="BD1400" s="5" t="n">
        <f aca="false">--($G1400=--(AW1400&gt;AP1400))</f>
        <v>1</v>
      </c>
      <c r="BE1400" s="5" t="n">
        <f aca="false">--($H1400=--(AX1400&gt;AQ1400))</f>
        <v>0</v>
      </c>
      <c r="BF1400" s="5" t="n">
        <f aca="false">--($I1400=--(AY1400&gt;AR1400))</f>
        <v>0</v>
      </c>
      <c r="BG1400" s="5" t="n">
        <f aca="false">SUM(AZ1400:BF1400)</f>
        <v>3</v>
      </c>
      <c r="BH1400" s="5" t="n">
        <f aca="false">SUM(AE1400:AK1400)+AB1400+AC1400+AD1400</f>
        <v>2000000000</v>
      </c>
    </row>
    <row r="1401" customFormat="false" ht="15" hidden="true" customHeight="false" outlineLevel="0" collapsed="false">
      <c r="A1401" s="5" t="n">
        <f aca="false">sensitivity_exit_usd</f>
        <v>2000000000</v>
      </c>
      <c r="B1401" s="2" t="n">
        <f aca="false">ROW()-ROW($B$1375)</f>
        <v>26</v>
      </c>
      <c r="C1401" s="2" t="n">
        <f aca="false">MOD(QUOTIENT($B1401,1),2)</f>
        <v>0</v>
      </c>
      <c r="D1401" s="2" t="n">
        <f aca="false">MOD(QUOTIENT($B1401,2),2)</f>
        <v>1</v>
      </c>
      <c r="E1401" s="2" t="n">
        <f aca="false">MOD(QUOTIENT($B1401,4),2)</f>
        <v>0</v>
      </c>
      <c r="F1401" s="2" t="n">
        <f aca="false">MOD(QUOTIENT($B1401,8),2)</f>
        <v>1</v>
      </c>
      <c r="G1401" s="2" t="n">
        <f aca="false">MOD(QUOTIENT($B1401,16),2)</f>
        <v>1</v>
      </c>
      <c r="H1401" s="2" t="n">
        <f aca="false">MOD(QUOTIENT($B1401,32),2)</f>
        <v>0</v>
      </c>
      <c r="I1401" s="2" t="n">
        <f aca="false">MOD(QUOTIENT($B1401,64),2)</f>
        <v>0</v>
      </c>
      <c r="J1401" s="5" t="n">
        <f aca="false">IF($C1401=const_zero,MIN(class_series_f_invested_usd,MAX(const_zero,$A1401)),const_zero)</f>
        <v>30000000</v>
      </c>
      <c r="K1401" s="5" t="n">
        <f aca="false">IF($D1401=const_zero,MIN(class_series_e_invested_usd,MAX(const_zero,$A1401-SUM($J1401:$J1401))),const_zero)</f>
        <v>0</v>
      </c>
      <c r="L1401" s="5" t="n">
        <f aca="false">IF($E1401=const_zero,MIN(class_series_d_invested_usd,MAX(const_zero,$A1401-SUM($J1401:$K1401))),const_zero)</f>
        <v>100000000</v>
      </c>
      <c r="M1401" s="5" t="n">
        <f aca="false">IF($F1401=const_zero,MIN(class_series_c_invested_usd,MAX(const_zero,$A1401-SUM($J1401:$L1401))),const_zero)</f>
        <v>0</v>
      </c>
      <c r="N1401" s="5" t="n">
        <f aca="false">IF($G1401=const_zero,MIN(class_series_b_invested_usd,MAX(const_zero,$A1401-SUM($J1401:$M1401))),const_zero)</f>
        <v>0</v>
      </c>
      <c r="O1401" s="5" t="n">
        <f aca="false">IF($H1401=const_zero,MIN(class_series_a_invested_usd,MAX(const_zero,$A1401-SUM($J1401:$N1401))),const_zero)</f>
        <v>15000000</v>
      </c>
      <c r="P1401" s="5" t="n">
        <f aca="false">IF($I1401=const_zero,MIN(class_seed_invested_usd,MAX(const_zero,$A1401-SUM($J1401:$O1401))),const_zero)</f>
        <v>5000000</v>
      </c>
      <c r="Q1401" s="5" t="n">
        <f aca="false">MAX(const_zero,$A1401-SUM($J1401:$P1401))</f>
        <v>1850000000</v>
      </c>
      <c r="R1401" s="9" t="n">
        <f aca="false">common_rsa_total+Sensitivity!$AE$1320+Sensitivity!$AJ$1320+IF($C1401=const_one,Sensitivity!$D$1320,const_zero)+IF($D1401=const_one,Sensitivity!$Y$1320,const_zero)+IF($E1401=const_one,Sensitivity!$V$1320,const_zero)+IF($F1401=const_one,Sensitivity!$S$1320,const_zero)+IF($G1401=const_one,Sensitivity!$P$1320,const_zero)+IF($H1401=const_one,Sensitivity!$M$1320,const_zero)+IF($I1401=const_one,Sensitivity!$J$1320,const_zero)</f>
        <v>20869831.6712896</v>
      </c>
      <c r="S1401" s="23" t="b">
        <f aca="false">IF($R1401&gt;const_zero,--($Q1401&gt;option_strike_usd*$R1401),const_zero)</f>
        <v>1</v>
      </c>
      <c r="T1401" s="7" t="n">
        <f aca="false">IF($R1401&gt;const_zero,IF($S1401=const_one,($Q1401+option_strike_usd*pre_f_options_issued)/($R1401+pre_f_options_issued),$Q1401/$R1401),const_zero)</f>
        <v>79.2688636382367</v>
      </c>
      <c r="U1401" s="5" t="n">
        <f aca="false">IF($C1401=const_one,Sensitivity!$D$1320*$T1401,const_zero)</f>
        <v>0</v>
      </c>
      <c r="V1401" s="5" t="n">
        <f aca="false">IF($D1401=const_one,Sensitivity!$Y$1320*$T1401,const_zero)</f>
        <v>488213525.279168</v>
      </c>
      <c r="W1401" s="5" t="n">
        <f aca="false">IF($E1401=const_one,Sensitivity!$V$1320*$T1401,const_zero)</f>
        <v>0</v>
      </c>
      <c r="X1401" s="5" t="n">
        <f aca="false">IF($F1401=const_one,Sensitivity!$S$1320*$T1401,const_zero)</f>
        <v>190245272.731768</v>
      </c>
      <c r="Y1401" s="5" t="n">
        <f aca="false">IF($G1401=const_one,Sensitivity!$P$1320*$T1401,const_zero)</f>
        <v>237806590.91471</v>
      </c>
      <c r="Z1401" s="5" t="n">
        <f aca="false">IF($H1401=const_one,Sensitivity!$M$1320*$T1401,const_zero)</f>
        <v>0</v>
      </c>
      <c r="AA1401" s="5" t="n">
        <f aca="false">IF($I1401=const_one,Sensitivity!$J$1320*$T1401,const_zero)</f>
        <v>0</v>
      </c>
      <c r="AB1401" s="5" t="n">
        <f aca="false">(Sensitivity!$AE$1320+Sensitivity!$AJ$1320)*$T1401</f>
        <v>24642679.2346325</v>
      </c>
      <c r="AC1401" s="5" t="n">
        <f aca="false">common_rsa_total*$T1401</f>
        <v>713419772.74413</v>
      </c>
      <c r="AD1401" s="5" t="n">
        <f aca="false">IF($S1401=const_one,pre_f_options_issued*($T1401-option_strike_usd),const_zero)</f>
        <v>195672159.095592</v>
      </c>
      <c r="AE1401" s="5" t="n">
        <f aca="false">J1401+U1401</f>
        <v>30000000</v>
      </c>
      <c r="AF1401" s="5" t="n">
        <f aca="false">K1401+V1401</f>
        <v>488213525.279168</v>
      </c>
      <c r="AG1401" s="5" t="n">
        <f aca="false">L1401+W1401</f>
        <v>100000000</v>
      </c>
      <c r="AH1401" s="5" t="n">
        <f aca="false">M1401+X1401</f>
        <v>190245272.731768</v>
      </c>
      <c r="AI1401" s="5" t="n">
        <f aca="false">N1401+Y1401</f>
        <v>237806590.91471</v>
      </c>
      <c r="AJ1401" s="5" t="n">
        <f aca="false">O1401+Z1401</f>
        <v>15000000</v>
      </c>
      <c r="AK1401" s="5" t="n">
        <f aca="false">P1401+AA1401</f>
        <v>5000000</v>
      </c>
      <c r="AL1401" s="5" t="n">
        <f aca="false">INDEX($AE$1375:$AE$1502,$B1401-$C1401*1+const_one)</f>
        <v>30000000</v>
      </c>
      <c r="AM1401" s="5" t="n">
        <f aca="false">INDEX($AF$1375:$AF$1502,$B1401-$D1401*2+const_one)</f>
        <v>300000000</v>
      </c>
      <c r="AN1401" s="5" t="n">
        <f aca="false">INDEX($AG$1375:$AG$1502,$B1401-$E1401*4+const_one)</f>
        <v>100000000</v>
      </c>
      <c r="AO1401" s="5" t="n">
        <f aca="false">INDEX($AH$1375:$AH$1502,$B1401-$F1401*8+const_one)</f>
        <v>60000000</v>
      </c>
      <c r="AP1401" s="5" t="n">
        <f aca="false">INDEX($AI$1375:$AI$1502,$B1401-$G1401*16+const_one)</f>
        <v>30000000</v>
      </c>
      <c r="AQ1401" s="5" t="n">
        <f aca="false">INDEX($AJ$1375:$AJ$1502,$B1401-$H1401*32+const_one)</f>
        <v>15000000</v>
      </c>
      <c r="AR1401" s="5" t="n">
        <f aca="false">INDEX($AK$1375:$AK$1502,$B1401-$I1401*64+const_one)</f>
        <v>5000000</v>
      </c>
      <c r="AS1401" s="5" t="n">
        <f aca="false">INDEX($AE$1375:$AE$1502,$B1401+(const_one-$C1401)*1+const_one)</f>
        <v>73807903.6425816</v>
      </c>
      <c r="AT1401" s="5" t="n">
        <f aca="false">INDEX($AF$1375:$AF$1502,$B1401+(const_one-$D1401)*2+const_one)</f>
        <v>488213525.279168</v>
      </c>
      <c r="AU1401" s="5" t="n">
        <f aca="false">INDEX($AG$1375:$AG$1502,$B1401+(const_one-$E1401)*4+const_one)</f>
        <v>135364569.76932</v>
      </c>
      <c r="AV1401" s="5" t="n">
        <f aca="false">INDEX($AH$1375:$AH$1502,$B1401+(const_one-$F1401)*8+const_one)</f>
        <v>190245272.731768</v>
      </c>
      <c r="AW1401" s="5" t="n">
        <f aca="false">INDEX($AI$1375:$AI$1502,$B1401+(const_one-$G1401)*16+const_one)</f>
        <v>237806590.91471</v>
      </c>
      <c r="AX1401" s="5" t="n">
        <f aca="false">INDEX($AJ$1375:$AJ$1502,$B1401+(const_one-$H1401)*32+const_one)</f>
        <v>329134839.719532</v>
      </c>
      <c r="AY1401" s="5" t="n">
        <f aca="false">INDEX($AK$1375:$AK$1502,$B1401+(const_one-$I1401)*64+const_one)</f>
        <v>327372404.165478</v>
      </c>
      <c r="AZ1401" s="5" t="n">
        <f aca="false">--($C1401=--(AS1401&gt;AL1401))</f>
        <v>0</v>
      </c>
      <c r="BA1401" s="5" t="n">
        <f aca="false">--($D1401=--(AT1401&gt;AM1401))</f>
        <v>1</v>
      </c>
      <c r="BB1401" s="5" t="n">
        <f aca="false">--($E1401=--(AU1401&gt;AN1401))</f>
        <v>0</v>
      </c>
      <c r="BC1401" s="5" t="n">
        <f aca="false">--($F1401=--(AV1401&gt;AO1401))</f>
        <v>1</v>
      </c>
      <c r="BD1401" s="5" t="n">
        <f aca="false">--($G1401=--(AW1401&gt;AP1401))</f>
        <v>1</v>
      </c>
      <c r="BE1401" s="5" t="n">
        <f aca="false">--($H1401=--(AX1401&gt;AQ1401))</f>
        <v>0</v>
      </c>
      <c r="BF1401" s="5" t="n">
        <f aca="false">--($I1401=--(AY1401&gt;AR1401))</f>
        <v>0</v>
      </c>
      <c r="BG1401" s="5" t="n">
        <f aca="false">SUM(AZ1401:BF1401)</f>
        <v>3</v>
      </c>
      <c r="BH1401" s="5" t="n">
        <f aca="false">SUM(AE1401:AK1401)+AB1401+AC1401+AD1401</f>
        <v>2000000000</v>
      </c>
    </row>
    <row r="1402" customFormat="false" ht="15" hidden="true" customHeight="false" outlineLevel="0" collapsed="false">
      <c r="A1402" s="5" t="n">
        <f aca="false">sensitivity_exit_usd</f>
        <v>2000000000</v>
      </c>
      <c r="B1402" s="2" t="n">
        <f aca="false">ROW()-ROW($B$1375)</f>
        <v>27</v>
      </c>
      <c r="C1402" s="2" t="n">
        <f aca="false">MOD(QUOTIENT($B1402,1),2)</f>
        <v>1</v>
      </c>
      <c r="D1402" s="2" t="n">
        <f aca="false">MOD(QUOTIENT($B1402,2),2)</f>
        <v>1</v>
      </c>
      <c r="E1402" s="2" t="n">
        <f aca="false">MOD(QUOTIENT($B1402,4),2)</f>
        <v>0</v>
      </c>
      <c r="F1402" s="2" t="n">
        <f aca="false">MOD(QUOTIENT($B1402,8),2)</f>
        <v>1</v>
      </c>
      <c r="G1402" s="2" t="n">
        <f aca="false">MOD(QUOTIENT($B1402,16),2)</f>
        <v>1</v>
      </c>
      <c r="H1402" s="2" t="n">
        <f aca="false">MOD(QUOTIENT($B1402,32),2)</f>
        <v>0</v>
      </c>
      <c r="I1402" s="2" t="n">
        <f aca="false">MOD(QUOTIENT($B1402,64),2)</f>
        <v>0</v>
      </c>
      <c r="J1402" s="5" t="n">
        <f aca="false">IF($C1402=const_zero,MIN(class_series_f_invested_usd,MAX(const_zero,$A1402)),const_zero)</f>
        <v>0</v>
      </c>
      <c r="K1402" s="5" t="n">
        <f aca="false">IF($D1402=const_zero,MIN(class_series_e_invested_usd,MAX(const_zero,$A1402-SUM($J1402:$J1402))),const_zero)</f>
        <v>0</v>
      </c>
      <c r="L1402" s="5" t="n">
        <f aca="false">IF($E1402=const_zero,MIN(class_series_d_invested_usd,MAX(const_zero,$A1402-SUM($J1402:$K1402))),const_zero)</f>
        <v>100000000</v>
      </c>
      <c r="M1402" s="5" t="n">
        <f aca="false">IF($F1402=const_zero,MIN(class_series_c_invested_usd,MAX(const_zero,$A1402-SUM($J1402:$L1402))),const_zero)</f>
        <v>0</v>
      </c>
      <c r="N1402" s="5" t="n">
        <f aca="false">IF($G1402=const_zero,MIN(class_series_b_invested_usd,MAX(const_zero,$A1402-SUM($J1402:$M1402))),const_zero)</f>
        <v>0</v>
      </c>
      <c r="O1402" s="5" t="n">
        <f aca="false">IF($H1402=const_zero,MIN(class_series_a_invested_usd,MAX(const_zero,$A1402-SUM($J1402:$N1402))),const_zero)</f>
        <v>15000000</v>
      </c>
      <c r="P1402" s="5" t="n">
        <f aca="false">IF($I1402=const_zero,MIN(class_seed_invested_usd,MAX(const_zero,$A1402-SUM($J1402:$O1402))),const_zero)</f>
        <v>5000000</v>
      </c>
      <c r="Q1402" s="5" t="n">
        <f aca="false">MAX(const_zero,$A1402-SUM($J1402:$P1402))</f>
        <v>1880000000</v>
      </c>
      <c r="R1402" s="9" t="n">
        <f aca="false">common_rsa_total+Sensitivity!$AE$1320+Sensitivity!$AJ$1320+IF($C1402=const_one,Sensitivity!$D$1320,const_zero)+IF($D1402=const_one,Sensitivity!$Y$1320,const_zero)+IF($E1402=const_one,Sensitivity!$V$1320,const_zero)+IF($F1402=const_one,Sensitivity!$S$1320,const_zero)+IF($G1402=const_one,Sensitivity!$P$1320,const_zero)+IF($H1402=const_one,Sensitivity!$M$1320,const_zero)+IF($I1402=const_one,Sensitivity!$J$1320,const_zero)</f>
        <v>21823492.2128553</v>
      </c>
      <c r="S1402" s="23" t="b">
        <f aca="false">IF($R1402&gt;const_zero,--($Q1402&gt;option_strike_usd*$R1402),const_zero)</f>
        <v>1</v>
      </c>
      <c r="T1402" s="7" t="n">
        <f aca="false">IF($R1402&gt;const_zero,IF($S1402=const_one,($Q1402+option_strike_usd*pre_f_options_issued)/($R1402+pre_f_options_issued),$Q1402/$R1402),const_zero)</f>
        <v>77.394314250857</v>
      </c>
      <c r="U1402" s="5" t="n">
        <f aca="false">IF($C1402=const_one,Sensitivity!$D$1320*$T1402,const_zero)</f>
        <v>73807903.6425816</v>
      </c>
      <c r="V1402" s="5" t="n">
        <f aca="false">IF($D1402=const_one,Sensitivity!$Y$1320*$T1402,const_zero)</f>
        <v>476668256.14425</v>
      </c>
      <c r="W1402" s="5" t="n">
        <f aca="false">IF($E1402=const_one,Sensitivity!$V$1320*$T1402,const_zero)</f>
        <v>0</v>
      </c>
      <c r="X1402" s="5" t="n">
        <f aca="false">IF($F1402=const_one,Sensitivity!$S$1320*$T1402,const_zero)</f>
        <v>185746354.202057</v>
      </c>
      <c r="Y1402" s="5" t="n">
        <f aca="false">IF($G1402=const_one,Sensitivity!$P$1320*$T1402,const_zero)</f>
        <v>232182942.752571</v>
      </c>
      <c r="Z1402" s="5" t="n">
        <f aca="false">IF($H1402=const_one,Sensitivity!$M$1320*$T1402,const_zero)</f>
        <v>0</v>
      </c>
      <c r="AA1402" s="5" t="n">
        <f aca="false">IF($I1402=const_one,Sensitivity!$J$1320*$T1402,const_zero)</f>
        <v>0</v>
      </c>
      <c r="AB1402" s="5" t="n">
        <f aca="false">(Sensitivity!$AE$1320+Sensitivity!$AJ$1320)*$T1402</f>
        <v>24059929.3736847</v>
      </c>
      <c r="AC1402" s="5" t="n">
        <f aca="false">common_rsa_total*$T1402</f>
        <v>696548828.257713</v>
      </c>
      <c r="AD1402" s="5" t="n">
        <f aca="false">IF($S1402=const_one,pre_f_options_issued*($T1402-option_strike_usd),const_zero)</f>
        <v>190985785.627143</v>
      </c>
      <c r="AE1402" s="5" t="n">
        <f aca="false">J1402+U1402</f>
        <v>73807903.6425816</v>
      </c>
      <c r="AF1402" s="5" t="n">
        <f aca="false">K1402+V1402</f>
        <v>476668256.14425</v>
      </c>
      <c r="AG1402" s="5" t="n">
        <f aca="false">L1402+W1402</f>
        <v>100000000</v>
      </c>
      <c r="AH1402" s="5" t="n">
        <f aca="false">M1402+X1402</f>
        <v>185746354.202057</v>
      </c>
      <c r="AI1402" s="5" t="n">
        <f aca="false">N1402+Y1402</f>
        <v>232182942.752571</v>
      </c>
      <c r="AJ1402" s="5" t="n">
        <f aca="false">O1402+Z1402</f>
        <v>15000000</v>
      </c>
      <c r="AK1402" s="5" t="n">
        <f aca="false">P1402+AA1402</f>
        <v>5000000</v>
      </c>
      <c r="AL1402" s="5" t="n">
        <f aca="false">INDEX($AE$1375:$AE$1502,$B1402-$C1402*1+const_one)</f>
        <v>30000000</v>
      </c>
      <c r="AM1402" s="5" t="n">
        <f aca="false">INDEX($AF$1375:$AF$1502,$B1402-$D1402*2+const_one)</f>
        <v>300000000</v>
      </c>
      <c r="AN1402" s="5" t="n">
        <f aca="false">INDEX($AG$1375:$AG$1502,$B1402-$E1402*4+const_one)</f>
        <v>100000000</v>
      </c>
      <c r="AO1402" s="5" t="n">
        <f aca="false">INDEX($AH$1375:$AH$1502,$B1402-$F1402*8+const_one)</f>
        <v>60000000</v>
      </c>
      <c r="AP1402" s="5" t="n">
        <f aca="false">INDEX($AI$1375:$AI$1502,$B1402-$G1402*16+const_one)</f>
        <v>30000000</v>
      </c>
      <c r="AQ1402" s="5" t="n">
        <f aca="false">INDEX($AJ$1375:$AJ$1502,$B1402-$H1402*32+const_one)</f>
        <v>15000000</v>
      </c>
      <c r="AR1402" s="5" t="n">
        <f aca="false">INDEX($AK$1375:$AK$1502,$B1402-$I1402*64+const_one)</f>
        <v>5000000</v>
      </c>
      <c r="AS1402" s="5" t="n">
        <f aca="false">INDEX($AE$1375:$AE$1502,$B1402+(const_one-$C1402)*1+const_one)</f>
        <v>73807903.6425816</v>
      </c>
      <c r="AT1402" s="5" t="n">
        <f aca="false">INDEX($AF$1375:$AF$1502,$B1402+(const_one-$D1402)*2+const_one)</f>
        <v>476668256.14425</v>
      </c>
      <c r="AU1402" s="5" t="n">
        <f aca="false">INDEX($AG$1375:$AG$1502,$B1402+(const_one-$E1402)*4+const_one)</f>
        <v>132415530.394394</v>
      </c>
      <c r="AV1402" s="5" t="n">
        <f aca="false">INDEX($AH$1375:$AH$1502,$B1402+(const_one-$F1402)*8+const_one)</f>
        <v>185746354.202057</v>
      </c>
      <c r="AW1402" s="5" t="n">
        <f aca="false">INDEX($AI$1375:$AI$1502,$B1402+(const_one-$G1402)*16+const_one)</f>
        <v>232182942.752571</v>
      </c>
      <c r="AX1402" s="5" t="n">
        <f aca="false">INDEX($AJ$1375:$AJ$1502,$B1402+(const_one-$H1402)*32+const_one)</f>
        <v>323546047.351096</v>
      </c>
      <c r="AY1402" s="5" t="n">
        <f aca="false">INDEX($AK$1375:$AK$1502,$B1402+(const_one-$I1402)*64+const_one)</f>
        <v>321840929.842</v>
      </c>
      <c r="AZ1402" s="5" t="n">
        <f aca="false">--($C1402=--(AS1402&gt;AL1402))</f>
        <v>1</v>
      </c>
      <c r="BA1402" s="5" t="n">
        <f aca="false">--($D1402=--(AT1402&gt;AM1402))</f>
        <v>1</v>
      </c>
      <c r="BB1402" s="5" t="n">
        <f aca="false">--($E1402=--(AU1402&gt;AN1402))</f>
        <v>0</v>
      </c>
      <c r="BC1402" s="5" t="n">
        <f aca="false">--($F1402=--(AV1402&gt;AO1402))</f>
        <v>1</v>
      </c>
      <c r="BD1402" s="5" t="n">
        <f aca="false">--($G1402=--(AW1402&gt;AP1402))</f>
        <v>1</v>
      </c>
      <c r="BE1402" s="5" t="n">
        <f aca="false">--($H1402=--(AX1402&gt;AQ1402))</f>
        <v>0</v>
      </c>
      <c r="BF1402" s="5" t="n">
        <f aca="false">--($I1402=--(AY1402&gt;AR1402))</f>
        <v>0</v>
      </c>
      <c r="BG1402" s="5" t="n">
        <f aca="false">SUM(AZ1402:BF1402)</f>
        <v>4</v>
      </c>
      <c r="BH1402" s="5" t="n">
        <f aca="false">SUM(AE1402:AK1402)+AB1402+AC1402+AD1402</f>
        <v>2000000000</v>
      </c>
    </row>
    <row r="1403" customFormat="false" ht="15" hidden="true" customHeight="false" outlineLevel="0" collapsed="false">
      <c r="A1403" s="5" t="n">
        <f aca="false">sensitivity_exit_usd</f>
        <v>2000000000</v>
      </c>
      <c r="B1403" s="2" t="n">
        <f aca="false">ROW()-ROW($B$1375)</f>
        <v>28</v>
      </c>
      <c r="C1403" s="2" t="n">
        <f aca="false">MOD(QUOTIENT($B1403,1),2)</f>
        <v>0</v>
      </c>
      <c r="D1403" s="2" t="n">
        <f aca="false">MOD(QUOTIENT($B1403,2),2)</f>
        <v>0</v>
      </c>
      <c r="E1403" s="2" t="n">
        <f aca="false">MOD(QUOTIENT($B1403,4),2)</f>
        <v>1</v>
      </c>
      <c r="F1403" s="2" t="n">
        <f aca="false">MOD(QUOTIENT($B1403,8),2)</f>
        <v>1</v>
      </c>
      <c r="G1403" s="2" t="n">
        <f aca="false">MOD(QUOTIENT($B1403,16),2)</f>
        <v>1</v>
      </c>
      <c r="H1403" s="2" t="n">
        <f aca="false">MOD(QUOTIENT($B1403,32),2)</f>
        <v>0</v>
      </c>
      <c r="I1403" s="2" t="n">
        <f aca="false">MOD(QUOTIENT($B1403,64),2)</f>
        <v>0</v>
      </c>
      <c r="J1403" s="5" t="n">
        <f aca="false">IF($C1403=const_zero,MIN(class_series_f_invested_usd,MAX(const_zero,$A1403)),const_zero)</f>
        <v>30000000</v>
      </c>
      <c r="K1403" s="5" t="n">
        <f aca="false">IF($D1403=const_zero,MIN(class_series_e_invested_usd,MAX(const_zero,$A1403-SUM($J1403:$J1403))),const_zero)</f>
        <v>300000000</v>
      </c>
      <c r="L1403" s="5" t="n">
        <f aca="false">IF($E1403=const_zero,MIN(class_series_d_invested_usd,MAX(const_zero,$A1403-SUM($J1403:$K1403))),const_zero)</f>
        <v>0</v>
      </c>
      <c r="M1403" s="5" t="n">
        <f aca="false">IF($F1403=const_zero,MIN(class_series_c_invested_usd,MAX(const_zero,$A1403-SUM($J1403:$L1403))),const_zero)</f>
        <v>0</v>
      </c>
      <c r="N1403" s="5" t="n">
        <f aca="false">IF($G1403=const_zero,MIN(class_series_b_invested_usd,MAX(const_zero,$A1403-SUM($J1403:$M1403))),const_zero)</f>
        <v>0</v>
      </c>
      <c r="O1403" s="5" t="n">
        <f aca="false">IF($H1403=const_zero,MIN(class_series_a_invested_usd,MAX(const_zero,$A1403-SUM($J1403:$N1403))),const_zero)</f>
        <v>15000000</v>
      </c>
      <c r="P1403" s="5" t="n">
        <f aca="false">IF($I1403=const_zero,MIN(class_seed_invested_usd,MAX(const_zero,$A1403-SUM($J1403:$O1403))),const_zero)</f>
        <v>5000000</v>
      </c>
      <c r="Q1403" s="5" t="n">
        <f aca="false">MAX(const_zero,$A1403-SUM($J1403:$P1403))</f>
        <v>1650000000</v>
      </c>
      <c r="R1403" s="9" t="n">
        <f aca="false">common_rsa_total+Sensitivity!$AE$1320+Sensitivity!$AJ$1320+IF($C1403=const_one,Sensitivity!$D$1320,const_zero)+IF($D1403=const_one,Sensitivity!$Y$1320,const_zero)+IF($E1403=const_one,Sensitivity!$V$1320,const_zero)+IF($F1403=const_one,Sensitivity!$S$1320,const_zero)+IF($G1403=const_one,Sensitivity!$P$1320,const_zero)+IF($H1403=const_one,Sensitivity!$M$1320,const_zero)+IF($I1403=const_one,Sensitivity!$J$1320,const_zero)</f>
        <v>16451772.5127037</v>
      </c>
      <c r="S1403" s="23" t="b">
        <f aca="false">IF($R1403&gt;const_zero,--($Q1403&gt;option_strike_usd*$R1403),const_zero)</f>
        <v>1</v>
      </c>
      <c r="T1403" s="7" t="n">
        <f aca="false">IF($R1403&gt;const_zero,IF($S1403=const_one,($Q1403+option_strike_usd*pre_f_options_issued)/($R1403+pre_f_options_issued),$Q1403/$R1403),const_zero)</f>
        <v>87.1950103291025</v>
      </c>
      <c r="U1403" s="5" t="n">
        <f aca="false">IF($C1403=const_one,Sensitivity!$D$1320*$T1403,const_zero)</f>
        <v>0</v>
      </c>
      <c r="V1403" s="5" t="n">
        <f aca="false">IF($D1403=const_one,Sensitivity!$Y$1320*$T1403,const_zero)</f>
        <v>0</v>
      </c>
      <c r="W1403" s="5" t="n">
        <f aca="false">IF($E1403=const_one,Sensitivity!$V$1320*$T1403,const_zero)</f>
        <v>151797608.225635</v>
      </c>
      <c r="X1403" s="5" t="n">
        <f aca="false">IF($F1403=const_one,Sensitivity!$S$1320*$T1403,const_zero)</f>
        <v>209268024.789846</v>
      </c>
      <c r="Y1403" s="5" t="n">
        <f aca="false">IF($G1403=const_one,Sensitivity!$P$1320*$T1403,const_zero)</f>
        <v>261585030.987307</v>
      </c>
      <c r="Z1403" s="5" t="n">
        <f aca="false">IF($H1403=const_one,Sensitivity!$M$1320*$T1403,const_zero)</f>
        <v>0</v>
      </c>
      <c r="AA1403" s="5" t="n">
        <f aca="false">IF($I1403=const_one,Sensitivity!$J$1320*$T1403,const_zero)</f>
        <v>0</v>
      </c>
      <c r="AB1403" s="5" t="n">
        <f aca="false">(Sensitivity!$AE$1320+Sensitivity!$AJ$1320)*$T1403</f>
        <v>27106717.2125332</v>
      </c>
      <c r="AC1403" s="5" t="n">
        <f aca="false">common_rsa_total*$T1403</f>
        <v>784755092.961922</v>
      </c>
      <c r="AD1403" s="5" t="n">
        <f aca="false">IF($S1403=const_one,pre_f_options_issued*($T1403-option_strike_usd),const_zero)</f>
        <v>215487525.822756</v>
      </c>
      <c r="AE1403" s="5" t="n">
        <f aca="false">J1403+U1403</f>
        <v>30000000</v>
      </c>
      <c r="AF1403" s="5" t="n">
        <f aca="false">K1403+V1403</f>
        <v>300000000</v>
      </c>
      <c r="AG1403" s="5" t="n">
        <f aca="false">L1403+W1403</f>
        <v>151797608.225635</v>
      </c>
      <c r="AH1403" s="5" t="n">
        <f aca="false">M1403+X1403</f>
        <v>209268024.789846</v>
      </c>
      <c r="AI1403" s="5" t="n">
        <f aca="false">N1403+Y1403</f>
        <v>261585030.987307</v>
      </c>
      <c r="AJ1403" s="5" t="n">
        <f aca="false">O1403+Z1403</f>
        <v>15000000</v>
      </c>
      <c r="AK1403" s="5" t="n">
        <f aca="false">P1403+AA1403</f>
        <v>5000000</v>
      </c>
      <c r="AL1403" s="5" t="n">
        <f aca="false">INDEX($AE$1375:$AE$1502,$B1403-$C1403*1+const_one)</f>
        <v>30000000</v>
      </c>
      <c r="AM1403" s="5" t="n">
        <f aca="false">INDEX($AF$1375:$AF$1502,$B1403-$D1403*2+const_one)</f>
        <v>300000000</v>
      </c>
      <c r="AN1403" s="5" t="n">
        <f aca="false">INDEX($AG$1375:$AG$1502,$B1403-$E1403*4+const_one)</f>
        <v>100000000</v>
      </c>
      <c r="AO1403" s="5" t="n">
        <f aca="false">INDEX($AH$1375:$AH$1502,$B1403-$F1403*8+const_one)</f>
        <v>60000000</v>
      </c>
      <c r="AP1403" s="5" t="n">
        <f aca="false">INDEX($AI$1375:$AI$1502,$B1403-$G1403*16+const_one)</f>
        <v>30000000</v>
      </c>
      <c r="AQ1403" s="5" t="n">
        <f aca="false">INDEX($AJ$1375:$AJ$1502,$B1403-$H1403*32+const_one)</f>
        <v>15000000</v>
      </c>
      <c r="AR1403" s="5" t="n">
        <f aca="false">INDEX($AK$1375:$AK$1502,$B1403-$I1403*64+const_one)</f>
        <v>5000000</v>
      </c>
      <c r="AS1403" s="5" t="n">
        <f aca="false">INDEX($AE$1375:$AE$1502,$B1403+(const_one-$C1403)*1+const_one)</f>
        <v>80607834.8966244</v>
      </c>
      <c r="AT1403" s="5" t="n">
        <f aca="false">INDEX($AF$1375:$AF$1502,$B1403+(const_one-$D1403)*2+const_one)</f>
        <v>478893438.220026</v>
      </c>
      <c r="AU1403" s="5" t="n">
        <f aca="false">INDEX($AG$1375:$AG$1502,$B1403+(const_one-$E1403)*4+const_one)</f>
        <v>151797608.225635</v>
      </c>
      <c r="AV1403" s="5" t="n">
        <f aca="false">INDEX($AH$1375:$AH$1502,$B1403+(const_one-$F1403)*8+const_one)</f>
        <v>209268024.789846</v>
      </c>
      <c r="AW1403" s="5" t="n">
        <f aca="false">INDEX($AI$1375:$AI$1502,$B1403+(const_one-$G1403)*16+const_one)</f>
        <v>261585030.987307</v>
      </c>
      <c r="AX1403" s="5" t="n">
        <f aca="false">INDEX($AJ$1375:$AJ$1502,$B1403+(const_one-$H1403)*32+const_one)</f>
        <v>348095323.449565</v>
      </c>
      <c r="AY1403" s="5" t="n">
        <f aca="false">INDEX($AK$1375:$AK$1502,$B1403+(const_one-$I1403)*64+const_one)</f>
        <v>346007795.272956</v>
      </c>
      <c r="AZ1403" s="5" t="n">
        <f aca="false">--($C1403=--(AS1403&gt;AL1403))</f>
        <v>0</v>
      </c>
      <c r="BA1403" s="5" t="n">
        <f aca="false">--($D1403=--(AT1403&gt;AM1403))</f>
        <v>0</v>
      </c>
      <c r="BB1403" s="5" t="n">
        <f aca="false">--($E1403=--(AU1403&gt;AN1403))</f>
        <v>1</v>
      </c>
      <c r="BC1403" s="5" t="n">
        <f aca="false">--($F1403=--(AV1403&gt;AO1403))</f>
        <v>1</v>
      </c>
      <c r="BD1403" s="5" t="n">
        <f aca="false">--($G1403=--(AW1403&gt;AP1403))</f>
        <v>1</v>
      </c>
      <c r="BE1403" s="5" t="n">
        <f aca="false">--($H1403=--(AX1403&gt;AQ1403))</f>
        <v>0</v>
      </c>
      <c r="BF1403" s="5" t="n">
        <f aca="false">--($I1403=--(AY1403&gt;AR1403))</f>
        <v>0</v>
      </c>
      <c r="BG1403" s="5" t="n">
        <f aca="false">SUM(AZ1403:BF1403)</f>
        <v>3</v>
      </c>
      <c r="BH1403" s="5" t="n">
        <f aca="false">SUM(AE1403:AK1403)+AB1403+AC1403+AD1403</f>
        <v>2000000000</v>
      </c>
    </row>
    <row r="1404" customFormat="false" ht="15" hidden="true" customHeight="false" outlineLevel="0" collapsed="false">
      <c r="A1404" s="5" t="n">
        <f aca="false">sensitivity_exit_usd</f>
        <v>2000000000</v>
      </c>
      <c r="B1404" s="2" t="n">
        <f aca="false">ROW()-ROW($B$1375)</f>
        <v>29</v>
      </c>
      <c r="C1404" s="2" t="n">
        <f aca="false">MOD(QUOTIENT($B1404,1),2)</f>
        <v>1</v>
      </c>
      <c r="D1404" s="2" t="n">
        <f aca="false">MOD(QUOTIENT($B1404,2),2)</f>
        <v>0</v>
      </c>
      <c r="E1404" s="2" t="n">
        <f aca="false">MOD(QUOTIENT($B1404,4),2)</f>
        <v>1</v>
      </c>
      <c r="F1404" s="2" t="n">
        <f aca="false">MOD(QUOTIENT($B1404,8),2)</f>
        <v>1</v>
      </c>
      <c r="G1404" s="2" t="n">
        <f aca="false">MOD(QUOTIENT($B1404,16),2)</f>
        <v>1</v>
      </c>
      <c r="H1404" s="2" t="n">
        <f aca="false">MOD(QUOTIENT($B1404,32),2)</f>
        <v>0</v>
      </c>
      <c r="I1404" s="2" t="n">
        <f aca="false">MOD(QUOTIENT($B1404,64),2)</f>
        <v>0</v>
      </c>
      <c r="J1404" s="5" t="n">
        <f aca="false">IF($C1404=const_zero,MIN(class_series_f_invested_usd,MAX(const_zero,$A1404)),const_zero)</f>
        <v>0</v>
      </c>
      <c r="K1404" s="5" t="n">
        <f aca="false">IF($D1404=const_zero,MIN(class_series_e_invested_usd,MAX(const_zero,$A1404-SUM($J1404:$J1404))),const_zero)</f>
        <v>300000000</v>
      </c>
      <c r="L1404" s="5" t="n">
        <f aca="false">IF($E1404=const_zero,MIN(class_series_d_invested_usd,MAX(const_zero,$A1404-SUM($J1404:$K1404))),const_zero)</f>
        <v>0</v>
      </c>
      <c r="M1404" s="5" t="n">
        <f aca="false">IF($F1404=const_zero,MIN(class_series_c_invested_usd,MAX(const_zero,$A1404-SUM($J1404:$L1404))),const_zero)</f>
        <v>0</v>
      </c>
      <c r="N1404" s="5" t="n">
        <f aca="false">IF($G1404=const_zero,MIN(class_series_b_invested_usd,MAX(const_zero,$A1404-SUM($J1404:$M1404))),const_zero)</f>
        <v>0</v>
      </c>
      <c r="O1404" s="5" t="n">
        <f aca="false">IF($H1404=const_zero,MIN(class_series_a_invested_usd,MAX(const_zero,$A1404-SUM($J1404:$N1404))),const_zero)</f>
        <v>15000000</v>
      </c>
      <c r="P1404" s="5" t="n">
        <f aca="false">IF($I1404=const_zero,MIN(class_seed_invested_usd,MAX(const_zero,$A1404-SUM($J1404:$O1404))),const_zero)</f>
        <v>5000000</v>
      </c>
      <c r="Q1404" s="5" t="n">
        <f aca="false">MAX(const_zero,$A1404-SUM($J1404:$P1404))</f>
        <v>1680000000</v>
      </c>
      <c r="R1404" s="9" t="n">
        <f aca="false">common_rsa_total+Sensitivity!$AE$1320+Sensitivity!$AJ$1320+IF($C1404=const_one,Sensitivity!$D$1320,const_zero)+IF($D1404=const_one,Sensitivity!$Y$1320,const_zero)+IF($E1404=const_one,Sensitivity!$V$1320,const_zero)+IF($F1404=const_one,Sensitivity!$S$1320,const_zero)+IF($G1404=const_one,Sensitivity!$P$1320,const_zero)+IF($H1404=const_one,Sensitivity!$M$1320,const_zero)+IF($I1404=const_one,Sensitivity!$J$1320,const_zero)</f>
        <v>17405433.0542694</v>
      </c>
      <c r="S1404" s="23" t="b">
        <f aca="false">IF($R1404&gt;const_zero,--($Q1404&gt;option_strike_usd*$R1404),const_zero)</f>
        <v>1</v>
      </c>
      <c r="T1404" s="7" t="n">
        <f aca="false">IF($R1404&gt;const_zero,IF($S1404=const_one,($Q1404+option_strike_usd*pre_f_options_issued)/($R1404+pre_f_options_issued),$Q1404/$R1404),const_zero)</f>
        <v>84.5246619560043</v>
      </c>
      <c r="U1404" s="5" t="n">
        <f aca="false">IF($C1404=const_one,Sensitivity!$D$1320*$T1404,const_zero)</f>
        <v>80607834.8966244</v>
      </c>
      <c r="V1404" s="5" t="n">
        <f aca="false">IF($D1404=const_one,Sensitivity!$Y$1320*$T1404,const_zero)</f>
        <v>0</v>
      </c>
      <c r="W1404" s="5" t="n">
        <f aca="false">IF($E1404=const_one,Sensitivity!$V$1320*$T1404,const_zero)</f>
        <v>147148804.416385</v>
      </c>
      <c r="X1404" s="5" t="n">
        <f aca="false">IF($F1404=const_one,Sensitivity!$S$1320*$T1404,const_zero)</f>
        <v>202859188.69441</v>
      </c>
      <c r="Y1404" s="5" t="n">
        <f aca="false">IF($G1404=const_one,Sensitivity!$P$1320*$T1404,const_zero)</f>
        <v>253573985.868013</v>
      </c>
      <c r="Z1404" s="5" t="n">
        <f aca="false">IF($H1404=const_one,Sensitivity!$M$1320*$T1404,const_zero)</f>
        <v>0</v>
      </c>
      <c r="AA1404" s="5" t="n">
        <f aca="false">IF($I1404=const_one,Sensitivity!$J$1320*$T1404,const_zero)</f>
        <v>0</v>
      </c>
      <c r="AB1404" s="5" t="n">
        <f aca="false">(Sensitivity!$AE$1320+Sensitivity!$AJ$1320)*$T1404</f>
        <v>26276573.6305173</v>
      </c>
      <c r="AC1404" s="5" t="n">
        <f aca="false">common_rsa_total*$T1404</f>
        <v>760721957.604039</v>
      </c>
      <c r="AD1404" s="5" t="n">
        <f aca="false">IF($S1404=const_one,pre_f_options_issued*($T1404-option_strike_usd),const_zero)</f>
        <v>208811654.890011</v>
      </c>
      <c r="AE1404" s="5" t="n">
        <f aca="false">J1404+U1404</f>
        <v>80607834.8966244</v>
      </c>
      <c r="AF1404" s="5" t="n">
        <f aca="false">K1404+V1404</f>
        <v>300000000</v>
      </c>
      <c r="AG1404" s="5" t="n">
        <f aca="false">L1404+W1404</f>
        <v>147148804.416385</v>
      </c>
      <c r="AH1404" s="5" t="n">
        <f aca="false">M1404+X1404</f>
        <v>202859188.69441</v>
      </c>
      <c r="AI1404" s="5" t="n">
        <f aca="false">N1404+Y1404</f>
        <v>253573985.868013</v>
      </c>
      <c r="AJ1404" s="5" t="n">
        <f aca="false">O1404+Z1404</f>
        <v>15000000</v>
      </c>
      <c r="AK1404" s="5" t="n">
        <f aca="false">P1404+AA1404</f>
        <v>5000000</v>
      </c>
      <c r="AL1404" s="5" t="n">
        <f aca="false">INDEX($AE$1375:$AE$1502,$B1404-$C1404*1+const_one)</f>
        <v>30000000</v>
      </c>
      <c r="AM1404" s="5" t="n">
        <f aca="false">INDEX($AF$1375:$AF$1502,$B1404-$D1404*2+const_one)</f>
        <v>300000000</v>
      </c>
      <c r="AN1404" s="5" t="n">
        <f aca="false">INDEX($AG$1375:$AG$1502,$B1404-$E1404*4+const_one)</f>
        <v>100000000</v>
      </c>
      <c r="AO1404" s="5" t="n">
        <f aca="false">INDEX($AH$1375:$AH$1502,$B1404-$F1404*8+const_one)</f>
        <v>60000000</v>
      </c>
      <c r="AP1404" s="5" t="n">
        <f aca="false">INDEX($AI$1375:$AI$1502,$B1404-$G1404*16+const_one)</f>
        <v>30000000</v>
      </c>
      <c r="AQ1404" s="5" t="n">
        <f aca="false">INDEX($AJ$1375:$AJ$1502,$B1404-$H1404*32+const_one)</f>
        <v>15000000</v>
      </c>
      <c r="AR1404" s="5" t="n">
        <f aca="false">INDEX($AK$1375:$AK$1502,$B1404-$I1404*64+const_one)</f>
        <v>5000000</v>
      </c>
      <c r="AS1404" s="5" t="n">
        <f aca="false">INDEX($AE$1375:$AE$1502,$B1404+(const_one-$C1404)*1+const_one)</f>
        <v>80607834.8966244</v>
      </c>
      <c r="AT1404" s="5" t="n">
        <f aca="false">INDEX($AF$1375:$AF$1502,$B1404+(const_one-$D1404)*2+const_one)</f>
        <v>468460312.269038</v>
      </c>
      <c r="AU1404" s="5" t="n">
        <f aca="false">INDEX($AG$1375:$AG$1502,$B1404+(const_one-$E1404)*4+const_one)</f>
        <v>147148804.416385</v>
      </c>
      <c r="AV1404" s="5" t="n">
        <f aca="false">INDEX($AH$1375:$AH$1502,$B1404+(const_one-$F1404)*8+const_one)</f>
        <v>202859188.69441</v>
      </c>
      <c r="AW1404" s="5" t="n">
        <f aca="false">INDEX($AI$1375:$AI$1502,$B1404+(const_one-$G1404)*16+const_one)</f>
        <v>253573985.868013</v>
      </c>
      <c r="AX1404" s="5" t="n">
        <f aca="false">INDEX($AJ$1375:$AJ$1502,$B1404+(const_one-$H1404)*32+const_one)</f>
        <v>340789095.355442</v>
      </c>
      <c r="AY1404" s="5" t="n">
        <f aca="false">INDEX($AK$1375:$AK$1502,$B1404+(const_one-$I1404)*64+const_one)</f>
        <v>338781501.273819</v>
      </c>
      <c r="AZ1404" s="5" t="n">
        <f aca="false">--($C1404=--(AS1404&gt;AL1404))</f>
        <v>1</v>
      </c>
      <c r="BA1404" s="5" t="n">
        <f aca="false">--($D1404=--(AT1404&gt;AM1404))</f>
        <v>0</v>
      </c>
      <c r="BB1404" s="5" t="n">
        <f aca="false">--($E1404=--(AU1404&gt;AN1404))</f>
        <v>1</v>
      </c>
      <c r="BC1404" s="5" t="n">
        <f aca="false">--($F1404=--(AV1404&gt;AO1404))</f>
        <v>1</v>
      </c>
      <c r="BD1404" s="5" t="n">
        <f aca="false">--($G1404=--(AW1404&gt;AP1404))</f>
        <v>1</v>
      </c>
      <c r="BE1404" s="5" t="n">
        <f aca="false">--($H1404=--(AX1404&gt;AQ1404))</f>
        <v>0</v>
      </c>
      <c r="BF1404" s="5" t="n">
        <f aca="false">--($I1404=--(AY1404&gt;AR1404))</f>
        <v>0</v>
      </c>
      <c r="BG1404" s="5" t="n">
        <f aca="false">SUM(AZ1404:BF1404)</f>
        <v>4</v>
      </c>
      <c r="BH1404" s="5" t="n">
        <f aca="false">SUM(AE1404:AK1404)+AB1404+AC1404+AD1404</f>
        <v>2000000000</v>
      </c>
    </row>
    <row r="1405" customFormat="false" ht="15" hidden="true" customHeight="false" outlineLevel="0" collapsed="false">
      <c r="A1405" s="5" t="n">
        <f aca="false">sensitivity_exit_usd</f>
        <v>2000000000</v>
      </c>
      <c r="B1405" s="2" t="n">
        <f aca="false">ROW()-ROW($B$1375)</f>
        <v>30</v>
      </c>
      <c r="C1405" s="2" t="n">
        <f aca="false">MOD(QUOTIENT($B1405,1),2)</f>
        <v>0</v>
      </c>
      <c r="D1405" s="2" t="n">
        <f aca="false">MOD(QUOTIENT($B1405,2),2)</f>
        <v>1</v>
      </c>
      <c r="E1405" s="2" t="n">
        <f aca="false">MOD(QUOTIENT($B1405,4),2)</f>
        <v>1</v>
      </c>
      <c r="F1405" s="2" t="n">
        <f aca="false">MOD(QUOTIENT($B1405,8),2)</f>
        <v>1</v>
      </c>
      <c r="G1405" s="2" t="n">
        <f aca="false">MOD(QUOTIENT($B1405,16),2)</f>
        <v>1</v>
      </c>
      <c r="H1405" s="2" t="n">
        <f aca="false">MOD(QUOTIENT($B1405,32),2)</f>
        <v>0</v>
      </c>
      <c r="I1405" s="2" t="n">
        <f aca="false">MOD(QUOTIENT($B1405,64),2)</f>
        <v>0</v>
      </c>
      <c r="J1405" s="5" t="n">
        <f aca="false">IF($C1405=const_zero,MIN(class_series_f_invested_usd,MAX(const_zero,$A1405)),const_zero)</f>
        <v>30000000</v>
      </c>
      <c r="K1405" s="5" t="n">
        <f aca="false">IF($D1405=const_zero,MIN(class_series_e_invested_usd,MAX(const_zero,$A1405-SUM($J1405:$J1405))),const_zero)</f>
        <v>0</v>
      </c>
      <c r="L1405" s="5" t="n">
        <f aca="false">IF($E1405=const_zero,MIN(class_series_d_invested_usd,MAX(const_zero,$A1405-SUM($J1405:$K1405))),const_zero)</f>
        <v>0</v>
      </c>
      <c r="M1405" s="5" t="n">
        <f aca="false">IF($F1405=const_zero,MIN(class_series_c_invested_usd,MAX(const_zero,$A1405-SUM($J1405:$L1405))),const_zero)</f>
        <v>0</v>
      </c>
      <c r="N1405" s="5" t="n">
        <f aca="false">IF($G1405=const_zero,MIN(class_series_b_invested_usd,MAX(const_zero,$A1405-SUM($J1405:$M1405))),const_zero)</f>
        <v>0</v>
      </c>
      <c r="O1405" s="5" t="n">
        <f aca="false">IF($H1405=const_zero,MIN(class_series_a_invested_usd,MAX(const_zero,$A1405-SUM($J1405:$N1405))),const_zero)</f>
        <v>15000000</v>
      </c>
      <c r="P1405" s="5" t="n">
        <f aca="false">IF($I1405=const_zero,MIN(class_seed_invested_usd,MAX(const_zero,$A1405-SUM($J1405:$O1405))),const_zero)</f>
        <v>5000000</v>
      </c>
      <c r="Q1405" s="5" t="n">
        <f aca="false">MAX(const_zero,$A1405-SUM($J1405:$P1405))</f>
        <v>1950000000</v>
      </c>
      <c r="R1405" s="9" t="n">
        <f aca="false">common_rsa_total+Sensitivity!$AE$1320+Sensitivity!$AJ$1320+IF($C1405=const_one,Sensitivity!$D$1320,const_zero)+IF($D1405=const_one,Sensitivity!$Y$1320,const_zero)+IF($E1405=const_one,Sensitivity!$V$1320,const_zero)+IF($F1405=const_one,Sensitivity!$S$1320,const_zero)+IF($G1405=const_one,Sensitivity!$P$1320,const_zero)+IF($H1405=const_one,Sensitivity!$M$1320,const_zero)+IF($I1405=const_one,Sensitivity!$J$1320,const_zero)</f>
        <v>22610729.5466692</v>
      </c>
      <c r="S1405" s="23" t="b">
        <f aca="false">IF($R1405&gt;const_zero,--($Q1405&gt;option_strike_usd*$R1405),const_zero)</f>
        <v>1</v>
      </c>
      <c r="T1405" s="7" t="n">
        <f aca="false">IF($R1405&gt;const_zero,IF($S1405=const_one,($Q1405+option_strike_usd*pre_f_options_issued)/($R1405+pre_f_options_issued),$Q1405/$R1405),const_zero)</f>
        <v>77.7556062786312</v>
      </c>
      <c r="U1405" s="5" t="n">
        <f aca="false">IF($C1405=const_one,Sensitivity!$D$1320*$T1405,const_zero)</f>
        <v>0</v>
      </c>
      <c r="V1405" s="5" t="n">
        <f aca="false">IF($D1405=const_one,Sensitivity!$Y$1320*$T1405,const_zero)</f>
        <v>478893438.220026</v>
      </c>
      <c r="W1405" s="5" t="n">
        <f aca="false">IF($E1405=const_one,Sensitivity!$V$1320*$T1405,const_zero)</f>
        <v>135364569.76932</v>
      </c>
      <c r="X1405" s="5" t="n">
        <f aca="false">IF($F1405=const_one,Sensitivity!$S$1320*$T1405,const_zero)</f>
        <v>186613455.068715</v>
      </c>
      <c r="Y1405" s="5" t="n">
        <f aca="false">IF($G1405=const_one,Sensitivity!$P$1320*$T1405,const_zero)</f>
        <v>233266818.835894</v>
      </c>
      <c r="Z1405" s="5" t="n">
        <f aca="false">IF($H1405=const_one,Sensitivity!$M$1320*$T1405,const_zero)</f>
        <v>0</v>
      </c>
      <c r="AA1405" s="5" t="n">
        <f aca="false">IF($I1405=const_one,Sensitivity!$J$1320*$T1405,const_zero)</f>
        <v>0</v>
      </c>
      <c r="AB1405" s="5" t="n">
        <f aca="false">(Sensitivity!$AE$1320+Sensitivity!$AJ$1320)*$T1405</f>
        <v>24172245.9017871</v>
      </c>
      <c r="AC1405" s="5" t="n">
        <f aca="false">common_rsa_total*$T1405</f>
        <v>699800456.507681</v>
      </c>
      <c r="AD1405" s="5" t="n">
        <f aca="false">IF($S1405=const_one,pre_f_options_issued*($T1405-option_strike_usd),const_zero)</f>
        <v>191889015.696578</v>
      </c>
      <c r="AE1405" s="5" t="n">
        <f aca="false">J1405+U1405</f>
        <v>30000000</v>
      </c>
      <c r="AF1405" s="5" t="n">
        <f aca="false">K1405+V1405</f>
        <v>478893438.220026</v>
      </c>
      <c r="AG1405" s="5" t="n">
        <f aca="false">L1405+W1405</f>
        <v>135364569.76932</v>
      </c>
      <c r="AH1405" s="5" t="n">
        <f aca="false">M1405+X1405</f>
        <v>186613455.068715</v>
      </c>
      <c r="AI1405" s="5" t="n">
        <f aca="false">N1405+Y1405</f>
        <v>233266818.835894</v>
      </c>
      <c r="AJ1405" s="5" t="n">
        <f aca="false">O1405+Z1405</f>
        <v>15000000</v>
      </c>
      <c r="AK1405" s="5" t="n">
        <f aca="false">P1405+AA1405</f>
        <v>5000000</v>
      </c>
      <c r="AL1405" s="5" t="n">
        <f aca="false">INDEX($AE$1375:$AE$1502,$B1405-$C1405*1+const_one)</f>
        <v>30000000</v>
      </c>
      <c r="AM1405" s="5" t="n">
        <f aca="false">INDEX($AF$1375:$AF$1502,$B1405-$D1405*2+const_one)</f>
        <v>300000000</v>
      </c>
      <c r="AN1405" s="5" t="n">
        <f aca="false">INDEX($AG$1375:$AG$1502,$B1405-$E1405*4+const_one)</f>
        <v>100000000</v>
      </c>
      <c r="AO1405" s="5" t="n">
        <f aca="false">INDEX($AH$1375:$AH$1502,$B1405-$F1405*8+const_one)</f>
        <v>60000000</v>
      </c>
      <c r="AP1405" s="5" t="n">
        <f aca="false">INDEX($AI$1375:$AI$1502,$B1405-$G1405*16+const_one)</f>
        <v>30000000</v>
      </c>
      <c r="AQ1405" s="5" t="n">
        <f aca="false">INDEX($AJ$1375:$AJ$1502,$B1405-$H1405*32+const_one)</f>
        <v>15000000</v>
      </c>
      <c r="AR1405" s="5" t="n">
        <f aca="false">INDEX($AK$1375:$AK$1502,$B1405-$I1405*64+const_one)</f>
        <v>5000000</v>
      </c>
      <c r="AS1405" s="5" t="n">
        <f aca="false">INDEX($AE$1375:$AE$1502,$B1405+(const_one-$C1405)*1+const_one)</f>
        <v>72536975.4386652</v>
      </c>
      <c r="AT1405" s="5" t="n">
        <f aca="false">INDEX($AF$1375:$AF$1502,$B1405+(const_one-$D1405)*2+const_one)</f>
        <v>478893438.220026</v>
      </c>
      <c r="AU1405" s="5" t="n">
        <f aca="false">INDEX($AG$1375:$AG$1502,$B1405+(const_one-$E1405)*4+const_one)</f>
        <v>135364569.76932</v>
      </c>
      <c r="AV1405" s="5" t="n">
        <f aca="false">INDEX($AH$1375:$AH$1502,$B1405+(const_one-$F1405)*8+const_one)</f>
        <v>186613455.068715</v>
      </c>
      <c r="AW1405" s="5" t="n">
        <f aca="false">INDEX($AI$1375:$AI$1502,$B1405+(const_one-$G1405)*16+const_one)</f>
        <v>233266818.835894</v>
      </c>
      <c r="AX1405" s="5" t="n">
        <f aca="false">INDEX($AJ$1375:$AJ$1502,$B1405+(const_one-$H1405)*32+const_one)</f>
        <v>326710782.106846</v>
      </c>
      <c r="AY1405" s="5" t="n">
        <f aca="false">INDEX($AK$1375:$AK$1502,$B1405+(const_one-$I1405)*64+const_one)</f>
        <v>325050244.459543</v>
      </c>
      <c r="AZ1405" s="5" t="n">
        <f aca="false">--($C1405=--(AS1405&gt;AL1405))</f>
        <v>0</v>
      </c>
      <c r="BA1405" s="5" t="n">
        <f aca="false">--($D1405=--(AT1405&gt;AM1405))</f>
        <v>1</v>
      </c>
      <c r="BB1405" s="5" t="n">
        <f aca="false">--($E1405=--(AU1405&gt;AN1405))</f>
        <v>1</v>
      </c>
      <c r="BC1405" s="5" t="n">
        <f aca="false">--($F1405=--(AV1405&gt;AO1405))</f>
        <v>1</v>
      </c>
      <c r="BD1405" s="5" t="n">
        <f aca="false">--($G1405=--(AW1405&gt;AP1405))</f>
        <v>1</v>
      </c>
      <c r="BE1405" s="5" t="n">
        <f aca="false">--($H1405=--(AX1405&gt;AQ1405))</f>
        <v>0</v>
      </c>
      <c r="BF1405" s="5" t="n">
        <f aca="false">--($I1405=--(AY1405&gt;AR1405))</f>
        <v>0</v>
      </c>
      <c r="BG1405" s="5" t="n">
        <f aca="false">SUM(AZ1405:BF1405)</f>
        <v>4</v>
      </c>
      <c r="BH1405" s="5" t="n">
        <f aca="false">SUM(AE1405:AK1405)+AB1405+AC1405+AD1405</f>
        <v>2000000000</v>
      </c>
    </row>
    <row r="1406" customFormat="false" ht="15" hidden="true" customHeight="false" outlineLevel="0" collapsed="false">
      <c r="A1406" s="5" t="n">
        <f aca="false">sensitivity_exit_usd</f>
        <v>2000000000</v>
      </c>
      <c r="B1406" s="2" t="n">
        <f aca="false">ROW()-ROW($B$1375)</f>
        <v>31</v>
      </c>
      <c r="C1406" s="2" t="n">
        <f aca="false">MOD(QUOTIENT($B1406,1),2)</f>
        <v>1</v>
      </c>
      <c r="D1406" s="2" t="n">
        <f aca="false">MOD(QUOTIENT($B1406,2),2)</f>
        <v>1</v>
      </c>
      <c r="E1406" s="2" t="n">
        <f aca="false">MOD(QUOTIENT($B1406,4),2)</f>
        <v>1</v>
      </c>
      <c r="F1406" s="2" t="n">
        <f aca="false">MOD(QUOTIENT($B1406,8),2)</f>
        <v>1</v>
      </c>
      <c r="G1406" s="2" t="n">
        <f aca="false">MOD(QUOTIENT($B1406,16),2)</f>
        <v>1</v>
      </c>
      <c r="H1406" s="2" t="n">
        <f aca="false">MOD(QUOTIENT($B1406,32),2)</f>
        <v>0</v>
      </c>
      <c r="I1406" s="2" t="n">
        <f aca="false">MOD(QUOTIENT($B1406,64),2)</f>
        <v>0</v>
      </c>
      <c r="J1406" s="5" t="n">
        <f aca="false">IF($C1406=const_zero,MIN(class_series_f_invested_usd,MAX(const_zero,$A1406)),const_zero)</f>
        <v>0</v>
      </c>
      <c r="K1406" s="5" t="n">
        <f aca="false">IF($D1406=const_zero,MIN(class_series_e_invested_usd,MAX(const_zero,$A1406-SUM($J1406:$J1406))),const_zero)</f>
        <v>0</v>
      </c>
      <c r="L1406" s="5" t="n">
        <f aca="false">IF($E1406=const_zero,MIN(class_series_d_invested_usd,MAX(const_zero,$A1406-SUM($J1406:$K1406))),const_zero)</f>
        <v>0</v>
      </c>
      <c r="M1406" s="5" t="n">
        <f aca="false">IF($F1406=const_zero,MIN(class_series_c_invested_usd,MAX(const_zero,$A1406-SUM($J1406:$L1406))),const_zero)</f>
        <v>0</v>
      </c>
      <c r="N1406" s="5" t="n">
        <f aca="false">IF($G1406=const_zero,MIN(class_series_b_invested_usd,MAX(const_zero,$A1406-SUM($J1406:$M1406))),const_zero)</f>
        <v>0</v>
      </c>
      <c r="O1406" s="5" t="n">
        <f aca="false">IF($H1406=const_zero,MIN(class_series_a_invested_usd,MAX(const_zero,$A1406-SUM($J1406:$N1406))),const_zero)</f>
        <v>15000000</v>
      </c>
      <c r="P1406" s="5" t="n">
        <f aca="false">IF($I1406=const_zero,MIN(class_seed_invested_usd,MAX(const_zero,$A1406-SUM($J1406:$O1406))),const_zero)</f>
        <v>5000000</v>
      </c>
      <c r="Q1406" s="5" t="n">
        <f aca="false">MAX(const_zero,$A1406-SUM($J1406:$P1406))</f>
        <v>1980000000</v>
      </c>
      <c r="R1406" s="9" t="n">
        <f aca="false">common_rsa_total+Sensitivity!$AE$1320+Sensitivity!$AJ$1320+IF($C1406=const_one,Sensitivity!$D$1320,const_zero)+IF($D1406=const_one,Sensitivity!$Y$1320,const_zero)+IF($E1406=const_one,Sensitivity!$V$1320,const_zero)+IF($F1406=const_one,Sensitivity!$S$1320,const_zero)+IF($G1406=const_one,Sensitivity!$P$1320,const_zero)+IF($H1406=const_one,Sensitivity!$M$1320,const_zero)+IF($I1406=const_one,Sensitivity!$J$1320,const_zero)</f>
        <v>23564390.0882349</v>
      </c>
      <c r="S1406" s="23" t="b">
        <f aca="false">IF($R1406&gt;const_zero,--($Q1406&gt;option_strike_usd*$R1406),const_zero)</f>
        <v>1</v>
      </c>
      <c r="T1406" s="7" t="n">
        <f aca="false">IF($R1406&gt;const_zero,IF($S1406=const_one,($Q1406+option_strike_usd*pre_f_options_issued)/($R1406+pre_f_options_issued),$Q1406/$R1406),const_zero)</f>
        <v>76.0616301892624</v>
      </c>
      <c r="U1406" s="5" t="n">
        <f aca="false">IF($C1406=const_one,Sensitivity!$D$1320*$T1406,const_zero)</f>
        <v>72536975.4386652</v>
      </c>
      <c r="V1406" s="5" t="n">
        <f aca="false">IF($D1406=const_one,Sensitivity!$Y$1320*$T1406,const_zero)</f>
        <v>468460312.269038</v>
      </c>
      <c r="W1406" s="5" t="n">
        <f aca="false">IF($E1406=const_one,Sensitivity!$V$1320*$T1406,const_zero)</f>
        <v>132415530.394394</v>
      </c>
      <c r="X1406" s="5" t="n">
        <f aca="false">IF($F1406=const_one,Sensitivity!$S$1320*$T1406,const_zero)</f>
        <v>182547912.45423</v>
      </c>
      <c r="Y1406" s="5" t="n">
        <f aca="false">IF($G1406=const_one,Sensitivity!$P$1320*$T1406,const_zero)</f>
        <v>228184890.567787</v>
      </c>
      <c r="Z1406" s="5" t="n">
        <f aca="false">IF($H1406=const_one,Sensitivity!$M$1320*$T1406,const_zero)</f>
        <v>0</v>
      </c>
      <c r="AA1406" s="5" t="n">
        <f aca="false">IF($I1406=const_one,Sensitivity!$J$1320*$T1406,const_zero)</f>
        <v>0</v>
      </c>
      <c r="AB1406" s="5" t="n">
        <f aca="false">(Sensitivity!$AE$1320+Sensitivity!$AJ$1320)*$T1406</f>
        <v>23645631.6993688</v>
      </c>
      <c r="AC1406" s="5" t="n">
        <f aca="false">common_rsa_total*$T1406</f>
        <v>684554671.703361</v>
      </c>
      <c r="AD1406" s="5" t="n">
        <f aca="false">IF($S1406=const_one,pre_f_options_issued*($T1406-option_strike_usd),const_zero)</f>
        <v>187654075.473156</v>
      </c>
      <c r="AE1406" s="5" t="n">
        <f aca="false">J1406+U1406</f>
        <v>72536975.4386652</v>
      </c>
      <c r="AF1406" s="5" t="n">
        <f aca="false">K1406+V1406</f>
        <v>468460312.269038</v>
      </c>
      <c r="AG1406" s="5" t="n">
        <f aca="false">L1406+W1406</f>
        <v>132415530.394394</v>
      </c>
      <c r="AH1406" s="5" t="n">
        <f aca="false">M1406+X1406</f>
        <v>182547912.45423</v>
      </c>
      <c r="AI1406" s="5" t="n">
        <f aca="false">N1406+Y1406</f>
        <v>228184890.567787</v>
      </c>
      <c r="AJ1406" s="5" t="n">
        <f aca="false">O1406+Z1406</f>
        <v>15000000</v>
      </c>
      <c r="AK1406" s="5" t="n">
        <f aca="false">P1406+AA1406</f>
        <v>5000000</v>
      </c>
      <c r="AL1406" s="5" t="n">
        <f aca="false">INDEX($AE$1375:$AE$1502,$B1406-$C1406*1+const_one)</f>
        <v>30000000</v>
      </c>
      <c r="AM1406" s="5" t="n">
        <f aca="false">INDEX($AF$1375:$AF$1502,$B1406-$D1406*2+const_one)</f>
        <v>300000000</v>
      </c>
      <c r="AN1406" s="5" t="n">
        <f aca="false">INDEX($AG$1375:$AG$1502,$B1406-$E1406*4+const_one)</f>
        <v>100000000</v>
      </c>
      <c r="AO1406" s="5" t="n">
        <f aca="false">INDEX($AH$1375:$AH$1502,$B1406-$F1406*8+const_one)</f>
        <v>60000000</v>
      </c>
      <c r="AP1406" s="5" t="n">
        <f aca="false">INDEX($AI$1375:$AI$1502,$B1406-$G1406*16+const_one)</f>
        <v>30000000</v>
      </c>
      <c r="AQ1406" s="5" t="n">
        <f aca="false">INDEX($AJ$1375:$AJ$1502,$B1406-$H1406*32+const_one)</f>
        <v>15000000</v>
      </c>
      <c r="AR1406" s="5" t="n">
        <f aca="false">INDEX($AK$1375:$AK$1502,$B1406-$I1406*64+const_one)</f>
        <v>5000000</v>
      </c>
      <c r="AS1406" s="5" t="n">
        <f aca="false">INDEX($AE$1375:$AE$1502,$B1406+(const_one-$C1406)*1+const_one)</f>
        <v>72536975.4386652</v>
      </c>
      <c r="AT1406" s="5" t="n">
        <f aca="false">INDEX($AF$1375:$AF$1502,$B1406+(const_one-$D1406)*2+const_one)</f>
        <v>468460312.269038</v>
      </c>
      <c r="AU1406" s="5" t="n">
        <f aca="false">INDEX($AG$1375:$AG$1502,$B1406+(const_one-$E1406)*4+const_one)</f>
        <v>132415530.394394</v>
      </c>
      <c r="AV1406" s="5" t="n">
        <f aca="false">INDEX($AH$1375:$AH$1502,$B1406+(const_one-$F1406)*8+const_one)</f>
        <v>182547912.45423</v>
      </c>
      <c r="AW1406" s="5" t="n">
        <f aca="false">INDEX($AI$1375:$AI$1502,$B1406+(const_one-$G1406)*16+const_one)</f>
        <v>228184890.567787</v>
      </c>
      <c r="AX1406" s="5" t="n">
        <f aca="false">INDEX($AJ$1375:$AJ$1502,$B1406+(const_one-$H1406)*32+const_one)</f>
        <v>321509611.862059</v>
      </c>
      <c r="AY1406" s="5" t="n">
        <f aca="false">INDEX($AK$1375:$AK$1502,$B1406+(const_one-$I1406)*64+const_one)</f>
        <v>319900051.852737</v>
      </c>
      <c r="AZ1406" s="5" t="n">
        <f aca="false">--($C1406=--(AS1406&gt;AL1406))</f>
        <v>1</v>
      </c>
      <c r="BA1406" s="5" t="n">
        <f aca="false">--($D1406=--(AT1406&gt;AM1406))</f>
        <v>1</v>
      </c>
      <c r="BB1406" s="5" t="n">
        <f aca="false">--($E1406=--(AU1406&gt;AN1406))</f>
        <v>1</v>
      </c>
      <c r="BC1406" s="5" t="n">
        <f aca="false">--($F1406=--(AV1406&gt;AO1406))</f>
        <v>1</v>
      </c>
      <c r="BD1406" s="5" t="n">
        <f aca="false">--($G1406=--(AW1406&gt;AP1406))</f>
        <v>1</v>
      </c>
      <c r="BE1406" s="5" t="n">
        <f aca="false">--($H1406=--(AX1406&gt;AQ1406))</f>
        <v>0</v>
      </c>
      <c r="BF1406" s="5" t="n">
        <f aca="false">--($I1406=--(AY1406&gt;AR1406))</f>
        <v>0</v>
      </c>
      <c r="BG1406" s="5" t="n">
        <f aca="false">SUM(AZ1406:BF1406)</f>
        <v>5</v>
      </c>
      <c r="BH1406" s="5" t="n">
        <f aca="false">SUM(AE1406:AK1406)+AB1406+AC1406+AD1406</f>
        <v>2000000000</v>
      </c>
    </row>
    <row r="1407" customFormat="false" ht="15" hidden="true" customHeight="false" outlineLevel="0" collapsed="false">
      <c r="A1407" s="5" t="n">
        <f aca="false">sensitivity_exit_usd</f>
        <v>2000000000</v>
      </c>
      <c r="B1407" s="2" t="n">
        <f aca="false">ROW()-ROW($B$1375)</f>
        <v>32</v>
      </c>
      <c r="C1407" s="2" t="n">
        <f aca="false">MOD(QUOTIENT($B1407,1),2)</f>
        <v>0</v>
      </c>
      <c r="D1407" s="2" t="n">
        <f aca="false">MOD(QUOTIENT($B1407,2),2)</f>
        <v>0</v>
      </c>
      <c r="E1407" s="2" t="n">
        <f aca="false">MOD(QUOTIENT($B1407,4),2)</f>
        <v>0</v>
      </c>
      <c r="F1407" s="2" t="n">
        <f aca="false">MOD(QUOTIENT($B1407,8),2)</f>
        <v>0</v>
      </c>
      <c r="G1407" s="2" t="n">
        <f aca="false">MOD(QUOTIENT($B1407,16),2)</f>
        <v>0</v>
      </c>
      <c r="H1407" s="2" t="n">
        <f aca="false">MOD(QUOTIENT($B1407,32),2)</f>
        <v>1</v>
      </c>
      <c r="I1407" s="2" t="n">
        <f aca="false">MOD(QUOTIENT($B1407,64),2)</f>
        <v>0</v>
      </c>
      <c r="J1407" s="5" t="n">
        <f aca="false">IF($C1407=const_zero,MIN(class_series_f_invested_usd,MAX(const_zero,$A1407)),const_zero)</f>
        <v>30000000</v>
      </c>
      <c r="K1407" s="5" t="n">
        <f aca="false">IF($D1407=const_zero,MIN(class_series_e_invested_usd,MAX(const_zero,$A1407-SUM($J1407:$J1407))),const_zero)</f>
        <v>300000000</v>
      </c>
      <c r="L1407" s="5" t="n">
        <f aca="false">IF($E1407=const_zero,MIN(class_series_d_invested_usd,MAX(const_zero,$A1407-SUM($J1407:$K1407))),const_zero)</f>
        <v>100000000</v>
      </c>
      <c r="M1407" s="5" t="n">
        <f aca="false">IF($F1407=const_zero,MIN(class_series_c_invested_usd,MAX(const_zero,$A1407-SUM($J1407:$L1407))),const_zero)</f>
        <v>60000000</v>
      </c>
      <c r="N1407" s="5" t="n">
        <f aca="false">IF($G1407=const_zero,MIN(class_series_b_invested_usd,MAX(const_zero,$A1407-SUM($J1407:$M1407))),const_zero)</f>
        <v>30000000</v>
      </c>
      <c r="O1407" s="5" t="n">
        <f aca="false">IF($H1407=const_zero,MIN(class_series_a_invested_usd,MAX(const_zero,$A1407-SUM($J1407:$N1407))),const_zero)</f>
        <v>0</v>
      </c>
      <c r="P1407" s="5" t="n">
        <f aca="false">IF($I1407=const_zero,MIN(class_seed_invested_usd,MAX(const_zero,$A1407-SUM($J1407:$O1407))),const_zero)</f>
        <v>5000000</v>
      </c>
      <c r="Q1407" s="5" t="n">
        <f aca="false">MAX(const_zero,$A1407-SUM($J1407:$P1407))</f>
        <v>1475000000</v>
      </c>
      <c r="R1407" s="9" t="n">
        <f aca="false">common_rsa_total+Sensitivity!$AE$1320+Sensitivity!$AJ$1320+IF($C1407=const_one,Sensitivity!$D$1320,const_zero)+IF($D1407=const_one,Sensitivity!$Y$1320,const_zero)+IF($E1407=const_one,Sensitivity!$V$1320,const_zero)+IF($F1407=const_one,Sensitivity!$S$1320,const_zero)+IF($G1407=const_one,Sensitivity!$P$1320,const_zero)+IF($H1407=const_one,Sensitivity!$M$1320,const_zero)+IF($I1407=const_one,Sensitivity!$J$1320,const_zero)</f>
        <v>14310874.6373241</v>
      </c>
      <c r="S1407" s="23" t="b">
        <f aca="false">IF($R1407&gt;const_zero,--($Q1407&gt;option_strike_usd*$R1407),const_zero)</f>
        <v>1</v>
      </c>
      <c r="T1407" s="7" t="n">
        <f aca="false">IF($R1407&gt;const_zero,IF($S1407=const_one,($Q1407+option_strike_usd*pre_f_options_issued)/($R1407+pre_f_options_issued),$Q1407/$R1407),const_zero)</f>
        <v>87.8895376876822</v>
      </c>
      <c r="U1407" s="5" t="n">
        <f aca="false">IF($C1407=const_one,Sensitivity!$D$1320*$T1407,const_zero)</f>
        <v>0</v>
      </c>
      <c r="V1407" s="5" t="n">
        <f aca="false">IF($D1407=const_one,Sensitivity!$Y$1320*$T1407,const_zero)</f>
        <v>0</v>
      </c>
      <c r="W1407" s="5" t="n">
        <f aca="false">IF($E1407=const_one,Sensitivity!$V$1320*$T1407,const_zero)</f>
        <v>0</v>
      </c>
      <c r="X1407" s="5" t="n">
        <f aca="false">IF($F1407=const_one,Sensitivity!$S$1320*$T1407,const_zero)</f>
        <v>0</v>
      </c>
      <c r="Y1407" s="5" t="n">
        <f aca="false">IF($G1407=const_one,Sensitivity!$P$1320*$T1407,const_zero)</f>
        <v>0</v>
      </c>
      <c r="Z1407" s="5" t="n">
        <f aca="false">IF($H1407=const_one,Sensitivity!$M$1320*$T1407,const_zero)</f>
        <v>439447688.438411</v>
      </c>
      <c r="AA1407" s="5" t="n">
        <f aca="false">IF($I1407=const_one,Sensitivity!$J$1320*$T1407,const_zero)</f>
        <v>0</v>
      </c>
      <c r="AB1407" s="5" t="n">
        <f aca="false">(Sensitivity!$AE$1320+Sensitivity!$AJ$1320)*$T1407</f>
        <v>27322628.1532434</v>
      </c>
      <c r="AC1407" s="5" t="n">
        <f aca="false">common_rsa_total*$T1407</f>
        <v>791005839.18914</v>
      </c>
      <c r="AD1407" s="5" t="n">
        <f aca="false">IF($S1407=const_one,pre_f_options_issued*($T1407-option_strike_usd),const_zero)</f>
        <v>217223844.219206</v>
      </c>
      <c r="AE1407" s="5" t="n">
        <f aca="false">J1407+U1407</f>
        <v>30000000</v>
      </c>
      <c r="AF1407" s="5" t="n">
        <f aca="false">K1407+V1407</f>
        <v>300000000</v>
      </c>
      <c r="AG1407" s="5" t="n">
        <f aca="false">L1407+W1407</f>
        <v>100000000</v>
      </c>
      <c r="AH1407" s="5" t="n">
        <f aca="false">M1407+X1407</f>
        <v>60000000</v>
      </c>
      <c r="AI1407" s="5" t="n">
        <f aca="false">N1407+Y1407</f>
        <v>30000000</v>
      </c>
      <c r="AJ1407" s="5" t="n">
        <f aca="false">O1407+Z1407</f>
        <v>439447688.438411</v>
      </c>
      <c r="AK1407" s="5" t="n">
        <f aca="false">P1407+AA1407</f>
        <v>5000000</v>
      </c>
      <c r="AL1407" s="5" t="n">
        <f aca="false">INDEX($AE$1375:$AE$1502,$B1407-$C1407*1+const_one)</f>
        <v>30000000</v>
      </c>
      <c r="AM1407" s="5" t="n">
        <f aca="false">INDEX($AF$1375:$AF$1502,$B1407-$D1407*2+const_one)</f>
        <v>300000000</v>
      </c>
      <c r="AN1407" s="5" t="n">
        <f aca="false">INDEX($AG$1375:$AG$1502,$B1407-$E1407*4+const_one)</f>
        <v>100000000</v>
      </c>
      <c r="AO1407" s="5" t="n">
        <f aca="false">INDEX($AH$1375:$AH$1502,$B1407-$F1407*8+const_one)</f>
        <v>60000000</v>
      </c>
      <c r="AP1407" s="5" t="n">
        <f aca="false">INDEX($AI$1375:$AI$1502,$B1407-$G1407*16+const_one)</f>
        <v>30000000</v>
      </c>
      <c r="AQ1407" s="5" t="n">
        <f aca="false">INDEX($AJ$1375:$AJ$1502,$B1407-$H1407*32+const_one)</f>
        <v>15000000</v>
      </c>
      <c r="AR1407" s="5" t="n">
        <f aca="false">INDEX($AK$1375:$AK$1502,$B1407-$I1407*64+const_one)</f>
        <v>5000000</v>
      </c>
      <c r="AS1407" s="5" t="n">
        <f aca="false">INDEX($AE$1375:$AE$1502,$B1407+(const_one-$C1407)*1+const_one)</f>
        <v>80927716.4830494</v>
      </c>
      <c r="AT1407" s="5" t="n">
        <f aca="false">INDEX($AF$1375:$AF$1502,$B1407+(const_one-$D1407)*2+const_one)</f>
        <v>476605413.767884</v>
      </c>
      <c r="AU1407" s="5" t="n">
        <f aca="false">INDEX($AG$1375:$AG$1502,$B1407+(const_one-$E1407)*4+const_one)</f>
        <v>148032561.122163</v>
      </c>
      <c r="AV1407" s="5" t="n">
        <f aca="false">INDEX($AH$1375:$AH$1502,$B1407+(const_one-$F1407)*8+const_one)</f>
        <v>192078709.046949</v>
      </c>
      <c r="AW1407" s="5" t="n">
        <f aca="false">INDEX($AI$1375:$AI$1502,$B1407+(const_one-$G1407)*16+const_one)</f>
        <v>228283711.991166</v>
      </c>
      <c r="AX1407" s="5" t="n">
        <f aca="false">INDEX($AJ$1375:$AJ$1502,$B1407+(const_one-$H1407)*32+const_one)</f>
        <v>439447688.438411</v>
      </c>
      <c r="AY1407" s="5" t="n">
        <f aca="false">INDEX($AK$1375:$AK$1502,$B1407+(const_one-$I1407)*64+const_one)</f>
        <v>339853404.471697</v>
      </c>
      <c r="AZ1407" s="5" t="n">
        <f aca="false">--($C1407=--(AS1407&gt;AL1407))</f>
        <v>0</v>
      </c>
      <c r="BA1407" s="5" t="n">
        <f aca="false">--($D1407=--(AT1407&gt;AM1407))</f>
        <v>0</v>
      </c>
      <c r="BB1407" s="5" t="n">
        <f aca="false">--($E1407=--(AU1407&gt;AN1407))</f>
        <v>0</v>
      </c>
      <c r="BC1407" s="5" t="n">
        <f aca="false">--($F1407=--(AV1407&gt;AO1407))</f>
        <v>0</v>
      </c>
      <c r="BD1407" s="5" t="n">
        <f aca="false">--($G1407=--(AW1407&gt;AP1407))</f>
        <v>0</v>
      </c>
      <c r="BE1407" s="5" t="n">
        <f aca="false">--($H1407=--(AX1407&gt;AQ1407))</f>
        <v>1</v>
      </c>
      <c r="BF1407" s="5" t="n">
        <f aca="false">--($I1407=--(AY1407&gt;AR1407))</f>
        <v>0</v>
      </c>
      <c r="BG1407" s="5" t="n">
        <f aca="false">SUM(AZ1407:BF1407)</f>
        <v>1</v>
      </c>
      <c r="BH1407" s="5" t="n">
        <f aca="false">SUM(AE1407:AK1407)+AB1407+AC1407+AD1407</f>
        <v>2000000000</v>
      </c>
    </row>
    <row r="1408" customFormat="false" ht="15" hidden="true" customHeight="false" outlineLevel="0" collapsed="false">
      <c r="A1408" s="5" t="n">
        <f aca="false">sensitivity_exit_usd</f>
        <v>2000000000</v>
      </c>
      <c r="B1408" s="2" t="n">
        <f aca="false">ROW()-ROW($B$1375)</f>
        <v>33</v>
      </c>
      <c r="C1408" s="2" t="n">
        <f aca="false">MOD(QUOTIENT($B1408,1),2)</f>
        <v>1</v>
      </c>
      <c r="D1408" s="2" t="n">
        <f aca="false">MOD(QUOTIENT($B1408,2),2)</f>
        <v>0</v>
      </c>
      <c r="E1408" s="2" t="n">
        <f aca="false">MOD(QUOTIENT($B1408,4),2)</f>
        <v>0</v>
      </c>
      <c r="F1408" s="2" t="n">
        <f aca="false">MOD(QUOTIENT($B1408,8),2)</f>
        <v>0</v>
      </c>
      <c r="G1408" s="2" t="n">
        <f aca="false">MOD(QUOTIENT($B1408,16),2)</f>
        <v>0</v>
      </c>
      <c r="H1408" s="2" t="n">
        <f aca="false">MOD(QUOTIENT($B1408,32),2)</f>
        <v>1</v>
      </c>
      <c r="I1408" s="2" t="n">
        <f aca="false">MOD(QUOTIENT($B1408,64),2)</f>
        <v>0</v>
      </c>
      <c r="J1408" s="5" t="n">
        <f aca="false">IF($C1408=const_zero,MIN(class_series_f_invested_usd,MAX(const_zero,$A1408)),const_zero)</f>
        <v>0</v>
      </c>
      <c r="K1408" s="5" t="n">
        <f aca="false">IF($D1408=const_zero,MIN(class_series_e_invested_usd,MAX(const_zero,$A1408-SUM($J1408:$J1408))),const_zero)</f>
        <v>300000000</v>
      </c>
      <c r="L1408" s="5" t="n">
        <f aca="false">IF($E1408=const_zero,MIN(class_series_d_invested_usd,MAX(const_zero,$A1408-SUM($J1408:$K1408))),const_zero)</f>
        <v>100000000</v>
      </c>
      <c r="M1408" s="5" t="n">
        <f aca="false">IF($F1408=const_zero,MIN(class_series_c_invested_usd,MAX(const_zero,$A1408-SUM($J1408:$L1408))),const_zero)</f>
        <v>60000000</v>
      </c>
      <c r="N1408" s="5" t="n">
        <f aca="false">IF($G1408=const_zero,MIN(class_series_b_invested_usd,MAX(const_zero,$A1408-SUM($J1408:$M1408))),const_zero)</f>
        <v>30000000</v>
      </c>
      <c r="O1408" s="5" t="n">
        <f aca="false">IF($H1408=const_zero,MIN(class_series_a_invested_usd,MAX(const_zero,$A1408-SUM($J1408:$N1408))),const_zero)</f>
        <v>0</v>
      </c>
      <c r="P1408" s="5" t="n">
        <f aca="false">IF($I1408=const_zero,MIN(class_seed_invested_usd,MAX(const_zero,$A1408-SUM($J1408:$O1408))),const_zero)</f>
        <v>5000000</v>
      </c>
      <c r="Q1408" s="5" t="n">
        <f aca="false">MAX(const_zero,$A1408-SUM($J1408:$P1408))</f>
        <v>1505000000</v>
      </c>
      <c r="R1408" s="9" t="n">
        <f aca="false">common_rsa_total+Sensitivity!$AE$1320+Sensitivity!$AJ$1320+IF($C1408=const_one,Sensitivity!$D$1320,const_zero)+IF($D1408=const_one,Sensitivity!$Y$1320,const_zero)+IF($E1408=const_one,Sensitivity!$V$1320,const_zero)+IF($F1408=const_one,Sensitivity!$S$1320,const_zero)+IF($G1408=const_one,Sensitivity!$P$1320,const_zero)+IF($H1408=const_one,Sensitivity!$M$1320,const_zero)+IF($I1408=const_one,Sensitivity!$J$1320,const_zero)</f>
        <v>15264535.1788899</v>
      </c>
      <c r="S1408" s="23" t="b">
        <f aca="false">IF($R1408&gt;const_zero,--($Q1408&gt;option_strike_usd*$R1408),const_zero)</f>
        <v>1</v>
      </c>
      <c r="T1408" s="7" t="n">
        <f aca="false">IF($R1408&gt;const_zero,IF($S1408=const_one,($Q1408+option_strike_usd*pre_f_options_issued)/($R1408+pre_f_options_issued),$Q1408/$R1408),const_zero)</f>
        <v>84.8600869552392</v>
      </c>
      <c r="U1408" s="5" t="n">
        <f aca="false">IF($C1408=const_one,Sensitivity!$D$1320*$T1408,const_zero)</f>
        <v>80927716.4830494</v>
      </c>
      <c r="V1408" s="5" t="n">
        <f aca="false">IF($D1408=const_one,Sensitivity!$Y$1320*$T1408,const_zero)</f>
        <v>0</v>
      </c>
      <c r="W1408" s="5" t="n">
        <f aca="false">IF($E1408=const_one,Sensitivity!$V$1320*$T1408,const_zero)</f>
        <v>0</v>
      </c>
      <c r="X1408" s="5" t="n">
        <f aca="false">IF($F1408=const_one,Sensitivity!$S$1320*$T1408,const_zero)</f>
        <v>0</v>
      </c>
      <c r="Y1408" s="5" t="n">
        <f aca="false">IF($G1408=const_one,Sensitivity!$P$1320*$T1408,const_zero)</f>
        <v>0</v>
      </c>
      <c r="Z1408" s="5" t="n">
        <f aca="false">IF($H1408=const_one,Sensitivity!$M$1320*$T1408,const_zero)</f>
        <v>424300434.776196</v>
      </c>
      <c r="AA1408" s="5" t="n">
        <f aca="false">IF($I1408=const_one,Sensitivity!$J$1320*$T1408,const_zero)</f>
        <v>0</v>
      </c>
      <c r="AB1408" s="5" t="n">
        <f aca="false">(Sensitivity!$AE$1320+Sensitivity!$AJ$1320)*$T1408</f>
        <v>26380848.7555038</v>
      </c>
      <c r="AC1408" s="5" t="n">
        <f aca="false">common_rsa_total*$T1408</f>
        <v>763740782.597153</v>
      </c>
      <c r="AD1408" s="5" t="n">
        <f aca="false">IF($S1408=const_one,pre_f_options_issued*($T1408-option_strike_usd),const_zero)</f>
        <v>209650217.388098</v>
      </c>
      <c r="AE1408" s="5" t="n">
        <f aca="false">J1408+U1408</f>
        <v>80927716.4830494</v>
      </c>
      <c r="AF1408" s="5" t="n">
        <f aca="false">K1408+V1408</f>
        <v>300000000</v>
      </c>
      <c r="AG1408" s="5" t="n">
        <f aca="false">L1408+W1408</f>
        <v>100000000</v>
      </c>
      <c r="AH1408" s="5" t="n">
        <f aca="false">M1408+X1408</f>
        <v>60000000</v>
      </c>
      <c r="AI1408" s="5" t="n">
        <f aca="false">N1408+Y1408</f>
        <v>30000000</v>
      </c>
      <c r="AJ1408" s="5" t="n">
        <f aca="false">O1408+Z1408</f>
        <v>424300434.776196</v>
      </c>
      <c r="AK1408" s="5" t="n">
        <f aca="false">P1408+AA1408</f>
        <v>5000000</v>
      </c>
      <c r="AL1408" s="5" t="n">
        <f aca="false">INDEX($AE$1375:$AE$1502,$B1408-$C1408*1+const_one)</f>
        <v>30000000</v>
      </c>
      <c r="AM1408" s="5" t="n">
        <f aca="false">INDEX($AF$1375:$AF$1502,$B1408-$D1408*2+const_one)</f>
        <v>300000000</v>
      </c>
      <c r="AN1408" s="5" t="n">
        <f aca="false">INDEX($AG$1375:$AG$1502,$B1408-$E1408*4+const_one)</f>
        <v>100000000</v>
      </c>
      <c r="AO1408" s="5" t="n">
        <f aca="false">INDEX($AH$1375:$AH$1502,$B1408-$F1408*8+const_one)</f>
        <v>60000000</v>
      </c>
      <c r="AP1408" s="5" t="n">
        <f aca="false">INDEX($AI$1375:$AI$1502,$B1408-$G1408*16+const_one)</f>
        <v>30000000</v>
      </c>
      <c r="AQ1408" s="5" t="n">
        <f aca="false">INDEX($AJ$1375:$AJ$1502,$B1408-$H1408*32+const_one)</f>
        <v>15000000</v>
      </c>
      <c r="AR1408" s="5" t="n">
        <f aca="false">INDEX($AK$1375:$AK$1502,$B1408-$I1408*64+const_one)</f>
        <v>5000000</v>
      </c>
      <c r="AS1408" s="5" t="n">
        <f aca="false">INDEX($AE$1375:$AE$1502,$B1408+(const_one-$C1408)*1+const_one)</f>
        <v>80927716.4830494</v>
      </c>
      <c r="AT1408" s="5" t="n">
        <f aca="false">INDEX($AF$1375:$AF$1502,$B1408+(const_one-$D1408)*2+const_one)</f>
        <v>465329841.47317</v>
      </c>
      <c r="AU1408" s="5" t="n">
        <f aca="false">INDEX($AG$1375:$AG$1502,$B1408+(const_one-$E1408)*4+const_one)</f>
        <v>143472504.654806</v>
      </c>
      <c r="AV1408" s="5" t="n">
        <f aca="false">INDEX($AH$1375:$AH$1502,$B1408+(const_one-$F1408)*8+const_one)</f>
        <v>186565173.29189</v>
      </c>
      <c r="AW1408" s="5" t="n">
        <f aca="false">INDEX($AI$1375:$AI$1502,$B1408+(const_one-$G1408)*16+const_one)</f>
        <v>222133554.171213</v>
      </c>
      <c r="AX1408" s="5" t="n">
        <f aca="false">INDEX($AJ$1375:$AJ$1502,$B1408+(const_one-$H1408)*32+const_one)</f>
        <v>424300434.776196</v>
      </c>
      <c r="AY1408" s="5" t="n">
        <f aca="false">INDEX($AK$1375:$AK$1502,$B1408+(const_one-$I1408)*64+const_one)</f>
        <v>332205333.452751</v>
      </c>
      <c r="AZ1408" s="5" t="n">
        <f aca="false">--($C1408=--(AS1408&gt;AL1408))</f>
        <v>1</v>
      </c>
      <c r="BA1408" s="5" t="n">
        <f aca="false">--($D1408=--(AT1408&gt;AM1408))</f>
        <v>0</v>
      </c>
      <c r="BB1408" s="5" t="n">
        <f aca="false">--($E1408=--(AU1408&gt;AN1408))</f>
        <v>0</v>
      </c>
      <c r="BC1408" s="5" t="n">
        <f aca="false">--($F1408=--(AV1408&gt;AO1408))</f>
        <v>0</v>
      </c>
      <c r="BD1408" s="5" t="n">
        <f aca="false">--($G1408=--(AW1408&gt;AP1408))</f>
        <v>0</v>
      </c>
      <c r="BE1408" s="5" t="n">
        <f aca="false">--($H1408=--(AX1408&gt;AQ1408))</f>
        <v>1</v>
      </c>
      <c r="BF1408" s="5" t="n">
        <f aca="false">--($I1408=--(AY1408&gt;AR1408))</f>
        <v>0</v>
      </c>
      <c r="BG1408" s="5" t="n">
        <f aca="false">SUM(AZ1408:BF1408)</f>
        <v>2</v>
      </c>
      <c r="BH1408" s="5" t="n">
        <f aca="false">SUM(AE1408:AK1408)+AB1408+AC1408+AD1408</f>
        <v>2000000000</v>
      </c>
    </row>
    <row r="1409" customFormat="false" ht="15" hidden="true" customHeight="false" outlineLevel="0" collapsed="false">
      <c r="A1409" s="5" t="n">
        <f aca="false">sensitivity_exit_usd</f>
        <v>2000000000</v>
      </c>
      <c r="B1409" s="2" t="n">
        <f aca="false">ROW()-ROW($B$1375)</f>
        <v>34</v>
      </c>
      <c r="C1409" s="2" t="n">
        <f aca="false">MOD(QUOTIENT($B1409,1),2)</f>
        <v>0</v>
      </c>
      <c r="D1409" s="2" t="n">
        <f aca="false">MOD(QUOTIENT($B1409,2),2)</f>
        <v>1</v>
      </c>
      <c r="E1409" s="2" t="n">
        <f aca="false">MOD(QUOTIENT($B1409,4),2)</f>
        <v>0</v>
      </c>
      <c r="F1409" s="2" t="n">
        <f aca="false">MOD(QUOTIENT($B1409,8),2)</f>
        <v>0</v>
      </c>
      <c r="G1409" s="2" t="n">
        <f aca="false">MOD(QUOTIENT($B1409,16),2)</f>
        <v>0</v>
      </c>
      <c r="H1409" s="2" t="n">
        <f aca="false">MOD(QUOTIENT($B1409,32),2)</f>
        <v>1</v>
      </c>
      <c r="I1409" s="2" t="n">
        <f aca="false">MOD(QUOTIENT($B1409,64),2)</f>
        <v>0</v>
      </c>
      <c r="J1409" s="5" t="n">
        <f aca="false">IF($C1409=const_zero,MIN(class_series_f_invested_usd,MAX(const_zero,$A1409)),const_zero)</f>
        <v>30000000</v>
      </c>
      <c r="K1409" s="5" t="n">
        <f aca="false">IF($D1409=const_zero,MIN(class_series_e_invested_usd,MAX(const_zero,$A1409-SUM($J1409:$J1409))),const_zero)</f>
        <v>0</v>
      </c>
      <c r="L1409" s="5" t="n">
        <f aca="false">IF($E1409=const_zero,MIN(class_series_d_invested_usd,MAX(const_zero,$A1409-SUM($J1409:$K1409))),const_zero)</f>
        <v>100000000</v>
      </c>
      <c r="M1409" s="5" t="n">
        <f aca="false">IF($F1409=const_zero,MIN(class_series_c_invested_usd,MAX(const_zero,$A1409-SUM($J1409:$L1409))),const_zero)</f>
        <v>60000000</v>
      </c>
      <c r="N1409" s="5" t="n">
        <f aca="false">IF($G1409=const_zero,MIN(class_series_b_invested_usd,MAX(const_zero,$A1409-SUM($J1409:$M1409))),const_zero)</f>
        <v>30000000</v>
      </c>
      <c r="O1409" s="5" t="n">
        <f aca="false">IF($H1409=const_zero,MIN(class_series_a_invested_usd,MAX(const_zero,$A1409-SUM($J1409:$N1409))),const_zero)</f>
        <v>0</v>
      </c>
      <c r="P1409" s="5" t="n">
        <f aca="false">IF($I1409=const_zero,MIN(class_seed_invested_usd,MAX(const_zero,$A1409-SUM($J1409:$O1409))),const_zero)</f>
        <v>5000000</v>
      </c>
      <c r="Q1409" s="5" t="n">
        <f aca="false">MAX(const_zero,$A1409-SUM($J1409:$P1409))</f>
        <v>1775000000</v>
      </c>
      <c r="R1409" s="9" t="n">
        <f aca="false">common_rsa_total+Sensitivity!$AE$1320+Sensitivity!$AJ$1320+IF($C1409=const_one,Sensitivity!$D$1320,const_zero)+IF($D1409=const_one,Sensitivity!$Y$1320,const_zero)+IF($E1409=const_one,Sensitivity!$V$1320,const_zero)+IF($F1409=const_one,Sensitivity!$S$1320,const_zero)+IF($G1409=const_one,Sensitivity!$P$1320,const_zero)+IF($H1409=const_one,Sensitivity!$M$1320,const_zero)+IF($I1409=const_one,Sensitivity!$J$1320,const_zero)</f>
        <v>20469831.6712896</v>
      </c>
      <c r="S1409" s="23" t="b">
        <f aca="false">IF($R1409&gt;const_zero,--($Q1409&gt;option_strike_usd*$R1409),const_zero)</f>
        <v>1</v>
      </c>
      <c r="T1409" s="7" t="n">
        <f aca="false">IF($R1409&gt;const_zero,IF($S1409=const_one,($Q1409+option_strike_usd*pre_f_options_issued)/($R1409+pre_f_options_issued),$Q1409/$R1409),const_zero)</f>
        <v>77.3841108388151</v>
      </c>
      <c r="U1409" s="5" t="n">
        <f aca="false">IF($C1409=const_one,Sensitivity!$D$1320*$T1409,const_zero)</f>
        <v>0</v>
      </c>
      <c r="V1409" s="5" t="n">
        <f aca="false">IF($D1409=const_one,Sensitivity!$Y$1320*$T1409,const_zero)</f>
        <v>476605413.767884</v>
      </c>
      <c r="W1409" s="5" t="n">
        <f aca="false">IF($E1409=const_one,Sensitivity!$V$1320*$T1409,const_zero)</f>
        <v>0</v>
      </c>
      <c r="X1409" s="5" t="n">
        <f aca="false">IF($F1409=const_one,Sensitivity!$S$1320*$T1409,const_zero)</f>
        <v>0</v>
      </c>
      <c r="Y1409" s="5" t="n">
        <f aca="false">IF($G1409=const_one,Sensitivity!$P$1320*$T1409,const_zero)</f>
        <v>0</v>
      </c>
      <c r="Z1409" s="5" t="n">
        <f aca="false">IF($H1409=const_one,Sensitivity!$M$1320*$T1409,const_zero)</f>
        <v>386920554.194076</v>
      </c>
      <c r="AA1409" s="5" t="n">
        <f aca="false">IF($I1409=const_one,Sensitivity!$J$1320*$T1409,const_zero)</f>
        <v>0</v>
      </c>
      <c r="AB1409" s="5" t="n">
        <f aca="false">(Sensitivity!$AE$1320+Sensitivity!$AJ$1320)*$T1409</f>
        <v>24056757.3916667</v>
      </c>
      <c r="AC1409" s="5" t="n">
        <f aca="false">common_rsa_total*$T1409</f>
        <v>696456997.549336</v>
      </c>
      <c r="AD1409" s="5" t="n">
        <f aca="false">IF($S1409=const_one,pre_f_options_issued*($T1409-option_strike_usd),const_zero)</f>
        <v>190960277.097038</v>
      </c>
      <c r="AE1409" s="5" t="n">
        <f aca="false">J1409+U1409</f>
        <v>30000000</v>
      </c>
      <c r="AF1409" s="5" t="n">
        <f aca="false">K1409+V1409</f>
        <v>476605413.767884</v>
      </c>
      <c r="AG1409" s="5" t="n">
        <f aca="false">L1409+W1409</f>
        <v>100000000</v>
      </c>
      <c r="AH1409" s="5" t="n">
        <f aca="false">M1409+X1409</f>
        <v>60000000</v>
      </c>
      <c r="AI1409" s="5" t="n">
        <f aca="false">N1409+Y1409</f>
        <v>30000000</v>
      </c>
      <c r="AJ1409" s="5" t="n">
        <f aca="false">O1409+Z1409</f>
        <v>386920554.194076</v>
      </c>
      <c r="AK1409" s="5" t="n">
        <f aca="false">P1409+AA1409</f>
        <v>5000000</v>
      </c>
      <c r="AL1409" s="5" t="n">
        <f aca="false">INDEX($AE$1375:$AE$1502,$B1409-$C1409*1+const_one)</f>
        <v>30000000</v>
      </c>
      <c r="AM1409" s="5" t="n">
        <f aca="false">INDEX($AF$1375:$AF$1502,$B1409-$D1409*2+const_one)</f>
        <v>300000000</v>
      </c>
      <c r="AN1409" s="5" t="n">
        <f aca="false">INDEX($AG$1375:$AG$1502,$B1409-$E1409*4+const_one)</f>
        <v>100000000</v>
      </c>
      <c r="AO1409" s="5" t="n">
        <f aca="false">INDEX($AH$1375:$AH$1502,$B1409-$F1409*8+const_one)</f>
        <v>60000000</v>
      </c>
      <c r="AP1409" s="5" t="n">
        <f aca="false">INDEX($AI$1375:$AI$1502,$B1409-$G1409*16+const_one)</f>
        <v>30000000</v>
      </c>
      <c r="AQ1409" s="5" t="n">
        <f aca="false">INDEX($AJ$1375:$AJ$1502,$B1409-$H1409*32+const_one)</f>
        <v>15000000</v>
      </c>
      <c r="AR1409" s="5" t="n">
        <f aca="false">INDEX($AK$1375:$AK$1502,$B1409-$I1409*64+const_one)</f>
        <v>5000000</v>
      </c>
      <c r="AS1409" s="5" t="n">
        <f aca="false">INDEX($AE$1375:$AE$1502,$B1409+(const_one-$C1409)*1+const_one)</f>
        <v>72052249.4602115</v>
      </c>
      <c r="AT1409" s="5" t="n">
        <f aca="false">INDEX($AF$1375:$AF$1502,$B1409+(const_one-$D1409)*2+const_one)</f>
        <v>476605413.767884</v>
      </c>
      <c r="AU1409" s="5" t="n">
        <f aca="false">INDEX($AG$1375:$AG$1502,$B1409+(const_one-$E1409)*4+const_one)</f>
        <v>132271924.827316</v>
      </c>
      <c r="AV1409" s="5" t="n">
        <f aca="false">INDEX($AH$1375:$AH$1502,$B1409+(const_one-$F1409)*8+const_one)</f>
        <v>173828508.487531</v>
      </c>
      <c r="AW1409" s="5" t="n">
        <f aca="false">INDEX($AI$1375:$AI$1502,$B1409+(const_one-$G1409)*16+const_one)</f>
        <v>208799967.155533</v>
      </c>
      <c r="AX1409" s="5" t="n">
        <f aca="false">INDEX($AJ$1375:$AJ$1502,$B1409+(const_one-$H1409)*32+const_one)</f>
        <v>386920554.194076</v>
      </c>
      <c r="AY1409" s="5" t="n">
        <f aca="false">INDEX($AK$1375:$AK$1502,$B1409+(const_one-$I1409)*64+const_one)</f>
        <v>318646894.437641</v>
      </c>
      <c r="AZ1409" s="5" t="n">
        <f aca="false">--($C1409=--(AS1409&gt;AL1409))</f>
        <v>0</v>
      </c>
      <c r="BA1409" s="5" t="n">
        <f aca="false">--($D1409=--(AT1409&gt;AM1409))</f>
        <v>1</v>
      </c>
      <c r="BB1409" s="5" t="n">
        <f aca="false">--($E1409=--(AU1409&gt;AN1409))</f>
        <v>0</v>
      </c>
      <c r="BC1409" s="5" t="n">
        <f aca="false">--($F1409=--(AV1409&gt;AO1409))</f>
        <v>0</v>
      </c>
      <c r="BD1409" s="5" t="n">
        <f aca="false">--($G1409=--(AW1409&gt;AP1409))</f>
        <v>0</v>
      </c>
      <c r="BE1409" s="5" t="n">
        <f aca="false">--($H1409=--(AX1409&gt;AQ1409))</f>
        <v>1</v>
      </c>
      <c r="BF1409" s="5" t="n">
        <f aca="false">--($I1409=--(AY1409&gt;AR1409))</f>
        <v>0</v>
      </c>
      <c r="BG1409" s="5" t="n">
        <f aca="false">SUM(AZ1409:BF1409)</f>
        <v>2</v>
      </c>
      <c r="BH1409" s="5" t="n">
        <f aca="false">SUM(AE1409:AK1409)+AB1409+AC1409+AD1409</f>
        <v>2000000000</v>
      </c>
    </row>
    <row r="1410" customFormat="false" ht="15" hidden="true" customHeight="false" outlineLevel="0" collapsed="false">
      <c r="A1410" s="5" t="n">
        <f aca="false">sensitivity_exit_usd</f>
        <v>2000000000</v>
      </c>
      <c r="B1410" s="2" t="n">
        <f aca="false">ROW()-ROW($B$1375)</f>
        <v>35</v>
      </c>
      <c r="C1410" s="2" t="n">
        <f aca="false">MOD(QUOTIENT($B1410,1),2)</f>
        <v>1</v>
      </c>
      <c r="D1410" s="2" t="n">
        <f aca="false">MOD(QUOTIENT($B1410,2),2)</f>
        <v>1</v>
      </c>
      <c r="E1410" s="2" t="n">
        <f aca="false">MOD(QUOTIENT($B1410,4),2)</f>
        <v>0</v>
      </c>
      <c r="F1410" s="2" t="n">
        <f aca="false">MOD(QUOTIENT($B1410,8),2)</f>
        <v>0</v>
      </c>
      <c r="G1410" s="2" t="n">
        <f aca="false">MOD(QUOTIENT($B1410,16),2)</f>
        <v>0</v>
      </c>
      <c r="H1410" s="2" t="n">
        <f aca="false">MOD(QUOTIENT($B1410,32),2)</f>
        <v>1</v>
      </c>
      <c r="I1410" s="2" t="n">
        <f aca="false">MOD(QUOTIENT($B1410,64),2)</f>
        <v>0</v>
      </c>
      <c r="J1410" s="5" t="n">
        <f aca="false">IF($C1410=const_zero,MIN(class_series_f_invested_usd,MAX(const_zero,$A1410)),const_zero)</f>
        <v>0</v>
      </c>
      <c r="K1410" s="5" t="n">
        <f aca="false">IF($D1410=const_zero,MIN(class_series_e_invested_usd,MAX(const_zero,$A1410-SUM($J1410:$J1410))),const_zero)</f>
        <v>0</v>
      </c>
      <c r="L1410" s="5" t="n">
        <f aca="false">IF($E1410=const_zero,MIN(class_series_d_invested_usd,MAX(const_zero,$A1410-SUM($J1410:$K1410))),const_zero)</f>
        <v>100000000</v>
      </c>
      <c r="M1410" s="5" t="n">
        <f aca="false">IF($F1410=const_zero,MIN(class_series_c_invested_usd,MAX(const_zero,$A1410-SUM($J1410:$L1410))),const_zero)</f>
        <v>60000000</v>
      </c>
      <c r="N1410" s="5" t="n">
        <f aca="false">IF($G1410=const_zero,MIN(class_series_b_invested_usd,MAX(const_zero,$A1410-SUM($J1410:$M1410))),const_zero)</f>
        <v>30000000</v>
      </c>
      <c r="O1410" s="5" t="n">
        <f aca="false">IF($H1410=const_zero,MIN(class_series_a_invested_usd,MAX(const_zero,$A1410-SUM($J1410:$N1410))),const_zero)</f>
        <v>0</v>
      </c>
      <c r="P1410" s="5" t="n">
        <f aca="false">IF($I1410=const_zero,MIN(class_seed_invested_usd,MAX(const_zero,$A1410-SUM($J1410:$O1410))),const_zero)</f>
        <v>5000000</v>
      </c>
      <c r="Q1410" s="5" t="n">
        <f aca="false">MAX(const_zero,$A1410-SUM($J1410:$P1410))</f>
        <v>1805000000</v>
      </c>
      <c r="R1410" s="9" t="n">
        <f aca="false">common_rsa_total+Sensitivity!$AE$1320+Sensitivity!$AJ$1320+IF($C1410=const_one,Sensitivity!$D$1320,const_zero)+IF($D1410=const_one,Sensitivity!$Y$1320,const_zero)+IF($E1410=const_one,Sensitivity!$V$1320,const_zero)+IF($F1410=const_one,Sensitivity!$S$1320,const_zero)+IF($G1410=const_one,Sensitivity!$P$1320,const_zero)+IF($H1410=const_one,Sensitivity!$M$1320,const_zero)+IF($I1410=const_one,Sensitivity!$J$1320,const_zero)</f>
        <v>21423492.2128553</v>
      </c>
      <c r="S1410" s="23" t="b">
        <f aca="false">IF($R1410&gt;const_zero,--($Q1410&gt;option_strike_usd*$R1410),const_zero)</f>
        <v>1</v>
      </c>
      <c r="T1410" s="7" t="n">
        <f aca="false">IF($R1410&gt;const_zero,IF($S1410=const_one,($Q1410+option_strike_usd*pre_f_options_issued)/($R1410+pre_f_options_issued),$Q1410/$R1410),const_zero)</f>
        <v>75.5533508201088</v>
      </c>
      <c r="U1410" s="5" t="n">
        <f aca="false">IF($C1410=const_one,Sensitivity!$D$1320*$T1410,const_zero)</f>
        <v>72052249.4602115</v>
      </c>
      <c r="V1410" s="5" t="n">
        <f aca="false">IF($D1410=const_one,Sensitivity!$Y$1320*$T1410,const_zero)</f>
        <v>465329841.47317</v>
      </c>
      <c r="W1410" s="5" t="n">
        <f aca="false">IF($E1410=const_one,Sensitivity!$V$1320*$T1410,const_zero)</f>
        <v>0</v>
      </c>
      <c r="X1410" s="5" t="n">
        <f aca="false">IF($F1410=const_one,Sensitivity!$S$1320*$T1410,const_zero)</f>
        <v>0</v>
      </c>
      <c r="Y1410" s="5" t="n">
        <f aca="false">IF($G1410=const_one,Sensitivity!$P$1320*$T1410,const_zero)</f>
        <v>0</v>
      </c>
      <c r="Z1410" s="5" t="n">
        <f aca="false">IF($H1410=const_one,Sensitivity!$M$1320*$T1410,const_zero)</f>
        <v>377766754.100544</v>
      </c>
      <c r="AA1410" s="5" t="n">
        <f aca="false">IF($I1410=const_one,Sensitivity!$J$1320*$T1410,const_zero)</f>
        <v>0</v>
      </c>
      <c r="AB1410" s="5" t="n">
        <f aca="false">(Sensitivity!$AE$1320+Sensitivity!$AJ$1320)*$T1410</f>
        <v>23487620.5348238</v>
      </c>
      <c r="AC1410" s="5" t="n">
        <f aca="false">common_rsa_total*$T1410</f>
        <v>679980157.380979</v>
      </c>
      <c r="AD1410" s="5" t="n">
        <f aca="false">IF($S1410=const_one,pre_f_options_issued*($T1410-option_strike_usd),const_zero)</f>
        <v>186383377.050272</v>
      </c>
      <c r="AE1410" s="5" t="n">
        <f aca="false">J1410+U1410</f>
        <v>72052249.4602115</v>
      </c>
      <c r="AF1410" s="5" t="n">
        <f aca="false">K1410+V1410</f>
        <v>465329841.47317</v>
      </c>
      <c r="AG1410" s="5" t="n">
        <f aca="false">L1410+W1410</f>
        <v>100000000</v>
      </c>
      <c r="AH1410" s="5" t="n">
        <f aca="false">M1410+X1410</f>
        <v>60000000</v>
      </c>
      <c r="AI1410" s="5" t="n">
        <f aca="false">N1410+Y1410</f>
        <v>30000000</v>
      </c>
      <c r="AJ1410" s="5" t="n">
        <f aca="false">O1410+Z1410</f>
        <v>377766754.100544</v>
      </c>
      <c r="AK1410" s="5" t="n">
        <f aca="false">P1410+AA1410</f>
        <v>5000000</v>
      </c>
      <c r="AL1410" s="5" t="n">
        <f aca="false">INDEX($AE$1375:$AE$1502,$B1410-$C1410*1+const_one)</f>
        <v>30000000</v>
      </c>
      <c r="AM1410" s="5" t="n">
        <f aca="false">INDEX($AF$1375:$AF$1502,$B1410-$D1410*2+const_one)</f>
        <v>300000000</v>
      </c>
      <c r="AN1410" s="5" t="n">
        <f aca="false">INDEX($AG$1375:$AG$1502,$B1410-$E1410*4+const_one)</f>
        <v>100000000</v>
      </c>
      <c r="AO1410" s="5" t="n">
        <f aca="false">INDEX($AH$1375:$AH$1502,$B1410-$F1410*8+const_one)</f>
        <v>60000000</v>
      </c>
      <c r="AP1410" s="5" t="n">
        <f aca="false">INDEX($AI$1375:$AI$1502,$B1410-$G1410*16+const_one)</f>
        <v>30000000</v>
      </c>
      <c r="AQ1410" s="5" t="n">
        <f aca="false">INDEX($AJ$1375:$AJ$1502,$B1410-$H1410*32+const_one)</f>
        <v>15000000</v>
      </c>
      <c r="AR1410" s="5" t="n">
        <f aca="false">INDEX($AK$1375:$AK$1502,$B1410-$I1410*64+const_one)</f>
        <v>5000000</v>
      </c>
      <c r="AS1410" s="5" t="n">
        <f aca="false">INDEX($AE$1375:$AE$1502,$B1410+(const_one-$C1410)*1+const_one)</f>
        <v>72052249.4602115</v>
      </c>
      <c r="AT1410" s="5" t="n">
        <f aca="false">INDEX($AF$1375:$AF$1502,$B1410+(const_one-$D1410)*2+const_one)</f>
        <v>465329841.47317</v>
      </c>
      <c r="AU1410" s="5" t="n">
        <f aca="false">INDEX($AG$1375:$AG$1502,$B1410+(const_one-$E1410)*4+const_one)</f>
        <v>129391841.608924</v>
      </c>
      <c r="AV1410" s="5" t="n">
        <f aca="false">INDEX($AH$1375:$AH$1502,$B1410+(const_one-$F1410)*8+const_one)</f>
        <v>170266162.398132</v>
      </c>
      <c r="AW1410" s="5" t="n">
        <f aca="false">INDEX($AI$1375:$AI$1502,$B1410+(const_one-$G1410)*16+const_one)</f>
        <v>204746841.769951</v>
      </c>
      <c r="AX1410" s="5" t="n">
        <f aca="false">INDEX($AJ$1375:$AJ$1502,$B1410+(const_one-$H1410)*32+const_one)</f>
        <v>377766754.100544</v>
      </c>
      <c r="AY1410" s="5" t="n">
        <f aca="false">INDEX($AK$1375:$AK$1502,$B1410+(const_one-$I1410)*64+const_one)</f>
        <v>313326618.145097</v>
      </c>
      <c r="AZ1410" s="5" t="n">
        <f aca="false">--($C1410=--(AS1410&gt;AL1410))</f>
        <v>1</v>
      </c>
      <c r="BA1410" s="5" t="n">
        <f aca="false">--($D1410=--(AT1410&gt;AM1410))</f>
        <v>1</v>
      </c>
      <c r="BB1410" s="5" t="n">
        <f aca="false">--($E1410=--(AU1410&gt;AN1410))</f>
        <v>0</v>
      </c>
      <c r="BC1410" s="5" t="n">
        <f aca="false">--($F1410=--(AV1410&gt;AO1410))</f>
        <v>0</v>
      </c>
      <c r="BD1410" s="5" t="n">
        <f aca="false">--($G1410=--(AW1410&gt;AP1410))</f>
        <v>0</v>
      </c>
      <c r="BE1410" s="5" t="n">
        <f aca="false">--($H1410=--(AX1410&gt;AQ1410))</f>
        <v>1</v>
      </c>
      <c r="BF1410" s="5" t="n">
        <f aca="false">--($I1410=--(AY1410&gt;AR1410))</f>
        <v>0</v>
      </c>
      <c r="BG1410" s="5" t="n">
        <f aca="false">SUM(AZ1410:BF1410)</f>
        <v>3</v>
      </c>
      <c r="BH1410" s="5" t="n">
        <f aca="false">SUM(AE1410:AK1410)+AB1410+AC1410+AD1410</f>
        <v>2000000000</v>
      </c>
    </row>
    <row r="1411" customFormat="false" ht="15" hidden="true" customHeight="false" outlineLevel="0" collapsed="false">
      <c r="A1411" s="5" t="n">
        <f aca="false">sensitivity_exit_usd</f>
        <v>2000000000</v>
      </c>
      <c r="B1411" s="2" t="n">
        <f aca="false">ROW()-ROW($B$1375)</f>
        <v>36</v>
      </c>
      <c r="C1411" s="2" t="n">
        <f aca="false">MOD(QUOTIENT($B1411,1),2)</f>
        <v>0</v>
      </c>
      <c r="D1411" s="2" t="n">
        <f aca="false">MOD(QUOTIENT($B1411,2),2)</f>
        <v>0</v>
      </c>
      <c r="E1411" s="2" t="n">
        <f aca="false">MOD(QUOTIENT($B1411,4),2)</f>
        <v>1</v>
      </c>
      <c r="F1411" s="2" t="n">
        <f aca="false">MOD(QUOTIENT($B1411,8),2)</f>
        <v>0</v>
      </c>
      <c r="G1411" s="2" t="n">
        <f aca="false">MOD(QUOTIENT($B1411,16),2)</f>
        <v>0</v>
      </c>
      <c r="H1411" s="2" t="n">
        <f aca="false">MOD(QUOTIENT($B1411,32),2)</f>
        <v>1</v>
      </c>
      <c r="I1411" s="2" t="n">
        <f aca="false">MOD(QUOTIENT($B1411,64),2)</f>
        <v>0</v>
      </c>
      <c r="J1411" s="5" t="n">
        <f aca="false">IF($C1411=const_zero,MIN(class_series_f_invested_usd,MAX(const_zero,$A1411)),const_zero)</f>
        <v>30000000</v>
      </c>
      <c r="K1411" s="5" t="n">
        <f aca="false">IF($D1411=const_zero,MIN(class_series_e_invested_usd,MAX(const_zero,$A1411-SUM($J1411:$J1411))),const_zero)</f>
        <v>300000000</v>
      </c>
      <c r="L1411" s="5" t="n">
        <f aca="false">IF($E1411=const_zero,MIN(class_series_d_invested_usd,MAX(const_zero,$A1411-SUM($J1411:$K1411))),const_zero)</f>
        <v>0</v>
      </c>
      <c r="M1411" s="5" t="n">
        <f aca="false">IF($F1411=const_zero,MIN(class_series_c_invested_usd,MAX(const_zero,$A1411-SUM($J1411:$L1411))),const_zero)</f>
        <v>60000000</v>
      </c>
      <c r="N1411" s="5" t="n">
        <f aca="false">IF($G1411=const_zero,MIN(class_series_b_invested_usd,MAX(const_zero,$A1411-SUM($J1411:$M1411))),const_zero)</f>
        <v>30000000</v>
      </c>
      <c r="O1411" s="5" t="n">
        <f aca="false">IF($H1411=const_zero,MIN(class_series_a_invested_usd,MAX(const_zero,$A1411-SUM($J1411:$N1411))),const_zero)</f>
        <v>0</v>
      </c>
      <c r="P1411" s="5" t="n">
        <f aca="false">IF($I1411=const_zero,MIN(class_seed_invested_usd,MAX(const_zero,$A1411-SUM($J1411:$O1411))),const_zero)</f>
        <v>5000000</v>
      </c>
      <c r="Q1411" s="5" t="n">
        <f aca="false">MAX(const_zero,$A1411-SUM($J1411:$P1411))</f>
        <v>1575000000</v>
      </c>
      <c r="R1411" s="9" t="n">
        <f aca="false">common_rsa_total+Sensitivity!$AE$1320+Sensitivity!$AJ$1320+IF($C1411=const_one,Sensitivity!$D$1320,const_zero)+IF($D1411=const_one,Sensitivity!$Y$1320,const_zero)+IF($E1411=const_one,Sensitivity!$V$1320,const_zero)+IF($F1411=const_one,Sensitivity!$S$1320,const_zero)+IF($G1411=const_one,Sensitivity!$P$1320,const_zero)+IF($H1411=const_one,Sensitivity!$M$1320,const_zero)+IF($I1411=const_one,Sensitivity!$J$1320,const_zero)</f>
        <v>16051772.5127037</v>
      </c>
      <c r="S1411" s="23" t="b">
        <f aca="false">IF($R1411&gt;const_zero,--($Q1411&gt;option_strike_usd*$R1411),const_zero)</f>
        <v>1</v>
      </c>
      <c r="T1411" s="7" t="n">
        <f aca="false">IF($R1411&gt;const_zero,IF($S1411=const_one,($Q1411+option_strike_usd*pre_f_options_issued)/($R1411+pre_f_options_issued),$Q1411/$R1411),const_zero)</f>
        <v>85.0323061540225</v>
      </c>
      <c r="U1411" s="5" t="n">
        <f aca="false">IF($C1411=const_one,Sensitivity!$D$1320*$T1411,const_zero)</f>
        <v>0</v>
      </c>
      <c r="V1411" s="5" t="n">
        <f aca="false">IF($D1411=const_one,Sensitivity!$Y$1320*$T1411,const_zero)</f>
        <v>0</v>
      </c>
      <c r="W1411" s="5" t="n">
        <f aca="false">IF($E1411=const_one,Sensitivity!$V$1320*$T1411,const_zero)</f>
        <v>148032561.122163</v>
      </c>
      <c r="X1411" s="5" t="n">
        <f aca="false">IF($F1411=const_one,Sensitivity!$S$1320*$T1411,const_zero)</f>
        <v>0</v>
      </c>
      <c r="Y1411" s="5" t="n">
        <f aca="false">IF($G1411=const_one,Sensitivity!$P$1320*$T1411,const_zero)</f>
        <v>0</v>
      </c>
      <c r="Z1411" s="5" t="n">
        <f aca="false">IF($H1411=const_one,Sensitivity!$M$1320*$T1411,const_zero)</f>
        <v>425161530.770112</v>
      </c>
      <c r="AA1411" s="5" t="n">
        <f aca="false">IF($I1411=const_one,Sensitivity!$J$1320*$T1411,const_zero)</f>
        <v>0</v>
      </c>
      <c r="AB1411" s="5" t="n">
        <f aca="false">(Sensitivity!$AE$1320+Sensitivity!$AJ$1320)*$T1411</f>
        <v>26434387.3364659</v>
      </c>
      <c r="AC1411" s="5" t="n">
        <f aca="false">common_rsa_total*$T1411</f>
        <v>765290755.386202</v>
      </c>
      <c r="AD1411" s="5" t="n">
        <f aca="false">IF($S1411=const_one,pre_f_options_issued*($T1411-option_strike_usd),const_zero)</f>
        <v>210080765.385056</v>
      </c>
      <c r="AE1411" s="5" t="n">
        <f aca="false">J1411+U1411</f>
        <v>30000000</v>
      </c>
      <c r="AF1411" s="5" t="n">
        <f aca="false">K1411+V1411</f>
        <v>300000000</v>
      </c>
      <c r="AG1411" s="5" t="n">
        <f aca="false">L1411+W1411</f>
        <v>148032561.122163</v>
      </c>
      <c r="AH1411" s="5" t="n">
        <f aca="false">M1411+X1411</f>
        <v>60000000</v>
      </c>
      <c r="AI1411" s="5" t="n">
        <f aca="false">N1411+Y1411</f>
        <v>30000000</v>
      </c>
      <c r="AJ1411" s="5" t="n">
        <f aca="false">O1411+Z1411</f>
        <v>425161530.770112</v>
      </c>
      <c r="AK1411" s="5" t="n">
        <f aca="false">P1411+AA1411</f>
        <v>5000000</v>
      </c>
      <c r="AL1411" s="5" t="n">
        <f aca="false">INDEX($AE$1375:$AE$1502,$B1411-$C1411*1+const_one)</f>
        <v>30000000</v>
      </c>
      <c r="AM1411" s="5" t="n">
        <f aca="false">INDEX($AF$1375:$AF$1502,$B1411-$D1411*2+const_one)</f>
        <v>300000000</v>
      </c>
      <c r="AN1411" s="5" t="n">
        <f aca="false">INDEX($AG$1375:$AG$1502,$B1411-$E1411*4+const_one)</f>
        <v>100000000</v>
      </c>
      <c r="AO1411" s="5" t="n">
        <f aca="false">INDEX($AH$1375:$AH$1502,$B1411-$F1411*8+const_one)</f>
        <v>60000000</v>
      </c>
      <c r="AP1411" s="5" t="n">
        <f aca="false">INDEX($AI$1375:$AI$1502,$B1411-$G1411*16+const_one)</f>
        <v>30000000</v>
      </c>
      <c r="AQ1411" s="5" t="n">
        <f aca="false">INDEX($AJ$1375:$AJ$1502,$B1411-$H1411*32+const_one)</f>
        <v>15000000</v>
      </c>
      <c r="AR1411" s="5" t="n">
        <f aca="false">INDEX($AK$1375:$AK$1502,$B1411-$I1411*64+const_one)</f>
        <v>5000000</v>
      </c>
      <c r="AS1411" s="5" t="n">
        <f aca="false">INDEX($AE$1375:$AE$1502,$B1411+(const_one-$C1411)*1+const_one)</f>
        <v>78593964.8866898</v>
      </c>
      <c r="AT1411" s="5" t="n">
        <f aca="false">INDEX($AF$1375:$AF$1502,$B1411+(const_one-$D1411)*2+const_one)</f>
        <v>467952263.790158</v>
      </c>
      <c r="AU1411" s="5" t="n">
        <f aca="false">INDEX($AG$1375:$AG$1502,$B1411+(const_one-$E1411)*4+const_one)</f>
        <v>148032561.122163</v>
      </c>
      <c r="AV1411" s="5" t="n">
        <f aca="false">INDEX($AH$1375:$AH$1502,$B1411+(const_one-$F1411)*8+const_one)</f>
        <v>187573628.800003</v>
      </c>
      <c r="AW1411" s="5" t="n">
        <f aca="false">INDEX($AI$1375:$AI$1502,$B1411+(const_one-$G1411)*16+const_one)</f>
        <v>223763497.742813</v>
      </c>
      <c r="AX1411" s="5" t="n">
        <f aca="false">INDEX($AJ$1375:$AJ$1502,$B1411+(const_one-$H1411)*32+const_one)</f>
        <v>425161530.770112</v>
      </c>
      <c r="AY1411" s="5" t="n">
        <f aca="false">INDEX($AK$1375:$AK$1502,$B1411+(const_one-$I1411)*64+const_one)</f>
        <v>335961974.655285</v>
      </c>
      <c r="AZ1411" s="5" t="n">
        <f aca="false">--($C1411=--(AS1411&gt;AL1411))</f>
        <v>0</v>
      </c>
      <c r="BA1411" s="5" t="n">
        <f aca="false">--($D1411=--(AT1411&gt;AM1411))</f>
        <v>0</v>
      </c>
      <c r="BB1411" s="5" t="n">
        <f aca="false">--($E1411=--(AU1411&gt;AN1411))</f>
        <v>1</v>
      </c>
      <c r="BC1411" s="5" t="n">
        <f aca="false">--($F1411=--(AV1411&gt;AO1411))</f>
        <v>0</v>
      </c>
      <c r="BD1411" s="5" t="n">
        <f aca="false">--($G1411=--(AW1411&gt;AP1411))</f>
        <v>0</v>
      </c>
      <c r="BE1411" s="5" t="n">
        <f aca="false">--($H1411=--(AX1411&gt;AQ1411))</f>
        <v>1</v>
      </c>
      <c r="BF1411" s="5" t="n">
        <f aca="false">--($I1411=--(AY1411&gt;AR1411))</f>
        <v>0</v>
      </c>
      <c r="BG1411" s="5" t="n">
        <f aca="false">SUM(AZ1411:BF1411)</f>
        <v>2</v>
      </c>
      <c r="BH1411" s="5" t="n">
        <f aca="false">SUM(AE1411:AK1411)+AB1411+AC1411+AD1411</f>
        <v>2000000000</v>
      </c>
    </row>
    <row r="1412" customFormat="false" ht="15" hidden="true" customHeight="false" outlineLevel="0" collapsed="false">
      <c r="A1412" s="5" t="n">
        <f aca="false">sensitivity_exit_usd</f>
        <v>2000000000</v>
      </c>
      <c r="B1412" s="2" t="n">
        <f aca="false">ROW()-ROW($B$1375)</f>
        <v>37</v>
      </c>
      <c r="C1412" s="2" t="n">
        <f aca="false">MOD(QUOTIENT($B1412,1),2)</f>
        <v>1</v>
      </c>
      <c r="D1412" s="2" t="n">
        <f aca="false">MOD(QUOTIENT($B1412,2),2)</f>
        <v>0</v>
      </c>
      <c r="E1412" s="2" t="n">
        <f aca="false">MOD(QUOTIENT($B1412,4),2)</f>
        <v>1</v>
      </c>
      <c r="F1412" s="2" t="n">
        <f aca="false">MOD(QUOTIENT($B1412,8),2)</f>
        <v>0</v>
      </c>
      <c r="G1412" s="2" t="n">
        <f aca="false">MOD(QUOTIENT($B1412,16),2)</f>
        <v>0</v>
      </c>
      <c r="H1412" s="2" t="n">
        <f aca="false">MOD(QUOTIENT($B1412,32),2)</f>
        <v>1</v>
      </c>
      <c r="I1412" s="2" t="n">
        <f aca="false">MOD(QUOTIENT($B1412,64),2)</f>
        <v>0</v>
      </c>
      <c r="J1412" s="5" t="n">
        <f aca="false">IF($C1412=const_zero,MIN(class_series_f_invested_usd,MAX(const_zero,$A1412)),const_zero)</f>
        <v>0</v>
      </c>
      <c r="K1412" s="5" t="n">
        <f aca="false">IF($D1412=const_zero,MIN(class_series_e_invested_usd,MAX(const_zero,$A1412-SUM($J1412:$J1412))),const_zero)</f>
        <v>300000000</v>
      </c>
      <c r="L1412" s="5" t="n">
        <f aca="false">IF($E1412=const_zero,MIN(class_series_d_invested_usd,MAX(const_zero,$A1412-SUM($J1412:$K1412))),const_zero)</f>
        <v>0</v>
      </c>
      <c r="M1412" s="5" t="n">
        <f aca="false">IF($F1412=const_zero,MIN(class_series_c_invested_usd,MAX(const_zero,$A1412-SUM($J1412:$L1412))),const_zero)</f>
        <v>60000000</v>
      </c>
      <c r="N1412" s="5" t="n">
        <f aca="false">IF($G1412=const_zero,MIN(class_series_b_invested_usd,MAX(const_zero,$A1412-SUM($J1412:$M1412))),const_zero)</f>
        <v>30000000</v>
      </c>
      <c r="O1412" s="5" t="n">
        <f aca="false">IF($H1412=const_zero,MIN(class_series_a_invested_usd,MAX(const_zero,$A1412-SUM($J1412:$N1412))),const_zero)</f>
        <v>0</v>
      </c>
      <c r="P1412" s="5" t="n">
        <f aca="false">IF($I1412=const_zero,MIN(class_seed_invested_usd,MAX(const_zero,$A1412-SUM($J1412:$O1412))),const_zero)</f>
        <v>5000000</v>
      </c>
      <c r="Q1412" s="5" t="n">
        <f aca="false">MAX(const_zero,$A1412-SUM($J1412:$P1412))</f>
        <v>1605000000</v>
      </c>
      <c r="R1412" s="9" t="n">
        <f aca="false">common_rsa_total+Sensitivity!$AE$1320+Sensitivity!$AJ$1320+IF($C1412=const_one,Sensitivity!$D$1320,const_zero)+IF($D1412=const_one,Sensitivity!$Y$1320,const_zero)+IF($E1412=const_one,Sensitivity!$V$1320,const_zero)+IF($F1412=const_one,Sensitivity!$S$1320,const_zero)+IF($G1412=const_one,Sensitivity!$P$1320,const_zero)+IF($H1412=const_one,Sensitivity!$M$1320,const_zero)+IF($I1412=const_one,Sensitivity!$J$1320,const_zero)</f>
        <v>17005433.0542694</v>
      </c>
      <c r="S1412" s="23" t="b">
        <f aca="false">IF($R1412&gt;const_zero,--($Q1412&gt;option_strike_usd*$R1412),const_zero)</f>
        <v>1</v>
      </c>
      <c r="T1412" s="7" t="n">
        <f aca="false">IF($R1412&gt;const_zero,IF($S1412=const_one,($Q1412+option_strike_usd*pre_f_options_issued)/($R1412+pre_f_options_issued),$Q1412/$R1412),const_zero)</f>
        <v>82.4129356947624</v>
      </c>
      <c r="U1412" s="5" t="n">
        <f aca="false">IF($C1412=const_one,Sensitivity!$D$1320*$T1412,const_zero)</f>
        <v>78593964.8866898</v>
      </c>
      <c r="V1412" s="5" t="n">
        <f aca="false">IF($D1412=const_one,Sensitivity!$Y$1320*$T1412,const_zero)</f>
        <v>0</v>
      </c>
      <c r="W1412" s="5" t="n">
        <f aca="false">IF($E1412=const_one,Sensitivity!$V$1320*$T1412,const_zero)</f>
        <v>143472504.654806</v>
      </c>
      <c r="X1412" s="5" t="n">
        <f aca="false">IF($F1412=const_one,Sensitivity!$S$1320*$T1412,const_zero)</f>
        <v>0</v>
      </c>
      <c r="Y1412" s="5" t="n">
        <f aca="false">IF($G1412=const_one,Sensitivity!$P$1320*$T1412,const_zero)</f>
        <v>0</v>
      </c>
      <c r="Z1412" s="5" t="n">
        <f aca="false">IF($H1412=const_one,Sensitivity!$M$1320*$T1412,const_zero)</f>
        <v>412064678.473812</v>
      </c>
      <c r="AA1412" s="5" t="n">
        <f aca="false">IF($I1412=const_one,Sensitivity!$J$1320*$T1412,const_zero)</f>
        <v>0</v>
      </c>
      <c r="AB1412" s="5" t="n">
        <f aca="false">(Sensitivity!$AE$1320+Sensitivity!$AJ$1320)*$T1412</f>
        <v>25620091.4949258</v>
      </c>
      <c r="AC1412" s="5" t="n">
        <f aca="false">common_rsa_total*$T1412</f>
        <v>741716421.252861</v>
      </c>
      <c r="AD1412" s="5" t="n">
        <f aca="false">IF($S1412=const_one,pre_f_options_issued*($T1412-option_strike_usd),const_zero)</f>
        <v>203532339.236906</v>
      </c>
      <c r="AE1412" s="5" t="n">
        <f aca="false">J1412+U1412</f>
        <v>78593964.8866898</v>
      </c>
      <c r="AF1412" s="5" t="n">
        <f aca="false">K1412+V1412</f>
        <v>300000000</v>
      </c>
      <c r="AG1412" s="5" t="n">
        <f aca="false">L1412+W1412</f>
        <v>143472504.654806</v>
      </c>
      <c r="AH1412" s="5" t="n">
        <f aca="false">M1412+X1412</f>
        <v>60000000</v>
      </c>
      <c r="AI1412" s="5" t="n">
        <f aca="false">N1412+Y1412</f>
        <v>30000000</v>
      </c>
      <c r="AJ1412" s="5" t="n">
        <f aca="false">O1412+Z1412</f>
        <v>412064678.473812</v>
      </c>
      <c r="AK1412" s="5" t="n">
        <f aca="false">P1412+AA1412</f>
        <v>5000000</v>
      </c>
      <c r="AL1412" s="5" t="n">
        <f aca="false">INDEX($AE$1375:$AE$1502,$B1412-$C1412*1+const_one)</f>
        <v>30000000</v>
      </c>
      <c r="AM1412" s="5" t="n">
        <f aca="false">INDEX($AF$1375:$AF$1502,$B1412-$D1412*2+const_one)</f>
        <v>300000000</v>
      </c>
      <c r="AN1412" s="5" t="n">
        <f aca="false">INDEX($AG$1375:$AG$1502,$B1412-$E1412*4+const_one)</f>
        <v>100000000</v>
      </c>
      <c r="AO1412" s="5" t="n">
        <f aca="false">INDEX($AH$1375:$AH$1502,$B1412-$F1412*8+const_one)</f>
        <v>60000000</v>
      </c>
      <c r="AP1412" s="5" t="n">
        <f aca="false">INDEX($AI$1375:$AI$1502,$B1412-$G1412*16+const_one)</f>
        <v>30000000</v>
      </c>
      <c r="AQ1412" s="5" t="n">
        <f aca="false">INDEX($AJ$1375:$AJ$1502,$B1412-$H1412*32+const_one)</f>
        <v>15000000</v>
      </c>
      <c r="AR1412" s="5" t="n">
        <f aca="false">INDEX($AK$1375:$AK$1502,$B1412-$I1412*64+const_one)</f>
        <v>5000000</v>
      </c>
      <c r="AS1412" s="5" t="n">
        <f aca="false">INDEX($AE$1375:$AE$1502,$B1412+(const_one-$C1412)*1+const_one)</f>
        <v>78593964.8866898</v>
      </c>
      <c r="AT1412" s="5" t="n">
        <f aca="false">INDEX($AF$1375:$AF$1502,$B1412+(const_one-$D1412)*2+const_one)</f>
        <v>457763091.267646</v>
      </c>
      <c r="AU1412" s="5" t="n">
        <f aca="false">INDEX($AG$1375:$AG$1502,$B1412+(const_one-$E1412)*4+const_one)</f>
        <v>143472504.654806</v>
      </c>
      <c r="AV1412" s="5" t="n">
        <f aca="false">INDEX($AH$1375:$AH$1502,$B1412+(const_one-$F1412)*8+const_one)</f>
        <v>182694402.34691</v>
      </c>
      <c r="AW1412" s="5" t="n">
        <f aca="false">INDEX($AI$1375:$AI$1502,$B1412+(const_one-$G1412)*16+const_one)</f>
        <v>218280625.311854</v>
      </c>
      <c r="AX1412" s="5" t="n">
        <f aca="false">INDEX($AJ$1375:$AJ$1502,$B1412+(const_one-$H1412)*32+const_one)</f>
        <v>412064678.473812</v>
      </c>
      <c r="AY1412" s="5" t="n">
        <f aca="false">INDEX($AK$1375:$AK$1502,$B1412+(const_one-$I1412)*64+const_one)</f>
        <v>329008672.572522</v>
      </c>
      <c r="AZ1412" s="5" t="n">
        <f aca="false">--($C1412=--(AS1412&gt;AL1412))</f>
        <v>1</v>
      </c>
      <c r="BA1412" s="5" t="n">
        <f aca="false">--($D1412=--(AT1412&gt;AM1412))</f>
        <v>0</v>
      </c>
      <c r="BB1412" s="5" t="n">
        <f aca="false">--($E1412=--(AU1412&gt;AN1412))</f>
        <v>1</v>
      </c>
      <c r="BC1412" s="5" t="n">
        <f aca="false">--($F1412=--(AV1412&gt;AO1412))</f>
        <v>0</v>
      </c>
      <c r="BD1412" s="5" t="n">
        <f aca="false">--($G1412=--(AW1412&gt;AP1412))</f>
        <v>0</v>
      </c>
      <c r="BE1412" s="5" t="n">
        <f aca="false">--($H1412=--(AX1412&gt;AQ1412))</f>
        <v>1</v>
      </c>
      <c r="BF1412" s="5" t="n">
        <f aca="false">--($I1412=--(AY1412&gt;AR1412))</f>
        <v>0</v>
      </c>
      <c r="BG1412" s="5" t="n">
        <f aca="false">SUM(AZ1412:BF1412)</f>
        <v>3</v>
      </c>
      <c r="BH1412" s="5" t="n">
        <f aca="false">SUM(AE1412:AK1412)+AB1412+AC1412+AD1412</f>
        <v>2000000000</v>
      </c>
    </row>
    <row r="1413" customFormat="false" ht="15" hidden="true" customHeight="false" outlineLevel="0" collapsed="false">
      <c r="A1413" s="5" t="n">
        <f aca="false">sensitivity_exit_usd</f>
        <v>2000000000</v>
      </c>
      <c r="B1413" s="2" t="n">
        <f aca="false">ROW()-ROW($B$1375)</f>
        <v>38</v>
      </c>
      <c r="C1413" s="2" t="n">
        <f aca="false">MOD(QUOTIENT($B1413,1),2)</f>
        <v>0</v>
      </c>
      <c r="D1413" s="2" t="n">
        <f aca="false">MOD(QUOTIENT($B1413,2),2)</f>
        <v>1</v>
      </c>
      <c r="E1413" s="2" t="n">
        <f aca="false">MOD(QUOTIENT($B1413,4),2)</f>
        <v>1</v>
      </c>
      <c r="F1413" s="2" t="n">
        <f aca="false">MOD(QUOTIENT($B1413,8),2)</f>
        <v>0</v>
      </c>
      <c r="G1413" s="2" t="n">
        <f aca="false">MOD(QUOTIENT($B1413,16),2)</f>
        <v>0</v>
      </c>
      <c r="H1413" s="2" t="n">
        <f aca="false">MOD(QUOTIENT($B1413,32),2)</f>
        <v>1</v>
      </c>
      <c r="I1413" s="2" t="n">
        <f aca="false">MOD(QUOTIENT($B1413,64),2)</f>
        <v>0</v>
      </c>
      <c r="J1413" s="5" t="n">
        <f aca="false">IF($C1413=const_zero,MIN(class_series_f_invested_usd,MAX(const_zero,$A1413)),const_zero)</f>
        <v>30000000</v>
      </c>
      <c r="K1413" s="5" t="n">
        <f aca="false">IF($D1413=const_zero,MIN(class_series_e_invested_usd,MAX(const_zero,$A1413-SUM($J1413:$J1413))),const_zero)</f>
        <v>0</v>
      </c>
      <c r="L1413" s="5" t="n">
        <f aca="false">IF($E1413=const_zero,MIN(class_series_d_invested_usd,MAX(const_zero,$A1413-SUM($J1413:$K1413))),const_zero)</f>
        <v>0</v>
      </c>
      <c r="M1413" s="5" t="n">
        <f aca="false">IF($F1413=const_zero,MIN(class_series_c_invested_usd,MAX(const_zero,$A1413-SUM($J1413:$L1413))),const_zero)</f>
        <v>60000000</v>
      </c>
      <c r="N1413" s="5" t="n">
        <f aca="false">IF($G1413=const_zero,MIN(class_series_b_invested_usd,MAX(const_zero,$A1413-SUM($J1413:$M1413))),const_zero)</f>
        <v>30000000</v>
      </c>
      <c r="O1413" s="5" t="n">
        <f aca="false">IF($H1413=const_zero,MIN(class_series_a_invested_usd,MAX(const_zero,$A1413-SUM($J1413:$N1413))),const_zero)</f>
        <v>0</v>
      </c>
      <c r="P1413" s="5" t="n">
        <f aca="false">IF($I1413=const_zero,MIN(class_seed_invested_usd,MAX(const_zero,$A1413-SUM($J1413:$O1413))),const_zero)</f>
        <v>5000000</v>
      </c>
      <c r="Q1413" s="5" t="n">
        <f aca="false">MAX(const_zero,$A1413-SUM($J1413:$P1413))</f>
        <v>1875000000</v>
      </c>
      <c r="R1413" s="9" t="n">
        <f aca="false">common_rsa_total+Sensitivity!$AE$1320+Sensitivity!$AJ$1320+IF($C1413=const_one,Sensitivity!$D$1320,const_zero)+IF($D1413=const_one,Sensitivity!$Y$1320,const_zero)+IF($E1413=const_one,Sensitivity!$V$1320,const_zero)+IF($F1413=const_one,Sensitivity!$S$1320,const_zero)+IF($G1413=const_one,Sensitivity!$P$1320,const_zero)+IF($H1413=const_one,Sensitivity!$M$1320,const_zero)+IF($I1413=const_one,Sensitivity!$J$1320,const_zero)</f>
        <v>22210729.5466692</v>
      </c>
      <c r="S1413" s="23" t="b">
        <f aca="false">IF($R1413&gt;const_zero,--($Q1413&gt;option_strike_usd*$R1413),const_zero)</f>
        <v>1</v>
      </c>
      <c r="T1413" s="7" t="n">
        <f aca="false">IF($R1413&gt;const_zero,IF($S1413=const_one,($Q1413+option_strike_usd*pre_f_options_issued)/($R1413+pre_f_options_issued),$Q1413/$R1413),const_zero)</f>
        <v>75.9791408203516</v>
      </c>
      <c r="U1413" s="5" t="n">
        <f aca="false">IF($C1413=const_one,Sensitivity!$D$1320*$T1413,const_zero)</f>
        <v>0</v>
      </c>
      <c r="V1413" s="5" t="n">
        <f aca="false">IF($D1413=const_one,Sensitivity!$Y$1320*$T1413,const_zero)</f>
        <v>467952263.790158</v>
      </c>
      <c r="W1413" s="5" t="n">
        <f aca="false">IF($E1413=const_one,Sensitivity!$V$1320*$T1413,const_zero)</f>
        <v>132271924.827316</v>
      </c>
      <c r="X1413" s="5" t="n">
        <f aca="false">IF($F1413=const_one,Sensitivity!$S$1320*$T1413,const_zero)</f>
        <v>0</v>
      </c>
      <c r="Y1413" s="5" t="n">
        <f aca="false">IF($G1413=const_one,Sensitivity!$P$1320*$T1413,const_zero)</f>
        <v>0</v>
      </c>
      <c r="Z1413" s="5" t="n">
        <f aca="false">IF($H1413=const_one,Sensitivity!$M$1320*$T1413,const_zero)</f>
        <v>379895704.101758</v>
      </c>
      <c r="AA1413" s="5" t="n">
        <f aca="false">IF($I1413=const_one,Sensitivity!$J$1320*$T1413,const_zero)</f>
        <v>0</v>
      </c>
      <c r="AB1413" s="5" t="n">
        <f aca="false">(Sensitivity!$AE$1320+Sensitivity!$AJ$1320)*$T1413</f>
        <v>23619987.8467256</v>
      </c>
      <c r="AC1413" s="5" t="n">
        <f aca="false">common_rsa_total*$T1413</f>
        <v>683812267.383164</v>
      </c>
      <c r="AD1413" s="5" t="n">
        <f aca="false">IF($S1413=const_one,pre_f_options_issued*($T1413-option_strike_usd),const_zero)</f>
        <v>187447852.050879</v>
      </c>
      <c r="AE1413" s="5" t="n">
        <f aca="false">J1413+U1413</f>
        <v>30000000</v>
      </c>
      <c r="AF1413" s="5" t="n">
        <f aca="false">K1413+V1413</f>
        <v>467952263.790158</v>
      </c>
      <c r="AG1413" s="5" t="n">
        <f aca="false">L1413+W1413</f>
        <v>132271924.827316</v>
      </c>
      <c r="AH1413" s="5" t="n">
        <f aca="false">M1413+X1413</f>
        <v>60000000</v>
      </c>
      <c r="AI1413" s="5" t="n">
        <f aca="false">N1413+Y1413</f>
        <v>30000000</v>
      </c>
      <c r="AJ1413" s="5" t="n">
        <f aca="false">O1413+Z1413</f>
        <v>379895704.101758</v>
      </c>
      <c r="AK1413" s="5" t="n">
        <f aca="false">P1413+AA1413</f>
        <v>5000000</v>
      </c>
      <c r="AL1413" s="5" t="n">
        <f aca="false">INDEX($AE$1375:$AE$1502,$B1413-$C1413*1+const_one)</f>
        <v>30000000</v>
      </c>
      <c r="AM1413" s="5" t="n">
        <f aca="false">INDEX($AF$1375:$AF$1502,$B1413-$D1413*2+const_one)</f>
        <v>300000000</v>
      </c>
      <c r="AN1413" s="5" t="n">
        <f aca="false">INDEX($AG$1375:$AG$1502,$B1413-$E1413*4+const_one)</f>
        <v>100000000</v>
      </c>
      <c r="AO1413" s="5" t="n">
        <f aca="false">INDEX($AH$1375:$AH$1502,$B1413-$F1413*8+const_one)</f>
        <v>60000000</v>
      </c>
      <c r="AP1413" s="5" t="n">
        <f aca="false">INDEX($AI$1375:$AI$1502,$B1413-$G1413*16+const_one)</f>
        <v>30000000</v>
      </c>
      <c r="AQ1413" s="5" t="n">
        <f aca="false">INDEX($AJ$1375:$AJ$1502,$B1413-$H1413*32+const_one)</f>
        <v>15000000</v>
      </c>
      <c r="AR1413" s="5" t="n">
        <f aca="false">INDEX($AK$1375:$AK$1502,$B1413-$I1413*64+const_one)</f>
        <v>5000000</v>
      </c>
      <c r="AS1413" s="5" t="n">
        <f aca="false">INDEX($AE$1375:$AE$1502,$B1413+(const_one-$C1413)*1+const_one)</f>
        <v>70880604.4789106</v>
      </c>
      <c r="AT1413" s="5" t="n">
        <f aca="false">INDEX($AF$1375:$AF$1502,$B1413+(const_one-$D1413)*2+const_one)</f>
        <v>467952263.790158</v>
      </c>
      <c r="AU1413" s="5" t="n">
        <f aca="false">INDEX($AG$1375:$AG$1502,$B1413+(const_one-$E1413)*4+const_one)</f>
        <v>132271924.827316</v>
      </c>
      <c r="AV1413" s="5" t="n">
        <f aca="false">INDEX($AH$1375:$AH$1502,$B1413+(const_one-$F1413)*8+const_one)</f>
        <v>171518807.415173</v>
      </c>
      <c r="AW1413" s="5" t="n">
        <f aca="false">INDEX($AI$1375:$AI$1502,$B1413+(const_one-$G1413)*16+const_one)</f>
        <v>206508456.96294</v>
      </c>
      <c r="AX1413" s="5" t="n">
        <f aca="false">INDEX($AJ$1375:$AJ$1502,$B1413+(const_one-$H1413)*32+const_one)</f>
        <v>379895704.101758</v>
      </c>
      <c r="AY1413" s="5" t="n">
        <f aca="false">INDEX($AK$1375:$AK$1502,$B1413+(const_one-$I1413)*64+const_one)</f>
        <v>316804741.708378</v>
      </c>
      <c r="AZ1413" s="5" t="n">
        <f aca="false">--($C1413=--(AS1413&gt;AL1413))</f>
        <v>0</v>
      </c>
      <c r="BA1413" s="5" t="n">
        <f aca="false">--($D1413=--(AT1413&gt;AM1413))</f>
        <v>1</v>
      </c>
      <c r="BB1413" s="5" t="n">
        <f aca="false">--($E1413=--(AU1413&gt;AN1413))</f>
        <v>1</v>
      </c>
      <c r="BC1413" s="5" t="n">
        <f aca="false">--($F1413=--(AV1413&gt;AO1413))</f>
        <v>0</v>
      </c>
      <c r="BD1413" s="5" t="n">
        <f aca="false">--($G1413=--(AW1413&gt;AP1413))</f>
        <v>0</v>
      </c>
      <c r="BE1413" s="5" t="n">
        <f aca="false">--($H1413=--(AX1413&gt;AQ1413))</f>
        <v>1</v>
      </c>
      <c r="BF1413" s="5" t="n">
        <f aca="false">--($I1413=--(AY1413&gt;AR1413))</f>
        <v>0</v>
      </c>
      <c r="BG1413" s="5" t="n">
        <f aca="false">SUM(AZ1413:BF1413)</f>
        <v>3</v>
      </c>
      <c r="BH1413" s="5" t="n">
        <f aca="false">SUM(AE1413:AK1413)+AB1413+AC1413+AD1413</f>
        <v>2000000000</v>
      </c>
    </row>
    <row r="1414" customFormat="false" ht="15" hidden="true" customHeight="false" outlineLevel="0" collapsed="false">
      <c r="A1414" s="5" t="n">
        <f aca="false">sensitivity_exit_usd</f>
        <v>2000000000</v>
      </c>
      <c r="B1414" s="2" t="n">
        <f aca="false">ROW()-ROW($B$1375)</f>
        <v>39</v>
      </c>
      <c r="C1414" s="2" t="n">
        <f aca="false">MOD(QUOTIENT($B1414,1),2)</f>
        <v>1</v>
      </c>
      <c r="D1414" s="2" t="n">
        <f aca="false">MOD(QUOTIENT($B1414,2),2)</f>
        <v>1</v>
      </c>
      <c r="E1414" s="2" t="n">
        <f aca="false">MOD(QUOTIENT($B1414,4),2)</f>
        <v>1</v>
      </c>
      <c r="F1414" s="2" t="n">
        <f aca="false">MOD(QUOTIENT($B1414,8),2)</f>
        <v>0</v>
      </c>
      <c r="G1414" s="2" t="n">
        <f aca="false">MOD(QUOTIENT($B1414,16),2)</f>
        <v>0</v>
      </c>
      <c r="H1414" s="2" t="n">
        <f aca="false">MOD(QUOTIENT($B1414,32),2)</f>
        <v>1</v>
      </c>
      <c r="I1414" s="2" t="n">
        <f aca="false">MOD(QUOTIENT($B1414,64),2)</f>
        <v>0</v>
      </c>
      <c r="J1414" s="5" t="n">
        <f aca="false">IF($C1414=const_zero,MIN(class_series_f_invested_usd,MAX(const_zero,$A1414)),const_zero)</f>
        <v>0</v>
      </c>
      <c r="K1414" s="5" t="n">
        <f aca="false">IF($D1414=const_zero,MIN(class_series_e_invested_usd,MAX(const_zero,$A1414-SUM($J1414:$J1414))),const_zero)</f>
        <v>0</v>
      </c>
      <c r="L1414" s="5" t="n">
        <f aca="false">IF($E1414=const_zero,MIN(class_series_d_invested_usd,MAX(const_zero,$A1414-SUM($J1414:$K1414))),const_zero)</f>
        <v>0</v>
      </c>
      <c r="M1414" s="5" t="n">
        <f aca="false">IF($F1414=const_zero,MIN(class_series_c_invested_usd,MAX(const_zero,$A1414-SUM($J1414:$L1414))),const_zero)</f>
        <v>60000000</v>
      </c>
      <c r="N1414" s="5" t="n">
        <f aca="false">IF($G1414=const_zero,MIN(class_series_b_invested_usd,MAX(const_zero,$A1414-SUM($J1414:$M1414))),const_zero)</f>
        <v>30000000</v>
      </c>
      <c r="O1414" s="5" t="n">
        <f aca="false">IF($H1414=const_zero,MIN(class_series_a_invested_usd,MAX(const_zero,$A1414-SUM($J1414:$N1414))),const_zero)</f>
        <v>0</v>
      </c>
      <c r="P1414" s="5" t="n">
        <f aca="false">IF($I1414=const_zero,MIN(class_seed_invested_usd,MAX(const_zero,$A1414-SUM($J1414:$O1414))),const_zero)</f>
        <v>5000000</v>
      </c>
      <c r="Q1414" s="5" t="n">
        <f aca="false">MAX(const_zero,$A1414-SUM($J1414:$P1414))</f>
        <v>1905000000</v>
      </c>
      <c r="R1414" s="9" t="n">
        <f aca="false">common_rsa_total+Sensitivity!$AE$1320+Sensitivity!$AJ$1320+IF($C1414=const_one,Sensitivity!$D$1320,const_zero)+IF($D1414=const_one,Sensitivity!$Y$1320,const_zero)+IF($E1414=const_one,Sensitivity!$V$1320,const_zero)+IF($F1414=const_one,Sensitivity!$S$1320,const_zero)+IF($G1414=const_one,Sensitivity!$P$1320,const_zero)+IF($H1414=const_one,Sensitivity!$M$1320,const_zero)+IF($I1414=const_one,Sensitivity!$J$1320,const_zero)</f>
        <v>23164390.0882349</v>
      </c>
      <c r="S1414" s="23" t="b">
        <f aca="false">IF($R1414&gt;const_zero,--($Q1414&gt;option_strike_usd*$R1414),const_zero)</f>
        <v>1</v>
      </c>
      <c r="T1414" s="7" t="n">
        <f aca="false">IF($R1414&gt;const_zero,IF($S1414=const_one,($Q1414+option_strike_usd*pre_f_options_issued)/($R1414+pre_f_options_issued),$Q1414/$R1414),const_zero)</f>
        <v>74.3247742666769</v>
      </c>
      <c r="U1414" s="5" t="n">
        <f aca="false">IF($C1414=const_one,Sensitivity!$D$1320*$T1414,const_zero)</f>
        <v>70880604.4789106</v>
      </c>
      <c r="V1414" s="5" t="n">
        <f aca="false">IF($D1414=const_one,Sensitivity!$Y$1320*$T1414,const_zero)</f>
        <v>457763091.267646</v>
      </c>
      <c r="W1414" s="5" t="n">
        <f aca="false">IF($E1414=const_one,Sensitivity!$V$1320*$T1414,const_zero)</f>
        <v>129391841.608924</v>
      </c>
      <c r="X1414" s="5" t="n">
        <f aca="false">IF($F1414=const_one,Sensitivity!$S$1320*$T1414,const_zero)</f>
        <v>0</v>
      </c>
      <c r="Y1414" s="5" t="n">
        <f aca="false">IF($G1414=const_one,Sensitivity!$P$1320*$T1414,const_zero)</f>
        <v>0</v>
      </c>
      <c r="Z1414" s="5" t="n">
        <f aca="false">IF($H1414=const_one,Sensitivity!$M$1320*$T1414,const_zero)</f>
        <v>371623871.333384</v>
      </c>
      <c r="AA1414" s="5" t="n">
        <f aca="false">IF($I1414=const_one,Sensitivity!$J$1320*$T1414,const_zero)</f>
        <v>0</v>
      </c>
      <c r="AB1414" s="5" t="n">
        <f aca="false">(Sensitivity!$AE$1320+Sensitivity!$AJ$1320)*$T1414</f>
        <v>23105687.2443508</v>
      </c>
      <c r="AC1414" s="5" t="n">
        <f aca="false">common_rsa_total*$T1414</f>
        <v>668922968.400092</v>
      </c>
      <c r="AD1414" s="5" t="n">
        <f aca="false">IF($S1414=const_one,pre_f_options_issued*($T1414-option_strike_usd),const_zero)</f>
        <v>183311935.666692</v>
      </c>
      <c r="AE1414" s="5" t="n">
        <f aca="false">J1414+U1414</f>
        <v>70880604.4789106</v>
      </c>
      <c r="AF1414" s="5" t="n">
        <f aca="false">K1414+V1414</f>
        <v>457763091.267646</v>
      </c>
      <c r="AG1414" s="5" t="n">
        <f aca="false">L1414+W1414</f>
        <v>129391841.608924</v>
      </c>
      <c r="AH1414" s="5" t="n">
        <f aca="false">M1414+X1414</f>
        <v>60000000</v>
      </c>
      <c r="AI1414" s="5" t="n">
        <f aca="false">N1414+Y1414</f>
        <v>30000000</v>
      </c>
      <c r="AJ1414" s="5" t="n">
        <f aca="false">O1414+Z1414</f>
        <v>371623871.333384</v>
      </c>
      <c r="AK1414" s="5" t="n">
        <f aca="false">P1414+AA1414</f>
        <v>5000000</v>
      </c>
      <c r="AL1414" s="5" t="n">
        <f aca="false">INDEX($AE$1375:$AE$1502,$B1414-$C1414*1+const_one)</f>
        <v>30000000</v>
      </c>
      <c r="AM1414" s="5" t="n">
        <f aca="false">INDEX($AF$1375:$AF$1502,$B1414-$D1414*2+const_one)</f>
        <v>300000000</v>
      </c>
      <c r="AN1414" s="5" t="n">
        <f aca="false">INDEX($AG$1375:$AG$1502,$B1414-$E1414*4+const_one)</f>
        <v>100000000</v>
      </c>
      <c r="AO1414" s="5" t="n">
        <f aca="false">INDEX($AH$1375:$AH$1502,$B1414-$F1414*8+const_one)</f>
        <v>60000000</v>
      </c>
      <c r="AP1414" s="5" t="n">
        <f aca="false">INDEX($AI$1375:$AI$1502,$B1414-$G1414*16+const_one)</f>
        <v>30000000</v>
      </c>
      <c r="AQ1414" s="5" t="n">
        <f aca="false">INDEX($AJ$1375:$AJ$1502,$B1414-$H1414*32+const_one)</f>
        <v>15000000</v>
      </c>
      <c r="AR1414" s="5" t="n">
        <f aca="false">INDEX($AK$1375:$AK$1502,$B1414-$I1414*64+const_one)</f>
        <v>5000000</v>
      </c>
      <c r="AS1414" s="5" t="n">
        <f aca="false">INDEX($AE$1375:$AE$1502,$B1414+(const_one-$C1414)*1+const_one)</f>
        <v>70880604.4789106</v>
      </c>
      <c r="AT1414" s="5" t="n">
        <f aca="false">INDEX($AF$1375:$AF$1502,$B1414+(const_one-$D1414)*2+const_one)</f>
        <v>457763091.267646</v>
      </c>
      <c r="AU1414" s="5" t="n">
        <f aca="false">INDEX($AG$1375:$AG$1502,$B1414+(const_one-$E1414)*4+const_one)</f>
        <v>129391841.608924</v>
      </c>
      <c r="AV1414" s="5" t="n">
        <f aca="false">INDEX($AH$1375:$AH$1502,$B1414+(const_one-$F1414)*8+const_one)</f>
        <v>168255928.069484</v>
      </c>
      <c r="AW1414" s="5" t="n">
        <f aca="false">INDEX($AI$1375:$AI$1502,$B1414+(const_one-$G1414)*16+const_one)</f>
        <v>202777731.607333</v>
      </c>
      <c r="AX1414" s="5" t="n">
        <f aca="false">INDEX($AJ$1375:$AJ$1502,$B1414+(const_one-$H1414)*32+const_one)</f>
        <v>371623871.333384</v>
      </c>
      <c r="AY1414" s="5" t="n">
        <f aca="false">INDEX($AK$1375:$AK$1502,$B1414+(const_one-$I1414)*64+const_one)</f>
        <v>311843802.289382</v>
      </c>
      <c r="AZ1414" s="5" t="n">
        <f aca="false">--($C1414=--(AS1414&gt;AL1414))</f>
        <v>1</v>
      </c>
      <c r="BA1414" s="5" t="n">
        <f aca="false">--($D1414=--(AT1414&gt;AM1414))</f>
        <v>1</v>
      </c>
      <c r="BB1414" s="5" t="n">
        <f aca="false">--($E1414=--(AU1414&gt;AN1414))</f>
        <v>1</v>
      </c>
      <c r="BC1414" s="5" t="n">
        <f aca="false">--($F1414=--(AV1414&gt;AO1414))</f>
        <v>0</v>
      </c>
      <c r="BD1414" s="5" t="n">
        <f aca="false">--($G1414=--(AW1414&gt;AP1414))</f>
        <v>0</v>
      </c>
      <c r="BE1414" s="5" t="n">
        <f aca="false">--($H1414=--(AX1414&gt;AQ1414))</f>
        <v>1</v>
      </c>
      <c r="BF1414" s="5" t="n">
        <f aca="false">--($I1414=--(AY1414&gt;AR1414))</f>
        <v>0</v>
      </c>
      <c r="BG1414" s="5" t="n">
        <f aca="false">SUM(AZ1414:BF1414)</f>
        <v>4</v>
      </c>
      <c r="BH1414" s="5" t="n">
        <f aca="false">SUM(AE1414:AK1414)+AB1414+AC1414+AD1414</f>
        <v>2000000000</v>
      </c>
    </row>
    <row r="1415" customFormat="false" ht="15" hidden="true" customHeight="false" outlineLevel="0" collapsed="false">
      <c r="A1415" s="5" t="n">
        <f aca="false">sensitivity_exit_usd</f>
        <v>2000000000</v>
      </c>
      <c r="B1415" s="2" t="n">
        <f aca="false">ROW()-ROW($B$1375)</f>
        <v>40</v>
      </c>
      <c r="C1415" s="2" t="n">
        <f aca="false">MOD(QUOTIENT($B1415,1),2)</f>
        <v>0</v>
      </c>
      <c r="D1415" s="2" t="n">
        <f aca="false">MOD(QUOTIENT($B1415,2),2)</f>
        <v>0</v>
      </c>
      <c r="E1415" s="2" t="n">
        <f aca="false">MOD(QUOTIENT($B1415,4),2)</f>
        <v>0</v>
      </c>
      <c r="F1415" s="2" t="n">
        <f aca="false">MOD(QUOTIENT($B1415,8),2)</f>
        <v>1</v>
      </c>
      <c r="G1415" s="2" t="n">
        <f aca="false">MOD(QUOTIENT($B1415,16),2)</f>
        <v>0</v>
      </c>
      <c r="H1415" s="2" t="n">
        <f aca="false">MOD(QUOTIENT($B1415,32),2)</f>
        <v>1</v>
      </c>
      <c r="I1415" s="2" t="n">
        <f aca="false">MOD(QUOTIENT($B1415,64),2)</f>
        <v>0</v>
      </c>
      <c r="J1415" s="5" t="n">
        <f aca="false">IF($C1415=const_zero,MIN(class_series_f_invested_usd,MAX(const_zero,$A1415)),const_zero)</f>
        <v>30000000</v>
      </c>
      <c r="K1415" s="5" t="n">
        <f aca="false">IF($D1415=const_zero,MIN(class_series_e_invested_usd,MAX(const_zero,$A1415-SUM($J1415:$J1415))),const_zero)</f>
        <v>300000000</v>
      </c>
      <c r="L1415" s="5" t="n">
        <f aca="false">IF($E1415=const_zero,MIN(class_series_d_invested_usd,MAX(const_zero,$A1415-SUM($J1415:$K1415))),const_zero)</f>
        <v>100000000</v>
      </c>
      <c r="M1415" s="5" t="n">
        <f aca="false">IF($F1415=const_zero,MIN(class_series_c_invested_usd,MAX(const_zero,$A1415-SUM($J1415:$L1415))),const_zero)</f>
        <v>0</v>
      </c>
      <c r="N1415" s="5" t="n">
        <f aca="false">IF($G1415=const_zero,MIN(class_series_b_invested_usd,MAX(const_zero,$A1415-SUM($J1415:$M1415))),const_zero)</f>
        <v>30000000</v>
      </c>
      <c r="O1415" s="5" t="n">
        <f aca="false">IF($H1415=const_zero,MIN(class_series_a_invested_usd,MAX(const_zero,$A1415-SUM($J1415:$N1415))),const_zero)</f>
        <v>0</v>
      </c>
      <c r="P1415" s="5" t="n">
        <f aca="false">IF($I1415=const_zero,MIN(class_seed_invested_usd,MAX(const_zero,$A1415-SUM($J1415:$O1415))),const_zero)</f>
        <v>5000000</v>
      </c>
      <c r="Q1415" s="5" t="n">
        <f aca="false">MAX(const_zero,$A1415-SUM($J1415:$P1415))</f>
        <v>1535000000</v>
      </c>
      <c r="R1415" s="9" t="n">
        <f aca="false">common_rsa_total+Sensitivity!$AE$1320+Sensitivity!$AJ$1320+IF($C1415=const_one,Sensitivity!$D$1320,const_zero)+IF($D1415=const_one,Sensitivity!$Y$1320,const_zero)+IF($E1415=const_one,Sensitivity!$V$1320,const_zero)+IF($F1415=const_one,Sensitivity!$S$1320,const_zero)+IF($G1415=const_one,Sensitivity!$P$1320,const_zero)+IF($H1415=const_one,Sensitivity!$M$1320,const_zero)+IF($I1415=const_one,Sensitivity!$J$1320,const_zero)</f>
        <v>16710874.6373241</v>
      </c>
      <c r="S1415" s="23" t="b">
        <f aca="false">IF($R1415&gt;const_zero,--($Q1415&gt;option_strike_usd*$R1415),const_zero)</f>
        <v>1</v>
      </c>
      <c r="T1415" s="7" t="n">
        <f aca="false">IF($R1415&gt;const_zero,IF($S1415=const_one,($Q1415+option_strike_usd*pre_f_options_issued)/($R1415+pre_f_options_issued),$Q1415/$R1415),const_zero)</f>
        <v>80.0327954362289</v>
      </c>
      <c r="U1415" s="5" t="n">
        <f aca="false">IF($C1415=const_one,Sensitivity!$D$1320*$T1415,const_zero)</f>
        <v>0</v>
      </c>
      <c r="V1415" s="5" t="n">
        <f aca="false">IF($D1415=const_one,Sensitivity!$Y$1320*$T1415,const_zero)</f>
        <v>0</v>
      </c>
      <c r="W1415" s="5" t="n">
        <f aca="false">IF($E1415=const_one,Sensitivity!$V$1320*$T1415,const_zero)</f>
        <v>0</v>
      </c>
      <c r="X1415" s="5" t="n">
        <f aca="false">IF($F1415=const_one,Sensitivity!$S$1320*$T1415,const_zero)</f>
        <v>192078709.046949</v>
      </c>
      <c r="Y1415" s="5" t="n">
        <f aca="false">IF($G1415=const_one,Sensitivity!$P$1320*$T1415,const_zero)</f>
        <v>0</v>
      </c>
      <c r="Z1415" s="5" t="n">
        <f aca="false">IF($H1415=const_one,Sensitivity!$M$1320*$T1415,const_zero)</f>
        <v>400163977.181145</v>
      </c>
      <c r="AA1415" s="5" t="n">
        <f aca="false">IF($I1415=const_one,Sensitivity!$J$1320*$T1415,const_zero)</f>
        <v>0</v>
      </c>
      <c r="AB1415" s="5" t="n">
        <f aca="false">(Sensitivity!$AE$1320+Sensitivity!$AJ$1320)*$T1415</f>
        <v>24880166.2552737</v>
      </c>
      <c r="AC1415" s="5" t="n">
        <f aca="false">common_rsa_total*$T1415</f>
        <v>720295158.92606</v>
      </c>
      <c r="AD1415" s="5" t="n">
        <f aca="false">IF($S1415=const_one,pre_f_options_issued*($T1415-option_strike_usd),const_zero)</f>
        <v>197581988.590572</v>
      </c>
      <c r="AE1415" s="5" t="n">
        <f aca="false">J1415+U1415</f>
        <v>30000000</v>
      </c>
      <c r="AF1415" s="5" t="n">
        <f aca="false">K1415+V1415</f>
        <v>300000000</v>
      </c>
      <c r="AG1415" s="5" t="n">
        <f aca="false">L1415+W1415</f>
        <v>100000000</v>
      </c>
      <c r="AH1415" s="5" t="n">
        <f aca="false">M1415+X1415</f>
        <v>192078709.046949</v>
      </c>
      <c r="AI1415" s="5" t="n">
        <f aca="false">N1415+Y1415</f>
        <v>30000000</v>
      </c>
      <c r="AJ1415" s="5" t="n">
        <f aca="false">O1415+Z1415</f>
        <v>400163977.181145</v>
      </c>
      <c r="AK1415" s="5" t="n">
        <f aca="false">P1415+AA1415</f>
        <v>5000000</v>
      </c>
      <c r="AL1415" s="5" t="n">
        <f aca="false">INDEX($AE$1375:$AE$1502,$B1415-$C1415*1+const_one)</f>
        <v>30000000</v>
      </c>
      <c r="AM1415" s="5" t="n">
        <f aca="false">INDEX($AF$1375:$AF$1502,$B1415-$D1415*2+const_one)</f>
        <v>300000000</v>
      </c>
      <c r="AN1415" s="5" t="n">
        <f aca="false">INDEX($AG$1375:$AG$1502,$B1415-$E1415*4+const_one)</f>
        <v>100000000</v>
      </c>
      <c r="AO1415" s="5" t="n">
        <f aca="false">INDEX($AH$1375:$AH$1502,$B1415-$F1415*8+const_one)</f>
        <v>60000000</v>
      </c>
      <c r="AP1415" s="5" t="n">
        <f aca="false">INDEX($AI$1375:$AI$1502,$B1415-$G1415*16+const_one)</f>
        <v>30000000</v>
      </c>
      <c r="AQ1415" s="5" t="n">
        <f aca="false">INDEX($AJ$1375:$AJ$1502,$B1415-$H1415*32+const_one)</f>
        <v>15000000</v>
      </c>
      <c r="AR1415" s="5" t="n">
        <f aca="false">INDEX($AK$1375:$AK$1502,$B1415-$I1415*64+const_one)</f>
        <v>5000000</v>
      </c>
      <c r="AS1415" s="5" t="n">
        <f aca="false">INDEX($AE$1375:$AE$1502,$B1415+(const_one-$C1415)*1+const_one)</f>
        <v>74133268.4161876</v>
      </c>
      <c r="AT1415" s="5" t="n">
        <f aca="false">INDEX($AF$1375:$AF$1502,$B1415+(const_one-$D1415)*2+const_one)</f>
        <v>446084297.938753</v>
      </c>
      <c r="AU1415" s="5" t="n">
        <f aca="false">INDEX($AG$1375:$AG$1502,$B1415+(const_one-$E1415)*4+const_one)</f>
        <v>136061054.939651</v>
      </c>
      <c r="AV1415" s="5" t="n">
        <f aca="false">INDEX($AH$1375:$AH$1502,$B1415+(const_one-$F1415)*8+const_one)</f>
        <v>192078709.046949</v>
      </c>
      <c r="AW1415" s="5" t="n">
        <f aca="false">INDEX($AI$1375:$AI$1502,$B1415+(const_one-$G1415)*16+const_one)</f>
        <v>211720613.293531</v>
      </c>
      <c r="AX1415" s="5" t="n">
        <f aca="false">INDEX($AJ$1375:$AJ$1502,$B1415+(const_one-$H1415)*32+const_one)</f>
        <v>400163977.181145</v>
      </c>
      <c r="AY1415" s="5" t="n">
        <f aca="false">INDEX($AK$1375:$AK$1502,$B1415+(const_one-$I1415)*64+const_one)</f>
        <v>318555199.493297</v>
      </c>
      <c r="AZ1415" s="5" t="n">
        <f aca="false">--($C1415=--(AS1415&gt;AL1415))</f>
        <v>0</v>
      </c>
      <c r="BA1415" s="5" t="n">
        <f aca="false">--($D1415=--(AT1415&gt;AM1415))</f>
        <v>0</v>
      </c>
      <c r="BB1415" s="5" t="n">
        <f aca="false">--($E1415=--(AU1415&gt;AN1415))</f>
        <v>0</v>
      </c>
      <c r="BC1415" s="5" t="n">
        <f aca="false">--($F1415=--(AV1415&gt;AO1415))</f>
        <v>1</v>
      </c>
      <c r="BD1415" s="5" t="n">
        <f aca="false">--($G1415=--(AW1415&gt;AP1415))</f>
        <v>0</v>
      </c>
      <c r="BE1415" s="5" t="n">
        <f aca="false">--($H1415=--(AX1415&gt;AQ1415))</f>
        <v>1</v>
      </c>
      <c r="BF1415" s="5" t="n">
        <f aca="false">--($I1415=--(AY1415&gt;AR1415))</f>
        <v>0</v>
      </c>
      <c r="BG1415" s="5" t="n">
        <f aca="false">SUM(AZ1415:BF1415)</f>
        <v>2</v>
      </c>
      <c r="BH1415" s="5" t="n">
        <f aca="false">SUM(AE1415:AK1415)+AB1415+AC1415+AD1415</f>
        <v>2000000000</v>
      </c>
    </row>
    <row r="1416" customFormat="false" ht="15" hidden="true" customHeight="false" outlineLevel="0" collapsed="false">
      <c r="A1416" s="5" t="n">
        <f aca="false">sensitivity_exit_usd</f>
        <v>2000000000</v>
      </c>
      <c r="B1416" s="2" t="n">
        <f aca="false">ROW()-ROW($B$1375)</f>
        <v>41</v>
      </c>
      <c r="C1416" s="2" t="n">
        <f aca="false">MOD(QUOTIENT($B1416,1),2)</f>
        <v>1</v>
      </c>
      <c r="D1416" s="2" t="n">
        <f aca="false">MOD(QUOTIENT($B1416,2),2)</f>
        <v>0</v>
      </c>
      <c r="E1416" s="2" t="n">
        <f aca="false">MOD(QUOTIENT($B1416,4),2)</f>
        <v>0</v>
      </c>
      <c r="F1416" s="2" t="n">
        <f aca="false">MOD(QUOTIENT($B1416,8),2)</f>
        <v>1</v>
      </c>
      <c r="G1416" s="2" t="n">
        <f aca="false">MOD(QUOTIENT($B1416,16),2)</f>
        <v>0</v>
      </c>
      <c r="H1416" s="2" t="n">
        <f aca="false">MOD(QUOTIENT($B1416,32),2)</f>
        <v>1</v>
      </c>
      <c r="I1416" s="2" t="n">
        <f aca="false">MOD(QUOTIENT($B1416,64),2)</f>
        <v>0</v>
      </c>
      <c r="J1416" s="5" t="n">
        <f aca="false">IF($C1416=const_zero,MIN(class_series_f_invested_usd,MAX(const_zero,$A1416)),const_zero)</f>
        <v>0</v>
      </c>
      <c r="K1416" s="5" t="n">
        <f aca="false">IF($D1416=const_zero,MIN(class_series_e_invested_usd,MAX(const_zero,$A1416-SUM($J1416:$J1416))),const_zero)</f>
        <v>300000000</v>
      </c>
      <c r="L1416" s="5" t="n">
        <f aca="false">IF($E1416=const_zero,MIN(class_series_d_invested_usd,MAX(const_zero,$A1416-SUM($J1416:$K1416))),const_zero)</f>
        <v>100000000</v>
      </c>
      <c r="M1416" s="5" t="n">
        <f aca="false">IF($F1416=const_zero,MIN(class_series_c_invested_usd,MAX(const_zero,$A1416-SUM($J1416:$L1416))),const_zero)</f>
        <v>0</v>
      </c>
      <c r="N1416" s="5" t="n">
        <f aca="false">IF($G1416=const_zero,MIN(class_series_b_invested_usd,MAX(const_zero,$A1416-SUM($J1416:$M1416))),const_zero)</f>
        <v>30000000</v>
      </c>
      <c r="O1416" s="5" t="n">
        <f aca="false">IF($H1416=const_zero,MIN(class_series_a_invested_usd,MAX(const_zero,$A1416-SUM($J1416:$N1416))),const_zero)</f>
        <v>0</v>
      </c>
      <c r="P1416" s="5" t="n">
        <f aca="false">IF($I1416=const_zero,MIN(class_seed_invested_usd,MAX(const_zero,$A1416-SUM($J1416:$O1416))),const_zero)</f>
        <v>5000000</v>
      </c>
      <c r="Q1416" s="5" t="n">
        <f aca="false">MAX(const_zero,$A1416-SUM($J1416:$P1416))</f>
        <v>1565000000</v>
      </c>
      <c r="R1416" s="9" t="n">
        <f aca="false">common_rsa_total+Sensitivity!$AE$1320+Sensitivity!$AJ$1320+IF($C1416=const_one,Sensitivity!$D$1320,const_zero)+IF($D1416=const_one,Sensitivity!$Y$1320,const_zero)+IF($E1416=const_one,Sensitivity!$V$1320,const_zero)+IF($F1416=const_one,Sensitivity!$S$1320,const_zero)+IF($G1416=const_one,Sensitivity!$P$1320,const_zero)+IF($H1416=const_one,Sensitivity!$M$1320,const_zero)+IF($I1416=const_one,Sensitivity!$J$1320,const_zero)</f>
        <v>17664535.1788899</v>
      </c>
      <c r="S1416" s="23" t="b">
        <f aca="false">IF($R1416&gt;const_zero,--($Q1416&gt;option_strike_usd*$R1416),const_zero)</f>
        <v>1</v>
      </c>
      <c r="T1416" s="7" t="n">
        <f aca="false">IF($R1416&gt;const_zero,IF($S1416=const_one,($Q1416+option_strike_usd*pre_f_options_issued)/($R1416+pre_f_options_issued),$Q1416/$R1416),const_zero)</f>
        <v>77.7354888716208</v>
      </c>
      <c r="U1416" s="5" t="n">
        <f aca="false">IF($C1416=const_one,Sensitivity!$D$1320*$T1416,const_zero)</f>
        <v>74133268.4161876</v>
      </c>
      <c r="V1416" s="5" t="n">
        <f aca="false">IF($D1416=const_one,Sensitivity!$Y$1320*$T1416,const_zero)</f>
        <v>0</v>
      </c>
      <c r="W1416" s="5" t="n">
        <f aca="false">IF($E1416=const_one,Sensitivity!$V$1320*$T1416,const_zero)</f>
        <v>0</v>
      </c>
      <c r="X1416" s="5" t="n">
        <f aca="false">IF($F1416=const_one,Sensitivity!$S$1320*$T1416,const_zero)</f>
        <v>186565173.29189</v>
      </c>
      <c r="Y1416" s="5" t="n">
        <f aca="false">IF($G1416=const_one,Sensitivity!$P$1320*$T1416,const_zero)</f>
        <v>0</v>
      </c>
      <c r="Z1416" s="5" t="n">
        <f aca="false">IF($H1416=const_one,Sensitivity!$M$1320*$T1416,const_zero)</f>
        <v>388677444.358104</v>
      </c>
      <c r="AA1416" s="5" t="n">
        <f aca="false">IF($I1416=const_one,Sensitivity!$J$1320*$T1416,const_zero)</f>
        <v>0</v>
      </c>
      <c r="AB1416" s="5" t="n">
        <f aca="false">(Sensitivity!$AE$1320+Sensitivity!$AJ$1320)*$T1416</f>
        <v>24165991.9101788</v>
      </c>
      <c r="AC1416" s="5" t="n">
        <f aca="false">common_rsa_total*$T1416</f>
        <v>699619399.844587</v>
      </c>
      <c r="AD1416" s="5" t="n">
        <f aca="false">IF($S1416=const_one,pre_f_options_issued*($T1416-option_strike_usd),const_zero)</f>
        <v>191838722.179052</v>
      </c>
      <c r="AE1416" s="5" t="n">
        <f aca="false">J1416+U1416</f>
        <v>74133268.4161876</v>
      </c>
      <c r="AF1416" s="5" t="n">
        <f aca="false">K1416+V1416</f>
        <v>300000000</v>
      </c>
      <c r="AG1416" s="5" t="n">
        <f aca="false">L1416+W1416</f>
        <v>100000000</v>
      </c>
      <c r="AH1416" s="5" t="n">
        <f aca="false">M1416+X1416</f>
        <v>186565173.29189</v>
      </c>
      <c r="AI1416" s="5" t="n">
        <f aca="false">N1416+Y1416</f>
        <v>30000000</v>
      </c>
      <c r="AJ1416" s="5" t="n">
        <f aca="false">O1416+Z1416</f>
        <v>388677444.358104</v>
      </c>
      <c r="AK1416" s="5" t="n">
        <f aca="false">P1416+AA1416</f>
        <v>5000000</v>
      </c>
      <c r="AL1416" s="5" t="n">
        <f aca="false">INDEX($AE$1375:$AE$1502,$B1416-$C1416*1+const_one)</f>
        <v>30000000</v>
      </c>
      <c r="AM1416" s="5" t="n">
        <f aca="false">INDEX($AF$1375:$AF$1502,$B1416-$D1416*2+const_one)</f>
        <v>300000000</v>
      </c>
      <c r="AN1416" s="5" t="n">
        <f aca="false">INDEX($AG$1375:$AG$1502,$B1416-$E1416*4+const_one)</f>
        <v>100000000</v>
      </c>
      <c r="AO1416" s="5" t="n">
        <f aca="false">INDEX($AH$1375:$AH$1502,$B1416-$F1416*8+const_one)</f>
        <v>60000000</v>
      </c>
      <c r="AP1416" s="5" t="n">
        <f aca="false">INDEX($AI$1375:$AI$1502,$B1416-$G1416*16+const_one)</f>
        <v>30000000</v>
      </c>
      <c r="AQ1416" s="5" t="n">
        <f aca="false">INDEX($AJ$1375:$AJ$1502,$B1416-$H1416*32+const_one)</f>
        <v>15000000</v>
      </c>
      <c r="AR1416" s="5" t="n">
        <f aca="false">INDEX($AK$1375:$AK$1502,$B1416-$I1416*64+const_one)</f>
        <v>5000000</v>
      </c>
      <c r="AS1416" s="5" t="n">
        <f aca="false">INDEX($AE$1375:$AE$1502,$B1416+(const_one-$C1416)*1+const_one)</f>
        <v>74133268.4161876</v>
      </c>
      <c r="AT1416" s="5" t="n">
        <f aca="false">INDEX($AF$1375:$AF$1502,$B1416+(const_one-$D1416)*2+const_one)</f>
        <v>436942491.061785</v>
      </c>
      <c r="AU1416" s="5" t="n">
        <f aca="false">INDEX($AG$1375:$AG$1502,$B1416+(const_one-$E1416)*4+const_one)</f>
        <v>132521790.370615</v>
      </c>
      <c r="AV1416" s="5" t="n">
        <f aca="false">INDEX($AH$1375:$AH$1502,$B1416+(const_one-$F1416)*8+const_one)</f>
        <v>186565173.29189</v>
      </c>
      <c r="AW1416" s="5" t="n">
        <f aca="false">INDEX($AI$1375:$AI$1502,$B1416+(const_one-$G1416)*16+const_one)</f>
        <v>206889538.813948</v>
      </c>
      <c r="AX1416" s="5" t="n">
        <f aca="false">INDEX($AJ$1375:$AJ$1502,$B1416+(const_one-$H1416)*32+const_one)</f>
        <v>388677444.358104</v>
      </c>
      <c r="AY1416" s="5" t="n">
        <f aca="false">INDEX($AK$1375:$AK$1502,$B1416+(const_one-$I1416)*64+const_one)</f>
        <v>312443680.922655</v>
      </c>
      <c r="AZ1416" s="5" t="n">
        <f aca="false">--($C1416=--(AS1416&gt;AL1416))</f>
        <v>1</v>
      </c>
      <c r="BA1416" s="5" t="n">
        <f aca="false">--($D1416=--(AT1416&gt;AM1416))</f>
        <v>0</v>
      </c>
      <c r="BB1416" s="5" t="n">
        <f aca="false">--($E1416=--(AU1416&gt;AN1416))</f>
        <v>0</v>
      </c>
      <c r="BC1416" s="5" t="n">
        <f aca="false">--($F1416=--(AV1416&gt;AO1416))</f>
        <v>1</v>
      </c>
      <c r="BD1416" s="5" t="n">
        <f aca="false">--($G1416=--(AW1416&gt;AP1416))</f>
        <v>0</v>
      </c>
      <c r="BE1416" s="5" t="n">
        <f aca="false">--($H1416=--(AX1416&gt;AQ1416))</f>
        <v>1</v>
      </c>
      <c r="BF1416" s="5" t="n">
        <f aca="false">--($I1416=--(AY1416&gt;AR1416))</f>
        <v>0</v>
      </c>
      <c r="BG1416" s="5" t="n">
        <f aca="false">SUM(AZ1416:BF1416)</f>
        <v>3</v>
      </c>
      <c r="BH1416" s="5" t="n">
        <f aca="false">SUM(AE1416:AK1416)+AB1416+AC1416+AD1416</f>
        <v>2000000000</v>
      </c>
    </row>
    <row r="1417" customFormat="false" ht="15" hidden="true" customHeight="false" outlineLevel="0" collapsed="false">
      <c r="A1417" s="5" t="n">
        <f aca="false">sensitivity_exit_usd</f>
        <v>2000000000</v>
      </c>
      <c r="B1417" s="2" t="n">
        <f aca="false">ROW()-ROW($B$1375)</f>
        <v>42</v>
      </c>
      <c r="C1417" s="2" t="n">
        <f aca="false">MOD(QUOTIENT($B1417,1),2)</f>
        <v>0</v>
      </c>
      <c r="D1417" s="2" t="n">
        <f aca="false">MOD(QUOTIENT($B1417,2),2)</f>
        <v>1</v>
      </c>
      <c r="E1417" s="2" t="n">
        <f aca="false">MOD(QUOTIENT($B1417,4),2)</f>
        <v>0</v>
      </c>
      <c r="F1417" s="2" t="n">
        <f aca="false">MOD(QUOTIENT($B1417,8),2)</f>
        <v>1</v>
      </c>
      <c r="G1417" s="2" t="n">
        <f aca="false">MOD(QUOTIENT($B1417,16),2)</f>
        <v>0</v>
      </c>
      <c r="H1417" s="2" t="n">
        <f aca="false">MOD(QUOTIENT($B1417,32),2)</f>
        <v>1</v>
      </c>
      <c r="I1417" s="2" t="n">
        <f aca="false">MOD(QUOTIENT($B1417,64),2)</f>
        <v>0</v>
      </c>
      <c r="J1417" s="5" t="n">
        <f aca="false">IF($C1417=const_zero,MIN(class_series_f_invested_usd,MAX(const_zero,$A1417)),const_zero)</f>
        <v>30000000</v>
      </c>
      <c r="K1417" s="5" t="n">
        <f aca="false">IF($D1417=const_zero,MIN(class_series_e_invested_usd,MAX(const_zero,$A1417-SUM($J1417:$J1417))),const_zero)</f>
        <v>0</v>
      </c>
      <c r="L1417" s="5" t="n">
        <f aca="false">IF($E1417=const_zero,MIN(class_series_d_invested_usd,MAX(const_zero,$A1417-SUM($J1417:$K1417))),const_zero)</f>
        <v>100000000</v>
      </c>
      <c r="M1417" s="5" t="n">
        <f aca="false">IF($F1417=const_zero,MIN(class_series_c_invested_usd,MAX(const_zero,$A1417-SUM($J1417:$L1417))),const_zero)</f>
        <v>0</v>
      </c>
      <c r="N1417" s="5" t="n">
        <f aca="false">IF($G1417=const_zero,MIN(class_series_b_invested_usd,MAX(const_zero,$A1417-SUM($J1417:$M1417))),const_zero)</f>
        <v>30000000</v>
      </c>
      <c r="O1417" s="5" t="n">
        <f aca="false">IF($H1417=const_zero,MIN(class_series_a_invested_usd,MAX(const_zero,$A1417-SUM($J1417:$N1417))),const_zero)</f>
        <v>0</v>
      </c>
      <c r="P1417" s="5" t="n">
        <f aca="false">IF($I1417=const_zero,MIN(class_seed_invested_usd,MAX(const_zero,$A1417-SUM($J1417:$O1417))),const_zero)</f>
        <v>5000000</v>
      </c>
      <c r="Q1417" s="5" t="n">
        <f aca="false">MAX(const_zero,$A1417-SUM($J1417:$P1417))</f>
        <v>1835000000</v>
      </c>
      <c r="R1417" s="9" t="n">
        <f aca="false">common_rsa_total+Sensitivity!$AE$1320+Sensitivity!$AJ$1320+IF($C1417=const_one,Sensitivity!$D$1320,const_zero)+IF($D1417=const_one,Sensitivity!$Y$1320,const_zero)+IF($E1417=const_one,Sensitivity!$V$1320,const_zero)+IF($F1417=const_one,Sensitivity!$S$1320,const_zero)+IF($G1417=const_one,Sensitivity!$P$1320,const_zero)+IF($H1417=const_one,Sensitivity!$M$1320,const_zero)+IF($I1417=const_one,Sensitivity!$J$1320,const_zero)</f>
        <v>22869831.6712896</v>
      </c>
      <c r="S1417" s="23" t="b">
        <f aca="false">IF($R1417&gt;const_zero,--($Q1417&gt;option_strike_usd*$R1417),const_zero)</f>
        <v>1</v>
      </c>
      <c r="T1417" s="7" t="n">
        <f aca="false">IF($R1417&gt;const_zero,IF($S1417=const_one,($Q1417+option_strike_usd*pre_f_options_issued)/($R1417+pre_f_options_issued),$Q1417/$R1417),const_zero)</f>
        <v>72.428545203138</v>
      </c>
      <c r="U1417" s="5" t="n">
        <f aca="false">IF($C1417=const_one,Sensitivity!$D$1320*$T1417,const_zero)</f>
        <v>0</v>
      </c>
      <c r="V1417" s="5" t="n">
        <f aca="false">IF($D1417=const_one,Sensitivity!$Y$1320*$T1417,const_zero)</f>
        <v>446084297.938753</v>
      </c>
      <c r="W1417" s="5" t="n">
        <f aca="false">IF($E1417=const_one,Sensitivity!$V$1320*$T1417,const_zero)</f>
        <v>0</v>
      </c>
      <c r="X1417" s="5" t="n">
        <f aca="false">IF($F1417=const_one,Sensitivity!$S$1320*$T1417,const_zero)</f>
        <v>173828508.487531</v>
      </c>
      <c r="Y1417" s="5" t="n">
        <f aca="false">IF($G1417=const_one,Sensitivity!$P$1320*$T1417,const_zero)</f>
        <v>0</v>
      </c>
      <c r="Z1417" s="5" t="n">
        <f aca="false">IF($H1417=const_one,Sensitivity!$M$1320*$T1417,const_zero)</f>
        <v>362142726.01569</v>
      </c>
      <c r="AA1417" s="5" t="n">
        <f aca="false">IF($I1417=const_one,Sensitivity!$J$1320*$T1417,const_zero)</f>
        <v>0</v>
      </c>
      <c r="AB1417" s="5" t="n">
        <f aca="false">(Sensitivity!$AE$1320+Sensitivity!$AJ$1320)*$T1417</f>
        <v>22516197.7219396</v>
      </c>
      <c r="AC1417" s="5" t="n">
        <f aca="false">common_rsa_total*$T1417</f>
        <v>651856906.828242</v>
      </c>
      <c r="AD1417" s="5" t="n">
        <f aca="false">IF($S1417=const_one,pre_f_options_issued*($T1417-option_strike_usd),const_zero)</f>
        <v>178571363.007845</v>
      </c>
      <c r="AE1417" s="5" t="n">
        <f aca="false">J1417+U1417</f>
        <v>30000000</v>
      </c>
      <c r="AF1417" s="5" t="n">
        <f aca="false">K1417+V1417</f>
        <v>446084297.938753</v>
      </c>
      <c r="AG1417" s="5" t="n">
        <f aca="false">L1417+W1417</f>
        <v>100000000</v>
      </c>
      <c r="AH1417" s="5" t="n">
        <f aca="false">M1417+X1417</f>
        <v>173828508.487531</v>
      </c>
      <c r="AI1417" s="5" t="n">
        <f aca="false">N1417+Y1417</f>
        <v>30000000</v>
      </c>
      <c r="AJ1417" s="5" t="n">
        <f aca="false">O1417+Z1417</f>
        <v>362142726.01569</v>
      </c>
      <c r="AK1417" s="5" t="n">
        <f aca="false">P1417+AA1417</f>
        <v>5000000</v>
      </c>
      <c r="AL1417" s="5" t="n">
        <f aca="false">INDEX($AE$1375:$AE$1502,$B1417-$C1417*1+const_one)</f>
        <v>30000000</v>
      </c>
      <c r="AM1417" s="5" t="n">
        <f aca="false">INDEX($AF$1375:$AF$1502,$B1417-$D1417*2+const_one)</f>
        <v>300000000</v>
      </c>
      <c r="AN1417" s="5" t="n">
        <f aca="false">INDEX($AG$1375:$AG$1502,$B1417-$E1417*4+const_one)</f>
        <v>100000000</v>
      </c>
      <c r="AO1417" s="5" t="n">
        <f aca="false">INDEX($AH$1375:$AH$1502,$B1417-$F1417*8+const_one)</f>
        <v>60000000</v>
      </c>
      <c r="AP1417" s="5" t="n">
        <f aca="false">INDEX($AI$1375:$AI$1502,$B1417-$G1417*16+const_one)</f>
        <v>30000000</v>
      </c>
      <c r="AQ1417" s="5" t="n">
        <f aca="false">INDEX($AJ$1375:$AJ$1502,$B1417-$H1417*32+const_one)</f>
        <v>15000000</v>
      </c>
      <c r="AR1417" s="5" t="n">
        <f aca="false">INDEX($AK$1375:$AK$1502,$B1417-$I1417*64+const_one)</f>
        <v>5000000</v>
      </c>
      <c r="AS1417" s="5" t="n">
        <f aca="false">INDEX($AE$1375:$AE$1502,$B1417+(const_one-$C1417)*1+const_one)</f>
        <v>67656716.9345515</v>
      </c>
      <c r="AT1417" s="5" t="n">
        <f aca="false">INDEX($AF$1375:$AF$1502,$B1417+(const_one-$D1417)*2+const_one)</f>
        <v>446084297.938753</v>
      </c>
      <c r="AU1417" s="5" t="n">
        <f aca="false">INDEX($AG$1375:$AG$1502,$B1417+(const_one-$E1417)*4+const_one)</f>
        <v>124415303.090298</v>
      </c>
      <c r="AV1417" s="5" t="n">
        <f aca="false">INDEX($AH$1375:$AH$1502,$B1417+(const_one-$F1417)*8+const_one)</f>
        <v>173828508.487531</v>
      </c>
      <c r="AW1417" s="5" t="n">
        <f aca="false">INDEX($AI$1375:$AI$1502,$B1417+(const_one-$G1417)*16+const_one)</f>
        <v>197480903.831719</v>
      </c>
      <c r="AX1417" s="5" t="n">
        <f aca="false">INDEX($AJ$1375:$AJ$1502,$B1417+(const_one-$H1417)*32+const_one)</f>
        <v>362142726.01569</v>
      </c>
      <c r="AY1417" s="5" t="n">
        <f aca="false">INDEX($AK$1375:$AK$1502,$B1417+(const_one-$I1417)*64+const_one)</f>
        <v>303343795.241023</v>
      </c>
      <c r="AZ1417" s="5" t="n">
        <f aca="false">--($C1417=--(AS1417&gt;AL1417))</f>
        <v>0</v>
      </c>
      <c r="BA1417" s="5" t="n">
        <f aca="false">--($D1417=--(AT1417&gt;AM1417))</f>
        <v>1</v>
      </c>
      <c r="BB1417" s="5" t="n">
        <f aca="false">--($E1417=--(AU1417&gt;AN1417))</f>
        <v>0</v>
      </c>
      <c r="BC1417" s="5" t="n">
        <f aca="false">--($F1417=--(AV1417&gt;AO1417))</f>
        <v>1</v>
      </c>
      <c r="BD1417" s="5" t="n">
        <f aca="false">--($G1417=--(AW1417&gt;AP1417))</f>
        <v>0</v>
      </c>
      <c r="BE1417" s="5" t="n">
        <f aca="false">--($H1417=--(AX1417&gt;AQ1417))</f>
        <v>1</v>
      </c>
      <c r="BF1417" s="5" t="n">
        <f aca="false">--($I1417=--(AY1417&gt;AR1417))</f>
        <v>0</v>
      </c>
      <c r="BG1417" s="5" t="n">
        <f aca="false">SUM(AZ1417:BF1417)</f>
        <v>3</v>
      </c>
      <c r="BH1417" s="5" t="n">
        <f aca="false">SUM(AE1417:AK1417)+AB1417+AC1417+AD1417</f>
        <v>2000000000</v>
      </c>
    </row>
    <row r="1418" customFormat="false" ht="15" hidden="true" customHeight="false" outlineLevel="0" collapsed="false">
      <c r="A1418" s="5" t="n">
        <f aca="false">sensitivity_exit_usd</f>
        <v>2000000000</v>
      </c>
      <c r="B1418" s="2" t="n">
        <f aca="false">ROW()-ROW($B$1375)</f>
        <v>43</v>
      </c>
      <c r="C1418" s="2" t="n">
        <f aca="false">MOD(QUOTIENT($B1418,1),2)</f>
        <v>1</v>
      </c>
      <c r="D1418" s="2" t="n">
        <f aca="false">MOD(QUOTIENT($B1418,2),2)</f>
        <v>1</v>
      </c>
      <c r="E1418" s="2" t="n">
        <f aca="false">MOD(QUOTIENT($B1418,4),2)</f>
        <v>0</v>
      </c>
      <c r="F1418" s="2" t="n">
        <f aca="false">MOD(QUOTIENT($B1418,8),2)</f>
        <v>1</v>
      </c>
      <c r="G1418" s="2" t="n">
        <f aca="false">MOD(QUOTIENT($B1418,16),2)</f>
        <v>0</v>
      </c>
      <c r="H1418" s="2" t="n">
        <f aca="false">MOD(QUOTIENT($B1418,32),2)</f>
        <v>1</v>
      </c>
      <c r="I1418" s="2" t="n">
        <f aca="false">MOD(QUOTIENT($B1418,64),2)</f>
        <v>0</v>
      </c>
      <c r="J1418" s="5" t="n">
        <f aca="false">IF($C1418=const_zero,MIN(class_series_f_invested_usd,MAX(const_zero,$A1418)),const_zero)</f>
        <v>0</v>
      </c>
      <c r="K1418" s="5" t="n">
        <f aca="false">IF($D1418=const_zero,MIN(class_series_e_invested_usd,MAX(const_zero,$A1418-SUM($J1418:$J1418))),const_zero)</f>
        <v>0</v>
      </c>
      <c r="L1418" s="5" t="n">
        <f aca="false">IF($E1418=const_zero,MIN(class_series_d_invested_usd,MAX(const_zero,$A1418-SUM($J1418:$K1418))),const_zero)</f>
        <v>100000000</v>
      </c>
      <c r="M1418" s="5" t="n">
        <f aca="false">IF($F1418=const_zero,MIN(class_series_c_invested_usd,MAX(const_zero,$A1418-SUM($J1418:$L1418))),const_zero)</f>
        <v>0</v>
      </c>
      <c r="N1418" s="5" t="n">
        <f aca="false">IF($G1418=const_zero,MIN(class_series_b_invested_usd,MAX(const_zero,$A1418-SUM($J1418:$M1418))),const_zero)</f>
        <v>30000000</v>
      </c>
      <c r="O1418" s="5" t="n">
        <f aca="false">IF($H1418=const_zero,MIN(class_series_a_invested_usd,MAX(const_zero,$A1418-SUM($J1418:$N1418))),const_zero)</f>
        <v>0</v>
      </c>
      <c r="P1418" s="5" t="n">
        <f aca="false">IF($I1418=const_zero,MIN(class_seed_invested_usd,MAX(const_zero,$A1418-SUM($J1418:$O1418))),const_zero)</f>
        <v>5000000</v>
      </c>
      <c r="Q1418" s="5" t="n">
        <f aca="false">MAX(const_zero,$A1418-SUM($J1418:$P1418))</f>
        <v>1865000000</v>
      </c>
      <c r="R1418" s="9" t="n">
        <f aca="false">common_rsa_total+Sensitivity!$AE$1320+Sensitivity!$AJ$1320+IF($C1418=const_one,Sensitivity!$D$1320,const_zero)+IF($D1418=const_one,Sensitivity!$Y$1320,const_zero)+IF($E1418=const_one,Sensitivity!$V$1320,const_zero)+IF($F1418=const_one,Sensitivity!$S$1320,const_zero)+IF($G1418=const_one,Sensitivity!$P$1320,const_zero)+IF($H1418=const_one,Sensitivity!$M$1320,const_zero)+IF($I1418=const_one,Sensitivity!$J$1320,const_zero)</f>
        <v>23823492.2128553</v>
      </c>
      <c r="S1418" s="23" t="b">
        <f aca="false">IF($R1418&gt;const_zero,--($Q1418&gt;option_strike_usd*$R1418),const_zero)</f>
        <v>1</v>
      </c>
      <c r="T1418" s="7" t="n">
        <f aca="false">IF($R1418&gt;const_zero,IF($S1418=const_one,($Q1418+option_strike_usd*pre_f_options_issued)/($R1418+pre_f_options_issued),$Q1418/$R1418),const_zero)</f>
        <v>70.9442343325551</v>
      </c>
      <c r="U1418" s="5" t="n">
        <f aca="false">IF($C1418=const_one,Sensitivity!$D$1320*$T1418,const_zero)</f>
        <v>67656716.9345515</v>
      </c>
      <c r="V1418" s="5" t="n">
        <f aca="false">IF($D1418=const_one,Sensitivity!$Y$1320*$T1418,const_zero)</f>
        <v>436942491.061785</v>
      </c>
      <c r="W1418" s="5" t="n">
        <f aca="false">IF($E1418=const_one,Sensitivity!$V$1320*$T1418,const_zero)</f>
        <v>0</v>
      </c>
      <c r="X1418" s="5" t="n">
        <f aca="false">IF($F1418=const_one,Sensitivity!$S$1320*$T1418,const_zero)</f>
        <v>170266162.398132</v>
      </c>
      <c r="Y1418" s="5" t="n">
        <f aca="false">IF($G1418=const_one,Sensitivity!$P$1320*$T1418,const_zero)</f>
        <v>0</v>
      </c>
      <c r="Z1418" s="5" t="n">
        <f aca="false">IF($H1418=const_one,Sensitivity!$M$1320*$T1418,const_zero)</f>
        <v>354721171.662776</v>
      </c>
      <c r="AA1418" s="5" t="n">
        <f aca="false">IF($I1418=const_one,Sensitivity!$J$1320*$T1418,const_zero)</f>
        <v>0</v>
      </c>
      <c r="AB1418" s="5" t="n">
        <f aca="false">(Sensitivity!$AE$1320+Sensitivity!$AJ$1320)*$T1418</f>
        <v>22054763.1183709</v>
      </c>
      <c r="AC1418" s="5" t="n">
        <f aca="false">common_rsa_total*$T1418</f>
        <v>638498108.992996</v>
      </c>
      <c r="AD1418" s="5" t="n">
        <f aca="false">IF($S1418=const_one,pre_f_options_issued*($T1418-option_strike_usd),const_zero)</f>
        <v>174860585.831388</v>
      </c>
      <c r="AE1418" s="5" t="n">
        <f aca="false">J1418+U1418</f>
        <v>67656716.9345515</v>
      </c>
      <c r="AF1418" s="5" t="n">
        <f aca="false">K1418+V1418</f>
        <v>436942491.061785</v>
      </c>
      <c r="AG1418" s="5" t="n">
        <f aca="false">L1418+W1418</f>
        <v>100000000</v>
      </c>
      <c r="AH1418" s="5" t="n">
        <f aca="false">M1418+X1418</f>
        <v>170266162.398132</v>
      </c>
      <c r="AI1418" s="5" t="n">
        <f aca="false">N1418+Y1418</f>
        <v>30000000</v>
      </c>
      <c r="AJ1418" s="5" t="n">
        <f aca="false">O1418+Z1418</f>
        <v>354721171.662776</v>
      </c>
      <c r="AK1418" s="5" t="n">
        <f aca="false">P1418+AA1418</f>
        <v>5000000</v>
      </c>
      <c r="AL1418" s="5" t="n">
        <f aca="false">INDEX($AE$1375:$AE$1502,$B1418-$C1418*1+const_one)</f>
        <v>30000000</v>
      </c>
      <c r="AM1418" s="5" t="n">
        <f aca="false">INDEX($AF$1375:$AF$1502,$B1418-$D1418*2+const_one)</f>
        <v>300000000</v>
      </c>
      <c r="AN1418" s="5" t="n">
        <f aca="false">INDEX($AG$1375:$AG$1502,$B1418-$E1418*4+const_one)</f>
        <v>100000000</v>
      </c>
      <c r="AO1418" s="5" t="n">
        <f aca="false">INDEX($AH$1375:$AH$1502,$B1418-$F1418*8+const_one)</f>
        <v>60000000</v>
      </c>
      <c r="AP1418" s="5" t="n">
        <f aca="false">INDEX($AI$1375:$AI$1502,$B1418-$G1418*16+const_one)</f>
        <v>30000000</v>
      </c>
      <c r="AQ1418" s="5" t="n">
        <f aca="false">INDEX($AJ$1375:$AJ$1502,$B1418-$H1418*32+const_one)</f>
        <v>15000000</v>
      </c>
      <c r="AR1418" s="5" t="n">
        <f aca="false">INDEX($AK$1375:$AK$1502,$B1418-$I1418*64+const_one)</f>
        <v>5000000</v>
      </c>
      <c r="AS1418" s="5" t="n">
        <f aca="false">INDEX($AE$1375:$AE$1502,$B1418+(const_one-$C1418)*1+const_one)</f>
        <v>67656716.9345515</v>
      </c>
      <c r="AT1418" s="5" t="n">
        <f aca="false">INDEX($AF$1375:$AF$1502,$B1418+(const_one-$D1418)*2+const_one)</f>
        <v>436942491.061785</v>
      </c>
      <c r="AU1418" s="5" t="n">
        <f aca="false">INDEX($AG$1375:$AG$1502,$B1418+(const_one-$E1418)*4+const_one)</f>
        <v>122048494.87341</v>
      </c>
      <c r="AV1418" s="5" t="n">
        <f aca="false">INDEX($AH$1375:$AH$1502,$B1418+(const_one-$F1418)*8+const_one)</f>
        <v>170266162.398132</v>
      </c>
      <c r="AW1418" s="5" t="n">
        <f aca="false">INDEX($AI$1375:$AI$1502,$B1418+(const_one-$G1418)*16+const_one)</f>
        <v>194127628.410658</v>
      </c>
      <c r="AX1418" s="5" t="n">
        <f aca="false">INDEX($AJ$1375:$AJ$1502,$B1418+(const_one-$H1418)*32+const_one)</f>
        <v>354721171.662776</v>
      </c>
      <c r="AY1418" s="5" t="n">
        <f aca="false">INDEX($AK$1375:$AK$1502,$B1418+(const_one-$I1418)*64+const_one)</f>
        <v>298897068.576459</v>
      </c>
      <c r="AZ1418" s="5" t="n">
        <f aca="false">--($C1418=--(AS1418&gt;AL1418))</f>
        <v>1</v>
      </c>
      <c r="BA1418" s="5" t="n">
        <f aca="false">--($D1418=--(AT1418&gt;AM1418))</f>
        <v>1</v>
      </c>
      <c r="BB1418" s="5" t="n">
        <f aca="false">--($E1418=--(AU1418&gt;AN1418))</f>
        <v>0</v>
      </c>
      <c r="BC1418" s="5" t="n">
        <f aca="false">--($F1418=--(AV1418&gt;AO1418))</f>
        <v>1</v>
      </c>
      <c r="BD1418" s="5" t="n">
        <f aca="false">--($G1418=--(AW1418&gt;AP1418))</f>
        <v>0</v>
      </c>
      <c r="BE1418" s="5" t="n">
        <f aca="false">--($H1418=--(AX1418&gt;AQ1418))</f>
        <v>1</v>
      </c>
      <c r="BF1418" s="5" t="n">
        <f aca="false">--($I1418=--(AY1418&gt;AR1418))</f>
        <v>0</v>
      </c>
      <c r="BG1418" s="5" t="n">
        <f aca="false">SUM(AZ1418:BF1418)</f>
        <v>4</v>
      </c>
      <c r="BH1418" s="5" t="n">
        <f aca="false">SUM(AE1418:AK1418)+AB1418+AC1418+AD1418</f>
        <v>2000000000</v>
      </c>
    </row>
    <row r="1419" customFormat="false" ht="15" hidden="true" customHeight="false" outlineLevel="0" collapsed="false">
      <c r="A1419" s="5" t="n">
        <f aca="false">sensitivity_exit_usd</f>
        <v>2000000000</v>
      </c>
      <c r="B1419" s="2" t="n">
        <f aca="false">ROW()-ROW($B$1375)</f>
        <v>44</v>
      </c>
      <c r="C1419" s="2" t="n">
        <f aca="false">MOD(QUOTIENT($B1419,1),2)</f>
        <v>0</v>
      </c>
      <c r="D1419" s="2" t="n">
        <f aca="false">MOD(QUOTIENT($B1419,2),2)</f>
        <v>0</v>
      </c>
      <c r="E1419" s="2" t="n">
        <f aca="false">MOD(QUOTIENT($B1419,4),2)</f>
        <v>1</v>
      </c>
      <c r="F1419" s="2" t="n">
        <f aca="false">MOD(QUOTIENT($B1419,8),2)</f>
        <v>1</v>
      </c>
      <c r="G1419" s="2" t="n">
        <f aca="false">MOD(QUOTIENT($B1419,16),2)</f>
        <v>0</v>
      </c>
      <c r="H1419" s="2" t="n">
        <f aca="false">MOD(QUOTIENT($B1419,32),2)</f>
        <v>1</v>
      </c>
      <c r="I1419" s="2" t="n">
        <f aca="false">MOD(QUOTIENT($B1419,64),2)</f>
        <v>0</v>
      </c>
      <c r="J1419" s="5" t="n">
        <f aca="false">IF($C1419=const_zero,MIN(class_series_f_invested_usd,MAX(const_zero,$A1419)),const_zero)</f>
        <v>30000000</v>
      </c>
      <c r="K1419" s="5" t="n">
        <f aca="false">IF($D1419=const_zero,MIN(class_series_e_invested_usd,MAX(const_zero,$A1419-SUM($J1419:$J1419))),const_zero)</f>
        <v>300000000</v>
      </c>
      <c r="L1419" s="5" t="n">
        <f aca="false">IF($E1419=const_zero,MIN(class_series_d_invested_usd,MAX(const_zero,$A1419-SUM($J1419:$K1419))),const_zero)</f>
        <v>0</v>
      </c>
      <c r="M1419" s="5" t="n">
        <f aca="false">IF($F1419=const_zero,MIN(class_series_c_invested_usd,MAX(const_zero,$A1419-SUM($J1419:$L1419))),const_zero)</f>
        <v>0</v>
      </c>
      <c r="N1419" s="5" t="n">
        <f aca="false">IF($G1419=const_zero,MIN(class_series_b_invested_usd,MAX(const_zero,$A1419-SUM($J1419:$M1419))),const_zero)</f>
        <v>30000000</v>
      </c>
      <c r="O1419" s="5" t="n">
        <f aca="false">IF($H1419=const_zero,MIN(class_series_a_invested_usd,MAX(const_zero,$A1419-SUM($J1419:$N1419))),const_zero)</f>
        <v>0</v>
      </c>
      <c r="P1419" s="5" t="n">
        <f aca="false">IF($I1419=const_zero,MIN(class_seed_invested_usd,MAX(const_zero,$A1419-SUM($J1419:$O1419))),const_zero)</f>
        <v>5000000</v>
      </c>
      <c r="Q1419" s="5" t="n">
        <f aca="false">MAX(const_zero,$A1419-SUM($J1419:$P1419))</f>
        <v>1635000000</v>
      </c>
      <c r="R1419" s="9" t="n">
        <f aca="false">common_rsa_total+Sensitivity!$AE$1320+Sensitivity!$AJ$1320+IF($C1419=const_one,Sensitivity!$D$1320,const_zero)+IF($D1419=const_one,Sensitivity!$Y$1320,const_zero)+IF($E1419=const_one,Sensitivity!$V$1320,const_zero)+IF($F1419=const_one,Sensitivity!$S$1320,const_zero)+IF($G1419=const_one,Sensitivity!$P$1320,const_zero)+IF($H1419=const_one,Sensitivity!$M$1320,const_zero)+IF($I1419=const_one,Sensitivity!$J$1320,const_zero)</f>
        <v>18451772.5127037</v>
      </c>
      <c r="S1419" s="23" t="b">
        <f aca="false">IF($R1419&gt;const_zero,--($Q1419&gt;option_strike_usd*$R1419),const_zero)</f>
        <v>1</v>
      </c>
      <c r="T1419" s="7" t="n">
        <f aca="false">IF($R1419&gt;const_zero,IF($S1419=const_one,($Q1419+option_strike_usd*pre_f_options_issued)/($R1419+pre_f_options_issued),$Q1419/$R1419),const_zero)</f>
        <v>78.1556786666681</v>
      </c>
      <c r="U1419" s="5" t="n">
        <f aca="false">IF($C1419=const_one,Sensitivity!$D$1320*$T1419,const_zero)</f>
        <v>0</v>
      </c>
      <c r="V1419" s="5" t="n">
        <f aca="false">IF($D1419=const_one,Sensitivity!$Y$1320*$T1419,const_zero)</f>
        <v>0</v>
      </c>
      <c r="W1419" s="5" t="n">
        <f aca="false">IF($E1419=const_one,Sensitivity!$V$1320*$T1419,const_zero)</f>
        <v>136061054.939651</v>
      </c>
      <c r="X1419" s="5" t="n">
        <f aca="false">IF($F1419=const_one,Sensitivity!$S$1320*$T1419,const_zero)</f>
        <v>187573628.800003</v>
      </c>
      <c r="Y1419" s="5" t="n">
        <f aca="false">IF($G1419=const_one,Sensitivity!$P$1320*$T1419,const_zero)</f>
        <v>0</v>
      </c>
      <c r="Z1419" s="5" t="n">
        <f aca="false">IF($H1419=const_one,Sensitivity!$M$1320*$T1419,const_zero)</f>
        <v>390778393.333341</v>
      </c>
      <c r="AA1419" s="5" t="n">
        <f aca="false">IF($I1419=const_one,Sensitivity!$J$1320*$T1419,const_zero)</f>
        <v>0</v>
      </c>
      <c r="AB1419" s="5" t="n">
        <f aca="false">(Sensitivity!$AE$1320+Sensitivity!$AJ$1320)*$T1419</f>
        <v>24296618.2603214</v>
      </c>
      <c r="AC1419" s="5" t="n">
        <f aca="false">common_rsa_total*$T1419</f>
        <v>703401108.000013</v>
      </c>
      <c r="AD1419" s="5" t="n">
        <f aca="false">IF($S1419=const_one,pre_f_options_issued*($T1419-option_strike_usd),const_zero)</f>
        <v>192889196.66667</v>
      </c>
      <c r="AE1419" s="5" t="n">
        <f aca="false">J1419+U1419</f>
        <v>30000000</v>
      </c>
      <c r="AF1419" s="5" t="n">
        <f aca="false">K1419+V1419</f>
        <v>300000000</v>
      </c>
      <c r="AG1419" s="5" t="n">
        <f aca="false">L1419+W1419</f>
        <v>136061054.939651</v>
      </c>
      <c r="AH1419" s="5" t="n">
        <f aca="false">M1419+X1419</f>
        <v>187573628.800003</v>
      </c>
      <c r="AI1419" s="5" t="n">
        <f aca="false">N1419+Y1419</f>
        <v>30000000</v>
      </c>
      <c r="AJ1419" s="5" t="n">
        <f aca="false">O1419+Z1419</f>
        <v>390778393.333341</v>
      </c>
      <c r="AK1419" s="5" t="n">
        <f aca="false">P1419+AA1419</f>
        <v>5000000</v>
      </c>
      <c r="AL1419" s="5" t="n">
        <f aca="false">INDEX($AE$1375:$AE$1502,$B1419-$C1419*1+const_one)</f>
        <v>30000000</v>
      </c>
      <c r="AM1419" s="5" t="n">
        <f aca="false">INDEX($AF$1375:$AF$1502,$B1419-$D1419*2+const_one)</f>
        <v>300000000</v>
      </c>
      <c r="AN1419" s="5" t="n">
        <f aca="false">INDEX($AG$1375:$AG$1502,$B1419-$E1419*4+const_one)</f>
        <v>100000000</v>
      </c>
      <c r="AO1419" s="5" t="n">
        <f aca="false">INDEX($AH$1375:$AH$1502,$B1419-$F1419*8+const_one)</f>
        <v>60000000</v>
      </c>
      <c r="AP1419" s="5" t="n">
        <f aca="false">INDEX($AI$1375:$AI$1502,$B1419-$G1419*16+const_one)</f>
        <v>30000000</v>
      </c>
      <c r="AQ1419" s="5" t="n">
        <f aca="false">INDEX($AJ$1375:$AJ$1502,$B1419-$H1419*32+const_one)</f>
        <v>15000000</v>
      </c>
      <c r="AR1419" s="5" t="n">
        <f aca="false">INDEX($AK$1375:$AK$1502,$B1419-$I1419*64+const_one)</f>
        <v>5000000</v>
      </c>
      <c r="AS1419" s="5" t="n">
        <f aca="false">INDEX($AE$1375:$AE$1502,$B1419+(const_one-$C1419)*1+const_one)</f>
        <v>72595184.4513265</v>
      </c>
      <c r="AT1419" s="5" t="n">
        <f aca="false">INDEX($AF$1375:$AF$1502,$B1419+(const_one-$D1419)*2+const_one)</f>
        <v>440157068.911271</v>
      </c>
      <c r="AU1419" s="5" t="n">
        <f aca="false">INDEX($AG$1375:$AG$1502,$B1419+(const_one-$E1419)*4+const_one)</f>
        <v>136061054.939651</v>
      </c>
      <c r="AV1419" s="5" t="n">
        <f aca="false">INDEX($AH$1375:$AH$1502,$B1419+(const_one-$F1419)*8+const_one)</f>
        <v>187573628.800003</v>
      </c>
      <c r="AW1419" s="5" t="n">
        <f aca="false">INDEX($AI$1375:$AI$1502,$B1419+(const_one-$G1419)*16+const_one)</f>
        <v>208857194.069739</v>
      </c>
      <c r="AX1419" s="5" t="n">
        <f aca="false">INDEX($AJ$1375:$AJ$1502,$B1419+(const_one-$H1419)*32+const_one)</f>
        <v>390778393.333341</v>
      </c>
      <c r="AY1419" s="5" t="n">
        <f aca="false">INDEX($AK$1375:$AK$1502,$B1419+(const_one-$I1419)*64+const_one)</f>
        <v>316452373.18491</v>
      </c>
      <c r="AZ1419" s="5" t="n">
        <f aca="false">--($C1419=--(AS1419&gt;AL1419))</f>
        <v>0</v>
      </c>
      <c r="BA1419" s="5" t="n">
        <f aca="false">--($D1419=--(AT1419&gt;AM1419))</f>
        <v>0</v>
      </c>
      <c r="BB1419" s="5" t="n">
        <f aca="false">--($E1419=--(AU1419&gt;AN1419))</f>
        <v>1</v>
      </c>
      <c r="BC1419" s="5" t="n">
        <f aca="false">--($F1419=--(AV1419&gt;AO1419))</f>
        <v>1</v>
      </c>
      <c r="BD1419" s="5" t="n">
        <f aca="false">--($G1419=--(AW1419&gt;AP1419))</f>
        <v>0</v>
      </c>
      <c r="BE1419" s="5" t="n">
        <f aca="false">--($H1419=--(AX1419&gt;AQ1419))</f>
        <v>1</v>
      </c>
      <c r="BF1419" s="5" t="n">
        <f aca="false">--($I1419=--(AY1419&gt;AR1419))</f>
        <v>0</v>
      </c>
      <c r="BG1419" s="5" t="n">
        <f aca="false">SUM(AZ1419:BF1419)</f>
        <v>3</v>
      </c>
      <c r="BH1419" s="5" t="n">
        <f aca="false">SUM(AE1419:AK1419)+AB1419+AC1419+AD1419</f>
        <v>2000000000</v>
      </c>
    </row>
    <row r="1420" customFormat="false" ht="15" hidden="true" customHeight="false" outlineLevel="0" collapsed="false">
      <c r="A1420" s="5" t="n">
        <f aca="false">sensitivity_exit_usd</f>
        <v>2000000000</v>
      </c>
      <c r="B1420" s="2" t="n">
        <f aca="false">ROW()-ROW($B$1375)</f>
        <v>45</v>
      </c>
      <c r="C1420" s="2" t="n">
        <f aca="false">MOD(QUOTIENT($B1420,1),2)</f>
        <v>1</v>
      </c>
      <c r="D1420" s="2" t="n">
        <f aca="false">MOD(QUOTIENT($B1420,2),2)</f>
        <v>0</v>
      </c>
      <c r="E1420" s="2" t="n">
        <f aca="false">MOD(QUOTIENT($B1420,4),2)</f>
        <v>1</v>
      </c>
      <c r="F1420" s="2" t="n">
        <f aca="false">MOD(QUOTIENT($B1420,8),2)</f>
        <v>1</v>
      </c>
      <c r="G1420" s="2" t="n">
        <f aca="false">MOD(QUOTIENT($B1420,16),2)</f>
        <v>0</v>
      </c>
      <c r="H1420" s="2" t="n">
        <f aca="false">MOD(QUOTIENT($B1420,32),2)</f>
        <v>1</v>
      </c>
      <c r="I1420" s="2" t="n">
        <f aca="false">MOD(QUOTIENT($B1420,64),2)</f>
        <v>0</v>
      </c>
      <c r="J1420" s="5" t="n">
        <f aca="false">IF($C1420=const_zero,MIN(class_series_f_invested_usd,MAX(const_zero,$A1420)),const_zero)</f>
        <v>0</v>
      </c>
      <c r="K1420" s="5" t="n">
        <f aca="false">IF($D1420=const_zero,MIN(class_series_e_invested_usd,MAX(const_zero,$A1420-SUM($J1420:$J1420))),const_zero)</f>
        <v>300000000</v>
      </c>
      <c r="L1420" s="5" t="n">
        <f aca="false">IF($E1420=const_zero,MIN(class_series_d_invested_usd,MAX(const_zero,$A1420-SUM($J1420:$K1420))),const_zero)</f>
        <v>0</v>
      </c>
      <c r="M1420" s="5" t="n">
        <f aca="false">IF($F1420=const_zero,MIN(class_series_c_invested_usd,MAX(const_zero,$A1420-SUM($J1420:$L1420))),const_zero)</f>
        <v>0</v>
      </c>
      <c r="N1420" s="5" t="n">
        <f aca="false">IF($G1420=const_zero,MIN(class_series_b_invested_usd,MAX(const_zero,$A1420-SUM($J1420:$M1420))),const_zero)</f>
        <v>30000000</v>
      </c>
      <c r="O1420" s="5" t="n">
        <f aca="false">IF($H1420=const_zero,MIN(class_series_a_invested_usd,MAX(const_zero,$A1420-SUM($J1420:$N1420))),const_zero)</f>
        <v>0</v>
      </c>
      <c r="P1420" s="5" t="n">
        <f aca="false">IF($I1420=const_zero,MIN(class_seed_invested_usd,MAX(const_zero,$A1420-SUM($J1420:$O1420))),const_zero)</f>
        <v>5000000</v>
      </c>
      <c r="Q1420" s="5" t="n">
        <f aca="false">MAX(const_zero,$A1420-SUM($J1420:$P1420))</f>
        <v>1665000000</v>
      </c>
      <c r="R1420" s="9" t="n">
        <f aca="false">common_rsa_total+Sensitivity!$AE$1320+Sensitivity!$AJ$1320+IF($C1420=const_one,Sensitivity!$D$1320,const_zero)+IF($D1420=const_one,Sensitivity!$Y$1320,const_zero)+IF($E1420=const_one,Sensitivity!$V$1320,const_zero)+IF($F1420=const_one,Sensitivity!$S$1320,const_zero)+IF($G1420=const_one,Sensitivity!$P$1320,const_zero)+IF($H1420=const_one,Sensitivity!$M$1320,const_zero)+IF($I1420=const_one,Sensitivity!$J$1320,const_zero)</f>
        <v>19405433.0542694</v>
      </c>
      <c r="S1420" s="23" t="b">
        <f aca="false">IF($R1420&gt;const_zero,--($Q1420&gt;option_strike_usd*$R1420),const_zero)</f>
        <v>1</v>
      </c>
      <c r="T1420" s="7" t="n">
        <f aca="false">IF($R1420&gt;const_zero,IF($S1420=const_one,($Q1420+option_strike_usd*pre_f_options_issued)/($R1420+pre_f_options_issued),$Q1420/$R1420),const_zero)</f>
        <v>76.1226676445458</v>
      </c>
      <c r="U1420" s="5" t="n">
        <f aca="false">IF($C1420=const_one,Sensitivity!$D$1320*$T1420,const_zero)</f>
        <v>72595184.4513265</v>
      </c>
      <c r="V1420" s="5" t="n">
        <f aca="false">IF($D1420=const_one,Sensitivity!$Y$1320*$T1420,const_zero)</f>
        <v>0</v>
      </c>
      <c r="W1420" s="5" t="n">
        <f aca="false">IF($E1420=const_one,Sensitivity!$V$1320*$T1420,const_zero)</f>
        <v>132521790.370615</v>
      </c>
      <c r="X1420" s="5" t="n">
        <f aca="false">IF($F1420=const_one,Sensitivity!$S$1320*$T1420,const_zero)</f>
        <v>182694402.34691</v>
      </c>
      <c r="Y1420" s="5" t="n">
        <f aca="false">IF($G1420=const_one,Sensitivity!$P$1320*$T1420,const_zero)</f>
        <v>0</v>
      </c>
      <c r="Z1420" s="5" t="n">
        <f aca="false">IF($H1420=const_one,Sensitivity!$M$1320*$T1420,const_zero)</f>
        <v>380613338.222729</v>
      </c>
      <c r="AA1420" s="5" t="n">
        <f aca="false">IF($I1420=const_one,Sensitivity!$J$1320*$T1420,const_zero)</f>
        <v>0</v>
      </c>
      <c r="AB1420" s="5" t="n">
        <f aca="false">(Sensitivity!$AE$1320+Sensitivity!$AJ$1320)*$T1420</f>
        <v>23664606.6961432</v>
      </c>
      <c r="AC1420" s="5" t="n">
        <f aca="false">common_rsa_total*$T1420</f>
        <v>685104008.800912</v>
      </c>
      <c r="AD1420" s="5" t="n">
        <f aca="false">IF($S1420=const_one,pre_f_options_issued*($T1420-option_strike_usd),const_zero)</f>
        <v>187806669.111364</v>
      </c>
      <c r="AE1420" s="5" t="n">
        <f aca="false">J1420+U1420</f>
        <v>72595184.4513265</v>
      </c>
      <c r="AF1420" s="5" t="n">
        <f aca="false">K1420+V1420</f>
        <v>300000000</v>
      </c>
      <c r="AG1420" s="5" t="n">
        <f aca="false">L1420+W1420</f>
        <v>132521790.370615</v>
      </c>
      <c r="AH1420" s="5" t="n">
        <f aca="false">M1420+X1420</f>
        <v>182694402.34691</v>
      </c>
      <c r="AI1420" s="5" t="n">
        <f aca="false">N1420+Y1420</f>
        <v>30000000</v>
      </c>
      <c r="AJ1420" s="5" t="n">
        <f aca="false">O1420+Z1420</f>
        <v>380613338.222729</v>
      </c>
      <c r="AK1420" s="5" t="n">
        <f aca="false">P1420+AA1420</f>
        <v>5000000</v>
      </c>
      <c r="AL1420" s="5" t="n">
        <f aca="false">INDEX($AE$1375:$AE$1502,$B1420-$C1420*1+const_one)</f>
        <v>30000000</v>
      </c>
      <c r="AM1420" s="5" t="n">
        <f aca="false">INDEX($AF$1375:$AF$1502,$B1420-$D1420*2+const_one)</f>
        <v>300000000</v>
      </c>
      <c r="AN1420" s="5" t="n">
        <f aca="false">INDEX($AG$1375:$AG$1502,$B1420-$E1420*4+const_one)</f>
        <v>100000000</v>
      </c>
      <c r="AO1420" s="5" t="n">
        <f aca="false">INDEX($AH$1375:$AH$1502,$B1420-$F1420*8+const_one)</f>
        <v>60000000</v>
      </c>
      <c r="AP1420" s="5" t="n">
        <f aca="false">INDEX($AI$1375:$AI$1502,$B1420-$G1420*16+const_one)</f>
        <v>30000000</v>
      </c>
      <c r="AQ1420" s="5" t="n">
        <f aca="false">INDEX($AJ$1375:$AJ$1502,$B1420-$H1420*32+const_one)</f>
        <v>15000000</v>
      </c>
      <c r="AR1420" s="5" t="n">
        <f aca="false">INDEX($AK$1375:$AK$1502,$B1420-$I1420*64+const_one)</f>
        <v>5000000</v>
      </c>
      <c r="AS1420" s="5" t="n">
        <f aca="false">INDEX($AE$1375:$AE$1502,$B1420+(const_one-$C1420)*1+const_one)</f>
        <v>72595184.4513265</v>
      </c>
      <c r="AT1420" s="5" t="n">
        <f aca="false">INDEX($AF$1375:$AF$1502,$B1420+(const_one-$D1420)*2+const_one)</f>
        <v>431783763.204141</v>
      </c>
      <c r="AU1420" s="5" t="n">
        <f aca="false">INDEX($AG$1375:$AG$1502,$B1420+(const_one-$E1420)*4+const_one)</f>
        <v>132521790.370615</v>
      </c>
      <c r="AV1420" s="5" t="n">
        <f aca="false">INDEX($AH$1375:$AH$1502,$B1420+(const_one-$F1420)*8+const_one)</f>
        <v>182694402.34691</v>
      </c>
      <c r="AW1420" s="5" t="n">
        <f aca="false">INDEX($AI$1375:$AI$1502,$B1420+(const_one-$G1420)*16+const_one)</f>
        <v>204473457.213265</v>
      </c>
      <c r="AX1420" s="5" t="n">
        <f aca="false">INDEX($AJ$1375:$AJ$1502,$B1420+(const_one-$H1420)*32+const_one)</f>
        <v>380613338.222729</v>
      </c>
      <c r="AY1420" s="5" t="n">
        <f aca="false">INDEX($AK$1375:$AK$1502,$B1420+(const_one-$I1420)*64+const_one)</f>
        <v>310810830.776538</v>
      </c>
      <c r="AZ1420" s="5" t="n">
        <f aca="false">--($C1420=--(AS1420&gt;AL1420))</f>
        <v>1</v>
      </c>
      <c r="BA1420" s="5" t="n">
        <f aca="false">--($D1420=--(AT1420&gt;AM1420))</f>
        <v>0</v>
      </c>
      <c r="BB1420" s="5" t="n">
        <f aca="false">--($E1420=--(AU1420&gt;AN1420))</f>
        <v>1</v>
      </c>
      <c r="BC1420" s="5" t="n">
        <f aca="false">--($F1420=--(AV1420&gt;AO1420))</f>
        <v>1</v>
      </c>
      <c r="BD1420" s="5" t="n">
        <f aca="false">--($G1420=--(AW1420&gt;AP1420))</f>
        <v>0</v>
      </c>
      <c r="BE1420" s="5" t="n">
        <f aca="false">--($H1420=--(AX1420&gt;AQ1420))</f>
        <v>1</v>
      </c>
      <c r="BF1420" s="5" t="n">
        <f aca="false">--($I1420=--(AY1420&gt;AR1420))</f>
        <v>0</v>
      </c>
      <c r="BG1420" s="5" t="n">
        <f aca="false">SUM(AZ1420:BF1420)</f>
        <v>4</v>
      </c>
      <c r="BH1420" s="5" t="n">
        <f aca="false">SUM(AE1420:AK1420)+AB1420+AC1420+AD1420</f>
        <v>2000000000</v>
      </c>
    </row>
    <row r="1421" customFormat="false" ht="15" hidden="true" customHeight="false" outlineLevel="0" collapsed="false">
      <c r="A1421" s="5" t="n">
        <f aca="false">sensitivity_exit_usd</f>
        <v>2000000000</v>
      </c>
      <c r="B1421" s="2" t="n">
        <f aca="false">ROW()-ROW($B$1375)</f>
        <v>46</v>
      </c>
      <c r="C1421" s="2" t="n">
        <f aca="false">MOD(QUOTIENT($B1421,1),2)</f>
        <v>0</v>
      </c>
      <c r="D1421" s="2" t="n">
        <f aca="false">MOD(QUOTIENT($B1421,2),2)</f>
        <v>1</v>
      </c>
      <c r="E1421" s="2" t="n">
        <f aca="false">MOD(QUOTIENT($B1421,4),2)</f>
        <v>1</v>
      </c>
      <c r="F1421" s="2" t="n">
        <f aca="false">MOD(QUOTIENT($B1421,8),2)</f>
        <v>1</v>
      </c>
      <c r="G1421" s="2" t="n">
        <f aca="false">MOD(QUOTIENT($B1421,16),2)</f>
        <v>0</v>
      </c>
      <c r="H1421" s="2" t="n">
        <f aca="false">MOD(QUOTIENT($B1421,32),2)</f>
        <v>1</v>
      </c>
      <c r="I1421" s="2" t="n">
        <f aca="false">MOD(QUOTIENT($B1421,64),2)</f>
        <v>0</v>
      </c>
      <c r="J1421" s="5" t="n">
        <f aca="false">IF($C1421=const_zero,MIN(class_series_f_invested_usd,MAX(const_zero,$A1421)),const_zero)</f>
        <v>30000000</v>
      </c>
      <c r="K1421" s="5" t="n">
        <f aca="false">IF($D1421=const_zero,MIN(class_series_e_invested_usd,MAX(const_zero,$A1421-SUM($J1421:$J1421))),const_zero)</f>
        <v>0</v>
      </c>
      <c r="L1421" s="5" t="n">
        <f aca="false">IF($E1421=const_zero,MIN(class_series_d_invested_usd,MAX(const_zero,$A1421-SUM($J1421:$K1421))),const_zero)</f>
        <v>0</v>
      </c>
      <c r="M1421" s="5" t="n">
        <f aca="false">IF($F1421=const_zero,MIN(class_series_c_invested_usd,MAX(const_zero,$A1421-SUM($J1421:$L1421))),const_zero)</f>
        <v>0</v>
      </c>
      <c r="N1421" s="5" t="n">
        <f aca="false">IF($G1421=const_zero,MIN(class_series_b_invested_usd,MAX(const_zero,$A1421-SUM($J1421:$M1421))),const_zero)</f>
        <v>30000000</v>
      </c>
      <c r="O1421" s="5" t="n">
        <f aca="false">IF($H1421=const_zero,MIN(class_series_a_invested_usd,MAX(const_zero,$A1421-SUM($J1421:$N1421))),const_zero)</f>
        <v>0</v>
      </c>
      <c r="P1421" s="5" t="n">
        <f aca="false">IF($I1421=const_zero,MIN(class_seed_invested_usd,MAX(const_zero,$A1421-SUM($J1421:$O1421))),const_zero)</f>
        <v>5000000</v>
      </c>
      <c r="Q1421" s="5" t="n">
        <f aca="false">MAX(const_zero,$A1421-SUM($J1421:$P1421))</f>
        <v>1935000000</v>
      </c>
      <c r="R1421" s="9" t="n">
        <f aca="false">common_rsa_total+Sensitivity!$AE$1320+Sensitivity!$AJ$1320+IF($C1421=const_one,Sensitivity!$D$1320,const_zero)+IF($D1421=const_one,Sensitivity!$Y$1320,const_zero)+IF($E1421=const_one,Sensitivity!$V$1320,const_zero)+IF($F1421=const_one,Sensitivity!$S$1320,const_zero)+IF($G1421=const_one,Sensitivity!$P$1320,const_zero)+IF($H1421=const_one,Sensitivity!$M$1320,const_zero)+IF($I1421=const_one,Sensitivity!$J$1320,const_zero)</f>
        <v>24610729.5466692</v>
      </c>
      <c r="S1421" s="23" t="b">
        <f aca="false">IF($R1421&gt;const_zero,--($Q1421&gt;option_strike_usd*$R1421),const_zero)</f>
        <v>1</v>
      </c>
      <c r="T1421" s="7" t="n">
        <f aca="false">IF($R1421&gt;const_zero,IF($S1421=const_one,($Q1421+option_strike_usd*pre_f_options_issued)/($R1421+pre_f_options_issued),$Q1421/$R1421),const_zero)</f>
        <v>71.4661697563222</v>
      </c>
      <c r="U1421" s="5" t="n">
        <f aca="false">IF($C1421=const_one,Sensitivity!$D$1320*$T1421,const_zero)</f>
        <v>0</v>
      </c>
      <c r="V1421" s="5" t="n">
        <f aca="false">IF($D1421=const_one,Sensitivity!$Y$1320*$T1421,const_zero)</f>
        <v>440157068.911271</v>
      </c>
      <c r="W1421" s="5" t="n">
        <f aca="false">IF($E1421=const_one,Sensitivity!$V$1320*$T1421,const_zero)</f>
        <v>124415303.090298</v>
      </c>
      <c r="X1421" s="5" t="n">
        <f aca="false">IF($F1421=const_one,Sensitivity!$S$1320*$T1421,const_zero)</f>
        <v>171518807.415173</v>
      </c>
      <c r="Y1421" s="5" t="n">
        <f aca="false">IF($G1421=const_one,Sensitivity!$P$1320*$T1421,const_zero)</f>
        <v>0</v>
      </c>
      <c r="Z1421" s="5" t="n">
        <f aca="false">IF($H1421=const_one,Sensitivity!$M$1320*$T1421,const_zero)</f>
        <v>357330848.781611</v>
      </c>
      <c r="AA1421" s="5" t="n">
        <f aca="false">IF($I1421=const_one,Sensitivity!$J$1320*$T1421,const_zero)</f>
        <v>0</v>
      </c>
      <c r="AB1421" s="5" t="n">
        <f aca="false">(Sensitivity!$AE$1320+Sensitivity!$AJ$1320)*$T1421</f>
        <v>22217019.6039411</v>
      </c>
      <c r="AC1421" s="5" t="n">
        <f aca="false">common_rsa_total*$T1421</f>
        <v>643195527.8069</v>
      </c>
      <c r="AD1421" s="5" t="n">
        <f aca="false">IF($S1421=const_one,pre_f_options_issued*($T1421-option_strike_usd),const_zero)</f>
        <v>176165424.390806</v>
      </c>
      <c r="AE1421" s="5" t="n">
        <f aca="false">J1421+U1421</f>
        <v>30000000</v>
      </c>
      <c r="AF1421" s="5" t="n">
        <f aca="false">K1421+V1421</f>
        <v>440157068.911271</v>
      </c>
      <c r="AG1421" s="5" t="n">
        <f aca="false">L1421+W1421</f>
        <v>124415303.090298</v>
      </c>
      <c r="AH1421" s="5" t="n">
        <f aca="false">M1421+X1421</f>
        <v>171518807.415173</v>
      </c>
      <c r="AI1421" s="5" t="n">
        <f aca="false">N1421+Y1421</f>
        <v>30000000</v>
      </c>
      <c r="AJ1421" s="5" t="n">
        <f aca="false">O1421+Z1421</f>
        <v>357330848.781611</v>
      </c>
      <c r="AK1421" s="5" t="n">
        <f aca="false">P1421+AA1421</f>
        <v>5000000</v>
      </c>
      <c r="AL1421" s="5" t="n">
        <f aca="false">INDEX($AE$1375:$AE$1502,$B1421-$C1421*1+const_one)</f>
        <v>30000000</v>
      </c>
      <c r="AM1421" s="5" t="n">
        <f aca="false">INDEX($AF$1375:$AF$1502,$B1421-$D1421*2+const_one)</f>
        <v>300000000</v>
      </c>
      <c r="AN1421" s="5" t="n">
        <f aca="false">INDEX($AG$1375:$AG$1502,$B1421-$E1421*4+const_one)</f>
        <v>100000000</v>
      </c>
      <c r="AO1421" s="5" t="n">
        <f aca="false">INDEX($AH$1375:$AH$1502,$B1421-$F1421*8+const_one)</f>
        <v>60000000</v>
      </c>
      <c r="AP1421" s="5" t="n">
        <f aca="false">INDEX($AI$1375:$AI$1502,$B1421-$G1421*16+const_one)</f>
        <v>30000000</v>
      </c>
      <c r="AQ1421" s="5" t="n">
        <f aca="false">INDEX($AJ$1375:$AJ$1502,$B1421-$H1421*32+const_one)</f>
        <v>15000000</v>
      </c>
      <c r="AR1421" s="5" t="n">
        <f aca="false">INDEX($AK$1375:$AK$1502,$B1421-$I1421*64+const_one)</f>
        <v>5000000</v>
      </c>
      <c r="AS1421" s="5" t="n">
        <f aca="false">INDEX($AE$1375:$AE$1502,$B1421+(const_one-$C1421)*1+const_one)</f>
        <v>66857933.1184962</v>
      </c>
      <c r="AT1421" s="5" t="n">
        <f aca="false">INDEX($AF$1375:$AF$1502,$B1421+(const_one-$D1421)*2+const_one)</f>
        <v>440157068.911271</v>
      </c>
      <c r="AU1421" s="5" t="n">
        <f aca="false">INDEX($AG$1375:$AG$1502,$B1421+(const_one-$E1421)*4+const_one)</f>
        <v>124415303.090298</v>
      </c>
      <c r="AV1421" s="5" t="n">
        <f aca="false">INDEX($AH$1375:$AH$1502,$B1421+(const_one-$F1421)*8+const_one)</f>
        <v>171518807.415173</v>
      </c>
      <c r="AW1421" s="5" t="n">
        <f aca="false">INDEX($AI$1375:$AI$1502,$B1421+(const_one-$G1421)*16+const_one)</f>
        <v>196026469.264108</v>
      </c>
      <c r="AX1421" s="5" t="n">
        <f aca="false">INDEX($AJ$1375:$AJ$1502,$B1421+(const_one-$H1421)*32+const_one)</f>
        <v>357330848.781611</v>
      </c>
      <c r="AY1421" s="5" t="n">
        <f aca="false">INDEX($AK$1375:$AK$1502,$B1421+(const_one-$I1421)*64+const_one)</f>
        <v>302468992.050898</v>
      </c>
      <c r="AZ1421" s="5" t="n">
        <f aca="false">--($C1421=--(AS1421&gt;AL1421))</f>
        <v>0</v>
      </c>
      <c r="BA1421" s="5" t="n">
        <f aca="false">--($D1421=--(AT1421&gt;AM1421))</f>
        <v>1</v>
      </c>
      <c r="BB1421" s="5" t="n">
        <f aca="false">--($E1421=--(AU1421&gt;AN1421))</f>
        <v>1</v>
      </c>
      <c r="BC1421" s="5" t="n">
        <f aca="false">--($F1421=--(AV1421&gt;AO1421))</f>
        <v>1</v>
      </c>
      <c r="BD1421" s="5" t="n">
        <f aca="false">--($G1421=--(AW1421&gt;AP1421))</f>
        <v>0</v>
      </c>
      <c r="BE1421" s="5" t="n">
        <f aca="false">--($H1421=--(AX1421&gt;AQ1421))</f>
        <v>1</v>
      </c>
      <c r="BF1421" s="5" t="n">
        <f aca="false">--($I1421=--(AY1421&gt;AR1421))</f>
        <v>0</v>
      </c>
      <c r="BG1421" s="5" t="n">
        <f aca="false">SUM(AZ1421:BF1421)</f>
        <v>4</v>
      </c>
      <c r="BH1421" s="5" t="n">
        <f aca="false">SUM(AE1421:AK1421)+AB1421+AC1421+AD1421</f>
        <v>2000000000</v>
      </c>
    </row>
    <row r="1422" customFormat="false" ht="15" hidden="true" customHeight="false" outlineLevel="0" collapsed="false">
      <c r="A1422" s="5" t="n">
        <f aca="false">sensitivity_exit_usd</f>
        <v>2000000000</v>
      </c>
      <c r="B1422" s="2" t="n">
        <f aca="false">ROW()-ROW($B$1375)</f>
        <v>47</v>
      </c>
      <c r="C1422" s="2" t="n">
        <f aca="false">MOD(QUOTIENT($B1422,1),2)</f>
        <v>1</v>
      </c>
      <c r="D1422" s="2" t="n">
        <f aca="false">MOD(QUOTIENT($B1422,2),2)</f>
        <v>1</v>
      </c>
      <c r="E1422" s="2" t="n">
        <f aca="false">MOD(QUOTIENT($B1422,4),2)</f>
        <v>1</v>
      </c>
      <c r="F1422" s="2" t="n">
        <f aca="false">MOD(QUOTIENT($B1422,8),2)</f>
        <v>1</v>
      </c>
      <c r="G1422" s="2" t="n">
        <f aca="false">MOD(QUOTIENT($B1422,16),2)</f>
        <v>0</v>
      </c>
      <c r="H1422" s="2" t="n">
        <f aca="false">MOD(QUOTIENT($B1422,32),2)</f>
        <v>1</v>
      </c>
      <c r="I1422" s="2" t="n">
        <f aca="false">MOD(QUOTIENT($B1422,64),2)</f>
        <v>0</v>
      </c>
      <c r="J1422" s="5" t="n">
        <f aca="false">IF($C1422=const_zero,MIN(class_series_f_invested_usd,MAX(const_zero,$A1422)),const_zero)</f>
        <v>0</v>
      </c>
      <c r="K1422" s="5" t="n">
        <f aca="false">IF($D1422=const_zero,MIN(class_series_e_invested_usd,MAX(const_zero,$A1422-SUM($J1422:$J1422))),const_zero)</f>
        <v>0</v>
      </c>
      <c r="L1422" s="5" t="n">
        <f aca="false">IF($E1422=const_zero,MIN(class_series_d_invested_usd,MAX(const_zero,$A1422-SUM($J1422:$K1422))),const_zero)</f>
        <v>0</v>
      </c>
      <c r="M1422" s="5" t="n">
        <f aca="false">IF($F1422=const_zero,MIN(class_series_c_invested_usd,MAX(const_zero,$A1422-SUM($J1422:$L1422))),const_zero)</f>
        <v>0</v>
      </c>
      <c r="N1422" s="5" t="n">
        <f aca="false">IF($G1422=const_zero,MIN(class_series_b_invested_usd,MAX(const_zero,$A1422-SUM($J1422:$M1422))),const_zero)</f>
        <v>30000000</v>
      </c>
      <c r="O1422" s="5" t="n">
        <f aca="false">IF($H1422=const_zero,MIN(class_series_a_invested_usd,MAX(const_zero,$A1422-SUM($J1422:$N1422))),const_zero)</f>
        <v>0</v>
      </c>
      <c r="P1422" s="5" t="n">
        <f aca="false">IF($I1422=const_zero,MIN(class_seed_invested_usd,MAX(const_zero,$A1422-SUM($J1422:$O1422))),const_zero)</f>
        <v>5000000</v>
      </c>
      <c r="Q1422" s="5" t="n">
        <f aca="false">MAX(const_zero,$A1422-SUM($J1422:$P1422))</f>
        <v>1965000000</v>
      </c>
      <c r="R1422" s="9" t="n">
        <f aca="false">common_rsa_total+Sensitivity!$AE$1320+Sensitivity!$AJ$1320+IF($C1422=const_one,Sensitivity!$D$1320,const_zero)+IF($D1422=const_one,Sensitivity!$Y$1320,const_zero)+IF($E1422=const_one,Sensitivity!$V$1320,const_zero)+IF($F1422=const_one,Sensitivity!$S$1320,const_zero)+IF($G1422=const_one,Sensitivity!$P$1320,const_zero)+IF($H1422=const_one,Sensitivity!$M$1320,const_zero)+IF($I1422=const_one,Sensitivity!$J$1320,const_zero)</f>
        <v>25564390.0882349</v>
      </c>
      <c r="S1422" s="23" t="b">
        <f aca="false">IF($R1422&gt;const_zero,--($Q1422&gt;option_strike_usd*$R1422),const_zero)</f>
        <v>1</v>
      </c>
      <c r="T1422" s="7" t="n">
        <f aca="false">IF($R1422&gt;const_zero,IF($S1422=const_one,($Q1422+option_strike_usd*pre_f_options_issued)/($R1422+pre_f_options_issued),$Q1422/$R1422),const_zero)</f>
        <v>70.1066366956184</v>
      </c>
      <c r="U1422" s="5" t="n">
        <f aca="false">IF($C1422=const_one,Sensitivity!$D$1320*$T1422,const_zero)</f>
        <v>66857933.1184962</v>
      </c>
      <c r="V1422" s="5" t="n">
        <f aca="false">IF($D1422=const_one,Sensitivity!$Y$1320*$T1422,const_zero)</f>
        <v>431783763.204141</v>
      </c>
      <c r="W1422" s="5" t="n">
        <f aca="false">IF($E1422=const_one,Sensitivity!$V$1320*$T1422,const_zero)</f>
        <v>122048494.87341</v>
      </c>
      <c r="X1422" s="5" t="n">
        <f aca="false">IF($F1422=const_one,Sensitivity!$S$1320*$T1422,const_zero)</f>
        <v>168255928.069484</v>
      </c>
      <c r="Y1422" s="5" t="n">
        <f aca="false">IF($G1422=const_one,Sensitivity!$P$1320*$T1422,const_zero)</f>
        <v>0</v>
      </c>
      <c r="Z1422" s="5" t="n">
        <f aca="false">IF($H1422=const_one,Sensitivity!$M$1320*$T1422,const_zero)</f>
        <v>350533183.478092</v>
      </c>
      <c r="AA1422" s="5" t="n">
        <f aca="false">IF($I1422=const_one,Sensitivity!$J$1320*$T1422,const_zero)</f>
        <v>0</v>
      </c>
      <c r="AB1422" s="5" t="n">
        <f aca="false">(Sensitivity!$AE$1320+Sensitivity!$AJ$1320)*$T1422</f>
        <v>21794375.2567647</v>
      </c>
      <c r="AC1422" s="5" t="n">
        <f aca="false">common_rsa_total*$T1422</f>
        <v>630959730.260566</v>
      </c>
      <c r="AD1422" s="5" t="n">
        <f aca="false">IF($S1422=const_one,pre_f_options_issued*($T1422-option_strike_usd),const_zero)</f>
        <v>172766591.739046</v>
      </c>
      <c r="AE1422" s="5" t="n">
        <f aca="false">J1422+U1422</f>
        <v>66857933.1184962</v>
      </c>
      <c r="AF1422" s="5" t="n">
        <f aca="false">K1422+V1422</f>
        <v>431783763.204141</v>
      </c>
      <c r="AG1422" s="5" t="n">
        <f aca="false">L1422+W1422</f>
        <v>122048494.87341</v>
      </c>
      <c r="AH1422" s="5" t="n">
        <f aca="false">M1422+X1422</f>
        <v>168255928.069484</v>
      </c>
      <c r="AI1422" s="5" t="n">
        <f aca="false">N1422+Y1422</f>
        <v>30000000</v>
      </c>
      <c r="AJ1422" s="5" t="n">
        <f aca="false">O1422+Z1422</f>
        <v>350533183.478092</v>
      </c>
      <c r="AK1422" s="5" t="n">
        <f aca="false">P1422+AA1422</f>
        <v>5000000</v>
      </c>
      <c r="AL1422" s="5" t="n">
        <f aca="false">INDEX($AE$1375:$AE$1502,$B1422-$C1422*1+const_one)</f>
        <v>30000000</v>
      </c>
      <c r="AM1422" s="5" t="n">
        <f aca="false">INDEX($AF$1375:$AF$1502,$B1422-$D1422*2+const_one)</f>
        <v>300000000</v>
      </c>
      <c r="AN1422" s="5" t="n">
        <f aca="false">INDEX($AG$1375:$AG$1502,$B1422-$E1422*4+const_one)</f>
        <v>100000000</v>
      </c>
      <c r="AO1422" s="5" t="n">
        <f aca="false">INDEX($AH$1375:$AH$1502,$B1422-$F1422*8+const_one)</f>
        <v>60000000</v>
      </c>
      <c r="AP1422" s="5" t="n">
        <f aca="false">INDEX($AI$1375:$AI$1502,$B1422-$G1422*16+const_one)</f>
        <v>30000000</v>
      </c>
      <c r="AQ1422" s="5" t="n">
        <f aca="false">INDEX($AJ$1375:$AJ$1502,$B1422-$H1422*32+const_one)</f>
        <v>15000000</v>
      </c>
      <c r="AR1422" s="5" t="n">
        <f aca="false">INDEX($AK$1375:$AK$1502,$B1422-$I1422*64+const_one)</f>
        <v>5000000</v>
      </c>
      <c r="AS1422" s="5" t="n">
        <f aca="false">INDEX($AE$1375:$AE$1502,$B1422+(const_one-$C1422)*1+const_one)</f>
        <v>66857933.1184962</v>
      </c>
      <c r="AT1422" s="5" t="n">
        <f aca="false">INDEX($AF$1375:$AF$1502,$B1422+(const_one-$D1422)*2+const_one)</f>
        <v>431783763.204141</v>
      </c>
      <c r="AU1422" s="5" t="n">
        <f aca="false">INDEX($AG$1375:$AG$1502,$B1422+(const_one-$E1422)*4+const_one)</f>
        <v>122048494.87341</v>
      </c>
      <c r="AV1422" s="5" t="n">
        <f aca="false">INDEX($AH$1375:$AH$1502,$B1422+(const_one-$F1422)*8+const_one)</f>
        <v>168255928.069484</v>
      </c>
      <c r="AW1422" s="5" t="n">
        <f aca="false">INDEX($AI$1375:$AI$1502,$B1422+(const_one-$G1422)*16+const_one)</f>
        <v>192905767.117235</v>
      </c>
      <c r="AX1422" s="5" t="n">
        <f aca="false">INDEX($AJ$1375:$AJ$1502,$B1422+(const_one-$H1422)*32+const_one)</f>
        <v>350533183.478092</v>
      </c>
      <c r="AY1422" s="5" t="n">
        <f aca="false">INDEX($AK$1375:$AK$1502,$B1422+(const_one-$I1422)*64+const_one)</f>
        <v>298281624.844165</v>
      </c>
      <c r="AZ1422" s="5" t="n">
        <f aca="false">--($C1422=--(AS1422&gt;AL1422))</f>
        <v>1</v>
      </c>
      <c r="BA1422" s="5" t="n">
        <f aca="false">--($D1422=--(AT1422&gt;AM1422))</f>
        <v>1</v>
      </c>
      <c r="BB1422" s="5" t="n">
        <f aca="false">--($E1422=--(AU1422&gt;AN1422))</f>
        <v>1</v>
      </c>
      <c r="BC1422" s="5" t="n">
        <f aca="false">--($F1422=--(AV1422&gt;AO1422))</f>
        <v>1</v>
      </c>
      <c r="BD1422" s="5" t="n">
        <f aca="false">--($G1422=--(AW1422&gt;AP1422))</f>
        <v>0</v>
      </c>
      <c r="BE1422" s="5" t="n">
        <f aca="false">--($H1422=--(AX1422&gt;AQ1422))</f>
        <v>1</v>
      </c>
      <c r="BF1422" s="5" t="n">
        <f aca="false">--($I1422=--(AY1422&gt;AR1422))</f>
        <v>0</v>
      </c>
      <c r="BG1422" s="5" t="n">
        <f aca="false">SUM(AZ1422:BF1422)</f>
        <v>5</v>
      </c>
      <c r="BH1422" s="5" t="n">
        <f aca="false">SUM(AE1422:AK1422)+AB1422+AC1422+AD1422</f>
        <v>2000000000</v>
      </c>
    </row>
    <row r="1423" customFormat="false" ht="15" hidden="true" customHeight="false" outlineLevel="0" collapsed="false">
      <c r="A1423" s="5" t="n">
        <f aca="false">sensitivity_exit_usd</f>
        <v>2000000000</v>
      </c>
      <c r="B1423" s="2" t="n">
        <f aca="false">ROW()-ROW($B$1375)</f>
        <v>48</v>
      </c>
      <c r="C1423" s="2" t="n">
        <f aca="false">MOD(QUOTIENT($B1423,1),2)</f>
        <v>0</v>
      </c>
      <c r="D1423" s="2" t="n">
        <f aca="false">MOD(QUOTIENT($B1423,2),2)</f>
        <v>0</v>
      </c>
      <c r="E1423" s="2" t="n">
        <f aca="false">MOD(QUOTIENT($B1423,4),2)</f>
        <v>0</v>
      </c>
      <c r="F1423" s="2" t="n">
        <f aca="false">MOD(QUOTIENT($B1423,8),2)</f>
        <v>0</v>
      </c>
      <c r="G1423" s="2" t="n">
        <f aca="false">MOD(QUOTIENT($B1423,16),2)</f>
        <v>1</v>
      </c>
      <c r="H1423" s="2" t="n">
        <f aca="false">MOD(QUOTIENT($B1423,32),2)</f>
        <v>1</v>
      </c>
      <c r="I1423" s="2" t="n">
        <f aca="false">MOD(QUOTIENT($B1423,64),2)</f>
        <v>0</v>
      </c>
      <c r="J1423" s="5" t="n">
        <f aca="false">IF($C1423=const_zero,MIN(class_series_f_invested_usd,MAX(const_zero,$A1423)),const_zero)</f>
        <v>30000000</v>
      </c>
      <c r="K1423" s="5" t="n">
        <f aca="false">IF($D1423=const_zero,MIN(class_series_e_invested_usd,MAX(const_zero,$A1423-SUM($J1423:$J1423))),const_zero)</f>
        <v>300000000</v>
      </c>
      <c r="L1423" s="5" t="n">
        <f aca="false">IF($E1423=const_zero,MIN(class_series_d_invested_usd,MAX(const_zero,$A1423-SUM($J1423:$K1423))),const_zero)</f>
        <v>100000000</v>
      </c>
      <c r="M1423" s="5" t="n">
        <f aca="false">IF($F1423=const_zero,MIN(class_series_c_invested_usd,MAX(const_zero,$A1423-SUM($J1423:$L1423))),const_zero)</f>
        <v>60000000</v>
      </c>
      <c r="N1423" s="5" t="n">
        <f aca="false">IF($G1423=const_zero,MIN(class_series_b_invested_usd,MAX(const_zero,$A1423-SUM($J1423:$M1423))),const_zero)</f>
        <v>0</v>
      </c>
      <c r="O1423" s="5" t="n">
        <f aca="false">IF($H1423=const_zero,MIN(class_series_a_invested_usd,MAX(const_zero,$A1423-SUM($J1423:$N1423))),const_zero)</f>
        <v>0</v>
      </c>
      <c r="P1423" s="5" t="n">
        <f aca="false">IF($I1423=const_zero,MIN(class_seed_invested_usd,MAX(const_zero,$A1423-SUM($J1423:$O1423))),const_zero)</f>
        <v>5000000</v>
      </c>
      <c r="Q1423" s="5" t="n">
        <f aca="false">MAX(const_zero,$A1423-SUM($J1423:$P1423))</f>
        <v>1505000000</v>
      </c>
      <c r="R1423" s="9" t="n">
        <f aca="false">common_rsa_total+Sensitivity!$AE$1320+Sensitivity!$AJ$1320+IF($C1423=const_one,Sensitivity!$D$1320,const_zero)+IF($D1423=const_one,Sensitivity!$Y$1320,const_zero)+IF($E1423=const_one,Sensitivity!$V$1320,const_zero)+IF($F1423=const_one,Sensitivity!$S$1320,const_zero)+IF($G1423=const_one,Sensitivity!$P$1320,const_zero)+IF($H1423=const_one,Sensitivity!$M$1320,const_zero)+IF($I1423=const_one,Sensitivity!$J$1320,const_zero)</f>
        <v>17310874.6373241</v>
      </c>
      <c r="S1423" s="23" t="b">
        <f aca="false">IF($R1423&gt;const_zero,--($Q1423&gt;option_strike_usd*$R1423),const_zero)</f>
        <v>1</v>
      </c>
      <c r="T1423" s="7" t="n">
        <f aca="false">IF($R1423&gt;const_zero,IF($S1423=const_one,($Q1423+option_strike_usd*pre_f_options_issued)/($R1423+pre_f_options_issued),$Q1423/$R1423),const_zero)</f>
        <v>76.0945706637221</v>
      </c>
      <c r="U1423" s="5" t="n">
        <f aca="false">IF($C1423=const_one,Sensitivity!$D$1320*$T1423,const_zero)</f>
        <v>0</v>
      </c>
      <c r="V1423" s="5" t="n">
        <f aca="false">IF($D1423=const_one,Sensitivity!$Y$1320*$T1423,const_zero)</f>
        <v>0</v>
      </c>
      <c r="W1423" s="5" t="n">
        <f aca="false">IF($E1423=const_one,Sensitivity!$V$1320*$T1423,const_zero)</f>
        <v>0</v>
      </c>
      <c r="X1423" s="5" t="n">
        <f aca="false">IF($F1423=const_one,Sensitivity!$S$1320*$T1423,const_zero)</f>
        <v>0</v>
      </c>
      <c r="Y1423" s="5" t="n">
        <f aca="false">IF($G1423=const_one,Sensitivity!$P$1320*$T1423,const_zero)</f>
        <v>228283711.991166</v>
      </c>
      <c r="Z1423" s="5" t="n">
        <f aca="false">IF($H1423=const_one,Sensitivity!$M$1320*$T1423,const_zero)</f>
        <v>380472853.31861</v>
      </c>
      <c r="AA1423" s="5" t="n">
        <f aca="false">IF($I1423=const_one,Sensitivity!$J$1320*$T1423,const_zero)</f>
        <v>0</v>
      </c>
      <c r="AB1423" s="5" t="n">
        <f aca="false">(Sensitivity!$AE$1320+Sensitivity!$AJ$1320)*$T1423</f>
        <v>23655872.0574197</v>
      </c>
      <c r="AC1423" s="5" t="n">
        <f aca="false">common_rsa_total*$T1423</f>
        <v>684851135.973499</v>
      </c>
      <c r="AD1423" s="5" t="n">
        <f aca="false">IF($S1423=const_one,pre_f_options_issued*($T1423-option_strike_usd),const_zero)</f>
        <v>187736426.659305</v>
      </c>
      <c r="AE1423" s="5" t="n">
        <f aca="false">J1423+U1423</f>
        <v>30000000</v>
      </c>
      <c r="AF1423" s="5" t="n">
        <f aca="false">K1423+V1423</f>
        <v>300000000</v>
      </c>
      <c r="AG1423" s="5" t="n">
        <f aca="false">L1423+W1423</f>
        <v>100000000</v>
      </c>
      <c r="AH1423" s="5" t="n">
        <f aca="false">M1423+X1423</f>
        <v>60000000</v>
      </c>
      <c r="AI1423" s="5" t="n">
        <f aca="false">N1423+Y1423</f>
        <v>228283711.991166</v>
      </c>
      <c r="AJ1423" s="5" t="n">
        <f aca="false">O1423+Z1423</f>
        <v>380472853.31861</v>
      </c>
      <c r="AK1423" s="5" t="n">
        <f aca="false">P1423+AA1423</f>
        <v>5000000</v>
      </c>
      <c r="AL1423" s="5" t="n">
        <f aca="false">INDEX($AE$1375:$AE$1502,$B1423-$C1423*1+const_one)</f>
        <v>30000000</v>
      </c>
      <c r="AM1423" s="5" t="n">
        <f aca="false">INDEX($AF$1375:$AF$1502,$B1423-$D1423*2+const_one)</f>
        <v>300000000</v>
      </c>
      <c r="AN1423" s="5" t="n">
        <f aca="false">INDEX($AG$1375:$AG$1502,$B1423-$E1423*4+const_one)</f>
        <v>100000000</v>
      </c>
      <c r="AO1423" s="5" t="n">
        <f aca="false">INDEX($AH$1375:$AH$1502,$B1423-$F1423*8+const_one)</f>
        <v>60000000</v>
      </c>
      <c r="AP1423" s="5" t="n">
        <f aca="false">INDEX($AI$1375:$AI$1502,$B1423-$G1423*16+const_one)</f>
        <v>30000000</v>
      </c>
      <c r="AQ1423" s="5" t="n">
        <f aca="false">INDEX($AJ$1375:$AJ$1502,$B1423-$H1423*32+const_one)</f>
        <v>15000000</v>
      </c>
      <c r="AR1423" s="5" t="n">
        <f aca="false">INDEX($AK$1375:$AK$1502,$B1423-$I1423*64+const_one)</f>
        <v>5000000</v>
      </c>
      <c r="AS1423" s="5" t="n">
        <f aca="false">INDEX($AE$1375:$AE$1502,$B1423+(const_one-$C1423)*1+const_one)</f>
        <v>70613335.1902809</v>
      </c>
      <c r="AT1423" s="5" t="n">
        <f aca="false">INDEX($AF$1375:$AF$1502,$B1423+(const_one-$D1423)*2+const_one)</f>
        <v>428663342.134778</v>
      </c>
      <c r="AU1423" s="5" t="n">
        <f aca="false">INDEX($AG$1375:$AG$1502,$B1423+(const_one-$E1423)*4+const_one)</f>
        <v>129849799.269322</v>
      </c>
      <c r="AV1423" s="5" t="n">
        <f aca="false">INDEX($AH$1375:$AH$1502,$B1423+(const_one-$F1423)*8+const_one)</f>
        <v>169376490.634825</v>
      </c>
      <c r="AW1423" s="5" t="n">
        <f aca="false">INDEX($AI$1375:$AI$1502,$B1423+(const_one-$G1423)*16+const_one)</f>
        <v>228283711.991166</v>
      </c>
      <c r="AX1423" s="5" t="n">
        <f aca="false">INDEX($AJ$1375:$AJ$1502,$B1423+(const_one-$H1423)*32+const_one)</f>
        <v>380472853.31861</v>
      </c>
      <c r="AY1423" s="5" t="n">
        <f aca="false">INDEX($AK$1375:$AK$1502,$B1423+(const_one-$I1423)*64+const_one)</f>
        <v>304805860.758467</v>
      </c>
      <c r="AZ1423" s="5" t="n">
        <f aca="false">--($C1423=--(AS1423&gt;AL1423))</f>
        <v>0</v>
      </c>
      <c r="BA1423" s="5" t="n">
        <f aca="false">--($D1423=--(AT1423&gt;AM1423))</f>
        <v>0</v>
      </c>
      <c r="BB1423" s="5" t="n">
        <f aca="false">--($E1423=--(AU1423&gt;AN1423))</f>
        <v>0</v>
      </c>
      <c r="BC1423" s="5" t="n">
        <f aca="false">--($F1423=--(AV1423&gt;AO1423))</f>
        <v>0</v>
      </c>
      <c r="BD1423" s="5" t="n">
        <f aca="false">--($G1423=--(AW1423&gt;AP1423))</f>
        <v>1</v>
      </c>
      <c r="BE1423" s="5" t="n">
        <f aca="false">--($H1423=--(AX1423&gt;AQ1423))</f>
        <v>1</v>
      </c>
      <c r="BF1423" s="5" t="n">
        <f aca="false">--($I1423=--(AY1423&gt;AR1423))</f>
        <v>0</v>
      </c>
      <c r="BG1423" s="5" t="n">
        <f aca="false">SUM(AZ1423:BF1423)</f>
        <v>2</v>
      </c>
      <c r="BH1423" s="5" t="n">
        <f aca="false">SUM(AE1423:AK1423)+AB1423+AC1423+AD1423</f>
        <v>2000000000</v>
      </c>
    </row>
    <row r="1424" customFormat="false" ht="15" hidden="true" customHeight="false" outlineLevel="0" collapsed="false">
      <c r="A1424" s="5" t="n">
        <f aca="false">sensitivity_exit_usd</f>
        <v>2000000000</v>
      </c>
      <c r="B1424" s="2" t="n">
        <f aca="false">ROW()-ROW($B$1375)</f>
        <v>49</v>
      </c>
      <c r="C1424" s="2" t="n">
        <f aca="false">MOD(QUOTIENT($B1424,1),2)</f>
        <v>1</v>
      </c>
      <c r="D1424" s="2" t="n">
        <f aca="false">MOD(QUOTIENT($B1424,2),2)</f>
        <v>0</v>
      </c>
      <c r="E1424" s="2" t="n">
        <f aca="false">MOD(QUOTIENT($B1424,4),2)</f>
        <v>0</v>
      </c>
      <c r="F1424" s="2" t="n">
        <f aca="false">MOD(QUOTIENT($B1424,8),2)</f>
        <v>0</v>
      </c>
      <c r="G1424" s="2" t="n">
        <f aca="false">MOD(QUOTIENT($B1424,16),2)</f>
        <v>1</v>
      </c>
      <c r="H1424" s="2" t="n">
        <f aca="false">MOD(QUOTIENT($B1424,32),2)</f>
        <v>1</v>
      </c>
      <c r="I1424" s="2" t="n">
        <f aca="false">MOD(QUOTIENT($B1424,64),2)</f>
        <v>0</v>
      </c>
      <c r="J1424" s="5" t="n">
        <f aca="false">IF($C1424=const_zero,MIN(class_series_f_invested_usd,MAX(const_zero,$A1424)),const_zero)</f>
        <v>0</v>
      </c>
      <c r="K1424" s="5" t="n">
        <f aca="false">IF($D1424=const_zero,MIN(class_series_e_invested_usd,MAX(const_zero,$A1424-SUM($J1424:$J1424))),const_zero)</f>
        <v>300000000</v>
      </c>
      <c r="L1424" s="5" t="n">
        <f aca="false">IF($E1424=const_zero,MIN(class_series_d_invested_usd,MAX(const_zero,$A1424-SUM($J1424:$K1424))),const_zero)</f>
        <v>100000000</v>
      </c>
      <c r="M1424" s="5" t="n">
        <f aca="false">IF($F1424=const_zero,MIN(class_series_c_invested_usd,MAX(const_zero,$A1424-SUM($J1424:$L1424))),const_zero)</f>
        <v>60000000</v>
      </c>
      <c r="N1424" s="5" t="n">
        <f aca="false">IF($G1424=const_zero,MIN(class_series_b_invested_usd,MAX(const_zero,$A1424-SUM($J1424:$M1424))),const_zero)</f>
        <v>0</v>
      </c>
      <c r="O1424" s="5" t="n">
        <f aca="false">IF($H1424=const_zero,MIN(class_series_a_invested_usd,MAX(const_zero,$A1424-SUM($J1424:$N1424))),const_zero)</f>
        <v>0</v>
      </c>
      <c r="P1424" s="5" t="n">
        <f aca="false">IF($I1424=const_zero,MIN(class_seed_invested_usd,MAX(const_zero,$A1424-SUM($J1424:$O1424))),const_zero)</f>
        <v>5000000</v>
      </c>
      <c r="Q1424" s="5" t="n">
        <f aca="false">MAX(const_zero,$A1424-SUM($J1424:$P1424))</f>
        <v>1535000000</v>
      </c>
      <c r="R1424" s="9" t="n">
        <f aca="false">common_rsa_total+Sensitivity!$AE$1320+Sensitivity!$AJ$1320+IF($C1424=const_one,Sensitivity!$D$1320,const_zero)+IF($D1424=const_one,Sensitivity!$Y$1320,const_zero)+IF($E1424=const_one,Sensitivity!$V$1320,const_zero)+IF($F1424=const_one,Sensitivity!$S$1320,const_zero)+IF($G1424=const_one,Sensitivity!$P$1320,const_zero)+IF($H1424=const_one,Sensitivity!$M$1320,const_zero)+IF($I1424=const_one,Sensitivity!$J$1320,const_zero)</f>
        <v>18264535.1788899</v>
      </c>
      <c r="S1424" s="23" t="b">
        <f aca="false">IF($R1424&gt;const_zero,--($Q1424&gt;option_strike_usd*$R1424),const_zero)</f>
        <v>1</v>
      </c>
      <c r="T1424" s="7" t="n">
        <f aca="false">IF($R1424&gt;const_zero,IF($S1424=const_one,($Q1424+option_strike_usd*pre_f_options_issued)/($R1424+pre_f_options_issued),$Q1424/$R1424),const_zero)</f>
        <v>74.0445180570711</v>
      </c>
      <c r="U1424" s="5" t="n">
        <f aca="false">IF($C1424=const_one,Sensitivity!$D$1320*$T1424,const_zero)</f>
        <v>70613335.1902809</v>
      </c>
      <c r="V1424" s="5" t="n">
        <f aca="false">IF($D1424=const_one,Sensitivity!$Y$1320*$T1424,const_zero)</f>
        <v>0</v>
      </c>
      <c r="W1424" s="5" t="n">
        <f aca="false">IF($E1424=const_one,Sensitivity!$V$1320*$T1424,const_zero)</f>
        <v>0</v>
      </c>
      <c r="X1424" s="5" t="n">
        <f aca="false">IF($F1424=const_one,Sensitivity!$S$1320*$T1424,const_zero)</f>
        <v>0</v>
      </c>
      <c r="Y1424" s="5" t="n">
        <f aca="false">IF($G1424=const_one,Sensitivity!$P$1320*$T1424,const_zero)</f>
        <v>222133554.171213</v>
      </c>
      <c r="Z1424" s="5" t="n">
        <f aca="false">IF($H1424=const_one,Sensitivity!$M$1320*$T1424,const_zero)</f>
        <v>370222590.285356</v>
      </c>
      <c r="AA1424" s="5" t="n">
        <f aca="false">IF($I1424=const_one,Sensitivity!$J$1320*$T1424,const_zero)</f>
        <v>0</v>
      </c>
      <c r="AB1424" s="5" t="n">
        <f aca="false">(Sensitivity!$AE$1320+Sensitivity!$AJ$1320)*$T1424</f>
        <v>23018562.6968317</v>
      </c>
      <c r="AC1424" s="5" t="n">
        <f aca="false">common_rsa_total*$T1424</f>
        <v>666400662.51364</v>
      </c>
      <c r="AD1424" s="5" t="n">
        <f aca="false">IF($S1424=const_one,pre_f_options_issued*($T1424-option_strike_usd),const_zero)</f>
        <v>182611295.142678</v>
      </c>
      <c r="AE1424" s="5" t="n">
        <f aca="false">J1424+U1424</f>
        <v>70613335.1902809</v>
      </c>
      <c r="AF1424" s="5" t="n">
        <f aca="false">K1424+V1424</f>
        <v>300000000</v>
      </c>
      <c r="AG1424" s="5" t="n">
        <f aca="false">L1424+W1424</f>
        <v>100000000</v>
      </c>
      <c r="AH1424" s="5" t="n">
        <f aca="false">M1424+X1424</f>
        <v>60000000</v>
      </c>
      <c r="AI1424" s="5" t="n">
        <f aca="false">N1424+Y1424</f>
        <v>222133554.171213</v>
      </c>
      <c r="AJ1424" s="5" t="n">
        <f aca="false">O1424+Z1424</f>
        <v>370222590.285356</v>
      </c>
      <c r="AK1424" s="5" t="n">
        <f aca="false">P1424+AA1424</f>
        <v>5000000</v>
      </c>
      <c r="AL1424" s="5" t="n">
        <f aca="false">INDEX($AE$1375:$AE$1502,$B1424-$C1424*1+const_one)</f>
        <v>30000000</v>
      </c>
      <c r="AM1424" s="5" t="n">
        <f aca="false">INDEX($AF$1375:$AF$1502,$B1424-$D1424*2+const_one)</f>
        <v>300000000</v>
      </c>
      <c r="AN1424" s="5" t="n">
        <f aca="false">INDEX($AG$1375:$AG$1502,$B1424-$E1424*4+const_one)</f>
        <v>100000000</v>
      </c>
      <c r="AO1424" s="5" t="n">
        <f aca="false">INDEX($AH$1375:$AH$1502,$B1424-$F1424*8+const_one)</f>
        <v>60000000</v>
      </c>
      <c r="AP1424" s="5" t="n">
        <f aca="false">INDEX($AI$1375:$AI$1502,$B1424-$G1424*16+const_one)</f>
        <v>30000000</v>
      </c>
      <c r="AQ1424" s="5" t="n">
        <f aca="false">INDEX($AJ$1375:$AJ$1502,$B1424-$H1424*32+const_one)</f>
        <v>15000000</v>
      </c>
      <c r="AR1424" s="5" t="n">
        <f aca="false">INDEX($AK$1375:$AK$1502,$B1424-$I1424*64+const_one)</f>
        <v>5000000</v>
      </c>
      <c r="AS1424" s="5" t="n">
        <f aca="false">INDEX($AE$1375:$AE$1502,$B1424+(const_one-$C1424)*1+const_one)</f>
        <v>70613335.1902809</v>
      </c>
      <c r="AT1424" s="5" t="n">
        <f aca="false">INDEX($AF$1375:$AF$1502,$B1424+(const_one-$D1424)*2+const_one)</f>
        <v>420342333.767085</v>
      </c>
      <c r="AU1424" s="5" t="n">
        <f aca="false">INDEX($AG$1375:$AG$1502,$B1424+(const_one-$E1424)*4+const_one)</f>
        <v>126668092.280644</v>
      </c>
      <c r="AV1424" s="5" t="n">
        <f aca="false">INDEX($AH$1375:$AH$1502,$B1424+(const_one-$F1424)*8+const_one)</f>
        <v>165511631.051158</v>
      </c>
      <c r="AW1424" s="5" t="n">
        <f aca="false">INDEX($AI$1375:$AI$1502,$B1424+(const_one-$G1424)*16+const_one)</f>
        <v>222133554.171213</v>
      </c>
      <c r="AX1424" s="5" t="n">
        <f aca="false">INDEX($AJ$1375:$AJ$1502,$B1424+(const_one-$H1424)*32+const_one)</f>
        <v>370222590.285356</v>
      </c>
      <c r="AY1424" s="5" t="n">
        <f aca="false">INDEX($AK$1375:$AK$1502,$B1424+(const_one-$I1424)*64+const_one)</f>
        <v>299345590.613225</v>
      </c>
      <c r="AZ1424" s="5" t="n">
        <f aca="false">--($C1424=--(AS1424&gt;AL1424))</f>
        <v>1</v>
      </c>
      <c r="BA1424" s="5" t="n">
        <f aca="false">--($D1424=--(AT1424&gt;AM1424))</f>
        <v>0</v>
      </c>
      <c r="BB1424" s="5" t="n">
        <f aca="false">--($E1424=--(AU1424&gt;AN1424))</f>
        <v>0</v>
      </c>
      <c r="BC1424" s="5" t="n">
        <f aca="false">--($F1424=--(AV1424&gt;AO1424))</f>
        <v>0</v>
      </c>
      <c r="BD1424" s="5" t="n">
        <f aca="false">--($G1424=--(AW1424&gt;AP1424))</f>
        <v>1</v>
      </c>
      <c r="BE1424" s="5" t="n">
        <f aca="false">--($H1424=--(AX1424&gt;AQ1424))</f>
        <v>1</v>
      </c>
      <c r="BF1424" s="5" t="n">
        <f aca="false">--($I1424=--(AY1424&gt;AR1424))</f>
        <v>0</v>
      </c>
      <c r="BG1424" s="5" t="n">
        <f aca="false">SUM(AZ1424:BF1424)</f>
        <v>3</v>
      </c>
      <c r="BH1424" s="5" t="n">
        <f aca="false">SUM(AE1424:AK1424)+AB1424+AC1424+AD1424</f>
        <v>2000000000</v>
      </c>
    </row>
    <row r="1425" customFormat="false" ht="15" hidden="true" customHeight="false" outlineLevel="0" collapsed="false">
      <c r="A1425" s="5" t="n">
        <f aca="false">sensitivity_exit_usd</f>
        <v>2000000000</v>
      </c>
      <c r="B1425" s="2" t="n">
        <f aca="false">ROW()-ROW($B$1375)</f>
        <v>50</v>
      </c>
      <c r="C1425" s="2" t="n">
        <f aca="false">MOD(QUOTIENT($B1425,1),2)</f>
        <v>0</v>
      </c>
      <c r="D1425" s="2" t="n">
        <f aca="false">MOD(QUOTIENT($B1425,2),2)</f>
        <v>1</v>
      </c>
      <c r="E1425" s="2" t="n">
        <f aca="false">MOD(QUOTIENT($B1425,4),2)</f>
        <v>0</v>
      </c>
      <c r="F1425" s="2" t="n">
        <f aca="false">MOD(QUOTIENT($B1425,8),2)</f>
        <v>0</v>
      </c>
      <c r="G1425" s="2" t="n">
        <f aca="false">MOD(QUOTIENT($B1425,16),2)</f>
        <v>1</v>
      </c>
      <c r="H1425" s="2" t="n">
        <f aca="false">MOD(QUOTIENT($B1425,32),2)</f>
        <v>1</v>
      </c>
      <c r="I1425" s="2" t="n">
        <f aca="false">MOD(QUOTIENT($B1425,64),2)</f>
        <v>0</v>
      </c>
      <c r="J1425" s="5" t="n">
        <f aca="false">IF($C1425=const_zero,MIN(class_series_f_invested_usd,MAX(const_zero,$A1425)),const_zero)</f>
        <v>30000000</v>
      </c>
      <c r="K1425" s="5" t="n">
        <f aca="false">IF($D1425=const_zero,MIN(class_series_e_invested_usd,MAX(const_zero,$A1425-SUM($J1425:$J1425))),const_zero)</f>
        <v>0</v>
      </c>
      <c r="L1425" s="5" t="n">
        <f aca="false">IF($E1425=const_zero,MIN(class_series_d_invested_usd,MAX(const_zero,$A1425-SUM($J1425:$K1425))),const_zero)</f>
        <v>100000000</v>
      </c>
      <c r="M1425" s="5" t="n">
        <f aca="false">IF($F1425=const_zero,MIN(class_series_c_invested_usd,MAX(const_zero,$A1425-SUM($J1425:$L1425))),const_zero)</f>
        <v>60000000</v>
      </c>
      <c r="N1425" s="5" t="n">
        <f aca="false">IF($G1425=const_zero,MIN(class_series_b_invested_usd,MAX(const_zero,$A1425-SUM($J1425:$M1425))),const_zero)</f>
        <v>0</v>
      </c>
      <c r="O1425" s="5" t="n">
        <f aca="false">IF($H1425=const_zero,MIN(class_series_a_invested_usd,MAX(const_zero,$A1425-SUM($J1425:$N1425))),const_zero)</f>
        <v>0</v>
      </c>
      <c r="P1425" s="5" t="n">
        <f aca="false">IF($I1425=const_zero,MIN(class_seed_invested_usd,MAX(const_zero,$A1425-SUM($J1425:$O1425))),const_zero)</f>
        <v>5000000</v>
      </c>
      <c r="Q1425" s="5" t="n">
        <f aca="false">MAX(const_zero,$A1425-SUM($J1425:$P1425))</f>
        <v>1805000000</v>
      </c>
      <c r="R1425" s="9" t="n">
        <f aca="false">common_rsa_total+Sensitivity!$AE$1320+Sensitivity!$AJ$1320+IF($C1425=const_one,Sensitivity!$D$1320,const_zero)+IF($D1425=const_one,Sensitivity!$Y$1320,const_zero)+IF($E1425=const_one,Sensitivity!$V$1320,const_zero)+IF($F1425=const_one,Sensitivity!$S$1320,const_zero)+IF($G1425=const_one,Sensitivity!$P$1320,const_zero)+IF($H1425=const_one,Sensitivity!$M$1320,const_zero)+IF($I1425=const_one,Sensitivity!$J$1320,const_zero)</f>
        <v>23469831.6712896</v>
      </c>
      <c r="S1425" s="23" t="b">
        <f aca="false">IF($R1425&gt;const_zero,--($Q1425&gt;option_strike_usd*$R1425),const_zero)</f>
        <v>1</v>
      </c>
      <c r="T1425" s="7" t="n">
        <f aca="false">IF($R1425&gt;const_zero,IF($S1425=const_one,($Q1425+option_strike_usd*pre_f_options_issued)/($R1425+pre_f_options_issued),$Q1425/$R1425),const_zero)</f>
        <v>69.5999890518445</v>
      </c>
      <c r="U1425" s="5" t="n">
        <f aca="false">IF($C1425=const_one,Sensitivity!$D$1320*$T1425,const_zero)</f>
        <v>0</v>
      </c>
      <c r="V1425" s="5" t="n">
        <f aca="false">IF($D1425=const_one,Sensitivity!$Y$1320*$T1425,const_zero)</f>
        <v>428663342.134778</v>
      </c>
      <c r="W1425" s="5" t="n">
        <f aca="false">IF($E1425=const_one,Sensitivity!$V$1320*$T1425,const_zero)</f>
        <v>0</v>
      </c>
      <c r="X1425" s="5" t="n">
        <f aca="false">IF($F1425=const_one,Sensitivity!$S$1320*$T1425,const_zero)</f>
        <v>0</v>
      </c>
      <c r="Y1425" s="5" t="n">
        <f aca="false">IF($G1425=const_one,Sensitivity!$P$1320*$T1425,const_zero)</f>
        <v>208799967.155533</v>
      </c>
      <c r="Z1425" s="5" t="n">
        <f aca="false">IF($H1425=const_one,Sensitivity!$M$1320*$T1425,const_zero)</f>
        <v>347999945.259222</v>
      </c>
      <c r="AA1425" s="5" t="n">
        <f aca="false">IF($I1425=const_one,Sensitivity!$J$1320*$T1425,const_zero)</f>
        <v>0</v>
      </c>
      <c r="AB1425" s="5" t="n">
        <f aca="false">(Sensitivity!$AE$1320+Sensitivity!$AJ$1320)*$T1425</f>
        <v>21636871.3542553</v>
      </c>
      <c r="AC1425" s="5" t="n">
        <f aca="false">common_rsa_total*$T1425</f>
        <v>626399901.4666</v>
      </c>
      <c r="AD1425" s="5" t="n">
        <f aca="false">IF($S1425=const_one,pre_f_options_issued*($T1425-option_strike_usd),const_zero)</f>
        <v>171499972.629611</v>
      </c>
      <c r="AE1425" s="5" t="n">
        <f aca="false">J1425+U1425</f>
        <v>30000000</v>
      </c>
      <c r="AF1425" s="5" t="n">
        <f aca="false">K1425+V1425</f>
        <v>428663342.134778</v>
      </c>
      <c r="AG1425" s="5" t="n">
        <f aca="false">L1425+W1425</f>
        <v>100000000</v>
      </c>
      <c r="AH1425" s="5" t="n">
        <f aca="false">M1425+X1425</f>
        <v>60000000</v>
      </c>
      <c r="AI1425" s="5" t="n">
        <f aca="false">N1425+Y1425</f>
        <v>208799967.155533</v>
      </c>
      <c r="AJ1425" s="5" t="n">
        <f aca="false">O1425+Z1425</f>
        <v>347999945.259222</v>
      </c>
      <c r="AK1425" s="5" t="n">
        <f aca="false">P1425+AA1425</f>
        <v>5000000</v>
      </c>
      <c r="AL1425" s="5" t="n">
        <f aca="false">INDEX($AE$1375:$AE$1502,$B1425-$C1425*1+const_one)</f>
        <v>30000000</v>
      </c>
      <c r="AM1425" s="5" t="n">
        <f aca="false">INDEX($AF$1375:$AF$1502,$B1425-$D1425*2+const_one)</f>
        <v>300000000</v>
      </c>
      <c r="AN1425" s="5" t="n">
        <f aca="false">INDEX($AG$1375:$AG$1502,$B1425-$E1425*4+const_one)</f>
        <v>100000000</v>
      </c>
      <c r="AO1425" s="5" t="n">
        <f aca="false">INDEX($AH$1375:$AH$1502,$B1425-$F1425*8+const_one)</f>
        <v>60000000</v>
      </c>
      <c r="AP1425" s="5" t="n">
        <f aca="false">INDEX($AI$1375:$AI$1502,$B1425-$G1425*16+const_one)</f>
        <v>30000000</v>
      </c>
      <c r="AQ1425" s="5" t="n">
        <f aca="false">INDEX($AJ$1375:$AJ$1502,$B1425-$H1425*32+const_one)</f>
        <v>15000000</v>
      </c>
      <c r="AR1425" s="5" t="n">
        <f aca="false">INDEX($AK$1375:$AK$1502,$B1425-$I1425*64+const_one)</f>
        <v>5000000</v>
      </c>
      <c r="AS1425" s="5" t="n">
        <f aca="false">INDEX($AE$1375:$AE$1502,$B1425+(const_one-$C1425)*1+const_one)</f>
        <v>65086328.0020689</v>
      </c>
      <c r="AT1425" s="5" t="n">
        <f aca="false">INDEX($AF$1375:$AF$1502,$B1425+(const_one-$D1425)*2+const_one)</f>
        <v>428663342.134778</v>
      </c>
      <c r="AU1425" s="5" t="n">
        <f aca="false">INDEX($AG$1375:$AG$1502,$B1425+(const_one-$E1425)*4+const_one)</f>
        <v>119836711.324899</v>
      </c>
      <c r="AV1425" s="5" t="n">
        <f aca="false">INDEX($AH$1375:$AH$1502,$B1425+(const_one-$F1425)*8+const_one)</f>
        <v>157984723.065375</v>
      </c>
      <c r="AW1425" s="5" t="n">
        <f aca="false">INDEX($AI$1375:$AI$1502,$B1425+(const_one-$G1425)*16+const_one)</f>
        <v>208799967.155533</v>
      </c>
      <c r="AX1425" s="5" t="n">
        <f aca="false">INDEX($AJ$1375:$AJ$1502,$B1425+(const_one-$H1425)*32+const_one)</f>
        <v>347999945.259222</v>
      </c>
      <c r="AY1425" s="5" t="n">
        <f aca="false">INDEX($AK$1375:$AK$1502,$B1425+(const_one-$I1425)*64+const_one)</f>
        <v>292623482.626202</v>
      </c>
      <c r="AZ1425" s="5" t="n">
        <f aca="false">--($C1425=--(AS1425&gt;AL1425))</f>
        <v>0</v>
      </c>
      <c r="BA1425" s="5" t="n">
        <f aca="false">--($D1425=--(AT1425&gt;AM1425))</f>
        <v>1</v>
      </c>
      <c r="BB1425" s="5" t="n">
        <f aca="false">--($E1425=--(AU1425&gt;AN1425))</f>
        <v>0</v>
      </c>
      <c r="BC1425" s="5" t="n">
        <f aca="false">--($F1425=--(AV1425&gt;AO1425))</f>
        <v>0</v>
      </c>
      <c r="BD1425" s="5" t="n">
        <f aca="false">--($G1425=--(AW1425&gt;AP1425))</f>
        <v>1</v>
      </c>
      <c r="BE1425" s="5" t="n">
        <f aca="false">--($H1425=--(AX1425&gt;AQ1425))</f>
        <v>1</v>
      </c>
      <c r="BF1425" s="5" t="n">
        <f aca="false">--($I1425=--(AY1425&gt;AR1425))</f>
        <v>0</v>
      </c>
      <c r="BG1425" s="5" t="n">
        <f aca="false">SUM(AZ1425:BF1425)</f>
        <v>3</v>
      </c>
      <c r="BH1425" s="5" t="n">
        <f aca="false">SUM(AE1425:AK1425)+AB1425+AC1425+AD1425</f>
        <v>2000000000</v>
      </c>
    </row>
    <row r="1426" customFormat="false" ht="15" hidden="true" customHeight="false" outlineLevel="0" collapsed="false">
      <c r="A1426" s="5" t="n">
        <f aca="false">sensitivity_exit_usd</f>
        <v>2000000000</v>
      </c>
      <c r="B1426" s="2" t="n">
        <f aca="false">ROW()-ROW($B$1375)</f>
        <v>51</v>
      </c>
      <c r="C1426" s="2" t="n">
        <f aca="false">MOD(QUOTIENT($B1426,1),2)</f>
        <v>1</v>
      </c>
      <c r="D1426" s="2" t="n">
        <f aca="false">MOD(QUOTIENT($B1426,2),2)</f>
        <v>1</v>
      </c>
      <c r="E1426" s="2" t="n">
        <f aca="false">MOD(QUOTIENT($B1426,4),2)</f>
        <v>0</v>
      </c>
      <c r="F1426" s="2" t="n">
        <f aca="false">MOD(QUOTIENT($B1426,8),2)</f>
        <v>0</v>
      </c>
      <c r="G1426" s="2" t="n">
        <f aca="false">MOD(QUOTIENT($B1426,16),2)</f>
        <v>1</v>
      </c>
      <c r="H1426" s="2" t="n">
        <f aca="false">MOD(QUOTIENT($B1426,32),2)</f>
        <v>1</v>
      </c>
      <c r="I1426" s="2" t="n">
        <f aca="false">MOD(QUOTIENT($B1426,64),2)</f>
        <v>0</v>
      </c>
      <c r="J1426" s="5" t="n">
        <f aca="false">IF($C1426=const_zero,MIN(class_series_f_invested_usd,MAX(const_zero,$A1426)),const_zero)</f>
        <v>0</v>
      </c>
      <c r="K1426" s="5" t="n">
        <f aca="false">IF($D1426=const_zero,MIN(class_series_e_invested_usd,MAX(const_zero,$A1426-SUM($J1426:$J1426))),const_zero)</f>
        <v>0</v>
      </c>
      <c r="L1426" s="5" t="n">
        <f aca="false">IF($E1426=const_zero,MIN(class_series_d_invested_usd,MAX(const_zero,$A1426-SUM($J1426:$K1426))),const_zero)</f>
        <v>100000000</v>
      </c>
      <c r="M1426" s="5" t="n">
        <f aca="false">IF($F1426=const_zero,MIN(class_series_c_invested_usd,MAX(const_zero,$A1426-SUM($J1426:$L1426))),const_zero)</f>
        <v>60000000</v>
      </c>
      <c r="N1426" s="5" t="n">
        <f aca="false">IF($G1426=const_zero,MIN(class_series_b_invested_usd,MAX(const_zero,$A1426-SUM($J1426:$M1426))),const_zero)</f>
        <v>0</v>
      </c>
      <c r="O1426" s="5" t="n">
        <f aca="false">IF($H1426=const_zero,MIN(class_series_a_invested_usd,MAX(const_zero,$A1426-SUM($J1426:$N1426))),const_zero)</f>
        <v>0</v>
      </c>
      <c r="P1426" s="5" t="n">
        <f aca="false">IF($I1426=const_zero,MIN(class_seed_invested_usd,MAX(const_zero,$A1426-SUM($J1426:$O1426))),const_zero)</f>
        <v>5000000</v>
      </c>
      <c r="Q1426" s="5" t="n">
        <f aca="false">MAX(const_zero,$A1426-SUM($J1426:$P1426))</f>
        <v>1835000000</v>
      </c>
      <c r="R1426" s="9" t="n">
        <f aca="false">common_rsa_total+Sensitivity!$AE$1320+Sensitivity!$AJ$1320+IF($C1426=const_one,Sensitivity!$D$1320,const_zero)+IF($D1426=const_one,Sensitivity!$Y$1320,const_zero)+IF($E1426=const_one,Sensitivity!$V$1320,const_zero)+IF($F1426=const_one,Sensitivity!$S$1320,const_zero)+IF($G1426=const_one,Sensitivity!$P$1320,const_zero)+IF($H1426=const_one,Sensitivity!$M$1320,const_zero)+IF($I1426=const_one,Sensitivity!$J$1320,const_zero)</f>
        <v>24423492.2128553</v>
      </c>
      <c r="S1426" s="23" t="b">
        <f aca="false">IF($R1426&gt;const_zero,--($Q1426&gt;option_strike_usd*$R1426),const_zero)</f>
        <v>1</v>
      </c>
      <c r="T1426" s="7" t="n">
        <f aca="false">IF($R1426&gt;const_zero,IF($S1426=const_one,($Q1426+option_strike_usd*pre_f_options_issued)/($R1426+pre_f_options_issued),$Q1426/$R1426),const_zero)</f>
        <v>68.2489472566503</v>
      </c>
      <c r="U1426" s="5" t="n">
        <f aca="false">IF($C1426=const_one,Sensitivity!$D$1320*$T1426,const_zero)</f>
        <v>65086328.0020689</v>
      </c>
      <c r="V1426" s="5" t="n">
        <f aca="false">IF($D1426=const_one,Sensitivity!$Y$1320*$T1426,const_zero)</f>
        <v>420342333.767085</v>
      </c>
      <c r="W1426" s="5" t="n">
        <f aca="false">IF($E1426=const_one,Sensitivity!$V$1320*$T1426,const_zero)</f>
        <v>0</v>
      </c>
      <c r="X1426" s="5" t="n">
        <f aca="false">IF($F1426=const_one,Sensitivity!$S$1320*$T1426,const_zero)</f>
        <v>0</v>
      </c>
      <c r="Y1426" s="5" t="n">
        <f aca="false">IF($G1426=const_one,Sensitivity!$P$1320*$T1426,const_zero)</f>
        <v>204746841.769951</v>
      </c>
      <c r="Z1426" s="5" t="n">
        <f aca="false">IF($H1426=const_one,Sensitivity!$M$1320*$T1426,const_zero)</f>
        <v>341244736.283252</v>
      </c>
      <c r="AA1426" s="5" t="n">
        <f aca="false">IF($I1426=const_one,Sensitivity!$J$1320*$T1426,const_zero)</f>
        <v>0</v>
      </c>
      <c r="AB1426" s="5" t="n">
        <f aca="false">(Sensitivity!$AE$1320+Sensitivity!$AJ$1320)*$T1426</f>
        <v>21216866.7261646</v>
      </c>
      <c r="AC1426" s="5" t="n">
        <f aca="false">common_rsa_total*$T1426</f>
        <v>614240525.309853</v>
      </c>
      <c r="AD1426" s="5" t="n">
        <f aca="false">IF($S1426=const_one,pre_f_options_issued*($T1426-option_strike_usd),const_zero)</f>
        <v>168122368.141626</v>
      </c>
      <c r="AE1426" s="5" t="n">
        <f aca="false">J1426+U1426</f>
        <v>65086328.0020689</v>
      </c>
      <c r="AF1426" s="5" t="n">
        <f aca="false">K1426+V1426</f>
        <v>420342333.767085</v>
      </c>
      <c r="AG1426" s="5" t="n">
        <f aca="false">L1426+W1426</f>
        <v>100000000</v>
      </c>
      <c r="AH1426" s="5" t="n">
        <f aca="false">M1426+X1426</f>
        <v>60000000</v>
      </c>
      <c r="AI1426" s="5" t="n">
        <f aca="false">N1426+Y1426</f>
        <v>204746841.769951</v>
      </c>
      <c r="AJ1426" s="5" t="n">
        <f aca="false">O1426+Z1426</f>
        <v>341244736.283252</v>
      </c>
      <c r="AK1426" s="5" t="n">
        <f aca="false">P1426+AA1426</f>
        <v>5000000</v>
      </c>
      <c r="AL1426" s="5" t="n">
        <f aca="false">INDEX($AE$1375:$AE$1502,$B1426-$C1426*1+const_one)</f>
        <v>30000000</v>
      </c>
      <c r="AM1426" s="5" t="n">
        <f aca="false">INDEX($AF$1375:$AF$1502,$B1426-$D1426*2+const_one)</f>
        <v>300000000</v>
      </c>
      <c r="AN1426" s="5" t="n">
        <f aca="false">INDEX($AG$1375:$AG$1502,$B1426-$E1426*4+const_one)</f>
        <v>100000000</v>
      </c>
      <c r="AO1426" s="5" t="n">
        <f aca="false">INDEX($AH$1375:$AH$1502,$B1426-$F1426*8+const_one)</f>
        <v>60000000</v>
      </c>
      <c r="AP1426" s="5" t="n">
        <f aca="false">INDEX($AI$1375:$AI$1502,$B1426-$G1426*16+const_one)</f>
        <v>30000000</v>
      </c>
      <c r="AQ1426" s="5" t="n">
        <f aca="false">INDEX($AJ$1375:$AJ$1502,$B1426-$H1426*32+const_one)</f>
        <v>15000000</v>
      </c>
      <c r="AR1426" s="5" t="n">
        <f aca="false">INDEX($AK$1375:$AK$1502,$B1426-$I1426*64+const_one)</f>
        <v>5000000</v>
      </c>
      <c r="AS1426" s="5" t="n">
        <f aca="false">INDEX($AE$1375:$AE$1502,$B1426+(const_one-$C1426)*1+const_one)</f>
        <v>65086328.0020689</v>
      </c>
      <c r="AT1426" s="5" t="n">
        <f aca="false">INDEX($AF$1375:$AF$1502,$B1426+(const_one-$D1426)*2+const_one)</f>
        <v>420342333.767085</v>
      </c>
      <c r="AU1426" s="5" t="n">
        <f aca="false">INDEX($AG$1375:$AG$1502,$B1426+(const_one-$E1426)*4+const_one)</f>
        <v>117671774.043165</v>
      </c>
      <c r="AV1426" s="5" t="n">
        <f aca="false">INDEX($AH$1375:$AH$1502,$B1426+(const_one-$F1426)*8+const_one)</f>
        <v>155302102.728526</v>
      </c>
      <c r="AW1426" s="5" t="n">
        <f aca="false">INDEX($AI$1375:$AI$1502,$B1426+(const_one-$G1426)*16+const_one)</f>
        <v>204746841.769951</v>
      </c>
      <c r="AX1426" s="5" t="n">
        <f aca="false">INDEX($AJ$1375:$AJ$1502,$B1426+(const_one-$H1426)*32+const_one)</f>
        <v>341244736.283252</v>
      </c>
      <c r="AY1426" s="5" t="n">
        <f aca="false">INDEX($AK$1375:$AK$1502,$B1426+(const_one-$I1426)*64+const_one)</f>
        <v>288580583.182256</v>
      </c>
      <c r="AZ1426" s="5" t="n">
        <f aca="false">--($C1426=--(AS1426&gt;AL1426))</f>
        <v>1</v>
      </c>
      <c r="BA1426" s="5" t="n">
        <f aca="false">--($D1426=--(AT1426&gt;AM1426))</f>
        <v>1</v>
      </c>
      <c r="BB1426" s="5" t="n">
        <f aca="false">--($E1426=--(AU1426&gt;AN1426))</f>
        <v>0</v>
      </c>
      <c r="BC1426" s="5" t="n">
        <f aca="false">--($F1426=--(AV1426&gt;AO1426))</f>
        <v>0</v>
      </c>
      <c r="BD1426" s="5" t="n">
        <f aca="false">--($G1426=--(AW1426&gt;AP1426))</f>
        <v>1</v>
      </c>
      <c r="BE1426" s="5" t="n">
        <f aca="false">--($H1426=--(AX1426&gt;AQ1426))</f>
        <v>1</v>
      </c>
      <c r="BF1426" s="5" t="n">
        <f aca="false">--($I1426=--(AY1426&gt;AR1426))</f>
        <v>0</v>
      </c>
      <c r="BG1426" s="5" t="n">
        <f aca="false">SUM(AZ1426:BF1426)</f>
        <v>4</v>
      </c>
      <c r="BH1426" s="5" t="n">
        <f aca="false">SUM(AE1426:AK1426)+AB1426+AC1426+AD1426</f>
        <v>2000000000</v>
      </c>
    </row>
    <row r="1427" customFormat="false" ht="15" hidden="true" customHeight="false" outlineLevel="0" collapsed="false">
      <c r="A1427" s="5" t="n">
        <f aca="false">sensitivity_exit_usd</f>
        <v>2000000000</v>
      </c>
      <c r="B1427" s="2" t="n">
        <f aca="false">ROW()-ROW($B$1375)</f>
        <v>52</v>
      </c>
      <c r="C1427" s="2" t="n">
        <f aca="false">MOD(QUOTIENT($B1427,1),2)</f>
        <v>0</v>
      </c>
      <c r="D1427" s="2" t="n">
        <f aca="false">MOD(QUOTIENT($B1427,2),2)</f>
        <v>0</v>
      </c>
      <c r="E1427" s="2" t="n">
        <f aca="false">MOD(QUOTIENT($B1427,4),2)</f>
        <v>1</v>
      </c>
      <c r="F1427" s="2" t="n">
        <f aca="false">MOD(QUOTIENT($B1427,8),2)</f>
        <v>0</v>
      </c>
      <c r="G1427" s="2" t="n">
        <f aca="false">MOD(QUOTIENT($B1427,16),2)</f>
        <v>1</v>
      </c>
      <c r="H1427" s="2" t="n">
        <f aca="false">MOD(QUOTIENT($B1427,32),2)</f>
        <v>1</v>
      </c>
      <c r="I1427" s="2" t="n">
        <f aca="false">MOD(QUOTIENT($B1427,64),2)</f>
        <v>0</v>
      </c>
      <c r="J1427" s="5" t="n">
        <f aca="false">IF($C1427=const_zero,MIN(class_series_f_invested_usd,MAX(const_zero,$A1427)),const_zero)</f>
        <v>30000000</v>
      </c>
      <c r="K1427" s="5" t="n">
        <f aca="false">IF($D1427=const_zero,MIN(class_series_e_invested_usd,MAX(const_zero,$A1427-SUM($J1427:$J1427))),const_zero)</f>
        <v>300000000</v>
      </c>
      <c r="L1427" s="5" t="n">
        <f aca="false">IF($E1427=const_zero,MIN(class_series_d_invested_usd,MAX(const_zero,$A1427-SUM($J1427:$K1427))),const_zero)</f>
        <v>0</v>
      </c>
      <c r="M1427" s="5" t="n">
        <f aca="false">IF($F1427=const_zero,MIN(class_series_c_invested_usd,MAX(const_zero,$A1427-SUM($J1427:$L1427))),const_zero)</f>
        <v>60000000</v>
      </c>
      <c r="N1427" s="5" t="n">
        <f aca="false">IF($G1427=const_zero,MIN(class_series_b_invested_usd,MAX(const_zero,$A1427-SUM($J1427:$M1427))),const_zero)</f>
        <v>0</v>
      </c>
      <c r="O1427" s="5" t="n">
        <f aca="false">IF($H1427=const_zero,MIN(class_series_a_invested_usd,MAX(const_zero,$A1427-SUM($J1427:$N1427))),const_zero)</f>
        <v>0</v>
      </c>
      <c r="P1427" s="5" t="n">
        <f aca="false">IF($I1427=const_zero,MIN(class_seed_invested_usd,MAX(const_zero,$A1427-SUM($J1427:$O1427))),const_zero)</f>
        <v>5000000</v>
      </c>
      <c r="Q1427" s="5" t="n">
        <f aca="false">MAX(const_zero,$A1427-SUM($J1427:$P1427))</f>
        <v>1605000000</v>
      </c>
      <c r="R1427" s="9" t="n">
        <f aca="false">common_rsa_total+Sensitivity!$AE$1320+Sensitivity!$AJ$1320+IF($C1427=const_one,Sensitivity!$D$1320,const_zero)+IF($D1427=const_one,Sensitivity!$Y$1320,const_zero)+IF($E1427=const_one,Sensitivity!$V$1320,const_zero)+IF($F1427=const_one,Sensitivity!$S$1320,const_zero)+IF($G1427=const_one,Sensitivity!$P$1320,const_zero)+IF($H1427=const_one,Sensitivity!$M$1320,const_zero)+IF($I1427=const_one,Sensitivity!$J$1320,const_zero)</f>
        <v>19051772.5127037</v>
      </c>
      <c r="S1427" s="23" t="b">
        <f aca="false">IF($R1427&gt;const_zero,--($Q1427&gt;option_strike_usd*$R1427),const_zero)</f>
        <v>1</v>
      </c>
      <c r="T1427" s="7" t="n">
        <f aca="false">IF($R1427&gt;const_zero,IF($S1427=const_one,($Q1427+option_strike_usd*pre_f_options_issued)/($R1427+pre_f_options_issued),$Q1427/$R1427),const_zero)</f>
        <v>74.5878325809378</v>
      </c>
      <c r="U1427" s="5" t="n">
        <f aca="false">IF($C1427=const_one,Sensitivity!$D$1320*$T1427,const_zero)</f>
        <v>0</v>
      </c>
      <c r="V1427" s="5" t="n">
        <f aca="false">IF($D1427=const_one,Sensitivity!$Y$1320*$T1427,const_zero)</f>
        <v>0</v>
      </c>
      <c r="W1427" s="5" t="n">
        <f aca="false">IF($E1427=const_one,Sensitivity!$V$1320*$T1427,const_zero)</f>
        <v>129849799.269322</v>
      </c>
      <c r="X1427" s="5" t="n">
        <f aca="false">IF($F1427=const_one,Sensitivity!$S$1320*$T1427,const_zero)</f>
        <v>0</v>
      </c>
      <c r="Y1427" s="5" t="n">
        <f aca="false">IF($G1427=const_one,Sensitivity!$P$1320*$T1427,const_zero)</f>
        <v>223763497.742813</v>
      </c>
      <c r="Z1427" s="5" t="n">
        <f aca="false">IF($H1427=const_one,Sensitivity!$M$1320*$T1427,const_zero)</f>
        <v>372939162.904689</v>
      </c>
      <c r="AA1427" s="5" t="n">
        <f aca="false">IF($I1427=const_one,Sensitivity!$J$1320*$T1427,const_zero)</f>
        <v>0</v>
      </c>
      <c r="AB1427" s="5" t="n">
        <f aca="false">(Sensitivity!$AE$1320+Sensitivity!$AJ$1320)*$T1427</f>
        <v>23187465.4023917</v>
      </c>
      <c r="AC1427" s="5" t="n">
        <f aca="false">common_rsa_total*$T1427</f>
        <v>671290493.22844</v>
      </c>
      <c r="AD1427" s="5" t="n">
        <f aca="false">IF($S1427=const_one,pre_f_options_issued*($T1427-option_strike_usd),const_zero)</f>
        <v>183969581.452344</v>
      </c>
      <c r="AE1427" s="5" t="n">
        <f aca="false">J1427+U1427</f>
        <v>30000000</v>
      </c>
      <c r="AF1427" s="5" t="n">
        <f aca="false">K1427+V1427</f>
        <v>300000000</v>
      </c>
      <c r="AG1427" s="5" t="n">
        <f aca="false">L1427+W1427</f>
        <v>129849799.269322</v>
      </c>
      <c r="AH1427" s="5" t="n">
        <f aca="false">M1427+X1427</f>
        <v>60000000</v>
      </c>
      <c r="AI1427" s="5" t="n">
        <f aca="false">N1427+Y1427</f>
        <v>223763497.742813</v>
      </c>
      <c r="AJ1427" s="5" t="n">
        <f aca="false">O1427+Z1427</f>
        <v>372939162.904689</v>
      </c>
      <c r="AK1427" s="5" t="n">
        <f aca="false">P1427+AA1427</f>
        <v>5000000</v>
      </c>
      <c r="AL1427" s="5" t="n">
        <f aca="false">INDEX($AE$1375:$AE$1502,$B1427-$C1427*1+const_one)</f>
        <v>30000000</v>
      </c>
      <c r="AM1427" s="5" t="n">
        <f aca="false">INDEX($AF$1375:$AF$1502,$B1427-$D1427*2+const_one)</f>
        <v>300000000</v>
      </c>
      <c r="AN1427" s="5" t="n">
        <f aca="false">INDEX($AG$1375:$AG$1502,$B1427-$E1427*4+const_one)</f>
        <v>100000000</v>
      </c>
      <c r="AO1427" s="5" t="n">
        <f aca="false">INDEX($AH$1375:$AH$1502,$B1427-$F1427*8+const_one)</f>
        <v>60000000</v>
      </c>
      <c r="AP1427" s="5" t="n">
        <f aca="false">INDEX($AI$1375:$AI$1502,$B1427-$G1427*16+const_one)</f>
        <v>30000000</v>
      </c>
      <c r="AQ1427" s="5" t="n">
        <f aca="false">INDEX($AJ$1375:$AJ$1502,$B1427-$H1427*32+const_one)</f>
        <v>15000000</v>
      </c>
      <c r="AR1427" s="5" t="n">
        <f aca="false">INDEX($AK$1375:$AK$1502,$B1427-$I1427*64+const_one)</f>
        <v>5000000</v>
      </c>
      <c r="AS1427" s="5" t="n">
        <f aca="false">INDEX($AE$1375:$AE$1502,$B1427+(const_one-$C1427)*1+const_one)</f>
        <v>69388539.7827372</v>
      </c>
      <c r="AT1427" s="5" t="n">
        <f aca="false">INDEX($AF$1375:$AF$1502,$B1427+(const_one-$D1427)*2+const_one)</f>
        <v>423958904.528419</v>
      </c>
      <c r="AU1427" s="5" t="n">
        <f aca="false">INDEX($AG$1375:$AG$1502,$B1427+(const_one-$E1427)*4+const_one)</f>
        <v>129849799.269322</v>
      </c>
      <c r="AV1427" s="5" t="n">
        <f aca="false">INDEX($AH$1375:$AH$1502,$B1427+(const_one-$F1427)*8+const_one)</f>
        <v>167085755.255791</v>
      </c>
      <c r="AW1427" s="5" t="n">
        <f aca="false">INDEX($AI$1375:$AI$1502,$B1427+(const_one-$G1427)*16+const_one)</f>
        <v>223763497.742813</v>
      </c>
      <c r="AX1427" s="5" t="n">
        <f aca="false">INDEX($AJ$1375:$AJ$1502,$B1427+(const_one-$H1427)*32+const_one)</f>
        <v>372939162.904689</v>
      </c>
      <c r="AY1427" s="5" t="n">
        <f aca="false">INDEX($AK$1375:$AK$1502,$B1427+(const_one-$I1427)*64+const_one)</f>
        <v>303652044.176806</v>
      </c>
      <c r="AZ1427" s="5" t="n">
        <f aca="false">--($C1427=--(AS1427&gt;AL1427))</f>
        <v>0</v>
      </c>
      <c r="BA1427" s="5" t="n">
        <f aca="false">--($D1427=--(AT1427&gt;AM1427))</f>
        <v>0</v>
      </c>
      <c r="BB1427" s="5" t="n">
        <f aca="false">--($E1427=--(AU1427&gt;AN1427))</f>
        <v>1</v>
      </c>
      <c r="BC1427" s="5" t="n">
        <f aca="false">--($F1427=--(AV1427&gt;AO1427))</f>
        <v>0</v>
      </c>
      <c r="BD1427" s="5" t="n">
        <f aca="false">--($G1427=--(AW1427&gt;AP1427))</f>
        <v>1</v>
      </c>
      <c r="BE1427" s="5" t="n">
        <f aca="false">--($H1427=--(AX1427&gt;AQ1427))</f>
        <v>1</v>
      </c>
      <c r="BF1427" s="5" t="n">
        <f aca="false">--($I1427=--(AY1427&gt;AR1427))</f>
        <v>0</v>
      </c>
      <c r="BG1427" s="5" t="n">
        <f aca="false">SUM(AZ1427:BF1427)</f>
        <v>3</v>
      </c>
      <c r="BH1427" s="5" t="n">
        <f aca="false">SUM(AE1427:AK1427)+AB1427+AC1427+AD1427</f>
        <v>2000000000</v>
      </c>
    </row>
    <row r="1428" customFormat="false" ht="15" hidden="true" customHeight="false" outlineLevel="0" collapsed="false">
      <c r="A1428" s="5" t="n">
        <f aca="false">sensitivity_exit_usd</f>
        <v>2000000000</v>
      </c>
      <c r="B1428" s="2" t="n">
        <f aca="false">ROW()-ROW($B$1375)</f>
        <v>53</v>
      </c>
      <c r="C1428" s="2" t="n">
        <f aca="false">MOD(QUOTIENT($B1428,1),2)</f>
        <v>1</v>
      </c>
      <c r="D1428" s="2" t="n">
        <f aca="false">MOD(QUOTIENT($B1428,2),2)</f>
        <v>0</v>
      </c>
      <c r="E1428" s="2" t="n">
        <f aca="false">MOD(QUOTIENT($B1428,4),2)</f>
        <v>1</v>
      </c>
      <c r="F1428" s="2" t="n">
        <f aca="false">MOD(QUOTIENT($B1428,8),2)</f>
        <v>0</v>
      </c>
      <c r="G1428" s="2" t="n">
        <f aca="false">MOD(QUOTIENT($B1428,16),2)</f>
        <v>1</v>
      </c>
      <c r="H1428" s="2" t="n">
        <f aca="false">MOD(QUOTIENT($B1428,32),2)</f>
        <v>1</v>
      </c>
      <c r="I1428" s="2" t="n">
        <f aca="false">MOD(QUOTIENT($B1428,64),2)</f>
        <v>0</v>
      </c>
      <c r="J1428" s="5" t="n">
        <f aca="false">IF($C1428=const_zero,MIN(class_series_f_invested_usd,MAX(const_zero,$A1428)),const_zero)</f>
        <v>0</v>
      </c>
      <c r="K1428" s="5" t="n">
        <f aca="false">IF($D1428=const_zero,MIN(class_series_e_invested_usd,MAX(const_zero,$A1428-SUM($J1428:$J1428))),const_zero)</f>
        <v>300000000</v>
      </c>
      <c r="L1428" s="5" t="n">
        <f aca="false">IF($E1428=const_zero,MIN(class_series_d_invested_usd,MAX(const_zero,$A1428-SUM($J1428:$K1428))),const_zero)</f>
        <v>0</v>
      </c>
      <c r="M1428" s="5" t="n">
        <f aca="false">IF($F1428=const_zero,MIN(class_series_c_invested_usd,MAX(const_zero,$A1428-SUM($J1428:$L1428))),const_zero)</f>
        <v>60000000</v>
      </c>
      <c r="N1428" s="5" t="n">
        <f aca="false">IF($G1428=const_zero,MIN(class_series_b_invested_usd,MAX(const_zero,$A1428-SUM($J1428:$M1428))),const_zero)</f>
        <v>0</v>
      </c>
      <c r="O1428" s="5" t="n">
        <f aca="false">IF($H1428=const_zero,MIN(class_series_a_invested_usd,MAX(const_zero,$A1428-SUM($J1428:$N1428))),const_zero)</f>
        <v>0</v>
      </c>
      <c r="P1428" s="5" t="n">
        <f aca="false">IF($I1428=const_zero,MIN(class_seed_invested_usd,MAX(const_zero,$A1428-SUM($J1428:$O1428))),const_zero)</f>
        <v>5000000</v>
      </c>
      <c r="Q1428" s="5" t="n">
        <f aca="false">MAX(const_zero,$A1428-SUM($J1428:$P1428))</f>
        <v>1635000000</v>
      </c>
      <c r="R1428" s="9" t="n">
        <f aca="false">common_rsa_total+Sensitivity!$AE$1320+Sensitivity!$AJ$1320+IF($C1428=const_one,Sensitivity!$D$1320,const_zero)+IF($D1428=const_one,Sensitivity!$Y$1320,const_zero)+IF($E1428=const_one,Sensitivity!$V$1320,const_zero)+IF($F1428=const_one,Sensitivity!$S$1320,const_zero)+IF($G1428=const_one,Sensitivity!$P$1320,const_zero)+IF($H1428=const_one,Sensitivity!$M$1320,const_zero)+IF($I1428=const_one,Sensitivity!$J$1320,const_zero)</f>
        <v>20005433.0542694</v>
      </c>
      <c r="S1428" s="23" t="b">
        <f aca="false">IF($R1428&gt;const_zero,--($Q1428&gt;option_strike_usd*$R1428),const_zero)</f>
        <v>1</v>
      </c>
      <c r="T1428" s="7" t="n">
        <f aca="false">IF($R1428&gt;const_zero,IF($S1428=const_one,($Q1428+option_strike_usd*pre_f_options_issued)/($R1428+pre_f_options_issued),$Q1428/$R1428),const_zero)</f>
        <v>72.7602084372846</v>
      </c>
      <c r="U1428" s="5" t="n">
        <f aca="false">IF($C1428=const_one,Sensitivity!$D$1320*$T1428,const_zero)</f>
        <v>69388539.7827372</v>
      </c>
      <c r="V1428" s="5" t="n">
        <f aca="false">IF($D1428=const_one,Sensitivity!$Y$1320*$T1428,const_zero)</f>
        <v>0</v>
      </c>
      <c r="W1428" s="5" t="n">
        <f aca="false">IF($E1428=const_one,Sensitivity!$V$1320*$T1428,const_zero)</f>
        <v>126668092.280644</v>
      </c>
      <c r="X1428" s="5" t="n">
        <f aca="false">IF($F1428=const_one,Sensitivity!$S$1320*$T1428,const_zero)</f>
        <v>0</v>
      </c>
      <c r="Y1428" s="5" t="n">
        <f aca="false">IF($G1428=const_one,Sensitivity!$P$1320*$T1428,const_zero)</f>
        <v>218280625.311854</v>
      </c>
      <c r="Z1428" s="5" t="n">
        <f aca="false">IF($H1428=const_one,Sensitivity!$M$1320*$T1428,const_zero)</f>
        <v>363801042.186423</v>
      </c>
      <c r="AA1428" s="5" t="n">
        <f aca="false">IF($I1428=const_one,Sensitivity!$J$1320*$T1428,const_zero)</f>
        <v>0</v>
      </c>
      <c r="AB1428" s="5" t="n">
        <f aca="false">(Sensitivity!$AE$1320+Sensitivity!$AJ$1320)*$T1428</f>
        <v>22619303.4095687</v>
      </c>
      <c r="AC1428" s="5" t="n">
        <f aca="false">common_rsa_total*$T1428</f>
        <v>654841875.935562</v>
      </c>
      <c r="AD1428" s="5" t="n">
        <f aca="false">IF($S1428=const_one,pre_f_options_issued*($T1428-option_strike_usd),const_zero)</f>
        <v>179400521.093212</v>
      </c>
      <c r="AE1428" s="5" t="n">
        <f aca="false">J1428+U1428</f>
        <v>69388539.7827372</v>
      </c>
      <c r="AF1428" s="5" t="n">
        <f aca="false">K1428+V1428</f>
        <v>300000000</v>
      </c>
      <c r="AG1428" s="5" t="n">
        <f aca="false">L1428+W1428</f>
        <v>126668092.280644</v>
      </c>
      <c r="AH1428" s="5" t="n">
        <f aca="false">M1428+X1428</f>
        <v>60000000</v>
      </c>
      <c r="AI1428" s="5" t="n">
        <f aca="false">N1428+Y1428</f>
        <v>218280625.311854</v>
      </c>
      <c r="AJ1428" s="5" t="n">
        <f aca="false">O1428+Z1428</f>
        <v>363801042.186423</v>
      </c>
      <c r="AK1428" s="5" t="n">
        <f aca="false">P1428+AA1428</f>
        <v>5000000</v>
      </c>
      <c r="AL1428" s="5" t="n">
        <f aca="false">INDEX($AE$1375:$AE$1502,$B1428-$C1428*1+const_one)</f>
        <v>30000000</v>
      </c>
      <c r="AM1428" s="5" t="n">
        <f aca="false">INDEX($AF$1375:$AF$1502,$B1428-$D1428*2+const_one)</f>
        <v>300000000</v>
      </c>
      <c r="AN1428" s="5" t="n">
        <f aca="false">INDEX($AG$1375:$AG$1502,$B1428-$E1428*4+const_one)</f>
        <v>100000000</v>
      </c>
      <c r="AO1428" s="5" t="n">
        <f aca="false">INDEX($AH$1375:$AH$1502,$B1428-$F1428*8+const_one)</f>
        <v>60000000</v>
      </c>
      <c r="AP1428" s="5" t="n">
        <f aca="false">INDEX($AI$1375:$AI$1502,$B1428-$G1428*16+const_one)</f>
        <v>30000000</v>
      </c>
      <c r="AQ1428" s="5" t="n">
        <f aca="false">INDEX($AJ$1375:$AJ$1502,$B1428-$H1428*32+const_one)</f>
        <v>15000000</v>
      </c>
      <c r="AR1428" s="5" t="n">
        <f aca="false">INDEX($AK$1375:$AK$1502,$B1428-$I1428*64+const_one)</f>
        <v>5000000</v>
      </c>
      <c r="AS1428" s="5" t="n">
        <f aca="false">INDEX($AE$1375:$AE$1502,$B1428+(const_one-$C1428)*1+const_one)</f>
        <v>69388539.7827372</v>
      </c>
      <c r="AT1428" s="5" t="n">
        <f aca="false">INDEX($AF$1375:$AF$1502,$B1428+(const_one-$D1428)*2+const_one)</f>
        <v>416299778.804849</v>
      </c>
      <c r="AU1428" s="5" t="n">
        <f aca="false">INDEX($AG$1375:$AG$1502,$B1428+(const_one-$E1428)*4+const_one)</f>
        <v>126668092.280644</v>
      </c>
      <c r="AV1428" s="5" t="n">
        <f aca="false">INDEX($AH$1375:$AH$1502,$B1428+(const_one-$F1428)*8+const_one)</f>
        <v>163578765.770612</v>
      </c>
      <c r="AW1428" s="5" t="n">
        <f aca="false">INDEX($AI$1375:$AI$1502,$B1428+(const_one-$G1428)*16+const_one)</f>
        <v>218280625.311854</v>
      </c>
      <c r="AX1428" s="5" t="n">
        <f aca="false">INDEX($AJ$1375:$AJ$1502,$B1428+(const_one-$H1428)*32+const_one)</f>
        <v>363801042.186423</v>
      </c>
      <c r="AY1428" s="5" t="n">
        <f aca="false">INDEX($AK$1375:$AK$1502,$B1428+(const_one-$I1428)*64+const_one)</f>
        <v>298577375.015197</v>
      </c>
      <c r="AZ1428" s="5" t="n">
        <f aca="false">--($C1428=--(AS1428&gt;AL1428))</f>
        <v>1</v>
      </c>
      <c r="BA1428" s="5" t="n">
        <f aca="false">--($D1428=--(AT1428&gt;AM1428))</f>
        <v>0</v>
      </c>
      <c r="BB1428" s="5" t="n">
        <f aca="false">--($E1428=--(AU1428&gt;AN1428))</f>
        <v>1</v>
      </c>
      <c r="BC1428" s="5" t="n">
        <f aca="false">--($F1428=--(AV1428&gt;AO1428))</f>
        <v>0</v>
      </c>
      <c r="BD1428" s="5" t="n">
        <f aca="false">--($G1428=--(AW1428&gt;AP1428))</f>
        <v>1</v>
      </c>
      <c r="BE1428" s="5" t="n">
        <f aca="false">--($H1428=--(AX1428&gt;AQ1428))</f>
        <v>1</v>
      </c>
      <c r="BF1428" s="5" t="n">
        <f aca="false">--($I1428=--(AY1428&gt;AR1428))</f>
        <v>0</v>
      </c>
      <c r="BG1428" s="5" t="n">
        <f aca="false">SUM(AZ1428:BF1428)</f>
        <v>4</v>
      </c>
      <c r="BH1428" s="5" t="n">
        <f aca="false">SUM(AE1428:AK1428)+AB1428+AC1428+AD1428</f>
        <v>2000000000</v>
      </c>
    </row>
    <row r="1429" customFormat="false" ht="15" hidden="true" customHeight="false" outlineLevel="0" collapsed="false">
      <c r="A1429" s="5" t="n">
        <f aca="false">sensitivity_exit_usd</f>
        <v>2000000000</v>
      </c>
      <c r="B1429" s="2" t="n">
        <f aca="false">ROW()-ROW($B$1375)</f>
        <v>54</v>
      </c>
      <c r="C1429" s="2" t="n">
        <f aca="false">MOD(QUOTIENT($B1429,1),2)</f>
        <v>0</v>
      </c>
      <c r="D1429" s="2" t="n">
        <f aca="false">MOD(QUOTIENT($B1429,2),2)</f>
        <v>1</v>
      </c>
      <c r="E1429" s="2" t="n">
        <f aca="false">MOD(QUOTIENT($B1429,4),2)</f>
        <v>1</v>
      </c>
      <c r="F1429" s="2" t="n">
        <f aca="false">MOD(QUOTIENT($B1429,8),2)</f>
        <v>0</v>
      </c>
      <c r="G1429" s="2" t="n">
        <f aca="false">MOD(QUOTIENT($B1429,16),2)</f>
        <v>1</v>
      </c>
      <c r="H1429" s="2" t="n">
        <f aca="false">MOD(QUOTIENT($B1429,32),2)</f>
        <v>1</v>
      </c>
      <c r="I1429" s="2" t="n">
        <f aca="false">MOD(QUOTIENT($B1429,64),2)</f>
        <v>0</v>
      </c>
      <c r="J1429" s="5" t="n">
        <f aca="false">IF($C1429=const_zero,MIN(class_series_f_invested_usd,MAX(const_zero,$A1429)),const_zero)</f>
        <v>30000000</v>
      </c>
      <c r="K1429" s="5" t="n">
        <f aca="false">IF($D1429=const_zero,MIN(class_series_e_invested_usd,MAX(const_zero,$A1429-SUM($J1429:$J1429))),const_zero)</f>
        <v>0</v>
      </c>
      <c r="L1429" s="5" t="n">
        <f aca="false">IF($E1429=const_zero,MIN(class_series_d_invested_usd,MAX(const_zero,$A1429-SUM($J1429:$K1429))),const_zero)</f>
        <v>0</v>
      </c>
      <c r="M1429" s="5" t="n">
        <f aca="false">IF($F1429=const_zero,MIN(class_series_c_invested_usd,MAX(const_zero,$A1429-SUM($J1429:$L1429))),const_zero)</f>
        <v>60000000</v>
      </c>
      <c r="N1429" s="5" t="n">
        <f aca="false">IF($G1429=const_zero,MIN(class_series_b_invested_usd,MAX(const_zero,$A1429-SUM($J1429:$M1429))),const_zero)</f>
        <v>0</v>
      </c>
      <c r="O1429" s="5" t="n">
        <f aca="false">IF($H1429=const_zero,MIN(class_series_a_invested_usd,MAX(const_zero,$A1429-SUM($J1429:$N1429))),const_zero)</f>
        <v>0</v>
      </c>
      <c r="P1429" s="5" t="n">
        <f aca="false">IF($I1429=const_zero,MIN(class_seed_invested_usd,MAX(const_zero,$A1429-SUM($J1429:$O1429))),const_zero)</f>
        <v>5000000</v>
      </c>
      <c r="Q1429" s="5" t="n">
        <f aca="false">MAX(const_zero,$A1429-SUM($J1429:$P1429))</f>
        <v>1905000000</v>
      </c>
      <c r="R1429" s="9" t="n">
        <f aca="false">common_rsa_total+Sensitivity!$AE$1320+Sensitivity!$AJ$1320+IF($C1429=const_one,Sensitivity!$D$1320,const_zero)+IF($D1429=const_one,Sensitivity!$Y$1320,const_zero)+IF($E1429=const_one,Sensitivity!$V$1320,const_zero)+IF($F1429=const_one,Sensitivity!$S$1320,const_zero)+IF($G1429=const_one,Sensitivity!$P$1320,const_zero)+IF($H1429=const_one,Sensitivity!$M$1320,const_zero)+IF($I1429=const_one,Sensitivity!$J$1320,const_zero)</f>
        <v>25210729.5466692</v>
      </c>
      <c r="S1429" s="23" t="b">
        <f aca="false">IF($R1429&gt;const_zero,--($Q1429&gt;option_strike_usd*$R1429),const_zero)</f>
        <v>1</v>
      </c>
      <c r="T1429" s="7" t="n">
        <f aca="false">IF($R1429&gt;const_zero,IF($S1429=const_one,($Q1429+option_strike_usd*pre_f_options_issued)/($R1429+pre_f_options_issued),$Q1429/$R1429),const_zero)</f>
        <v>68.83615232098</v>
      </c>
      <c r="U1429" s="5" t="n">
        <f aca="false">IF($C1429=const_one,Sensitivity!$D$1320*$T1429,const_zero)</f>
        <v>0</v>
      </c>
      <c r="V1429" s="5" t="n">
        <f aca="false">IF($D1429=const_one,Sensitivity!$Y$1320*$T1429,const_zero)</f>
        <v>423958904.528419</v>
      </c>
      <c r="W1429" s="5" t="n">
        <f aca="false">IF($E1429=const_one,Sensitivity!$V$1320*$T1429,const_zero)</f>
        <v>119836711.324899</v>
      </c>
      <c r="X1429" s="5" t="n">
        <f aca="false">IF($F1429=const_one,Sensitivity!$S$1320*$T1429,const_zero)</f>
        <v>0</v>
      </c>
      <c r="Y1429" s="5" t="n">
        <f aca="false">IF($G1429=const_one,Sensitivity!$P$1320*$T1429,const_zero)</f>
        <v>206508456.96294</v>
      </c>
      <c r="Z1429" s="5" t="n">
        <f aca="false">IF($H1429=const_one,Sensitivity!$M$1320*$T1429,const_zero)</f>
        <v>344180761.6049</v>
      </c>
      <c r="AA1429" s="5" t="n">
        <f aca="false">IF($I1429=const_one,Sensitivity!$J$1320*$T1429,const_zero)</f>
        <v>0</v>
      </c>
      <c r="AB1429" s="5" t="n">
        <f aca="false">(Sensitivity!$AE$1320+Sensitivity!$AJ$1320)*$T1429</f>
        <v>21399413.887573</v>
      </c>
      <c r="AC1429" s="5" t="n">
        <f aca="false">common_rsa_total*$T1429</f>
        <v>619525370.88882</v>
      </c>
      <c r="AD1429" s="5" t="n">
        <f aca="false">IF($S1429=const_one,pre_f_options_issued*($T1429-option_strike_usd),const_zero)</f>
        <v>169590380.80245</v>
      </c>
      <c r="AE1429" s="5" t="n">
        <f aca="false">J1429+U1429</f>
        <v>30000000</v>
      </c>
      <c r="AF1429" s="5" t="n">
        <f aca="false">K1429+V1429</f>
        <v>423958904.528419</v>
      </c>
      <c r="AG1429" s="5" t="n">
        <f aca="false">L1429+W1429</f>
        <v>119836711.324899</v>
      </c>
      <c r="AH1429" s="5" t="n">
        <f aca="false">M1429+X1429</f>
        <v>60000000</v>
      </c>
      <c r="AI1429" s="5" t="n">
        <f aca="false">N1429+Y1429</f>
        <v>206508456.96294</v>
      </c>
      <c r="AJ1429" s="5" t="n">
        <f aca="false">O1429+Z1429</f>
        <v>344180761.6049</v>
      </c>
      <c r="AK1429" s="5" t="n">
        <f aca="false">P1429+AA1429</f>
        <v>5000000</v>
      </c>
      <c r="AL1429" s="5" t="n">
        <f aca="false">INDEX($AE$1375:$AE$1502,$B1429-$C1429*1+const_one)</f>
        <v>30000000</v>
      </c>
      <c r="AM1429" s="5" t="n">
        <f aca="false">INDEX($AF$1375:$AF$1502,$B1429-$D1429*2+const_one)</f>
        <v>300000000</v>
      </c>
      <c r="AN1429" s="5" t="n">
        <f aca="false">INDEX($AG$1375:$AG$1502,$B1429-$E1429*4+const_one)</f>
        <v>100000000</v>
      </c>
      <c r="AO1429" s="5" t="n">
        <f aca="false">INDEX($AH$1375:$AH$1502,$B1429-$F1429*8+const_one)</f>
        <v>60000000</v>
      </c>
      <c r="AP1429" s="5" t="n">
        <f aca="false">INDEX($AI$1375:$AI$1502,$B1429-$G1429*16+const_one)</f>
        <v>30000000</v>
      </c>
      <c r="AQ1429" s="5" t="n">
        <f aca="false">INDEX($AJ$1375:$AJ$1502,$B1429-$H1429*32+const_one)</f>
        <v>15000000</v>
      </c>
      <c r="AR1429" s="5" t="n">
        <f aca="false">INDEX($AK$1375:$AK$1502,$B1429-$I1429*64+const_one)</f>
        <v>5000000</v>
      </c>
      <c r="AS1429" s="5" t="n">
        <f aca="false">INDEX($AE$1375:$AE$1502,$B1429+(const_one-$C1429)*1+const_one)</f>
        <v>64460373.7807074</v>
      </c>
      <c r="AT1429" s="5" t="n">
        <f aca="false">INDEX($AF$1375:$AF$1502,$B1429+(const_one-$D1429)*2+const_one)</f>
        <v>423958904.528419</v>
      </c>
      <c r="AU1429" s="5" t="n">
        <f aca="false">INDEX($AG$1375:$AG$1502,$B1429+(const_one-$E1429)*4+const_one)</f>
        <v>119836711.324899</v>
      </c>
      <c r="AV1429" s="5" t="n">
        <f aca="false">INDEX($AH$1375:$AH$1502,$B1429+(const_one-$F1429)*8+const_one)</f>
        <v>156821175.411286</v>
      </c>
      <c r="AW1429" s="5" t="n">
        <f aca="false">INDEX($AI$1375:$AI$1502,$B1429+(const_one-$G1429)*16+const_one)</f>
        <v>206508456.96294</v>
      </c>
      <c r="AX1429" s="5" t="n">
        <f aca="false">INDEX($AJ$1375:$AJ$1502,$B1429+(const_one-$H1429)*32+const_one)</f>
        <v>344180761.6049</v>
      </c>
      <c r="AY1429" s="5" t="n">
        <f aca="false">INDEX($AK$1375:$AK$1502,$B1429+(const_one-$I1429)*64+const_one)</f>
        <v>292335271.408635</v>
      </c>
      <c r="AZ1429" s="5" t="n">
        <f aca="false">--($C1429=--(AS1429&gt;AL1429))</f>
        <v>0</v>
      </c>
      <c r="BA1429" s="5" t="n">
        <f aca="false">--($D1429=--(AT1429&gt;AM1429))</f>
        <v>1</v>
      </c>
      <c r="BB1429" s="5" t="n">
        <f aca="false">--($E1429=--(AU1429&gt;AN1429))</f>
        <v>1</v>
      </c>
      <c r="BC1429" s="5" t="n">
        <f aca="false">--($F1429=--(AV1429&gt;AO1429))</f>
        <v>0</v>
      </c>
      <c r="BD1429" s="5" t="n">
        <f aca="false">--($G1429=--(AW1429&gt;AP1429))</f>
        <v>1</v>
      </c>
      <c r="BE1429" s="5" t="n">
        <f aca="false">--($H1429=--(AX1429&gt;AQ1429))</f>
        <v>1</v>
      </c>
      <c r="BF1429" s="5" t="n">
        <f aca="false">--($I1429=--(AY1429&gt;AR1429))</f>
        <v>0</v>
      </c>
      <c r="BG1429" s="5" t="n">
        <f aca="false">SUM(AZ1429:BF1429)</f>
        <v>4</v>
      </c>
      <c r="BH1429" s="5" t="n">
        <f aca="false">SUM(AE1429:AK1429)+AB1429+AC1429+AD1429</f>
        <v>2000000000</v>
      </c>
    </row>
    <row r="1430" customFormat="false" ht="15" hidden="true" customHeight="false" outlineLevel="0" collapsed="false">
      <c r="A1430" s="5" t="n">
        <f aca="false">sensitivity_exit_usd</f>
        <v>2000000000</v>
      </c>
      <c r="B1430" s="2" t="n">
        <f aca="false">ROW()-ROW($B$1375)</f>
        <v>55</v>
      </c>
      <c r="C1430" s="2" t="n">
        <f aca="false">MOD(QUOTIENT($B1430,1),2)</f>
        <v>1</v>
      </c>
      <c r="D1430" s="2" t="n">
        <f aca="false">MOD(QUOTIENT($B1430,2),2)</f>
        <v>1</v>
      </c>
      <c r="E1430" s="2" t="n">
        <f aca="false">MOD(QUOTIENT($B1430,4),2)</f>
        <v>1</v>
      </c>
      <c r="F1430" s="2" t="n">
        <f aca="false">MOD(QUOTIENT($B1430,8),2)</f>
        <v>0</v>
      </c>
      <c r="G1430" s="2" t="n">
        <f aca="false">MOD(QUOTIENT($B1430,16),2)</f>
        <v>1</v>
      </c>
      <c r="H1430" s="2" t="n">
        <f aca="false">MOD(QUOTIENT($B1430,32),2)</f>
        <v>1</v>
      </c>
      <c r="I1430" s="2" t="n">
        <f aca="false">MOD(QUOTIENT($B1430,64),2)</f>
        <v>0</v>
      </c>
      <c r="J1430" s="5" t="n">
        <f aca="false">IF($C1430=const_zero,MIN(class_series_f_invested_usd,MAX(const_zero,$A1430)),const_zero)</f>
        <v>0</v>
      </c>
      <c r="K1430" s="5" t="n">
        <f aca="false">IF($D1430=const_zero,MIN(class_series_e_invested_usd,MAX(const_zero,$A1430-SUM($J1430:$J1430))),const_zero)</f>
        <v>0</v>
      </c>
      <c r="L1430" s="5" t="n">
        <f aca="false">IF($E1430=const_zero,MIN(class_series_d_invested_usd,MAX(const_zero,$A1430-SUM($J1430:$K1430))),const_zero)</f>
        <v>0</v>
      </c>
      <c r="M1430" s="5" t="n">
        <f aca="false">IF($F1430=const_zero,MIN(class_series_c_invested_usd,MAX(const_zero,$A1430-SUM($J1430:$L1430))),const_zero)</f>
        <v>60000000</v>
      </c>
      <c r="N1430" s="5" t="n">
        <f aca="false">IF($G1430=const_zero,MIN(class_series_b_invested_usd,MAX(const_zero,$A1430-SUM($J1430:$M1430))),const_zero)</f>
        <v>0</v>
      </c>
      <c r="O1430" s="5" t="n">
        <f aca="false">IF($H1430=const_zero,MIN(class_series_a_invested_usd,MAX(const_zero,$A1430-SUM($J1430:$N1430))),const_zero)</f>
        <v>0</v>
      </c>
      <c r="P1430" s="5" t="n">
        <f aca="false">IF($I1430=const_zero,MIN(class_seed_invested_usd,MAX(const_zero,$A1430-SUM($J1430:$O1430))),const_zero)</f>
        <v>5000000</v>
      </c>
      <c r="Q1430" s="5" t="n">
        <f aca="false">MAX(const_zero,$A1430-SUM($J1430:$P1430))</f>
        <v>1935000000</v>
      </c>
      <c r="R1430" s="9" t="n">
        <f aca="false">common_rsa_total+Sensitivity!$AE$1320+Sensitivity!$AJ$1320+IF($C1430=const_one,Sensitivity!$D$1320,const_zero)+IF($D1430=const_one,Sensitivity!$Y$1320,const_zero)+IF($E1430=const_one,Sensitivity!$V$1320,const_zero)+IF($F1430=const_one,Sensitivity!$S$1320,const_zero)+IF($G1430=const_one,Sensitivity!$P$1320,const_zero)+IF($H1430=const_one,Sensitivity!$M$1320,const_zero)+IF($I1430=const_one,Sensitivity!$J$1320,const_zero)</f>
        <v>26164390.0882349</v>
      </c>
      <c r="S1430" s="23" t="b">
        <f aca="false">IF($R1430&gt;const_zero,--($Q1430&gt;option_strike_usd*$R1430),const_zero)</f>
        <v>1</v>
      </c>
      <c r="T1430" s="7" t="n">
        <f aca="false">IF($R1430&gt;const_zero,IF($S1430=const_one,($Q1430+option_strike_usd*pre_f_options_issued)/($R1430+pre_f_options_issued),$Q1430/$R1430),const_zero)</f>
        <v>67.5925772024444</v>
      </c>
      <c r="U1430" s="5" t="n">
        <f aca="false">IF($C1430=const_one,Sensitivity!$D$1320*$T1430,const_zero)</f>
        <v>64460373.7807074</v>
      </c>
      <c r="V1430" s="5" t="n">
        <f aca="false">IF($D1430=const_one,Sensitivity!$Y$1320*$T1430,const_zero)</f>
        <v>416299778.804849</v>
      </c>
      <c r="W1430" s="5" t="n">
        <f aca="false">IF($E1430=const_one,Sensitivity!$V$1320*$T1430,const_zero)</f>
        <v>117671774.043165</v>
      </c>
      <c r="X1430" s="5" t="n">
        <f aca="false">IF($F1430=const_one,Sensitivity!$S$1320*$T1430,const_zero)</f>
        <v>0</v>
      </c>
      <c r="Y1430" s="5" t="n">
        <f aca="false">IF($G1430=const_one,Sensitivity!$P$1320*$T1430,const_zero)</f>
        <v>202777731.607333</v>
      </c>
      <c r="Z1430" s="5" t="n">
        <f aca="false">IF($H1430=const_one,Sensitivity!$M$1320*$T1430,const_zero)</f>
        <v>337962886.012222</v>
      </c>
      <c r="AA1430" s="5" t="n">
        <f aca="false">IF($I1430=const_one,Sensitivity!$J$1320*$T1430,const_zero)</f>
        <v>0</v>
      </c>
      <c r="AB1430" s="5" t="n">
        <f aca="false">(Sensitivity!$AE$1320+Sensitivity!$AJ$1320)*$T1430</f>
        <v>21012817.9236129</v>
      </c>
      <c r="AC1430" s="5" t="n">
        <f aca="false">common_rsa_total*$T1430</f>
        <v>608333194.821999</v>
      </c>
      <c r="AD1430" s="5" t="n">
        <f aca="false">IF($S1430=const_one,pre_f_options_issued*($T1430-option_strike_usd),const_zero)</f>
        <v>166481443.006111</v>
      </c>
      <c r="AE1430" s="5" t="n">
        <f aca="false">J1430+U1430</f>
        <v>64460373.7807074</v>
      </c>
      <c r="AF1430" s="5" t="n">
        <f aca="false">K1430+V1430</f>
        <v>416299778.804849</v>
      </c>
      <c r="AG1430" s="5" t="n">
        <f aca="false">L1430+W1430</f>
        <v>117671774.043165</v>
      </c>
      <c r="AH1430" s="5" t="n">
        <f aca="false">M1430+X1430</f>
        <v>60000000</v>
      </c>
      <c r="AI1430" s="5" t="n">
        <f aca="false">N1430+Y1430</f>
        <v>202777731.607333</v>
      </c>
      <c r="AJ1430" s="5" t="n">
        <f aca="false">O1430+Z1430</f>
        <v>337962886.012222</v>
      </c>
      <c r="AK1430" s="5" t="n">
        <f aca="false">P1430+AA1430</f>
        <v>5000000</v>
      </c>
      <c r="AL1430" s="5" t="n">
        <f aca="false">INDEX($AE$1375:$AE$1502,$B1430-$C1430*1+const_one)</f>
        <v>30000000</v>
      </c>
      <c r="AM1430" s="5" t="n">
        <f aca="false">INDEX($AF$1375:$AF$1502,$B1430-$D1430*2+const_one)</f>
        <v>300000000</v>
      </c>
      <c r="AN1430" s="5" t="n">
        <f aca="false">INDEX($AG$1375:$AG$1502,$B1430-$E1430*4+const_one)</f>
        <v>100000000</v>
      </c>
      <c r="AO1430" s="5" t="n">
        <f aca="false">INDEX($AH$1375:$AH$1502,$B1430-$F1430*8+const_one)</f>
        <v>60000000</v>
      </c>
      <c r="AP1430" s="5" t="n">
        <f aca="false">INDEX($AI$1375:$AI$1502,$B1430-$G1430*16+const_one)</f>
        <v>30000000</v>
      </c>
      <c r="AQ1430" s="5" t="n">
        <f aca="false">INDEX($AJ$1375:$AJ$1502,$B1430-$H1430*32+const_one)</f>
        <v>15000000</v>
      </c>
      <c r="AR1430" s="5" t="n">
        <f aca="false">INDEX($AK$1375:$AK$1502,$B1430-$I1430*64+const_one)</f>
        <v>5000000</v>
      </c>
      <c r="AS1430" s="5" t="n">
        <f aca="false">INDEX($AE$1375:$AE$1502,$B1430+(const_one-$C1430)*1+const_one)</f>
        <v>64460373.7807074</v>
      </c>
      <c r="AT1430" s="5" t="n">
        <f aca="false">INDEX($AF$1375:$AF$1502,$B1430+(const_one-$D1430)*2+const_one)</f>
        <v>416299778.804849</v>
      </c>
      <c r="AU1430" s="5" t="n">
        <f aca="false">INDEX($AG$1375:$AG$1502,$B1430+(const_one-$E1430)*4+const_one)</f>
        <v>117671774.043165</v>
      </c>
      <c r="AV1430" s="5" t="n">
        <f aca="false">INDEX($AH$1375:$AH$1502,$B1430+(const_one-$F1430)*8+const_one)</f>
        <v>154324613.693788</v>
      </c>
      <c r="AW1430" s="5" t="n">
        <f aca="false">INDEX($AI$1375:$AI$1502,$B1430+(const_one-$G1430)*16+const_one)</f>
        <v>202777731.607333</v>
      </c>
      <c r="AX1430" s="5" t="n">
        <f aca="false">INDEX($AJ$1375:$AJ$1502,$B1430+(const_one-$H1430)*32+const_one)</f>
        <v>337962886.012222</v>
      </c>
      <c r="AY1430" s="5" t="n">
        <f aca="false">INDEX($AK$1375:$AK$1502,$B1430+(const_one-$I1430)*64+const_one)</f>
        <v>288509608.358963</v>
      </c>
      <c r="AZ1430" s="5" t="n">
        <f aca="false">--($C1430=--(AS1430&gt;AL1430))</f>
        <v>1</v>
      </c>
      <c r="BA1430" s="5" t="n">
        <f aca="false">--($D1430=--(AT1430&gt;AM1430))</f>
        <v>1</v>
      </c>
      <c r="BB1430" s="5" t="n">
        <f aca="false">--($E1430=--(AU1430&gt;AN1430))</f>
        <v>1</v>
      </c>
      <c r="BC1430" s="5" t="n">
        <f aca="false">--($F1430=--(AV1430&gt;AO1430))</f>
        <v>0</v>
      </c>
      <c r="BD1430" s="5" t="n">
        <f aca="false">--($G1430=--(AW1430&gt;AP1430))</f>
        <v>1</v>
      </c>
      <c r="BE1430" s="5" t="n">
        <f aca="false">--($H1430=--(AX1430&gt;AQ1430))</f>
        <v>1</v>
      </c>
      <c r="BF1430" s="5" t="n">
        <f aca="false">--($I1430=--(AY1430&gt;AR1430))</f>
        <v>0</v>
      </c>
      <c r="BG1430" s="5" t="n">
        <f aca="false">SUM(AZ1430:BF1430)</f>
        <v>5</v>
      </c>
      <c r="BH1430" s="5" t="n">
        <f aca="false">SUM(AE1430:AK1430)+AB1430+AC1430+AD1430</f>
        <v>2000000000</v>
      </c>
    </row>
    <row r="1431" customFormat="false" ht="15" hidden="true" customHeight="false" outlineLevel="0" collapsed="false">
      <c r="A1431" s="5" t="n">
        <f aca="false">sensitivity_exit_usd</f>
        <v>2000000000</v>
      </c>
      <c r="B1431" s="2" t="n">
        <f aca="false">ROW()-ROW($B$1375)</f>
        <v>56</v>
      </c>
      <c r="C1431" s="2" t="n">
        <f aca="false">MOD(QUOTIENT($B1431,1),2)</f>
        <v>0</v>
      </c>
      <c r="D1431" s="2" t="n">
        <f aca="false">MOD(QUOTIENT($B1431,2),2)</f>
        <v>0</v>
      </c>
      <c r="E1431" s="2" t="n">
        <f aca="false">MOD(QUOTIENT($B1431,4),2)</f>
        <v>0</v>
      </c>
      <c r="F1431" s="2" t="n">
        <f aca="false">MOD(QUOTIENT($B1431,8),2)</f>
        <v>1</v>
      </c>
      <c r="G1431" s="2" t="n">
        <f aca="false">MOD(QUOTIENT($B1431,16),2)</f>
        <v>1</v>
      </c>
      <c r="H1431" s="2" t="n">
        <f aca="false">MOD(QUOTIENT($B1431,32),2)</f>
        <v>1</v>
      </c>
      <c r="I1431" s="2" t="n">
        <f aca="false">MOD(QUOTIENT($B1431,64),2)</f>
        <v>0</v>
      </c>
      <c r="J1431" s="5" t="n">
        <f aca="false">IF($C1431=const_zero,MIN(class_series_f_invested_usd,MAX(const_zero,$A1431)),const_zero)</f>
        <v>30000000</v>
      </c>
      <c r="K1431" s="5" t="n">
        <f aca="false">IF($D1431=const_zero,MIN(class_series_e_invested_usd,MAX(const_zero,$A1431-SUM($J1431:$J1431))),const_zero)</f>
        <v>300000000</v>
      </c>
      <c r="L1431" s="5" t="n">
        <f aca="false">IF($E1431=const_zero,MIN(class_series_d_invested_usd,MAX(const_zero,$A1431-SUM($J1431:$K1431))),const_zero)</f>
        <v>100000000</v>
      </c>
      <c r="M1431" s="5" t="n">
        <f aca="false">IF($F1431=const_zero,MIN(class_series_c_invested_usd,MAX(const_zero,$A1431-SUM($J1431:$L1431))),const_zero)</f>
        <v>0</v>
      </c>
      <c r="N1431" s="5" t="n">
        <f aca="false">IF($G1431=const_zero,MIN(class_series_b_invested_usd,MAX(const_zero,$A1431-SUM($J1431:$M1431))),const_zero)</f>
        <v>0</v>
      </c>
      <c r="O1431" s="5" t="n">
        <f aca="false">IF($H1431=const_zero,MIN(class_series_a_invested_usd,MAX(const_zero,$A1431-SUM($J1431:$N1431))),const_zero)</f>
        <v>0</v>
      </c>
      <c r="P1431" s="5" t="n">
        <f aca="false">IF($I1431=const_zero,MIN(class_seed_invested_usd,MAX(const_zero,$A1431-SUM($J1431:$O1431))),const_zero)</f>
        <v>5000000</v>
      </c>
      <c r="Q1431" s="5" t="n">
        <f aca="false">MAX(const_zero,$A1431-SUM($J1431:$P1431))</f>
        <v>1565000000</v>
      </c>
      <c r="R1431" s="9" t="n">
        <f aca="false">common_rsa_total+Sensitivity!$AE$1320+Sensitivity!$AJ$1320+IF($C1431=const_one,Sensitivity!$D$1320,const_zero)+IF($D1431=const_one,Sensitivity!$Y$1320,const_zero)+IF($E1431=const_one,Sensitivity!$V$1320,const_zero)+IF($F1431=const_one,Sensitivity!$S$1320,const_zero)+IF($G1431=const_one,Sensitivity!$P$1320,const_zero)+IF($H1431=const_one,Sensitivity!$M$1320,const_zero)+IF($I1431=const_one,Sensitivity!$J$1320,const_zero)</f>
        <v>19710874.6373241</v>
      </c>
      <c r="S1431" s="23" t="b">
        <f aca="false">IF($R1431&gt;const_zero,--($Q1431&gt;option_strike_usd*$R1431),const_zero)</f>
        <v>1</v>
      </c>
      <c r="T1431" s="7" t="n">
        <f aca="false">IF($R1431&gt;const_zero,IF($S1431=const_one,($Q1431+option_strike_usd*pre_f_options_issued)/($R1431+pre_f_options_issued),$Q1431/$R1431),const_zero)</f>
        <v>70.5735377645104</v>
      </c>
      <c r="U1431" s="5" t="n">
        <f aca="false">IF($C1431=const_one,Sensitivity!$D$1320*$T1431,const_zero)</f>
        <v>0</v>
      </c>
      <c r="V1431" s="5" t="n">
        <f aca="false">IF($D1431=const_one,Sensitivity!$Y$1320*$T1431,const_zero)</f>
        <v>0</v>
      </c>
      <c r="W1431" s="5" t="n">
        <f aca="false">IF($E1431=const_one,Sensitivity!$V$1320*$T1431,const_zero)</f>
        <v>0</v>
      </c>
      <c r="X1431" s="5" t="n">
        <f aca="false">IF($F1431=const_one,Sensitivity!$S$1320*$T1431,const_zero)</f>
        <v>169376490.634825</v>
      </c>
      <c r="Y1431" s="5" t="n">
        <f aca="false">IF($G1431=const_one,Sensitivity!$P$1320*$T1431,const_zero)</f>
        <v>211720613.293531</v>
      </c>
      <c r="Z1431" s="5" t="n">
        <f aca="false">IF($H1431=const_one,Sensitivity!$M$1320*$T1431,const_zero)</f>
        <v>352867688.822552</v>
      </c>
      <c r="AA1431" s="5" t="n">
        <f aca="false">IF($I1431=const_one,Sensitivity!$J$1320*$T1431,const_zero)</f>
        <v>0</v>
      </c>
      <c r="AB1431" s="5" t="n">
        <f aca="false">(Sensitivity!$AE$1320+Sensitivity!$AJ$1320)*$T1431</f>
        <v>21939522.9572227</v>
      </c>
      <c r="AC1431" s="5" t="n">
        <f aca="false">common_rsa_total*$T1431</f>
        <v>635161839.880594</v>
      </c>
      <c r="AD1431" s="5" t="n">
        <f aca="false">IF($S1431=const_one,pre_f_options_issued*($T1431-option_strike_usd),const_zero)</f>
        <v>173933844.411276</v>
      </c>
      <c r="AE1431" s="5" t="n">
        <f aca="false">J1431+U1431</f>
        <v>30000000</v>
      </c>
      <c r="AF1431" s="5" t="n">
        <f aca="false">K1431+V1431</f>
        <v>300000000</v>
      </c>
      <c r="AG1431" s="5" t="n">
        <f aca="false">L1431+W1431</f>
        <v>100000000</v>
      </c>
      <c r="AH1431" s="5" t="n">
        <f aca="false">M1431+X1431</f>
        <v>169376490.634825</v>
      </c>
      <c r="AI1431" s="5" t="n">
        <f aca="false">N1431+Y1431</f>
        <v>211720613.293531</v>
      </c>
      <c r="AJ1431" s="5" t="n">
        <f aca="false">O1431+Z1431</f>
        <v>352867688.822552</v>
      </c>
      <c r="AK1431" s="5" t="n">
        <f aca="false">P1431+AA1431</f>
        <v>5000000</v>
      </c>
      <c r="AL1431" s="5" t="n">
        <f aca="false">INDEX($AE$1375:$AE$1502,$B1431-$C1431*1+const_one)</f>
        <v>30000000</v>
      </c>
      <c r="AM1431" s="5" t="n">
        <f aca="false">INDEX($AF$1375:$AF$1502,$B1431-$D1431*2+const_one)</f>
        <v>300000000</v>
      </c>
      <c r="AN1431" s="5" t="n">
        <f aca="false">INDEX($AG$1375:$AG$1502,$B1431-$E1431*4+const_one)</f>
        <v>100000000</v>
      </c>
      <c r="AO1431" s="5" t="n">
        <f aca="false">INDEX($AH$1375:$AH$1502,$B1431-$F1431*8+const_one)</f>
        <v>60000000</v>
      </c>
      <c r="AP1431" s="5" t="n">
        <f aca="false">INDEX($AI$1375:$AI$1502,$B1431-$G1431*16+const_one)</f>
        <v>30000000</v>
      </c>
      <c r="AQ1431" s="5" t="n">
        <f aca="false">INDEX($AJ$1375:$AJ$1502,$B1431-$H1431*32+const_one)</f>
        <v>15000000</v>
      </c>
      <c r="AR1431" s="5" t="n">
        <f aca="false">INDEX($AK$1375:$AK$1502,$B1431-$I1431*64+const_one)</f>
        <v>5000000</v>
      </c>
      <c r="AS1431" s="5" t="n">
        <f aca="false">INDEX($AE$1375:$AE$1502,$B1431+(const_one-$C1431)*1+const_one)</f>
        <v>65767463.2098654</v>
      </c>
      <c r="AT1431" s="5" t="n">
        <f aca="false">INDEX($AF$1375:$AF$1502,$B1431+(const_one-$D1431)*2+const_one)</f>
        <v>405425467.242742</v>
      </c>
      <c r="AU1431" s="5" t="n">
        <f aca="false">INDEX($AG$1375:$AG$1502,$B1431+(const_one-$E1431)*4+const_one)</f>
        <v>121199681.804583</v>
      </c>
      <c r="AV1431" s="5" t="n">
        <f aca="false">INDEX($AH$1375:$AH$1502,$B1431+(const_one-$F1431)*8+const_one)</f>
        <v>169376490.634825</v>
      </c>
      <c r="AW1431" s="5" t="n">
        <f aca="false">INDEX($AI$1375:$AI$1502,$B1431+(const_one-$G1431)*16+const_one)</f>
        <v>211720613.293531</v>
      </c>
      <c r="AX1431" s="5" t="n">
        <f aca="false">INDEX($AJ$1375:$AJ$1502,$B1431+(const_one-$H1431)*32+const_one)</f>
        <v>352867688.822552</v>
      </c>
      <c r="AY1431" s="5" t="n">
        <f aca="false">INDEX($AK$1375:$AK$1502,$B1431+(const_one-$I1431)*64+const_one)</f>
        <v>288946978.176707</v>
      </c>
      <c r="AZ1431" s="5" t="n">
        <f aca="false">--($C1431=--(AS1431&gt;AL1431))</f>
        <v>0</v>
      </c>
      <c r="BA1431" s="5" t="n">
        <f aca="false">--($D1431=--(AT1431&gt;AM1431))</f>
        <v>0</v>
      </c>
      <c r="BB1431" s="5" t="n">
        <f aca="false">--($E1431=--(AU1431&gt;AN1431))</f>
        <v>0</v>
      </c>
      <c r="BC1431" s="5" t="n">
        <f aca="false">--($F1431=--(AV1431&gt;AO1431))</f>
        <v>1</v>
      </c>
      <c r="BD1431" s="5" t="n">
        <f aca="false">--($G1431=--(AW1431&gt;AP1431))</f>
        <v>1</v>
      </c>
      <c r="BE1431" s="5" t="n">
        <f aca="false">--($H1431=--(AX1431&gt;AQ1431))</f>
        <v>1</v>
      </c>
      <c r="BF1431" s="5" t="n">
        <f aca="false">--($I1431=--(AY1431&gt;AR1431))</f>
        <v>0</v>
      </c>
      <c r="BG1431" s="5" t="n">
        <f aca="false">SUM(AZ1431:BF1431)</f>
        <v>3</v>
      </c>
      <c r="BH1431" s="5" t="n">
        <f aca="false">SUM(AE1431:AK1431)+AB1431+AC1431+AD1431</f>
        <v>2000000000</v>
      </c>
    </row>
    <row r="1432" customFormat="false" ht="15" hidden="true" customHeight="false" outlineLevel="0" collapsed="false">
      <c r="A1432" s="5" t="n">
        <f aca="false">sensitivity_exit_usd</f>
        <v>2000000000</v>
      </c>
      <c r="B1432" s="2" t="n">
        <f aca="false">ROW()-ROW($B$1375)</f>
        <v>57</v>
      </c>
      <c r="C1432" s="2" t="n">
        <f aca="false">MOD(QUOTIENT($B1432,1),2)</f>
        <v>1</v>
      </c>
      <c r="D1432" s="2" t="n">
        <f aca="false">MOD(QUOTIENT($B1432,2),2)</f>
        <v>0</v>
      </c>
      <c r="E1432" s="2" t="n">
        <f aca="false">MOD(QUOTIENT($B1432,4),2)</f>
        <v>0</v>
      </c>
      <c r="F1432" s="2" t="n">
        <f aca="false">MOD(QUOTIENT($B1432,8),2)</f>
        <v>1</v>
      </c>
      <c r="G1432" s="2" t="n">
        <f aca="false">MOD(QUOTIENT($B1432,16),2)</f>
        <v>1</v>
      </c>
      <c r="H1432" s="2" t="n">
        <f aca="false">MOD(QUOTIENT($B1432,32),2)</f>
        <v>1</v>
      </c>
      <c r="I1432" s="2" t="n">
        <f aca="false">MOD(QUOTIENT($B1432,64),2)</f>
        <v>0</v>
      </c>
      <c r="J1432" s="5" t="n">
        <f aca="false">IF($C1432=const_zero,MIN(class_series_f_invested_usd,MAX(const_zero,$A1432)),const_zero)</f>
        <v>0</v>
      </c>
      <c r="K1432" s="5" t="n">
        <f aca="false">IF($D1432=const_zero,MIN(class_series_e_invested_usd,MAX(const_zero,$A1432-SUM($J1432:$J1432))),const_zero)</f>
        <v>300000000</v>
      </c>
      <c r="L1432" s="5" t="n">
        <f aca="false">IF($E1432=const_zero,MIN(class_series_d_invested_usd,MAX(const_zero,$A1432-SUM($J1432:$K1432))),const_zero)</f>
        <v>100000000</v>
      </c>
      <c r="M1432" s="5" t="n">
        <f aca="false">IF($F1432=const_zero,MIN(class_series_c_invested_usd,MAX(const_zero,$A1432-SUM($J1432:$L1432))),const_zero)</f>
        <v>0</v>
      </c>
      <c r="N1432" s="5" t="n">
        <f aca="false">IF($G1432=const_zero,MIN(class_series_b_invested_usd,MAX(const_zero,$A1432-SUM($J1432:$M1432))),const_zero)</f>
        <v>0</v>
      </c>
      <c r="O1432" s="5" t="n">
        <f aca="false">IF($H1432=const_zero,MIN(class_series_a_invested_usd,MAX(const_zero,$A1432-SUM($J1432:$N1432))),const_zero)</f>
        <v>0</v>
      </c>
      <c r="P1432" s="5" t="n">
        <f aca="false">IF($I1432=const_zero,MIN(class_seed_invested_usd,MAX(const_zero,$A1432-SUM($J1432:$O1432))),const_zero)</f>
        <v>5000000</v>
      </c>
      <c r="Q1432" s="5" t="n">
        <f aca="false">MAX(const_zero,$A1432-SUM($J1432:$P1432))</f>
        <v>1595000000</v>
      </c>
      <c r="R1432" s="9" t="n">
        <f aca="false">common_rsa_total+Sensitivity!$AE$1320+Sensitivity!$AJ$1320+IF($C1432=const_one,Sensitivity!$D$1320,const_zero)+IF($D1432=const_one,Sensitivity!$Y$1320,const_zero)+IF($E1432=const_one,Sensitivity!$V$1320,const_zero)+IF($F1432=const_one,Sensitivity!$S$1320,const_zero)+IF($G1432=const_one,Sensitivity!$P$1320,const_zero)+IF($H1432=const_one,Sensitivity!$M$1320,const_zero)+IF($I1432=const_one,Sensitivity!$J$1320,const_zero)</f>
        <v>20664535.1788899</v>
      </c>
      <c r="S1432" s="23" t="b">
        <f aca="false">IF($R1432&gt;const_zero,--($Q1432&gt;option_strike_usd*$R1432),const_zero)</f>
        <v>1</v>
      </c>
      <c r="T1432" s="7" t="n">
        <f aca="false">IF($R1432&gt;const_zero,IF($S1432=const_one,($Q1432+option_strike_usd*pre_f_options_issued)/($R1432+pre_f_options_issued),$Q1432/$R1432),const_zero)</f>
        <v>68.9631796046493</v>
      </c>
      <c r="U1432" s="5" t="n">
        <f aca="false">IF($C1432=const_one,Sensitivity!$D$1320*$T1432,const_zero)</f>
        <v>65767463.2098654</v>
      </c>
      <c r="V1432" s="5" t="n">
        <f aca="false">IF($D1432=const_one,Sensitivity!$Y$1320*$T1432,const_zero)</f>
        <v>0</v>
      </c>
      <c r="W1432" s="5" t="n">
        <f aca="false">IF($E1432=const_one,Sensitivity!$V$1320*$T1432,const_zero)</f>
        <v>0</v>
      </c>
      <c r="X1432" s="5" t="n">
        <f aca="false">IF($F1432=const_one,Sensitivity!$S$1320*$T1432,const_zero)</f>
        <v>165511631.051158</v>
      </c>
      <c r="Y1432" s="5" t="n">
        <f aca="false">IF($G1432=const_one,Sensitivity!$P$1320*$T1432,const_zero)</f>
        <v>206889538.813948</v>
      </c>
      <c r="Z1432" s="5" t="n">
        <f aca="false">IF($H1432=const_one,Sensitivity!$M$1320*$T1432,const_zero)</f>
        <v>344815898.023247</v>
      </c>
      <c r="AA1432" s="5" t="n">
        <f aca="false">IF($I1432=const_one,Sensitivity!$J$1320*$T1432,const_zero)</f>
        <v>0</v>
      </c>
      <c r="AB1432" s="5" t="n">
        <f aca="false">(Sensitivity!$AE$1320+Sensitivity!$AJ$1320)*$T1432</f>
        <v>21438903.448314</v>
      </c>
      <c r="AC1432" s="5" t="n">
        <f aca="false">common_rsa_total*$T1432</f>
        <v>620668616.441844</v>
      </c>
      <c r="AD1432" s="5" t="n">
        <f aca="false">IF($S1432=const_one,pre_f_options_issued*($T1432-option_strike_usd),const_zero)</f>
        <v>169907949.011623</v>
      </c>
      <c r="AE1432" s="5" t="n">
        <f aca="false">J1432+U1432</f>
        <v>65767463.2098654</v>
      </c>
      <c r="AF1432" s="5" t="n">
        <f aca="false">K1432+V1432</f>
        <v>300000000</v>
      </c>
      <c r="AG1432" s="5" t="n">
        <f aca="false">L1432+W1432</f>
        <v>100000000</v>
      </c>
      <c r="AH1432" s="5" t="n">
        <f aca="false">M1432+X1432</f>
        <v>165511631.051158</v>
      </c>
      <c r="AI1432" s="5" t="n">
        <f aca="false">N1432+Y1432</f>
        <v>206889538.813948</v>
      </c>
      <c r="AJ1432" s="5" t="n">
        <f aca="false">O1432+Z1432</f>
        <v>344815898.023247</v>
      </c>
      <c r="AK1432" s="5" t="n">
        <f aca="false">P1432+AA1432</f>
        <v>5000000</v>
      </c>
      <c r="AL1432" s="5" t="n">
        <f aca="false">INDEX($AE$1375:$AE$1502,$B1432-$C1432*1+const_one)</f>
        <v>30000000</v>
      </c>
      <c r="AM1432" s="5" t="n">
        <f aca="false">INDEX($AF$1375:$AF$1502,$B1432-$D1432*2+const_one)</f>
        <v>300000000</v>
      </c>
      <c r="AN1432" s="5" t="n">
        <f aca="false">INDEX($AG$1375:$AG$1502,$B1432-$E1432*4+const_one)</f>
        <v>100000000</v>
      </c>
      <c r="AO1432" s="5" t="n">
        <f aca="false">INDEX($AH$1375:$AH$1502,$B1432-$F1432*8+const_one)</f>
        <v>60000000</v>
      </c>
      <c r="AP1432" s="5" t="n">
        <f aca="false">INDEX($AI$1375:$AI$1502,$B1432-$G1432*16+const_one)</f>
        <v>30000000</v>
      </c>
      <c r="AQ1432" s="5" t="n">
        <f aca="false">INDEX($AJ$1375:$AJ$1502,$B1432-$H1432*32+const_one)</f>
        <v>15000000</v>
      </c>
      <c r="AR1432" s="5" t="n">
        <f aca="false">INDEX($AK$1375:$AK$1502,$B1432-$I1432*64+const_one)</f>
        <v>5000000</v>
      </c>
      <c r="AS1432" s="5" t="n">
        <f aca="false">INDEX($AE$1375:$AE$1502,$B1432+(const_one-$C1432)*1+const_one)</f>
        <v>65767463.2098654</v>
      </c>
      <c r="AT1432" s="5" t="n">
        <f aca="false">INDEX($AF$1375:$AF$1502,$B1432+(const_one-$D1432)*2+const_one)</f>
        <v>398541240.828952</v>
      </c>
      <c r="AU1432" s="5" t="n">
        <f aca="false">INDEX($AG$1375:$AG$1502,$B1432+(const_one-$E1432)*4+const_one)</f>
        <v>118655802.411363</v>
      </c>
      <c r="AV1432" s="5" t="n">
        <f aca="false">INDEX($AH$1375:$AH$1502,$B1432+(const_one-$F1432)*8+const_one)</f>
        <v>165511631.051158</v>
      </c>
      <c r="AW1432" s="5" t="n">
        <f aca="false">INDEX($AI$1375:$AI$1502,$B1432+(const_one-$G1432)*16+const_one)</f>
        <v>206889538.813948</v>
      </c>
      <c r="AX1432" s="5" t="n">
        <f aca="false">INDEX($AJ$1375:$AJ$1502,$B1432+(const_one-$H1432)*32+const_one)</f>
        <v>344815898.023247</v>
      </c>
      <c r="AY1432" s="5" t="n">
        <f aca="false">INDEX($AK$1375:$AK$1502,$B1432+(const_one-$I1432)*64+const_one)</f>
        <v>284488984.075462</v>
      </c>
      <c r="AZ1432" s="5" t="n">
        <f aca="false">--($C1432=--(AS1432&gt;AL1432))</f>
        <v>1</v>
      </c>
      <c r="BA1432" s="5" t="n">
        <f aca="false">--($D1432=--(AT1432&gt;AM1432))</f>
        <v>0</v>
      </c>
      <c r="BB1432" s="5" t="n">
        <f aca="false">--($E1432=--(AU1432&gt;AN1432))</f>
        <v>0</v>
      </c>
      <c r="BC1432" s="5" t="n">
        <f aca="false">--($F1432=--(AV1432&gt;AO1432))</f>
        <v>1</v>
      </c>
      <c r="BD1432" s="5" t="n">
        <f aca="false">--($G1432=--(AW1432&gt;AP1432))</f>
        <v>1</v>
      </c>
      <c r="BE1432" s="5" t="n">
        <f aca="false">--($H1432=--(AX1432&gt;AQ1432))</f>
        <v>1</v>
      </c>
      <c r="BF1432" s="5" t="n">
        <f aca="false">--($I1432=--(AY1432&gt;AR1432))</f>
        <v>0</v>
      </c>
      <c r="BG1432" s="5" t="n">
        <f aca="false">SUM(AZ1432:BF1432)</f>
        <v>4</v>
      </c>
      <c r="BH1432" s="5" t="n">
        <f aca="false">SUM(AE1432:AK1432)+AB1432+AC1432+AD1432</f>
        <v>2000000000</v>
      </c>
    </row>
    <row r="1433" customFormat="false" ht="15" hidden="true" customHeight="false" outlineLevel="0" collapsed="false">
      <c r="A1433" s="5" t="n">
        <f aca="false">sensitivity_exit_usd</f>
        <v>2000000000</v>
      </c>
      <c r="B1433" s="2" t="n">
        <f aca="false">ROW()-ROW($B$1375)</f>
        <v>58</v>
      </c>
      <c r="C1433" s="2" t="n">
        <f aca="false">MOD(QUOTIENT($B1433,1),2)</f>
        <v>0</v>
      </c>
      <c r="D1433" s="2" t="n">
        <f aca="false">MOD(QUOTIENT($B1433,2),2)</f>
        <v>1</v>
      </c>
      <c r="E1433" s="2" t="n">
        <f aca="false">MOD(QUOTIENT($B1433,4),2)</f>
        <v>0</v>
      </c>
      <c r="F1433" s="2" t="n">
        <f aca="false">MOD(QUOTIENT($B1433,8),2)</f>
        <v>1</v>
      </c>
      <c r="G1433" s="2" t="n">
        <f aca="false">MOD(QUOTIENT($B1433,16),2)</f>
        <v>1</v>
      </c>
      <c r="H1433" s="2" t="n">
        <f aca="false">MOD(QUOTIENT($B1433,32),2)</f>
        <v>1</v>
      </c>
      <c r="I1433" s="2" t="n">
        <f aca="false">MOD(QUOTIENT($B1433,64),2)</f>
        <v>0</v>
      </c>
      <c r="J1433" s="5" t="n">
        <f aca="false">IF($C1433=const_zero,MIN(class_series_f_invested_usd,MAX(const_zero,$A1433)),const_zero)</f>
        <v>30000000</v>
      </c>
      <c r="K1433" s="5" t="n">
        <f aca="false">IF($D1433=const_zero,MIN(class_series_e_invested_usd,MAX(const_zero,$A1433-SUM($J1433:$J1433))),const_zero)</f>
        <v>0</v>
      </c>
      <c r="L1433" s="5" t="n">
        <f aca="false">IF($E1433=const_zero,MIN(class_series_d_invested_usd,MAX(const_zero,$A1433-SUM($J1433:$K1433))),const_zero)</f>
        <v>100000000</v>
      </c>
      <c r="M1433" s="5" t="n">
        <f aca="false">IF($F1433=const_zero,MIN(class_series_c_invested_usd,MAX(const_zero,$A1433-SUM($J1433:$L1433))),const_zero)</f>
        <v>0</v>
      </c>
      <c r="N1433" s="5" t="n">
        <f aca="false">IF($G1433=const_zero,MIN(class_series_b_invested_usd,MAX(const_zero,$A1433-SUM($J1433:$M1433))),const_zero)</f>
        <v>0</v>
      </c>
      <c r="O1433" s="5" t="n">
        <f aca="false">IF($H1433=const_zero,MIN(class_series_a_invested_usd,MAX(const_zero,$A1433-SUM($J1433:$N1433))),const_zero)</f>
        <v>0</v>
      </c>
      <c r="P1433" s="5" t="n">
        <f aca="false">IF($I1433=const_zero,MIN(class_seed_invested_usd,MAX(const_zero,$A1433-SUM($J1433:$O1433))),const_zero)</f>
        <v>5000000</v>
      </c>
      <c r="Q1433" s="5" t="n">
        <f aca="false">MAX(const_zero,$A1433-SUM($J1433:$P1433))</f>
        <v>1865000000</v>
      </c>
      <c r="R1433" s="9" t="n">
        <f aca="false">common_rsa_total+Sensitivity!$AE$1320+Sensitivity!$AJ$1320+IF($C1433=const_one,Sensitivity!$D$1320,const_zero)+IF($D1433=const_one,Sensitivity!$Y$1320,const_zero)+IF($E1433=const_one,Sensitivity!$V$1320,const_zero)+IF($F1433=const_one,Sensitivity!$S$1320,const_zero)+IF($G1433=const_one,Sensitivity!$P$1320,const_zero)+IF($H1433=const_one,Sensitivity!$M$1320,const_zero)+IF($I1433=const_one,Sensitivity!$J$1320,const_zero)</f>
        <v>25869831.6712896</v>
      </c>
      <c r="S1433" s="23" t="b">
        <f aca="false">IF($R1433&gt;const_zero,--($Q1433&gt;option_strike_usd*$R1433),const_zero)</f>
        <v>1</v>
      </c>
      <c r="T1433" s="7" t="n">
        <f aca="false">IF($R1433&gt;const_zero,IF($S1433=const_one,($Q1433+option_strike_usd*pre_f_options_issued)/($R1433+pre_f_options_issued),$Q1433/$R1433),const_zero)</f>
        <v>65.8269679439064</v>
      </c>
      <c r="U1433" s="5" t="n">
        <f aca="false">IF($C1433=const_one,Sensitivity!$D$1320*$T1433,const_zero)</f>
        <v>0</v>
      </c>
      <c r="V1433" s="5" t="n">
        <f aca="false">IF($D1433=const_one,Sensitivity!$Y$1320*$T1433,const_zero)</f>
        <v>405425467.242742</v>
      </c>
      <c r="W1433" s="5" t="n">
        <f aca="false">IF($E1433=const_one,Sensitivity!$V$1320*$T1433,const_zero)</f>
        <v>0</v>
      </c>
      <c r="X1433" s="5" t="n">
        <f aca="false">IF($F1433=const_one,Sensitivity!$S$1320*$T1433,const_zero)</f>
        <v>157984723.065375</v>
      </c>
      <c r="Y1433" s="5" t="n">
        <f aca="false">IF($G1433=const_one,Sensitivity!$P$1320*$T1433,const_zero)</f>
        <v>197480903.831719</v>
      </c>
      <c r="Z1433" s="5" t="n">
        <f aca="false">IF($H1433=const_one,Sensitivity!$M$1320*$T1433,const_zero)</f>
        <v>329134839.719532</v>
      </c>
      <c r="AA1433" s="5" t="n">
        <f aca="false">IF($I1433=const_one,Sensitivity!$J$1320*$T1433,const_zero)</f>
        <v>0</v>
      </c>
      <c r="AB1433" s="5" t="n">
        <f aca="false">(Sensitivity!$AE$1320+Sensitivity!$AJ$1320)*$T1433</f>
        <v>20463934.7857088</v>
      </c>
      <c r="AC1433" s="5" t="n">
        <f aca="false">common_rsa_total*$T1433</f>
        <v>592442711.495157</v>
      </c>
      <c r="AD1433" s="5" t="n">
        <f aca="false">IF($S1433=const_one,pre_f_options_issued*($T1433-option_strike_usd),const_zero)</f>
        <v>162067419.859766</v>
      </c>
      <c r="AE1433" s="5" t="n">
        <f aca="false">J1433+U1433</f>
        <v>30000000</v>
      </c>
      <c r="AF1433" s="5" t="n">
        <f aca="false">K1433+V1433</f>
        <v>405425467.242742</v>
      </c>
      <c r="AG1433" s="5" t="n">
        <f aca="false">L1433+W1433</f>
        <v>100000000</v>
      </c>
      <c r="AH1433" s="5" t="n">
        <f aca="false">M1433+X1433</f>
        <v>157984723.065375</v>
      </c>
      <c r="AI1433" s="5" t="n">
        <f aca="false">N1433+Y1433</f>
        <v>197480903.831719</v>
      </c>
      <c r="AJ1433" s="5" t="n">
        <f aca="false">O1433+Z1433</f>
        <v>329134839.719532</v>
      </c>
      <c r="AK1433" s="5" t="n">
        <f aca="false">P1433+AA1433</f>
        <v>5000000</v>
      </c>
      <c r="AL1433" s="5" t="n">
        <f aca="false">INDEX($AE$1375:$AE$1502,$B1433-$C1433*1+const_one)</f>
        <v>30000000</v>
      </c>
      <c r="AM1433" s="5" t="n">
        <f aca="false">INDEX($AF$1375:$AF$1502,$B1433-$D1433*2+const_one)</f>
        <v>300000000</v>
      </c>
      <c r="AN1433" s="5" t="n">
        <f aca="false">INDEX($AG$1375:$AG$1502,$B1433-$E1433*4+const_one)</f>
        <v>100000000</v>
      </c>
      <c r="AO1433" s="5" t="n">
        <f aca="false">INDEX($AH$1375:$AH$1502,$B1433-$F1433*8+const_one)</f>
        <v>60000000</v>
      </c>
      <c r="AP1433" s="5" t="n">
        <f aca="false">INDEX($AI$1375:$AI$1502,$B1433-$G1433*16+const_one)</f>
        <v>30000000</v>
      </c>
      <c r="AQ1433" s="5" t="n">
        <f aca="false">INDEX($AJ$1375:$AJ$1502,$B1433-$H1433*32+const_one)</f>
        <v>15000000</v>
      </c>
      <c r="AR1433" s="5" t="n">
        <f aca="false">INDEX($AK$1375:$AK$1502,$B1433-$I1433*64+const_one)</f>
        <v>5000000</v>
      </c>
      <c r="AS1433" s="5" t="n">
        <f aca="false">INDEX($AE$1375:$AE$1502,$B1433+(const_one-$C1433)*1+const_one)</f>
        <v>61710619.7476604</v>
      </c>
      <c r="AT1433" s="5" t="n">
        <f aca="false">INDEX($AF$1375:$AF$1502,$B1433+(const_one-$D1433)*2+const_one)</f>
        <v>405425467.242742</v>
      </c>
      <c r="AU1433" s="5" t="n">
        <f aca="false">INDEX($AG$1375:$AG$1502,$B1433+(const_one-$E1433)*4+const_one)</f>
        <v>113754021.286682</v>
      </c>
      <c r="AV1433" s="5" t="n">
        <f aca="false">INDEX($AH$1375:$AH$1502,$B1433+(const_one-$F1433)*8+const_one)</f>
        <v>157984723.065375</v>
      </c>
      <c r="AW1433" s="5" t="n">
        <f aca="false">INDEX($AI$1375:$AI$1502,$B1433+(const_one-$G1433)*16+const_one)</f>
        <v>197480903.831719</v>
      </c>
      <c r="AX1433" s="5" t="n">
        <f aca="false">INDEX($AJ$1375:$AJ$1502,$B1433+(const_one-$H1433)*32+const_one)</f>
        <v>329134839.719532</v>
      </c>
      <c r="AY1433" s="5" t="n">
        <f aca="false">INDEX($AK$1375:$AK$1502,$B1433+(const_one-$I1433)*64+const_one)</f>
        <v>280567792.256957</v>
      </c>
      <c r="AZ1433" s="5" t="n">
        <f aca="false">--($C1433=--(AS1433&gt;AL1433))</f>
        <v>0</v>
      </c>
      <c r="BA1433" s="5" t="n">
        <f aca="false">--($D1433=--(AT1433&gt;AM1433))</f>
        <v>1</v>
      </c>
      <c r="BB1433" s="5" t="n">
        <f aca="false">--($E1433=--(AU1433&gt;AN1433))</f>
        <v>0</v>
      </c>
      <c r="BC1433" s="5" t="n">
        <f aca="false">--($F1433=--(AV1433&gt;AO1433))</f>
        <v>1</v>
      </c>
      <c r="BD1433" s="5" t="n">
        <f aca="false">--($G1433=--(AW1433&gt;AP1433))</f>
        <v>1</v>
      </c>
      <c r="BE1433" s="5" t="n">
        <f aca="false">--($H1433=--(AX1433&gt;AQ1433))</f>
        <v>1</v>
      </c>
      <c r="BF1433" s="5" t="n">
        <f aca="false">--($I1433=--(AY1433&gt;AR1433))</f>
        <v>0</v>
      </c>
      <c r="BG1433" s="5" t="n">
        <f aca="false">SUM(AZ1433:BF1433)</f>
        <v>4</v>
      </c>
      <c r="BH1433" s="5" t="n">
        <f aca="false">SUM(AE1433:AK1433)+AB1433+AC1433+AD1433</f>
        <v>2000000000</v>
      </c>
    </row>
    <row r="1434" customFormat="false" ht="15" hidden="true" customHeight="false" outlineLevel="0" collapsed="false">
      <c r="A1434" s="5" t="n">
        <f aca="false">sensitivity_exit_usd</f>
        <v>2000000000</v>
      </c>
      <c r="B1434" s="2" t="n">
        <f aca="false">ROW()-ROW($B$1375)</f>
        <v>59</v>
      </c>
      <c r="C1434" s="2" t="n">
        <f aca="false">MOD(QUOTIENT($B1434,1),2)</f>
        <v>1</v>
      </c>
      <c r="D1434" s="2" t="n">
        <f aca="false">MOD(QUOTIENT($B1434,2),2)</f>
        <v>1</v>
      </c>
      <c r="E1434" s="2" t="n">
        <f aca="false">MOD(QUOTIENT($B1434,4),2)</f>
        <v>0</v>
      </c>
      <c r="F1434" s="2" t="n">
        <f aca="false">MOD(QUOTIENT($B1434,8),2)</f>
        <v>1</v>
      </c>
      <c r="G1434" s="2" t="n">
        <f aca="false">MOD(QUOTIENT($B1434,16),2)</f>
        <v>1</v>
      </c>
      <c r="H1434" s="2" t="n">
        <f aca="false">MOD(QUOTIENT($B1434,32),2)</f>
        <v>1</v>
      </c>
      <c r="I1434" s="2" t="n">
        <f aca="false">MOD(QUOTIENT($B1434,64),2)</f>
        <v>0</v>
      </c>
      <c r="J1434" s="5" t="n">
        <f aca="false">IF($C1434=const_zero,MIN(class_series_f_invested_usd,MAX(const_zero,$A1434)),const_zero)</f>
        <v>0</v>
      </c>
      <c r="K1434" s="5" t="n">
        <f aca="false">IF($D1434=const_zero,MIN(class_series_e_invested_usd,MAX(const_zero,$A1434-SUM($J1434:$J1434))),const_zero)</f>
        <v>0</v>
      </c>
      <c r="L1434" s="5" t="n">
        <f aca="false">IF($E1434=const_zero,MIN(class_series_d_invested_usd,MAX(const_zero,$A1434-SUM($J1434:$K1434))),const_zero)</f>
        <v>100000000</v>
      </c>
      <c r="M1434" s="5" t="n">
        <f aca="false">IF($F1434=const_zero,MIN(class_series_c_invested_usd,MAX(const_zero,$A1434-SUM($J1434:$L1434))),const_zero)</f>
        <v>0</v>
      </c>
      <c r="N1434" s="5" t="n">
        <f aca="false">IF($G1434=const_zero,MIN(class_series_b_invested_usd,MAX(const_zero,$A1434-SUM($J1434:$M1434))),const_zero)</f>
        <v>0</v>
      </c>
      <c r="O1434" s="5" t="n">
        <f aca="false">IF($H1434=const_zero,MIN(class_series_a_invested_usd,MAX(const_zero,$A1434-SUM($J1434:$N1434))),const_zero)</f>
        <v>0</v>
      </c>
      <c r="P1434" s="5" t="n">
        <f aca="false">IF($I1434=const_zero,MIN(class_seed_invested_usd,MAX(const_zero,$A1434-SUM($J1434:$O1434))),const_zero)</f>
        <v>5000000</v>
      </c>
      <c r="Q1434" s="5" t="n">
        <f aca="false">MAX(const_zero,$A1434-SUM($J1434:$P1434))</f>
        <v>1895000000</v>
      </c>
      <c r="R1434" s="9" t="n">
        <f aca="false">common_rsa_total+Sensitivity!$AE$1320+Sensitivity!$AJ$1320+IF($C1434=const_one,Sensitivity!$D$1320,const_zero)+IF($D1434=const_one,Sensitivity!$Y$1320,const_zero)+IF($E1434=const_one,Sensitivity!$V$1320,const_zero)+IF($F1434=const_one,Sensitivity!$S$1320,const_zero)+IF($G1434=const_one,Sensitivity!$P$1320,const_zero)+IF($H1434=const_one,Sensitivity!$M$1320,const_zero)+IF($I1434=const_one,Sensitivity!$J$1320,const_zero)</f>
        <v>26823492.2128553</v>
      </c>
      <c r="S1434" s="23" t="b">
        <f aca="false">IF($R1434&gt;const_zero,--($Q1434&gt;option_strike_usd*$R1434),const_zero)</f>
        <v>1</v>
      </c>
      <c r="T1434" s="7" t="n">
        <f aca="false">IF($R1434&gt;const_zero,IF($S1434=const_one,($Q1434+option_strike_usd*pre_f_options_issued)/($R1434+pre_f_options_issued),$Q1434/$R1434),const_zero)</f>
        <v>64.7092094702193</v>
      </c>
      <c r="U1434" s="5" t="n">
        <f aca="false">IF($C1434=const_one,Sensitivity!$D$1320*$T1434,const_zero)</f>
        <v>61710619.7476604</v>
      </c>
      <c r="V1434" s="5" t="n">
        <f aca="false">IF($D1434=const_one,Sensitivity!$Y$1320*$T1434,const_zero)</f>
        <v>398541240.828952</v>
      </c>
      <c r="W1434" s="5" t="n">
        <f aca="false">IF($E1434=const_one,Sensitivity!$V$1320*$T1434,const_zero)</f>
        <v>0</v>
      </c>
      <c r="X1434" s="5" t="n">
        <f aca="false">IF($F1434=const_one,Sensitivity!$S$1320*$T1434,const_zero)</f>
        <v>155302102.728526</v>
      </c>
      <c r="Y1434" s="5" t="n">
        <f aca="false">IF($G1434=const_one,Sensitivity!$P$1320*$T1434,const_zero)</f>
        <v>194127628.410658</v>
      </c>
      <c r="Z1434" s="5" t="n">
        <f aca="false">IF($H1434=const_one,Sensitivity!$M$1320*$T1434,const_zero)</f>
        <v>323546047.351096</v>
      </c>
      <c r="AA1434" s="5" t="n">
        <f aca="false">IF($I1434=const_one,Sensitivity!$J$1320*$T1434,const_zero)</f>
        <v>0</v>
      </c>
      <c r="AB1434" s="5" t="n">
        <f aca="false">(Sensitivity!$AE$1320+Sensitivity!$AJ$1320)*$T1434</f>
        <v>20116452.0255854</v>
      </c>
      <c r="AC1434" s="5" t="n">
        <f aca="false">common_rsa_total*$T1434</f>
        <v>582382885.231974</v>
      </c>
      <c r="AD1434" s="5" t="n">
        <f aca="false">IF($S1434=const_one,pre_f_options_issued*($T1434-option_strike_usd),const_zero)</f>
        <v>159273023.675548</v>
      </c>
      <c r="AE1434" s="5" t="n">
        <f aca="false">J1434+U1434</f>
        <v>61710619.7476604</v>
      </c>
      <c r="AF1434" s="5" t="n">
        <f aca="false">K1434+V1434</f>
        <v>398541240.828952</v>
      </c>
      <c r="AG1434" s="5" t="n">
        <f aca="false">L1434+W1434</f>
        <v>100000000</v>
      </c>
      <c r="AH1434" s="5" t="n">
        <f aca="false">M1434+X1434</f>
        <v>155302102.728526</v>
      </c>
      <c r="AI1434" s="5" t="n">
        <f aca="false">N1434+Y1434</f>
        <v>194127628.410658</v>
      </c>
      <c r="AJ1434" s="5" t="n">
        <f aca="false">O1434+Z1434</f>
        <v>323546047.351096</v>
      </c>
      <c r="AK1434" s="5" t="n">
        <f aca="false">P1434+AA1434</f>
        <v>5000000</v>
      </c>
      <c r="AL1434" s="5" t="n">
        <f aca="false">INDEX($AE$1375:$AE$1502,$B1434-$C1434*1+const_one)</f>
        <v>30000000</v>
      </c>
      <c r="AM1434" s="5" t="n">
        <f aca="false">INDEX($AF$1375:$AF$1502,$B1434-$D1434*2+const_one)</f>
        <v>300000000</v>
      </c>
      <c r="AN1434" s="5" t="n">
        <f aca="false">INDEX($AG$1375:$AG$1502,$B1434-$E1434*4+const_one)</f>
        <v>100000000</v>
      </c>
      <c r="AO1434" s="5" t="n">
        <f aca="false">INDEX($AH$1375:$AH$1502,$B1434-$F1434*8+const_one)</f>
        <v>60000000</v>
      </c>
      <c r="AP1434" s="5" t="n">
        <f aca="false">INDEX($AI$1375:$AI$1502,$B1434-$G1434*16+const_one)</f>
        <v>30000000</v>
      </c>
      <c r="AQ1434" s="5" t="n">
        <f aca="false">INDEX($AJ$1375:$AJ$1502,$B1434-$H1434*32+const_one)</f>
        <v>15000000</v>
      </c>
      <c r="AR1434" s="5" t="n">
        <f aca="false">INDEX($AK$1375:$AK$1502,$B1434-$I1434*64+const_one)</f>
        <v>5000000</v>
      </c>
      <c r="AS1434" s="5" t="n">
        <f aca="false">INDEX($AE$1375:$AE$1502,$B1434+(const_one-$C1434)*1+const_one)</f>
        <v>61710619.7476604</v>
      </c>
      <c r="AT1434" s="5" t="n">
        <f aca="false">INDEX($AF$1375:$AF$1502,$B1434+(const_one-$D1434)*2+const_one)</f>
        <v>398541240.828952</v>
      </c>
      <c r="AU1434" s="5" t="n">
        <f aca="false">INDEX($AG$1375:$AG$1502,$B1434+(const_one-$E1434)*4+const_one)</f>
        <v>111943080.040954</v>
      </c>
      <c r="AV1434" s="5" t="n">
        <f aca="false">INDEX($AH$1375:$AH$1502,$B1434+(const_one-$F1434)*8+const_one)</f>
        <v>155302102.728526</v>
      </c>
      <c r="AW1434" s="5" t="n">
        <f aca="false">INDEX($AI$1375:$AI$1502,$B1434+(const_one-$G1434)*16+const_one)</f>
        <v>194127628.410658</v>
      </c>
      <c r="AX1434" s="5" t="n">
        <f aca="false">INDEX($AJ$1375:$AJ$1502,$B1434+(const_one-$H1434)*32+const_one)</f>
        <v>323546047.351096</v>
      </c>
      <c r="AY1434" s="5" t="n">
        <f aca="false">INDEX($AK$1375:$AK$1502,$B1434+(const_one-$I1434)*64+const_one)</f>
        <v>277142545.432403</v>
      </c>
      <c r="AZ1434" s="5" t="n">
        <f aca="false">--($C1434=--(AS1434&gt;AL1434))</f>
        <v>1</v>
      </c>
      <c r="BA1434" s="5" t="n">
        <f aca="false">--($D1434=--(AT1434&gt;AM1434))</f>
        <v>1</v>
      </c>
      <c r="BB1434" s="5" t="n">
        <f aca="false">--($E1434=--(AU1434&gt;AN1434))</f>
        <v>0</v>
      </c>
      <c r="BC1434" s="5" t="n">
        <f aca="false">--($F1434=--(AV1434&gt;AO1434))</f>
        <v>1</v>
      </c>
      <c r="BD1434" s="5" t="n">
        <f aca="false">--($G1434=--(AW1434&gt;AP1434))</f>
        <v>1</v>
      </c>
      <c r="BE1434" s="5" t="n">
        <f aca="false">--($H1434=--(AX1434&gt;AQ1434))</f>
        <v>1</v>
      </c>
      <c r="BF1434" s="5" t="n">
        <f aca="false">--($I1434=--(AY1434&gt;AR1434))</f>
        <v>0</v>
      </c>
      <c r="BG1434" s="5" t="n">
        <f aca="false">SUM(AZ1434:BF1434)</f>
        <v>5</v>
      </c>
      <c r="BH1434" s="5" t="n">
        <f aca="false">SUM(AE1434:AK1434)+AB1434+AC1434+AD1434</f>
        <v>2000000000</v>
      </c>
    </row>
    <row r="1435" customFormat="false" ht="15" hidden="true" customHeight="false" outlineLevel="0" collapsed="false">
      <c r="A1435" s="5" t="n">
        <f aca="false">sensitivity_exit_usd</f>
        <v>2000000000</v>
      </c>
      <c r="B1435" s="2" t="n">
        <f aca="false">ROW()-ROW($B$1375)</f>
        <v>60</v>
      </c>
      <c r="C1435" s="2" t="n">
        <f aca="false">MOD(QUOTIENT($B1435,1),2)</f>
        <v>0</v>
      </c>
      <c r="D1435" s="2" t="n">
        <f aca="false">MOD(QUOTIENT($B1435,2),2)</f>
        <v>0</v>
      </c>
      <c r="E1435" s="2" t="n">
        <f aca="false">MOD(QUOTIENT($B1435,4),2)</f>
        <v>1</v>
      </c>
      <c r="F1435" s="2" t="n">
        <f aca="false">MOD(QUOTIENT($B1435,8),2)</f>
        <v>1</v>
      </c>
      <c r="G1435" s="2" t="n">
        <f aca="false">MOD(QUOTIENT($B1435,16),2)</f>
        <v>1</v>
      </c>
      <c r="H1435" s="2" t="n">
        <f aca="false">MOD(QUOTIENT($B1435,32),2)</f>
        <v>1</v>
      </c>
      <c r="I1435" s="2" t="n">
        <f aca="false">MOD(QUOTIENT($B1435,64),2)</f>
        <v>0</v>
      </c>
      <c r="J1435" s="5" t="n">
        <f aca="false">IF($C1435=const_zero,MIN(class_series_f_invested_usd,MAX(const_zero,$A1435)),const_zero)</f>
        <v>30000000</v>
      </c>
      <c r="K1435" s="5" t="n">
        <f aca="false">IF($D1435=const_zero,MIN(class_series_e_invested_usd,MAX(const_zero,$A1435-SUM($J1435:$J1435))),const_zero)</f>
        <v>300000000</v>
      </c>
      <c r="L1435" s="5" t="n">
        <f aca="false">IF($E1435=const_zero,MIN(class_series_d_invested_usd,MAX(const_zero,$A1435-SUM($J1435:$K1435))),const_zero)</f>
        <v>0</v>
      </c>
      <c r="M1435" s="5" t="n">
        <f aca="false">IF($F1435=const_zero,MIN(class_series_c_invested_usd,MAX(const_zero,$A1435-SUM($J1435:$L1435))),const_zero)</f>
        <v>0</v>
      </c>
      <c r="N1435" s="5" t="n">
        <f aca="false">IF($G1435=const_zero,MIN(class_series_b_invested_usd,MAX(const_zero,$A1435-SUM($J1435:$M1435))),const_zero)</f>
        <v>0</v>
      </c>
      <c r="O1435" s="5" t="n">
        <f aca="false">IF($H1435=const_zero,MIN(class_series_a_invested_usd,MAX(const_zero,$A1435-SUM($J1435:$N1435))),const_zero)</f>
        <v>0</v>
      </c>
      <c r="P1435" s="5" t="n">
        <f aca="false">IF($I1435=const_zero,MIN(class_seed_invested_usd,MAX(const_zero,$A1435-SUM($J1435:$O1435))),const_zero)</f>
        <v>5000000</v>
      </c>
      <c r="Q1435" s="5" t="n">
        <f aca="false">MAX(const_zero,$A1435-SUM($J1435:$P1435))</f>
        <v>1665000000</v>
      </c>
      <c r="R1435" s="9" t="n">
        <f aca="false">common_rsa_total+Sensitivity!$AE$1320+Sensitivity!$AJ$1320+IF($C1435=const_one,Sensitivity!$D$1320,const_zero)+IF($D1435=const_one,Sensitivity!$Y$1320,const_zero)+IF($E1435=const_one,Sensitivity!$V$1320,const_zero)+IF($F1435=const_one,Sensitivity!$S$1320,const_zero)+IF($G1435=const_one,Sensitivity!$P$1320,const_zero)+IF($H1435=const_one,Sensitivity!$M$1320,const_zero)+IF($I1435=const_one,Sensitivity!$J$1320,const_zero)</f>
        <v>21451772.5127037</v>
      </c>
      <c r="S1435" s="23" t="b">
        <f aca="false">IF($R1435&gt;const_zero,--($Q1435&gt;option_strike_usd*$R1435),const_zero)</f>
        <v>1</v>
      </c>
      <c r="T1435" s="7" t="n">
        <f aca="false">IF($R1435&gt;const_zero,IF($S1435=const_one,($Q1435+option_strike_usd*pre_f_options_issued)/($R1435+pre_f_options_issued),$Q1435/$R1435),const_zero)</f>
        <v>69.6190646899131</v>
      </c>
      <c r="U1435" s="5" t="n">
        <f aca="false">IF($C1435=const_one,Sensitivity!$D$1320*$T1435,const_zero)</f>
        <v>0</v>
      </c>
      <c r="V1435" s="5" t="n">
        <f aca="false">IF($D1435=const_one,Sensitivity!$Y$1320*$T1435,const_zero)</f>
        <v>0</v>
      </c>
      <c r="W1435" s="5" t="n">
        <f aca="false">IF($E1435=const_one,Sensitivity!$V$1320*$T1435,const_zero)</f>
        <v>121199681.804583</v>
      </c>
      <c r="X1435" s="5" t="n">
        <f aca="false">IF($F1435=const_one,Sensitivity!$S$1320*$T1435,const_zero)</f>
        <v>167085755.255791</v>
      </c>
      <c r="Y1435" s="5" t="n">
        <f aca="false">IF($G1435=const_one,Sensitivity!$P$1320*$T1435,const_zero)</f>
        <v>208857194.069739</v>
      </c>
      <c r="Z1435" s="5" t="n">
        <f aca="false">IF($H1435=const_one,Sensitivity!$M$1320*$T1435,const_zero)</f>
        <v>348095323.449565</v>
      </c>
      <c r="AA1435" s="5" t="n">
        <f aca="false">IF($I1435=const_one,Sensitivity!$J$1320*$T1435,const_zero)</f>
        <v>0</v>
      </c>
      <c r="AB1435" s="5" t="n">
        <f aca="false">(Sensitivity!$AE$1320+Sensitivity!$AJ$1320)*$T1435</f>
        <v>21642801.4863216</v>
      </c>
      <c r="AC1435" s="5" t="n">
        <f aca="false">common_rsa_total*$T1435</f>
        <v>626571582.209217</v>
      </c>
      <c r="AD1435" s="5" t="n">
        <f aca="false">IF($S1435=const_one,pre_f_options_issued*($T1435-option_strike_usd),const_zero)</f>
        <v>171547661.724783</v>
      </c>
      <c r="AE1435" s="5" t="n">
        <f aca="false">J1435+U1435</f>
        <v>30000000</v>
      </c>
      <c r="AF1435" s="5" t="n">
        <f aca="false">K1435+V1435</f>
        <v>300000000</v>
      </c>
      <c r="AG1435" s="5" t="n">
        <f aca="false">L1435+W1435</f>
        <v>121199681.804583</v>
      </c>
      <c r="AH1435" s="5" t="n">
        <f aca="false">M1435+X1435</f>
        <v>167085755.255791</v>
      </c>
      <c r="AI1435" s="5" t="n">
        <f aca="false">N1435+Y1435</f>
        <v>208857194.069739</v>
      </c>
      <c r="AJ1435" s="5" t="n">
        <f aca="false">O1435+Z1435</f>
        <v>348095323.449565</v>
      </c>
      <c r="AK1435" s="5" t="n">
        <f aca="false">P1435+AA1435</f>
        <v>5000000</v>
      </c>
      <c r="AL1435" s="5" t="n">
        <f aca="false">INDEX($AE$1375:$AE$1502,$B1435-$C1435*1+const_one)</f>
        <v>30000000</v>
      </c>
      <c r="AM1435" s="5" t="n">
        <f aca="false">INDEX($AF$1375:$AF$1502,$B1435-$D1435*2+const_one)</f>
        <v>300000000</v>
      </c>
      <c r="AN1435" s="5" t="n">
        <f aca="false">INDEX($AG$1375:$AG$1502,$B1435-$E1435*4+const_one)</f>
        <v>100000000</v>
      </c>
      <c r="AO1435" s="5" t="n">
        <f aca="false">INDEX($AH$1375:$AH$1502,$B1435-$F1435*8+const_one)</f>
        <v>60000000</v>
      </c>
      <c r="AP1435" s="5" t="n">
        <f aca="false">INDEX($AI$1375:$AI$1502,$B1435-$G1435*16+const_one)</f>
        <v>30000000</v>
      </c>
      <c r="AQ1435" s="5" t="n">
        <f aca="false">INDEX($AJ$1375:$AJ$1502,$B1435-$H1435*32+const_one)</f>
        <v>15000000</v>
      </c>
      <c r="AR1435" s="5" t="n">
        <f aca="false">INDEX($AK$1375:$AK$1502,$B1435-$I1435*64+const_one)</f>
        <v>5000000</v>
      </c>
      <c r="AS1435" s="5" t="n">
        <f aca="false">INDEX($AE$1375:$AE$1502,$B1435+(const_one-$C1435)*1+const_one)</f>
        <v>64999422.647274</v>
      </c>
      <c r="AT1435" s="5" t="n">
        <f aca="false">INDEX($AF$1375:$AF$1502,$B1435+(const_one-$D1435)*2+const_one)</f>
        <v>402439533.905864</v>
      </c>
      <c r="AU1435" s="5" t="n">
        <f aca="false">INDEX($AG$1375:$AG$1502,$B1435+(const_one-$E1435)*4+const_one)</f>
        <v>121199681.804583</v>
      </c>
      <c r="AV1435" s="5" t="n">
        <f aca="false">INDEX($AH$1375:$AH$1502,$B1435+(const_one-$F1435)*8+const_one)</f>
        <v>167085755.255791</v>
      </c>
      <c r="AW1435" s="5" t="n">
        <f aca="false">INDEX($AI$1375:$AI$1502,$B1435+(const_one-$G1435)*16+const_one)</f>
        <v>208857194.069739</v>
      </c>
      <c r="AX1435" s="5" t="n">
        <f aca="false">INDEX($AJ$1375:$AJ$1502,$B1435+(const_one-$H1435)*32+const_one)</f>
        <v>348095323.449565</v>
      </c>
      <c r="AY1435" s="5" t="n">
        <f aca="false">INDEX($AK$1375:$AK$1502,$B1435+(const_one-$I1435)*64+const_one)</f>
        <v>288842418.761429</v>
      </c>
      <c r="AZ1435" s="5" t="n">
        <f aca="false">--($C1435=--(AS1435&gt;AL1435))</f>
        <v>0</v>
      </c>
      <c r="BA1435" s="5" t="n">
        <f aca="false">--($D1435=--(AT1435&gt;AM1435))</f>
        <v>0</v>
      </c>
      <c r="BB1435" s="5" t="n">
        <f aca="false">--($E1435=--(AU1435&gt;AN1435))</f>
        <v>1</v>
      </c>
      <c r="BC1435" s="5" t="n">
        <f aca="false">--($F1435=--(AV1435&gt;AO1435))</f>
        <v>1</v>
      </c>
      <c r="BD1435" s="5" t="n">
        <f aca="false">--($G1435=--(AW1435&gt;AP1435))</f>
        <v>1</v>
      </c>
      <c r="BE1435" s="5" t="n">
        <f aca="false">--($H1435=--(AX1435&gt;AQ1435))</f>
        <v>1</v>
      </c>
      <c r="BF1435" s="5" t="n">
        <f aca="false">--($I1435=--(AY1435&gt;AR1435))</f>
        <v>0</v>
      </c>
      <c r="BG1435" s="5" t="n">
        <f aca="false">SUM(AZ1435:BF1435)</f>
        <v>4</v>
      </c>
      <c r="BH1435" s="5" t="n">
        <f aca="false">SUM(AE1435:AK1435)+AB1435+AC1435+AD1435</f>
        <v>2000000000</v>
      </c>
    </row>
    <row r="1436" customFormat="false" ht="15" hidden="true" customHeight="false" outlineLevel="0" collapsed="false">
      <c r="A1436" s="5" t="n">
        <f aca="false">sensitivity_exit_usd</f>
        <v>2000000000</v>
      </c>
      <c r="B1436" s="2" t="n">
        <f aca="false">ROW()-ROW($B$1375)</f>
        <v>61</v>
      </c>
      <c r="C1436" s="2" t="n">
        <f aca="false">MOD(QUOTIENT($B1436,1),2)</f>
        <v>1</v>
      </c>
      <c r="D1436" s="2" t="n">
        <f aca="false">MOD(QUOTIENT($B1436,2),2)</f>
        <v>0</v>
      </c>
      <c r="E1436" s="2" t="n">
        <f aca="false">MOD(QUOTIENT($B1436,4),2)</f>
        <v>1</v>
      </c>
      <c r="F1436" s="2" t="n">
        <f aca="false">MOD(QUOTIENT($B1436,8),2)</f>
        <v>1</v>
      </c>
      <c r="G1436" s="2" t="n">
        <f aca="false">MOD(QUOTIENT($B1436,16),2)</f>
        <v>1</v>
      </c>
      <c r="H1436" s="2" t="n">
        <f aca="false">MOD(QUOTIENT($B1436,32),2)</f>
        <v>1</v>
      </c>
      <c r="I1436" s="2" t="n">
        <f aca="false">MOD(QUOTIENT($B1436,64),2)</f>
        <v>0</v>
      </c>
      <c r="J1436" s="5" t="n">
        <f aca="false">IF($C1436=const_zero,MIN(class_series_f_invested_usd,MAX(const_zero,$A1436)),const_zero)</f>
        <v>0</v>
      </c>
      <c r="K1436" s="5" t="n">
        <f aca="false">IF($D1436=const_zero,MIN(class_series_e_invested_usd,MAX(const_zero,$A1436-SUM($J1436:$J1436))),const_zero)</f>
        <v>300000000</v>
      </c>
      <c r="L1436" s="5" t="n">
        <f aca="false">IF($E1436=const_zero,MIN(class_series_d_invested_usd,MAX(const_zero,$A1436-SUM($J1436:$K1436))),const_zero)</f>
        <v>0</v>
      </c>
      <c r="M1436" s="5" t="n">
        <f aca="false">IF($F1436=const_zero,MIN(class_series_c_invested_usd,MAX(const_zero,$A1436-SUM($J1436:$L1436))),const_zero)</f>
        <v>0</v>
      </c>
      <c r="N1436" s="5" t="n">
        <f aca="false">IF($G1436=const_zero,MIN(class_series_b_invested_usd,MAX(const_zero,$A1436-SUM($J1436:$M1436))),const_zero)</f>
        <v>0</v>
      </c>
      <c r="O1436" s="5" t="n">
        <f aca="false">IF($H1436=const_zero,MIN(class_series_a_invested_usd,MAX(const_zero,$A1436-SUM($J1436:$N1436))),const_zero)</f>
        <v>0</v>
      </c>
      <c r="P1436" s="5" t="n">
        <f aca="false">IF($I1436=const_zero,MIN(class_seed_invested_usd,MAX(const_zero,$A1436-SUM($J1436:$O1436))),const_zero)</f>
        <v>5000000</v>
      </c>
      <c r="Q1436" s="5" t="n">
        <f aca="false">MAX(const_zero,$A1436-SUM($J1436:$P1436))</f>
        <v>1695000000</v>
      </c>
      <c r="R1436" s="9" t="n">
        <f aca="false">common_rsa_total+Sensitivity!$AE$1320+Sensitivity!$AJ$1320+IF($C1436=const_one,Sensitivity!$D$1320,const_zero)+IF($D1436=const_one,Sensitivity!$Y$1320,const_zero)+IF($E1436=const_one,Sensitivity!$V$1320,const_zero)+IF($F1436=const_one,Sensitivity!$S$1320,const_zero)+IF($G1436=const_one,Sensitivity!$P$1320,const_zero)+IF($H1436=const_one,Sensitivity!$M$1320,const_zero)+IF($I1436=const_one,Sensitivity!$J$1320,const_zero)</f>
        <v>22405433.0542694</v>
      </c>
      <c r="S1436" s="23" t="b">
        <f aca="false">IF($R1436&gt;const_zero,--($Q1436&gt;option_strike_usd*$R1436),const_zero)</f>
        <v>1</v>
      </c>
      <c r="T1436" s="7" t="n">
        <f aca="false">IF($R1436&gt;const_zero,IF($S1436=const_one,($Q1436+option_strike_usd*pre_f_options_issued)/($R1436+pre_f_options_issued),$Q1436/$R1436),const_zero)</f>
        <v>68.1578190710883</v>
      </c>
      <c r="U1436" s="5" t="n">
        <f aca="false">IF($C1436=const_one,Sensitivity!$D$1320*$T1436,const_zero)</f>
        <v>64999422.647274</v>
      </c>
      <c r="V1436" s="5" t="n">
        <f aca="false">IF($D1436=const_one,Sensitivity!$Y$1320*$T1436,const_zero)</f>
        <v>0</v>
      </c>
      <c r="W1436" s="5" t="n">
        <f aca="false">IF($E1436=const_one,Sensitivity!$V$1320*$T1436,const_zero)</f>
        <v>118655802.411363</v>
      </c>
      <c r="X1436" s="5" t="n">
        <f aca="false">IF($F1436=const_one,Sensitivity!$S$1320*$T1436,const_zero)</f>
        <v>163578765.770612</v>
      </c>
      <c r="Y1436" s="5" t="n">
        <f aca="false">IF($G1436=const_one,Sensitivity!$P$1320*$T1436,const_zero)</f>
        <v>204473457.213265</v>
      </c>
      <c r="Z1436" s="5" t="n">
        <f aca="false">IF($H1436=const_one,Sensitivity!$M$1320*$T1436,const_zero)</f>
        <v>340789095.355442</v>
      </c>
      <c r="AA1436" s="5" t="n">
        <f aca="false">IF($I1436=const_one,Sensitivity!$J$1320*$T1436,const_zero)</f>
        <v>0</v>
      </c>
      <c r="AB1436" s="5" t="n">
        <f aca="false">(Sensitivity!$AE$1320+Sensitivity!$AJ$1320)*$T1436</f>
        <v>21188537.284528</v>
      </c>
      <c r="AC1436" s="5" t="n">
        <f aca="false">common_rsa_total*$T1436</f>
        <v>613420371.639795</v>
      </c>
      <c r="AD1436" s="5" t="n">
        <f aca="false">IF($S1436=const_one,pre_f_options_issued*($T1436-option_strike_usd),const_zero)</f>
        <v>167894547.677721</v>
      </c>
      <c r="AE1436" s="5" t="n">
        <f aca="false">J1436+U1436</f>
        <v>64999422.647274</v>
      </c>
      <c r="AF1436" s="5" t="n">
        <f aca="false">K1436+V1436</f>
        <v>300000000</v>
      </c>
      <c r="AG1436" s="5" t="n">
        <f aca="false">L1436+W1436</f>
        <v>118655802.411363</v>
      </c>
      <c r="AH1436" s="5" t="n">
        <f aca="false">M1436+X1436</f>
        <v>163578765.770612</v>
      </c>
      <c r="AI1436" s="5" t="n">
        <f aca="false">N1436+Y1436</f>
        <v>204473457.213265</v>
      </c>
      <c r="AJ1436" s="5" t="n">
        <f aca="false">O1436+Z1436</f>
        <v>340789095.355442</v>
      </c>
      <c r="AK1436" s="5" t="n">
        <f aca="false">P1436+AA1436</f>
        <v>5000000</v>
      </c>
      <c r="AL1436" s="5" t="n">
        <f aca="false">INDEX($AE$1375:$AE$1502,$B1436-$C1436*1+const_one)</f>
        <v>30000000</v>
      </c>
      <c r="AM1436" s="5" t="n">
        <f aca="false">INDEX($AF$1375:$AF$1502,$B1436-$D1436*2+const_one)</f>
        <v>300000000</v>
      </c>
      <c r="AN1436" s="5" t="n">
        <f aca="false">INDEX($AG$1375:$AG$1502,$B1436-$E1436*4+const_one)</f>
        <v>100000000</v>
      </c>
      <c r="AO1436" s="5" t="n">
        <f aca="false">INDEX($AH$1375:$AH$1502,$B1436-$F1436*8+const_one)</f>
        <v>60000000</v>
      </c>
      <c r="AP1436" s="5" t="n">
        <f aca="false">INDEX($AI$1375:$AI$1502,$B1436-$G1436*16+const_one)</f>
        <v>30000000</v>
      </c>
      <c r="AQ1436" s="5" t="n">
        <f aca="false">INDEX($AJ$1375:$AJ$1502,$B1436-$H1436*32+const_one)</f>
        <v>15000000</v>
      </c>
      <c r="AR1436" s="5" t="n">
        <f aca="false">INDEX($AK$1375:$AK$1502,$B1436-$I1436*64+const_one)</f>
        <v>5000000</v>
      </c>
      <c r="AS1436" s="5" t="n">
        <f aca="false">INDEX($AE$1375:$AE$1502,$B1436+(const_one-$C1436)*1+const_one)</f>
        <v>64999422.647274</v>
      </c>
      <c r="AT1436" s="5" t="n">
        <f aca="false">INDEX($AF$1375:$AF$1502,$B1436+(const_one-$D1436)*2+const_one)</f>
        <v>396032777.093068</v>
      </c>
      <c r="AU1436" s="5" t="n">
        <f aca="false">INDEX($AG$1375:$AG$1502,$B1436+(const_one-$E1436)*4+const_one)</f>
        <v>118655802.411363</v>
      </c>
      <c r="AV1436" s="5" t="n">
        <f aca="false">INDEX($AH$1375:$AH$1502,$B1436+(const_one-$F1436)*8+const_one)</f>
        <v>163578765.770612</v>
      </c>
      <c r="AW1436" s="5" t="n">
        <f aca="false">INDEX($AI$1375:$AI$1502,$B1436+(const_one-$G1436)*16+const_one)</f>
        <v>204473457.213265</v>
      </c>
      <c r="AX1436" s="5" t="n">
        <f aca="false">INDEX($AJ$1375:$AJ$1502,$B1436+(const_one-$H1436)*32+const_one)</f>
        <v>340789095.355442</v>
      </c>
      <c r="AY1436" s="5" t="n">
        <f aca="false">INDEX($AK$1375:$AK$1502,$B1436+(const_one-$I1436)*64+const_one)</f>
        <v>284647274.110773</v>
      </c>
      <c r="AZ1436" s="5" t="n">
        <f aca="false">--($C1436=--(AS1436&gt;AL1436))</f>
        <v>1</v>
      </c>
      <c r="BA1436" s="5" t="n">
        <f aca="false">--($D1436=--(AT1436&gt;AM1436))</f>
        <v>0</v>
      </c>
      <c r="BB1436" s="5" t="n">
        <f aca="false">--($E1436=--(AU1436&gt;AN1436))</f>
        <v>1</v>
      </c>
      <c r="BC1436" s="5" t="n">
        <f aca="false">--($F1436=--(AV1436&gt;AO1436))</f>
        <v>1</v>
      </c>
      <c r="BD1436" s="5" t="n">
        <f aca="false">--($G1436=--(AW1436&gt;AP1436))</f>
        <v>1</v>
      </c>
      <c r="BE1436" s="5" t="n">
        <f aca="false">--($H1436=--(AX1436&gt;AQ1436))</f>
        <v>1</v>
      </c>
      <c r="BF1436" s="5" t="n">
        <f aca="false">--($I1436=--(AY1436&gt;AR1436))</f>
        <v>0</v>
      </c>
      <c r="BG1436" s="5" t="n">
        <f aca="false">SUM(AZ1436:BF1436)</f>
        <v>5</v>
      </c>
      <c r="BH1436" s="5" t="n">
        <f aca="false">SUM(AE1436:AK1436)+AB1436+AC1436+AD1436</f>
        <v>2000000000</v>
      </c>
    </row>
    <row r="1437" customFormat="false" ht="15" hidden="true" customHeight="false" outlineLevel="0" collapsed="false">
      <c r="A1437" s="5" t="n">
        <f aca="false">sensitivity_exit_usd</f>
        <v>2000000000</v>
      </c>
      <c r="B1437" s="2" t="n">
        <f aca="false">ROW()-ROW($B$1375)</f>
        <v>62</v>
      </c>
      <c r="C1437" s="2" t="n">
        <f aca="false">MOD(QUOTIENT($B1437,1),2)</f>
        <v>0</v>
      </c>
      <c r="D1437" s="2" t="n">
        <f aca="false">MOD(QUOTIENT($B1437,2),2)</f>
        <v>1</v>
      </c>
      <c r="E1437" s="2" t="n">
        <f aca="false">MOD(QUOTIENT($B1437,4),2)</f>
        <v>1</v>
      </c>
      <c r="F1437" s="2" t="n">
        <f aca="false">MOD(QUOTIENT($B1437,8),2)</f>
        <v>1</v>
      </c>
      <c r="G1437" s="2" t="n">
        <f aca="false">MOD(QUOTIENT($B1437,16),2)</f>
        <v>1</v>
      </c>
      <c r="H1437" s="2" t="n">
        <f aca="false">MOD(QUOTIENT($B1437,32),2)</f>
        <v>1</v>
      </c>
      <c r="I1437" s="2" t="n">
        <f aca="false">MOD(QUOTIENT($B1437,64),2)</f>
        <v>0</v>
      </c>
      <c r="J1437" s="5" t="n">
        <f aca="false">IF($C1437=const_zero,MIN(class_series_f_invested_usd,MAX(const_zero,$A1437)),const_zero)</f>
        <v>30000000</v>
      </c>
      <c r="K1437" s="5" t="n">
        <f aca="false">IF($D1437=const_zero,MIN(class_series_e_invested_usd,MAX(const_zero,$A1437-SUM($J1437:$J1437))),const_zero)</f>
        <v>0</v>
      </c>
      <c r="L1437" s="5" t="n">
        <f aca="false">IF($E1437=const_zero,MIN(class_series_d_invested_usd,MAX(const_zero,$A1437-SUM($J1437:$K1437))),const_zero)</f>
        <v>0</v>
      </c>
      <c r="M1437" s="5" t="n">
        <f aca="false">IF($F1437=const_zero,MIN(class_series_c_invested_usd,MAX(const_zero,$A1437-SUM($J1437:$L1437))),const_zero)</f>
        <v>0</v>
      </c>
      <c r="N1437" s="5" t="n">
        <f aca="false">IF($G1437=const_zero,MIN(class_series_b_invested_usd,MAX(const_zero,$A1437-SUM($J1437:$M1437))),const_zero)</f>
        <v>0</v>
      </c>
      <c r="O1437" s="5" t="n">
        <f aca="false">IF($H1437=const_zero,MIN(class_series_a_invested_usd,MAX(const_zero,$A1437-SUM($J1437:$N1437))),const_zero)</f>
        <v>0</v>
      </c>
      <c r="P1437" s="5" t="n">
        <f aca="false">IF($I1437=const_zero,MIN(class_seed_invested_usd,MAX(const_zero,$A1437-SUM($J1437:$O1437))),const_zero)</f>
        <v>5000000</v>
      </c>
      <c r="Q1437" s="5" t="n">
        <f aca="false">MAX(const_zero,$A1437-SUM($J1437:$P1437))</f>
        <v>1965000000</v>
      </c>
      <c r="R1437" s="9" t="n">
        <f aca="false">common_rsa_total+Sensitivity!$AE$1320+Sensitivity!$AJ$1320+IF($C1437=const_one,Sensitivity!$D$1320,const_zero)+IF($D1437=const_one,Sensitivity!$Y$1320,const_zero)+IF($E1437=const_one,Sensitivity!$V$1320,const_zero)+IF($F1437=const_one,Sensitivity!$S$1320,const_zero)+IF($G1437=const_one,Sensitivity!$P$1320,const_zero)+IF($H1437=const_one,Sensitivity!$M$1320,const_zero)+IF($I1437=const_one,Sensitivity!$J$1320,const_zero)</f>
        <v>27610729.5466692</v>
      </c>
      <c r="S1437" s="23" t="b">
        <f aca="false">IF($R1437&gt;const_zero,--($Q1437&gt;option_strike_usd*$R1437),const_zero)</f>
        <v>1</v>
      </c>
      <c r="T1437" s="7" t="n">
        <f aca="false">IF($R1437&gt;const_zero,IF($S1437=const_one,($Q1437+option_strike_usd*pre_f_options_issued)/($R1437+pre_f_options_issued),$Q1437/$R1437),const_zero)</f>
        <v>65.3421564213692</v>
      </c>
      <c r="U1437" s="5" t="n">
        <f aca="false">IF($C1437=const_one,Sensitivity!$D$1320*$T1437,const_zero)</f>
        <v>0</v>
      </c>
      <c r="V1437" s="5" t="n">
        <f aca="false">IF($D1437=const_one,Sensitivity!$Y$1320*$T1437,const_zero)</f>
        <v>402439533.905864</v>
      </c>
      <c r="W1437" s="5" t="n">
        <f aca="false">IF($E1437=const_one,Sensitivity!$V$1320*$T1437,const_zero)</f>
        <v>113754021.286682</v>
      </c>
      <c r="X1437" s="5" t="n">
        <f aca="false">IF($F1437=const_one,Sensitivity!$S$1320*$T1437,const_zero)</f>
        <v>156821175.411286</v>
      </c>
      <c r="Y1437" s="5" t="n">
        <f aca="false">IF($G1437=const_one,Sensitivity!$P$1320*$T1437,const_zero)</f>
        <v>196026469.264108</v>
      </c>
      <c r="Z1437" s="5" t="n">
        <f aca="false">IF($H1437=const_one,Sensitivity!$M$1320*$T1437,const_zero)</f>
        <v>326710782.106846</v>
      </c>
      <c r="AA1437" s="5" t="n">
        <f aca="false">IF($I1437=const_one,Sensitivity!$J$1320*$T1437,const_zero)</f>
        <v>0</v>
      </c>
      <c r="AB1437" s="5" t="n">
        <f aca="false">(Sensitivity!$AE$1320+Sensitivity!$AJ$1320)*$T1437</f>
        <v>20313219.1794695</v>
      </c>
      <c r="AC1437" s="5" t="n">
        <f aca="false">common_rsa_total*$T1437</f>
        <v>588079407.792323</v>
      </c>
      <c r="AD1437" s="5" t="n">
        <f aca="false">IF($S1437=const_one,pre_f_options_issued*($T1437-option_strike_usd),const_zero)</f>
        <v>160855391.053423</v>
      </c>
      <c r="AE1437" s="5" t="n">
        <f aca="false">J1437+U1437</f>
        <v>30000000</v>
      </c>
      <c r="AF1437" s="5" t="n">
        <f aca="false">K1437+V1437</f>
        <v>402439533.905864</v>
      </c>
      <c r="AG1437" s="5" t="n">
        <f aca="false">L1437+W1437</f>
        <v>113754021.286682</v>
      </c>
      <c r="AH1437" s="5" t="n">
        <f aca="false">M1437+X1437</f>
        <v>156821175.411286</v>
      </c>
      <c r="AI1437" s="5" t="n">
        <f aca="false">N1437+Y1437</f>
        <v>196026469.264108</v>
      </c>
      <c r="AJ1437" s="5" t="n">
        <f aca="false">O1437+Z1437</f>
        <v>326710782.106846</v>
      </c>
      <c r="AK1437" s="5" t="n">
        <f aca="false">P1437+AA1437</f>
        <v>5000000</v>
      </c>
      <c r="AL1437" s="5" t="n">
        <f aca="false">INDEX($AE$1375:$AE$1502,$B1437-$C1437*1+const_one)</f>
        <v>30000000</v>
      </c>
      <c r="AM1437" s="5" t="n">
        <f aca="false">INDEX($AF$1375:$AF$1502,$B1437-$D1437*2+const_one)</f>
        <v>300000000</v>
      </c>
      <c r="AN1437" s="5" t="n">
        <f aca="false">INDEX($AG$1375:$AG$1502,$B1437-$E1437*4+const_one)</f>
        <v>100000000</v>
      </c>
      <c r="AO1437" s="5" t="n">
        <f aca="false">INDEX($AH$1375:$AH$1502,$B1437-$F1437*8+const_one)</f>
        <v>60000000</v>
      </c>
      <c r="AP1437" s="5" t="n">
        <f aca="false">INDEX($AI$1375:$AI$1502,$B1437-$G1437*16+const_one)</f>
        <v>30000000</v>
      </c>
      <c r="AQ1437" s="5" t="n">
        <f aca="false">INDEX($AJ$1375:$AJ$1502,$B1437-$H1437*32+const_one)</f>
        <v>15000000</v>
      </c>
      <c r="AR1437" s="5" t="n">
        <f aca="false">INDEX($AK$1375:$AK$1502,$B1437-$I1437*64+const_one)</f>
        <v>5000000</v>
      </c>
      <c r="AS1437" s="5" t="n">
        <f aca="false">INDEX($AE$1375:$AE$1502,$B1437+(const_one-$C1437)*1+const_one)</f>
        <v>61322206.1133926</v>
      </c>
      <c r="AT1437" s="5" t="n">
        <f aca="false">INDEX($AF$1375:$AF$1502,$B1437+(const_one-$D1437)*2+const_one)</f>
        <v>402439533.905864</v>
      </c>
      <c r="AU1437" s="5" t="n">
        <f aca="false">INDEX($AG$1375:$AG$1502,$B1437+(const_one-$E1437)*4+const_one)</f>
        <v>113754021.286682</v>
      </c>
      <c r="AV1437" s="5" t="n">
        <f aca="false">INDEX($AH$1375:$AH$1502,$B1437+(const_one-$F1437)*8+const_one)</f>
        <v>156821175.411286</v>
      </c>
      <c r="AW1437" s="5" t="n">
        <f aca="false">INDEX($AI$1375:$AI$1502,$B1437+(const_one-$G1437)*16+const_one)</f>
        <v>196026469.264108</v>
      </c>
      <c r="AX1437" s="5" t="n">
        <f aca="false">INDEX($AJ$1375:$AJ$1502,$B1437+(const_one-$H1437)*32+const_one)</f>
        <v>326710782.106846</v>
      </c>
      <c r="AY1437" s="5" t="n">
        <f aca="false">INDEX($AK$1375:$AK$1502,$B1437+(const_one-$I1437)*64+const_one)</f>
        <v>280897039.945888</v>
      </c>
      <c r="AZ1437" s="5" t="n">
        <f aca="false">--($C1437=--(AS1437&gt;AL1437))</f>
        <v>0</v>
      </c>
      <c r="BA1437" s="5" t="n">
        <f aca="false">--($D1437=--(AT1437&gt;AM1437))</f>
        <v>1</v>
      </c>
      <c r="BB1437" s="5" t="n">
        <f aca="false">--($E1437=--(AU1437&gt;AN1437))</f>
        <v>1</v>
      </c>
      <c r="BC1437" s="5" t="n">
        <f aca="false">--($F1437=--(AV1437&gt;AO1437))</f>
        <v>1</v>
      </c>
      <c r="BD1437" s="5" t="n">
        <f aca="false">--($G1437=--(AW1437&gt;AP1437))</f>
        <v>1</v>
      </c>
      <c r="BE1437" s="5" t="n">
        <f aca="false">--($H1437=--(AX1437&gt;AQ1437))</f>
        <v>1</v>
      </c>
      <c r="BF1437" s="5" t="n">
        <f aca="false">--($I1437=--(AY1437&gt;AR1437))</f>
        <v>0</v>
      </c>
      <c r="BG1437" s="5" t="n">
        <f aca="false">SUM(AZ1437:BF1437)</f>
        <v>5</v>
      </c>
      <c r="BH1437" s="5" t="n">
        <f aca="false">SUM(AE1437:AK1437)+AB1437+AC1437+AD1437</f>
        <v>2000000000</v>
      </c>
    </row>
    <row r="1438" customFormat="false" ht="15" hidden="true" customHeight="false" outlineLevel="0" collapsed="false">
      <c r="A1438" s="5" t="n">
        <f aca="false">sensitivity_exit_usd</f>
        <v>2000000000</v>
      </c>
      <c r="B1438" s="2" t="n">
        <f aca="false">ROW()-ROW($B$1375)</f>
        <v>63</v>
      </c>
      <c r="C1438" s="2" t="n">
        <f aca="false">MOD(QUOTIENT($B1438,1),2)</f>
        <v>1</v>
      </c>
      <c r="D1438" s="2" t="n">
        <f aca="false">MOD(QUOTIENT($B1438,2),2)</f>
        <v>1</v>
      </c>
      <c r="E1438" s="2" t="n">
        <f aca="false">MOD(QUOTIENT($B1438,4),2)</f>
        <v>1</v>
      </c>
      <c r="F1438" s="2" t="n">
        <f aca="false">MOD(QUOTIENT($B1438,8),2)</f>
        <v>1</v>
      </c>
      <c r="G1438" s="2" t="n">
        <f aca="false">MOD(QUOTIENT($B1438,16),2)</f>
        <v>1</v>
      </c>
      <c r="H1438" s="2" t="n">
        <f aca="false">MOD(QUOTIENT($B1438,32),2)</f>
        <v>1</v>
      </c>
      <c r="I1438" s="2" t="n">
        <f aca="false">MOD(QUOTIENT($B1438,64),2)</f>
        <v>0</v>
      </c>
      <c r="J1438" s="5" t="n">
        <f aca="false">IF($C1438=const_zero,MIN(class_series_f_invested_usd,MAX(const_zero,$A1438)),const_zero)</f>
        <v>0</v>
      </c>
      <c r="K1438" s="5" t="n">
        <f aca="false">IF($D1438=const_zero,MIN(class_series_e_invested_usd,MAX(const_zero,$A1438-SUM($J1438:$J1438))),const_zero)</f>
        <v>0</v>
      </c>
      <c r="L1438" s="5" t="n">
        <f aca="false">IF($E1438=const_zero,MIN(class_series_d_invested_usd,MAX(const_zero,$A1438-SUM($J1438:$K1438))),const_zero)</f>
        <v>0</v>
      </c>
      <c r="M1438" s="5" t="n">
        <f aca="false">IF($F1438=const_zero,MIN(class_series_c_invested_usd,MAX(const_zero,$A1438-SUM($J1438:$L1438))),const_zero)</f>
        <v>0</v>
      </c>
      <c r="N1438" s="5" t="n">
        <f aca="false">IF($G1438=const_zero,MIN(class_series_b_invested_usd,MAX(const_zero,$A1438-SUM($J1438:$M1438))),const_zero)</f>
        <v>0</v>
      </c>
      <c r="O1438" s="5" t="n">
        <f aca="false">IF($H1438=const_zero,MIN(class_series_a_invested_usd,MAX(const_zero,$A1438-SUM($J1438:$N1438))),const_zero)</f>
        <v>0</v>
      </c>
      <c r="P1438" s="5" t="n">
        <f aca="false">IF($I1438=const_zero,MIN(class_seed_invested_usd,MAX(const_zero,$A1438-SUM($J1438:$O1438))),const_zero)</f>
        <v>5000000</v>
      </c>
      <c r="Q1438" s="5" t="n">
        <f aca="false">MAX(const_zero,$A1438-SUM($J1438:$P1438))</f>
        <v>1995000000</v>
      </c>
      <c r="R1438" s="9" t="n">
        <f aca="false">common_rsa_total+Sensitivity!$AE$1320+Sensitivity!$AJ$1320+IF($C1438=const_one,Sensitivity!$D$1320,const_zero)+IF($D1438=const_one,Sensitivity!$Y$1320,const_zero)+IF($E1438=const_one,Sensitivity!$V$1320,const_zero)+IF($F1438=const_one,Sensitivity!$S$1320,const_zero)+IF($G1438=const_one,Sensitivity!$P$1320,const_zero)+IF($H1438=const_one,Sensitivity!$M$1320,const_zero)+IF($I1438=const_one,Sensitivity!$J$1320,const_zero)</f>
        <v>28564390.0882349</v>
      </c>
      <c r="S1438" s="23" t="b">
        <f aca="false">IF($R1438&gt;const_zero,--($Q1438&gt;option_strike_usd*$R1438),const_zero)</f>
        <v>1</v>
      </c>
      <c r="T1438" s="7" t="n">
        <f aca="false">IF($R1438&gt;const_zero,IF($S1438=const_one,($Q1438+option_strike_usd*pre_f_options_issued)/($R1438+pre_f_options_issued),$Q1438/$R1438),const_zero)</f>
        <v>64.3019223724118</v>
      </c>
      <c r="U1438" s="5" t="n">
        <f aca="false">IF($C1438=const_one,Sensitivity!$D$1320*$T1438,const_zero)</f>
        <v>61322206.1133926</v>
      </c>
      <c r="V1438" s="5" t="n">
        <f aca="false">IF($D1438=const_one,Sensitivity!$Y$1320*$T1438,const_zero)</f>
        <v>396032777.093068</v>
      </c>
      <c r="W1438" s="5" t="n">
        <f aca="false">IF($E1438=const_one,Sensitivity!$V$1320*$T1438,const_zero)</f>
        <v>111943080.040954</v>
      </c>
      <c r="X1438" s="5" t="n">
        <f aca="false">IF($F1438=const_one,Sensitivity!$S$1320*$T1438,const_zero)</f>
        <v>154324613.693788</v>
      </c>
      <c r="Y1438" s="5" t="n">
        <f aca="false">IF($G1438=const_one,Sensitivity!$P$1320*$T1438,const_zero)</f>
        <v>192905767.117235</v>
      </c>
      <c r="Z1438" s="5" t="n">
        <f aca="false">IF($H1438=const_one,Sensitivity!$M$1320*$T1438,const_zero)</f>
        <v>321509611.862059</v>
      </c>
      <c r="AA1438" s="5" t="n">
        <f aca="false">IF($I1438=const_one,Sensitivity!$J$1320*$T1438,const_zero)</f>
        <v>0</v>
      </c>
      <c r="AB1438" s="5" t="n">
        <f aca="false">(Sensitivity!$AE$1320+Sensitivity!$AJ$1320)*$T1438</f>
        <v>19989836.7967677</v>
      </c>
      <c r="AC1438" s="5" t="n">
        <f aca="false">common_rsa_total*$T1438</f>
        <v>578717301.351706</v>
      </c>
      <c r="AD1438" s="5" t="n">
        <f aca="false">IF($S1438=const_one,pre_f_options_issued*($T1438-option_strike_usd),const_zero)</f>
        <v>158254805.93103</v>
      </c>
      <c r="AE1438" s="5" t="n">
        <f aca="false">J1438+U1438</f>
        <v>61322206.1133926</v>
      </c>
      <c r="AF1438" s="5" t="n">
        <f aca="false">K1438+V1438</f>
        <v>396032777.093068</v>
      </c>
      <c r="AG1438" s="5" t="n">
        <f aca="false">L1438+W1438</f>
        <v>111943080.040954</v>
      </c>
      <c r="AH1438" s="5" t="n">
        <f aca="false">M1438+X1438</f>
        <v>154324613.693788</v>
      </c>
      <c r="AI1438" s="5" t="n">
        <f aca="false">N1438+Y1438</f>
        <v>192905767.117235</v>
      </c>
      <c r="AJ1438" s="5" t="n">
        <f aca="false">O1438+Z1438</f>
        <v>321509611.862059</v>
      </c>
      <c r="AK1438" s="5" t="n">
        <f aca="false">P1438+AA1438</f>
        <v>5000000</v>
      </c>
      <c r="AL1438" s="5" t="n">
        <f aca="false">INDEX($AE$1375:$AE$1502,$B1438-$C1438*1+const_one)</f>
        <v>30000000</v>
      </c>
      <c r="AM1438" s="5" t="n">
        <f aca="false">INDEX($AF$1375:$AF$1502,$B1438-$D1438*2+const_one)</f>
        <v>300000000</v>
      </c>
      <c r="AN1438" s="5" t="n">
        <f aca="false">INDEX($AG$1375:$AG$1502,$B1438-$E1438*4+const_one)</f>
        <v>100000000</v>
      </c>
      <c r="AO1438" s="5" t="n">
        <f aca="false">INDEX($AH$1375:$AH$1502,$B1438-$F1438*8+const_one)</f>
        <v>60000000</v>
      </c>
      <c r="AP1438" s="5" t="n">
        <f aca="false">INDEX($AI$1375:$AI$1502,$B1438-$G1438*16+const_one)</f>
        <v>30000000</v>
      </c>
      <c r="AQ1438" s="5" t="n">
        <f aca="false">INDEX($AJ$1375:$AJ$1502,$B1438-$H1438*32+const_one)</f>
        <v>15000000</v>
      </c>
      <c r="AR1438" s="5" t="n">
        <f aca="false">INDEX($AK$1375:$AK$1502,$B1438-$I1438*64+const_one)</f>
        <v>5000000</v>
      </c>
      <c r="AS1438" s="5" t="n">
        <f aca="false">INDEX($AE$1375:$AE$1502,$B1438+(const_one-$C1438)*1+const_one)</f>
        <v>61322206.1133926</v>
      </c>
      <c r="AT1438" s="5" t="n">
        <f aca="false">INDEX($AF$1375:$AF$1502,$B1438+(const_one-$D1438)*2+const_one)</f>
        <v>396032777.093068</v>
      </c>
      <c r="AU1438" s="5" t="n">
        <f aca="false">INDEX($AG$1375:$AG$1502,$B1438+(const_one-$E1438)*4+const_one)</f>
        <v>111943080.040954</v>
      </c>
      <c r="AV1438" s="5" t="n">
        <f aca="false">INDEX($AH$1375:$AH$1502,$B1438+(const_one-$F1438)*8+const_one)</f>
        <v>154324613.693788</v>
      </c>
      <c r="AW1438" s="5" t="n">
        <f aca="false">INDEX($AI$1375:$AI$1502,$B1438+(const_one-$G1438)*16+const_one)</f>
        <v>192905767.117235</v>
      </c>
      <c r="AX1438" s="5" t="n">
        <f aca="false">INDEX($AJ$1375:$AJ$1502,$B1438+(const_one-$H1438)*32+const_one)</f>
        <v>321509611.862059</v>
      </c>
      <c r="AY1438" s="5" t="n">
        <f aca="false">INDEX($AK$1375:$AK$1502,$B1438+(const_one-$I1438)*64+const_one)</f>
        <v>277628430.024838</v>
      </c>
      <c r="AZ1438" s="5" t="n">
        <f aca="false">--($C1438=--(AS1438&gt;AL1438))</f>
        <v>1</v>
      </c>
      <c r="BA1438" s="5" t="n">
        <f aca="false">--($D1438=--(AT1438&gt;AM1438))</f>
        <v>1</v>
      </c>
      <c r="BB1438" s="5" t="n">
        <f aca="false">--($E1438=--(AU1438&gt;AN1438))</f>
        <v>1</v>
      </c>
      <c r="BC1438" s="5" t="n">
        <f aca="false">--($F1438=--(AV1438&gt;AO1438))</f>
        <v>1</v>
      </c>
      <c r="BD1438" s="5" t="n">
        <f aca="false">--($G1438=--(AW1438&gt;AP1438))</f>
        <v>1</v>
      </c>
      <c r="BE1438" s="5" t="n">
        <f aca="false">--($H1438=--(AX1438&gt;AQ1438))</f>
        <v>1</v>
      </c>
      <c r="BF1438" s="5" t="n">
        <f aca="false">--($I1438=--(AY1438&gt;AR1438))</f>
        <v>0</v>
      </c>
      <c r="BG1438" s="5" t="n">
        <f aca="false">SUM(AZ1438:BF1438)</f>
        <v>6</v>
      </c>
      <c r="BH1438" s="5" t="n">
        <f aca="false">SUM(AE1438:AK1438)+AB1438+AC1438+AD1438</f>
        <v>2000000000</v>
      </c>
    </row>
    <row r="1439" customFormat="false" ht="15" hidden="true" customHeight="false" outlineLevel="0" collapsed="false">
      <c r="A1439" s="5" t="n">
        <f aca="false">sensitivity_exit_usd</f>
        <v>2000000000</v>
      </c>
      <c r="B1439" s="2" t="n">
        <f aca="false">ROW()-ROW($B$1375)</f>
        <v>64</v>
      </c>
      <c r="C1439" s="2" t="n">
        <f aca="false">MOD(QUOTIENT($B1439,1),2)</f>
        <v>0</v>
      </c>
      <c r="D1439" s="2" t="n">
        <f aca="false">MOD(QUOTIENT($B1439,2),2)</f>
        <v>0</v>
      </c>
      <c r="E1439" s="2" t="n">
        <f aca="false">MOD(QUOTIENT($B1439,4),2)</f>
        <v>0</v>
      </c>
      <c r="F1439" s="2" t="n">
        <f aca="false">MOD(QUOTIENT($B1439,8),2)</f>
        <v>0</v>
      </c>
      <c r="G1439" s="2" t="n">
        <f aca="false">MOD(QUOTIENT($B1439,16),2)</f>
        <v>0</v>
      </c>
      <c r="H1439" s="2" t="n">
        <f aca="false">MOD(QUOTIENT($B1439,32),2)</f>
        <v>0</v>
      </c>
      <c r="I1439" s="2" t="n">
        <f aca="false">MOD(QUOTIENT($B1439,64),2)</f>
        <v>1</v>
      </c>
      <c r="J1439" s="5" t="n">
        <f aca="false">IF($C1439=const_zero,MIN(class_series_f_invested_usd,MAX(const_zero,$A1439)),const_zero)</f>
        <v>30000000</v>
      </c>
      <c r="K1439" s="5" t="n">
        <f aca="false">IF($D1439=const_zero,MIN(class_series_e_invested_usd,MAX(const_zero,$A1439-SUM($J1439:$J1439))),const_zero)</f>
        <v>300000000</v>
      </c>
      <c r="L1439" s="5" t="n">
        <f aca="false">IF($E1439=const_zero,MIN(class_series_d_invested_usd,MAX(const_zero,$A1439-SUM($J1439:$K1439))),const_zero)</f>
        <v>100000000</v>
      </c>
      <c r="M1439" s="5" t="n">
        <f aca="false">IF($F1439=const_zero,MIN(class_series_c_invested_usd,MAX(const_zero,$A1439-SUM($J1439:$L1439))),const_zero)</f>
        <v>60000000</v>
      </c>
      <c r="N1439" s="5" t="n">
        <f aca="false">IF($G1439=const_zero,MIN(class_series_b_invested_usd,MAX(const_zero,$A1439-SUM($J1439:$M1439))),const_zero)</f>
        <v>30000000</v>
      </c>
      <c r="O1439" s="5" t="n">
        <f aca="false">IF($H1439=const_zero,MIN(class_series_a_invested_usd,MAX(const_zero,$A1439-SUM($J1439:$N1439))),const_zero)</f>
        <v>15000000</v>
      </c>
      <c r="P1439" s="5" t="n">
        <f aca="false">IF($I1439=const_zero,MIN(class_seed_invested_usd,MAX(const_zero,$A1439-SUM($J1439:$O1439))),const_zero)</f>
        <v>0</v>
      </c>
      <c r="Q1439" s="5" t="n">
        <f aca="false">MAX(const_zero,$A1439-SUM($J1439:$P1439))</f>
        <v>1465000000</v>
      </c>
      <c r="R1439" s="9" t="n">
        <f aca="false">common_rsa_total+Sensitivity!$AE$1320+Sensitivity!$AJ$1320+IF($C1439=const_one,Sensitivity!$D$1320,const_zero)+IF($D1439=const_one,Sensitivity!$Y$1320,const_zero)+IF($E1439=const_one,Sensitivity!$V$1320,const_zero)+IF($F1439=const_one,Sensitivity!$S$1320,const_zero)+IF($G1439=const_one,Sensitivity!$P$1320,const_zero)+IF($H1439=const_one,Sensitivity!$M$1320,const_zero)+IF($I1439=const_one,Sensitivity!$J$1320,const_zero)</f>
        <v>14310874.6373241</v>
      </c>
      <c r="S1439" s="23" t="b">
        <f aca="false">IF($R1439&gt;const_zero,--($Q1439&gt;option_strike_usd*$R1439),const_zero)</f>
        <v>1</v>
      </c>
      <c r="T1439" s="7" t="n">
        <f aca="false">IF($R1439&gt;const_zero,IF($S1439=const_one,($Q1439+option_strike_usd*pre_f_options_issued)/($R1439+pre_f_options_issued),$Q1439/$R1439),const_zero)</f>
        <v>87.2946846407267</v>
      </c>
      <c r="U1439" s="5" t="n">
        <f aca="false">IF($C1439=const_one,Sensitivity!$D$1320*$T1439,const_zero)</f>
        <v>0</v>
      </c>
      <c r="V1439" s="5" t="n">
        <f aca="false">IF($D1439=const_one,Sensitivity!$Y$1320*$T1439,const_zero)</f>
        <v>0</v>
      </c>
      <c r="W1439" s="5" t="n">
        <f aca="false">IF($E1439=const_one,Sensitivity!$V$1320*$T1439,const_zero)</f>
        <v>0</v>
      </c>
      <c r="X1439" s="5" t="n">
        <f aca="false">IF($F1439=const_one,Sensitivity!$S$1320*$T1439,const_zero)</f>
        <v>0</v>
      </c>
      <c r="Y1439" s="5" t="n">
        <f aca="false">IF($G1439=const_one,Sensitivity!$P$1320*$T1439,const_zero)</f>
        <v>0</v>
      </c>
      <c r="Z1439" s="5" t="n">
        <f aca="false">IF($H1439=const_one,Sensitivity!$M$1320*$T1439,const_zero)</f>
        <v>0</v>
      </c>
      <c r="AA1439" s="5" t="n">
        <f aca="false">IF($I1439=const_one,Sensitivity!$J$1320*$T1439,const_zero)</f>
        <v>436473423.203633</v>
      </c>
      <c r="AB1439" s="5" t="n">
        <f aca="false">(Sensitivity!$AE$1320+Sensitivity!$AJ$1320)*$T1439</f>
        <v>27137703.4280099</v>
      </c>
      <c r="AC1439" s="5" t="n">
        <f aca="false">common_rsa_total*$T1439</f>
        <v>785652161.76654</v>
      </c>
      <c r="AD1439" s="5" t="n">
        <f aca="false">IF($S1439=const_one,pre_f_options_issued*($T1439-option_strike_usd),const_zero)</f>
        <v>215736711.601817</v>
      </c>
      <c r="AE1439" s="5" t="n">
        <f aca="false">J1439+U1439</f>
        <v>30000000</v>
      </c>
      <c r="AF1439" s="5" t="n">
        <f aca="false">K1439+V1439</f>
        <v>300000000</v>
      </c>
      <c r="AG1439" s="5" t="n">
        <f aca="false">L1439+W1439</f>
        <v>100000000</v>
      </c>
      <c r="AH1439" s="5" t="n">
        <f aca="false">M1439+X1439</f>
        <v>60000000</v>
      </c>
      <c r="AI1439" s="5" t="n">
        <f aca="false">N1439+Y1439</f>
        <v>30000000</v>
      </c>
      <c r="AJ1439" s="5" t="n">
        <f aca="false">O1439+Z1439</f>
        <v>15000000</v>
      </c>
      <c r="AK1439" s="5" t="n">
        <f aca="false">P1439+AA1439</f>
        <v>436473423.203633</v>
      </c>
      <c r="AL1439" s="5" t="n">
        <f aca="false">INDEX($AE$1375:$AE$1502,$B1439-$C1439*1+const_one)</f>
        <v>30000000</v>
      </c>
      <c r="AM1439" s="5" t="n">
        <f aca="false">INDEX($AF$1375:$AF$1502,$B1439-$D1439*2+const_one)</f>
        <v>300000000</v>
      </c>
      <c r="AN1439" s="5" t="n">
        <f aca="false">INDEX($AG$1375:$AG$1502,$B1439-$E1439*4+const_one)</f>
        <v>100000000</v>
      </c>
      <c r="AO1439" s="5" t="n">
        <f aca="false">INDEX($AH$1375:$AH$1502,$B1439-$F1439*8+const_one)</f>
        <v>60000000</v>
      </c>
      <c r="AP1439" s="5" t="n">
        <f aca="false">INDEX($AI$1375:$AI$1502,$B1439-$G1439*16+const_one)</f>
        <v>30000000</v>
      </c>
      <c r="AQ1439" s="5" t="n">
        <f aca="false">INDEX($AJ$1375:$AJ$1502,$B1439-$H1439*32+const_one)</f>
        <v>15000000</v>
      </c>
      <c r="AR1439" s="5" t="n">
        <f aca="false">INDEX($AK$1375:$AK$1502,$B1439-$I1439*64+const_one)</f>
        <v>5000000</v>
      </c>
      <c r="AS1439" s="5" t="n">
        <f aca="false">INDEX($AE$1375:$AE$1502,$B1439+(const_one-$C1439)*1+const_one)</f>
        <v>80390882.5428633</v>
      </c>
      <c r="AT1439" s="5" t="n">
        <f aca="false">INDEX($AF$1375:$AF$1502,$B1439+(const_one-$D1439)*2+const_one)</f>
        <v>473924089.358501</v>
      </c>
      <c r="AU1439" s="5" t="n">
        <f aca="false">INDEX($AG$1375:$AG$1502,$B1439+(const_one-$E1439)*4+const_one)</f>
        <v>147094161.368616</v>
      </c>
      <c r="AV1439" s="5" t="n">
        <f aca="false">INDEX($AH$1375:$AH$1502,$B1439+(const_one-$F1439)*8+const_one)</f>
        <v>190829416.630384</v>
      </c>
      <c r="AW1439" s="5" t="n">
        <f aca="false">INDEX($AI$1375:$AI$1502,$B1439+(const_one-$G1439)*16+const_one)</f>
        <v>226769392.176963</v>
      </c>
      <c r="AX1439" s="5" t="n">
        <f aca="false">INDEX($AJ$1375:$AJ$1502,$B1439+(const_one-$H1439)*32+const_one)</f>
        <v>339853404.471697</v>
      </c>
      <c r="AY1439" s="5" t="n">
        <f aca="false">INDEX($AK$1375:$AK$1502,$B1439+(const_one-$I1439)*64+const_one)</f>
        <v>436473423.203633</v>
      </c>
      <c r="AZ1439" s="5" t="n">
        <f aca="false">--($C1439=--(AS1439&gt;AL1439))</f>
        <v>0</v>
      </c>
      <c r="BA1439" s="5" t="n">
        <f aca="false">--($D1439=--(AT1439&gt;AM1439))</f>
        <v>0</v>
      </c>
      <c r="BB1439" s="5" t="n">
        <f aca="false">--($E1439=--(AU1439&gt;AN1439))</f>
        <v>0</v>
      </c>
      <c r="BC1439" s="5" t="n">
        <f aca="false">--($F1439=--(AV1439&gt;AO1439))</f>
        <v>0</v>
      </c>
      <c r="BD1439" s="5" t="n">
        <f aca="false">--($G1439=--(AW1439&gt;AP1439))</f>
        <v>0</v>
      </c>
      <c r="BE1439" s="5" t="n">
        <f aca="false">--($H1439=--(AX1439&gt;AQ1439))</f>
        <v>0</v>
      </c>
      <c r="BF1439" s="5" t="n">
        <f aca="false">--($I1439=--(AY1439&gt;AR1439))</f>
        <v>1</v>
      </c>
      <c r="BG1439" s="5" t="n">
        <f aca="false">SUM(AZ1439:BF1439)</f>
        <v>1</v>
      </c>
      <c r="BH1439" s="5" t="n">
        <f aca="false">SUM(AE1439:AK1439)+AB1439+AC1439+AD1439</f>
        <v>2000000000</v>
      </c>
    </row>
    <row r="1440" customFormat="false" ht="15" hidden="true" customHeight="false" outlineLevel="0" collapsed="false">
      <c r="A1440" s="5" t="n">
        <f aca="false">sensitivity_exit_usd</f>
        <v>2000000000</v>
      </c>
      <c r="B1440" s="2" t="n">
        <f aca="false">ROW()-ROW($B$1375)</f>
        <v>65</v>
      </c>
      <c r="C1440" s="2" t="n">
        <f aca="false">MOD(QUOTIENT($B1440,1),2)</f>
        <v>1</v>
      </c>
      <c r="D1440" s="2" t="n">
        <f aca="false">MOD(QUOTIENT($B1440,2),2)</f>
        <v>0</v>
      </c>
      <c r="E1440" s="2" t="n">
        <f aca="false">MOD(QUOTIENT($B1440,4),2)</f>
        <v>0</v>
      </c>
      <c r="F1440" s="2" t="n">
        <f aca="false">MOD(QUOTIENT($B1440,8),2)</f>
        <v>0</v>
      </c>
      <c r="G1440" s="2" t="n">
        <f aca="false">MOD(QUOTIENT($B1440,16),2)</f>
        <v>0</v>
      </c>
      <c r="H1440" s="2" t="n">
        <f aca="false">MOD(QUOTIENT($B1440,32),2)</f>
        <v>0</v>
      </c>
      <c r="I1440" s="2" t="n">
        <f aca="false">MOD(QUOTIENT($B1440,64),2)</f>
        <v>1</v>
      </c>
      <c r="J1440" s="5" t="n">
        <f aca="false">IF($C1440=const_zero,MIN(class_series_f_invested_usd,MAX(const_zero,$A1440)),const_zero)</f>
        <v>0</v>
      </c>
      <c r="K1440" s="5" t="n">
        <f aca="false">IF($D1440=const_zero,MIN(class_series_e_invested_usd,MAX(const_zero,$A1440-SUM($J1440:$J1440))),const_zero)</f>
        <v>300000000</v>
      </c>
      <c r="L1440" s="5" t="n">
        <f aca="false">IF($E1440=const_zero,MIN(class_series_d_invested_usd,MAX(const_zero,$A1440-SUM($J1440:$K1440))),const_zero)</f>
        <v>100000000</v>
      </c>
      <c r="M1440" s="5" t="n">
        <f aca="false">IF($F1440=const_zero,MIN(class_series_c_invested_usd,MAX(const_zero,$A1440-SUM($J1440:$L1440))),const_zero)</f>
        <v>60000000</v>
      </c>
      <c r="N1440" s="5" t="n">
        <f aca="false">IF($G1440=const_zero,MIN(class_series_b_invested_usd,MAX(const_zero,$A1440-SUM($J1440:$M1440))),const_zero)</f>
        <v>30000000</v>
      </c>
      <c r="O1440" s="5" t="n">
        <f aca="false">IF($H1440=const_zero,MIN(class_series_a_invested_usd,MAX(const_zero,$A1440-SUM($J1440:$N1440))),const_zero)</f>
        <v>15000000</v>
      </c>
      <c r="P1440" s="5" t="n">
        <f aca="false">IF($I1440=const_zero,MIN(class_seed_invested_usd,MAX(const_zero,$A1440-SUM($J1440:$O1440))),const_zero)</f>
        <v>0</v>
      </c>
      <c r="Q1440" s="5" t="n">
        <f aca="false">MAX(const_zero,$A1440-SUM($J1440:$P1440))</f>
        <v>1495000000</v>
      </c>
      <c r="R1440" s="9" t="n">
        <f aca="false">common_rsa_total+Sensitivity!$AE$1320+Sensitivity!$AJ$1320+IF($C1440=const_one,Sensitivity!$D$1320,const_zero)+IF($D1440=const_one,Sensitivity!$Y$1320,const_zero)+IF($E1440=const_one,Sensitivity!$V$1320,const_zero)+IF($F1440=const_one,Sensitivity!$S$1320,const_zero)+IF($G1440=const_one,Sensitivity!$P$1320,const_zero)+IF($H1440=const_one,Sensitivity!$M$1320,const_zero)+IF($I1440=const_one,Sensitivity!$J$1320,const_zero)</f>
        <v>15264535.1788899</v>
      </c>
      <c r="S1440" s="23" t="b">
        <f aca="false">IF($R1440&gt;const_zero,--($Q1440&gt;option_strike_usd*$R1440),const_zero)</f>
        <v>1</v>
      </c>
      <c r="T1440" s="7" t="n">
        <f aca="false">IF($R1440&gt;const_zero,IF($S1440=const_one,($Q1440+option_strike_usd*pre_f_options_issued)/($R1440+pre_f_options_issued),$Q1440/$R1440),const_zero)</f>
        <v>84.2971676387865</v>
      </c>
      <c r="U1440" s="5" t="n">
        <f aca="false">IF($C1440=const_one,Sensitivity!$D$1320*$T1440,const_zero)</f>
        <v>80390882.5428633</v>
      </c>
      <c r="V1440" s="5" t="n">
        <f aca="false">IF($D1440=const_one,Sensitivity!$Y$1320*$T1440,const_zero)</f>
        <v>0</v>
      </c>
      <c r="W1440" s="5" t="n">
        <f aca="false">IF($E1440=const_one,Sensitivity!$V$1320*$T1440,const_zero)</f>
        <v>0</v>
      </c>
      <c r="X1440" s="5" t="n">
        <f aca="false">IF($F1440=const_one,Sensitivity!$S$1320*$T1440,const_zero)</f>
        <v>0</v>
      </c>
      <c r="Y1440" s="5" t="n">
        <f aca="false">IF($G1440=const_one,Sensitivity!$P$1320*$T1440,const_zero)</f>
        <v>0</v>
      </c>
      <c r="Z1440" s="5" t="n">
        <f aca="false">IF($H1440=const_one,Sensitivity!$M$1320*$T1440,const_zero)</f>
        <v>0</v>
      </c>
      <c r="AA1440" s="5" t="n">
        <f aca="false">IF($I1440=const_one,Sensitivity!$J$1320*$T1440,const_zero)</f>
        <v>421485838.193933</v>
      </c>
      <c r="AB1440" s="5" t="n">
        <f aca="false">(Sensitivity!$AE$1320+Sensitivity!$AJ$1320)*$T1440</f>
        <v>26205851.4171589</v>
      </c>
      <c r="AC1440" s="5" t="n">
        <f aca="false">common_rsa_total*$T1440</f>
        <v>758674508.749079</v>
      </c>
      <c r="AD1440" s="5" t="n">
        <f aca="false">IF($S1440=const_one,pre_f_options_issued*($T1440-option_strike_usd),const_zero)</f>
        <v>208242919.096966</v>
      </c>
      <c r="AE1440" s="5" t="n">
        <f aca="false">J1440+U1440</f>
        <v>80390882.5428633</v>
      </c>
      <c r="AF1440" s="5" t="n">
        <f aca="false">K1440+V1440</f>
        <v>300000000</v>
      </c>
      <c r="AG1440" s="5" t="n">
        <f aca="false">L1440+W1440</f>
        <v>100000000</v>
      </c>
      <c r="AH1440" s="5" t="n">
        <f aca="false">M1440+X1440</f>
        <v>60000000</v>
      </c>
      <c r="AI1440" s="5" t="n">
        <f aca="false">N1440+Y1440</f>
        <v>30000000</v>
      </c>
      <c r="AJ1440" s="5" t="n">
        <f aca="false">O1440+Z1440</f>
        <v>15000000</v>
      </c>
      <c r="AK1440" s="5" t="n">
        <f aca="false">P1440+AA1440</f>
        <v>421485838.193933</v>
      </c>
      <c r="AL1440" s="5" t="n">
        <f aca="false">INDEX($AE$1375:$AE$1502,$B1440-$C1440*1+const_one)</f>
        <v>30000000</v>
      </c>
      <c r="AM1440" s="5" t="n">
        <f aca="false">INDEX($AF$1375:$AF$1502,$B1440-$D1440*2+const_one)</f>
        <v>300000000</v>
      </c>
      <c r="AN1440" s="5" t="n">
        <f aca="false">INDEX($AG$1375:$AG$1502,$B1440-$E1440*4+const_one)</f>
        <v>100000000</v>
      </c>
      <c r="AO1440" s="5" t="n">
        <f aca="false">INDEX($AH$1375:$AH$1502,$B1440-$F1440*8+const_one)</f>
        <v>60000000</v>
      </c>
      <c r="AP1440" s="5" t="n">
        <f aca="false">INDEX($AI$1375:$AI$1502,$B1440-$G1440*16+const_one)</f>
        <v>30000000</v>
      </c>
      <c r="AQ1440" s="5" t="n">
        <f aca="false">INDEX($AJ$1375:$AJ$1502,$B1440-$H1440*32+const_one)</f>
        <v>15000000</v>
      </c>
      <c r="AR1440" s="5" t="n">
        <f aca="false">INDEX($AK$1375:$AK$1502,$B1440-$I1440*64+const_one)</f>
        <v>5000000</v>
      </c>
      <c r="AS1440" s="5" t="n">
        <f aca="false">INDEX($AE$1375:$AE$1502,$B1440+(const_one-$C1440)*1+const_one)</f>
        <v>80390882.5428633</v>
      </c>
      <c r="AT1440" s="5" t="n">
        <f aca="false">INDEX($AF$1375:$AF$1502,$B1440+(const_one-$D1440)*2+const_one)</f>
        <v>462755402.516195</v>
      </c>
      <c r="AU1440" s="5" t="n">
        <f aca="false">INDEX($AG$1375:$AG$1502,$B1440+(const_one-$E1440)*4+const_one)</f>
        <v>142579985.185724</v>
      </c>
      <c r="AV1440" s="5" t="n">
        <f aca="false">INDEX($AH$1375:$AH$1502,$B1440+(const_one-$F1440)*8+const_one)</f>
        <v>185374964.849836</v>
      </c>
      <c r="AW1440" s="5" t="n">
        <f aca="false">INDEX($AI$1375:$AI$1502,$B1440+(const_one-$G1440)*16+const_one)</f>
        <v>220688783.087173</v>
      </c>
      <c r="AX1440" s="5" t="n">
        <f aca="false">INDEX($AJ$1375:$AJ$1502,$B1440+(const_one-$H1440)*32+const_one)</f>
        <v>332205333.452751</v>
      </c>
      <c r="AY1440" s="5" t="n">
        <f aca="false">INDEX($AK$1375:$AK$1502,$B1440+(const_one-$I1440)*64+const_one)</f>
        <v>421485838.193933</v>
      </c>
      <c r="AZ1440" s="5" t="n">
        <f aca="false">--($C1440=--(AS1440&gt;AL1440))</f>
        <v>1</v>
      </c>
      <c r="BA1440" s="5" t="n">
        <f aca="false">--($D1440=--(AT1440&gt;AM1440))</f>
        <v>0</v>
      </c>
      <c r="BB1440" s="5" t="n">
        <f aca="false">--($E1440=--(AU1440&gt;AN1440))</f>
        <v>0</v>
      </c>
      <c r="BC1440" s="5" t="n">
        <f aca="false">--($F1440=--(AV1440&gt;AO1440))</f>
        <v>0</v>
      </c>
      <c r="BD1440" s="5" t="n">
        <f aca="false">--($G1440=--(AW1440&gt;AP1440))</f>
        <v>0</v>
      </c>
      <c r="BE1440" s="5" t="n">
        <f aca="false">--($H1440=--(AX1440&gt;AQ1440))</f>
        <v>0</v>
      </c>
      <c r="BF1440" s="5" t="n">
        <f aca="false">--($I1440=--(AY1440&gt;AR1440))</f>
        <v>1</v>
      </c>
      <c r="BG1440" s="5" t="n">
        <f aca="false">SUM(AZ1440:BF1440)</f>
        <v>2</v>
      </c>
      <c r="BH1440" s="5" t="n">
        <f aca="false">SUM(AE1440:AK1440)+AB1440+AC1440+AD1440</f>
        <v>2000000000</v>
      </c>
    </row>
    <row r="1441" customFormat="false" ht="15" hidden="true" customHeight="false" outlineLevel="0" collapsed="false">
      <c r="A1441" s="5" t="n">
        <f aca="false">sensitivity_exit_usd</f>
        <v>2000000000</v>
      </c>
      <c r="B1441" s="2" t="n">
        <f aca="false">ROW()-ROW($B$1375)</f>
        <v>66</v>
      </c>
      <c r="C1441" s="2" t="n">
        <f aca="false">MOD(QUOTIENT($B1441,1),2)</f>
        <v>0</v>
      </c>
      <c r="D1441" s="2" t="n">
        <f aca="false">MOD(QUOTIENT($B1441,2),2)</f>
        <v>1</v>
      </c>
      <c r="E1441" s="2" t="n">
        <f aca="false">MOD(QUOTIENT($B1441,4),2)</f>
        <v>0</v>
      </c>
      <c r="F1441" s="2" t="n">
        <f aca="false">MOD(QUOTIENT($B1441,8),2)</f>
        <v>0</v>
      </c>
      <c r="G1441" s="2" t="n">
        <f aca="false">MOD(QUOTIENT($B1441,16),2)</f>
        <v>0</v>
      </c>
      <c r="H1441" s="2" t="n">
        <f aca="false">MOD(QUOTIENT($B1441,32),2)</f>
        <v>0</v>
      </c>
      <c r="I1441" s="2" t="n">
        <f aca="false">MOD(QUOTIENT($B1441,64),2)</f>
        <v>1</v>
      </c>
      <c r="J1441" s="5" t="n">
        <f aca="false">IF($C1441=const_zero,MIN(class_series_f_invested_usd,MAX(const_zero,$A1441)),const_zero)</f>
        <v>30000000</v>
      </c>
      <c r="K1441" s="5" t="n">
        <f aca="false">IF($D1441=const_zero,MIN(class_series_e_invested_usd,MAX(const_zero,$A1441-SUM($J1441:$J1441))),const_zero)</f>
        <v>0</v>
      </c>
      <c r="L1441" s="5" t="n">
        <f aca="false">IF($E1441=const_zero,MIN(class_series_d_invested_usd,MAX(const_zero,$A1441-SUM($J1441:$K1441))),const_zero)</f>
        <v>100000000</v>
      </c>
      <c r="M1441" s="5" t="n">
        <f aca="false">IF($F1441=const_zero,MIN(class_series_c_invested_usd,MAX(const_zero,$A1441-SUM($J1441:$L1441))),const_zero)</f>
        <v>60000000</v>
      </c>
      <c r="N1441" s="5" t="n">
        <f aca="false">IF($G1441=const_zero,MIN(class_series_b_invested_usd,MAX(const_zero,$A1441-SUM($J1441:$M1441))),const_zero)</f>
        <v>30000000</v>
      </c>
      <c r="O1441" s="5" t="n">
        <f aca="false">IF($H1441=const_zero,MIN(class_series_a_invested_usd,MAX(const_zero,$A1441-SUM($J1441:$N1441))),const_zero)</f>
        <v>15000000</v>
      </c>
      <c r="P1441" s="5" t="n">
        <f aca="false">IF($I1441=const_zero,MIN(class_seed_invested_usd,MAX(const_zero,$A1441-SUM($J1441:$O1441))),const_zero)</f>
        <v>0</v>
      </c>
      <c r="Q1441" s="5" t="n">
        <f aca="false">MAX(const_zero,$A1441-SUM($J1441:$P1441))</f>
        <v>1765000000</v>
      </c>
      <c r="R1441" s="9" t="n">
        <f aca="false">common_rsa_total+Sensitivity!$AE$1320+Sensitivity!$AJ$1320+IF($C1441=const_one,Sensitivity!$D$1320,const_zero)+IF($D1441=const_one,Sensitivity!$Y$1320,const_zero)+IF($E1441=const_one,Sensitivity!$V$1320,const_zero)+IF($F1441=const_one,Sensitivity!$S$1320,const_zero)+IF($G1441=const_one,Sensitivity!$P$1320,const_zero)+IF($H1441=const_one,Sensitivity!$M$1320,const_zero)+IF($I1441=const_one,Sensitivity!$J$1320,const_zero)</f>
        <v>20469831.6712896</v>
      </c>
      <c r="S1441" s="23" t="b">
        <f aca="false">IF($R1441&gt;const_zero,--($Q1441&gt;option_strike_usd*$R1441),const_zero)</f>
        <v>1</v>
      </c>
      <c r="T1441" s="7" t="n">
        <f aca="false">IF($R1441&gt;const_zero,IF($S1441=const_one,($Q1441+option_strike_usd*pre_f_options_issued)/($R1441+pre_f_options_issued),$Q1441/$R1441),const_zero)</f>
        <v>76.9487571913394</v>
      </c>
      <c r="U1441" s="5" t="n">
        <f aca="false">IF($C1441=const_one,Sensitivity!$D$1320*$T1441,const_zero)</f>
        <v>0</v>
      </c>
      <c r="V1441" s="5" t="n">
        <f aca="false">IF($D1441=const_one,Sensitivity!$Y$1320*$T1441,const_zero)</f>
        <v>473924089.358501</v>
      </c>
      <c r="W1441" s="5" t="n">
        <f aca="false">IF($E1441=const_one,Sensitivity!$V$1320*$T1441,const_zero)</f>
        <v>0</v>
      </c>
      <c r="X1441" s="5" t="n">
        <f aca="false">IF($F1441=const_one,Sensitivity!$S$1320*$T1441,const_zero)</f>
        <v>0</v>
      </c>
      <c r="Y1441" s="5" t="n">
        <f aca="false">IF($G1441=const_one,Sensitivity!$P$1320*$T1441,const_zero)</f>
        <v>0</v>
      </c>
      <c r="Z1441" s="5" t="n">
        <f aca="false">IF($H1441=const_one,Sensitivity!$M$1320*$T1441,const_zero)</f>
        <v>0</v>
      </c>
      <c r="AA1441" s="5" t="n">
        <f aca="false">IF($I1441=const_one,Sensitivity!$J$1320*$T1441,const_zero)</f>
        <v>384743785.956697</v>
      </c>
      <c r="AB1441" s="5" t="n">
        <f aca="false">(Sensitivity!$AE$1320+Sensitivity!$AJ$1320)*$T1441</f>
        <v>23921416.9843999</v>
      </c>
      <c r="AC1441" s="5" t="n">
        <f aca="false">common_rsa_total*$T1441</f>
        <v>692538814.722054</v>
      </c>
      <c r="AD1441" s="5" t="n">
        <f aca="false">IF($S1441=const_one,pre_f_options_issued*($T1441-option_strike_usd),const_zero)</f>
        <v>189871892.978348</v>
      </c>
      <c r="AE1441" s="5" t="n">
        <f aca="false">J1441+U1441</f>
        <v>30000000</v>
      </c>
      <c r="AF1441" s="5" t="n">
        <f aca="false">K1441+V1441</f>
        <v>473924089.358501</v>
      </c>
      <c r="AG1441" s="5" t="n">
        <f aca="false">L1441+W1441</f>
        <v>100000000</v>
      </c>
      <c r="AH1441" s="5" t="n">
        <f aca="false">M1441+X1441</f>
        <v>60000000</v>
      </c>
      <c r="AI1441" s="5" t="n">
        <f aca="false">N1441+Y1441</f>
        <v>30000000</v>
      </c>
      <c r="AJ1441" s="5" t="n">
        <f aca="false">O1441+Z1441</f>
        <v>15000000</v>
      </c>
      <c r="AK1441" s="5" t="n">
        <f aca="false">P1441+AA1441</f>
        <v>384743785.956697</v>
      </c>
      <c r="AL1441" s="5" t="n">
        <f aca="false">INDEX($AE$1375:$AE$1502,$B1441-$C1441*1+const_one)</f>
        <v>30000000</v>
      </c>
      <c r="AM1441" s="5" t="n">
        <f aca="false">INDEX($AF$1375:$AF$1502,$B1441-$D1441*2+const_one)</f>
        <v>300000000</v>
      </c>
      <c r="AN1441" s="5" t="n">
        <f aca="false">INDEX($AG$1375:$AG$1502,$B1441-$E1441*4+const_one)</f>
        <v>100000000</v>
      </c>
      <c r="AO1441" s="5" t="n">
        <f aca="false">INDEX($AH$1375:$AH$1502,$B1441-$F1441*8+const_one)</f>
        <v>60000000</v>
      </c>
      <c r="AP1441" s="5" t="n">
        <f aca="false">INDEX($AI$1375:$AI$1502,$B1441-$G1441*16+const_one)</f>
        <v>30000000</v>
      </c>
      <c r="AQ1441" s="5" t="n">
        <f aca="false">INDEX($AJ$1375:$AJ$1502,$B1441-$H1441*32+const_one)</f>
        <v>15000000</v>
      </c>
      <c r="AR1441" s="5" t="n">
        <f aca="false">INDEX($AK$1375:$AK$1502,$B1441-$I1441*64+const_one)</f>
        <v>5000000</v>
      </c>
      <c r="AS1441" s="5" t="n">
        <f aca="false">INDEX($AE$1375:$AE$1502,$B1441+(const_one-$C1441)*1+const_one)</f>
        <v>71653620.1409295</v>
      </c>
      <c r="AT1441" s="5" t="n">
        <f aca="false">INDEX($AF$1375:$AF$1502,$B1441+(const_one-$D1441)*2+const_one)</f>
        <v>473924089.358501</v>
      </c>
      <c r="AU1441" s="5" t="n">
        <f aca="false">INDEX($AG$1375:$AG$1502,$B1441+(const_one-$E1441)*4+const_one)</f>
        <v>131567413.909461</v>
      </c>
      <c r="AV1441" s="5" t="n">
        <f aca="false">INDEX($AH$1375:$AH$1502,$B1441+(const_one-$F1441)*8+const_one)</f>
        <v>172882502.999164</v>
      </c>
      <c r="AW1441" s="5" t="n">
        <f aca="false">INDEX($AI$1375:$AI$1502,$B1441+(const_one-$G1441)*16+const_one)</f>
        <v>207644780.615254</v>
      </c>
      <c r="AX1441" s="5" t="n">
        <f aca="false">INDEX($AJ$1375:$AJ$1502,$B1441+(const_one-$H1441)*32+const_one)</f>
        <v>318646894.437641</v>
      </c>
      <c r="AY1441" s="5" t="n">
        <f aca="false">INDEX($AK$1375:$AK$1502,$B1441+(const_one-$I1441)*64+const_one)</f>
        <v>384743785.956697</v>
      </c>
      <c r="AZ1441" s="5" t="n">
        <f aca="false">--($C1441=--(AS1441&gt;AL1441))</f>
        <v>0</v>
      </c>
      <c r="BA1441" s="5" t="n">
        <f aca="false">--($D1441=--(AT1441&gt;AM1441))</f>
        <v>1</v>
      </c>
      <c r="BB1441" s="5" t="n">
        <f aca="false">--($E1441=--(AU1441&gt;AN1441))</f>
        <v>0</v>
      </c>
      <c r="BC1441" s="5" t="n">
        <f aca="false">--($F1441=--(AV1441&gt;AO1441))</f>
        <v>0</v>
      </c>
      <c r="BD1441" s="5" t="n">
        <f aca="false">--($G1441=--(AW1441&gt;AP1441))</f>
        <v>0</v>
      </c>
      <c r="BE1441" s="5" t="n">
        <f aca="false">--($H1441=--(AX1441&gt;AQ1441))</f>
        <v>0</v>
      </c>
      <c r="BF1441" s="5" t="n">
        <f aca="false">--($I1441=--(AY1441&gt;AR1441))</f>
        <v>1</v>
      </c>
      <c r="BG1441" s="5" t="n">
        <f aca="false">SUM(AZ1441:BF1441)</f>
        <v>2</v>
      </c>
      <c r="BH1441" s="5" t="n">
        <f aca="false">SUM(AE1441:AK1441)+AB1441+AC1441+AD1441</f>
        <v>2000000000</v>
      </c>
    </row>
    <row r="1442" customFormat="false" ht="15" hidden="true" customHeight="false" outlineLevel="0" collapsed="false">
      <c r="A1442" s="5" t="n">
        <f aca="false">sensitivity_exit_usd</f>
        <v>2000000000</v>
      </c>
      <c r="B1442" s="2" t="n">
        <f aca="false">ROW()-ROW($B$1375)</f>
        <v>67</v>
      </c>
      <c r="C1442" s="2" t="n">
        <f aca="false">MOD(QUOTIENT($B1442,1),2)</f>
        <v>1</v>
      </c>
      <c r="D1442" s="2" t="n">
        <f aca="false">MOD(QUOTIENT($B1442,2),2)</f>
        <v>1</v>
      </c>
      <c r="E1442" s="2" t="n">
        <f aca="false">MOD(QUOTIENT($B1442,4),2)</f>
        <v>0</v>
      </c>
      <c r="F1442" s="2" t="n">
        <f aca="false">MOD(QUOTIENT($B1442,8),2)</f>
        <v>0</v>
      </c>
      <c r="G1442" s="2" t="n">
        <f aca="false">MOD(QUOTIENT($B1442,16),2)</f>
        <v>0</v>
      </c>
      <c r="H1442" s="2" t="n">
        <f aca="false">MOD(QUOTIENT($B1442,32),2)</f>
        <v>0</v>
      </c>
      <c r="I1442" s="2" t="n">
        <f aca="false">MOD(QUOTIENT($B1442,64),2)</f>
        <v>1</v>
      </c>
      <c r="J1442" s="5" t="n">
        <f aca="false">IF($C1442=const_zero,MIN(class_series_f_invested_usd,MAX(const_zero,$A1442)),const_zero)</f>
        <v>0</v>
      </c>
      <c r="K1442" s="5" t="n">
        <f aca="false">IF($D1442=const_zero,MIN(class_series_e_invested_usd,MAX(const_zero,$A1442-SUM($J1442:$J1442))),const_zero)</f>
        <v>0</v>
      </c>
      <c r="L1442" s="5" t="n">
        <f aca="false">IF($E1442=const_zero,MIN(class_series_d_invested_usd,MAX(const_zero,$A1442-SUM($J1442:$K1442))),const_zero)</f>
        <v>100000000</v>
      </c>
      <c r="M1442" s="5" t="n">
        <f aca="false">IF($F1442=const_zero,MIN(class_series_c_invested_usd,MAX(const_zero,$A1442-SUM($J1442:$L1442))),const_zero)</f>
        <v>60000000</v>
      </c>
      <c r="N1442" s="5" t="n">
        <f aca="false">IF($G1442=const_zero,MIN(class_series_b_invested_usd,MAX(const_zero,$A1442-SUM($J1442:$M1442))),const_zero)</f>
        <v>30000000</v>
      </c>
      <c r="O1442" s="5" t="n">
        <f aca="false">IF($H1442=const_zero,MIN(class_series_a_invested_usd,MAX(const_zero,$A1442-SUM($J1442:$N1442))),const_zero)</f>
        <v>15000000</v>
      </c>
      <c r="P1442" s="5" t="n">
        <f aca="false">IF($I1442=const_zero,MIN(class_seed_invested_usd,MAX(const_zero,$A1442-SUM($J1442:$O1442))),const_zero)</f>
        <v>0</v>
      </c>
      <c r="Q1442" s="5" t="n">
        <f aca="false">MAX(const_zero,$A1442-SUM($J1442:$P1442))</f>
        <v>1795000000</v>
      </c>
      <c r="R1442" s="9" t="n">
        <f aca="false">common_rsa_total+Sensitivity!$AE$1320+Sensitivity!$AJ$1320+IF($C1442=const_one,Sensitivity!$D$1320,const_zero)+IF($D1442=const_one,Sensitivity!$Y$1320,const_zero)+IF($E1442=const_one,Sensitivity!$V$1320,const_zero)+IF($F1442=const_one,Sensitivity!$S$1320,const_zero)+IF($G1442=const_one,Sensitivity!$P$1320,const_zero)+IF($H1442=const_one,Sensitivity!$M$1320,const_zero)+IF($I1442=const_one,Sensitivity!$J$1320,const_zero)</f>
        <v>21423492.2128553</v>
      </c>
      <c r="S1442" s="23" t="b">
        <f aca="false">IF($R1442&gt;const_zero,--($Q1442&gt;option_strike_usd*$R1442),const_zero)</f>
        <v>1</v>
      </c>
      <c r="T1442" s="7" t="n">
        <f aca="false">IF($R1442&gt;const_zero,IF($S1442=const_one,($Q1442+option_strike_usd*pre_f_options_issued)/($R1442+pre_f_options_issued),$Q1442/$R1442),const_zero)</f>
        <v>75.135351645447</v>
      </c>
      <c r="U1442" s="5" t="n">
        <f aca="false">IF($C1442=const_one,Sensitivity!$D$1320*$T1442,const_zero)</f>
        <v>71653620.1409295</v>
      </c>
      <c r="V1442" s="5" t="n">
        <f aca="false">IF($D1442=const_one,Sensitivity!$Y$1320*$T1442,const_zero)</f>
        <v>462755402.516195</v>
      </c>
      <c r="W1442" s="5" t="n">
        <f aca="false">IF($E1442=const_one,Sensitivity!$V$1320*$T1442,const_zero)</f>
        <v>0</v>
      </c>
      <c r="X1442" s="5" t="n">
        <f aca="false">IF($F1442=const_one,Sensitivity!$S$1320*$T1442,const_zero)</f>
        <v>0</v>
      </c>
      <c r="Y1442" s="5" t="n">
        <f aca="false">IF($G1442=const_one,Sensitivity!$P$1320*$T1442,const_zero)</f>
        <v>0</v>
      </c>
      <c r="Z1442" s="5" t="n">
        <f aca="false">IF($H1442=const_one,Sensitivity!$M$1320*$T1442,const_zero)</f>
        <v>0</v>
      </c>
      <c r="AA1442" s="5" t="n">
        <f aca="false">IF($I1442=const_one,Sensitivity!$J$1320*$T1442,const_zero)</f>
        <v>375676758.227235</v>
      </c>
      <c r="AB1442" s="5" t="n">
        <f aca="false">(Sensitivity!$AE$1320+Sensitivity!$AJ$1320)*$T1442</f>
        <v>23357675.1929991</v>
      </c>
      <c r="AC1442" s="5" t="n">
        <f aca="false">common_rsa_total*$T1442</f>
        <v>676218164.809023</v>
      </c>
      <c r="AD1442" s="5" t="n">
        <f aca="false">IF($S1442=const_one,pre_f_options_issued*($T1442-option_strike_usd),const_zero)</f>
        <v>185338379.113618</v>
      </c>
      <c r="AE1442" s="5" t="n">
        <f aca="false">J1442+U1442</f>
        <v>71653620.1409295</v>
      </c>
      <c r="AF1442" s="5" t="n">
        <f aca="false">K1442+V1442</f>
        <v>462755402.516195</v>
      </c>
      <c r="AG1442" s="5" t="n">
        <f aca="false">L1442+W1442</f>
        <v>100000000</v>
      </c>
      <c r="AH1442" s="5" t="n">
        <f aca="false">M1442+X1442</f>
        <v>60000000</v>
      </c>
      <c r="AI1442" s="5" t="n">
        <f aca="false">N1442+Y1442</f>
        <v>30000000</v>
      </c>
      <c r="AJ1442" s="5" t="n">
        <f aca="false">O1442+Z1442</f>
        <v>15000000</v>
      </c>
      <c r="AK1442" s="5" t="n">
        <f aca="false">P1442+AA1442</f>
        <v>375676758.227235</v>
      </c>
      <c r="AL1442" s="5" t="n">
        <f aca="false">INDEX($AE$1375:$AE$1502,$B1442-$C1442*1+const_one)</f>
        <v>30000000</v>
      </c>
      <c r="AM1442" s="5" t="n">
        <f aca="false">INDEX($AF$1375:$AF$1502,$B1442-$D1442*2+const_one)</f>
        <v>300000000</v>
      </c>
      <c r="AN1442" s="5" t="n">
        <f aca="false">INDEX($AG$1375:$AG$1502,$B1442-$E1442*4+const_one)</f>
        <v>100000000</v>
      </c>
      <c r="AO1442" s="5" t="n">
        <f aca="false">INDEX($AH$1375:$AH$1502,$B1442-$F1442*8+const_one)</f>
        <v>60000000</v>
      </c>
      <c r="AP1442" s="5" t="n">
        <f aca="false">INDEX($AI$1375:$AI$1502,$B1442-$G1442*16+const_one)</f>
        <v>30000000</v>
      </c>
      <c r="AQ1442" s="5" t="n">
        <f aca="false">INDEX($AJ$1375:$AJ$1502,$B1442-$H1442*32+const_one)</f>
        <v>15000000</v>
      </c>
      <c r="AR1442" s="5" t="n">
        <f aca="false">INDEX($AK$1375:$AK$1502,$B1442-$I1442*64+const_one)</f>
        <v>5000000</v>
      </c>
      <c r="AS1442" s="5" t="n">
        <f aca="false">INDEX($AE$1375:$AE$1502,$B1442+(const_one-$C1442)*1+const_one)</f>
        <v>71653620.1409295</v>
      </c>
      <c r="AT1442" s="5" t="n">
        <f aca="false">INDEX($AF$1375:$AF$1502,$B1442+(const_one-$D1442)*2+const_one)</f>
        <v>462755402.516195</v>
      </c>
      <c r="AU1442" s="5" t="n">
        <f aca="false">INDEX($AG$1375:$AG$1502,$B1442+(const_one-$E1442)*4+const_one)</f>
        <v>128713509.542823</v>
      </c>
      <c r="AV1442" s="5" t="n">
        <f aca="false">INDEX($AH$1375:$AH$1502,$B1442+(const_one-$F1442)*8+const_one)</f>
        <v>169354429.266148</v>
      </c>
      <c r="AW1442" s="5" t="n">
        <f aca="false">INDEX($AI$1375:$AI$1502,$B1442+(const_one-$G1442)*16+const_one)</f>
        <v>203632573.243312</v>
      </c>
      <c r="AX1442" s="5" t="n">
        <f aca="false">INDEX($AJ$1375:$AJ$1502,$B1442+(const_one-$H1442)*32+const_one)</f>
        <v>313326618.145097</v>
      </c>
      <c r="AY1442" s="5" t="n">
        <f aca="false">INDEX($AK$1375:$AK$1502,$B1442+(const_one-$I1442)*64+const_one)</f>
        <v>375676758.227235</v>
      </c>
      <c r="AZ1442" s="5" t="n">
        <f aca="false">--($C1442=--(AS1442&gt;AL1442))</f>
        <v>1</v>
      </c>
      <c r="BA1442" s="5" t="n">
        <f aca="false">--($D1442=--(AT1442&gt;AM1442))</f>
        <v>1</v>
      </c>
      <c r="BB1442" s="5" t="n">
        <f aca="false">--($E1442=--(AU1442&gt;AN1442))</f>
        <v>0</v>
      </c>
      <c r="BC1442" s="5" t="n">
        <f aca="false">--($F1442=--(AV1442&gt;AO1442))</f>
        <v>0</v>
      </c>
      <c r="BD1442" s="5" t="n">
        <f aca="false">--($G1442=--(AW1442&gt;AP1442))</f>
        <v>0</v>
      </c>
      <c r="BE1442" s="5" t="n">
        <f aca="false">--($H1442=--(AX1442&gt;AQ1442))</f>
        <v>0</v>
      </c>
      <c r="BF1442" s="5" t="n">
        <f aca="false">--($I1442=--(AY1442&gt;AR1442))</f>
        <v>1</v>
      </c>
      <c r="BG1442" s="5" t="n">
        <f aca="false">SUM(AZ1442:BF1442)</f>
        <v>3</v>
      </c>
      <c r="BH1442" s="5" t="n">
        <f aca="false">SUM(AE1442:AK1442)+AB1442+AC1442+AD1442</f>
        <v>2000000000</v>
      </c>
    </row>
    <row r="1443" customFormat="false" ht="15" hidden="true" customHeight="false" outlineLevel="0" collapsed="false">
      <c r="A1443" s="5" t="n">
        <f aca="false">sensitivity_exit_usd</f>
        <v>2000000000</v>
      </c>
      <c r="B1443" s="2" t="n">
        <f aca="false">ROW()-ROW($B$1375)</f>
        <v>68</v>
      </c>
      <c r="C1443" s="2" t="n">
        <f aca="false">MOD(QUOTIENT($B1443,1),2)</f>
        <v>0</v>
      </c>
      <c r="D1443" s="2" t="n">
        <f aca="false">MOD(QUOTIENT($B1443,2),2)</f>
        <v>0</v>
      </c>
      <c r="E1443" s="2" t="n">
        <f aca="false">MOD(QUOTIENT($B1443,4),2)</f>
        <v>1</v>
      </c>
      <c r="F1443" s="2" t="n">
        <f aca="false">MOD(QUOTIENT($B1443,8),2)</f>
        <v>0</v>
      </c>
      <c r="G1443" s="2" t="n">
        <f aca="false">MOD(QUOTIENT($B1443,16),2)</f>
        <v>0</v>
      </c>
      <c r="H1443" s="2" t="n">
        <f aca="false">MOD(QUOTIENT($B1443,32),2)</f>
        <v>0</v>
      </c>
      <c r="I1443" s="2" t="n">
        <f aca="false">MOD(QUOTIENT($B1443,64),2)</f>
        <v>1</v>
      </c>
      <c r="J1443" s="5" t="n">
        <f aca="false">IF($C1443=const_zero,MIN(class_series_f_invested_usd,MAX(const_zero,$A1443)),const_zero)</f>
        <v>30000000</v>
      </c>
      <c r="K1443" s="5" t="n">
        <f aca="false">IF($D1443=const_zero,MIN(class_series_e_invested_usd,MAX(const_zero,$A1443-SUM($J1443:$J1443))),const_zero)</f>
        <v>300000000</v>
      </c>
      <c r="L1443" s="5" t="n">
        <f aca="false">IF($E1443=const_zero,MIN(class_series_d_invested_usd,MAX(const_zero,$A1443-SUM($J1443:$K1443))),const_zero)</f>
        <v>0</v>
      </c>
      <c r="M1443" s="5" t="n">
        <f aca="false">IF($F1443=const_zero,MIN(class_series_c_invested_usd,MAX(const_zero,$A1443-SUM($J1443:$L1443))),const_zero)</f>
        <v>60000000</v>
      </c>
      <c r="N1443" s="5" t="n">
        <f aca="false">IF($G1443=const_zero,MIN(class_series_b_invested_usd,MAX(const_zero,$A1443-SUM($J1443:$M1443))),const_zero)</f>
        <v>30000000</v>
      </c>
      <c r="O1443" s="5" t="n">
        <f aca="false">IF($H1443=const_zero,MIN(class_series_a_invested_usd,MAX(const_zero,$A1443-SUM($J1443:$N1443))),const_zero)</f>
        <v>15000000</v>
      </c>
      <c r="P1443" s="5" t="n">
        <f aca="false">IF($I1443=const_zero,MIN(class_seed_invested_usd,MAX(const_zero,$A1443-SUM($J1443:$O1443))),const_zero)</f>
        <v>0</v>
      </c>
      <c r="Q1443" s="5" t="n">
        <f aca="false">MAX(const_zero,$A1443-SUM($J1443:$P1443))</f>
        <v>1565000000</v>
      </c>
      <c r="R1443" s="9" t="n">
        <f aca="false">common_rsa_total+Sensitivity!$AE$1320+Sensitivity!$AJ$1320+IF($C1443=const_one,Sensitivity!$D$1320,const_zero)+IF($D1443=const_one,Sensitivity!$Y$1320,const_zero)+IF($E1443=const_one,Sensitivity!$V$1320,const_zero)+IF($F1443=const_one,Sensitivity!$S$1320,const_zero)+IF($G1443=const_one,Sensitivity!$P$1320,const_zero)+IF($H1443=const_one,Sensitivity!$M$1320,const_zero)+IF($I1443=const_one,Sensitivity!$J$1320,const_zero)</f>
        <v>16051772.5127037</v>
      </c>
      <c r="S1443" s="23" t="b">
        <f aca="false">IF($R1443&gt;const_zero,--($Q1443&gt;option_strike_usd*$R1443),const_zero)</f>
        <v>1</v>
      </c>
      <c r="T1443" s="7" t="n">
        <f aca="false">IF($R1443&gt;const_zero,IF($S1443=const_one,($Q1443+option_strike_usd*pre_f_options_issued)/($R1443+pre_f_options_issued),$Q1443/$R1443),const_zero)</f>
        <v>84.493274102333</v>
      </c>
      <c r="U1443" s="5" t="n">
        <f aca="false">IF($C1443=const_one,Sensitivity!$D$1320*$T1443,const_zero)</f>
        <v>0</v>
      </c>
      <c r="V1443" s="5" t="n">
        <f aca="false">IF($D1443=const_one,Sensitivity!$Y$1320*$T1443,const_zero)</f>
        <v>0</v>
      </c>
      <c r="W1443" s="5" t="n">
        <f aca="false">IF($E1443=const_one,Sensitivity!$V$1320*$T1443,const_zero)</f>
        <v>147094161.368616</v>
      </c>
      <c r="X1443" s="5" t="n">
        <f aca="false">IF($F1443=const_one,Sensitivity!$S$1320*$T1443,const_zero)</f>
        <v>0</v>
      </c>
      <c r="Y1443" s="5" t="n">
        <f aca="false">IF($G1443=const_one,Sensitivity!$P$1320*$T1443,const_zero)</f>
        <v>0</v>
      </c>
      <c r="Z1443" s="5" t="n">
        <f aca="false">IF($H1443=const_one,Sensitivity!$M$1320*$T1443,const_zero)</f>
        <v>0</v>
      </c>
      <c r="AA1443" s="5" t="n">
        <f aca="false">IF($I1443=const_one,Sensitivity!$J$1320*$T1443,const_zero)</f>
        <v>422466370.511665</v>
      </c>
      <c r="AB1443" s="5" t="n">
        <f aca="false">(Sensitivity!$AE$1320+Sensitivity!$AJ$1320)*$T1443</f>
        <v>26266815.9428908</v>
      </c>
      <c r="AC1443" s="5" t="n">
        <f aca="false">common_rsa_total*$T1443</f>
        <v>760439466.920997</v>
      </c>
      <c r="AD1443" s="5" t="n">
        <f aca="false">IF($S1443=const_one,pre_f_options_issued*($T1443-option_strike_usd),const_zero)</f>
        <v>208733185.255832</v>
      </c>
      <c r="AE1443" s="5" t="n">
        <f aca="false">J1443+U1443</f>
        <v>30000000</v>
      </c>
      <c r="AF1443" s="5" t="n">
        <f aca="false">K1443+V1443</f>
        <v>300000000</v>
      </c>
      <c r="AG1443" s="5" t="n">
        <f aca="false">L1443+W1443</f>
        <v>147094161.368616</v>
      </c>
      <c r="AH1443" s="5" t="n">
        <f aca="false">M1443+X1443</f>
        <v>60000000</v>
      </c>
      <c r="AI1443" s="5" t="n">
        <f aca="false">N1443+Y1443</f>
        <v>30000000</v>
      </c>
      <c r="AJ1443" s="5" t="n">
        <f aca="false">O1443+Z1443</f>
        <v>15000000</v>
      </c>
      <c r="AK1443" s="5" t="n">
        <f aca="false">P1443+AA1443</f>
        <v>422466370.511665</v>
      </c>
      <c r="AL1443" s="5" t="n">
        <f aca="false">INDEX($AE$1375:$AE$1502,$B1443-$C1443*1+const_one)</f>
        <v>30000000</v>
      </c>
      <c r="AM1443" s="5" t="n">
        <f aca="false">INDEX($AF$1375:$AF$1502,$B1443-$D1443*2+const_one)</f>
        <v>300000000</v>
      </c>
      <c r="AN1443" s="5" t="n">
        <f aca="false">INDEX($AG$1375:$AG$1502,$B1443-$E1443*4+const_one)</f>
        <v>100000000</v>
      </c>
      <c r="AO1443" s="5" t="n">
        <f aca="false">INDEX($AH$1375:$AH$1502,$B1443-$F1443*8+const_one)</f>
        <v>60000000</v>
      </c>
      <c r="AP1443" s="5" t="n">
        <f aca="false">INDEX($AI$1375:$AI$1502,$B1443-$G1443*16+const_one)</f>
        <v>30000000</v>
      </c>
      <c r="AQ1443" s="5" t="n">
        <f aca="false">INDEX($AJ$1375:$AJ$1502,$B1443-$H1443*32+const_one)</f>
        <v>15000000</v>
      </c>
      <c r="AR1443" s="5" t="n">
        <f aca="false">INDEX($AK$1375:$AK$1502,$B1443-$I1443*64+const_one)</f>
        <v>5000000</v>
      </c>
      <c r="AS1443" s="5" t="n">
        <f aca="false">INDEX($AE$1375:$AE$1502,$B1443+(const_one-$C1443)*1+const_one)</f>
        <v>78105044.4208317</v>
      </c>
      <c r="AT1443" s="5" t="n">
        <f aca="false">INDEX($AF$1375:$AF$1502,$B1443+(const_one-$D1443)*2+const_one)</f>
        <v>465459841.612847</v>
      </c>
      <c r="AU1443" s="5" t="n">
        <f aca="false">INDEX($AG$1375:$AG$1502,$B1443+(const_one-$E1443)*4+const_one)</f>
        <v>147094161.368616</v>
      </c>
      <c r="AV1443" s="5" t="n">
        <f aca="false">INDEX($AH$1375:$AH$1502,$B1443+(const_one-$F1443)*8+const_one)</f>
        <v>186428140.990538</v>
      </c>
      <c r="AW1443" s="5" t="n">
        <f aca="false">INDEX($AI$1375:$AI$1502,$B1443+(const_one-$G1443)*16+const_one)</f>
        <v>222371500.867275</v>
      </c>
      <c r="AX1443" s="5" t="n">
        <f aca="false">INDEX($AJ$1375:$AJ$1502,$B1443+(const_one-$H1443)*32+const_one)</f>
        <v>335961974.655285</v>
      </c>
      <c r="AY1443" s="5" t="n">
        <f aca="false">INDEX($AK$1375:$AK$1502,$B1443+(const_one-$I1443)*64+const_one)</f>
        <v>422466370.511665</v>
      </c>
      <c r="AZ1443" s="5" t="n">
        <f aca="false">--($C1443=--(AS1443&gt;AL1443))</f>
        <v>0</v>
      </c>
      <c r="BA1443" s="5" t="n">
        <f aca="false">--($D1443=--(AT1443&gt;AM1443))</f>
        <v>0</v>
      </c>
      <c r="BB1443" s="5" t="n">
        <f aca="false">--($E1443=--(AU1443&gt;AN1443))</f>
        <v>1</v>
      </c>
      <c r="BC1443" s="5" t="n">
        <f aca="false">--($F1443=--(AV1443&gt;AO1443))</f>
        <v>0</v>
      </c>
      <c r="BD1443" s="5" t="n">
        <f aca="false">--($G1443=--(AW1443&gt;AP1443))</f>
        <v>0</v>
      </c>
      <c r="BE1443" s="5" t="n">
        <f aca="false">--($H1443=--(AX1443&gt;AQ1443))</f>
        <v>0</v>
      </c>
      <c r="BF1443" s="5" t="n">
        <f aca="false">--($I1443=--(AY1443&gt;AR1443))</f>
        <v>1</v>
      </c>
      <c r="BG1443" s="5" t="n">
        <f aca="false">SUM(AZ1443:BF1443)</f>
        <v>2</v>
      </c>
      <c r="BH1443" s="5" t="n">
        <f aca="false">SUM(AE1443:AK1443)+AB1443+AC1443+AD1443</f>
        <v>2000000000</v>
      </c>
    </row>
    <row r="1444" customFormat="false" ht="15" hidden="true" customHeight="false" outlineLevel="0" collapsed="false">
      <c r="A1444" s="5" t="n">
        <f aca="false">sensitivity_exit_usd</f>
        <v>2000000000</v>
      </c>
      <c r="B1444" s="2" t="n">
        <f aca="false">ROW()-ROW($B$1375)</f>
        <v>69</v>
      </c>
      <c r="C1444" s="2" t="n">
        <f aca="false">MOD(QUOTIENT($B1444,1),2)</f>
        <v>1</v>
      </c>
      <c r="D1444" s="2" t="n">
        <f aca="false">MOD(QUOTIENT($B1444,2),2)</f>
        <v>0</v>
      </c>
      <c r="E1444" s="2" t="n">
        <f aca="false">MOD(QUOTIENT($B1444,4),2)</f>
        <v>1</v>
      </c>
      <c r="F1444" s="2" t="n">
        <f aca="false">MOD(QUOTIENT($B1444,8),2)</f>
        <v>0</v>
      </c>
      <c r="G1444" s="2" t="n">
        <f aca="false">MOD(QUOTIENT($B1444,16),2)</f>
        <v>0</v>
      </c>
      <c r="H1444" s="2" t="n">
        <f aca="false">MOD(QUOTIENT($B1444,32),2)</f>
        <v>0</v>
      </c>
      <c r="I1444" s="2" t="n">
        <f aca="false">MOD(QUOTIENT($B1444,64),2)</f>
        <v>1</v>
      </c>
      <c r="J1444" s="5" t="n">
        <f aca="false">IF($C1444=const_zero,MIN(class_series_f_invested_usd,MAX(const_zero,$A1444)),const_zero)</f>
        <v>0</v>
      </c>
      <c r="K1444" s="5" t="n">
        <f aca="false">IF($D1444=const_zero,MIN(class_series_e_invested_usd,MAX(const_zero,$A1444-SUM($J1444:$J1444))),const_zero)</f>
        <v>300000000</v>
      </c>
      <c r="L1444" s="5" t="n">
        <f aca="false">IF($E1444=const_zero,MIN(class_series_d_invested_usd,MAX(const_zero,$A1444-SUM($J1444:$K1444))),const_zero)</f>
        <v>0</v>
      </c>
      <c r="M1444" s="5" t="n">
        <f aca="false">IF($F1444=const_zero,MIN(class_series_c_invested_usd,MAX(const_zero,$A1444-SUM($J1444:$L1444))),const_zero)</f>
        <v>60000000</v>
      </c>
      <c r="N1444" s="5" t="n">
        <f aca="false">IF($G1444=const_zero,MIN(class_series_b_invested_usd,MAX(const_zero,$A1444-SUM($J1444:$M1444))),const_zero)</f>
        <v>30000000</v>
      </c>
      <c r="O1444" s="5" t="n">
        <f aca="false">IF($H1444=const_zero,MIN(class_series_a_invested_usd,MAX(const_zero,$A1444-SUM($J1444:$N1444))),const_zero)</f>
        <v>15000000</v>
      </c>
      <c r="P1444" s="5" t="n">
        <f aca="false">IF($I1444=const_zero,MIN(class_seed_invested_usd,MAX(const_zero,$A1444-SUM($J1444:$O1444))),const_zero)</f>
        <v>0</v>
      </c>
      <c r="Q1444" s="5" t="n">
        <f aca="false">MAX(const_zero,$A1444-SUM($J1444:$P1444))</f>
        <v>1595000000</v>
      </c>
      <c r="R1444" s="9" t="n">
        <f aca="false">common_rsa_total+Sensitivity!$AE$1320+Sensitivity!$AJ$1320+IF($C1444=const_one,Sensitivity!$D$1320,const_zero)+IF($D1444=const_one,Sensitivity!$Y$1320,const_zero)+IF($E1444=const_one,Sensitivity!$V$1320,const_zero)+IF($F1444=const_one,Sensitivity!$S$1320,const_zero)+IF($G1444=const_one,Sensitivity!$P$1320,const_zero)+IF($H1444=const_one,Sensitivity!$M$1320,const_zero)+IF($I1444=const_one,Sensitivity!$J$1320,const_zero)</f>
        <v>17005433.0542694</v>
      </c>
      <c r="S1444" s="23" t="b">
        <f aca="false">IF($R1444&gt;const_zero,--($Q1444&gt;option_strike_usd*$R1444),const_zero)</f>
        <v>1</v>
      </c>
      <c r="T1444" s="7" t="n">
        <f aca="false">IF($R1444&gt;const_zero,IF($S1444=const_one,($Q1444+option_strike_usd*pre_f_options_issued)/($R1444+pre_f_options_issued),$Q1444/$R1444),const_zero)</f>
        <v>81.9002580232553</v>
      </c>
      <c r="U1444" s="5" t="n">
        <f aca="false">IF($C1444=const_one,Sensitivity!$D$1320*$T1444,const_zero)</f>
        <v>78105044.4208317</v>
      </c>
      <c r="V1444" s="5" t="n">
        <f aca="false">IF($D1444=const_one,Sensitivity!$Y$1320*$T1444,const_zero)</f>
        <v>0</v>
      </c>
      <c r="W1444" s="5" t="n">
        <f aca="false">IF($E1444=const_one,Sensitivity!$V$1320*$T1444,const_zero)</f>
        <v>142579985.185724</v>
      </c>
      <c r="X1444" s="5" t="n">
        <f aca="false">IF($F1444=const_one,Sensitivity!$S$1320*$T1444,const_zero)</f>
        <v>0</v>
      </c>
      <c r="Y1444" s="5" t="n">
        <f aca="false">IF($G1444=const_one,Sensitivity!$P$1320*$T1444,const_zero)</f>
        <v>0</v>
      </c>
      <c r="Z1444" s="5" t="n">
        <f aca="false">IF($H1444=const_one,Sensitivity!$M$1320*$T1444,const_zero)</f>
        <v>0</v>
      </c>
      <c r="AA1444" s="5" t="n">
        <f aca="false">IF($I1444=const_one,Sensitivity!$J$1320*$T1444,const_zero)</f>
        <v>409501290.116276</v>
      </c>
      <c r="AB1444" s="5" t="n">
        <f aca="false">(Sensitivity!$AE$1320+Sensitivity!$AJ$1320)*$T1444</f>
        <v>25460713.0097319</v>
      </c>
      <c r="AC1444" s="5" t="n">
        <f aca="false">common_rsa_total*$T1444</f>
        <v>737102322.209298</v>
      </c>
      <c r="AD1444" s="5" t="n">
        <f aca="false">IF($S1444=const_one,pre_f_options_issued*($T1444-option_strike_usd),const_zero)</f>
        <v>202250645.058138</v>
      </c>
      <c r="AE1444" s="5" t="n">
        <f aca="false">J1444+U1444</f>
        <v>78105044.4208317</v>
      </c>
      <c r="AF1444" s="5" t="n">
        <f aca="false">K1444+V1444</f>
        <v>300000000</v>
      </c>
      <c r="AG1444" s="5" t="n">
        <f aca="false">L1444+W1444</f>
        <v>142579985.185724</v>
      </c>
      <c r="AH1444" s="5" t="n">
        <f aca="false">M1444+X1444</f>
        <v>60000000</v>
      </c>
      <c r="AI1444" s="5" t="n">
        <f aca="false">N1444+Y1444</f>
        <v>30000000</v>
      </c>
      <c r="AJ1444" s="5" t="n">
        <f aca="false">O1444+Z1444</f>
        <v>15000000</v>
      </c>
      <c r="AK1444" s="5" t="n">
        <f aca="false">P1444+AA1444</f>
        <v>409501290.116276</v>
      </c>
      <c r="AL1444" s="5" t="n">
        <f aca="false">INDEX($AE$1375:$AE$1502,$B1444-$C1444*1+const_one)</f>
        <v>30000000</v>
      </c>
      <c r="AM1444" s="5" t="n">
        <f aca="false">INDEX($AF$1375:$AF$1502,$B1444-$D1444*2+const_one)</f>
        <v>300000000</v>
      </c>
      <c r="AN1444" s="5" t="n">
        <f aca="false">INDEX($AG$1375:$AG$1502,$B1444-$E1444*4+const_one)</f>
        <v>100000000</v>
      </c>
      <c r="AO1444" s="5" t="n">
        <f aca="false">INDEX($AH$1375:$AH$1502,$B1444-$F1444*8+const_one)</f>
        <v>60000000</v>
      </c>
      <c r="AP1444" s="5" t="n">
        <f aca="false">INDEX($AI$1375:$AI$1502,$B1444-$G1444*16+const_one)</f>
        <v>30000000</v>
      </c>
      <c r="AQ1444" s="5" t="n">
        <f aca="false">INDEX($AJ$1375:$AJ$1502,$B1444-$H1444*32+const_one)</f>
        <v>15000000</v>
      </c>
      <c r="AR1444" s="5" t="n">
        <f aca="false">INDEX($AK$1375:$AK$1502,$B1444-$I1444*64+const_one)</f>
        <v>5000000</v>
      </c>
      <c r="AS1444" s="5" t="n">
        <f aca="false">INDEX($AE$1375:$AE$1502,$B1444+(const_one-$C1444)*1+const_one)</f>
        <v>78105044.4208317</v>
      </c>
      <c r="AT1444" s="5" t="n">
        <f aca="false">INDEX($AF$1375:$AF$1502,$B1444+(const_one-$D1444)*2+const_one)</f>
        <v>455363284.760345</v>
      </c>
      <c r="AU1444" s="5" t="n">
        <f aca="false">INDEX($AG$1375:$AG$1502,$B1444+(const_one-$E1444)*4+const_one)</f>
        <v>142579985.185724</v>
      </c>
      <c r="AV1444" s="5" t="n">
        <f aca="false">INDEX($AH$1375:$AH$1502,$B1444+(const_one-$F1444)*8+const_one)</f>
        <v>181598783.742131</v>
      </c>
      <c r="AW1444" s="5" t="n">
        <f aca="false">INDEX($AI$1375:$AI$1502,$B1444+(const_one-$G1444)*16+const_one)</f>
        <v>216947613.859568</v>
      </c>
      <c r="AX1444" s="5" t="n">
        <f aca="false">INDEX($AJ$1375:$AJ$1502,$B1444+(const_one-$H1444)*32+const_one)</f>
        <v>329008672.572522</v>
      </c>
      <c r="AY1444" s="5" t="n">
        <f aca="false">INDEX($AK$1375:$AK$1502,$B1444+(const_one-$I1444)*64+const_one)</f>
        <v>409501290.116276</v>
      </c>
      <c r="AZ1444" s="5" t="n">
        <f aca="false">--($C1444=--(AS1444&gt;AL1444))</f>
        <v>1</v>
      </c>
      <c r="BA1444" s="5" t="n">
        <f aca="false">--($D1444=--(AT1444&gt;AM1444))</f>
        <v>0</v>
      </c>
      <c r="BB1444" s="5" t="n">
        <f aca="false">--($E1444=--(AU1444&gt;AN1444))</f>
        <v>1</v>
      </c>
      <c r="BC1444" s="5" t="n">
        <f aca="false">--($F1444=--(AV1444&gt;AO1444))</f>
        <v>0</v>
      </c>
      <c r="BD1444" s="5" t="n">
        <f aca="false">--($G1444=--(AW1444&gt;AP1444))</f>
        <v>0</v>
      </c>
      <c r="BE1444" s="5" t="n">
        <f aca="false">--($H1444=--(AX1444&gt;AQ1444))</f>
        <v>0</v>
      </c>
      <c r="BF1444" s="5" t="n">
        <f aca="false">--($I1444=--(AY1444&gt;AR1444))</f>
        <v>1</v>
      </c>
      <c r="BG1444" s="5" t="n">
        <f aca="false">SUM(AZ1444:BF1444)</f>
        <v>3</v>
      </c>
      <c r="BH1444" s="5" t="n">
        <f aca="false">SUM(AE1444:AK1444)+AB1444+AC1444+AD1444</f>
        <v>2000000000</v>
      </c>
    </row>
    <row r="1445" customFormat="false" ht="15" hidden="true" customHeight="false" outlineLevel="0" collapsed="false">
      <c r="A1445" s="5" t="n">
        <f aca="false">sensitivity_exit_usd</f>
        <v>2000000000</v>
      </c>
      <c r="B1445" s="2" t="n">
        <f aca="false">ROW()-ROW($B$1375)</f>
        <v>70</v>
      </c>
      <c r="C1445" s="2" t="n">
        <f aca="false">MOD(QUOTIENT($B1445,1),2)</f>
        <v>0</v>
      </c>
      <c r="D1445" s="2" t="n">
        <f aca="false">MOD(QUOTIENT($B1445,2),2)</f>
        <v>1</v>
      </c>
      <c r="E1445" s="2" t="n">
        <f aca="false">MOD(QUOTIENT($B1445,4),2)</f>
        <v>1</v>
      </c>
      <c r="F1445" s="2" t="n">
        <f aca="false">MOD(QUOTIENT($B1445,8),2)</f>
        <v>0</v>
      </c>
      <c r="G1445" s="2" t="n">
        <f aca="false">MOD(QUOTIENT($B1445,16),2)</f>
        <v>0</v>
      </c>
      <c r="H1445" s="2" t="n">
        <f aca="false">MOD(QUOTIENT($B1445,32),2)</f>
        <v>0</v>
      </c>
      <c r="I1445" s="2" t="n">
        <f aca="false">MOD(QUOTIENT($B1445,64),2)</f>
        <v>1</v>
      </c>
      <c r="J1445" s="5" t="n">
        <f aca="false">IF($C1445=const_zero,MIN(class_series_f_invested_usd,MAX(const_zero,$A1445)),const_zero)</f>
        <v>30000000</v>
      </c>
      <c r="K1445" s="5" t="n">
        <f aca="false">IF($D1445=const_zero,MIN(class_series_e_invested_usd,MAX(const_zero,$A1445-SUM($J1445:$J1445))),const_zero)</f>
        <v>0</v>
      </c>
      <c r="L1445" s="5" t="n">
        <f aca="false">IF($E1445=const_zero,MIN(class_series_d_invested_usd,MAX(const_zero,$A1445-SUM($J1445:$K1445))),const_zero)</f>
        <v>0</v>
      </c>
      <c r="M1445" s="5" t="n">
        <f aca="false">IF($F1445=const_zero,MIN(class_series_c_invested_usd,MAX(const_zero,$A1445-SUM($J1445:$L1445))),const_zero)</f>
        <v>60000000</v>
      </c>
      <c r="N1445" s="5" t="n">
        <f aca="false">IF($G1445=const_zero,MIN(class_series_b_invested_usd,MAX(const_zero,$A1445-SUM($J1445:$M1445))),const_zero)</f>
        <v>30000000</v>
      </c>
      <c r="O1445" s="5" t="n">
        <f aca="false">IF($H1445=const_zero,MIN(class_series_a_invested_usd,MAX(const_zero,$A1445-SUM($J1445:$N1445))),const_zero)</f>
        <v>15000000</v>
      </c>
      <c r="P1445" s="5" t="n">
        <f aca="false">IF($I1445=const_zero,MIN(class_seed_invested_usd,MAX(const_zero,$A1445-SUM($J1445:$O1445))),const_zero)</f>
        <v>0</v>
      </c>
      <c r="Q1445" s="5" t="n">
        <f aca="false">MAX(const_zero,$A1445-SUM($J1445:$P1445))</f>
        <v>1865000000</v>
      </c>
      <c r="R1445" s="9" t="n">
        <f aca="false">common_rsa_total+Sensitivity!$AE$1320+Sensitivity!$AJ$1320+IF($C1445=const_one,Sensitivity!$D$1320,const_zero)+IF($D1445=const_one,Sensitivity!$Y$1320,const_zero)+IF($E1445=const_one,Sensitivity!$V$1320,const_zero)+IF($F1445=const_one,Sensitivity!$S$1320,const_zero)+IF($G1445=const_one,Sensitivity!$P$1320,const_zero)+IF($H1445=const_one,Sensitivity!$M$1320,const_zero)+IF($I1445=const_one,Sensitivity!$J$1320,const_zero)</f>
        <v>22210729.5466692</v>
      </c>
      <c r="S1445" s="23" t="b">
        <f aca="false">IF($R1445&gt;const_zero,--($Q1445&gt;option_strike_usd*$R1445),const_zero)</f>
        <v>1</v>
      </c>
      <c r="T1445" s="7" t="n">
        <f aca="false">IF($R1445&gt;const_zero,IF($S1445=const_one,($Q1445+option_strike_usd*pre_f_options_issued)/($R1445+pre_f_options_issued),$Q1445/$R1445),const_zero)</f>
        <v>75.5744583126533</v>
      </c>
      <c r="U1445" s="5" t="n">
        <f aca="false">IF($C1445=const_one,Sensitivity!$D$1320*$T1445,const_zero)</f>
        <v>0</v>
      </c>
      <c r="V1445" s="5" t="n">
        <f aca="false">IF($D1445=const_one,Sensitivity!$Y$1320*$T1445,const_zero)</f>
        <v>465459841.612847</v>
      </c>
      <c r="W1445" s="5" t="n">
        <f aca="false">IF($E1445=const_one,Sensitivity!$V$1320*$T1445,const_zero)</f>
        <v>131567413.909461</v>
      </c>
      <c r="X1445" s="5" t="n">
        <f aca="false">IF($F1445=const_one,Sensitivity!$S$1320*$T1445,const_zero)</f>
        <v>0</v>
      </c>
      <c r="Y1445" s="5" t="n">
        <f aca="false">IF($G1445=const_one,Sensitivity!$P$1320*$T1445,const_zero)</f>
        <v>0</v>
      </c>
      <c r="Z1445" s="5" t="n">
        <f aca="false">IF($H1445=const_one,Sensitivity!$M$1320*$T1445,const_zero)</f>
        <v>0</v>
      </c>
      <c r="AA1445" s="5" t="n">
        <f aca="false">IF($I1445=const_one,Sensitivity!$J$1320*$T1445,const_zero)</f>
        <v>377872291.563267</v>
      </c>
      <c r="AB1445" s="5" t="n">
        <f aca="false">(Sensitivity!$AE$1320+Sensitivity!$AJ$1320)*$T1445</f>
        <v>23494182.3189134</v>
      </c>
      <c r="AC1445" s="5" t="n">
        <f aca="false">common_rsa_total*$T1445</f>
        <v>680170124.81388</v>
      </c>
      <c r="AD1445" s="5" t="n">
        <f aca="false">IF($S1445=const_one,pre_f_options_issued*($T1445-option_strike_usd),const_zero)</f>
        <v>186436145.781633</v>
      </c>
      <c r="AE1445" s="5" t="n">
        <f aca="false">J1445+U1445</f>
        <v>30000000</v>
      </c>
      <c r="AF1445" s="5" t="n">
        <f aca="false">K1445+V1445</f>
        <v>465459841.612847</v>
      </c>
      <c r="AG1445" s="5" t="n">
        <f aca="false">L1445+W1445</f>
        <v>131567413.909461</v>
      </c>
      <c r="AH1445" s="5" t="n">
        <f aca="false">M1445+X1445</f>
        <v>60000000</v>
      </c>
      <c r="AI1445" s="5" t="n">
        <f aca="false">N1445+Y1445</f>
        <v>30000000</v>
      </c>
      <c r="AJ1445" s="5" t="n">
        <f aca="false">O1445+Z1445</f>
        <v>15000000</v>
      </c>
      <c r="AK1445" s="5" t="n">
        <f aca="false">P1445+AA1445</f>
        <v>377872291.563267</v>
      </c>
      <c r="AL1445" s="5" t="n">
        <f aca="false">INDEX($AE$1375:$AE$1502,$B1445-$C1445*1+const_one)</f>
        <v>30000000</v>
      </c>
      <c r="AM1445" s="5" t="n">
        <f aca="false">INDEX($AF$1375:$AF$1502,$B1445-$D1445*2+const_one)</f>
        <v>300000000</v>
      </c>
      <c r="AN1445" s="5" t="n">
        <f aca="false">INDEX($AG$1375:$AG$1502,$B1445-$E1445*4+const_one)</f>
        <v>100000000</v>
      </c>
      <c r="AO1445" s="5" t="n">
        <f aca="false">INDEX($AH$1375:$AH$1502,$B1445-$F1445*8+const_one)</f>
        <v>60000000</v>
      </c>
      <c r="AP1445" s="5" t="n">
        <f aca="false">INDEX($AI$1375:$AI$1502,$B1445-$G1445*16+const_one)</f>
        <v>30000000</v>
      </c>
      <c r="AQ1445" s="5" t="n">
        <f aca="false">INDEX($AJ$1375:$AJ$1502,$B1445-$H1445*32+const_one)</f>
        <v>15000000</v>
      </c>
      <c r="AR1445" s="5" t="n">
        <f aca="false">INDEX($AK$1375:$AK$1502,$B1445-$I1445*64+const_one)</f>
        <v>5000000</v>
      </c>
      <c r="AS1445" s="5" t="n">
        <f aca="false">INDEX($AE$1375:$AE$1502,$B1445+(const_one-$C1445)*1+const_one)</f>
        <v>70509015.4646044</v>
      </c>
      <c r="AT1445" s="5" t="n">
        <f aca="false">INDEX($AF$1375:$AF$1502,$B1445+(const_one-$D1445)*2+const_one)</f>
        <v>465459841.612847</v>
      </c>
      <c r="AU1445" s="5" t="n">
        <f aca="false">INDEX($AG$1375:$AG$1502,$B1445+(const_one-$E1445)*4+const_one)</f>
        <v>131567413.909461</v>
      </c>
      <c r="AV1445" s="5" t="n">
        <f aca="false">INDEX($AH$1375:$AH$1502,$B1445+(const_one-$F1445)*8+const_one)</f>
        <v>170633549.054321</v>
      </c>
      <c r="AW1445" s="5" t="n">
        <f aca="false">INDEX($AI$1375:$AI$1502,$B1445+(const_one-$G1445)*16+const_one)</f>
        <v>205425843.820277</v>
      </c>
      <c r="AX1445" s="5" t="n">
        <f aca="false">INDEX($AJ$1375:$AJ$1502,$B1445+(const_one-$H1445)*32+const_one)</f>
        <v>316804741.708378</v>
      </c>
      <c r="AY1445" s="5" t="n">
        <f aca="false">INDEX($AK$1375:$AK$1502,$B1445+(const_one-$I1445)*64+const_one)</f>
        <v>377872291.563267</v>
      </c>
      <c r="AZ1445" s="5" t="n">
        <f aca="false">--($C1445=--(AS1445&gt;AL1445))</f>
        <v>0</v>
      </c>
      <c r="BA1445" s="5" t="n">
        <f aca="false">--($D1445=--(AT1445&gt;AM1445))</f>
        <v>1</v>
      </c>
      <c r="BB1445" s="5" t="n">
        <f aca="false">--($E1445=--(AU1445&gt;AN1445))</f>
        <v>1</v>
      </c>
      <c r="BC1445" s="5" t="n">
        <f aca="false">--($F1445=--(AV1445&gt;AO1445))</f>
        <v>0</v>
      </c>
      <c r="BD1445" s="5" t="n">
        <f aca="false">--($G1445=--(AW1445&gt;AP1445))</f>
        <v>0</v>
      </c>
      <c r="BE1445" s="5" t="n">
        <f aca="false">--($H1445=--(AX1445&gt;AQ1445))</f>
        <v>0</v>
      </c>
      <c r="BF1445" s="5" t="n">
        <f aca="false">--($I1445=--(AY1445&gt;AR1445))</f>
        <v>1</v>
      </c>
      <c r="BG1445" s="5" t="n">
        <f aca="false">SUM(AZ1445:BF1445)</f>
        <v>3</v>
      </c>
      <c r="BH1445" s="5" t="n">
        <f aca="false">SUM(AE1445:AK1445)+AB1445+AC1445+AD1445</f>
        <v>2000000000</v>
      </c>
    </row>
    <row r="1446" customFormat="false" ht="15" hidden="true" customHeight="false" outlineLevel="0" collapsed="false">
      <c r="A1446" s="5" t="n">
        <f aca="false">sensitivity_exit_usd</f>
        <v>2000000000</v>
      </c>
      <c r="B1446" s="2" t="n">
        <f aca="false">ROW()-ROW($B$1375)</f>
        <v>71</v>
      </c>
      <c r="C1446" s="2" t="n">
        <f aca="false">MOD(QUOTIENT($B1446,1),2)</f>
        <v>1</v>
      </c>
      <c r="D1446" s="2" t="n">
        <f aca="false">MOD(QUOTIENT($B1446,2),2)</f>
        <v>1</v>
      </c>
      <c r="E1446" s="2" t="n">
        <f aca="false">MOD(QUOTIENT($B1446,4),2)</f>
        <v>1</v>
      </c>
      <c r="F1446" s="2" t="n">
        <f aca="false">MOD(QUOTIENT($B1446,8),2)</f>
        <v>0</v>
      </c>
      <c r="G1446" s="2" t="n">
        <f aca="false">MOD(QUOTIENT($B1446,16),2)</f>
        <v>0</v>
      </c>
      <c r="H1446" s="2" t="n">
        <f aca="false">MOD(QUOTIENT($B1446,32),2)</f>
        <v>0</v>
      </c>
      <c r="I1446" s="2" t="n">
        <f aca="false">MOD(QUOTIENT($B1446,64),2)</f>
        <v>1</v>
      </c>
      <c r="J1446" s="5" t="n">
        <f aca="false">IF($C1446=const_zero,MIN(class_series_f_invested_usd,MAX(const_zero,$A1446)),const_zero)</f>
        <v>0</v>
      </c>
      <c r="K1446" s="5" t="n">
        <f aca="false">IF($D1446=const_zero,MIN(class_series_e_invested_usd,MAX(const_zero,$A1446-SUM($J1446:$J1446))),const_zero)</f>
        <v>0</v>
      </c>
      <c r="L1446" s="5" t="n">
        <f aca="false">IF($E1446=const_zero,MIN(class_series_d_invested_usd,MAX(const_zero,$A1446-SUM($J1446:$K1446))),const_zero)</f>
        <v>0</v>
      </c>
      <c r="M1446" s="5" t="n">
        <f aca="false">IF($F1446=const_zero,MIN(class_series_c_invested_usd,MAX(const_zero,$A1446-SUM($J1446:$L1446))),const_zero)</f>
        <v>60000000</v>
      </c>
      <c r="N1446" s="5" t="n">
        <f aca="false">IF($G1446=const_zero,MIN(class_series_b_invested_usd,MAX(const_zero,$A1446-SUM($J1446:$M1446))),const_zero)</f>
        <v>30000000</v>
      </c>
      <c r="O1446" s="5" t="n">
        <f aca="false">IF($H1446=const_zero,MIN(class_series_a_invested_usd,MAX(const_zero,$A1446-SUM($J1446:$N1446))),const_zero)</f>
        <v>15000000</v>
      </c>
      <c r="P1446" s="5" t="n">
        <f aca="false">IF($I1446=const_zero,MIN(class_seed_invested_usd,MAX(const_zero,$A1446-SUM($J1446:$O1446))),const_zero)</f>
        <v>0</v>
      </c>
      <c r="Q1446" s="5" t="n">
        <f aca="false">MAX(const_zero,$A1446-SUM($J1446:$P1446))</f>
        <v>1895000000</v>
      </c>
      <c r="R1446" s="9" t="n">
        <f aca="false">common_rsa_total+Sensitivity!$AE$1320+Sensitivity!$AJ$1320+IF($C1446=const_one,Sensitivity!$D$1320,const_zero)+IF($D1446=const_one,Sensitivity!$Y$1320,const_zero)+IF($E1446=const_one,Sensitivity!$V$1320,const_zero)+IF($F1446=const_one,Sensitivity!$S$1320,const_zero)+IF($G1446=const_one,Sensitivity!$P$1320,const_zero)+IF($H1446=const_one,Sensitivity!$M$1320,const_zero)+IF($I1446=const_one,Sensitivity!$J$1320,const_zero)</f>
        <v>23164390.0882349</v>
      </c>
      <c r="S1446" s="23" t="b">
        <f aca="false">IF($R1446&gt;const_zero,--($Q1446&gt;option_strike_usd*$R1446),const_zero)</f>
        <v>1</v>
      </c>
      <c r="T1446" s="7" t="n">
        <f aca="false">IF($R1446&gt;const_zero,IF($S1446=const_one,($Q1446+option_strike_usd*pre_f_options_issued)/($R1446+pre_f_options_issued),$Q1446/$R1446),const_zero)</f>
        <v>73.9351293163929</v>
      </c>
      <c r="U1446" s="5" t="n">
        <f aca="false">IF($C1446=const_one,Sensitivity!$D$1320*$T1446,const_zero)</f>
        <v>70509015.4646044</v>
      </c>
      <c r="V1446" s="5" t="n">
        <f aca="false">IF($D1446=const_one,Sensitivity!$Y$1320*$T1446,const_zero)</f>
        <v>455363284.760345</v>
      </c>
      <c r="W1446" s="5" t="n">
        <f aca="false">IF($E1446=const_one,Sensitivity!$V$1320*$T1446,const_zero)</f>
        <v>128713509.542823</v>
      </c>
      <c r="X1446" s="5" t="n">
        <f aca="false">IF($F1446=const_one,Sensitivity!$S$1320*$T1446,const_zero)</f>
        <v>0</v>
      </c>
      <c r="Y1446" s="5" t="n">
        <f aca="false">IF($G1446=const_one,Sensitivity!$P$1320*$T1446,const_zero)</f>
        <v>0</v>
      </c>
      <c r="Z1446" s="5" t="n">
        <f aca="false">IF($H1446=const_one,Sensitivity!$M$1320*$T1446,const_zero)</f>
        <v>0</v>
      </c>
      <c r="AA1446" s="5" t="n">
        <f aca="false">IF($I1446=const_one,Sensitivity!$J$1320*$T1446,const_zero)</f>
        <v>369675646.581964</v>
      </c>
      <c r="AB1446" s="5" t="n">
        <f aca="false">(Sensitivity!$AE$1320+Sensitivity!$AJ$1320)*$T1446</f>
        <v>22984556.511746</v>
      </c>
      <c r="AC1446" s="5" t="n">
        <f aca="false">common_rsa_total*$T1446</f>
        <v>665416163.847536</v>
      </c>
      <c r="AD1446" s="5" t="n">
        <f aca="false">IF($S1446=const_one,pre_f_options_issued*($T1446-option_strike_usd),const_zero)</f>
        <v>182337823.290982</v>
      </c>
      <c r="AE1446" s="5" t="n">
        <f aca="false">J1446+U1446</f>
        <v>70509015.4646044</v>
      </c>
      <c r="AF1446" s="5" t="n">
        <f aca="false">K1446+V1446</f>
        <v>455363284.760345</v>
      </c>
      <c r="AG1446" s="5" t="n">
        <f aca="false">L1446+W1446</f>
        <v>128713509.542823</v>
      </c>
      <c r="AH1446" s="5" t="n">
        <f aca="false">M1446+X1446</f>
        <v>60000000</v>
      </c>
      <c r="AI1446" s="5" t="n">
        <f aca="false">N1446+Y1446</f>
        <v>30000000</v>
      </c>
      <c r="AJ1446" s="5" t="n">
        <f aca="false">O1446+Z1446</f>
        <v>15000000</v>
      </c>
      <c r="AK1446" s="5" t="n">
        <f aca="false">P1446+AA1446</f>
        <v>369675646.581964</v>
      </c>
      <c r="AL1446" s="5" t="n">
        <f aca="false">INDEX($AE$1375:$AE$1502,$B1446-$C1446*1+const_one)</f>
        <v>30000000</v>
      </c>
      <c r="AM1446" s="5" t="n">
        <f aca="false">INDEX($AF$1375:$AF$1502,$B1446-$D1446*2+const_one)</f>
        <v>300000000</v>
      </c>
      <c r="AN1446" s="5" t="n">
        <f aca="false">INDEX($AG$1375:$AG$1502,$B1446-$E1446*4+const_one)</f>
        <v>100000000</v>
      </c>
      <c r="AO1446" s="5" t="n">
        <f aca="false">INDEX($AH$1375:$AH$1502,$B1446-$F1446*8+const_one)</f>
        <v>60000000</v>
      </c>
      <c r="AP1446" s="5" t="n">
        <f aca="false">INDEX($AI$1375:$AI$1502,$B1446-$G1446*16+const_one)</f>
        <v>30000000</v>
      </c>
      <c r="AQ1446" s="5" t="n">
        <f aca="false">INDEX($AJ$1375:$AJ$1502,$B1446-$H1446*32+const_one)</f>
        <v>15000000</v>
      </c>
      <c r="AR1446" s="5" t="n">
        <f aca="false">INDEX($AK$1375:$AK$1502,$B1446-$I1446*64+const_one)</f>
        <v>5000000</v>
      </c>
      <c r="AS1446" s="5" t="n">
        <f aca="false">INDEX($AE$1375:$AE$1502,$B1446+(const_one-$C1446)*1+const_one)</f>
        <v>70509015.4646044</v>
      </c>
      <c r="AT1446" s="5" t="n">
        <f aca="false">INDEX($AF$1375:$AF$1502,$B1446+(const_one-$D1446)*2+const_one)</f>
        <v>455363284.760345</v>
      </c>
      <c r="AU1446" s="5" t="n">
        <f aca="false">INDEX($AG$1375:$AG$1502,$B1446+(const_one-$E1446)*4+const_one)</f>
        <v>128713509.542823</v>
      </c>
      <c r="AV1446" s="5" t="n">
        <f aca="false">INDEX($AH$1375:$AH$1502,$B1446+(const_one-$F1446)*8+const_one)</f>
        <v>167400751.815001</v>
      </c>
      <c r="AW1446" s="5" t="n">
        <f aca="false">INDEX($AI$1375:$AI$1502,$B1446+(const_one-$G1446)*16+const_one)</f>
        <v>201731136.863553</v>
      </c>
      <c r="AX1446" s="5" t="n">
        <f aca="false">INDEX($AJ$1375:$AJ$1502,$B1446+(const_one-$H1446)*32+const_one)</f>
        <v>311843802.289382</v>
      </c>
      <c r="AY1446" s="5" t="n">
        <f aca="false">INDEX($AK$1375:$AK$1502,$B1446+(const_one-$I1446)*64+const_one)</f>
        <v>369675646.581964</v>
      </c>
      <c r="AZ1446" s="5" t="n">
        <f aca="false">--($C1446=--(AS1446&gt;AL1446))</f>
        <v>1</v>
      </c>
      <c r="BA1446" s="5" t="n">
        <f aca="false">--($D1446=--(AT1446&gt;AM1446))</f>
        <v>1</v>
      </c>
      <c r="BB1446" s="5" t="n">
        <f aca="false">--($E1446=--(AU1446&gt;AN1446))</f>
        <v>1</v>
      </c>
      <c r="BC1446" s="5" t="n">
        <f aca="false">--($F1446=--(AV1446&gt;AO1446))</f>
        <v>0</v>
      </c>
      <c r="BD1446" s="5" t="n">
        <f aca="false">--($G1446=--(AW1446&gt;AP1446))</f>
        <v>0</v>
      </c>
      <c r="BE1446" s="5" t="n">
        <f aca="false">--($H1446=--(AX1446&gt;AQ1446))</f>
        <v>0</v>
      </c>
      <c r="BF1446" s="5" t="n">
        <f aca="false">--($I1446=--(AY1446&gt;AR1446))</f>
        <v>1</v>
      </c>
      <c r="BG1446" s="5" t="n">
        <f aca="false">SUM(AZ1446:BF1446)</f>
        <v>4</v>
      </c>
      <c r="BH1446" s="5" t="n">
        <f aca="false">SUM(AE1446:AK1446)+AB1446+AC1446+AD1446</f>
        <v>2000000000</v>
      </c>
    </row>
    <row r="1447" customFormat="false" ht="15" hidden="true" customHeight="false" outlineLevel="0" collapsed="false">
      <c r="A1447" s="5" t="n">
        <f aca="false">sensitivity_exit_usd</f>
        <v>2000000000</v>
      </c>
      <c r="B1447" s="2" t="n">
        <f aca="false">ROW()-ROW($B$1375)</f>
        <v>72</v>
      </c>
      <c r="C1447" s="2" t="n">
        <f aca="false">MOD(QUOTIENT($B1447,1),2)</f>
        <v>0</v>
      </c>
      <c r="D1447" s="2" t="n">
        <f aca="false">MOD(QUOTIENT($B1447,2),2)</f>
        <v>0</v>
      </c>
      <c r="E1447" s="2" t="n">
        <f aca="false">MOD(QUOTIENT($B1447,4),2)</f>
        <v>0</v>
      </c>
      <c r="F1447" s="2" t="n">
        <f aca="false">MOD(QUOTIENT($B1447,8),2)</f>
        <v>1</v>
      </c>
      <c r="G1447" s="2" t="n">
        <f aca="false">MOD(QUOTIENT($B1447,16),2)</f>
        <v>0</v>
      </c>
      <c r="H1447" s="2" t="n">
        <f aca="false">MOD(QUOTIENT($B1447,32),2)</f>
        <v>0</v>
      </c>
      <c r="I1447" s="2" t="n">
        <f aca="false">MOD(QUOTIENT($B1447,64),2)</f>
        <v>1</v>
      </c>
      <c r="J1447" s="5" t="n">
        <f aca="false">IF($C1447=const_zero,MIN(class_series_f_invested_usd,MAX(const_zero,$A1447)),const_zero)</f>
        <v>30000000</v>
      </c>
      <c r="K1447" s="5" t="n">
        <f aca="false">IF($D1447=const_zero,MIN(class_series_e_invested_usd,MAX(const_zero,$A1447-SUM($J1447:$J1447))),const_zero)</f>
        <v>300000000</v>
      </c>
      <c r="L1447" s="5" t="n">
        <f aca="false">IF($E1447=const_zero,MIN(class_series_d_invested_usd,MAX(const_zero,$A1447-SUM($J1447:$K1447))),const_zero)</f>
        <v>100000000</v>
      </c>
      <c r="M1447" s="5" t="n">
        <f aca="false">IF($F1447=const_zero,MIN(class_series_c_invested_usd,MAX(const_zero,$A1447-SUM($J1447:$L1447))),const_zero)</f>
        <v>0</v>
      </c>
      <c r="N1447" s="5" t="n">
        <f aca="false">IF($G1447=const_zero,MIN(class_series_b_invested_usd,MAX(const_zero,$A1447-SUM($J1447:$M1447))),const_zero)</f>
        <v>30000000</v>
      </c>
      <c r="O1447" s="5" t="n">
        <f aca="false">IF($H1447=const_zero,MIN(class_series_a_invested_usd,MAX(const_zero,$A1447-SUM($J1447:$N1447))),const_zero)</f>
        <v>15000000</v>
      </c>
      <c r="P1447" s="5" t="n">
        <f aca="false">IF($I1447=const_zero,MIN(class_seed_invested_usd,MAX(const_zero,$A1447-SUM($J1447:$O1447))),const_zero)</f>
        <v>0</v>
      </c>
      <c r="Q1447" s="5" t="n">
        <f aca="false">MAX(const_zero,$A1447-SUM($J1447:$P1447))</f>
        <v>1525000000</v>
      </c>
      <c r="R1447" s="9" t="n">
        <f aca="false">common_rsa_total+Sensitivity!$AE$1320+Sensitivity!$AJ$1320+IF($C1447=const_one,Sensitivity!$D$1320,const_zero)+IF($D1447=const_one,Sensitivity!$Y$1320,const_zero)+IF($E1447=const_one,Sensitivity!$V$1320,const_zero)+IF($F1447=const_one,Sensitivity!$S$1320,const_zero)+IF($G1447=const_one,Sensitivity!$P$1320,const_zero)+IF($H1447=const_one,Sensitivity!$M$1320,const_zero)+IF($I1447=const_one,Sensitivity!$J$1320,const_zero)</f>
        <v>16710874.6373241</v>
      </c>
      <c r="S1447" s="23" t="b">
        <f aca="false">IF($R1447&gt;const_zero,--($Q1447&gt;option_strike_usd*$R1447),const_zero)</f>
        <v>1</v>
      </c>
      <c r="T1447" s="7" t="n">
        <f aca="false">IF($R1447&gt;const_zero,IF($S1447=const_one,($Q1447+option_strike_usd*pre_f_options_issued)/($R1447+pre_f_options_issued),$Q1447/$R1447),const_zero)</f>
        <v>79.5122569293266</v>
      </c>
      <c r="U1447" s="5" t="n">
        <f aca="false">IF($C1447=const_one,Sensitivity!$D$1320*$T1447,const_zero)</f>
        <v>0</v>
      </c>
      <c r="V1447" s="5" t="n">
        <f aca="false">IF($D1447=const_one,Sensitivity!$Y$1320*$T1447,const_zero)</f>
        <v>0</v>
      </c>
      <c r="W1447" s="5" t="n">
        <f aca="false">IF($E1447=const_one,Sensitivity!$V$1320*$T1447,const_zero)</f>
        <v>0</v>
      </c>
      <c r="X1447" s="5" t="n">
        <f aca="false">IF($F1447=const_one,Sensitivity!$S$1320*$T1447,const_zero)</f>
        <v>190829416.630384</v>
      </c>
      <c r="Y1447" s="5" t="n">
        <f aca="false">IF($G1447=const_one,Sensitivity!$P$1320*$T1447,const_zero)</f>
        <v>0</v>
      </c>
      <c r="Z1447" s="5" t="n">
        <f aca="false">IF($H1447=const_one,Sensitivity!$M$1320*$T1447,const_zero)</f>
        <v>0</v>
      </c>
      <c r="AA1447" s="5" t="n">
        <f aca="false">IF($I1447=const_one,Sensitivity!$J$1320*$T1447,const_zero)</f>
        <v>397561284.646633</v>
      </c>
      <c r="AB1447" s="5" t="n">
        <f aca="false">(Sensitivity!$AE$1320+Sensitivity!$AJ$1320)*$T1447</f>
        <v>24718344.0357272</v>
      </c>
      <c r="AC1447" s="5" t="n">
        <f aca="false">common_rsa_total*$T1447</f>
        <v>715610312.36394</v>
      </c>
      <c r="AD1447" s="5" t="n">
        <f aca="false">IF($S1447=const_one,pre_f_options_issued*($T1447-option_strike_usd),const_zero)</f>
        <v>196280642.323317</v>
      </c>
      <c r="AE1447" s="5" t="n">
        <f aca="false">J1447+U1447</f>
        <v>30000000</v>
      </c>
      <c r="AF1447" s="5" t="n">
        <f aca="false">K1447+V1447</f>
        <v>300000000</v>
      </c>
      <c r="AG1447" s="5" t="n">
        <f aca="false">L1447+W1447</f>
        <v>100000000</v>
      </c>
      <c r="AH1447" s="5" t="n">
        <f aca="false">M1447+X1447</f>
        <v>190829416.630384</v>
      </c>
      <c r="AI1447" s="5" t="n">
        <f aca="false">N1447+Y1447</f>
        <v>30000000</v>
      </c>
      <c r="AJ1447" s="5" t="n">
        <f aca="false">O1447+Z1447</f>
        <v>15000000</v>
      </c>
      <c r="AK1447" s="5" t="n">
        <f aca="false">P1447+AA1447</f>
        <v>397561284.646633</v>
      </c>
      <c r="AL1447" s="5" t="n">
        <f aca="false">INDEX($AE$1375:$AE$1502,$B1447-$C1447*1+const_one)</f>
        <v>30000000</v>
      </c>
      <c r="AM1447" s="5" t="n">
        <f aca="false">INDEX($AF$1375:$AF$1502,$B1447-$D1447*2+const_one)</f>
        <v>300000000</v>
      </c>
      <c r="AN1447" s="5" t="n">
        <f aca="false">INDEX($AG$1375:$AG$1502,$B1447-$E1447*4+const_one)</f>
        <v>100000000</v>
      </c>
      <c r="AO1447" s="5" t="n">
        <f aca="false">INDEX($AH$1375:$AH$1502,$B1447-$F1447*8+const_one)</f>
        <v>60000000</v>
      </c>
      <c r="AP1447" s="5" t="n">
        <f aca="false">INDEX($AI$1375:$AI$1502,$B1447-$G1447*16+const_one)</f>
        <v>30000000</v>
      </c>
      <c r="AQ1447" s="5" t="n">
        <f aca="false">INDEX($AJ$1375:$AJ$1502,$B1447-$H1447*32+const_one)</f>
        <v>15000000</v>
      </c>
      <c r="AR1447" s="5" t="n">
        <f aca="false">INDEX($AK$1375:$AK$1502,$B1447-$I1447*64+const_one)</f>
        <v>5000000</v>
      </c>
      <c r="AS1447" s="5" t="n">
        <f aca="false">INDEX($AE$1375:$AE$1502,$B1447+(const_one-$C1447)*1+const_one)</f>
        <v>73660328.9047606</v>
      </c>
      <c r="AT1447" s="5" t="n">
        <f aca="false">INDEX($AF$1375:$AF$1502,$B1447+(const_one-$D1447)*2+const_one)</f>
        <v>443656628.290107</v>
      </c>
      <c r="AU1447" s="5" t="n">
        <f aca="false">INDEX($AG$1375:$AG$1502,$B1447+(const_one-$E1447)*4+const_one)</f>
        <v>135230147.733913</v>
      </c>
      <c r="AV1447" s="5" t="n">
        <f aca="false">INDEX($AH$1375:$AH$1502,$B1447+(const_one-$F1447)*8+const_one)</f>
        <v>190829416.630384</v>
      </c>
      <c r="AW1447" s="5" t="n">
        <f aca="false">INDEX($AI$1375:$AI$1502,$B1447+(const_one-$G1447)*16+const_one)</f>
        <v>210369923.57555</v>
      </c>
      <c r="AX1447" s="5" t="n">
        <f aca="false">INDEX($AJ$1375:$AJ$1502,$B1447+(const_one-$H1447)*32+const_one)</f>
        <v>318555199.493297</v>
      </c>
      <c r="AY1447" s="5" t="n">
        <f aca="false">INDEX($AK$1375:$AK$1502,$B1447+(const_one-$I1447)*64+const_one)</f>
        <v>397561284.646633</v>
      </c>
      <c r="AZ1447" s="5" t="n">
        <f aca="false">--($C1447=--(AS1447&gt;AL1447))</f>
        <v>0</v>
      </c>
      <c r="BA1447" s="5" t="n">
        <f aca="false">--($D1447=--(AT1447&gt;AM1447))</f>
        <v>0</v>
      </c>
      <c r="BB1447" s="5" t="n">
        <f aca="false">--($E1447=--(AU1447&gt;AN1447))</f>
        <v>0</v>
      </c>
      <c r="BC1447" s="5" t="n">
        <f aca="false">--($F1447=--(AV1447&gt;AO1447))</f>
        <v>1</v>
      </c>
      <c r="BD1447" s="5" t="n">
        <f aca="false">--($G1447=--(AW1447&gt;AP1447))</f>
        <v>0</v>
      </c>
      <c r="BE1447" s="5" t="n">
        <f aca="false">--($H1447=--(AX1447&gt;AQ1447))</f>
        <v>0</v>
      </c>
      <c r="BF1447" s="5" t="n">
        <f aca="false">--($I1447=--(AY1447&gt;AR1447))</f>
        <v>1</v>
      </c>
      <c r="BG1447" s="5" t="n">
        <f aca="false">SUM(AZ1447:BF1447)</f>
        <v>2</v>
      </c>
      <c r="BH1447" s="5" t="n">
        <f aca="false">SUM(AE1447:AK1447)+AB1447+AC1447+AD1447</f>
        <v>2000000000</v>
      </c>
    </row>
    <row r="1448" customFormat="false" ht="15" hidden="true" customHeight="false" outlineLevel="0" collapsed="false">
      <c r="A1448" s="5" t="n">
        <f aca="false">sensitivity_exit_usd</f>
        <v>2000000000</v>
      </c>
      <c r="B1448" s="2" t="n">
        <f aca="false">ROW()-ROW($B$1375)</f>
        <v>73</v>
      </c>
      <c r="C1448" s="2" t="n">
        <f aca="false">MOD(QUOTIENT($B1448,1),2)</f>
        <v>1</v>
      </c>
      <c r="D1448" s="2" t="n">
        <f aca="false">MOD(QUOTIENT($B1448,2),2)</f>
        <v>0</v>
      </c>
      <c r="E1448" s="2" t="n">
        <f aca="false">MOD(QUOTIENT($B1448,4),2)</f>
        <v>0</v>
      </c>
      <c r="F1448" s="2" t="n">
        <f aca="false">MOD(QUOTIENT($B1448,8),2)</f>
        <v>1</v>
      </c>
      <c r="G1448" s="2" t="n">
        <f aca="false">MOD(QUOTIENT($B1448,16),2)</f>
        <v>0</v>
      </c>
      <c r="H1448" s="2" t="n">
        <f aca="false">MOD(QUOTIENT($B1448,32),2)</f>
        <v>0</v>
      </c>
      <c r="I1448" s="2" t="n">
        <f aca="false">MOD(QUOTIENT($B1448,64),2)</f>
        <v>1</v>
      </c>
      <c r="J1448" s="5" t="n">
        <f aca="false">IF($C1448=const_zero,MIN(class_series_f_invested_usd,MAX(const_zero,$A1448)),const_zero)</f>
        <v>0</v>
      </c>
      <c r="K1448" s="5" t="n">
        <f aca="false">IF($D1448=const_zero,MIN(class_series_e_invested_usd,MAX(const_zero,$A1448-SUM($J1448:$J1448))),const_zero)</f>
        <v>300000000</v>
      </c>
      <c r="L1448" s="5" t="n">
        <f aca="false">IF($E1448=const_zero,MIN(class_series_d_invested_usd,MAX(const_zero,$A1448-SUM($J1448:$K1448))),const_zero)</f>
        <v>100000000</v>
      </c>
      <c r="M1448" s="5" t="n">
        <f aca="false">IF($F1448=const_zero,MIN(class_series_c_invested_usd,MAX(const_zero,$A1448-SUM($J1448:$L1448))),const_zero)</f>
        <v>0</v>
      </c>
      <c r="N1448" s="5" t="n">
        <f aca="false">IF($G1448=const_zero,MIN(class_series_b_invested_usd,MAX(const_zero,$A1448-SUM($J1448:$M1448))),const_zero)</f>
        <v>30000000</v>
      </c>
      <c r="O1448" s="5" t="n">
        <f aca="false">IF($H1448=const_zero,MIN(class_series_a_invested_usd,MAX(const_zero,$A1448-SUM($J1448:$N1448))),const_zero)</f>
        <v>15000000</v>
      </c>
      <c r="P1448" s="5" t="n">
        <f aca="false">IF($I1448=const_zero,MIN(class_seed_invested_usd,MAX(const_zero,$A1448-SUM($J1448:$O1448))),const_zero)</f>
        <v>0</v>
      </c>
      <c r="Q1448" s="5" t="n">
        <f aca="false">MAX(const_zero,$A1448-SUM($J1448:$P1448))</f>
        <v>1555000000</v>
      </c>
      <c r="R1448" s="9" t="n">
        <f aca="false">common_rsa_total+Sensitivity!$AE$1320+Sensitivity!$AJ$1320+IF($C1448=const_one,Sensitivity!$D$1320,const_zero)+IF($D1448=const_one,Sensitivity!$Y$1320,const_zero)+IF($E1448=const_one,Sensitivity!$V$1320,const_zero)+IF($F1448=const_one,Sensitivity!$S$1320,const_zero)+IF($G1448=const_one,Sensitivity!$P$1320,const_zero)+IF($H1448=const_one,Sensitivity!$M$1320,const_zero)+IF($I1448=const_one,Sensitivity!$J$1320,const_zero)</f>
        <v>17664535.1788899</v>
      </c>
      <c r="S1448" s="23" t="b">
        <f aca="false">IF($R1448&gt;const_zero,--($Q1448&gt;option_strike_usd*$R1448),const_zero)</f>
        <v>1</v>
      </c>
      <c r="T1448" s="7" t="n">
        <f aca="false">IF($R1448&gt;const_zero,IF($S1448=const_one,($Q1448+option_strike_usd*pre_f_options_issued)/($R1448+pre_f_options_issued),$Q1448/$R1448),const_zero)</f>
        <v>77.2395686874318</v>
      </c>
      <c r="U1448" s="5" t="n">
        <f aca="false">IF($C1448=const_one,Sensitivity!$D$1320*$T1448,const_zero)</f>
        <v>73660328.9047606</v>
      </c>
      <c r="V1448" s="5" t="n">
        <f aca="false">IF($D1448=const_one,Sensitivity!$Y$1320*$T1448,const_zero)</f>
        <v>0</v>
      </c>
      <c r="W1448" s="5" t="n">
        <f aca="false">IF($E1448=const_one,Sensitivity!$V$1320*$T1448,const_zero)</f>
        <v>0</v>
      </c>
      <c r="X1448" s="5" t="n">
        <f aca="false">IF($F1448=const_one,Sensitivity!$S$1320*$T1448,const_zero)</f>
        <v>185374964.849836</v>
      </c>
      <c r="Y1448" s="5" t="n">
        <f aca="false">IF($G1448=const_one,Sensitivity!$P$1320*$T1448,const_zero)</f>
        <v>0</v>
      </c>
      <c r="Z1448" s="5" t="n">
        <f aca="false">IF($H1448=const_one,Sensitivity!$M$1320*$T1448,const_zero)</f>
        <v>0</v>
      </c>
      <c r="AA1448" s="5" t="n">
        <f aca="false">IF($I1448=const_one,Sensitivity!$J$1320*$T1448,const_zero)</f>
        <v>386197843.437159</v>
      </c>
      <c r="AB1448" s="5" t="n">
        <f aca="false">(Sensitivity!$AE$1320+Sensitivity!$AJ$1320)*$T1448</f>
        <v>24011822.9027774</v>
      </c>
      <c r="AC1448" s="5" t="n">
        <f aca="false">common_rsa_total*$T1448</f>
        <v>695156118.186887</v>
      </c>
      <c r="AD1448" s="5" t="n">
        <f aca="false">IF($S1448=const_one,pre_f_options_issued*($T1448-option_strike_usd),const_zero)</f>
        <v>190598921.71858</v>
      </c>
      <c r="AE1448" s="5" t="n">
        <f aca="false">J1448+U1448</f>
        <v>73660328.9047606</v>
      </c>
      <c r="AF1448" s="5" t="n">
        <f aca="false">K1448+V1448</f>
        <v>300000000</v>
      </c>
      <c r="AG1448" s="5" t="n">
        <f aca="false">L1448+W1448</f>
        <v>100000000</v>
      </c>
      <c r="AH1448" s="5" t="n">
        <f aca="false">M1448+X1448</f>
        <v>185374964.849836</v>
      </c>
      <c r="AI1448" s="5" t="n">
        <f aca="false">N1448+Y1448</f>
        <v>30000000</v>
      </c>
      <c r="AJ1448" s="5" t="n">
        <f aca="false">O1448+Z1448</f>
        <v>15000000</v>
      </c>
      <c r="AK1448" s="5" t="n">
        <f aca="false">P1448+AA1448</f>
        <v>386197843.437159</v>
      </c>
      <c r="AL1448" s="5" t="n">
        <f aca="false">INDEX($AE$1375:$AE$1502,$B1448-$C1448*1+const_one)</f>
        <v>30000000</v>
      </c>
      <c r="AM1448" s="5" t="n">
        <f aca="false">INDEX($AF$1375:$AF$1502,$B1448-$D1448*2+const_one)</f>
        <v>300000000</v>
      </c>
      <c r="AN1448" s="5" t="n">
        <f aca="false">INDEX($AG$1375:$AG$1502,$B1448-$E1448*4+const_one)</f>
        <v>100000000</v>
      </c>
      <c r="AO1448" s="5" t="n">
        <f aca="false">INDEX($AH$1375:$AH$1502,$B1448-$F1448*8+const_one)</f>
        <v>60000000</v>
      </c>
      <c r="AP1448" s="5" t="n">
        <f aca="false">INDEX($AI$1375:$AI$1502,$B1448-$G1448*16+const_one)</f>
        <v>30000000</v>
      </c>
      <c r="AQ1448" s="5" t="n">
        <f aca="false">INDEX($AJ$1375:$AJ$1502,$B1448-$H1448*32+const_one)</f>
        <v>15000000</v>
      </c>
      <c r="AR1448" s="5" t="n">
        <f aca="false">INDEX($AK$1375:$AK$1502,$B1448-$I1448*64+const_one)</f>
        <v>5000000</v>
      </c>
      <c r="AS1448" s="5" t="n">
        <f aca="false">INDEX($AE$1375:$AE$1502,$B1448+(const_one-$C1448)*1+const_one)</f>
        <v>73660328.9047606</v>
      </c>
      <c r="AT1448" s="5" t="n">
        <f aca="false">INDEX($AF$1375:$AF$1502,$B1448+(const_one-$D1448)*2+const_one)</f>
        <v>434602772.234145</v>
      </c>
      <c r="AU1448" s="5" t="n">
        <f aca="false">INDEX($AG$1375:$AG$1502,$B1448+(const_one-$E1448)*4+const_one)</f>
        <v>131727056.995079</v>
      </c>
      <c r="AV1448" s="5" t="n">
        <f aca="false">INDEX($AH$1375:$AH$1502,$B1448+(const_one-$F1448)*8+const_one)</f>
        <v>185374964.849836</v>
      </c>
      <c r="AW1448" s="5" t="n">
        <f aca="false">INDEX($AI$1375:$AI$1502,$B1448+(const_one-$G1448)*16+const_one)</f>
        <v>205594455.628884</v>
      </c>
      <c r="AX1448" s="5" t="n">
        <f aca="false">INDEX($AJ$1375:$AJ$1502,$B1448+(const_one-$H1448)*32+const_one)</f>
        <v>312443680.922655</v>
      </c>
      <c r="AY1448" s="5" t="n">
        <f aca="false">INDEX($AK$1375:$AK$1502,$B1448+(const_one-$I1448)*64+const_one)</f>
        <v>386197843.437159</v>
      </c>
      <c r="AZ1448" s="5" t="n">
        <f aca="false">--($C1448=--(AS1448&gt;AL1448))</f>
        <v>1</v>
      </c>
      <c r="BA1448" s="5" t="n">
        <f aca="false">--($D1448=--(AT1448&gt;AM1448))</f>
        <v>0</v>
      </c>
      <c r="BB1448" s="5" t="n">
        <f aca="false">--($E1448=--(AU1448&gt;AN1448))</f>
        <v>0</v>
      </c>
      <c r="BC1448" s="5" t="n">
        <f aca="false">--($F1448=--(AV1448&gt;AO1448))</f>
        <v>1</v>
      </c>
      <c r="BD1448" s="5" t="n">
        <f aca="false">--($G1448=--(AW1448&gt;AP1448))</f>
        <v>0</v>
      </c>
      <c r="BE1448" s="5" t="n">
        <f aca="false">--($H1448=--(AX1448&gt;AQ1448))</f>
        <v>0</v>
      </c>
      <c r="BF1448" s="5" t="n">
        <f aca="false">--($I1448=--(AY1448&gt;AR1448))</f>
        <v>1</v>
      </c>
      <c r="BG1448" s="5" t="n">
        <f aca="false">SUM(AZ1448:BF1448)</f>
        <v>3</v>
      </c>
      <c r="BH1448" s="5" t="n">
        <f aca="false">SUM(AE1448:AK1448)+AB1448+AC1448+AD1448</f>
        <v>2000000000</v>
      </c>
    </row>
    <row r="1449" customFormat="false" ht="15" hidden="true" customHeight="false" outlineLevel="0" collapsed="false">
      <c r="A1449" s="5" t="n">
        <f aca="false">sensitivity_exit_usd</f>
        <v>2000000000</v>
      </c>
      <c r="B1449" s="2" t="n">
        <f aca="false">ROW()-ROW($B$1375)</f>
        <v>74</v>
      </c>
      <c r="C1449" s="2" t="n">
        <f aca="false">MOD(QUOTIENT($B1449,1),2)</f>
        <v>0</v>
      </c>
      <c r="D1449" s="2" t="n">
        <f aca="false">MOD(QUOTIENT($B1449,2),2)</f>
        <v>1</v>
      </c>
      <c r="E1449" s="2" t="n">
        <f aca="false">MOD(QUOTIENT($B1449,4),2)</f>
        <v>0</v>
      </c>
      <c r="F1449" s="2" t="n">
        <f aca="false">MOD(QUOTIENT($B1449,8),2)</f>
        <v>1</v>
      </c>
      <c r="G1449" s="2" t="n">
        <f aca="false">MOD(QUOTIENT($B1449,16),2)</f>
        <v>0</v>
      </c>
      <c r="H1449" s="2" t="n">
        <f aca="false">MOD(QUOTIENT($B1449,32),2)</f>
        <v>0</v>
      </c>
      <c r="I1449" s="2" t="n">
        <f aca="false">MOD(QUOTIENT($B1449,64),2)</f>
        <v>1</v>
      </c>
      <c r="J1449" s="5" t="n">
        <f aca="false">IF($C1449=const_zero,MIN(class_series_f_invested_usd,MAX(const_zero,$A1449)),const_zero)</f>
        <v>30000000</v>
      </c>
      <c r="K1449" s="5" t="n">
        <f aca="false">IF($D1449=const_zero,MIN(class_series_e_invested_usd,MAX(const_zero,$A1449-SUM($J1449:$J1449))),const_zero)</f>
        <v>0</v>
      </c>
      <c r="L1449" s="5" t="n">
        <f aca="false">IF($E1449=const_zero,MIN(class_series_d_invested_usd,MAX(const_zero,$A1449-SUM($J1449:$K1449))),const_zero)</f>
        <v>100000000</v>
      </c>
      <c r="M1449" s="5" t="n">
        <f aca="false">IF($F1449=const_zero,MIN(class_series_c_invested_usd,MAX(const_zero,$A1449-SUM($J1449:$L1449))),const_zero)</f>
        <v>0</v>
      </c>
      <c r="N1449" s="5" t="n">
        <f aca="false">IF($G1449=const_zero,MIN(class_series_b_invested_usd,MAX(const_zero,$A1449-SUM($J1449:$M1449))),const_zero)</f>
        <v>30000000</v>
      </c>
      <c r="O1449" s="5" t="n">
        <f aca="false">IF($H1449=const_zero,MIN(class_series_a_invested_usd,MAX(const_zero,$A1449-SUM($J1449:$N1449))),const_zero)</f>
        <v>15000000</v>
      </c>
      <c r="P1449" s="5" t="n">
        <f aca="false">IF($I1449=const_zero,MIN(class_seed_invested_usd,MAX(const_zero,$A1449-SUM($J1449:$O1449))),const_zero)</f>
        <v>0</v>
      </c>
      <c r="Q1449" s="5" t="n">
        <f aca="false">MAX(const_zero,$A1449-SUM($J1449:$P1449))</f>
        <v>1825000000</v>
      </c>
      <c r="R1449" s="9" t="n">
        <f aca="false">common_rsa_total+Sensitivity!$AE$1320+Sensitivity!$AJ$1320+IF($C1449=const_one,Sensitivity!$D$1320,const_zero)+IF($D1449=const_one,Sensitivity!$Y$1320,const_zero)+IF($E1449=const_one,Sensitivity!$V$1320,const_zero)+IF($F1449=const_one,Sensitivity!$S$1320,const_zero)+IF($G1449=const_one,Sensitivity!$P$1320,const_zero)+IF($H1449=const_one,Sensitivity!$M$1320,const_zero)+IF($I1449=const_one,Sensitivity!$J$1320,const_zero)</f>
        <v>22869831.6712896</v>
      </c>
      <c r="S1449" s="23" t="b">
        <f aca="false">IF($R1449&gt;const_zero,--($Q1449&gt;option_strike_usd*$R1449),const_zero)</f>
        <v>1</v>
      </c>
      <c r="T1449" s="7" t="n">
        <f aca="false">IF($R1449&gt;const_zero,IF($S1449=const_one,($Q1449+option_strike_usd*pre_f_options_issued)/($R1449+pre_f_options_issued),$Q1449/$R1449),const_zero)</f>
        <v>72.0343762496515</v>
      </c>
      <c r="U1449" s="5" t="n">
        <f aca="false">IF($C1449=const_one,Sensitivity!$D$1320*$T1449,const_zero)</f>
        <v>0</v>
      </c>
      <c r="V1449" s="5" t="n">
        <f aca="false">IF($D1449=const_one,Sensitivity!$Y$1320*$T1449,const_zero)</f>
        <v>443656628.290107</v>
      </c>
      <c r="W1449" s="5" t="n">
        <f aca="false">IF($E1449=const_one,Sensitivity!$V$1320*$T1449,const_zero)</f>
        <v>0</v>
      </c>
      <c r="X1449" s="5" t="n">
        <f aca="false">IF($F1449=const_one,Sensitivity!$S$1320*$T1449,const_zero)</f>
        <v>172882502.999164</v>
      </c>
      <c r="Y1449" s="5" t="n">
        <f aca="false">IF($G1449=const_one,Sensitivity!$P$1320*$T1449,const_zero)</f>
        <v>0</v>
      </c>
      <c r="Z1449" s="5" t="n">
        <f aca="false">IF($H1449=const_one,Sensitivity!$M$1320*$T1449,const_zero)</f>
        <v>0</v>
      </c>
      <c r="AA1449" s="5" t="n">
        <f aca="false">IF($I1449=const_one,Sensitivity!$J$1320*$T1449,const_zero)</f>
        <v>360171881.248258</v>
      </c>
      <c r="AB1449" s="5" t="n">
        <f aca="false">(Sensitivity!$AE$1320+Sensitivity!$AJ$1320)*$T1449</f>
        <v>22393660.5914801</v>
      </c>
      <c r="AC1449" s="5" t="n">
        <f aca="false">common_rsa_total*$T1449</f>
        <v>648309386.246864</v>
      </c>
      <c r="AD1449" s="5" t="n">
        <f aca="false">IF($S1449=const_one,pre_f_options_issued*($T1449-option_strike_usd),const_zero)</f>
        <v>177585940.624129</v>
      </c>
      <c r="AE1449" s="5" t="n">
        <f aca="false">J1449+U1449</f>
        <v>30000000</v>
      </c>
      <c r="AF1449" s="5" t="n">
        <f aca="false">K1449+V1449</f>
        <v>443656628.290107</v>
      </c>
      <c r="AG1449" s="5" t="n">
        <f aca="false">L1449+W1449</f>
        <v>100000000</v>
      </c>
      <c r="AH1449" s="5" t="n">
        <f aca="false">M1449+X1449</f>
        <v>172882502.999164</v>
      </c>
      <c r="AI1449" s="5" t="n">
        <f aca="false">N1449+Y1449</f>
        <v>30000000</v>
      </c>
      <c r="AJ1449" s="5" t="n">
        <f aca="false">O1449+Z1449</f>
        <v>15000000</v>
      </c>
      <c r="AK1449" s="5" t="n">
        <f aca="false">P1449+AA1449</f>
        <v>360171881.248258</v>
      </c>
      <c r="AL1449" s="5" t="n">
        <f aca="false">INDEX($AE$1375:$AE$1502,$B1449-$C1449*1+const_one)</f>
        <v>30000000</v>
      </c>
      <c r="AM1449" s="5" t="n">
        <f aca="false">INDEX($AF$1375:$AF$1502,$B1449-$D1449*2+const_one)</f>
        <v>300000000</v>
      </c>
      <c r="AN1449" s="5" t="n">
        <f aca="false">INDEX($AG$1375:$AG$1502,$B1449-$E1449*4+const_one)</f>
        <v>100000000</v>
      </c>
      <c r="AO1449" s="5" t="n">
        <f aca="false">INDEX($AH$1375:$AH$1502,$B1449-$F1449*8+const_one)</f>
        <v>60000000</v>
      </c>
      <c r="AP1449" s="5" t="n">
        <f aca="false">INDEX($AI$1375:$AI$1502,$B1449-$G1449*16+const_one)</f>
        <v>30000000</v>
      </c>
      <c r="AQ1449" s="5" t="n">
        <f aca="false">INDEX($AJ$1375:$AJ$1502,$B1449-$H1449*32+const_one)</f>
        <v>15000000</v>
      </c>
      <c r="AR1449" s="5" t="n">
        <f aca="false">INDEX($AK$1375:$AK$1502,$B1449-$I1449*64+const_one)</f>
        <v>5000000</v>
      </c>
      <c r="AS1449" s="5" t="n">
        <f aca="false">INDEX($AE$1375:$AE$1502,$B1449+(const_one-$C1449)*1+const_one)</f>
        <v>67294431.9710465</v>
      </c>
      <c r="AT1449" s="5" t="n">
        <f aca="false">INDEX($AF$1375:$AF$1502,$B1449+(const_one-$D1449)*2+const_one)</f>
        <v>443656628.290107</v>
      </c>
      <c r="AU1449" s="5" t="n">
        <f aca="false">INDEX($AG$1375:$AG$1502,$B1449+(const_one-$E1449)*4+const_one)</f>
        <v>123773159.590477</v>
      </c>
      <c r="AV1449" s="5" t="n">
        <f aca="false">INDEX($AH$1375:$AH$1502,$B1449+(const_one-$F1449)*8+const_one)</f>
        <v>172882502.999164</v>
      </c>
      <c r="AW1449" s="5" t="n">
        <f aca="false">INDEX($AI$1375:$AI$1502,$B1449+(const_one-$G1449)*16+const_one)</f>
        <v>196423442.499287</v>
      </c>
      <c r="AX1449" s="5" t="n">
        <f aca="false">INDEX($AJ$1375:$AJ$1502,$B1449+(const_one-$H1449)*32+const_one)</f>
        <v>303343795.241023</v>
      </c>
      <c r="AY1449" s="5" t="n">
        <f aca="false">INDEX($AK$1375:$AK$1502,$B1449+(const_one-$I1449)*64+const_one)</f>
        <v>360171881.248258</v>
      </c>
      <c r="AZ1449" s="5" t="n">
        <f aca="false">--($C1449=--(AS1449&gt;AL1449))</f>
        <v>0</v>
      </c>
      <c r="BA1449" s="5" t="n">
        <f aca="false">--($D1449=--(AT1449&gt;AM1449))</f>
        <v>1</v>
      </c>
      <c r="BB1449" s="5" t="n">
        <f aca="false">--($E1449=--(AU1449&gt;AN1449))</f>
        <v>0</v>
      </c>
      <c r="BC1449" s="5" t="n">
        <f aca="false">--($F1449=--(AV1449&gt;AO1449))</f>
        <v>1</v>
      </c>
      <c r="BD1449" s="5" t="n">
        <f aca="false">--($G1449=--(AW1449&gt;AP1449))</f>
        <v>0</v>
      </c>
      <c r="BE1449" s="5" t="n">
        <f aca="false">--($H1449=--(AX1449&gt;AQ1449))</f>
        <v>0</v>
      </c>
      <c r="BF1449" s="5" t="n">
        <f aca="false">--($I1449=--(AY1449&gt;AR1449))</f>
        <v>1</v>
      </c>
      <c r="BG1449" s="5" t="n">
        <f aca="false">SUM(AZ1449:BF1449)</f>
        <v>3</v>
      </c>
      <c r="BH1449" s="5" t="n">
        <f aca="false">SUM(AE1449:AK1449)+AB1449+AC1449+AD1449</f>
        <v>2000000000</v>
      </c>
    </row>
    <row r="1450" customFormat="false" ht="15" hidden="true" customHeight="false" outlineLevel="0" collapsed="false">
      <c r="A1450" s="5" t="n">
        <f aca="false">sensitivity_exit_usd</f>
        <v>2000000000</v>
      </c>
      <c r="B1450" s="2" t="n">
        <f aca="false">ROW()-ROW($B$1375)</f>
        <v>75</v>
      </c>
      <c r="C1450" s="2" t="n">
        <f aca="false">MOD(QUOTIENT($B1450,1),2)</f>
        <v>1</v>
      </c>
      <c r="D1450" s="2" t="n">
        <f aca="false">MOD(QUOTIENT($B1450,2),2)</f>
        <v>1</v>
      </c>
      <c r="E1450" s="2" t="n">
        <f aca="false">MOD(QUOTIENT($B1450,4),2)</f>
        <v>0</v>
      </c>
      <c r="F1450" s="2" t="n">
        <f aca="false">MOD(QUOTIENT($B1450,8),2)</f>
        <v>1</v>
      </c>
      <c r="G1450" s="2" t="n">
        <f aca="false">MOD(QUOTIENT($B1450,16),2)</f>
        <v>0</v>
      </c>
      <c r="H1450" s="2" t="n">
        <f aca="false">MOD(QUOTIENT($B1450,32),2)</f>
        <v>0</v>
      </c>
      <c r="I1450" s="2" t="n">
        <f aca="false">MOD(QUOTIENT($B1450,64),2)</f>
        <v>1</v>
      </c>
      <c r="J1450" s="5" t="n">
        <f aca="false">IF($C1450=const_zero,MIN(class_series_f_invested_usd,MAX(const_zero,$A1450)),const_zero)</f>
        <v>0</v>
      </c>
      <c r="K1450" s="5" t="n">
        <f aca="false">IF($D1450=const_zero,MIN(class_series_e_invested_usd,MAX(const_zero,$A1450-SUM($J1450:$J1450))),const_zero)</f>
        <v>0</v>
      </c>
      <c r="L1450" s="5" t="n">
        <f aca="false">IF($E1450=const_zero,MIN(class_series_d_invested_usd,MAX(const_zero,$A1450-SUM($J1450:$K1450))),const_zero)</f>
        <v>100000000</v>
      </c>
      <c r="M1450" s="5" t="n">
        <f aca="false">IF($F1450=const_zero,MIN(class_series_c_invested_usd,MAX(const_zero,$A1450-SUM($J1450:$L1450))),const_zero)</f>
        <v>0</v>
      </c>
      <c r="N1450" s="5" t="n">
        <f aca="false">IF($G1450=const_zero,MIN(class_series_b_invested_usd,MAX(const_zero,$A1450-SUM($J1450:$M1450))),const_zero)</f>
        <v>30000000</v>
      </c>
      <c r="O1450" s="5" t="n">
        <f aca="false">IF($H1450=const_zero,MIN(class_series_a_invested_usd,MAX(const_zero,$A1450-SUM($J1450:$N1450))),const_zero)</f>
        <v>15000000</v>
      </c>
      <c r="P1450" s="5" t="n">
        <f aca="false">IF($I1450=const_zero,MIN(class_seed_invested_usd,MAX(const_zero,$A1450-SUM($J1450:$O1450))),const_zero)</f>
        <v>0</v>
      </c>
      <c r="Q1450" s="5" t="n">
        <f aca="false">MAX(const_zero,$A1450-SUM($J1450:$P1450))</f>
        <v>1855000000</v>
      </c>
      <c r="R1450" s="9" t="n">
        <f aca="false">common_rsa_total+Sensitivity!$AE$1320+Sensitivity!$AJ$1320+IF($C1450=const_one,Sensitivity!$D$1320,const_zero)+IF($D1450=const_one,Sensitivity!$Y$1320,const_zero)+IF($E1450=const_one,Sensitivity!$V$1320,const_zero)+IF($F1450=const_one,Sensitivity!$S$1320,const_zero)+IF($G1450=const_one,Sensitivity!$P$1320,const_zero)+IF($H1450=const_one,Sensitivity!$M$1320,const_zero)+IF($I1450=const_one,Sensitivity!$J$1320,const_zero)</f>
        <v>23823492.2128553</v>
      </c>
      <c r="S1450" s="23" t="b">
        <f aca="false">IF($R1450&gt;const_zero,--($Q1450&gt;option_strike_usd*$R1450),const_zero)</f>
        <v>1</v>
      </c>
      <c r="T1450" s="7" t="n">
        <f aca="false">IF($R1450&gt;const_zero,IF($S1450=const_one,($Q1450+option_strike_usd*pre_f_options_issued)/($R1450+pre_f_options_issued),$Q1450/$R1450),const_zero)</f>
        <v>70.5643455275615</v>
      </c>
      <c r="U1450" s="5" t="n">
        <f aca="false">IF($C1450=const_one,Sensitivity!$D$1320*$T1450,const_zero)</f>
        <v>67294431.9710465</v>
      </c>
      <c r="V1450" s="5" t="n">
        <f aca="false">IF($D1450=const_one,Sensitivity!$Y$1320*$T1450,const_zero)</f>
        <v>434602772.234145</v>
      </c>
      <c r="W1450" s="5" t="n">
        <f aca="false">IF($E1450=const_one,Sensitivity!$V$1320*$T1450,const_zero)</f>
        <v>0</v>
      </c>
      <c r="X1450" s="5" t="n">
        <f aca="false">IF($F1450=const_one,Sensitivity!$S$1320*$T1450,const_zero)</f>
        <v>169354429.266148</v>
      </c>
      <c r="Y1450" s="5" t="n">
        <f aca="false">IF($G1450=const_one,Sensitivity!$P$1320*$T1450,const_zero)</f>
        <v>0</v>
      </c>
      <c r="Z1450" s="5" t="n">
        <f aca="false">IF($H1450=const_one,Sensitivity!$M$1320*$T1450,const_zero)</f>
        <v>0</v>
      </c>
      <c r="AA1450" s="5" t="n">
        <f aca="false">IF($I1450=const_one,Sensitivity!$J$1320*$T1450,const_zero)</f>
        <v>352821727.637808</v>
      </c>
      <c r="AB1450" s="5" t="n">
        <f aca="false">(Sensitivity!$AE$1320+Sensitivity!$AJ$1320)*$T1450</f>
        <v>21936665.3238951</v>
      </c>
      <c r="AC1450" s="5" t="n">
        <f aca="false">common_rsa_total*$T1450</f>
        <v>635079109.748054</v>
      </c>
      <c r="AD1450" s="5" t="n">
        <f aca="false">IF($S1450=const_one,pre_f_options_issued*($T1450-option_strike_usd),const_zero)</f>
        <v>173910863.818904</v>
      </c>
      <c r="AE1450" s="5" t="n">
        <f aca="false">J1450+U1450</f>
        <v>67294431.9710465</v>
      </c>
      <c r="AF1450" s="5" t="n">
        <f aca="false">K1450+V1450</f>
        <v>434602772.234145</v>
      </c>
      <c r="AG1450" s="5" t="n">
        <f aca="false">L1450+W1450</f>
        <v>100000000</v>
      </c>
      <c r="AH1450" s="5" t="n">
        <f aca="false">M1450+X1450</f>
        <v>169354429.266148</v>
      </c>
      <c r="AI1450" s="5" t="n">
        <f aca="false">N1450+Y1450</f>
        <v>30000000</v>
      </c>
      <c r="AJ1450" s="5" t="n">
        <f aca="false">O1450+Z1450</f>
        <v>15000000</v>
      </c>
      <c r="AK1450" s="5" t="n">
        <f aca="false">P1450+AA1450</f>
        <v>352821727.637808</v>
      </c>
      <c r="AL1450" s="5" t="n">
        <f aca="false">INDEX($AE$1375:$AE$1502,$B1450-$C1450*1+const_one)</f>
        <v>30000000</v>
      </c>
      <c r="AM1450" s="5" t="n">
        <f aca="false">INDEX($AF$1375:$AF$1502,$B1450-$D1450*2+const_one)</f>
        <v>300000000</v>
      </c>
      <c r="AN1450" s="5" t="n">
        <f aca="false">INDEX($AG$1375:$AG$1502,$B1450-$E1450*4+const_one)</f>
        <v>100000000</v>
      </c>
      <c r="AO1450" s="5" t="n">
        <f aca="false">INDEX($AH$1375:$AH$1502,$B1450-$F1450*8+const_one)</f>
        <v>60000000</v>
      </c>
      <c r="AP1450" s="5" t="n">
        <f aca="false">INDEX($AI$1375:$AI$1502,$B1450-$G1450*16+const_one)</f>
        <v>30000000</v>
      </c>
      <c r="AQ1450" s="5" t="n">
        <f aca="false">INDEX($AJ$1375:$AJ$1502,$B1450-$H1450*32+const_one)</f>
        <v>15000000</v>
      </c>
      <c r="AR1450" s="5" t="n">
        <f aca="false">INDEX($AK$1375:$AK$1502,$B1450-$I1450*64+const_one)</f>
        <v>5000000</v>
      </c>
      <c r="AS1450" s="5" t="n">
        <f aca="false">INDEX($AE$1375:$AE$1502,$B1450+(const_one-$C1450)*1+const_one)</f>
        <v>67294431.9710465</v>
      </c>
      <c r="AT1450" s="5" t="n">
        <f aca="false">INDEX($AF$1375:$AF$1502,$B1450+(const_one-$D1450)*2+const_one)</f>
        <v>434602772.234145</v>
      </c>
      <c r="AU1450" s="5" t="n">
        <f aca="false">INDEX($AG$1375:$AG$1502,$B1450+(const_one-$E1450)*4+const_one)</f>
        <v>121428172.154867</v>
      </c>
      <c r="AV1450" s="5" t="n">
        <f aca="false">INDEX($AH$1375:$AH$1502,$B1450+(const_one-$F1450)*8+const_one)</f>
        <v>169354429.266148</v>
      </c>
      <c r="AW1450" s="5" t="n">
        <f aca="false">INDEX($AI$1375:$AI$1502,$B1450+(const_one-$G1450)*16+const_one)</f>
        <v>193104557.9052</v>
      </c>
      <c r="AX1450" s="5" t="n">
        <f aca="false">INDEX($AJ$1375:$AJ$1502,$B1450+(const_one-$H1450)*32+const_one)</f>
        <v>298897068.576459</v>
      </c>
      <c r="AY1450" s="5" t="n">
        <f aca="false">INDEX($AK$1375:$AK$1502,$B1450+(const_one-$I1450)*64+const_one)</f>
        <v>352821727.637808</v>
      </c>
      <c r="AZ1450" s="5" t="n">
        <f aca="false">--($C1450=--(AS1450&gt;AL1450))</f>
        <v>1</v>
      </c>
      <c r="BA1450" s="5" t="n">
        <f aca="false">--($D1450=--(AT1450&gt;AM1450))</f>
        <v>1</v>
      </c>
      <c r="BB1450" s="5" t="n">
        <f aca="false">--($E1450=--(AU1450&gt;AN1450))</f>
        <v>0</v>
      </c>
      <c r="BC1450" s="5" t="n">
        <f aca="false">--($F1450=--(AV1450&gt;AO1450))</f>
        <v>1</v>
      </c>
      <c r="BD1450" s="5" t="n">
        <f aca="false">--($G1450=--(AW1450&gt;AP1450))</f>
        <v>0</v>
      </c>
      <c r="BE1450" s="5" t="n">
        <f aca="false">--($H1450=--(AX1450&gt;AQ1450))</f>
        <v>0</v>
      </c>
      <c r="BF1450" s="5" t="n">
        <f aca="false">--($I1450=--(AY1450&gt;AR1450))</f>
        <v>1</v>
      </c>
      <c r="BG1450" s="5" t="n">
        <f aca="false">SUM(AZ1450:BF1450)</f>
        <v>4</v>
      </c>
      <c r="BH1450" s="5" t="n">
        <f aca="false">SUM(AE1450:AK1450)+AB1450+AC1450+AD1450</f>
        <v>2000000000</v>
      </c>
    </row>
    <row r="1451" customFormat="false" ht="15" hidden="true" customHeight="false" outlineLevel="0" collapsed="false">
      <c r="A1451" s="5" t="n">
        <f aca="false">sensitivity_exit_usd</f>
        <v>2000000000</v>
      </c>
      <c r="B1451" s="2" t="n">
        <f aca="false">ROW()-ROW($B$1375)</f>
        <v>76</v>
      </c>
      <c r="C1451" s="2" t="n">
        <f aca="false">MOD(QUOTIENT($B1451,1),2)</f>
        <v>0</v>
      </c>
      <c r="D1451" s="2" t="n">
        <f aca="false">MOD(QUOTIENT($B1451,2),2)</f>
        <v>0</v>
      </c>
      <c r="E1451" s="2" t="n">
        <f aca="false">MOD(QUOTIENT($B1451,4),2)</f>
        <v>1</v>
      </c>
      <c r="F1451" s="2" t="n">
        <f aca="false">MOD(QUOTIENT($B1451,8),2)</f>
        <v>1</v>
      </c>
      <c r="G1451" s="2" t="n">
        <f aca="false">MOD(QUOTIENT($B1451,16),2)</f>
        <v>0</v>
      </c>
      <c r="H1451" s="2" t="n">
        <f aca="false">MOD(QUOTIENT($B1451,32),2)</f>
        <v>0</v>
      </c>
      <c r="I1451" s="2" t="n">
        <f aca="false">MOD(QUOTIENT($B1451,64),2)</f>
        <v>1</v>
      </c>
      <c r="J1451" s="5" t="n">
        <f aca="false">IF($C1451=const_zero,MIN(class_series_f_invested_usd,MAX(const_zero,$A1451)),const_zero)</f>
        <v>30000000</v>
      </c>
      <c r="K1451" s="5" t="n">
        <f aca="false">IF($D1451=const_zero,MIN(class_series_e_invested_usd,MAX(const_zero,$A1451-SUM($J1451:$J1451))),const_zero)</f>
        <v>300000000</v>
      </c>
      <c r="L1451" s="5" t="n">
        <f aca="false">IF($E1451=const_zero,MIN(class_series_d_invested_usd,MAX(const_zero,$A1451-SUM($J1451:$K1451))),const_zero)</f>
        <v>0</v>
      </c>
      <c r="M1451" s="5" t="n">
        <f aca="false">IF($F1451=const_zero,MIN(class_series_c_invested_usd,MAX(const_zero,$A1451-SUM($J1451:$L1451))),const_zero)</f>
        <v>0</v>
      </c>
      <c r="N1451" s="5" t="n">
        <f aca="false">IF($G1451=const_zero,MIN(class_series_b_invested_usd,MAX(const_zero,$A1451-SUM($J1451:$M1451))),const_zero)</f>
        <v>30000000</v>
      </c>
      <c r="O1451" s="5" t="n">
        <f aca="false">IF($H1451=const_zero,MIN(class_series_a_invested_usd,MAX(const_zero,$A1451-SUM($J1451:$N1451))),const_zero)</f>
        <v>15000000</v>
      </c>
      <c r="P1451" s="5" t="n">
        <f aca="false">IF($I1451=const_zero,MIN(class_seed_invested_usd,MAX(const_zero,$A1451-SUM($J1451:$O1451))),const_zero)</f>
        <v>0</v>
      </c>
      <c r="Q1451" s="5" t="n">
        <f aca="false">MAX(const_zero,$A1451-SUM($J1451:$P1451))</f>
        <v>1625000000</v>
      </c>
      <c r="R1451" s="9" t="n">
        <f aca="false">common_rsa_total+Sensitivity!$AE$1320+Sensitivity!$AJ$1320+IF($C1451=const_one,Sensitivity!$D$1320,const_zero)+IF($D1451=const_one,Sensitivity!$Y$1320,const_zero)+IF($E1451=const_one,Sensitivity!$V$1320,const_zero)+IF($F1451=const_one,Sensitivity!$S$1320,const_zero)+IF($G1451=const_one,Sensitivity!$P$1320,const_zero)+IF($H1451=const_one,Sensitivity!$M$1320,const_zero)+IF($I1451=const_one,Sensitivity!$J$1320,const_zero)</f>
        <v>18451772.5127037</v>
      </c>
      <c r="S1451" s="23" t="b">
        <f aca="false">IF($R1451&gt;const_zero,--($Q1451&gt;option_strike_usd*$R1451),const_zero)</f>
        <v>1</v>
      </c>
      <c r="T1451" s="7" t="n">
        <f aca="false">IF($R1451&gt;const_zero,IF($S1451=const_one,($Q1451+option_strike_usd*pre_f_options_issued)/($R1451+pre_f_options_issued),$Q1451/$R1451),const_zero)</f>
        <v>77.6783920793908</v>
      </c>
      <c r="U1451" s="5" t="n">
        <f aca="false">IF($C1451=const_one,Sensitivity!$D$1320*$T1451,const_zero)</f>
        <v>0</v>
      </c>
      <c r="V1451" s="5" t="n">
        <f aca="false">IF($D1451=const_one,Sensitivity!$Y$1320*$T1451,const_zero)</f>
        <v>0</v>
      </c>
      <c r="W1451" s="5" t="n">
        <f aca="false">IF($E1451=const_one,Sensitivity!$V$1320*$T1451,const_zero)</f>
        <v>135230147.733913</v>
      </c>
      <c r="X1451" s="5" t="n">
        <f aca="false">IF($F1451=const_one,Sensitivity!$S$1320*$T1451,const_zero)</f>
        <v>186428140.990538</v>
      </c>
      <c r="Y1451" s="5" t="n">
        <f aca="false">IF($G1451=const_one,Sensitivity!$P$1320*$T1451,const_zero)</f>
        <v>0</v>
      </c>
      <c r="Z1451" s="5" t="n">
        <f aca="false">IF($H1451=const_one,Sensitivity!$M$1320*$T1451,const_zero)</f>
        <v>0</v>
      </c>
      <c r="AA1451" s="5" t="n">
        <f aca="false">IF($I1451=const_one,Sensitivity!$J$1320*$T1451,const_zero)</f>
        <v>388391960.396954</v>
      </c>
      <c r="AB1451" s="5" t="n">
        <f aca="false">(Sensitivity!$AE$1320+Sensitivity!$AJ$1320)*$T1451</f>
        <v>24148241.9656019</v>
      </c>
      <c r="AC1451" s="5" t="n">
        <f aca="false">common_rsa_total*$T1451</f>
        <v>699105528.714517</v>
      </c>
      <c r="AD1451" s="5" t="n">
        <f aca="false">IF($S1451=const_one,pre_f_options_issued*($T1451-option_strike_usd),const_zero)</f>
        <v>191695980.198477</v>
      </c>
      <c r="AE1451" s="5" t="n">
        <f aca="false">J1451+U1451</f>
        <v>30000000</v>
      </c>
      <c r="AF1451" s="5" t="n">
        <f aca="false">K1451+V1451</f>
        <v>300000000</v>
      </c>
      <c r="AG1451" s="5" t="n">
        <f aca="false">L1451+W1451</f>
        <v>135230147.733913</v>
      </c>
      <c r="AH1451" s="5" t="n">
        <f aca="false">M1451+X1451</f>
        <v>186428140.990538</v>
      </c>
      <c r="AI1451" s="5" t="n">
        <f aca="false">N1451+Y1451</f>
        <v>30000000</v>
      </c>
      <c r="AJ1451" s="5" t="n">
        <f aca="false">O1451+Z1451</f>
        <v>15000000</v>
      </c>
      <c r="AK1451" s="5" t="n">
        <f aca="false">P1451+AA1451</f>
        <v>388391960.396954</v>
      </c>
      <c r="AL1451" s="5" t="n">
        <f aca="false">INDEX($AE$1375:$AE$1502,$B1451-$C1451*1+const_one)</f>
        <v>30000000</v>
      </c>
      <c r="AM1451" s="5" t="n">
        <f aca="false">INDEX($AF$1375:$AF$1502,$B1451-$D1451*2+const_one)</f>
        <v>300000000</v>
      </c>
      <c r="AN1451" s="5" t="n">
        <f aca="false">INDEX($AG$1375:$AG$1502,$B1451-$E1451*4+const_one)</f>
        <v>100000000</v>
      </c>
      <c r="AO1451" s="5" t="n">
        <f aca="false">INDEX($AH$1375:$AH$1502,$B1451-$F1451*8+const_one)</f>
        <v>60000000</v>
      </c>
      <c r="AP1451" s="5" t="n">
        <f aca="false">INDEX($AI$1375:$AI$1502,$B1451-$G1451*16+const_one)</f>
        <v>30000000</v>
      </c>
      <c r="AQ1451" s="5" t="n">
        <f aca="false">INDEX($AJ$1375:$AJ$1502,$B1451-$H1451*32+const_one)</f>
        <v>15000000</v>
      </c>
      <c r="AR1451" s="5" t="n">
        <f aca="false">INDEX($AK$1375:$AK$1502,$B1451-$I1451*64+const_one)</f>
        <v>5000000</v>
      </c>
      <c r="AS1451" s="5" t="n">
        <f aca="false">INDEX($AE$1375:$AE$1502,$B1451+(const_one-$C1451)*1+const_one)</f>
        <v>72159831.0213336</v>
      </c>
      <c r="AT1451" s="5" t="n">
        <f aca="false">INDEX($AF$1375:$AF$1502,$B1451+(const_one-$D1451)*2+const_one)</f>
        <v>437885290.491084</v>
      </c>
      <c r="AU1451" s="5" t="n">
        <f aca="false">INDEX($AG$1375:$AG$1502,$B1451+(const_one-$E1451)*4+const_one)</f>
        <v>135230147.733913</v>
      </c>
      <c r="AV1451" s="5" t="n">
        <f aca="false">INDEX($AH$1375:$AH$1502,$B1451+(const_one-$F1451)*8+const_one)</f>
        <v>186428140.990538</v>
      </c>
      <c r="AW1451" s="5" t="n">
        <f aca="false">INDEX($AI$1375:$AI$1502,$B1451+(const_one-$G1451)*16+const_one)</f>
        <v>207604677.163774</v>
      </c>
      <c r="AX1451" s="5" t="n">
        <f aca="false">INDEX($AJ$1375:$AJ$1502,$B1451+(const_one-$H1451)*32+const_one)</f>
        <v>316452373.18491</v>
      </c>
      <c r="AY1451" s="5" t="n">
        <f aca="false">INDEX($AK$1375:$AK$1502,$B1451+(const_one-$I1451)*64+const_one)</f>
        <v>388391960.396954</v>
      </c>
      <c r="AZ1451" s="5" t="n">
        <f aca="false">--($C1451=--(AS1451&gt;AL1451))</f>
        <v>0</v>
      </c>
      <c r="BA1451" s="5" t="n">
        <f aca="false">--($D1451=--(AT1451&gt;AM1451))</f>
        <v>0</v>
      </c>
      <c r="BB1451" s="5" t="n">
        <f aca="false">--($E1451=--(AU1451&gt;AN1451))</f>
        <v>1</v>
      </c>
      <c r="BC1451" s="5" t="n">
        <f aca="false">--($F1451=--(AV1451&gt;AO1451))</f>
        <v>1</v>
      </c>
      <c r="BD1451" s="5" t="n">
        <f aca="false">--($G1451=--(AW1451&gt;AP1451))</f>
        <v>0</v>
      </c>
      <c r="BE1451" s="5" t="n">
        <f aca="false">--($H1451=--(AX1451&gt;AQ1451))</f>
        <v>0</v>
      </c>
      <c r="BF1451" s="5" t="n">
        <f aca="false">--($I1451=--(AY1451&gt;AR1451))</f>
        <v>1</v>
      </c>
      <c r="BG1451" s="5" t="n">
        <f aca="false">SUM(AZ1451:BF1451)</f>
        <v>3</v>
      </c>
      <c r="BH1451" s="5" t="n">
        <f aca="false">SUM(AE1451:AK1451)+AB1451+AC1451+AD1451</f>
        <v>2000000000</v>
      </c>
    </row>
    <row r="1452" customFormat="false" ht="15" hidden="true" customHeight="false" outlineLevel="0" collapsed="false">
      <c r="A1452" s="5" t="n">
        <f aca="false">sensitivity_exit_usd</f>
        <v>2000000000</v>
      </c>
      <c r="B1452" s="2" t="n">
        <f aca="false">ROW()-ROW($B$1375)</f>
        <v>77</v>
      </c>
      <c r="C1452" s="2" t="n">
        <f aca="false">MOD(QUOTIENT($B1452,1),2)</f>
        <v>1</v>
      </c>
      <c r="D1452" s="2" t="n">
        <f aca="false">MOD(QUOTIENT($B1452,2),2)</f>
        <v>0</v>
      </c>
      <c r="E1452" s="2" t="n">
        <f aca="false">MOD(QUOTIENT($B1452,4),2)</f>
        <v>1</v>
      </c>
      <c r="F1452" s="2" t="n">
        <f aca="false">MOD(QUOTIENT($B1452,8),2)</f>
        <v>1</v>
      </c>
      <c r="G1452" s="2" t="n">
        <f aca="false">MOD(QUOTIENT($B1452,16),2)</f>
        <v>0</v>
      </c>
      <c r="H1452" s="2" t="n">
        <f aca="false">MOD(QUOTIENT($B1452,32),2)</f>
        <v>0</v>
      </c>
      <c r="I1452" s="2" t="n">
        <f aca="false">MOD(QUOTIENT($B1452,64),2)</f>
        <v>1</v>
      </c>
      <c r="J1452" s="5" t="n">
        <f aca="false">IF($C1452=const_zero,MIN(class_series_f_invested_usd,MAX(const_zero,$A1452)),const_zero)</f>
        <v>0</v>
      </c>
      <c r="K1452" s="5" t="n">
        <f aca="false">IF($D1452=const_zero,MIN(class_series_e_invested_usd,MAX(const_zero,$A1452-SUM($J1452:$J1452))),const_zero)</f>
        <v>300000000</v>
      </c>
      <c r="L1452" s="5" t="n">
        <f aca="false">IF($E1452=const_zero,MIN(class_series_d_invested_usd,MAX(const_zero,$A1452-SUM($J1452:$K1452))),const_zero)</f>
        <v>0</v>
      </c>
      <c r="M1452" s="5" t="n">
        <f aca="false">IF($F1452=const_zero,MIN(class_series_c_invested_usd,MAX(const_zero,$A1452-SUM($J1452:$L1452))),const_zero)</f>
        <v>0</v>
      </c>
      <c r="N1452" s="5" t="n">
        <f aca="false">IF($G1452=const_zero,MIN(class_series_b_invested_usd,MAX(const_zero,$A1452-SUM($J1452:$M1452))),const_zero)</f>
        <v>30000000</v>
      </c>
      <c r="O1452" s="5" t="n">
        <f aca="false">IF($H1452=const_zero,MIN(class_series_a_invested_usd,MAX(const_zero,$A1452-SUM($J1452:$N1452))),const_zero)</f>
        <v>15000000</v>
      </c>
      <c r="P1452" s="5" t="n">
        <f aca="false">IF($I1452=const_zero,MIN(class_seed_invested_usd,MAX(const_zero,$A1452-SUM($J1452:$O1452))),const_zero)</f>
        <v>0</v>
      </c>
      <c r="Q1452" s="5" t="n">
        <f aca="false">MAX(const_zero,$A1452-SUM($J1452:$P1452))</f>
        <v>1655000000</v>
      </c>
      <c r="R1452" s="9" t="n">
        <f aca="false">common_rsa_total+Sensitivity!$AE$1320+Sensitivity!$AJ$1320+IF($C1452=const_one,Sensitivity!$D$1320,const_zero)+IF($D1452=const_one,Sensitivity!$Y$1320,const_zero)+IF($E1452=const_one,Sensitivity!$V$1320,const_zero)+IF($F1452=const_one,Sensitivity!$S$1320,const_zero)+IF($G1452=const_one,Sensitivity!$P$1320,const_zero)+IF($H1452=const_one,Sensitivity!$M$1320,const_zero)+IF($I1452=const_one,Sensitivity!$J$1320,const_zero)</f>
        <v>19405433.0542694</v>
      </c>
      <c r="S1452" s="23" t="b">
        <f aca="false">IF($R1452&gt;const_zero,--($Q1452&gt;option_strike_usd*$R1452),const_zero)</f>
        <v>1</v>
      </c>
      <c r="T1452" s="7" t="n">
        <f aca="false">IF($R1452&gt;const_zero,IF($S1452=const_one,($Q1452+option_strike_usd*pre_f_options_issued)/($R1452+pre_f_options_issued),$Q1452/$R1452),const_zero)</f>
        <v>75.6661598925545</v>
      </c>
      <c r="U1452" s="5" t="n">
        <f aca="false">IF($C1452=const_one,Sensitivity!$D$1320*$T1452,const_zero)</f>
        <v>72159831.0213336</v>
      </c>
      <c r="V1452" s="5" t="n">
        <f aca="false">IF($D1452=const_one,Sensitivity!$Y$1320*$T1452,const_zero)</f>
        <v>0</v>
      </c>
      <c r="W1452" s="5" t="n">
        <f aca="false">IF($E1452=const_one,Sensitivity!$V$1320*$T1452,const_zero)</f>
        <v>131727056.995079</v>
      </c>
      <c r="X1452" s="5" t="n">
        <f aca="false">IF($F1452=const_one,Sensitivity!$S$1320*$T1452,const_zero)</f>
        <v>181598783.742131</v>
      </c>
      <c r="Y1452" s="5" t="n">
        <f aca="false">IF($G1452=const_one,Sensitivity!$P$1320*$T1452,const_zero)</f>
        <v>0</v>
      </c>
      <c r="Z1452" s="5" t="n">
        <f aca="false">IF($H1452=const_one,Sensitivity!$M$1320*$T1452,const_zero)</f>
        <v>0</v>
      </c>
      <c r="AA1452" s="5" t="n">
        <f aca="false">IF($I1452=const_one,Sensitivity!$J$1320*$T1452,const_zero)</f>
        <v>378330799.462772</v>
      </c>
      <c r="AB1452" s="5" t="n">
        <f aca="false">(Sensitivity!$AE$1320+Sensitivity!$AJ$1320)*$T1452</f>
        <v>23522690.0143073</v>
      </c>
      <c r="AC1452" s="5" t="n">
        <f aca="false">common_rsa_total*$T1452</f>
        <v>680995439.03299</v>
      </c>
      <c r="AD1452" s="5" t="n">
        <f aca="false">IF($S1452=const_one,pre_f_options_issued*($T1452-option_strike_usd),const_zero)</f>
        <v>186665399.731386</v>
      </c>
      <c r="AE1452" s="5" t="n">
        <f aca="false">J1452+U1452</f>
        <v>72159831.0213336</v>
      </c>
      <c r="AF1452" s="5" t="n">
        <f aca="false">K1452+V1452</f>
        <v>300000000</v>
      </c>
      <c r="AG1452" s="5" t="n">
        <f aca="false">L1452+W1452</f>
        <v>131727056.995079</v>
      </c>
      <c r="AH1452" s="5" t="n">
        <f aca="false">M1452+X1452</f>
        <v>181598783.742131</v>
      </c>
      <c r="AI1452" s="5" t="n">
        <f aca="false">N1452+Y1452</f>
        <v>30000000</v>
      </c>
      <c r="AJ1452" s="5" t="n">
        <f aca="false">O1452+Z1452</f>
        <v>15000000</v>
      </c>
      <c r="AK1452" s="5" t="n">
        <f aca="false">P1452+AA1452</f>
        <v>378330799.462772</v>
      </c>
      <c r="AL1452" s="5" t="n">
        <f aca="false">INDEX($AE$1375:$AE$1502,$B1452-$C1452*1+const_one)</f>
        <v>30000000</v>
      </c>
      <c r="AM1452" s="5" t="n">
        <f aca="false">INDEX($AF$1375:$AF$1502,$B1452-$D1452*2+const_one)</f>
        <v>300000000</v>
      </c>
      <c r="AN1452" s="5" t="n">
        <f aca="false">INDEX($AG$1375:$AG$1502,$B1452-$E1452*4+const_one)</f>
        <v>100000000</v>
      </c>
      <c r="AO1452" s="5" t="n">
        <f aca="false">INDEX($AH$1375:$AH$1502,$B1452-$F1452*8+const_one)</f>
        <v>60000000</v>
      </c>
      <c r="AP1452" s="5" t="n">
        <f aca="false">INDEX($AI$1375:$AI$1502,$B1452-$G1452*16+const_one)</f>
        <v>30000000</v>
      </c>
      <c r="AQ1452" s="5" t="n">
        <f aca="false">INDEX($AJ$1375:$AJ$1502,$B1452-$H1452*32+const_one)</f>
        <v>15000000</v>
      </c>
      <c r="AR1452" s="5" t="n">
        <f aca="false">INDEX($AK$1375:$AK$1502,$B1452-$I1452*64+const_one)</f>
        <v>5000000</v>
      </c>
      <c r="AS1452" s="5" t="n">
        <f aca="false">INDEX($AE$1375:$AE$1502,$B1452+(const_one-$C1452)*1+const_one)</f>
        <v>72159831.0213336</v>
      </c>
      <c r="AT1452" s="5" t="n">
        <f aca="false">INDEX($AF$1375:$AF$1502,$B1452+(const_one-$D1452)*2+const_one)</f>
        <v>429589182.45088</v>
      </c>
      <c r="AU1452" s="5" t="n">
        <f aca="false">INDEX($AG$1375:$AG$1502,$B1452+(const_one-$E1452)*4+const_one)</f>
        <v>131727056.995079</v>
      </c>
      <c r="AV1452" s="5" t="n">
        <f aca="false">INDEX($AH$1375:$AH$1502,$B1452+(const_one-$F1452)*8+const_one)</f>
        <v>181598783.742131</v>
      </c>
      <c r="AW1452" s="5" t="n">
        <f aca="false">INDEX($AI$1375:$AI$1502,$B1452+(const_one-$G1452)*16+const_one)</f>
        <v>203268900.764291</v>
      </c>
      <c r="AX1452" s="5" t="n">
        <f aca="false">INDEX($AJ$1375:$AJ$1502,$B1452+(const_one-$H1452)*32+const_one)</f>
        <v>310810830.776538</v>
      </c>
      <c r="AY1452" s="5" t="n">
        <f aca="false">INDEX($AK$1375:$AK$1502,$B1452+(const_one-$I1452)*64+const_one)</f>
        <v>378330799.462772</v>
      </c>
      <c r="AZ1452" s="5" t="n">
        <f aca="false">--($C1452=--(AS1452&gt;AL1452))</f>
        <v>1</v>
      </c>
      <c r="BA1452" s="5" t="n">
        <f aca="false">--($D1452=--(AT1452&gt;AM1452))</f>
        <v>0</v>
      </c>
      <c r="BB1452" s="5" t="n">
        <f aca="false">--($E1452=--(AU1452&gt;AN1452))</f>
        <v>1</v>
      </c>
      <c r="BC1452" s="5" t="n">
        <f aca="false">--($F1452=--(AV1452&gt;AO1452))</f>
        <v>1</v>
      </c>
      <c r="BD1452" s="5" t="n">
        <f aca="false">--($G1452=--(AW1452&gt;AP1452))</f>
        <v>0</v>
      </c>
      <c r="BE1452" s="5" t="n">
        <f aca="false">--($H1452=--(AX1452&gt;AQ1452))</f>
        <v>0</v>
      </c>
      <c r="BF1452" s="5" t="n">
        <f aca="false">--($I1452=--(AY1452&gt;AR1452))</f>
        <v>1</v>
      </c>
      <c r="BG1452" s="5" t="n">
        <f aca="false">SUM(AZ1452:BF1452)</f>
        <v>4</v>
      </c>
      <c r="BH1452" s="5" t="n">
        <f aca="false">SUM(AE1452:AK1452)+AB1452+AC1452+AD1452</f>
        <v>2000000000</v>
      </c>
    </row>
    <row r="1453" customFormat="false" ht="15" hidden="true" customHeight="false" outlineLevel="0" collapsed="false">
      <c r="A1453" s="5" t="n">
        <f aca="false">sensitivity_exit_usd</f>
        <v>2000000000</v>
      </c>
      <c r="B1453" s="2" t="n">
        <f aca="false">ROW()-ROW($B$1375)</f>
        <v>78</v>
      </c>
      <c r="C1453" s="2" t="n">
        <f aca="false">MOD(QUOTIENT($B1453,1),2)</f>
        <v>0</v>
      </c>
      <c r="D1453" s="2" t="n">
        <f aca="false">MOD(QUOTIENT($B1453,2),2)</f>
        <v>1</v>
      </c>
      <c r="E1453" s="2" t="n">
        <f aca="false">MOD(QUOTIENT($B1453,4),2)</f>
        <v>1</v>
      </c>
      <c r="F1453" s="2" t="n">
        <f aca="false">MOD(QUOTIENT($B1453,8),2)</f>
        <v>1</v>
      </c>
      <c r="G1453" s="2" t="n">
        <f aca="false">MOD(QUOTIENT($B1453,16),2)</f>
        <v>0</v>
      </c>
      <c r="H1453" s="2" t="n">
        <f aca="false">MOD(QUOTIENT($B1453,32),2)</f>
        <v>0</v>
      </c>
      <c r="I1453" s="2" t="n">
        <f aca="false">MOD(QUOTIENT($B1453,64),2)</f>
        <v>1</v>
      </c>
      <c r="J1453" s="5" t="n">
        <f aca="false">IF($C1453=const_zero,MIN(class_series_f_invested_usd,MAX(const_zero,$A1453)),const_zero)</f>
        <v>30000000</v>
      </c>
      <c r="K1453" s="5" t="n">
        <f aca="false">IF($D1453=const_zero,MIN(class_series_e_invested_usd,MAX(const_zero,$A1453-SUM($J1453:$J1453))),const_zero)</f>
        <v>0</v>
      </c>
      <c r="L1453" s="5" t="n">
        <f aca="false">IF($E1453=const_zero,MIN(class_series_d_invested_usd,MAX(const_zero,$A1453-SUM($J1453:$K1453))),const_zero)</f>
        <v>0</v>
      </c>
      <c r="M1453" s="5" t="n">
        <f aca="false">IF($F1453=const_zero,MIN(class_series_c_invested_usd,MAX(const_zero,$A1453-SUM($J1453:$L1453))),const_zero)</f>
        <v>0</v>
      </c>
      <c r="N1453" s="5" t="n">
        <f aca="false">IF($G1453=const_zero,MIN(class_series_b_invested_usd,MAX(const_zero,$A1453-SUM($J1453:$M1453))),const_zero)</f>
        <v>30000000</v>
      </c>
      <c r="O1453" s="5" t="n">
        <f aca="false">IF($H1453=const_zero,MIN(class_series_a_invested_usd,MAX(const_zero,$A1453-SUM($J1453:$N1453))),const_zero)</f>
        <v>15000000</v>
      </c>
      <c r="P1453" s="5" t="n">
        <f aca="false">IF($I1453=const_zero,MIN(class_seed_invested_usd,MAX(const_zero,$A1453-SUM($J1453:$O1453))),const_zero)</f>
        <v>0</v>
      </c>
      <c r="Q1453" s="5" t="n">
        <f aca="false">MAX(const_zero,$A1453-SUM($J1453:$P1453))</f>
        <v>1925000000</v>
      </c>
      <c r="R1453" s="9" t="n">
        <f aca="false">common_rsa_total+Sensitivity!$AE$1320+Sensitivity!$AJ$1320+IF($C1453=const_one,Sensitivity!$D$1320,const_zero)+IF($D1453=const_one,Sensitivity!$Y$1320,const_zero)+IF($E1453=const_one,Sensitivity!$V$1320,const_zero)+IF($F1453=const_one,Sensitivity!$S$1320,const_zero)+IF($G1453=const_one,Sensitivity!$P$1320,const_zero)+IF($H1453=const_one,Sensitivity!$M$1320,const_zero)+IF($I1453=const_one,Sensitivity!$J$1320,const_zero)</f>
        <v>24610729.5466692</v>
      </c>
      <c r="S1453" s="23" t="b">
        <f aca="false">IF($R1453&gt;const_zero,--($Q1453&gt;option_strike_usd*$R1453),const_zero)</f>
        <v>1</v>
      </c>
      <c r="T1453" s="7" t="n">
        <f aca="false">IF($R1453&gt;const_zero,IF($S1453=const_one,($Q1453+option_strike_usd*pre_f_options_issued)/($R1453+pre_f_options_issued),$Q1453/$R1453),const_zero)</f>
        <v>71.097312105967</v>
      </c>
      <c r="U1453" s="5" t="n">
        <f aca="false">IF($C1453=const_one,Sensitivity!$D$1320*$T1453,const_zero)</f>
        <v>0</v>
      </c>
      <c r="V1453" s="5" t="n">
        <f aca="false">IF($D1453=const_one,Sensitivity!$Y$1320*$T1453,const_zero)</f>
        <v>437885290.491084</v>
      </c>
      <c r="W1453" s="5" t="n">
        <f aca="false">IF($E1453=const_one,Sensitivity!$V$1320*$T1453,const_zero)</f>
        <v>123773159.590477</v>
      </c>
      <c r="X1453" s="5" t="n">
        <f aca="false">IF($F1453=const_one,Sensitivity!$S$1320*$T1453,const_zero)</f>
        <v>170633549.054321</v>
      </c>
      <c r="Y1453" s="5" t="n">
        <f aca="false">IF($G1453=const_one,Sensitivity!$P$1320*$T1453,const_zero)</f>
        <v>0</v>
      </c>
      <c r="Z1453" s="5" t="n">
        <f aca="false">IF($H1453=const_one,Sensitivity!$M$1320*$T1453,const_zero)</f>
        <v>0</v>
      </c>
      <c r="AA1453" s="5" t="n">
        <f aca="false">IF($I1453=const_one,Sensitivity!$J$1320*$T1453,const_zero)</f>
        <v>355486560.529835</v>
      </c>
      <c r="AB1453" s="5" t="n">
        <f aca="false">(Sensitivity!$AE$1320+Sensitivity!$AJ$1320)*$T1453</f>
        <v>22102351.1156627</v>
      </c>
      <c r="AC1453" s="5" t="n">
        <f aca="false">common_rsa_total*$T1453</f>
        <v>639875808.953703</v>
      </c>
      <c r="AD1453" s="5" t="n">
        <f aca="false">IF($S1453=const_one,pre_f_options_issued*($T1453-option_strike_usd),const_zero)</f>
        <v>175243280.264918</v>
      </c>
      <c r="AE1453" s="5" t="n">
        <f aca="false">J1453+U1453</f>
        <v>30000000</v>
      </c>
      <c r="AF1453" s="5" t="n">
        <f aca="false">K1453+V1453</f>
        <v>437885290.491084</v>
      </c>
      <c r="AG1453" s="5" t="n">
        <f aca="false">L1453+W1453</f>
        <v>123773159.590477</v>
      </c>
      <c r="AH1453" s="5" t="n">
        <f aca="false">M1453+X1453</f>
        <v>170633549.054321</v>
      </c>
      <c r="AI1453" s="5" t="n">
        <f aca="false">N1453+Y1453</f>
        <v>30000000</v>
      </c>
      <c r="AJ1453" s="5" t="n">
        <f aca="false">O1453+Z1453</f>
        <v>15000000</v>
      </c>
      <c r="AK1453" s="5" t="n">
        <f aca="false">P1453+AA1453</f>
        <v>355486560.529835</v>
      </c>
      <c r="AL1453" s="5" t="n">
        <f aca="false">INDEX($AE$1375:$AE$1502,$B1453-$C1453*1+const_one)</f>
        <v>30000000</v>
      </c>
      <c r="AM1453" s="5" t="n">
        <f aca="false">INDEX($AF$1375:$AF$1502,$B1453-$D1453*2+const_one)</f>
        <v>300000000</v>
      </c>
      <c r="AN1453" s="5" t="n">
        <f aca="false">INDEX($AG$1375:$AG$1502,$B1453-$E1453*4+const_one)</f>
        <v>100000000</v>
      </c>
      <c r="AO1453" s="5" t="n">
        <f aca="false">INDEX($AH$1375:$AH$1502,$B1453-$F1453*8+const_one)</f>
        <v>60000000</v>
      </c>
      <c r="AP1453" s="5" t="n">
        <f aca="false">INDEX($AI$1375:$AI$1502,$B1453-$G1453*16+const_one)</f>
        <v>30000000</v>
      </c>
      <c r="AQ1453" s="5" t="n">
        <f aca="false">INDEX($AJ$1375:$AJ$1502,$B1453-$H1453*32+const_one)</f>
        <v>15000000</v>
      </c>
      <c r="AR1453" s="5" t="n">
        <f aca="false">INDEX($AK$1375:$AK$1502,$B1453-$I1453*64+const_one)</f>
        <v>5000000</v>
      </c>
      <c r="AS1453" s="5" t="n">
        <f aca="false">INDEX($AE$1375:$AE$1502,$B1453+(const_one-$C1453)*1+const_one)</f>
        <v>66518121.5143361</v>
      </c>
      <c r="AT1453" s="5" t="n">
        <f aca="false">INDEX($AF$1375:$AF$1502,$B1453+(const_one-$D1453)*2+const_one)</f>
        <v>437885290.491084</v>
      </c>
      <c r="AU1453" s="5" t="n">
        <f aca="false">INDEX($AG$1375:$AG$1502,$B1453+(const_one-$E1453)*4+const_one)</f>
        <v>123773159.590477</v>
      </c>
      <c r="AV1453" s="5" t="n">
        <f aca="false">INDEX($AH$1375:$AH$1502,$B1453+(const_one-$F1453)*8+const_one)</f>
        <v>170633549.054321</v>
      </c>
      <c r="AW1453" s="5" t="n">
        <f aca="false">INDEX($AI$1375:$AI$1502,$B1453+(const_one-$G1453)*16+const_one)</f>
        <v>195030146.675726</v>
      </c>
      <c r="AX1453" s="5" t="n">
        <f aca="false">INDEX($AJ$1375:$AJ$1502,$B1453+(const_one-$H1453)*32+const_one)</f>
        <v>302468992.050898</v>
      </c>
      <c r="AY1453" s="5" t="n">
        <f aca="false">INDEX($AK$1375:$AK$1502,$B1453+(const_one-$I1453)*64+const_one)</f>
        <v>355486560.529835</v>
      </c>
      <c r="AZ1453" s="5" t="n">
        <f aca="false">--($C1453=--(AS1453&gt;AL1453))</f>
        <v>0</v>
      </c>
      <c r="BA1453" s="5" t="n">
        <f aca="false">--($D1453=--(AT1453&gt;AM1453))</f>
        <v>1</v>
      </c>
      <c r="BB1453" s="5" t="n">
        <f aca="false">--($E1453=--(AU1453&gt;AN1453))</f>
        <v>1</v>
      </c>
      <c r="BC1453" s="5" t="n">
        <f aca="false">--($F1453=--(AV1453&gt;AO1453))</f>
        <v>1</v>
      </c>
      <c r="BD1453" s="5" t="n">
        <f aca="false">--($G1453=--(AW1453&gt;AP1453))</f>
        <v>0</v>
      </c>
      <c r="BE1453" s="5" t="n">
        <f aca="false">--($H1453=--(AX1453&gt;AQ1453))</f>
        <v>0</v>
      </c>
      <c r="BF1453" s="5" t="n">
        <f aca="false">--($I1453=--(AY1453&gt;AR1453))</f>
        <v>1</v>
      </c>
      <c r="BG1453" s="5" t="n">
        <f aca="false">SUM(AZ1453:BF1453)</f>
        <v>4</v>
      </c>
      <c r="BH1453" s="5" t="n">
        <f aca="false">SUM(AE1453:AK1453)+AB1453+AC1453+AD1453</f>
        <v>2000000000</v>
      </c>
    </row>
    <row r="1454" customFormat="false" ht="15" hidden="true" customHeight="false" outlineLevel="0" collapsed="false">
      <c r="A1454" s="5" t="n">
        <f aca="false">sensitivity_exit_usd</f>
        <v>2000000000</v>
      </c>
      <c r="B1454" s="2" t="n">
        <f aca="false">ROW()-ROW($B$1375)</f>
        <v>79</v>
      </c>
      <c r="C1454" s="2" t="n">
        <f aca="false">MOD(QUOTIENT($B1454,1),2)</f>
        <v>1</v>
      </c>
      <c r="D1454" s="2" t="n">
        <f aca="false">MOD(QUOTIENT($B1454,2),2)</f>
        <v>1</v>
      </c>
      <c r="E1454" s="2" t="n">
        <f aca="false">MOD(QUOTIENT($B1454,4),2)</f>
        <v>1</v>
      </c>
      <c r="F1454" s="2" t="n">
        <f aca="false">MOD(QUOTIENT($B1454,8),2)</f>
        <v>1</v>
      </c>
      <c r="G1454" s="2" t="n">
        <f aca="false">MOD(QUOTIENT($B1454,16),2)</f>
        <v>0</v>
      </c>
      <c r="H1454" s="2" t="n">
        <f aca="false">MOD(QUOTIENT($B1454,32),2)</f>
        <v>0</v>
      </c>
      <c r="I1454" s="2" t="n">
        <f aca="false">MOD(QUOTIENT($B1454,64),2)</f>
        <v>1</v>
      </c>
      <c r="J1454" s="5" t="n">
        <f aca="false">IF($C1454=const_zero,MIN(class_series_f_invested_usd,MAX(const_zero,$A1454)),const_zero)</f>
        <v>0</v>
      </c>
      <c r="K1454" s="5" t="n">
        <f aca="false">IF($D1454=const_zero,MIN(class_series_e_invested_usd,MAX(const_zero,$A1454-SUM($J1454:$J1454))),const_zero)</f>
        <v>0</v>
      </c>
      <c r="L1454" s="5" t="n">
        <f aca="false">IF($E1454=const_zero,MIN(class_series_d_invested_usd,MAX(const_zero,$A1454-SUM($J1454:$K1454))),const_zero)</f>
        <v>0</v>
      </c>
      <c r="M1454" s="5" t="n">
        <f aca="false">IF($F1454=const_zero,MIN(class_series_c_invested_usd,MAX(const_zero,$A1454-SUM($J1454:$L1454))),const_zero)</f>
        <v>0</v>
      </c>
      <c r="N1454" s="5" t="n">
        <f aca="false">IF($G1454=const_zero,MIN(class_series_b_invested_usd,MAX(const_zero,$A1454-SUM($J1454:$M1454))),const_zero)</f>
        <v>30000000</v>
      </c>
      <c r="O1454" s="5" t="n">
        <f aca="false">IF($H1454=const_zero,MIN(class_series_a_invested_usd,MAX(const_zero,$A1454-SUM($J1454:$N1454))),const_zero)</f>
        <v>15000000</v>
      </c>
      <c r="P1454" s="5" t="n">
        <f aca="false">IF($I1454=const_zero,MIN(class_seed_invested_usd,MAX(const_zero,$A1454-SUM($J1454:$O1454))),const_zero)</f>
        <v>0</v>
      </c>
      <c r="Q1454" s="5" t="n">
        <f aca="false">MAX(const_zero,$A1454-SUM($J1454:$P1454))</f>
        <v>1955000000</v>
      </c>
      <c r="R1454" s="9" t="n">
        <f aca="false">common_rsa_total+Sensitivity!$AE$1320+Sensitivity!$AJ$1320+IF($C1454=const_one,Sensitivity!$D$1320,const_zero)+IF($D1454=const_one,Sensitivity!$Y$1320,const_zero)+IF($E1454=const_one,Sensitivity!$V$1320,const_zero)+IF($F1454=const_one,Sensitivity!$S$1320,const_zero)+IF($G1454=const_one,Sensitivity!$P$1320,const_zero)+IF($H1454=const_one,Sensitivity!$M$1320,const_zero)+IF($I1454=const_one,Sensitivity!$J$1320,const_zero)</f>
        <v>25564390.0882349</v>
      </c>
      <c r="S1454" s="23" t="b">
        <f aca="false">IF($R1454&gt;const_zero,--($Q1454&gt;option_strike_usd*$R1454),const_zero)</f>
        <v>1</v>
      </c>
      <c r="T1454" s="7" t="n">
        <f aca="false">IF($R1454&gt;const_zero,IF($S1454=const_one,($Q1454+option_strike_usd*pre_f_options_issued)/($R1454+pre_f_options_issued),$Q1454/$R1454),const_zero)</f>
        <v>69.7503132562506</v>
      </c>
      <c r="U1454" s="5" t="n">
        <f aca="false">IF($C1454=const_one,Sensitivity!$D$1320*$T1454,const_zero)</f>
        <v>66518121.5143361</v>
      </c>
      <c r="V1454" s="5" t="n">
        <f aca="false">IF($D1454=const_one,Sensitivity!$Y$1320*$T1454,const_zero)</f>
        <v>429589182.45088</v>
      </c>
      <c r="W1454" s="5" t="n">
        <f aca="false">IF($E1454=const_one,Sensitivity!$V$1320*$T1454,const_zero)</f>
        <v>121428172.154867</v>
      </c>
      <c r="X1454" s="5" t="n">
        <f aca="false">IF($F1454=const_one,Sensitivity!$S$1320*$T1454,const_zero)</f>
        <v>167400751.815001</v>
      </c>
      <c r="Y1454" s="5" t="n">
        <f aca="false">IF($G1454=const_one,Sensitivity!$P$1320*$T1454,const_zero)</f>
        <v>0</v>
      </c>
      <c r="Z1454" s="5" t="n">
        <f aca="false">IF($H1454=const_one,Sensitivity!$M$1320*$T1454,const_zero)</f>
        <v>0</v>
      </c>
      <c r="AA1454" s="5" t="n">
        <f aca="false">IF($I1454=const_one,Sensitivity!$J$1320*$T1454,const_zero)</f>
        <v>348751566.281253</v>
      </c>
      <c r="AB1454" s="5" t="n">
        <f aca="false">(Sensitivity!$AE$1320+Sensitivity!$AJ$1320)*$T1454</f>
        <v>21683603.3367811</v>
      </c>
      <c r="AC1454" s="5" t="n">
        <f aca="false">common_rsa_total*$T1454</f>
        <v>627752819.306255</v>
      </c>
      <c r="AD1454" s="5" t="n">
        <f aca="false">IF($S1454=const_one,pre_f_options_issued*($T1454-option_strike_usd),const_zero)</f>
        <v>171875783.140627</v>
      </c>
      <c r="AE1454" s="5" t="n">
        <f aca="false">J1454+U1454</f>
        <v>66518121.5143361</v>
      </c>
      <c r="AF1454" s="5" t="n">
        <f aca="false">K1454+V1454</f>
        <v>429589182.45088</v>
      </c>
      <c r="AG1454" s="5" t="n">
        <f aca="false">L1454+W1454</f>
        <v>121428172.154867</v>
      </c>
      <c r="AH1454" s="5" t="n">
        <f aca="false">M1454+X1454</f>
        <v>167400751.815001</v>
      </c>
      <c r="AI1454" s="5" t="n">
        <f aca="false">N1454+Y1454</f>
        <v>30000000</v>
      </c>
      <c r="AJ1454" s="5" t="n">
        <f aca="false">O1454+Z1454</f>
        <v>15000000</v>
      </c>
      <c r="AK1454" s="5" t="n">
        <f aca="false">P1454+AA1454</f>
        <v>348751566.281253</v>
      </c>
      <c r="AL1454" s="5" t="n">
        <f aca="false">INDEX($AE$1375:$AE$1502,$B1454-$C1454*1+const_one)</f>
        <v>30000000</v>
      </c>
      <c r="AM1454" s="5" t="n">
        <f aca="false">INDEX($AF$1375:$AF$1502,$B1454-$D1454*2+const_one)</f>
        <v>300000000</v>
      </c>
      <c r="AN1454" s="5" t="n">
        <f aca="false">INDEX($AG$1375:$AG$1502,$B1454-$E1454*4+const_one)</f>
        <v>100000000</v>
      </c>
      <c r="AO1454" s="5" t="n">
        <f aca="false">INDEX($AH$1375:$AH$1502,$B1454-$F1454*8+const_one)</f>
        <v>60000000</v>
      </c>
      <c r="AP1454" s="5" t="n">
        <f aca="false">INDEX($AI$1375:$AI$1502,$B1454-$G1454*16+const_one)</f>
        <v>30000000</v>
      </c>
      <c r="AQ1454" s="5" t="n">
        <f aca="false">INDEX($AJ$1375:$AJ$1502,$B1454-$H1454*32+const_one)</f>
        <v>15000000</v>
      </c>
      <c r="AR1454" s="5" t="n">
        <f aca="false">INDEX($AK$1375:$AK$1502,$B1454-$I1454*64+const_one)</f>
        <v>5000000</v>
      </c>
      <c r="AS1454" s="5" t="n">
        <f aca="false">INDEX($AE$1375:$AE$1502,$B1454+(const_one-$C1454)*1+const_one)</f>
        <v>66518121.5143361</v>
      </c>
      <c r="AT1454" s="5" t="n">
        <f aca="false">INDEX($AF$1375:$AF$1502,$B1454+(const_one-$D1454)*2+const_one)</f>
        <v>429589182.45088</v>
      </c>
      <c r="AU1454" s="5" t="n">
        <f aca="false">INDEX($AG$1375:$AG$1502,$B1454+(const_one-$E1454)*4+const_one)</f>
        <v>121428172.154867</v>
      </c>
      <c r="AV1454" s="5" t="n">
        <f aca="false">INDEX($AH$1375:$AH$1502,$B1454+(const_one-$F1454)*8+const_one)</f>
        <v>167400751.815001</v>
      </c>
      <c r="AW1454" s="5" t="n">
        <f aca="false">INDEX($AI$1375:$AI$1502,$B1454+(const_one-$G1454)*16+const_one)</f>
        <v>191940031.111642</v>
      </c>
      <c r="AX1454" s="5" t="n">
        <f aca="false">INDEX($AJ$1375:$AJ$1502,$B1454+(const_one-$H1454)*32+const_one)</f>
        <v>298281624.844165</v>
      </c>
      <c r="AY1454" s="5" t="n">
        <f aca="false">INDEX($AK$1375:$AK$1502,$B1454+(const_one-$I1454)*64+const_one)</f>
        <v>348751566.281253</v>
      </c>
      <c r="AZ1454" s="5" t="n">
        <f aca="false">--($C1454=--(AS1454&gt;AL1454))</f>
        <v>1</v>
      </c>
      <c r="BA1454" s="5" t="n">
        <f aca="false">--($D1454=--(AT1454&gt;AM1454))</f>
        <v>1</v>
      </c>
      <c r="BB1454" s="5" t="n">
        <f aca="false">--($E1454=--(AU1454&gt;AN1454))</f>
        <v>1</v>
      </c>
      <c r="BC1454" s="5" t="n">
        <f aca="false">--($F1454=--(AV1454&gt;AO1454))</f>
        <v>1</v>
      </c>
      <c r="BD1454" s="5" t="n">
        <f aca="false">--($G1454=--(AW1454&gt;AP1454))</f>
        <v>0</v>
      </c>
      <c r="BE1454" s="5" t="n">
        <f aca="false">--($H1454=--(AX1454&gt;AQ1454))</f>
        <v>0</v>
      </c>
      <c r="BF1454" s="5" t="n">
        <f aca="false">--($I1454=--(AY1454&gt;AR1454))</f>
        <v>1</v>
      </c>
      <c r="BG1454" s="5" t="n">
        <f aca="false">SUM(AZ1454:BF1454)</f>
        <v>5</v>
      </c>
      <c r="BH1454" s="5" t="n">
        <f aca="false">SUM(AE1454:AK1454)+AB1454+AC1454+AD1454</f>
        <v>2000000000</v>
      </c>
    </row>
    <row r="1455" customFormat="false" ht="15" hidden="true" customHeight="false" outlineLevel="0" collapsed="false">
      <c r="A1455" s="5" t="n">
        <f aca="false">sensitivity_exit_usd</f>
        <v>2000000000</v>
      </c>
      <c r="B1455" s="2" t="n">
        <f aca="false">ROW()-ROW($B$1375)</f>
        <v>80</v>
      </c>
      <c r="C1455" s="2" t="n">
        <f aca="false">MOD(QUOTIENT($B1455,1),2)</f>
        <v>0</v>
      </c>
      <c r="D1455" s="2" t="n">
        <f aca="false">MOD(QUOTIENT($B1455,2),2)</f>
        <v>0</v>
      </c>
      <c r="E1455" s="2" t="n">
        <f aca="false">MOD(QUOTIENT($B1455,4),2)</f>
        <v>0</v>
      </c>
      <c r="F1455" s="2" t="n">
        <f aca="false">MOD(QUOTIENT($B1455,8),2)</f>
        <v>0</v>
      </c>
      <c r="G1455" s="2" t="n">
        <f aca="false">MOD(QUOTIENT($B1455,16),2)</f>
        <v>1</v>
      </c>
      <c r="H1455" s="2" t="n">
        <f aca="false">MOD(QUOTIENT($B1455,32),2)</f>
        <v>0</v>
      </c>
      <c r="I1455" s="2" t="n">
        <f aca="false">MOD(QUOTIENT($B1455,64),2)</f>
        <v>1</v>
      </c>
      <c r="J1455" s="5" t="n">
        <f aca="false">IF($C1455=const_zero,MIN(class_series_f_invested_usd,MAX(const_zero,$A1455)),const_zero)</f>
        <v>30000000</v>
      </c>
      <c r="K1455" s="5" t="n">
        <f aca="false">IF($D1455=const_zero,MIN(class_series_e_invested_usd,MAX(const_zero,$A1455-SUM($J1455:$J1455))),const_zero)</f>
        <v>300000000</v>
      </c>
      <c r="L1455" s="5" t="n">
        <f aca="false">IF($E1455=const_zero,MIN(class_series_d_invested_usd,MAX(const_zero,$A1455-SUM($J1455:$K1455))),const_zero)</f>
        <v>100000000</v>
      </c>
      <c r="M1455" s="5" t="n">
        <f aca="false">IF($F1455=const_zero,MIN(class_series_c_invested_usd,MAX(const_zero,$A1455-SUM($J1455:$L1455))),const_zero)</f>
        <v>60000000</v>
      </c>
      <c r="N1455" s="5" t="n">
        <f aca="false">IF($G1455=const_zero,MIN(class_series_b_invested_usd,MAX(const_zero,$A1455-SUM($J1455:$M1455))),const_zero)</f>
        <v>0</v>
      </c>
      <c r="O1455" s="5" t="n">
        <f aca="false">IF($H1455=const_zero,MIN(class_series_a_invested_usd,MAX(const_zero,$A1455-SUM($J1455:$N1455))),const_zero)</f>
        <v>15000000</v>
      </c>
      <c r="P1455" s="5" t="n">
        <f aca="false">IF($I1455=const_zero,MIN(class_seed_invested_usd,MAX(const_zero,$A1455-SUM($J1455:$O1455))),const_zero)</f>
        <v>0</v>
      </c>
      <c r="Q1455" s="5" t="n">
        <f aca="false">MAX(const_zero,$A1455-SUM($J1455:$P1455))</f>
        <v>1495000000</v>
      </c>
      <c r="R1455" s="9" t="n">
        <f aca="false">common_rsa_total+Sensitivity!$AE$1320+Sensitivity!$AJ$1320+IF($C1455=const_one,Sensitivity!$D$1320,const_zero)+IF($D1455=const_one,Sensitivity!$Y$1320,const_zero)+IF($E1455=const_one,Sensitivity!$V$1320,const_zero)+IF($F1455=const_one,Sensitivity!$S$1320,const_zero)+IF($G1455=const_one,Sensitivity!$P$1320,const_zero)+IF($H1455=const_one,Sensitivity!$M$1320,const_zero)+IF($I1455=const_one,Sensitivity!$J$1320,const_zero)</f>
        <v>17310874.6373241</v>
      </c>
      <c r="S1455" s="23" t="b">
        <f aca="false">IF($R1455&gt;const_zero,--($Q1455&gt;option_strike_usd*$R1455),const_zero)</f>
        <v>1</v>
      </c>
      <c r="T1455" s="7" t="n">
        <f aca="false">IF($R1455&gt;const_zero,IF($S1455=const_one,($Q1455+option_strike_usd*pre_f_options_issued)/($R1455+pre_f_options_issued),$Q1455/$R1455),const_zero)</f>
        <v>75.5897973923209</v>
      </c>
      <c r="U1455" s="5" t="n">
        <f aca="false">IF($C1455=const_one,Sensitivity!$D$1320*$T1455,const_zero)</f>
        <v>0</v>
      </c>
      <c r="V1455" s="5" t="n">
        <f aca="false">IF($D1455=const_one,Sensitivity!$Y$1320*$T1455,const_zero)</f>
        <v>0</v>
      </c>
      <c r="W1455" s="5" t="n">
        <f aca="false">IF($E1455=const_one,Sensitivity!$V$1320*$T1455,const_zero)</f>
        <v>0</v>
      </c>
      <c r="X1455" s="5" t="n">
        <f aca="false">IF($F1455=const_one,Sensitivity!$S$1320*$T1455,const_zero)</f>
        <v>0</v>
      </c>
      <c r="Y1455" s="5" t="n">
        <f aca="false">IF($G1455=const_one,Sensitivity!$P$1320*$T1455,const_zero)</f>
        <v>226769392.176963</v>
      </c>
      <c r="Z1455" s="5" t="n">
        <f aca="false">IF($H1455=const_one,Sensitivity!$M$1320*$T1455,const_zero)</f>
        <v>0</v>
      </c>
      <c r="AA1455" s="5" t="n">
        <f aca="false">IF($I1455=const_one,Sensitivity!$J$1320*$T1455,const_zero)</f>
        <v>377948986.961605</v>
      </c>
      <c r="AB1455" s="5" t="n">
        <f aca="false">(Sensitivity!$AE$1320+Sensitivity!$AJ$1320)*$T1455</f>
        <v>23498950.849742</v>
      </c>
      <c r="AC1455" s="5" t="n">
        <f aca="false">common_rsa_total*$T1455</f>
        <v>680308176.530888</v>
      </c>
      <c r="AD1455" s="5" t="n">
        <f aca="false">IF($S1455=const_one,pre_f_options_issued*($T1455-option_strike_usd),const_zero)</f>
        <v>186474493.480802</v>
      </c>
      <c r="AE1455" s="5" t="n">
        <f aca="false">J1455+U1455</f>
        <v>30000000</v>
      </c>
      <c r="AF1455" s="5" t="n">
        <f aca="false">K1455+V1455</f>
        <v>300000000</v>
      </c>
      <c r="AG1455" s="5" t="n">
        <f aca="false">L1455+W1455</f>
        <v>100000000</v>
      </c>
      <c r="AH1455" s="5" t="n">
        <f aca="false">M1455+X1455</f>
        <v>60000000</v>
      </c>
      <c r="AI1455" s="5" t="n">
        <f aca="false">N1455+Y1455</f>
        <v>226769392.176963</v>
      </c>
      <c r="AJ1455" s="5" t="n">
        <f aca="false">O1455+Z1455</f>
        <v>15000000</v>
      </c>
      <c r="AK1455" s="5" t="n">
        <f aca="false">P1455+AA1455</f>
        <v>377948986.961605</v>
      </c>
      <c r="AL1455" s="5" t="n">
        <f aca="false">INDEX($AE$1375:$AE$1502,$B1455-$C1455*1+const_one)</f>
        <v>30000000</v>
      </c>
      <c r="AM1455" s="5" t="n">
        <f aca="false">INDEX($AF$1375:$AF$1502,$B1455-$D1455*2+const_one)</f>
        <v>300000000</v>
      </c>
      <c r="AN1455" s="5" t="n">
        <f aca="false">INDEX($AG$1375:$AG$1502,$B1455-$E1455*4+const_one)</f>
        <v>100000000</v>
      </c>
      <c r="AO1455" s="5" t="n">
        <f aca="false">INDEX($AH$1375:$AH$1502,$B1455-$F1455*8+const_one)</f>
        <v>60000000</v>
      </c>
      <c r="AP1455" s="5" t="n">
        <f aca="false">INDEX($AI$1375:$AI$1502,$B1455-$G1455*16+const_one)</f>
        <v>30000000</v>
      </c>
      <c r="AQ1455" s="5" t="n">
        <f aca="false">INDEX($AJ$1375:$AJ$1502,$B1455-$H1455*32+const_one)</f>
        <v>15000000</v>
      </c>
      <c r="AR1455" s="5" t="n">
        <f aca="false">INDEX($AK$1375:$AK$1502,$B1455-$I1455*64+const_one)</f>
        <v>5000000</v>
      </c>
      <c r="AS1455" s="5" t="n">
        <f aca="false">INDEX($AE$1375:$AE$1502,$B1455+(const_one-$C1455)*1+const_one)</f>
        <v>70154061.465466</v>
      </c>
      <c r="AT1455" s="5" t="n">
        <f aca="false">INDEX($AF$1375:$AF$1502,$B1455+(const_one-$D1455)*2+const_one)</f>
        <v>426291760.712178</v>
      </c>
      <c r="AU1455" s="5" t="n">
        <f aca="false">INDEX($AG$1375:$AG$1502,$B1455+(const_one-$E1455)*4+const_one)</f>
        <v>129042024.468269</v>
      </c>
      <c r="AV1455" s="5" t="n">
        <f aca="false">INDEX($AH$1375:$AH$1502,$B1455+(const_one-$F1455)*8+const_one)</f>
        <v>168295938.86044</v>
      </c>
      <c r="AW1455" s="5" t="n">
        <f aca="false">INDEX($AI$1375:$AI$1502,$B1455+(const_one-$G1455)*16+const_one)</f>
        <v>226769392.176963</v>
      </c>
      <c r="AX1455" s="5" t="n">
        <f aca="false">INDEX($AJ$1375:$AJ$1502,$B1455+(const_one-$H1455)*32+const_one)</f>
        <v>304805860.758467</v>
      </c>
      <c r="AY1455" s="5" t="n">
        <f aca="false">INDEX($AK$1375:$AK$1502,$B1455+(const_one-$I1455)*64+const_one)</f>
        <v>377948986.961605</v>
      </c>
      <c r="AZ1455" s="5" t="n">
        <f aca="false">--($C1455=--(AS1455&gt;AL1455))</f>
        <v>0</v>
      </c>
      <c r="BA1455" s="5" t="n">
        <f aca="false">--($D1455=--(AT1455&gt;AM1455))</f>
        <v>0</v>
      </c>
      <c r="BB1455" s="5" t="n">
        <f aca="false">--($E1455=--(AU1455&gt;AN1455))</f>
        <v>0</v>
      </c>
      <c r="BC1455" s="5" t="n">
        <f aca="false">--($F1455=--(AV1455&gt;AO1455))</f>
        <v>0</v>
      </c>
      <c r="BD1455" s="5" t="n">
        <f aca="false">--($G1455=--(AW1455&gt;AP1455))</f>
        <v>1</v>
      </c>
      <c r="BE1455" s="5" t="n">
        <f aca="false">--($H1455=--(AX1455&gt;AQ1455))</f>
        <v>0</v>
      </c>
      <c r="BF1455" s="5" t="n">
        <f aca="false">--($I1455=--(AY1455&gt;AR1455))</f>
        <v>1</v>
      </c>
      <c r="BG1455" s="5" t="n">
        <f aca="false">SUM(AZ1455:BF1455)</f>
        <v>2</v>
      </c>
      <c r="BH1455" s="5" t="n">
        <f aca="false">SUM(AE1455:AK1455)+AB1455+AC1455+AD1455</f>
        <v>2000000000</v>
      </c>
    </row>
    <row r="1456" customFormat="false" ht="15" hidden="true" customHeight="false" outlineLevel="0" collapsed="false">
      <c r="A1456" s="5" t="n">
        <f aca="false">sensitivity_exit_usd</f>
        <v>2000000000</v>
      </c>
      <c r="B1456" s="2" t="n">
        <f aca="false">ROW()-ROW($B$1375)</f>
        <v>81</v>
      </c>
      <c r="C1456" s="2" t="n">
        <f aca="false">MOD(QUOTIENT($B1456,1),2)</f>
        <v>1</v>
      </c>
      <c r="D1456" s="2" t="n">
        <f aca="false">MOD(QUOTIENT($B1456,2),2)</f>
        <v>0</v>
      </c>
      <c r="E1456" s="2" t="n">
        <f aca="false">MOD(QUOTIENT($B1456,4),2)</f>
        <v>0</v>
      </c>
      <c r="F1456" s="2" t="n">
        <f aca="false">MOD(QUOTIENT($B1456,8),2)</f>
        <v>0</v>
      </c>
      <c r="G1456" s="2" t="n">
        <f aca="false">MOD(QUOTIENT($B1456,16),2)</f>
        <v>1</v>
      </c>
      <c r="H1456" s="2" t="n">
        <f aca="false">MOD(QUOTIENT($B1456,32),2)</f>
        <v>0</v>
      </c>
      <c r="I1456" s="2" t="n">
        <f aca="false">MOD(QUOTIENT($B1456,64),2)</f>
        <v>1</v>
      </c>
      <c r="J1456" s="5" t="n">
        <f aca="false">IF($C1456=const_zero,MIN(class_series_f_invested_usd,MAX(const_zero,$A1456)),const_zero)</f>
        <v>0</v>
      </c>
      <c r="K1456" s="5" t="n">
        <f aca="false">IF($D1456=const_zero,MIN(class_series_e_invested_usd,MAX(const_zero,$A1456-SUM($J1456:$J1456))),const_zero)</f>
        <v>300000000</v>
      </c>
      <c r="L1456" s="5" t="n">
        <f aca="false">IF($E1456=const_zero,MIN(class_series_d_invested_usd,MAX(const_zero,$A1456-SUM($J1456:$K1456))),const_zero)</f>
        <v>100000000</v>
      </c>
      <c r="M1456" s="5" t="n">
        <f aca="false">IF($F1456=const_zero,MIN(class_series_c_invested_usd,MAX(const_zero,$A1456-SUM($J1456:$L1456))),const_zero)</f>
        <v>60000000</v>
      </c>
      <c r="N1456" s="5" t="n">
        <f aca="false">IF($G1456=const_zero,MIN(class_series_b_invested_usd,MAX(const_zero,$A1456-SUM($J1456:$M1456))),const_zero)</f>
        <v>0</v>
      </c>
      <c r="O1456" s="5" t="n">
        <f aca="false">IF($H1456=const_zero,MIN(class_series_a_invested_usd,MAX(const_zero,$A1456-SUM($J1456:$N1456))),const_zero)</f>
        <v>15000000</v>
      </c>
      <c r="P1456" s="5" t="n">
        <f aca="false">IF($I1456=const_zero,MIN(class_seed_invested_usd,MAX(const_zero,$A1456-SUM($J1456:$O1456))),const_zero)</f>
        <v>0</v>
      </c>
      <c r="Q1456" s="5" t="n">
        <f aca="false">MAX(const_zero,$A1456-SUM($J1456:$P1456))</f>
        <v>1525000000</v>
      </c>
      <c r="R1456" s="9" t="n">
        <f aca="false">common_rsa_total+Sensitivity!$AE$1320+Sensitivity!$AJ$1320+IF($C1456=const_one,Sensitivity!$D$1320,const_zero)+IF($D1456=const_one,Sensitivity!$Y$1320,const_zero)+IF($E1456=const_one,Sensitivity!$V$1320,const_zero)+IF($F1456=const_one,Sensitivity!$S$1320,const_zero)+IF($G1456=const_one,Sensitivity!$P$1320,const_zero)+IF($H1456=const_one,Sensitivity!$M$1320,const_zero)+IF($I1456=const_one,Sensitivity!$J$1320,const_zero)</f>
        <v>18264535.1788899</v>
      </c>
      <c r="S1456" s="23" t="b">
        <f aca="false">IF($R1456&gt;const_zero,--($Q1456&gt;option_strike_usd*$R1456),const_zero)</f>
        <v>1</v>
      </c>
      <c r="T1456" s="7" t="n">
        <f aca="false">IF($R1456&gt;const_zero,IF($S1456=const_one,($Q1456+option_strike_usd*pre_f_options_issued)/($R1456+pre_f_options_issued),$Q1456/$R1456),const_zero)</f>
        <v>73.5629276957243</v>
      </c>
      <c r="U1456" s="5" t="n">
        <f aca="false">IF($C1456=const_one,Sensitivity!$D$1320*$T1456,const_zero)</f>
        <v>70154061.465466</v>
      </c>
      <c r="V1456" s="5" t="n">
        <f aca="false">IF($D1456=const_one,Sensitivity!$Y$1320*$T1456,const_zero)</f>
        <v>0</v>
      </c>
      <c r="W1456" s="5" t="n">
        <f aca="false">IF($E1456=const_one,Sensitivity!$V$1320*$T1456,const_zero)</f>
        <v>0</v>
      </c>
      <c r="X1456" s="5" t="n">
        <f aca="false">IF($F1456=const_one,Sensitivity!$S$1320*$T1456,const_zero)</f>
        <v>0</v>
      </c>
      <c r="Y1456" s="5" t="n">
        <f aca="false">IF($G1456=const_one,Sensitivity!$P$1320*$T1456,const_zero)</f>
        <v>220688783.087173</v>
      </c>
      <c r="Z1456" s="5" t="n">
        <f aca="false">IF($H1456=const_one,Sensitivity!$M$1320*$T1456,const_zero)</f>
        <v>0</v>
      </c>
      <c r="AA1456" s="5" t="n">
        <f aca="false">IF($I1456=const_one,Sensitivity!$J$1320*$T1456,const_zero)</f>
        <v>367814638.478622</v>
      </c>
      <c r="AB1456" s="5" t="n">
        <f aca="false">(Sensitivity!$AE$1320+Sensitivity!$AJ$1320)*$T1456</f>
        <v>22868848.4679093</v>
      </c>
      <c r="AC1456" s="5" t="n">
        <f aca="false">common_rsa_total*$T1456</f>
        <v>662066349.261519</v>
      </c>
      <c r="AD1456" s="5" t="n">
        <f aca="false">IF($S1456=const_one,pre_f_options_issued*($T1456-option_strike_usd),const_zero)</f>
        <v>181407319.239311</v>
      </c>
      <c r="AE1456" s="5" t="n">
        <f aca="false">J1456+U1456</f>
        <v>70154061.465466</v>
      </c>
      <c r="AF1456" s="5" t="n">
        <f aca="false">K1456+V1456</f>
        <v>300000000</v>
      </c>
      <c r="AG1456" s="5" t="n">
        <f aca="false">L1456+W1456</f>
        <v>100000000</v>
      </c>
      <c r="AH1456" s="5" t="n">
        <f aca="false">M1456+X1456</f>
        <v>60000000</v>
      </c>
      <c r="AI1456" s="5" t="n">
        <f aca="false">N1456+Y1456</f>
        <v>220688783.087173</v>
      </c>
      <c r="AJ1456" s="5" t="n">
        <f aca="false">O1456+Z1456</f>
        <v>15000000</v>
      </c>
      <c r="AK1456" s="5" t="n">
        <f aca="false">P1456+AA1456</f>
        <v>367814638.478622</v>
      </c>
      <c r="AL1456" s="5" t="n">
        <f aca="false">INDEX($AE$1375:$AE$1502,$B1456-$C1456*1+const_one)</f>
        <v>30000000</v>
      </c>
      <c r="AM1456" s="5" t="n">
        <f aca="false">INDEX($AF$1375:$AF$1502,$B1456-$D1456*2+const_one)</f>
        <v>300000000</v>
      </c>
      <c r="AN1456" s="5" t="n">
        <f aca="false">INDEX($AG$1375:$AG$1502,$B1456-$E1456*4+const_one)</f>
        <v>100000000</v>
      </c>
      <c r="AO1456" s="5" t="n">
        <f aca="false">INDEX($AH$1375:$AH$1502,$B1456-$F1456*8+const_one)</f>
        <v>60000000</v>
      </c>
      <c r="AP1456" s="5" t="n">
        <f aca="false">INDEX($AI$1375:$AI$1502,$B1456-$G1456*16+const_one)</f>
        <v>30000000</v>
      </c>
      <c r="AQ1456" s="5" t="n">
        <f aca="false">INDEX($AJ$1375:$AJ$1502,$B1456-$H1456*32+const_one)</f>
        <v>15000000</v>
      </c>
      <c r="AR1456" s="5" t="n">
        <f aca="false">INDEX($AK$1375:$AK$1502,$B1456-$I1456*64+const_one)</f>
        <v>5000000</v>
      </c>
      <c r="AS1456" s="5" t="n">
        <f aca="false">INDEX($AE$1375:$AE$1502,$B1456+(const_one-$C1456)*1+const_one)</f>
        <v>70154061.465466</v>
      </c>
      <c r="AT1456" s="5" t="n">
        <f aca="false">INDEX($AF$1375:$AF$1502,$B1456+(const_one-$D1456)*2+const_one)</f>
        <v>418054756.440462</v>
      </c>
      <c r="AU1456" s="5" t="n">
        <f aca="false">INDEX($AG$1375:$AG$1502,$B1456+(const_one-$E1456)*4+const_one)</f>
        <v>125894546.67893</v>
      </c>
      <c r="AV1456" s="5" t="n">
        <f aca="false">INDEX($AH$1375:$AH$1502,$B1456+(const_one-$F1456)*8+const_one)</f>
        <v>164475564.503107</v>
      </c>
      <c r="AW1456" s="5" t="n">
        <f aca="false">INDEX($AI$1375:$AI$1502,$B1456+(const_one-$G1456)*16+const_one)</f>
        <v>220688783.087173</v>
      </c>
      <c r="AX1456" s="5" t="n">
        <f aca="false">INDEX($AJ$1375:$AJ$1502,$B1456+(const_one-$H1456)*32+const_one)</f>
        <v>299345590.613225</v>
      </c>
      <c r="AY1456" s="5" t="n">
        <f aca="false">INDEX($AK$1375:$AK$1502,$B1456+(const_one-$I1456)*64+const_one)</f>
        <v>367814638.478622</v>
      </c>
      <c r="AZ1456" s="5" t="n">
        <f aca="false">--($C1456=--(AS1456&gt;AL1456))</f>
        <v>1</v>
      </c>
      <c r="BA1456" s="5" t="n">
        <f aca="false">--($D1456=--(AT1456&gt;AM1456))</f>
        <v>0</v>
      </c>
      <c r="BB1456" s="5" t="n">
        <f aca="false">--($E1456=--(AU1456&gt;AN1456))</f>
        <v>0</v>
      </c>
      <c r="BC1456" s="5" t="n">
        <f aca="false">--($F1456=--(AV1456&gt;AO1456))</f>
        <v>0</v>
      </c>
      <c r="BD1456" s="5" t="n">
        <f aca="false">--($G1456=--(AW1456&gt;AP1456))</f>
        <v>1</v>
      </c>
      <c r="BE1456" s="5" t="n">
        <f aca="false">--($H1456=--(AX1456&gt;AQ1456))</f>
        <v>0</v>
      </c>
      <c r="BF1456" s="5" t="n">
        <f aca="false">--($I1456=--(AY1456&gt;AR1456))</f>
        <v>1</v>
      </c>
      <c r="BG1456" s="5" t="n">
        <f aca="false">SUM(AZ1456:BF1456)</f>
        <v>3</v>
      </c>
      <c r="BH1456" s="5" t="n">
        <f aca="false">SUM(AE1456:AK1456)+AB1456+AC1456+AD1456</f>
        <v>2000000000</v>
      </c>
    </row>
    <row r="1457" customFormat="false" ht="15" hidden="true" customHeight="false" outlineLevel="0" collapsed="false">
      <c r="A1457" s="5" t="n">
        <f aca="false">sensitivity_exit_usd</f>
        <v>2000000000</v>
      </c>
      <c r="B1457" s="2" t="n">
        <f aca="false">ROW()-ROW($B$1375)</f>
        <v>82</v>
      </c>
      <c r="C1457" s="2" t="n">
        <f aca="false">MOD(QUOTIENT($B1457,1),2)</f>
        <v>0</v>
      </c>
      <c r="D1457" s="2" t="n">
        <f aca="false">MOD(QUOTIENT($B1457,2),2)</f>
        <v>1</v>
      </c>
      <c r="E1457" s="2" t="n">
        <f aca="false">MOD(QUOTIENT($B1457,4),2)</f>
        <v>0</v>
      </c>
      <c r="F1457" s="2" t="n">
        <f aca="false">MOD(QUOTIENT($B1457,8),2)</f>
        <v>0</v>
      </c>
      <c r="G1457" s="2" t="n">
        <f aca="false">MOD(QUOTIENT($B1457,16),2)</f>
        <v>1</v>
      </c>
      <c r="H1457" s="2" t="n">
        <f aca="false">MOD(QUOTIENT($B1457,32),2)</f>
        <v>0</v>
      </c>
      <c r="I1457" s="2" t="n">
        <f aca="false">MOD(QUOTIENT($B1457,64),2)</f>
        <v>1</v>
      </c>
      <c r="J1457" s="5" t="n">
        <f aca="false">IF($C1457=const_zero,MIN(class_series_f_invested_usd,MAX(const_zero,$A1457)),const_zero)</f>
        <v>30000000</v>
      </c>
      <c r="K1457" s="5" t="n">
        <f aca="false">IF($D1457=const_zero,MIN(class_series_e_invested_usd,MAX(const_zero,$A1457-SUM($J1457:$J1457))),const_zero)</f>
        <v>0</v>
      </c>
      <c r="L1457" s="5" t="n">
        <f aca="false">IF($E1457=const_zero,MIN(class_series_d_invested_usd,MAX(const_zero,$A1457-SUM($J1457:$K1457))),const_zero)</f>
        <v>100000000</v>
      </c>
      <c r="M1457" s="5" t="n">
        <f aca="false">IF($F1457=const_zero,MIN(class_series_c_invested_usd,MAX(const_zero,$A1457-SUM($J1457:$L1457))),const_zero)</f>
        <v>60000000</v>
      </c>
      <c r="N1457" s="5" t="n">
        <f aca="false">IF($G1457=const_zero,MIN(class_series_b_invested_usd,MAX(const_zero,$A1457-SUM($J1457:$M1457))),const_zero)</f>
        <v>0</v>
      </c>
      <c r="O1457" s="5" t="n">
        <f aca="false">IF($H1457=const_zero,MIN(class_series_a_invested_usd,MAX(const_zero,$A1457-SUM($J1457:$N1457))),const_zero)</f>
        <v>15000000</v>
      </c>
      <c r="P1457" s="5" t="n">
        <f aca="false">IF($I1457=const_zero,MIN(class_seed_invested_usd,MAX(const_zero,$A1457-SUM($J1457:$O1457))),const_zero)</f>
        <v>0</v>
      </c>
      <c r="Q1457" s="5" t="n">
        <f aca="false">MAX(const_zero,$A1457-SUM($J1457:$P1457))</f>
        <v>1795000000</v>
      </c>
      <c r="R1457" s="9" t="n">
        <f aca="false">common_rsa_total+Sensitivity!$AE$1320+Sensitivity!$AJ$1320+IF($C1457=const_one,Sensitivity!$D$1320,const_zero)+IF($D1457=const_one,Sensitivity!$Y$1320,const_zero)+IF($E1457=const_one,Sensitivity!$V$1320,const_zero)+IF($F1457=const_one,Sensitivity!$S$1320,const_zero)+IF($G1457=const_one,Sensitivity!$P$1320,const_zero)+IF($H1457=const_one,Sensitivity!$M$1320,const_zero)+IF($I1457=const_one,Sensitivity!$J$1320,const_zero)</f>
        <v>23469831.6712896</v>
      </c>
      <c r="S1457" s="23" t="b">
        <f aca="false">IF($R1457&gt;const_zero,--($Q1457&gt;option_strike_usd*$R1457),const_zero)</f>
        <v>1</v>
      </c>
      <c r="T1457" s="7" t="n">
        <f aca="false">IF($R1457&gt;const_zero,IF($S1457=const_one,($Q1457+option_strike_usd*pre_f_options_issued)/($R1457+pre_f_options_issued),$Q1457/$R1457),const_zero)</f>
        <v>69.2149268717513</v>
      </c>
      <c r="U1457" s="5" t="n">
        <f aca="false">IF($C1457=const_one,Sensitivity!$D$1320*$T1457,const_zero)</f>
        <v>0</v>
      </c>
      <c r="V1457" s="5" t="n">
        <f aca="false">IF($D1457=const_one,Sensitivity!$Y$1320*$T1457,const_zero)</f>
        <v>426291760.712178</v>
      </c>
      <c r="W1457" s="5" t="n">
        <f aca="false">IF($E1457=const_one,Sensitivity!$V$1320*$T1457,const_zero)</f>
        <v>0</v>
      </c>
      <c r="X1457" s="5" t="n">
        <f aca="false">IF($F1457=const_one,Sensitivity!$S$1320*$T1457,const_zero)</f>
        <v>0</v>
      </c>
      <c r="Y1457" s="5" t="n">
        <f aca="false">IF($G1457=const_one,Sensitivity!$P$1320*$T1457,const_zero)</f>
        <v>207644780.615254</v>
      </c>
      <c r="Z1457" s="5" t="n">
        <f aca="false">IF($H1457=const_one,Sensitivity!$M$1320*$T1457,const_zero)</f>
        <v>0</v>
      </c>
      <c r="AA1457" s="5" t="n">
        <f aca="false">IF($I1457=const_one,Sensitivity!$J$1320*$T1457,const_zero)</f>
        <v>346074634.358756</v>
      </c>
      <c r="AB1457" s="5" t="n">
        <f aca="false">(Sensitivity!$AE$1320+Sensitivity!$AJ$1320)*$T1457</f>
        <v>21517165.2886716</v>
      </c>
      <c r="AC1457" s="5" t="n">
        <f aca="false">common_rsa_total*$T1457</f>
        <v>622934341.845761</v>
      </c>
      <c r="AD1457" s="5" t="n">
        <f aca="false">IF($S1457=const_one,pre_f_options_issued*($T1457-option_strike_usd),const_zero)</f>
        <v>170537317.179378</v>
      </c>
      <c r="AE1457" s="5" t="n">
        <f aca="false">J1457+U1457</f>
        <v>30000000</v>
      </c>
      <c r="AF1457" s="5" t="n">
        <f aca="false">K1457+V1457</f>
        <v>426291760.712178</v>
      </c>
      <c r="AG1457" s="5" t="n">
        <f aca="false">L1457+W1457</f>
        <v>100000000</v>
      </c>
      <c r="AH1457" s="5" t="n">
        <f aca="false">M1457+X1457</f>
        <v>60000000</v>
      </c>
      <c r="AI1457" s="5" t="n">
        <f aca="false">N1457+Y1457</f>
        <v>207644780.615254</v>
      </c>
      <c r="AJ1457" s="5" t="n">
        <f aca="false">O1457+Z1457</f>
        <v>15000000</v>
      </c>
      <c r="AK1457" s="5" t="n">
        <f aca="false">P1457+AA1457</f>
        <v>346074634.358756</v>
      </c>
      <c r="AL1457" s="5" t="n">
        <f aca="false">INDEX($AE$1375:$AE$1502,$B1457-$C1457*1+const_one)</f>
        <v>30000000</v>
      </c>
      <c r="AM1457" s="5" t="n">
        <f aca="false">INDEX($AF$1375:$AF$1502,$B1457-$D1457*2+const_one)</f>
        <v>300000000</v>
      </c>
      <c r="AN1457" s="5" t="n">
        <f aca="false">INDEX($AG$1375:$AG$1502,$B1457-$E1457*4+const_one)</f>
        <v>100000000</v>
      </c>
      <c r="AO1457" s="5" t="n">
        <f aca="false">INDEX($AH$1375:$AH$1502,$B1457-$F1457*8+const_one)</f>
        <v>60000000</v>
      </c>
      <c r="AP1457" s="5" t="n">
        <f aca="false">INDEX($AI$1375:$AI$1502,$B1457-$G1457*16+const_one)</f>
        <v>30000000</v>
      </c>
      <c r="AQ1457" s="5" t="n">
        <f aca="false">INDEX($AJ$1375:$AJ$1502,$B1457-$H1457*32+const_one)</f>
        <v>15000000</v>
      </c>
      <c r="AR1457" s="5" t="n">
        <f aca="false">INDEX($AK$1375:$AK$1502,$B1457-$I1457*64+const_one)</f>
        <v>5000000</v>
      </c>
      <c r="AS1457" s="5" t="n">
        <f aca="false">INDEX($AE$1375:$AE$1502,$B1457+(const_one-$C1457)*1+const_one)</f>
        <v>64732116.6932141</v>
      </c>
      <c r="AT1457" s="5" t="n">
        <f aca="false">INDEX($AF$1375:$AF$1502,$B1457+(const_one-$D1457)*2+const_one)</f>
        <v>426291760.712178</v>
      </c>
      <c r="AU1457" s="5" t="n">
        <f aca="false">INDEX($AG$1375:$AG$1502,$B1457+(const_one-$E1457)*4+const_one)</f>
        <v>119208471.684926</v>
      </c>
      <c r="AV1457" s="5" t="n">
        <f aca="false">INDEX($AH$1375:$AH$1502,$B1457+(const_one-$F1457)*8+const_one)</f>
        <v>157138753.99943</v>
      </c>
      <c r="AW1457" s="5" t="n">
        <f aca="false">INDEX($AI$1375:$AI$1502,$B1457+(const_one-$G1457)*16+const_one)</f>
        <v>207644780.615254</v>
      </c>
      <c r="AX1457" s="5" t="n">
        <f aca="false">INDEX($AJ$1375:$AJ$1502,$B1457+(const_one-$H1457)*32+const_one)</f>
        <v>292623482.626202</v>
      </c>
      <c r="AY1457" s="5" t="n">
        <f aca="false">INDEX($AK$1375:$AK$1502,$B1457+(const_one-$I1457)*64+const_one)</f>
        <v>346074634.358756</v>
      </c>
      <c r="AZ1457" s="5" t="n">
        <f aca="false">--($C1457=--(AS1457&gt;AL1457))</f>
        <v>0</v>
      </c>
      <c r="BA1457" s="5" t="n">
        <f aca="false">--($D1457=--(AT1457&gt;AM1457))</f>
        <v>1</v>
      </c>
      <c r="BB1457" s="5" t="n">
        <f aca="false">--($E1457=--(AU1457&gt;AN1457))</f>
        <v>0</v>
      </c>
      <c r="BC1457" s="5" t="n">
        <f aca="false">--($F1457=--(AV1457&gt;AO1457))</f>
        <v>0</v>
      </c>
      <c r="BD1457" s="5" t="n">
        <f aca="false">--($G1457=--(AW1457&gt;AP1457))</f>
        <v>1</v>
      </c>
      <c r="BE1457" s="5" t="n">
        <f aca="false">--($H1457=--(AX1457&gt;AQ1457))</f>
        <v>0</v>
      </c>
      <c r="BF1457" s="5" t="n">
        <f aca="false">--($I1457=--(AY1457&gt;AR1457))</f>
        <v>1</v>
      </c>
      <c r="BG1457" s="5" t="n">
        <f aca="false">SUM(AZ1457:BF1457)</f>
        <v>3</v>
      </c>
      <c r="BH1457" s="5" t="n">
        <f aca="false">SUM(AE1457:AK1457)+AB1457+AC1457+AD1457</f>
        <v>2000000000</v>
      </c>
    </row>
    <row r="1458" customFormat="false" ht="15" hidden="true" customHeight="false" outlineLevel="0" collapsed="false">
      <c r="A1458" s="5" t="n">
        <f aca="false">sensitivity_exit_usd</f>
        <v>2000000000</v>
      </c>
      <c r="B1458" s="2" t="n">
        <f aca="false">ROW()-ROW($B$1375)</f>
        <v>83</v>
      </c>
      <c r="C1458" s="2" t="n">
        <f aca="false">MOD(QUOTIENT($B1458,1),2)</f>
        <v>1</v>
      </c>
      <c r="D1458" s="2" t="n">
        <f aca="false">MOD(QUOTIENT($B1458,2),2)</f>
        <v>1</v>
      </c>
      <c r="E1458" s="2" t="n">
        <f aca="false">MOD(QUOTIENT($B1458,4),2)</f>
        <v>0</v>
      </c>
      <c r="F1458" s="2" t="n">
        <f aca="false">MOD(QUOTIENT($B1458,8),2)</f>
        <v>0</v>
      </c>
      <c r="G1458" s="2" t="n">
        <f aca="false">MOD(QUOTIENT($B1458,16),2)</f>
        <v>1</v>
      </c>
      <c r="H1458" s="2" t="n">
        <f aca="false">MOD(QUOTIENT($B1458,32),2)</f>
        <v>0</v>
      </c>
      <c r="I1458" s="2" t="n">
        <f aca="false">MOD(QUOTIENT($B1458,64),2)</f>
        <v>1</v>
      </c>
      <c r="J1458" s="5" t="n">
        <f aca="false">IF($C1458=const_zero,MIN(class_series_f_invested_usd,MAX(const_zero,$A1458)),const_zero)</f>
        <v>0</v>
      </c>
      <c r="K1458" s="5" t="n">
        <f aca="false">IF($D1458=const_zero,MIN(class_series_e_invested_usd,MAX(const_zero,$A1458-SUM($J1458:$J1458))),const_zero)</f>
        <v>0</v>
      </c>
      <c r="L1458" s="5" t="n">
        <f aca="false">IF($E1458=const_zero,MIN(class_series_d_invested_usd,MAX(const_zero,$A1458-SUM($J1458:$K1458))),const_zero)</f>
        <v>100000000</v>
      </c>
      <c r="M1458" s="5" t="n">
        <f aca="false">IF($F1458=const_zero,MIN(class_series_c_invested_usd,MAX(const_zero,$A1458-SUM($J1458:$L1458))),const_zero)</f>
        <v>60000000</v>
      </c>
      <c r="N1458" s="5" t="n">
        <f aca="false">IF($G1458=const_zero,MIN(class_series_b_invested_usd,MAX(const_zero,$A1458-SUM($J1458:$M1458))),const_zero)</f>
        <v>0</v>
      </c>
      <c r="O1458" s="5" t="n">
        <f aca="false">IF($H1458=const_zero,MIN(class_series_a_invested_usd,MAX(const_zero,$A1458-SUM($J1458:$N1458))),const_zero)</f>
        <v>15000000</v>
      </c>
      <c r="P1458" s="5" t="n">
        <f aca="false">IF($I1458=const_zero,MIN(class_seed_invested_usd,MAX(const_zero,$A1458-SUM($J1458:$O1458))),const_zero)</f>
        <v>0</v>
      </c>
      <c r="Q1458" s="5" t="n">
        <f aca="false">MAX(const_zero,$A1458-SUM($J1458:$P1458))</f>
        <v>1825000000</v>
      </c>
      <c r="R1458" s="9" t="n">
        <f aca="false">common_rsa_total+Sensitivity!$AE$1320+Sensitivity!$AJ$1320+IF($C1458=const_one,Sensitivity!$D$1320,const_zero)+IF($D1458=const_one,Sensitivity!$Y$1320,const_zero)+IF($E1458=const_one,Sensitivity!$V$1320,const_zero)+IF($F1458=const_one,Sensitivity!$S$1320,const_zero)+IF($G1458=const_one,Sensitivity!$P$1320,const_zero)+IF($H1458=const_one,Sensitivity!$M$1320,const_zero)+IF($I1458=const_one,Sensitivity!$J$1320,const_zero)</f>
        <v>24423492.2128553</v>
      </c>
      <c r="S1458" s="23" t="b">
        <f aca="false">IF($R1458&gt;const_zero,--($Q1458&gt;option_strike_usd*$R1458),const_zero)</f>
        <v>1</v>
      </c>
      <c r="T1458" s="7" t="n">
        <f aca="false">IF($R1458&gt;const_zero,IF($S1458=const_one,($Q1458+option_strike_usd*pre_f_options_issued)/($R1458+pre_f_options_issued),$Q1458/$R1458),const_zero)</f>
        <v>67.8775244144373</v>
      </c>
      <c r="U1458" s="5" t="n">
        <f aca="false">IF($C1458=const_one,Sensitivity!$D$1320*$T1458,const_zero)</f>
        <v>64732116.6932141</v>
      </c>
      <c r="V1458" s="5" t="n">
        <f aca="false">IF($D1458=const_one,Sensitivity!$Y$1320*$T1458,const_zero)</f>
        <v>418054756.440462</v>
      </c>
      <c r="W1458" s="5" t="n">
        <f aca="false">IF($E1458=const_one,Sensitivity!$V$1320*$T1458,const_zero)</f>
        <v>0</v>
      </c>
      <c r="X1458" s="5" t="n">
        <f aca="false">IF($F1458=const_one,Sensitivity!$S$1320*$T1458,const_zero)</f>
        <v>0</v>
      </c>
      <c r="Y1458" s="5" t="n">
        <f aca="false">IF($G1458=const_one,Sensitivity!$P$1320*$T1458,const_zero)</f>
        <v>203632573.243312</v>
      </c>
      <c r="Z1458" s="5" t="n">
        <f aca="false">IF($H1458=const_one,Sensitivity!$M$1320*$T1458,const_zero)</f>
        <v>0</v>
      </c>
      <c r="AA1458" s="5" t="n">
        <f aca="false">IF($I1458=const_one,Sensitivity!$J$1320*$T1458,const_zero)</f>
        <v>339387622.072186</v>
      </c>
      <c r="AB1458" s="5" t="n">
        <f aca="false">(Sensitivity!$AE$1320+Sensitivity!$AJ$1320)*$T1458</f>
        <v>21101400.7847977</v>
      </c>
      <c r="AC1458" s="5" t="n">
        <f aca="false">common_rsa_total*$T1458</f>
        <v>610897719.729935</v>
      </c>
      <c r="AD1458" s="5" t="n">
        <f aca="false">IF($S1458=const_one,pre_f_options_issued*($T1458-option_strike_usd),const_zero)</f>
        <v>167193811.036093</v>
      </c>
      <c r="AE1458" s="5" t="n">
        <f aca="false">J1458+U1458</f>
        <v>64732116.6932141</v>
      </c>
      <c r="AF1458" s="5" t="n">
        <f aca="false">K1458+V1458</f>
        <v>418054756.440462</v>
      </c>
      <c r="AG1458" s="5" t="n">
        <f aca="false">L1458+W1458</f>
        <v>100000000</v>
      </c>
      <c r="AH1458" s="5" t="n">
        <f aca="false">M1458+X1458</f>
        <v>60000000</v>
      </c>
      <c r="AI1458" s="5" t="n">
        <f aca="false">N1458+Y1458</f>
        <v>203632573.243312</v>
      </c>
      <c r="AJ1458" s="5" t="n">
        <f aca="false">O1458+Z1458</f>
        <v>15000000</v>
      </c>
      <c r="AK1458" s="5" t="n">
        <f aca="false">P1458+AA1458</f>
        <v>339387622.072186</v>
      </c>
      <c r="AL1458" s="5" t="n">
        <f aca="false">INDEX($AE$1375:$AE$1502,$B1458-$C1458*1+const_one)</f>
        <v>30000000</v>
      </c>
      <c r="AM1458" s="5" t="n">
        <f aca="false">INDEX($AF$1375:$AF$1502,$B1458-$D1458*2+const_one)</f>
        <v>300000000</v>
      </c>
      <c r="AN1458" s="5" t="n">
        <f aca="false">INDEX($AG$1375:$AG$1502,$B1458-$E1458*4+const_one)</f>
        <v>100000000</v>
      </c>
      <c r="AO1458" s="5" t="n">
        <f aca="false">INDEX($AH$1375:$AH$1502,$B1458-$F1458*8+const_one)</f>
        <v>60000000</v>
      </c>
      <c r="AP1458" s="5" t="n">
        <f aca="false">INDEX($AI$1375:$AI$1502,$B1458-$G1458*16+const_one)</f>
        <v>30000000</v>
      </c>
      <c r="AQ1458" s="5" t="n">
        <f aca="false">INDEX($AJ$1375:$AJ$1502,$B1458-$H1458*32+const_one)</f>
        <v>15000000</v>
      </c>
      <c r="AR1458" s="5" t="n">
        <f aca="false">INDEX($AK$1375:$AK$1502,$B1458-$I1458*64+const_one)</f>
        <v>5000000</v>
      </c>
      <c r="AS1458" s="5" t="n">
        <f aca="false">INDEX($AE$1375:$AE$1502,$B1458+(const_one-$C1458)*1+const_one)</f>
        <v>64732116.6932141</v>
      </c>
      <c r="AT1458" s="5" t="n">
        <f aca="false">INDEX($AF$1375:$AF$1502,$B1458+(const_one-$D1458)*2+const_one)</f>
        <v>418054756.440462</v>
      </c>
      <c r="AU1458" s="5" t="n">
        <f aca="false">INDEX($AG$1375:$AG$1502,$B1458+(const_one-$E1458)*4+const_one)</f>
        <v>117064435.854556</v>
      </c>
      <c r="AV1458" s="5" t="n">
        <f aca="false">INDEX($AH$1375:$AH$1502,$B1458+(const_one-$F1458)*8+const_one)</f>
        <v>154483646.32416</v>
      </c>
      <c r="AW1458" s="5" t="n">
        <f aca="false">INDEX($AI$1375:$AI$1502,$B1458+(const_one-$G1458)*16+const_one)</f>
        <v>203632573.243312</v>
      </c>
      <c r="AX1458" s="5" t="n">
        <f aca="false">INDEX($AJ$1375:$AJ$1502,$B1458+(const_one-$H1458)*32+const_one)</f>
        <v>288580583.182256</v>
      </c>
      <c r="AY1458" s="5" t="n">
        <f aca="false">INDEX($AK$1375:$AK$1502,$B1458+(const_one-$I1458)*64+const_one)</f>
        <v>339387622.072186</v>
      </c>
      <c r="AZ1458" s="5" t="n">
        <f aca="false">--($C1458=--(AS1458&gt;AL1458))</f>
        <v>1</v>
      </c>
      <c r="BA1458" s="5" t="n">
        <f aca="false">--($D1458=--(AT1458&gt;AM1458))</f>
        <v>1</v>
      </c>
      <c r="BB1458" s="5" t="n">
        <f aca="false">--($E1458=--(AU1458&gt;AN1458))</f>
        <v>0</v>
      </c>
      <c r="BC1458" s="5" t="n">
        <f aca="false">--($F1458=--(AV1458&gt;AO1458))</f>
        <v>0</v>
      </c>
      <c r="BD1458" s="5" t="n">
        <f aca="false">--($G1458=--(AW1458&gt;AP1458))</f>
        <v>1</v>
      </c>
      <c r="BE1458" s="5" t="n">
        <f aca="false">--($H1458=--(AX1458&gt;AQ1458))</f>
        <v>0</v>
      </c>
      <c r="BF1458" s="5" t="n">
        <f aca="false">--($I1458=--(AY1458&gt;AR1458))</f>
        <v>1</v>
      </c>
      <c r="BG1458" s="5" t="n">
        <f aca="false">SUM(AZ1458:BF1458)</f>
        <v>4</v>
      </c>
      <c r="BH1458" s="5" t="n">
        <f aca="false">SUM(AE1458:AK1458)+AB1458+AC1458+AD1458</f>
        <v>2000000000</v>
      </c>
    </row>
    <row r="1459" customFormat="false" ht="15" hidden="true" customHeight="false" outlineLevel="0" collapsed="false">
      <c r="A1459" s="5" t="n">
        <f aca="false">sensitivity_exit_usd</f>
        <v>2000000000</v>
      </c>
      <c r="B1459" s="2" t="n">
        <f aca="false">ROW()-ROW($B$1375)</f>
        <v>84</v>
      </c>
      <c r="C1459" s="2" t="n">
        <f aca="false">MOD(QUOTIENT($B1459,1),2)</f>
        <v>0</v>
      </c>
      <c r="D1459" s="2" t="n">
        <f aca="false">MOD(QUOTIENT($B1459,2),2)</f>
        <v>0</v>
      </c>
      <c r="E1459" s="2" t="n">
        <f aca="false">MOD(QUOTIENT($B1459,4),2)</f>
        <v>1</v>
      </c>
      <c r="F1459" s="2" t="n">
        <f aca="false">MOD(QUOTIENT($B1459,8),2)</f>
        <v>0</v>
      </c>
      <c r="G1459" s="2" t="n">
        <f aca="false">MOD(QUOTIENT($B1459,16),2)</f>
        <v>1</v>
      </c>
      <c r="H1459" s="2" t="n">
        <f aca="false">MOD(QUOTIENT($B1459,32),2)</f>
        <v>0</v>
      </c>
      <c r="I1459" s="2" t="n">
        <f aca="false">MOD(QUOTIENT($B1459,64),2)</f>
        <v>1</v>
      </c>
      <c r="J1459" s="5" t="n">
        <f aca="false">IF($C1459=const_zero,MIN(class_series_f_invested_usd,MAX(const_zero,$A1459)),const_zero)</f>
        <v>30000000</v>
      </c>
      <c r="K1459" s="5" t="n">
        <f aca="false">IF($D1459=const_zero,MIN(class_series_e_invested_usd,MAX(const_zero,$A1459-SUM($J1459:$J1459))),const_zero)</f>
        <v>300000000</v>
      </c>
      <c r="L1459" s="5" t="n">
        <f aca="false">IF($E1459=const_zero,MIN(class_series_d_invested_usd,MAX(const_zero,$A1459-SUM($J1459:$K1459))),const_zero)</f>
        <v>0</v>
      </c>
      <c r="M1459" s="5" t="n">
        <f aca="false">IF($F1459=const_zero,MIN(class_series_c_invested_usd,MAX(const_zero,$A1459-SUM($J1459:$L1459))),const_zero)</f>
        <v>60000000</v>
      </c>
      <c r="N1459" s="5" t="n">
        <f aca="false">IF($G1459=const_zero,MIN(class_series_b_invested_usd,MAX(const_zero,$A1459-SUM($J1459:$M1459))),const_zero)</f>
        <v>0</v>
      </c>
      <c r="O1459" s="5" t="n">
        <f aca="false">IF($H1459=const_zero,MIN(class_series_a_invested_usd,MAX(const_zero,$A1459-SUM($J1459:$N1459))),const_zero)</f>
        <v>15000000</v>
      </c>
      <c r="P1459" s="5" t="n">
        <f aca="false">IF($I1459=const_zero,MIN(class_seed_invested_usd,MAX(const_zero,$A1459-SUM($J1459:$O1459))),const_zero)</f>
        <v>0</v>
      </c>
      <c r="Q1459" s="5" t="n">
        <f aca="false">MAX(const_zero,$A1459-SUM($J1459:$P1459))</f>
        <v>1595000000</v>
      </c>
      <c r="R1459" s="9" t="n">
        <f aca="false">common_rsa_total+Sensitivity!$AE$1320+Sensitivity!$AJ$1320+IF($C1459=const_one,Sensitivity!$D$1320,const_zero)+IF($D1459=const_one,Sensitivity!$Y$1320,const_zero)+IF($E1459=const_one,Sensitivity!$V$1320,const_zero)+IF($F1459=const_one,Sensitivity!$S$1320,const_zero)+IF($G1459=const_one,Sensitivity!$P$1320,const_zero)+IF($H1459=const_one,Sensitivity!$M$1320,const_zero)+IF($I1459=const_one,Sensitivity!$J$1320,const_zero)</f>
        <v>19051772.5127037</v>
      </c>
      <c r="S1459" s="23" t="b">
        <f aca="false">IF($R1459&gt;const_zero,--($Q1459&gt;option_strike_usd*$R1459),const_zero)</f>
        <v>1</v>
      </c>
      <c r="T1459" s="7" t="n">
        <f aca="false">IF($R1459&gt;const_zero,IF($S1459=const_one,($Q1459+option_strike_usd*pre_f_options_issued)/($R1459+pre_f_options_issued),$Q1459/$R1459),const_zero)</f>
        <v>74.1238336224249</v>
      </c>
      <c r="U1459" s="5" t="n">
        <f aca="false">IF($C1459=const_one,Sensitivity!$D$1320*$T1459,const_zero)</f>
        <v>0</v>
      </c>
      <c r="V1459" s="5" t="n">
        <f aca="false">IF($D1459=const_one,Sensitivity!$Y$1320*$T1459,const_zero)</f>
        <v>0</v>
      </c>
      <c r="W1459" s="5" t="n">
        <f aca="false">IF($E1459=const_one,Sensitivity!$V$1320*$T1459,const_zero)</f>
        <v>129042024.468269</v>
      </c>
      <c r="X1459" s="5" t="n">
        <f aca="false">IF($F1459=const_one,Sensitivity!$S$1320*$T1459,const_zero)</f>
        <v>0</v>
      </c>
      <c r="Y1459" s="5" t="n">
        <f aca="false">IF($G1459=const_one,Sensitivity!$P$1320*$T1459,const_zero)</f>
        <v>222371500.867275</v>
      </c>
      <c r="Z1459" s="5" t="n">
        <f aca="false">IF($H1459=const_one,Sensitivity!$M$1320*$T1459,const_zero)</f>
        <v>0</v>
      </c>
      <c r="AA1459" s="5" t="n">
        <f aca="false">IF($I1459=const_one,Sensitivity!$J$1320*$T1459,const_zero)</f>
        <v>370619168.112125</v>
      </c>
      <c r="AB1459" s="5" t="n">
        <f aca="false">(Sensitivity!$AE$1320+Sensitivity!$AJ$1320)*$T1459</f>
        <v>23043219.8944453</v>
      </c>
      <c r="AC1459" s="5" t="n">
        <f aca="false">common_rsa_total*$T1459</f>
        <v>667114502.601824</v>
      </c>
      <c r="AD1459" s="5" t="n">
        <f aca="false">IF($S1459=const_one,pre_f_options_issued*($T1459-option_strike_usd),const_zero)</f>
        <v>182809584.056062</v>
      </c>
      <c r="AE1459" s="5" t="n">
        <f aca="false">J1459+U1459</f>
        <v>30000000</v>
      </c>
      <c r="AF1459" s="5" t="n">
        <f aca="false">K1459+V1459</f>
        <v>300000000</v>
      </c>
      <c r="AG1459" s="5" t="n">
        <f aca="false">L1459+W1459</f>
        <v>129042024.468269</v>
      </c>
      <c r="AH1459" s="5" t="n">
        <f aca="false">M1459+X1459</f>
        <v>60000000</v>
      </c>
      <c r="AI1459" s="5" t="n">
        <f aca="false">N1459+Y1459</f>
        <v>222371500.867275</v>
      </c>
      <c r="AJ1459" s="5" t="n">
        <f aca="false">O1459+Z1459</f>
        <v>15000000</v>
      </c>
      <c r="AK1459" s="5" t="n">
        <f aca="false">P1459+AA1459</f>
        <v>370619168.112125</v>
      </c>
      <c r="AL1459" s="5" t="n">
        <f aca="false">INDEX($AE$1375:$AE$1502,$B1459-$C1459*1+const_one)</f>
        <v>30000000</v>
      </c>
      <c r="AM1459" s="5" t="n">
        <f aca="false">INDEX($AF$1375:$AF$1502,$B1459-$D1459*2+const_one)</f>
        <v>300000000</v>
      </c>
      <c r="AN1459" s="5" t="n">
        <f aca="false">INDEX($AG$1375:$AG$1502,$B1459-$E1459*4+const_one)</f>
        <v>100000000</v>
      </c>
      <c r="AO1459" s="5" t="n">
        <f aca="false">INDEX($AH$1375:$AH$1502,$B1459-$F1459*8+const_one)</f>
        <v>60000000</v>
      </c>
      <c r="AP1459" s="5" t="n">
        <f aca="false">INDEX($AI$1375:$AI$1502,$B1459-$G1459*16+const_one)</f>
        <v>30000000</v>
      </c>
      <c r="AQ1459" s="5" t="n">
        <f aca="false">INDEX($AJ$1375:$AJ$1502,$B1459-$H1459*32+const_one)</f>
        <v>15000000</v>
      </c>
      <c r="AR1459" s="5" t="n">
        <f aca="false">INDEX($AK$1375:$AK$1502,$B1459-$I1459*64+const_one)</f>
        <v>5000000</v>
      </c>
      <c r="AS1459" s="5" t="n">
        <f aca="false">INDEX($AE$1375:$AE$1502,$B1459+(const_one-$C1459)*1+const_one)</f>
        <v>68964792.9749036</v>
      </c>
      <c r="AT1459" s="5" t="n">
        <f aca="false">INDEX($AF$1375:$AF$1502,$B1459+(const_one-$D1459)*2+const_one)</f>
        <v>421736315.25173</v>
      </c>
      <c r="AU1459" s="5" t="n">
        <f aca="false">INDEX($AG$1375:$AG$1502,$B1459+(const_one-$E1459)*4+const_one)</f>
        <v>129042024.468269</v>
      </c>
      <c r="AV1459" s="5" t="n">
        <f aca="false">INDEX($AH$1375:$AH$1502,$B1459+(const_one-$F1459)*8+const_one)</f>
        <v>166083741.731019</v>
      </c>
      <c r="AW1459" s="5" t="n">
        <f aca="false">INDEX($AI$1375:$AI$1502,$B1459+(const_one-$G1459)*16+const_one)</f>
        <v>222371500.867275</v>
      </c>
      <c r="AX1459" s="5" t="n">
        <f aca="false">INDEX($AJ$1375:$AJ$1502,$B1459+(const_one-$H1459)*32+const_one)</f>
        <v>303652044.176806</v>
      </c>
      <c r="AY1459" s="5" t="n">
        <f aca="false">INDEX($AK$1375:$AK$1502,$B1459+(const_one-$I1459)*64+const_one)</f>
        <v>370619168.112125</v>
      </c>
      <c r="AZ1459" s="5" t="n">
        <f aca="false">--($C1459=--(AS1459&gt;AL1459))</f>
        <v>0</v>
      </c>
      <c r="BA1459" s="5" t="n">
        <f aca="false">--($D1459=--(AT1459&gt;AM1459))</f>
        <v>0</v>
      </c>
      <c r="BB1459" s="5" t="n">
        <f aca="false">--($E1459=--(AU1459&gt;AN1459))</f>
        <v>1</v>
      </c>
      <c r="BC1459" s="5" t="n">
        <f aca="false">--($F1459=--(AV1459&gt;AO1459))</f>
        <v>0</v>
      </c>
      <c r="BD1459" s="5" t="n">
        <f aca="false">--($G1459=--(AW1459&gt;AP1459))</f>
        <v>1</v>
      </c>
      <c r="BE1459" s="5" t="n">
        <f aca="false">--($H1459=--(AX1459&gt;AQ1459))</f>
        <v>0</v>
      </c>
      <c r="BF1459" s="5" t="n">
        <f aca="false">--($I1459=--(AY1459&gt;AR1459))</f>
        <v>1</v>
      </c>
      <c r="BG1459" s="5" t="n">
        <f aca="false">SUM(AZ1459:BF1459)</f>
        <v>3</v>
      </c>
      <c r="BH1459" s="5" t="n">
        <f aca="false">SUM(AE1459:AK1459)+AB1459+AC1459+AD1459</f>
        <v>2000000000</v>
      </c>
    </row>
    <row r="1460" customFormat="false" ht="15" hidden="true" customHeight="false" outlineLevel="0" collapsed="false">
      <c r="A1460" s="5" t="n">
        <f aca="false">sensitivity_exit_usd</f>
        <v>2000000000</v>
      </c>
      <c r="B1460" s="2" t="n">
        <f aca="false">ROW()-ROW($B$1375)</f>
        <v>85</v>
      </c>
      <c r="C1460" s="2" t="n">
        <f aca="false">MOD(QUOTIENT($B1460,1),2)</f>
        <v>1</v>
      </c>
      <c r="D1460" s="2" t="n">
        <f aca="false">MOD(QUOTIENT($B1460,2),2)</f>
        <v>0</v>
      </c>
      <c r="E1460" s="2" t="n">
        <f aca="false">MOD(QUOTIENT($B1460,4),2)</f>
        <v>1</v>
      </c>
      <c r="F1460" s="2" t="n">
        <f aca="false">MOD(QUOTIENT($B1460,8),2)</f>
        <v>0</v>
      </c>
      <c r="G1460" s="2" t="n">
        <f aca="false">MOD(QUOTIENT($B1460,16),2)</f>
        <v>1</v>
      </c>
      <c r="H1460" s="2" t="n">
        <f aca="false">MOD(QUOTIENT($B1460,32),2)</f>
        <v>0</v>
      </c>
      <c r="I1460" s="2" t="n">
        <f aca="false">MOD(QUOTIENT($B1460,64),2)</f>
        <v>1</v>
      </c>
      <c r="J1460" s="5" t="n">
        <f aca="false">IF($C1460=const_zero,MIN(class_series_f_invested_usd,MAX(const_zero,$A1460)),const_zero)</f>
        <v>0</v>
      </c>
      <c r="K1460" s="5" t="n">
        <f aca="false">IF($D1460=const_zero,MIN(class_series_e_invested_usd,MAX(const_zero,$A1460-SUM($J1460:$J1460))),const_zero)</f>
        <v>300000000</v>
      </c>
      <c r="L1460" s="5" t="n">
        <f aca="false">IF($E1460=const_zero,MIN(class_series_d_invested_usd,MAX(const_zero,$A1460-SUM($J1460:$K1460))),const_zero)</f>
        <v>0</v>
      </c>
      <c r="M1460" s="5" t="n">
        <f aca="false">IF($F1460=const_zero,MIN(class_series_c_invested_usd,MAX(const_zero,$A1460-SUM($J1460:$L1460))),const_zero)</f>
        <v>60000000</v>
      </c>
      <c r="N1460" s="5" t="n">
        <f aca="false">IF($G1460=const_zero,MIN(class_series_b_invested_usd,MAX(const_zero,$A1460-SUM($J1460:$M1460))),const_zero)</f>
        <v>0</v>
      </c>
      <c r="O1460" s="5" t="n">
        <f aca="false">IF($H1460=const_zero,MIN(class_series_a_invested_usd,MAX(const_zero,$A1460-SUM($J1460:$N1460))),const_zero)</f>
        <v>15000000</v>
      </c>
      <c r="P1460" s="5" t="n">
        <f aca="false">IF($I1460=const_zero,MIN(class_seed_invested_usd,MAX(const_zero,$A1460-SUM($J1460:$O1460))),const_zero)</f>
        <v>0</v>
      </c>
      <c r="Q1460" s="5" t="n">
        <f aca="false">MAX(const_zero,$A1460-SUM($J1460:$P1460))</f>
        <v>1625000000</v>
      </c>
      <c r="R1460" s="9" t="n">
        <f aca="false">common_rsa_total+Sensitivity!$AE$1320+Sensitivity!$AJ$1320+IF($C1460=const_one,Sensitivity!$D$1320,const_zero)+IF($D1460=const_one,Sensitivity!$Y$1320,const_zero)+IF($E1460=const_one,Sensitivity!$V$1320,const_zero)+IF($F1460=const_one,Sensitivity!$S$1320,const_zero)+IF($G1460=const_one,Sensitivity!$P$1320,const_zero)+IF($H1460=const_one,Sensitivity!$M$1320,const_zero)+IF($I1460=const_one,Sensitivity!$J$1320,const_zero)</f>
        <v>20005433.0542694</v>
      </c>
      <c r="S1460" s="23" t="b">
        <f aca="false">IF($R1460&gt;const_zero,--($Q1460&gt;option_strike_usd*$R1460),const_zero)</f>
        <v>1</v>
      </c>
      <c r="T1460" s="7" t="n">
        <f aca="false">IF($R1460&gt;const_zero,IF($S1460=const_one,($Q1460+option_strike_usd*pre_f_options_issued)/($R1460+pre_f_options_issued),$Q1460/$R1460),const_zero)</f>
        <v>72.3158712865226</v>
      </c>
      <c r="U1460" s="5" t="n">
        <f aca="false">IF($C1460=const_one,Sensitivity!$D$1320*$T1460,const_zero)</f>
        <v>68964792.9749036</v>
      </c>
      <c r="V1460" s="5" t="n">
        <f aca="false">IF($D1460=const_one,Sensitivity!$Y$1320*$T1460,const_zero)</f>
        <v>0</v>
      </c>
      <c r="W1460" s="5" t="n">
        <f aca="false">IF($E1460=const_one,Sensitivity!$V$1320*$T1460,const_zero)</f>
        <v>125894546.67893</v>
      </c>
      <c r="X1460" s="5" t="n">
        <f aca="false">IF($F1460=const_one,Sensitivity!$S$1320*$T1460,const_zero)</f>
        <v>0</v>
      </c>
      <c r="Y1460" s="5" t="n">
        <f aca="false">IF($G1460=const_one,Sensitivity!$P$1320*$T1460,const_zero)</f>
        <v>216947613.859568</v>
      </c>
      <c r="Z1460" s="5" t="n">
        <f aca="false">IF($H1460=const_one,Sensitivity!$M$1320*$T1460,const_zero)</f>
        <v>0</v>
      </c>
      <c r="AA1460" s="5" t="n">
        <f aca="false">IF($I1460=const_one,Sensitivity!$J$1320*$T1460,const_zero)</f>
        <v>361579356.432613</v>
      </c>
      <c r="AB1460" s="5" t="n">
        <f aca="false">(Sensitivity!$AE$1320+Sensitivity!$AJ$1320)*$T1460</f>
        <v>22481170.2589759</v>
      </c>
      <c r="AC1460" s="5" t="n">
        <f aca="false">common_rsa_total*$T1460</f>
        <v>650842841.578703</v>
      </c>
      <c r="AD1460" s="5" t="n">
        <f aca="false">IF($S1460=const_one,pre_f_options_issued*($T1460-option_strike_usd),const_zero)</f>
        <v>178289678.216306</v>
      </c>
      <c r="AE1460" s="5" t="n">
        <f aca="false">J1460+U1460</f>
        <v>68964792.9749036</v>
      </c>
      <c r="AF1460" s="5" t="n">
        <f aca="false">K1460+V1460</f>
        <v>300000000</v>
      </c>
      <c r="AG1460" s="5" t="n">
        <f aca="false">L1460+W1460</f>
        <v>125894546.67893</v>
      </c>
      <c r="AH1460" s="5" t="n">
        <f aca="false">M1460+X1460</f>
        <v>60000000</v>
      </c>
      <c r="AI1460" s="5" t="n">
        <f aca="false">N1460+Y1460</f>
        <v>216947613.859568</v>
      </c>
      <c r="AJ1460" s="5" t="n">
        <f aca="false">O1460+Z1460</f>
        <v>15000000</v>
      </c>
      <c r="AK1460" s="5" t="n">
        <f aca="false">P1460+AA1460</f>
        <v>361579356.432613</v>
      </c>
      <c r="AL1460" s="5" t="n">
        <f aca="false">INDEX($AE$1375:$AE$1502,$B1460-$C1460*1+const_one)</f>
        <v>30000000</v>
      </c>
      <c r="AM1460" s="5" t="n">
        <f aca="false">INDEX($AF$1375:$AF$1502,$B1460-$D1460*2+const_one)</f>
        <v>300000000</v>
      </c>
      <c r="AN1460" s="5" t="n">
        <f aca="false">INDEX($AG$1375:$AG$1502,$B1460-$E1460*4+const_one)</f>
        <v>100000000</v>
      </c>
      <c r="AO1460" s="5" t="n">
        <f aca="false">INDEX($AH$1375:$AH$1502,$B1460-$F1460*8+const_one)</f>
        <v>60000000</v>
      </c>
      <c r="AP1460" s="5" t="n">
        <f aca="false">INDEX($AI$1375:$AI$1502,$B1460-$G1460*16+const_one)</f>
        <v>30000000</v>
      </c>
      <c r="AQ1460" s="5" t="n">
        <f aca="false">INDEX($AJ$1375:$AJ$1502,$B1460-$H1460*32+const_one)</f>
        <v>15000000</v>
      </c>
      <c r="AR1460" s="5" t="n">
        <f aca="false">INDEX($AK$1375:$AK$1502,$B1460-$I1460*64+const_one)</f>
        <v>5000000</v>
      </c>
      <c r="AS1460" s="5" t="n">
        <f aca="false">INDEX($AE$1375:$AE$1502,$B1460+(const_one-$C1460)*1+const_one)</f>
        <v>68964792.9749036</v>
      </c>
      <c r="AT1460" s="5" t="n">
        <f aca="false">INDEX($AF$1375:$AF$1502,$B1460+(const_one-$D1460)*2+const_one)</f>
        <v>414151134.785211</v>
      </c>
      <c r="AU1460" s="5" t="n">
        <f aca="false">INDEX($AG$1375:$AG$1502,$B1460+(const_one-$E1460)*4+const_one)</f>
        <v>125894546.67893</v>
      </c>
      <c r="AV1460" s="5" t="n">
        <f aca="false">INDEX($AH$1375:$AH$1502,$B1460+(const_one-$F1460)*8+const_one)</f>
        <v>162615120.611433</v>
      </c>
      <c r="AW1460" s="5" t="n">
        <f aca="false">INDEX($AI$1375:$AI$1502,$B1460+(const_one-$G1460)*16+const_one)</f>
        <v>216947613.859568</v>
      </c>
      <c r="AX1460" s="5" t="n">
        <f aca="false">INDEX($AJ$1375:$AJ$1502,$B1460+(const_one-$H1460)*32+const_one)</f>
        <v>298577375.015197</v>
      </c>
      <c r="AY1460" s="5" t="n">
        <f aca="false">INDEX($AK$1375:$AK$1502,$B1460+(const_one-$I1460)*64+const_one)</f>
        <v>361579356.432613</v>
      </c>
      <c r="AZ1460" s="5" t="n">
        <f aca="false">--($C1460=--(AS1460&gt;AL1460))</f>
        <v>1</v>
      </c>
      <c r="BA1460" s="5" t="n">
        <f aca="false">--($D1460=--(AT1460&gt;AM1460))</f>
        <v>0</v>
      </c>
      <c r="BB1460" s="5" t="n">
        <f aca="false">--($E1460=--(AU1460&gt;AN1460))</f>
        <v>1</v>
      </c>
      <c r="BC1460" s="5" t="n">
        <f aca="false">--($F1460=--(AV1460&gt;AO1460))</f>
        <v>0</v>
      </c>
      <c r="BD1460" s="5" t="n">
        <f aca="false">--($G1460=--(AW1460&gt;AP1460))</f>
        <v>1</v>
      </c>
      <c r="BE1460" s="5" t="n">
        <f aca="false">--($H1460=--(AX1460&gt;AQ1460))</f>
        <v>0</v>
      </c>
      <c r="BF1460" s="5" t="n">
        <f aca="false">--($I1460=--(AY1460&gt;AR1460))</f>
        <v>1</v>
      </c>
      <c r="BG1460" s="5" t="n">
        <f aca="false">SUM(AZ1460:BF1460)</f>
        <v>4</v>
      </c>
      <c r="BH1460" s="5" t="n">
        <f aca="false">SUM(AE1460:AK1460)+AB1460+AC1460+AD1460</f>
        <v>2000000000</v>
      </c>
    </row>
    <row r="1461" customFormat="false" ht="15" hidden="true" customHeight="false" outlineLevel="0" collapsed="false">
      <c r="A1461" s="5" t="n">
        <f aca="false">sensitivity_exit_usd</f>
        <v>2000000000</v>
      </c>
      <c r="B1461" s="2" t="n">
        <f aca="false">ROW()-ROW($B$1375)</f>
        <v>86</v>
      </c>
      <c r="C1461" s="2" t="n">
        <f aca="false">MOD(QUOTIENT($B1461,1),2)</f>
        <v>0</v>
      </c>
      <c r="D1461" s="2" t="n">
        <f aca="false">MOD(QUOTIENT($B1461,2),2)</f>
        <v>1</v>
      </c>
      <c r="E1461" s="2" t="n">
        <f aca="false">MOD(QUOTIENT($B1461,4),2)</f>
        <v>1</v>
      </c>
      <c r="F1461" s="2" t="n">
        <f aca="false">MOD(QUOTIENT($B1461,8),2)</f>
        <v>0</v>
      </c>
      <c r="G1461" s="2" t="n">
        <f aca="false">MOD(QUOTIENT($B1461,16),2)</f>
        <v>1</v>
      </c>
      <c r="H1461" s="2" t="n">
        <f aca="false">MOD(QUOTIENT($B1461,32),2)</f>
        <v>0</v>
      </c>
      <c r="I1461" s="2" t="n">
        <f aca="false">MOD(QUOTIENT($B1461,64),2)</f>
        <v>1</v>
      </c>
      <c r="J1461" s="5" t="n">
        <f aca="false">IF($C1461=const_zero,MIN(class_series_f_invested_usd,MAX(const_zero,$A1461)),const_zero)</f>
        <v>30000000</v>
      </c>
      <c r="K1461" s="5" t="n">
        <f aca="false">IF($D1461=const_zero,MIN(class_series_e_invested_usd,MAX(const_zero,$A1461-SUM($J1461:$J1461))),const_zero)</f>
        <v>0</v>
      </c>
      <c r="L1461" s="5" t="n">
        <f aca="false">IF($E1461=const_zero,MIN(class_series_d_invested_usd,MAX(const_zero,$A1461-SUM($J1461:$K1461))),const_zero)</f>
        <v>0</v>
      </c>
      <c r="M1461" s="5" t="n">
        <f aca="false">IF($F1461=const_zero,MIN(class_series_c_invested_usd,MAX(const_zero,$A1461-SUM($J1461:$L1461))),const_zero)</f>
        <v>60000000</v>
      </c>
      <c r="N1461" s="5" t="n">
        <f aca="false">IF($G1461=const_zero,MIN(class_series_b_invested_usd,MAX(const_zero,$A1461-SUM($J1461:$M1461))),const_zero)</f>
        <v>0</v>
      </c>
      <c r="O1461" s="5" t="n">
        <f aca="false">IF($H1461=const_zero,MIN(class_series_a_invested_usd,MAX(const_zero,$A1461-SUM($J1461:$N1461))),const_zero)</f>
        <v>15000000</v>
      </c>
      <c r="P1461" s="5" t="n">
        <f aca="false">IF($I1461=const_zero,MIN(class_seed_invested_usd,MAX(const_zero,$A1461-SUM($J1461:$O1461))),const_zero)</f>
        <v>0</v>
      </c>
      <c r="Q1461" s="5" t="n">
        <f aca="false">MAX(const_zero,$A1461-SUM($J1461:$P1461))</f>
        <v>1895000000</v>
      </c>
      <c r="R1461" s="9" t="n">
        <f aca="false">common_rsa_total+Sensitivity!$AE$1320+Sensitivity!$AJ$1320+IF($C1461=const_one,Sensitivity!$D$1320,const_zero)+IF($D1461=const_one,Sensitivity!$Y$1320,const_zero)+IF($E1461=const_one,Sensitivity!$V$1320,const_zero)+IF($F1461=const_one,Sensitivity!$S$1320,const_zero)+IF($G1461=const_one,Sensitivity!$P$1320,const_zero)+IF($H1461=const_one,Sensitivity!$M$1320,const_zero)+IF($I1461=const_one,Sensitivity!$J$1320,const_zero)</f>
        <v>25210729.5466692</v>
      </c>
      <c r="S1461" s="23" t="b">
        <f aca="false">IF($R1461&gt;const_zero,--($Q1461&gt;option_strike_usd*$R1461),const_zero)</f>
        <v>1</v>
      </c>
      <c r="T1461" s="7" t="n">
        <f aca="false">IF($R1461&gt;const_zero,IF($S1461=const_one,($Q1461+option_strike_usd*pre_f_options_issued)/($R1461+pre_f_options_issued),$Q1461/$R1461),const_zero)</f>
        <v>68.4752812734257</v>
      </c>
      <c r="U1461" s="5" t="n">
        <f aca="false">IF($C1461=const_one,Sensitivity!$D$1320*$T1461,const_zero)</f>
        <v>0</v>
      </c>
      <c r="V1461" s="5" t="n">
        <f aca="false">IF($D1461=const_one,Sensitivity!$Y$1320*$T1461,const_zero)</f>
        <v>421736315.25173</v>
      </c>
      <c r="W1461" s="5" t="n">
        <f aca="false">IF($E1461=const_one,Sensitivity!$V$1320*$T1461,const_zero)</f>
        <v>119208471.684926</v>
      </c>
      <c r="X1461" s="5" t="n">
        <f aca="false">IF($F1461=const_one,Sensitivity!$S$1320*$T1461,const_zero)</f>
        <v>0</v>
      </c>
      <c r="Y1461" s="5" t="n">
        <f aca="false">IF($G1461=const_one,Sensitivity!$P$1320*$T1461,const_zero)</f>
        <v>205425843.820277</v>
      </c>
      <c r="Z1461" s="5" t="n">
        <f aca="false">IF($H1461=const_one,Sensitivity!$M$1320*$T1461,const_zero)</f>
        <v>0</v>
      </c>
      <c r="AA1461" s="5" t="n">
        <f aca="false">IF($I1461=const_one,Sensitivity!$J$1320*$T1461,const_zero)</f>
        <v>342376406.367129</v>
      </c>
      <c r="AB1461" s="5" t="n">
        <f aca="false">(Sensitivity!$AE$1320+Sensitivity!$AJ$1320)*$T1461</f>
        <v>21287228.2315438</v>
      </c>
      <c r="AC1461" s="5" t="n">
        <f aca="false">common_rsa_total*$T1461</f>
        <v>616277531.460831</v>
      </c>
      <c r="AD1461" s="5" t="n">
        <f aca="false">IF($S1461=const_one,pre_f_options_issued*($T1461-option_strike_usd),const_zero)</f>
        <v>168688203.183564</v>
      </c>
      <c r="AE1461" s="5" t="n">
        <f aca="false">J1461+U1461</f>
        <v>30000000</v>
      </c>
      <c r="AF1461" s="5" t="n">
        <f aca="false">K1461+V1461</f>
        <v>421736315.25173</v>
      </c>
      <c r="AG1461" s="5" t="n">
        <f aca="false">L1461+W1461</f>
        <v>119208471.684926</v>
      </c>
      <c r="AH1461" s="5" t="n">
        <f aca="false">M1461+X1461</f>
        <v>60000000</v>
      </c>
      <c r="AI1461" s="5" t="n">
        <f aca="false">N1461+Y1461</f>
        <v>205425843.820277</v>
      </c>
      <c r="AJ1461" s="5" t="n">
        <f aca="false">O1461+Z1461</f>
        <v>15000000</v>
      </c>
      <c r="AK1461" s="5" t="n">
        <f aca="false">P1461+AA1461</f>
        <v>342376406.367129</v>
      </c>
      <c r="AL1461" s="5" t="n">
        <f aca="false">INDEX($AE$1375:$AE$1502,$B1461-$C1461*1+const_one)</f>
        <v>30000000</v>
      </c>
      <c r="AM1461" s="5" t="n">
        <f aca="false">INDEX($AF$1375:$AF$1502,$B1461-$D1461*2+const_one)</f>
        <v>300000000</v>
      </c>
      <c r="AN1461" s="5" t="n">
        <f aca="false">INDEX($AG$1375:$AG$1502,$B1461-$E1461*4+const_one)</f>
        <v>100000000</v>
      </c>
      <c r="AO1461" s="5" t="n">
        <f aca="false">INDEX($AH$1375:$AH$1502,$B1461-$F1461*8+const_one)</f>
        <v>60000000</v>
      </c>
      <c r="AP1461" s="5" t="n">
        <f aca="false">INDEX($AI$1375:$AI$1502,$B1461-$G1461*16+const_one)</f>
        <v>30000000</v>
      </c>
      <c r="AQ1461" s="5" t="n">
        <f aca="false">INDEX($AJ$1375:$AJ$1502,$B1461-$H1461*32+const_one)</f>
        <v>15000000</v>
      </c>
      <c r="AR1461" s="5" t="n">
        <f aca="false">INDEX($AK$1375:$AK$1502,$B1461-$I1461*64+const_one)</f>
        <v>5000000</v>
      </c>
      <c r="AS1461" s="5" t="n">
        <f aca="false">INDEX($AE$1375:$AE$1502,$B1461+(const_one-$C1461)*1+const_one)</f>
        <v>64127675.0773231</v>
      </c>
      <c r="AT1461" s="5" t="n">
        <f aca="false">INDEX($AF$1375:$AF$1502,$B1461+(const_one-$D1461)*2+const_one)</f>
        <v>421736315.25173</v>
      </c>
      <c r="AU1461" s="5" t="n">
        <f aca="false">INDEX($AG$1375:$AG$1502,$B1461+(const_one-$E1461)*4+const_one)</f>
        <v>119208471.684926</v>
      </c>
      <c r="AV1461" s="5" t="n">
        <f aca="false">INDEX($AH$1375:$AH$1502,$B1461+(const_one-$F1461)*8+const_one)</f>
        <v>156024117.340581</v>
      </c>
      <c r="AW1461" s="5" t="n">
        <f aca="false">INDEX($AI$1375:$AI$1502,$B1461+(const_one-$G1461)*16+const_one)</f>
        <v>205425843.820277</v>
      </c>
      <c r="AX1461" s="5" t="n">
        <f aca="false">INDEX($AJ$1375:$AJ$1502,$B1461+(const_one-$H1461)*32+const_one)</f>
        <v>292335271.408635</v>
      </c>
      <c r="AY1461" s="5" t="n">
        <f aca="false">INDEX($AK$1375:$AK$1502,$B1461+(const_one-$I1461)*64+const_one)</f>
        <v>342376406.367129</v>
      </c>
      <c r="AZ1461" s="5" t="n">
        <f aca="false">--($C1461=--(AS1461&gt;AL1461))</f>
        <v>0</v>
      </c>
      <c r="BA1461" s="5" t="n">
        <f aca="false">--($D1461=--(AT1461&gt;AM1461))</f>
        <v>1</v>
      </c>
      <c r="BB1461" s="5" t="n">
        <f aca="false">--($E1461=--(AU1461&gt;AN1461))</f>
        <v>1</v>
      </c>
      <c r="BC1461" s="5" t="n">
        <f aca="false">--($F1461=--(AV1461&gt;AO1461))</f>
        <v>0</v>
      </c>
      <c r="BD1461" s="5" t="n">
        <f aca="false">--($G1461=--(AW1461&gt;AP1461))</f>
        <v>1</v>
      </c>
      <c r="BE1461" s="5" t="n">
        <f aca="false">--($H1461=--(AX1461&gt;AQ1461))</f>
        <v>0</v>
      </c>
      <c r="BF1461" s="5" t="n">
        <f aca="false">--($I1461=--(AY1461&gt;AR1461))</f>
        <v>1</v>
      </c>
      <c r="BG1461" s="5" t="n">
        <f aca="false">SUM(AZ1461:BF1461)</f>
        <v>4</v>
      </c>
      <c r="BH1461" s="5" t="n">
        <f aca="false">SUM(AE1461:AK1461)+AB1461+AC1461+AD1461</f>
        <v>2000000000</v>
      </c>
    </row>
    <row r="1462" customFormat="false" ht="15" hidden="true" customHeight="false" outlineLevel="0" collapsed="false">
      <c r="A1462" s="5" t="n">
        <f aca="false">sensitivity_exit_usd</f>
        <v>2000000000</v>
      </c>
      <c r="B1462" s="2" t="n">
        <f aca="false">ROW()-ROW($B$1375)</f>
        <v>87</v>
      </c>
      <c r="C1462" s="2" t="n">
        <f aca="false">MOD(QUOTIENT($B1462,1),2)</f>
        <v>1</v>
      </c>
      <c r="D1462" s="2" t="n">
        <f aca="false">MOD(QUOTIENT($B1462,2),2)</f>
        <v>1</v>
      </c>
      <c r="E1462" s="2" t="n">
        <f aca="false">MOD(QUOTIENT($B1462,4),2)</f>
        <v>1</v>
      </c>
      <c r="F1462" s="2" t="n">
        <f aca="false">MOD(QUOTIENT($B1462,8),2)</f>
        <v>0</v>
      </c>
      <c r="G1462" s="2" t="n">
        <f aca="false">MOD(QUOTIENT($B1462,16),2)</f>
        <v>1</v>
      </c>
      <c r="H1462" s="2" t="n">
        <f aca="false">MOD(QUOTIENT($B1462,32),2)</f>
        <v>0</v>
      </c>
      <c r="I1462" s="2" t="n">
        <f aca="false">MOD(QUOTIENT($B1462,64),2)</f>
        <v>1</v>
      </c>
      <c r="J1462" s="5" t="n">
        <f aca="false">IF($C1462=const_zero,MIN(class_series_f_invested_usd,MAX(const_zero,$A1462)),const_zero)</f>
        <v>0</v>
      </c>
      <c r="K1462" s="5" t="n">
        <f aca="false">IF($D1462=const_zero,MIN(class_series_e_invested_usd,MAX(const_zero,$A1462-SUM($J1462:$J1462))),const_zero)</f>
        <v>0</v>
      </c>
      <c r="L1462" s="5" t="n">
        <f aca="false">IF($E1462=const_zero,MIN(class_series_d_invested_usd,MAX(const_zero,$A1462-SUM($J1462:$K1462))),const_zero)</f>
        <v>0</v>
      </c>
      <c r="M1462" s="5" t="n">
        <f aca="false">IF($F1462=const_zero,MIN(class_series_c_invested_usd,MAX(const_zero,$A1462-SUM($J1462:$L1462))),const_zero)</f>
        <v>60000000</v>
      </c>
      <c r="N1462" s="5" t="n">
        <f aca="false">IF($G1462=const_zero,MIN(class_series_b_invested_usd,MAX(const_zero,$A1462-SUM($J1462:$M1462))),const_zero)</f>
        <v>0</v>
      </c>
      <c r="O1462" s="5" t="n">
        <f aca="false">IF($H1462=const_zero,MIN(class_series_a_invested_usd,MAX(const_zero,$A1462-SUM($J1462:$N1462))),const_zero)</f>
        <v>15000000</v>
      </c>
      <c r="P1462" s="5" t="n">
        <f aca="false">IF($I1462=const_zero,MIN(class_seed_invested_usd,MAX(const_zero,$A1462-SUM($J1462:$O1462))),const_zero)</f>
        <v>0</v>
      </c>
      <c r="Q1462" s="5" t="n">
        <f aca="false">MAX(const_zero,$A1462-SUM($J1462:$P1462))</f>
        <v>1925000000</v>
      </c>
      <c r="R1462" s="9" t="n">
        <f aca="false">common_rsa_total+Sensitivity!$AE$1320+Sensitivity!$AJ$1320+IF($C1462=const_one,Sensitivity!$D$1320,const_zero)+IF($D1462=const_one,Sensitivity!$Y$1320,const_zero)+IF($E1462=const_one,Sensitivity!$V$1320,const_zero)+IF($F1462=const_one,Sensitivity!$S$1320,const_zero)+IF($G1462=const_one,Sensitivity!$P$1320,const_zero)+IF($H1462=const_one,Sensitivity!$M$1320,const_zero)+IF($I1462=const_one,Sensitivity!$J$1320,const_zero)</f>
        <v>26164390.0882349</v>
      </c>
      <c r="S1462" s="23" t="b">
        <f aca="false">IF($R1462&gt;const_zero,--($Q1462&gt;option_strike_usd*$R1462),const_zero)</f>
        <v>1</v>
      </c>
      <c r="T1462" s="7" t="n">
        <f aca="false">IF($R1462&gt;const_zero,IF($S1462=const_one,($Q1462+option_strike_usd*pre_f_options_issued)/($R1462+pre_f_options_issued),$Q1462/$R1462),const_zero)</f>
        <v>67.2437122878511</v>
      </c>
      <c r="U1462" s="5" t="n">
        <f aca="false">IF($C1462=const_one,Sensitivity!$D$1320*$T1462,const_zero)</f>
        <v>64127675.0773231</v>
      </c>
      <c r="V1462" s="5" t="n">
        <f aca="false">IF($D1462=const_one,Sensitivity!$Y$1320*$T1462,const_zero)</f>
        <v>414151134.785211</v>
      </c>
      <c r="W1462" s="5" t="n">
        <f aca="false">IF($E1462=const_one,Sensitivity!$V$1320*$T1462,const_zero)</f>
        <v>117064435.854556</v>
      </c>
      <c r="X1462" s="5" t="n">
        <f aca="false">IF($F1462=const_one,Sensitivity!$S$1320*$T1462,const_zero)</f>
        <v>0</v>
      </c>
      <c r="Y1462" s="5" t="n">
        <f aca="false">IF($G1462=const_one,Sensitivity!$P$1320*$T1462,const_zero)</f>
        <v>201731136.863553</v>
      </c>
      <c r="Z1462" s="5" t="n">
        <f aca="false">IF($H1462=const_one,Sensitivity!$M$1320*$T1462,const_zero)</f>
        <v>0</v>
      </c>
      <c r="AA1462" s="5" t="n">
        <f aca="false">IF($I1462=const_one,Sensitivity!$J$1320*$T1462,const_zero)</f>
        <v>336218561.439256</v>
      </c>
      <c r="AB1462" s="5" t="n">
        <f aca="false">(Sensitivity!$AE$1320+Sensitivity!$AJ$1320)*$T1462</f>
        <v>20904364.6698136</v>
      </c>
      <c r="AC1462" s="5" t="n">
        <f aca="false">common_rsa_total*$T1462</f>
        <v>605193410.59066</v>
      </c>
      <c r="AD1462" s="5" t="n">
        <f aca="false">IF($S1462=const_one,pre_f_options_issued*($T1462-option_strike_usd),const_zero)</f>
        <v>165609280.719628</v>
      </c>
      <c r="AE1462" s="5" t="n">
        <f aca="false">J1462+U1462</f>
        <v>64127675.0773231</v>
      </c>
      <c r="AF1462" s="5" t="n">
        <f aca="false">K1462+V1462</f>
        <v>414151134.785211</v>
      </c>
      <c r="AG1462" s="5" t="n">
        <f aca="false">L1462+W1462</f>
        <v>117064435.854556</v>
      </c>
      <c r="AH1462" s="5" t="n">
        <f aca="false">M1462+X1462</f>
        <v>60000000</v>
      </c>
      <c r="AI1462" s="5" t="n">
        <f aca="false">N1462+Y1462</f>
        <v>201731136.863553</v>
      </c>
      <c r="AJ1462" s="5" t="n">
        <f aca="false">O1462+Z1462</f>
        <v>15000000</v>
      </c>
      <c r="AK1462" s="5" t="n">
        <f aca="false">P1462+AA1462</f>
        <v>336218561.439256</v>
      </c>
      <c r="AL1462" s="5" t="n">
        <f aca="false">INDEX($AE$1375:$AE$1502,$B1462-$C1462*1+const_one)</f>
        <v>30000000</v>
      </c>
      <c r="AM1462" s="5" t="n">
        <f aca="false">INDEX($AF$1375:$AF$1502,$B1462-$D1462*2+const_one)</f>
        <v>300000000</v>
      </c>
      <c r="AN1462" s="5" t="n">
        <f aca="false">INDEX($AG$1375:$AG$1502,$B1462-$E1462*4+const_one)</f>
        <v>100000000</v>
      </c>
      <c r="AO1462" s="5" t="n">
        <f aca="false">INDEX($AH$1375:$AH$1502,$B1462-$F1462*8+const_one)</f>
        <v>60000000</v>
      </c>
      <c r="AP1462" s="5" t="n">
        <f aca="false">INDEX($AI$1375:$AI$1502,$B1462-$G1462*16+const_one)</f>
        <v>30000000</v>
      </c>
      <c r="AQ1462" s="5" t="n">
        <f aca="false">INDEX($AJ$1375:$AJ$1502,$B1462-$H1462*32+const_one)</f>
        <v>15000000</v>
      </c>
      <c r="AR1462" s="5" t="n">
        <f aca="false">INDEX($AK$1375:$AK$1502,$B1462-$I1462*64+const_one)</f>
        <v>5000000</v>
      </c>
      <c r="AS1462" s="5" t="n">
        <f aca="false">INDEX($AE$1375:$AE$1502,$B1462+(const_one-$C1462)*1+const_one)</f>
        <v>64127675.0773231</v>
      </c>
      <c r="AT1462" s="5" t="n">
        <f aca="false">INDEX($AF$1375:$AF$1502,$B1462+(const_one-$D1462)*2+const_one)</f>
        <v>414151134.785211</v>
      </c>
      <c r="AU1462" s="5" t="n">
        <f aca="false">INDEX($AG$1375:$AG$1502,$B1462+(const_one-$E1462)*4+const_one)</f>
        <v>117064435.854556</v>
      </c>
      <c r="AV1462" s="5" t="n">
        <f aca="false">INDEX($AH$1375:$AH$1502,$B1462+(const_one-$F1462)*8+const_one)</f>
        <v>153552024.889314</v>
      </c>
      <c r="AW1462" s="5" t="n">
        <f aca="false">INDEX($AI$1375:$AI$1502,$B1462+(const_one-$G1462)*16+const_one)</f>
        <v>201731136.863553</v>
      </c>
      <c r="AX1462" s="5" t="n">
        <f aca="false">INDEX($AJ$1375:$AJ$1502,$B1462+(const_one-$H1462)*32+const_one)</f>
        <v>288509608.358963</v>
      </c>
      <c r="AY1462" s="5" t="n">
        <f aca="false">INDEX($AK$1375:$AK$1502,$B1462+(const_one-$I1462)*64+const_one)</f>
        <v>336218561.439256</v>
      </c>
      <c r="AZ1462" s="5" t="n">
        <f aca="false">--($C1462=--(AS1462&gt;AL1462))</f>
        <v>1</v>
      </c>
      <c r="BA1462" s="5" t="n">
        <f aca="false">--($D1462=--(AT1462&gt;AM1462))</f>
        <v>1</v>
      </c>
      <c r="BB1462" s="5" t="n">
        <f aca="false">--($E1462=--(AU1462&gt;AN1462))</f>
        <v>1</v>
      </c>
      <c r="BC1462" s="5" t="n">
        <f aca="false">--($F1462=--(AV1462&gt;AO1462))</f>
        <v>0</v>
      </c>
      <c r="BD1462" s="5" t="n">
        <f aca="false">--($G1462=--(AW1462&gt;AP1462))</f>
        <v>1</v>
      </c>
      <c r="BE1462" s="5" t="n">
        <f aca="false">--($H1462=--(AX1462&gt;AQ1462))</f>
        <v>0</v>
      </c>
      <c r="BF1462" s="5" t="n">
        <f aca="false">--($I1462=--(AY1462&gt;AR1462))</f>
        <v>1</v>
      </c>
      <c r="BG1462" s="5" t="n">
        <f aca="false">SUM(AZ1462:BF1462)</f>
        <v>5</v>
      </c>
      <c r="BH1462" s="5" t="n">
        <f aca="false">SUM(AE1462:AK1462)+AB1462+AC1462+AD1462</f>
        <v>2000000000</v>
      </c>
    </row>
    <row r="1463" customFormat="false" ht="15" hidden="true" customHeight="false" outlineLevel="0" collapsed="false">
      <c r="A1463" s="5" t="n">
        <f aca="false">sensitivity_exit_usd</f>
        <v>2000000000</v>
      </c>
      <c r="B1463" s="2" t="n">
        <f aca="false">ROW()-ROW($B$1375)</f>
        <v>88</v>
      </c>
      <c r="C1463" s="2" t="n">
        <f aca="false">MOD(QUOTIENT($B1463,1),2)</f>
        <v>0</v>
      </c>
      <c r="D1463" s="2" t="n">
        <f aca="false">MOD(QUOTIENT($B1463,2),2)</f>
        <v>0</v>
      </c>
      <c r="E1463" s="2" t="n">
        <f aca="false">MOD(QUOTIENT($B1463,4),2)</f>
        <v>0</v>
      </c>
      <c r="F1463" s="2" t="n">
        <f aca="false">MOD(QUOTIENT($B1463,8),2)</f>
        <v>1</v>
      </c>
      <c r="G1463" s="2" t="n">
        <f aca="false">MOD(QUOTIENT($B1463,16),2)</f>
        <v>1</v>
      </c>
      <c r="H1463" s="2" t="n">
        <f aca="false">MOD(QUOTIENT($B1463,32),2)</f>
        <v>0</v>
      </c>
      <c r="I1463" s="2" t="n">
        <f aca="false">MOD(QUOTIENT($B1463,64),2)</f>
        <v>1</v>
      </c>
      <c r="J1463" s="5" t="n">
        <f aca="false">IF($C1463=const_zero,MIN(class_series_f_invested_usd,MAX(const_zero,$A1463)),const_zero)</f>
        <v>30000000</v>
      </c>
      <c r="K1463" s="5" t="n">
        <f aca="false">IF($D1463=const_zero,MIN(class_series_e_invested_usd,MAX(const_zero,$A1463-SUM($J1463:$J1463))),const_zero)</f>
        <v>300000000</v>
      </c>
      <c r="L1463" s="5" t="n">
        <f aca="false">IF($E1463=const_zero,MIN(class_series_d_invested_usd,MAX(const_zero,$A1463-SUM($J1463:$K1463))),const_zero)</f>
        <v>100000000</v>
      </c>
      <c r="M1463" s="5" t="n">
        <f aca="false">IF($F1463=const_zero,MIN(class_series_c_invested_usd,MAX(const_zero,$A1463-SUM($J1463:$L1463))),const_zero)</f>
        <v>0</v>
      </c>
      <c r="N1463" s="5" t="n">
        <f aca="false">IF($G1463=const_zero,MIN(class_series_b_invested_usd,MAX(const_zero,$A1463-SUM($J1463:$M1463))),const_zero)</f>
        <v>0</v>
      </c>
      <c r="O1463" s="5" t="n">
        <f aca="false">IF($H1463=const_zero,MIN(class_series_a_invested_usd,MAX(const_zero,$A1463-SUM($J1463:$N1463))),const_zero)</f>
        <v>15000000</v>
      </c>
      <c r="P1463" s="5" t="n">
        <f aca="false">IF($I1463=const_zero,MIN(class_seed_invested_usd,MAX(const_zero,$A1463-SUM($J1463:$O1463))),const_zero)</f>
        <v>0</v>
      </c>
      <c r="Q1463" s="5" t="n">
        <f aca="false">MAX(const_zero,$A1463-SUM($J1463:$P1463))</f>
        <v>1555000000</v>
      </c>
      <c r="R1463" s="9" t="n">
        <f aca="false">common_rsa_total+Sensitivity!$AE$1320+Sensitivity!$AJ$1320+IF($C1463=const_one,Sensitivity!$D$1320,const_zero)+IF($D1463=const_one,Sensitivity!$Y$1320,const_zero)+IF($E1463=const_one,Sensitivity!$V$1320,const_zero)+IF($F1463=const_one,Sensitivity!$S$1320,const_zero)+IF($G1463=const_one,Sensitivity!$P$1320,const_zero)+IF($H1463=const_one,Sensitivity!$M$1320,const_zero)+IF($I1463=const_one,Sensitivity!$J$1320,const_zero)</f>
        <v>19710874.6373241</v>
      </c>
      <c r="S1463" s="23" t="b">
        <f aca="false">IF($R1463&gt;const_zero,--($Q1463&gt;option_strike_usd*$R1463),const_zero)</f>
        <v>1</v>
      </c>
      <c r="T1463" s="7" t="n">
        <f aca="false">IF($R1463&gt;const_zero,IF($S1463=const_one,($Q1463+option_strike_usd*pre_f_options_issued)/($R1463+pre_f_options_issued),$Q1463/$R1463),const_zero)</f>
        <v>70.1233078585167</v>
      </c>
      <c r="U1463" s="5" t="n">
        <f aca="false">IF($C1463=const_one,Sensitivity!$D$1320*$T1463,const_zero)</f>
        <v>0</v>
      </c>
      <c r="V1463" s="5" t="n">
        <f aca="false">IF($D1463=const_one,Sensitivity!$Y$1320*$T1463,const_zero)</f>
        <v>0</v>
      </c>
      <c r="W1463" s="5" t="n">
        <f aca="false">IF($E1463=const_one,Sensitivity!$V$1320*$T1463,const_zero)</f>
        <v>0</v>
      </c>
      <c r="X1463" s="5" t="n">
        <f aca="false">IF($F1463=const_one,Sensitivity!$S$1320*$T1463,const_zero)</f>
        <v>168295938.86044</v>
      </c>
      <c r="Y1463" s="5" t="n">
        <f aca="false">IF($G1463=const_one,Sensitivity!$P$1320*$T1463,const_zero)</f>
        <v>210369923.57555</v>
      </c>
      <c r="Z1463" s="5" t="n">
        <f aca="false">IF($H1463=const_one,Sensitivity!$M$1320*$T1463,const_zero)</f>
        <v>0</v>
      </c>
      <c r="AA1463" s="5" t="n">
        <f aca="false">IF($I1463=const_one,Sensitivity!$J$1320*$T1463,const_zero)</f>
        <v>350616539.292583</v>
      </c>
      <c r="AB1463" s="5" t="n">
        <f aca="false">(Sensitivity!$AE$1320+Sensitivity!$AJ$1320)*$T1463</f>
        <v>21799557.8984845</v>
      </c>
      <c r="AC1463" s="5" t="n">
        <f aca="false">common_rsa_total*$T1463</f>
        <v>631109770.72665</v>
      </c>
      <c r="AD1463" s="5" t="n">
        <f aca="false">IF($S1463=const_one,pre_f_options_issued*($T1463-option_strike_usd),const_zero)</f>
        <v>172808269.646292</v>
      </c>
      <c r="AE1463" s="5" t="n">
        <f aca="false">J1463+U1463</f>
        <v>30000000</v>
      </c>
      <c r="AF1463" s="5" t="n">
        <f aca="false">K1463+V1463</f>
        <v>300000000</v>
      </c>
      <c r="AG1463" s="5" t="n">
        <f aca="false">L1463+W1463</f>
        <v>100000000</v>
      </c>
      <c r="AH1463" s="5" t="n">
        <f aca="false">M1463+X1463</f>
        <v>168295938.86044</v>
      </c>
      <c r="AI1463" s="5" t="n">
        <f aca="false">N1463+Y1463</f>
        <v>210369923.57555</v>
      </c>
      <c r="AJ1463" s="5" t="n">
        <f aca="false">O1463+Z1463</f>
        <v>15000000</v>
      </c>
      <c r="AK1463" s="5" t="n">
        <f aca="false">P1463+AA1463</f>
        <v>350616539.292583</v>
      </c>
      <c r="AL1463" s="5" t="n">
        <f aca="false">INDEX($AE$1375:$AE$1502,$B1463-$C1463*1+const_one)</f>
        <v>30000000</v>
      </c>
      <c r="AM1463" s="5" t="n">
        <f aca="false">INDEX($AF$1375:$AF$1502,$B1463-$D1463*2+const_one)</f>
        <v>300000000</v>
      </c>
      <c r="AN1463" s="5" t="n">
        <f aca="false">INDEX($AG$1375:$AG$1502,$B1463-$E1463*4+const_one)</f>
        <v>100000000</v>
      </c>
      <c r="AO1463" s="5" t="n">
        <f aca="false">INDEX($AH$1375:$AH$1502,$B1463-$F1463*8+const_one)</f>
        <v>60000000</v>
      </c>
      <c r="AP1463" s="5" t="n">
        <f aca="false">INDEX($AI$1375:$AI$1502,$B1463-$G1463*16+const_one)</f>
        <v>30000000</v>
      </c>
      <c r="AQ1463" s="5" t="n">
        <f aca="false">INDEX($AJ$1375:$AJ$1502,$B1463-$H1463*32+const_one)</f>
        <v>15000000</v>
      </c>
      <c r="AR1463" s="5" t="n">
        <f aca="false">INDEX($AK$1375:$AK$1502,$B1463-$I1463*64+const_one)</f>
        <v>5000000</v>
      </c>
      <c r="AS1463" s="5" t="n">
        <f aca="false">INDEX($AE$1375:$AE$1502,$B1463+(const_one-$C1463)*1+const_one)</f>
        <v>65355773.2993186</v>
      </c>
      <c r="AT1463" s="5" t="n">
        <f aca="false">INDEX($AF$1375:$AF$1502,$B1463+(const_one-$D1463)*2+const_one)</f>
        <v>403254514.272232</v>
      </c>
      <c r="AU1463" s="5" t="n">
        <f aca="false">INDEX($AG$1375:$AG$1502,$B1463+(const_one-$E1463)*4+const_one)</f>
        <v>120472847.131092</v>
      </c>
      <c r="AV1463" s="5" t="n">
        <f aca="false">INDEX($AH$1375:$AH$1502,$B1463+(const_one-$F1463)*8+const_one)</f>
        <v>168295938.86044</v>
      </c>
      <c r="AW1463" s="5" t="n">
        <f aca="false">INDEX($AI$1375:$AI$1502,$B1463+(const_one-$G1463)*16+const_one)</f>
        <v>210369923.57555</v>
      </c>
      <c r="AX1463" s="5" t="n">
        <f aca="false">INDEX($AJ$1375:$AJ$1502,$B1463+(const_one-$H1463)*32+const_one)</f>
        <v>288946978.176707</v>
      </c>
      <c r="AY1463" s="5" t="n">
        <f aca="false">INDEX($AK$1375:$AK$1502,$B1463+(const_one-$I1463)*64+const_one)</f>
        <v>350616539.292583</v>
      </c>
      <c r="AZ1463" s="5" t="n">
        <f aca="false">--($C1463=--(AS1463&gt;AL1463))</f>
        <v>0</v>
      </c>
      <c r="BA1463" s="5" t="n">
        <f aca="false">--($D1463=--(AT1463&gt;AM1463))</f>
        <v>0</v>
      </c>
      <c r="BB1463" s="5" t="n">
        <f aca="false">--($E1463=--(AU1463&gt;AN1463))</f>
        <v>0</v>
      </c>
      <c r="BC1463" s="5" t="n">
        <f aca="false">--($F1463=--(AV1463&gt;AO1463))</f>
        <v>1</v>
      </c>
      <c r="BD1463" s="5" t="n">
        <f aca="false">--($G1463=--(AW1463&gt;AP1463))</f>
        <v>1</v>
      </c>
      <c r="BE1463" s="5" t="n">
        <f aca="false">--($H1463=--(AX1463&gt;AQ1463))</f>
        <v>0</v>
      </c>
      <c r="BF1463" s="5" t="n">
        <f aca="false">--($I1463=--(AY1463&gt;AR1463))</f>
        <v>1</v>
      </c>
      <c r="BG1463" s="5" t="n">
        <f aca="false">SUM(AZ1463:BF1463)</f>
        <v>3</v>
      </c>
      <c r="BH1463" s="5" t="n">
        <f aca="false">SUM(AE1463:AK1463)+AB1463+AC1463+AD1463</f>
        <v>2000000000</v>
      </c>
    </row>
    <row r="1464" customFormat="false" ht="15" hidden="true" customHeight="false" outlineLevel="0" collapsed="false">
      <c r="A1464" s="5" t="n">
        <f aca="false">sensitivity_exit_usd</f>
        <v>2000000000</v>
      </c>
      <c r="B1464" s="2" t="n">
        <f aca="false">ROW()-ROW($B$1375)</f>
        <v>89</v>
      </c>
      <c r="C1464" s="2" t="n">
        <f aca="false">MOD(QUOTIENT($B1464,1),2)</f>
        <v>1</v>
      </c>
      <c r="D1464" s="2" t="n">
        <f aca="false">MOD(QUOTIENT($B1464,2),2)</f>
        <v>0</v>
      </c>
      <c r="E1464" s="2" t="n">
        <f aca="false">MOD(QUOTIENT($B1464,4),2)</f>
        <v>0</v>
      </c>
      <c r="F1464" s="2" t="n">
        <f aca="false">MOD(QUOTIENT($B1464,8),2)</f>
        <v>1</v>
      </c>
      <c r="G1464" s="2" t="n">
        <f aca="false">MOD(QUOTIENT($B1464,16),2)</f>
        <v>1</v>
      </c>
      <c r="H1464" s="2" t="n">
        <f aca="false">MOD(QUOTIENT($B1464,32),2)</f>
        <v>0</v>
      </c>
      <c r="I1464" s="2" t="n">
        <f aca="false">MOD(QUOTIENT($B1464,64),2)</f>
        <v>1</v>
      </c>
      <c r="J1464" s="5" t="n">
        <f aca="false">IF($C1464=const_zero,MIN(class_series_f_invested_usd,MAX(const_zero,$A1464)),const_zero)</f>
        <v>0</v>
      </c>
      <c r="K1464" s="5" t="n">
        <f aca="false">IF($D1464=const_zero,MIN(class_series_e_invested_usd,MAX(const_zero,$A1464-SUM($J1464:$J1464))),const_zero)</f>
        <v>300000000</v>
      </c>
      <c r="L1464" s="5" t="n">
        <f aca="false">IF($E1464=const_zero,MIN(class_series_d_invested_usd,MAX(const_zero,$A1464-SUM($J1464:$K1464))),const_zero)</f>
        <v>100000000</v>
      </c>
      <c r="M1464" s="5" t="n">
        <f aca="false">IF($F1464=const_zero,MIN(class_series_c_invested_usd,MAX(const_zero,$A1464-SUM($J1464:$L1464))),const_zero)</f>
        <v>0</v>
      </c>
      <c r="N1464" s="5" t="n">
        <f aca="false">IF($G1464=const_zero,MIN(class_series_b_invested_usd,MAX(const_zero,$A1464-SUM($J1464:$M1464))),const_zero)</f>
        <v>0</v>
      </c>
      <c r="O1464" s="5" t="n">
        <f aca="false">IF($H1464=const_zero,MIN(class_series_a_invested_usd,MAX(const_zero,$A1464-SUM($J1464:$N1464))),const_zero)</f>
        <v>15000000</v>
      </c>
      <c r="P1464" s="5" t="n">
        <f aca="false">IF($I1464=const_zero,MIN(class_seed_invested_usd,MAX(const_zero,$A1464-SUM($J1464:$O1464))),const_zero)</f>
        <v>0</v>
      </c>
      <c r="Q1464" s="5" t="n">
        <f aca="false">MAX(const_zero,$A1464-SUM($J1464:$P1464))</f>
        <v>1585000000</v>
      </c>
      <c r="R1464" s="9" t="n">
        <f aca="false">common_rsa_total+Sensitivity!$AE$1320+Sensitivity!$AJ$1320+IF($C1464=const_one,Sensitivity!$D$1320,const_zero)+IF($D1464=const_one,Sensitivity!$Y$1320,const_zero)+IF($E1464=const_one,Sensitivity!$V$1320,const_zero)+IF($F1464=const_one,Sensitivity!$S$1320,const_zero)+IF($G1464=const_one,Sensitivity!$P$1320,const_zero)+IF($H1464=const_one,Sensitivity!$M$1320,const_zero)+IF($I1464=const_one,Sensitivity!$J$1320,const_zero)</f>
        <v>20664535.1788899</v>
      </c>
      <c r="S1464" s="23" t="b">
        <f aca="false">IF($R1464&gt;const_zero,--($Q1464&gt;option_strike_usd*$R1464),const_zero)</f>
        <v>1</v>
      </c>
      <c r="T1464" s="7" t="n">
        <f aca="false">IF($R1464&gt;const_zero,IF($S1464=const_one,($Q1464+option_strike_usd*pre_f_options_issued)/($R1464+pre_f_options_issued),$Q1464/$R1464),const_zero)</f>
        <v>68.5314852096281</v>
      </c>
      <c r="U1464" s="5" t="n">
        <f aca="false">IF($C1464=const_one,Sensitivity!$D$1320*$T1464,const_zero)</f>
        <v>65355773.2993186</v>
      </c>
      <c r="V1464" s="5" t="n">
        <f aca="false">IF($D1464=const_one,Sensitivity!$Y$1320*$T1464,const_zero)</f>
        <v>0</v>
      </c>
      <c r="W1464" s="5" t="n">
        <f aca="false">IF($E1464=const_one,Sensitivity!$V$1320*$T1464,const_zero)</f>
        <v>0</v>
      </c>
      <c r="X1464" s="5" t="n">
        <f aca="false">IF($F1464=const_one,Sensitivity!$S$1320*$T1464,const_zero)</f>
        <v>164475564.503107</v>
      </c>
      <c r="Y1464" s="5" t="n">
        <f aca="false">IF($G1464=const_one,Sensitivity!$P$1320*$T1464,const_zero)</f>
        <v>205594455.628884</v>
      </c>
      <c r="Z1464" s="5" t="n">
        <f aca="false">IF($H1464=const_one,Sensitivity!$M$1320*$T1464,const_zero)</f>
        <v>0</v>
      </c>
      <c r="AA1464" s="5" t="n">
        <f aca="false">IF($I1464=const_one,Sensitivity!$J$1320*$T1464,const_zero)</f>
        <v>342657426.04814</v>
      </c>
      <c r="AB1464" s="5" t="n">
        <f aca="false">(Sensitivity!$AE$1320+Sensitivity!$AJ$1320)*$T1464</f>
        <v>21304700.6098269</v>
      </c>
      <c r="AC1464" s="5" t="n">
        <f aca="false">common_rsa_total*$T1464</f>
        <v>616783366.886653</v>
      </c>
      <c r="AD1464" s="5" t="n">
        <f aca="false">IF($S1464=const_one,pre_f_options_issued*($T1464-option_strike_usd),const_zero)</f>
        <v>168828713.02407</v>
      </c>
      <c r="AE1464" s="5" t="n">
        <f aca="false">J1464+U1464</f>
        <v>65355773.2993186</v>
      </c>
      <c r="AF1464" s="5" t="n">
        <f aca="false">K1464+V1464</f>
        <v>300000000</v>
      </c>
      <c r="AG1464" s="5" t="n">
        <f aca="false">L1464+W1464</f>
        <v>100000000</v>
      </c>
      <c r="AH1464" s="5" t="n">
        <f aca="false">M1464+X1464</f>
        <v>164475564.503107</v>
      </c>
      <c r="AI1464" s="5" t="n">
        <f aca="false">N1464+Y1464</f>
        <v>205594455.628884</v>
      </c>
      <c r="AJ1464" s="5" t="n">
        <f aca="false">O1464+Z1464</f>
        <v>15000000</v>
      </c>
      <c r="AK1464" s="5" t="n">
        <f aca="false">P1464+AA1464</f>
        <v>342657426.04814</v>
      </c>
      <c r="AL1464" s="5" t="n">
        <f aca="false">INDEX($AE$1375:$AE$1502,$B1464-$C1464*1+const_one)</f>
        <v>30000000</v>
      </c>
      <c r="AM1464" s="5" t="n">
        <f aca="false">INDEX($AF$1375:$AF$1502,$B1464-$D1464*2+const_one)</f>
        <v>300000000</v>
      </c>
      <c r="AN1464" s="5" t="n">
        <f aca="false">INDEX($AG$1375:$AG$1502,$B1464-$E1464*4+const_one)</f>
        <v>100000000</v>
      </c>
      <c r="AO1464" s="5" t="n">
        <f aca="false">INDEX($AH$1375:$AH$1502,$B1464-$F1464*8+const_one)</f>
        <v>60000000</v>
      </c>
      <c r="AP1464" s="5" t="n">
        <f aca="false">INDEX($AI$1375:$AI$1502,$B1464-$G1464*16+const_one)</f>
        <v>30000000</v>
      </c>
      <c r="AQ1464" s="5" t="n">
        <f aca="false">INDEX($AJ$1375:$AJ$1502,$B1464-$H1464*32+const_one)</f>
        <v>15000000</v>
      </c>
      <c r="AR1464" s="5" t="n">
        <f aca="false">INDEX($AK$1375:$AK$1502,$B1464-$I1464*64+const_one)</f>
        <v>5000000</v>
      </c>
      <c r="AS1464" s="5" t="n">
        <f aca="false">INDEX($AE$1375:$AE$1502,$B1464+(const_one-$C1464)*1+const_one)</f>
        <v>65355773.2993186</v>
      </c>
      <c r="AT1464" s="5" t="n">
        <f aca="false">INDEX($AF$1375:$AF$1502,$B1464+(const_one-$D1464)*2+const_one)</f>
        <v>396440891.733675</v>
      </c>
      <c r="AU1464" s="5" t="n">
        <f aca="false">INDEX($AG$1375:$AG$1502,$B1464+(const_one-$E1464)*4+const_one)</f>
        <v>117956799.157099</v>
      </c>
      <c r="AV1464" s="5" t="n">
        <f aca="false">INDEX($AH$1375:$AH$1502,$B1464+(const_one-$F1464)*8+const_one)</f>
        <v>164475564.503107</v>
      </c>
      <c r="AW1464" s="5" t="n">
        <f aca="false">INDEX($AI$1375:$AI$1502,$B1464+(const_one-$G1464)*16+const_one)</f>
        <v>205594455.628884</v>
      </c>
      <c r="AX1464" s="5" t="n">
        <f aca="false">INDEX($AJ$1375:$AJ$1502,$B1464+(const_one-$H1464)*32+const_one)</f>
        <v>284488984.075462</v>
      </c>
      <c r="AY1464" s="5" t="n">
        <f aca="false">INDEX($AK$1375:$AK$1502,$B1464+(const_one-$I1464)*64+const_one)</f>
        <v>342657426.04814</v>
      </c>
      <c r="AZ1464" s="5" t="n">
        <f aca="false">--($C1464=--(AS1464&gt;AL1464))</f>
        <v>1</v>
      </c>
      <c r="BA1464" s="5" t="n">
        <f aca="false">--($D1464=--(AT1464&gt;AM1464))</f>
        <v>0</v>
      </c>
      <c r="BB1464" s="5" t="n">
        <f aca="false">--($E1464=--(AU1464&gt;AN1464))</f>
        <v>0</v>
      </c>
      <c r="BC1464" s="5" t="n">
        <f aca="false">--($F1464=--(AV1464&gt;AO1464))</f>
        <v>1</v>
      </c>
      <c r="BD1464" s="5" t="n">
        <f aca="false">--($G1464=--(AW1464&gt;AP1464))</f>
        <v>1</v>
      </c>
      <c r="BE1464" s="5" t="n">
        <f aca="false">--($H1464=--(AX1464&gt;AQ1464))</f>
        <v>0</v>
      </c>
      <c r="BF1464" s="5" t="n">
        <f aca="false">--($I1464=--(AY1464&gt;AR1464))</f>
        <v>1</v>
      </c>
      <c r="BG1464" s="5" t="n">
        <f aca="false">SUM(AZ1464:BF1464)</f>
        <v>4</v>
      </c>
      <c r="BH1464" s="5" t="n">
        <f aca="false">SUM(AE1464:AK1464)+AB1464+AC1464+AD1464</f>
        <v>2000000000</v>
      </c>
    </row>
    <row r="1465" customFormat="false" ht="15" hidden="true" customHeight="false" outlineLevel="0" collapsed="false">
      <c r="A1465" s="5" t="n">
        <f aca="false">sensitivity_exit_usd</f>
        <v>2000000000</v>
      </c>
      <c r="B1465" s="2" t="n">
        <f aca="false">ROW()-ROW($B$1375)</f>
        <v>90</v>
      </c>
      <c r="C1465" s="2" t="n">
        <f aca="false">MOD(QUOTIENT($B1465,1),2)</f>
        <v>0</v>
      </c>
      <c r="D1465" s="2" t="n">
        <f aca="false">MOD(QUOTIENT($B1465,2),2)</f>
        <v>1</v>
      </c>
      <c r="E1465" s="2" t="n">
        <f aca="false">MOD(QUOTIENT($B1465,4),2)</f>
        <v>0</v>
      </c>
      <c r="F1465" s="2" t="n">
        <f aca="false">MOD(QUOTIENT($B1465,8),2)</f>
        <v>1</v>
      </c>
      <c r="G1465" s="2" t="n">
        <f aca="false">MOD(QUOTIENT($B1465,16),2)</f>
        <v>1</v>
      </c>
      <c r="H1465" s="2" t="n">
        <f aca="false">MOD(QUOTIENT($B1465,32),2)</f>
        <v>0</v>
      </c>
      <c r="I1465" s="2" t="n">
        <f aca="false">MOD(QUOTIENT($B1465,64),2)</f>
        <v>1</v>
      </c>
      <c r="J1465" s="5" t="n">
        <f aca="false">IF($C1465=const_zero,MIN(class_series_f_invested_usd,MAX(const_zero,$A1465)),const_zero)</f>
        <v>30000000</v>
      </c>
      <c r="K1465" s="5" t="n">
        <f aca="false">IF($D1465=const_zero,MIN(class_series_e_invested_usd,MAX(const_zero,$A1465-SUM($J1465:$J1465))),const_zero)</f>
        <v>0</v>
      </c>
      <c r="L1465" s="5" t="n">
        <f aca="false">IF($E1465=const_zero,MIN(class_series_d_invested_usd,MAX(const_zero,$A1465-SUM($J1465:$K1465))),const_zero)</f>
        <v>100000000</v>
      </c>
      <c r="M1465" s="5" t="n">
        <f aca="false">IF($F1465=const_zero,MIN(class_series_c_invested_usd,MAX(const_zero,$A1465-SUM($J1465:$L1465))),const_zero)</f>
        <v>0</v>
      </c>
      <c r="N1465" s="5" t="n">
        <f aca="false">IF($G1465=const_zero,MIN(class_series_b_invested_usd,MAX(const_zero,$A1465-SUM($J1465:$M1465))),const_zero)</f>
        <v>0</v>
      </c>
      <c r="O1465" s="5" t="n">
        <f aca="false">IF($H1465=const_zero,MIN(class_series_a_invested_usd,MAX(const_zero,$A1465-SUM($J1465:$N1465))),const_zero)</f>
        <v>15000000</v>
      </c>
      <c r="P1465" s="5" t="n">
        <f aca="false">IF($I1465=const_zero,MIN(class_seed_invested_usd,MAX(const_zero,$A1465-SUM($J1465:$O1465))),const_zero)</f>
        <v>0</v>
      </c>
      <c r="Q1465" s="5" t="n">
        <f aca="false">MAX(const_zero,$A1465-SUM($J1465:$P1465))</f>
        <v>1855000000</v>
      </c>
      <c r="R1465" s="9" t="n">
        <f aca="false">common_rsa_total+Sensitivity!$AE$1320+Sensitivity!$AJ$1320+IF($C1465=const_one,Sensitivity!$D$1320,const_zero)+IF($D1465=const_one,Sensitivity!$Y$1320,const_zero)+IF($E1465=const_one,Sensitivity!$V$1320,const_zero)+IF($F1465=const_one,Sensitivity!$S$1320,const_zero)+IF($G1465=const_one,Sensitivity!$P$1320,const_zero)+IF($H1465=const_one,Sensitivity!$M$1320,const_zero)+IF($I1465=const_one,Sensitivity!$J$1320,const_zero)</f>
        <v>25869831.6712896</v>
      </c>
      <c r="S1465" s="23" t="b">
        <f aca="false">IF($R1465&gt;const_zero,--($Q1465&gt;option_strike_usd*$R1465),const_zero)</f>
        <v>1</v>
      </c>
      <c r="T1465" s="7" t="n">
        <f aca="false">IF($R1465&gt;const_zero,IF($S1465=const_one,($Q1465+option_strike_usd*pre_f_options_issued)/($R1465+pre_f_options_issued),$Q1465/$R1465),const_zero)</f>
        <v>65.4744808330956</v>
      </c>
      <c r="U1465" s="5" t="n">
        <f aca="false">IF($C1465=const_one,Sensitivity!$D$1320*$T1465,const_zero)</f>
        <v>0</v>
      </c>
      <c r="V1465" s="5" t="n">
        <f aca="false">IF($D1465=const_one,Sensitivity!$Y$1320*$T1465,const_zero)</f>
        <v>403254514.272232</v>
      </c>
      <c r="W1465" s="5" t="n">
        <f aca="false">IF($E1465=const_one,Sensitivity!$V$1320*$T1465,const_zero)</f>
        <v>0</v>
      </c>
      <c r="X1465" s="5" t="n">
        <f aca="false">IF($F1465=const_one,Sensitivity!$S$1320*$T1465,const_zero)</f>
        <v>157138753.99943</v>
      </c>
      <c r="Y1465" s="5" t="n">
        <f aca="false">IF($G1465=const_one,Sensitivity!$P$1320*$T1465,const_zero)</f>
        <v>196423442.499287</v>
      </c>
      <c r="Z1465" s="5" t="n">
        <f aca="false">IF($H1465=const_one,Sensitivity!$M$1320*$T1465,const_zero)</f>
        <v>0</v>
      </c>
      <c r="AA1465" s="5" t="n">
        <f aca="false">IF($I1465=const_one,Sensitivity!$J$1320*$T1465,const_zero)</f>
        <v>327372404.165478</v>
      </c>
      <c r="AB1465" s="5" t="n">
        <f aca="false">(Sensitivity!$AE$1320+Sensitivity!$AJ$1320)*$T1465</f>
        <v>20354355.4829741</v>
      </c>
      <c r="AC1465" s="5" t="n">
        <f aca="false">common_rsa_total*$T1465</f>
        <v>589270327.497861</v>
      </c>
      <c r="AD1465" s="5" t="n">
        <f aca="false">IF($S1465=const_one,pre_f_options_issued*($T1465-option_strike_usd),const_zero)</f>
        <v>161186202.082739</v>
      </c>
      <c r="AE1465" s="5" t="n">
        <f aca="false">J1465+U1465</f>
        <v>30000000</v>
      </c>
      <c r="AF1465" s="5" t="n">
        <f aca="false">K1465+V1465</f>
        <v>403254514.272232</v>
      </c>
      <c r="AG1465" s="5" t="n">
        <f aca="false">L1465+W1465</f>
        <v>100000000</v>
      </c>
      <c r="AH1465" s="5" t="n">
        <f aca="false">M1465+X1465</f>
        <v>157138753.99943</v>
      </c>
      <c r="AI1465" s="5" t="n">
        <f aca="false">N1465+Y1465</f>
        <v>196423442.499287</v>
      </c>
      <c r="AJ1465" s="5" t="n">
        <f aca="false">O1465+Z1465</f>
        <v>15000000</v>
      </c>
      <c r="AK1465" s="5" t="n">
        <f aca="false">P1465+AA1465</f>
        <v>327372404.165478</v>
      </c>
      <c r="AL1465" s="5" t="n">
        <f aca="false">INDEX($AE$1375:$AE$1502,$B1465-$C1465*1+const_one)</f>
        <v>30000000</v>
      </c>
      <c r="AM1465" s="5" t="n">
        <f aca="false">INDEX($AF$1375:$AF$1502,$B1465-$D1465*2+const_one)</f>
        <v>300000000</v>
      </c>
      <c r="AN1465" s="5" t="n">
        <f aca="false">INDEX($AG$1375:$AG$1502,$B1465-$E1465*4+const_one)</f>
        <v>100000000</v>
      </c>
      <c r="AO1465" s="5" t="n">
        <f aca="false">INDEX($AH$1375:$AH$1502,$B1465-$F1465*8+const_one)</f>
        <v>60000000</v>
      </c>
      <c r="AP1465" s="5" t="n">
        <f aca="false">INDEX($AI$1375:$AI$1502,$B1465-$G1465*16+const_one)</f>
        <v>30000000</v>
      </c>
      <c r="AQ1465" s="5" t="n">
        <f aca="false">INDEX($AJ$1375:$AJ$1502,$B1465-$H1465*32+const_one)</f>
        <v>15000000</v>
      </c>
      <c r="AR1465" s="5" t="n">
        <f aca="false">INDEX($AK$1375:$AK$1502,$B1465-$I1465*64+const_one)</f>
        <v>5000000</v>
      </c>
      <c r="AS1465" s="5" t="n">
        <f aca="false">INDEX($AE$1375:$AE$1502,$B1465+(const_one-$C1465)*1+const_one)</f>
        <v>61385399.0902287</v>
      </c>
      <c r="AT1465" s="5" t="n">
        <f aca="false">INDEX($AF$1375:$AF$1502,$B1465+(const_one-$D1465)*2+const_one)</f>
        <v>403254514.272232</v>
      </c>
      <c r="AU1465" s="5" t="n">
        <f aca="false">INDEX($AG$1375:$AG$1502,$B1465+(const_one-$E1465)*4+const_one)</f>
        <v>113175855.994246</v>
      </c>
      <c r="AV1465" s="5" t="n">
        <f aca="false">INDEX($AH$1375:$AH$1502,$B1465+(const_one-$F1465)*8+const_one)</f>
        <v>157138753.99943</v>
      </c>
      <c r="AW1465" s="5" t="n">
        <f aca="false">INDEX($AI$1375:$AI$1502,$B1465+(const_one-$G1465)*16+const_one)</f>
        <v>196423442.499287</v>
      </c>
      <c r="AX1465" s="5" t="n">
        <f aca="false">INDEX($AJ$1375:$AJ$1502,$B1465+(const_one-$H1465)*32+const_one)</f>
        <v>280567792.256957</v>
      </c>
      <c r="AY1465" s="5" t="n">
        <f aca="false">INDEX($AK$1375:$AK$1502,$B1465+(const_one-$I1465)*64+const_one)</f>
        <v>327372404.165478</v>
      </c>
      <c r="AZ1465" s="5" t="n">
        <f aca="false">--($C1465=--(AS1465&gt;AL1465))</f>
        <v>0</v>
      </c>
      <c r="BA1465" s="5" t="n">
        <f aca="false">--($D1465=--(AT1465&gt;AM1465))</f>
        <v>1</v>
      </c>
      <c r="BB1465" s="5" t="n">
        <f aca="false">--($E1465=--(AU1465&gt;AN1465))</f>
        <v>0</v>
      </c>
      <c r="BC1465" s="5" t="n">
        <f aca="false">--($F1465=--(AV1465&gt;AO1465))</f>
        <v>1</v>
      </c>
      <c r="BD1465" s="5" t="n">
        <f aca="false">--($G1465=--(AW1465&gt;AP1465))</f>
        <v>1</v>
      </c>
      <c r="BE1465" s="5" t="n">
        <f aca="false">--($H1465=--(AX1465&gt;AQ1465))</f>
        <v>0</v>
      </c>
      <c r="BF1465" s="5" t="n">
        <f aca="false">--($I1465=--(AY1465&gt;AR1465))</f>
        <v>1</v>
      </c>
      <c r="BG1465" s="5" t="n">
        <f aca="false">SUM(AZ1465:BF1465)</f>
        <v>4</v>
      </c>
      <c r="BH1465" s="5" t="n">
        <f aca="false">SUM(AE1465:AK1465)+AB1465+AC1465+AD1465</f>
        <v>2000000000</v>
      </c>
    </row>
    <row r="1466" customFormat="false" ht="15" hidden="true" customHeight="false" outlineLevel="0" collapsed="false">
      <c r="A1466" s="5" t="n">
        <f aca="false">sensitivity_exit_usd</f>
        <v>2000000000</v>
      </c>
      <c r="B1466" s="2" t="n">
        <f aca="false">ROW()-ROW($B$1375)</f>
        <v>91</v>
      </c>
      <c r="C1466" s="2" t="n">
        <f aca="false">MOD(QUOTIENT($B1466,1),2)</f>
        <v>1</v>
      </c>
      <c r="D1466" s="2" t="n">
        <f aca="false">MOD(QUOTIENT($B1466,2),2)</f>
        <v>1</v>
      </c>
      <c r="E1466" s="2" t="n">
        <f aca="false">MOD(QUOTIENT($B1466,4),2)</f>
        <v>0</v>
      </c>
      <c r="F1466" s="2" t="n">
        <f aca="false">MOD(QUOTIENT($B1466,8),2)</f>
        <v>1</v>
      </c>
      <c r="G1466" s="2" t="n">
        <f aca="false">MOD(QUOTIENT($B1466,16),2)</f>
        <v>1</v>
      </c>
      <c r="H1466" s="2" t="n">
        <f aca="false">MOD(QUOTIENT($B1466,32),2)</f>
        <v>0</v>
      </c>
      <c r="I1466" s="2" t="n">
        <f aca="false">MOD(QUOTIENT($B1466,64),2)</f>
        <v>1</v>
      </c>
      <c r="J1466" s="5" t="n">
        <f aca="false">IF($C1466=const_zero,MIN(class_series_f_invested_usd,MAX(const_zero,$A1466)),const_zero)</f>
        <v>0</v>
      </c>
      <c r="K1466" s="5" t="n">
        <f aca="false">IF($D1466=const_zero,MIN(class_series_e_invested_usd,MAX(const_zero,$A1466-SUM($J1466:$J1466))),const_zero)</f>
        <v>0</v>
      </c>
      <c r="L1466" s="5" t="n">
        <f aca="false">IF($E1466=const_zero,MIN(class_series_d_invested_usd,MAX(const_zero,$A1466-SUM($J1466:$K1466))),const_zero)</f>
        <v>100000000</v>
      </c>
      <c r="M1466" s="5" t="n">
        <f aca="false">IF($F1466=const_zero,MIN(class_series_c_invested_usd,MAX(const_zero,$A1466-SUM($J1466:$L1466))),const_zero)</f>
        <v>0</v>
      </c>
      <c r="N1466" s="5" t="n">
        <f aca="false">IF($G1466=const_zero,MIN(class_series_b_invested_usd,MAX(const_zero,$A1466-SUM($J1466:$M1466))),const_zero)</f>
        <v>0</v>
      </c>
      <c r="O1466" s="5" t="n">
        <f aca="false">IF($H1466=const_zero,MIN(class_series_a_invested_usd,MAX(const_zero,$A1466-SUM($J1466:$N1466))),const_zero)</f>
        <v>15000000</v>
      </c>
      <c r="P1466" s="5" t="n">
        <f aca="false">IF($I1466=const_zero,MIN(class_seed_invested_usd,MAX(const_zero,$A1466-SUM($J1466:$O1466))),const_zero)</f>
        <v>0</v>
      </c>
      <c r="Q1466" s="5" t="n">
        <f aca="false">MAX(const_zero,$A1466-SUM($J1466:$P1466))</f>
        <v>1885000000</v>
      </c>
      <c r="R1466" s="9" t="n">
        <f aca="false">common_rsa_total+Sensitivity!$AE$1320+Sensitivity!$AJ$1320+IF($C1466=const_one,Sensitivity!$D$1320,const_zero)+IF($D1466=const_one,Sensitivity!$Y$1320,const_zero)+IF($E1466=const_one,Sensitivity!$V$1320,const_zero)+IF($F1466=const_one,Sensitivity!$S$1320,const_zero)+IF($G1466=const_one,Sensitivity!$P$1320,const_zero)+IF($H1466=const_one,Sensitivity!$M$1320,const_zero)+IF($I1466=const_one,Sensitivity!$J$1320,const_zero)</f>
        <v>26823492.2128553</v>
      </c>
      <c r="S1466" s="23" t="b">
        <f aca="false">IF($R1466&gt;const_zero,--($Q1466&gt;option_strike_usd*$R1466),const_zero)</f>
        <v>1</v>
      </c>
      <c r="T1466" s="7" t="n">
        <f aca="false">IF($R1466&gt;const_zero,IF($S1466=const_one,($Q1466+option_strike_usd*pre_f_options_issued)/($R1466+pre_f_options_issued),$Q1466/$R1466),const_zero)</f>
        <v>64.3681859683999</v>
      </c>
      <c r="U1466" s="5" t="n">
        <f aca="false">IF($C1466=const_one,Sensitivity!$D$1320*$T1466,const_zero)</f>
        <v>61385399.0902287</v>
      </c>
      <c r="V1466" s="5" t="n">
        <f aca="false">IF($D1466=const_one,Sensitivity!$Y$1320*$T1466,const_zero)</f>
        <v>396440891.733675</v>
      </c>
      <c r="W1466" s="5" t="n">
        <f aca="false">IF($E1466=const_one,Sensitivity!$V$1320*$T1466,const_zero)</f>
        <v>0</v>
      </c>
      <c r="X1466" s="5" t="n">
        <f aca="false">IF($F1466=const_one,Sensitivity!$S$1320*$T1466,const_zero)</f>
        <v>154483646.32416</v>
      </c>
      <c r="Y1466" s="5" t="n">
        <f aca="false">IF($G1466=const_one,Sensitivity!$P$1320*$T1466,const_zero)</f>
        <v>193104557.9052</v>
      </c>
      <c r="Z1466" s="5" t="n">
        <f aca="false">IF($H1466=const_one,Sensitivity!$M$1320*$T1466,const_zero)</f>
        <v>0</v>
      </c>
      <c r="AA1466" s="5" t="n">
        <f aca="false">IF($I1466=const_one,Sensitivity!$J$1320*$T1466,const_zero)</f>
        <v>321840929.842</v>
      </c>
      <c r="AB1466" s="5" t="n">
        <f aca="false">(Sensitivity!$AE$1320+Sensitivity!$AJ$1320)*$T1466</f>
        <v>20010436.4681383</v>
      </c>
      <c r="AC1466" s="5" t="n">
        <f aca="false">common_rsa_total*$T1466</f>
        <v>579313673.715599</v>
      </c>
      <c r="AD1466" s="5" t="n">
        <f aca="false">IF($S1466=const_one,pre_f_options_issued*($T1466-option_strike_usd),const_zero)</f>
        <v>158420464.921</v>
      </c>
      <c r="AE1466" s="5" t="n">
        <f aca="false">J1466+U1466</f>
        <v>61385399.0902287</v>
      </c>
      <c r="AF1466" s="5" t="n">
        <f aca="false">K1466+V1466</f>
        <v>396440891.733675</v>
      </c>
      <c r="AG1466" s="5" t="n">
        <f aca="false">L1466+W1466</f>
        <v>100000000</v>
      </c>
      <c r="AH1466" s="5" t="n">
        <f aca="false">M1466+X1466</f>
        <v>154483646.32416</v>
      </c>
      <c r="AI1466" s="5" t="n">
        <f aca="false">N1466+Y1466</f>
        <v>193104557.9052</v>
      </c>
      <c r="AJ1466" s="5" t="n">
        <f aca="false">O1466+Z1466</f>
        <v>15000000</v>
      </c>
      <c r="AK1466" s="5" t="n">
        <f aca="false">P1466+AA1466</f>
        <v>321840929.842</v>
      </c>
      <c r="AL1466" s="5" t="n">
        <f aca="false">INDEX($AE$1375:$AE$1502,$B1466-$C1466*1+const_one)</f>
        <v>30000000</v>
      </c>
      <c r="AM1466" s="5" t="n">
        <f aca="false">INDEX($AF$1375:$AF$1502,$B1466-$D1466*2+const_one)</f>
        <v>300000000</v>
      </c>
      <c r="AN1466" s="5" t="n">
        <f aca="false">INDEX($AG$1375:$AG$1502,$B1466-$E1466*4+const_one)</f>
        <v>100000000</v>
      </c>
      <c r="AO1466" s="5" t="n">
        <f aca="false">INDEX($AH$1375:$AH$1502,$B1466-$F1466*8+const_one)</f>
        <v>60000000</v>
      </c>
      <c r="AP1466" s="5" t="n">
        <f aca="false">INDEX($AI$1375:$AI$1502,$B1466-$G1466*16+const_one)</f>
        <v>30000000</v>
      </c>
      <c r="AQ1466" s="5" t="n">
        <f aca="false">INDEX($AJ$1375:$AJ$1502,$B1466-$H1466*32+const_one)</f>
        <v>15000000</v>
      </c>
      <c r="AR1466" s="5" t="n">
        <f aca="false">INDEX($AK$1375:$AK$1502,$B1466-$I1466*64+const_one)</f>
        <v>5000000</v>
      </c>
      <c r="AS1466" s="5" t="n">
        <f aca="false">INDEX($AE$1375:$AE$1502,$B1466+(const_one-$C1466)*1+const_one)</f>
        <v>61385399.0902287</v>
      </c>
      <c r="AT1466" s="5" t="n">
        <f aca="false">INDEX($AF$1375:$AF$1502,$B1466+(const_one-$D1466)*2+const_one)</f>
        <v>396440891.733675</v>
      </c>
      <c r="AU1466" s="5" t="n">
        <f aca="false">INDEX($AG$1375:$AG$1502,$B1466+(const_one-$E1466)*4+const_one)</f>
        <v>111382664.120849</v>
      </c>
      <c r="AV1466" s="5" t="n">
        <f aca="false">INDEX($AH$1375:$AH$1502,$B1466+(const_one-$F1466)*8+const_one)</f>
        <v>154483646.32416</v>
      </c>
      <c r="AW1466" s="5" t="n">
        <f aca="false">INDEX($AI$1375:$AI$1502,$B1466+(const_one-$G1466)*16+const_one)</f>
        <v>193104557.9052</v>
      </c>
      <c r="AX1466" s="5" t="n">
        <f aca="false">INDEX($AJ$1375:$AJ$1502,$B1466+(const_one-$H1466)*32+const_one)</f>
        <v>277142545.432403</v>
      </c>
      <c r="AY1466" s="5" t="n">
        <f aca="false">INDEX($AK$1375:$AK$1502,$B1466+(const_one-$I1466)*64+const_one)</f>
        <v>321840929.842</v>
      </c>
      <c r="AZ1466" s="5" t="n">
        <f aca="false">--($C1466=--(AS1466&gt;AL1466))</f>
        <v>1</v>
      </c>
      <c r="BA1466" s="5" t="n">
        <f aca="false">--($D1466=--(AT1466&gt;AM1466))</f>
        <v>1</v>
      </c>
      <c r="BB1466" s="5" t="n">
        <f aca="false">--($E1466=--(AU1466&gt;AN1466))</f>
        <v>0</v>
      </c>
      <c r="BC1466" s="5" t="n">
        <f aca="false">--($F1466=--(AV1466&gt;AO1466))</f>
        <v>1</v>
      </c>
      <c r="BD1466" s="5" t="n">
        <f aca="false">--($G1466=--(AW1466&gt;AP1466))</f>
        <v>1</v>
      </c>
      <c r="BE1466" s="5" t="n">
        <f aca="false">--($H1466=--(AX1466&gt;AQ1466))</f>
        <v>0</v>
      </c>
      <c r="BF1466" s="5" t="n">
        <f aca="false">--($I1466=--(AY1466&gt;AR1466))</f>
        <v>1</v>
      </c>
      <c r="BG1466" s="5" t="n">
        <f aca="false">SUM(AZ1466:BF1466)</f>
        <v>5</v>
      </c>
      <c r="BH1466" s="5" t="n">
        <f aca="false">SUM(AE1466:AK1466)+AB1466+AC1466+AD1466</f>
        <v>2000000000</v>
      </c>
    </row>
    <row r="1467" customFormat="false" ht="15" hidden="true" customHeight="false" outlineLevel="0" collapsed="false">
      <c r="A1467" s="5" t="n">
        <f aca="false">sensitivity_exit_usd</f>
        <v>2000000000</v>
      </c>
      <c r="B1467" s="2" t="n">
        <f aca="false">ROW()-ROW($B$1375)</f>
        <v>92</v>
      </c>
      <c r="C1467" s="2" t="n">
        <f aca="false">MOD(QUOTIENT($B1467,1),2)</f>
        <v>0</v>
      </c>
      <c r="D1467" s="2" t="n">
        <f aca="false">MOD(QUOTIENT($B1467,2),2)</f>
        <v>0</v>
      </c>
      <c r="E1467" s="2" t="n">
        <f aca="false">MOD(QUOTIENT($B1467,4),2)</f>
        <v>1</v>
      </c>
      <c r="F1467" s="2" t="n">
        <f aca="false">MOD(QUOTIENT($B1467,8),2)</f>
        <v>1</v>
      </c>
      <c r="G1467" s="2" t="n">
        <f aca="false">MOD(QUOTIENT($B1467,16),2)</f>
        <v>1</v>
      </c>
      <c r="H1467" s="2" t="n">
        <f aca="false">MOD(QUOTIENT($B1467,32),2)</f>
        <v>0</v>
      </c>
      <c r="I1467" s="2" t="n">
        <f aca="false">MOD(QUOTIENT($B1467,64),2)</f>
        <v>1</v>
      </c>
      <c r="J1467" s="5" t="n">
        <f aca="false">IF($C1467=const_zero,MIN(class_series_f_invested_usd,MAX(const_zero,$A1467)),const_zero)</f>
        <v>30000000</v>
      </c>
      <c r="K1467" s="5" t="n">
        <f aca="false">IF($D1467=const_zero,MIN(class_series_e_invested_usd,MAX(const_zero,$A1467-SUM($J1467:$J1467))),const_zero)</f>
        <v>300000000</v>
      </c>
      <c r="L1467" s="5" t="n">
        <f aca="false">IF($E1467=const_zero,MIN(class_series_d_invested_usd,MAX(const_zero,$A1467-SUM($J1467:$K1467))),const_zero)</f>
        <v>0</v>
      </c>
      <c r="M1467" s="5" t="n">
        <f aca="false">IF($F1467=const_zero,MIN(class_series_c_invested_usd,MAX(const_zero,$A1467-SUM($J1467:$L1467))),const_zero)</f>
        <v>0</v>
      </c>
      <c r="N1467" s="5" t="n">
        <f aca="false">IF($G1467=const_zero,MIN(class_series_b_invested_usd,MAX(const_zero,$A1467-SUM($J1467:$M1467))),const_zero)</f>
        <v>0</v>
      </c>
      <c r="O1467" s="5" t="n">
        <f aca="false">IF($H1467=const_zero,MIN(class_series_a_invested_usd,MAX(const_zero,$A1467-SUM($J1467:$N1467))),const_zero)</f>
        <v>15000000</v>
      </c>
      <c r="P1467" s="5" t="n">
        <f aca="false">IF($I1467=const_zero,MIN(class_seed_invested_usd,MAX(const_zero,$A1467-SUM($J1467:$O1467))),const_zero)</f>
        <v>0</v>
      </c>
      <c r="Q1467" s="5" t="n">
        <f aca="false">MAX(const_zero,$A1467-SUM($J1467:$P1467))</f>
        <v>1655000000</v>
      </c>
      <c r="R1467" s="9" t="n">
        <f aca="false">common_rsa_total+Sensitivity!$AE$1320+Sensitivity!$AJ$1320+IF($C1467=const_one,Sensitivity!$D$1320,const_zero)+IF($D1467=const_one,Sensitivity!$Y$1320,const_zero)+IF($E1467=const_one,Sensitivity!$V$1320,const_zero)+IF($F1467=const_one,Sensitivity!$S$1320,const_zero)+IF($G1467=const_one,Sensitivity!$P$1320,const_zero)+IF($H1467=const_one,Sensitivity!$M$1320,const_zero)+IF($I1467=const_one,Sensitivity!$J$1320,const_zero)</f>
        <v>21451772.5127037</v>
      </c>
      <c r="S1467" s="23" t="b">
        <f aca="false">IF($R1467&gt;const_zero,--($Q1467&gt;option_strike_usd*$R1467),const_zero)</f>
        <v>1</v>
      </c>
      <c r="T1467" s="7" t="n">
        <f aca="false">IF($R1467&gt;const_zero,IF($S1467=const_one,($Q1467+option_strike_usd*pre_f_options_issued)/($R1467+pre_f_options_issued),$Q1467/$R1467),const_zero)</f>
        <v>69.2015590545912</v>
      </c>
      <c r="U1467" s="5" t="n">
        <f aca="false">IF($C1467=const_one,Sensitivity!$D$1320*$T1467,const_zero)</f>
        <v>0</v>
      </c>
      <c r="V1467" s="5" t="n">
        <f aca="false">IF($D1467=const_one,Sensitivity!$Y$1320*$T1467,const_zero)</f>
        <v>0</v>
      </c>
      <c r="W1467" s="5" t="n">
        <f aca="false">IF($E1467=const_one,Sensitivity!$V$1320*$T1467,const_zero)</f>
        <v>120472847.131092</v>
      </c>
      <c r="X1467" s="5" t="n">
        <f aca="false">IF($F1467=const_one,Sensitivity!$S$1320*$T1467,const_zero)</f>
        <v>166083741.731019</v>
      </c>
      <c r="Y1467" s="5" t="n">
        <f aca="false">IF($G1467=const_one,Sensitivity!$P$1320*$T1467,const_zero)</f>
        <v>207604677.163774</v>
      </c>
      <c r="Z1467" s="5" t="n">
        <f aca="false">IF($H1467=const_one,Sensitivity!$M$1320*$T1467,const_zero)</f>
        <v>0</v>
      </c>
      <c r="AA1467" s="5" t="n">
        <f aca="false">IF($I1467=const_one,Sensitivity!$J$1320*$T1467,const_zero)</f>
        <v>346007795.272956</v>
      </c>
      <c r="AB1467" s="5" t="n">
        <f aca="false">(Sensitivity!$AE$1320+Sensitivity!$AJ$1320)*$T1467</f>
        <v>21513009.5733602</v>
      </c>
      <c r="AC1467" s="5" t="n">
        <f aca="false">common_rsa_total*$T1467</f>
        <v>622814031.491321</v>
      </c>
      <c r="AD1467" s="5" t="n">
        <f aca="false">IF($S1467=const_one,pre_f_options_issued*($T1467-option_strike_usd),const_zero)</f>
        <v>170503897.636478</v>
      </c>
      <c r="AE1467" s="5" t="n">
        <f aca="false">J1467+U1467</f>
        <v>30000000</v>
      </c>
      <c r="AF1467" s="5" t="n">
        <f aca="false">K1467+V1467</f>
        <v>300000000</v>
      </c>
      <c r="AG1467" s="5" t="n">
        <f aca="false">L1467+W1467</f>
        <v>120472847.131092</v>
      </c>
      <c r="AH1467" s="5" t="n">
        <f aca="false">M1467+X1467</f>
        <v>166083741.731019</v>
      </c>
      <c r="AI1467" s="5" t="n">
        <f aca="false">N1467+Y1467</f>
        <v>207604677.163774</v>
      </c>
      <c r="AJ1467" s="5" t="n">
        <f aca="false">O1467+Z1467</f>
        <v>15000000</v>
      </c>
      <c r="AK1467" s="5" t="n">
        <f aca="false">P1467+AA1467</f>
        <v>346007795.272956</v>
      </c>
      <c r="AL1467" s="5" t="n">
        <f aca="false">INDEX($AE$1375:$AE$1502,$B1467-$C1467*1+const_one)</f>
        <v>30000000</v>
      </c>
      <c r="AM1467" s="5" t="n">
        <f aca="false">INDEX($AF$1375:$AF$1502,$B1467-$D1467*2+const_one)</f>
        <v>300000000</v>
      </c>
      <c r="AN1467" s="5" t="n">
        <f aca="false">INDEX($AG$1375:$AG$1502,$B1467-$E1467*4+const_one)</f>
        <v>100000000</v>
      </c>
      <c r="AO1467" s="5" t="n">
        <f aca="false">INDEX($AH$1375:$AH$1502,$B1467-$F1467*8+const_one)</f>
        <v>60000000</v>
      </c>
      <c r="AP1467" s="5" t="n">
        <f aca="false">INDEX($AI$1375:$AI$1502,$B1467-$G1467*16+const_one)</f>
        <v>30000000</v>
      </c>
      <c r="AQ1467" s="5" t="n">
        <f aca="false">INDEX($AJ$1375:$AJ$1502,$B1467-$H1467*32+const_one)</f>
        <v>15000000</v>
      </c>
      <c r="AR1467" s="5" t="n">
        <f aca="false">INDEX($AK$1375:$AK$1502,$B1467-$I1467*64+const_one)</f>
        <v>5000000</v>
      </c>
      <c r="AS1467" s="5" t="n">
        <f aca="false">INDEX($AE$1375:$AE$1502,$B1467+(const_one-$C1467)*1+const_one)</f>
        <v>64616509.9954491</v>
      </c>
      <c r="AT1467" s="5" t="n">
        <f aca="false">INDEX($AF$1375:$AF$1502,$B1467+(const_one-$D1467)*2+const_one)</f>
        <v>400394097.90126</v>
      </c>
      <c r="AU1467" s="5" t="n">
        <f aca="false">INDEX($AG$1375:$AG$1502,$B1467+(const_one-$E1467)*4+const_one)</f>
        <v>120472847.131092</v>
      </c>
      <c r="AV1467" s="5" t="n">
        <f aca="false">INDEX($AH$1375:$AH$1502,$B1467+(const_one-$F1467)*8+const_one)</f>
        <v>166083741.731019</v>
      </c>
      <c r="AW1467" s="5" t="n">
        <f aca="false">INDEX($AI$1375:$AI$1502,$B1467+(const_one-$G1467)*16+const_one)</f>
        <v>207604677.163774</v>
      </c>
      <c r="AX1467" s="5" t="n">
        <f aca="false">INDEX($AJ$1375:$AJ$1502,$B1467+(const_one-$H1467)*32+const_one)</f>
        <v>288842418.761429</v>
      </c>
      <c r="AY1467" s="5" t="n">
        <f aca="false">INDEX($AK$1375:$AK$1502,$B1467+(const_one-$I1467)*64+const_one)</f>
        <v>346007795.272956</v>
      </c>
      <c r="AZ1467" s="5" t="n">
        <f aca="false">--($C1467=--(AS1467&gt;AL1467))</f>
        <v>0</v>
      </c>
      <c r="BA1467" s="5" t="n">
        <f aca="false">--($D1467=--(AT1467&gt;AM1467))</f>
        <v>0</v>
      </c>
      <c r="BB1467" s="5" t="n">
        <f aca="false">--($E1467=--(AU1467&gt;AN1467))</f>
        <v>1</v>
      </c>
      <c r="BC1467" s="5" t="n">
        <f aca="false">--($F1467=--(AV1467&gt;AO1467))</f>
        <v>1</v>
      </c>
      <c r="BD1467" s="5" t="n">
        <f aca="false">--($G1467=--(AW1467&gt;AP1467))</f>
        <v>1</v>
      </c>
      <c r="BE1467" s="5" t="n">
        <f aca="false">--($H1467=--(AX1467&gt;AQ1467))</f>
        <v>0</v>
      </c>
      <c r="BF1467" s="5" t="n">
        <f aca="false">--($I1467=--(AY1467&gt;AR1467))</f>
        <v>1</v>
      </c>
      <c r="BG1467" s="5" t="n">
        <f aca="false">SUM(AZ1467:BF1467)</f>
        <v>4</v>
      </c>
      <c r="BH1467" s="5" t="n">
        <f aca="false">SUM(AE1467:AK1467)+AB1467+AC1467+AD1467</f>
        <v>2000000000</v>
      </c>
    </row>
    <row r="1468" customFormat="false" ht="15" hidden="true" customHeight="false" outlineLevel="0" collapsed="false">
      <c r="A1468" s="5" t="n">
        <f aca="false">sensitivity_exit_usd</f>
        <v>2000000000</v>
      </c>
      <c r="B1468" s="2" t="n">
        <f aca="false">ROW()-ROW($B$1375)</f>
        <v>93</v>
      </c>
      <c r="C1468" s="2" t="n">
        <f aca="false">MOD(QUOTIENT($B1468,1),2)</f>
        <v>1</v>
      </c>
      <c r="D1468" s="2" t="n">
        <f aca="false">MOD(QUOTIENT($B1468,2),2)</f>
        <v>0</v>
      </c>
      <c r="E1468" s="2" t="n">
        <f aca="false">MOD(QUOTIENT($B1468,4),2)</f>
        <v>1</v>
      </c>
      <c r="F1468" s="2" t="n">
        <f aca="false">MOD(QUOTIENT($B1468,8),2)</f>
        <v>1</v>
      </c>
      <c r="G1468" s="2" t="n">
        <f aca="false">MOD(QUOTIENT($B1468,16),2)</f>
        <v>1</v>
      </c>
      <c r="H1468" s="2" t="n">
        <f aca="false">MOD(QUOTIENT($B1468,32),2)</f>
        <v>0</v>
      </c>
      <c r="I1468" s="2" t="n">
        <f aca="false">MOD(QUOTIENT($B1468,64),2)</f>
        <v>1</v>
      </c>
      <c r="J1468" s="5" t="n">
        <f aca="false">IF($C1468=const_zero,MIN(class_series_f_invested_usd,MAX(const_zero,$A1468)),const_zero)</f>
        <v>0</v>
      </c>
      <c r="K1468" s="5" t="n">
        <f aca="false">IF($D1468=const_zero,MIN(class_series_e_invested_usd,MAX(const_zero,$A1468-SUM($J1468:$J1468))),const_zero)</f>
        <v>300000000</v>
      </c>
      <c r="L1468" s="5" t="n">
        <f aca="false">IF($E1468=const_zero,MIN(class_series_d_invested_usd,MAX(const_zero,$A1468-SUM($J1468:$K1468))),const_zero)</f>
        <v>0</v>
      </c>
      <c r="M1468" s="5" t="n">
        <f aca="false">IF($F1468=const_zero,MIN(class_series_c_invested_usd,MAX(const_zero,$A1468-SUM($J1468:$L1468))),const_zero)</f>
        <v>0</v>
      </c>
      <c r="N1468" s="5" t="n">
        <f aca="false">IF($G1468=const_zero,MIN(class_series_b_invested_usd,MAX(const_zero,$A1468-SUM($J1468:$M1468))),const_zero)</f>
        <v>0</v>
      </c>
      <c r="O1468" s="5" t="n">
        <f aca="false">IF($H1468=const_zero,MIN(class_series_a_invested_usd,MAX(const_zero,$A1468-SUM($J1468:$N1468))),const_zero)</f>
        <v>15000000</v>
      </c>
      <c r="P1468" s="5" t="n">
        <f aca="false">IF($I1468=const_zero,MIN(class_seed_invested_usd,MAX(const_zero,$A1468-SUM($J1468:$O1468))),const_zero)</f>
        <v>0</v>
      </c>
      <c r="Q1468" s="5" t="n">
        <f aca="false">MAX(const_zero,$A1468-SUM($J1468:$P1468))</f>
        <v>1685000000</v>
      </c>
      <c r="R1468" s="9" t="n">
        <f aca="false">common_rsa_total+Sensitivity!$AE$1320+Sensitivity!$AJ$1320+IF($C1468=const_one,Sensitivity!$D$1320,const_zero)+IF($D1468=const_one,Sensitivity!$Y$1320,const_zero)+IF($E1468=const_one,Sensitivity!$V$1320,const_zero)+IF($F1468=const_one,Sensitivity!$S$1320,const_zero)+IF($G1468=const_one,Sensitivity!$P$1320,const_zero)+IF($H1468=const_one,Sensitivity!$M$1320,const_zero)+IF($I1468=const_one,Sensitivity!$J$1320,const_zero)</f>
        <v>22405433.0542694</v>
      </c>
      <c r="S1468" s="23" t="b">
        <f aca="false">IF($R1468&gt;const_zero,--($Q1468&gt;option_strike_usd*$R1468),const_zero)</f>
        <v>1</v>
      </c>
      <c r="T1468" s="7" t="n">
        <f aca="false">IF($R1468&gt;const_zero,IF($S1468=const_one,($Q1468+option_strike_usd*pre_f_options_issued)/($R1468+pre_f_options_issued),$Q1468/$R1468),const_zero)</f>
        <v>67.7563002547638</v>
      </c>
      <c r="U1468" s="5" t="n">
        <f aca="false">IF($C1468=const_one,Sensitivity!$D$1320*$T1468,const_zero)</f>
        <v>64616509.9954491</v>
      </c>
      <c r="V1468" s="5" t="n">
        <f aca="false">IF($D1468=const_one,Sensitivity!$Y$1320*$T1468,const_zero)</f>
        <v>0</v>
      </c>
      <c r="W1468" s="5" t="n">
        <f aca="false">IF($E1468=const_one,Sensitivity!$V$1320*$T1468,const_zero)</f>
        <v>117956799.157099</v>
      </c>
      <c r="X1468" s="5" t="n">
        <f aca="false">IF($F1468=const_one,Sensitivity!$S$1320*$T1468,const_zero)</f>
        <v>162615120.611433</v>
      </c>
      <c r="Y1468" s="5" t="n">
        <f aca="false">IF($G1468=const_one,Sensitivity!$P$1320*$T1468,const_zero)</f>
        <v>203268900.764291</v>
      </c>
      <c r="Z1468" s="5" t="n">
        <f aca="false">IF($H1468=const_one,Sensitivity!$M$1320*$T1468,const_zero)</f>
        <v>0</v>
      </c>
      <c r="AA1468" s="5" t="n">
        <f aca="false">IF($I1468=const_one,Sensitivity!$J$1320*$T1468,const_zero)</f>
        <v>338781501.273819</v>
      </c>
      <c r="AB1468" s="5" t="n">
        <f aca="false">(Sensitivity!$AE$1320+Sensitivity!$AJ$1320)*$T1468</f>
        <v>21063715.2681243</v>
      </c>
      <c r="AC1468" s="5" t="n">
        <f aca="false">common_rsa_total*$T1468</f>
        <v>609806702.292874</v>
      </c>
      <c r="AD1468" s="5" t="n">
        <f aca="false">IF($S1468=const_one,pre_f_options_issued*($T1468-option_strike_usd),const_zero)</f>
        <v>166890750.63691</v>
      </c>
      <c r="AE1468" s="5" t="n">
        <f aca="false">J1468+U1468</f>
        <v>64616509.9954491</v>
      </c>
      <c r="AF1468" s="5" t="n">
        <f aca="false">K1468+V1468</f>
        <v>300000000</v>
      </c>
      <c r="AG1468" s="5" t="n">
        <f aca="false">L1468+W1468</f>
        <v>117956799.157099</v>
      </c>
      <c r="AH1468" s="5" t="n">
        <f aca="false">M1468+X1468</f>
        <v>162615120.611433</v>
      </c>
      <c r="AI1468" s="5" t="n">
        <f aca="false">N1468+Y1468</f>
        <v>203268900.764291</v>
      </c>
      <c r="AJ1468" s="5" t="n">
        <f aca="false">O1468+Z1468</f>
        <v>15000000</v>
      </c>
      <c r="AK1468" s="5" t="n">
        <f aca="false">P1468+AA1468</f>
        <v>338781501.273819</v>
      </c>
      <c r="AL1468" s="5" t="n">
        <f aca="false">INDEX($AE$1375:$AE$1502,$B1468-$C1468*1+const_one)</f>
        <v>30000000</v>
      </c>
      <c r="AM1468" s="5" t="n">
        <f aca="false">INDEX($AF$1375:$AF$1502,$B1468-$D1468*2+const_one)</f>
        <v>300000000</v>
      </c>
      <c r="AN1468" s="5" t="n">
        <f aca="false">INDEX($AG$1375:$AG$1502,$B1468-$E1468*4+const_one)</f>
        <v>100000000</v>
      </c>
      <c r="AO1468" s="5" t="n">
        <f aca="false">INDEX($AH$1375:$AH$1502,$B1468-$F1468*8+const_one)</f>
        <v>60000000</v>
      </c>
      <c r="AP1468" s="5" t="n">
        <f aca="false">INDEX($AI$1375:$AI$1502,$B1468-$G1468*16+const_one)</f>
        <v>30000000</v>
      </c>
      <c r="AQ1468" s="5" t="n">
        <f aca="false">INDEX($AJ$1375:$AJ$1502,$B1468-$H1468*32+const_one)</f>
        <v>15000000</v>
      </c>
      <c r="AR1468" s="5" t="n">
        <f aca="false">INDEX($AK$1375:$AK$1502,$B1468-$I1468*64+const_one)</f>
        <v>5000000</v>
      </c>
      <c r="AS1468" s="5" t="n">
        <f aca="false">INDEX($AE$1375:$AE$1502,$B1468+(const_one-$C1468)*1+const_one)</f>
        <v>64616509.9954491</v>
      </c>
      <c r="AT1468" s="5" t="n">
        <f aca="false">INDEX($AF$1375:$AF$1502,$B1468+(const_one-$D1468)*2+const_one)</f>
        <v>394050134.904867</v>
      </c>
      <c r="AU1468" s="5" t="n">
        <f aca="false">INDEX($AG$1375:$AG$1502,$B1468+(const_one-$E1468)*4+const_one)</f>
        <v>117956799.157099</v>
      </c>
      <c r="AV1468" s="5" t="n">
        <f aca="false">INDEX($AH$1375:$AH$1502,$B1468+(const_one-$F1468)*8+const_one)</f>
        <v>162615120.611433</v>
      </c>
      <c r="AW1468" s="5" t="n">
        <f aca="false">INDEX($AI$1375:$AI$1502,$B1468+(const_one-$G1468)*16+const_one)</f>
        <v>203268900.764291</v>
      </c>
      <c r="AX1468" s="5" t="n">
        <f aca="false">INDEX($AJ$1375:$AJ$1502,$B1468+(const_one-$H1468)*32+const_one)</f>
        <v>284647274.110773</v>
      </c>
      <c r="AY1468" s="5" t="n">
        <f aca="false">INDEX($AK$1375:$AK$1502,$B1468+(const_one-$I1468)*64+const_one)</f>
        <v>338781501.273819</v>
      </c>
      <c r="AZ1468" s="5" t="n">
        <f aca="false">--($C1468=--(AS1468&gt;AL1468))</f>
        <v>1</v>
      </c>
      <c r="BA1468" s="5" t="n">
        <f aca="false">--($D1468=--(AT1468&gt;AM1468))</f>
        <v>0</v>
      </c>
      <c r="BB1468" s="5" t="n">
        <f aca="false">--($E1468=--(AU1468&gt;AN1468))</f>
        <v>1</v>
      </c>
      <c r="BC1468" s="5" t="n">
        <f aca="false">--($F1468=--(AV1468&gt;AO1468))</f>
        <v>1</v>
      </c>
      <c r="BD1468" s="5" t="n">
        <f aca="false">--($G1468=--(AW1468&gt;AP1468))</f>
        <v>1</v>
      </c>
      <c r="BE1468" s="5" t="n">
        <f aca="false">--($H1468=--(AX1468&gt;AQ1468))</f>
        <v>0</v>
      </c>
      <c r="BF1468" s="5" t="n">
        <f aca="false">--($I1468=--(AY1468&gt;AR1468))</f>
        <v>1</v>
      </c>
      <c r="BG1468" s="5" t="n">
        <f aca="false">SUM(AZ1468:BF1468)</f>
        <v>5</v>
      </c>
      <c r="BH1468" s="5" t="n">
        <f aca="false">SUM(AE1468:AK1468)+AB1468+AC1468+AD1468</f>
        <v>2000000000</v>
      </c>
    </row>
    <row r="1469" customFormat="false" ht="15" hidden="true" customHeight="false" outlineLevel="0" collapsed="false">
      <c r="A1469" s="5" t="n">
        <f aca="false">sensitivity_exit_usd</f>
        <v>2000000000</v>
      </c>
      <c r="B1469" s="2" t="n">
        <f aca="false">ROW()-ROW($B$1375)</f>
        <v>94</v>
      </c>
      <c r="C1469" s="2" t="n">
        <f aca="false">MOD(QUOTIENT($B1469,1),2)</f>
        <v>0</v>
      </c>
      <c r="D1469" s="2" t="n">
        <f aca="false">MOD(QUOTIENT($B1469,2),2)</f>
        <v>1</v>
      </c>
      <c r="E1469" s="2" t="n">
        <f aca="false">MOD(QUOTIENT($B1469,4),2)</f>
        <v>1</v>
      </c>
      <c r="F1469" s="2" t="n">
        <f aca="false">MOD(QUOTIENT($B1469,8),2)</f>
        <v>1</v>
      </c>
      <c r="G1469" s="2" t="n">
        <f aca="false">MOD(QUOTIENT($B1469,16),2)</f>
        <v>1</v>
      </c>
      <c r="H1469" s="2" t="n">
        <f aca="false">MOD(QUOTIENT($B1469,32),2)</f>
        <v>0</v>
      </c>
      <c r="I1469" s="2" t="n">
        <f aca="false">MOD(QUOTIENT($B1469,64),2)</f>
        <v>1</v>
      </c>
      <c r="J1469" s="5" t="n">
        <f aca="false">IF($C1469=const_zero,MIN(class_series_f_invested_usd,MAX(const_zero,$A1469)),const_zero)</f>
        <v>30000000</v>
      </c>
      <c r="K1469" s="5" t="n">
        <f aca="false">IF($D1469=const_zero,MIN(class_series_e_invested_usd,MAX(const_zero,$A1469-SUM($J1469:$J1469))),const_zero)</f>
        <v>0</v>
      </c>
      <c r="L1469" s="5" t="n">
        <f aca="false">IF($E1469=const_zero,MIN(class_series_d_invested_usd,MAX(const_zero,$A1469-SUM($J1469:$K1469))),const_zero)</f>
        <v>0</v>
      </c>
      <c r="M1469" s="5" t="n">
        <f aca="false">IF($F1469=const_zero,MIN(class_series_c_invested_usd,MAX(const_zero,$A1469-SUM($J1469:$L1469))),const_zero)</f>
        <v>0</v>
      </c>
      <c r="N1469" s="5" t="n">
        <f aca="false">IF($G1469=const_zero,MIN(class_series_b_invested_usd,MAX(const_zero,$A1469-SUM($J1469:$M1469))),const_zero)</f>
        <v>0</v>
      </c>
      <c r="O1469" s="5" t="n">
        <f aca="false">IF($H1469=const_zero,MIN(class_series_a_invested_usd,MAX(const_zero,$A1469-SUM($J1469:$N1469))),const_zero)</f>
        <v>15000000</v>
      </c>
      <c r="P1469" s="5" t="n">
        <f aca="false">IF($I1469=const_zero,MIN(class_seed_invested_usd,MAX(const_zero,$A1469-SUM($J1469:$O1469))),const_zero)</f>
        <v>0</v>
      </c>
      <c r="Q1469" s="5" t="n">
        <f aca="false">MAX(const_zero,$A1469-SUM($J1469:$P1469))</f>
        <v>1955000000</v>
      </c>
      <c r="R1469" s="9" t="n">
        <f aca="false">common_rsa_total+Sensitivity!$AE$1320+Sensitivity!$AJ$1320+IF($C1469=const_one,Sensitivity!$D$1320,const_zero)+IF($D1469=const_one,Sensitivity!$Y$1320,const_zero)+IF($E1469=const_one,Sensitivity!$V$1320,const_zero)+IF($F1469=const_one,Sensitivity!$S$1320,const_zero)+IF($G1469=const_one,Sensitivity!$P$1320,const_zero)+IF($H1469=const_one,Sensitivity!$M$1320,const_zero)+IF($I1469=const_one,Sensitivity!$J$1320,const_zero)</f>
        <v>27610729.5466692</v>
      </c>
      <c r="S1469" s="23" t="b">
        <f aca="false">IF($R1469&gt;const_zero,--($Q1469&gt;option_strike_usd*$R1469),const_zero)</f>
        <v>1</v>
      </c>
      <c r="T1469" s="7" t="n">
        <f aca="false">IF($R1469&gt;const_zero,IF($S1469=const_one,($Q1469+option_strike_usd*pre_f_options_issued)/($R1469+pre_f_options_issued),$Q1469/$R1469),const_zero)</f>
        <v>65.0100488919086</v>
      </c>
      <c r="U1469" s="5" t="n">
        <f aca="false">IF($C1469=const_one,Sensitivity!$D$1320*$T1469,const_zero)</f>
        <v>0</v>
      </c>
      <c r="V1469" s="5" t="n">
        <f aca="false">IF($D1469=const_one,Sensitivity!$Y$1320*$T1469,const_zero)</f>
        <v>400394097.90126</v>
      </c>
      <c r="W1469" s="5" t="n">
        <f aca="false">IF($E1469=const_one,Sensitivity!$V$1320*$T1469,const_zero)</f>
        <v>113175855.994246</v>
      </c>
      <c r="X1469" s="5" t="n">
        <f aca="false">IF($F1469=const_one,Sensitivity!$S$1320*$T1469,const_zero)</f>
        <v>156024117.340581</v>
      </c>
      <c r="Y1469" s="5" t="n">
        <f aca="false">IF($G1469=const_one,Sensitivity!$P$1320*$T1469,const_zero)</f>
        <v>195030146.675726</v>
      </c>
      <c r="Z1469" s="5" t="n">
        <f aca="false">IF($H1469=const_one,Sensitivity!$M$1320*$T1469,const_zero)</f>
        <v>0</v>
      </c>
      <c r="AA1469" s="5" t="n">
        <f aca="false">IF($I1469=const_one,Sensitivity!$J$1320*$T1469,const_zero)</f>
        <v>325050244.459543</v>
      </c>
      <c r="AB1469" s="5" t="n">
        <f aca="false">(Sensitivity!$AE$1320+Sensitivity!$AJ$1320)*$T1469</f>
        <v>20209975.3716958</v>
      </c>
      <c r="AC1469" s="5" t="n">
        <f aca="false">common_rsa_total*$T1469</f>
        <v>585090440.027177</v>
      </c>
      <c r="AD1469" s="5" t="n">
        <f aca="false">IF($S1469=const_one,pre_f_options_issued*($T1469-option_strike_usd),const_zero)</f>
        <v>160025122.229772</v>
      </c>
      <c r="AE1469" s="5" t="n">
        <f aca="false">J1469+U1469</f>
        <v>30000000</v>
      </c>
      <c r="AF1469" s="5" t="n">
        <f aca="false">K1469+V1469</f>
        <v>400394097.90126</v>
      </c>
      <c r="AG1469" s="5" t="n">
        <f aca="false">L1469+W1469</f>
        <v>113175855.994246</v>
      </c>
      <c r="AH1469" s="5" t="n">
        <f aca="false">M1469+X1469</f>
        <v>156024117.340581</v>
      </c>
      <c r="AI1469" s="5" t="n">
        <f aca="false">N1469+Y1469</f>
        <v>195030146.675726</v>
      </c>
      <c r="AJ1469" s="5" t="n">
        <f aca="false">O1469+Z1469</f>
        <v>15000000</v>
      </c>
      <c r="AK1469" s="5" t="n">
        <f aca="false">P1469+AA1469</f>
        <v>325050244.459543</v>
      </c>
      <c r="AL1469" s="5" t="n">
        <f aca="false">INDEX($AE$1375:$AE$1502,$B1469-$C1469*1+const_one)</f>
        <v>30000000</v>
      </c>
      <c r="AM1469" s="5" t="n">
        <f aca="false">INDEX($AF$1375:$AF$1502,$B1469-$D1469*2+const_one)</f>
        <v>300000000</v>
      </c>
      <c r="AN1469" s="5" t="n">
        <f aca="false">INDEX($AG$1375:$AG$1502,$B1469-$E1469*4+const_one)</f>
        <v>100000000</v>
      </c>
      <c r="AO1469" s="5" t="n">
        <f aca="false">INDEX($AH$1375:$AH$1502,$B1469-$F1469*8+const_one)</f>
        <v>60000000</v>
      </c>
      <c r="AP1469" s="5" t="n">
        <f aca="false">INDEX($AI$1375:$AI$1502,$B1469-$G1469*16+const_one)</f>
        <v>30000000</v>
      </c>
      <c r="AQ1469" s="5" t="n">
        <f aca="false">INDEX($AJ$1375:$AJ$1502,$B1469-$H1469*32+const_one)</f>
        <v>15000000</v>
      </c>
      <c r="AR1469" s="5" t="n">
        <f aca="false">INDEX($AK$1375:$AK$1502,$B1469-$I1469*64+const_one)</f>
        <v>5000000</v>
      </c>
      <c r="AS1469" s="5" t="n">
        <f aca="false">INDEX($AE$1375:$AE$1502,$B1469+(const_one-$C1469)*1+const_one)</f>
        <v>61015211.339358</v>
      </c>
      <c r="AT1469" s="5" t="n">
        <f aca="false">INDEX($AF$1375:$AF$1502,$B1469+(const_one-$D1469)*2+const_one)</f>
        <v>400394097.90126</v>
      </c>
      <c r="AU1469" s="5" t="n">
        <f aca="false">INDEX($AG$1375:$AG$1502,$B1469+(const_one-$E1469)*4+const_one)</f>
        <v>113175855.994246</v>
      </c>
      <c r="AV1469" s="5" t="n">
        <f aca="false">INDEX($AH$1375:$AH$1502,$B1469+(const_one-$F1469)*8+const_one)</f>
        <v>156024117.340581</v>
      </c>
      <c r="AW1469" s="5" t="n">
        <f aca="false">INDEX($AI$1375:$AI$1502,$B1469+(const_one-$G1469)*16+const_one)</f>
        <v>195030146.675726</v>
      </c>
      <c r="AX1469" s="5" t="n">
        <f aca="false">INDEX($AJ$1375:$AJ$1502,$B1469+(const_one-$H1469)*32+const_one)</f>
        <v>280897039.945888</v>
      </c>
      <c r="AY1469" s="5" t="n">
        <f aca="false">INDEX($AK$1375:$AK$1502,$B1469+(const_one-$I1469)*64+const_one)</f>
        <v>325050244.459543</v>
      </c>
      <c r="AZ1469" s="5" t="n">
        <f aca="false">--($C1469=--(AS1469&gt;AL1469))</f>
        <v>0</v>
      </c>
      <c r="BA1469" s="5" t="n">
        <f aca="false">--($D1469=--(AT1469&gt;AM1469))</f>
        <v>1</v>
      </c>
      <c r="BB1469" s="5" t="n">
        <f aca="false">--($E1469=--(AU1469&gt;AN1469))</f>
        <v>1</v>
      </c>
      <c r="BC1469" s="5" t="n">
        <f aca="false">--($F1469=--(AV1469&gt;AO1469))</f>
        <v>1</v>
      </c>
      <c r="BD1469" s="5" t="n">
        <f aca="false">--($G1469=--(AW1469&gt;AP1469))</f>
        <v>1</v>
      </c>
      <c r="BE1469" s="5" t="n">
        <f aca="false">--($H1469=--(AX1469&gt;AQ1469))</f>
        <v>0</v>
      </c>
      <c r="BF1469" s="5" t="n">
        <f aca="false">--($I1469=--(AY1469&gt;AR1469))</f>
        <v>1</v>
      </c>
      <c r="BG1469" s="5" t="n">
        <f aca="false">SUM(AZ1469:BF1469)</f>
        <v>5</v>
      </c>
      <c r="BH1469" s="5" t="n">
        <f aca="false">SUM(AE1469:AK1469)+AB1469+AC1469+AD1469</f>
        <v>2000000000</v>
      </c>
    </row>
    <row r="1470" customFormat="false" ht="15" hidden="true" customHeight="false" outlineLevel="0" collapsed="false">
      <c r="A1470" s="5" t="n">
        <f aca="false">sensitivity_exit_usd</f>
        <v>2000000000</v>
      </c>
      <c r="B1470" s="2" t="n">
        <f aca="false">ROW()-ROW($B$1375)</f>
        <v>95</v>
      </c>
      <c r="C1470" s="2" t="n">
        <f aca="false">MOD(QUOTIENT($B1470,1),2)</f>
        <v>1</v>
      </c>
      <c r="D1470" s="2" t="n">
        <f aca="false">MOD(QUOTIENT($B1470,2),2)</f>
        <v>1</v>
      </c>
      <c r="E1470" s="2" t="n">
        <f aca="false">MOD(QUOTIENT($B1470,4),2)</f>
        <v>1</v>
      </c>
      <c r="F1470" s="2" t="n">
        <f aca="false">MOD(QUOTIENT($B1470,8),2)</f>
        <v>1</v>
      </c>
      <c r="G1470" s="2" t="n">
        <f aca="false">MOD(QUOTIENT($B1470,16),2)</f>
        <v>1</v>
      </c>
      <c r="H1470" s="2" t="n">
        <f aca="false">MOD(QUOTIENT($B1470,32),2)</f>
        <v>0</v>
      </c>
      <c r="I1470" s="2" t="n">
        <f aca="false">MOD(QUOTIENT($B1470,64),2)</f>
        <v>1</v>
      </c>
      <c r="J1470" s="5" t="n">
        <f aca="false">IF($C1470=const_zero,MIN(class_series_f_invested_usd,MAX(const_zero,$A1470)),const_zero)</f>
        <v>0</v>
      </c>
      <c r="K1470" s="5" t="n">
        <f aca="false">IF($D1470=const_zero,MIN(class_series_e_invested_usd,MAX(const_zero,$A1470-SUM($J1470:$J1470))),const_zero)</f>
        <v>0</v>
      </c>
      <c r="L1470" s="5" t="n">
        <f aca="false">IF($E1470=const_zero,MIN(class_series_d_invested_usd,MAX(const_zero,$A1470-SUM($J1470:$K1470))),const_zero)</f>
        <v>0</v>
      </c>
      <c r="M1470" s="5" t="n">
        <f aca="false">IF($F1470=const_zero,MIN(class_series_c_invested_usd,MAX(const_zero,$A1470-SUM($J1470:$L1470))),const_zero)</f>
        <v>0</v>
      </c>
      <c r="N1470" s="5" t="n">
        <f aca="false">IF($G1470=const_zero,MIN(class_series_b_invested_usd,MAX(const_zero,$A1470-SUM($J1470:$M1470))),const_zero)</f>
        <v>0</v>
      </c>
      <c r="O1470" s="5" t="n">
        <f aca="false">IF($H1470=const_zero,MIN(class_series_a_invested_usd,MAX(const_zero,$A1470-SUM($J1470:$N1470))),const_zero)</f>
        <v>15000000</v>
      </c>
      <c r="P1470" s="5" t="n">
        <f aca="false">IF($I1470=const_zero,MIN(class_seed_invested_usd,MAX(const_zero,$A1470-SUM($J1470:$O1470))),const_zero)</f>
        <v>0</v>
      </c>
      <c r="Q1470" s="5" t="n">
        <f aca="false">MAX(const_zero,$A1470-SUM($J1470:$P1470))</f>
        <v>1985000000</v>
      </c>
      <c r="R1470" s="9" t="n">
        <f aca="false">common_rsa_total+Sensitivity!$AE$1320+Sensitivity!$AJ$1320+IF($C1470=const_one,Sensitivity!$D$1320,const_zero)+IF($D1470=const_one,Sensitivity!$Y$1320,const_zero)+IF($E1470=const_one,Sensitivity!$V$1320,const_zero)+IF($F1470=const_one,Sensitivity!$S$1320,const_zero)+IF($G1470=const_one,Sensitivity!$P$1320,const_zero)+IF($H1470=const_one,Sensitivity!$M$1320,const_zero)+IF($I1470=const_one,Sensitivity!$J$1320,const_zero)</f>
        <v>28564390.0882349</v>
      </c>
      <c r="S1470" s="23" t="b">
        <f aca="false">IF($R1470&gt;const_zero,--($Q1470&gt;option_strike_usd*$R1470),const_zero)</f>
        <v>1</v>
      </c>
      <c r="T1470" s="7" t="n">
        <f aca="false">IF($R1470&gt;const_zero,IF($S1470=const_one,($Q1470+option_strike_usd*pre_f_options_issued)/($R1470+pre_f_options_issued),$Q1470/$R1470),const_zero)</f>
        <v>63.9800103705474</v>
      </c>
      <c r="U1470" s="5" t="n">
        <f aca="false">IF($C1470=const_one,Sensitivity!$D$1320*$T1470,const_zero)</f>
        <v>61015211.339358</v>
      </c>
      <c r="V1470" s="5" t="n">
        <f aca="false">IF($D1470=const_one,Sensitivity!$Y$1320*$T1470,const_zero)</f>
        <v>394050134.904867</v>
      </c>
      <c r="W1470" s="5" t="n">
        <f aca="false">IF($E1470=const_one,Sensitivity!$V$1320*$T1470,const_zero)</f>
        <v>111382664.120849</v>
      </c>
      <c r="X1470" s="5" t="n">
        <f aca="false">IF($F1470=const_one,Sensitivity!$S$1320*$T1470,const_zero)</f>
        <v>153552024.889314</v>
      </c>
      <c r="Y1470" s="5" t="n">
        <f aca="false">IF($G1470=const_one,Sensitivity!$P$1320*$T1470,const_zero)</f>
        <v>191940031.111642</v>
      </c>
      <c r="Z1470" s="5" t="n">
        <f aca="false">IF($H1470=const_one,Sensitivity!$M$1320*$T1470,const_zero)</f>
        <v>0</v>
      </c>
      <c r="AA1470" s="5" t="n">
        <f aca="false">IF($I1470=const_one,Sensitivity!$J$1320*$T1470,const_zero)</f>
        <v>319900051.852737</v>
      </c>
      <c r="AB1470" s="5" t="n">
        <f aca="false">(Sensitivity!$AE$1320+Sensitivity!$AJ$1320)*$T1470</f>
        <v>19889762.5199378</v>
      </c>
      <c r="AC1470" s="5" t="n">
        <f aca="false">common_rsa_total*$T1470</f>
        <v>575820093.334927</v>
      </c>
      <c r="AD1470" s="5" t="n">
        <f aca="false">IF($S1470=const_one,pre_f_options_issued*($T1470-option_strike_usd),const_zero)</f>
        <v>157450025.926369</v>
      </c>
      <c r="AE1470" s="5" t="n">
        <f aca="false">J1470+U1470</f>
        <v>61015211.339358</v>
      </c>
      <c r="AF1470" s="5" t="n">
        <f aca="false">K1470+V1470</f>
        <v>394050134.904867</v>
      </c>
      <c r="AG1470" s="5" t="n">
        <f aca="false">L1470+W1470</f>
        <v>111382664.120849</v>
      </c>
      <c r="AH1470" s="5" t="n">
        <f aca="false">M1470+X1470</f>
        <v>153552024.889314</v>
      </c>
      <c r="AI1470" s="5" t="n">
        <f aca="false">N1470+Y1470</f>
        <v>191940031.111642</v>
      </c>
      <c r="AJ1470" s="5" t="n">
        <f aca="false">O1470+Z1470</f>
        <v>15000000</v>
      </c>
      <c r="AK1470" s="5" t="n">
        <f aca="false">P1470+AA1470</f>
        <v>319900051.852737</v>
      </c>
      <c r="AL1470" s="5" t="n">
        <f aca="false">INDEX($AE$1375:$AE$1502,$B1470-$C1470*1+const_one)</f>
        <v>30000000</v>
      </c>
      <c r="AM1470" s="5" t="n">
        <f aca="false">INDEX($AF$1375:$AF$1502,$B1470-$D1470*2+const_one)</f>
        <v>300000000</v>
      </c>
      <c r="AN1470" s="5" t="n">
        <f aca="false">INDEX($AG$1375:$AG$1502,$B1470-$E1470*4+const_one)</f>
        <v>100000000</v>
      </c>
      <c r="AO1470" s="5" t="n">
        <f aca="false">INDEX($AH$1375:$AH$1502,$B1470-$F1470*8+const_one)</f>
        <v>60000000</v>
      </c>
      <c r="AP1470" s="5" t="n">
        <f aca="false">INDEX($AI$1375:$AI$1502,$B1470-$G1470*16+const_one)</f>
        <v>30000000</v>
      </c>
      <c r="AQ1470" s="5" t="n">
        <f aca="false">INDEX($AJ$1375:$AJ$1502,$B1470-$H1470*32+const_one)</f>
        <v>15000000</v>
      </c>
      <c r="AR1470" s="5" t="n">
        <f aca="false">INDEX($AK$1375:$AK$1502,$B1470-$I1470*64+const_one)</f>
        <v>5000000</v>
      </c>
      <c r="AS1470" s="5" t="n">
        <f aca="false">INDEX($AE$1375:$AE$1502,$B1470+(const_one-$C1470)*1+const_one)</f>
        <v>61015211.339358</v>
      </c>
      <c r="AT1470" s="5" t="n">
        <f aca="false">INDEX($AF$1375:$AF$1502,$B1470+(const_one-$D1470)*2+const_one)</f>
        <v>394050134.904867</v>
      </c>
      <c r="AU1470" s="5" t="n">
        <f aca="false">INDEX($AG$1375:$AG$1502,$B1470+(const_one-$E1470)*4+const_one)</f>
        <v>111382664.120849</v>
      </c>
      <c r="AV1470" s="5" t="n">
        <f aca="false">INDEX($AH$1375:$AH$1502,$B1470+(const_one-$F1470)*8+const_one)</f>
        <v>153552024.889314</v>
      </c>
      <c r="AW1470" s="5" t="n">
        <f aca="false">INDEX($AI$1375:$AI$1502,$B1470+(const_one-$G1470)*16+const_one)</f>
        <v>191940031.111642</v>
      </c>
      <c r="AX1470" s="5" t="n">
        <f aca="false">INDEX($AJ$1375:$AJ$1502,$B1470+(const_one-$H1470)*32+const_one)</f>
        <v>277628430.024838</v>
      </c>
      <c r="AY1470" s="5" t="n">
        <f aca="false">INDEX($AK$1375:$AK$1502,$B1470+(const_one-$I1470)*64+const_one)</f>
        <v>319900051.852737</v>
      </c>
      <c r="AZ1470" s="5" t="n">
        <f aca="false">--($C1470=--(AS1470&gt;AL1470))</f>
        <v>1</v>
      </c>
      <c r="BA1470" s="5" t="n">
        <f aca="false">--($D1470=--(AT1470&gt;AM1470))</f>
        <v>1</v>
      </c>
      <c r="BB1470" s="5" t="n">
        <f aca="false">--($E1470=--(AU1470&gt;AN1470))</f>
        <v>1</v>
      </c>
      <c r="BC1470" s="5" t="n">
        <f aca="false">--($F1470=--(AV1470&gt;AO1470))</f>
        <v>1</v>
      </c>
      <c r="BD1470" s="5" t="n">
        <f aca="false">--($G1470=--(AW1470&gt;AP1470))</f>
        <v>1</v>
      </c>
      <c r="BE1470" s="5" t="n">
        <f aca="false">--($H1470=--(AX1470&gt;AQ1470))</f>
        <v>0</v>
      </c>
      <c r="BF1470" s="5" t="n">
        <f aca="false">--($I1470=--(AY1470&gt;AR1470))</f>
        <v>1</v>
      </c>
      <c r="BG1470" s="5" t="n">
        <f aca="false">SUM(AZ1470:BF1470)</f>
        <v>6</v>
      </c>
      <c r="BH1470" s="5" t="n">
        <f aca="false">SUM(AE1470:AK1470)+AB1470+AC1470+AD1470</f>
        <v>2000000000</v>
      </c>
    </row>
    <row r="1471" customFormat="false" ht="15" hidden="true" customHeight="false" outlineLevel="0" collapsed="false">
      <c r="A1471" s="5" t="n">
        <f aca="false">sensitivity_exit_usd</f>
        <v>2000000000</v>
      </c>
      <c r="B1471" s="2" t="n">
        <f aca="false">ROW()-ROW($B$1375)</f>
        <v>96</v>
      </c>
      <c r="C1471" s="2" t="n">
        <f aca="false">MOD(QUOTIENT($B1471,1),2)</f>
        <v>0</v>
      </c>
      <c r="D1471" s="2" t="n">
        <f aca="false">MOD(QUOTIENT($B1471,2),2)</f>
        <v>0</v>
      </c>
      <c r="E1471" s="2" t="n">
        <f aca="false">MOD(QUOTIENT($B1471,4),2)</f>
        <v>0</v>
      </c>
      <c r="F1471" s="2" t="n">
        <f aca="false">MOD(QUOTIENT($B1471,8),2)</f>
        <v>0</v>
      </c>
      <c r="G1471" s="2" t="n">
        <f aca="false">MOD(QUOTIENT($B1471,16),2)</f>
        <v>0</v>
      </c>
      <c r="H1471" s="2" t="n">
        <f aca="false">MOD(QUOTIENT($B1471,32),2)</f>
        <v>1</v>
      </c>
      <c r="I1471" s="2" t="n">
        <f aca="false">MOD(QUOTIENT($B1471,64),2)</f>
        <v>1</v>
      </c>
      <c r="J1471" s="5" t="n">
        <f aca="false">IF($C1471=const_zero,MIN(class_series_f_invested_usd,MAX(const_zero,$A1471)),const_zero)</f>
        <v>30000000</v>
      </c>
      <c r="K1471" s="5" t="n">
        <f aca="false">IF($D1471=const_zero,MIN(class_series_e_invested_usd,MAX(const_zero,$A1471-SUM($J1471:$J1471))),const_zero)</f>
        <v>300000000</v>
      </c>
      <c r="L1471" s="5" t="n">
        <f aca="false">IF($E1471=const_zero,MIN(class_series_d_invested_usd,MAX(const_zero,$A1471-SUM($J1471:$K1471))),const_zero)</f>
        <v>100000000</v>
      </c>
      <c r="M1471" s="5" t="n">
        <f aca="false">IF($F1471=const_zero,MIN(class_series_c_invested_usd,MAX(const_zero,$A1471-SUM($J1471:$L1471))),const_zero)</f>
        <v>60000000</v>
      </c>
      <c r="N1471" s="5" t="n">
        <f aca="false">IF($G1471=const_zero,MIN(class_series_b_invested_usd,MAX(const_zero,$A1471-SUM($J1471:$M1471))),const_zero)</f>
        <v>30000000</v>
      </c>
      <c r="O1471" s="5" t="n">
        <f aca="false">IF($H1471=const_zero,MIN(class_series_a_invested_usd,MAX(const_zero,$A1471-SUM($J1471:$N1471))),const_zero)</f>
        <v>0</v>
      </c>
      <c r="P1471" s="5" t="n">
        <f aca="false">IF($I1471=const_zero,MIN(class_seed_invested_usd,MAX(const_zero,$A1471-SUM($J1471:$O1471))),const_zero)</f>
        <v>0</v>
      </c>
      <c r="Q1471" s="5" t="n">
        <f aca="false">MAX(const_zero,$A1471-SUM($J1471:$P1471))</f>
        <v>1480000000</v>
      </c>
      <c r="R1471" s="9" t="n">
        <f aca="false">common_rsa_total+Sensitivity!$AE$1320+Sensitivity!$AJ$1320+IF($C1471=const_one,Sensitivity!$D$1320,const_zero)+IF($D1471=const_one,Sensitivity!$Y$1320,const_zero)+IF($E1471=const_one,Sensitivity!$V$1320,const_zero)+IF($F1471=const_one,Sensitivity!$S$1320,const_zero)+IF($G1471=const_one,Sensitivity!$P$1320,const_zero)+IF($H1471=const_one,Sensitivity!$M$1320,const_zero)+IF($I1471=const_one,Sensitivity!$J$1320,const_zero)</f>
        <v>19310874.6373241</v>
      </c>
      <c r="S1471" s="23" t="b">
        <f aca="false">IF($R1471&gt;const_zero,--($Q1471&gt;option_strike_usd*$R1471),const_zero)</f>
        <v>1</v>
      </c>
      <c r="T1471" s="7" t="n">
        <f aca="false">IF($R1471&gt;const_zero,IF($S1471=const_one,($Q1471+option_strike_usd*pre_f_options_issued)/($R1471+pre_f_options_issued),$Q1471/$R1471),const_zero)</f>
        <v>67.9706808943395</v>
      </c>
      <c r="U1471" s="5" t="n">
        <f aca="false">IF($C1471=const_one,Sensitivity!$D$1320*$T1471,const_zero)</f>
        <v>0</v>
      </c>
      <c r="V1471" s="5" t="n">
        <f aca="false">IF($D1471=const_one,Sensitivity!$Y$1320*$T1471,const_zero)</f>
        <v>0</v>
      </c>
      <c r="W1471" s="5" t="n">
        <f aca="false">IF($E1471=const_one,Sensitivity!$V$1320*$T1471,const_zero)</f>
        <v>0</v>
      </c>
      <c r="X1471" s="5" t="n">
        <f aca="false">IF($F1471=const_one,Sensitivity!$S$1320*$T1471,const_zero)</f>
        <v>0</v>
      </c>
      <c r="Y1471" s="5" t="n">
        <f aca="false">IF($G1471=const_one,Sensitivity!$P$1320*$T1471,const_zero)</f>
        <v>0</v>
      </c>
      <c r="Z1471" s="5" t="n">
        <f aca="false">IF($H1471=const_one,Sensitivity!$M$1320*$T1471,const_zero)</f>
        <v>339853404.471697</v>
      </c>
      <c r="AA1471" s="5" t="n">
        <f aca="false">IF($I1471=const_one,Sensitivity!$J$1320*$T1471,const_zero)</f>
        <v>339853404.471697</v>
      </c>
      <c r="AB1471" s="5" t="n">
        <f aca="false">(Sensitivity!$AE$1320+Sensitivity!$AJ$1320)*$T1471</f>
        <v>21130360.7717017</v>
      </c>
      <c r="AC1471" s="5" t="n">
        <f aca="false">common_rsa_total*$T1471</f>
        <v>611736128.049055</v>
      </c>
      <c r="AD1471" s="5" t="n">
        <f aca="false">IF($S1471=const_one,pre_f_options_issued*($T1471-option_strike_usd),const_zero)</f>
        <v>167426702.235849</v>
      </c>
      <c r="AE1471" s="5" t="n">
        <f aca="false">J1471+U1471</f>
        <v>30000000</v>
      </c>
      <c r="AF1471" s="5" t="n">
        <f aca="false">K1471+V1471</f>
        <v>300000000</v>
      </c>
      <c r="AG1471" s="5" t="n">
        <f aca="false">L1471+W1471</f>
        <v>100000000</v>
      </c>
      <c r="AH1471" s="5" t="n">
        <f aca="false">M1471+X1471</f>
        <v>60000000</v>
      </c>
      <c r="AI1471" s="5" t="n">
        <f aca="false">N1471+Y1471</f>
        <v>30000000</v>
      </c>
      <c r="AJ1471" s="5" t="n">
        <f aca="false">O1471+Z1471</f>
        <v>339853404.471697</v>
      </c>
      <c r="AK1471" s="5" t="n">
        <f aca="false">P1471+AA1471</f>
        <v>339853404.471697</v>
      </c>
      <c r="AL1471" s="5" t="n">
        <f aca="false">INDEX($AE$1375:$AE$1502,$B1471-$C1471*1+const_one)</f>
        <v>30000000</v>
      </c>
      <c r="AM1471" s="5" t="n">
        <f aca="false">INDEX($AF$1375:$AF$1502,$B1471-$D1471*2+const_one)</f>
        <v>300000000</v>
      </c>
      <c r="AN1471" s="5" t="n">
        <f aca="false">INDEX($AG$1375:$AG$1502,$B1471-$E1471*4+const_one)</f>
        <v>100000000</v>
      </c>
      <c r="AO1471" s="5" t="n">
        <f aca="false">INDEX($AH$1375:$AH$1502,$B1471-$F1471*8+const_one)</f>
        <v>60000000</v>
      </c>
      <c r="AP1471" s="5" t="n">
        <f aca="false">INDEX($AI$1375:$AI$1502,$B1471-$G1471*16+const_one)</f>
        <v>30000000</v>
      </c>
      <c r="AQ1471" s="5" t="n">
        <f aca="false">INDEX($AJ$1375:$AJ$1502,$B1471-$H1471*32+const_one)</f>
        <v>15000000</v>
      </c>
      <c r="AR1471" s="5" t="n">
        <f aca="false">INDEX($AK$1375:$AK$1502,$B1471-$I1471*64+const_one)</f>
        <v>5000000</v>
      </c>
      <c r="AS1471" s="5" t="n">
        <f aca="false">INDEX($AE$1375:$AE$1502,$B1471+(const_one-$C1471)*1+const_one)</f>
        <v>63362223.6423158</v>
      </c>
      <c r="AT1471" s="5" t="n">
        <f aca="false">INDEX($AF$1375:$AF$1502,$B1471+(const_one-$D1471)*2+const_one)</f>
        <v>392506506.369592</v>
      </c>
      <c r="AU1471" s="5" t="n">
        <f aca="false">INDEX($AG$1375:$AG$1502,$B1471+(const_one-$E1471)*4+const_one)</f>
        <v>116975097.577143</v>
      </c>
      <c r="AV1471" s="5" t="n">
        <f aca="false">INDEX($AH$1375:$AH$1502,$B1471+(const_one-$F1471)*8+const_one)</f>
        <v>152906495.756783</v>
      </c>
      <c r="AW1471" s="5" t="n">
        <f aca="false">INDEX($AI$1375:$AI$1502,$B1471+(const_one-$G1471)*16+const_one)</f>
        <v>182883516.45508</v>
      </c>
      <c r="AX1471" s="5" t="n">
        <f aca="false">INDEX($AJ$1375:$AJ$1502,$B1471+(const_one-$H1471)*32+const_one)</f>
        <v>339853404.471697</v>
      </c>
      <c r="AY1471" s="5" t="n">
        <f aca="false">INDEX($AK$1375:$AK$1502,$B1471+(const_one-$I1471)*64+const_one)</f>
        <v>339853404.471697</v>
      </c>
      <c r="AZ1471" s="5" t="n">
        <f aca="false">--($C1471=--(AS1471&gt;AL1471))</f>
        <v>0</v>
      </c>
      <c r="BA1471" s="5" t="n">
        <f aca="false">--($D1471=--(AT1471&gt;AM1471))</f>
        <v>0</v>
      </c>
      <c r="BB1471" s="5" t="n">
        <f aca="false">--($E1471=--(AU1471&gt;AN1471))</f>
        <v>0</v>
      </c>
      <c r="BC1471" s="5" t="n">
        <f aca="false">--($F1471=--(AV1471&gt;AO1471))</f>
        <v>0</v>
      </c>
      <c r="BD1471" s="5" t="n">
        <f aca="false">--($G1471=--(AW1471&gt;AP1471))</f>
        <v>0</v>
      </c>
      <c r="BE1471" s="5" t="n">
        <f aca="false">--($H1471=--(AX1471&gt;AQ1471))</f>
        <v>1</v>
      </c>
      <c r="BF1471" s="5" t="n">
        <f aca="false">--($I1471=--(AY1471&gt;AR1471))</f>
        <v>1</v>
      </c>
      <c r="BG1471" s="5" t="n">
        <f aca="false">SUM(AZ1471:BF1471)</f>
        <v>2</v>
      </c>
      <c r="BH1471" s="5" t="n">
        <f aca="false">SUM(AE1471:AK1471)+AB1471+AC1471+AD1471</f>
        <v>2000000000</v>
      </c>
    </row>
    <row r="1472" customFormat="false" ht="15" hidden="true" customHeight="false" outlineLevel="0" collapsed="false">
      <c r="A1472" s="5" t="n">
        <f aca="false">sensitivity_exit_usd</f>
        <v>2000000000</v>
      </c>
      <c r="B1472" s="2" t="n">
        <f aca="false">ROW()-ROW($B$1375)</f>
        <v>97</v>
      </c>
      <c r="C1472" s="2" t="n">
        <f aca="false">MOD(QUOTIENT($B1472,1),2)</f>
        <v>1</v>
      </c>
      <c r="D1472" s="2" t="n">
        <f aca="false">MOD(QUOTIENT($B1472,2),2)</f>
        <v>0</v>
      </c>
      <c r="E1472" s="2" t="n">
        <f aca="false">MOD(QUOTIENT($B1472,4),2)</f>
        <v>0</v>
      </c>
      <c r="F1472" s="2" t="n">
        <f aca="false">MOD(QUOTIENT($B1472,8),2)</f>
        <v>0</v>
      </c>
      <c r="G1472" s="2" t="n">
        <f aca="false">MOD(QUOTIENT($B1472,16),2)</f>
        <v>0</v>
      </c>
      <c r="H1472" s="2" t="n">
        <f aca="false">MOD(QUOTIENT($B1472,32),2)</f>
        <v>1</v>
      </c>
      <c r="I1472" s="2" t="n">
        <f aca="false">MOD(QUOTIENT($B1472,64),2)</f>
        <v>1</v>
      </c>
      <c r="J1472" s="5" t="n">
        <f aca="false">IF($C1472=const_zero,MIN(class_series_f_invested_usd,MAX(const_zero,$A1472)),const_zero)</f>
        <v>0</v>
      </c>
      <c r="K1472" s="5" t="n">
        <f aca="false">IF($D1472=const_zero,MIN(class_series_e_invested_usd,MAX(const_zero,$A1472-SUM($J1472:$J1472))),const_zero)</f>
        <v>300000000</v>
      </c>
      <c r="L1472" s="5" t="n">
        <f aca="false">IF($E1472=const_zero,MIN(class_series_d_invested_usd,MAX(const_zero,$A1472-SUM($J1472:$K1472))),const_zero)</f>
        <v>100000000</v>
      </c>
      <c r="M1472" s="5" t="n">
        <f aca="false">IF($F1472=const_zero,MIN(class_series_c_invested_usd,MAX(const_zero,$A1472-SUM($J1472:$L1472))),const_zero)</f>
        <v>60000000</v>
      </c>
      <c r="N1472" s="5" t="n">
        <f aca="false">IF($G1472=const_zero,MIN(class_series_b_invested_usd,MAX(const_zero,$A1472-SUM($J1472:$M1472))),const_zero)</f>
        <v>30000000</v>
      </c>
      <c r="O1472" s="5" t="n">
        <f aca="false">IF($H1472=const_zero,MIN(class_series_a_invested_usd,MAX(const_zero,$A1472-SUM($J1472:$N1472))),const_zero)</f>
        <v>0</v>
      </c>
      <c r="P1472" s="5" t="n">
        <f aca="false">IF($I1472=const_zero,MIN(class_seed_invested_usd,MAX(const_zero,$A1472-SUM($J1472:$O1472))),const_zero)</f>
        <v>0</v>
      </c>
      <c r="Q1472" s="5" t="n">
        <f aca="false">MAX(const_zero,$A1472-SUM($J1472:$P1472))</f>
        <v>1510000000</v>
      </c>
      <c r="R1472" s="9" t="n">
        <f aca="false">common_rsa_total+Sensitivity!$AE$1320+Sensitivity!$AJ$1320+IF($C1472=const_one,Sensitivity!$D$1320,const_zero)+IF($D1472=const_one,Sensitivity!$Y$1320,const_zero)+IF($E1472=const_one,Sensitivity!$V$1320,const_zero)+IF($F1472=const_one,Sensitivity!$S$1320,const_zero)+IF($G1472=const_one,Sensitivity!$P$1320,const_zero)+IF($H1472=const_one,Sensitivity!$M$1320,const_zero)+IF($I1472=const_one,Sensitivity!$J$1320,const_zero)</f>
        <v>20264535.1788899</v>
      </c>
      <c r="S1472" s="23" t="b">
        <f aca="false">IF($R1472&gt;const_zero,--($Q1472&gt;option_strike_usd*$R1472),const_zero)</f>
        <v>1</v>
      </c>
      <c r="T1472" s="7" t="n">
        <f aca="false">IF($R1472&gt;const_zero,IF($S1472=const_one,($Q1472+option_strike_usd*pre_f_options_issued)/($R1472+pre_f_options_issued),$Q1472/$R1472),const_zero)</f>
        <v>66.4410666905503</v>
      </c>
      <c r="U1472" s="5" t="n">
        <f aca="false">IF($C1472=const_one,Sensitivity!$D$1320*$T1472,const_zero)</f>
        <v>63362223.6423158</v>
      </c>
      <c r="V1472" s="5" t="n">
        <f aca="false">IF($D1472=const_one,Sensitivity!$Y$1320*$T1472,const_zero)</f>
        <v>0</v>
      </c>
      <c r="W1472" s="5" t="n">
        <f aca="false">IF($E1472=const_one,Sensitivity!$V$1320*$T1472,const_zero)</f>
        <v>0</v>
      </c>
      <c r="X1472" s="5" t="n">
        <f aca="false">IF($F1472=const_one,Sensitivity!$S$1320*$T1472,const_zero)</f>
        <v>0</v>
      </c>
      <c r="Y1472" s="5" t="n">
        <f aca="false">IF($G1472=const_one,Sensitivity!$P$1320*$T1472,const_zero)</f>
        <v>0</v>
      </c>
      <c r="Z1472" s="5" t="n">
        <f aca="false">IF($H1472=const_one,Sensitivity!$M$1320*$T1472,const_zero)</f>
        <v>332205333.452751</v>
      </c>
      <c r="AA1472" s="5" t="n">
        <f aca="false">IF($I1472=const_one,Sensitivity!$J$1320*$T1472,const_zero)</f>
        <v>332205333.452751</v>
      </c>
      <c r="AB1472" s="5" t="n">
        <f aca="false">(Sensitivity!$AE$1320+Sensitivity!$AJ$1320)*$T1472</f>
        <v>20654842.5108529</v>
      </c>
      <c r="AC1472" s="5" t="n">
        <f aca="false">common_rsa_total*$T1472</f>
        <v>597969600.214953</v>
      </c>
      <c r="AD1472" s="5" t="n">
        <f aca="false">IF($S1472=const_one,pre_f_options_issued*($T1472-option_strike_usd),const_zero)</f>
        <v>163602666.726376</v>
      </c>
      <c r="AE1472" s="5" t="n">
        <f aca="false">J1472+U1472</f>
        <v>63362223.6423158</v>
      </c>
      <c r="AF1472" s="5" t="n">
        <f aca="false">K1472+V1472</f>
        <v>300000000</v>
      </c>
      <c r="AG1472" s="5" t="n">
        <f aca="false">L1472+W1472</f>
        <v>100000000</v>
      </c>
      <c r="AH1472" s="5" t="n">
        <f aca="false">M1472+X1472</f>
        <v>60000000</v>
      </c>
      <c r="AI1472" s="5" t="n">
        <f aca="false">N1472+Y1472</f>
        <v>30000000</v>
      </c>
      <c r="AJ1472" s="5" t="n">
        <f aca="false">O1472+Z1472</f>
        <v>332205333.452751</v>
      </c>
      <c r="AK1472" s="5" t="n">
        <f aca="false">P1472+AA1472</f>
        <v>332205333.452751</v>
      </c>
      <c r="AL1472" s="5" t="n">
        <f aca="false">INDEX($AE$1375:$AE$1502,$B1472-$C1472*1+const_one)</f>
        <v>30000000</v>
      </c>
      <c r="AM1472" s="5" t="n">
        <f aca="false">INDEX($AF$1375:$AF$1502,$B1472-$D1472*2+const_one)</f>
        <v>300000000</v>
      </c>
      <c r="AN1472" s="5" t="n">
        <f aca="false">INDEX($AG$1375:$AG$1502,$B1472-$E1472*4+const_one)</f>
        <v>100000000</v>
      </c>
      <c r="AO1472" s="5" t="n">
        <f aca="false">INDEX($AH$1375:$AH$1502,$B1472-$F1472*8+const_one)</f>
        <v>60000000</v>
      </c>
      <c r="AP1472" s="5" t="n">
        <f aca="false">INDEX($AI$1375:$AI$1502,$B1472-$G1472*16+const_one)</f>
        <v>30000000</v>
      </c>
      <c r="AQ1472" s="5" t="n">
        <f aca="false">INDEX($AJ$1375:$AJ$1502,$B1472-$H1472*32+const_one)</f>
        <v>15000000</v>
      </c>
      <c r="AR1472" s="5" t="n">
        <f aca="false">INDEX($AK$1375:$AK$1502,$B1472-$I1472*64+const_one)</f>
        <v>5000000</v>
      </c>
      <c r="AS1472" s="5" t="n">
        <f aca="false">INDEX($AE$1375:$AE$1502,$B1472+(const_one-$C1472)*1+const_one)</f>
        <v>63362223.6423158</v>
      </c>
      <c r="AT1472" s="5" t="n">
        <f aca="false">INDEX($AF$1375:$AF$1502,$B1472+(const_one-$D1472)*2+const_one)</f>
        <v>385953035.750671</v>
      </c>
      <c r="AU1472" s="5" t="n">
        <f aca="false">INDEX($AG$1375:$AG$1502,$B1472+(const_one-$E1472)*4+const_one)</f>
        <v>114554099.812592</v>
      </c>
      <c r="AV1472" s="5" t="n">
        <f aca="false">INDEX($AH$1375:$AH$1502,$B1472+(const_one-$F1472)*8+const_one)</f>
        <v>149972966.842875</v>
      </c>
      <c r="AW1472" s="5" t="n">
        <f aca="false">INDEX($AI$1375:$AI$1502,$B1472+(const_one-$G1472)*16+const_one)</f>
        <v>179607354.367935</v>
      </c>
      <c r="AX1472" s="5" t="n">
        <f aca="false">INDEX($AJ$1375:$AJ$1502,$B1472+(const_one-$H1472)*32+const_one)</f>
        <v>332205333.452751</v>
      </c>
      <c r="AY1472" s="5" t="n">
        <f aca="false">INDEX($AK$1375:$AK$1502,$B1472+(const_one-$I1472)*64+const_one)</f>
        <v>332205333.452751</v>
      </c>
      <c r="AZ1472" s="5" t="n">
        <f aca="false">--($C1472=--(AS1472&gt;AL1472))</f>
        <v>1</v>
      </c>
      <c r="BA1472" s="5" t="n">
        <f aca="false">--($D1472=--(AT1472&gt;AM1472))</f>
        <v>0</v>
      </c>
      <c r="BB1472" s="5" t="n">
        <f aca="false">--($E1472=--(AU1472&gt;AN1472))</f>
        <v>0</v>
      </c>
      <c r="BC1472" s="5" t="n">
        <f aca="false">--($F1472=--(AV1472&gt;AO1472))</f>
        <v>0</v>
      </c>
      <c r="BD1472" s="5" t="n">
        <f aca="false">--($G1472=--(AW1472&gt;AP1472))</f>
        <v>0</v>
      </c>
      <c r="BE1472" s="5" t="n">
        <f aca="false">--($H1472=--(AX1472&gt;AQ1472))</f>
        <v>1</v>
      </c>
      <c r="BF1472" s="5" t="n">
        <f aca="false">--($I1472=--(AY1472&gt;AR1472))</f>
        <v>1</v>
      </c>
      <c r="BG1472" s="5" t="n">
        <f aca="false">SUM(AZ1472:BF1472)</f>
        <v>3</v>
      </c>
      <c r="BH1472" s="5" t="n">
        <f aca="false">SUM(AE1472:AK1472)+AB1472+AC1472+AD1472</f>
        <v>2000000000</v>
      </c>
    </row>
    <row r="1473" customFormat="false" ht="15" hidden="true" customHeight="false" outlineLevel="0" collapsed="false">
      <c r="A1473" s="5" t="n">
        <f aca="false">sensitivity_exit_usd</f>
        <v>2000000000</v>
      </c>
      <c r="B1473" s="2" t="n">
        <f aca="false">ROW()-ROW($B$1375)</f>
        <v>98</v>
      </c>
      <c r="C1473" s="2" t="n">
        <f aca="false">MOD(QUOTIENT($B1473,1),2)</f>
        <v>0</v>
      </c>
      <c r="D1473" s="2" t="n">
        <f aca="false">MOD(QUOTIENT($B1473,2),2)</f>
        <v>1</v>
      </c>
      <c r="E1473" s="2" t="n">
        <f aca="false">MOD(QUOTIENT($B1473,4),2)</f>
        <v>0</v>
      </c>
      <c r="F1473" s="2" t="n">
        <f aca="false">MOD(QUOTIENT($B1473,8),2)</f>
        <v>0</v>
      </c>
      <c r="G1473" s="2" t="n">
        <f aca="false">MOD(QUOTIENT($B1473,16),2)</f>
        <v>0</v>
      </c>
      <c r="H1473" s="2" t="n">
        <f aca="false">MOD(QUOTIENT($B1473,32),2)</f>
        <v>1</v>
      </c>
      <c r="I1473" s="2" t="n">
        <f aca="false">MOD(QUOTIENT($B1473,64),2)</f>
        <v>1</v>
      </c>
      <c r="J1473" s="5" t="n">
        <f aca="false">IF($C1473=const_zero,MIN(class_series_f_invested_usd,MAX(const_zero,$A1473)),const_zero)</f>
        <v>30000000</v>
      </c>
      <c r="K1473" s="5" t="n">
        <f aca="false">IF($D1473=const_zero,MIN(class_series_e_invested_usd,MAX(const_zero,$A1473-SUM($J1473:$J1473))),const_zero)</f>
        <v>0</v>
      </c>
      <c r="L1473" s="5" t="n">
        <f aca="false">IF($E1473=const_zero,MIN(class_series_d_invested_usd,MAX(const_zero,$A1473-SUM($J1473:$K1473))),const_zero)</f>
        <v>100000000</v>
      </c>
      <c r="M1473" s="5" t="n">
        <f aca="false">IF($F1473=const_zero,MIN(class_series_c_invested_usd,MAX(const_zero,$A1473-SUM($J1473:$L1473))),const_zero)</f>
        <v>60000000</v>
      </c>
      <c r="N1473" s="5" t="n">
        <f aca="false">IF($G1473=const_zero,MIN(class_series_b_invested_usd,MAX(const_zero,$A1473-SUM($J1473:$M1473))),const_zero)</f>
        <v>30000000</v>
      </c>
      <c r="O1473" s="5" t="n">
        <f aca="false">IF($H1473=const_zero,MIN(class_series_a_invested_usd,MAX(const_zero,$A1473-SUM($J1473:$N1473))),const_zero)</f>
        <v>0</v>
      </c>
      <c r="P1473" s="5" t="n">
        <f aca="false">IF($I1473=const_zero,MIN(class_seed_invested_usd,MAX(const_zero,$A1473-SUM($J1473:$O1473))),const_zero)</f>
        <v>0</v>
      </c>
      <c r="Q1473" s="5" t="n">
        <f aca="false">MAX(const_zero,$A1473-SUM($J1473:$P1473))</f>
        <v>1780000000</v>
      </c>
      <c r="R1473" s="9" t="n">
        <f aca="false">common_rsa_total+Sensitivity!$AE$1320+Sensitivity!$AJ$1320+IF($C1473=const_one,Sensitivity!$D$1320,const_zero)+IF($D1473=const_one,Sensitivity!$Y$1320,const_zero)+IF($E1473=const_one,Sensitivity!$V$1320,const_zero)+IF($F1473=const_one,Sensitivity!$S$1320,const_zero)+IF($G1473=const_one,Sensitivity!$P$1320,const_zero)+IF($H1473=const_one,Sensitivity!$M$1320,const_zero)+IF($I1473=const_one,Sensitivity!$J$1320,const_zero)</f>
        <v>25469831.6712896</v>
      </c>
      <c r="S1473" s="23" t="b">
        <f aca="false">IF($R1473&gt;const_zero,--($Q1473&gt;option_strike_usd*$R1473),const_zero)</f>
        <v>1</v>
      </c>
      <c r="T1473" s="7" t="n">
        <f aca="false">IF($R1473&gt;const_zero,IF($S1473=const_one,($Q1473+option_strike_usd*pre_f_options_issued)/($R1473+pre_f_options_issued),$Q1473/$R1473),const_zero)</f>
        <v>63.7293788875282</v>
      </c>
      <c r="U1473" s="5" t="n">
        <f aca="false">IF($C1473=const_one,Sensitivity!$D$1320*$T1473,const_zero)</f>
        <v>0</v>
      </c>
      <c r="V1473" s="5" t="n">
        <f aca="false">IF($D1473=const_one,Sensitivity!$Y$1320*$T1473,const_zero)</f>
        <v>392506506.369592</v>
      </c>
      <c r="W1473" s="5" t="n">
        <f aca="false">IF($E1473=const_one,Sensitivity!$V$1320*$T1473,const_zero)</f>
        <v>0</v>
      </c>
      <c r="X1473" s="5" t="n">
        <f aca="false">IF($F1473=const_one,Sensitivity!$S$1320*$T1473,const_zero)</f>
        <v>0</v>
      </c>
      <c r="Y1473" s="5" t="n">
        <f aca="false">IF($G1473=const_one,Sensitivity!$P$1320*$T1473,const_zero)</f>
        <v>0</v>
      </c>
      <c r="Z1473" s="5" t="n">
        <f aca="false">IF($H1473=const_one,Sensitivity!$M$1320*$T1473,const_zero)</f>
        <v>318646894.437641</v>
      </c>
      <c r="AA1473" s="5" t="n">
        <f aca="false">IF($I1473=const_one,Sensitivity!$J$1320*$T1473,const_zero)</f>
        <v>318646894.437641</v>
      </c>
      <c r="AB1473" s="5" t="n">
        <f aca="false">(Sensitivity!$AE$1320+Sensitivity!$AJ$1320)*$T1473</f>
        <v>19811847.5485522</v>
      </c>
      <c r="AC1473" s="5" t="n">
        <f aca="false">common_rsa_total*$T1473</f>
        <v>573564409.987754</v>
      </c>
      <c r="AD1473" s="5" t="n">
        <f aca="false">IF($S1473=const_one,pre_f_options_issued*($T1473-option_strike_usd),const_zero)</f>
        <v>156823447.21882</v>
      </c>
      <c r="AE1473" s="5" t="n">
        <f aca="false">J1473+U1473</f>
        <v>30000000</v>
      </c>
      <c r="AF1473" s="5" t="n">
        <f aca="false">K1473+V1473</f>
        <v>392506506.369592</v>
      </c>
      <c r="AG1473" s="5" t="n">
        <f aca="false">L1473+W1473</f>
        <v>100000000</v>
      </c>
      <c r="AH1473" s="5" t="n">
        <f aca="false">M1473+X1473</f>
        <v>60000000</v>
      </c>
      <c r="AI1473" s="5" t="n">
        <f aca="false">N1473+Y1473</f>
        <v>30000000</v>
      </c>
      <c r="AJ1473" s="5" t="n">
        <f aca="false">O1473+Z1473</f>
        <v>318646894.437641</v>
      </c>
      <c r="AK1473" s="5" t="n">
        <f aca="false">P1473+AA1473</f>
        <v>318646894.437641</v>
      </c>
      <c r="AL1473" s="5" t="n">
        <f aca="false">INDEX($AE$1375:$AE$1502,$B1473-$C1473*1+const_one)</f>
        <v>30000000</v>
      </c>
      <c r="AM1473" s="5" t="n">
        <f aca="false">INDEX($AF$1375:$AF$1502,$B1473-$D1473*2+const_one)</f>
        <v>300000000</v>
      </c>
      <c r="AN1473" s="5" t="n">
        <f aca="false">INDEX($AG$1375:$AG$1502,$B1473-$E1473*4+const_one)</f>
        <v>100000000</v>
      </c>
      <c r="AO1473" s="5" t="n">
        <f aca="false">INDEX($AH$1375:$AH$1502,$B1473-$F1473*8+const_one)</f>
        <v>60000000</v>
      </c>
      <c r="AP1473" s="5" t="n">
        <f aca="false">INDEX($AI$1375:$AI$1502,$B1473-$G1473*16+const_one)</f>
        <v>30000000</v>
      </c>
      <c r="AQ1473" s="5" t="n">
        <f aca="false">INDEX($AJ$1375:$AJ$1502,$B1473-$H1473*32+const_one)</f>
        <v>15000000</v>
      </c>
      <c r="AR1473" s="5" t="n">
        <f aca="false">INDEX($AK$1375:$AK$1502,$B1473-$I1473*64+const_one)</f>
        <v>5000000</v>
      </c>
      <c r="AS1473" s="5" t="n">
        <f aca="false">INDEX($AE$1375:$AE$1502,$B1473+(const_one-$C1473)*1+const_one)</f>
        <v>59761446.4694431</v>
      </c>
      <c r="AT1473" s="5" t="n">
        <f aca="false">INDEX($AF$1375:$AF$1502,$B1473+(const_one-$D1473)*2+const_one)</f>
        <v>392506506.369592</v>
      </c>
      <c r="AU1473" s="5" t="n">
        <f aca="false">INDEX($AG$1375:$AG$1502,$B1473+(const_one-$E1473)*4+const_one)</f>
        <v>110304940.350058</v>
      </c>
      <c r="AV1473" s="5" t="n">
        <f aca="false">INDEX($AH$1375:$AH$1502,$B1473+(const_one-$F1473)*8+const_one)</f>
        <v>145605021.715691</v>
      </c>
      <c r="AW1473" s="5" t="n">
        <f aca="false">INDEX($AI$1375:$AI$1502,$B1473+(const_one-$G1473)*16+const_one)</f>
        <v>175574089.575721</v>
      </c>
      <c r="AX1473" s="5" t="n">
        <f aca="false">INDEX($AJ$1375:$AJ$1502,$B1473+(const_one-$H1473)*32+const_one)</f>
        <v>318646894.437641</v>
      </c>
      <c r="AY1473" s="5" t="n">
        <f aca="false">INDEX($AK$1375:$AK$1502,$B1473+(const_one-$I1473)*64+const_one)</f>
        <v>318646894.437641</v>
      </c>
      <c r="AZ1473" s="5" t="n">
        <f aca="false">--($C1473=--(AS1473&gt;AL1473))</f>
        <v>0</v>
      </c>
      <c r="BA1473" s="5" t="n">
        <f aca="false">--($D1473=--(AT1473&gt;AM1473))</f>
        <v>1</v>
      </c>
      <c r="BB1473" s="5" t="n">
        <f aca="false">--($E1473=--(AU1473&gt;AN1473))</f>
        <v>0</v>
      </c>
      <c r="BC1473" s="5" t="n">
        <f aca="false">--($F1473=--(AV1473&gt;AO1473))</f>
        <v>0</v>
      </c>
      <c r="BD1473" s="5" t="n">
        <f aca="false">--($G1473=--(AW1473&gt;AP1473))</f>
        <v>0</v>
      </c>
      <c r="BE1473" s="5" t="n">
        <f aca="false">--($H1473=--(AX1473&gt;AQ1473))</f>
        <v>1</v>
      </c>
      <c r="BF1473" s="5" t="n">
        <f aca="false">--($I1473=--(AY1473&gt;AR1473))</f>
        <v>1</v>
      </c>
      <c r="BG1473" s="5" t="n">
        <f aca="false">SUM(AZ1473:BF1473)</f>
        <v>3</v>
      </c>
      <c r="BH1473" s="5" t="n">
        <f aca="false">SUM(AE1473:AK1473)+AB1473+AC1473+AD1473</f>
        <v>2000000000</v>
      </c>
    </row>
    <row r="1474" customFormat="false" ht="15" hidden="true" customHeight="false" outlineLevel="0" collapsed="false">
      <c r="A1474" s="5" t="n">
        <f aca="false">sensitivity_exit_usd</f>
        <v>2000000000</v>
      </c>
      <c r="B1474" s="2" t="n">
        <f aca="false">ROW()-ROW($B$1375)</f>
        <v>99</v>
      </c>
      <c r="C1474" s="2" t="n">
        <f aca="false">MOD(QUOTIENT($B1474,1),2)</f>
        <v>1</v>
      </c>
      <c r="D1474" s="2" t="n">
        <f aca="false">MOD(QUOTIENT($B1474,2),2)</f>
        <v>1</v>
      </c>
      <c r="E1474" s="2" t="n">
        <f aca="false">MOD(QUOTIENT($B1474,4),2)</f>
        <v>0</v>
      </c>
      <c r="F1474" s="2" t="n">
        <f aca="false">MOD(QUOTIENT($B1474,8),2)</f>
        <v>0</v>
      </c>
      <c r="G1474" s="2" t="n">
        <f aca="false">MOD(QUOTIENT($B1474,16),2)</f>
        <v>0</v>
      </c>
      <c r="H1474" s="2" t="n">
        <f aca="false">MOD(QUOTIENT($B1474,32),2)</f>
        <v>1</v>
      </c>
      <c r="I1474" s="2" t="n">
        <f aca="false">MOD(QUOTIENT($B1474,64),2)</f>
        <v>1</v>
      </c>
      <c r="J1474" s="5" t="n">
        <f aca="false">IF($C1474=const_zero,MIN(class_series_f_invested_usd,MAX(const_zero,$A1474)),const_zero)</f>
        <v>0</v>
      </c>
      <c r="K1474" s="5" t="n">
        <f aca="false">IF($D1474=const_zero,MIN(class_series_e_invested_usd,MAX(const_zero,$A1474-SUM($J1474:$J1474))),const_zero)</f>
        <v>0</v>
      </c>
      <c r="L1474" s="5" t="n">
        <f aca="false">IF($E1474=const_zero,MIN(class_series_d_invested_usd,MAX(const_zero,$A1474-SUM($J1474:$K1474))),const_zero)</f>
        <v>100000000</v>
      </c>
      <c r="M1474" s="5" t="n">
        <f aca="false">IF($F1474=const_zero,MIN(class_series_c_invested_usd,MAX(const_zero,$A1474-SUM($J1474:$L1474))),const_zero)</f>
        <v>60000000</v>
      </c>
      <c r="N1474" s="5" t="n">
        <f aca="false">IF($G1474=const_zero,MIN(class_series_b_invested_usd,MAX(const_zero,$A1474-SUM($J1474:$M1474))),const_zero)</f>
        <v>30000000</v>
      </c>
      <c r="O1474" s="5" t="n">
        <f aca="false">IF($H1474=const_zero,MIN(class_series_a_invested_usd,MAX(const_zero,$A1474-SUM($J1474:$N1474))),const_zero)</f>
        <v>0</v>
      </c>
      <c r="P1474" s="5" t="n">
        <f aca="false">IF($I1474=const_zero,MIN(class_seed_invested_usd,MAX(const_zero,$A1474-SUM($J1474:$O1474))),const_zero)</f>
        <v>0</v>
      </c>
      <c r="Q1474" s="5" t="n">
        <f aca="false">MAX(const_zero,$A1474-SUM($J1474:$P1474))</f>
        <v>1810000000</v>
      </c>
      <c r="R1474" s="9" t="n">
        <f aca="false">common_rsa_total+Sensitivity!$AE$1320+Sensitivity!$AJ$1320+IF($C1474=const_one,Sensitivity!$D$1320,const_zero)+IF($D1474=const_one,Sensitivity!$Y$1320,const_zero)+IF($E1474=const_one,Sensitivity!$V$1320,const_zero)+IF($F1474=const_one,Sensitivity!$S$1320,const_zero)+IF($G1474=const_one,Sensitivity!$P$1320,const_zero)+IF($H1474=const_one,Sensitivity!$M$1320,const_zero)+IF($I1474=const_one,Sensitivity!$J$1320,const_zero)</f>
        <v>26423492.2128553</v>
      </c>
      <c r="S1474" s="23" t="b">
        <f aca="false">IF($R1474&gt;const_zero,--($Q1474&gt;option_strike_usd*$R1474),const_zero)</f>
        <v>1</v>
      </c>
      <c r="T1474" s="7" t="n">
        <f aca="false">IF($R1474&gt;const_zero,IF($S1474=const_one,($Q1474+option_strike_usd*pre_f_options_issued)/($R1474+pre_f_options_issued),$Q1474/$R1474),const_zero)</f>
        <v>62.6653236290193</v>
      </c>
      <c r="U1474" s="5" t="n">
        <f aca="false">IF($C1474=const_one,Sensitivity!$D$1320*$T1474,const_zero)</f>
        <v>59761446.4694431</v>
      </c>
      <c r="V1474" s="5" t="n">
        <f aca="false">IF($D1474=const_one,Sensitivity!$Y$1320*$T1474,const_zero)</f>
        <v>385953035.750671</v>
      </c>
      <c r="W1474" s="5" t="n">
        <f aca="false">IF($E1474=const_one,Sensitivity!$V$1320*$T1474,const_zero)</f>
        <v>0</v>
      </c>
      <c r="X1474" s="5" t="n">
        <f aca="false">IF($F1474=const_one,Sensitivity!$S$1320*$T1474,const_zero)</f>
        <v>0</v>
      </c>
      <c r="Y1474" s="5" t="n">
        <f aca="false">IF($G1474=const_one,Sensitivity!$P$1320*$T1474,const_zero)</f>
        <v>0</v>
      </c>
      <c r="Z1474" s="5" t="n">
        <f aca="false">IF($H1474=const_one,Sensitivity!$M$1320*$T1474,const_zero)</f>
        <v>313326618.145097</v>
      </c>
      <c r="AA1474" s="5" t="n">
        <f aca="false">IF($I1474=const_one,Sensitivity!$J$1320*$T1474,const_zero)</f>
        <v>313326618.145097</v>
      </c>
      <c r="AB1474" s="5" t="n">
        <f aca="false">(Sensitivity!$AE$1320+Sensitivity!$AJ$1320)*$T1474</f>
        <v>19481059.7559704</v>
      </c>
      <c r="AC1474" s="5" t="n">
        <f aca="false">common_rsa_total*$T1474</f>
        <v>563987912.661174</v>
      </c>
      <c r="AD1474" s="5" t="n">
        <f aca="false">IF($S1474=const_one,pre_f_options_issued*($T1474-option_strike_usd),const_zero)</f>
        <v>154163309.072548</v>
      </c>
      <c r="AE1474" s="5" t="n">
        <f aca="false">J1474+U1474</f>
        <v>59761446.4694431</v>
      </c>
      <c r="AF1474" s="5" t="n">
        <f aca="false">K1474+V1474</f>
        <v>385953035.750671</v>
      </c>
      <c r="AG1474" s="5" t="n">
        <f aca="false">L1474+W1474</f>
        <v>100000000</v>
      </c>
      <c r="AH1474" s="5" t="n">
        <f aca="false">M1474+X1474</f>
        <v>60000000</v>
      </c>
      <c r="AI1474" s="5" t="n">
        <f aca="false">N1474+Y1474</f>
        <v>30000000</v>
      </c>
      <c r="AJ1474" s="5" t="n">
        <f aca="false">O1474+Z1474</f>
        <v>313326618.145097</v>
      </c>
      <c r="AK1474" s="5" t="n">
        <f aca="false">P1474+AA1474</f>
        <v>313326618.145097</v>
      </c>
      <c r="AL1474" s="5" t="n">
        <f aca="false">INDEX($AE$1375:$AE$1502,$B1474-$C1474*1+const_one)</f>
        <v>30000000</v>
      </c>
      <c r="AM1474" s="5" t="n">
        <f aca="false">INDEX($AF$1375:$AF$1502,$B1474-$D1474*2+const_one)</f>
        <v>300000000</v>
      </c>
      <c r="AN1474" s="5" t="n">
        <f aca="false">INDEX($AG$1375:$AG$1502,$B1474-$E1474*4+const_one)</f>
        <v>100000000</v>
      </c>
      <c r="AO1474" s="5" t="n">
        <f aca="false">INDEX($AH$1375:$AH$1502,$B1474-$F1474*8+const_one)</f>
        <v>60000000</v>
      </c>
      <c r="AP1474" s="5" t="n">
        <f aca="false">INDEX($AI$1375:$AI$1502,$B1474-$G1474*16+const_one)</f>
        <v>30000000</v>
      </c>
      <c r="AQ1474" s="5" t="n">
        <f aca="false">INDEX($AJ$1375:$AJ$1502,$B1474-$H1474*32+const_one)</f>
        <v>15000000</v>
      </c>
      <c r="AR1474" s="5" t="n">
        <f aca="false">INDEX($AK$1375:$AK$1502,$B1474-$I1474*64+const_one)</f>
        <v>5000000</v>
      </c>
      <c r="AS1474" s="5" t="n">
        <f aca="false">INDEX($AE$1375:$AE$1502,$B1474+(const_one-$C1474)*1+const_one)</f>
        <v>59761446.4694431</v>
      </c>
      <c r="AT1474" s="5" t="n">
        <f aca="false">INDEX($AF$1375:$AF$1502,$B1474+(const_one-$D1474)*2+const_one)</f>
        <v>385953035.750671</v>
      </c>
      <c r="AU1474" s="5" t="n">
        <f aca="false">INDEX($AG$1375:$AG$1502,$B1474+(const_one-$E1474)*4+const_one)</f>
        <v>108577642.571175</v>
      </c>
      <c r="AV1474" s="5" t="n">
        <f aca="false">INDEX($AH$1375:$AH$1502,$B1474+(const_one-$F1474)*8+const_one)</f>
        <v>143470592.9167</v>
      </c>
      <c r="AW1474" s="5" t="n">
        <f aca="false">INDEX($AI$1375:$AI$1502,$B1474+(const_one-$G1474)*16+const_one)</f>
        <v>173148349.909354</v>
      </c>
      <c r="AX1474" s="5" t="n">
        <f aca="false">INDEX($AJ$1375:$AJ$1502,$B1474+(const_one-$H1474)*32+const_one)</f>
        <v>313326618.145097</v>
      </c>
      <c r="AY1474" s="5" t="n">
        <f aca="false">INDEX($AK$1375:$AK$1502,$B1474+(const_one-$I1474)*64+const_one)</f>
        <v>313326618.145097</v>
      </c>
      <c r="AZ1474" s="5" t="n">
        <f aca="false">--($C1474=--(AS1474&gt;AL1474))</f>
        <v>1</v>
      </c>
      <c r="BA1474" s="5" t="n">
        <f aca="false">--($D1474=--(AT1474&gt;AM1474))</f>
        <v>1</v>
      </c>
      <c r="BB1474" s="5" t="n">
        <f aca="false">--($E1474=--(AU1474&gt;AN1474))</f>
        <v>0</v>
      </c>
      <c r="BC1474" s="5" t="n">
        <f aca="false">--($F1474=--(AV1474&gt;AO1474))</f>
        <v>0</v>
      </c>
      <c r="BD1474" s="5" t="n">
        <f aca="false">--($G1474=--(AW1474&gt;AP1474))</f>
        <v>0</v>
      </c>
      <c r="BE1474" s="5" t="n">
        <f aca="false">--($H1474=--(AX1474&gt;AQ1474))</f>
        <v>1</v>
      </c>
      <c r="BF1474" s="5" t="n">
        <f aca="false">--($I1474=--(AY1474&gt;AR1474))</f>
        <v>1</v>
      </c>
      <c r="BG1474" s="5" t="n">
        <f aca="false">SUM(AZ1474:BF1474)</f>
        <v>4</v>
      </c>
      <c r="BH1474" s="5" t="n">
        <f aca="false">SUM(AE1474:AK1474)+AB1474+AC1474+AD1474</f>
        <v>2000000000</v>
      </c>
    </row>
    <row r="1475" customFormat="false" ht="15" hidden="true" customHeight="false" outlineLevel="0" collapsed="false">
      <c r="A1475" s="5" t="n">
        <f aca="false">sensitivity_exit_usd</f>
        <v>2000000000</v>
      </c>
      <c r="B1475" s="2" t="n">
        <f aca="false">ROW()-ROW($B$1375)</f>
        <v>100</v>
      </c>
      <c r="C1475" s="2" t="n">
        <f aca="false">MOD(QUOTIENT($B1475,1),2)</f>
        <v>0</v>
      </c>
      <c r="D1475" s="2" t="n">
        <f aca="false">MOD(QUOTIENT($B1475,2),2)</f>
        <v>0</v>
      </c>
      <c r="E1475" s="2" t="n">
        <f aca="false">MOD(QUOTIENT($B1475,4),2)</f>
        <v>1</v>
      </c>
      <c r="F1475" s="2" t="n">
        <f aca="false">MOD(QUOTIENT($B1475,8),2)</f>
        <v>0</v>
      </c>
      <c r="G1475" s="2" t="n">
        <f aca="false">MOD(QUOTIENT($B1475,16),2)</f>
        <v>0</v>
      </c>
      <c r="H1475" s="2" t="n">
        <f aca="false">MOD(QUOTIENT($B1475,32),2)</f>
        <v>1</v>
      </c>
      <c r="I1475" s="2" t="n">
        <f aca="false">MOD(QUOTIENT($B1475,64),2)</f>
        <v>1</v>
      </c>
      <c r="J1475" s="5" t="n">
        <f aca="false">IF($C1475=const_zero,MIN(class_series_f_invested_usd,MAX(const_zero,$A1475)),const_zero)</f>
        <v>30000000</v>
      </c>
      <c r="K1475" s="5" t="n">
        <f aca="false">IF($D1475=const_zero,MIN(class_series_e_invested_usd,MAX(const_zero,$A1475-SUM($J1475:$J1475))),const_zero)</f>
        <v>300000000</v>
      </c>
      <c r="L1475" s="5" t="n">
        <f aca="false">IF($E1475=const_zero,MIN(class_series_d_invested_usd,MAX(const_zero,$A1475-SUM($J1475:$K1475))),const_zero)</f>
        <v>0</v>
      </c>
      <c r="M1475" s="5" t="n">
        <f aca="false">IF($F1475=const_zero,MIN(class_series_c_invested_usd,MAX(const_zero,$A1475-SUM($J1475:$L1475))),const_zero)</f>
        <v>60000000</v>
      </c>
      <c r="N1475" s="5" t="n">
        <f aca="false">IF($G1475=const_zero,MIN(class_series_b_invested_usd,MAX(const_zero,$A1475-SUM($J1475:$M1475))),const_zero)</f>
        <v>30000000</v>
      </c>
      <c r="O1475" s="5" t="n">
        <f aca="false">IF($H1475=const_zero,MIN(class_series_a_invested_usd,MAX(const_zero,$A1475-SUM($J1475:$N1475))),const_zero)</f>
        <v>0</v>
      </c>
      <c r="P1475" s="5" t="n">
        <f aca="false">IF($I1475=const_zero,MIN(class_seed_invested_usd,MAX(const_zero,$A1475-SUM($J1475:$O1475))),const_zero)</f>
        <v>0</v>
      </c>
      <c r="Q1475" s="5" t="n">
        <f aca="false">MAX(const_zero,$A1475-SUM($J1475:$P1475))</f>
        <v>1580000000</v>
      </c>
      <c r="R1475" s="9" t="n">
        <f aca="false">common_rsa_total+Sensitivity!$AE$1320+Sensitivity!$AJ$1320+IF($C1475=const_one,Sensitivity!$D$1320,const_zero)+IF($D1475=const_one,Sensitivity!$Y$1320,const_zero)+IF($E1475=const_one,Sensitivity!$V$1320,const_zero)+IF($F1475=const_one,Sensitivity!$S$1320,const_zero)+IF($G1475=const_one,Sensitivity!$P$1320,const_zero)+IF($H1475=const_one,Sensitivity!$M$1320,const_zero)+IF($I1475=const_one,Sensitivity!$J$1320,const_zero)</f>
        <v>21051772.5127037</v>
      </c>
      <c r="S1475" s="23" t="b">
        <f aca="false">IF($R1475&gt;const_zero,--($Q1475&gt;option_strike_usd*$R1475),const_zero)</f>
        <v>1</v>
      </c>
      <c r="T1475" s="7" t="n">
        <f aca="false">IF($R1475&gt;const_zero,IF($S1475=const_one,($Q1475+option_strike_usd*pre_f_options_issued)/($R1475+pre_f_options_issued),$Q1475/$R1475),const_zero)</f>
        <v>67.192394931057</v>
      </c>
      <c r="U1475" s="5" t="n">
        <f aca="false">IF($C1475=const_one,Sensitivity!$D$1320*$T1475,const_zero)</f>
        <v>0</v>
      </c>
      <c r="V1475" s="5" t="n">
        <f aca="false">IF($D1475=const_one,Sensitivity!$Y$1320*$T1475,const_zero)</f>
        <v>0</v>
      </c>
      <c r="W1475" s="5" t="n">
        <f aca="false">IF($E1475=const_one,Sensitivity!$V$1320*$T1475,const_zero)</f>
        <v>116975097.577143</v>
      </c>
      <c r="X1475" s="5" t="n">
        <f aca="false">IF($F1475=const_one,Sensitivity!$S$1320*$T1475,const_zero)</f>
        <v>0</v>
      </c>
      <c r="Y1475" s="5" t="n">
        <f aca="false">IF($G1475=const_one,Sensitivity!$P$1320*$T1475,const_zero)</f>
        <v>0</v>
      </c>
      <c r="Z1475" s="5" t="n">
        <f aca="false">IF($H1475=const_one,Sensitivity!$M$1320*$T1475,const_zero)</f>
        <v>335961974.655285</v>
      </c>
      <c r="AA1475" s="5" t="n">
        <f aca="false">IF($I1475=const_one,Sensitivity!$J$1320*$T1475,const_zero)</f>
        <v>335961974.655285</v>
      </c>
      <c r="AB1475" s="5" t="n">
        <f aca="false">(Sensitivity!$AE$1320+Sensitivity!$AJ$1320)*$T1475</f>
        <v>20888411.4051318</v>
      </c>
      <c r="AC1475" s="5" t="n">
        <f aca="false">common_rsa_total*$T1475</f>
        <v>604731554.379513</v>
      </c>
      <c r="AD1475" s="5" t="n">
        <f aca="false">IF($S1475=const_one,pre_f_options_issued*($T1475-option_strike_usd),const_zero)</f>
        <v>165480987.327643</v>
      </c>
      <c r="AE1475" s="5" t="n">
        <f aca="false">J1475+U1475</f>
        <v>30000000</v>
      </c>
      <c r="AF1475" s="5" t="n">
        <f aca="false">K1475+V1475</f>
        <v>300000000</v>
      </c>
      <c r="AG1475" s="5" t="n">
        <f aca="false">L1475+W1475</f>
        <v>116975097.577143</v>
      </c>
      <c r="AH1475" s="5" t="n">
        <f aca="false">M1475+X1475</f>
        <v>60000000</v>
      </c>
      <c r="AI1475" s="5" t="n">
        <f aca="false">N1475+Y1475</f>
        <v>30000000</v>
      </c>
      <c r="AJ1475" s="5" t="n">
        <f aca="false">O1475+Z1475</f>
        <v>335961974.655285</v>
      </c>
      <c r="AK1475" s="5" t="n">
        <f aca="false">P1475+AA1475</f>
        <v>335961974.655285</v>
      </c>
      <c r="AL1475" s="5" t="n">
        <f aca="false">INDEX($AE$1375:$AE$1502,$B1475-$C1475*1+const_one)</f>
        <v>30000000</v>
      </c>
      <c r="AM1475" s="5" t="n">
        <f aca="false">INDEX($AF$1375:$AF$1502,$B1475-$D1475*2+const_one)</f>
        <v>300000000</v>
      </c>
      <c r="AN1475" s="5" t="n">
        <f aca="false">INDEX($AG$1375:$AG$1502,$B1475-$E1475*4+const_one)</f>
        <v>100000000</v>
      </c>
      <c r="AO1475" s="5" t="n">
        <f aca="false">INDEX($AH$1375:$AH$1502,$B1475-$F1475*8+const_one)</f>
        <v>60000000</v>
      </c>
      <c r="AP1475" s="5" t="n">
        <f aca="false">INDEX($AI$1375:$AI$1502,$B1475-$G1475*16+const_one)</f>
        <v>30000000</v>
      </c>
      <c r="AQ1475" s="5" t="n">
        <f aca="false">INDEX($AJ$1375:$AJ$1502,$B1475-$H1475*32+const_one)</f>
        <v>15000000</v>
      </c>
      <c r="AR1475" s="5" t="n">
        <f aca="false">INDEX($AK$1375:$AK$1502,$B1475-$I1475*64+const_one)</f>
        <v>5000000</v>
      </c>
      <c r="AS1475" s="5" t="n">
        <f aca="false">INDEX($AE$1375:$AE$1502,$B1475+(const_one-$C1475)*1+const_one)</f>
        <v>62752517.7730675</v>
      </c>
      <c r="AT1475" s="5" t="n">
        <f aca="false">INDEX($AF$1375:$AF$1502,$B1475+(const_one-$D1475)*2+const_one)</f>
        <v>390237358.467686</v>
      </c>
      <c r="AU1475" s="5" t="n">
        <f aca="false">INDEX($AG$1375:$AG$1502,$B1475+(const_one-$E1475)*4+const_one)</f>
        <v>116975097.577143</v>
      </c>
      <c r="AV1475" s="5" t="n">
        <f aca="false">INDEX($AH$1375:$AH$1502,$B1475+(const_one-$F1475)*8+const_one)</f>
        <v>151897139.128757</v>
      </c>
      <c r="AW1475" s="5" t="n">
        <f aca="false">INDEX($AI$1375:$AI$1502,$B1475+(const_one-$G1475)*16+const_one)</f>
        <v>182191226.506083</v>
      </c>
      <c r="AX1475" s="5" t="n">
        <f aca="false">INDEX($AJ$1375:$AJ$1502,$B1475+(const_one-$H1475)*32+const_one)</f>
        <v>335961974.655285</v>
      </c>
      <c r="AY1475" s="5" t="n">
        <f aca="false">INDEX($AK$1375:$AK$1502,$B1475+(const_one-$I1475)*64+const_one)</f>
        <v>335961974.655285</v>
      </c>
      <c r="AZ1475" s="5" t="n">
        <f aca="false">--($C1475=--(AS1475&gt;AL1475))</f>
        <v>0</v>
      </c>
      <c r="BA1475" s="5" t="n">
        <f aca="false">--($D1475=--(AT1475&gt;AM1475))</f>
        <v>0</v>
      </c>
      <c r="BB1475" s="5" t="n">
        <f aca="false">--($E1475=--(AU1475&gt;AN1475))</f>
        <v>1</v>
      </c>
      <c r="BC1475" s="5" t="n">
        <f aca="false">--($F1475=--(AV1475&gt;AO1475))</f>
        <v>0</v>
      </c>
      <c r="BD1475" s="5" t="n">
        <f aca="false">--($G1475=--(AW1475&gt;AP1475))</f>
        <v>0</v>
      </c>
      <c r="BE1475" s="5" t="n">
        <f aca="false">--($H1475=--(AX1475&gt;AQ1475))</f>
        <v>1</v>
      </c>
      <c r="BF1475" s="5" t="n">
        <f aca="false">--($I1475=--(AY1475&gt;AR1475))</f>
        <v>1</v>
      </c>
      <c r="BG1475" s="5" t="n">
        <f aca="false">SUM(AZ1475:BF1475)</f>
        <v>3</v>
      </c>
      <c r="BH1475" s="5" t="n">
        <f aca="false">SUM(AE1475:AK1475)+AB1475+AC1475+AD1475</f>
        <v>2000000000</v>
      </c>
    </row>
    <row r="1476" customFormat="false" ht="15" hidden="true" customHeight="false" outlineLevel="0" collapsed="false">
      <c r="A1476" s="5" t="n">
        <f aca="false">sensitivity_exit_usd</f>
        <v>2000000000</v>
      </c>
      <c r="B1476" s="2" t="n">
        <f aca="false">ROW()-ROW($B$1375)</f>
        <v>101</v>
      </c>
      <c r="C1476" s="2" t="n">
        <f aca="false">MOD(QUOTIENT($B1476,1),2)</f>
        <v>1</v>
      </c>
      <c r="D1476" s="2" t="n">
        <f aca="false">MOD(QUOTIENT($B1476,2),2)</f>
        <v>0</v>
      </c>
      <c r="E1476" s="2" t="n">
        <f aca="false">MOD(QUOTIENT($B1476,4),2)</f>
        <v>1</v>
      </c>
      <c r="F1476" s="2" t="n">
        <f aca="false">MOD(QUOTIENT($B1476,8),2)</f>
        <v>0</v>
      </c>
      <c r="G1476" s="2" t="n">
        <f aca="false">MOD(QUOTIENT($B1476,16),2)</f>
        <v>0</v>
      </c>
      <c r="H1476" s="2" t="n">
        <f aca="false">MOD(QUOTIENT($B1476,32),2)</f>
        <v>1</v>
      </c>
      <c r="I1476" s="2" t="n">
        <f aca="false">MOD(QUOTIENT($B1476,64),2)</f>
        <v>1</v>
      </c>
      <c r="J1476" s="5" t="n">
        <f aca="false">IF($C1476=const_zero,MIN(class_series_f_invested_usd,MAX(const_zero,$A1476)),const_zero)</f>
        <v>0</v>
      </c>
      <c r="K1476" s="5" t="n">
        <f aca="false">IF($D1476=const_zero,MIN(class_series_e_invested_usd,MAX(const_zero,$A1476-SUM($J1476:$J1476))),const_zero)</f>
        <v>300000000</v>
      </c>
      <c r="L1476" s="5" t="n">
        <f aca="false">IF($E1476=const_zero,MIN(class_series_d_invested_usd,MAX(const_zero,$A1476-SUM($J1476:$K1476))),const_zero)</f>
        <v>0</v>
      </c>
      <c r="M1476" s="5" t="n">
        <f aca="false">IF($F1476=const_zero,MIN(class_series_c_invested_usd,MAX(const_zero,$A1476-SUM($J1476:$L1476))),const_zero)</f>
        <v>60000000</v>
      </c>
      <c r="N1476" s="5" t="n">
        <f aca="false">IF($G1476=const_zero,MIN(class_series_b_invested_usd,MAX(const_zero,$A1476-SUM($J1476:$M1476))),const_zero)</f>
        <v>30000000</v>
      </c>
      <c r="O1476" s="5" t="n">
        <f aca="false">IF($H1476=const_zero,MIN(class_series_a_invested_usd,MAX(const_zero,$A1476-SUM($J1476:$N1476))),const_zero)</f>
        <v>0</v>
      </c>
      <c r="P1476" s="5" t="n">
        <f aca="false">IF($I1476=const_zero,MIN(class_seed_invested_usd,MAX(const_zero,$A1476-SUM($J1476:$O1476))),const_zero)</f>
        <v>0</v>
      </c>
      <c r="Q1476" s="5" t="n">
        <f aca="false">MAX(const_zero,$A1476-SUM($J1476:$P1476))</f>
        <v>1610000000</v>
      </c>
      <c r="R1476" s="9" t="n">
        <f aca="false">common_rsa_total+Sensitivity!$AE$1320+Sensitivity!$AJ$1320+IF($C1476=const_one,Sensitivity!$D$1320,const_zero)+IF($D1476=const_one,Sensitivity!$Y$1320,const_zero)+IF($E1476=const_one,Sensitivity!$V$1320,const_zero)+IF($F1476=const_one,Sensitivity!$S$1320,const_zero)+IF($G1476=const_one,Sensitivity!$P$1320,const_zero)+IF($H1476=const_one,Sensitivity!$M$1320,const_zero)+IF($I1476=const_one,Sensitivity!$J$1320,const_zero)</f>
        <v>22005433.0542694</v>
      </c>
      <c r="S1476" s="23" t="b">
        <f aca="false">IF($R1476&gt;const_zero,--($Q1476&gt;option_strike_usd*$R1476),const_zero)</f>
        <v>1</v>
      </c>
      <c r="T1476" s="7" t="n">
        <f aca="false">IF($R1476&gt;const_zero,IF($S1476=const_one,($Q1476+option_strike_usd*pre_f_options_issued)/($R1476+pre_f_options_issued),$Q1476/$R1476),const_zero)</f>
        <v>65.8017345145045</v>
      </c>
      <c r="U1476" s="5" t="n">
        <f aca="false">IF($C1476=const_one,Sensitivity!$D$1320*$T1476,const_zero)</f>
        <v>62752517.7730675</v>
      </c>
      <c r="V1476" s="5" t="n">
        <f aca="false">IF($D1476=const_one,Sensitivity!$Y$1320*$T1476,const_zero)</f>
        <v>0</v>
      </c>
      <c r="W1476" s="5" t="n">
        <f aca="false">IF($E1476=const_one,Sensitivity!$V$1320*$T1476,const_zero)</f>
        <v>114554099.812592</v>
      </c>
      <c r="X1476" s="5" t="n">
        <f aca="false">IF($F1476=const_one,Sensitivity!$S$1320*$T1476,const_zero)</f>
        <v>0</v>
      </c>
      <c r="Y1476" s="5" t="n">
        <f aca="false">IF($G1476=const_one,Sensitivity!$P$1320*$T1476,const_zero)</f>
        <v>0</v>
      </c>
      <c r="Z1476" s="5" t="n">
        <f aca="false">IF($H1476=const_one,Sensitivity!$M$1320*$T1476,const_zero)</f>
        <v>329008672.572522</v>
      </c>
      <c r="AA1476" s="5" t="n">
        <f aca="false">IF($I1476=const_one,Sensitivity!$J$1320*$T1476,const_zero)</f>
        <v>329008672.572522</v>
      </c>
      <c r="AB1476" s="5" t="n">
        <f aca="false">(Sensitivity!$AE$1320+Sensitivity!$AJ$1320)*$T1476</f>
        <v>20456090.352495</v>
      </c>
      <c r="AC1476" s="5" t="n">
        <f aca="false">common_rsa_total*$T1476</f>
        <v>592215610.63054</v>
      </c>
      <c r="AD1476" s="5" t="n">
        <f aca="false">IF($S1476=const_one,pre_f_options_issued*($T1476-option_strike_usd),const_zero)</f>
        <v>162004336.286261</v>
      </c>
      <c r="AE1476" s="5" t="n">
        <f aca="false">J1476+U1476</f>
        <v>62752517.7730675</v>
      </c>
      <c r="AF1476" s="5" t="n">
        <f aca="false">K1476+V1476</f>
        <v>300000000</v>
      </c>
      <c r="AG1476" s="5" t="n">
        <f aca="false">L1476+W1476</f>
        <v>114554099.812592</v>
      </c>
      <c r="AH1476" s="5" t="n">
        <f aca="false">M1476+X1476</f>
        <v>60000000</v>
      </c>
      <c r="AI1476" s="5" t="n">
        <f aca="false">N1476+Y1476</f>
        <v>30000000</v>
      </c>
      <c r="AJ1476" s="5" t="n">
        <f aca="false">O1476+Z1476</f>
        <v>329008672.572522</v>
      </c>
      <c r="AK1476" s="5" t="n">
        <f aca="false">P1476+AA1476</f>
        <v>329008672.572522</v>
      </c>
      <c r="AL1476" s="5" t="n">
        <f aca="false">INDEX($AE$1375:$AE$1502,$B1476-$C1476*1+const_one)</f>
        <v>30000000</v>
      </c>
      <c r="AM1476" s="5" t="n">
        <f aca="false">INDEX($AF$1375:$AF$1502,$B1476-$D1476*2+const_one)</f>
        <v>300000000</v>
      </c>
      <c r="AN1476" s="5" t="n">
        <f aca="false">INDEX($AG$1375:$AG$1502,$B1476-$E1476*4+const_one)</f>
        <v>100000000</v>
      </c>
      <c r="AO1476" s="5" t="n">
        <f aca="false">INDEX($AH$1375:$AH$1502,$B1476-$F1476*8+const_one)</f>
        <v>60000000</v>
      </c>
      <c r="AP1476" s="5" t="n">
        <f aca="false">INDEX($AI$1375:$AI$1502,$B1476-$G1476*16+const_one)</f>
        <v>30000000</v>
      </c>
      <c r="AQ1476" s="5" t="n">
        <f aca="false">INDEX($AJ$1375:$AJ$1502,$B1476-$H1476*32+const_one)</f>
        <v>15000000</v>
      </c>
      <c r="AR1476" s="5" t="n">
        <f aca="false">INDEX($AK$1375:$AK$1502,$B1476-$I1476*64+const_one)</f>
        <v>5000000</v>
      </c>
      <c r="AS1476" s="5" t="n">
        <f aca="false">INDEX($AE$1375:$AE$1502,$B1476+(const_one-$C1476)*1+const_one)</f>
        <v>62752517.7730675</v>
      </c>
      <c r="AT1476" s="5" t="n">
        <f aca="false">INDEX($AF$1375:$AF$1502,$B1476+(const_one-$D1476)*2+const_one)</f>
        <v>384126515.921745</v>
      </c>
      <c r="AU1476" s="5" t="n">
        <f aca="false">INDEX($AG$1375:$AG$1502,$B1476+(const_one-$E1476)*4+const_one)</f>
        <v>114554099.812592</v>
      </c>
      <c r="AV1476" s="5" t="n">
        <f aca="false">INDEX($AH$1375:$AH$1502,$B1476+(const_one-$F1476)*8+const_one)</f>
        <v>149189198.772738</v>
      </c>
      <c r="AW1476" s="5" t="n">
        <f aca="false">INDEX($AI$1375:$AI$1502,$B1476+(const_one-$G1476)*16+const_one)</f>
        <v>179146425.009118</v>
      </c>
      <c r="AX1476" s="5" t="n">
        <f aca="false">INDEX($AJ$1375:$AJ$1502,$B1476+(const_one-$H1476)*32+const_one)</f>
        <v>329008672.572522</v>
      </c>
      <c r="AY1476" s="5" t="n">
        <f aca="false">INDEX($AK$1375:$AK$1502,$B1476+(const_one-$I1476)*64+const_one)</f>
        <v>329008672.572522</v>
      </c>
      <c r="AZ1476" s="5" t="n">
        <f aca="false">--($C1476=--(AS1476&gt;AL1476))</f>
        <v>1</v>
      </c>
      <c r="BA1476" s="5" t="n">
        <f aca="false">--($D1476=--(AT1476&gt;AM1476))</f>
        <v>0</v>
      </c>
      <c r="BB1476" s="5" t="n">
        <f aca="false">--($E1476=--(AU1476&gt;AN1476))</f>
        <v>1</v>
      </c>
      <c r="BC1476" s="5" t="n">
        <f aca="false">--($F1476=--(AV1476&gt;AO1476))</f>
        <v>0</v>
      </c>
      <c r="BD1476" s="5" t="n">
        <f aca="false">--($G1476=--(AW1476&gt;AP1476))</f>
        <v>0</v>
      </c>
      <c r="BE1476" s="5" t="n">
        <f aca="false">--($H1476=--(AX1476&gt;AQ1476))</f>
        <v>1</v>
      </c>
      <c r="BF1476" s="5" t="n">
        <f aca="false">--($I1476=--(AY1476&gt;AR1476))</f>
        <v>1</v>
      </c>
      <c r="BG1476" s="5" t="n">
        <f aca="false">SUM(AZ1476:BF1476)</f>
        <v>4</v>
      </c>
      <c r="BH1476" s="5" t="n">
        <f aca="false">SUM(AE1476:AK1476)+AB1476+AC1476+AD1476</f>
        <v>2000000000</v>
      </c>
    </row>
    <row r="1477" customFormat="false" ht="15" hidden="true" customHeight="false" outlineLevel="0" collapsed="false">
      <c r="A1477" s="5" t="n">
        <f aca="false">sensitivity_exit_usd</f>
        <v>2000000000</v>
      </c>
      <c r="B1477" s="2" t="n">
        <f aca="false">ROW()-ROW($B$1375)</f>
        <v>102</v>
      </c>
      <c r="C1477" s="2" t="n">
        <f aca="false">MOD(QUOTIENT($B1477,1),2)</f>
        <v>0</v>
      </c>
      <c r="D1477" s="2" t="n">
        <f aca="false">MOD(QUOTIENT($B1477,2),2)</f>
        <v>1</v>
      </c>
      <c r="E1477" s="2" t="n">
        <f aca="false">MOD(QUOTIENT($B1477,4),2)</f>
        <v>1</v>
      </c>
      <c r="F1477" s="2" t="n">
        <f aca="false">MOD(QUOTIENT($B1477,8),2)</f>
        <v>0</v>
      </c>
      <c r="G1477" s="2" t="n">
        <f aca="false">MOD(QUOTIENT($B1477,16),2)</f>
        <v>0</v>
      </c>
      <c r="H1477" s="2" t="n">
        <f aca="false">MOD(QUOTIENT($B1477,32),2)</f>
        <v>1</v>
      </c>
      <c r="I1477" s="2" t="n">
        <f aca="false">MOD(QUOTIENT($B1477,64),2)</f>
        <v>1</v>
      </c>
      <c r="J1477" s="5" t="n">
        <f aca="false">IF($C1477=const_zero,MIN(class_series_f_invested_usd,MAX(const_zero,$A1477)),const_zero)</f>
        <v>30000000</v>
      </c>
      <c r="K1477" s="5" t="n">
        <f aca="false">IF($D1477=const_zero,MIN(class_series_e_invested_usd,MAX(const_zero,$A1477-SUM($J1477:$J1477))),const_zero)</f>
        <v>0</v>
      </c>
      <c r="L1477" s="5" t="n">
        <f aca="false">IF($E1477=const_zero,MIN(class_series_d_invested_usd,MAX(const_zero,$A1477-SUM($J1477:$K1477))),const_zero)</f>
        <v>0</v>
      </c>
      <c r="M1477" s="5" t="n">
        <f aca="false">IF($F1477=const_zero,MIN(class_series_c_invested_usd,MAX(const_zero,$A1477-SUM($J1477:$L1477))),const_zero)</f>
        <v>60000000</v>
      </c>
      <c r="N1477" s="5" t="n">
        <f aca="false">IF($G1477=const_zero,MIN(class_series_b_invested_usd,MAX(const_zero,$A1477-SUM($J1477:$M1477))),const_zero)</f>
        <v>30000000</v>
      </c>
      <c r="O1477" s="5" t="n">
        <f aca="false">IF($H1477=const_zero,MIN(class_series_a_invested_usd,MAX(const_zero,$A1477-SUM($J1477:$N1477))),const_zero)</f>
        <v>0</v>
      </c>
      <c r="P1477" s="5" t="n">
        <f aca="false">IF($I1477=const_zero,MIN(class_seed_invested_usd,MAX(const_zero,$A1477-SUM($J1477:$O1477))),const_zero)</f>
        <v>0</v>
      </c>
      <c r="Q1477" s="5" t="n">
        <f aca="false">MAX(const_zero,$A1477-SUM($J1477:$P1477))</f>
        <v>1880000000</v>
      </c>
      <c r="R1477" s="9" t="n">
        <f aca="false">common_rsa_total+Sensitivity!$AE$1320+Sensitivity!$AJ$1320+IF($C1477=const_one,Sensitivity!$D$1320,const_zero)+IF($D1477=const_one,Sensitivity!$Y$1320,const_zero)+IF($E1477=const_one,Sensitivity!$V$1320,const_zero)+IF($F1477=const_one,Sensitivity!$S$1320,const_zero)+IF($G1477=const_one,Sensitivity!$P$1320,const_zero)+IF($H1477=const_one,Sensitivity!$M$1320,const_zero)+IF($I1477=const_one,Sensitivity!$J$1320,const_zero)</f>
        <v>27210729.5466692</v>
      </c>
      <c r="S1477" s="23" t="b">
        <f aca="false">IF($R1477&gt;const_zero,--($Q1477&gt;option_strike_usd*$R1477),const_zero)</f>
        <v>1</v>
      </c>
      <c r="T1477" s="7" t="n">
        <f aca="false">IF($R1477&gt;const_zero,IF($S1477=const_one,($Q1477+option_strike_usd*pre_f_options_issued)/($R1477+pre_f_options_issued),$Q1477/$R1477),const_zero)</f>
        <v>63.3609483416756</v>
      </c>
      <c r="U1477" s="5" t="n">
        <f aca="false">IF($C1477=const_one,Sensitivity!$D$1320*$T1477,const_zero)</f>
        <v>0</v>
      </c>
      <c r="V1477" s="5" t="n">
        <f aca="false">IF($D1477=const_one,Sensitivity!$Y$1320*$T1477,const_zero)</f>
        <v>390237358.467686</v>
      </c>
      <c r="W1477" s="5" t="n">
        <f aca="false">IF($E1477=const_one,Sensitivity!$V$1320*$T1477,const_zero)</f>
        <v>110304940.350058</v>
      </c>
      <c r="X1477" s="5" t="n">
        <f aca="false">IF($F1477=const_one,Sensitivity!$S$1320*$T1477,const_zero)</f>
        <v>0</v>
      </c>
      <c r="Y1477" s="5" t="n">
        <f aca="false">IF($G1477=const_one,Sensitivity!$P$1320*$T1477,const_zero)</f>
        <v>0</v>
      </c>
      <c r="Z1477" s="5" t="n">
        <f aca="false">IF($H1477=const_one,Sensitivity!$M$1320*$T1477,const_zero)</f>
        <v>316804741.708378</v>
      </c>
      <c r="AA1477" s="5" t="n">
        <f aca="false">IF($I1477=const_one,Sensitivity!$J$1320*$T1477,const_zero)</f>
        <v>316804741.708378</v>
      </c>
      <c r="AB1477" s="5" t="n">
        <f aca="false">(Sensitivity!$AE$1320+Sensitivity!$AJ$1320)*$T1477</f>
        <v>19697311.8362311</v>
      </c>
      <c r="AC1477" s="5" t="n">
        <f aca="false">common_rsa_total*$T1477</f>
        <v>570248535.07508</v>
      </c>
      <c r="AD1477" s="5" t="n">
        <f aca="false">IF($S1477=const_one,pre_f_options_issued*($T1477-option_strike_usd),const_zero)</f>
        <v>155902370.854189</v>
      </c>
      <c r="AE1477" s="5" t="n">
        <f aca="false">J1477+U1477</f>
        <v>30000000</v>
      </c>
      <c r="AF1477" s="5" t="n">
        <f aca="false">K1477+V1477</f>
        <v>390237358.467686</v>
      </c>
      <c r="AG1477" s="5" t="n">
        <f aca="false">L1477+W1477</f>
        <v>110304940.350058</v>
      </c>
      <c r="AH1477" s="5" t="n">
        <f aca="false">M1477+X1477</f>
        <v>60000000</v>
      </c>
      <c r="AI1477" s="5" t="n">
        <f aca="false">N1477+Y1477</f>
        <v>30000000</v>
      </c>
      <c r="AJ1477" s="5" t="n">
        <f aca="false">O1477+Z1477</f>
        <v>316804741.708378</v>
      </c>
      <c r="AK1477" s="5" t="n">
        <f aca="false">P1477+AA1477</f>
        <v>316804741.708378</v>
      </c>
      <c r="AL1477" s="5" t="n">
        <f aca="false">INDEX($AE$1375:$AE$1502,$B1477-$C1477*1+const_one)</f>
        <v>30000000</v>
      </c>
      <c r="AM1477" s="5" t="n">
        <f aca="false">INDEX($AF$1375:$AF$1502,$B1477-$D1477*2+const_one)</f>
        <v>300000000</v>
      </c>
      <c r="AN1477" s="5" t="n">
        <f aca="false">INDEX($AG$1375:$AG$1502,$B1477-$E1477*4+const_one)</f>
        <v>100000000</v>
      </c>
      <c r="AO1477" s="5" t="n">
        <f aca="false">INDEX($AH$1375:$AH$1502,$B1477-$F1477*8+const_one)</f>
        <v>60000000</v>
      </c>
      <c r="AP1477" s="5" t="n">
        <f aca="false">INDEX($AI$1375:$AI$1502,$B1477-$G1477*16+const_one)</f>
        <v>30000000</v>
      </c>
      <c r="AQ1477" s="5" t="n">
        <f aca="false">INDEX($AJ$1375:$AJ$1502,$B1477-$H1477*32+const_one)</f>
        <v>15000000</v>
      </c>
      <c r="AR1477" s="5" t="n">
        <f aca="false">INDEX($AK$1375:$AK$1502,$B1477-$I1477*64+const_one)</f>
        <v>5000000</v>
      </c>
      <c r="AS1477" s="5" t="n">
        <f aca="false">INDEX($AE$1375:$AE$1502,$B1477+(const_one-$C1477)*1+const_one)</f>
        <v>59478625.8750424</v>
      </c>
      <c r="AT1477" s="5" t="n">
        <f aca="false">INDEX($AF$1375:$AF$1502,$B1477+(const_one-$D1477)*2+const_one)</f>
        <v>390237358.467686</v>
      </c>
      <c r="AU1477" s="5" t="n">
        <f aca="false">INDEX($AG$1375:$AG$1502,$B1477+(const_one-$E1477)*4+const_one)</f>
        <v>110304940.350058</v>
      </c>
      <c r="AV1477" s="5" t="n">
        <f aca="false">INDEX($AH$1375:$AH$1502,$B1477+(const_one-$F1477)*8+const_one)</f>
        <v>145185116.184431</v>
      </c>
      <c r="AW1477" s="5" t="n">
        <f aca="false">INDEX($AI$1375:$AI$1502,$B1477+(const_one-$G1477)*16+const_one)</f>
        <v>175401162.845181</v>
      </c>
      <c r="AX1477" s="5" t="n">
        <f aca="false">INDEX($AJ$1375:$AJ$1502,$B1477+(const_one-$H1477)*32+const_one)</f>
        <v>316804741.708378</v>
      </c>
      <c r="AY1477" s="5" t="n">
        <f aca="false">INDEX($AK$1375:$AK$1502,$B1477+(const_one-$I1477)*64+const_one)</f>
        <v>316804741.708378</v>
      </c>
      <c r="AZ1477" s="5" t="n">
        <f aca="false">--($C1477=--(AS1477&gt;AL1477))</f>
        <v>0</v>
      </c>
      <c r="BA1477" s="5" t="n">
        <f aca="false">--($D1477=--(AT1477&gt;AM1477))</f>
        <v>1</v>
      </c>
      <c r="BB1477" s="5" t="n">
        <f aca="false">--($E1477=--(AU1477&gt;AN1477))</f>
        <v>1</v>
      </c>
      <c r="BC1477" s="5" t="n">
        <f aca="false">--($F1477=--(AV1477&gt;AO1477))</f>
        <v>0</v>
      </c>
      <c r="BD1477" s="5" t="n">
        <f aca="false">--($G1477=--(AW1477&gt;AP1477))</f>
        <v>0</v>
      </c>
      <c r="BE1477" s="5" t="n">
        <f aca="false">--($H1477=--(AX1477&gt;AQ1477))</f>
        <v>1</v>
      </c>
      <c r="BF1477" s="5" t="n">
        <f aca="false">--($I1477=--(AY1477&gt;AR1477))</f>
        <v>1</v>
      </c>
      <c r="BG1477" s="5" t="n">
        <f aca="false">SUM(AZ1477:BF1477)</f>
        <v>4</v>
      </c>
      <c r="BH1477" s="5" t="n">
        <f aca="false">SUM(AE1477:AK1477)+AB1477+AC1477+AD1477</f>
        <v>2000000000</v>
      </c>
    </row>
    <row r="1478" customFormat="false" ht="15" hidden="true" customHeight="false" outlineLevel="0" collapsed="false">
      <c r="A1478" s="5" t="n">
        <f aca="false">sensitivity_exit_usd</f>
        <v>2000000000</v>
      </c>
      <c r="B1478" s="2" t="n">
        <f aca="false">ROW()-ROW($B$1375)</f>
        <v>103</v>
      </c>
      <c r="C1478" s="2" t="n">
        <f aca="false">MOD(QUOTIENT($B1478,1),2)</f>
        <v>1</v>
      </c>
      <c r="D1478" s="2" t="n">
        <f aca="false">MOD(QUOTIENT($B1478,2),2)</f>
        <v>1</v>
      </c>
      <c r="E1478" s="2" t="n">
        <f aca="false">MOD(QUOTIENT($B1478,4),2)</f>
        <v>1</v>
      </c>
      <c r="F1478" s="2" t="n">
        <f aca="false">MOD(QUOTIENT($B1478,8),2)</f>
        <v>0</v>
      </c>
      <c r="G1478" s="2" t="n">
        <f aca="false">MOD(QUOTIENT($B1478,16),2)</f>
        <v>0</v>
      </c>
      <c r="H1478" s="2" t="n">
        <f aca="false">MOD(QUOTIENT($B1478,32),2)</f>
        <v>1</v>
      </c>
      <c r="I1478" s="2" t="n">
        <f aca="false">MOD(QUOTIENT($B1478,64),2)</f>
        <v>1</v>
      </c>
      <c r="J1478" s="5" t="n">
        <f aca="false">IF($C1478=const_zero,MIN(class_series_f_invested_usd,MAX(const_zero,$A1478)),const_zero)</f>
        <v>0</v>
      </c>
      <c r="K1478" s="5" t="n">
        <f aca="false">IF($D1478=const_zero,MIN(class_series_e_invested_usd,MAX(const_zero,$A1478-SUM($J1478:$J1478))),const_zero)</f>
        <v>0</v>
      </c>
      <c r="L1478" s="5" t="n">
        <f aca="false">IF($E1478=const_zero,MIN(class_series_d_invested_usd,MAX(const_zero,$A1478-SUM($J1478:$K1478))),const_zero)</f>
        <v>0</v>
      </c>
      <c r="M1478" s="5" t="n">
        <f aca="false">IF($F1478=const_zero,MIN(class_series_c_invested_usd,MAX(const_zero,$A1478-SUM($J1478:$L1478))),const_zero)</f>
        <v>60000000</v>
      </c>
      <c r="N1478" s="5" t="n">
        <f aca="false">IF($G1478=const_zero,MIN(class_series_b_invested_usd,MAX(const_zero,$A1478-SUM($J1478:$M1478))),const_zero)</f>
        <v>30000000</v>
      </c>
      <c r="O1478" s="5" t="n">
        <f aca="false">IF($H1478=const_zero,MIN(class_series_a_invested_usd,MAX(const_zero,$A1478-SUM($J1478:$N1478))),const_zero)</f>
        <v>0</v>
      </c>
      <c r="P1478" s="5" t="n">
        <f aca="false">IF($I1478=const_zero,MIN(class_seed_invested_usd,MAX(const_zero,$A1478-SUM($J1478:$O1478))),const_zero)</f>
        <v>0</v>
      </c>
      <c r="Q1478" s="5" t="n">
        <f aca="false">MAX(const_zero,$A1478-SUM($J1478:$P1478))</f>
        <v>1910000000</v>
      </c>
      <c r="R1478" s="9" t="n">
        <f aca="false">common_rsa_total+Sensitivity!$AE$1320+Sensitivity!$AJ$1320+IF($C1478=const_one,Sensitivity!$D$1320,const_zero)+IF($D1478=const_one,Sensitivity!$Y$1320,const_zero)+IF($E1478=const_one,Sensitivity!$V$1320,const_zero)+IF($F1478=const_one,Sensitivity!$S$1320,const_zero)+IF($G1478=const_one,Sensitivity!$P$1320,const_zero)+IF($H1478=const_one,Sensitivity!$M$1320,const_zero)+IF($I1478=const_one,Sensitivity!$J$1320,const_zero)</f>
        <v>28164390.0882349</v>
      </c>
      <c r="S1478" s="23" t="b">
        <f aca="false">IF($R1478&gt;const_zero,--($Q1478&gt;option_strike_usd*$R1478),const_zero)</f>
        <v>1</v>
      </c>
      <c r="T1478" s="7" t="n">
        <f aca="false">IF($R1478&gt;const_zero,IF($S1478=const_one,($Q1478+option_strike_usd*pre_f_options_issued)/($R1478+pre_f_options_issued),$Q1478/$R1478),const_zero)</f>
        <v>62.3687604578763</v>
      </c>
      <c r="U1478" s="5" t="n">
        <f aca="false">IF($C1478=const_one,Sensitivity!$D$1320*$T1478,const_zero)</f>
        <v>59478625.8750424</v>
      </c>
      <c r="V1478" s="5" t="n">
        <f aca="false">IF($D1478=const_one,Sensitivity!$Y$1320*$T1478,const_zero)</f>
        <v>384126515.921745</v>
      </c>
      <c r="W1478" s="5" t="n">
        <f aca="false">IF($E1478=const_one,Sensitivity!$V$1320*$T1478,const_zero)</f>
        <v>108577642.571175</v>
      </c>
      <c r="X1478" s="5" t="n">
        <f aca="false">IF($F1478=const_one,Sensitivity!$S$1320*$T1478,const_zero)</f>
        <v>0</v>
      </c>
      <c r="Y1478" s="5" t="n">
        <f aca="false">IF($G1478=const_one,Sensitivity!$P$1320*$T1478,const_zero)</f>
        <v>0</v>
      </c>
      <c r="Z1478" s="5" t="n">
        <f aca="false">IF($H1478=const_one,Sensitivity!$M$1320*$T1478,const_zero)</f>
        <v>311843802.289382</v>
      </c>
      <c r="AA1478" s="5" t="n">
        <f aca="false">IF($I1478=const_one,Sensitivity!$J$1320*$T1478,const_zero)</f>
        <v>311843802.289382</v>
      </c>
      <c r="AB1478" s="5" t="n">
        <f aca="false">(Sensitivity!$AE$1320+Sensitivity!$AJ$1320)*$T1478</f>
        <v>19388865.7876976</v>
      </c>
      <c r="AC1478" s="5" t="n">
        <f aca="false">common_rsa_total*$T1478</f>
        <v>561318844.120887</v>
      </c>
      <c r="AD1478" s="5" t="n">
        <f aca="false">IF($S1478=const_one,pre_f_options_issued*($T1478-option_strike_usd),const_zero)</f>
        <v>153421901.144691</v>
      </c>
      <c r="AE1478" s="5" t="n">
        <f aca="false">J1478+U1478</f>
        <v>59478625.8750424</v>
      </c>
      <c r="AF1478" s="5" t="n">
        <f aca="false">K1478+V1478</f>
        <v>384126515.921745</v>
      </c>
      <c r="AG1478" s="5" t="n">
        <f aca="false">L1478+W1478</f>
        <v>108577642.571175</v>
      </c>
      <c r="AH1478" s="5" t="n">
        <f aca="false">M1478+X1478</f>
        <v>60000000</v>
      </c>
      <c r="AI1478" s="5" t="n">
        <f aca="false">N1478+Y1478</f>
        <v>30000000</v>
      </c>
      <c r="AJ1478" s="5" t="n">
        <f aca="false">O1478+Z1478</f>
        <v>311843802.289382</v>
      </c>
      <c r="AK1478" s="5" t="n">
        <f aca="false">P1478+AA1478</f>
        <v>311843802.289382</v>
      </c>
      <c r="AL1478" s="5" t="n">
        <f aca="false">INDEX($AE$1375:$AE$1502,$B1478-$C1478*1+const_one)</f>
        <v>30000000</v>
      </c>
      <c r="AM1478" s="5" t="n">
        <f aca="false">INDEX($AF$1375:$AF$1502,$B1478-$D1478*2+const_one)</f>
        <v>300000000</v>
      </c>
      <c r="AN1478" s="5" t="n">
        <f aca="false">INDEX($AG$1375:$AG$1502,$B1478-$E1478*4+const_one)</f>
        <v>100000000</v>
      </c>
      <c r="AO1478" s="5" t="n">
        <f aca="false">INDEX($AH$1375:$AH$1502,$B1478-$F1478*8+const_one)</f>
        <v>60000000</v>
      </c>
      <c r="AP1478" s="5" t="n">
        <f aca="false">INDEX($AI$1375:$AI$1502,$B1478-$G1478*16+const_one)</f>
        <v>30000000</v>
      </c>
      <c r="AQ1478" s="5" t="n">
        <f aca="false">INDEX($AJ$1375:$AJ$1502,$B1478-$H1478*32+const_one)</f>
        <v>15000000</v>
      </c>
      <c r="AR1478" s="5" t="n">
        <f aca="false">INDEX($AK$1375:$AK$1502,$B1478-$I1478*64+const_one)</f>
        <v>5000000</v>
      </c>
      <c r="AS1478" s="5" t="n">
        <f aca="false">INDEX($AE$1375:$AE$1502,$B1478+(const_one-$C1478)*1+const_one)</f>
        <v>59478625.8750424</v>
      </c>
      <c r="AT1478" s="5" t="n">
        <f aca="false">INDEX($AF$1375:$AF$1502,$B1478+(const_one-$D1478)*2+const_one)</f>
        <v>384126515.921745</v>
      </c>
      <c r="AU1478" s="5" t="n">
        <f aca="false">INDEX($AG$1375:$AG$1502,$B1478+(const_one-$E1478)*4+const_one)</f>
        <v>108577642.571175</v>
      </c>
      <c r="AV1478" s="5" t="n">
        <f aca="false">INDEX($AH$1375:$AH$1502,$B1478+(const_one-$F1478)*8+const_one)</f>
        <v>143175179.925199</v>
      </c>
      <c r="AW1478" s="5" t="n">
        <f aca="false">INDEX($AI$1375:$AI$1502,$B1478+(const_one-$G1478)*16+const_one)</f>
        <v>173105765.015378</v>
      </c>
      <c r="AX1478" s="5" t="n">
        <f aca="false">INDEX($AJ$1375:$AJ$1502,$B1478+(const_one-$H1478)*32+const_one)</f>
        <v>311843802.289382</v>
      </c>
      <c r="AY1478" s="5" t="n">
        <f aca="false">INDEX($AK$1375:$AK$1502,$B1478+(const_one-$I1478)*64+const_one)</f>
        <v>311843802.289382</v>
      </c>
      <c r="AZ1478" s="5" t="n">
        <f aca="false">--($C1478=--(AS1478&gt;AL1478))</f>
        <v>1</v>
      </c>
      <c r="BA1478" s="5" t="n">
        <f aca="false">--($D1478=--(AT1478&gt;AM1478))</f>
        <v>1</v>
      </c>
      <c r="BB1478" s="5" t="n">
        <f aca="false">--($E1478=--(AU1478&gt;AN1478))</f>
        <v>1</v>
      </c>
      <c r="BC1478" s="5" t="n">
        <f aca="false">--($F1478=--(AV1478&gt;AO1478))</f>
        <v>0</v>
      </c>
      <c r="BD1478" s="5" t="n">
        <f aca="false">--($G1478=--(AW1478&gt;AP1478))</f>
        <v>0</v>
      </c>
      <c r="BE1478" s="5" t="n">
        <f aca="false">--($H1478=--(AX1478&gt;AQ1478))</f>
        <v>1</v>
      </c>
      <c r="BF1478" s="5" t="n">
        <f aca="false">--($I1478=--(AY1478&gt;AR1478))</f>
        <v>1</v>
      </c>
      <c r="BG1478" s="5" t="n">
        <f aca="false">SUM(AZ1478:BF1478)</f>
        <v>5</v>
      </c>
      <c r="BH1478" s="5" t="n">
        <f aca="false">SUM(AE1478:AK1478)+AB1478+AC1478+AD1478</f>
        <v>2000000000</v>
      </c>
    </row>
    <row r="1479" customFormat="false" ht="15" hidden="true" customHeight="false" outlineLevel="0" collapsed="false">
      <c r="A1479" s="5" t="n">
        <f aca="false">sensitivity_exit_usd</f>
        <v>2000000000</v>
      </c>
      <c r="B1479" s="2" t="n">
        <f aca="false">ROW()-ROW($B$1375)</f>
        <v>104</v>
      </c>
      <c r="C1479" s="2" t="n">
        <f aca="false">MOD(QUOTIENT($B1479,1),2)</f>
        <v>0</v>
      </c>
      <c r="D1479" s="2" t="n">
        <f aca="false">MOD(QUOTIENT($B1479,2),2)</f>
        <v>0</v>
      </c>
      <c r="E1479" s="2" t="n">
        <f aca="false">MOD(QUOTIENT($B1479,4),2)</f>
        <v>0</v>
      </c>
      <c r="F1479" s="2" t="n">
        <f aca="false">MOD(QUOTIENT($B1479,8),2)</f>
        <v>1</v>
      </c>
      <c r="G1479" s="2" t="n">
        <f aca="false">MOD(QUOTIENT($B1479,16),2)</f>
        <v>0</v>
      </c>
      <c r="H1479" s="2" t="n">
        <f aca="false">MOD(QUOTIENT($B1479,32),2)</f>
        <v>1</v>
      </c>
      <c r="I1479" s="2" t="n">
        <f aca="false">MOD(QUOTIENT($B1479,64),2)</f>
        <v>1</v>
      </c>
      <c r="J1479" s="5" t="n">
        <f aca="false">IF($C1479=const_zero,MIN(class_series_f_invested_usd,MAX(const_zero,$A1479)),const_zero)</f>
        <v>30000000</v>
      </c>
      <c r="K1479" s="5" t="n">
        <f aca="false">IF($D1479=const_zero,MIN(class_series_e_invested_usd,MAX(const_zero,$A1479-SUM($J1479:$J1479))),const_zero)</f>
        <v>300000000</v>
      </c>
      <c r="L1479" s="5" t="n">
        <f aca="false">IF($E1479=const_zero,MIN(class_series_d_invested_usd,MAX(const_zero,$A1479-SUM($J1479:$K1479))),const_zero)</f>
        <v>100000000</v>
      </c>
      <c r="M1479" s="5" t="n">
        <f aca="false">IF($F1479=const_zero,MIN(class_series_c_invested_usd,MAX(const_zero,$A1479-SUM($J1479:$L1479))),const_zero)</f>
        <v>0</v>
      </c>
      <c r="N1479" s="5" t="n">
        <f aca="false">IF($G1479=const_zero,MIN(class_series_b_invested_usd,MAX(const_zero,$A1479-SUM($J1479:$M1479))),const_zero)</f>
        <v>30000000</v>
      </c>
      <c r="O1479" s="5" t="n">
        <f aca="false">IF($H1479=const_zero,MIN(class_series_a_invested_usd,MAX(const_zero,$A1479-SUM($J1479:$N1479))),const_zero)</f>
        <v>0</v>
      </c>
      <c r="P1479" s="5" t="n">
        <f aca="false">IF($I1479=const_zero,MIN(class_seed_invested_usd,MAX(const_zero,$A1479-SUM($J1479:$O1479))),const_zero)</f>
        <v>0</v>
      </c>
      <c r="Q1479" s="5" t="n">
        <f aca="false">MAX(const_zero,$A1479-SUM($J1479:$P1479))</f>
        <v>1540000000</v>
      </c>
      <c r="R1479" s="9" t="n">
        <f aca="false">common_rsa_total+Sensitivity!$AE$1320+Sensitivity!$AJ$1320+IF($C1479=const_one,Sensitivity!$D$1320,const_zero)+IF($D1479=const_one,Sensitivity!$Y$1320,const_zero)+IF($E1479=const_one,Sensitivity!$V$1320,const_zero)+IF($F1479=const_one,Sensitivity!$S$1320,const_zero)+IF($G1479=const_one,Sensitivity!$P$1320,const_zero)+IF($H1479=const_one,Sensitivity!$M$1320,const_zero)+IF($I1479=const_one,Sensitivity!$J$1320,const_zero)</f>
        <v>21710874.6373241</v>
      </c>
      <c r="S1479" s="23" t="b">
        <f aca="false">IF($R1479&gt;const_zero,--($Q1479&gt;option_strike_usd*$R1479),const_zero)</f>
        <v>1</v>
      </c>
      <c r="T1479" s="7" t="n">
        <f aca="false">IF($R1479&gt;const_zero,IF($S1479=const_one,($Q1479+option_strike_usd*pre_f_options_issued)/($R1479+pre_f_options_issued),$Q1479/$R1479),const_zero)</f>
        <v>63.7110398986595</v>
      </c>
      <c r="U1479" s="5" t="n">
        <f aca="false">IF($C1479=const_one,Sensitivity!$D$1320*$T1479,const_zero)</f>
        <v>0</v>
      </c>
      <c r="V1479" s="5" t="n">
        <f aca="false">IF($D1479=const_one,Sensitivity!$Y$1320*$T1479,const_zero)</f>
        <v>0</v>
      </c>
      <c r="W1479" s="5" t="n">
        <f aca="false">IF($E1479=const_one,Sensitivity!$V$1320*$T1479,const_zero)</f>
        <v>0</v>
      </c>
      <c r="X1479" s="5" t="n">
        <f aca="false">IF($F1479=const_one,Sensitivity!$S$1320*$T1479,const_zero)</f>
        <v>152906495.756783</v>
      </c>
      <c r="Y1479" s="5" t="n">
        <f aca="false">IF($G1479=const_one,Sensitivity!$P$1320*$T1479,const_zero)</f>
        <v>0</v>
      </c>
      <c r="Z1479" s="5" t="n">
        <f aca="false">IF($H1479=const_one,Sensitivity!$M$1320*$T1479,const_zero)</f>
        <v>318555199.493297</v>
      </c>
      <c r="AA1479" s="5" t="n">
        <f aca="false">IF($I1479=const_one,Sensitivity!$J$1320*$T1479,const_zero)</f>
        <v>318555199.493297</v>
      </c>
      <c r="AB1479" s="5" t="n">
        <f aca="false">(Sensitivity!$AE$1320+Sensitivity!$AJ$1320)*$T1479</f>
        <v>19806146.4220387</v>
      </c>
      <c r="AC1479" s="5" t="n">
        <f aca="false">common_rsa_total*$T1479</f>
        <v>573399359.087935</v>
      </c>
      <c r="AD1479" s="5" t="n">
        <f aca="false">IF($S1479=const_one,pre_f_options_issued*($T1479-option_strike_usd),const_zero)</f>
        <v>156777599.746649</v>
      </c>
      <c r="AE1479" s="5" t="n">
        <f aca="false">J1479+U1479</f>
        <v>30000000</v>
      </c>
      <c r="AF1479" s="5" t="n">
        <f aca="false">K1479+V1479</f>
        <v>300000000</v>
      </c>
      <c r="AG1479" s="5" t="n">
        <f aca="false">L1479+W1479</f>
        <v>100000000</v>
      </c>
      <c r="AH1479" s="5" t="n">
        <f aca="false">M1479+X1479</f>
        <v>152906495.756783</v>
      </c>
      <c r="AI1479" s="5" t="n">
        <f aca="false">N1479+Y1479</f>
        <v>30000000</v>
      </c>
      <c r="AJ1479" s="5" t="n">
        <f aca="false">O1479+Z1479</f>
        <v>318555199.493297</v>
      </c>
      <c r="AK1479" s="5" t="n">
        <f aca="false">P1479+AA1479</f>
        <v>318555199.493297</v>
      </c>
      <c r="AL1479" s="5" t="n">
        <f aca="false">INDEX($AE$1375:$AE$1502,$B1479-$C1479*1+const_one)</f>
        <v>30000000</v>
      </c>
      <c r="AM1479" s="5" t="n">
        <f aca="false">INDEX($AF$1375:$AF$1502,$B1479-$D1479*2+const_one)</f>
        <v>300000000</v>
      </c>
      <c r="AN1479" s="5" t="n">
        <f aca="false">INDEX($AG$1375:$AG$1502,$B1479-$E1479*4+const_one)</f>
        <v>100000000</v>
      </c>
      <c r="AO1479" s="5" t="n">
        <f aca="false">INDEX($AH$1375:$AH$1502,$B1479-$F1479*8+const_one)</f>
        <v>60000000</v>
      </c>
      <c r="AP1479" s="5" t="n">
        <f aca="false">INDEX($AI$1375:$AI$1502,$B1479-$G1479*16+const_one)</f>
        <v>30000000</v>
      </c>
      <c r="AQ1479" s="5" t="n">
        <f aca="false">INDEX($AJ$1375:$AJ$1502,$B1479-$H1479*32+const_one)</f>
        <v>15000000</v>
      </c>
      <c r="AR1479" s="5" t="n">
        <f aca="false">INDEX($AK$1375:$AK$1502,$B1479-$I1479*64+const_one)</f>
        <v>5000000</v>
      </c>
      <c r="AS1479" s="5" t="n">
        <f aca="false">INDEX($AE$1375:$AE$1502,$B1479+(const_one-$C1479)*1+const_one)</f>
        <v>59593041.9914987</v>
      </c>
      <c r="AT1479" s="5" t="n">
        <f aca="false">INDEX($AF$1375:$AF$1502,$B1479+(const_one-$D1479)*2+const_one)</f>
        <v>373656280.281896</v>
      </c>
      <c r="AU1479" s="5" t="n">
        <f aca="false">INDEX($AG$1375:$AG$1502,$B1479+(const_one-$E1479)*4+const_one)</f>
        <v>110182252.827287</v>
      </c>
      <c r="AV1479" s="5" t="n">
        <f aca="false">INDEX($AH$1375:$AH$1502,$B1479+(const_one-$F1479)*8+const_one)</f>
        <v>152906495.756783</v>
      </c>
      <c r="AW1479" s="5" t="n">
        <f aca="false">INDEX($AI$1375:$AI$1502,$B1479+(const_one-$G1479)*16+const_one)</f>
        <v>173368186.906024</v>
      </c>
      <c r="AX1479" s="5" t="n">
        <f aca="false">INDEX($AJ$1375:$AJ$1502,$B1479+(const_one-$H1479)*32+const_one)</f>
        <v>318555199.493297</v>
      </c>
      <c r="AY1479" s="5" t="n">
        <f aca="false">INDEX($AK$1375:$AK$1502,$B1479+(const_one-$I1479)*64+const_one)</f>
        <v>318555199.493297</v>
      </c>
      <c r="AZ1479" s="5" t="n">
        <f aca="false">--($C1479=--(AS1479&gt;AL1479))</f>
        <v>0</v>
      </c>
      <c r="BA1479" s="5" t="n">
        <f aca="false">--($D1479=--(AT1479&gt;AM1479))</f>
        <v>0</v>
      </c>
      <c r="BB1479" s="5" t="n">
        <f aca="false">--($E1479=--(AU1479&gt;AN1479))</f>
        <v>0</v>
      </c>
      <c r="BC1479" s="5" t="n">
        <f aca="false">--($F1479=--(AV1479&gt;AO1479))</f>
        <v>1</v>
      </c>
      <c r="BD1479" s="5" t="n">
        <f aca="false">--($G1479=--(AW1479&gt;AP1479))</f>
        <v>0</v>
      </c>
      <c r="BE1479" s="5" t="n">
        <f aca="false">--($H1479=--(AX1479&gt;AQ1479))</f>
        <v>1</v>
      </c>
      <c r="BF1479" s="5" t="n">
        <f aca="false">--($I1479=--(AY1479&gt;AR1479))</f>
        <v>1</v>
      </c>
      <c r="BG1479" s="5" t="n">
        <f aca="false">SUM(AZ1479:BF1479)</f>
        <v>3</v>
      </c>
      <c r="BH1479" s="5" t="n">
        <f aca="false">SUM(AE1479:AK1479)+AB1479+AC1479+AD1479</f>
        <v>2000000000</v>
      </c>
    </row>
    <row r="1480" customFormat="false" ht="15" hidden="true" customHeight="false" outlineLevel="0" collapsed="false">
      <c r="A1480" s="5" t="n">
        <f aca="false">sensitivity_exit_usd</f>
        <v>2000000000</v>
      </c>
      <c r="B1480" s="2" t="n">
        <f aca="false">ROW()-ROW($B$1375)</f>
        <v>105</v>
      </c>
      <c r="C1480" s="2" t="n">
        <f aca="false">MOD(QUOTIENT($B1480,1),2)</f>
        <v>1</v>
      </c>
      <c r="D1480" s="2" t="n">
        <f aca="false">MOD(QUOTIENT($B1480,2),2)</f>
        <v>0</v>
      </c>
      <c r="E1480" s="2" t="n">
        <f aca="false">MOD(QUOTIENT($B1480,4),2)</f>
        <v>0</v>
      </c>
      <c r="F1480" s="2" t="n">
        <f aca="false">MOD(QUOTIENT($B1480,8),2)</f>
        <v>1</v>
      </c>
      <c r="G1480" s="2" t="n">
        <f aca="false">MOD(QUOTIENT($B1480,16),2)</f>
        <v>0</v>
      </c>
      <c r="H1480" s="2" t="n">
        <f aca="false">MOD(QUOTIENT($B1480,32),2)</f>
        <v>1</v>
      </c>
      <c r="I1480" s="2" t="n">
        <f aca="false">MOD(QUOTIENT($B1480,64),2)</f>
        <v>1</v>
      </c>
      <c r="J1480" s="5" t="n">
        <f aca="false">IF($C1480=const_zero,MIN(class_series_f_invested_usd,MAX(const_zero,$A1480)),const_zero)</f>
        <v>0</v>
      </c>
      <c r="K1480" s="5" t="n">
        <f aca="false">IF($D1480=const_zero,MIN(class_series_e_invested_usd,MAX(const_zero,$A1480-SUM($J1480:$J1480))),const_zero)</f>
        <v>300000000</v>
      </c>
      <c r="L1480" s="5" t="n">
        <f aca="false">IF($E1480=const_zero,MIN(class_series_d_invested_usd,MAX(const_zero,$A1480-SUM($J1480:$K1480))),const_zero)</f>
        <v>100000000</v>
      </c>
      <c r="M1480" s="5" t="n">
        <f aca="false">IF($F1480=const_zero,MIN(class_series_c_invested_usd,MAX(const_zero,$A1480-SUM($J1480:$L1480))),const_zero)</f>
        <v>0</v>
      </c>
      <c r="N1480" s="5" t="n">
        <f aca="false">IF($G1480=const_zero,MIN(class_series_b_invested_usd,MAX(const_zero,$A1480-SUM($J1480:$M1480))),const_zero)</f>
        <v>30000000</v>
      </c>
      <c r="O1480" s="5" t="n">
        <f aca="false">IF($H1480=const_zero,MIN(class_series_a_invested_usd,MAX(const_zero,$A1480-SUM($J1480:$N1480))),const_zero)</f>
        <v>0</v>
      </c>
      <c r="P1480" s="5" t="n">
        <f aca="false">IF($I1480=const_zero,MIN(class_seed_invested_usd,MAX(const_zero,$A1480-SUM($J1480:$O1480))),const_zero)</f>
        <v>0</v>
      </c>
      <c r="Q1480" s="5" t="n">
        <f aca="false">MAX(const_zero,$A1480-SUM($J1480:$P1480))</f>
        <v>1570000000</v>
      </c>
      <c r="R1480" s="9" t="n">
        <f aca="false">common_rsa_total+Sensitivity!$AE$1320+Sensitivity!$AJ$1320+IF($C1480=const_one,Sensitivity!$D$1320,const_zero)+IF($D1480=const_one,Sensitivity!$Y$1320,const_zero)+IF($E1480=const_one,Sensitivity!$V$1320,const_zero)+IF($F1480=const_one,Sensitivity!$S$1320,const_zero)+IF($G1480=const_one,Sensitivity!$P$1320,const_zero)+IF($H1480=const_one,Sensitivity!$M$1320,const_zero)+IF($I1480=const_one,Sensitivity!$J$1320,const_zero)</f>
        <v>22664535.1788899</v>
      </c>
      <c r="S1480" s="23" t="b">
        <f aca="false">IF($R1480&gt;const_zero,--($Q1480&gt;option_strike_usd*$R1480),const_zero)</f>
        <v>1</v>
      </c>
      <c r="T1480" s="7" t="n">
        <f aca="false">IF($R1480&gt;const_zero,IF($S1480=const_one,($Q1480+option_strike_usd*pre_f_options_issued)/($R1480+pre_f_options_issued),$Q1480/$R1480),const_zero)</f>
        <v>62.4887361845311</v>
      </c>
      <c r="U1480" s="5" t="n">
        <f aca="false">IF($C1480=const_one,Sensitivity!$D$1320*$T1480,const_zero)</f>
        <v>59593041.9914987</v>
      </c>
      <c r="V1480" s="5" t="n">
        <f aca="false">IF($D1480=const_one,Sensitivity!$Y$1320*$T1480,const_zero)</f>
        <v>0</v>
      </c>
      <c r="W1480" s="5" t="n">
        <f aca="false">IF($E1480=const_one,Sensitivity!$V$1320*$T1480,const_zero)</f>
        <v>0</v>
      </c>
      <c r="X1480" s="5" t="n">
        <f aca="false">IF($F1480=const_one,Sensitivity!$S$1320*$T1480,const_zero)</f>
        <v>149972966.842875</v>
      </c>
      <c r="Y1480" s="5" t="n">
        <f aca="false">IF($G1480=const_one,Sensitivity!$P$1320*$T1480,const_zero)</f>
        <v>0</v>
      </c>
      <c r="Z1480" s="5" t="n">
        <f aca="false">IF($H1480=const_one,Sensitivity!$M$1320*$T1480,const_zero)</f>
        <v>312443680.922655</v>
      </c>
      <c r="AA1480" s="5" t="n">
        <f aca="false">IF($I1480=const_one,Sensitivity!$J$1320*$T1480,const_zero)</f>
        <v>312443680.922655</v>
      </c>
      <c r="AB1480" s="5" t="n">
        <f aca="false">(Sensitivity!$AE$1320+Sensitivity!$AJ$1320)*$T1480</f>
        <v>19426163.1982091</v>
      </c>
      <c r="AC1480" s="5" t="n">
        <f aca="false">common_rsa_total*$T1480</f>
        <v>562398625.66078</v>
      </c>
      <c r="AD1480" s="5" t="n">
        <f aca="false">IF($S1480=const_one,pre_f_options_issued*($T1480-option_strike_usd),const_zero)</f>
        <v>153721840.461328</v>
      </c>
      <c r="AE1480" s="5" t="n">
        <f aca="false">J1480+U1480</f>
        <v>59593041.9914987</v>
      </c>
      <c r="AF1480" s="5" t="n">
        <f aca="false">K1480+V1480</f>
        <v>300000000</v>
      </c>
      <c r="AG1480" s="5" t="n">
        <f aca="false">L1480+W1480</f>
        <v>100000000</v>
      </c>
      <c r="AH1480" s="5" t="n">
        <f aca="false">M1480+X1480</f>
        <v>149972966.842875</v>
      </c>
      <c r="AI1480" s="5" t="n">
        <f aca="false">N1480+Y1480</f>
        <v>30000000</v>
      </c>
      <c r="AJ1480" s="5" t="n">
        <f aca="false">O1480+Z1480</f>
        <v>312443680.922655</v>
      </c>
      <c r="AK1480" s="5" t="n">
        <f aca="false">P1480+AA1480</f>
        <v>312443680.922655</v>
      </c>
      <c r="AL1480" s="5" t="n">
        <f aca="false">INDEX($AE$1375:$AE$1502,$B1480-$C1480*1+const_one)</f>
        <v>30000000</v>
      </c>
      <c r="AM1480" s="5" t="n">
        <f aca="false">INDEX($AF$1375:$AF$1502,$B1480-$D1480*2+const_one)</f>
        <v>300000000</v>
      </c>
      <c r="AN1480" s="5" t="n">
        <f aca="false">INDEX($AG$1375:$AG$1502,$B1480-$E1480*4+const_one)</f>
        <v>100000000</v>
      </c>
      <c r="AO1480" s="5" t="n">
        <f aca="false">INDEX($AH$1375:$AH$1502,$B1480-$F1480*8+const_one)</f>
        <v>60000000</v>
      </c>
      <c r="AP1480" s="5" t="n">
        <f aca="false">INDEX($AI$1375:$AI$1502,$B1480-$G1480*16+const_one)</f>
        <v>30000000</v>
      </c>
      <c r="AQ1480" s="5" t="n">
        <f aca="false">INDEX($AJ$1375:$AJ$1502,$B1480-$H1480*32+const_one)</f>
        <v>15000000</v>
      </c>
      <c r="AR1480" s="5" t="n">
        <f aca="false">INDEX($AK$1375:$AK$1502,$B1480-$I1480*64+const_one)</f>
        <v>5000000</v>
      </c>
      <c r="AS1480" s="5" t="n">
        <f aca="false">INDEX($AE$1375:$AE$1502,$B1480+(const_one-$C1480)*1+const_one)</f>
        <v>59593041.9914987</v>
      </c>
      <c r="AT1480" s="5" t="n">
        <f aca="false">INDEX($AF$1375:$AF$1502,$B1480+(const_one-$D1480)*2+const_one)</f>
        <v>368178840.588129</v>
      </c>
      <c r="AU1480" s="5" t="n">
        <f aca="false">INDEX($AG$1375:$AG$1502,$B1480+(const_one-$E1480)*4+const_one)</f>
        <v>108217982.988767</v>
      </c>
      <c r="AV1480" s="5" t="n">
        <f aca="false">INDEX($AH$1375:$AH$1502,$B1480+(const_one-$F1480)*8+const_one)</f>
        <v>149972966.842875</v>
      </c>
      <c r="AW1480" s="5" t="n">
        <f aca="false">INDEX($AI$1375:$AI$1502,$B1480+(const_one-$G1480)*16+const_one)</f>
        <v>170693390.445277</v>
      </c>
      <c r="AX1480" s="5" t="n">
        <f aca="false">INDEX($AJ$1375:$AJ$1502,$B1480+(const_one-$H1480)*32+const_one)</f>
        <v>312443680.922655</v>
      </c>
      <c r="AY1480" s="5" t="n">
        <f aca="false">INDEX($AK$1375:$AK$1502,$B1480+(const_one-$I1480)*64+const_one)</f>
        <v>312443680.922655</v>
      </c>
      <c r="AZ1480" s="5" t="n">
        <f aca="false">--($C1480=--(AS1480&gt;AL1480))</f>
        <v>1</v>
      </c>
      <c r="BA1480" s="5" t="n">
        <f aca="false">--($D1480=--(AT1480&gt;AM1480))</f>
        <v>0</v>
      </c>
      <c r="BB1480" s="5" t="n">
        <f aca="false">--($E1480=--(AU1480&gt;AN1480))</f>
        <v>0</v>
      </c>
      <c r="BC1480" s="5" t="n">
        <f aca="false">--($F1480=--(AV1480&gt;AO1480))</f>
        <v>1</v>
      </c>
      <c r="BD1480" s="5" t="n">
        <f aca="false">--($G1480=--(AW1480&gt;AP1480))</f>
        <v>0</v>
      </c>
      <c r="BE1480" s="5" t="n">
        <f aca="false">--($H1480=--(AX1480&gt;AQ1480))</f>
        <v>1</v>
      </c>
      <c r="BF1480" s="5" t="n">
        <f aca="false">--($I1480=--(AY1480&gt;AR1480))</f>
        <v>1</v>
      </c>
      <c r="BG1480" s="5" t="n">
        <f aca="false">SUM(AZ1480:BF1480)</f>
        <v>4</v>
      </c>
      <c r="BH1480" s="5" t="n">
        <f aca="false">SUM(AE1480:AK1480)+AB1480+AC1480+AD1480</f>
        <v>2000000000</v>
      </c>
    </row>
    <row r="1481" customFormat="false" ht="15" hidden="true" customHeight="false" outlineLevel="0" collapsed="false">
      <c r="A1481" s="5" t="n">
        <f aca="false">sensitivity_exit_usd</f>
        <v>2000000000</v>
      </c>
      <c r="B1481" s="2" t="n">
        <f aca="false">ROW()-ROW($B$1375)</f>
        <v>106</v>
      </c>
      <c r="C1481" s="2" t="n">
        <f aca="false">MOD(QUOTIENT($B1481,1),2)</f>
        <v>0</v>
      </c>
      <c r="D1481" s="2" t="n">
        <f aca="false">MOD(QUOTIENT($B1481,2),2)</f>
        <v>1</v>
      </c>
      <c r="E1481" s="2" t="n">
        <f aca="false">MOD(QUOTIENT($B1481,4),2)</f>
        <v>0</v>
      </c>
      <c r="F1481" s="2" t="n">
        <f aca="false">MOD(QUOTIENT($B1481,8),2)</f>
        <v>1</v>
      </c>
      <c r="G1481" s="2" t="n">
        <f aca="false">MOD(QUOTIENT($B1481,16),2)</f>
        <v>0</v>
      </c>
      <c r="H1481" s="2" t="n">
        <f aca="false">MOD(QUOTIENT($B1481,32),2)</f>
        <v>1</v>
      </c>
      <c r="I1481" s="2" t="n">
        <f aca="false">MOD(QUOTIENT($B1481,64),2)</f>
        <v>1</v>
      </c>
      <c r="J1481" s="5" t="n">
        <f aca="false">IF($C1481=const_zero,MIN(class_series_f_invested_usd,MAX(const_zero,$A1481)),const_zero)</f>
        <v>30000000</v>
      </c>
      <c r="K1481" s="5" t="n">
        <f aca="false">IF($D1481=const_zero,MIN(class_series_e_invested_usd,MAX(const_zero,$A1481-SUM($J1481:$J1481))),const_zero)</f>
        <v>0</v>
      </c>
      <c r="L1481" s="5" t="n">
        <f aca="false">IF($E1481=const_zero,MIN(class_series_d_invested_usd,MAX(const_zero,$A1481-SUM($J1481:$K1481))),const_zero)</f>
        <v>100000000</v>
      </c>
      <c r="M1481" s="5" t="n">
        <f aca="false">IF($F1481=const_zero,MIN(class_series_c_invested_usd,MAX(const_zero,$A1481-SUM($J1481:$L1481))),const_zero)</f>
        <v>0</v>
      </c>
      <c r="N1481" s="5" t="n">
        <f aca="false">IF($G1481=const_zero,MIN(class_series_b_invested_usd,MAX(const_zero,$A1481-SUM($J1481:$M1481))),const_zero)</f>
        <v>30000000</v>
      </c>
      <c r="O1481" s="5" t="n">
        <f aca="false">IF($H1481=const_zero,MIN(class_series_a_invested_usd,MAX(const_zero,$A1481-SUM($J1481:$N1481))),const_zero)</f>
        <v>0</v>
      </c>
      <c r="P1481" s="5" t="n">
        <f aca="false">IF($I1481=const_zero,MIN(class_seed_invested_usd,MAX(const_zero,$A1481-SUM($J1481:$O1481))),const_zero)</f>
        <v>0</v>
      </c>
      <c r="Q1481" s="5" t="n">
        <f aca="false">MAX(const_zero,$A1481-SUM($J1481:$P1481))</f>
        <v>1840000000</v>
      </c>
      <c r="R1481" s="9" t="n">
        <f aca="false">common_rsa_total+Sensitivity!$AE$1320+Sensitivity!$AJ$1320+IF($C1481=const_one,Sensitivity!$D$1320,const_zero)+IF($D1481=const_one,Sensitivity!$Y$1320,const_zero)+IF($E1481=const_one,Sensitivity!$V$1320,const_zero)+IF($F1481=const_one,Sensitivity!$S$1320,const_zero)+IF($G1481=const_one,Sensitivity!$P$1320,const_zero)+IF($H1481=const_one,Sensitivity!$M$1320,const_zero)+IF($I1481=const_one,Sensitivity!$J$1320,const_zero)</f>
        <v>27869831.6712896</v>
      </c>
      <c r="S1481" s="23" t="b">
        <f aca="false">IF($R1481&gt;const_zero,--($Q1481&gt;option_strike_usd*$R1481),const_zero)</f>
        <v>1</v>
      </c>
      <c r="T1481" s="7" t="n">
        <f aca="false">IF($R1481&gt;const_zero,IF($S1481=const_one,($Q1481+option_strike_usd*pre_f_options_issued)/($R1481+pre_f_options_issued),$Q1481/$R1481),const_zero)</f>
        <v>60.6687590482046</v>
      </c>
      <c r="U1481" s="5" t="n">
        <f aca="false">IF($C1481=const_one,Sensitivity!$D$1320*$T1481,const_zero)</f>
        <v>0</v>
      </c>
      <c r="V1481" s="5" t="n">
        <f aca="false">IF($D1481=const_one,Sensitivity!$Y$1320*$T1481,const_zero)</f>
        <v>373656280.281896</v>
      </c>
      <c r="W1481" s="5" t="n">
        <f aca="false">IF($E1481=const_one,Sensitivity!$V$1320*$T1481,const_zero)</f>
        <v>0</v>
      </c>
      <c r="X1481" s="5" t="n">
        <f aca="false">IF($F1481=const_one,Sensitivity!$S$1320*$T1481,const_zero)</f>
        <v>145605021.715691</v>
      </c>
      <c r="Y1481" s="5" t="n">
        <f aca="false">IF($G1481=const_one,Sensitivity!$P$1320*$T1481,const_zero)</f>
        <v>0</v>
      </c>
      <c r="Z1481" s="5" t="n">
        <f aca="false">IF($H1481=const_one,Sensitivity!$M$1320*$T1481,const_zero)</f>
        <v>303343795.241023</v>
      </c>
      <c r="AA1481" s="5" t="n">
        <f aca="false">IF($I1481=const_one,Sensitivity!$J$1320*$T1481,const_zero)</f>
        <v>303343795.241023</v>
      </c>
      <c r="AB1481" s="5" t="n">
        <f aca="false">(Sensitivity!$AE$1320+Sensitivity!$AJ$1320)*$T1481</f>
        <v>18860378.4660154</v>
      </c>
      <c r="AC1481" s="5" t="n">
        <f aca="false">common_rsa_total*$T1481</f>
        <v>546018831.433841</v>
      </c>
      <c r="AD1481" s="5" t="n">
        <f aca="false">IF($S1481=const_one,pre_f_options_issued*($T1481-option_strike_usd),const_zero)</f>
        <v>149171897.620511</v>
      </c>
      <c r="AE1481" s="5" t="n">
        <f aca="false">J1481+U1481</f>
        <v>30000000</v>
      </c>
      <c r="AF1481" s="5" t="n">
        <f aca="false">K1481+V1481</f>
        <v>373656280.281896</v>
      </c>
      <c r="AG1481" s="5" t="n">
        <f aca="false">L1481+W1481</f>
        <v>100000000</v>
      </c>
      <c r="AH1481" s="5" t="n">
        <f aca="false">M1481+X1481</f>
        <v>145605021.715691</v>
      </c>
      <c r="AI1481" s="5" t="n">
        <f aca="false">N1481+Y1481</f>
        <v>30000000</v>
      </c>
      <c r="AJ1481" s="5" t="n">
        <f aca="false">O1481+Z1481</f>
        <v>303343795.241023</v>
      </c>
      <c r="AK1481" s="5" t="n">
        <f aca="false">P1481+AA1481</f>
        <v>303343795.241023</v>
      </c>
      <c r="AL1481" s="5" t="n">
        <f aca="false">INDEX($AE$1375:$AE$1502,$B1481-$C1481*1+const_one)</f>
        <v>30000000</v>
      </c>
      <c r="AM1481" s="5" t="n">
        <f aca="false">INDEX($AF$1375:$AF$1502,$B1481-$D1481*2+const_one)</f>
        <v>300000000</v>
      </c>
      <c r="AN1481" s="5" t="n">
        <f aca="false">INDEX($AG$1375:$AG$1502,$B1481-$E1481*4+const_one)</f>
        <v>100000000</v>
      </c>
      <c r="AO1481" s="5" t="n">
        <f aca="false">INDEX($AH$1375:$AH$1502,$B1481-$F1481*8+const_one)</f>
        <v>60000000</v>
      </c>
      <c r="AP1481" s="5" t="n">
        <f aca="false">INDEX($AI$1375:$AI$1502,$B1481-$G1481*16+const_one)</f>
        <v>30000000</v>
      </c>
      <c r="AQ1481" s="5" t="n">
        <f aca="false">INDEX($AJ$1375:$AJ$1502,$B1481-$H1481*32+const_one)</f>
        <v>15000000</v>
      </c>
      <c r="AR1481" s="5" t="n">
        <f aca="false">INDEX($AK$1375:$AK$1502,$B1481-$I1481*64+const_one)</f>
        <v>5000000</v>
      </c>
      <c r="AS1481" s="5" t="n">
        <f aca="false">INDEX($AE$1375:$AE$1502,$B1481+(const_one-$C1481)*1+const_one)</f>
        <v>57009268.0582077</v>
      </c>
      <c r="AT1481" s="5" t="n">
        <f aca="false">INDEX($AF$1375:$AF$1502,$B1481+(const_one-$D1481)*2+const_one)</f>
        <v>373656280.281896</v>
      </c>
      <c r="AU1481" s="5" t="n">
        <f aca="false">INDEX($AG$1375:$AG$1502,$B1481+(const_one-$E1481)*4+const_one)</f>
        <v>105313525.125922</v>
      </c>
      <c r="AV1481" s="5" t="n">
        <f aca="false">INDEX($AH$1375:$AH$1502,$B1481+(const_one-$F1481)*8+const_one)</f>
        <v>145605021.715691</v>
      </c>
      <c r="AW1481" s="5" t="n">
        <f aca="false">INDEX($AI$1375:$AI$1502,$B1481+(const_one-$G1481)*16+const_one)</f>
        <v>168340675.354174</v>
      </c>
      <c r="AX1481" s="5" t="n">
        <f aca="false">INDEX($AJ$1375:$AJ$1502,$B1481+(const_one-$H1481)*32+const_one)</f>
        <v>303343795.241023</v>
      </c>
      <c r="AY1481" s="5" t="n">
        <f aca="false">INDEX($AK$1375:$AK$1502,$B1481+(const_one-$I1481)*64+const_one)</f>
        <v>303343795.241023</v>
      </c>
      <c r="AZ1481" s="5" t="n">
        <f aca="false">--($C1481=--(AS1481&gt;AL1481))</f>
        <v>0</v>
      </c>
      <c r="BA1481" s="5" t="n">
        <f aca="false">--($D1481=--(AT1481&gt;AM1481))</f>
        <v>1</v>
      </c>
      <c r="BB1481" s="5" t="n">
        <f aca="false">--($E1481=--(AU1481&gt;AN1481))</f>
        <v>0</v>
      </c>
      <c r="BC1481" s="5" t="n">
        <f aca="false">--($F1481=--(AV1481&gt;AO1481))</f>
        <v>1</v>
      </c>
      <c r="BD1481" s="5" t="n">
        <f aca="false">--($G1481=--(AW1481&gt;AP1481))</f>
        <v>0</v>
      </c>
      <c r="BE1481" s="5" t="n">
        <f aca="false">--($H1481=--(AX1481&gt;AQ1481))</f>
        <v>1</v>
      </c>
      <c r="BF1481" s="5" t="n">
        <f aca="false">--($I1481=--(AY1481&gt;AR1481))</f>
        <v>1</v>
      </c>
      <c r="BG1481" s="5" t="n">
        <f aca="false">SUM(AZ1481:BF1481)</f>
        <v>4</v>
      </c>
      <c r="BH1481" s="5" t="n">
        <f aca="false">SUM(AE1481:AK1481)+AB1481+AC1481+AD1481</f>
        <v>2000000000</v>
      </c>
    </row>
    <row r="1482" customFormat="false" ht="15" hidden="true" customHeight="false" outlineLevel="0" collapsed="false">
      <c r="A1482" s="5" t="n">
        <f aca="false">sensitivity_exit_usd</f>
        <v>2000000000</v>
      </c>
      <c r="B1482" s="2" t="n">
        <f aca="false">ROW()-ROW($B$1375)</f>
        <v>107</v>
      </c>
      <c r="C1482" s="2" t="n">
        <f aca="false">MOD(QUOTIENT($B1482,1),2)</f>
        <v>1</v>
      </c>
      <c r="D1482" s="2" t="n">
        <f aca="false">MOD(QUOTIENT($B1482,2),2)</f>
        <v>1</v>
      </c>
      <c r="E1482" s="2" t="n">
        <f aca="false">MOD(QUOTIENT($B1482,4),2)</f>
        <v>0</v>
      </c>
      <c r="F1482" s="2" t="n">
        <f aca="false">MOD(QUOTIENT($B1482,8),2)</f>
        <v>1</v>
      </c>
      <c r="G1482" s="2" t="n">
        <f aca="false">MOD(QUOTIENT($B1482,16),2)</f>
        <v>0</v>
      </c>
      <c r="H1482" s="2" t="n">
        <f aca="false">MOD(QUOTIENT($B1482,32),2)</f>
        <v>1</v>
      </c>
      <c r="I1482" s="2" t="n">
        <f aca="false">MOD(QUOTIENT($B1482,64),2)</f>
        <v>1</v>
      </c>
      <c r="J1482" s="5" t="n">
        <f aca="false">IF($C1482=const_zero,MIN(class_series_f_invested_usd,MAX(const_zero,$A1482)),const_zero)</f>
        <v>0</v>
      </c>
      <c r="K1482" s="5" t="n">
        <f aca="false">IF($D1482=const_zero,MIN(class_series_e_invested_usd,MAX(const_zero,$A1482-SUM($J1482:$J1482))),const_zero)</f>
        <v>0</v>
      </c>
      <c r="L1482" s="5" t="n">
        <f aca="false">IF($E1482=const_zero,MIN(class_series_d_invested_usd,MAX(const_zero,$A1482-SUM($J1482:$K1482))),const_zero)</f>
        <v>100000000</v>
      </c>
      <c r="M1482" s="5" t="n">
        <f aca="false">IF($F1482=const_zero,MIN(class_series_c_invested_usd,MAX(const_zero,$A1482-SUM($J1482:$L1482))),const_zero)</f>
        <v>0</v>
      </c>
      <c r="N1482" s="5" t="n">
        <f aca="false">IF($G1482=const_zero,MIN(class_series_b_invested_usd,MAX(const_zero,$A1482-SUM($J1482:$M1482))),const_zero)</f>
        <v>30000000</v>
      </c>
      <c r="O1482" s="5" t="n">
        <f aca="false">IF($H1482=const_zero,MIN(class_series_a_invested_usd,MAX(const_zero,$A1482-SUM($J1482:$N1482))),const_zero)</f>
        <v>0</v>
      </c>
      <c r="P1482" s="5" t="n">
        <f aca="false">IF($I1482=const_zero,MIN(class_seed_invested_usd,MAX(const_zero,$A1482-SUM($J1482:$O1482))),const_zero)</f>
        <v>0</v>
      </c>
      <c r="Q1482" s="5" t="n">
        <f aca="false">MAX(const_zero,$A1482-SUM($J1482:$P1482))</f>
        <v>1870000000</v>
      </c>
      <c r="R1482" s="9" t="n">
        <f aca="false">common_rsa_total+Sensitivity!$AE$1320+Sensitivity!$AJ$1320+IF($C1482=const_one,Sensitivity!$D$1320,const_zero)+IF($D1482=const_one,Sensitivity!$Y$1320,const_zero)+IF($E1482=const_one,Sensitivity!$V$1320,const_zero)+IF($F1482=const_one,Sensitivity!$S$1320,const_zero)+IF($G1482=const_one,Sensitivity!$P$1320,const_zero)+IF($H1482=const_one,Sensitivity!$M$1320,const_zero)+IF($I1482=const_one,Sensitivity!$J$1320,const_zero)</f>
        <v>28823492.2128553</v>
      </c>
      <c r="S1482" s="23" t="b">
        <f aca="false">IF($R1482&gt;const_zero,--($Q1482&gt;option_strike_usd*$R1482),const_zero)</f>
        <v>1</v>
      </c>
      <c r="T1482" s="7" t="n">
        <f aca="false">IF($R1482&gt;const_zero,IF($S1482=const_one,($Q1482+option_strike_usd*pre_f_options_issued)/($R1482+pre_f_options_issued),$Q1482/$R1482),const_zero)</f>
        <v>59.7794137152918</v>
      </c>
      <c r="U1482" s="5" t="n">
        <f aca="false">IF($C1482=const_one,Sensitivity!$D$1320*$T1482,const_zero)</f>
        <v>57009268.0582077</v>
      </c>
      <c r="V1482" s="5" t="n">
        <f aca="false">IF($D1482=const_one,Sensitivity!$Y$1320*$T1482,const_zero)</f>
        <v>368178840.588129</v>
      </c>
      <c r="W1482" s="5" t="n">
        <f aca="false">IF($E1482=const_one,Sensitivity!$V$1320*$T1482,const_zero)</f>
        <v>0</v>
      </c>
      <c r="X1482" s="5" t="n">
        <f aca="false">IF($F1482=const_one,Sensitivity!$S$1320*$T1482,const_zero)</f>
        <v>143470592.9167</v>
      </c>
      <c r="Y1482" s="5" t="n">
        <f aca="false">IF($G1482=const_one,Sensitivity!$P$1320*$T1482,const_zero)</f>
        <v>0</v>
      </c>
      <c r="Z1482" s="5" t="n">
        <f aca="false">IF($H1482=const_one,Sensitivity!$M$1320*$T1482,const_zero)</f>
        <v>298897068.576459</v>
      </c>
      <c r="AA1482" s="5" t="n">
        <f aca="false">IF($I1482=const_one,Sensitivity!$J$1320*$T1482,const_zero)</f>
        <v>298897068.576459</v>
      </c>
      <c r="AB1482" s="5" t="n">
        <f aca="false">(Sensitivity!$AE$1320+Sensitivity!$AJ$1320)*$T1482</f>
        <v>18583903.5581903</v>
      </c>
      <c r="AC1482" s="5" t="n">
        <f aca="false">common_rsa_total*$T1482</f>
        <v>538014723.437626</v>
      </c>
      <c r="AD1482" s="5" t="n">
        <f aca="false">IF($S1482=const_one,pre_f_options_issued*($T1482-option_strike_usd),const_zero)</f>
        <v>146948534.288229</v>
      </c>
      <c r="AE1482" s="5" t="n">
        <f aca="false">J1482+U1482</f>
        <v>57009268.0582077</v>
      </c>
      <c r="AF1482" s="5" t="n">
        <f aca="false">K1482+V1482</f>
        <v>368178840.588129</v>
      </c>
      <c r="AG1482" s="5" t="n">
        <f aca="false">L1482+W1482</f>
        <v>100000000</v>
      </c>
      <c r="AH1482" s="5" t="n">
        <f aca="false">M1482+X1482</f>
        <v>143470592.9167</v>
      </c>
      <c r="AI1482" s="5" t="n">
        <f aca="false">N1482+Y1482</f>
        <v>30000000</v>
      </c>
      <c r="AJ1482" s="5" t="n">
        <f aca="false">O1482+Z1482</f>
        <v>298897068.576459</v>
      </c>
      <c r="AK1482" s="5" t="n">
        <f aca="false">P1482+AA1482</f>
        <v>298897068.576459</v>
      </c>
      <c r="AL1482" s="5" t="n">
        <f aca="false">INDEX($AE$1375:$AE$1502,$B1482-$C1482*1+const_one)</f>
        <v>30000000</v>
      </c>
      <c r="AM1482" s="5" t="n">
        <f aca="false">INDEX($AF$1375:$AF$1502,$B1482-$D1482*2+const_one)</f>
        <v>300000000</v>
      </c>
      <c r="AN1482" s="5" t="n">
        <f aca="false">INDEX($AG$1375:$AG$1502,$B1482-$E1482*4+const_one)</f>
        <v>100000000</v>
      </c>
      <c r="AO1482" s="5" t="n">
        <f aca="false">INDEX($AH$1375:$AH$1502,$B1482-$F1482*8+const_one)</f>
        <v>60000000</v>
      </c>
      <c r="AP1482" s="5" t="n">
        <f aca="false">INDEX($AI$1375:$AI$1502,$B1482-$G1482*16+const_one)</f>
        <v>30000000</v>
      </c>
      <c r="AQ1482" s="5" t="n">
        <f aca="false">INDEX($AJ$1375:$AJ$1502,$B1482-$H1482*32+const_one)</f>
        <v>15000000</v>
      </c>
      <c r="AR1482" s="5" t="n">
        <f aca="false">INDEX($AK$1375:$AK$1502,$B1482-$I1482*64+const_one)</f>
        <v>5000000</v>
      </c>
      <c r="AS1482" s="5" t="n">
        <f aca="false">INDEX($AE$1375:$AE$1502,$B1482+(const_one-$C1482)*1+const_one)</f>
        <v>57009268.0582077</v>
      </c>
      <c r="AT1482" s="5" t="n">
        <f aca="false">INDEX($AF$1375:$AF$1502,$B1482+(const_one-$D1482)*2+const_one)</f>
        <v>368178840.588129</v>
      </c>
      <c r="AU1482" s="5" t="n">
        <f aca="false">INDEX($AG$1375:$AG$1502,$B1482+(const_one-$E1482)*4+const_one)</f>
        <v>103855569.391195</v>
      </c>
      <c r="AV1482" s="5" t="n">
        <f aca="false">INDEX($AH$1375:$AH$1502,$B1482+(const_one-$F1482)*8+const_one)</f>
        <v>143470592.9167</v>
      </c>
      <c r="AW1482" s="5" t="n">
        <f aca="false">INDEX($AI$1375:$AI$1502,$B1482+(const_one-$G1482)*16+const_one)</f>
        <v>166285527.259442</v>
      </c>
      <c r="AX1482" s="5" t="n">
        <f aca="false">INDEX($AJ$1375:$AJ$1502,$B1482+(const_one-$H1482)*32+const_one)</f>
        <v>298897068.576459</v>
      </c>
      <c r="AY1482" s="5" t="n">
        <f aca="false">INDEX($AK$1375:$AK$1502,$B1482+(const_one-$I1482)*64+const_one)</f>
        <v>298897068.576459</v>
      </c>
      <c r="AZ1482" s="5" t="n">
        <f aca="false">--($C1482=--(AS1482&gt;AL1482))</f>
        <v>1</v>
      </c>
      <c r="BA1482" s="5" t="n">
        <f aca="false">--($D1482=--(AT1482&gt;AM1482))</f>
        <v>1</v>
      </c>
      <c r="BB1482" s="5" t="n">
        <f aca="false">--($E1482=--(AU1482&gt;AN1482))</f>
        <v>0</v>
      </c>
      <c r="BC1482" s="5" t="n">
        <f aca="false">--($F1482=--(AV1482&gt;AO1482))</f>
        <v>1</v>
      </c>
      <c r="BD1482" s="5" t="n">
        <f aca="false">--($G1482=--(AW1482&gt;AP1482))</f>
        <v>0</v>
      </c>
      <c r="BE1482" s="5" t="n">
        <f aca="false">--($H1482=--(AX1482&gt;AQ1482))</f>
        <v>1</v>
      </c>
      <c r="BF1482" s="5" t="n">
        <f aca="false">--($I1482=--(AY1482&gt;AR1482))</f>
        <v>1</v>
      </c>
      <c r="BG1482" s="5" t="n">
        <f aca="false">SUM(AZ1482:BF1482)</f>
        <v>5</v>
      </c>
      <c r="BH1482" s="5" t="n">
        <f aca="false">SUM(AE1482:AK1482)+AB1482+AC1482+AD1482</f>
        <v>2000000000</v>
      </c>
    </row>
    <row r="1483" customFormat="false" ht="15" hidden="true" customHeight="false" outlineLevel="0" collapsed="false">
      <c r="A1483" s="5" t="n">
        <f aca="false">sensitivity_exit_usd</f>
        <v>2000000000</v>
      </c>
      <c r="B1483" s="2" t="n">
        <f aca="false">ROW()-ROW($B$1375)</f>
        <v>108</v>
      </c>
      <c r="C1483" s="2" t="n">
        <f aca="false">MOD(QUOTIENT($B1483,1),2)</f>
        <v>0</v>
      </c>
      <c r="D1483" s="2" t="n">
        <f aca="false">MOD(QUOTIENT($B1483,2),2)</f>
        <v>0</v>
      </c>
      <c r="E1483" s="2" t="n">
        <f aca="false">MOD(QUOTIENT($B1483,4),2)</f>
        <v>1</v>
      </c>
      <c r="F1483" s="2" t="n">
        <f aca="false">MOD(QUOTIENT($B1483,8),2)</f>
        <v>1</v>
      </c>
      <c r="G1483" s="2" t="n">
        <f aca="false">MOD(QUOTIENT($B1483,16),2)</f>
        <v>0</v>
      </c>
      <c r="H1483" s="2" t="n">
        <f aca="false">MOD(QUOTIENT($B1483,32),2)</f>
        <v>1</v>
      </c>
      <c r="I1483" s="2" t="n">
        <f aca="false">MOD(QUOTIENT($B1483,64),2)</f>
        <v>1</v>
      </c>
      <c r="J1483" s="5" t="n">
        <f aca="false">IF($C1483=const_zero,MIN(class_series_f_invested_usd,MAX(const_zero,$A1483)),const_zero)</f>
        <v>30000000</v>
      </c>
      <c r="K1483" s="5" t="n">
        <f aca="false">IF($D1483=const_zero,MIN(class_series_e_invested_usd,MAX(const_zero,$A1483-SUM($J1483:$J1483))),const_zero)</f>
        <v>300000000</v>
      </c>
      <c r="L1483" s="5" t="n">
        <f aca="false">IF($E1483=const_zero,MIN(class_series_d_invested_usd,MAX(const_zero,$A1483-SUM($J1483:$K1483))),const_zero)</f>
        <v>0</v>
      </c>
      <c r="M1483" s="5" t="n">
        <f aca="false">IF($F1483=const_zero,MIN(class_series_c_invested_usd,MAX(const_zero,$A1483-SUM($J1483:$L1483))),const_zero)</f>
        <v>0</v>
      </c>
      <c r="N1483" s="5" t="n">
        <f aca="false">IF($G1483=const_zero,MIN(class_series_b_invested_usd,MAX(const_zero,$A1483-SUM($J1483:$M1483))),const_zero)</f>
        <v>30000000</v>
      </c>
      <c r="O1483" s="5" t="n">
        <f aca="false">IF($H1483=const_zero,MIN(class_series_a_invested_usd,MAX(const_zero,$A1483-SUM($J1483:$N1483))),const_zero)</f>
        <v>0</v>
      </c>
      <c r="P1483" s="5" t="n">
        <f aca="false">IF($I1483=const_zero,MIN(class_seed_invested_usd,MAX(const_zero,$A1483-SUM($J1483:$O1483))),const_zero)</f>
        <v>0</v>
      </c>
      <c r="Q1483" s="5" t="n">
        <f aca="false">MAX(const_zero,$A1483-SUM($J1483:$P1483))</f>
        <v>1640000000</v>
      </c>
      <c r="R1483" s="9" t="n">
        <f aca="false">common_rsa_total+Sensitivity!$AE$1320+Sensitivity!$AJ$1320+IF($C1483=const_one,Sensitivity!$D$1320,const_zero)+IF($D1483=const_one,Sensitivity!$Y$1320,const_zero)+IF($E1483=const_one,Sensitivity!$V$1320,const_zero)+IF($F1483=const_one,Sensitivity!$S$1320,const_zero)+IF($G1483=const_one,Sensitivity!$P$1320,const_zero)+IF($H1483=const_one,Sensitivity!$M$1320,const_zero)+IF($I1483=const_one,Sensitivity!$J$1320,const_zero)</f>
        <v>23451772.5127037</v>
      </c>
      <c r="S1483" s="23" t="b">
        <f aca="false">IF($R1483&gt;const_zero,--($Q1483&gt;option_strike_usd*$R1483),const_zero)</f>
        <v>1</v>
      </c>
      <c r="T1483" s="7" t="n">
        <f aca="false">IF($R1483&gt;const_zero,IF($S1483=const_one,($Q1483+option_strike_usd*pre_f_options_issued)/($R1483+pre_f_options_issued),$Q1483/$R1483),const_zero)</f>
        <v>63.290474636982</v>
      </c>
      <c r="U1483" s="5" t="n">
        <f aca="false">IF($C1483=const_one,Sensitivity!$D$1320*$T1483,const_zero)</f>
        <v>0</v>
      </c>
      <c r="V1483" s="5" t="n">
        <f aca="false">IF($D1483=const_one,Sensitivity!$Y$1320*$T1483,const_zero)</f>
        <v>0</v>
      </c>
      <c r="W1483" s="5" t="n">
        <f aca="false">IF($E1483=const_one,Sensitivity!$V$1320*$T1483,const_zero)</f>
        <v>110182252.827287</v>
      </c>
      <c r="X1483" s="5" t="n">
        <f aca="false">IF($F1483=const_one,Sensitivity!$S$1320*$T1483,const_zero)</f>
        <v>151897139.128757</v>
      </c>
      <c r="Y1483" s="5" t="n">
        <f aca="false">IF($G1483=const_one,Sensitivity!$P$1320*$T1483,const_zero)</f>
        <v>0</v>
      </c>
      <c r="Z1483" s="5" t="n">
        <f aca="false">IF($H1483=const_one,Sensitivity!$M$1320*$T1483,const_zero)</f>
        <v>316452373.18491</v>
      </c>
      <c r="AA1483" s="5" t="n">
        <f aca="false">IF($I1483=const_one,Sensitivity!$J$1320*$T1483,const_zero)</f>
        <v>316452373.18491</v>
      </c>
      <c r="AB1483" s="5" t="n">
        <f aca="false">(Sensitivity!$AE$1320+Sensitivity!$AJ$1320)*$T1483</f>
        <v>19675403.3488436</v>
      </c>
      <c r="AC1483" s="5" t="n">
        <f aca="false">common_rsa_total*$T1483</f>
        <v>569614271.732838</v>
      </c>
      <c r="AD1483" s="5" t="n">
        <f aca="false">IF($S1483=const_one,pre_f_options_issued*($T1483-option_strike_usd),const_zero)</f>
        <v>155726186.592455</v>
      </c>
      <c r="AE1483" s="5" t="n">
        <f aca="false">J1483+U1483</f>
        <v>30000000</v>
      </c>
      <c r="AF1483" s="5" t="n">
        <f aca="false">K1483+V1483</f>
        <v>300000000</v>
      </c>
      <c r="AG1483" s="5" t="n">
        <f aca="false">L1483+W1483</f>
        <v>110182252.827287</v>
      </c>
      <c r="AH1483" s="5" t="n">
        <f aca="false">M1483+X1483</f>
        <v>151897139.128757</v>
      </c>
      <c r="AI1483" s="5" t="n">
        <f aca="false">N1483+Y1483</f>
        <v>30000000</v>
      </c>
      <c r="AJ1483" s="5" t="n">
        <f aca="false">O1483+Z1483</f>
        <v>316452373.18491</v>
      </c>
      <c r="AK1483" s="5" t="n">
        <f aca="false">P1483+AA1483</f>
        <v>316452373.18491</v>
      </c>
      <c r="AL1483" s="5" t="n">
        <f aca="false">INDEX($AE$1375:$AE$1502,$B1483-$C1483*1+const_one)</f>
        <v>30000000</v>
      </c>
      <c r="AM1483" s="5" t="n">
        <f aca="false">INDEX($AF$1375:$AF$1502,$B1483-$D1483*2+const_one)</f>
        <v>300000000</v>
      </c>
      <c r="AN1483" s="5" t="n">
        <f aca="false">INDEX($AG$1375:$AG$1502,$B1483-$E1483*4+const_one)</f>
        <v>100000000</v>
      </c>
      <c r="AO1483" s="5" t="n">
        <f aca="false">INDEX($AH$1375:$AH$1502,$B1483-$F1483*8+const_one)</f>
        <v>60000000</v>
      </c>
      <c r="AP1483" s="5" t="n">
        <f aca="false">INDEX($AI$1375:$AI$1502,$B1483-$G1483*16+const_one)</f>
        <v>30000000</v>
      </c>
      <c r="AQ1483" s="5" t="n">
        <f aca="false">INDEX($AJ$1375:$AJ$1502,$B1483-$H1483*32+const_one)</f>
        <v>15000000</v>
      </c>
      <c r="AR1483" s="5" t="n">
        <f aca="false">INDEX($AK$1375:$AK$1502,$B1483-$I1483*64+const_one)</f>
        <v>5000000</v>
      </c>
      <c r="AS1483" s="5" t="n">
        <f aca="false">INDEX($AE$1375:$AE$1502,$B1483+(const_one-$C1483)*1+const_one)</f>
        <v>59281605.0405702</v>
      </c>
      <c r="AT1483" s="5" t="n">
        <f aca="false">INDEX($AF$1375:$AF$1502,$B1483+(const_one-$D1483)*2+const_one)</f>
        <v>372578705.229665</v>
      </c>
      <c r="AU1483" s="5" t="n">
        <f aca="false">INDEX($AG$1375:$AG$1502,$B1483+(const_one-$E1483)*4+const_one)</f>
        <v>110182252.827287</v>
      </c>
      <c r="AV1483" s="5" t="n">
        <f aca="false">INDEX($AH$1375:$AH$1502,$B1483+(const_one-$F1483)*8+const_one)</f>
        <v>151897139.128757</v>
      </c>
      <c r="AW1483" s="5" t="n">
        <f aca="false">INDEX($AI$1375:$AI$1502,$B1483+(const_one-$G1483)*16+const_one)</f>
        <v>173305451.256858</v>
      </c>
      <c r="AX1483" s="5" t="n">
        <f aca="false">INDEX($AJ$1375:$AJ$1502,$B1483+(const_one-$H1483)*32+const_one)</f>
        <v>316452373.18491</v>
      </c>
      <c r="AY1483" s="5" t="n">
        <f aca="false">INDEX($AK$1375:$AK$1502,$B1483+(const_one-$I1483)*64+const_one)</f>
        <v>316452373.18491</v>
      </c>
      <c r="AZ1483" s="5" t="n">
        <f aca="false">--($C1483=--(AS1483&gt;AL1483))</f>
        <v>0</v>
      </c>
      <c r="BA1483" s="5" t="n">
        <f aca="false">--($D1483=--(AT1483&gt;AM1483))</f>
        <v>0</v>
      </c>
      <c r="BB1483" s="5" t="n">
        <f aca="false">--($E1483=--(AU1483&gt;AN1483))</f>
        <v>1</v>
      </c>
      <c r="BC1483" s="5" t="n">
        <f aca="false">--($F1483=--(AV1483&gt;AO1483))</f>
        <v>1</v>
      </c>
      <c r="BD1483" s="5" t="n">
        <f aca="false">--($G1483=--(AW1483&gt;AP1483))</f>
        <v>0</v>
      </c>
      <c r="BE1483" s="5" t="n">
        <f aca="false">--($H1483=--(AX1483&gt;AQ1483))</f>
        <v>1</v>
      </c>
      <c r="BF1483" s="5" t="n">
        <f aca="false">--($I1483=--(AY1483&gt;AR1483))</f>
        <v>1</v>
      </c>
      <c r="BG1483" s="5" t="n">
        <f aca="false">SUM(AZ1483:BF1483)</f>
        <v>4</v>
      </c>
      <c r="BH1483" s="5" t="n">
        <f aca="false">SUM(AE1483:AK1483)+AB1483+AC1483+AD1483</f>
        <v>2000000000</v>
      </c>
    </row>
    <row r="1484" customFormat="false" ht="15" hidden="true" customHeight="false" outlineLevel="0" collapsed="false">
      <c r="A1484" s="5" t="n">
        <f aca="false">sensitivity_exit_usd</f>
        <v>2000000000</v>
      </c>
      <c r="B1484" s="2" t="n">
        <f aca="false">ROW()-ROW($B$1375)</f>
        <v>109</v>
      </c>
      <c r="C1484" s="2" t="n">
        <f aca="false">MOD(QUOTIENT($B1484,1),2)</f>
        <v>1</v>
      </c>
      <c r="D1484" s="2" t="n">
        <f aca="false">MOD(QUOTIENT($B1484,2),2)</f>
        <v>0</v>
      </c>
      <c r="E1484" s="2" t="n">
        <f aca="false">MOD(QUOTIENT($B1484,4),2)</f>
        <v>1</v>
      </c>
      <c r="F1484" s="2" t="n">
        <f aca="false">MOD(QUOTIENT($B1484,8),2)</f>
        <v>1</v>
      </c>
      <c r="G1484" s="2" t="n">
        <f aca="false">MOD(QUOTIENT($B1484,16),2)</f>
        <v>0</v>
      </c>
      <c r="H1484" s="2" t="n">
        <f aca="false">MOD(QUOTIENT($B1484,32),2)</f>
        <v>1</v>
      </c>
      <c r="I1484" s="2" t="n">
        <f aca="false">MOD(QUOTIENT($B1484,64),2)</f>
        <v>1</v>
      </c>
      <c r="J1484" s="5" t="n">
        <f aca="false">IF($C1484=const_zero,MIN(class_series_f_invested_usd,MAX(const_zero,$A1484)),const_zero)</f>
        <v>0</v>
      </c>
      <c r="K1484" s="5" t="n">
        <f aca="false">IF($D1484=const_zero,MIN(class_series_e_invested_usd,MAX(const_zero,$A1484-SUM($J1484:$J1484))),const_zero)</f>
        <v>300000000</v>
      </c>
      <c r="L1484" s="5" t="n">
        <f aca="false">IF($E1484=const_zero,MIN(class_series_d_invested_usd,MAX(const_zero,$A1484-SUM($J1484:$K1484))),const_zero)</f>
        <v>0</v>
      </c>
      <c r="M1484" s="5" t="n">
        <f aca="false">IF($F1484=const_zero,MIN(class_series_c_invested_usd,MAX(const_zero,$A1484-SUM($J1484:$L1484))),const_zero)</f>
        <v>0</v>
      </c>
      <c r="N1484" s="5" t="n">
        <f aca="false">IF($G1484=const_zero,MIN(class_series_b_invested_usd,MAX(const_zero,$A1484-SUM($J1484:$M1484))),const_zero)</f>
        <v>30000000</v>
      </c>
      <c r="O1484" s="5" t="n">
        <f aca="false">IF($H1484=const_zero,MIN(class_series_a_invested_usd,MAX(const_zero,$A1484-SUM($J1484:$N1484))),const_zero)</f>
        <v>0</v>
      </c>
      <c r="P1484" s="5" t="n">
        <f aca="false">IF($I1484=const_zero,MIN(class_seed_invested_usd,MAX(const_zero,$A1484-SUM($J1484:$O1484))),const_zero)</f>
        <v>0</v>
      </c>
      <c r="Q1484" s="5" t="n">
        <f aca="false">MAX(const_zero,$A1484-SUM($J1484:$P1484))</f>
        <v>1670000000</v>
      </c>
      <c r="R1484" s="9" t="n">
        <f aca="false">common_rsa_total+Sensitivity!$AE$1320+Sensitivity!$AJ$1320+IF($C1484=const_one,Sensitivity!$D$1320,const_zero)+IF($D1484=const_one,Sensitivity!$Y$1320,const_zero)+IF($E1484=const_one,Sensitivity!$V$1320,const_zero)+IF($F1484=const_one,Sensitivity!$S$1320,const_zero)+IF($G1484=const_one,Sensitivity!$P$1320,const_zero)+IF($H1484=const_one,Sensitivity!$M$1320,const_zero)+IF($I1484=const_one,Sensitivity!$J$1320,const_zero)</f>
        <v>24405433.0542694</v>
      </c>
      <c r="S1484" s="23" t="b">
        <f aca="false">IF($R1484&gt;const_zero,--($Q1484&gt;option_strike_usd*$R1484),const_zero)</f>
        <v>1</v>
      </c>
      <c r="T1484" s="7" t="n">
        <f aca="false">IF($R1484&gt;const_zero,IF($S1484=const_one,($Q1484+option_strike_usd*pre_f_options_issued)/($R1484+pre_f_options_issued),$Q1484/$R1484),const_zero)</f>
        <v>62.1621661553075</v>
      </c>
      <c r="U1484" s="5" t="n">
        <f aca="false">IF($C1484=const_one,Sensitivity!$D$1320*$T1484,const_zero)</f>
        <v>59281605.0405702</v>
      </c>
      <c r="V1484" s="5" t="n">
        <f aca="false">IF($D1484=const_one,Sensitivity!$Y$1320*$T1484,const_zero)</f>
        <v>0</v>
      </c>
      <c r="W1484" s="5" t="n">
        <f aca="false">IF($E1484=const_one,Sensitivity!$V$1320*$T1484,const_zero)</f>
        <v>108217982.988767</v>
      </c>
      <c r="X1484" s="5" t="n">
        <f aca="false">IF($F1484=const_one,Sensitivity!$S$1320*$T1484,const_zero)</f>
        <v>149189198.772738</v>
      </c>
      <c r="Y1484" s="5" t="n">
        <f aca="false">IF($G1484=const_one,Sensitivity!$P$1320*$T1484,const_zero)</f>
        <v>0</v>
      </c>
      <c r="Z1484" s="5" t="n">
        <f aca="false">IF($H1484=const_one,Sensitivity!$M$1320*$T1484,const_zero)</f>
        <v>310810830.776538</v>
      </c>
      <c r="AA1484" s="5" t="n">
        <f aca="false">IF($I1484=const_one,Sensitivity!$J$1320*$T1484,const_zero)</f>
        <v>310810830.776538</v>
      </c>
      <c r="AB1484" s="5" t="n">
        <f aca="false">(Sensitivity!$AE$1320+Sensitivity!$AJ$1320)*$T1484</f>
        <v>19324640.8588133</v>
      </c>
      <c r="AC1484" s="5" t="n">
        <f aca="false">common_rsa_total*$T1484</f>
        <v>559459495.397768</v>
      </c>
      <c r="AD1484" s="5" t="n">
        <f aca="false">IF($S1484=const_one,pre_f_options_issued*($T1484-option_strike_usd),const_zero)</f>
        <v>152905415.388269</v>
      </c>
      <c r="AE1484" s="5" t="n">
        <f aca="false">J1484+U1484</f>
        <v>59281605.0405702</v>
      </c>
      <c r="AF1484" s="5" t="n">
        <f aca="false">K1484+V1484</f>
        <v>300000000</v>
      </c>
      <c r="AG1484" s="5" t="n">
        <f aca="false">L1484+W1484</f>
        <v>108217982.988767</v>
      </c>
      <c r="AH1484" s="5" t="n">
        <f aca="false">M1484+X1484</f>
        <v>149189198.772738</v>
      </c>
      <c r="AI1484" s="5" t="n">
        <f aca="false">N1484+Y1484</f>
        <v>30000000</v>
      </c>
      <c r="AJ1484" s="5" t="n">
        <f aca="false">O1484+Z1484</f>
        <v>310810830.776538</v>
      </c>
      <c r="AK1484" s="5" t="n">
        <f aca="false">P1484+AA1484</f>
        <v>310810830.776538</v>
      </c>
      <c r="AL1484" s="5" t="n">
        <f aca="false">INDEX($AE$1375:$AE$1502,$B1484-$C1484*1+const_one)</f>
        <v>30000000</v>
      </c>
      <c r="AM1484" s="5" t="n">
        <f aca="false">INDEX($AF$1375:$AF$1502,$B1484-$D1484*2+const_one)</f>
        <v>300000000</v>
      </c>
      <c r="AN1484" s="5" t="n">
        <f aca="false">INDEX($AG$1375:$AG$1502,$B1484-$E1484*4+const_one)</f>
        <v>100000000</v>
      </c>
      <c r="AO1484" s="5" t="n">
        <f aca="false">INDEX($AH$1375:$AH$1502,$B1484-$F1484*8+const_one)</f>
        <v>60000000</v>
      </c>
      <c r="AP1484" s="5" t="n">
        <f aca="false">INDEX($AI$1375:$AI$1502,$B1484-$G1484*16+const_one)</f>
        <v>30000000</v>
      </c>
      <c r="AQ1484" s="5" t="n">
        <f aca="false">INDEX($AJ$1375:$AJ$1502,$B1484-$H1484*32+const_one)</f>
        <v>15000000</v>
      </c>
      <c r="AR1484" s="5" t="n">
        <f aca="false">INDEX($AK$1375:$AK$1502,$B1484-$I1484*64+const_one)</f>
        <v>5000000</v>
      </c>
      <c r="AS1484" s="5" t="n">
        <f aca="false">INDEX($AE$1375:$AE$1502,$B1484+(const_one-$C1484)*1+const_one)</f>
        <v>59281605.0405702</v>
      </c>
      <c r="AT1484" s="5" t="n">
        <f aca="false">INDEX($AF$1375:$AF$1502,$B1484+(const_one-$D1484)*2+const_one)</f>
        <v>367420742.287324</v>
      </c>
      <c r="AU1484" s="5" t="n">
        <f aca="false">INDEX($AG$1375:$AG$1502,$B1484+(const_one-$E1484)*4+const_one)</f>
        <v>108217982.988767</v>
      </c>
      <c r="AV1484" s="5" t="n">
        <f aca="false">INDEX($AH$1375:$AH$1502,$B1484+(const_one-$F1484)*8+const_one)</f>
        <v>149189198.772738</v>
      </c>
      <c r="AW1484" s="5" t="n">
        <f aca="false">INDEX($AI$1375:$AI$1502,$B1484+(const_one-$G1484)*16+const_one)</f>
        <v>170788364.466464</v>
      </c>
      <c r="AX1484" s="5" t="n">
        <f aca="false">INDEX($AJ$1375:$AJ$1502,$B1484+(const_one-$H1484)*32+const_one)</f>
        <v>310810830.776538</v>
      </c>
      <c r="AY1484" s="5" t="n">
        <f aca="false">INDEX($AK$1375:$AK$1502,$B1484+(const_one-$I1484)*64+const_one)</f>
        <v>310810830.776538</v>
      </c>
      <c r="AZ1484" s="5" t="n">
        <f aca="false">--($C1484=--(AS1484&gt;AL1484))</f>
        <v>1</v>
      </c>
      <c r="BA1484" s="5" t="n">
        <f aca="false">--($D1484=--(AT1484&gt;AM1484))</f>
        <v>0</v>
      </c>
      <c r="BB1484" s="5" t="n">
        <f aca="false">--($E1484=--(AU1484&gt;AN1484))</f>
        <v>1</v>
      </c>
      <c r="BC1484" s="5" t="n">
        <f aca="false">--($F1484=--(AV1484&gt;AO1484))</f>
        <v>1</v>
      </c>
      <c r="BD1484" s="5" t="n">
        <f aca="false">--($G1484=--(AW1484&gt;AP1484))</f>
        <v>0</v>
      </c>
      <c r="BE1484" s="5" t="n">
        <f aca="false">--($H1484=--(AX1484&gt;AQ1484))</f>
        <v>1</v>
      </c>
      <c r="BF1484" s="5" t="n">
        <f aca="false">--($I1484=--(AY1484&gt;AR1484))</f>
        <v>1</v>
      </c>
      <c r="BG1484" s="5" t="n">
        <f aca="false">SUM(AZ1484:BF1484)</f>
        <v>5</v>
      </c>
      <c r="BH1484" s="5" t="n">
        <f aca="false">SUM(AE1484:AK1484)+AB1484+AC1484+AD1484</f>
        <v>2000000000</v>
      </c>
    </row>
    <row r="1485" customFormat="false" ht="15" hidden="true" customHeight="false" outlineLevel="0" collapsed="false">
      <c r="A1485" s="5" t="n">
        <f aca="false">sensitivity_exit_usd</f>
        <v>2000000000</v>
      </c>
      <c r="B1485" s="2" t="n">
        <f aca="false">ROW()-ROW($B$1375)</f>
        <v>110</v>
      </c>
      <c r="C1485" s="2" t="n">
        <f aca="false">MOD(QUOTIENT($B1485,1),2)</f>
        <v>0</v>
      </c>
      <c r="D1485" s="2" t="n">
        <f aca="false">MOD(QUOTIENT($B1485,2),2)</f>
        <v>1</v>
      </c>
      <c r="E1485" s="2" t="n">
        <f aca="false">MOD(QUOTIENT($B1485,4),2)</f>
        <v>1</v>
      </c>
      <c r="F1485" s="2" t="n">
        <f aca="false">MOD(QUOTIENT($B1485,8),2)</f>
        <v>1</v>
      </c>
      <c r="G1485" s="2" t="n">
        <f aca="false">MOD(QUOTIENT($B1485,16),2)</f>
        <v>0</v>
      </c>
      <c r="H1485" s="2" t="n">
        <f aca="false">MOD(QUOTIENT($B1485,32),2)</f>
        <v>1</v>
      </c>
      <c r="I1485" s="2" t="n">
        <f aca="false">MOD(QUOTIENT($B1485,64),2)</f>
        <v>1</v>
      </c>
      <c r="J1485" s="5" t="n">
        <f aca="false">IF($C1485=const_zero,MIN(class_series_f_invested_usd,MAX(const_zero,$A1485)),const_zero)</f>
        <v>30000000</v>
      </c>
      <c r="K1485" s="5" t="n">
        <f aca="false">IF($D1485=const_zero,MIN(class_series_e_invested_usd,MAX(const_zero,$A1485-SUM($J1485:$J1485))),const_zero)</f>
        <v>0</v>
      </c>
      <c r="L1485" s="5" t="n">
        <f aca="false">IF($E1485=const_zero,MIN(class_series_d_invested_usd,MAX(const_zero,$A1485-SUM($J1485:$K1485))),const_zero)</f>
        <v>0</v>
      </c>
      <c r="M1485" s="5" t="n">
        <f aca="false">IF($F1485=const_zero,MIN(class_series_c_invested_usd,MAX(const_zero,$A1485-SUM($J1485:$L1485))),const_zero)</f>
        <v>0</v>
      </c>
      <c r="N1485" s="5" t="n">
        <f aca="false">IF($G1485=const_zero,MIN(class_series_b_invested_usd,MAX(const_zero,$A1485-SUM($J1485:$M1485))),const_zero)</f>
        <v>30000000</v>
      </c>
      <c r="O1485" s="5" t="n">
        <f aca="false">IF($H1485=const_zero,MIN(class_series_a_invested_usd,MAX(const_zero,$A1485-SUM($J1485:$N1485))),const_zero)</f>
        <v>0</v>
      </c>
      <c r="P1485" s="5" t="n">
        <f aca="false">IF($I1485=const_zero,MIN(class_seed_invested_usd,MAX(const_zero,$A1485-SUM($J1485:$O1485))),const_zero)</f>
        <v>0</v>
      </c>
      <c r="Q1485" s="5" t="n">
        <f aca="false">MAX(const_zero,$A1485-SUM($J1485:$P1485))</f>
        <v>1940000000</v>
      </c>
      <c r="R1485" s="9" t="n">
        <f aca="false">common_rsa_total+Sensitivity!$AE$1320+Sensitivity!$AJ$1320+IF($C1485=const_one,Sensitivity!$D$1320,const_zero)+IF($D1485=const_one,Sensitivity!$Y$1320,const_zero)+IF($E1485=const_one,Sensitivity!$V$1320,const_zero)+IF($F1485=const_one,Sensitivity!$S$1320,const_zero)+IF($G1485=const_one,Sensitivity!$P$1320,const_zero)+IF($H1485=const_one,Sensitivity!$M$1320,const_zero)+IF($I1485=const_one,Sensitivity!$J$1320,const_zero)</f>
        <v>29610729.5466692</v>
      </c>
      <c r="S1485" s="23" t="b">
        <f aca="false">IF($R1485&gt;const_zero,--($Q1485&gt;option_strike_usd*$R1485),const_zero)</f>
        <v>1</v>
      </c>
      <c r="T1485" s="7" t="n">
        <f aca="false">IF($R1485&gt;const_zero,IF($S1485=const_one,($Q1485+option_strike_usd*pre_f_options_issued)/($R1485+pre_f_options_issued),$Q1485/$R1485),const_zero)</f>
        <v>60.4937984101795</v>
      </c>
      <c r="U1485" s="5" t="n">
        <f aca="false">IF($C1485=const_one,Sensitivity!$D$1320*$T1485,const_zero)</f>
        <v>0</v>
      </c>
      <c r="V1485" s="5" t="n">
        <f aca="false">IF($D1485=const_one,Sensitivity!$Y$1320*$T1485,const_zero)</f>
        <v>372578705.229665</v>
      </c>
      <c r="W1485" s="5" t="n">
        <f aca="false">IF($E1485=const_one,Sensitivity!$V$1320*$T1485,const_zero)</f>
        <v>105313525.125922</v>
      </c>
      <c r="X1485" s="5" t="n">
        <f aca="false">IF($F1485=const_one,Sensitivity!$S$1320*$T1485,const_zero)</f>
        <v>145185116.184431</v>
      </c>
      <c r="Y1485" s="5" t="n">
        <f aca="false">IF($G1485=const_one,Sensitivity!$P$1320*$T1485,const_zero)</f>
        <v>0</v>
      </c>
      <c r="Z1485" s="5" t="n">
        <f aca="false">IF($H1485=const_one,Sensitivity!$M$1320*$T1485,const_zero)</f>
        <v>302468992.050898</v>
      </c>
      <c r="AA1485" s="5" t="n">
        <f aca="false">IF($I1485=const_one,Sensitivity!$J$1320*$T1485,const_zero)</f>
        <v>302468992.050898</v>
      </c>
      <c r="AB1485" s="5" t="n">
        <f aca="false">(Sensitivity!$AE$1320+Sensitivity!$AJ$1320)*$T1485</f>
        <v>18805987.6411234</v>
      </c>
      <c r="AC1485" s="5" t="n">
        <f aca="false">common_rsa_total*$T1485</f>
        <v>544444185.691616</v>
      </c>
      <c r="AD1485" s="5" t="n">
        <f aca="false">IF($S1485=const_one,pre_f_options_issued*($T1485-option_strike_usd),const_zero)</f>
        <v>148734496.025449</v>
      </c>
      <c r="AE1485" s="5" t="n">
        <f aca="false">J1485+U1485</f>
        <v>30000000</v>
      </c>
      <c r="AF1485" s="5" t="n">
        <f aca="false">K1485+V1485</f>
        <v>372578705.229665</v>
      </c>
      <c r="AG1485" s="5" t="n">
        <f aca="false">L1485+W1485</f>
        <v>105313525.125922</v>
      </c>
      <c r="AH1485" s="5" t="n">
        <f aca="false">M1485+X1485</f>
        <v>145185116.184431</v>
      </c>
      <c r="AI1485" s="5" t="n">
        <f aca="false">N1485+Y1485</f>
        <v>30000000</v>
      </c>
      <c r="AJ1485" s="5" t="n">
        <f aca="false">O1485+Z1485</f>
        <v>302468992.050898</v>
      </c>
      <c r="AK1485" s="5" t="n">
        <f aca="false">P1485+AA1485</f>
        <v>302468992.050898</v>
      </c>
      <c r="AL1485" s="5" t="n">
        <f aca="false">INDEX($AE$1375:$AE$1502,$B1485-$C1485*1+const_one)</f>
        <v>30000000</v>
      </c>
      <c r="AM1485" s="5" t="n">
        <f aca="false">INDEX($AF$1375:$AF$1502,$B1485-$D1485*2+const_one)</f>
        <v>300000000</v>
      </c>
      <c r="AN1485" s="5" t="n">
        <f aca="false">INDEX($AG$1375:$AG$1502,$B1485-$E1485*4+const_one)</f>
        <v>100000000</v>
      </c>
      <c r="AO1485" s="5" t="n">
        <f aca="false">INDEX($AH$1375:$AH$1502,$B1485-$F1485*8+const_one)</f>
        <v>60000000</v>
      </c>
      <c r="AP1485" s="5" t="n">
        <f aca="false">INDEX($AI$1375:$AI$1502,$B1485-$G1485*16+const_one)</f>
        <v>30000000</v>
      </c>
      <c r="AQ1485" s="5" t="n">
        <f aca="false">INDEX($AJ$1375:$AJ$1502,$B1485-$H1485*32+const_one)</f>
        <v>15000000</v>
      </c>
      <c r="AR1485" s="5" t="n">
        <f aca="false">INDEX($AK$1375:$AK$1502,$B1485-$I1485*64+const_one)</f>
        <v>5000000</v>
      </c>
      <c r="AS1485" s="5" t="n">
        <f aca="false">INDEX($AE$1375:$AE$1502,$B1485+(const_one-$C1485)*1+const_one)</f>
        <v>56891883.1775991</v>
      </c>
      <c r="AT1485" s="5" t="n">
        <f aca="false">INDEX($AF$1375:$AF$1502,$B1485+(const_one-$D1485)*2+const_one)</f>
        <v>372578705.229665</v>
      </c>
      <c r="AU1485" s="5" t="n">
        <f aca="false">INDEX($AG$1375:$AG$1502,$B1485+(const_one-$E1485)*4+const_one)</f>
        <v>105313525.125922</v>
      </c>
      <c r="AV1485" s="5" t="n">
        <f aca="false">INDEX($AH$1375:$AH$1502,$B1485+(const_one-$F1485)*8+const_one)</f>
        <v>145185116.184431</v>
      </c>
      <c r="AW1485" s="5" t="n">
        <f aca="false">INDEX($AI$1375:$AI$1502,$B1485+(const_one-$G1485)*16+const_one)</f>
        <v>168538223.967533</v>
      </c>
      <c r="AX1485" s="5" t="n">
        <f aca="false">INDEX($AJ$1375:$AJ$1502,$B1485+(const_one-$H1485)*32+const_one)</f>
        <v>302468992.050898</v>
      </c>
      <c r="AY1485" s="5" t="n">
        <f aca="false">INDEX($AK$1375:$AK$1502,$B1485+(const_one-$I1485)*64+const_one)</f>
        <v>302468992.050898</v>
      </c>
      <c r="AZ1485" s="5" t="n">
        <f aca="false">--($C1485=--(AS1485&gt;AL1485))</f>
        <v>0</v>
      </c>
      <c r="BA1485" s="5" t="n">
        <f aca="false">--($D1485=--(AT1485&gt;AM1485))</f>
        <v>1</v>
      </c>
      <c r="BB1485" s="5" t="n">
        <f aca="false">--($E1485=--(AU1485&gt;AN1485))</f>
        <v>1</v>
      </c>
      <c r="BC1485" s="5" t="n">
        <f aca="false">--($F1485=--(AV1485&gt;AO1485))</f>
        <v>1</v>
      </c>
      <c r="BD1485" s="5" t="n">
        <f aca="false">--($G1485=--(AW1485&gt;AP1485))</f>
        <v>0</v>
      </c>
      <c r="BE1485" s="5" t="n">
        <f aca="false">--($H1485=--(AX1485&gt;AQ1485))</f>
        <v>1</v>
      </c>
      <c r="BF1485" s="5" t="n">
        <f aca="false">--($I1485=--(AY1485&gt;AR1485))</f>
        <v>1</v>
      </c>
      <c r="BG1485" s="5" t="n">
        <f aca="false">SUM(AZ1485:BF1485)</f>
        <v>5</v>
      </c>
      <c r="BH1485" s="5" t="n">
        <f aca="false">SUM(AE1485:AK1485)+AB1485+AC1485+AD1485</f>
        <v>2000000000</v>
      </c>
    </row>
    <row r="1486" customFormat="false" ht="15" hidden="true" customHeight="false" outlineLevel="0" collapsed="false">
      <c r="A1486" s="5" t="n">
        <f aca="false">sensitivity_exit_usd</f>
        <v>2000000000</v>
      </c>
      <c r="B1486" s="2" t="n">
        <f aca="false">ROW()-ROW($B$1375)</f>
        <v>111</v>
      </c>
      <c r="C1486" s="2" t="n">
        <f aca="false">MOD(QUOTIENT($B1486,1),2)</f>
        <v>1</v>
      </c>
      <c r="D1486" s="2" t="n">
        <f aca="false">MOD(QUOTIENT($B1486,2),2)</f>
        <v>1</v>
      </c>
      <c r="E1486" s="2" t="n">
        <f aca="false">MOD(QUOTIENT($B1486,4),2)</f>
        <v>1</v>
      </c>
      <c r="F1486" s="2" t="n">
        <f aca="false">MOD(QUOTIENT($B1486,8),2)</f>
        <v>1</v>
      </c>
      <c r="G1486" s="2" t="n">
        <f aca="false">MOD(QUOTIENT($B1486,16),2)</f>
        <v>0</v>
      </c>
      <c r="H1486" s="2" t="n">
        <f aca="false">MOD(QUOTIENT($B1486,32),2)</f>
        <v>1</v>
      </c>
      <c r="I1486" s="2" t="n">
        <f aca="false">MOD(QUOTIENT($B1486,64),2)</f>
        <v>1</v>
      </c>
      <c r="J1486" s="5" t="n">
        <f aca="false">IF($C1486=const_zero,MIN(class_series_f_invested_usd,MAX(const_zero,$A1486)),const_zero)</f>
        <v>0</v>
      </c>
      <c r="K1486" s="5" t="n">
        <f aca="false">IF($D1486=const_zero,MIN(class_series_e_invested_usd,MAX(const_zero,$A1486-SUM($J1486:$J1486))),const_zero)</f>
        <v>0</v>
      </c>
      <c r="L1486" s="5" t="n">
        <f aca="false">IF($E1486=const_zero,MIN(class_series_d_invested_usd,MAX(const_zero,$A1486-SUM($J1486:$K1486))),const_zero)</f>
        <v>0</v>
      </c>
      <c r="M1486" s="5" t="n">
        <f aca="false">IF($F1486=const_zero,MIN(class_series_c_invested_usd,MAX(const_zero,$A1486-SUM($J1486:$L1486))),const_zero)</f>
        <v>0</v>
      </c>
      <c r="N1486" s="5" t="n">
        <f aca="false">IF($G1486=const_zero,MIN(class_series_b_invested_usd,MAX(const_zero,$A1486-SUM($J1486:$M1486))),const_zero)</f>
        <v>30000000</v>
      </c>
      <c r="O1486" s="5" t="n">
        <f aca="false">IF($H1486=const_zero,MIN(class_series_a_invested_usd,MAX(const_zero,$A1486-SUM($J1486:$N1486))),const_zero)</f>
        <v>0</v>
      </c>
      <c r="P1486" s="5" t="n">
        <f aca="false">IF($I1486=const_zero,MIN(class_seed_invested_usd,MAX(const_zero,$A1486-SUM($J1486:$O1486))),const_zero)</f>
        <v>0</v>
      </c>
      <c r="Q1486" s="5" t="n">
        <f aca="false">MAX(const_zero,$A1486-SUM($J1486:$P1486))</f>
        <v>1970000000</v>
      </c>
      <c r="R1486" s="9" t="n">
        <f aca="false">common_rsa_total+Sensitivity!$AE$1320+Sensitivity!$AJ$1320+IF($C1486=const_one,Sensitivity!$D$1320,const_zero)+IF($D1486=const_one,Sensitivity!$Y$1320,const_zero)+IF($E1486=const_one,Sensitivity!$V$1320,const_zero)+IF($F1486=const_one,Sensitivity!$S$1320,const_zero)+IF($G1486=const_one,Sensitivity!$P$1320,const_zero)+IF($H1486=const_one,Sensitivity!$M$1320,const_zero)+IF($I1486=const_one,Sensitivity!$J$1320,const_zero)</f>
        <v>30564390.0882349</v>
      </c>
      <c r="S1486" s="23" t="b">
        <f aca="false">IF($R1486&gt;const_zero,--($Q1486&gt;option_strike_usd*$R1486),const_zero)</f>
        <v>1</v>
      </c>
      <c r="T1486" s="7" t="n">
        <f aca="false">IF($R1486&gt;const_zero,IF($S1486=const_one,($Q1486+option_strike_usd*pre_f_options_issued)/($R1486+pre_f_options_issued),$Q1486/$R1486),const_zero)</f>
        <v>59.6563249688329</v>
      </c>
      <c r="U1486" s="5" t="n">
        <f aca="false">IF($C1486=const_one,Sensitivity!$D$1320*$T1486,const_zero)</f>
        <v>56891883.1775991</v>
      </c>
      <c r="V1486" s="5" t="n">
        <f aca="false">IF($D1486=const_one,Sensitivity!$Y$1320*$T1486,const_zero)</f>
        <v>367420742.287324</v>
      </c>
      <c r="W1486" s="5" t="n">
        <f aca="false">IF($E1486=const_one,Sensitivity!$V$1320*$T1486,const_zero)</f>
        <v>103855569.391195</v>
      </c>
      <c r="X1486" s="5" t="n">
        <f aca="false">IF($F1486=const_one,Sensitivity!$S$1320*$T1486,const_zero)</f>
        <v>143175179.925199</v>
      </c>
      <c r="Y1486" s="5" t="n">
        <f aca="false">IF($G1486=const_one,Sensitivity!$P$1320*$T1486,const_zero)</f>
        <v>0</v>
      </c>
      <c r="Z1486" s="5" t="n">
        <f aca="false">IF($H1486=const_one,Sensitivity!$M$1320*$T1486,const_zero)</f>
        <v>298281624.844165</v>
      </c>
      <c r="AA1486" s="5" t="n">
        <f aca="false">IF($I1486=const_one,Sensitivity!$J$1320*$T1486,const_zero)</f>
        <v>298281624.844165</v>
      </c>
      <c r="AB1486" s="5" t="n">
        <f aca="false">(Sensitivity!$AE$1320+Sensitivity!$AJ$1320)*$T1486</f>
        <v>18545638.3887762</v>
      </c>
      <c r="AC1486" s="5" t="n">
        <f aca="false">common_rsa_total*$T1486</f>
        <v>536906924.719496</v>
      </c>
      <c r="AD1486" s="5" t="n">
        <f aca="false">IF($S1486=const_one,pre_f_options_issued*($T1486-option_strike_usd),const_zero)</f>
        <v>146640812.422082</v>
      </c>
      <c r="AE1486" s="5" t="n">
        <f aca="false">J1486+U1486</f>
        <v>56891883.1775991</v>
      </c>
      <c r="AF1486" s="5" t="n">
        <f aca="false">K1486+V1486</f>
        <v>367420742.287324</v>
      </c>
      <c r="AG1486" s="5" t="n">
        <f aca="false">L1486+W1486</f>
        <v>103855569.391195</v>
      </c>
      <c r="AH1486" s="5" t="n">
        <f aca="false">M1486+X1486</f>
        <v>143175179.925199</v>
      </c>
      <c r="AI1486" s="5" t="n">
        <f aca="false">N1486+Y1486</f>
        <v>30000000</v>
      </c>
      <c r="AJ1486" s="5" t="n">
        <f aca="false">O1486+Z1486</f>
        <v>298281624.844165</v>
      </c>
      <c r="AK1486" s="5" t="n">
        <f aca="false">P1486+AA1486</f>
        <v>298281624.844165</v>
      </c>
      <c r="AL1486" s="5" t="n">
        <f aca="false">INDEX($AE$1375:$AE$1502,$B1486-$C1486*1+const_one)</f>
        <v>30000000</v>
      </c>
      <c r="AM1486" s="5" t="n">
        <f aca="false">INDEX($AF$1375:$AF$1502,$B1486-$D1486*2+const_one)</f>
        <v>300000000</v>
      </c>
      <c r="AN1486" s="5" t="n">
        <f aca="false">INDEX($AG$1375:$AG$1502,$B1486-$E1486*4+const_one)</f>
        <v>100000000</v>
      </c>
      <c r="AO1486" s="5" t="n">
        <f aca="false">INDEX($AH$1375:$AH$1502,$B1486-$F1486*8+const_one)</f>
        <v>60000000</v>
      </c>
      <c r="AP1486" s="5" t="n">
        <f aca="false">INDEX($AI$1375:$AI$1502,$B1486-$G1486*16+const_one)</f>
        <v>30000000</v>
      </c>
      <c r="AQ1486" s="5" t="n">
        <f aca="false">INDEX($AJ$1375:$AJ$1502,$B1486-$H1486*32+const_one)</f>
        <v>15000000</v>
      </c>
      <c r="AR1486" s="5" t="n">
        <f aca="false">INDEX($AK$1375:$AK$1502,$B1486-$I1486*64+const_one)</f>
        <v>5000000</v>
      </c>
      <c r="AS1486" s="5" t="n">
        <f aca="false">INDEX($AE$1375:$AE$1502,$B1486+(const_one-$C1486)*1+const_one)</f>
        <v>56891883.1775991</v>
      </c>
      <c r="AT1486" s="5" t="n">
        <f aca="false">INDEX($AF$1375:$AF$1502,$B1486+(const_one-$D1486)*2+const_one)</f>
        <v>367420742.287324</v>
      </c>
      <c r="AU1486" s="5" t="n">
        <f aca="false">INDEX($AG$1375:$AG$1502,$B1486+(const_one-$E1486)*4+const_one)</f>
        <v>103855569.391195</v>
      </c>
      <c r="AV1486" s="5" t="n">
        <f aca="false">INDEX($AH$1375:$AH$1502,$B1486+(const_one-$F1486)*8+const_one)</f>
        <v>143175179.925199</v>
      </c>
      <c r="AW1486" s="5" t="n">
        <f aca="false">INDEX($AI$1375:$AI$1502,$B1486+(const_one-$G1486)*16+const_one)</f>
        <v>166577058.014903</v>
      </c>
      <c r="AX1486" s="5" t="n">
        <f aca="false">INDEX($AJ$1375:$AJ$1502,$B1486+(const_one-$H1486)*32+const_one)</f>
        <v>298281624.844165</v>
      </c>
      <c r="AY1486" s="5" t="n">
        <f aca="false">INDEX($AK$1375:$AK$1502,$B1486+(const_one-$I1486)*64+const_one)</f>
        <v>298281624.844165</v>
      </c>
      <c r="AZ1486" s="5" t="n">
        <f aca="false">--($C1486=--(AS1486&gt;AL1486))</f>
        <v>1</v>
      </c>
      <c r="BA1486" s="5" t="n">
        <f aca="false">--($D1486=--(AT1486&gt;AM1486))</f>
        <v>1</v>
      </c>
      <c r="BB1486" s="5" t="n">
        <f aca="false">--($E1486=--(AU1486&gt;AN1486))</f>
        <v>1</v>
      </c>
      <c r="BC1486" s="5" t="n">
        <f aca="false">--($F1486=--(AV1486&gt;AO1486))</f>
        <v>1</v>
      </c>
      <c r="BD1486" s="5" t="n">
        <f aca="false">--($G1486=--(AW1486&gt;AP1486))</f>
        <v>0</v>
      </c>
      <c r="BE1486" s="5" t="n">
        <f aca="false">--($H1486=--(AX1486&gt;AQ1486))</f>
        <v>1</v>
      </c>
      <c r="BF1486" s="5" t="n">
        <f aca="false">--($I1486=--(AY1486&gt;AR1486))</f>
        <v>1</v>
      </c>
      <c r="BG1486" s="5" t="n">
        <f aca="false">SUM(AZ1486:BF1486)</f>
        <v>6</v>
      </c>
      <c r="BH1486" s="5" t="n">
        <f aca="false">SUM(AE1486:AK1486)+AB1486+AC1486+AD1486</f>
        <v>2000000000</v>
      </c>
    </row>
    <row r="1487" customFormat="false" ht="15" hidden="true" customHeight="false" outlineLevel="0" collapsed="false">
      <c r="A1487" s="5" t="n">
        <f aca="false">sensitivity_exit_usd</f>
        <v>2000000000</v>
      </c>
      <c r="B1487" s="2" t="n">
        <f aca="false">ROW()-ROW($B$1375)</f>
        <v>112</v>
      </c>
      <c r="C1487" s="2" t="n">
        <f aca="false">MOD(QUOTIENT($B1487,1),2)</f>
        <v>0</v>
      </c>
      <c r="D1487" s="2" t="n">
        <f aca="false">MOD(QUOTIENT($B1487,2),2)</f>
        <v>0</v>
      </c>
      <c r="E1487" s="2" t="n">
        <f aca="false">MOD(QUOTIENT($B1487,4),2)</f>
        <v>0</v>
      </c>
      <c r="F1487" s="2" t="n">
        <f aca="false">MOD(QUOTIENT($B1487,8),2)</f>
        <v>0</v>
      </c>
      <c r="G1487" s="2" t="n">
        <f aca="false">MOD(QUOTIENT($B1487,16),2)</f>
        <v>1</v>
      </c>
      <c r="H1487" s="2" t="n">
        <f aca="false">MOD(QUOTIENT($B1487,32),2)</f>
        <v>1</v>
      </c>
      <c r="I1487" s="2" t="n">
        <f aca="false">MOD(QUOTIENT($B1487,64),2)</f>
        <v>1</v>
      </c>
      <c r="J1487" s="5" t="n">
        <f aca="false">IF($C1487=const_zero,MIN(class_series_f_invested_usd,MAX(const_zero,$A1487)),const_zero)</f>
        <v>30000000</v>
      </c>
      <c r="K1487" s="5" t="n">
        <f aca="false">IF($D1487=const_zero,MIN(class_series_e_invested_usd,MAX(const_zero,$A1487-SUM($J1487:$J1487))),const_zero)</f>
        <v>300000000</v>
      </c>
      <c r="L1487" s="5" t="n">
        <f aca="false">IF($E1487=const_zero,MIN(class_series_d_invested_usd,MAX(const_zero,$A1487-SUM($J1487:$K1487))),const_zero)</f>
        <v>100000000</v>
      </c>
      <c r="M1487" s="5" t="n">
        <f aca="false">IF($F1487=const_zero,MIN(class_series_c_invested_usd,MAX(const_zero,$A1487-SUM($J1487:$L1487))),const_zero)</f>
        <v>60000000</v>
      </c>
      <c r="N1487" s="5" t="n">
        <f aca="false">IF($G1487=const_zero,MIN(class_series_b_invested_usd,MAX(const_zero,$A1487-SUM($J1487:$M1487))),const_zero)</f>
        <v>0</v>
      </c>
      <c r="O1487" s="5" t="n">
        <f aca="false">IF($H1487=const_zero,MIN(class_series_a_invested_usd,MAX(const_zero,$A1487-SUM($J1487:$N1487))),const_zero)</f>
        <v>0</v>
      </c>
      <c r="P1487" s="5" t="n">
        <f aca="false">IF($I1487=const_zero,MIN(class_seed_invested_usd,MAX(const_zero,$A1487-SUM($J1487:$O1487))),const_zero)</f>
        <v>0</v>
      </c>
      <c r="Q1487" s="5" t="n">
        <f aca="false">MAX(const_zero,$A1487-SUM($J1487:$P1487))</f>
        <v>1510000000</v>
      </c>
      <c r="R1487" s="9" t="n">
        <f aca="false">common_rsa_total+Sensitivity!$AE$1320+Sensitivity!$AJ$1320+IF($C1487=const_one,Sensitivity!$D$1320,const_zero)+IF($D1487=const_one,Sensitivity!$Y$1320,const_zero)+IF($E1487=const_one,Sensitivity!$V$1320,const_zero)+IF($F1487=const_one,Sensitivity!$S$1320,const_zero)+IF($G1487=const_one,Sensitivity!$P$1320,const_zero)+IF($H1487=const_one,Sensitivity!$M$1320,const_zero)+IF($I1487=const_one,Sensitivity!$J$1320,const_zero)</f>
        <v>22310874.6373241</v>
      </c>
      <c r="S1487" s="23" t="b">
        <f aca="false">IF($R1487&gt;const_zero,--($Q1487&gt;option_strike_usd*$R1487),const_zero)</f>
        <v>1</v>
      </c>
      <c r="T1487" s="7" t="n">
        <f aca="false">IF($R1487&gt;const_zero,IF($S1487=const_one,($Q1487+option_strike_usd*pre_f_options_issued)/($R1487+pre_f_options_issued),$Q1487/$R1487),const_zero)</f>
        <v>60.9611721516934</v>
      </c>
      <c r="U1487" s="5" t="n">
        <f aca="false">IF($C1487=const_one,Sensitivity!$D$1320*$T1487,const_zero)</f>
        <v>0</v>
      </c>
      <c r="V1487" s="5" t="n">
        <f aca="false">IF($D1487=const_one,Sensitivity!$Y$1320*$T1487,const_zero)</f>
        <v>0</v>
      </c>
      <c r="W1487" s="5" t="n">
        <f aca="false">IF($E1487=const_one,Sensitivity!$V$1320*$T1487,const_zero)</f>
        <v>0</v>
      </c>
      <c r="X1487" s="5" t="n">
        <f aca="false">IF($F1487=const_one,Sensitivity!$S$1320*$T1487,const_zero)</f>
        <v>0</v>
      </c>
      <c r="Y1487" s="5" t="n">
        <f aca="false">IF($G1487=const_one,Sensitivity!$P$1320*$T1487,const_zero)</f>
        <v>182883516.45508</v>
      </c>
      <c r="Z1487" s="5" t="n">
        <f aca="false">IF($H1487=const_one,Sensitivity!$M$1320*$T1487,const_zero)</f>
        <v>304805860.758467</v>
      </c>
      <c r="AA1487" s="5" t="n">
        <f aca="false">IF($I1487=const_one,Sensitivity!$J$1320*$T1487,const_zero)</f>
        <v>304805860.758467</v>
      </c>
      <c r="AB1487" s="5" t="n">
        <f aca="false">(Sensitivity!$AE$1320+Sensitivity!$AJ$1320)*$T1487</f>
        <v>18951282.2835113</v>
      </c>
      <c r="AC1487" s="5" t="n">
        <f aca="false">common_rsa_total*$T1487</f>
        <v>548650549.365241</v>
      </c>
      <c r="AD1487" s="5" t="n">
        <f aca="false">IF($S1487=const_one,pre_f_options_issued*($T1487-option_strike_usd),const_zero)</f>
        <v>149902930.379234</v>
      </c>
      <c r="AE1487" s="5" t="n">
        <f aca="false">J1487+U1487</f>
        <v>30000000</v>
      </c>
      <c r="AF1487" s="5" t="n">
        <f aca="false">K1487+V1487</f>
        <v>300000000</v>
      </c>
      <c r="AG1487" s="5" t="n">
        <f aca="false">L1487+W1487</f>
        <v>100000000</v>
      </c>
      <c r="AH1487" s="5" t="n">
        <f aca="false">M1487+X1487</f>
        <v>60000000</v>
      </c>
      <c r="AI1487" s="5" t="n">
        <f aca="false">N1487+Y1487</f>
        <v>182883516.45508</v>
      </c>
      <c r="AJ1487" s="5" t="n">
        <f aca="false">O1487+Z1487</f>
        <v>304805860.758467</v>
      </c>
      <c r="AK1487" s="5" t="n">
        <f aca="false">P1487+AA1487</f>
        <v>304805860.758467</v>
      </c>
      <c r="AL1487" s="5" t="n">
        <f aca="false">INDEX($AE$1375:$AE$1502,$B1487-$C1487*1+const_one)</f>
        <v>30000000</v>
      </c>
      <c r="AM1487" s="5" t="n">
        <f aca="false">INDEX($AF$1375:$AF$1502,$B1487-$D1487*2+const_one)</f>
        <v>300000000</v>
      </c>
      <c r="AN1487" s="5" t="n">
        <f aca="false">INDEX($AG$1375:$AG$1502,$B1487-$E1487*4+const_one)</f>
        <v>100000000</v>
      </c>
      <c r="AO1487" s="5" t="n">
        <f aca="false">INDEX($AH$1375:$AH$1502,$B1487-$F1487*8+const_one)</f>
        <v>60000000</v>
      </c>
      <c r="AP1487" s="5" t="n">
        <f aca="false">INDEX($AI$1375:$AI$1502,$B1487-$G1487*16+const_one)</f>
        <v>30000000</v>
      </c>
      <c r="AQ1487" s="5" t="n">
        <f aca="false">INDEX($AJ$1375:$AJ$1502,$B1487-$H1487*32+const_one)</f>
        <v>15000000</v>
      </c>
      <c r="AR1487" s="5" t="n">
        <f aca="false">INDEX($AK$1375:$AK$1502,$B1487-$I1487*64+const_one)</f>
        <v>5000000</v>
      </c>
      <c r="AS1487" s="5" t="n">
        <f aca="false">INDEX($AE$1375:$AE$1502,$B1487+(const_one-$C1487)*1+const_one)</f>
        <v>57094815.611905</v>
      </c>
      <c r="AT1487" s="5" t="n">
        <f aca="false">INDEX($AF$1375:$AF$1502,$B1487+(const_one-$D1487)*2+const_one)</f>
        <v>360451091.324824</v>
      </c>
      <c r="AU1487" s="5" t="n">
        <f aca="false">INDEX($AG$1375:$AG$1502,$B1487+(const_one-$E1487)*4+const_one)</f>
        <v>105725439.712413</v>
      </c>
      <c r="AV1487" s="5" t="n">
        <f aca="false">INDEX($AH$1375:$AH$1502,$B1487+(const_one-$F1487)*8+const_one)</f>
        <v>138694549.524819</v>
      </c>
      <c r="AW1487" s="5" t="n">
        <f aca="false">INDEX($AI$1375:$AI$1502,$B1487+(const_one-$G1487)*16+const_one)</f>
        <v>182883516.45508</v>
      </c>
      <c r="AX1487" s="5" t="n">
        <f aca="false">INDEX($AJ$1375:$AJ$1502,$B1487+(const_one-$H1487)*32+const_one)</f>
        <v>304805860.758467</v>
      </c>
      <c r="AY1487" s="5" t="n">
        <f aca="false">INDEX($AK$1375:$AK$1502,$B1487+(const_one-$I1487)*64+const_one)</f>
        <v>304805860.758467</v>
      </c>
      <c r="AZ1487" s="5" t="n">
        <f aca="false">--($C1487=--(AS1487&gt;AL1487))</f>
        <v>0</v>
      </c>
      <c r="BA1487" s="5" t="n">
        <f aca="false">--($D1487=--(AT1487&gt;AM1487))</f>
        <v>0</v>
      </c>
      <c r="BB1487" s="5" t="n">
        <f aca="false">--($E1487=--(AU1487&gt;AN1487))</f>
        <v>0</v>
      </c>
      <c r="BC1487" s="5" t="n">
        <f aca="false">--($F1487=--(AV1487&gt;AO1487))</f>
        <v>0</v>
      </c>
      <c r="BD1487" s="5" t="n">
        <f aca="false">--($G1487=--(AW1487&gt;AP1487))</f>
        <v>1</v>
      </c>
      <c r="BE1487" s="5" t="n">
        <f aca="false">--($H1487=--(AX1487&gt;AQ1487))</f>
        <v>1</v>
      </c>
      <c r="BF1487" s="5" t="n">
        <f aca="false">--($I1487=--(AY1487&gt;AR1487))</f>
        <v>1</v>
      </c>
      <c r="BG1487" s="5" t="n">
        <f aca="false">SUM(AZ1487:BF1487)</f>
        <v>3</v>
      </c>
      <c r="BH1487" s="5" t="n">
        <f aca="false">SUM(AE1487:AK1487)+AB1487+AC1487+AD1487</f>
        <v>2000000000</v>
      </c>
    </row>
    <row r="1488" customFormat="false" ht="15" hidden="true" customHeight="false" outlineLevel="0" collapsed="false">
      <c r="A1488" s="5" t="n">
        <f aca="false">sensitivity_exit_usd</f>
        <v>2000000000</v>
      </c>
      <c r="B1488" s="2" t="n">
        <f aca="false">ROW()-ROW($B$1375)</f>
        <v>113</v>
      </c>
      <c r="C1488" s="2" t="n">
        <f aca="false">MOD(QUOTIENT($B1488,1),2)</f>
        <v>1</v>
      </c>
      <c r="D1488" s="2" t="n">
        <f aca="false">MOD(QUOTIENT($B1488,2),2)</f>
        <v>0</v>
      </c>
      <c r="E1488" s="2" t="n">
        <f aca="false">MOD(QUOTIENT($B1488,4),2)</f>
        <v>0</v>
      </c>
      <c r="F1488" s="2" t="n">
        <f aca="false">MOD(QUOTIENT($B1488,8),2)</f>
        <v>0</v>
      </c>
      <c r="G1488" s="2" t="n">
        <f aca="false">MOD(QUOTIENT($B1488,16),2)</f>
        <v>1</v>
      </c>
      <c r="H1488" s="2" t="n">
        <f aca="false">MOD(QUOTIENT($B1488,32),2)</f>
        <v>1</v>
      </c>
      <c r="I1488" s="2" t="n">
        <f aca="false">MOD(QUOTIENT($B1488,64),2)</f>
        <v>1</v>
      </c>
      <c r="J1488" s="5" t="n">
        <f aca="false">IF($C1488=const_zero,MIN(class_series_f_invested_usd,MAX(const_zero,$A1488)),const_zero)</f>
        <v>0</v>
      </c>
      <c r="K1488" s="5" t="n">
        <f aca="false">IF($D1488=const_zero,MIN(class_series_e_invested_usd,MAX(const_zero,$A1488-SUM($J1488:$J1488))),const_zero)</f>
        <v>300000000</v>
      </c>
      <c r="L1488" s="5" t="n">
        <f aca="false">IF($E1488=const_zero,MIN(class_series_d_invested_usd,MAX(const_zero,$A1488-SUM($J1488:$K1488))),const_zero)</f>
        <v>100000000</v>
      </c>
      <c r="M1488" s="5" t="n">
        <f aca="false">IF($F1488=const_zero,MIN(class_series_c_invested_usd,MAX(const_zero,$A1488-SUM($J1488:$L1488))),const_zero)</f>
        <v>60000000</v>
      </c>
      <c r="N1488" s="5" t="n">
        <f aca="false">IF($G1488=const_zero,MIN(class_series_b_invested_usd,MAX(const_zero,$A1488-SUM($J1488:$M1488))),const_zero)</f>
        <v>0</v>
      </c>
      <c r="O1488" s="5" t="n">
        <f aca="false">IF($H1488=const_zero,MIN(class_series_a_invested_usd,MAX(const_zero,$A1488-SUM($J1488:$N1488))),const_zero)</f>
        <v>0</v>
      </c>
      <c r="P1488" s="5" t="n">
        <f aca="false">IF($I1488=const_zero,MIN(class_seed_invested_usd,MAX(const_zero,$A1488-SUM($J1488:$O1488))),const_zero)</f>
        <v>0</v>
      </c>
      <c r="Q1488" s="5" t="n">
        <f aca="false">MAX(const_zero,$A1488-SUM($J1488:$P1488))</f>
        <v>1540000000</v>
      </c>
      <c r="R1488" s="9" t="n">
        <f aca="false">common_rsa_total+Sensitivity!$AE$1320+Sensitivity!$AJ$1320+IF($C1488=const_one,Sensitivity!$D$1320,const_zero)+IF($D1488=const_one,Sensitivity!$Y$1320,const_zero)+IF($E1488=const_one,Sensitivity!$V$1320,const_zero)+IF($F1488=const_one,Sensitivity!$S$1320,const_zero)+IF($G1488=const_one,Sensitivity!$P$1320,const_zero)+IF($H1488=const_one,Sensitivity!$M$1320,const_zero)+IF($I1488=const_one,Sensitivity!$J$1320,const_zero)</f>
        <v>23264535.1788899</v>
      </c>
      <c r="S1488" s="23" t="b">
        <f aca="false">IF($R1488&gt;const_zero,--($Q1488&gt;option_strike_usd*$R1488),const_zero)</f>
        <v>1</v>
      </c>
      <c r="T1488" s="7" t="n">
        <f aca="false">IF($R1488&gt;const_zero,IF($S1488=const_one,($Q1488+option_strike_usd*pre_f_options_issued)/($R1488+pre_f_options_issued),$Q1488/$R1488),const_zero)</f>
        <v>59.869118122645</v>
      </c>
      <c r="U1488" s="5" t="n">
        <f aca="false">IF($C1488=const_one,Sensitivity!$D$1320*$T1488,const_zero)</f>
        <v>57094815.611905</v>
      </c>
      <c r="V1488" s="5" t="n">
        <f aca="false">IF($D1488=const_one,Sensitivity!$Y$1320*$T1488,const_zero)</f>
        <v>0</v>
      </c>
      <c r="W1488" s="5" t="n">
        <f aca="false">IF($E1488=const_one,Sensitivity!$V$1320*$T1488,const_zero)</f>
        <v>0</v>
      </c>
      <c r="X1488" s="5" t="n">
        <f aca="false">IF($F1488=const_one,Sensitivity!$S$1320*$T1488,const_zero)</f>
        <v>0</v>
      </c>
      <c r="Y1488" s="5" t="n">
        <f aca="false">IF($G1488=const_one,Sensitivity!$P$1320*$T1488,const_zero)</f>
        <v>179607354.367935</v>
      </c>
      <c r="Z1488" s="5" t="n">
        <f aca="false">IF($H1488=const_one,Sensitivity!$M$1320*$T1488,const_zero)</f>
        <v>299345590.613225</v>
      </c>
      <c r="AA1488" s="5" t="n">
        <f aca="false">IF($I1488=const_one,Sensitivity!$J$1320*$T1488,const_zero)</f>
        <v>299345590.613225</v>
      </c>
      <c r="AB1488" s="5" t="n">
        <f aca="false">(Sensitivity!$AE$1320+Sensitivity!$AJ$1320)*$T1488</f>
        <v>18611790.3832926</v>
      </c>
      <c r="AC1488" s="5" t="n">
        <f aca="false">common_rsa_total*$T1488</f>
        <v>538822063.103805</v>
      </c>
      <c r="AD1488" s="5" t="n">
        <f aca="false">IF($S1488=const_one,pre_f_options_issued*($T1488-option_strike_usd),const_zero)</f>
        <v>147172795.306613</v>
      </c>
      <c r="AE1488" s="5" t="n">
        <f aca="false">J1488+U1488</f>
        <v>57094815.611905</v>
      </c>
      <c r="AF1488" s="5" t="n">
        <f aca="false">K1488+V1488</f>
        <v>300000000</v>
      </c>
      <c r="AG1488" s="5" t="n">
        <f aca="false">L1488+W1488</f>
        <v>100000000</v>
      </c>
      <c r="AH1488" s="5" t="n">
        <f aca="false">M1488+X1488</f>
        <v>60000000</v>
      </c>
      <c r="AI1488" s="5" t="n">
        <f aca="false">N1488+Y1488</f>
        <v>179607354.367935</v>
      </c>
      <c r="AJ1488" s="5" t="n">
        <f aca="false">O1488+Z1488</f>
        <v>299345590.613225</v>
      </c>
      <c r="AK1488" s="5" t="n">
        <f aca="false">P1488+AA1488</f>
        <v>299345590.613225</v>
      </c>
      <c r="AL1488" s="5" t="n">
        <f aca="false">INDEX($AE$1375:$AE$1502,$B1488-$C1488*1+const_one)</f>
        <v>30000000</v>
      </c>
      <c r="AM1488" s="5" t="n">
        <f aca="false">INDEX($AF$1375:$AF$1502,$B1488-$D1488*2+const_one)</f>
        <v>300000000</v>
      </c>
      <c r="AN1488" s="5" t="n">
        <f aca="false">INDEX($AG$1375:$AG$1502,$B1488-$E1488*4+const_one)</f>
        <v>100000000</v>
      </c>
      <c r="AO1488" s="5" t="n">
        <f aca="false">INDEX($AH$1375:$AH$1502,$B1488-$F1488*8+const_one)</f>
        <v>60000000</v>
      </c>
      <c r="AP1488" s="5" t="n">
        <f aca="false">INDEX($AI$1375:$AI$1502,$B1488-$G1488*16+const_one)</f>
        <v>30000000</v>
      </c>
      <c r="AQ1488" s="5" t="n">
        <f aca="false">INDEX($AJ$1375:$AJ$1502,$B1488-$H1488*32+const_one)</f>
        <v>15000000</v>
      </c>
      <c r="AR1488" s="5" t="n">
        <f aca="false">INDEX($AK$1375:$AK$1502,$B1488-$I1488*64+const_one)</f>
        <v>5000000</v>
      </c>
      <c r="AS1488" s="5" t="n">
        <f aca="false">INDEX($AE$1375:$AE$1502,$B1488+(const_one-$C1488)*1+const_one)</f>
        <v>57094815.611905</v>
      </c>
      <c r="AT1488" s="5" t="n">
        <f aca="false">INDEX($AF$1375:$AF$1502,$B1488+(const_one-$D1488)*2+const_one)</f>
        <v>355471082.531243</v>
      </c>
      <c r="AU1488" s="5" t="n">
        <f aca="false">INDEX($AG$1375:$AG$1502,$B1488+(const_one-$E1488)*4+const_one)</f>
        <v>103958543.560074</v>
      </c>
      <c r="AV1488" s="5" t="n">
        <f aca="false">INDEX($AH$1375:$AH$1502,$B1488+(const_one-$F1488)*8+const_one)</f>
        <v>136554712.356222</v>
      </c>
      <c r="AW1488" s="5" t="n">
        <f aca="false">INDEX($AI$1375:$AI$1502,$B1488+(const_one-$G1488)*16+const_one)</f>
        <v>179607354.367935</v>
      </c>
      <c r="AX1488" s="5" t="n">
        <f aca="false">INDEX($AJ$1375:$AJ$1502,$B1488+(const_one-$H1488)*32+const_one)</f>
        <v>299345590.613225</v>
      </c>
      <c r="AY1488" s="5" t="n">
        <f aca="false">INDEX($AK$1375:$AK$1502,$B1488+(const_one-$I1488)*64+const_one)</f>
        <v>299345590.613225</v>
      </c>
      <c r="AZ1488" s="5" t="n">
        <f aca="false">--($C1488=--(AS1488&gt;AL1488))</f>
        <v>1</v>
      </c>
      <c r="BA1488" s="5" t="n">
        <f aca="false">--($D1488=--(AT1488&gt;AM1488))</f>
        <v>0</v>
      </c>
      <c r="BB1488" s="5" t="n">
        <f aca="false">--($E1488=--(AU1488&gt;AN1488))</f>
        <v>0</v>
      </c>
      <c r="BC1488" s="5" t="n">
        <f aca="false">--($F1488=--(AV1488&gt;AO1488))</f>
        <v>0</v>
      </c>
      <c r="BD1488" s="5" t="n">
        <f aca="false">--($G1488=--(AW1488&gt;AP1488))</f>
        <v>1</v>
      </c>
      <c r="BE1488" s="5" t="n">
        <f aca="false">--($H1488=--(AX1488&gt;AQ1488))</f>
        <v>1</v>
      </c>
      <c r="BF1488" s="5" t="n">
        <f aca="false">--($I1488=--(AY1488&gt;AR1488))</f>
        <v>1</v>
      </c>
      <c r="BG1488" s="5" t="n">
        <f aca="false">SUM(AZ1488:BF1488)</f>
        <v>4</v>
      </c>
      <c r="BH1488" s="5" t="n">
        <f aca="false">SUM(AE1488:AK1488)+AB1488+AC1488+AD1488</f>
        <v>2000000000</v>
      </c>
    </row>
    <row r="1489" customFormat="false" ht="15" hidden="true" customHeight="false" outlineLevel="0" collapsed="false">
      <c r="A1489" s="5" t="n">
        <f aca="false">sensitivity_exit_usd</f>
        <v>2000000000</v>
      </c>
      <c r="B1489" s="2" t="n">
        <f aca="false">ROW()-ROW($B$1375)</f>
        <v>114</v>
      </c>
      <c r="C1489" s="2" t="n">
        <f aca="false">MOD(QUOTIENT($B1489,1),2)</f>
        <v>0</v>
      </c>
      <c r="D1489" s="2" t="n">
        <f aca="false">MOD(QUOTIENT($B1489,2),2)</f>
        <v>1</v>
      </c>
      <c r="E1489" s="2" t="n">
        <f aca="false">MOD(QUOTIENT($B1489,4),2)</f>
        <v>0</v>
      </c>
      <c r="F1489" s="2" t="n">
        <f aca="false">MOD(QUOTIENT($B1489,8),2)</f>
        <v>0</v>
      </c>
      <c r="G1489" s="2" t="n">
        <f aca="false">MOD(QUOTIENT($B1489,16),2)</f>
        <v>1</v>
      </c>
      <c r="H1489" s="2" t="n">
        <f aca="false">MOD(QUOTIENT($B1489,32),2)</f>
        <v>1</v>
      </c>
      <c r="I1489" s="2" t="n">
        <f aca="false">MOD(QUOTIENT($B1489,64),2)</f>
        <v>1</v>
      </c>
      <c r="J1489" s="5" t="n">
        <f aca="false">IF($C1489=const_zero,MIN(class_series_f_invested_usd,MAX(const_zero,$A1489)),const_zero)</f>
        <v>30000000</v>
      </c>
      <c r="K1489" s="5" t="n">
        <f aca="false">IF($D1489=const_zero,MIN(class_series_e_invested_usd,MAX(const_zero,$A1489-SUM($J1489:$J1489))),const_zero)</f>
        <v>0</v>
      </c>
      <c r="L1489" s="5" t="n">
        <f aca="false">IF($E1489=const_zero,MIN(class_series_d_invested_usd,MAX(const_zero,$A1489-SUM($J1489:$K1489))),const_zero)</f>
        <v>100000000</v>
      </c>
      <c r="M1489" s="5" t="n">
        <f aca="false">IF($F1489=const_zero,MIN(class_series_c_invested_usd,MAX(const_zero,$A1489-SUM($J1489:$L1489))),const_zero)</f>
        <v>60000000</v>
      </c>
      <c r="N1489" s="5" t="n">
        <f aca="false">IF($G1489=const_zero,MIN(class_series_b_invested_usd,MAX(const_zero,$A1489-SUM($J1489:$M1489))),const_zero)</f>
        <v>0</v>
      </c>
      <c r="O1489" s="5" t="n">
        <f aca="false">IF($H1489=const_zero,MIN(class_series_a_invested_usd,MAX(const_zero,$A1489-SUM($J1489:$N1489))),const_zero)</f>
        <v>0</v>
      </c>
      <c r="P1489" s="5" t="n">
        <f aca="false">IF($I1489=const_zero,MIN(class_seed_invested_usd,MAX(const_zero,$A1489-SUM($J1489:$O1489))),const_zero)</f>
        <v>0</v>
      </c>
      <c r="Q1489" s="5" t="n">
        <f aca="false">MAX(const_zero,$A1489-SUM($J1489:$P1489))</f>
        <v>1810000000</v>
      </c>
      <c r="R1489" s="9" t="n">
        <f aca="false">common_rsa_total+Sensitivity!$AE$1320+Sensitivity!$AJ$1320+IF($C1489=const_one,Sensitivity!$D$1320,const_zero)+IF($D1489=const_one,Sensitivity!$Y$1320,const_zero)+IF($E1489=const_one,Sensitivity!$V$1320,const_zero)+IF($F1489=const_one,Sensitivity!$S$1320,const_zero)+IF($G1489=const_one,Sensitivity!$P$1320,const_zero)+IF($H1489=const_one,Sensitivity!$M$1320,const_zero)+IF($I1489=const_one,Sensitivity!$J$1320,const_zero)</f>
        <v>28469831.6712896</v>
      </c>
      <c r="S1489" s="23" t="b">
        <f aca="false">IF($R1489&gt;const_zero,--($Q1489&gt;option_strike_usd*$R1489),const_zero)</f>
        <v>1</v>
      </c>
      <c r="T1489" s="7" t="n">
        <f aca="false">IF($R1489&gt;const_zero,IF($S1489=const_one,($Q1489+option_strike_usd*pre_f_options_issued)/($R1489+pre_f_options_issued),$Q1489/$R1489),const_zero)</f>
        <v>58.5246965252403</v>
      </c>
      <c r="U1489" s="5" t="n">
        <f aca="false">IF($C1489=const_one,Sensitivity!$D$1320*$T1489,const_zero)</f>
        <v>0</v>
      </c>
      <c r="V1489" s="5" t="n">
        <f aca="false">IF($D1489=const_one,Sensitivity!$Y$1320*$T1489,const_zero)</f>
        <v>360451091.324824</v>
      </c>
      <c r="W1489" s="5" t="n">
        <f aca="false">IF($E1489=const_one,Sensitivity!$V$1320*$T1489,const_zero)</f>
        <v>0</v>
      </c>
      <c r="X1489" s="5" t="n">
        <f aca="false">IF($F1489=const_one,Sensitivity!$S$1320*$T1489,const_zero)</f>
        <v>0</v>
      </c>
      <c r="Y1489" s="5" t="n">
        <f aca="false">IF($G1489=const_one,Sensitivity!$P$1320*$T1489,const_zero)</f>
        <v>175574089.575721</v>
      </c>
      <c r="Z1489" s="5" t="n">
        <f aca="false">IF($H1489=const_one,Sensitivity!$M$1320*$T1489,const_zero)</f>
        <v>292623482.626202</v>
      </c>
      <c r="AA1489" s="5" t="n">
        <f aca="false">IF($I1489=const_one,Sensitivity!$J$1320*$T1489,const_zero)</f>
        <v>292623482.626202</v>
      </c>
      <c r="AB1489" s="5" t="n">
        <f aca="false">(Sensitivity!$AE$1320+Sensitivity!$AJ$1320)*$T1489</f>
        <v>18193843.8067887</v>
      </c>
      <c r="AC1489" s="5" t="n">
        <f aca="false">common_rsa_total*$T1489</f>
        <v>526722268.727163</v>
      </c>
      <c r="AD1489" s="5" t="n">
        <f aca="false">IF($S1489=const_one,pre_f_options_issued*($T1489-option_strike_usd),const_zero)</f>
        <v>143811741.313101</v>
      </c>
      <c r="AE1489" s="5" t="n">
        <f aca="false">J1489+U1489</f>
        <v>30000000</v>
      </c>
      <c r="AF1489" s="5" t="n">
        <f aca="false">K1489+V1489</f>
        <v>360451091.324824</v>
      </c>
      <c r="AG1489" s="5" t="n">
        <f aca="false">L1489+W1489</f>
        <v>100000000</v>
      </c>
      <c r="AH1489" s="5" t="n">
        <f aca="false">M1489+X1489</f>
        <v>60000000</v>
      </c>
      <c r="AI1489" s="5" t="n">
        <f aca="false">N1489+Y1489</f>
        <v>175574089.575721</v>
      </c>
      <c r="AJ1489" s="5" t="n">
        <f aca="false">O1489+Z1489</f>
        <v>292623482.626202</v>
      </c>
      <c r="AK1489" s="5" t="n">
        <f aca="false">P1489+AA1489</f>
        <v>292623482.626202</v>
      </c>
      <c r="AL1489" s="5" t="n">
        <f aca="false">INDEX($AE$1375:$AE$1502,$B1489-$C1489*1+const_one)</f>
        <v>30000000</v>
      </c>
      <c r="AM1489" s="5" t="n">
        <f aca="false">INDEX($AF$1375:$AF$1502,$B1489-$D1489*2+const_one)</f>
        <v>300000000</v>
      </c>
      <c r="AN1489" s="5" t="n">
        <f aca="false">INDEX($AG$1375:$AG$1502,$B1489-$E1489*4+const_one)</f>
        <v>100000000</v>
      </c>
      <c r="AO1489" s="5" t="n">
        <f aca="false">INDEX($AH$1375:$AH$1502,$B1489-$F1489*8+const_one)</f>
        <v>60000000</v>
      </c>
      <c r="AP1489" s="5" t="n">
        <f aca="false">INDEX($AI$1375:$AI$1502,$B1489-$G1489*16+const_one)</f>
        <v>30000000</v>
      </c>
      <c r="AQ1489" s="5" t="n">
        <f aca="false">INDEX($AJ$1375:$AJ$1502,$B1489-$H1489*32+const_one)</f>
        <v>15000000</v>
      </c>
      <c r="AR1489" s="5" t="n">
        <f aca="false">INDEX($AK$1375:$AK$1502,$B1489-$I1489*64+const_one)</f>
        <v>5000000</v>
      </c>
      <c r="AS1489" s="5" t="n">
        <f aca="false">INDEX($AE$1375:$AE$1502,$B1489+(const_one-$C1489)*1+const_one)</f>
        <v>55041583.0485896</v>
      </c>
      <c r="AT1489" s="5" t="n">
        <f aca="false">INDEX($AF$1375:$AF$1502,$B1489+(const_one-$D1489)*2+const_one)</f>
        <v>360451091.324824</v>
      </c>
      <c r="AU1489" s="5" t="n">
        <f aca="false">INDEX($AG$1375:$AG$1502,$B1489+(const_one-$E1489)*4+const_one)</f>
        <v>101785170.578761</v>
      </c>
      <c r="AV1489" s="5" t="n">
        <f aca="false">INDEX($AH$1375:$AH$1502,$B1489+(const_one-$F1489)*8+const_one)</f>
        <v>134672540.283339</v>
      </c>
      <c r="AW1489" s="5" t="n">
        <f aca="false">INDEX($AI$1375:$AI$1502,$B1489+(const_one-$G1489)*16+const_one)</f>
        <v>175574089.575721</v>
      </c>
      <c r="AX1489" s="5" t="n">
        <f aca="false">INDEX($AJ$1375:$AJ$1502,$B1489+(const_one-$H1489)*32+const_one)</f>
        <v>292623482.626202</v>
      </c>
      <c r="AY1489" s="5" t="n">
        <f aca="false">INDEX($AK$1375:$AK$1502,$B1489+(const_one-$I1489)*64+const_one)</f>
        <v>292623482.626202</v>
      </c>
      <c r="AZ1489" s="5" t="n">
        <f aca="false">--($C1489=--(AS1489&gt;AL1489))</f>
        <v>0</v>
      </c>
      <c r="BA1489" s="5" t="n">
        <f aca="false">--($D1489=--(AT1489&gt;AM1489))</f>
        <v>1</v>
      </c>
      <c r="BB1489" s="5" t="n">
        <f aca="false">--($E1489=--(AU1489&gt;AN1489))</f>
        <v>0</v>
      </c>
      <c r="BC1489" s="5" t="n">
        <f aca="false">--($F1489=--(AV1489&gt;AO1489))</f>
        <v>0</v>
      </c>
      <c r="BD1489" s="5" t="n">
        <f aca="false">--($G1489=--(AW1489&gt;AP1489))</f>
        <v>1</v>
      </c>
      <c r="BE1489" s="5" t="n">
        <f aca="false">--($H1489=--(AX1489&gt;AQ1489))</f>
        <v>1</v>
      </c>
      <c r="BF1489" s="5" t="n">
        <f aca="false">--($I1489=--(AY1489&gt;AR1489))</f>
        <v>1</v>
      </c>
      <c r="BG1489" s="5" t="n">
        <f aca="false">SUM(AZ1489:BF1489)</f>
        <v>4</v>
      </c>
      <c r="BH1489" s="5" t="n">
        <f aca="false">SUM(AE1489:AK1489)+AB1489+AC1489+AD1489</f>
        <v>2000000000</v>
      </c>
    </row>
    <row r="1490" customFormat="false" ht="15" hidden="true" customHeight="false" outlineLevel="0" collapsed="false">
      <c r="A1490" s="5" t="n">
        <f aca="false">sensitivity_exit_usd</f>
        <v>2000000000</v>
      </c>
      <c r="B1490" s="2" t="n">
        <f aca="false">ROW()-ROW($B$1375)</f>
        <v>115</v>
      </c>
      <c r="C1490" s="2" t="n">
        <f aca="false">MOD(QUOTIENT($B1490,1),2)</f>
        <v>1</v>
      </c>
      <c r="D1490" s="2" t="n">
        <f aca="false">MOD(QUOTIENT($B1490,2),2)</f>
        <v>1</v>
      </c>
      <c r="E1490" s="2" t="n">
        <f aca="false">MOD(QUOTIENT($B1490,4),2)</f>
        <v>0</v>
      </c>
      <c r="F1490" s="2" t="n">
        <f aca="false">MOD(QUOTIENT($B1490,8),2)</f>
        <v>0</v>
      </c>
      <c r="G1490" s="2" t="n">
        <f aca="false">MOD(QUOTIENT($B1490,16),2)</f>
        <v>1</v>
      </c>
      <c r="H1490" s="2" t="n">
        <f aca="false">MOD(QUOTIENT($B1490,32),2)</f>
        <v>1</v>
      </c>
      <c r="I1490" s="2" t="n">
        <f aca="false">MOD(QUOTIENT($B1490,64),2)</f>
        <v>1</v>
      </c>
      <c r="J1490" s="5" t="n">
        <f aca="false">IF($C1490=const_zero,MIN(class_series_f_invested_usd,MAX(const_zero,$A1490)),const_zero)</f>
        <v>0</v>
      </c>
      <c r="K1490" s="5" t="n">
        <f aca="false">IF($D1490=const_zero,MIN(class_series_e_invested_usd,MAX(const_zero,$A1490-SUM($J1490:$J1490))),const_zero)</f>
        <v>0</v>
      </c>
      <c r="L1490" s="5" t="n">
        <f aca="false">IF($E1490=const_zero,MIN(class_series_d_invested_usd,MAX(const_zero,$A1490-SUM($J1490:$K1490))),const_zero)</f>
        <v>100000000</v>
      </c>
      <c r="M1490" s="5" t="n">
        <f aca="false">IF($F1490=const_zero,MIN(class_series_c_invested_usd,MAX(const_zero,$A1490-SUM($J1490:$L1490))),const_zero)</f>
        <v>60000000</v>
      </c>
      <c r="N1490" s="5" t="n">
        <f aca="false">IF($G1490=const_zero,MIN(class_series_b_invested_usd,MAX(const_zero,$A1490-SUM($J1490:$M1490))),const_zero)</f>
        <v>0</v>
      </c>
      <c r="O1490" s="5" t="n">
        <f aca="false">IF($H1490=const_zero,MIN(class_series_a_invested_usd,MAX(const_zero,$A1490-SUM($J1490:$N1490))),const_zero)</f>
        <v>0</v>
      </c>
      <c r="P1490" s="5" t="n">
        <f aca="false">IF($I1490=const_zero,MIN(class_seed_invested_usd,MAX(const_zero,$A1490-SUM($J1490:$O1490))),const_zero)</f>
        <v>0</v>
      </c>
      <c r="Q1490" s="5" t="n">
        <f aca="false">MAX(const_zero,$A1490-SUM($J1490:$P1490))</f>
        <v>1840000000</v>
      </c>
      <c r="R1490" s="9" t="n">
        <f aca="false">common_rsa_total+Sensitivity!$AE$1320+Sensitivity!$AJ$1320+IF($C1490=const_one,Sensitivity!$D$1320,const_zero)+IF($D1490=const_one,Sensitivity!$Y$1320,const_zero)+IF($E1490=const_one,Sensitivity!$V$1320,const_zero)+IF($F1490=const_one,Sensitivity!$S$1320,const_zero)+IF($G1490=const_one,Sensitivity!$P$1320,const_zero)+IF($H1490=const_one,Sensitivity!$M$1320,const_zero)+IF($I1490=const_one,Sensitivity!$J$1320,const_zero)</f>
        <v>29423492.2128553</v>
      </c>
      <c r="S1490" s="23" t="b">
        <f aca="false">IF($R1490&gt;const_zero,--($Q1490&gt;option_strike_usd*$R1490),const_zero)</f>
        <v>1</v>
      </c>
      <c r="T1490" s="7" t="n">
        <f aca="false">IF($R1490&gt;const_zero,IF($S1490=const_one,($Q1490+option_strike_usd*pre_f_options_issued)/($R1490+pre_f_options_issued),$Q1490/$R1490),const_zero)</f>
        <v>57.7161166364512</v>
      </c>
      <c r="U1490" s="5" t="n">
        <f aca="false">IF($C1490=const_one,Sensitivity!$D$1320*$T1490,const_zero)</f>
        <v>55041583.0485896</v>
      </c>
      <c r="V1490" s="5" t="n">
        <f aca="false">IF($D1490=const_one,Sensitivity!$Y$1320*$T1490,const_zero)</f>
        <v>355471082.531243</v>
      </c>
      <c r="W1490" s="5" t="n">
        <f aca="false">IF($E1490=const_one,Sensitivity!$V$1320*$T1490,const_zero)</f>
        <v>0</v>
      </c>
      <c r="X1490" s="5" t="n">
        <f aca="false">IF($F1490=const_one,Sensitivity!$S$1320*$T1490,const_zero)</f>
        <v>0</v>
      </c>
      <c r="Y1490" s="5" t="n">
        <f aca="false">IF($G1490=const_one,Sensitivity!$P$1320*$T1490,const_zero)</f>
        <v>173148349.909354</v>
      </c>
      <c r="Z1490" s="5" t="n">
        <f aca="false">IF($H1490=const_one,Sensitivity!$M$1320*$T1490,const_zero)</f>
        <v>288580583.182256</v>
      </c>
      <c r="AA1490" s="5" t="n">
        <f aca="false">IF($I1490=const_one,Sensitivity!$J$1320*$T1490,const_zero)</f>
        <v>288580583.182256</v>
      </c>
      <c r="AB1490" s="5" t="n">
        <f aca="false">(Sensitivity!$AE$1320+Sensitivity!$AJ$1320)*$T1490</f>
        <v>17942476.8271138</v>
      </c>
      <c r="AC1490" s="5" t="n">
        <f aca="false">common_rsa_total*$T1490</f>
        <v>519445049.728061</v>
      </c>
      <c r="AD1490" s="5" t="n">
        <f aca="false">IF($S1490=const_one,pre_f_options_issued*($T1490-option_strike_usd),const_zero)</f>
        <v>141790291.591128</v>
      </c>
      <c r="AE1490" s="5" t="n">
        <f aca="false">J1490+U1490</f>
        <v>55041583.0485896</v>
      </c>
      <c r="AF1490" s="5" t="n">
        <f aca="false">K1490+V1490</f>
        <v>355471082.531243</v>
      </c>
      <c r="AG1490" s="5" t="n">
        <f aca="false">L1490+W1490</f>
        <v>100000000</v>
      </c>
      <c r="AH1490" s="5" t="n">
        <f aca="false">M1490+X1490</f>
        <v>60000000</v>
      </c>
      <c r="AI1490" s="5" t="n">
        <f aca="false">N1490+Y1490</f>
        <v>173148349.909354</v>
      </c>
      <c r="AJ1490" s="5" t="n">
        <f aca="false">O1490+Z1490</f>
        <v>288580583.182256</v>
      </c>
      <c r="AK1490" s="5" t="n">
        <f aca="false">P1490+AA1490</f>
        <v>288580583.182256</v>
      </c>
      <c r="AL1490" s="5" t="n">
        <f aca="false">INDEX($AE$1375:$AE$1502,$B1490-$C1490*1+const_one)</f>
        <v>30000000</v>
      </c>
      <c r="AM1490" s="5" t="n">
        <f aca="false">INDEX($AF$1375:$AF$1502,$B1490-$D1490*2+const_one)</f>
        <v>300000000</v>
      </c>
      <c r="AN1490" s="5" t="n">
        <f aca="false">INDEX($AG$1375:$AG$1502,$B1490-$E1490*4+const_one)</f>
        <v>100000000</v>
      </c>
      <c r="AO1490" s="5" t="n">
        <f aca="false">INDEX($AH$1375:$AH$1502,$B1490-$F1490*8+const_one)</f>
        <v>60000000</v>
      </c>
      <c r="AP1490" s="5" t="n">
        <f aca="false">INDEX($AI$1375:$AI$1502,$B1490-$G1490*16+const_one)</f>
        <v>30000000</v>
      </c>
      <c r="AQ1490" s="5" t="n">
        <f aca="false">INDEX($AJ$1375:$AJ$1502,$B1490-$H1490*32+const_one)</f>
        <v>15000000</v>
      </c>
      <c r="AR1490" s="5" t="n">
        <f aca="false">INDEX($AK$1375:$AK$1502,$B1490-$I1490*64+const_one)</f>
        <v>5000000</v>
      </c>
      <c r="AS1490" s="5" t="n">
        <f aca="false">INDEX($AE$1375:$AE$1502,$B1490+(const_one-$C1490)*1+const_one)</f>
        <v>55041583.0485896</v>
      </c>
      <c r="AT1490" s="5" t="n">
        <f aca="false">INDEX($AF$1375:$AF$1502,$B1490+(const_one-$D1490)*2+const_one)</f>
        <v>355471082.531243</v>
      </c>
      <c r="AU1490" s="5" t="n">
        <f aca="false">INDEX($AG$1375:$AG$1502,$B1490+(const_one-$E1490)*4+const_one)</f>
        <v>100453152.843742</v>
      </c>
      <c r="AV1490" s="5" t="n">
        <f aca="false">INDEX($AH$1375:$AH$1502,$B1490+(const_one-$F1490)*8+const_one)</f>
        <v>133028421.807554</v>
      </c>
      <c r="AW1490" s="5" t="n">
        <f aca="false">INDEX($AI$1375:$AI$1502,$B1490+(const_one-$G1490)*16+const_one)</f>
        <v>173148349.909354</v>
      </c>
      <c r="AX1490" s="5" t="n">
        <f aca="false">INDEX($AJ$1375:$AJ$1502,$B1490+(const_one-$H1490)*32+const_one)</f>
        <v>288580583.182256</v>
      </c>
      <c r="AY1490" s="5" t="n">
        <f aca="false">INDEX($AK$1375:$AK$1502,$B1490+(const_one-$I1490)*64+const_one)</f>
        <v>288580583.182256</v>
      </c>
      <c r="AZ1490" s="5" t="n">
        <f aca="false">--($C1490=--(AS1490&gt;AL1490))</f>
        <v>1</v>
      </c>
      <c r="BA1490" s="5" t="n">
        <f aca="false">--($D1490=--(AT1490&gt;AM1490))</f>
        <v>1</v>
      </c>
      <c r="BB1490" s="5" t="n">
        <f aca="false">--($E1490=--(AU1490&gt;AN1490))</f>
        <v>0</v>
      </c>
      <c r="BC1490" s="5" t="n">
        <f aca="false">--($F1490=--(AV1490&gt;AO1490))</f>
        <v>0</v>
      </c>
      <c r="BD1490" s="5" t="n">
        <f aca="false">--($G1490=--(AW1490&gt;AP1490))</f>
        <v>1</v>
      </c>
      <c r="BE1490" s="5" t="n">
        <f aca="false">--($H1490=--(AX1490&gt;AQ1490))</f>
        <v>1</v>
      </c>
      <c r="BF1490" s="5" t="n">
        <f aca="false">--($I1490=--(AY1490&gt;AR1490))</f>
        <v>1</v>
      </c>
      <c r="BG1490" s="5" t="n">
        <f aca="false">SUM(AZ1490:BF1490)</f>
        <v>5</v>
      </c>
      <c r="BH1490" s="5" t="n">
        <f aca="false">SUM(AE1490:AK1490)+AB1490+AC1490+AD1490</f>
        <v>2000000000</v>
      </c>
    </row>
    <row r="1491" customFormat="false" ht="15" hidden="true" customHeight="false" outlineLevel="0" collapsed="false">
      <c r="A1491" s="5" t="n">
        <f aca="false">sensitivity_exit_usd</f>
        <v>2000000000</v>
      </c>
      <c r="B1491" s="2" t="n">
        <f aca="false">ROW()-ROW($B$1375)</f>
        <v>116</v>
      </c>
      <c r="C1491" s="2" t="n">
        <f aca="false">MOD(QUOTIENT($B1491,1),2)</f>
        <v>0</v>
      </c>
      <c r="D1491" s="2" t="n">
        <f aca="false">MOD(QUOTIENT($B1491,2),2)</f>
        <v>0</v>
      </c>
      <c r="E1491" s="2" t="n">
        <f aca="false">MOD(QUOTIENT($B1491,4),2)</f>
        <v>1</v>
      </c>
      <c r="F1491" s="2" t="n">
        <f aca="false">MOD(QUOTIENT($B1491,8),2)</f>
        <v>0</v>
      </c>
      <c r="G1491" s="2" t="n">
        <f aca="false">MOD(QUOTIENT($B1491,16),2)</f>
        <v>1</v>
      </c>
      <c r="H1491" s="2" t="n">
        <f aca="false">MOD(QUOTIENT($B1491,32),2)</f>
        <v>1</v>
      </c>
      <c r="I1491" s="2" t="n">
        <f aca="false">MOD(QUOTIENT($B1491,64),2)</f>
        <v>1</v>
      </c>
      <c r="J1491" s="5" t="n">
        <f aca="false">IF($C1491=const_zero,MIN(class_series_f_invested_usd,MAX(const_zero,$A1491)),const_zero)</f>
        <v>30000000</v>
      </c>
      <c r="K1491" s="5" t="n">
        <f aca="false">IF($D1491=const_zero,MIN(class_series_e_invested_usd,MAX(const_zero,$A1491-SUM($J1491:$J1491))),const_zero)</f>
        <v>300000000</v>
      </c>
      <c r="L1491" s="5" t="n">
        <f aca="false">IF($E1491=const_zero,MIN(class_series_d_invested_usd,MAX(const_zero,$A1491-SUM($J1491:$K1491))),const_zero)</f>
        <v>0</v>
      </c>
      <c r="M1491" s="5" t="n">
        <f aca="false">IF($F1491=const_zero,MIN(class_series_c_invested_usd,MAX(const_zero,$A1491-SUM($J1491:$L1491))),const_zero)</f>
        <v>60000000</v>
      </c>
      <c r="N1491" s="5" t="n">
        <f aca="false">IF($G1491=const_zero,MIN(class_series_b_invested_usd,MAX(const_zero,$A1491-SUM($J1491:$M1491))),const_zero)</f>
        <v>0</v>
      </c>
      <c r="O1491" s="5" t="n">
        <f aca="false">IF($H1491=const_zero,MIN(class_series_a_invested_usd,MAX(const_zero,$A1491-SUM($J1491:$N1491))),const_zero)</f>
        <v>0</v>
      </c>
      <c r="P1491" s="5" t="n">
        <f aca="false">IF($I1491=const_zero,MIN(class_seed_invested_usd,MAX(const_zero,$A1491-SUM($J1491:$O1491))),const_zero)</f>
        <v>0</v>
      </c>
      <c r="Q1491" s="5" t="n">
        <f aca="false">MAX(const_zero,$A1491-SUM($J1491:$P1491))</f>
        <v>1610000000</v>
      </c>
      <c r="R1491" s="9" t="n">
        <f aca="false">common_rsa_total+Sensitivity!$AE$1320+Sensitivity!$AJ$1320+IF($C1491=const_one,Sensitivity!$D$1320,const_zero)+IF($D1491=const_one,Sensitivity!$Y$1320,const_zero)+IF($E1491=const_one,Sensitivity!$V$1320,const_zero)+IF($F1491=const_one,Sensitivity!$S$1320,const_zero)+IF($G1491=const_one,Sensitivity!$P$1320,const_zero)+IF($H1491=const_one,Sensitivity!$M$1320,const_zero)+IF($I1491=const_one,Sensitivity!$J$1320,const_zero)</f>
        <v>24051772.5127037</v>
      </c>
      <c r="S1491" s="23" t="b">
        <f aca="false">IF($R1491&gt;const_zero,--($Q1491&gt;option_strike_usd*$R1491),const_zero)</f>
        <v>1</v>
      </c>
      <c r="T1491" s="7" t="n">
        <f aca="false">IF($R1491&gt;const_zero,IF($S1491=const_one,($Q1491+option_strike_usd*pre_f_options_issued)/($R1491+pre_f_options_issued),$Q1491/$R1491),const_zero)</f>
        <v>60.7304088353611</v>
      </c>
      <c r="U1491" s="5" t="n">
        <f aca="false">IF($C1491=const_one,Sensitivity!$D$1320*$T1491,const_zero)</f>
        <v>0</v>
      </c>
      <c r="V1491" s="5" t="n">
        <f aca="false">IF($D1491=const_one,Sensitivity!$Y$1320*$T1491,const_zero)</f>
        <v>0</v>
      </c>
      <c r="W1491" s="5" t="n">
        <f aca="false">IF($E1491=const_one,Sensitivity!$V$1320*$T1491,const_zero)</f>
        <v>105725439.712413</v>
      </c>
      <c r="X1491" s="5" t="n">
        <f aca="false">IF($F1491=const_one,Sensitivity!$S$1320*$T1491,const_zero)</f>
        <v>0</v>
      </c>
      <c r="Y1491" s="5" t="n">
        <f aca="false">IF($G1491=const_one,Sensitivity!$P$1320*$T1491,const_zero)</f>
        <v>182191226.506083</v>
      </c>
      <c r="Z1491" s="5" t="n">
        <f aca="false">IF($H1491=const_one,Sensitivity!$M$1320*$T1491,const_zero)</f>
        <v>303652044.176806</v>
      </c>
      <c r="AA1491" s="5" t="n">
        <f aca="false">IF($I1491=const_one,Sensitivity!$J$1320*$T1491,const_zero)</f>
        <v>303652044.176806</v>
      </c>
      <c r="AB1491" s="5" t="n">
        <f aca="false">(Sensitivity!$AE$1320+Sensitivity!$AJ$1320)*$T1491</f>
        <v>18879543.8212388</v>
      </c>
      <c r="AC1491" s="5" t="n">
        <f aca="false">common_rsa_total*$T1491</f>
        <v>546573679.51825</v>
      </c>
      <c r="AD1491" s="5" t="n">
        <f aca="false">IF($S1491=const_one,pre_f_options_issued*($T1491-option_strike_usd),const_zero)</f>
        <v>149326022.088403</v>
      </c>
      <c r="AE1491" s="5" t="n">
        <f aca="false">J1491+U1491</f>
        <v>30000000</v>
      </c>
      <c r="AF1491" s="5" t="n">
        <f aca="false">K1491+V1491</f>
        <v>300000000</v>
      </c>
      <c r="AG1491" s="5" t="n">
        <f aca="false">L1491+W1491</f>
        <v>105725439.712413</v>
      </c>
      <c r="AH1491" s="5" t="n">
        <f aca="false">M1491+X1491</f>
        <v>60000000</v>
      </c>
      <c r="AI1491" s="5" t="n">
        <f aca="false">N1491+Y1491</f>
        <v>182191226.506083</v>
      </c>
      <c r="AJ1491" s="5" t="n">
        <f aca="false">O1491+Z1491</f>
        <v>303652044.176806</v>
      </c>
      <c r="AK1491" s="5" t="n">
        <f aca="false">P1491+AA1491</f>
        <v>303652044.176806</v>
      </c>
      <c r="AL1491" s="5" t="n">
        <f aca="false">INDEX($AE$1375:$AE$1502,$B1491-$C1491*1+const_one)</f>
        <v>30000000</v>
      </c>
      <c r="AM1491" s="5" t="n">
        <f aca="false">INDEX($AF$1375:$AF$1502,$B1491-$D1491*2+const_one)</f>
        <v>300000000</v>
      </c>
      <c r="AN1491" s="5" t="n">
        <f aca="false">INDEX($AG$1375:$AG$1502,$B1491-$E1491*4+const_one)</f>
        <v>100000000</v>
      </c>
      <c r="AO1491" s="5" t="n">
        <f aca="false">INDEX($AH$1375:$AH$1502,$B1491-$F1491*8+const_one)</f>
        <v>60000000</v>
      </c>
      <c r="AP1491" s="5" t="n">
        <f aca="false">INDEX($AI$1375:$AI$1502,$B1491-$G1491*16+const_one)</f>
        <v>30000000</v>
      </c>
      <c r="AQ1491" s="5" t="n">
        <f aca="false">INDEX($AJ$1375:$AJ$1502,$B1491-$H1491*32+const_one)</f>
        <v>15000000</v>
      </c>
      <c r="AR1491" s="5" t="n">
        <f aca="false">INDEX($AK$1375:$AK$1502,$B1491-$I1491*64+const_one)</f>
        <v>5000000</v>
      </c>
      <c r="AS1491" s="5" t="n">
        <f aca="false">INDEX($AE$1375:$AE$1502,$B1491+(const_one-$C1491)*1+const_one)</f>
        <v>56948292.2312541</v>
      </c>
      <c r="AT1491" s="5" t="n">
        <f aca="false">INDEX($AF$1375:$AF$1502,$B1491+(const_one-$D1491)*2+const_one)</f>
        <v>360096075.223684</v>
      </c>
      <c r="AU1491" s="5" t="n">
        <f aca="false">INDEX($AG$1375:$AG$1502,$B1491+(const_one-$E1491)*4+const_one)</f>
        <v>105725439.712413</v>
      </c>
      <c r="AV1491" s="5" t="n">
        <f aca="false">INDEX($AH$1375:$AH$1502,$B1491+(const_one-$F1491)*8+const_one)</f>
        <v>138644361.005486</v>
      </c>
      <c r="AW1491" s="5" t="n">
        <f aca="false">INDEX($AI$1375:$AI$1502,$B1491+(const_one-$G1491)*16+const_one)</f>
        <v>182191226.506083</v>
      </c>
      <c r="AX1491" s="5" t="n">
        <f aca="false">INDEX($AJ$1375:$AJ$1502,$B1491+(const_one-$H1491)*32+const_one)</f>
        <v>303652044.176806</v>
      </c>
      <c r="AY1491" s="5" t="n">
        <f aca="false">INDEX($AK$1375:$AK$1502,$B1491+(const_one-$I1491)*64+const_one)</f>
        <v>303652044.176806</v>
      </c>
      <c r="AZ1491" s="5" t="n">
        <f aca="false">--($C1491=--(AS1491&gt;AL1491))</f>
        <v>0</v>
      </c>
      <c r="BA1491" s="5" t="n">
        <f aca="false">--($D1491=--(AT1491&gt;AM1491))</f>
        <v>0</v>
      </c>
      <c r="BB1491" s="5" t="n">
        <f aca="false">--($E1491=--(AU1491&gt;AN1491))</f>
        <v>1</v>
      </c>
      <c r="BC1491" s="5" t="n">
        <f aca="false">--($F1491=--(AV1491&gt;AO1491))</f>
        <v>0</v>
      </c>
      <c r="BD1491" s="5" t="n">
        <f aca="false">--($G1491=--(AW1491&gt;AP1491))</f>
        <v>1</v>
      </c>
      <c r="BE1491" s="5" t="n">
        <f aca="false">--($H1491=--(AX1491&gt;AQ1491))</f>
        <v>1</v>
      </c>
      <c r="BF1491" s="5" t="n">
        <f aca="false">--($I1491=--(AY1491&gt;AR1491))</f>
        <v>1</v>
      </c>
      <c r="BG1491" s="5" t="n">
        <f aca="false">SUM(AZ1491:BF1491)</f>
        <v>4</v>
      </c>
      <c r="BH1491" s="5" t="n">
        <f aca="false">SUM(AE1491:AK1491)+AB1491+AC1491+AD1491</f>
        <v>2000000000</v>
      </c>
    </row>
    <row r="1492" customFormat="false" ht="15" hidden="true" customHeight="false" outlineLevel="0" collapsed="false">
      <c r="A1492" s="5" t="n">
        <f aca="false">sensitivity_exit_usd</f>
        <v>2000000000</v>
      </c>
      <c r="B1492" s="2" t="n">
        <f aca="false">ROW()-ROW($B$1375)</f>
        <v>117</v>
      </c>
      <c r="C1492" s="2" t="n">
        <f aca="false">MOD(QUOTIENT($B1492,1),2)</f>
        <v>1</v>
      </c>
      <c r="D1492" s="2" t="n">
        <f aca="false">MOD(QUOTIENT($B1492,2),2)</f>
        <v>0</v>
      </c>
      <c r="E1492" s="2" t="n">
        <f aca="false">MOD(QUOTIENT($B1492,4),2)</f>
        <v>1</v>
      </c>
      <c r="F1492" s="2" t="n">
        <f aca="false">MOD(QUOTIENT($B1492,8),2)</f>
        <v>0</v>
      </c>
      <c r="G1492" s="2" t="n">
        <f aca="false">MOD(QUOTIENT($B1492,16),2)</f>
        <v>1</v>
      </c>
      <c r="H1492" s="2" t="n">
        <f aca="false">MOD(QUOTIENT($B1492,32),2)</f>
        <v>1</v>
      </c>
      <c r="I1492" s="2" t="n">
        <f aca="false">MOD(QUOTIENT($B1492,64),2)</f>
        <v>1</v>
      </c>
      <c r="J1492" s="5" t="n">
        <f aca="false">IF($C1492=const_zero,MIN(class_series_f_invested_usd,MAX(const_zero,$A1492)),const_zero)</f>
        <v>0</v>
      </c>
      <c r="K1492" s="5" t="n">
        <f aca="false">IF($D1492=const_zero,MIN(class_series_e_invested_usd,MAX(const_zero,$A1492-SUM($J1492:$J1492))),const_zero)</f>
        <v>300000000</v>
      </c>
      <c r="L1492" s="5" t="n">
        <f aca="false">IF($E1492=const_zero,MIN(class_series_d_invested_usd,MAX(const_zero,$A1492-SUM($J1492:$K1492))),const_zero)</f>
        <v>0</v>
      </c>
      <c r="M1492" s="5" t="n">
        <f aca="false">IF($F1492=const_zero,MIN(class_series_c_invested_usd,MAX(const_zero,$A1492-SUM($J1492:$L1492))),const_zero)</f>
        <v>60000000</v>
      </c>
      <c r="N1492" s="5" t="n">
        <f aca="false">IF($G1492=const_zero,MIN(class_series_b_invested_usd,MAX(const_zero,$A1492-SUM($J1492:$M1492))),const_zero)</f>
        <v>0</v>
      </c>
      <c r="O1492" s="5" t="n">
        <f aca="false">IF($H1492=const_zero,MIN(class_series_a_invested_usd,MAX(const_zero,$A1492-SUM($J1492:$N1492))),const_zero)</f>
        <v>0</v>
      </c>
      <c r="P1492" s="5" t="n">
        <f aca="false">IF($I1492=const_zero,MIN(class_seed_invested_usd,MAX(const_zero,$A1492-SUM($J1492:$O1492))),const_zero)</f>
        <v>0</v>
      </c>
      <c r="Q1492" s="5" t="n">
        <f aca="false">MAX(const_zero,$A1492-SUM($J1492:$P1492))</f>
        <v>1640000000</v>
      </c>
      <c r="R1492" s="9" t="n">
        <f aca="false">common_rsa_total+Sensitivity!$AE$1320+Sensitivity!$AJ$1320+IF($C1492=const_one,Sensitivity!$D$1320,const_zero)+IF($D1492=const_one,Sensitivity!$Y$1320,const_zero)+IF($E1492=const_one,Sensitivity!$V$1320,const_zero)+IF($F1492=const_one,Sensitivity!$S$1320,const_zero)+IF($G1492=const_one,Sensitivity!$P$1320,const_zero)+IF($H1492=const_one,Sensitivity!$M$1320,const_zero)+IF($I1492=const_one,Sensitivity!$J$1320,const_zero)</f>
        <v>25005433.0542694</v>
      </c>
      <c r="S1492" s="23" t="b">
        <f aca="false">IF($R1492&gt;const_zero,--($Q1492&gt;option_strike_usd*$R1492),const_zero)</f>
        <v>1</v>
      </c>
      <c r="T1492" s="7" t="n">
        <f aca="false">IF($R1492&gt;const_zero,IF($S1492=const_one,($Q1492+option_strike_usd*pre_f_options_issued)/($R1492+pre_f_options_issued),$Q1492/$R1492),const_zero)</f>
        <v>59.7154750030394</v>
      </c>
      <c r="U1492" s="5" t="n">
        <f aca="false">IF($C1492=const_one,Sensitivity!$D$1320*$T1492,const_zero)</f>
        <v>56948292.2312541</v>
      </c>
      <c r="V1492" s="5" t="n">
        <f aca="false">IF($D1492=const_one,Sensitivity!$Y$1320*$T1492,const_zero)</f>
        <v>0</v>
      </c>
      <c r="W1492" s="5" t="n">
        <f aca="false">IF($E1492=const_one,Sensitivity!$V$1320*$T1492,const_zero)</f>
        <v>103958543.560074</v>
      </c>
      <c r="X1492" s="5" t="n">
        <f aca="false">IF($F1492=const_one,Sensitivity!$S$1320*$T1492,const_zero)</f>
        <v>0</v>
      </c>
      <c r="Y1492" s="5" t="n">
        <f aca="false">IF($G1492=const_one,Sensitivity!$P$1320*$T1492,const_zero)</f>
        <v>179146425.009118</v>
      </c>
      <c r="Z1492" s="5" t="n">
        <f aca="false">IF($H1492=const_one,Sensitivity!$M$1320*$T1492,const_zero)</f>
        <v>298577375.015197</v>
      </c>
      <c r="AA1492" s="5" t="n">
        <f aca="false">IF($I1492=const_one,Sensitivity!$J$1320*$T1492,const_zero)</f>
        <v>298577375.015197</v>
      </c>
      <c r="AB1492" s="5" t="n">
        <f aca="false">(Sensitivity!$AE$1320+Sensitivity!$AJ$1320)*$T1492</f>
        <v>18564026.6342078</v>
      </c>
      <c r="AC1492" s="5" t="n">
        <f aca="false">common_rsa_total*$T1492</f>
        <v>537439275.027354</v>
      </c>
      <c r="AD1492" s="5" t="n">
        <f aca="false">IF($S1492=const_one,pre_f_options_issued*($T1492-option_strike_usd),const_zero)</f>
        <v>146788687.507598</v>
      </c>
      <c r="AE1492" s="5" t="n">
        <f aca="false">J1492+U1492</f>
        <v>56948292.2312541</v>
      </c>
      <c r="AF1492" s="5" t="n">
        <f aca="false">K1492+V1492</f>
        <v>300000000</v>
      </c>
      <c r="AG1492" s="5" t="n">
        <f aca="false">L1492+W1492</f>
        <v>103958543.560074</v>
      </c>
      <c r="AH1492" s="5" t="n">
        <f aca="false">M1492+X1492</f>
        <v>60000000</v>
      </c>
      <c r="AI1492" s="5" t="n">
        <f aca="false">N1492+Y1492</f>
        <v>179146425.009118</v>
      </c>
      <c r="AJ1492" s="5" t="n">
        <f aca="false">O1492+Z1492</f>
        <v>298577375.015197</v>
      </c>
      <c r="AK1492" s="5" t="n">
        <f aca="false">P1492+AA1492</f>
        <v>298577375.015197</v>
      </c>
      <c r="AL1492" s="5" t="n">
        <f aca="false">INDEX($AE$1375:$AE$1502,$B1492-$C1492*1+const_one)</f>
        <v>30000000</v>
      </c>
      <c r="AM1492" s="5" t="n">
        <f aca="false">INDEX($AF$1375:$AF$1502,$B1492-$D1492*2+const_one)</f>
        <v>300000000</v>
      </c>
      <c r="AN1492" s="5" t="n">
        <f aca="false">INDEX($AG$1375:$AG$1502,$B1492-$E1492*4+const_one)</f>
        <v>100000000</v>
      </c>
      <c r="AO1492" s="5" t="n">
        <f aca="false">INDEX($AH$1375:$AH$1502,$B1492-$F1492*8+const_one)</f>
        <v>60000000</v>
      </c>
      <c r="AP1492" s="5" t="n">
        <f aca="false">INDEX($AI$1375:$AI$1502,$B1492-$G1492*16+const_one)</f>
        <v>30000000</v>
      </c>
      <c r="AQ1492" s="5" t="n">
        <f aca="false">INDEX($AJ$1375:$AJ$1502,$B1492-$H1492*32+const_one)</f>
        <v>15000000</v>
      </c>
      <c r="AR1492" s="5" t="n">
        <f aca="false">INDEX($AK$1375:$AK$1502,$B1492-$I1492*64+const_one)</f>
        <v>5000000</v>
      </c>
      <c r="AS1492" s="5" t="n">
        <f aca="false">INDEX($AE$1375:$AE$1502,$B1492+(const_one-$C1492)*1+const_one)</f>
        <v>56948292.2312541</v>
      </c>
      <c r="AT1492" s="5" t="n">
        <f aca="false">INDEX($AF$1375:$AF$1502,$B1492+(const_one-$D1492)*2+const_one)</f>
        <v>355383656.353812</v>
      </c>
      <c r="AU1492" s="5" t="n">
        <f aca="false">INDEX($AG$1375:$AG$1502,$B1492+(const_one-$E1492)*4+const_one)</f>
        <v>103958543.560074</v>
      </c>
      <c r="AV1492" s="5" t="n">
        <f aca="false">INDEX($AH$1375:$AH$1502,$B1492+(const_one-$F1492)*8+const_one)</f>
        <v>136630691.573171</v>
      </c>
      <c r="AW1492" s="5" t="n">
        <f aca="false">INDEX($AI$1375:$AI$1502,$B1492+(const_one-$G1492)*16+const_one)</f>
        <v>179146425.009118</v>
      </c>
      <c r="AX1492" s="5" t="n">
        <f aca="false">INDEX($AJ$1375:$AJ$1502,$B1492+(const_one-$H1492)*32+const_one)</f>
        <v>298577375.015197</v>
      </c>
      <c r="AY1492" s="5" t="n">
        <f aca="false">INDEX($AK$1375:$AK$1502,$B1492+(const_one-$I1492)*64+const_one)</f>
        <v>298577375.015197</v>
      </c>
      <c r="AZ1492" s="5" t="n">
        <f aca="false">--($C1492=--(AS1492&gt;AL1492))</f>
        <v>1</v>
      </c>
      <c r="BA1492" s="5" t="n">
        <f aca="false">--($D1492=--(AT1492&gt;AM1492))</f>
        <v>0</v>
      </c>
      <c r="BB1492" s="5" t="n">
        <f aca="false">--($E1492=--(AU1492&gt;AN1492))</f>
        <v>1</v>
      </c>
      <c r="BC1492" s="5" t="n">
        <f aca="false">--($F1492=--(AV1492&gt;AO1492))</f>
        <v>0</v>
      </c>
      <c r="BD1492" s="5" t="n">
        <f aca="false">--($G1492=--(AW1492&gt;AP1492))</f>
        <v>1</v>
      </c>
      <c r="BE1492" s="5" t="n">
        <f aca="false">--($H1492=--(AX1492&gt;AQ1492))</f>
        <v>1</v>
      </c>
      <c r="BF1492" s="5" t="n">
        <f aca="false">--($I1492=--(AY1492&gt;AR1492))</f>
        <v>1</v>
      </c>
      <c r="BG1492" s="5" t="n">
        <f aca="false">SUM(AZ1492:BF1492)</f>
        <v>5</v>
      </c>
      <c r="BH1492" s="5" t="n">
        <f aca="false">SUM(AE1492:AK1492)+AB1492+AC1492+AD1492</f>
        <v>2000000000</v>
      </c>
    </row>
    <row r="1493" customFormat="false" ht="15" hidden="true" customHeight="false" outlineLevel="0" collapsed="false">
      <c r="A1493" s="5" t="n">
        <f aca="false">sensitivity_exit_usd</f>
        <v>2000000000</v>
      </c>
      <c r="B1493" s="2" t="n">
        <f aca="false">ROW()-ROW($B$1375)</f>
        <v>118</v>
      </c>
      <c r="C1493" s="2" t="n">
        <f aca="false">MOD(QUOTIENT($B1493,1),2)</f>
        <v>0</v>
      </c>
      <c r="D1493" s="2" t="n">
        <f aca="false">MOD(QUOTIENT($B1493,2),2)</f>
        <v>1</v>
      </c>
      <c r="E1493" s="2" t="n">
        <f aca="false">MOD(QUOTIENT($B1493,4),2)</f>
        <v>1</v>
      </c>
      <c r="F1493" s="2" t="n">
        <f aca="false">MOD(QUOTIENT($B1493,8),2)</f>
        <v>0</v>
      </c>
      <c r="G1493" s="2" t="n">
        <f aca="false">MOD(QUOTIENT($B1493,16),2)</f>
        <v>1</v>
      </c>
      <c r="H1493" s="2" t="n">
        <f aca="false">MOD(QUOTIENT($B1493,32),2)</f>
        <v>1</v>
      </c>
      <c r="I1493" s="2" t="n">
        <f aca="false">MOD(QUOTIENT($B1493,64),2)</f>
        <v>1</v>
      </c>
      <c r="J1493" s="5" t="n">
        <f aca="false">IF($C1493=const_zero,MIN(class_series_f_invested_usd,MAX(const_zero,$A1493)),const_zero)</f>
        <v>30000000</v>
      </c>
      <c r="K1493" s="5" t="n">
        <f aca="false">IF($D1493=const_zero,MIN(class_series_e_invested_usd,MAX(const_zero,$A1493-SUM($J1493:$J1493))),const_zero)</f>
        <v>0</v>
      </c>
      <c r="L1493" s="5" t="n">
        <f aca="false">IF($E1493=const_zero,MIN(class_series_d_invested_usd,MAX(const_zero,$A1493-SUM($J1493:$K1493))),const_zero)</f>
        <v>0</v>
      </c>
      <c r="M1493" s="5" t="n">
        <f aca="false">IF($F1493=const_zero,MIN(class_series_c_invested_usd,MAX(const_zero,$A1493-SUM($J1493:$L1493))),const_zero)</f>
        <v>60000000</v>
      </c>
      <c r="N1493" s="5" t="n">
        <f aca="false">IF($G1493=const_zero,MIN(class_series_b_invested_usd,MAX(const_zero,$A1493-SUM($J1493:$M1493))),const_zero)</f>
        <v>0</v>
      </c>
      <c r="O1493" s="5" t="n">
        <f aca="false">IF($H1493=const_zero,MIN(class_series_a_invested_usd,MAX(const_zero,$A1493-SUM($J1493:$N1493))),const_zero)</f>
        <v>0</v>
      </c>
      <c r="P1493" s="5" t="n">
        <f aca="false">IF($I1493=const_zero,MIN(class_seed_invested_usd,MAX(const_zero,$A1493-SUM($J1493:$O1493))),const_zero)</f>
        <v>0</v>
      </c>
      <c r="Q1493" s="5" t="n">
        <f aca="false">MAX(const_zero,$A1493-SUM($J1493:$P1493))</f>
        <v>1910000000</v>
      </c>
      <c r="R1493" s="9" t="n">
        <f aca="false">common_rsa_total+Sensitivity!$AE$1320+Sensitivity!$AJ$1320+IF($C1493=const_one,Sensitivity!$D$1320,const_zero)+IF($D1493=const_one,Sensitivity!$Y$1320,const_zero)+IF($E1493=const_one,Sensitivity!$V$1320,const_zero)+IF($F1493=const_one,Sensitivity!$S$1320,const_zero)+IF($G1493=const_one,Sensitivity!$P$1320,const_zero)+IF($H1493=const_one,Sensitivity!$M$1320,const_zero)+IF($I1493=const_one,Sensitivity!$J$1320,const_zero)</f>
        <v>30210729.5466692</v>
      </c>
      <c r="S1493" s="23" t="b">
        <f aca="false">IF($R1493&gt;const_zero,--($Q1493&gt;option_strike_usd*$R1493),const_zero)</f>
        <v>1</v>
      </c>
      <c r="T1493" s="7" t="n">
        <f aca="false">IF($R1493&gt;const_zero,IF($S1493=const_one,($Q1493+option_strike_usd*pre_f_options_issued)/($R1493+pre_f_options_issued),$Q1493/$R1493),const_zero)</f>
        <v>58.4670542817271</v>
      </c>
      <c r="U1493" s="5" t="n">
        <f aca="false">IF($C1493=const_one,Sensitivity!$D$1320*$T1493,const_zero)</f>
        <v>0</v>
      </c>
      <c r="V1493" s="5" t="n">
        <f aca="false">IF($D1493=const_one,Sensitivity!$Y$1320*$T1493,const_zero)</f>
        <v>360096075.223684</v>
      </c>
      <c r="W1493" s="5" t="n">
        <f aca="false">IF($E1493=const_one,Sensitivity!$V$1320*$T1493,const_zero)</f>
        <v>101785170.578761</v>
      </c>
      <c r="X1493" s="5" t="n">
        <f aca="false">IF($F1493=const_one,Sensitivity!$S$1320*$T1493,const_zero)</f>
        <v>0</v>
      </c>
      <c r="Y1493" s="5" t="n">
        <f aca="false">IF($G1493=const_one,Sensitivity!$P$1320*$T1493,const_zero)</f>
        <v>175401162.845181</v>
      </c>
      <c r="Z1493" s="5" t="n">
        <f aca="false">IF($H1493=const_one,Sensitivity!$M$1320*$T1493,const_zero)</f>
        <v>292335271.408635</v>
      </c>
      <c r="AA1493" s="5" t="n">
        <f aca="false">IF($I1493=const_one,Sensitivity!$J$1320*$T1493,const_zero)</f>
        <v>292335271.408635</v>
      </c>
      <c r="AB1493" s="5" t="n">
        <f aca="false">(Sensitivity!$AE$1320+Sensitivity!$AJ$1320)*$T1493</f>
        <v>18175924.2952419</v>
      </c>
      <c r="AC1493" s="5" t="n">
        <f aca="false">common_rsa_total*$T1493</f>
        <v>526203488.535544</v>
      </c>
      <c r="AD1493" s="5" t="n">
        <f aca="false">IF($S1493=const_one,pre_f_options_issued*($T1493-option_strike_usd),const_zero)</f>
        <v>143667635.704318</v>
      </c>
      <c r="AE1493" s="5" t="n">
        <f aca="false">J1493+U1493</f>
        <v>30000000</v>
      </c>
      <c r="AF1493" s="5" t="n">
        <f aca="false">K1493+V1493</f>
        <v>360096075.223684</v>
      </c>
      <c r="AG1493" s="5" t="n">
        <f aca="false">L1493+W1493</f>
        <v>101785170.578761</v>
      </c>
      <c r="AH1493" s="5" t="n">
        <f aca="false">M1493+X1493</f>
        <v>60000000</v>
      </c>
      <c r="AI1493" s="5" t="n">
        <f aca="false">N1493+Y1493</f>
        <v>175401162.845181</v>
      </c>
      <c r="AJ1493" s="5" t="n">
        <f aca="false">O1493+Z1493</f>
        <v>292335271.408635</v>
      </c>
      <c r="AK1493" s="5" t="n">
        <f aca="false">P1493+AA1493</f>
        <v>292335271.408635</v>
      </c>
      <c r="AL1493" s="5" t="n">
        <f aca="false">INDEX($AE$1375:$AE$1502,$B1493-$C1493*1+const_one)</f>
        <v>30000000</v>
      </c>
      <c r="AM1493" s="5" t="n">
        <f aca="false">INDEX($AF$1375:$AF$1502,$B1493-$D1493*2+const_one)</f>
        <v>300000000</v>
      </c>
      <c r="AN1493" s="5" t="n">
        <f aca="false">INDEX($AG$1375:$AG$1502,$B1493-$E1493*4+const_one)</f>
        <v>100000000</v>
      </c>
      <c r="AO1493" s="5" t="n">
        <f aca="false">INDEX($AH$1375:$AH$1502,$B1493-$F1493*8+const_one)</f>
        <v>60000000</v>
      </c>
      <c r="AP1493" s="5" t="n">
        <f aca="false">INDEX($AI$1375:$AI$1502,$B1493-$G1493*16+const_one)</f>
        <v>30000000</v>
      </c>
      <c r="AQ1493" s="5" t="n">
        <f aca="false">INDEX($AJ$1375:$AJ$1502,$B1493-$H1493*32+const_one)</f>
        <v>15000000</v>
      </c>
      <c r="AR1493" s="5" t="n">
        <f aca="false">INDEX($AK$1375:$AK$1502,$B1493-$I1493*64+const_one)</f>
        <v>5000000</v>
      </c>
      <c r="AS1493" s="5" t="n">
        <f aca="false">INDEX($AE$1375:$AE$1502,$B1493+(const_one-$C1493)*1+const_one)</f>
        <v>55028045.8709057</v>
      </c>
      <c r="AT1493" s="5" t="n">
        <f aca="false">INDEX($AF$1375:$AF$1502,$B1493+(const_one-$D1493)*2+const_one)</f>
        <v>360096075.223684</v>
      </c>
      <c r="AU1493" s="5" t="n">
        <f aca="false">INDEX($AG$1375:$AG$1502,$B1493+(const_one-$E1493)*4+const_one)</f>
        <v>101785170.578761</v>
      </c>
      <c r="AV1493" s="5" t="n">
        <f aca="false">INDEX($AH$1375:$AH$1502,$B1493+(const_one-$F1493)*8+const_one)</f>
        <v>134830579.174026</v>
      </c>
      <c r="AW1493" s="5" t="n">
        <f aca="false">INDEX($AI$1375:$AI$1502,$B1493+(const_one-$G1493)*16+const_one)</f>
        <v>175401162.845181</v>
      </c>
      <c r="AX1493" s="5" t="n">
        <f aca="false">INDEX($AJ$1375:$AJ$1502,$B1493+(const_one-$H1493)*32+const_one)</f>
        <v>292335271.408635</v>
      </c>
      <c r="AY1493" s="5" t="n">
        <f aca="false">INDEX($AK$1375:$AK$1502,$B1493+(const_one-$I1493)*64+const_one)</f>
        <v>292335271.408635</v>
      </c>
      <c r="AZ1493" s="5" t="n">
        <f aca="false">--($C1493=--(AS1493&gt;AL1493))</f>
        <v>0</v>
      </c>
      <c r="BA1493" s="5" t="n">
        <f aca="false">--($D1493=--(AT1493&gt;AM1493))</f>
        <v>1</v>
      </c>
      <c r="BB1493" s="5" t="n">
        <f aca="false">--($E1493=--(AU1493&gt;AN1493))</f>
        <v>1</v>
      </c>
      <c r="BC1493" s="5" t="n">
        <f aca="false">--($F1493=--(AV1493&gt;AO1493))</f>
        <v>0</v>
      </c>
      <c r="BD1493" s="5" t="n">
        <f aca="false">--($G1493=--(AW1493&gt;AP1493))</f>
        <v>1</v>
      </c>
      <c r="BE1493" s="5" t="n">
        <f aca="false">--($H1493=--(AX1493&gt;AQ1493))</f>
        <v>1</v>
      </c>
      <c r="BF1493" s="5" t="n">
        <f aca="false">--($I1493=--(AY1493&gt;AR1493))</f>
        <v>1</v>
      </c>
      <c r="BG1493" s="5" t="n">
        <f aca="false">SUM(AZ1493:BF1493)</f>
        <v>5</v>
      </c>
      <c r="BH1493" s="5" t="n">
        <f aca="false">SUM(AE1493:AK1493)+AB1493+AC1493+AD1493</f>
        <v>2000000000</v>
      </c>
    </row>
    <row r="1494" customFormat="false" ht="15" hidden="true" customHeight="false" outlineLevel="0" collapsed="false">
      <c r="A1494" s="5" t="n">
        <f aca="false">sensitivity_exit_usd</f>
        <v>2000000000</v>
      </c>
      <c r="B1494" s="2" t="n">
        <f aca="false">ROW()-ROW($B$1375)</f>
        <v>119</v>
      </c>
      <c r="C1494" s="2" t="n">
        <f aca="false">MOD(QUOTIENT($B1494,1),2)</f>
        <v>1</v>
      </c>
      <c r="D1494" s="2" t="n">
        <f aca="false">MOD(QUOTIENT($B1494,2),2)</f>
        <v>1</v>
      </c>
      <c r="E1494" s="2" t="n">
        <f aca="false">MOD(QUOTIENT($B1494,4),2)</f>
        <v>1</v>
      </c>
      <c r="F1494" s="2" t="n">
        <f aca="false">MOD(QUOTIENT($B1494,8),2)</f>
        <v>0</v>
      </c>
      <c r="G1494" s="2" t="n">
        <f aca="false">MOD(QUOTIENT($B1494,16),2)</f>
        <v>1</v>
      </c>
      <c r="H1494" s="2" t="n">
        <f aca="false">MOD(QUOTIENT($B1494,32),2)</f>
        <v>1</v>
      </c>
      <c r="I1494" s="2" t="n">
        <f aca="false">MOD(QUOTIENT($B1494,64),2)</f>
        <v>1</v>
      </c>
      <c r="J1494" s="5" t="n">
        <f aca="false">IF($C1494=const_zero,MIN(class_series_f_invested_usd,MAX(const_zero,$A1494)),const_zero)</f>
        <v>0</v>
      </c>
      <c r="K1494" s="5" t="n">
        <f aca="false">IF($D1494=const_zero,MIN(class_series_e_invested_usd,MAX(const_zero,$A1494-SUM($J1494:$J1494))),const_zero)</f>
        <v>0</v>
      </c>
      <c r="L1494" s="5" t="n">
        <f aca="false">IF($E1494=const_zero,MIN(class_series_d_invested_usd,MAX(const_zero,$A1494-SUM($J1494:$K1494))),const_zero)</f>
        <v>0</v>
      </c>
      <c r="M1494" s="5" t="n">
        <f aca="false">IF($F1494=const_zero,MIN(class_series_c_invested_usd,MAX(const_zero,$A1494-SUM($J1494:$L1494))),const_zero)</f>
        <v>60000000</v>
      </c>
      <c r="N1494" s="5" t="n">
        <f aca="false">IF($G1494=const_zero,MIN(class_series_b_invested_usd,MAX(const_zero,$A1494-SUM($J1494:$M1494))),const_zero)</f>
        <v>0</v>
      </c>
      <c r="O1494" s="5" t="n">
        <f aca="false">IF($H1494=const_zero,MIN(class_series_a_invested_usd,MAX(const_zero,$A1494-SUM($J1494:$N1494))),const_zero)</f>
        <v>0</v>
      </c>
      <c r="P1494" s="5" t="n">
        <f aca="false">IF($I1494=const_zero,MIN(class_seed_invested_usd,MAX(const_zero,$A1494-SUM($J1494:$O1494))),const_zero)</f>
        <v>0</v>
      </c>
      <c r="Q1494" s="5" t="n">
        <f aca="false">MAX(const_zero,$A1494-SUM($J1494:$P1494))</f>
        <v>1940000000</v>
      </c>
      <c r="R1494" s="9" t="n">
        <f aca="false">common_rsa_total+Sensitivity!$AE$1320+Sensitivity!$AJ$1320+IF($C1494=const_one,Sensitivity!$D$1320,const_zero)+IF($D1494=const_one,Sensitivity!$Y$1320,const_zero)+IF($E1494=const_one,Sensitivity!$V$1320,const_zero)+IF($F1494=const_one,Sensitivity!$S$1320,const_zero)+IF($G1494=const_one,Sensitivity!$P$1320,const_zero)+IF($H1494=const_one,Sensitivity!$M$1320,const_zero)+IF($I1494=const_one,Sensitivity!$J$1320,const_zero)</f>
        <v>31164390.0882349</v>
      </c>
      <c r="S1494" s="23" t="b">
        <f aca="false">IF($R1494&gt;const_zero,--($Q1494&gt;option_strike_usd*$R1494),const_zero)</f>
        <v>1</v>
      </c>
      <c r="T1494" s="7" t="n">
        <f aca="false">IF($R1494&gt;const_zero,IF($S1494=const_one,($Q1494+option_strike_usd*pre_f_options_issued)/($R1494+pre_f_options_issued),$Q1494/$R1494),const_zero)</f>
        <v>57.7019216717925</v>
      </c>
      <c r="U1494" s="5" t="n">
        <f aca="false">IF($C1494=const_one,Sensitivity!$D$1320*$T1494,const_zero)</f>
        <v>55028045.8709057</v>
      </c>
      <c r="V1494" s="5" t="n">
        <f aca="false">IF($D1494=const_one,Sensitivity!$Y$1320*$T1494,const_zero)</f>
        <v>355383656.353812</v>
      </c>
      <c r="W1494" s="5" t="n">
        <f aca="false">IF($E1494=const_one,Sensitivity!$V$1320*$T1494,const_zero)</f>
        <v>100453152.843742</v>
      </c>
      <c r="X1494" s="5" t="n">
        <f aca="false">IF($F1494=const_one,Sensitivity!$S$1320*$T1494,const_zero)</f>
        <v>0</v>
      </c>
      <c r="Y1494" s="5" t="n">
        <f aca="false">IF($G1494=const_one,Sensitivity!$P$1320*$T1494,const_zero)</f>
        <v>173105765.015378</v>
      </c>
      <c r="Z1494" s="5" t="n">
        <f aca="false">IF($H1494=const_one,Sensitivity!$M$1320*$T1494,const_zero)</f>
        <v>288509608.358963</v>
      </c>
      <c r="AA1494" s="5" t="n">
        <f aca="false">IF($I1494=const_one,Sensitivity!$J$1320*$T1494,const_zero)</f>
        <v>288509608.358963</v>
      </c>
      <c r="AB1494" s="5" t="n">
        <f aca="false">(Sensitivity!$AE$1320+Sensitivity!$AJ$1320)*$T1494</f>
        <v>17938063.9726237</v>
      </c>
      <c r="AC1494" s="5" t="n">
        <f aca="false">common_rsa_total*$T1494</f>
        <v>519317295.046133</v>
      </c>
      <c r="AD1494" s="5" t="n">
        <f aca="false">IF($S1494=const_one,pre_f_options_issued*($T1494-option_strike_usd),const_zero)</f>
        <v>141754804.179481</v>
      </c>
      <c r="AE1494" s="5" t="n">
        <f aca="false">J1494+U1494</f>
        <v>55028045.8709057</v>
      </c>
      <c r="AF1494" s="5" t="n">
        <f aca="false">K1494+V1494</f>
        <v>355383656.353812</v>
      </c>
      <c r="AG1494" s="5" t="n">
        <f aca="false">L1494+W1494</f>
        <v>100453152.843742</v>
      </c>
      <c r="AH1494" s="5" t="n">
        <f aca="false">M1494+X1494</f>
        <v>60000000</v>
      </c>
      <c r="AI1494" s="5" t="n">
        <f aca="false">N1494+Y1494</f>
        <v>173105765.015378</v>
      </c>
      <c r="AJ1494" s="5" t="n">
        <f aca="false">O1494+Z1494</f>
        <v>288509608.358963</v>
      </c>
      <c r="AK1494" s="5" t="n">
        <f aca="false">P1494+AA1494</f>
        <v>288509608.358963</v>
      </c>
      <c r="AL1494" s="5" t="n">
        <f aca="false">INDEX($AE$1375:$AE$1502,$B1494-$C1494*1+const_one)</f>
        <v>30000000</v>
      </c>
      <c r="AM1494" s="5" t="n">
        <f aca="false">INDEX($AF$1375:$AF$1502,$B1494-$D1494*2+const_one)</f>
        <v>300000000</v>
      </c>
      <c r="AN1494" s="5" t="n">
        <f aca="false">INDEX($AG$1375:$AG$1502,$B1494-$E1494*4+const_one)</f>
        <v>100000000</v>
      </c>
      <c r="AO1494" s="5" t="n">
        <f aca="false">INDEX($AH$1375:$AH$1502,$B1494-$F1494*8+const_one)</f>
        <v>60000000</v>
      </c>
      <c r="AP1494" s="5" t="n">
        <f aca="false">INDEX($AI$1375:$AI$1502,$B1494-$G1494*16+const_one)</f>
        <v>30000000</v>
      </c>
      <c r="AQ1494" s="5" t="n">
        <f aca="false">INDEX($AJ$1375:$AJ$1502,$B1494-$H1494*32+const_one)</f>
        <v>15000000</v>
      </c>
      <c r="AR1494" s="5" t="n">
        <f aca="false">INDEX($AK$1375:$AK$1502,$B1494-$I1494*64+const_one)</f>
        <v>5000000</v>
      </c>
      <c r="AS1494" s="5" t="n">
        <f aca="false">INDEX($AE$1375:$AE$1502,$B1494+(const_one-$C1494)*1+const_one)</f>
        <v>55028045.8709057</v>
      </c>
      <c r="AT1494" s="5" t="n">
        <f aca="false">INDEX($AF$1375:$AF$1502,$B1494+(const_one-$D1494)*2+const_one)</f>
        <v>355383656.353812</v>
      </c>
      <c r="AU1494" s="5" t="n">
        <f aca="false">INDEX($AG$1375:$AG$1502,$B1494+(const_one-$E1494)*4+const_one)</f>
        <v>100453152.843742</v>
      </c>
      <c r="AV1494" s="5" t="n">
        <f aca="false">INDEX($AH$1375:$AH$1502,$B1494+(const_one-$F1494)*8+const_one)</f>
        <v>133261646.411922</v>
      </c>
      <c r="AW1494" s="5" t="n">
        <f aca="false">INDEX($AI$1375:$AI$1502,$B1494+(const_one-$G1494)*16+const_one)</f>
        <v>173105765.015378</v>
      </c>
      <c r="AX1494" s="5" t="n">
        <f aca="false">INDEX($AJ$1375:$AJ$1502,$B1494+(const_one-$H1494)*32+const_one)</f>
        <v>288509608.358963</v>
      </c>
      <c r="AY1494" s="5" t="n">
        <f aca="false">INDEX($AK$1375:$AK$1502,$B1494+(const_one-$I1494)*64+const_one)</f>
        <v>288509608.358963</v>
      </c>
      <c r="AZ1494" s="5" t="n">
        <f aca="false">--($C1494=--(AS1494&gt;AL1494))</f>
        <v>1</v>
      </c>
      <c r="BA1494" s="5" t="n">
        <f aca="false">--($D1494=--(AT1494&gt;AM1494))</f>
        <v>1</v>
      </c>
      <c r="BB1494" s="5" t="n">
        <f aca="false">--($E1494=--(AU1494&gt;AN1494))</f>
        <v>1</v>
      </c>
      <c r="BC1494" s="5" t="n">
        <f aca="false">--($F1494=--(AV1494&gt;AO1494))</f>
        <v>0</v>
      </c>
      <c r="BD1494" s="5" t="n">
        <f aca="false">--($G1494=--(AW1494&gt;AP1494))</f>
        <v>1</v>
      </c>
      <c r="BE1494" s="5" t="n">
        <f aca="false">--($H1494=--(AX1494&gt;AQ1494))</f>
        <v>1</v>
      </c>
      <c r="BF1494" s="5" t="n">
        <f aca="false">--($I1494=--(AY1494&gt;AR1494))</f>
        <v>1</v>
      </c>
      <c r="BG1494" s="5" t="n">
        <f aca="false">SUM(AZ1494:BF1494)</f>
        <v>6</v>
      </c>
      <c r="BH1494" s="5" t="n">
        <f aca="false">SUM(AE1494:AK1494)+AB1494+AC1494+AD1494</f>
        <v>2000000000</v>
      </c>
    </row>
    <row r="1495" customFormat="false" ht="15" hidden="true" customHeight="false" outlineLevel="0" collapsed="false">
      <c r="A1495" s="5" t="n">
        <f aca="false">sensitivity_exit_usd</f>
        <v>2000000000</v>
      </c>
      <c r="B1495" s="2" t="n">
        <f aca="false">ROW()-ROW($B$1375)</f>
        <v>120</v>
      </c>
      <c r="C1495" s="2" t="n">
        <f aca="false">MOD(QUOTIENT($B1495,1),2)</f>
        <v>0</v>
      </c>
      <c r="D1495" s="2" t="n">
        <f aca="false">MOD(QUOTIENT($B1495,2),2)</f>
        <v>0</v>
      </c>
      <c r="E1495" s="2" t="n">
        <f aca="false">MOD(QUOTIENT($B1495,4),2)</f>
        <v>0</v>
      </c>
      <c r="F1495" s="2" t="n">
        <f aca="false">MOD(QUOTIENT($B1495,8),2)</f>
        <v>1</v>
      </c>
      <c r="G1495" s="2" t="n">
        <f aca="false">MOD(QUOTIENT($B1495,16),2)</f>
        <v>1</v>
      </c>
      <c r="H1495" s="2" t="n">
        <f aca="false">MOD(QUOTIENT($B1495,32),2)</f>
        <v>1</v>
      </c>
      <c r="I1495" s="2" t="n">
        <f aca="false">MOD(QUOTIENT($B1495,64),2)</f>
        <v>1</v>
      </c>
      <c r="J1495" s="5" t="n">
        <f aca="false">IF($C1495=const_zero,MIN(class_series_f_invested_usd,MAX(const_zero,$A1495)),const_zero)</f>
        <v>30000000</v>
      </c>
      <c r="K1495" s="5" t="n">
        <f aca="false">IF($D1495=const_zero,MIN(class_series_e_invested_usd,MAX(const_zero,$A1495-SUM($J1495:$J1495))),const_zero)</f>
        <v>300000000</v>
      </c>
      <c r="L1495" s="5" t="n">
        <f aca="false">IF($E1495=const_zero,MIN(class_series_d_invested_usd,MAX(const_zero,$A1495-SUM($J1495:$K1495))),const_zero)</f>
        <v>100000000</v>
      </c>
      <c r="M1495" s="5" t="n">
        <f aca="false">IF($F1495=const_zero,MIN(class_series_c_invested_usd,MAX(const_zero,$A1495-SUM($J1495:$L1495))),const_zero)</f>
        <v>0</v>
      </c>
      <c r="N1495" s="5" t="n">
        <f aca="false">IF($G1495=const_zero,MIN(class_series_b_invested_usd,MAX(const_zero,$A1495-SUM($J1495:$M1495))),const_zero)</f>
        <v>0</v>
      </c>
      <c r="O1495" s="5" t="n">
        <f aca="false">IF($H1495=const_zero,MIN(class_series_a_invested_usd,MAX(const_zero,$A1495-SUM($J1495:$N1495))),const_zero)</f>
        <v>0</v>
      </c>
      <c r="P1495" s="5" t="n">
        <f aca="false">IF($I1495=const_zero,MIN(class_seed_invested_usd,MAX(const_zero,$A1495-SUM($J1495:$O1495))),const_zero)</f>
        <v>0</v>
      </c>
      <c r="Q1495" s="5" t="n">
        <f aca="false">MAX(const_zero,$A1495-SUM($J1495:$P1495))</f>
        <v>1570000000</v>
      </c>
      <c r="R1495" s="9" t="n">
        <f aca="false">common_rsa_total+Sensitivity!$AE$1320+Sensitivity!$AJ$1320+IF($C1495=const_one,Sensitivity!$D$1320,const_zero)+IF($D1495=const_one,Sensitivity!$Y$1320,const_zero)+IF($E1495=const_one,Sensitivity!$V$1320,const_zero)+IF($F1495=const_one,Sensitivity!$S$1320,const_zero)+IF($G1495=const_one,Sensitivity!$P$1320,const_zero)+IF($H1495=const_one,Sensitivity!$M$1320,const_zero)+IF($I1495=const_one,Sensitivity!$J$1320,const_zero)</f>
        <v>24710874.6373241</v>
      </c>
      <c r="S1495" s="23" t="b">
        <f aca="false">IF($R1495&gt;const_zero,--($Q1495&gt;option_strike_usd*$R1495),const_zero)</f>
        <v>1</v>
      </c>
      <c r="T1495" s="7" t="n">
        <f aca="false">IF($R1495&gt;const_zero,IF($S1495=const_one,($Q1495+option_strike_usd*pre_f_options_issued)/($R1495+pre_f_options_issued),$Q1495/$R1495),const_zero)</f>
        <v>57.7893956353414</v>
      </c>
      <c r="U1495" s="5" t="n">
        <f aca="false">IF($C1495=const_one,Sensitivity!$D$1320*$T1495,const_zero)</f>
        <v>0</v>
      </c>
      <c r="V1495" s="5" t="n">
        <f aca="false">IF($D1495=const_one,Sensitivity!$Y$1320*$T1495,const_zero)</f>
        <v>0</v>
      </c>
      <c r="W1495" s="5" t="n">
        <f aca="false">IF($E1495=const_one,Sensitivity!$V$1320*$T1495,const_zero)</f>
        <v>0</v>
      </c>
      <c r="X1495" s="5" t="n">
        <f aca="false">IF($F1495=const_one,Sensitivity!$S$1320*$T1495,const_zero)</f>
        <v>138694549.524819</v>
      </c>
      <c r="Y1495" s="5" t="n">
        <f aca="false">IF($G1495=const_one,Sensitivity!$P$1320*$T1495,const_zero)</f>
        <v>173368186.906024</v>
      </c>
      <c r="Z1495" s="5" t="n">
        <f aca="false">IF($H1495=const_one,Sensitivity!$M$1320*$T1495,const_zero)</f>
        <v>288946978.176707</v>
      </c>
      <c r="AA1495" s="5" t="n">
        <f aca="false">IF($I1495=const_one,Sensitivity!$J$1320*$T1495,const_zero)</f>
        <v>288946978.176707</v>
      </c>
      <c r="AB1495" s="5" t="n">
        <f aca="false">(Sensitivity!$AE$1320+Sensitivity!$AJ$1320)*$T1495</f>
        <v>17965257.4093172</v>
      </c>
      <c r="AC1495" s="5" t="n">
        <f aca="false">common_rsa_total*$T1495</f>
        <v>520104560.718072</v>
      </c>
      <c r="AD1495" s="5" t="n">
        <f aca="false">IF($S1495=const_one,pre_f_options_issued*($T1495-option_strike_usd),const_zero)</f>
        <v>141973489.088353</v>
      </c>
      <c r="AE1495" s="5" t="n">
        <f aca="false">J1495+U1495</f>
        <v>30000000</v>
      </c>
      <c r="AF1495" s="5" t="n">
        <f aca="false">K1495+V1495</f>
        <v>300000000</v>
      </c>
      <c r="AG1495" s="5" t="n">
        <f aca="false">L1495+W1495</f>
        <v>100000000</v>
      </c>
      <c r="AH1495" s="5" t="n">
        <f aca="false">M1495+X1495</f>
        <v>138694549.524819</v>
      </c>
      <c r="AI1495" s="5" t="n">
        <f aca="false">N1495+Y1495</f>
        <v>173368186.906024</v>
      </c>
      <c r="AJ1495" s="5" t="n">
        <f aca="false">O1495+Z1495</f>
        <v>288946978.176707</v>
      </c>
      <c r="AK1495" s="5" t="n">
        <f aca="false">P1495+AA1495</f>
        <v>288946978.176707</v>
      </c>
      <c r="AL1495" s="5" t="n">
        <f aca="false">INDEX($AE$1375:$AE$1502,$B1495-$C1495*1+const_one)</f>
        <v>30000000</v>
      </c>
      <c r="AM1495" s="5" t="n">
        <f aca="false">INDEX($AF$1375:$AF$1502,$B1495-$D1495*2+const_one)</f>
        <v>300000000</v>
      </c>
      <c r="AN1495" s="5" t="n">
        <f aca="false">INDEX($AG$1375:$AG$1502,$B1495-$E1495*4+const_one)</f>
        <v>100000000</v>
      </c>
      <c r="AO1495" s="5" t="n">
        <f aca="false">INDEX($AH$1375:$AH$1502,$B1495-$F1495*8+const_one)</f>
        <v>60000000</v>
      </c>
      <c r="AP1495" s="5" t="n">
        <f aca="false">INDEX($AI$1375:$AI$1502,$B1495-$G1495*16+const_one)</f>
        <v>30000000</v>
      </c>
      <c r="AQ1495" s="5" t="n">
        <f aca="false">INDEX($AJ$1375:$AJ$1502,$B1495-$H1495*32+const_one)</f>
        <v>15000000</v>
      </c>
      <c r="AR1495" s="5" t="n">
        <f aca="false">INDEX($AK$1375:$AK$1502,$B1495-$I1495*64+const_one)</f>
        <v>5000000</v>
      </c>
      <c r="AS1495" s="5" t="n">
        <f aca="false">INDEX($AE$1375:$AE$1502,$B1495+(const_one-$C1495)*1+const_one)</f>
        <v>54261183.7245787</v>
      </c>
      <c r="AT1495" s="5" t="n">
        <f aca="false">INDEX($AF$1375:$AF$1502,$B1495+(const_one-$D1495)*2+const_one)</f>
        <v>345600995.52503</v>
      </c>
      <c r="AU1495" s="5" t="n">
        <f aca="false">INDEX($AG$1375:$AG$1502,$B1495+(const_one-$E1495)*4+const_one)</f>
        <v>100569030.628254</v>
      </c>
      <c r="AV1495" s="5" t="n">
        <f aca="false">INDEX($AH$1375:$AH$1502,$B1495+(const_one-$F1495)*8+const_one)</f>
        <v>138694549.524819</v>
      </c>
      <c r="AW1495" s="5" t="n">
        <f aca="false">INDEX($AI$1375:$AI$1502,$B1495+(const_one-$G1495)*16+const_one)</f>
        <v>173368186.906024</v>
      </c>
      <c r="AX1495" s="5" t="n">
        <f aca="false">INDEX($AJ$1375:$AJ$1502,$B1495+(const_one-$H1495)*32+const_one)</f>
        <v>288946978.176707</v>
      </c>
      <c r="AY1495" s="5" t="n">
        <f aca="false">INDEX($AK$1375:$AK$1502,$B1495+(const_one-$I1495)*64+const_one)</f>
        <v>288946978.176707</v>
      </c>
      <c r="AZ1495" s="5" t="n">
        <f aca="false">--($C1495=--(AS1495&gt;AL1495))</f>
        <v>0</v>
      </c>
      <c r="BA1495" s="5" t="n">
        <f aca="false">--($D1495=--(AT1495&gt;AM1495))</f>
        <v>0</v>
      </c>
      <c r="BB1495" s="5" t="n">
        <f aca="false">--($E1495=--(AU1495&gt;AN1495))</f>
        <v>0</v>
      </c>
      <c r="BC1495" s="5" t="n">
        <f aca="false">--($F1495=--(AV1495&gt;AO1495))</f>
        <v>1</v>
      </c>
      <c r="BD1495" s="5" t="n">
        <f aca="false">--($G1495=--(AW1495&gt;AP1495))</f>
        <v>1</v>
      </c>
      <c r="BE1495" s="5" t="n">
        <f aca="false">--($H1495=--(AX1495&gt;AQ1495))</f>
        <v>1</v>
      </c>
      <c r="BF1495" s="5" t="n">
        <f aca="false">--($I1495=--(AY1495&gt;AR1495))</f>
        <v>1</v>
      </c>
      <c r="BG1495" s="5" t="n">
        <f aca="false">SUM(AZ1495:BF1495)</f>
        <v>4</v>
      </c>
      <c r="BH1495" s="5" t="n">
        <f aca="false">SUM(AE1495:AK1495)+AB1495+AC1495+AD1495</f>
        <v>2000000000</v>
      </c>
    </row>
    <row r="1496" customFormat="false" ht="15" hidden="true" customHeight="false" outlineLevel="0" collapsed="false">
      <c r="A1496" s="5" t="n">
        <f aca="false">sensitivity_exit_usd</f>
        <v>2000000000</v>
      </c>
      <c r="B1496" s="2" t="n">
        <f aca="false">ROW()-ROW($B$1375)</f>
        <v>121</v>
      </c>
      <c r="C1496" s="2" t="n">
        <f aca="false">MOD(QUOTIENT($B1496,1),2)</f>
        <v>1</v>
      </c>
      <c r="D1496" s="2" t="n">
        <f aca="false">MOD(QUOTIENT($B1496,2),2)</f>
        <v>0</v>
      </c>
      <c r="E1496" s="2" t="n">
        <f aca="false">MOD(QUOTIENT($B1496,4),2)</f>
        <v>0</v>
      </c>
      <c r="F1496" s="2" t="n">
        <f aca="false">MOD(QUOTIENT($B1496,8),2)</f>
        <v>1</v>
      </c>
      <c r="G1496" s="2" t="n">
        <f aca="false">MOD(QUOTIENT($B1496,16),2)</f>
        <v>1</v>
      </c>
      <c r="H1496" s="2" t="n">
        <f aca="false">MOD(QUOTIENT($B1496,32),2)</f>
        <v>1</v>
      </c>
      <c r="I1496" s="2" t="n">
        <f aca="false">MOD(QUOTIENT($B1496,64),2)</f>
        <v>1</v>
      </c>
      <c r="J1496" s="5" t="n">
        <f aca="false">IF($C1496=const_zero,MIN(class_series_f_invested_usd,MAX(const_zero,$A1496)),const_zero)</f>
        <v>0</v>
      </c>
      <c r="K1496" s="5" t="n">
        <f aca="false">IF($D1496=const_zero,MIN(class_series_e_invested_usd,MAX(const_zero,$A1496-SUM($J1496:$J1496))),const_zero)</f>
        <v>300000000</v>
      </c>
      <c r="L1496" s="5" t="n">
        <f aca="false">IF($E1496=const_zero,MIN(class_series_d_invested_usd,MAX(const_zero,$A1496-SUM($J1496:$K1496))),const_zero)</f>
        <v>100000000</v>
      </c>
      <c r="M1496" s="5" t="n">
        <f aca="false">IF($F1496=const_zero,MIN(class_series_c_invested_usd,MAX(const_zero,$A1496-SUM($J1496:$L1496))),const_zero)</f>
        <v>0</v>
      </c>
      <c r="N1496" s="5" t="n">
        <f aca="false">IF($G1496=const_zero,MIN(class_series_b_invested_usd,MAX(const_zero,$A1496-SUM($J1496:$M1496))),const_zero)</f>
        <v>0</v>
      </c>
      <c r="O1496" s="5" t="n">
        <f aca="false">IF($H1496=const_zero,MIN(class_series_a_invested_usd,MAX(const_zero,$A1496-SUM($J1496:$N1496))),const_zero)</f>
        <v>0</v>
      </c>
      <c r="P1496" s="5" t="n">
        <f aca="false">IF($I1496=const_zero,MIN(class_seed_invested_usd,MAX(const_zero,$A1496-SUM($J1496:$O1496))),const_zero)</f>
        <v>0</v>
      </c>
      <c r="Q1496" s="5" t="n">
        <f aca="false">MAX(const_zero,$A1496-SUM($J1496:$P1496))</f>
        <v>1600000000</v>
      </c>
      <c r="R1496" s="9" t="n">
        <f aca="false">common_rsa_total+Sensitivity!$AE$1320+Sensitivity!$AJ$1320+IF($C1496=const_one,Sensitivity!$D$1320,const_zero)+IF($D1496=const_one,Sensitivity!$Y$1320,const_zero)+IF($E1496=const_one,Sensitivity!$V$1320,const_zero)+IF($F1496=const_one,Sensitivity!$S$1320,const_zero)+IF($G1496=const_one,Sensitivity!$P$1320,const_zero)+IF($H1496=const_one,Sensitivity!$M$1320,const_zero)+IF($I1496=const_one,Sensitivity!$J$1320,const_zero)</f>
        <v>25664535.1788899</v>
      </c>
      <c r="S1496" s="23" t="b">
        <f aca="false">IF($R1496&gt;const_zero,--($Q1496&gt;option_strike_usd*$R1496),const_zero)</f>
        <v>1</v>
      </c>
      <c r="T1496" s="7" t="n">
        <f aca="false">IF($R1496&gt;const_zero,IF($S1496=const_one,($Q1496+option_strike_usd*pre_f_options_issued)/($R1496+pre_f_options_issued),$Q1496/$R1496),const_zero)</f>
        <v>56.8977968150925</v>
      </c>
      <c r="U1496" s="5" t="n">
        <f aca="false">IF($C1496=const_one,Sensitivity!$D$1320*$T1496,const_zero)</f>
        <v>54261183.7245787</v>
      </c>
      <c r="V1496" s="5" t="n">
        <f aca="false">IF($D1496=const_one,Sensitivity!$Y$1320*$T1496,const_zero)</f>
        <v>0</v>
      </c>
      <c r="W1496" s="5" t="n">
        <f aca="false">IF($E1496=const_one,Sensitivity!$V$1320*$T1496,const_zero)</f>
        <v>0</v>
      </c>
      <c r="X1496" s="5" t="n">
        <f aca="false">IF($F1496=const_one,Sensitivity!$S$1320*$T1496,const_zero)</f>
        <v>136554712.356222</v>
      </c>
      <c r="Y1496" s="5" t="n">
        <f aca="false">IF($G1496=const_one,Sensitivity!$P$1320*$T1496,const_zero)</f>
        <v>170693390.445277</v>
      </c>
      <c r="Z1496" s="5" t="n">
        <f aca="false">IF($H1496=const_one,Sensitivity!$M$1320*$T1496,const_zero)</f>
        <v>284488984.075462</v>
      </c>
      <c r="AA1496" s="5" t="n">
        <f aca="false">IF($I1496=const_one,Sensitivity!$J$1320*$T1496,const_zero)</f>
        <v>284488984.075462</v>
      </c>
      <c r="AB1496" s="5" t="n">
        <f aca="false">(Sensitivity!$AE$1320+Sensitivity!$AJ$1320)*$T1496</f>
        <v>17688081.9494337</v>
      </c>
      <c r="AC1496" s="5" t="n">
        <f aca="false">common_rsa_total*$T1496</f>
        <v>512080171.335832</v>
      </c>
      <c r="AD1496" s="5" t="n">
        <f aca="false">IF($S1496=const_one,pre_f_options_issued*($T1496-option_strike_usd),const_zero)</f>
        <v>139744492.037731</v>
      </c>
      <c r="AE1496" s="5" t="n">
        <f aca="false">J1496+U1496</f>
        <v>54261183.7245787</v>
      </c>
      <c r="AF1496" s="5" t="n">
        <f aca="false">K1496+V1496</f>
        <v>300000000</v>
      </c>
      <c r="AG1496" s="5" t="n">
        <f aca="false">L1496+W1496</f>
        <v>100000000</v>
      </c>
      <c r="AH1496" s="5" t="n">
        <f aca="false">M1496+X1496</f>
        <v>136554712.356222</v>
      </c>
      <c r="AI1496" s="5" t="n">
        <f aca="false">N1496+Y1496</f>
        <v>170693390.445277</v>
      </c>
      <c r="AJ1496" s="5" t="n">
        <f aca="false">O1496+Z1496</f>
        <v>284488984.075462</v>
      </c>
      <c r="AK1496" s="5" t="n">
        <f aca="false">P1496+AA1496</f>
        <v>284488984.075462</v>
      </c>
      <c r="AL1496" s="5" t="n">
        <f aca="false">INDEX($AE$1375:$AE$1502,$B1496-$C1496*1+const_one)</f>
        <v>30000000</v>
      </c>
      <c r="AM1496" s="5" t="n">
        <f aca="false">INDEX($AF$1375:$AF$1502,$B1496-$D1496*2+const_one)</f>
        <v>300000000</v>
      </c>
      <c r="AN1496" s="5" t="n">
        <f aca="false">INDEX($AG$1375:$AG$1502,$B1496-$E1496*4+const_one)</f>
        <v>100000000</v>
      </c>
      <c r="AO1496" s="5" t="n">
        <f aca="false">INDEX($AH$1375:$AH$1502,$B1496-$F1496*8+const_one)</f>
        <v>60000000</v>
      </c>
      <c r="AP1496" s="5" t="n">
        <f aca="false">INDEX($AI$1375:$AI$1502,$B1496-$G1496*16+const_one)</f>
        <v>30000000</v>
      </c>
      <c r="AQ1496" s="5" t="n">
        <f aca="false">INDEX($AJ$1375:$AJ$1502,$B1496-$H1496*32+const_one)</f>
        <v>15000000</v>
      </c>
      <c r="AR1496" s="5" t="n">
        <f aca="false">INDEX($AK$1375:$AK$1502,$B1496-$I1496*64+const_one)</f>
        <v>5000000</v>
      </c>
      <c r="AS1496" s="5" t="n">
        <f aca="false">INDEX($AE$1375:$AE$1502,$B1496+(const_one-$C1496)*1+const_one)</f>
        <v>54261183.7245787</v>
      </c>
      <c r="AT1496" s="5" t="n">
        <f aca="false">INDEX($AF$1375:$AF$1502,$B1496+(const_one-$D1496)*2+const_one)</f>
        <v>341381805.920399</v>
      </c>
      <c r="AU1496" s="5" t="n">
        <f aca="false">INDEX($AG$1375:$AG$1502,$B1496+(const_one-$E1496)*4+const_one)</f>
        <v>99108366.9464065</v>
      </c>
      <c r="AV1496" s="5" t="n">
        <f aca="false">INDEX($AH$1375:$AH$1502,$B1496+(const_one-$F1496)*8+const_one)</f>
        <v>136554712.356222</v>
      </c>
      <c r="AW1496" s="5" t="n">
        <f aca="false">INDEX($AI$1375:$AI$1502,$B1496+(const_one-$G1496)*16+const_one)</f>
        <v>170693390.445277</v>
      </c>
      <c r="AX1496" s="5" t="n">
        <f aca="false">INDEX($AJ$1375:$AJ$1502,$B1496+(const_one-$H1496)*32+const_one)</f>
        <v>284488984.075462</v>
      </c>
      <c r="AY1496" s="5" t="n">
        <f aca="false">INDEX($AK$1375:$AK$1502,$B1496+(const_one-$I1496)*64+const_one)</f>
        <v>284488984.075462</v>
      </c>
      <c r="AZ1496" s="5" t="n">
        <f aca="false">--($C1496=--(AS1496&gt;AL1496))</f>
        <v>1</v>
      </c>
      <c r="BA1496" s="5" t="n">
        <f aca="false">--($D1496=--(AT1496&gt;AM1496))</f>
        <v>0</v>
      </c>
      <c r="BB1496" s="5" t="n">
        <f aca="false">--($E1496=--(AU1496&gt;AN1496))</f>
        <v>1</v>
      </c>
      <c r="BC1496" s="5" t="n">
        <f aca="false">--($F1496=--(AV1496&gt;AO1496))</f>
        <v>1</v>
      </c>
      <c r="BD1496" s="5" t="n">
        <f aca="false">--($G1496=--(AW1496&gt;AP1496))</f>
        <v>1</v>
      </c>
      <c r="BE1496" s="5" t="n">
        <f aca="false">--($H1496=--(AX1496&gt;AQ1496))</f>
        <v>1</v>
      </c>
      <c r="BF1496" s="5" t="n">
        <f aca="false">--($I1496=--(AY1496&gt;AR1496))</f>
        <v>1</v>
      </c>
      <c r="BG1496" s="5" t="n">
        <f aca="false">SUM(AZ1496:BF1496)</f>
        <v>6</v>
      </c>
      <c r="BH1496" s="5" t="n">
        <f aca="false">SUM(AE1496:AK1496)+AB1496+AC1496+AD1496</f>
        <v>2000000000</v>
      </c>
    </row>
    <row r="1497" customFormat="false" ht="15" hidden="true" customHeight="false" outlineLevel="0" collapsed="false">
      <c r="A1497" s="5" t="n">
        <f aca="false">sensitivity_exit_usd</f>
        <v>2000000000</v>
      </c>
      <c r="B1497" s="2" t="n">
        <f aca="false">ROW()-ROW($B$1375)</f>
        <v>122</v>
      </c>
      <c r="C1497" s="2" t="n">
        <f aca="false">MOD(QUOTIENT($B1497,1),2)</f>
        <v>0</v>
      </c>
      <c r="D1497" s="2" t="n">
        <f aca="false">MOD(QUOTIENT($B1497,2),2)</f>
        <v>1</v>
      </c>
      <c r="E1497" s="2" t="n">
        <f aca="false">MOD(QUOTIENT($B1497,4),2)</f>
        <v>0</v>
      </c>
      <c r="F1497" s="2" t="n">
        <f aca="false">MOD(QUOTIENT($B1497,8),2)</f>
        <v>1</v>
      </c>
      <c r="G1497" s="2" t="n">
        <f aca="false">MOD(QUOTIENT($B1497,16),2)</f>
        <v>1</v>
      </c>
      <c r="H1497" s="2" t="n">
        <f aca="false">MOD(QUOTIENT($B1497,32),2)</f>
        <v>1</v>
      </c>
      <c r="I1497" s="2" t="n">
        <f aca="false">MOD(QUOTIENT($B1497,64),2)</f>
        <v>1</v>
      </c>
      <c r="J1497" s="5" t="n">
        <f aca="false">IF($C1497=const_zero,MIN(class_series_f_invested_usd,MAX(const_zero,$A1497)),const_zero)</f>
        <v>30000000</v>
      </c>
      <c r="K1497" s="5" t="n">
        <f aca="false">IF($D1497=const_zero,MIN(class_series_e_invested_usd,MAX(const_zero,$A1497-SUM($J1497:$J1497))),const_zero)</f>
        <v>0</v>
      </c>
      <c r="L1497" s="5" t="n">
        <f aca="false">IF($E1497=const_zero,MIN(class_series_d_invested_usd,MAX(const_zero,$A1497-SUM($J1497:$K1497))),const_zero)</f>
        <v>100000000</v>
      </c>
      <c r="M1497" s="5" t="n">
        <f aca="false">IF($F1497=const_zero,MIN(class_series_c_invested_usd,MAX(const_zero,$A1497-SUM($J1497:$L1497))),const_zero)</f>
        <v>0</v>
      </c>
      <c r="N1497" s="5" t="n">
        <f aca="false">IF($G1497=const_zero,MIN(class_series_b_invested_usd,MAX(const_zero,$A1497-SUM($J1497:$M1497))),const_zero)</f>
        <v>0</v>
      </c>
      <c r="O1497" s="5" t="n">
        <f aca="false">IF($H1497=const_zero,MIN(class_series_a_invested_usd,MAX(const_zero,$A1497-SUM($J1497:$N1497))),const_zero)</f>
        <v>0</v>
      </c>
      <c r="P1497" s="5" t="n">
        <f aca="false">IF($I1497=const_zero,MIN(class_seed_invested_usd,MAX(const_zero,$A1497-SUM($J1497:$O1497))),const_zero)</f>
        <v>0</v>
      </c>
      <c r="Q1497" s="5" t="n">
        <f aca="false">MAX(const_zero,$A1497-SUM($J1497:$P1497))</f>
        <v>1870000000</v>
      </c>
      <c r="R1497" s="9" t="n">
        <f aca="false">common_rsa_total+Sensitivity!$AE$1320+Sensitivity!$AJ$1320+IF($C1497=const_one,Sensitivity!$D$1320,const_zero)+IF($D1497=const_one,Sensitivity!$Y$1320,const_zero)+IF($E1497=const_one,Sensitivity!$V$1320,const_zero)+IF($F1497=const_one,Sensitivity!$S$1320,const_zero)+IF($G1497=const_one,Sensitivity!$P$1320,const_zero)+IF($H1497=const_one,Sensitivity!$M$1320,const_zero)+IF($I1497=const_one,Sensitivity!$J$1320,const_zero)</f>
        <v>30869831.6712896</v>
      </c>
      <c r="S1497" s="23" t="b">
        <f aca="false">IF($R1497&gt;const_zero,--($Q1497&gt;option_strike_usd*$R1497),const_zero)</f>
        <v>1</v>
      </c>
      <c r="T1497" s="7" t="n">
        <f aca="false">IF($R1497&gt;const_zero,IF($S1497=const_one,($Q1497+option_strike_usd*pre_f_options_issued)/($R1497+pre_f_options_issued),$Q1497/$R1497),const_zero)</f>
        <v>56.1135584513914</v>
      </c>
      <c r="U1497" s="5" t="n">
        <f aca="false">IF($C1497=const_one,Sensitivity!$D$1320*$T1497,const_zero)</f>
        <v>0</v>
      </c>
      <c r="V1497" s="5" t="n">
        <f aca="false">IF($D1497=const_one,Sensitivity!$Y$1320*$T1497,const_zero)</f>
        <v>345600995.52503</v>
      </c>
      <c r="W1497" s="5" t="n">
        <f aca="false">IF($E1497=const_one,Sensitivity!$V$1320*$T1497,const_zero)</f>
        <v>0</v>
      </c>
      <c r="X1497" s="5" t="n">
        <f aca="false">IF($F1497=const_one,Sensitivity!$S$1320*$T1497,const_zero)</f>
        <v>134672540.283339</v>
      </c>
      <c r="Y1497" s="5" t="n">
        <f aca="false">IF($G1497=const_one,Sensitivity!$P$1320*$T1497,const_zero)</f>
        <v>168340675.354174</v>
      </c>
      <c r="Z1497" s="5" t="n">
        <f aca="false">IF($H1497=const_one,Sensitivity!$M$1320*$T1497,const_zero)</f>
        <v>280567792.256957</v>
      </c>
      <c r="AA1497" s="5" t="n">
        <f aca="false">IF($I1497=const_one,Sensitivity!$J$1320*$T1497,const_zero)</f>
        <v>280567792.256957</v>
      </c>
      <c r="AB1497" s="5" t="n">
        <f aca="false">(Sensitivity!$AE$1320+Sensitivity!$AJ$1320)*$T1497</f>
        <v>17444282.1325425</v>
      </c>
      <c r="AC1497" s="5" t="n">
        <f aca="false">common_rsa_total*$T1497</f>
        <v>505022026.062522</v>
      </c>
      <c r="AD1497" s="5" t="n">
        <f aca="false">IF($S1497=const_one,pre_f_options_issued*($T1497-option_strike_usd),const_zero)</f>
        <v>137783896.128478</v>
      </c>
      <c r="AE1497" s="5" t="n">
        <f aca="false">J1497+U1497</f>
        <v>30000000</v>
      </c>
      <c r="AF1497" s="5" t="n">
        <f aca="false">K1497+V1497</f>
        <v>345600995.52503</v>
      </c>
      <c r="AG1497" s="5" t="n">
        <f aca="false">L1497+W1497</f>
        <v>100000000</v>
      </c>
      <c r="AH1497" s="5" t="n">
        <f aca="false">M1497+X1497</f>
        <v>134672540.283339</v>
      </c>
      <c r="AI1497" s="5" t="n">
        <f aca="false">N1497+Y1497</f>
        <v>168340675.354174</v>
      </c>
      <c r="AJ1497" s="5" t="n">
        <f aca="false">O1497+Z1497</f>
        <v>280567792.256957</v>
      </c>
      <c r="AK1497" s="5" t="n">
        <f aca="false">P1497+AA1497</f>
        <v>280567792.256957</v>
      </c>
      <c r="AL1497" s="5" t="n">
        <f aca="false">INDEX($AE$1375:$AE$1502,$B1497-$C1497*1+const_one)</f>
        <v>30000000</v>
      </c>
      <c r="AM1497" s="5" t="n">
        <f aca="false">INDEX($AF$1375:$AF$1502,$B1497-$D1497*2+const_one)</f>
        <v>300000000</v>
      </c>
      <c r="AN1497" s="5" t="n">
        <f aca="false">INDEX($AG$1375:$AG$1502,$B1497-$E1497*4+const_one)</f>
        <v>100000000</v>
      </c>
      <c r="AO1497" s="5" t="n">
        <f aca="false">INDEX($AH$1375:$AH$1502,$B1497-$F1497*8+const_one)</f>
        <v>60000000</v>
      </c>
      <c r="AP1497" s="5" t="n">
        <f aca="false">INDEX($AI$1375:$AI$1502,$B1497-$G1497*16+const_one)</f>
        <v>30000000</v>
      </c>
      <c r="AQ1497" s="5" t="n">
        <f aca="false">INDEX($AJ$1375:$AJ$1502,$B1497-$H1497*32+const_one)</f>
        <v>15000000</v>
      </c>
      <c r="AR1497" s="5" t="n">
        <f aca="false">INDEX($AK$1375:$AK$1502,$B1497-$I1497*64+const_one)</f>
        <v>5000000</v>
      </c>
      <c r="AS1497" s="5" t="n">
        <f aca="false">INDEX($AE$1375:$AE$1502,$B1497+(const_one-$C1497)*1+const_one)</f>
        <v>52859981.9935948</v>
      </c>
      <c r="AT1497" s="5" t="n">
        <f aca="false">INDEX($AF$1375:$AF$1502,$B1497+(const_one-$D1497)*2+const_one)</f>
        <v>345600995.52503</v>
      </c>
      <c r="AU1497" s="5" t="n">
        <f aca="false">INDEX($AG$1375:$AG$1502,$B1497+(const_one-$E1497)*4+const_one)</f>
        <v>97802612.0084417</v>
      </c>
      <c r="AV1497" s="5" t="n">
        <f aca="false">INDEX($AH$1375:$AH$1502,$B1497+(const_one-$F1497)*8+const_one)</f>
        <v>134672540.283339</v>
      </c>
      <c r="AW1497" s="5" t="n">
        <f aca="false">INDEX($AI$1375:$AI$1502,$B1497+(const_one-$G1497)*16+const_one)</f>
        <v>168340675.354174</v>
      </c>
      <c r="AX1497" s="5" t="n">
        <f aca="false">INDEX($AJ$1375:$AJ$1502,$B1497+(const_one-$H1497)*32+const_one)</f>
        <v>280567792.256957</v>
      </c>
      <c r="AY1497" s="5" t="n">
        <f aca="false">INDEX($AK$1375:$AK$1502,$B1497+(const_one-$I1497)*64+const_one)</f>
        <v>280567792.256957</v>
      </c>
      <c r="AZ1497" s="5" t="n">
        <f aca="false">--($C1497=--(AS1497&gt;AL1497))</f>
        <v>0</v>
      </c>
      <c r="BA1497" s="5" t="n">
        <f aca="false">--($D1497=--(AT1497&gt;AM1497))</f>
        <v>1</v>
      </c>
      <c r="BB1497" s="5" t="n">
        <f aca="false">--($E1497=--(AU1497&gt;AN1497))</f>
        <v>1</v>
      </c>
      <c r="BC1497" s="5" t="n">
        <f aca="false">--($F1497=--(AV1497&gt;AO1497))</f>
        <v>1</v>
      </c>
      <c r="BD1497" s="5" t="n">
        <f aca="false">--($G1497=--(AW1497&gt;AP1497))</f>
        <v>1</v>
      </c>
      <c r="BE1497" s="5" t="n">
        <f aca="false">--($H1497=--(AX1497&gt;AQ1497))</f>
        <v>1</v>
      </c>
      <c r="BF1497" s="5" t="n">
        <f aca="false">--($I1497=--(AY1497&gt;AR1497))</f>
        <v>1</v>
      </c>
      <c r="BG1497" s="5" t="n">
        <f aca="false">SUM(AZ1497:BF1497)</f>
        <v>6</v>
      </c>
      <c r="BH1497" s="5" t="n">
        <f aca="false">SUM(AE1497:AK1497)+AB1497+AC1497+AD1497</f>
        <v>2000000000</v>
      </c>
    </row>
    <row r="1498" customFormat="false" ht="15" hidden="true" customHeight="false" outlineLevel="0" collapsed="false">
      <c r="A1498" s="5" t="n">
        <f aca="false">sensitivity_exit_usd</f>
        <v>2000000000</v>
      </c>
      <c r="B1498" s="2" t="n">
        <f aca="false">ROW()-ROW($B$1375)</f>
        <v>123</v>
      </c>
      <c r="C1498" s="2" t="n">
        <f aca="false">MOD(QUOTIENT($B1498,1),2)</f>
        <v>1</v>
      </c>
      <c r="D1498" s="2" t="n">
        <f aca="false">MOD(QUOTIENT($B1498,2),2)</f>
        <v>1</v>
      </c>
      <c r="E1498" s="2" t="n">
        <f aca="false">MOD(QUOTIENT($B1498,4),2)</f>
        <v>0</v>
      </c>
      <c r="F1498" s="2" t="n">
        <f aca="false">MOD(QUOTIENT($B1498,8),2)</f>
        <v>1</v>
      </c>
      <c r="G1498" s="2" t="n">
        <f aca="false">MOD(QUOTIENT($B1498,16),2)</f>
        <v>1</v>
      </c>
      <c r="H1498" s="2" t="n">
        <f aca="false">MOD(QUOTIENT($B1498,32),2)</f>
        <v>1</v>
      </c>
      <c r="I1498" s="2" t="n">
        <f aca="false">MOD(QUOTIENT($B1498,64),2)</f>
        <v>1</v>
      </c>
      <c r="J1498" s="5" t="n">
        <f aca="false">IF($C1498=const_zero,MIN(class_series_f_invested_usd,MAX(const_zero,$A1498)),const_zero)</f>
        <v>0</v>
      </c>
      <c r="K1498" s="5" t="n">
        <f aca="false">IF($D1498=const_zero,MIN(class_series_e_invested_usd,MAX(const_zero,$A1498-SUM($J1498:$J1498))),const_zero)</f>
        <v>0</v>
      </c>
      <c r="L1498" s="5" t="n">
        <f aca="false">IF($E1498=const_zero,MIN(class_series_d_invested_usd,MAX(const_zero,$A1498-SUM($J1498:$K1498))),const_zero)</f>
        <v>100000000</v>
      </c>
      <c r="M1498" s="5" t="n">
        <f aca="false">IF($F1498=const_zero,MIN(class_series_c_invested_usd,MAX(const_zero,$A1498-SUM($J1498:$L1498))),const_zero)</f>
        <v>0</v>
      </c>
      <c r="N1498" s="5" t="n">
        <f aca="false">IF($G1498=const_zero,MIN(class_series_b_invested_usd,MAX(const_zero,$A1498-SUM($J1498:$M1498))),const_zero)</f>
        <v>0</v>
      </c>
      <c r="O1498" s="5" t="n">
        <f aca="false">IF($H1498=const_zero,MIN(class_series_a_invested_usd,MAX(const_zero,$A1498-SUM($J1498:$N1498))),const_zero)</f>
        <v>0</v>
      </c>
      <c r="P1498" s="5" t="n">
        <f aca="false">IF($I1498=const_zero,MIN(class_seed_invested_usd,MAX(const_zero,$A1498-SUM($J1498:$O1498))),const_zero)</f>
        <v>0</v>
      </c>
      <c r="Q1498" s="5" t="n">
        <f aca="false">MAX(const_zero,$A1498-SUM($J1498:$P1498))</f>
        <v>1900000000</v>
      </c>
      <c r="R1498" s="9" t="n">
        <f aca="false">common_rsa_total+Sensitivity!$AE$1320+Sensitivity!$AJ$1320+IF($C1498=const_one,Sensitivity!$D$1320,const_zero)+IF($D1498=const_one,Sensitivity!$Y$1320,const_zero)+IF($E1498=const_one,Sensitivity!$V$1320,const_zero)+IF($F1498=const_one,Sensitivity!$S$1320,const_zero)+IF($G1498=const_one,Sensitivity!$P$1320,const_zero)+IF($H1498=const_one,Sensitivity!$M$1320,const_zero)+IF($I1498=const_one,Sensitivity!$J$1320,const_zero)</f>
        <v>31823492.2128553</v>
      </c>
      <c r="S1498" s="23" t="b">
        <f aca="false">IF($R1498&gt;const_zero,--($Q1498&gt;option_strike_usd*$R1498),const_zero)</f>
        <v>1</v>
      </c>
      <c r="T1498" s="7" t="n">
        <f aca="false">IF($R1498&gt;const_zero,IF($S1498=const_one,($Q1498+option_strike_usd*pre_f_options_issued)/($R1498+pre_f_options_issued),$Q1498/$R1498),const_zero)</f>
        <v>55.4285090864807</v>
      </c>
      <c r="U1498" s="5" t="n">
        <f aca="false">IF($C1498=const_one,Sensitivity!$D$1320*$T1498,const_zero)</f>
        <v>52859981.9935948</v>
      </c>
      <c r="V1498" s="5" t="n">
        <f aca="false">IF($D1498=const_one,Sensitivity!$Y$1320*$T1498,const_zero)</f>
        <v>341381805.920399</v>
      </c>
      <c r="W1498" s="5" t="n">
        <f aca="false">IF($E1498=const_one,Sensitivity!$V$1320*$T1498,const_zero)</f>
        <v>0</v>
      </c>
      <c r="X1498" s="5" t="n">
        <f aca="false">IF($F1498=const_one,Sensitivity!$S$1320*$T1498,const_zero)</f>
        <v>133028421.807554</v>
      </c>
      <c r="Y1498" s="5" t="n">
        <f aca="false">IF($G1498=const_one,Sensitivity!$P$1320*$T1498,const_zero)</f>
        <v>166285527.259442</v>
      </c>
      <c r="Z1498" s="5" t="n">
        <f aca="false">IF($H1498=const_one,Sensitivity!$M$1320*$T1498,const_zero)</f>
        <v>277142545.432403</v>
      </c>
      <c r="AA1498" s="5" t="n">
        <f aca="false">IF($I1498=const_one,Sensitivity!$J$1320*$T1498,const_zero)</f>
        <v>277142545.432403</v>
      </c>
      <c r="AB1498" s="5" t="n">
        <f aca="false">(Sensitivity!$AE$1320+Sensitivity!$AJ$1320)*$T1498</f>
        <v>17231317.6596767</v>
      </c>
      <c r="AC1498" s="5" t="n">
        <f aca="false">common_rsa_total*$T1498</f>
        <v>498856581.778326</v>
      </c>
      <c r="AD1498" s="5" t="n">
        <f aca="false">IF($S1498=const_one,pre_f_options_issued*($T1498-option_strike_usd),const_zero)</f>
        <v>136071272.716202</v>
      </c>
      <c r="AE1498" s="5" t="n">
        <f aca="false">J1498+U1498</f>
        <v>52859981.9935948</v>
      </c>
      <c r="AF1498" s="5" t="n">
        <f aca="false">K1498+V1498</f>
        <v>341381805.920399</v>
      </c>
      <c r="AG1498" s="5" t="n">
        <f aca="false">L1498+W1498</f>
        <v>100000000</v>
      </c>
      <c r="AH1498" s="5" t="n">
        <f aca="false">M1498+X1498</f>
        <v>133028421.807554</v>
      </c>
      <c r="AI1498" s="5" t="n">
        <f aca="false">N1498+Y1498</f>
        <v>166285527.259442</v>
      </c>
      <c r="AJ1498" s="5" t="n">
        <f aca="false">O1498+Z1498</f>
        <v>277142545.432403</v>
      </c>
      <c r="AK1498" s="5" t="n">
        <f aca="false">P1498+AA1498</f>
        <v>277142545.432403</v>
      </c>
      <c r="AL1498" s="5" t="n">
        <f aca="false">INDEX($AE$1375:$AE$1502,$B1498-$C1498*1+const_one)</f>
        <v>30000000</v>
      </c>
      <c r="AM1498" s="5" t="n">
        <f aca="false">INDEX($AF$1375:$AF$1502,$B1498-$D1498*2+const_one)</f>
        <v>300000000</v>
      </c>
      <c r="AN1498" s="5" t="n">
        <f aca="false">INDEX($AG$1375:$AG$1502,$B1498-$E1498*4+const_one)</f>
        <v>100000000</v>
      </c>
      <c r="AO1498" s="5" t="n">
        <f aca="false">INDEX($AH$1375:$AH$1502,$B1498-$F1498*8+const_one)</f>
        <v>60000000</v>
      </c>
      <c r="AP1498" s="5" t="n">
        <f aca="false">INDEX($AI$1375:$AI$1502,$B1498-$G1498*16+const_one)</f>
        <v>30000000</v>
      </c>
      <c r="AQ1498" s="5" t="n">
        <f aca="false">INDEX($AJ$1375:$AJ$1502,$B1498-$H1498*32+const_one)</f>
        <v>15000000</v>
      </c>
      <c r="AR1498" s="5" t="n">
        <f aca="false">INDEX($AK$1375:$AK$1502,$B1498-$I1498*64+const_one)</f>
        <v>5000000</v>
      </c>
      <c r="AS1498" s="5" t="n">
        <f aca="false">INDEX($AE$1375:$AE$1502,$B1498+(const_one-$C1498)*1+const_one)</f>
        <v>52859981.9935948</v>
      </c>
      <c r="AT1498" s="5" t="n">
        <f aca="false">INDEX($AF$1375:$AF$1502,$B1498+(const_one-$D1498)*2+const_one)</f>
        <v>341381805.920399</v>
      </c>
      <c r="AU1498" s="5" t="n">
        <f aca="false">INDEX($AG$1375:$AG$1502,$B1498+(const_one-$E1498)*4+const_one)</f>
        <v>96664548.7950417</v>
      </c>
      <c r="AV1498" s="5" t="n">
        <f aca="false">INDEX($AH$1375:$AH$1502,$B1498+(const_one-$F1498)*8+const_one)</f>
        <v>133028421.807554</v>
      </c>
      <c r="AW1498" s="5" t="n">
        <f aca="false">INDEX($AI$1375:$AI$1502,$B1498+(const_one-$G1498)*16+const_one)</f>
        <v>166285527.259442</v>
      </c>
      <c r="AX1498" s="5" t="n">
        <f aca="false">INDEX($AJ$1375:$AJ$1502,$B1498+(const_one-$H1498)*32+const_one)</f>
        <v>277142545.432403</v>
      </c>
      <c r="AY1498" s="5" t="n">
        <f aca="false">INDEX($AK$1375:$AK$1502,$B1498+(const_one-$I1498)*64+const_one)</f>
        <v>277142545.432403</v>
      </c>
      <c r="AZ1498" s="5" t="n">
        <f aca="false">--($C1498=--(AS1498&gt;AL1498))</f>
        <v>1</v>
      </c>
      <c r="BA1498" s="5" t="n">
        <f aca="false">--($D1498=--(AT1498&gt;AM1498))</f>
        <v>1</v>
      </c>
      <c r="BB1498" s="5" t="n">
        <f aca="false">--($E1498=--(AU1498&gt;AN1498))</f>
        <v>1</v>
      </c>
      <c r="BC1498" s="5" t="n">
        <f aca="false">--($F1498=--(AV1498&gt;AO1498))</f>
        <v>1</v>
      </c>
      <c r="BD1498" s="5" t="n">
        <f aca="false">--($G1498=--(AW1498&gt;AP1498))</f>
        <v>1</v>
      </c>
      <c r="BE1498" s="5" t="n">
        <f aca="false">--($H1498=--(AX1498&gt;AQ1498))</f>
        <v>1</v>
      </c>
      <c r="BF1498" s="5" t="n">
        <f aca="false">--($I1498=--(AY1498&gt;AR1498))</f>
        <v>1</v>
      </c>
      <c r="BG1498" s="5" t="n">
        <f aca="false">SUM(AZ1498:BF1498)</f>
        <v>7</v>
      </c>
      <c r="BH1498" s="5" t="n">
        <f aca="false">SUM(AE1498:AK1498)+AB1498+AC1498+AD1498</f>
        <v>2000000000</v>
      </c>
    </row>
    <row r="1499" customFormat="false" ht="15" hidden="true" customHeight="false" outlineLevel="0" collapsed="false">
      <c r="A1499" s="5" t="n">
        <f aca="false">sensitivity_exit_usd</f>
        <v>2000000000</v>
      </c>
      <c r="B1499" s="2" t="n">
        <f aca="false">ROW()-ROW($B$1375)</f>
        <v>124</v>
      </c>
      <c r="C1499" s="2" t="n">
        <f aca="false">MOD(QUOTIENT($B1499,1),2)</f>
        <v>0</v>
      </c>
      <c r="D1499" s="2" t="n">
        <f aca="false">MOD(QUOTIENT($B1499,2),2)</f>
        <v>0</v>
      </c>
      <c r="E1499" s="2" t="n">
        <f aca="false">MOD(QUOTIENT($B1499,4),2)</f>
        <v>1</v>
      </c>
      <c r="F1499" s="2" t="n">
        <f aca="false">MOD(QUOTIENT($B1499,8),2)</f>
        <v>1</v>
      </c>
      <c r="G1499" s="2" t="n">
        <f aca="false">MOD(QUOTIENT($B1499,16),2)</f>
        <v>1</v>
      </c>
      <c r="H1499" s="2" t="n">
        <f aca="false">MOD(QUOTIENT($B1499,32),2)</f>
        <v>1</v>
      </c>
      <c r="I1499" s="2" t="n">
        <f aca="false">MOD(QUOTIENT($B1499,64),2)</f>
        <v>1</v>
      </c>
      <c r="J1499" s="5" t="n">
        <f aca="false">IF($C1499=const_zero,MIN(class_series_f_invested_usd,MAX(const_zero,$A1499)),const_zero)</f>
        <v>30000000</v>
      </c>
      <c r="K1499" s="5" t="n">
        <f aca="false">IF($D1499=const_zero,MIN(class_series_e_invested_usd,MAX(const_zero,$A1499-SUM($J1499:$J1499))),const_zero)</f>
        <v>300000000</v>
      </c>
      <c r="L1499" s="5" t="n">
        <f aca="false">IF($E1499=const_zero,MIN(class_series_d_invested_usd,MAX(const_zero,$A1499-SUM($J1499:$K1499))),const_zero)</f>
        <v>0</v>
      </c>
      <c r="M1499" s="5" t="n">
        <f aca="false">IF($F1499=const_zero,MIN(class_series_c_invested_usd,MAX(const_zero,$A1499-SUM($J1499:$L1499))),const_zero)</f>
        <v>0</v>
      </c>
      <c r="N1499" s="5" t="n">
        <f aca="false">IF($G1499=const_zero,MIN(class_series_b_invested_usd,MAX(const_zero,$A1499-SUM($J1499:$M1499))),const_zero)</f>
        <v>0</v>
      </c>
      <c r="O1499" s="5" t="n">
        <f aca="false">IF($H1499=const_zero,MIN(class_series_a_invested_usd,MAX(const_zero,$A1499-SUM($J1499:$N1499))),const_zero)</f>
        <v>0</v>
      </c>
      <c r="P1499" s="5" t="n">
        <f aca="false">IF($I1499=const_zero,MIN(class_seed_invested_usd,MAX(const_zero,$A1499-SUM($J1499:$O1499))),const_zero)</f>
        <v>0</v>
      </c>
      <c r="Q1499" s="5" t="n">
        <f aca="false">MAX(const_zero,$A1499-SUM($J1499:$P1499))</f>
        <v>1670000000</v>
      </c>
      <c r="R1499" s="9" t="n">
        <f aca="false">common_rsa_total+Sensitivity!$AE$1320+Sensitivity!$AJ$1320+IF($C1499=const_one,Sensitivity!$D$1320,const_zero)+IF($D1499=const_one,Sensitivity!$Y$1320,const_zero)+IF($E1499=const_one,Sensitivity!$V$1320,const_zero)+IF($F1499=const_one,Sensitivity!$S$1320,const_zero)+IF($G1499=const_one,Sensitivity!$P$1320,const_zero)+IF($H1499=const_one,Sensitivity!$M$1320,const_zero)+IF($I1499=const_one,Sensitivity!$J$1320,const_zero)</f>
        <v>26451772.5127037</v>
      </c>
      <c r="S1499" s="23" t="b">
        <f aca="false">IF($R1499&gt;const_zero,--($Q1499&gt;option_strike_usd*$R1499),const_zero)</f>
        <v>1</v>
      </c>
      <c r="T1499" s="7" t="n">
        <f aca="false">IF($R1499&gt;const_zero,IF($S1499=const_one,($Q1499+option_strike_usd*pre_f_options_issued)/($R1499+pre_f_options_issued),$Q1499/$R1499),const_zero)</f>
        <v>57.7684837522859</v>
      </c>
      <c r="U1499" s="5" t="n">
        <f aca="false">IF($C1499=const_one,Sensitivity!$D$1320*$T1499,const_zero)</f>
        <v>0</v>
      </c>
      <c r="V1499" s="5" t="n">
        <f aca="false">IF($D1499=const_one,Sensitivity!$Y$1320*$T1499,const_zero)</f>
        <v>0</v>
      </c>
      <c r="W1499" s="5" t="n">
        <f aca="false">IF($E1499=const_one,Sensitivity!$V$1320*$T1499,const_zero)</f>
        <v>100569030.628254</v>
      </c>
      <c r="X1499" s="5" t="n">
        <f aca="false">IF($F1499=const_one,Sensitivity!$S$1320*$T1499,const_zero)</f>
        <v>138644361.005486</v>
      </c>
      <c r="Y1499" s="5" t="n">
        <f aca="false">IF($G1499=const_one,Sensitivity!$P$1320*$T1499,const_zero)</f>
        <v>173305451.256858</v>
      </c>
      <c r="Z1499" s="5" t="n">
        <f aca="false">IF($H1499=const_one,Sensitivity!$M$1320*$T1499,const_zero)</f>
        <v>288842418.761429</v>
      </c>
      <c r="AA1499" s="5" t="n">
        <f aca="false">IF($I1499=const_one,Sensitivity!$J$1320*$T1499,const_zero)</f>
        <v>288842418.761429</v>
      </c>
      <c r="AB1499" s="5" t="n">
        <f aca="false">(Sensitivity!$AE$1320+Sensitivity!$AJ$1320)*$T1499</f>
        <v>17958756.4352566</v>
      </c>
      <c r="AC1499" s="5" t="n">
        <f aca="false">common_rsa_total*$T1499</f>
        <v>519916353.770573</v>
      </c>
      <c r="AD1499" s="5" t="n">
        <f aca="false">IF($S1499=const_one,pre_f_options_issued*($T1499-option_strike_usd),const_zero)</f>
        <v>141921209.380715</v>
      </c>
      <c r="AE1499" s="5" t="n">
        <f aca="false">J1499+U1499</f>
        <v>30000000</v>
      </c>
      <c r="AF1499" s="5" t="n">
        <f aca="false">K1499+V1499</f>
        <v>300000000</v>
      </c>
      <c r="AG1499" s="5" t="n">
        <f aca="false">L1499+W1499</f>
        <v>100569030.628254</v>
      </c>
      <c r="AH1499" s="5" t="n">
        <f aca="false">M1499+X1499</f>
        <v>138644361.005486</v>
      </c>
      <c r="AI1499" s="5" t="n">
        <f aca="false">N1499+Y1499</f>
        <v>173305451.256858</v>
      </c>
      <c r="AJ1499" s="5" t="n">
        <f aca="false">O1499+Z1499</f>
        <v>288842418.761429</v>
      </c>
      <c r="AK1499" s="5" t="n">
        <f aca="false">P1499+AA1499</f>
        <v>288842418.761429</v>
      </c>
      <c r="AL1499" s="5" t="n">
        <f aca="false">INDEX($AE$1375:$AE$1502,$B1499-$C1499*1+const_one)</f>
        <v>30000000</v>
      </c>
      <c r="AM1499" s="5" t="n">
        <f aca="false">INDEX($AF$1375:$AF$1502,$B1499-$D1499*2+const_one)</f>
        <v>300000000</v>
      </c>
      <c r="AN1499" s="5" t="n">
        <f aca="false">INDEX($AG$1375:$AG$1502,$B1499-$E1499*4+const_one)</f>
        <v>100000000</v>
      </c>
      <c r="AO1499" s="5" t="n">
        <f aca="false">INDEX($AH$1375:$AH$1502,$B1499-$F1499*8+const_one)</f>
        <v>60000000</v>
      </c>
      <c r="AP1499" s="5" t="n">
        <f aca="false">INDEX($AI$1375:$AI$1502,$B1499-$G1499*16+const_one)</f>
        <v>30000000</v>
      </c>
      <c r="AQ1499" s="5" t="n">
        <f aca="false">INDEX($AJ$1375:$AJ$1502,$B1499-$H1499*32+const_one)</f>
        <v>15000000</v>
      </c>
      <c r="AR1499" s="5" t="n">
        <f aca="false">INDEX($AK$1375:$AK$1502,$B1499-$I1499*64+const_one)</f>
        <v>5000000</v>
      </c>
      <c r="AS1499" s="5" t="n">
        <f aca="false">INDEX($AE$1375:$AE$1502,$B1499+(const_one-$C1499)*1+const_one)</f>
        <v>54291374.7167384</v>
      </c>
      <c r="AT1499" s="5" t="n">
        <f aca="false">INDEX($AF$1375:$AF$1502,$B1499+(const_one-$D1499)*2+const_one)</f>
        <v>346006559.998962</v>
      </c>
      <c r="AU1499" s="5" t="n">
        <f aca="false">INDEX($AG$1375:$AG$1502,$B1499+(const_one-$E1499)*4+const_one)</f>
        <v>100569030.628254</v>
      </c>
      <c r="AV1499" s="5" t="n">
        <f aca="false">INDEX($AH$1375:$AH$1502,$B1499+(const_one-$F1499)*8+const_one)</f>
        <v>138644361.005486</v>
      </c>
      <c r="AW1499" s="5" t="n">
        <f aca="false">INDEX($AI$1375:$AI$1502,$B1499+(const_one-$G1499)*16+const_one)</f>
        <v>173305451.256858</v>
      </c>
      <c r="AX1499" s="5" t="n">
        <f aca="false">INDEX($AJ$1375:$AJ$1502,$B1499+(const_one-$H1499)*32+const_one)</f>
        <v>288842418.761429</v>
      </c>
      <c r="AY1499" s="5" t="n">
        <f aca="false">INDEX($AK$1375:$AK$1502,$B1499+(const_one-$I1499)*64+const_one)</f>
        <v>288842418.761429</v>
      </c>
      <c r="AZ1499" s="5" t="n">
        <f aca="false">--($C1499=--(AS1499&gt;AL1499))</f>
        <v>0</v>
      </c>
      <c r="BA1499" s="5" t="n">
        <f aca="false">--($D1499=--(AT1499&gt;AM1499))</f>
        <v>0</v>
      </c>
      <c r="BB1499" s="5" t="n">
        <f aca="false">--($E1499=--(AU1499&gt;AN1499))</f>
        <v>1</v>
      </c>
      <c r="BC1499" s="5" t="n">
        <f aca="false">--($F1499=--(AV1499&gt;AO1499))</f>
        <v>1</v>
      </c>
      <c r="BD1499" s="5" t="n">
        <f aca="false">--($G1499=--(AW1499&gt;AP1499))</f>
        <v>1</v>
      </c>
      <c r="BE1499" s="5" t="n">
        <f aca="false">--($H1499=--(AX1499&gt;AQ1499))</f>
        <v>1</v>
      </c>
      <c r="BF1499" s="5" t="n">
        <f aca="false">--($I1499=--(AY1499&gt;AR1499))</f>
        <v>1</v>
      </c>
      <c r="BG1499" s="5" t="n">
        <f aca="false">SUM(AZ1499:BF1499)</f>
        <v>5</v>
      </c>
      <c r="BH1499" s="5" t="n">
        <f aca="false">SUM(AE1499:AK1499)+AB1499+AC1499+AD1499</f>
        <v>2000000000</v>
      </c>
    </row>
    <row r="1500" customFormat="false" ht="15" hidden="true" customHeight="false" outlineLevel="0" collapsed="false">
      <c r="A1500" s="5" t="n">
        <f aca="false">sensitivity_exit_usd</f>
        <v>2000000000</v>
      </c>
      <c r="B1500" s="2" t="n">
        <f aca="false">ROW()-ROW($B$1375)</f>
        <v>125</v>
      </c>
      <c r="C1500" s="2" t="n">
        <f aca="false">MOD(QUOTIENT($B1500,1),2)</f>
        <v>1</v>
      </c>
      <c r="D1500" s="2" t="n">
        <f aca="false">MOD(QUOTIENT($B1500,2),2)</f>
        <v>0</v>
      </c>
      <c r="E1500" s="2" t="n">
        <f aca="false">MOD(QUOTIENT($B1500,4),2)</f>
        <v>1</v>
      </c>
      <c r="F1500" s="2" t="n">
        <f aca="false">MOD(QUOTIENT($B1500,8),2)</f>
        <v>1</v>
      </c>
      <c r="G1500" s="2" t="n">
        <f aca="false">MOD(QUOTIENT($B1500,16),2)</f>
        <v>1</v>
      </c>
      <c r="H1500" s="2" t="n">
        <f aca="false">MOD(QUOTIENT($B1500,32),2)</f>
        <v>1</v>
      </c>
      <c r="I1500" s="2" t="n">
        <f aca="false">MOD(QUOTIENT($B1500,64),2)</f>
        <v>1</v>
      </c>
      <c r="J1500" s="5" t="n">
        <f aca="false">IF($C1500=const_zero,MIN(class_series_f_invested_usd,MAX(const_zero,$A1500)),const_zero)</f>
        <v>0</v>
      </c>
      <c r="K1500" s="5" t="n">
        <f aca="false">IF($D1500=const_zero,MIN(class_series_e_invested_usd,MAX(const_zero,$A1500-SUM($J1500:$J1500))),const_zero)</f>
        <v>300000000</v>
      </c>
      <c r="L1500" s="5" t="n">
        <f aca="false">IF($E1500=const_zero,MIN(class_series_d_invested_usd,MAX(const_zero,$A1500-SUM($J1500:$K1500))),const_zero)</f>
        <v>0</v>
      </c>
      <c r="M1500" s="5" t="n">
        <f aca="false">IF($F1500=const_zero,MIN(class_series_c_invested_usd,MAX(const_zero,$A1500-SUM($J1500:$L1500))),const_zero)</f>
        <v>0</v>
      </c>
      <c r="N1500" s="5" t="n">
        <f aca="false">IF($G1500=const_zero,MIN(class_series_b_invested_usd,MAX(const_zero,$A1500-SUM($J1500:$M1500))),const_zero)</f>
        <v>0</v>
      </c>
      <c r="O1500" s="5" t="n">
        <f aca="false">IF($H1500=const_zero,MIN(class_series_a_invested_usd,MAX(const_zero,$A1500-SUM($J1500:$N1500))),const_zero)</f>
        <v>0</v>
      </c>
      <c r="P1500" s="5" t="n">
        <f aca="false">IF($I1500=const_zero,MIN(class_seed_invested_usd,MAX(const_zero,$A1500-SUM($J1500:$O1500))),const_zero)</f>
        <v>0</v>
      </c>
      <c r="Q1500" s="5" t="n">
        <f aca="false">MAX(const_zero,$A1500-SUM($J1500:$P1500))</f>
        <v>1700000000</v>
      </c>
      <c r="R1500" s="9" t="n">
        <f aca="false">common_rsa_total+Sensitivity!$AE$1320+Sensitivity!$AJ$1320+IF($C1500=const_one,Sensitivity!$D$1320,const_zero)+IF($D1500=const_one,Sensitivity!$Y$1320,const_zero)+IF($E1500=const_one,Sensitivity!$V$1320,const_zero)+IF($F1500=const_one,Sensitivity!$S$1320,const_zero)+IF($G1500=const_one,Sensitivity!$P$1320,const_zero)+IF($H1500=const_one,Sensitivity!$M$1320,const_zero)+IF($I1500=const_one,Sensitivity!$J$1320,const_zero)</f>
        <v>27405433.0542694</v>
      </c>
      <c r="S1500" s="23" t="b">
        <f aca="false">IF($R1500&gt;const_zero,--($Q1500&gt;option_strike_usd*$R1500),const_zero)</f>
        <v>1</v>
      </c>
      <c r="T1500" s="7" t="n">
        <f aca="false">IF($R1500&gt;const_zero,IF($S1500=const_one,($Q1500+option_strike_usd*pre_f_options_issued)/($R1500+pre_f_options_issued),$Q1500/$R1500),const_zero)</f>
        <v>56.9294548221546</v>
      </c>
      <c r="U1500" s="5" t="n">
        <f aca="false">IF($C1500=const_one,Sensitivity!$D$1320*$T1500,const_zero)</f>
        <v>54291374.7167384</v>
      </c>
      <c r="V1500" s="5" t="n">
        <f aca="false">IF($D1500=const_one,Sensitivity!$Y$1320*$T1500,const_zero)</f>
        <v>0</v>
      </c>
      <c r="W1500" s="5" t="n">
        <f aca="false">IF($E1500=const_one,Sensitivity!$V$1320*$T1500,const_zero)</f>
        <v>99108366.9464065</v>
      </c>
      <c r="X1500" s="5" t="n">
        <f aca="false">IF($F1500=const_one,Sensitivity!$S$1320*$T1500,const_zero)</f>
        <v>136630691.573171</v>
      </c>
      <c r="Y1500" s="5" t="n">
        <f aca="false">IF($G1500=const_one,Sensitivity!$P$1320*$T1500,const_zero)</f>
        <v>170788364.466464</v>
      </c>
      <c r="Z1500" s="5" t="n">
        <f aca="false">IF($H1500=const_one,Sensitivity!$M$1320*$T1500,const_zero)</f>
        <v>284647274.110773</v>
      </c>
      <c r="AA1500" s="5" t="n">
        <f aca="false">IF($I1500=const_one,Sensitivity!$J$1320*$T1500,const_zero)</f>
        <v>284647274.110773</v>
      </c>
      <c r="AB1500" s="5" t="n">
        <f aca="false">(Sensitivity!$AE$1320+Sensitivity!$AJ$1320)*$T1500</f>
        <v>17697923.6208976</v>
      </c>
      <c r="AC1500" s="5" t="n">
        <f aca="false">common_rsa_total*$T1500</f>
        <v>512365093.399391</v>
      </c>
      <c r="AD1500" s="5" t="n">
        <f aca="false">IF($S1500=const_one,pre_f_options_issued*($T1500-option_strike_usd),const_zero)</f>
        <v>139823637.055386</v>
      </c>
      <c r="AE1500" s="5" t="n">
        <f aca="false">J1500+U1500</f>
        <v>54291374.7167384</v>
      </c>
      <c r="AF1500" s="5" t="n">
        <f aca="false">K1500+V1500</f>
        <v>300000000</v>
      </c>
      <c r="AG1500" s="5" t="n">
        <f aca="false">L1500+W1500</f>
        <v>99108366.9464065</v>
      </c>
      <c r="AH1500" s="5" t="n">
        <f aca="false">M1500+X1500</f>
        <v>136630691.573171</v>
      </c>
      <c r="AI1500" s="5" t="n">
        <f aca="false">N1500+Y1500</f>
        <v>170788364.466464</v>
      </c>
      <c r="AJ1500" s="5" t="n">
        <f aca="false">O1500+Z1500</f>
        <v>284647274.110773</v>
      </c>
      <c r="AK1500" s="5" t="n">
        <f aca="false">P1500+AA1500</f>
        <v>284647274.110773</v>
      </c>
      <c r="AL1500" s="5" t="n">
        <f aca="false">INDEX($AE$1375:$AE$1502,$B1500-$C1500*1+const_one)</f>
        <v>30000000</v>
      </c>
      <c r="AM1500" s="5" t="n">
        <f aca="false">INDEX($AF$1375:$AF$1502,$B1500-$D1500*2+const_one)</f>
        <v>300000000</v>
      </c>
      <c r="AN1500" s="5" t="n">
        <f aca="false">INDEX($AG$1375:$AG$1502,$B1500-$E1500*4+const_one)</f>
        <v>100000000</v>
      </c>
      <c r="AO1500" s="5" t="n">
        <f aca="false">INDEX($AH$1375:$AH$1502,$B1500-$F1500*8+const_one)</f>
        <v>60000000</v>
      </c>
      <c r="AP1500" s="5" t="n">
        <f aca="false">INDEX($AI$1375:$AI$1502,$B1500-$G1500*16+const_one)</f>
        <v>30000000</v>
      </c>
      <c r="AQ1500" s="5" t="n">
        <f aca="false">INDEX($AJ$1375:$AJ$1502,$B1500-$H1500*32+const_one)</f>
        <v>15000000</v>
      </c>
      <c r="AR1500" s="5" t="n">
        <f aca="false">INDEX($AK$1375:$AK$1502,$B1500-$I1500*64+const_one)</f>
        <v>5000000</v>
      </c>
      <c r="AS1500" s="5" t="n">
        <f aca="false">INDEX($AE$1375:$AE$1502,$B1500+(const_one-$C1500)*1+const_one)</f>
        <v>54291374.7167384</v>
      </c>
      <c r="AT1500" s="5" t="n">
        <f aca="false">INDEX($AF$1375:$AF$1502,$B1500+(const_one-$D1500)*2+const_one)</f>
        <v>341980314.386054</v>
      </c>
      <c r="AU1500" s="5" t="n">
        <f aca="false">INDEX($AG$1375:$AG$1502,$B1500+(const_one-$E1500)*4+const_one)</f>
        <v>99108366.9464065</v>
      </c>
      <c r="AV1500" s="5" t="n">
        <f aca="false">INDEX($AH$1375:$AH$1502,$B1500+(const_one-$F1500)*8+const_one)</f>
        <v>136630691.573171</v>
      </c>
      <c r="AW1500" s="5" t="n">
        <f aca="false">INDEX($AI$1375:$AI$1502,$B1500+(const_one-$G1500)*16+const_one)</f>
        <v>170788364.466464</v>
      </c>
      <c r="AX1500" s="5" t="n">
        <f aca="false">INDEX($AJ$1375:$AJ$1502,$B1500+(const_one-$H1500)*32+const_one)</f>
        <v>284647274.110773</v>
      </c>
      <c r="AY1500" s="5" t="n">
        <f aca="false">INDEX($AK$1375:$AK$1502,$B1500+(const_one-$I1500)*64+const_one)</f>
        <v>284647274.110773</v>
      </c>
      <c r="AZ1500" s="5" t="n">
        <f aca="false">--($C1500=--(AS1500&gt;AL1500))</f>
        <v>1</v>
      </c>
      <c r="BA1500" s="5" t="n">
        <f aca="false">--($D1500=--(AT1500&gt;AM1500))</f>
        <v>0</v>
      </c>
      <c r="BB1500" s="5" t="n">
        <f aca="false">--($E1500=--(AU1500&gt;AN1500))</f>
        <v>0</v>
      </c>
      <c r="BC1500" s="5" t="n">
        <f aca="false">--($F1500=--(AV1500&gt;AO1500))</f>
        <v>1</v>
      </c>
      <c r="BD1500" s="5" t="n">
        <f aca="false">--($G1500=--(AW1500&gt;AP1500))</f>
        <v>1</v>
      </c>
      <c r="BE1500" s="5" t="n">
        <f aca="false">--($H1500=--(AX1500&gt;AQ1500))</f>
        <v>1</v>
      </c>
      <c r="BF1500" s="5" t="n">
        <f aca="false">--($I1500=--(AY1500&gt;AR1500))</f>
        <v>1</v>
      </c>
      <c r="BG1500" s="5" t="n">
        <f aca="false">SUM(AZ1500:BF1500)</f>
        <v>5</v>
      </c>
      <c r="BH1500" s="5" t="n">
        <f aca="false">SUM(AE1500:AK1500)+AB1500+AC1500+AD1500</f>
        <v>2000000000</v>
      </c>
    </row>
    <row r="1501" customFormat="false" ht="15" hidden="true" customHeight="false" outlineLevel="0" collapsed="false">
      <c r="A1501" s="5" t="n">
        <f aca="false">sensitivity_exit_usd</f>
        <v>2000000000</v>
      </c>
      <c r="B1501" s="2" t="n">
        <f aca="false">ROW()-ROW($B$1375)</f>
        <v>126</v>
      </c>
      <c r="C1501" s="2" t="n">
        <f aca="false">MOD(QUOTIENT($B1501,1),2)</f>
        <v>0</v>
      </c>
      <c r="D1501" s="2" t="n">
        <f aca="false">MOD(QUOTIENT($B1501,2),2)</f>
        <v>1</v>
      </c>
      <c r="E1501" s="2" t="n">
        <f aca="false">MOD(QUOTIENT($B1501,4),2)</f>
        <v>1</v>
      </c>
      <c r="F1501" s="2" t="n">
        <f aca="false">MOD(QUOTIENT($B1501,8),2)</f>
        <v>1</v>
      </c>
      <c r="G1501" s="2" t="n">
        <f aca="false">MOD(QUOTIENT($B1501,16),2)</f>
        <v>1</v>
      </c>
      <c r="H1501" s="2" t="n">
        <f aca="false">MOD(QUOTIENT($B1501,32),2)</f>
        <v>1</v>
      </c>
      <c r="I1501" s="2" t="n">
        <f aca="false">MOD(QUOTIENT($B1501,64),2)</f>
        <v>1</v>
      </c>
      <c r="J1501" s="5" t="n">
        <f aca="false">IF($C1501=const_zero,MIN(class_series_f_invested_usd,MAX(const_zero,$A1501)),const_zero)</f>
        <v>30000000</v>
      </c>
      <c r="K1501" s="5" t="n">
        <f aca="false">IF($D1501=const_zero,MIN(class_series_e_invested_usd,MAX(const_zero,$A1501-SUM($J1501:$J1501))),const_zero)</f>
        <v>0</v>
      </c>
      <c r="L1501" s="5" t="n">
        <f aca="false">IF($E1501=const_zero,MIN(class_series_d_invested_usd,MAX(const_zero,$A1501-SUM($J1501:$K1501))),const_zero)</f>
        <v>0</v>
      </c>
      <c r="M1501" s="5" t="n">
        <f aca="false">IF($F1501=const_zero,MIN(class_series_c_invested_usd,MAX(const_zero,$A1501-SUM($J1501:$L1501))),const_zero)</f>
        <v>0</v>
      </c>
      <c r="N1501" s="5" t="n">
        <f aca="false">IF($G1501=const_zero,MIN(class_series_b_invested_usd,MAX(const_zero,$A1501-SUM($J1501:$M1501))),const_zero)</f>
        <v>0</v>
      </c>
      <c r="O1501" s="5" t="n">
        <f aca="false">IF($H1501=const_zero,MIN(class_series_a_invested_usd,MAX(const_zero,$A1501-SUM($J1501:$N1501))),const_zero)</f>
        <v>0</v>
      </c>
      <c r="P1501" s="5" t="n">
        <f aca="false">IF($I1501=const_zero,MIN(class_seed_invested_usd,MAX(const_zero,$A1501-SUM($J1501:$O1501))),const_zero)</f>
        <v>0</v>
      </c>
      <c r="Q1501" s="5" t="n">
        <f aca="false">MAX(const_zero,$A1501-SUM($J1501:$P1501))</f>
        <v>1970000000</v>
      </c>
      <c r="R1501" s="9" t="n">
        <f aca="false">common_rsa_total+Sensitivity!$AE$1320+Sensitivity!$AJ$1320+IF($C1501=const_one,Sensitivity!$D$1320,const_zero)+IF($D1501=const_one,Sensitivity!$Y$1320,const_zero)+IF($E1501=const_one,Sensitivity!$V$1320,const_zero)+IF($F1501=const_one,Sensitivity!$S$1320,const_zero)+IF($G1501=const_one,Sensitivity!$P$1320,const_zero)+IF($H1501=const_one,Sensitivity!$M$1320,const_zero)+IF($I1501=const_one,Sensitivity!$J$1320,const_zero)</f>
        <v>32610729.5466692</v>
      </c>
      <c r="S1501" s="23" t="b">
        <f aca="false">IF($R1501&gt;const_zero,--($Q1501&gt;option_strike_usd*$R1501),const_zero)</f>
        <v>1</v>
      </c>
      <c r="T1501" s="7" t="n">
        <f aca="false">IF($R1501&gt;const_zero,IF($S1501=const_one,($Q1501+option_strike_usd*pre_f_options_issued)/($R1501+pre_f_options_issued),$Q1501/$R1501),const_zero)</f>
        <v>56.1794079891776</v>
      </c>
      <c r="U1501" s="5" t="n">
        <f aca="false">IF($C1501=const_one,Sensitivity!$D$1320*$T1501,const_zero)</f>
        <v>0</v>
      </c>
      <c r="V1501" s="5" t="n">
        <f aca="false">IF($D1501=const_one,Sensitivity!$Y$1320*$T1501,const_zero)</f>
        <v>346006559.998962</v>
      </c>
      <c r="W1501" s="5" t="n">
        <f aca="false">IF($E1501=const_one,Sensitivity!$V$1320*$T1501,const_zero)</f>
        <v>97802612.0084417</v>
      </c>
      <c r="X1501" s="5" t="n">
        <f aca="false">IF($F1501=const_one,Sensitivity!$S$1320*$T1501,const_zero)</f>
        <v>134830579.174026</v>
      </c>
      <c r="Y1501" s="5" t="n">
        <f aca="false">IF($G1501=const_one,Sensitivity!$P$1320*$T1501,const_zero)</f>
        <v>168538223.967533</v>
      </c>
      <c r="Z1501" s="5" t="n">
        <f aca="false">IF($H1501=const_one,Sensitivity!$M$1320*$T1501,const_zero)</f>
        <v>280897039.945888</v>
      </c>
      <c r="AA1501" s="5" t="n">
        <f aca="false">IF($I1501=const_one,Sensitivity!$J$1320*$T1501,const_zero)</f>
        <v>280897039.945888</v>
      </c>
      <c r="AB1501" s="5" t="n">
        <f aca="false">(Sensitivity!$AE$1320+Sensitivity!$AJ$1320)*$T1501</f>
        <v>17464753.0837197</v>
      </c>
      <c r="AC1501" s="5" t="n">
        <f aca="false">common_rsa_total*$T1501</f>
        <v>505614671.902598</v>
      </c>
      <c r="AD1501" s="5" t="n">
        <f aca="false">IF($S1501=const_one,pre_f_options_issued*($T1501-option_strike_usd),const_zero)</f>
        <v>137948519.972944</v>
      </c>
      <c r="AE1501" s="5" t="n">
        <f aca="false">J1501+U1501</f>
        <v>30000000</v>
      </c>
      <c r="AF1501" s="5" t="n">
        <f aca="false">K1501+V1501</f>
        <v>346006559.998962</v>
      </c>
      <c r="AG1501" s="5" t="n">
        <f aca="false">L1501+W1501</f>
        <v>97802612.0084417</v>
      </c>
      <c r="AH1501" s="5" t="n">
        <f aca="false">M1501+X1501</f>
        <v>134830579.174026</v>
      </c>
      <c r="AI1501" s="5" t="n">
        <f aca="false">N1501+Y1501</f>
        <v>168538223.967533</v>
      </c>
      <c r="AJ1501" s="5" t="n">
        <f aca="false">O1501+Z1501</f>
        <v>280897039.945888</v>
      </c>
      <c r="AK1501" s="5" t="n">
        <f aca="false">P1501+AA1501</f>
        <v>280897039.945888</v>
      </c>
      <c r="AL1501" s="5" t="n">
        <f aca="false">INDEX($AE$1375:$AE$1502,$B1501-$C1501*1+const_one)</f>
        <v>30000000</v>
      </c>
      <c r="AM1501" s="5" t="n">
        <f aca="false">INDEX($AF$1375:$AF$1502,$B1501-$D1501*2+const_one)</f>
        <v>300000000</v>
      </c>
      <c r="AN1501" s="5" t="n">
        <f aca="false">INDEX($AG$1375:$AG$1502,$B1501-$E1501*4+const_one)</f>
        <v>100000000</v>
      </c>
      <c r="AO1501" s="5" t="n">
        <f aca="false">INDEX($AH$1375:$AH$1502,$B1501-$F1501*8+const_one)</f>
        <v>60000000</v>
      </c>
      <c r="AP1501" s="5" t="n">
        <f aca="false">INDEX($AI$1375:$AI$1502,$B1501-$G1501*16+const_one)</f>
        <v>30000000</v>
      </c>
      <c r="AQ1501" s="5" t="n">
        <f aca="false">INDEX($AJ$1375:$AJ$1502,$B1501-$H1501*32+const_one)</f>
        <v>15000000</v>
      </c>
      <c r="AR1501" s="5" t="n">
        <f aca="false">INDEX($AK$1375:$AK$1502,$B1501-$I1501*64+const_one)</f>
        <v>5000000</v>
      </c>
      <c r="AS1501" s="5" t="n">
        <f aca="false">INDEX($AE$1375:$AE$1502,$B1501+(const_one-$C1501)*1+const_one)</f>
        <v>52952655.7863068</v>
      </c>
      <c r="AT1501" s="5" t="n">
        <f aca="false">INDEX($AF$1375:$AF$1502,$B1501+(const_one-$D1501)*2+const_one)</f>
        <v>346006559.998962</v>
      </c>
      <c r="AU1501" s="5" t="n">
        <f aca="false">INDEX($AG$1375:$AG$1502,$B1501+(const_one-$E1501)*4+const_one)</f>
        <v>97802612.0084417</v>
      </c>
      <c r="AV1501" s="5" t="n">
        <f aca="false">INDEX($AH$1375:$AH$1502,$B1501+(const_one-$F1501)*8+const_one)</f>
        <v>134830579.174026</v>
      </c>
      <c r="AW1501" s="5" t="n">
        <f aca="false">INDEX($AI$1375:$AI$1502,$B1501+(const_one-$G1501)*16+const_one)</f>
        <v>168538223.967533</v>
      </c>
      <c r="AX1501" s="5" t="n">
        <f aca="false">INDEX($AJ$1375:$AJ$1502,$B1501+(const_one-$H1501)*32+const_one)</f>
        <v>280897039.945888</v>
      </c>
      <c r="AY1501" s="5" t="n">
        <f aca="false">INDEX($AK$1375:$AK$1502,$B1501+(const_one-$I1501)*64+const_one)</f>
        <v>280897039.945888</v>
      </c>
      <c r="AZ1501" s="5" t="n">
        <f aca="false">--($C1501=--(AS1501&gt;AL1501))</f>
        <v>0</v>
      </c>
      <c r="BA1501" s="5" t="n">
        <f aca="false">--($D1501=--(AT1501&gt;AM1501))</f>
        <v>1</v>
      </c>
      <c r="BB1501" s="5" t="n">
        <f aca="false">--($E1501=--(AU1501&gt;AN1501))</f>
        <v>0</v>
      </c>
      <c r="BC1501" s="5" t="n">
        <f aca="false">--($F1501=--(AV1501&gt;AO1501))</f>
        <v>1</v>
      </c>
      <c r="BD1501" s="5" t="n">
        <f aca="false">--($G1501=--(AW1501&gt;AP1501))</f>
        <v>1</v>
      </c>
      <c r="BE1501" s="5" t="n">
        <f aca="false">--($H1501=--(AX1501&gt;AQ1501))</f>
        <v>1</v>
      </c>
      <c r="BF1501" s="5" t="n">
        <f aca="false">--($I1501=--(AY1501&gt;AR1501))</f>
        <v>1</v>
      </c>
      <c r="BG1501" s="5" t="n">
        <f aca="false">SUM(AZ1501:BF1501)</f>
        <v>5</v>
      </c>
      <c r="BH1501" s="5" t="n">
        <f aca="false">SUM(AE1501:AK1501)+AB1501+AC1501+AD1501</f>
        <v>2000000000</v>
      </c>
    </row>
    <row r="1502" customFormat="false" ht="15" hidden="true" customHeight="false" outlineLevel="0" collapsed="false">
      <c r="A1502" s="5" t="n">
        <f aca="false">sensitivity_exit_usd</f>
        <v>2000000000</v>
      </c>
      <c r="B1502" s="2" t="n">
        <f aca="false">ROW()-ROW($B$1375)</f>
        <v>127</v>
      </c>
      <c r="C1502" s="2" t="n">
        <f aca="false">MOD(QUOTIENT($B1502,1),2)</f>
        <v>1</v>
      </c>
      <c r="D1502" s="2" t="n">
        <f aca="false">MOD(QUOTIENT($B1502,2),2)</f>
        <v>1</v>
      </c>
      <c r="E1502" s="2" t="n">
        <f aca="false">MOD(QUOTIENT($B1502,4),2)</f>
        <v>1</v>
      </c>
      <c r="F1502" s="2" t="n">
        <f aca="false">MOD(QUOTIENT($B1502,8),2)</f>
        <v>1</v>
      </c>
      <c r="G1502" s="2" t="n">
        <f aca="false">MOD(QUOTIENT($B1502,16),2)</f>
        <v>1</v>
      </c>
      <c r="H1502" s="2" t="n">
        <f aca="false">MOD(QUOTIENT($B1502,32),2)</f>
        <v>1</v>
      </c>
      <c r="I1502" s="2" t="n">
        <f aca="false">MOD(QUOTIENT($B1502,64),2)</f>
        <v>1</v>
      </c>
      <c r="J1502" s="5" t="n">
        <f aca="false">IF($C1502=const_zero,MIN(class_series_f_invested_usd,MAX(const_zero,$A1502)),const_zero)</f>
        <v>0</v>
      </c>
      <c r="K1502" s="5" t="n">
        <f aca="false">IF($D1502=const_zero,MIN(class_series_e_invested_usd,MAX(const_zero,$A1502-SUM($J1502:$J1502))),const_zero)</f>
        <v>0</v>
      </c>
      <c r="L1502" s="5" t="n">
        <f aca="false">IF($E1502=const_zero,MIN(class_series_d_invested_usd,MAX(const_zero,$A1502-SUM($J1502:$K1502))),const_zero)</f>
        <v>0</v>
      </c>
      <c r="M1502" s="5" t="n">
        <f aca="false">IF($F1502=const_zero,MIN(class_series_c_invested_usd,MAX(const_zero,$A1502-SUM($J1502:$L1502))),const_zero)</f>
        <v>0</v>
      </c>
      <c r="N1502" s="5" t="n">
        <f aca="false">IF($G1502=const_zero,MIN(class_series_b_invested_usd,MAX(const_zero,$A1502-SUM($J1502:$M1502))),const_zero)</f>
        <v>0</v>
      </c>
      <c r="O1502" s="5" t="n">
        <f aca="false">IF($H1502=const_zero,MIN(class_series_a_invested_usd,MAX(const_zero,$A1502-SUM($J1502:$N1502))),const_zero)</f>
        <v>0</v>
      </c>
      <c r="P1502" s="5" t="n">
        <f aca="false">IF($I1502=const_zero,MIN(class_seed_invested_usd,MAX(const_zero,$A1502-SUM($J1502:$O1502))),const_zero)</f>
        <v>0</v>
      </c>
      <c r="Q1502" s="5" t="n">
        <f aca="false">MAX(const_zero,$A1502-SUM($J1502:$P1502))</f>
        <v>2000000000</v>
      </c>
      <c r="R1502" s="9" t="n">
        <f aca="false">common_rsa_total+Sensitivity!$AE$1320+Sensitivity!$AJ$1320+IF($C1502=const_one,Sensitivity!$D$1320,const_zero)+IF($D1502=const_one,Sensitivity!$Y$1320,const_zero)+IF($E1502=const_one,Sensitivity!$V$1320,const_zero)+IF($F1502=const_one,Sensitivity!$S$1320,const_zero)+IF($G1502=const_one,Sensitivity!$P$1320,const_zero)+IF($H1502=const_one,Sensitivity!$M$1320,const_zero)+IF($I1502=const_one,Sensitivity!$J$1320,const_zero)</f>
        <v>33564390.0882349</v>
      </c>
      <c r="S1502" s="23" t="b">
        <f aca="false">IF($R1502&gt;const_zero,--($Q1502&gt;option_strike_usd*$R1502),const_zero)</f>
        <v>1</v>
      </c>
      <c r="T1502" s="7" t="n">
        <f aca="false">IF($R1502&gt;const_zero,IF($S1502=const_one,($Q1502+option_strike_usd*pre_f_options_issued)/($R1502+pre_f_options_issued),$Q1502/$R1502),const_zero)</f>
        <v>55.5256860049677</v>
      </c>
      <c r="U1502" s="5" t="n">
        <f aca="false">IF($C1502=const_one,Sensitivity!$D$1320*$T1502,const_zero)</f>
        <v>52952655.7863068</v>
      </c>
      <c r="V1502" s="5" t="n">
        <f aca="false">IF($D1502=const_one,Sensitivity!$Y$1320*$T1502,const_zero)</f>
        <v>341980314.386054</v>
      </c>
      <c r="W1502" s="5" t="n">
        <f aca="false">IF($E1502=const_one,Sensitivity!$V$1320*$T1502,const_zero)</f>
        <v>96664548.7950417</v>
      </c>
      <c r="X1502" s="5" t="n">
        <f aca="false">IF($F1502=const_one,Sensitivity!$S$1320*$T1502,const_zero)</f>
        <v>133261646.411922</v>
      </c>
      <c r="Y1502" s="5" t="n">
        <f aca="false">IF($G1502=const_one,Sensitivity!$P$1320*$T1502,const_zero)</f>
        <v>166577058.014903</v>
      </c>
      <c r="Z1502" s="5" t="n">
        <f aca="false">IF($H1502=const_one,Sensitivity!$M$1320*$T1502,const_zero)</f>
        <v>277628430.024838</v>
      </c>
      <c r="AA1502" s="5" t="n">
        <f aca="false">IF($I1502=const_one,Sensitivity!$J$1320*$T1502,const_zero)</f>
        <v>277628430.024838</v>
      </c>
      <c r="AB1502" s="5" t="n">
        <f aca="false">(Sensitivity!$AE$1320+Sensitivity!$AJ$1320)*$T1502</f>
        <v>17261527.4989677</v>
      </c>
      <c r="AC1502" s="5" t="n">
        <f aca="false">common_rsa_total*$T1502</f>
        <v>499731174.044709</v>
      </c>
      <c r="AD1502" s="5" t="n">
        <f aca="false">IF($S1502=const_one,pre_f_options_issued*($T1502-option_strike_usd),const_zero)</f>
        <v>136314215.012419</v>
      </c>
      <c r="AE1502" s="5" t="n">
        <f aca="false">J1502+U1502</f>
        <v>52952655.7863068</v>
      </c>
      <c r="AF1502" s="5" t="n">
        <f aca="false">K1502+V1502</f>
        <v>341980314.386054</v>
      </c>
      <c r="AG1502" s="5" t="n">
        <f aca="false">L1502+W1502</f>
        <v>96664548.7950417</v>
      </c>
      <c r="AH1502" s="5" t="n">
        <f aca="false">M1502+X1502</f>
        <v>133261646.411922</v>
      </c>
      <c r="AI1502" s="5" t="n">
        <f aca="false">N1502+Y1502</f>
        <v>166577058.014903</v>
      </c>
      <c r="AJ1502" s="5" t="n">
        <f aca="false">O1502+Z1502</f>
        <v>277628430.024838</v>
      </c>
      <c r="AK1502" s="5" t="n">
        <f aca="false">P1502+AA1502</f>
        <v>277628430.024838</v>
      </c>
      <c r="AL1502" s="5" t="n">
        <f aca="false">INDEX($AE$1375:$AE$1502,$B1502-$C1502*1+const_one)</f>
        <v>30000000</v>
      </c>
      <c r="AM1502" s="5" t="n">
        <f aca="false">INDEX($AF$1375:$AF$1502,$B1502-$D1502*2+const_one)</f>
        <v>300000000</v>
      </c>
      <c r="AN1502" s="5" t="n">
        <f aca="false">INDEX($AG$1375:$AG$1502,$B1502-$E1502*4+const_one)</f>
        <v>100000000</v>
      </c>
      <c r="AO1502" s="5" t="n">
        <f aca="false">INDEX($AH$1375:$AH$1502,$B1502-$F1502*8+const_one)</f>
        <v>60000000</v>
      </c>
      <c r="AP1502" s="5" t="n">
        <f aca="false">INDEX($AI$1375:$AI$1502,$B1502-$G1502*16+const_one)</f>
        <v>30000000</v>
      </c>
      <c r="AQ1502" s="5" t="n">
        <f aca="false">INDEX($AJ$1375:$AJ$1502,$B1502-$H1502*32+const_one)</f>
        <v>15000000</v>
      </c>
      <c r="AR1502" s="5" t="n">
        <f aca="false">INDEX($AK$1375:$AK$1502,$B1502-$I1502*64+const_one)</f>
        <v>5000000</v>
      </c>
      <c r="AS1502" s="5" t="n">
        <f aca="false">INDEX($AE$1375:$AE$1502,$B1502+(const_one-$C1502)*1+const_one)</f>
        <v>52952655.7863068</v>
      </c>
      <c r="AT1502" s="5" t="n">
        <f aca="false">INDEX($AF$1375:$AF$1502,$B1502+(const_one-$D1502)*2+const_one)</f>
        <v>341980314.386054</v>
      </c>
      <c r="AU1502" s="5" t="n">
        <f aca="false">INDEX($AG$1375:$AG$1502,$B1502+(const_one-$E1502)*4+const_one)</f>
        <v>96664548.7950417</v>
      </c>
      <c r="AV1502" s="5" t="n">
        <f aca="false">INDEX($AH$1375:$AH$1502,$B1502+(const_one-$F1502)*8+const_one)</f>
        <v>133261646.411922</v>
      </c>
      <c r="AW1502" s="5" t="n">
        <f aca="false">INDEX($AI$1375:$AI$1502,$B1502+(const_one-$G1502)*16+const_one)</f>
        <v>166577058.014903</v>
      </c>
      <c r="AX1502" s="5" t="n">
        <f aca="false">INDEX($AJ$1375:$AJ$1502,$B1502+(const_one-$H1502)*32+const_one)</f>
        <v>277628430.024838</v>
      </c>
      <c r="AY1502" s="5" t="n">
        <f aca="false">INDEX($AK$1375:$AK$1502,$B1502+(const_one-$I1502)*64+const_one)</f>
        <v>277628430.024838</v>
      </c>
      <c r="AZ1502" s="5" t="n">
        <f aca="false">--($C1502=--(AS1502&gt;AL1502))</f>
        <v>1</v>
      </c>
      <c r="BA1502" s="5" t="n">
        <f aca="false">--($D1502=--(AT1502&gt;AM1502))</f>
        <v>1</v>
      </c>
      <c r="BB1502" s="5" t="n">
        <f aca="false">--($E1502=--(AU1502&gt;AN1502))</f>
        <v>0</v>
      </c>
      <c r="BC1502" s="5" t="n">
        <f aca="false">--($F1502=--(AV1502&gt;AO1502))</f>
        <v>1</v>
      </c>
      <c r="BD1502" s="5" t="n">
        <f aca="false">--($G1502=--(AW1502&gt;AP1502))</f>
        <v>1</v>
      </c>
      <c r="BE1502" s="5" t="n">
        <f aca="false">--($H1502=--(AX1502&gt;AQ1502))</f>
        <v>1</v>
      </c>
      <c r="BF1502" s="5" t="n">
        <f aca="false">--($I1502=--(AY1502&gt;AR1502))</f>
        <v>1</v>
      </c>
      <c r="BG1502" s="5" t="n">
        <f aca="false">SUM(AZ1502:BF1502)</f>
        <v>6</v>
      </c>
      <c r="BH1502" s="5" t="n">
        <f aca="false">SUM(AE1502:AK1502)+AB1502+AC1502+AD1502</f>
        <v>2000000000</v>
      </c>
    </row>
    <row r="1503" customFormat="false" ht="15" hidden="true" customHeight="false" outlineLevel="0" collapsed="false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</row>
    <row r="1504" customFormat="false" ht="15" hidden="true" customHeight="false" outlineLevel="0" collapsed="false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</row>
    <row r="1505" customFormat="false" ht="15" hidden="true" customHeight="false" outlineLevel="0" collapsed="false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</row>
    <row r="1506" customFormat="false" ht="15" hidden="true" customHeight="false" outlineLevel="0" collapsed="false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</row>
    <row r="1507" customFormat="false" ht="15" hidden="true" customHeight="false" outlineLevel="0" collapsed="false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</row>
    <row r="1508" customFormat="false" ht="15" hidden="true" customHeight="false" outlineLevel="0" collapsed="false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</row>
    <row r="1509" customFormat="false" ht="15" hidden="true" customHeight="false" outlineLevel="0" collapsed="false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</row>
    <row r="1510" customFormat="false" ht="15" hidden="true" customHeight="false" outlineLevel="0" collapsed="false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</row>
    <row r="1511" customFormat="false" ht="15" hidden="true" customHeight="false" outlineLevel="0" collapsed="false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</row>
    <row r="1512" customFormat="false" ht="15" hidden="true" customHeight="false" outlineLevel="0" collapsed="false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</row>
    <row r="1513" customFormat="false" ht="15" hidden="true" customHeight="false" outlineLevel="0" collapsed="false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</row>
    <row r="1514" customFormat="false" ht="15" hidden="true" customHeight="false" outlineLevel="0" collapsed="false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</row>
    <row r="1515" customFormat="false" ht="15" hidden="true" customHeight="false" outlineLevel="0" collapsed="false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</row>
    <row r="1516" customFormat="false" ht="15" hidden="true" customHeight="false" outlineLevel="0" collapsed="false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</row>
    <row r="1517" customFormat="false" ht="15" hidden="true" customHeight="false" outlineLevel="0" collapsed="false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</row>
    <row r="1518" customFormat="false" ht="15" hidden="true" customHeight="false" outlineLevel="0" collapsed="false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</row>
    <row r="1519" customFormat="false" ht="15" hidden="true" customHeight="false" outlineLevel="0" collapsed="false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</row>
    <row r="1520" customFormat="false" ht="15" hidden="true" customHeight="false" outlineLevel="0" collapsed="false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</row>
    <row r="1521" customFormat="false" ht="15" hidden="true" customHeight="false" outlineLevel="0" collapsed="false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</row>
    <row r="1522" customFormat="false" ht="15" hidden="true" customHeight="false" outlineLevel="0" collapsed="false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</row>
    <row r="1523" customFormat="false" ht="15" hidden="true" customHeight="false" outlineLevel="0" collapsed="false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</row>
    <row r="1524" customFormat="false" ht="15" hidden="true" customHeight="false" outlineLevel="0" collapsed="false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</row>
    <row r="1525" customFormat="false" ht="15" hidden="true" customHeight="false" outlineLevel="0" collapsed="false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</row>
    <row r="1526" customFormat="false" ht="15" hidden="true" customHeight="false" outlineLevel="0" collapsed="false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</row>
    <row r="1527" customFormat="false" ht="15" hidden="true" customHeight="false" outlineLevel="0" collapsed="false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</row>
    <row r="1528" customFormat="false" ht="15" hidden="true" customHeight="false" outlineLevel="0" collapsed="false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</row>
    <row r="1529" customFormat="false" ht="15" hidden="true" customHeight="false" outlineLevel="0" collapsed="false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</row>
    <row r="1530" customFormat="false" ht="15" hidden="true" customHeight="false" outlineLevel="0" collapsed="false">
      <c r="A1530" s="5" t="n">
        <f aca="false">sensitivity_pre_base_usd</f>
        <v>1400000000</v>
      </c>
      <c r="B1530" s="2" t="n">
        <f aca="false">sensitivity_esop_high</f>
        <v>0.15</v>
      </c>
      <c r="C1530" s="5" t="n">
        <f aca="false">Sensitivity!$E$1581</f>
        <v>36.7328505715923</v>
      </c>
      <c r="D1530" s="2" t="n">
        <f aca="false">series_f_primary_raise_usd/C1530</f>
        <v>816707.648145357</v>
      </c>
      <c r="E1530" s="2" t="n">
        <f aca="false">our_fund_check_usd/C1530</f>
        <v>272235.882715119</v>
      </c>
      <c r="F1530" s="2" t="n">
        <f aca="false">f_lead_primary_check_usd/C1530</f>
        <v>544471.765430238</v>
      </c>
      <c r="G1530" s="2" t="n">
        <f aca="false">Sensitivity!$AC$1581</f>
        <v>1495062.58011665</v>
      </c>
      <c r="H1530" s="2" t="n">
        <f aca="false">Sensitivity!$G$1581</f>
        <v>1</v>
      </c>
      <c r="I1530" s="2" t="n">
        <f aca="false">class_seed_issue_pps/H1530</f>
        <v>1</v>
      </c>
      <c r="J1530" s="2" t="n">
        <f aca="false">Sensitivity!$H$1581</f>
        <v>5000000</v>
      </c>
      <c r="K1530" s="2" t="n">
        <f aca="false">Sensitivity!$I$1581</f>
        <v>3</v>
      </c>
      <c r="L1530" s="2" t="n">
        <f aca="false">class_series_a_issue_pps/K1530</f>
        <v>1</v>
      </c>
      <c r="M1530" s="2" t="n">
        <f aca="false">Sensitivity!$J$1581</f>
        <v>5000000</v>
      </c>
      <c r="N1530" s="2" t="n">
        <f aca="false">Sensitivity!$K$1581</f>
        <v>10</v>
      </c>
      <c r="O1530" s="2" t="n">
        <f aca="false">class_series_b_issue_pps/N1530</f>
        <v>1</v>
      </c>
      <c r="P1530" s="2" t="n">
        <f aca="false">Sensitivity!$L$1581</f>
        <v>3000000</v>
      </c>
      <c r="Q1530" s="2" t="n">
        <f aca="false">Sensitivity!$M$1581</f>
        <v>25</v>
      </c>
      <c r="R1530" s="2" t="n">
        <f aca="false">class_series_c_issue_pps/Q1530</f>
        <v>1</v>
      </c>
      <c r="S1530" s="2" t="n">
        <f aca="false">Sensitivity!$N$1581</f>
        <v>2400000</v>
      </c>
      <c r="T1530" s="8" t="n">
        <f aca="false">Sensitivity!$O$1581</f>
        <v>57.6517822053005</v>
      </c>
      <c r="U1530" s="2" t="n">
        <f aca="false">class_series_d_issue_pps/T1530</f>
        <v>1.04073105296793</v>
      </c>
      <c r="V1530" s="2" t="n">
        <f aca="false">Sensitivity!$P$1581</f>
        <v>1734552.1018569</v>
      </c>
      <c r="W1530" s="8" t="n">
        <f aca="false">Sensitivity!$Q$1581</f>
        <v>48.8872262293829</v>
      </c>
      <c r="X1530" s="2" t="n">
        <f aca="false">class_series_e_issue_pps/W1530</f>
        <v>1.00554510434577</v>
      </c>
      <c r="Y1530" s="2" t="n">
        <f aca="false">Sensitivity!$R$1581</f>
        <v>6136506.92530247</v>
      </c>
      <c r="Z1530" s="2" t="n">
        <f aca="false">Sensitivity!$S$1581</f>
        <v>47765.0271593668</v>
      </c>
      <c r="AA1530" s="5" t="n">
        <f aca="false">Sensitivity!$T$1581</f>
        <v>26.1390947921592</v>
      </c>
      <c r="AB1530" s="5" t="n">
        <f aca="false">Sensitivity!$U$1581</f>
        <v>29.3862804572739</v>
      </c>
      <c r="AC1530" s="5" t="n">
        <f aca="false">MIN(AA1530,AB1530)</f>
        <v>26.1390947921592</v>
      </c>
      <c r="AD1530" s="2" t="str">
        <f aca="false">IF(AA1530&lt;=AB1530,lbl_cap,lbl_discount)</f>
        <v>cap</v>
      </c>
      <c r="AE1530" s="2" t="n">
        <f aca="false">note_a_principal_usd/AC1530</f>
        <v>191284.359299995</v>
      </c>
      <c r="AF1530" s="5" t="n">
        <f aca="false">Sensitivity!$X$1581</f>
        <v>41.7187358136914</v>
      </c>
      <c r="AG1530" s="5" t="n">
        <f aca="false">Sensitivity!$Y$1581</f>
        <v>31.2229229858535</v>
      </c>
      <c r="AH1530" s="5" t="n">
        <f aca="false">MIN(AF1530,AG1530)</f>
        <v>31.2229229858535</v>
      </c>
      <c r="AI1530" s="2" t="str">
        <f aca="false">IF(AF1530&lt;=AG1530,lbl_cap,lbl_discount)</f>
        <v>discount</v>
      </c>
      <c r="AJ1530" s="2" t="n">
        <f aca="false">note_b_principal_usd/AH1530</f>
        <v>96083.2527229832</v>
      </c>
      <c r="AK1530" s="2" t="n">
        <f aca="false">pre_f_fd_total+G1530+D1530+AE1530+AJ1530+Z1530</f>
        <v>39264863.8674444</v>
      </c>
      <c r="AL1530" s="2" t="n">
        <f aca="false">E1530/AK1530</f>
        <v>0.00693332042698963</v>
      </c>
      <c r="AM1530" s="2" t="n">
        <f aca="false">MATCH(7,$BG$1585:$BG$1712,0)</f>
        <v>124</v>
      </c>
      <c r="AN1530" s="5" t="n">
        <f aca="false">INDEX($AE$1585:$AE$1712,AM1530)</f>
        <v>45511417.8239698</v>
      </c>
      <c r="AO1530" s="2" t="n">
        <f aca="false">AN1530*our_fund_check_usd/series_f_primary_raise_usd</f>
        <v>15170472.6079899</v>
      </c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</row>
    <row r="1531" customFormat="false" ht="15" hidden="true" customHeight="false" outlineLevel="0" collapsed="false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</row>
    <row r="1532" customFormat="false" ht="15" hidden="true" customHeight="false" outlineLevel="0" collapsed="false">
      <c r="A1532" s="2" t="n">
        <f aca="false">const_zero</f>
        <v>0</v>
      </c>
      <c r="B1532" s="2" t="n">
        <f aca="false">const_zero</f>
        <v>0</v>
      </c>
      <c r="C1532" s="2" t="n">
        <f aca="false">const_zero</f>
        <v>0</v>
      </c>
      <c r="D1532" s="2" t="n">
        <f aca="false">const_zero</f>
        <v>0</v>
      </c>
      <c r="E1532" s="5" t="n">
        <f aca="false">sensitivity_pre_base_usd/(pre_f_fd_total+Sensitivity!B1532)</f>
        <v>38.2326039399081</v>
      </c>
      <c r="F1532" s="2" t="n">
        <f aca="false">series_f_primary_raise_usd/Sensitivity!E1532</f>
        <v>784670.592857143</v>
      </c>
      <c r="G1532" s="2" t="n">
        <f aca="false">IF(Sensitivity!E1532&lt;class_seed_ocp,class_seed_ocp*(ad_pre_f_broad_based_fd+series_f_primary_raise_usd/class_seed_ocp)/(ad_pre_f_broad_based_fd+series_f_primary_raise_usd/Sensitivity!E1532),class_seed_ocp)</f>
        <v>1</v>
      </c>
      <c r="H1532" s="2" t="n">
        <f aca="false">class_seed_original_shares*class_seed_issue_pps/Sensitivity!G1532</f>
        <v>5000000</v>
      </c>
      <c r="I1532" s="2" t="n">
        <f aca="false">IF(Sensitivity!E1532&lt;class_series_a_ocp,class_series_a_ocp*(ad_pre_f_broad_based_fd+series_f_primary_raise_usd/class_series_a_ocp)/(ad_pre_f_broad_based_fd+series_f_primary_raise_usd/Sensitivity!E1532),class_series_a_ocp)</f>
        <v>3</v>
      </c>
      <c r="J1532" s="2" t="n">
        <f aca="false">class_series_a_original_shares*class_series_a_issue_pps/Sensitivity!I1532</f>
        <v>5000000</v>
      </c>
      <c r="K1532" s="2" t="n">
        <f aca="false">IF(Sensitivity!E1532&lt;class_series_b_ocp,class_series_b_ocp*(ad_pre_f_broad_based_fd+series_f_primary_raise_usd/class_series_b_ocp)/(ad_pre_f_broad_based_fd+series_f_primary_raise_usd/Sensitivity!E1532),class_series_b_ocp)</f>
        <v>10</v>
      </c>
      <c r="L1532" s="2" t="n">
        <f aca="false">class_series_b_original_shares*class_series_b_issue_pps/Sensitivity!K1532</f>
        <v>3000000</v>
      </c>
      <c r="M1532" s="2" t="n">
        <f aca="false">IF(Sensitivity!E1532&lt;class_series_c_ocp,class_series_c_ocp*(ad_pre_f_broad_based_fd+series_f_primary_raise_usd/class_series_c_ocp)/(ad_pre_f_broad_based_fd+series_f_primary_raise_usd/Sensitivity!E1532),class_series_c_ocp)</f>
        <v>25</v>
      </c>
      <c r="N1532" s="2" t="n">
        <f aca="false">class_series_c_original_shares*class_series_c_issue_pps/Sensitivity!M1532</f>
        <v>2400000</v>
      </c>
      <c r="O1532" s="8" t="n">
        <f aca="false">IF(Sensitivity!E1532&lt;class_series_d_ocp,class_series_d_ocp*(ad_pre_f_broad_based_fd+series_f_primary_raise_usd/class_series_d_ocp)/(ad_pre_f_broad_based_fd+series_f_primary_raise_usd/Sensitivity!E1532),class_series_d_ocp)</f>
        <v>57.7011635791589</v>
      </c>
      <c r="P1532" s="2" t="n">
        <f aca="false">class_series_d_original_shares*class_series_d_issue_pps/Sensitivity!O1532</f>
        <v>1733067.65058234</v>
      </c>
      <c r="Q1532" s="8" t="n">
        <f aca="false">IF(Sensitivity!E1532&lt;class_series_e_ocp,class_series_e_ocp*(ad_pre_f_broad_based_fd+series_f_primary_raise_usd/class_series_e_ocp)/(ad_pre_f_broad_based_fd+series_f_primary_raise_usd/Sensitivity!E1532),class_series_e_ocp)</f>
        <v>48.9291003623757</v>
      </c>
      <c r="R1532" s="2" t="n">
        <f aca="false">class_series_e_original_shares*class_series_e_issue_pps/Sensitivity!Q1532</f>
        <v>6131255.22630948</v>
      </c>
      <c r="S1532" s="2" t="n">
        <f aca="false">Sensitivity!H1532-class_seed_current_shares+Sensitivity!J1532-class_series_a_current_shares+Sensitivity!L1532-class_series_b_current_shares+Sensitivity!N1532-class_series_c_current_shares+Sensitivity!P1532-class_series_d_current_shares+Sensitivity!R1532-class_series_e_current_shares</f>
        <v>41028.876891816</v>
      </c>
      <c r="T1532" s="5" t="n">
        <f aca="false">note_a_cap_usd/(pre_f_fd_total+Sensitivity!B1532+Sensitivity!S1532+Sensitivity!D1532)</f>
        <v>27.2784384773885</v>
      </c>
      <c r="U1532" s="5" t="n">
        <f aca="false">Sensitivity!E1532*(const_one-note_a_discount)</f>
        <v>30.5860831519265</v>
      </c>
      <c r="V1532" s="5" t="n">
        <f aca="false">MIN(Sensitivity!T1532,Sensitivity!U1532)</f>
        <v>27.2784384773885</v>
      </c>
      <c r="W1532" s="2" t="n">
        <f aca="false">note_a_principal_usd/Sensitivity!V1532</f>
        <v>183294.949384459</v>
      </c>
      <c r="X1532" s="5" t="n">
        <f aca="false">note_b_cap_usd/(pre_f_fd_total+Sensitivity!B1532+Sensitivity!S1532+Sensitivity!C1532)</f>
        <v>43.6455015638216</v>
      </c>
      <c r="Y1532" s="5" t="n">
        <f aca="false">Sensitivity!E1532*(const_one-note_b_discount)</f>
        <v>32.4977133489219</v>
      </c>
      <c r="Z1532" s="5" t="n">
        <f aca="false">MIN(Sensitivity!X1532,Sensitivity!Y1532)</f>
        <v>32.4977133489219</v>
      </c>
      <c r="AA1532" s="2" t="n">
        <f aca="false">note_b_principal_usd/Sensitivity!Z1532</f>
        <v>92314.187394958</v>
      </c>
      <c r="AB1532" s="2" t="n">
        <f aca="false">pre_f_fd_total+Sensitivity!B1532+Sensitivity!F1532+Sensitivity!W1532+Sensitivity!AA1532+Sensitivity!S1532</f>
        <v>37719269.6065284</v>
      </c>
      <c r="AC1532" s="2" t="n">
        <f aca="false">MAX(const_zero,sensitivity_esop_high*Sensitivity!AB1532-pre_f_option_pool_total)</f>
        <v>1263223.44097926</v>
      </c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</row>
    <row r="1533" customFormat="false" ht="15" hidden="true" customHeight="false" outlineLevel="0" collapsed="false">
      <c r="A1533" s="2" t="n">
        <f aca="false">Sensitivity!A1532+const_one</f>
        <v>1</v>
      </c>
      <c r="B1533" s="2" t="n">
        <f aca="false">Sensitivity!AC1532</f>
        <v>1263223.44097926</v>
      </c>
      <c r="C1533" s="2" t="n">
        <f aca="false">Sensitivity!W1532</f>
        <v>183294.949384459</v>
      </c>
      <c r="D1533" s="2" t="n">
        <f aca="false">Sensitivity!AA1532</f>
        <v>92314.187394958</v>
      </c>
      <c r="E1533" s="5" t="n">
        <f aca="false">sensitivity_pre_base_usd/(pre_f_fd_total+Sensitivity!B1533)</f>
        <v>36.9576617167625</v>
      </c>
      <c r="F1533" s="2" t="n">
        <f aca="false">series_f_primary_raise_usd/Sensitivity!E1533</f>
        <v>811739.666592413</v>
      </c>
      <c r="G1533" s="2" t="n">
        <f aca="false">IF(Sensitivity!E1533&lt;class_seed_ocp,class_seed_ocp*(ad_pre_f_broad_based_fd+series_f_primary_raise_usd/class_seed_ocp)/(ad_pre_f_broad_based_fd+series_f_primary_raise_usd/Sensitivity!E1533),class_seed_ocp)</f>
        <v>1</v>
      </c>
      <c r="H1533" s="2" t="n">
        <f aca="false">class_seed_original_shares*class_seed_issue_pps/Sensitivity!G1533</f>
        <v>5000000</v>
      </c>
      <c r="I1533" s="2" t="n">
        <f aca="false">IF(Sensitivity!E1533&lt;class_series_a_ocp,class_series_a_ocp*(ad_pre_f_broad_based_fd+series_f_primary_raise_usd/class_series_a_ocp)/(ad_pre_f_broad_based_fd+series_f_primary_raise_usd/Sensitivity!E1533),class_series_a_ocp)</f>
        <v>3</v>
      </c>
      <c r="J1533" s="2" t="n">
        <f aca="false">class_series_a_original_shares*class_series_a_issue_pps/Sensitivity!I1533</f>
        <v>5000000</v>
      </c>
      <c r="K1533" s="2" t="n">
        <f aca="false">IF(Sensitivity!E1533&lt;class_series_b_ocp,class_series_b_ocp*(ad_pre_f_broad_based_fd+series_f_primary_raise_usd/class_series_b_ocp)/(ad_pre_f_broad_based_fd+series_f_primary_raise_usd/Sensitivity!E1533),class_series_b_ocp)</f>
        <v>10</v>
      </c>
      <c r="L1533" s="2" t="n">
        <f aca="false">class_series_b_original_shares*class_series_b_issue_pps/Sensitivity!K1533</f>
        <v>3000000</v>
      </c>
      <c r="M1533" s="2" t="n">
        <f aca="false">IF(Sensitivity!E1533&lt;class_series_c_ocp,class_series_c_ocp*(ad_pre_f_broad_based_fd+series_f_primary_raise_usd/class_series_c_ocp)/(ad_pre_f_broad_based_fd+series_f_primary_raise_usd/Sensitivity!E1533),class_series_c_ocp)</f>
        <v>25</v>
      </c>
      <c r="N1533" s="2" t="n">
        <f aca="false">class_series_c_original_shares*class_series_c_issue_pps/Sensitivity!M1533</f>
        <v>2400000</v>
      </c>
      <c r="O1533" s="8" t="n">
        <f aca="false">IF(Sensitivity!E1533&lt;class_series_d_ocp,class_series_d_ocp*(ad_pre_f_broad_based_fd+series_f_primary_raise_usd/class_series_d_ocp)/(ad_pre_f_broad_based_fd+series_f_primary_raise_usd/Sensitivity!E1533),class_series_d_ocp)</f>
        <v>57.6594342299063</v>
      </c>
      <c r="P1533" s="2" t="n">
        <f aca="false">class_series_d_original_shares*class_series_d_issue_pps/Sensitivity!O1533</f>
        <v>1734321.90821138</v>
      </c>
      <c r="Q1533" s="8" t="n">
        <f aca="false">IF(Sensitivity!E1533&lt;class_series_e_ocp,class_series_e_ocp*(ad_pre_f_broad_based_fd+series_f_primary_raise_usd/class_series_e_ocp)/(ad_pre_f_broad_based_fd+series_f_primary_raise_usd/Sensitivity!E1533),class_series_e_ocp)</f>
        <v>48.8937149491364</v>
      </c>
      <c r="R1533" s="2" t="n">
        <f aca="false">class_series_e_original_shares*class_series_e_issue_pps/Sensitivity!Q1533</f>
        <v>6135692.54509542</v>
      </c>
      <c r="S1533" s="2" t="n">
        <f aca="false">Sensitivity!H1533-class_seed_current_shares+Sensitivity!J1533-class_series_a_current_shares+Sensitivity!L1533-class_series_b_current_shares+Sensitivity!N1533-class_series_c_current_shares+Sensitivity!P1533-class_series_d_current_shares+Sensitivity!R1533-class_series_e_current_shares</f>
        <v>46720.4533068081</v>
      </c>
      <c r="T1533" s="5" t="n">
        <f aca="false">note_a_cap_usd/(pre_f_fd_total+Sensitivity!B1533+Sensitivity!S1533+Sensitivity!D1533)</f>
        <v>26.3017947858649</v>
      </c>
      <c r="U1533" s="5" t="n">
        <f aca="false">Sensitivity!E1533*(const_one-note_a_discount)</f>
        <v>29.56612937341</v>
      </c>
      <c r="V1533" s="5" t="n">
        <f aca="false">MIN(Sensitivity!T1533,Sensitivity!U1533)</f>
        <v>26.3017947858649</v>
      </c>
      <c r="W1533" s="2" t="n">
        <f aca="false">note_a_principal_usd/Sensitivity!V1533</f>
        <v>190101.095408405</v>
      </c>
      <c r="X1533" s="5" t="n">
        <f aca="false">note_b_cap_usd/(pre_f_fd_total+Sensitivity!B1533+Sensitivity!S1533+Sensitivity!C1533)</f>
        <v>41.9824095426827</v>
      </c>
      <c r="Y1533" s="5" t="n">
        <f aca="false">Sensitivity!E1533*(const_one-note_b_discount)</f>
        <v>31.4140124592482</v>
      </c>
      <c r="Z1533" s="5" t="n">
        <f aca="false">MIN(Sensitivity!X1533,Sensitivity!Y1533)</f>
        <v>31.4140124592482</v>
      </c>
      <c r="AA1533" s="2" t="n">
        <f aca="false">note_b_principal_usd/Sensitivity!Z1533</f>
        <v>95498.7843049897</v>
      </c>
      <c r="AB1533" s="2" t="n">
        <f aca="false">pre_f_fd_total+Sensitivity!B1533+Sensitivity!F1533+Sensitivity!W1533+Sensitivity!AA1533+Sensitivity!S1533</f>
        <v>39025244.4405919</v>
      </c>
      <c r="AC1533" s="2" t="n">
        <f aca="false">MAX(const_zero,sensitivity_esop_high*Sensitivity!AB1533-pre_f_option_pool_total)</f>
        <v>1459119.66608878</v>
      </c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</row>
    <row r="1534" customFormat="false" ht="15" hidden="true" customHeight="false" outlineLevel="0" collapsed="false">
      <c r="A1534" s="2" t="n">
        <f aca="false">Sensitivity!A1533+const_one</f>
        <v>2</v>
      </c>
      <c r="B1534" s="2" t="n">
        <f aca="false">Sensitivity!AC1533</f>
        <v>1459119.66608878</v>
      </c>
      <c r="C1534" s="2" t="n">
        <f aca="false">Sensitivity!W1533</f>
        <v>190101.095408405</v>
      </c>
      <c r="D1534" s="2" t="n">
        <f aca="false">Sensitivity!AA1533</f>
        <v>95498.7843049897</v>
      </c>
      <c r="E1534" s="5" t="n">
        <f aca="false">sensitivity_pre_base_usd/(pre_f_fd_total+Sensitivity!B1534)</f>
        <v>36.7675245977256</v>
      </c>
      <c r="F1534" s="2" t="n">
        <f aca="false">series_f_primary_raise_usd/Sensitivity!E1534</f>
        <v>815937.44284476</v>
      </c>
      <c r="G1534" s="2" t="n">
        <f aca="false">IF(Sensitivity!E1534&lt;class_seed_ocp,class_seed_ocp*(ad_pre_f_broad_based_fd+series_f_primary_raise_usd/class_seed_ocp)/(ad_pre_f_broad_based_fd+series_f_primary_raise_usd/Sensitivity!E1534),class_seed_ocp)</f>
        <v>1</v>
      </c>
      <c r="H1534" s="2" t="n">
        <f aca="false">class_seed_original_shares*class_seed_issue_pps/Sensitivity!G1534</f>
        <v>5000000</v>
      </c>
      <c r="I1534" s="2" t="n">
        <f aca="false">IF(Sensitivity!E1534&lt;class_series_a_ocp,class_series_a_ocp*(ad_pre_f_broad_based_fd+series_f_primary_raise_usd/class_series_a_ocp)/(ad_pre_f_broad_based_fd+series_f_primary_raise_usd/Sensitivity!E1534),class_series_a_ocp)</f>
        <v>3</v>
      </c>
      <c r="J1534" s="2" t="n">
        <f aca="false">class_series_a_original_shares*class_series_a_issue_pps/Sensitivity!I1534</f>
        <v>5000000</v>
      </c>
      <c r="K1534" s="2" t="n">
        <f aca="false">IF(Sensitivity!E1534&lt;class_series_b_ocp,class_series_b_ocp*(ad_pre_f_broad_based_fd+series_f_primary_raise_usd/class_series_b_ocp)/(ad_pre_f_broad_based_fd+series_f_primary_raise_usd/Sensitivity!E1534),class_series_b_ocp)</f>
        <v>10</v>
      </c>
      <c r="L1534" s="2" t="n">
        <f aca="false">class_series_b_original_shares*class_series_b_issue_pps/Sensitivity!K1534</f>
        <v>3000000</v>
      </c>
      <c r="M1534" s="2" t="n">
        <f aca="false">IF(Sensitivity!E1534&lt;class_series_c_ocp,class_series_c_ocp*(ad_pre_f_broad_based_fd+series_f_primary_raise_usd/class_series_c_ocp)/(ad_pre_f_broad_based_fd+series_f_primary_raise_usd/Sensitivity!E1534),class_series_c_ocp)</f>
        <v>25</v>
      </c>
      <c r="N1534" s="2" t="n">
        <f aca="false">class_series_c_original_shares*class_series_c_issue_pps/Sensitivity!M1534</f>
        <v>2400000</v>
      </c>
      <c r="O1534" s="8" t="n">
        <f aca="false">IF(Sensitivity!E1534&lt;class_series_d_ocp,class_series_d_ocp*(ad_pre_f_broad_based_fd+series_f_primary_raise_usd/class_series_d_ocp)/(ad_pre_f_broad_based_fd+series_f_primary_raise_usd/Sensitivity!E1534),class_series_d_ocp)</f>
        <v>57.6529683950934</v>
      </c>
      <c r="P1534" s="2" t="n">
        <f aca="false">class_series_d_original_shares*class_series_d_issue_pps/Sensitivity!O1534</f>
        <v>1734516.41405008</v>
      </c>
      <c r="Q1534" s="8" t="n">
        <f aca="false">IF(Sensitivity!E1534&lt;class_series_e_ocp,class_series_e_ocp*(ad_pre_f_broad_based_fd+series_f_primary_raise_usd/class_series_e_ocp)/(ad_pre_f_broad_based_fd+series_f_primary_raise_usd/Sensitivity!E1534),class_series_e_ocp)</f>
        <v>48.8882320877717</v>
      </c>
      <c r="R1534" s="2" t="n">
        <f aca="false">class_series_e_original_shares*class_series_e_issue_pps/Sensitivity!Q1534</f>
        <v>6136380.66880464</v>
      </c>
      <c r="S1534" s="2" t="n">
        <f aca="false">Sensitivity!H1534-class_seed_current_shares+Sensitivity!J1534-class_series_a_current_shares+Sensitivity!L1534-class_series_b_current_shares+Sensitivity!N1534-class_series_c_current_shares+Sensitivity!P1534-class_series_d_current_shares+Sensitivity!R1534-class_series_e_current_shares</f>
        <v>47603.082854718</v>
      </c>
      <c r="T1534" s="5" t="n">
        <f aca="false">note_a_cap_usd/(pre_f_fd_total+Sensitivity!B1534+Sensitivity!S1534+Sensitivity!D1534)</f>
        <v>26.1641869221865</v>
      </c>
      <c r="U1534" s="5" t="n">
        <f aca="false">Sensitivity!E1534*(const_one-note_a_discount)</f>
        <v>29.4140196781805</v>
      </c>
      <c r="V1534" s="5" t="n">
        <f aca="false">MIN(Sensitivity!T1534,Sensitivity!U1534)</f>
        <v>26.1641869221865</v>
      </c>
      <c r="W1534" s="2" t="n">
        <f aca="false">note_a_principal_usd/Sensitivity!V1534</f>
        <v>191100.912666242</v>
      </c>
      <c r="X1534" s="5" t="n">
        <f aca="false">note_b_cap_usd/(pre_f_fd_total+Sensitivity!B1534+Sensitivity!S1534+Sensitivity!C1534)</f>
        <v>41.759336676423</v>
      </c>
      <c r="Y1534" s="5" t="n">
        <f aca="false">Sensitivity!E1534*(const_one-note_b_discount)</f>
        <v>31.2523959080667</v>
      </c>
      <c r="Z1534" s="5" t="n">
        <f aca="false">MIN(Sensitivity!X1534,Sensitivity!Y1534)</f>
        <v>31.2523959080667</v>
      </c>
      <c r="AA1534" s="2" t="n">
        <f aca="false">note_b_principal_usd/Sensitivity!Z1534</f>
        <v>95992.6403346776</v>
      </c>
      <c r="AB1534" s="2" t="n">
        <f aca="false">pre_f_fd_total+Sensitivity!B1534+Sensitivity!F1534+Sensitivity!W1534+Sensitivity!AA1534+Sensitivity!S1534</f>
        <v>39227714.7447892</v>
      </c>
      <c r="AC1534" s="2" t="n">
        <f aca="false">MAX(const_zero,sensitivity_esop_high*Sensitivity!AB1534-pre_f_option_pool_total)</f>
        <v>1489490.21171838</v>
      </c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</row>
    <row r="1535" customFormat="false" ht="15" hidden="true" customHeight="false" outlineLevel="0" collapsed="false">
      <c r="A1535" s="2" t="n">
        <f aca="false">Sensitivity!A1534+const_one</f>
        <v>3</v>
      </c>
      <c r="B1535" s="2" t="n">
        <f aca="false">Sensitivity!AC1534</f>
        <v>1489490.21171838</v>
      </c>
      <c r="C1535" s="2" t="n">
        <f aca="false">Sensitivity!W1534</f>
        <v>191100.912666242</v>
      </c>
      <c r="D1535" s="2" t="n">
        <f aca="false">Sensitivity!AA1534</f>
        <v>95992.6403346776</v>
      </c>
      <c r="E1535" s="5" t="n">
        <f aca="false">sensitivity_pre_base_usd/(pre_f_fd_total+Sensitivity!B1535)</f>
        <v>36.738221935176</v>
      </c>
      <c r="F1535" s="2" t="n">
        <f aca="false">series_f_primary_raise_usd/Sensitivity!E1535</f>
        <v>816588.240251108</v>
      </c>
      <c r="G1535" s="2" t="n">
        <f aca="false">IF(Sensitivity!E1535&lt;class_seed_ocp,class_seed_ocp*(ad_pre_f_broad_based_fd+series_f_primary_raise_usd/class_seed_ocp)/(ad_pre_f_broad_based_fd+series_f_primary_raise_usd/Sensitivity!E1535),class_seed_ocp)</f>
        <v>1</v>
      </c>
      <c r="H1535" s="2" t="n">
        <f aca="false">class_seed_original_shares*class_seed_issue_pps/Sensitivity!G1535</f>
        <v>5000000</v>
      </c>
      <c r="I1535" s="2" t="n">
        <f aca="false">IF(Sensitivity!E1535&lt;class_series_a_ocp,class_series_a_ocp*(ad_pre_f_broad_based_fd+series_f_primary_raise_usd/class_series_a_ocp)/(ad_pre_f_broad_based_fd+series_f_primary_raise_usd/Sensitivity!E1535),class_series_a_ocp)</f>
        <v>3</v>
      </c>
      <c r="J1535" s="2" t="n">
        <f aca="false">class_series_a_original_shares*class_series_a_issue_pps/Sensitivity!I1535</f>
        <v>5000000</v>
      </c>
      <c r="K1535" s="2" t="n">
        <f aca="false">IF(Sensitivity!E1535&lt;class_series_b_ocp,class_series_b_ocp*(ad_pre_f_broad_based_fd+series_f_primary_raise_usd/class_series_b_ocp)/(ad_pre_f_broad_based_fd+series_f_primary_raise_usd/Sensitivity!E1535),class_series_b_ocp)</f>
        <v>10</v>
      </c>
      <c r="L1535" s="2" t="n">
        <f aca="false">class_series_b_original_shares*class_series_b_issue_pps/Sensitivity!K1535</f>
        <v>3000000</v>
      </c>
      <c r="M1535" s="2" t="n">
        <f aca="false">IF(Sensitivity!E1535&lt;class_series_c_ocp,class_series_c_ocp*(ad_pre_f_broad_based_fd+series_f_primary_raise_usd/class_series_c_ocp)/(ad_pre_f_broad_based_fd+series_f_primary_raise_usd/Sensitivity!E1535),class_series_c_ocp)</f>
        <v>25</v>
      </c>
      <c r="N1535" s="2" t="n">
        <f aca="false">class_series_c_original_shares*class_series_c_issue_pps/Sensitivity!M1535</f>
        <v>2400000</v>
      </c>
      <c r="O1535" s="8" t="n">
        <f aca="false">IF(Sensitivity!E1535&lt;class_series_d_ocp,class_series_d_ocp*(ad_pre_f_broad_based_fd+series_f_primary_raise_usd/class_series_d_ocp)/(ad_pre_f_broad_based_fd+series_f_primary_raise_usd/Sensitivity!E1535),class_series_d_ocp)</f>
        <v>57.6519661016757</v>
      </c>
      <c r="P1535" s="2" t="n">
        <f aca="false">class_series_d_original_shares*class_series_d_issue_pps/Sensitivity!O1535</f>
        <v>1734546.56903875</v>
      </c>
      <c r="Q1535" s="8" t="n">
        <f aca="false">IF(Sensitivity!E1535&lt;class_series_e_ocp,class_series_e_ocp*(ad_pre_f_broad_based_fd+series_f_primary_raise_usd/class_series_e_ocp)/(ad_pre_f_broad_based_fd+series_f_primary_raise_usd/Sensitivity!E1535),class_series_e_ocp)</f>
        <v>48.887382168772</v>
      </c>
      <c r="R1535" s="2" t="n">
        <f aca="false">class_series_e_original_shares*class_series_e_issue_pps/Sensitivity!Q1535</f>
        <v>6136487.35127133</v>
      </c>
      <c r="S1535" s="2" t="n">
        <f aca="false">Sensitivity!H1535-class_seed_current_shares+Sensitivity!J1535-class_series_a_current_shares+Sensitivity!L1535-class_series_b_current_shares+Sensitivity!N1535-class_series_c_current_shares+Sensitivity!P1535-class_series_d_current_shares+Sensitivity!R1535-class_series_e_current_shares</f>
        <v>47739.9203100773</v>
      </c>
      <c r="T1535" s="5" t="n">
        <f aca="false">note_a_cap_usd/(pre_f_fd_total+Sensitivity!B1535+Sensitivity!S1535+Sensitivity!D1535)</f>
        <v>26.142981768907</v>
      </c>
      <c r="U1535" s="5" t="n">
        <f aca="false">Sensitivity!E1535*(const_one-note_a_discount)</f>
        <v>29.3905775481408</v>
      </c>
      <c r="V1535" s="5" t="n">
        <f aca="false">MIN(Sensitivity!T1535,Sensitivity!U1535)</f>
        <v>26.142981768907</v>
      </c>
      <c r="W1535" s="2" t="n">
        <f aca="false">note_a_principal_usd/Sensitivity!V1535</f>
        <v>191255.918861816</v>
      </c>
      <c r="X1535" s="5" t="n">
        <f aca="false">note_b_cap_usd/(pre_f_fd_total+Sensitivity!B1535+Sensitivity!S1535+Sensitivity!C1535)</f>
        <v>41.7250251506746</v>
      </c>
      <c r="Y1535" s="5" t="n">
        <f aca="false">Sensitivity!E1535*(const_one-note_b_discount)</f>
        <v>31.2274886448996</v>
      </c>
      <c r="Z1535" s="5" t="n">
        <f aca="false">MIN(Sensitivity!X1535,Sensitivity!Y1535)</f>
        <v>31.2274886448996</v>
      </c>
      <c r="AA1535" s="2" t="n">
        <f aca="false">note_b_principal_usd/Sensitivity!Z1535</f>
        <v>96069.2047354245</v>
      </c>
      <c r="AB1535" s="2" t="n">
        <f aca="false">pre_f_fd_total+Sensitivity!B1535+Sensitivity!F1535+Sensitivity!W1535+Sensitivity!AA1535+Sensitivity!S1535</f>
        <v>39259104.4958768</v>
      </c>
      <c r="AC1535" s="2" t="n">
        <f aca="false">MAX(const_zero,sensitivity_esop_high*Sensitivity!AB1535-pre_f_option_pool_total)</f>
        <v>1494198.67438152</v>
      </c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</row>
    <row r="1536" customFormat="false" ht="15" hidden="true" customHeight="false" outlineLevel="0" collapsed="false">
      <c r="A1536" s="2" t="n">
        <f aca="false">Sensitivity!A1535+const_one</f>
        <v>4</v>
      </c>
      <c r="B1536" s="2" t="n">
        <f aca="false">Sensitivity!AC1535</f>
        <v>1494198.67438152</v>
      </c>
      <c r="C1536" s="2" t="n">
        <f aca="false">Sensitivity!W1535</f>
        <v>191255.918861816</v>
      </c>
      <c r="D1536" s="2" t="n">
        <f aca="false">Sensitivity!AA1535</f>
        <v>96069.2047354245</v>
      </c>
      <c r="E1536" s="5" t="n">
        <f aca="false">sensitivity_pre_base_usd/(pre_f_fd_total+Sensitivity!B1536)</f>
        <v>36.7336832118979</v>
      </c>
      <c r="F1536" s="2" t="n">
        <f aca="false">series_f_primary_raise_usd/Sensitivity!E1536</f>
        <v>816689.135879604</v>
      </c>
      <c r="G1536" s="2" t="n">
        <f aca="false">IF(Sensitivity!E1536&lt;class_seed_ocp,class_seed_ocp*(ad_pre_f_broad_based_fd+series_f_primary_raise_usd/class_seed_ocp)/(ad_pre_f_broad_based_fd+series_f_primary_raise_usd/Sensitivity!E1536),class_seed_ocp)</f>
        <v>1</v>
      </c>
      <c r="H1536" s="2" t="n">
        <f aca="false">class_seed_original_shares*class_seed_issue_pps/Sensitivity!G1536</f>
        <v>5000000</v>
      </c>
      <c r="I1536" s="2" t="n">
        <f aca="false">IF(Sensitivity!E1536&lt;class_series_a_ocp,class_series_a_ocp*(ad_pre_f_broad_based_fd+series_f_primary_raise_usd/class_series_a_ocp)/(ad_pre_f_broad_based_fd+series_f_primary_raise_usd/Sensitivity!E1536),class_series_a_ocp)</f>
        <v>3</v>
      </c>
      <c r="J1536" s="2" t="n">
        <f aca="false">class_series_a_original_shares*class_series_a_issue_pps/Sensitivity!I1536</f>
        <v>5000000</v>
      </c>
      <c r="K1536" s="2" t="n">
        <f aca="false">IF(Sensitivity!E1536&lt;class_series_b_ocp,class_series_b_ocp*(ad_pre_f_broad_based_fd+series_f_primary_raise_usd/class_series_b_ocp)/(ad_pre_f_broad_based_fd+series_f_primary_raise_usd/Sensitivity!E1536),class_series_b_ocp)</f>
        <v>10</v>
      </c>
      <c r="L1536" s="2" t="n">
        <f aca="false">class_series_b_original_shares*class_series_b_issue_pps/Sensitivity!K1536</f>
        <v>3000000</v>
      </c>
      <c r="M1536" s="2" t="n">
        <f aca="false">IF(Sensitivity!E1536&lt;class_series_c_ocp,class_series_c_ocp*(ad_pre_f_broad_based_fd+series_f_primary_raise_usd/class_series_c_ocp)/(ad_pre_f_broad_based_fd+series_f_primary_raise_usd/Sensitivity!E1536),class_series_c_ocp)</f>
        <v>25</v>
      </c>
      <c r="N1536" s="2" t="n">
        <f aca="false">class_series_c_original_shares*class_series_c_issue_pps/Sensitivity!M1536</f>
        <v>2400000</v>
      </c>
      <c r="O1536" s="8" t="n">
        <f aca="false">IF(Sensitivity!E1536&lt;class_series_d_ocp,class_series_d_ocp*(ad_pre_f_broad_based_fd+series_f_primary_raise_usd/class_series_d_ocp)/(ad_pre_f_broad_based_fd+series_f_primary_raise_usd/Sensitivity!E1536),class_series_d_ocp)</f>
        <v>57.651810715387</v>
      </c>
      <c r="P1536" s="2" t="n">
        <f aca="false">class_series_d_original_shares*class_series_d_issue_pps/Sensitivity!O1536</f>
        <v>1734551.24408279</v>
      </c>
      <c r="Q1536" s="8" t="n">
        <f aca="false">IF(Sensitivity!E1536&lt;class_series_e_ocp,class_series_e_ocp*(ad_pre_f_broad_based_fd+series_f_primary_raise_usd/class_series_e_ocp)/(ad_pre_f_broad_based_fd+series_f_primary_raise_usd/Sensitivity!E1536),class_series_e_ocp)</f>
        <v>48.8872504052019</v>
      </c>
      <c r="R1536" s="2" t="n">
        <f aca="false">class_series_e_original_shares*class_series_e_issue_pps/Sensitivity!Q1536</f>
        <v>6136503.89066503</v>
      </c>
      <c r="S1536" s="2" t="n">
        <f aca="false">Sensitivity!H1536-class_seed_current_shares+Sensitivity!J1536-class_series_a_current_shares+Sensitivity!L1536-class_series_b_current_shares+Sensitivity!N1536-class_series_c_current_shares+Sensitivity!P1536-class_series_d_current_shares+Sensitivity!R1536-class_series_e_current_shares</f>
        <v>47761.1347478218</v>
      </c>
      <c r="T1536" s="5" t="n">
        <f aca="false">note_a_cap_usd/(pre_f_fd_total+Sensitivity!B1536+Sensitivity!S1536+Sensitivity!D1536)</f>
        <v>26.1396973294268</v>
      </c>
      <c r="U1536" s="5" t="n">
        <f aca="false">Sensitivity!E1536*(const_one-note_a_discount)</f>
        <v>29.3869465695183</v>
      </c>
      <c r="V1536" s="5" t="n">
        <f aca="false">MIN(Sensitivity!T1536,Sensitivity!U1536)</f>
        <v>26.1396973294268</v>
      </c>
      <c r="W1536" s="2" t="n">
        <f aca="false">note_a_principal_usd/Sensitivity!V1536</f>
        <v>191279.950069324</v>
      </c>
      <c r="X1536" s="5" t="n">
        <f aca="false">note_b_cap_usd/(pre_f_fd_total+Sensitivity!B1536+Sensitivity!S1536+Sensitivity!C1536)</f>
        <v>41.719710749637</v>
      </c>
      <c r="Y1536" s="5" t="n">
        <f aca="false">Sensitivity!E1536*(const_one-note_b_discount)</f>
        <v>31.2236307301132</v>
      </c>
      <c r="Z1536" s="5" t="n">
        <f aca="false">MIN(Sensitivity!X1536,Sensitivity!Y1536)</f>
        <v>31.2236307301132</v>
      </c>
      <c r="AA1536" s="2" t="n">
        <f aca="false">note_b_principal_usd/Sensitivity!Z1536</f>
        <v>96081.0748093652</v>
      </c>
      <c r="AB1536" s="2" t="n">
        <f aca="false">pre_f_fd_total+Sensitivity!B1536+Sensitivity!F1536+Sensitivity!W1536+Sensitivity!AA1536+Sensitivity!S1536</f>
        <v>39263970.9698876</v>
      </c>
      <c r="AC1536" s="2" t="n">
        <f aca="false">MAX(const_zero,sensitivity_esop_high*Sensitivity!AB1536-pre_f_option_pool_total)</f>
        <v>1494928.64548315</v>
      </c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</row>
    <row r="1537" customFormat="false" ht="15" hidden="true" customHeight="false" outlineLevel="0" collapsed="false">
      <c r="A1537" s="2" t="n">
        <f aca="false">Sensitivity!A1536+const_one</f>
        <v>5</v>
      </c>
      <c r="B1537" s="2" t="n">
        <f aca="false">Sensitivity!AC1536</f>
        <v>1494928.64548315</v>
      </c>
      <c r="C1537" s="2" t="n">
        <f aca="false">Sensitivity!W1536</f>
        <v>191279.950069324</v>
      </c>
      <c r="D1537" s="2" t="n">
        <f aca="false">Sensitivity!AA1536</f>
        <v>96081.0748093652</v>
      </c>
      <c r="E1537" s="5" t="n">
        <f aca="false">sensitivity_pre_base_usd/(pre_f_fd_total+Sensitivity!B1537)</f>
        <v>36.7329796565535</v>
      </c>
      <c r="F1537" s="2" t="n">
        <f aca="false">series_f_primary_raise_usd/Sensitivity!E1537</f>
        <v>816704.778117496</v>
      </c>
      <c r="G1537" s="2" t="n">
        <f aca="false">IF(Sensitivity!E1537&lt;class_seed_ocp,class_seed_ocp*(ad_pre_f_broad_based_fd+series_f_primary_raise_usd/class_seed_ocp)/(ad_pre_f_broad_based_fd+series_f_primary_raise_usd/Sensitivity!E1537),class_seed_ocp)</f>
        <v>1</v>
      </c>
      <c r="H1537" s="2" t="n">
        <f aca="false">class_seed_original_shares*class_seed_issue_pps/Sensitivity!G1537</f>
        <v>5000000</v>
      </c>
      <c r="I1537" s="2" t="n">
        <f aca="false">IF(Sensitivity!E1537&lt;class_series_a_ocp,class_series_a_ocp*(ad_pre_f_broad_based_fd+series_f_primary_raise_usd/class_series_a_ocp)/(ad_pre_f_broad_based_fd+series_f_primary_raise_usd/Sensitivity!E1537),class_series_a_ocp)</f>
        <v>3</v>
      </c>
      <c r="J1537" s="2" t="n">
        <f aca="false">class_series_a_original_shares*class_series_a_issue_pps/Sensitivity!I1537</f>
        <v>5000000</v>
      </c>
      <c r="K1537" s="2" t="n">
        <f aca="false">IF(Sensitivity!E1537&lt;class_series_b_ocp,class_series_b_ocp*(ad_pre_f_broad_based_fd+series_f_primary_raise_usd/class_series_b_ocp)/(ad_pre_f_broad_based_fd+series_f_primary_raise_usd/Sensitivity!E1537),class_series_b_ocp)</f>
        <v>10</v>
      </c>
      <c r="L1537" s="2" t="n">
        <f aca="false">class_series_b_original_shares*class_series_b_issue_pps/Sensitivity!K1537</f>
        <v>3000000</v>
      </c>
      <c r="M1537" s="2" t="n">
        <f aca="false">IF(Sensitivity!E1537&lt;class_series_c_ocp,class_series_c_ocp*(ad_pre_f_broad_based_fd+series_f_primary_raise_usd/class_series_c_ocp)/(ad_pre_f_broad_based_fd+series_f_primary_raise_usd/Sensitivity!E1537),class_series_c_ocp)</f>
        <v>25</v>
      </c>
      <c r="N1537" s="2" t="n">
        <f aca="false">class_series_c_original_shares*class_series_c_issue_pps/Sensitivity!M1537</f>
        <v>2400000</v>
      </c>
      <c r="O1537" s="8" t="n">
        <f aca="false">IF(Sensitivity!E1537&lt;class_series_d_ocp,class_series_d_ocp*(ad_pre_f_broad_based_fd+series_f_primary_raise_usd/class_series_d_ocp)/(ad_pre_f_broad_based_fd+series_f_primary_raise_usd/Sensitivity!E1537),class_series_d_ocp)</f>
        <v>57.6517866253272</v>
      </c>
      <c r="P1537" s="2" t="n">
        <f aca="false">class_series_d_original_shares*class_series_d_issue_pps/Sensitivity!O1537</f>
        <v>1734551.96887287</v>
      </c>
      <c r="Q1537" s="8" t="n">
        <f aca="false">IF(Sensitivity!E1537&lt;class_series_e_ocp,class_series_e_ocp*(ad_pre_f_broad_based_fd+series_f_primary_raise_usd/class_series_e_ocp)/(ad_pre_f_broad_based_fd+series_f_primary_raise_usd/Sensitivity!E1537),class_series_e_ocp)</f>
        <v>48.8872299774517</v>
      </c>
      <c r="R1537" s="2" t="n">
        <f aca="false">class_series_e_original_shares*class_series_e_issue_pps/Sensitivity!Q1537</f>
        <v>6136506.45483094</v>
      </c>
      <c r="S1537" s="2" t="n">
        <f aca="false">Sensitivity!H1537-class_seed_current_shares+Sensitivity!J1537-class_series_a_current_shares+Sensitivity!L1537-class_series_b_current_shares+Sensitivity!N1537-class_series_c_current_shares+Sensitivity!P1537-class_series_d_current_shares+Sensitivity!R1537-class_series_e_current_shares</f>
        <v>47764.423703813</v>
      </c>
      <c r="T1537" s="5" t="n">
        <f aca="false">note_a_cap_usd/(pre_f_fd_total+Sensitivity!B1537+Sensitivity!S1537+Sensitivity!D1537)</f>
        <v>26.139188204013</v>
      </c>
      <c r="U1537" s="5" t="n">
        <f aca="false">Sensitivity!E1537*(const_one-note_a_discount)</f>
        <v>29.3863837252428</v>
      </c>
      <c r="V1537" s="5" t="n">
        <f aca="false">MIN(Sensitivity!T1537,Sensitivity!U1537)</f>
        <v>26.139188204013</v>
      </c>
      <c r="W1537" s="2" t="n">
        <f aca="false">note_a_principal_usd/Sensitivity!V1537</f>
        <v>191283.675719982</v>
      </c>
      <c r="X1537" s="5" t="n">
        <f aca="false">note_b_cap_usd/(pre_f_fd_total+Sensitivity!B1537+Sensitivity!S1537+Sensitivity!C1537)</f>
        <v>41.7188869587815</v>
      </c>
      <c r="Y1537" s="5" t="n">
        <f aca="false">Sensitivity!E1537*(const_one-note_b_discount)</f>
        <v>31.2230327080705</v>
      </c>
      <c r="Z1537" s="5" t="n">
        <f aca="false">MIN(Sensitivity!X1537,Sensitivity!Y1537)</f>
        <v>31.2230327080705</v>
      </c>
      <c r="AA1537" s="2" t="n">
        <f aca="false">note_b_principal_usd/Sensitivity!Z1537</f>
        <v>96082.9150726466</v>
      </c>
      <c r="AB1537" s="2" t="n">
        <f aca="false">pre_f_fd_total+Sensitivity!B1537+Sensitivity!F1537+Sensitivity!W1537+Sensitivity!AA1537+Sensitivity!S1537</f>
        <v>39264725.4380971</v>
      </c>
      <c r="AC1537" s="2" t="n">
        <f aca="false">MAX(const_zero,sensitivity_esop_high*Sensitivity!AB1537-pre_f_option_pool_total)</f>
        <v>1495041.81571456</v>
      </c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</row>
    <row r="1538" customFormat="false" ht="15" hidden="true" customHeight="false" outlineLevel="0" collapsed="false">
      <c r="A1538" s="2" t="n">
        <f aca="false">Sensitivity!A1537+const_one</f>
        <v>6</v>
      </c>
      <c r="B1538" s="2" t="n">
        <f aca="false">Sensitivity!AC1537</f>
        <v>1495041.81571456</v>
      </c>
      <c r="C1538" s="2" t="n">
        <f aca="false">Sensitivity!W1537</f>
        <v>191283.675719982</v>
      </c>
      <c r="D1538" s="2" t="n">
        <f aca="false">Sensitivity!AA1537</f>
        <v>96082.9150726466</v>
      </c>
      <c r="E1538" s="5" t="n">
        <f aca="false">sensitivity_pre_base_usd/(pre_f_fd_total+Sensitivity!B1538)</f>
        <v>36.7328705840716</v>
      </c>
      <c r="F1538" s="2" t="n">
        <f aca="false">series_f_primary_raise_usd/Sensitivity!E1538</f>
        <v>816707.203193884</v>
      </c>
      <c r="G1538" s="2" t="n">
        <f aca="false">IF(Sensitivity!E1538&lt;class_seed_ocp,class_seed_ocp*(ad_pre_f_broad_based_fd+series_f_primary_raise_usd/class_seed_ocp)/(ad_pre_f_broad_based_fd+series_f_primary_raise_usd/Sensitivity!E1538),class_seed_ocp)</f>
        <v>1</v>
      </c>
      <c r="H1538" s="2" t="n">
        <f aca="false">class_seed_original_shares*class_seed_issue_pps/Sensitivity!G1538</f>
        <v>5000000</v>
      </c>
      <c r="I1538" s="2" t="n">
        <f aca="false">IF(Sensitivity!E1538&lt;class_series_a_ocp,class_series_a_ocp*(ad_pre_f_broad_based_fd+series_f_primary_raise_usd/class_series_a_ocp)/(ad_pre_f_broad_based_fd+series_f_primary_raise_usd/Sensitivity!E1538),class_series_a_ocp)</f>
        <v>3</v>
      </c>
      <c r="J1538" s="2" t="n">
        <f aca="false">class_series_a_original_shares*class_series_a_issue_pps/Sensitivity!I1538</f>
        <v>5000000</v>
      </c>
      <c r="K1538" s="2" t="n">
        <f aca="false">IF(Sensitivity!E1538&lt;class_series_b_ocp,class_series_b_ocp*(ad_pre_f_broad_based_fd+series_f_primary_raise_usd/class_series_b_ocp)/(ad_pre_f_broad_based_fd+series_f_primary_raise_usd/Sensitivity!E1538),class_series_b_ocp)</f>
        <v>10</v>
      </c>
      <c r="L1538" s="2" t="n">
        <f aca="false">class_series_b_original_shares*class_series_b_issue_pps/Sensitivity!K1538</f>
        <v>3000000</v>
      </c>
      <c r="M1538" s="2" t="n">
        <f aca="false">IF(Sensitivity!E1538&lt;class_series_c_ocp,class_series_c_ocp*(ad_pre_f_broad_based_fd+series_f_primary_raise_usd/class_series_c_ocp)/(ad_pre_f_broad_based_fd+series_f_primary_raise_usd/Sensitivity!E1538),class_series_c_ocp)</f>
        <v>25</v>
      </c>
      <c r="N1538" s="2" t="n">
        <f aca="false">class_series_c_original_shares*class_series_c_issue_pps/Sensitivity!M1538</f>
        <v>2400000</v>
      </c>
      <c r="O1538" s="8" t="n">
        <f aca="false">IF(Sensitivity!E1538&lt;class_series_d_ocp,class_series_d_ocp*(ad_pre_f_broad_based_fd+series_f_primary_raise_usd/class_series_d_ocp)/(ad_pre_f_broad_based_fd+series_f_primary_raise_usd/Sensitivity!E1538),class_series_d_ocp)</f>
        <v>57.6517828905542</v>
      </c>
      <c r="P1538" s="2" t="n">
        <f aca="false">class_series_d_original_shares*class_series_d_issue_pps/Sensitivity!O1538</f>
        <v>1734552.08123987</v>
      </c>
      <c r="Q1538" s="8" t="n">
        <f aca="false">IF(Sensitivity!E1538&lt;class_series_e_ocp,class_series_e_ocp*(ad_pre_f_broad_based_fd+series_f_primary_raise_usd/class_series_e_ocp)/(ad_pre_f_broad_based_fd+series_f_primary_raise_usd/Sensitivity!E1538),class_series_e_ocp)</f>
        <v>48.8872268104604</v>
      </c>
      <c r="R1538" s="2" t="n">
        <f aca="false">class_series_e_original_shares*class_series_e_issue_pps/Sensitivity!Q1538</f>
        <v>6136506.85236346</v>
      </c>
      <c r="S1538" s="2" t="n">
        <f aca="false">Sensitivity!H1538-class_seed_current_shares+Sensitivity!J1538-class_series_a_current_shares+Sensitivity!L1538-class_series_b_current_shares+Sensitivity!N1538-class_series_c_current_shares+Sensitivity!P1538-class_series_d_current_shares+Sensitivity!R1538-class_series_e_current_shares</f>
        <v>47764.9336033277</v>
      </c>
      <c r="T1538" s="5" t="n">
        <f aca="false">note_a_cap_usd/(pre_f_fd_total+Sensitivity!B1538+Sensitivity!S1538+Sensitivity!D1538)</f>
        <v>26.1391092741149</v>
      </c>
      <c r="U1538" s="5" t="n">
        <f aca="false">Sensitivity!E1538*(const_one-note_a_discount)</f>
        <v>29.3862964672573</v>
      </c>
      <c r="V1538" s="5" t="n">
        <f aca="false">MIN(Sensitivity!T1538,Sensitivity!U1538)</f>
        <v>26.1391092741149</v>
      </c>
      <c r="W1538" s="2" t="n">
        <f aca="false">note_a_principal_usd/Sensitivity!V1538</f>
        <v>191284.253321953</v>
      </c>
      <c r="X1538" s="5" t="n">
        <f aca="false">note_b_cap_usd/(pre_f_fd_total+Sensitivity!B1538+Sensitivity!S1538+Sensitivity!C1538)</f>
        <v>41.7187592462251</v>
      </c>
      <c r="Y1538" s="5" t="n">
        <f aca="false">Sensitivity!E1538*(const_one-note_b_discount)</f>
        <v>31.2229399964609</v>
      </c>
      <c r="Z1538" s="5" t="n">
        <f aca="false">MIN(Sensitivity!X1538,Sensitivity!Y1538)</f>
        <v>31.2229399964609</v>
      </c>
      <c r="AA1538" s="2" t="n">
        <f aca="false">note_b_principal_usd/Sensitivity!Z1538</f>
        <v>96083.200375751</v>
      </c>
      <c r="AB1538" s="2" t="n">
        <f aca="false">pre_f_fd_total+Sensitivity!B1538+Sensitivity!F1538+Sensitivity!W1538+Sensitivity!AA1538+Sensitivity!S1538</f>
        <v>39264842.4062095</v>
      </c>
      <c r="AC1538" s="2" t="n">
        <f aca="false">MAX(const_zero,sensitivity_esop_high*Sensitivity!AB1538-pre_f_option_pool_total)</f>
        <v>1495059.36093142</v>
      </c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</row>
    <row r="1539" customFormat="false" ht="15" hidden="true" customHeight="false" outlineLevel="0" collapsed="false">
      <c r="A1539" s="2" t="n">
        <f aca="false">Sensitivity!A1538+const_one</f>
        <v>7</v>
      </c>
      <c r="B1539" s="2" t="n">
        <f aca="false">Sensitivity!AC1538</f>
        <v>1495059.36093142</v>
      </c>
      <c r="C1539" s="2" t="n">
        <f aca="false">Sensitivity!W1538</f>
        <v>191284.253321953</v>
      </c>
      <c r="D1539" s="2" t="n">
        <f aca="false">Sensitivity!AA1538</f>
        <v>96083.200375751</v>
      </c>
      <c r="E1539" s="5" t="n">
        <f aca="false">sensitivity_pre_base_usd/(pre_f_fd_total+Sensitivity!B1539)</f>
        <v>36.7328536742027</v>
      </c>
      <c r="F1539" s="2" t="n">
        <f aca="false">series_f_primary_raise_usd/Sensitivity!E1539</f>
        <v>816707.579162816</v>
      </c>
      <c r="G1539" s="2" t="n">
        <f aca="false">IF(Sensitivity!E1539&lt;class_seed_ocp,class_seed_ocp*(ad_pre_f_broad_based_fd+series_f_primary_raise_usd/class_seed_ocp)/(ad_pre_f_broad_based_fd+series_f_primary_raise_usd/Sensitivity!E1539),class_seed_ocp)</f>
        <v>1</v>
      </c>
      <c r="H1539" s="2" t="n">
        <f aca="false">class_seed_original_shares*class_seed_issue_pps/Sensitivity!G1539</f>
        <v>5000000</v>
      </c>
      <c r="I1539" s="2" t="n">
        <f aca="false">IF(Sensitivity!E1539&lt;class_series_a_ocp,class_series_a_ocp*(ad_pre_f_broad_based_fd+series_f_primary_raise_usd/class_series_a_ocp)/(ad_pre_f_broad_based_fd+series_f_primary_raise_usd/Sensitivity!E1539),class_series_a_ocp)</f>
        <v>3</v>
      </c>
      <c r="J1539" s="2" t="n">
        <f aca="false">class_series_a_original_shares*class_series_a_issue_pps/Sensitivity!I1539</f>
        <v>5000000</v>
      </c>
      <c r="K1539" s="2" t="n">
        <f aca="false">IF(Sensitivity!E1539&lt;class_series_b_ocp,class_series_b_ocp*(ad_pre_f_broad_based_fd+series_f_primary_raise_usd/class_series_b_ocp)/(ad_pre_f_broad_based_fd+series_f_primary_raise_usd/Sensitivity!E1539),class_series_b_ocp)</f>
        <v>10</v>
      </c>
      <c r="L1539" s="2" t="n">
        <f aca="false">class_series_b_original_shares*class_series_b_issue_pps/Sensitivity!K1539</f>
        <v>3000000</v>
      </c>
      <c r="M1539" s="2" t="n">
        <f aca="false">IF(Sensitivity!E1539&lt;class_series_c_ocp,class_series_c_ocp*(ad_pre_f_broad_based_fd+series_f_primary_raise_usd/class_series_c_ocp)/(ad_pre_f_broad_based_fd+series_f_primary_raise_usd/Sensitivity!E1539),class_series_c_ocp)</f>
        <v>25</v>
      </c>
      <c r="N1539" s="2" t="n">
        <f aca="false">class_series_c_original_shares*class_series_c_issue_pps/Sensitivity!M1539</f>
        <v>2400000</v>
      </c>
      <c r="O1539" s="8" t="n">
        <f aca="false">IF(Sensitivity!E1539&lt;class_series_d_ocp,class_series_d_ocp*(ad_pre_f_broad_based_fd+series_f_primary_raise_usd/class_series_d_ocp)/(ad_pre_f_broad_based_fd+series_f_primary_raise_usd/Sensitivity!E1539),class_series_d_ocp)</f>
        <v>57.651782311538</v>
      </c>
      <c r="P1539" s="2" t="n">
        <f aca="false">class_series_d_original_shares*class_series_d_issue_pps/Sensitivity!O1539</f>
        <v>1734552.09866056</v>
      </c>
      <c r="Q1539" s="8" t="n">
        <f aca="false">IF(Sensitivity!E1539&lt;class_series_e_ocp,class_series_e_ocp*(ad_pre_f_broad_based_fd+series_f_primary_raise_usd/class_series_e_ocp)/(ad_pre_f_broad_based_fd+series_f_primary_raise_usd/Sensitivity!E1539),class_series_e_ocp)</f>
        <v>48.8872263194696</v>
      </c>
      <c r="R1539" s="2" t="n">
        <f aca="false">class_series_e_original_shares*class_series_e_issue_pps/Sensitivity!Q1539</f>
        <v>6136506.91399445</v>
      </c>
      <c r="S1539" s="2" t="n">
        <f aca="false">Sensitivity!H1539-class_seed_current_shares+Sensitivity!J1539-class_series_a_current_shares+Sensitivity!L1539-class_series_b_current_shares+Sensitivity!N1539-class_series_c_current_shares+Sensitivity!P1539-class_series_d_current_shares+Sensitivity!R1539-class_series_e_current_shares</f>
        <v>47765.0126550132</v>
      </c>
      <c r="T1539" s="5" t="n">
        <f aca="false">note_a_cap_usd/(pre_f_fd_total+Sensitivity!B1539+Sensitivity!S1539+Sensitivity!D1539)</f>
        <v>26.1390970373515</v>
      </c>
      <c r="U1539" s="5" t="n">
        <f aca="false">Sensitivity!E1539*(const_one-note_a_discount)</f>
        <v>29.3862829393621</v>
      </c>
      <c r="V1539" s="5" t="n">
        <f aca="false">MIN(Sensitivity!T1539,Sensitivity!U1539)</f>
        <v>26.1390970373515</v>
      </c>
      <c r="W1539" s="2" t="n">
        <f aca="false">note_a_principal_usd/Sensitivity!V1539</f>
        <v>191284.342869811</v>
      </c>
      <c r="X1539" s="5" t="n">
        <f aca="false">note_b_cap_usd/(pre_f_fd_total+Sensitivity!B1539+Sensitivity!S1539+Sensitivity!C1539)</f>
        <v>41.7187394465256</v>
      </c>
      <c r="Y1539" s="5" t="n">
        <f aca="false">Sensitivity!E1539*(const_one-note_b_discount)</f>
        <v>31.2229256230723</v>
      </c>
      <c r="Z1539" s="5" t="n">
        <f aca="false">MIN(Sensitivity!X1539,Sensitivity!Y1539)</f>
        <v>31.2229256230723</v>
      </c>
      <c r="AA1539" s="2" t="n">
        <f aca="false">note_b_principal_usd/Sensitivity!Z1539</f>
        <v>96083.2446073901</v>
      </c>
      <c r="AB1539" s="2" t="n">
        <f aca="false">pre_f_fd_total+Sensitivity!B1539+Sensitivity!F1539+Sensitivity!W1539+Sensitivity!AA1539+Sensitivity!S1539</f>
        <v>39264860.5402264</v>
      </c>
      <c r="AC1539" s="2" t="n">
        <f aca="false">MAX(const_zero,sensitivity_esop_high*Sensitivity!AB1539-pre_f_option_pool_total)</f>
        <v>1495062.08103397</v>
      </c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</row>
    <row r="1540" customFormat="false" ht="15" hidden="true" customHeight="false" outlineLevel="0" collapsed="false">
      <c r="A1540" s="2" t="n">
        <f aca="false">Sensitivity!A1539+const_one</f>
        <v>8</v>
      </c>
      <c r="B1540" s="2" t="n">
        <f aca="false">Sensitivity!AC1539</f>
        <v>1495062.08103397</v>
      </c>
      <c r="C1540" s="2" t="n">
        <f aca="false">Sensitivity!W1539</f>
        <v>191284.342869811</v>
      </c>
      <c r="D1540" s="2" t="n">
        <f aca="false">Sensitivity!AA1539</f>
        <v>96083.2446073901</v>
      </c>
      <c r="E1540" s="5" t="n">
        <f aca="false">sensitivity_pre_base_usd/(pre_f_fd_total+Sensitivity!B1540)</f>
        <v>36.7328510526019</v>
      </c>
      <c r="F1540" s="2" t="n">
        <f aca="false">series_f_primary_raise_usd/Sensitivity!E1540</f>
        <v>816707.637450728</v>
      </c>
      <c r="G1540" s="2" t="n">
        <f aca="false">IF(Sensitivity!E1540&lt;class_seed_ocp,class_seed_ocp*(ad_pre_f_broad_based_fd+series_f_primary_raise_usd/class_seed_ocp)/(ad_pre_f_broad_based_fd+series_f_primary_raise_usd/Sensitivity!E1540),class_seed_ocp)</f>
        <v>1</v>
      </c>
      <c r="H1540" s="2" t="n">
        <f aca="false">class_seed_original_shares*class_seed_issue_pps/Sensitivity!G1540</f>
        <v>5000000</v>
      </c>
      <c r="I1540" s="2" t="n">
        <f aca="false">IF(Sensitivity!E1540&lt;class_series_a_ocp,class_series_a_ocp*(ad_pre_f_broad_based_fd+series_f_primary_raise_usd/class_series_a_ocp)/(ad_pre_f_broad_based_fd+series_f_primary_raise_usd/Sensitivity!E1540),class_series_a_ocp)</f>
        <v>3</v>
      </c>
      <c r="J1540" s="2" t="n">
        <f aca="false">class_series_a_original_shares*class_series_a_issue_pps/Sensitivity!I1540</f>
        <v>5000000</v>
      </c>
      <c r="K1540" s="2" t="n">
        <f aca="false">IF(Sensitivity!E1540&lt;class_series_b_ocp,class_series_b_ocp*(ad_pre_f_broad_based_fd+series_f_primary_raise_usd/class_series_b_ocp)/(ad_pre_f_broad_based_fd+series_f_primary_raise_usd/Sensitivity!E1540),class_series_b_ocp)</f>
        <v>10</v>
      </c>
      <c r="L1540" s="2" t="n">
        <f aca="false">class_series_b_original_shares*class_series_b_issue_pps/Sensitivity!K1540</f>
        <v>3000000</v>
      </c>
      <c r="M1540" s="2" t="n">
        <f aca="false">IF(Sensitivity!E1540&lt;class_series_c_ocp,class_series_c_ocp*(ad_pre_f_broad_based_fd+series_f_primary_raise_usd/class_series_c_ocp)/(ad_pre_f_broad_based_fd+series_f_primary_raise_usd/Sensitivity!E1540),class_series_c_ocp)</f>
        <v>25</v>
      </c>
      <c r="N1540" s="2" t="n">
        <f aca="false">class_series_c_original_shares*class_series_c_issue_pps/Sensitivity!M1540</f>
        <v>2400000</v>
      </c>
      <c r="O1540" s="8" t="n">
        <f aca="false">IF(Sensitivity!E1540&lt;class_series_d_ocp,class_series_d_ocp*(ad_pre_f_broad_based_fd+series_f_primary_raise_usd/class_series_d_ocp)/(ad_pre_f_broad_based_fd+series_f_primary_raise_usd/Sensitivity!E1540),class_series_d_ocp)</f>
        <v>57.6517822217709</v>
      </c>
      <c r="P1540" s="2" t="n">
        <f aca="false">class_series_d_original_shares*class_series_d_issue_pps/Sensitivity!O1540</f>
        <v>1734552.10136136</v>
      </c>
      <c r="Q1540" s="8" t="n">
        <f aca="false">IF(Sensitivity!E1540&lt;class_series_e_ocp,class_series_e_ocp*(ad_pre_f_broad_based_fd+series_f_primary_raise_usd/class_series_e_ocp)/(ad_pre_f_broad_based_fd+series_f_primary_raise_usd/Sensitivity!E1540),class_series_e_ocp)</f>
        <v>48.8872262433494</v>
      </c>
      <c r="R1540" s="2" t="n">
        <f aca="false">class_series_e_original_shares*class_series_e_issue_pps/Sensitivity!Q1540</f>
        <v>6136506.92354935</v>
      </c>
      <c r="S1540" s="2" t="n">
        <f aca="false">Sensitivity!H1540-class_seed_current_shares+Sensitivity!J1540-class_series_a_current_shares+Sensitivity!L1540-class_series_b_current_shares+Sensitivity!N1540-class_series_c_current_shares+Sensitivity!P1540-class_series_d_current_shares+Sensitivity!R1540-class_series_e_current_shares</f>
        <v>47765.0249107014</v>
      </c>
      <c r="T1540" s="5" t="n">
        <f aca="false">note_a_cap_usd/(pre_f_fd_total+Sensitivity!B1540+Sensitivity!S1540+Sensitivity!D1540)</f>
        <v>26.1390951402399</v>
      </c>
      <c r="U1540" s="5" t="n">
        <f aca="false">Sensitivity!E1540*(const_one-note_a_discount)</f>
        <v>29.3862808420815</v>
      </c>
      <c r="V1540" s="5" t="n">
        <f aca="false">MIN(Sensitivity!T1540,Sensitivity!U1540)</f>
        <v>26.1390951402399</v>
      </c>
      <c r="W1540" s="2" t="n">
        <f aca="false">note_a_principal_usd/Sensitivity!V1540</f>
        <v>191284.35675276</v>
      </c>
      <c r="X1540" s="5" t="n">
        <f aca="false">note_b_cap_usd/(pre_f_fd_total+Sensitivity!B1540+Sensitivity!S1540+Sensitivity!C1540)</f>
        <v>41.7187363769036</v>
      </c>
      <c r="Y1540" s="5" t="n">
        <f aca="false">Sensitivity!E1540*(const_one-note_b_discount)</f>
        <v>31.2229233947116</v>
      </c>
      <c r="Z1540" s="5" t="n">
        <f aca="false">MIN(Sensitivity!X1540,Sensitivity!Y1540)</f>
        <v>31.2229233947116</v>
      </c>
      <c r="AA1540" s="2" t="n">
        <f aca="false">note_b_principal_usd/Sensitivity!Z1540</f>
        <v>96083.2514647915</v>
      </c>
      <c r="AB1540" s="2" t="n">
        <f aca="false">pre_f_fd_total+Sensitivity!B1540+Sensitivity!F1540+Sensitivity!W1540+Sensitivity!AA1540+Sensitivity!S1540</f>
        <v>39264863.351613</v>
      </c>
      <c r="AC1540" s="2" t="n">
        <f aca="false">MAX(const_zero,sensitivity_esop_high*Sensitivity!AB1540-pre_f_option_pool_total)</f>
        <v>1495062.50274194</v>
      </c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</row>
    <row r="1541" customFormat="false" ht="15" hidden="true" customHeight="false" outlineLevel="0" collapsed="false">
      <c r="A1541" s="2" t="n">
        <f aca="false">Sensitivity!A1540+const_one</f>
        <v>9</v>
      </c>
      <c r="B1541" s="2" t="n">
        <f aca="false">Sensitivity!AC1540</f>
        <v>1495062.50274194</v>
      </c>
      <c r="C1541" s="2" t="n">
        <f aca="false">Sensitivity!W1540</f>
        <v>191284.35675276</v>
      </c>
      <c r="D1541" s="2" t="n">
        <f aca="false">Sensitivity!AA1540</f>
        <v>96083.2514647915</v>
      </c>
      <c r="E1541" s="5" t="n">
        <f aca="false">sensitivity_pre_base_usd/(pre_f_fd_total+Sensitivity!B1541)</f>
        <v>36.7328506461651</v>
      </c>
      <c r="F1541" s="2" t="n">
        <f aca="false">series_f_primary_raise_usd/Sensitivity!E1541</f>
        <v>816707.646487327</v>
      </c>
      <c r="G1541" s="2" t="n">
        <f aca="false">IF(Sensitivity!E1541&lt;class_seed_ocp,class_seed_ocp*(ad_pre_f_broad_based_fd+series_f_primary_raise_usd/class_seed_ocp)/(ad_pre_f_broad_based_fd+series_f_primary_raise_usd/Sensitivity!E1541),class_seed_ocp)</f>
        <v>1</v>
      </c>
      <c r="H1541" s="2" t="n">
        <f aca="false">class_seed_original_shares*class_seed_issue_pps/Sensitivity!G1541</f>
        <v>5000000</v>
      </c>
      <c r="I1541" s="2" t="n">
        <f aca="false">IF(Sensitivity!E1541&lt;class_series_a_ocp,class_series_a_ocp*(ad_pre_f_broad_based_fd+series_f_primary_raise_usd/class_series_a_ocp)/(ad_pre_f_broad_based_fd+series_f_primary_raise_usd/Sensitivity!E1541),class_series_a_ocp)</f>
        <v>3</v>
      </c>
      <c r="J1541" s="2" t="n">
        <f aca="false">class_series_a_original_shares*class_series_a_issue_pps/Sensitivity!I1541</f>
        <v>5000000</v>
      </c>
      <c r="K1541" s="2" t="n">
        <f aca="false">IF(Sensitivity!E1541&lt;class_series_b_ocp,class_series_b_ocp*(ad_pre_f_broad_based_fd+series_f_primary_raise_usd/class_series_b_ocp)/(ad_pre_f_broad_based_fd+series_f_primary_raise_usd/Sensitivity!E1541),class_series_b_ocp)</f>
        <v>10</v>
      </c>
      <c r="L1541" s="2" t="n">
        <f aca="false">class_series_b_original_shares*class_series_b_issue_pps/Sensitivity!K1541</f>
        <v>3000000</v>
      </c>
      <c r="M1541" s="2" t="n">
        <f aca="false">IF(Sensitivity!E1541&lt;class_series_c_ocp,class_series_c_ocp*(ad_pre_f_broad_based_fd+series_f_primary_raise_usd/class_series_c_ocp)/(ad_pre_f_broad_based_fd+series_f_primary_raise_usd/Sensitivity!E1541),class_series_c_ocp)</f>
        <v>25</v>
      </c>
      <c r="N1541" s="2" t="n">
        <f aca="false">class_series_c_original_shares*class_series_c_issue_pps/Sensitivity!M1541</f>
        <v>2400000</v>
      </c>
      <c r="O1541" s="8" t="n">
        <f aca="false">IF(Sensitivity!E1541&lt;class_series_d_ocp,class_series_d_ocp*(ad_pre_f_broad_based_fd+series_f_primary_raise_usd/class_series_d_ocp)/(ad_pre_f_broad_based_fd+series_f_primary_raise_usd/Sensitivity!E1541),class_series_d_ocp)</f>
        <v>57.651782207854</v>
      </c>
      <c r="P1541" s="2" t="n">
        <f aca="false">class_series_d_original_shares*class_series_d_issue_pps/Sensitivity!O1541</f>
        <v>1734552.10178007</v>
      </c>
      <c r="Q1541" s="8" t="n">
        <f aca="false">IF(Sensitivity!E1541&lt;class_series_e_ocp,class_series_e_ocp*(ad_pre_f_broad_based_fd+series_f_primary_raise_usd/class_series_e_ocp)/(ad_pre_f_broad_based_fd+series_f_primary_raise_usd/Sensitivity!E1541),class_series_e_ocp)</f>
        <v>48.8872262315482</v>
      </c>
      <c r="R1541" s="2" t="n">
        <f aca="false">class_series_e_original_shares*class_series_e_issue_pps/Sensitivity!Q1541</f>
        <v>6136506.92503068</v>
      </c>
      <c r="S1541" s="2" t="n">
        <f aca="false">Sensitivity!H1541-class_seed_current_shares+Sensitivity!J1541-class_series_a_current_shares+Sensitivity!L1541-class_series_b_current_shares+Sensitivity!N1541-class_series_c_current_shares+Sensitivity!P1541-class_series_d_current_shares+Sensitivity!R1541-class_series_e_current_shares</f>
        <v>47765.0268107466</v>
      </c>
      <c r="T1541" s="5" t="n">
        <f aca="false">note_a_cap_usd/(pre_f_fd_total+Sensitivity!B1541+Sensitivity!S1541+Sensitivity!D1541)</f>
        <v>26.1390948461235</v>
      </c>
      <c r="U1541" s="5" t="n">
        <f aca="false">Sensitivity!E1541*(const_one-note_a_discount)</f>
        <v>29.3862805169321</v>
      </c>
      <c r="V1541" s="5" t="n">
        <f aca="false">MIN(Sensitivity!T1541,Sensitivity!U1541)</f>
        <v>26.1390948461235</v>
      </c>
      <c r="W1541" s="2" t="n">
        <f aca="false">note_a_principal_usd/Sensitivity!V1541</f>
        <v>191284.358905087</v>
      </c>
      <c r="X1541" s="5" t="n">
        <f aca="false">note_b_cap_usd/(pre_f_fd_total+Sensitivity!B1541+Sensitivity!S1541+Sensitivity!C1541)</f>
        <v>41.7187359010084</v>
      </c>
      <c r="Y1541" s="5" t="n">
        <f aca="false">Sensitivity!E1541*(const_one-note_b_discount)</f>
        <v>31.2229230492403</v>
      </c>
      <c r="Z1541" s="5" t="n">
        <f aca="false">MIN(Sensitivity!X1541,Sensitivity!Y1541)</f>
        <v>31.2229230492403</v>
      </c>
      <c r="AA1541" s="2" t="n">
        <f aca="false">note_b_principal_usd/Sensitivity!Z1541</f>
        <v>96083.2525279209</v>
      </c>
      <c r="AB1541" s="2" t="n">
        <f aca="false">pre_f_fd_total+Sensitivity!B1541+Sensitivity!F1541+Sensitivity!W1541+Sensitivity!AA1541+Sensitivity!S1541</f>
        <v>39264863.787473</v>
      </c>
      <c r="AC1541" s="2" t="n">
        <f aca="false">MAX(const_zero,sensitivity_esop_high*Sensitivity!AB1541-pre_f_option_pool_total)</f>
        <v>1495062.56812095</v>
      </c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</row>
    <row r="1542" customFormat="false" ht="15" hidden="true" customHeight="false" outlineLevel="0" collapsed="false">
      <c r="A1542" s="2" t="n">
        <f aca="false">Sensitivity!A1541+const_one</f>
        <v>10</v>
      </c>
      <c r="B1542" s="2" t="n">
        <f aca="false">Sensitivity!AC1541</f>
        <v>1495062.56812095</v>
      </c>
      <c r="C1542" s="2" t="n">
        <f aca="false">Sensitivity!W1541</f>
        <v>191284.358905087</v>
      </c>
      <c r="D1542" s="2" t="n">
        <f aca="false">Sensitivity!AA1541</f>
        <v>96083.2525279209</v>
      </c>
      <c r="E1542" s="5" t="n">
        <f aca="false">sensitivity_pre_base_usd/(pre_f_fd_total+Sensitivity!B1542)</f>
        <v>36.7328505831536</v>
      </c>
      <c r="F1542" s="2" t="n">
        <f aca="false">series_f_primary_raise_usd/Sensitivity!E1542</f>
        <v>816707.647888306</v>
      </c>
      <c r="G1542" s="2" t="n">
        <f aca="false">IF(Sensitivity!E1542&lt;class_seed_ocp,class_seed_ocp*(ad_pre_f_broad_based_fd+series_f_primary_raise_usd/class_seed_ocp)/(ad_pre_f_broad_based_fd+series_f_primary_raise_usd/Sensitivity!E1542),class_seed_ocp)</f>
        <v>1</v>
      </c>
      <c r="H1542" s="2" t="n">
        <f aca="false">class_seed_original_shares*class_seed_issue_pps/Sensitivity!G1542</f>
        <v>5000000</v>
      </c>
      <c r="I1542" s="2" t="n">
        <f aca="false">IF(Sensitivity!E1542&lt;class_series_a_ocp,class_series_a_ocp*(ad_pre_f_broad_based_fd+series_f_primary_raise_usd/class_series_a_ocp)/(ad_pre_f_broad_based_fd+series_f_primary_raise_usd/Sensitivity!E1542),class_series_a_ocp)</f>
        <v>3</v>
      </c>
      <c r="J1542" s="2" t="n">
        <f aca="false">class_series_a_original_shares*class_series_a_issue_pps/Sensitivity!I1542</f>
        <v>5000000</v>
      </c>
      <c r="K1542" s="2" t="n">
        <f aca="false">IF(Sensitivity!E1542&lt;class_series_b_ocp,class_series_b_ocp*(ad_pre_f_broad_based_fd+series_f_primary_raise_usd/class_series_b_ocp)/(ad_pre_f_broad_based_fd+series_f_primary_raise_usd/Sensitivity!E1542),class_series_b_ocp)</f>
        <v>10</v>
      </c>
      <c r="L1542" s="2" t="n">
        <f aca="false">class_series_b_original_shares*class_series_b_issue_pps/Sensitivity!K1542</f>
        <v>3000000</v>
      </c>
      <c r="M1542" s="2" t="n">
        <f aca="false">IF(Sensitivity!E1542&lt;class_series_c_ocp,class_series_c_ocp*(ad_pre_f_broad_based_fd+series_f_primary_raise_usd/class_series_c_ocp)/(ad_pre_f_broad_based_fd+series_f_primary_raise_usd/Sensitivity!E1542),class_series_c_ocp)</f>
        <v>25</v>
      </c>
      <c r="N1542" s="2" t="n">
        <f aca="false">class_series_c_original_shares*class_series_c_issue_pps/Sensitivity!M1542</f>
        <v>2400000</v>
      </c>
      <c r="O1542" s="8" t="n">
        <f aca="false">IF(Sensitivity!E1542&lt;class_series_d_ocp,class_series_d_ocp*(ad_pre_f_broad_based_fd+series_f_primary_raise_usd/class_series_d_ocp)/(ad_pre_f_broad_based_fd+series_f_primary_raise_usd/Sensitivity!E1542),class_series_d_ocp)</f>
        <v>57.6517822056964</v>
      </c>
      <c r="P1542" s="2" t="n">
        <f aca="false">class_series_d_original_shares*class_series_d_issue_pps/Sensitivity!O1542</f>
        <v>1734552.10184499</v>
      </c>
      <c r="Q1542" s="8" t="n">
        <f aca="false">IF(Sensitivity!E1542&lt;class_series_e_ocp,class_series_e_ocp*(ad_pre_f_broad_based_fd+series_f_primary_raise_usd/class_series_e_ocp)/(ad_pre_f_broad_based_fd+series_f_primary_raise_usd/Sensitivity!E1542),class_series_e_ocp)</f>
        <v>48.8872262297186</v>
      </c>
      <c r="R1542" s="2" t="n">
        <f aca="false">class_series_e_original_shares*class_series_e_issue_pps/Sensitivity!Q1542</f>
        <v>6136506.92526033</v>
      </c>
      <c r="S1542" s="2" t="n">
        <f aca="false">Sensitivity!H1542-class_seed_current_shares+Sensitivity!J1542-class_series_a_current_shares+Sensitivity!L1542-class_series_b_current_shares+Sensitivity!N1542-class_series_c_current_shares+Sensitivity!P1542-class_series_d_current_shares+Sensitivity!R1542-class_series_e_current_shares</f>
        <v>47765.0271053193</v>
      </c>
      <c r="T1542" s="5" t="n">
        <f aca="false">note_a_cap_usd/(pre_f_fd_total+Sensitivity!B1542+Sensitivity!S1542+Sensitivity!D1542)</f>
        <v>26.1390948005254</v>
      </c>
      <c r="U1542" s="5" t="n">
        <f aca="false">Sensitivity!E1542*(const_one-note_a_discount)</f>
        <v>29.3862804665229</v>
      </c>
      <c r="V1542" s="5" t="n">
        <f aca="false">MIN(Sensitivity!T1542,Sensitivity!U1542)</f>
        <v>26.1390948005254</v>
      </c>
      <c r="W1542" s="2" t="n">
        <f aca="false">note_a_principal_usd/Sensitivity!V1542</f>
        <v>191284.359238771</v>
      </c>
      <c r="X1542" s="5" t="n">
        <f aca="false">note_b_cap_usd/(pre_f_fd_total+Sensitivity!B1542+Sensitivity!S1542+Sensitivity!C1542)</f>
        <v>41.7187358272285</v>
      </c>
      <c r="Y1542" s="5" t="n">
        <f aca="false">Sensitivity!E1542*(const_one-note_b_discount)</f>
        <v>31.2229229956806</v>
      </c>
      <c r="Z1542" s="5" t="n">
        <f aca="false">MIN(Sensitivity!X1542,Sensitivity!Y1542)</f>
        <v>31.2229229956806</v>
      </c>
      <c r="AA1542" s="2" t="n">
        <f aca="false">note_b_principal_usd/Sensitivity!Z1542</f>
        <v>96083.2526927419</v>
      </c>
      <c r="AB1542" s="2" t="n">
        <f aca="false">pre_f_fd_total+Sensitivity!B1542+Sensitivity!F1542+Sensitivity!W1542+Sensitivity!AA1542+Sensitivity!S1542</f>
        <v>39264863.8550461</v>
      </c>
      <c r="AC1542" s="2" t="n">
        <f aca="false">MAX(const_zero,sensitivity_esop_high*Sensitivity!AB1542-pre_f_option_pool_total)</f>
        <v>1495062.57825691</v>
      </c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</row>
    <row r="1543" customFormat="false" ht="15" hidden="true" customHeight="false" outlineLevel="0" collapsed="false">
      <c r="A1543" s="2" t="n">
        <f aca="false">Sensitivity!A1542+const_one</f>
        <v>11</v>
      </c>
      <c r="B1543" s="2" t="n">
        <f aca="false">Sensitivity!AC1542</f>
        <v>1495062.57825691</v>
      </c>
      <c r="C1543" s="2" t="n">
        <f aca="false">Sensitivity!W1542</f>
        <v>191284.359238771</v>
      </c>
      <c r="D1543" s="2" t="n">
        <f aca="false">Sensitivity!AA1542</f>
        <v>96083.2526927419</v>
      </c>
      <c r="E1543" s="5" t="n">
        <f aca="false">sensitivity_pre_base_usd/(pre_f_fd_total+Sensitivity!B1543)</f>
        <v>36.7328505733847</v>
      </c>
      <c r="F1543" s="2" t="n">
        <f aca="false">series_f_primary_raise_usd/Sensitivity!E1543</f>
        <v>816707.648105505</v>
      </c>
      <c r="G1543" s="2" t="n">
        <f aca="false">IF(Sensitivity!E1543&lt;class_seed_ocp,class_seed_ocp*(ad_pre_f_broad_based_fd+series_f_primary_raise_usd/class_seed_ocp)/(ad_pre_f_broad_based_fd+series_f_primary_raise_usd/Sensitivity!E1543),class_seed_ocp)</f>
        <v>1</v>
      </c>
      <c r="H1543" s="2" t="n">
        <f aca="false">class_seed_original_shares*class_seed_issue_pps/Sensitivity!G1543</f>
        <v>5000000</v>
      </c>
      <c r="I1543" s="2" t="n">
        <f aca="false">IF(Sensitivity!E1543&lt;class_series_a_ocp,class_series_a_ocp*(ad_pre_f_broad_based_fd+series_f_primary_raise_usd/class_series_a_ocp)/(ad_pre_f_broad_based_fd+series_f_primary_raise_usd/Sensitivity!E1543),class_series_a_ocp)</f>
        <v>3</v>
      </c>
      <c r="J1543" s="2" t="n">
        <f aca="false">class_series_a_original_shares*class_series_a_issue_pps/Sensitivity!I1543</f>
        <v>5000000</v>
      </c>
      <c r="K1543" s="2" t="n">
        <f aca="false">IF(Sensitivity!E1543&lt;class_series_b_ocp,class_series_b_ocp*(ad_pre_f_broad_based_fd+series_f_primary_raise_usd/class_series_b_ocp)/(ad_pre_f_broad_based_fd+series_f_primary_raise_usd/Sensitivity!E1543),class_series_b_ocp)</f>
        <v>10</v>
      </c>
      <c r="L1543" s="2" t="n">
        <f aca="false">class_series_b_original_shares*class_series_b_issue_pps/Sensitivity!K1543</f>
        <v>3000000</v>
      </c>
      <c r="M1543" s="2" t="n">
        <f aca="false">IF(Sensitivity!E1543&lt;class_series_c_ocp,class_series_c_ocp*(ad_pre_f_broad_based_fd+series_f_primary_raise_usd/class_series_c_ocp)/(ad_pre_f_broad_based_fd+series_f_primary_raise_usd/Sensitivity!E1543),class_series_c_ocp)</f>
        <v>25</v>
      </c>
      <c r="N1543" s="2" t="n">
        <f aca="false">class_series_c_original_shares*class_series_c_issue_pps/Sensitivity!M1543</f>
        <v>2400000</v>
      </c>
      <c r="O1543" s="8" t="n">
        <f aca="false">IF(Sensitivity!E1543&lt;class_series_d_ocp,class_series_d_ocp*(ad_pre_f_broad_based_fd+series_f_primary_raise_usd/class_series_d_ocp)/(ad_pre_f_broad_based_fd+series_f_primary_raise_usd/Sensitivity!E1543),class_series_d_ocp)</f>
        <v>57.6517822053619</v>
      </c>
      <c r="P1543" s="2" t="n">
        <f aca="false">class_series_d_original_shares*class_series_d_issue_pps/Sensitivity!O1543</f>
        <v>1734552.10185505</v>
      </c>
      <c r="Q1543" s="8" t="n">
        <f aca="false">IF(Sensitivity!E1543&lt;class_series_e_ocp,class_series_e_ocp*(ad_pre_f_broad_based_fd+series_f_primary_raise_usd/class_series_e_ocp)/(ad_pre_f_broad_based_fd+series_f_primary_raise_usd/Sensitivity!E1543),class_series_e_ocp)</f>
        <v>48.887226229435</v>
      </c>
      <c r="R1543" s="2" t="n">
        <f aca="false">class_series_e_original_shares*class_series_e_issue_pps/Sensitivity!Q1543</f>
        <v>6136506.92529594</v>
      </c>
      <c r="S1543" s="2" t="n">
        <f aca="false">Sensitivity!H1543-class_seed_current_shares+Sensitivity!J1543-class_series_a_current_shares+Sensitivity!L1543-class_series_b_current_shares+Sensitivity!N1543-class_series_c_current_shares+Sensitivity!P1543-class_series_d_current_shares+Sensitivity!R1543-class_series_e_current_shares</f>
        <v>47765.0271509877</v>
      </c>
      <c r="T1543" s="5" t="n">
        <f aca="false">note_a_cap_usd/(pre_f_fd_total+Sensitivity!B1543+Sensitivity!S1543+Sensitivity!D1543)</f>
        <v>26.1390947934562</v>
      </c>
      <c r="U1543" s="5" t="n">
        <f aca="false">Sensitivity!E1543*(const_one-note_a_discount)</f>
        <v>29.3862804587078</v>
      </c>
      <c r="V1543" s="5" t="n">
        <f aca="false">MIN(Sensitivity!T1543,Sensitivity!U1543)</f>
        <v>26.1390947934562</v>
      </c>
      <c r="W1543" s="2" t="n">
        <f aca="false">note_a_principal_usd/Sensitivity!V1543</f>
        <v>191284.359290503</v>
      </c>
      <c r="X1543" s="5" t="n">
        <f aca="false">note_b_cap_usd/(pre_f_fd_total+Sensitivity!B1543+Sensitivity!S1543+Sensitivity!C1543)</f>
        <v>41.7187358157901</v>
      </c>
      <c r="Y1543" s="5" t="n">
        <f aca="false">Sensitivity!E1543*(const_one-note_b_discount)</f>
        <v>31.222922987377</v>
      </c>
      <c r="Z1543" s="5" t="n">
        <f aca="false">MIN(Sensitivity!X1543,Sensitivity!Y1543)</f>
        <v>31.222922987377</v>
      </c>
      <c r="AA1543" s="2" t="n">
        <f aca="false">note_b_principal_usd/Sensitivity!Z1543</f>
        <v>96083.2527182947</v>
      </c>
      <c r="AB1543" s="2" t="n">
        <f aca="false">pre_f_fd_total+Sensitivity!B1543+Sensitivity!F1543+Sensitivity!W1543+Sensitivity!AA1543+Sensitivity!S1543</f>
        <v>39264863.8655222</v>
      </c>
      <c r="AC1543" s="2" t="n">
        <f aca="false">MAX(const_zero,sensitivity_esop_high*Sensitivity!AB1543-pre_f_option_pool_total)</f>
        <v>1495062.57982833</v>
      </c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</row>
    <row r="1544" customFormat="false" ht="15" hidden="true" customHeight="false" outlineLevel="0" collapsed="false">
      <c r="A1544" s="2" t="n">
        <f aca="false">Sensitivity!A1543+const_one</f>
        <v>12</v>
      </c>
      <c r="B1544" s="2" t="n">
        <f aca="false">Sensitivity!AC1543</f>
        <v>1495062.57982833</v>
      </c>
      <c r="C1544" s="2" t="n">
        <f aca="false">Sensitivity!W1543</f>
        <v>191284.359290503</v>
      </c>
      <c r="D1544" s="2" t="n">
        <f aca="false">Sensitivity!AA1543</f>
        <v>96083.2527182947</v>
      </c>
      <c r="E1544" s="5" t="n">
        <f aca="false">sensitivity_pre_base_usd/(pre_f_fd_total+Sensitivity!B1544)</f>
        <v>36.7328505718702</v>
      </c>
      <c r="F1544" s="2" t="n">
        <f aca="false">series_f_primary_raise_usd/Sensitivity!E1544</f>
        <v>816707.648139178</v>
      </c>
      <c r="G1544" s="2" t="n">
        <f aca="false">IF(Sensitivity!E1544&lt;class_seed_ocp,class_seed_ocp*(ad_pre_f_broad_based_fd+series_f_primary_raise_usd/class_seed_ocp)/(ad_pre_f_broad_based_fd+series_f_primary_raise_usd/Sensitivity!E1544),class_seed_ocp)</f>
        <v>1</v>
      </c>
      <c r="H1544" s="2" t="n">
        <f aca="false">class_seed_original_shares*class_seed_issue_pps/Sensitivity!G1544</f>
        <v>5000000</v>
      </c>
      <c r="I1544" s="2" t="n">
        <f aca="false">IF(Sensitivity!E1544&lt;class_series_a_ocp,class_series_a_ocp*(ad_pre_f_broad_based_fd+series_f_primary_raise_usd/class_series_a_ocp)/(ad_pre_f_broad_based_fd+series_f_primary_raise_usd/Sensitivity!E1544),class_series_a_ocp)</f>
        <v>3</v>
      </c>
      <c r="J1544" s="2" t="n">
        <f aca="false">class_series_a_original_shares*class_series_a_issue_pps/Sensitivity!I1544</f>
        <v>5000000</v>
      </c>
      <c r="K1544" s="2" t="n">
        <f aca="false">IF(Sensitivity!E1544&lt;class_series_b_ocp,class_series_b_ocp*(ad_pre_f_broad_based_fd+series_f_primary_raise_usd/class_series_b_ocp)/(ad_pre_f_broad_based_fd+series_f_primary_raise_usd/Sensitivity!E1544),class_series_b_ocp)</f>
        <v>10</v>
      </c>
      <c r="L1544" s="2" t="n">
        <f aca="false">class_series_b_original_shares*class_series_b_issue_pps/Sensitivity!K1544</f>
        <v>3000000</v>
      </c>
      <c r="M1544" s="2" t="n">
        <f aca="false">IF(Sensitivity!E1544&lt;class_series_c_ocp,class_series_c_ocp*(ad_pre_f_broad_based_fd+series_f_primary_raise_usd/class_series_c_ocp)/(ad_pre_f_broad_based_fd+series_f_primary_raise_usd/Sensitivity!E1544),class_series_c_ocp)</f>
        <v>25</v>
      </c>
      <c r="N1544" s="2" t="n">
        <f aca="false">class_series_c_original_shares*class_series_c_issue_pps/Sensitivity!M1544</f>
        <v>2400000</v>
      </c>
      <c r="O1544" s="8" t="n">
        <f aca="false">IF(Sensitivity!E1544&lt;class_series_d_ocp,class_series_d_ocp*(ad_pre_f_broad_based_fd+series_f_primary_raise_usd/class_series_d_ocp)/(ad_pre_f_broad_based_fd+series_f_primary_raise_usd/Sensitivity!E1544),class_series_d_ocp)</f>
        <v>57.65178220531</v>
      </c>
      <c r="P1544" s="2" t="n">
        <f aca="false">class_series_d_original_shares*class_series_d_issue_pps/Sensitivity!O1544</f>
        <v>1734552.10185661</v>
      </c>
      <c r="Q1544" s="8" t="n">
        <f aca="false">IF(Sensitivity!E1544&lt;class_series_e_ocp,class_series_e_ocp*(ad_pre_f_broad_based_fd+series_f_primary_raise_usd/class_series_e_ocp)/(ad_pre_f_broad_based_fd+series_f_primary_raise_usd/Sensitivity!E1544),class_series_e_ocp)</f>
        <v>48.887226229391</v>
      </c>
      <c r="R1544" s="2" t="n">
        <f aca="false">class_series_e_original_shares*class_series_e_issue_pps/Sensitivity!Q1544</f>
        <v>6136506.92530146</v>
      </c>
      <c r="S1544" s="2" t="n">
        <f aca="false">Sensitivity!H1544-class_seed_current_shares+Sensitivity!J1544-class_series_a_current_shares+Sensitivity!L1544-class_series_b_current_shares+Sensitivity!N1544-class_series_c_current_shares+Sensitivity!P1544-class_series_d_current_shares+Sensitivity!R1544-class_series_e_current_shares</f>
        <v>47765.0271580685</v>
      </c>
      <c r="T1544" s="5" t="n">
        <f aca="false">note_a_cap_usd/(pre_f_fd_total+Sensitivity!B1544+Sensitivity!S1544+Sensitivity!D1544)</f>
        <v>26.1390947923602</v>
      </c>
      <c r="U1544" s="5" t="n">
        <f aca="false">Sensitivity!E1544*(const_one-note_a_discount)</f>
        <v>29.3862804574962</v>
      </c>
      <c r="V1544" s="5" t="n">
        <f aca="false">MIN(Sensitivity!T1544,Sensitivity!U1544)</f>
        <v>26.1390947923602</v>
      </c>
      <c r="W1544" s="2" t="n">
        <f aca="false">note_a_principal_usd/Sensitivity!V1544</f>
        <v>191284.359298523</v>
      </c>
      <c r="X1544" s="5" t="n">
        <f aca="false">note_b_cap_usd/(pre_f_fd_total+Sensitivity!B1544+Sensitivity!S1544+Sensitivity!C1544)</f>
        <v>41.7187358140168</v>
      </c>
      <c r="Y1544" s="5" t="n">
        <f aca="false">Sensitivity!E1544*(const_one-note_b_discount)</f>
        <v>31.2229229860897</v>
      </c>
      <c r="Z1544" s="5" t="n">
        <f aca="false">MIN(Sensitivity!X1544,Sensitivity!Y1544)</f>
        <v>31.2229229860897</v>
      </c>
      <c r="AA1544" s="2" t="n">
        <f aca="false">note_b_principal_usd/Sensitivity!Z1544</f>
        <v>96083.2527222563</v>
      </c>
      <c r="AB1544" s="2" t="n">
        <f aca="false">pre_f_fd_total+Sensitivity!B1544+Sensitivity!F1544+Sensitivity!W1544+Sensitivity!AA1544+Sensitivity!S1544</f>
        <v>39264863.8671464</v>
      </c>
      <c r="AC1544" s="2" t="n">
        <f aca="false">MAX(const_zero,sensitivity_esop_high*Sensitivity!AB1544-pre_f_option_pool_total)</f>
        <v>1495062.58007195</v>
      </c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</row>
    <row r="1545" customFormat="false" ht="15" hidden="true" customHeight="false" outlineLevel="0" collapsed="false">
      <c r="A1545" s="2" t="n">
        <f aca="false">Sensitivity!A1544+const_one</f>
        <v>13</v>
      </c>
      <c r="B1545" s="2" t="n">
        <f aca="false">Sensitivity!AC1544</f>
        <v>1495062.58007195</v>
      </c>
      <c r="C1545" s="2" t="n">
        <f aca="false">Sensitivity!W1544</f>
        <v>191284.359298523</v>
      </c>
      <c r="D1545" s="2" t="n">
        <f aca="false">Sensitivity!AA1544</f>
        <v>96083.2527222563</v>
      </c>
      <c r="E1545" s="5" t="n">
        <f aca="false">sensitivity_pre_base_usd/(pre_f_fd_total+Sensitivity!B1545)</f>
        <v>36.7328505716354</v>
      </c>
      <c r="F1545" s="2" t="n">
        <f aca="false">series_f_primary_raise_usd/Sensitivity!E1545</f>
        <v>816707.648144399</v>
      </c>
      <c r="G1545" s="2" t="n">
        <f aca="false">IF(Sensitivity!E1545&lt;class_seed_ocp,class_seed_ocp*(ad_pre_f_broad_based_fd+series_f_primary_raise_usd/class_seed_ocp)/(ad_pre_f_broad_based_fd+series_f_primary_raise_usd/Sensitivity!E1545),class_seed_ocp)</f>
        <v>1</v>
      </c>
      <c r="H1545" s="2" t="n">
        <f aca="false">class_seed_original_shares*class_seed_issue_pps/Sensitivity!G1545</f>
        <v>5000000</v>
      </c>
      <c r="I1545" s="2" t="n">
        <f aca="false">IF(Sensitivity!E1545&lt;class_series_a_ocp,class_series_a_ocp*(ad_pre_f_broad_based_fd+series_f_primary_raise_usd/class_series_a_ocp)/(ad_pre_f_broad_based_fd+series_f_primary_raise_usd/Sensitivity!E1545),class_series_a_ocp)</f>
        <v>3</v>
      </c>
      <c r="J1545" s="2" t="n">
        <f aca="false">class_series_a_original_shares*class_series_a_issue_pps/Sensitivity!I1545</f>
        <v>5000000</v>
      </c>
      <c r="K1545" s="2" t="n">
        <f aca="false">IF(Sensitivity!E1545&lt;class_series_b_ocp,class_series_b_ocp*(ad_pre_f_broad_based_fd+series_f_primary_raise_usd/class_series_b_ocp)/(ad_pre_f_broad_based_fd+series_f_primary_raise_usd/Sensitivity!E1545),class_series_b_ocp)</f>
        <v>10</v>
      </c>
      <c r="L1545" s="2" t="n">
        <f aca="false">class_series_b_original_shares*class_series_b_issue_pps/Sensitivity!K1545</f>
        <v>3000000</v>
      </c>
      <c r="M1545" s="2" t="n">
        <f aca="false">IF(Sensitivity!E1545&lt;class_series_c_ocp,class_series_c_ocp*(ad_pre_f_broad_based_fd+series_f_primary_raise_usd/class_series_c_ocp)/(ad_pre_f_broad_based_fd+series_f_primary_raise_usd/Sensitivity!E1545),class_series_c_ocp)</f>
        <v>25</v>
      </c>
      <c r="N1545" s="2" t="n">
        <f aca="false">class_series_c_original_shares*class_series_c_issue_pps/Sensitivity!M1545</f>
        <v>2400000</v>
      </c>
      <c r="O1545" s="8" t="n">
        <f aca="false">IF(Sensitivity!E1545&lt;class_series_d_ocp,class_series_d_ocp*(ad_pre_f_broad_based_fd+series_f_primary_raise_usd/class_series_d_ocp)/(ad_pre_f_broad_based_fd+series_f_primary_raise_usd/Sensitivity!E1545),class_series_d_ocp)</f>
        <v>57.651782205302</v>
      </c>
      <c r="P1545" s="2" t="n">
        <f aca="false">class_series_d_original_shares*class_series_d_issue_pps/Sensitivity!O1545</f>
        <v>1734552.10185685</v>
      </c>
      <c r="Q1545" s="8" t="n">
        <f aca="false">IF(Sensitivity!E1545&lt;class_series_e_ocp,class_series_e_ocp*(ad_pre_f_broad_based_fd+series_f_primary_raise_usd/class_series_e_ocp)/(ad_pre_f_broad_based_fd+series_f_primary_raise_usd/Sensitivity!E1545),class_series_e_ocp)</f>
        <v>48.8872262293842</v>
      </c>
      <c r="R1545" s="2" t="n">
        <f aca="false">class_series_e_original_shares*class_series_e_issue_pps/Sensitivity!Q1545</f>
        <v>6136506.92530231</v>
      </c>
      <c r="S1545" s="2" t="n">
        <f aca="false">Sensitivity!H1545-class_seed_current_shares+Sensitivity!J1545-class_series_a_current_shares+Sensitivity!L1545-class_series_b_current_shares+Sensitivity!N1545-class_series_c_current_shares+Sensitivity!P1545-class_series_d_current_shares+Sensitivity!R1545-class_series_e_current_shares</f>
        <v>47765.0271591656</v>
      </c>
      <c r="T1545" s="5" t="n">
        <f aca="false">note_a_cap_usd/(pre_f_fd_total+Sensitivity!B1545+Sensitivity!S1545+Sensitivity!D1545)</f>
        <v>26.1390947921903</v>
      </c>
      <c r="U1545" s="5" t="n">
        <f aca="false">Sensitivity!E1545*(const_one-note_a_discount)</f>
        <v>29.3862804573083</v>
      </c>
      <c r="V1545" s="5" t="n">
        <f aca="false">MIN(Sensitivity!T1545,Sensitivity!U1545)</f>
        <v>26.1390947921903</v>
      </c>
      <c r="W1545" s="2" t="n">
        <f aca="false">note_a_principal_usd/Sensitivity!V1545</f>
        <v>191284.359299767</v>
      </c>
      <c r="X1545" s="5" t="n">
        <f aca="false">note_b_cap_usd/(pre_f_fd_total+Sensitivity!B1545+Sensitivity!S1545+Sensitivity!C1545)</f>
        <v>41.7187358137418</v>
      </c>
      <c r="Y1545" s="5" t="n">
        <f aca="false">Sensitivity!E1545*(const_one-note_b_discount)</f>
        <v>31.2229229858901</v>
      </c>
      <c r="Z1545" s="5" t="n">
        <f aca="false">MIN(Sensitivity!X1545,Sensitivity!Y1545)</f>
        <v>31.2229229858901</v>
      </c>
      <c r="AA1545" s="2" t="n">
        <f aca="false">note_b_principal_usd/Sensitivity!Z1545</f>
        <v>96083.2527228705</v>
      </c>
      <c r="AB1545" s="2" t="n">
        <f aca="false">pre_f_fd_total+Sensitivity!B1545+Sensitivity!F1545+Sensitivity!W1545+Sensitivity!AA1545+Sensitivity!S1545</f>
        <v>39264863.8673982</v>
      </c>
      <c r="AC1545" s="2" t="n">
        <f aca="false">MAX(const_zero,sensitivity_esop_high*Sensitivity!AB1545-pre_f_option_pool_total)</f>
        <v>1495062.58010972</v>
      </c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</row>
    <row r="1546" customFormat="false" ht="15" hidden="true" customHeight="false" outlineLevel="0" collapsed="false">
      <c r="A1546" s="2" t="n">
        <f aca="false">Sensitivity!A1545+const_one</f>
        <v>14</v>
      </c>
      <c r="B1546" s="2" t="n">
        <f aca="false">Sensitivity!AC1545</f>
        <v>1495062.58010972</v>
      </c>
      <c r="C1546" s="2" t="n">
        <f aca="false">Sensitivity!W1545</f>
        <v>191284.359299767</v>
      </c>
      <c r="D1546" s="2" t="n">
        <f aca="false">Sensitivity!AA1545</f>
        <v>96083.2527228705</v>
      </c>
      <c r="E1546" s="5" t="n">
        <f aca="false">sensitivity_pre_base_usd/(pre_f_fd_total+Sensitivity!B1546)</f>
        <v>36.732850571599</v>
      </c>
      <c r="F1546" s="2" t="n">
        <f aca="false">series_f_primary_raise_usd/Sensitivity!E1546</f>
        <v>816707.648145208</v>
      </c>
      <c r="G1546" s="2" t="n">
        <f aca="false">IF(Sensitivity!E1546&lt;class_seed_ocp,class_seed_ocp*(ad_pre_f_broad_based_fd+series_f_primary_raise_usd/class_seed_ocp)/(ad_pre_f_broad_based_fd+series_f_primary_raise_usd/Sensitivity!E1546),class_seed_ocp)</f>
        <v>1</v>
      </c>
      <c r="H1546" s="2" t="n">
        <f aca="false">class_seed_original_shares*class_seed_issue_pps/Sensitivity!G1546</f>
        <v>5000000</v>
      </c>
      <c r="I1546" s="2" t="n">
        <f aca="false">IF(Sensitivity!E1546&lt;class_series_a_ocp,class_series_a_ocp*(ad_pre_f_broad_based_fd+series_f_primary_raise_usd/class_series_a_ocp)/(ad_pre_f_broad_based_fd+series_f_primary_raise_usd/Sensitivity!E1546),class_series_a_ocp)</f>
        <v>3</v>
      </c>
      <c r="J1546" s="2" t="n">
        <f aca="false">class_series_a_original_shares*class_series_a_issue_pps/Sensitivity!I1546</f>
        <v>5000000</v>
      </c>
      <c r="K1546" s="2" t="n">
        <f aca="false">IF(Sensitivity!E1546&lt;class_series_b_ocp,class_series_b_ocp*(ad_pre_f_broad_based_fd+series_f_primary_raise_usd/class_series_b_ocp)/(ad_pre_f_broad_based_fd+series_f_primary_raise_usd/Sensitivity!E1546),class_series_b_ocp)</f>
        <v>10</v>
      </c>
      <c r="L1546" s="2" t="n">
        <f aca="false">class_series_b_original_shares*class_series_b_issue_pps/Sensitivity!K1546</f>
        <v>3000000</v>
      </c>
      <c r="M1546" s="2" t="n">
        <f aca="false">IF(Sensitivity!E1546&lt;class_series_c_ocp,class_series_c_ocp*(ad_pre_f_broad_based_fd+series_f_primary_raise_usd/class_series_c_ocp)/(ad_pre_f_broad_based_fd+series_f_primary_raise_usd/Sensitivity!E1546),class_series_c_ocp)</f>
        <v>25</v>
      </c>
      <c r="N1546" s="2" t="n">
        <f aca="false">class_series_c_original_shares*class_series_c_issue_pps/Sensitivity!M1546</f>
        <v>2400000</v>
      </c>
      <c r="O1546" s="8" t="n">
        <f aca="false">IF(Sensitivity!E1546&lt;class_series_d_ocp,class_series_d_ocp*(ad_pre_f_broad_based_fd+series_f_primary_raise_usd/class_series_d_ocp)/(ad_pre_f_broad_based_fd+series_f_primary_raise_usd/Sensitivity!E1546),class_series_d_ocp)</f>
        <v>57.6517822053007</v>
      </c>
      <c r="P1546" s="2" t="n">
        <f aca="false">class_series_d_original_shares*class_series_d_issue_pps/Sensitivity!O1546</f>
        <v>1734552.10185689</v>
      </c>
      <c r="Q1546" s="8" t="n">
        <f aca="false">IF(Sensitivity!E1546&lt;class_series_e_ocp,class_series_e_ocp*(ad_pre_f_broad_based_fd+series_f_primary_raise_usd/class_series_e_ocp)/(ad_pre_f_broad_based_fd+series_f_primary_raise_usd/Sensitivity!E1546),class_series_e_ocp)</f>
        <v>48.8872262293831</v>
      </c>
      <c r="R1546" s="2" t="n">
        <f aca="false">class_series_e_original_shares*class_series_e_issue_pps/Sensitivity!Q1546</f>
        <v>6136506.92530245</v>
      </c>
      <c r="S1546" s="2" t="n">
        <f aca="false">Sensitivity!H1546-class_seed_current_shares+Sensitivity!J1546-class_series_a_current_shares+Sensitivity!L1546-class_series_b_current_shares+Sensitivity!N1546-class_series_c_current_shares+Sensitivity!P1546-class_series_d_current_shares+Sensitivity!R1546-class_series_e_current_shares</f>
        <v>47765.0271593351</v>
      </c>
      <c r="T1546" s="5" t="n">
        <f aca="false">note_a_cap_usd/(pre_f_fd_total+Sensitivity!B1546+Sensitivity!S1546+Sensitivity!D1546)</f>
        <v>26.139094792164</v>
      </c>
      <c r="U1546" s="5" t="n">
        <f aca="false">Sensitivity!E1546*(const_one-note_a_discount)</f>
        <v>29.3862804572792</v>
      </c>
      <c r="V1546" s="5" t="n">
        <f aca="false">MIN(Sensitivity!T1546,Sensitivity!U1546)</f>
        <v>26.139094792164</v>
      </c>
      <c r="W1546" s="2" t="n">
        <f aca="false">note_a_principal_usd/Sensitivity!V1546</f>
        <v>191284.35929996</v>
      </c>
      <c r="X1546" s="5" t="n">
        <f aca="false">note_b_cap_usd/(pre_f_fd_total+Sensitivity!B1546+Sensitivity!S1546+Sensitivity!C1546)</f>
        <v>41.7187358136992</v>
      </c>
      <c r="Y1546" s="5" t="n">
        <f aca="false">Sensitivity!E1546*(const_one-note_b_discount)</f>
        <v>31.2229229858592</v>
      </c>
      <c r="Z1546" s="5" t="n">
        <f aca="false">MIN(Sensitivity!X1546,Sensitivity!Y1546)</f>
        <v>31.2229229858592</v>
      </c>
      <c r="AA1546" s="2" t="n">
        <f aca="false">note_b_principal_usd/Sensitivity!Z1546</f>
        <v>96083.2527229657</v>
      </c>
      <c r="AB1546" s="2" t="n">
        <f aca="false">pre_f_fd_total+Sensitivity!B1546+Sensitivity!F1546+Sensitivity!W1546+Sensitivity!AA1546+Sensitivity!S1546</f>
        <v>39264863.8674372</v>
      </c>
      <c r="AC1546" s="2" t="n">
        <f aca="false">MAX(const_zero,sensitivity_esop_high*Sensitivity!AB1546-pre_f_option_pool_total)</f>
        <v>1495062.58011558</v>
      </c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</row>
    <row r="1547" customFormat="false" ht="15" hidden="true" customHeight="false" outlineLevel="0" collapsed="false">
      <c r="A1547" s="2" t="n">
        <f aca="false">Sensitivity!A1546+const_one</f>
        <v>15</v>
      </c>
      <c r="B1547" s="2" t="n">
        <f aca="false">Sensitivity!AC1546</f>
        <v>1495062.58011558</v>
      </c>
      <c r="C1547" s="2" t="n">
        <f aca="false">Sensitivity!W1546</f>
        <v>191284.35929996</v>
      </c>
      <c r="D1547" s="2" t="n">
        <f aca="false">Sensitivity!AA1546</f>
        <v>96083.2527229657</v>
      </c>
      <c r="E1547" s="5" t="n">
        <f aca="false">sensitivity_pre_base_usd/(pre_f_fd_total+Sensitivity!B1547)</f>
        <v>36.7328505715934</v>
      </c>
      <c r="F1547" s="2" t="n">
        <f aca="false">series_f_primary_raise_usd/Sensitivity!E1547</f>
        <v>816707.648145334</v>
      </c>
      <c r="G1547" s="2" t="n">
        <f aca="false">IF(Sensitivity!E1547&lt;class_seed_ocp,class_seed_ocp*(ad_pre_f_broad_based_fd+series_f_primary_raise_usd/class_seed_ocp)/(ad_pre_f_broad_based_fd+series_f_primary_raise_usd/Sensitivity!E1547),class_seed_ocp)</f>
        <v>1</v>
      </c>
      <c r="H1547" s="2" t="n">
        <f aca="false">class_seed_original_shares*class_seed_issue_pps/Sensitivity!G1547</f>
        <v>5000000</v>
      </c>
      <c r="I1547" s="2" t="n">
        <f aca="false">IF(Sensitivity!E1547&lt;class_series_a_ocp,class_series_a_ocp*(ad_pre_f_broad_based_fd+series_f_primary_raise_usd/class_series_a_ocp)/(ad_pre_f_broad_based_fd+series_f_primary_raise_usd/Sensitivity!E1547),class_series_a_ocp)</f>
        <v>3</v>
      </c>
      <c r="J1547" s="2" t="n">
        <f aca="false">class_series_a_original_shares*class_series_a_issue_pps/Sensitivity!I1547</f>
        <v>5000000</v>
      </c>
      <c r="K1547" s="2" t="n">
        <f aca="false">IF(Sensitivity!E1547&lt;class_series_b_ocp,class_series_b_ocp*(ad_pre_f_broad_based_fd+series_f_primary_raise_usd/class_series_b_ocp)/(ad_pre_f_broad_based_fd+series_f_primary_raise_usd/Sensitivity!E1547),class_series_b_ocp)</f>
        <v>10</v>
      </c>
      <c r="L1547" s="2" t="n">
        <f aca="false">class_series_b_original_shares*class_series_b_issue_pps/Sensitivity!K1547</f>
        <v>3000000</v>
      </c>
      <c r="M1547" s="2" t="n">
        <f aca="false">IF(Sensitivity!E1547&lt;class_series_c_ocp,class_series_c_ocp*(ad_pre_f_broad_based_fd+series_f_primary_raise_usd/class_series_c_ocp)/(ad_pre_f_broad_based_fd+series_f_primary_raise_usd/Sensitivity!E1547),class_series_c_ocp)</f>
        <v>25</v>
      </c>
      <c r="N1547" s="2" t="n">
        <f aca="false">class_series_c_original_shares*class_series_c_issue_pps/Sensitivity!M1547</f>
        <v>2400000</v>
      </c>
      <c r="O1547" s="8" t="n">
        <f aca="false">IF(Sensitivity!E1547&lt;class_series_d_ocp,class_series_d_ocp*(ad_pre_f_broad_based_fd+series_f_primary_raise_usd/class_series_d_ocp)/(ad_pre_f_broad_based_fd+series_f_primary_raise_usd/Sensitivity!E1547),class_series_d_ocp)</f>
        <v>57.6517822053005</v>
      </c>
      <c r="P1547" s="2" t="n">
        <f aca="false">class_series_d_original_shares*class_series_d_issue_pps/Sensitivity!O1547</f>
        <v>1734552.1018569</v>
      </c>
      <c r="Q1547" s="8" t="n">
        <f aca="false">IF(Sensitivity!E1547&lt;class_series_e_ocp,class_series_e_ocp*(ad_pre_f_broad_based_fd+series_f_primary_raise_usd/class_series_e_ocp)/(ad_pre_f_broad_based_fd+series_f_primary_raise_usd/Sensitivity!E1547),class_series_e_ocp)</f>
        <v>48.887226229383</v>
      </c>
      <c r="R1547" s="2" t="n">
        <f aca="false">class_series_e_original_shares*class_series_e_issue_pps/Sensitivity!Q1547</f>
        <v>6136506.92530247</v>
      </c>
      <c r="S1547" s="2" t="n">
        <f aca="false">Sensitivity!H1547-class_seed_current_shares+Sensitivity!J1547-class_series_a_current_shares+Sensitivity!L1547-class_series_b_current_shares+Sensitivity!N1547-class_series_c_current_shares+Sensitivity!P1547-class_series_d_current_shares+Sensitivity!R1547-class_series_e_current_shares</f>
        <v>47765.0271593621</v>
      </c>
      <c r="T1547" s="5" t="n">
        <f aca="false">note_a_cap_usd/(pre_f_fd_total+Sensitivity!B1547+Sensitivity!S1547+Sensitivity!D1547)</f>
        <v>26.1390947921599</v>
      </c>
      <c r="U1547" s="5" t="n">
        <f aca="false">Sensitivity!E1547*(const_one-note_a_discount)</f>
        <v>29.3862804572747</v>
      </c>
      <c r="V1547" s="5" t="n">
        <f aca="false">MIN(Sensitivity!T1547,Sensitivity!U1547)</f>
        <v>26.1390947921599</v>
      </c>
      <c r="W1547" s="2" t="n">
        <f aca="false">note_a_principal_usd/Sensitivity!V1547</f>
        <v>191284.35929999</v>
      </c>
      <c r="X1547" s="5" t="n">
        <f aca="false">note_b_cap_usd/(pre_f_fd_total+Sensitivity!B1547+Sensitivity!S1547+Sensitivity!C1547)</f>
        <v>41.7187358136926</v>
      </c>
      <c r="Y1547" s="5" t="n">
        <f aca="false">Sensitivity!E1547*(const_one-note_b_discount)</f>
        <v>31.2229229858544</v>
      </c>
      <c r="Z1547" s="5" t="n">
        <f aca="false">MIN(Sensitivity!X1547,Sensitivity!Y1547)</f>
        <v>31.2229229858544</v>
      </c>
      <c r="AA1547" s="2" t="n">
        <f aca="false">note_b_principal_usd/Sensitivity!Z1547</f>
        <v>96083.2527229805</v>
      </c>
      <c r="AB1547" s="2" t="n">
        <f aca="false">pre_f_fd_total+Sensitivity!B1547+Sensitivity!F1547+Sensitivity!W1547+Sensitivity!AA1547+Sensitivity!S1547</f>
        <v>39264863.8674432</v>
      </c>
      <c r="AC1547" s="2" t="n">
        <f aca="false">MAX(const_zero,sensitivity_esop_high*Sensitivity!AB1547-pre_f_option_pool_total)</f>
        <v>1495062.58011649</v>
      </c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</row>
    <row r="1548" customFormat="false" ht="15" hidden="true" customHeight="false" outlineLevel="0" collapsed="false">
      <c r="A1548" s="2" t="n">
        <f aca="false">Sensitivity!A1547+const_one</f>
        <v>16</v>
      </c>
      <c r="B1548" s="2" t="n">
        <f aca="false">Sensitivity!AC1547</f>
        <v>1495062.58011649</v>
      </c>
      <c r="C1548" s="2" t="n">
        <f aca="false">Sensitivity!W1547</f>
        <v>191284.35929999</v>
      </c>
      <c r="D1548" s="2" t="n">
        <f aca="false">Sensitivity!AA1547</f>
        <v>96083.2527229805</v>
      </c>
      <c r="E1548" s="5" t="n">
        <f aca="false">sensitivity_pre_base_usd/(pre_f_fd_total+Sensitivity!B1548)</f>
        <v>36.7328505715925</v>
      </c>
      <c r="F1548" s="2" t="n">
        <f aca="false">series_f_primary_raise_usd/Sensitivity!E1548</f>
        <v>816707.648145353</v>
      </c>
      <c r="G1548" s="2" t="n">
        <f aca="false">IF(Sensitivity!E1548&lt;class_seed_ocp,class_seed_ocp*(ad_pre_f_broad_based_fd+series_f_primary_raise_usd/class_seed_ocp)/(ad_pre_f_broad_based_fd+series_f_primary_raise_usd/Sensitivity!E1548),class_seed_ocp)</f>
        <v>1</v>
      </c>
      <c r="H1548" s="2" t="n">
        <f aca="false">class_seed_original_shares*class_seed_issue_pps/Sensitivity!G1548</f>
        <v>5000000</v>
      </c>
      <c r="I1548" s="2" t="n">
        <f aca="false">IF(Sensitivity!E1548&lt;class_series_a_ocp,class_series_a_ocp*(ad_pre_f_broad_based_fd+series_f_primary_raise_usd/class_series_a_ocp)/(ad_pre_f_broad_based_fd+series_f_primary_raise_usd/Sensitivity!E1548),class_series_a_ocp)</f>
        <v>3</v>
      </c>
      <c r="J1548" s="2" t="n">
        <f aca="false">class_series_a_original_shares*class_series_a_issue_pps/Sensitivity!I1548</f>
        <v>5000000</v>
      </c>
      <c r="K1548" s="2" t="n">
        <f aca="false">IF(Sensitivity!E1548&lt;class_series_b_ocp,class_series_b_ocp*(ad_pre_f_broad_based_fd+series_f_primary_raise_usd/class_series_b_ocp)/(ad_pre_f_broad_based_fd+series_f_primary_raise_usd/Sensitivity!E1548),class_series_b_ocp)</f>
        <v>10</v>
      </c>
      <c r="L1548" s="2" t="n">
        <f aca="false">class_series_b_original_shares*class_series_b_issue_pps/Sensitivity!K1548</f>
        <v>3000000</v>
      </c>
      <c r="M1548" s="2" t="n">
        <f aca="false">IF(Sensitivity!E1548&lt;class_series_c_ocp,class_series_c_ocp*(ad_pre_f_broad_based_fd+series_f_primary_raise_usd/class_series_c_ocp)/(ad_pre_f_broad_based_fd+series_f_primary_raise_usd/Sensitivity!E1548),class_series_c_ocp)</f>
        <v>25</v>
      </c>
      <c r="N1548" s="2" t="n">
        <f aca="false">class_series_c_original_shares*class_series_c_issue_pps/Sensitivity!M1548</f>
        <v>2400000</v>
      </c>
      <c r="O1548" s="8" t="n">
        <f aca="false">IF(Sensitivity!E1548&lt;class_series_d_ocp,class_series_d_ocp*(ad_pre_f_broad_based_fd+series_f_primary_raise_usd/class_series_d_ocp)/(ad_pre_f_broad_based_fd+series_f_primary_raise_usd/Sensitivity!E1548),class_series_d_ocp)</f>
        <v>57.6517822053005</v>
      </c>
      <c r="P1548" s="2" t="n">
        <f aca="false">class_series_d_original_shares*class_series_d_issue_pps/Sensitivity!O1548</f>
        <v>1734552.1018569</v>
      </c>
      <c r="Q1548" s="8" t="n">
        <f aca="false">IF(Sensitivity!E1548&lt;class_series_e_ocp,class_series_e_ocp*(ad_pre_f_broad_based_fd+series_f_primary_raise_usd/class_series_e_ocp)/(ad_pre_f_broad_based_fd+series_f_primary_raise_usd/Sensitivity!E1548),class_series_e_ocp)</f>
        <v>48.8872262293829</v>
      </c>
      <c r="R1548" s="2" t="n">
        <f aca="false">class_series_e_original_shares*class_series_e_issue_pps/Sensitivity!Q1548</f>
        <v>6136506.92530247</v>
      </c>
      <c r="S1548" s="2" t="n">
        <f aca="false">Sensitivity!H1548-class_seed_current_shares+Sensitivity!J1548-class_series_a_current_shares+Sensitivity!L1548-class_series_b_current_shares+Sensitivity!N1548-class_series_c_current_shares+Sensitivity!P1548-class_series_d_current_shares+Sensitivity!R1548-class_series_e_current_shares</f>
        <v>47765.0271593668</v>
      </c>
      <c r="T1548" s="5" t="n">
        <f aca="false">note_a_cap_usd/(pre_f_fd_total+Sensitivity!B1548+Sensitivity!S1548+Sensitivity!D1548)</f>
        <v>26.1390947921593</v>
      </c>
      <c r="U1548" s="5" t="n">
        <f aca="false">Sensitivity!E1548*(const_one-note_a_discount)</f>
        <v>29.386280457274</v>
      </c>
      <c r="V1548" s="5" t="n">
        <f aca="false">MIN(Sensitivity!T1548,Sensitivity!U1548)</f>
        <v>26.1390947921593</v>
      </c>
      <c r="W1548" s="2" t="n">
        <f aca="false">note_a_principal_usd/Sensitivity!V1548</f>
        <v>191284.359299994</v>
      </c>
      <c r="X1548" s="5" t="n">
        <f aca="false">note_b_cap_usd/(pre_f_fd_total+Sensitivity!B1548+Sensitivity!S1548+Sensitivity!C1548)</f>
        <v>41.7187358136916</v>
      </c>
      <c r="Y1548" s="5" t="n">
        <f aca="false">Sensitivity!E1548*(const_one-note_b_discount)</f>
        <v>31.2229229858536</v>
      </c>
      <c r="Z1548" s="5" t="n">
        <f aca="false">MIN(Sensitivity!X1548,Sensitivity!Y1548)</f>
        <v>31.2229229858536</v>
      </c>
      <c r="AA1548" s="2" t="n">
        <f aca="false">note_b_principal_usd/Sensitivity!Z1548</f>
        <v>96083.2527229827</v>
      </c>
      <c r="AB1548" s="2" t="n">
        <f aca="false">pre_f_fd_total+Sensitivity!B1548+Sensitivity!F1548+Sensitivity!W1548+Sensitivity!AA1548+Sensitivity!S1548</f>
        <v>39264863.8674442</v>
      </c>
      <c r="AC1548" s="2" t="n">
        <f aca="false">MAX(const_zero,sensitivity_esop_high*Sensitivity!AB1548-pre_f_option_pool_total)</f>
        <v>1495062.58011663</v>
      </c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</row>
    <row r="1549" customFormat="false" ht="15" hidden="true" customHeight="false" outlineLevel="0" collapsed="false">
      <c r="A1549" s="2" t="n">
        <f aca="false">Sensitivity!A1548+const_one</f>
        <v>17</v>
      </c>
      <c r="B1549" s="2" t="n">
        <f aca="false">Sensitivity!AC1548</f>
        <v>1495062.58011663</v>
      </c>
      <c r="C1549" s="2" t="n">
        <f aca="false">Sensitivity!W1548</f>
        <v>191284.359299994</v>
      </c>
      <c r="D1549" s="2" t="n">
        <f aca="false">Sensitivity!AA1548</f>
        <v>96083.2527229827</v>
      </c>
      <c r="E1549" s="5" t="n">
        <f aca="false">sensitivity_pre_base_usd/(pre_f_fd_total+Sensitivity!B1549)</f>
        <v>36.7328505715924</v>
      </c>
      <c r="F1549" s="2" t="n">
        <f aca="false">series_f_primary_raise_usd/Sensitivity!E1549</f>
        <v>816707.648145356</v>
      </c>
      <c r="G1549" s="2" t="n">
        <f aca="false">IF(Sensitivity!E1549&lt;class_seed_ocp,class_seed_ocp*(ad_pre_f_broad_based_fd+series_f_primary_raise_usd/class_seed_ocp)/(ad_pre_f_broad_based_fd+series_f_primary_raise_usd/Sensitivity!E1549),class_seed_ocp)</f>
        <v>1</v>
      </c>
      <c r="H1549" s="2" t="n">
        <f aca="false">class_seed_original_shares*class_seed_issue_pps/Sensitivity!G1549</f>
        <v>5000000</v>
      </c>
      <c r="I1549" s="2" t="n">
        <f aca="false">IF(Sensitivity!E1549&lt;class_series_a_ocp,class_series_a_ocp*(ad_pre_f_broad_based_fd+series_f_primary_raise_usd/class_series_a_ocp)/(ad_pre_f_broad_based_fd+series_f_primary_raise_usd/Sensitivity!E1549),class_series_a_ocp)</f>
        <v>3</v>
      </c>
      <c r="J1549" s="2" t="n">
        <f aca="false">class_series_a_original_shares*class_series_a_issue_pps/Sensitivity!I1549</f>
        <v>5000000</v>
      </c>
      <c r="K1549" s="2" t="n">
        <f aca="false">IF(Sensitivity!E1549&lt;class_series_b_ocp,class_series_b_ocp*(ad_pre_f_broad_based_fd+series_f_primary_raise_usd/class_series_b_ocp)/(ad_pre_f_broad_based_fd+series_f_primary_raise_usd/Sensitivity!E1549),class_series_b_ocp)</f>
        <v>10</v>
      </c>
      <c r="L1549" s="2" t="n">
        <f aca="false">class_series_b_original_shares*class_series_b_issue_pps/Sensitivity!K1549</f>
        <v>3000000</v>
      </c>
      <c r="M1549" s="2" t="n">
        <f aca="false">IF(Sensitivity!E1549&lt;class_series_c_ocp,class_series_c_ocp*(ad_pre_f_broad_based_fd+series_f_primary_raise_usd/class_series_c_ocp)/(ad_pre_f_broad_based_fd+series_f_primary_raise_usd/Sensitivity!E1549),class_series_c_ocp)</f>
        <v>25</v>
      </c>
      <c r="N1549" s="2" t="n">
        <f aca="false">class_series_c_original_shares*class_series_c_issue_pps/Sensitivity!M1549</f>
        <v>2400000</v>
      </c>
      <c r="O1549" s="8" t="n">
        <f aca="false">IF(Sensitivity!E1549&lt;class_series_d_ocp,class_series_d_ocp*(ad_pre_f_broad_based_fd+series_f_primary_raise_usd/class_series_d_ocp)/(ad_pre_f_broad_based_fd+series_f_primary_raise_usd/Sensitivity!E1549),class_series_d_ocp)</f>
        <v>57.6517822053005</v>
      </c>
      <c r="P1549" s="2" t="n">
        <f aca="false">class_series_d_original_shares*class_series_d_issue_pps/Sensitivity!O1549</f>
        <v>1734552.1018569</v>
      </c>
      <c r="Q1549" s="8" t="n">
        <f aca="false">IF(Sensitivity!E1549&lt;class_series_e_ocp,class_series_e_ocp*(ad_pre_f_broad_based_fd+series_f_primary_raise_usd/class_series_e_ocp)/(ad_pre_f_broad_based_fd+series_f_primary_raise_usd/Sensitivity!E1549),class_series_e_ocp)</f>
        <v>48.8872262293829</v>
      </c>
      <c r="R1549" s="2" t="n">
        <f aca="false">class_series_e_original_shares*class_series_e_issue_pps/Sensitivity!Q1549</f>
        <v>6136506.92530247</v>
      </c>
      <c r="S1549" s="2" t="n">
        <f aca="false">Sensitivity!H1549-class_seed_current_shares+Sensitivity!J1549-class_series_a_current_shares+Sensitivity!L1549-class_series_b_current_shares+Sensitivity!N1549-class_series_c_current_shares+Sensitivity!P1549-class_series_d_current_shares+Sensitivity!R1549-class_series_e_current_shares</f>
        <v>47765.0271593668</v>
      </c>
      <c r="T1549" s="5" t="n">
        <f aca="false">note_a_cap_usd/(pre_f_fd_total+Sensitivity!B1549+Sensitivity!S1549+Sensitivity!D1549)</f>
        <v>26.1390947921592</v>
      </c>
      <c r="U1549" s="5" t="n">
        <f aca="false">Sensitivity!E1549*(const_one-note_a_discount)</f>
        <v>29.3862804572739</v>
      </c>
      <c r="V1549" s="5" t="n">
        <f aca="false">MIN(Sensitivity!T1549,Sensitivity!U1549)</f>
        <v>26.1390947921592</v>
      </c>
      <c r="W1549" s="2" t="n">
        <f aca="false">note_a_principal_usd/Sensitivity!V1549</f>
        <v>191284.359299995</v>
      </c>
      <c r="X1549" s="5" t="n">
        <f aca="false">note_b_cap_usd/(pre_f_fd_total+Sensitivity!B1549+Sensitivity!S1549+Sensitivity!C1549)</f>
        <v>41.7187358136914</v>
      </c>
      <c r="Y1549" s="5" t="n">
        <f aca="false">Sensitivity!E1549*(const_one-note_b_discount)</f>
        <v>31.2229229858535</v>
      </c>
      <c r="Z1549" s="5" t="n">
        <f aca="false">MIN(Sensitivity!X1549,Sensitivity!Y1549)</f>
        <v>31.2229229858535</v>
      </c>
      <c r="AA1549" s="2" t="n">
        <f aca="false">note_b_principal_usd/Sensitivity!Z1549</f>
        <v>96083.2527229831</v>
      </c>
      <c r="AB1549" s="2" t="n">
        <f aca="false">pre_f_fd_total+Sensitivity!B1549+Sensitivity!F1549+Sensitivity!W1549+Sensitivity!AA1549+Sensitivity!S1549</f>
        <v>39264863.8674443</v>
      </c>
      <c r="AC1549" s="2" t="n">
        <f aca="false">MAX(const_zero,sensitivity_esop_high*Sensitivity!AB1549-pre_f_option_pool_total)</f>
        <v>1495062.58011665</v>
      </c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</row>
    <row r="1550" customFormat="false" ht="15" hidden="true" customHeight="false" outlineLevel="0" collapsed="false">
      <c r="A1550" s="2" t="n">
        <f aca="false">Sensitivity!A1549+const_one</f>
        <v>18</v>
      </c>
      <c r="B1550" s="2" t="n">
        <f aca="false">Sensitivity!AC1549</f>
        <v>1495062.58011665</v>
      </c>
      <c r="C1550" s="2" t="n">
        <f aca="false">Sensitivity!W1549</f>
        <v>191284.359299995</v>
      </c>
      <c r="D1550" s="2" t="n">
        <f aca="false">Sensitivity!AA1549</f>
        <v>96083.2527229831</v>
      </c>
      <c r="E1550" s="5" t="n">
        <f aca="false">sensitivity_pre_base_usd/(pre_f_fd_total+Sensitivity!B1550)</f>
        <v>36.7328505715923</v>
      </c>
      <c r="F1550" s="2" t="n">
        <f aca="false">series_f_primary_raise_usd/Sensitivity!E1550</f>
        <v>816707.648145357</v>
      </c>
      <c r="G1550" s="2" t="n">
        <f aca="false">IF(Sensitivity!E1550&lt;class_seed_ocp,class_seed_ocp*(ad_pre_f_broad_based_fd+series_f_primary_raise_usd/class_seed_ocp)/(ad_pre_f_broad_based_fd+series_f_primary_raise_usd/Sensitivity!E1550),class_seed_ocp)</f>
        <v>1</v>
      </c>
      <c r="H1550" s="2" t="n">
        <f aca="false">class_seed_original_shares*class_seed_issue_pps/Sensitivity!G1550</f>
        <v>5000000</v>
      </c>
      <c r="I1550" s="2" t="n">
        <f aca="false">IF(Sensitivity!E1550&lt;class_series_a_ocp,class_series_a_ocp*(ad_pre_f_broad_based_fd+series_f_primary_raise_usd/class_series_a_ocp)/(ad_pre_f_broad_based_fd+series_f_primary_raise_usd/Sensitivity!E1550),class_series_a_ocp)</f>
        <v>3</v>
      </c>
      <c r="J1550" s="2" t="n">
        <f aca="false">class_series_a_original_shares*class_series_a_issue_pps/Sensitivity!I1550</f>
        <v>5000000</v>
      </c>
      <c r="K1550" s="2" t="n">
        <f aca="false">IF(Sensitivity!E1550&lt;class_series_b_ocp,class_series_b_ocp*(ad_pre_f_broad_based_fd+series_f_primary_raise_usd/class_series_b_ocp)/(ad_pre_f_broad_based_fd+series_f_primary_raise_usd/Sensitivity!E1550),class_series_b_ocp)</f>
        <v>10</v>
      </c>
      <c r="L1550" s="2" t="n">
        <f aca="false">class_series_b_original_shares*class_series_b_issue_pps/Sensitivity!K1550</f>
        <v>3000000</v>
      </c>
      <c r="M1550" s="2" t="n">
        <f aca="false">IF(Sensitivity!E1550&lt;class_series_c_ocp,class_series_c_ocp*(ad_pre_f_broad_based_fd+series_f_primary_raise_usd/class_series_c_ocp)/(ad_pre_f_broad_based_fd+series_f_primary_raise_usd/Sensitivity!E1550),class_series_c_ocp)</f>
        <v>25</v>
      </c>
      <c r="N1550" s="2" t="n">
        <f aca="false">class_series_c_original_shares*class_series_c_issue_pps/Sensitivity!M1550</f>
        <v>2400000</v>
      </c>
      <c r="O1550" s="8" t="n">
        <f aca="false">IF(Sensitivity!E1550&lt;class_series_d_ocp,class_series_d_ocp*(ad_pre_f_broad_based_fd+series_f_primary_raise_usd/class_series_d_ocp)/(ad_pre_f_broad_based_fd+series_f_primary_raise_usd/Sensitivity!E1550),class_series_d_ocp)</f>
        <v>57.6517822053005</v>
      </c>
      <c r="P1550" s="2" t="n">
        <f aca="false">class_series_d_original_shares*class_series_d_issue_pps/Sensitivity!O1550</f>
        <v>1734552.1018569</v>
      </c>
      <c r="Q1550" s="8" t="n">
        <f aca="false">IF(Sensitivity!E1550&lt;class_series_e_ocp,class_series_e_ocp*(ad_pre_f_broad_based_fd+series_f_primary_raise_usd/class_series_e_ocp)/(ad_pre_f_broad_based_fd+series_f_primary_raise_usd/Sensitivity!E1550),class_series_e_ocp)</f>
        <v>48.8872262293829</v>
      </c>
      <c r="R1550" s="2" t="n">
        <f aca="false">class_series_e_original_shares*class_series_e_issue_pps/Sensitivity!Q1550</f>
        <v>6136506.92530247</v>
      </c>
      <c r="S1550" s="2" t="n">
        <f aca="false">Sensitivity!H1550-class_seed_current_shares+Sensitivity!J1550-class_series_a_current_shares+Sensitivity!L1550-class_series_b_current_shares+Sensitivity!N1550-class_series_c_current_shares+Sensitivity!P1550-class_series_d_current_shares+Sensitivity!R1550-class_series_e_current_shares</f>
        <v>47765.0271593668</v>
      </c>
      <c r="T1550" s="5" t="n">
        <f aca="false">note_a_cap_usd/(pre_f_fd_total+Sensitivity!B1550+Sensitivity!S1550+Sensitivity!D1550)</f>
        <v>26.1390947921592</v>
      </c>
      <c r="U1550" s="5" t="n">
        <f aca="false">Sensitivity!E1550*(const_one-note_a_discount)</f>
        <v>29.3862804572739</v>
      </c>
      <c r="V1550" s="5" t="n">
        <f aca="false">MIN(Sensitivity!T1550,Sensitivity!U1550)</f>
        <v>26.1390947921592</v>
      </c>
      <c r="W1550" s="2" t="n">
        <f aca="false">note_a_principal_usd/Sensitivity!V1550</f>
        <v>191284.359299995</v>
      </c>
      <c r="X1550" s="5" t="n">
        <f aca="false">note_b_cap_usd/(pre_f_fd_total+Sensitivity!B1550+Sensitivity!S1550+Sensitivity!C1550)</f>
        <v>41.7187358136914</v>
      </c>
      <c r="Y1550" s="5" t="n">
        <f aca="false">Sensitivity!E1550*(const_one-note_b_discount)</f>
        <v>31.2229229858535</v>
      </c>
      <c r="Z1550" s="5" t="n">
        <f aca="false">MIN(Sensitivity!X1550,Sensitivity!Y1550)</f>
        <v>31.2229229858535</v>
      </c>
      <c r="AA1550" s="2" t="n">
        <f aca="false">note_b_principal_usd/Sensitivity!Z1550</f>
        <v>96083.2527229832</v>
      </c>
      <c r="AB1550" s="2" t="n">
        <f aca="false">pre_f_fd_total+Sensitivity!B1550+Sensitivity!F1550+Sensitivity!W1550+Sensitivity!AA1550+Sensitivity!S1550</f>
        <v>39264863.8674444</v>
      </c>
      <c r="AC1550" s="2" t="n">
        <f aca="false">MAX(const_zero,sensitivity_esop_high*Sensitivity!AB1550-pre_f_option_pool_total)</f>
        <v>1495062.58011665</v>
      </c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</row>
    <row r="1551" customFormat="false" ht="15" hidden="true" customHeight="false" outlineLevel="0" collapsed="false">
      <c r="A1551" s="2" t="n">
        <f aca="false">Sensitivity!A1550+const_one</f>
        <v>19</v>
      </c>
      <c r="B1551" s="2" t="n">
        <f aca="false">Sensitivity!AC1550</f>
        <v>1495062.58011665</v>
      </c>
      <c r="C1551" s="2" t="n">
        <f aca="false">Sensitivity!W1550</f>
        <v>191284.359299995</v>
      </c>
      <c r="D1551" s="2" t="n">
        <f aca="false">Sensitivity!AA1550</f>
        <v>96083.2527229832</v>
      </c>
      <c r="E1551" s="5" t="n">
        <f aca="false">sensitivity_pre_base_usd/(pre_f_fd_total+Sensitivity!B1551)</f>
        <v>36.7328505715923</v>
      </c>
      <c r="F1551" s="2" t="n">
        <f aca="false">series_f_primary_raise_usd/Sensitivity!E1551</f>
        <v>816707.648145357</v>
      </c>
      <c r="G1551" s="2" t="n">
        <f aca="false">IF(Sensitivity!E1551&lt;class_seed_ocp,class_seed_ocp*(ad_pre_f_broad_based_fd+series_f_primary_raise_usd/class_seed_ocp)/(ad_pre_f_broad_based_fd+series_f_primary_raise_usd/Sensitivity!E1551),class_seed_ocp)</f>
        <v>1</v>
      </c>
      <c r="H1551" s="2" t="n">
        <f aca="false">class_seed_original_shares*class_seed_issue_pps/Sensitivity!G1551</f>
        <v>5000000</v>
      </c>
      <c r="I1551" s="2" t="n">
        <f aca="false">IF(Sensitivity!E1551&lt;class_series_a_ocp,class_series_a_ocp*(ad_pre_f_broad_based_fd+series_f_primary_raise_usd/class_series_a_ocp)/(ad_pre_f_broad_based_fd+series_f_primary_raise_usd/Sensitivity!E1551),class_series_a_ocp)</f>
        <v>3</v>
      </c>
      <c r="J1551" s="2" t="n">
        <f aca="false">class_series_a_original_shares*class_series_a_issue_pps/Sensitivity!I1551</f>
        <v>5000000</v>
      </c>
      <c r="K1551" s="2" t="n">
        <f aca="false">IF(Sensitivity!E1551&lt;class_series_b_ocp,class_series_b_ocp*(ad_pre_f_broad_based_fd+series_f_primary_raise_usd/class_series_b_ocp)/(ad_pre_f_broad_based_fd+series_f_primary_raise_usd/Sensitivity!E1551),class_series_b_ocp)</f>
        <v>10</v>
      </c>
      <c r="L1551" s="2" t="n">
        <f aca="false">class_series_b_original_shares*class_series_b_issue_pps/Sensitivity!K1551</f>
        <v>3000000</v>
      </c>
      <c r="M1551" s="2" t="n">
        <f aca="false">IF(Sensitivity!E1551&lt;class_series_c_ocp,class_series_c_ocp*(ad_pre_f_broad_based_fd+series_f_primary_raise_usd/class_series_c_ocp)/(ad_pre_f_broad_based_fd+series_f_primary_raise_usd/Sensitivity!E1551),class_series_c_ocp)</f>
        <v>25</v>
      </c>
      <c r="N1551" s="2" t="n">
        <f aca="false">class_series_c_original_shares*class_series_c_issue_pps/Sensitivity!M1551</f>
        <v>2400000</v>
      </c>
      <c r="O1551" s="8" t="n">
        <f aca="false">IF(Sensitivity!E1551&lt;class_series_d_ocp,class_series_d_ocp*(ad_pre_f_broad_based_fd+series_f_primary_raise_usd/class_series_d_ocp)/(ad_pre_f_broad_based_fd+series_f_primary_raise_usd/Sensitivity!E1551),class_series_d_ocp)</f>
        <v>57.6517822053005</v>
      </c>
      <c r="P1551" s="2" t="n">
        <f aca="false">class_series_d_original_shares*class_series_d_issue_pps/Sensitivity!O1551</f>
        <v>1734552.1018569</v>
      </c>
      <c r="Q1551" s="8" t="n">
        <f aca="false">IF(Sensitivity!E1551&lt;class_series_e_ocp,class_series_e_ocp*(ad_pre_f_broad_based_fd+series_f_primary_raise_usd/class_series_e_ocp)/(ad_pre_f_broad_based_fd+series_f_primary_raise_usd/Sensitivity!E1551),class_series_e_ocp)</f>
        <v>48.8872262293829</v>
      </c>
      <c r="R1551" s="2" t="n">
        <f aca="false">class_series_e_original_shares*class_series_e_issue_pps/Sensitivity!Q1551</f>
        <v>6136506.92530247</v>
      </c>
      <c r="S1551" s="2" t="n">
        <f aca="false">Sensitivity!H1551-class_seed_current_shares+Sensitivity!J1551-class_series_a_current_shares+Sensitivity!L1551-class_series_b_current_shares+Sensitivity!N1551-class_series_c_current_shares+Sensitivity!P1551-class_series_d_current_shares+Sensitivity!R1551-class_series_e_current_shares</f>
        <v>47765.0271593668</v>
      </c>
      <c r="T1551" s="5" t="n">
        <f aca="false">note_a_cap_usd/(pre_f_fd_total+Sensitivity!B1551+Sensitivity!S1551+Sensitivity!D1551)</f>
        <v>26.1390947921592</v>
      </c>
      <c r="U1551" s="5" t="n">
        <f aca="false">Sensitivity!E1551*(const_one-note_a_discount)</f>
        <v>29.3862804572739</v>
      </c>
      <c r="V1551" s="5" t="n">
        <f aca="false">MIN(Sensitivity!T1551,Sensitivity!U1551)</f>
        <v>26.1390947921592</v>
      </c>
      <c r="W1551" s="2" t="n">
        <f aca="false">note_a_principal_usd/Sensitivity!V1551</f>
        <v>191284.359299995</v>
      </c>
      <c r="X1551" s="5" t="n">
        <f aca="false">note_b_cap_usd/(pre_f_fd_total+Sensitivity!B1551+Sensitivity!S1551+Sensitivity!C1551)</f>
        <v>41.7187358136914</v>
      </c>
      <c r="Y1551" s="5" t="n">
        <f aca="false">Sensitivity!E1551*(const_one-note_b_discount)</f>
        <v>31.2229229858535</v>
      </c>
      <c r="Z1551" s="5" t="n">
        <f aca="false">MIN(Sensitivity!X1551,Sensitivity!Y1551)</f>
        <v>31.2229229858535</v>
      </c>
      <c r="AA1551" s="2" t="n">
        <f aca="false">note_b_principal_usd/Sensitivity!Z1551</f>
        <v>96083.2527229832</v>
      </c>
      <c r="AB1551" s="2" t="n">
        <f aca="false">pre_f_fd_total+Sensitivity!B1551+Sensitivity!F1551+Sensitivity!W1551+Sensitivity!AA1551+Sensitivity!S1551</f>
        <v>39264863.8674444</v>
      </c>
      <c r="AC1551" s="2" t="n">
        <f aca="false">MAX(const_zero,sensitivity_esop_high*Sensitivity!AB1551-pre_f_option_pool_total)</f>
        <v>1495062.58011665</v>
      </c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</row>
    <row r="1552" customFormat="false" ht="15" hidden="true" customHeight="false" outlineLevel="0" collapsed="false">
      <c r="A1552" s="2" t="n">
        <f aca="false">Sensitivity!A1551+const_one</f>
        <v>20</v>
      </c>
      <c r="B1552" s="2" t="n">
        <f aca="false">Sensitivity!AC1551</f>
        <v>1495062.58011665</v>
      </c>
      <c r="C1552" s="2" t="n">
        <f aca="false">Sensitivity!W1551</f>
        <v>191284.359299995</v>
      </c>
      <c r="D1552" s="2" t="n">
        <f aca="false">Sensitivity!AA1551</f>
        <v>96083.2527229832</v>
      </c>
      <c r="E1552" s="5" t="n">
        <f aca="false">sensitivity_pre_base_usd/(pre_f_fd_total+Sensitivity!B1552)</f>
        <v>36.7328505715923</v>
      </c>
      <c r="F1552" s="2" t="n">
        <f aca="false">series_f_primary_raise_usd/Sensitivity!E1552</f>
        <v>816707.648145357</v>
      </c>
      <c r="G1552" s="2" t="n">
        <f aca="false">IF(Sensitivity!E1552&lt;class_seed_ocp,class_seed_ocp*(ad_pre_f_broad_based_fd+series_f_primary_raise_usd/class_seed_ocp)/(ad_pre_f_broad_based_fd+series_f_primary_raise_usd/Sensitivity!E1552),class_seed_ocp)</f>
        <v>1</v>
      </c>
      <c r="H1552" s="2" t="n">
        <f aca="false">class_seed_original_shares*class_seed_issue_pps/Sensitivity!G1552</f>
        <v>5000000</v>
      </c>
      <c r="I1552" s="2" t="n">
        <f aca="false">IF(Sensitivity!E1552&lt;class_series_a_ocp,class_series_a_ocp*(ad_pre_f_broad_based_fd+series_f_primary_raise_usd/class_series_a_ocp)/(ad_pre_f_broad_based_fd+series_f_primary_raise_usd/Sensitivity!E1552),class_series_a_ocp)</f>
        <v>3</v>
      </c>
      <c r="J1552" s="2" t="n">
        <f aca="false">class_series_a_original_shares*class_series_a_issue_pps/Sensitivity!I1552</f>
        <v>5000000</v>
      </c>
      <c r="K1552" s="2" t="n">
        <f aca="false">IF(Sensitivity!E1552&lt;class_series_b_ocp,class_series_b_ocp*(ad_pre_f_broad_based_fd+series_f_primary_raise_usd/class_series_b_ocp)/(ad_pre_f_broad_based_fd+series_f_primary_raise_usd/Sensitivity!E1552),class_series_b_ocp)</f>
        <v>10</v>
      </c>
      <c r="L1552" s="2" t="n">
        <f aca="false">class_series_b_original_shares*class_series_b_issue_pps/Sensitivity!K1552</f>
        <v>3000000</v>
      </c>
      <c r="M1552" s="2" t="n">
        <f aca="false">IF(Sensitivity!E1552&lt;class_series_c_ocp,class_series_c_ocp*(ad_pre_f_broad_based_fd+series_f_primary_raise_usd/class_series_c_ocp)/(ad_pre_f_broad_based_fd+series_f_primary_raise_usd/Sensitivity!E1552),class_series_c_ocp)</f>
        <v>25</v>
      </c>
      <c r="N1552" s="2" t="n">
        <f aca="false">class_series_c_original_shares*class_series_c_issue_pps/Sensitivity!M1552</f>
        <v>2400000</v>
      </c>
      <c r="O1552" s="8" t="n">
        <f aca="false">IF(Sensitivity!E1552&lt;class_series_d_ocp,class_series_d_ocp*(ad_pre_f_broad_based_fd+series_f_primary_raise_usd/class_series_d_ocp)/(ad_pre_f_broad_based_fd+series_f_primary_raise_usd/Sensitivity!E1552),class_series_d_ocp)</f>
        <v>57.6517822053005</v>
      </c>
      <c r="P1552" s="2" t="n">
        <f aca="false">class_series_d_original_shares*class_series_d_issue_pps/Sensitivity!O1552</f>
        <v>1734552.1018569</v>
      </c>
      <c r="Q1552" s="8" t="n">
        <f aca="false">IF(Sensitivity!E1552&lt;class_series_e_ocp,class_series_e_ocp*(ad_pre_f_broad_based_fd+series_f_primary_raise_usd/class_series_e_ocp)/(ad_pre_f_broad_based_fd+series_f_primary_raise_usd/Sensitivity!E1552),class_series_e_ocp)</f>
        <v>48.8872262293829</v>
      </c>
      <c r="R1552" s="2" t="n">
        <f aca="false">class_series_e_original_shares*class_series_e_issue_pps/Sensitivity!Q1552</f>
        <v>6136506.92530247</v>
      </c>
      <c r="S1552" s="2" t="n">
        <f aca="false">Sensitivity!H1552-class_seed_current_shares+Sensitivity!J1552-class_series_a_current_shares+Sensitivity!L1552-class_series_b_current_shares+Sensitivity!N1552-class_series_c_current_shares+Sensitivity!P1552-class_series_d_current_shares+Sensitivity!R1552-class_series_e_current_shares</f>
        <v>47765.0271593668</v>
      </c>
      <c r="T1552" s="5" t="n">
        <f aca="false">note_a_cap_usd/(pre_f_fd_total+Sensitivity!B1552+Sensitivity!S1552+Sensitivity!D1552)</f>
        <v>26.1390947921592</v>
      </c>
      <c r="U1552" s="5" t="n">
        <f aca="false">Sensitivity!E1552*(const_one-note_a_discount)</f>
        <v>29.3862804572739</v>
      </c>
      <c r="V1552" s="5" t="n">
        <f aca="false">MIN(Sensitivity!T1552,Sensitivity!U1552)</f>
        <v>26.1390947921592</v>
      </c>
      <c r="W1552" s="2" t="n">
        <f aca="false">note_a_principal_usd/Sensitivity!V1552</f>
        <v>191284.359299995</v>
      </c>
      <c r="X1552" s="5" t="n">
        <f aca="false">note_b_cap_usd/(pre_f_fd_total+Sensitivity!B1552+Sensitivity!S1552+Sensitivity!C1552)</f>
        <v>41.7187358136914</v>
      </c>
      <c r="Y1552" s="5" t="n">
        <f aca="false">Sensitivity!E1552*(const_one-note_b_discount)</f>
        <v>31.2229229858535</v>
      </c>
      <c r="Z1552" s="5" t="n">
        <f aca="false">MIN(Sensitivity!X1552,Sensitivity!Y1552)</f>
        <v>31.2229229858535</v>
      </c>
      <c r="AA1552" s="2" t="n">
        <f aca="false">note_b_principal_usd/Sensitivity!Z1552</f>
        <v>96083.2527229832</v>
      </c>
      <c r="AB1552" s="2" t="n">
        <f aca="false">pre_f_fd_total+Sensitivity!B1552+Sensitivity!F1552+Sensitivity!W1552+Sensitivity!AA1552+Sensitivity!S1552</f>
        <v>39264863.8674444</v>
      </c>
      <c r="AC1552" s="2" t="n">
        <f aca="false">MAX(const_zero,sensitivity_esop_high*Sensitivity!AB1552-pre_f_option_pool_total)</f>
        <v>1495062.58011665</v>
      </c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</row>
    <row r="1553" customFormat="false" ht="15" hidden="true" customHeight="false" outlineLevel="0" collapsed="false">
      <c r="A1553" s="2" t="n">
        <f aca="false">Sensitivity!A1552+const_one</f>
        <v>21</v>
      </c>
      <c r="B1553" s="2" t="n">
        <f aca="false">Sensitivity!AC1552</f>
        <v>1495062.58011665</v>
      </c>
      <c r="C1553" s="2" t="n">
        <f aca="false">Sensitivity!W1552</f>
        <v>191284.359299995</v>
      </c>
      <c r="D1553" s="2" t="n">
        <f aca="false">Sensitivity!AA1552</f>
        <v>96083.2527229832</v>
      </c>
      <c r="E1553" s="5" t="n">
        <f aca="false">sensitivity_pre_base_usd/(pre_f_fd_total+Sensitivity!B1553)</f>
        <v>36.7328505715923</v>
      </c>
      <c r="F1553" s="2" t="n">
        <f aca="false">series_f_primary_raise_usd/Sensitivity!E1553</f>
        <v>816707.648145357</v>
      </c>
      <c r="G1553" s="2" t="n">
        <f aca="false">IF(Sensitivity!E1553&lt;class_seed_ocp,class_seed_ocp*(ad_pre_f_broad_based_fd+series_f_primary_raise_usd/class_seed_ocp)/(ad_pre_f_broad_based_fd+series_f_primary_raise_usd/Sensitivity!E1553),class_seed_ocp)</f>
        <v>1</v>
      </c>
      <c r="H1553" s="2" t="n">
        <f aca="false">class_seed_original_shares*class_seed_issue_pps/Sensitivity!G1553</f>
        <v>5000000</v>
      </c>
      <c r="I1553" s="2" t="n">
        <f aca="false">IF(Sensitivity!E1553&lt;class_series_a_ocp,class_series_a_ocp*(ad_pre_f_broad_based_fd+series_f_primary_raise_usd/class_series_a_ocp)/(ad_pre_f_broad_based_fd+series_f_primary_raise_usd/Sensitivity!E1553),class_series_a_ocp)</f>
        <v>3</v>
      </c>
      <c r="J1553" s="2" t="n">
        <f aca="false">class_series_a_original_shares*class_series_a_issue_pps/Sensitivity!I1553</f>
        <v>5000000</v>
      </c>
      <c r="K1553" s="2" t="n">
        <f aca="false">IF(Sensitivity!E1553&lt;class_series_b_ocp,class_series_b_ocp*(ad_pre_f_broad_based_fd+series_f_primary_raise_usd/class_series_b_ocp)/(ad_pre_f_broad_based_fd+series_f_primary_raise_usd/Sensitivity!E1553),class_series_b_ocp)</f>
        <v>10</v>
      </c>
      <c r="L1553" s="2" t="n">
        <f aca="false">class_series_b_original_shares*class_series_b_issue_pps/Sensitivity!K1553</f>
        <v>3000000</v>
      </c>
      <c r="M1553" s="2" t="n">
        <f aca="false">IF(Sensitivity!E1553&lt;class_series_c_ocp,class_series_c_ocp*(ad_pre_f_broad_based_fd+series_f_primary_raise_usd/class_series_c_ocp)/(ad_pre_f_broad_based_fd+series_f_primary_raise_usd/Sensitivity!E1553),class_series_c_ocp)</f>
        <v>25</v>
      </c>
      <c r="N1553" s="2" t="n">
        <f aca="false">class_series_c_original_shares*class_series_c_issue_pps/Sensitivity!M1553</f>
        <v>2400000</v>
      </c>
      <c r="O1553" s="8" t="n">
        <f aca="false">IF(Sensitivity!E1553&lt;class_series_d_ocp,class_series_d_ocp*(ad_pre_f_broad_based_fd+series_f_primary_raise_usd/class_series_d_ocp)/(ad_pre_f_broad_based_fd+series_f_primary_raise_usd/Sensitivity!E1553),class_series_d_ocp)</f>
        <v>57.6517822053005</v>
      </c>
      <c r="P1553" s="2" t="n">
        <f aca="false">class_series_d_original_shares*class_series_d_issue_pps/Sensitivity!O1553</f>
        <v>1734552.1018569</v>
      </c>
      <c r="Q1553" s="8" t="n">
        <f aca="false">IF(Sensitivity!E1553&lt;class_series_e_ocp,class_series_e_ocp*(ad_pre_f_broad_based_fd+series_f_primary_raise_usd/class_series_e_ocp)/(ad_pre_f_broad_based_fd+series_f_primary_raise_usd/Sensitivity!E1553),class_series_e_ocp)</f>
        <v>48.8872262293829</v>
      </c>
      <c r="R1553" s="2" t="n">
        <f aca="false">class_series_e_original_shares*class_series_e_issue_pps/Sensitivity!Q1553</f>
        <v>6136506.92530247</v>
      </c>
      <c r="S1553" s="2" t="n">
        <f aca="false">Sensitivity!H1553-class_seed_current_shares+Sensitivity!J1553-class_series_a_current_shares+Sensitivity!L1553-class_series_b_current_shares+Sensitivity!N1553-class_series_c_current_shares+Sensitivity!P1553-class_series_d_current_shares+Sensitivity!R1553-class_series_e_current_shares</f>
        <v>47765.0271593668</v>
      </c>
      <c r="T1553" s="5" t="n">
        <f aca="false">note_a_cap_usd/(pre_f_fd_total+Sensitivity!B1553+Sensitivity!S1553+Sensitivity!D1553)</f>
        <v>26.1390947921592</v>
      </c>
      <c r="U1553" s="5" t="n">
        <f aca="false">Sensitivity!E1553*(const_one-note_a_discount)</f>
        <v>29.3862804572739</v>
      </c>
      <c r="V1553" s="5" t="n">
        <f aca="false">MIN(Sensitivity!T1553,Sensitivity!U1553)</f>
        <v>26.1390947921592</v>
      </c>
      <c r="W1553" s="2" t="n">
        <f aca="false">note_a_principal_usd/Sensitivity!V1553</f>
        <v>191284.359299995</v>
      </c>
      <c r="X1553" s="5" t="n">
        <f aca="false">note_b_cap_usd/(pre_f_fd_total+Sensitivity!B1553+Sensitivity!S1553+Sensitivity!C1553)</f>
        <v>41.7187358136914</v>
      </c>
      <c r="Y1553" s="5" t="n">
        <f aca="false">Sensitivity!E1553*(const_one-note_b_discount)</f>
        <v>31.2229229858535</v>
      </c>
      <c r="Z1553" s="5" t="n">
        <f aca="false">MIN(Sensitivity!X1553,Sensitivity!Y1553)</f>
        <v>31.2229229858535</v>
      </c>
      <c r="AA1553" s="2" t="n">
        <f aca="false">note_b_principal_usd/Sensitivity!Z1553</f>
        <v>96083.2527229832</v>
      </c>
      <c r="AB1553" s="2" t="n">
        <f aca="false">pre_f_fd_total+Sensitivity!B1553+Sensitivity!F1553+Sensitivity!W1553+Sensitivity!AA1553+Sensitivity!S1553</f>
        <v>39264863.8674444</v>
      </c>
      <c r="AC1553" s="2" t="n">
        <f aca="false">MAX(const_zero,sensitivity_esop_high*Sensitivity!AB1553-pre_f_option_pool_total)</f>
        <v>1495062.58011665</v>
      </c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</row>
    <row r="1554" customFormat="false" ht="15" hidden="true" customHeight="false" outlineLevel="0" collapsed="false">
      <c r="A1554" s="2" t="n">
        <f aca="false">Sensitivity!A1553+const_one</f>
        <v>22</v>
      </c>
      <c r="B1554" s="2" t="n">
        <f aca="false">Sensitivity!AC1553</f>
        <v>1495062.58011665</v>
      </c>
      <c r="C1554" s="2" t="n">
        <f aca="false">Sensitivity!W1553</f>
        <v>191284.359299995</v>
      </c>
      <c r="D1554" s="2" t="n">
        <f aca="false">Sensitivity!AA1553</f>
        <v>96083.2527229832</v>
      </c>
      <c r="E1554" s="5" t="n">
        <f aca="false">sensitivity_pre_base_usd/(pre_f_fd_total+Sensitivity!B1554)</f>
        <v>36.7328505715923</v>
      </c>
      <c r="F1554" s="2" t="n">
        <f aca="false">series_f_primary_raise_usd/Sensitivity!E1554</f>
        <v>816707.648145357</v>
      </c>
      <c r="G1554" s="2" t="n">
        <f aca="false">IF(Sensitivity!E1554&lt;class_seed_ocp,class_seed_ocp*(ad_pre_f_broad_based_fd+series_f_primary_raise_usd/class_seed_ocp)/(ad_pre_f_broad_based_fd+series_f_primary_raise_usd/Sensitivity!E1554),class_seed_ocp)</f>
        <v>1</v>
      </c>
      <c r="H1554" s="2" t="n">
        <f aca="false">class_seed_original_shares*class_seed_issue_pps/Sensitivity!G1554</f>
        <v>5000000</v>
      </c>
      <c r="I1554" s="2" t="n">
        <f aca="false">IF(Sensitivity!E1554&lt;class_series_a_ocp,class_series_a_ocp*(ad_pre_f_broad_based_fd+series_f_primary_raise_usd/class_series_a_ocp)/(ad_pre_f_broad_based_fd+series_f_primary_raise_usd/Sensitivity!E1554),class_series_a_ocp)</f>
        <v>3</v>
      </c>
      <c r="J1554" s="2" t="n">
        <f aca="false">class_series_a_original_shares*class_series_a_issue_pps/Sensitivity!I1554</f>
        <v>5000000</v>
      </c>
      <c r="K1554" s="2" t="n">
        <f aca="false">IF(Sensitivity!E1554&lt;class_series_b_ocp,class_series_b_ocp*(ad_pre_f_broad_based_fd+series_f_primary_raise_usd/class_series_b_ocp)/(ad_pre_f_broad_based_fd+series_f_primary_raise_usd/Sensitivity!E1554),class_series_b_ocp)</f>
        <v>10</v>
      </c>
      <c r="L1554" s="2" t="n">
        <f aca="false">class_series_b_original_shares*class_series_b_issue_pps/Sensitivity!K1554</f>
        <v>3000000</v>
      </c>
      <c r="M1554" s="2" t="n">
        <f aca="false">IF(Sensitivity!E1554&lt;class_series_c_ocp,class_series_c_ocp*(ad_pre_f_broad_based_fd+series_f_primary_raise_usd/class_series_c_ocp)/(ad_pre_f_broad_based_fd+series_f_primary_raise_usd/Sensitivity!E1554),class_series_c_ocp)</f>
        <v>25</v>
      </c>
      <c r="N1554" s="2" t="n">
        <f aca="false">class_series_c_original_shares*class_series_c_issue_pps/Sensitivity!M1554</f>
        <v>2400000</v>
      </c>
      <c r="O1554" s="8" t="n">
        <f aca="false">IF(Sensitivity!E1554&lt;class_series_d_ocp,class_series_d_ocp*(ad_pre_f_broad_based_fd+series_f_primary_raise_usd/class_series_d_ocp)/(ad_pre_f_broad_based_fd+series_f_primary_raise_usd/Sensitivity!E1554),class_series_d_ocp)</f>
        <v>57.6517822053005</v>
      </c>
      <c r="P1554" s="2" t="n">
        <f aca="false">class_series_d_original_shares*class_series_d_issue_pps/Sensitivity!O1554</f>
        <v>1734552.1018569</v>
      </c>
      <c r="Q1554" s="8" t="n">
        <f aca="false">IF(Sensitivity!E1554&lt;class_series_e_ocp,class_series_e_ocp*(ad_pre_f_broad_based_fd+series_f_primary_raise_usd/class_series_e_ocp)/(ad_pre_f_broad_based_fd+series_f_primary_raise_usd/Sensitivity!E1554),class_series_e_ocp)</f>
        <v>48.8872262293829</v>
      </c>
      <c r="R1554" s="2" t="n">
        <f aca="false">class_series_e_original_shares*class_series_e_issue_pps/Sensitivity!Q1554</f>
        <v>6136506.92530247</v>
      </c>
      <c r="S1554" s="2" t="n">
        <f aca="false">Sensitivity!H1554-class_seed_current_shares+Sensitivity!J1554-class_series_a_current_shares+Sensitivity!L1554-class_series_b_current_shares+Sensitivity!N1554-class_series_c_current_shares+Sensitivity!P1554-class_series_d_current_shares+Sensitivity!R1554-class_series_e_current_shares</f>
        <v>47765.0271593668</v>
      </c>
      <c r="T1554" s="5" t="n">
        <f aca="false">note_a_cap_usd/(pre_f_fd_total+Sensitivity!B1554+Sensitivity!S1554+Sensitivity!D1554)</f>
        <v>26.1390947921592</v>
      </c>
      <c r="U1554" s="5" t="n">
        <f aca="false">Sensitivity!E1554*(const_one-note_a_discount)</f>
        <v>29.3862804572739</v>
      </c>
      <c r="V1554" s="5" t="n">
        <f aca="false">MIN(Sensitivity!T1554,Sensitivity!U1554)</f>
        <v>26.1390947921592</v>
      </c>
      <c r="W1554" s="2" t="n">
        <f aca="false">note_a_principal_usd/Sensitivity!V1554</f>
        <v>191284.359299995</v>
      </c>
      <c r="X1554" s="5" t="n">
        <f aca="false">note_b_cap_usd/(pre_f_fd_total+Sensitivity!B1554+Sensitivity!S1554+Sensitivity!C1554)</f>
        <v>41.7187358136914</v>
      </c>
      <c r="Y1554" s="5" t="n">
        <f aca="false">Sensitivity!E1554*(const_one-note_b_discount)</f>
        <v>31.2229229858535</v>
      </c>
      <c r="Z1554" s="5" t="n">
        <f aca="false">MIN(Sensitivity!X1554,Sensitivity!Y1554)</f>
        <v>31.2229229858535</v>
      </c>
      <c r="AA1554" s="2" t="n">
        <f aca="false">note_b_principal_usd/Sensitivity!Z1554</f>
        <v>96083.2527229832</v>
      </c>
      <c r="AB1554" s="2" t="n">
        <f aca="false">pre_f_fd_total+Sensitivity!B1554+Sensitivity!F1554+Sensitivity!W1554+Sensitivity!AA1554+Sensitivity!S1554</f>
        <v>39264863.8674444</v>
      </c>
      <c r="AC1554" s="2" t="n">
        <f aca="false">MAX(const_zero,sensitivity_esop_high*Sensitivity!AB1554-pre_f_option_pool_total)</f>
        <v>1495062.58011665</v>
      </c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</row>
    <row r="1555" customFormat="false" ht="15" hidden="true" customHeight="false" outlineLevel="0" collapsed="false">
      <c r="A1555" s="2" t="n">
        <f aca="false">Sensitivity!A1554+const_one</f>
        <v>23</v>
      </c>
      <c r="B1555" s="2" t="n">
        <f aca="false">Sensitivity!AC1554</f>
        <v>1495062.58011665</v>
      </c>
      <c r="C1555" s="2" t="n">
        <f aca="false">Sensitivity!W1554</f>
        <v>191284.359299995</v>
      </c>
      <c r="D1555" s="2" t="n">
        <f aca="false">Sensitivity!AA1554</f>
        <v>96083.2527229832</v>
      </c>
      <c r="E1555" s="5" t="n">
        <f aca="false">sensitivity_pre_base_usd/(pre_f_fd_total+Sensitivity!B1555)</f>
        <v>36.7328505715923</v>
      </c>
      <c r="F1555" s="2" t="n">
        <f aca="false">series_f_primary_raise_usd/Sensitivity!E1555</f>
        <v>816707.648145357</v>
      </c>
      <c r="G1555" s="2" t="n">
        <f aca="false">IF(Sensitivity!E1555&lt;class_seed_ocp,class_seed_ocp*(ad_pre_f_broad_based_fd+series_f_primary_raise_usd/class_seed_ocp)/(ad_pre_f_broad_based_fd+series_f_primary_raise_usd/Sensitivity!E1555),class_seed_ocp)</f>
        <v>1</v>
      </c>
      <c r="H1555" s="2" t="n">
        <f aca="false">class_seed_original_shares*class_seed_issue_pps/Sensitivity!G1555</f>
        <v>5000000</v>
      </c>
      <c r="I1555" s="2" t="n">
        <f aca="false">IF(Sensitivity!E1555&lt;class_series_a_ocp,class_series_a_ocp*(ad_pre_f_broad_based_fd+series_f_primary_raise_usd/class_series_a_ocp)/(ad_pre_f_broad_based_fd+series_f_primary_raise_usd/Sensitivity!E1555),class_series_a_ocp)</f>
        <v>3</v>
      </c>
      <c r="J1555" s="2" t="n">
        <f aca="false">class_series_a_original_shares*class_series_a_issue_pps/Sensitivity!I1555</f>
        <v>5000000</v>
      </c>
      <c r="K1555" s="2" t="n">
        <f aca="false">IF(Sensitivity!E1555&lt;class_series_b_ocp,class_series_b_ocp*(ad_pre_f_broad_based_fd+series_f_primary_raise_usd/class_series_b_ocp)/(ad_pre_f_broad_based_fd+series_f_primary_raise_usd/Sensitivity!E1555),class_series_b_ocp)</f>
        <v>10</v>
      </c>
      <c r="L1555" s="2" t="n">
        <f aca="false">class_series_b_original_shares*class_series_b_issue_pps/Sensitivity!K1555</f>
        <v>3000000</v>
      </c>
      <c r="M1555" s="2" t="n">
        <f aca="false">IF(Sensitivity!E1555&lt;class_series_c_ocp,class_series_c_ocp*(ad_pre_f_broad_based_fd+series_f_primary_raise_usd/class_series_c_ocp)/(ad_pre_f_broad_based_fd+series_f_primary_raise_usd/Sensitivity!E1555),class_series_c_ocp)</f>
        <v>25</v>
      </c>
      <c r="N1555" s="2" t="n">
        <f aca="false">class_series_c_original_shares*class_series_c_issue_pps/Sensitivity!M1555</f>
        <v>2400000</v>
      </c>
      <c r="O1555" s="8" t="n">
        <f aca="false">IF(Sensitivity!E1555&lt;class_series_d_ocp,class_series_d_ocp*(ad_pre_f_broad_based_fd+series_f_primary_raise_usd/class_series_d_ocp)/(ad_pre_f_broad_based_fd+series_f_primary_raise_usd/Sensitivity!E1555),class_series_d_ocp)</f>
        <v>57.6517822053005</v>
      </c>
      <c r="P1555" s="2" t="n">
        <f aca="false">class_series_d_original_shares*class_series_d_issue_pps/Sensitivity!O1555</f>
        <v>1734552.1018569</v>
      </c>
      <c r="Q1555" s="8" t="n">
        <f aca="false">IF(Sensitivity!E1555&lt;class_series_e_ocp,class_series_e_ocp*(ad_pre_f_broad_based_fd+series_f_primary_raise_usd/class_series_e_ocp)/(ad_pre_f_broad_based_fd+series_f_primary_raise_usd/Sensitivity!E1555),class_series_e_ocp)</f>
        <v>48.8872262293829</v>
      </c>
      <c r="R1555" s="2" t="n">
        <f aca="false">class_series_e_original_shares*class_series_e_issue_pps/Sensitivity!Q1555</f>
        <v>6136506.92530247</v>
      </c>
      <c r="S1555" s="2" t="n">
        <f aca="false">Sensitivity!H1555-class_seed_current_shares+Sensitivity!J1555-class_series_a_current_shares+Sensitivity!L1555-class_series_b_current_shares+Sensitivity!N1555-class_series_c_current_shares+Sensitivity!P1555-class_series_d_current_shares+Sensitivity!R1555-class_series_e_current_shares</f>
        <v>47765.0271593668</v>
      </c>
      <c r="T1555" s="5" t="n">
        <f aca="false">note_a_cap_usd/(pre_f_fd_total+Sensitivity!B1555+Sensitivity!S1555+Sensitivity!D1555)</f>
        <v>26.1390947921592</v>
      </c>
      <c r="U1555" s="5" t="n">
        <f aca="false">Sensitivity!E1555*(const_one-note_a_discount)</f>
        <v>29.3862804572739</v>
      </c>
      <c r="V1555" s="5" t="n">
        <f aca="false">MIN(Sensitivity!T1555,Sensitivity!U1555)</f>
        <v>26.1390947921592</v>
      </c>
      <c r="W1555" s="2" t="n">
        <f aca="false">note_a_principal_usd/Sensitivity!V1555</f>
        <v>191284.359299995</v>
      </c>
      <c r="X1555" s="5" t="n">
        <f aca="false">note_b_cap_usd/(pre_f_fd_total+Sensitivity!B1555+Sensitivity!S1555+Sensitivity!C1555)</f>
        <v>41.7187358136914</v>
      </c>
      <c r="Y1555" s="5" t="n">
        <f aca="false">Sensitivity!E1555*(const_one-note_b_discount)</f>
        <v>31.2229229858535</v>
      </c>
      <c r="Z1555" s="5" t="n">
        <f aca="false">MIN(Sensitivity!X1555,Sensitivity!Y1555)</f>
        <v>31.2229229858535</v>
      </c>
      <c r="AA1555" s="2" t="n">
        <f aca="false">note_b_principal_usd/Sensitivity!Z1555</f>
        <v>96083.2527229832</v>
      </c>
      <c r="AB1555" s="2" t="n">
        <f aca="false">pre_f_fd_total+Sensitivity!B1555+Sensitivity!F1555+Sensitivity!W1555+Sensitivity!AA1555+Sensitivity!S1555</f>
        <v>39264863.8674444</v>
      </c>
      <c r="AC1555" s="2" t="n">
        <f aca="false">MAX(const_zero,sensitivity_esop_high*Sensitivity!AB1555-pre_f_option_pool_total)</f>
        <v>1495062.58011665</v>
      </c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</row>
    <row r="1556" customFormat="false" ht="15" hidden="true" customHeight="false" outlineLevel="0" collapsed="false">
      <c r="A1556" s="2" t="n">
        <f aca="false">Sensitivity!A1555+const_one</f>
        <v>24</v>
      </c>
      <c r="B1556" s="2" t="n">
        <f aca="false">Sensitivity!AC1555</f>
        <v>1495062.58011665</v>
      </c>
      <c r="C1556" s="2" t="n">
        <f aca="false">Sensitivity!W1555</f>
        <v>191284.359299995</v>
      </c>
      <c r="D1556" s="2" t="n">
        <f aca="false">Sensitivity!AA1555</f>
        <v>96083.2527229832</v>
      </c>
      <c r="E1556" s="5" t="n">
        <f aca="false">sensitivity_pre_base_usd/(pre_f_fd_total+Sensitivity!B1556)</f>
        <v>36.7328505715923</v>
      </c>
      <c r="F1556" s="2" t="n">
        <f aca="false">series_f_primary_raise_usd/Sensitivity!E1556</f>
        <v>816707.648145357</v>
      </c>
      <c r="G1556" s="2" t="n">
        <f aca="false">IF(Sensitivity!E1556&lt;class_seed_ocp,class_seed_ocp*(ad_pre_f_broad_based_fd+series_f_primary_raise_usd/class_seed_ocp)/(ad_pre_f_broad_based_fd+series_f_primary_raise_usd/Sensitivity!E1556),class_seed_ocp)</f>
        <v>1</v>
      </c>
      <c r="H1556" s="2" t="n">
        <f aca="false">class_seed_original_shares*class_seed_issue_pps/Sensitivity!G1556</f>
        <v>5000000</v>
      </c>
      <c r="I1556" s="2" t="n">
        <f aca="false">IF(Sensitivity!E1556&lt;class_series_a_ocp,class_series_a_ocp*(ad_pre_f_broad_based_fd+series_f_primary_raise_usd/class_series_a_ocp)/(ad_pre_f_broad_based_fd+series_f_primary_raise_usd/Sensitivity!E1556),class_series_a_ocp)</f>
        <v>3</v>
      </c>
      <c r="J1556" s="2" t="n">
        <f aca="false">class_series_a_original_shares*class_series_a_issue_pps/Sensitivity!I1556</f>
        <v>5000000</v>
      </c>
      <c r="K1556" s="2" t="n">
        <f aca="false">IF(Sensitivity!E1556&lt;class_series_b_ocp,class_series_b_ocp*(ad_pre_f_broad_based_fd+series_f_primary_raise_usd/class_series_b_ocp)/(ad_pre_f_broad_based_fd+series_f_primary_raise_usd/Sensitivity!E1556),class_series_b_ocp)</f>
        <v>10</v>
      </c>
      <c r="L1556" s="2" t="n">
        <f aca="false">class_series_b_original_shares*class_series_b_issue_pps/Sensitivity!K1556</f>
        <v>3000000</v>
      </c>
      <c r="M1556" s="2" t="n">
        <f aca="false">IF(Sensitivity!E1556&lt;class_series_c_ocp,class_series_c_ocp*(ad_pre_f_broad_based_fd+series_f_primary_raise_usd/class_series_c_ocp)/(ad_pre_f_broad_based_fd+series_f_primary_raise_usd/Sensitivity!E1556),class_series_c_ocp)</f>
        <v>25</v>
      </c>
      <c r="N1556" s="2" t="n">
        <f aca="false">class_series_c_original_shares*class_series_c_issue_pps/Sensitivity!M1556</f>
        <v>2400000</v>
      </c>
      <c r="O1556" s="8" t="n">
        <f aca="false">IF(Sensitivity!E1556&lt;class_series_d_ocp,class_series_d_ocp*(ad_pre_f_broad_based_fd+series_f_primary_raise_usd/class_series_d_ocp)/(ad_pre_f_broad_based_fd+series_f_primary_raise_usd/Sensitivity!E1556),class_series_d_ocp)</f>
        <v>57.6517822053005</v>
      </c>
      <c r="P1556" s="2" t="n">
        <f aca="false">class_series_d_original_shares*class_series_d_issue_pps/Sensitivity!O1556</f>
        <v>1734552.1018569</v>
      </c>
      <c r="Q1556" s="8" t="n">
        <f aca="false">IF(Sensitivity!E1556&lt;class_series_e_ocp,class_series_e_ocp*(ad_pre_f_broad_based_fd+series_f_primary_raise_usd/class_series_e_ocp)/(ad_pre_f_broad_based_fd+series_f_primary_raise_usd/Sensitivity!E1556),class_series_e_ocp)</f>
        <v>48.8872262293829</v>
      </c>
      <c r="R1556" s="2" t="n">
        <f aca="false">class_series_e_original_shares*class_series_e_issue_pps/Sensitivity!Q1556</f>
        <v>6136506.92530247</v>
      </c>
      <c r="S1556" s="2" t="n">
        <f aca="false">Sensitivity!H1556-class_seed_current_shares+Sensitivity!J1556-class_series_a_current_shares+Sensitivity!L1556-class_series_b_current_shares+Sensitivity!N1556-class_series_c_current_shares+Sensitivity!P1556-class_series_d_current_shares+Sensitivity!R1556-class_series_e_current_shares</f>
        <v>47765.0271593668</v>
      </c>
      <c r="T1556" s="5" t="n">
        <f aca="false">note_a_cap_usd/(pre_f_fd_total+Sensitivity!B1556+Sensitivity!S1556+Sensitivity!D1556)</f>
        <v>26.1390947921592</v>
      </c>
      <c r="U1556" s="5" t="n">
        <f aca="false">Sensitivity!E1556*(const_one-note_a_discount)</f>
        <v>29.3862804572739</v>
      </c>
      <c r="V1556" s="5" t="n">
        <f aca="false">MIN(Sensitivity!T1556,Sensitivity!U1556)</f>
        <v>26.1390947921592</v>
      </c>
      <c r="W1556" s="2" t="n">
        <f aca="false">note_a_principal_usd/Sensitivity!V1556</f>
        <v>191284.359299995</v>
      </c>
      <c r="X1556" s="5" t="n">
        <f aca="false">note_b_cap_usd/(pre_f_fd_total+Sensitivity!B1556+Sensitivity!S1556+Sensitivity!C1556)</f>
        <v>41.7187358136914</v>
      </c>
      <c r="Y1556" s="5" t="n">
        <f aca="false">Sensitivity!E1556*(const_one-note_b_discount)</f>
        <v>31.2229229858535</v>
      </c>
      <c r="Z1556" s="5" t="n">
        <f aca="false">MIN(Sensitivity!X1556,Sensitivity!Y1556)</f>
        <v>31.2229229858535</v>
      </c>
      <c r="AA1556" s="2" t="n">
        <f aca="false">note_b_principal_usd/Sensitivity!Z1556</f>
        <v>96083.2527229832</v>
      </c>
      <c r="AB1556" s="2" t="n">
        <f aca="false">pre_f_fd_total+Sensitivity!B1556+Sensitivity!F1556+Sensitivity!W1556+Sensitivity!AA1556+Sensitivity!S1556</f>
        <v>39264863.8674444</v>
      </c>
      <c r="AC1556" s="2" t="n">
        <f aca="false">MAX(const_zero,sensitivity_esop_high*Sensitivity!AB1556-pre_f_option_pool_total)</f>
        <v>1495062.58011665</v>
      </c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</row>
    <row r="1557" customFormat="false" ht="15" hidden="true" customHeight="false" outlineLevel="0" collapsed="false">
      <c r="A1557" s="2" t="n">
        <f aca="false">Sensitivity!A1556+const_one</f>
        <v>25</v>
      </c>
      <c r="B1557" s="2" t="n">
        <f aca="false">Sensitivity!AC1556</f>
        <v>1495062.58011665</v>
      </c>
      <c r="C1557" s="2" t="n">
        <f aca="false">Sensitivity!W1556</f>
        <v>191284.359299995</v>
      </c>
      <c r="D1557" s="2" t="n">
        <f aca="false">Sensitivity!AA1556</f>
        <v>96083.2527229832</v>
      </c>
      <c r="E1557" s="5" t="n">
        <f aca="false">sensitivity_pre_base_usd/(pre_f_fd_total+Sensitivity!B1557)</f>
        <v>36.7328505715923</v>
      </c>
      <c r="F1557" s="2" t="n">
        <f aca="false">series_f_primary_raise_usd/Sensitivity!E1557</f>
        <v>816707.648145357</v>
      </c>
      <c r="G1557" s="2" t="n">
        <f aca="false">IF(Sensitivity!E1557&lt;class_seed_ocp,class_seed_ocp*(ad_pre_f_broad_based_fd+series_f_primary_raise_usd/class_seed_ocp)/(ad_pre_f_broad_based_fd+series_f_primary_raise_usd/Sensitivity!E1557),class_seed_ocp)</f>
        <v>1</v>
      </c>
      <c r="H1557" s="2" t="n">
        <f aca="false">class_seed_original_shares*class_seed_issue_pps/Sensitivity!G1557</f>
        <v>5000000</v>
      </c>
      <c r="I1557" s="2" t="n">
        <f aca="false">IF(Sensitivity!E1557&lt;class_series_a_ocp,class_series_a_ocp*(ad_pre_f_broad_based_fd+series_f_primary_raise_usd/class_series_a_ocp)/(ad_pre_f_broad_based_fd+series_f_primary_raise_usd/Sensitivity!E1557),class_series_a_ocp)</f>
        <v>3</v>
      </c>
      <c r="J1557" s="2" t="n">
        <f aca="false">class_series_a_original_shares*class_series_a_issue_pps/Sensitivity!I1557</f>
        <v>5000000</v>
      </c>
      <c r="K1557" s="2" t="n">
        <f aca="false">IF(Sensitivity!E1557&lt;class_series_b_ocp,class_series_b_ocp*(ad_pre_f_broad_based_fd+series_f_primary_raise_usd/class_series_b_ocp)/(ad_pre_f_broad_based_fd+series_f_primary_raise_usd/Sensitivity!E1557),class_series_b_ocp)</f>
        <v>10</v>
      </c>
      <c r="L1557" s="2" t="n">
        <f aca="false">class_series_b_original_shares*class_series_b_issue_pps/Sensitivity!K1557</f>
        <v>3000000</v>
      </c>
      <c r="M1557" s="2" t="n">
        <f aca="false">IF(Sensitivity!E1557&lt;class_series_c_ocp,class_series_c_ocp*(ad_pre_f_broad_based_fd+series_f_primary_raise_usd/class_series_c_ocp)/(ad_pre_f_broad_based_fd+series_f_primary_raise_usd/Sensitivity!E1557),class_series_c_ocp)</f>
        <v>25</v>
      </c>
      <c r="N1557" s="2" t="n">
        <f aca="false">class_series_c_original_shares*class_series_c_issue_pps/Sensitivity!M1557</f>
        <v>2400000</v>
      </c>
      <c r="O1557" s="8" t="n">
        <f aca="false">IF(Sensitivity!E1557&lt;class_series_d_ocp,class_series_d_ocp*(ad_pre_f_broad_based_fd+series_f_primary_raise_usd/class_series_d_ocp)/(ad_pre_f_broad_based_fd+series_f_primary_raise_usd/Sensitivity!E1557),class_series_d_ocp)</f>
        <v>57.6517822053005</v>
      </c>
      <c r="P1557" s="2" t="n">
        <f aca="false">class_series_d_original_shares*class_series_d_issue_pps/Sensitivity!O1557</f>
        <v>1734552.1018569</v>
      </c>
      <c r="Q1557" s="8" t="n">
        <f aca="false">IF(Sensitivity!E1557&lt;class_series_e_ocp,class_series_e_ocp*(ad_pre_f_broad_based_fd+series_f_primary_raise_usd/class_series_e_ocp)/(ad_pre_f_broad_based_fd+series_f_primary_raise_usd/Sensitivity!E1557),class_series_e_ocp)</f>
        <v>48.8872262293829</v>
      </c>
      <c r="R1557" s="2" t="n">
        <f aca="false">class_series_e_original_shares*class_series_e_issue_pps/Sensitivity!Q1557</f>
        <v>6136506.92530247</v>
      </c>
      <c r="S1557" s="2" t="n">
        <f aca="false">Sensitivity!H1557-class_seed_current_shares+Sensitivity!J1557-class_series_a_current_shares+Sensitivity!L1557-class_series_b_current_shares+Sensitivity!N1557-class_series_c_current_shares+Sensitivity!P1557-class_series_d_current_shares+Sensitivity!R1557-class_series_e_current_shares</f>
        <v>47765.0271593668</v>
      </c>
      <c r="T1557" s="5" t="n">
        <f aca="false">note_a_cap_usd/(pre_f_fd_total+Sensitivity!B1557+Sensitivity!S1557+Sensitivity!D1557)</f>
        <v>26.1390947921592</v>
      </c>
      <c r="U1557" s="5" t="n">
        <f aca="false">Sensitivity!E1557*(const_one-note_a_discount)</f>
        <v>29.3862804572739</v>
      </c>
      <c r="V1557" s="5" t="n">
        <f aca="false">MIN(Sensitivity!T1557,Sensitivity!U1557)</f>
        <v>26.1390947921592</v>
      </c>
      <c r="W1557" s="2" t="n">
        <f aca="false">note_a_principal_usd/Sensitivity!V1557</f>
        <v>191284.359299995</v>
      </c>
      <c r="X1557" s="5" t="n">
        <f aca="false">note_b_cap_usd/(pre_f_fd_total+Sensitivity!B1557+Sensitivity!S1557+Sensitivity!C1557)</f>
        <v>41.7187358136914</v>
      </c>
      <c r="Y1557" s="5" t="n">
        <f aca="false">Sensitivity!E1557*(const_one-note_b_discount)</f>
        <v>31.2229229858535</v>
      </c>
      <c r="Z1557" s="5" t="n">
        <f aca="false">MIN(Sensitivity!X1557,Sensitivity!Y1557)</f>
        <v>31.2229229858535</v>
      </c>
      <c r="AA1557" s="2" t="n">
        <f aca="false">note_b_principal_usd/Sensitivity!Z1557</f>
        <v>96083.2527229832</v>
      </c>
      <c r="AB1557" s="2" t="n">
        <f aca="false">pre_f_fd_total+Sensitivity!B1557+Sensitivity!F1557+Sensitivity!W1557+Sensitivity!AA1557+Sensitivity!S1557</f>
        <v>39264863.8674444</v>
      </c>
      <c r="AC1557" s="2" t="n">
        <f aca="false">MAX(const_zero,sensitivity_esop_high*Sensitivity!AB1557-pre_f_option_pool_total)</f>
        <v>1495062.58011665</v>
      </c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</row>
    <row r="1558" customFormat="false" ht="15" hidden="true" customHeight="false" outlineLevel="0" collapsed="false">
      <c r="A1558" s="2" t="n">
        <f aca="false">Sensitivity!A1557+const_one</f>
        <v>26</v>
      </c>
      <c r="B1558" s="2" t="n">
        <f aca="false">Sensitivity!AC1557</f>
        <v>1495062.58011665</v>
      </c>
      <c r="C1558" s="2" t="n">
        <f aca="false">Sensitivity!W1557</f>
        <v>191284.359299995</v>
      </c>
      <c r="D1558" s="2" t="n">
        <f aca="false">Sensitivity!AA1557</f>
        <v>96083.2527229832</v>
      </c>
      <c r="E1558" s="5" t="n">
        <f aca="false">sensitivity_pre_base_usd/(pre_f_fd_total+Sensitivity!B1558)</f>
        <v>36.7328505715923</v>
      </c>
      <c r="F1558" s="2" t="n">
        <f aca="false">series_f_primary_raise_usd/Sensitivity!E1558</f>
        <v>816707.648145357</v>
      </c>
      <c r="G1558" s="2" t="n">
        <f aca="false">IF(Sensitivity!E1558&lt;class_seed_ocp,class_seed_ocp*(ad_pre_f_broad_based_fd+series_f_primary_raise_usd/class_seed_ocp)/(ad_pre_f_broad_based_fd+series_f_primary_raise_usd/Sensitivity!E1558),class_seed_ocp)</f>
        <v>1</v>
      </c>
      <c r="H1558" s="2" t="n">
        <f aca="false">class_seed_original_shares*class_seed_issue_pps/Sensitivity!G1558</f>
        <v>5000000</v>
      </c>
      <c r="I1558" s="2" t="n">
        <f aca="false">IF(Sensitivity!E1558&lt;class_series_a_ocp,class_series_a_ocp*(ad_pre_f_broad_based_fd+series_f_primary_raise_usd/class_series_a_ocp)/(ad_pre_f_broad_based_fd+series_f_primary_raise_usd/Sensitivity!E1558),class_series_a_ocp)</f>
        <v>3</v>
      </c>
      <c r="J1558" s="2" t="n">
        <f aca="false">class_series_a_original_shares*class_series_a_issue_pps/Sensitivity!I1558</f>
        <v>5000000</v>
      </c>
      <c r="K1558" s="2" t="n">
        <f aca="false">IF(Sensitivity!E1558&lt;class_series_b_ocp,class_series_b_ocp*(ad_pre_f_broad_based_fd+series_f_primary_raise_usd/class_series_b_ocp)/(ad_pre_f_broad_based_fd+series_f_primary_raise_usd/Sensitivity!E1558),class_series_b_ocp)</f>
        <v>10</v>
      </c>
      <c r="L1558" s="2" t="n">
        <f aca="false">class_series_b_original_shares*class_series_b_issue_pps/Sensitivity!K1558</f>
        <v>3000000</v>
      </c>
      <c r="M1558" s="2" t="n">
        <f aca="false">IF(Sensitivity!E1558&lt;class_series_c_ocp,class_series_c_ocp*(ad_pre_f_broad_based_fd+series_f_primary_raise_usd/class_series_c_ocp)/(ad_pre_f_broad_based_fd+series_f_primary_raise_usd/Sensitivity!E1558),class_series_c_ocp)</f>
        <v>25</v>
      </c>
      <c r="N1558" s="2" t="n">
        <f aca="false">class_series_c_original_shares*class_series_c_issue_pps/Sensitivity!M1558</f>
        <v>2400000</v>
      </c>
      <c r="O1558" s="8" t="n">
        <f aca="false">IF(Sensitivity!E1558&lt;class_series_d_ocp,class_series_d_ocp*(ad_pre_f_broad_based_fd+series_f_primary_raise_usd/class_series_d_ocp)/(ad_pre_f_broad_based_fd+series_f_primary_raise_usd/Sensitivity!E1558),class_series_d_ocp)</f>
        <v>57.6517822053005</v>
      </c>
      <c r="P1558" s="2" t="n">
        <f aca="false">class_series_d_original_shares*class_series_d_issue_pps/Sensitivity!O1558</f>
        <v>1734552.1018569</v>
      </c>
      <c r="Q1558" s="8" t="n">
        <f aca="false">IF(Sensitivity!E1558&lt;class_series_e_ocp,class_series_e_ocp*(ad_pre_f_broad_based_fd+series_f_primary_raise_usd/class_series_e_ocp)/(ad_pre_f_broad_based_fd+series_f_primary_raise_usd/Sensitivity!E1558),class_series_e_ocp)</f>
        <v>48.8872262293829</v>
      </c>
      <c r="R1558" s="2" t="n">
        <f aca="false">class_series_e_original_shares*class_series_e_issue_pps/Sensitivity!Q1558</f>
        <v>6136506.92530247</v>
      </c>
      <c r="S1558" s="2" t="n">
        <f aca="false">Sensitivity!H1558-class_seed_current_shares+Sensitivity!J1558-class_series_a_current_shares+Sensitivity!L1558-class_series_b_current_shares+Sensitivity!N1558-class_series_c_current_shares+Sensitivity!P1558-class_series_d_current_shares+Sensitivity!R1558-class_series_e_current_shares</f>
        <v>47765.0271593668</v>
      </c>
      <c r="T1558" s="5" t="n">
        <f aca="false">note_a_cap_usd/(pre_f_fd_total+Sensitivity!B1558+Sensitivity!S1558+Sensitivity!D1558)</f>
        <v>26.1390947921592</v>
      </c>
      <c r="U1558" s="5" t="n">
        <f aca="false">Sensitivity!E1558*(const_one-note_a_discount)</f>
        <v>29.3862804572739</v>
      </c>
      <c r="V1558" s="5" t="n">
        <f aca="false">MIN(Sensitivity!T1558,Sensitivity!U1558)</f>
        <v>26.1390947921592</v>
      </c>
      <c r="W1558" s="2" t="n">
        <f aca="false">note_a_principal_usd/Sensitivity!V1558</f>
        <v>191284.359299995</v>
      </c>
      <c r="X1558" s="5" t="n">
        <f aca="false">note_b_cap_usd/(pre_f_fd_total+Sensitivity!B1558+Sensitivity!S1558+Sensitivity!C1558)</f>
        <v>41.7187358136914</v>
      </c>
      <c r="Y1558" s="5" t="n">
        <f aca="false">Sensitivity!E1558*(const_one-note_b_discount)</f>
        <v>31.2229229858535</v>
      </c>
      <c r="Z1558" s="5" t="n">
        <f aca="false">MIN(Sensitivity!X1558,Sensitivity!Y1558)</f>
        <v>31.2229229858535</v>
      </c>
      <c r="AA1558" s="2" t="n">
        <f aca="false">note_b_principal_usd/Sensitivity!Z1558</f>
        <v>96083.2527229832</v>
      </c>
      <c r="AB1558" s="2" t="n">
        <f aca="false">pre_f_fd_total+Sensitivity!B1558+Sensitivity!F1558+Sensitivity!W1558+Sensitivity!AA1558+Sensitivity!S1558</f>
        <v>39264863.8674444</v>
      </c>
      <c r="AC1558" s="2" t="n">
        <f aca="false">MAX(const_zero,sensitivity_esop_high*Sensitivity!AB1558-pre_f_option_pool_total)</f>
        <v>1495062.58011665</v>
      </c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</row>
    <row r="1559" customFormat="false" ht="15" hidden="true" customHeight="false" outlineLevel="0" collapsed="false">
      <c r="A1559" s="2" t="n">
        <f aca="false">Sensitivity!A1558+const_one</f>
        <v>27</v>
      </c>
      <c r="B1559" s="2" t="n">
        <f aca="false">Sensitivity!AC1558</f>
        <v>1495062.58011665</v>
      </c>
      <c r="C1559" s="2" t="n">
        <f aca="false">Sensitivity!W1558</f>
        <v>191284.359299995</v>
      </c>
      <c r="D1559" s="2" t="n">
        <f aca="false">Sensitivity!AA1558</f>
        <v>96083.2527229832</v>
      </c>
      <c r="E1559" s="5" t="n">
        <f aca="false">sensitivity_pre_base_usd/(pre_f_fd_total+Sensitivity!B1559)</f>
        <v>36.7328505715923</v>
      </c>
      <c r="F1559" s="2" t="n">
        <f aca="false">series_f_primary_raise_usd/Sensitivity!E1559</f>
        <v>816707.648145357</v>
      </c>
      <c r="G1559" s="2" t="n">
        <f aca="false">IF(Sensitivity!E1559&lt;class_seed_ocp,class_seed_ocp*(ad_pre_f_broad_based_fd+series_f_primary_raise_usd/class_seed_ocp)/(ad_pre_f_broad_based_fd+series_f_primary_raise_usd/Sensitivity!E1559),class_seed_ocp)</f>
        <v>1</v>
      </c>
      <c r="H1559" s="2" t="n">
        <f aca="false">class_seed_original_shares*class_seed_issue_pps/Sensitivity!G1559</f>
        <v>5000000</v>
      </c>
      <c r="I1559" s="2" t="n">
        <f aca="false">IF(Sensitivity!E1559&lt;class_series_a_ocp,class_series_a_ocp*(ad_pre_f_broad_based_fd+series_f_primary_raise_usd/class_series_a_ocp)/(ad_pre_f_broad_based_fd+series_f_primary_raise_usd/Sensitivity!E1559),class_series_a_ocp)</f>
        <v>3</v>
      </c>
      <c r="J1559" s="2" t="n">
        <f aca="false">class_series_a_original_shares*class_series_a_issue_pps/Sensitivity!I1559</f>
        <v>5000000</v>
      </c>
      <c r="K1559" s="2" t="n">
        <f aca="false">IF(Sensitivity!E1559&lt;class_series_b_ocp,class_series_b_ocp*(ad_pre_f_broad_based_fd+series_f_primary_raise_usd/class_series_b_ocp)/(ad_pre_f_broad_based_fd+series_f_primary_raise_usd/Sensitivity!E1559),class_series_b_ocp)</f>
        <v>10</v>
      </c>
      <c r="L1559" s="2" t="n">
        <f aca="false">class_series_b_original_shares*class_series_b_issue_pps/Sensitivity!K1559</f>
        <v>3000000</v>
      </c>
      <c r="M1559" s="2" t="n">
        <f aca="false">IF(Sensitivity!E1559&lt;class_series_c_ocp,class_series_c_ocp*(ad_pre_f_broad_based_fd+series_f_primary_raise_usd/class_series_c_ocp)/(ad_pre_f_broad_based_fd+series_f_primary_raise_usd/Sensitivity!E1559),class_series_c_ocp)</f>
        <v>25</v>
      </c>
      <c r="N1559" s="2" t="n">
        <f aca="false">class_series_c_original_shares*class_series_c_issue_pps/Sensitivity!M1559</f>
        <v>2400000</v>
      </c>
      <c r="O1559" s="8" t="n">
        <f aca="false">IF(Sensitivity!E1559&lt;class_series_d_ocp,class_series_d_ocp*(ad_pre_f_broad_based_fd+series_f_primary_raise_usd/class_series_d_ocp)/(ad_pre_f_broad_based_fd+series_f_primary_raise_usd/Sensitivity!E1559),class_series_d_ocp)</f>
        <v>57.6517822053005</v>
      </c>
      <c r="P1559" s="2" t="n">
        <f aca="false">class_series_d_original_shares*class_series_d_issue_pps/Sensitivity!O1559</f>
        <v>1734552.1018569</v>
      </c>
      <c r="Q1559" s="8" t="n">
        <f aca="false">IF(Sensitivity!E1559&lt;class_series_e_ocp,class_series_e_ocp*(ad_pre_f_broad_based_fd+series_f_primary_raise_usd/class_series_e_ocp)/(ad_pre_f_broad_based_fd+series_f_primary_raise_usd/Sensitivity!E1559),class_series_e_ocp)</f>
        <v>48.8872262293829</v>
      </c>
      <c r="R1559" s="2" t="n">
        <f aca="false">class_series_e_original_shares*class_series_e_issue_pps/Sensitivity!Q1559</f>
        <v>6136506.92530247</v>
      </c>
      <c r="S1559" s="2" t="n">
        <f aca="false">Sensitivity!H1559-class_seed_current_shares+Sensitivity!J1559-class_series_a_current_shares+Sensitivity!L1559-class_series_b_current_shares+Sensitivity!N1559-class_series_c_current_shares+Sensitivity!P1559-class_series_d_current_shares+Sensitivity!R1559-class_series_e_current_shares</f>
        <v>47765.0271593668</v>
      </c>
      <c r="T1559" s="5" t="n">
        <f aca="false">note_a_cap_usd/(pre_f_fd_total+Sensitivity!B1559+Sensitivity!S1559+Sensitivity!D1559)</f>
        <v>26.1390947921592</v>
      </c>
      <c r="U1559" s="5" t="n">
        <f aca="false">Sensitivity!E1559*(const_one-note_a_discount)</f>
        <v>29.3862804572739</v>
      </c>
      <c r="V1559" s="5" t="n">
        <f aca="false">MIN(Sensitivity!T1559,Sensitivity!U1559)</f>
        <v>26.1390947921592</v>
      </c>
      <c r="W1559" s="2" t="n">
        <f aca="false">note_a_principal_usd/Sensitivity!V1559</f>
        <v>191284.359299995</v>
      </c>
      <c r="X1559" s="5" t="n">
        <f aca="false">note_b_cap_usd/(pre_f_fd_total+Sensitivity!B1559+Sensitivity!S1559+Sensitivity!C1559)</f>
        <v>41.7187358136914</v>
      </c>
      <c r="Y1559" s="5" t="n">
        <f aca="false">Sensitivity!E1559*(const_one-note_b_discount)</f>
        <v>31.2229229858535</v>
      </c>
      <c r="Z1559" s="5" t="n">
        <f aca="false">MIN(Sensitivity!X1559,Sensitivity!Y1559)</f>
        <v>31.2229229858535</v>
      </c>
      <c r="AA1559" s="2" t="n">
        <f aca="false">note_b_principal_usd/Sensitivity!Z1559</f>
        <v>96083.2527229832</v>
      </c>
      <c r="AB1559" s="2" t="n">
        <f aca="false">pre_f_fd_total+Sensitivity!B1559+Sensitivity!F1559+Sensitivity!W1559+Sensitivity!AA1559+Sensitivity!S1559</f>
        <v>39264863.8674444</v>
      </c>
      <c r="AC1559" s="2" t="n">
        <f aca="false">MAX(const_zero,sensitivity_esop_high*Sensitivity!AB1559-pre_f_option_pool_total)</f>
        <v>1495062.58011665</v>
      </c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</row>
    <row r="1560" customFormat="false" ht="15" hidden="true" customHeight="false" outlineLevel="0" collapsed="false">
      <c r="A1560" s="2" t="n">
        <f aca="false">Sensitivity!A1559+const_one</f>
        <v>28</v>
      </c>
      <c r="B1560" s="2" t="n">
        <f aca="false">Sensitivity!AC1559</f>
        <v>1495062.58011665</v>
      </c>
      <c r="C1560" s="2" t="n">
        <f aca="false">Sensitivity!W1559</f>
        <v>191284.359299995</v>
      </c>
      <c r="D1560" s="2" t="n">
        <f aca="false">Sensitivity!AA1559</f>
        <v>96083.2527229832</v>
      </c>
      <c r="E1560" s="5" t="n">
        <f aca="false">sensitivity_pre_base_usd/(pre_f_fd_total+Sensitivity!B1560)</f>
        <v>36.7328505715923</v>
      </c>
      <c r="F1560" s="2" t="n">
        <f aca="false">series_f_primary_raise_usd/Sensitivity!E1560</f>
        <v>816707.648145357</v>
      </c>
      <c r="G1560" s="2" t="n">
        <f aca="false">IF(Sensitivity!E1560&lt;class_seed_ocp,class_seed_ocp*(ad_pre_f_broad_based_fd+series_f_primary_raise_usd/class_seed_ocp)/(ad_pre_f_broad_based_fd+series_f_primary_raise_usd/Sensitivity!E1560),class_seed_ocp)</f>
        <v>1</v>
      </c>
      <c r="H1560" s="2" t="n">
        <f aca="false">class_seed_original_shares*class_seed_issue_pps/Sensitivity!G1560</f>
        <v>5000000</v>
      </c>
      <c r="I1560" s="2" t="n">
        <f aca="false">IF(Sensitivity!E1560&lt;class_series_a_ocp,class_series_a_ocp*(ad_pre_f_broad_based_fd+series_f_primary_raise_usd/class_series_a_ocp)/(ad_pre_f_broad_based_fd+series_f_primary_raise_usd/Sensitivity!E1560),class_series_a_ocp)</f>
        <v>3</v>
      </c>
      <c r="J1560" s="2" t="n">
        <f aca="false">class_series_a_original_shares*class_series_a_issue_pps/Sensitivity!I1560</f>
        <v>5000000</v>
      </c>
      <c r="K1560" s="2" t="n">
        <f aca="false">IF(Sensitivity!E1560&lt;class_series_b_ocp,class_series_b_ocp*(ad_pre_f_broad_based_fd+series_f_primary_raise_usd/class_series_b_ocp)/(ad_pre_f_broad_based_fd+series_f_primary_raise_usd/Sensitivity!E1560),class_series_b_ocp)</f>
        <v>10</v>
      </c>
      <c r="L1560" s="2" t="n">
        <f aca="false">class_series_b_original_shares*class_series_b_issue_pps/Sensitivity!K1560</f>
        <v>3000000</v>
      </c>
      <c r="M1560" s="2" t="n">
        <f aca="false">IF(Sensitivity!E1560&lt;class_series_c_ocp,class_series_c_ocp*(ad_pre_f_broad_based_fd+series_f_primary_raise_usd/class_series_c_ocp)/(ad_pre_f_broad_based_fd+series_f_primary_raise_usd/Sensitivity!E1560),class_series_c_ocp)</f>
        <v>25</v>
      </c>
      <c r="N1560" s="2" t="n">
        <f aca="false">class_series_c_original_shares*class_series_c_issue_pps/Sensitivity!M1560</f>
        <v>2400000</v>
      </c>
      <c r="O1560" s="8" t="n">
        <f aca="false">IF(Sensitivity!E1560&lt;class_series_d_ocp,class_series_d_ocp*(ad_pre_f_broad_based_fd+series_f_primary_raise_usd/class_series_d_ocp)/(ad_pre_f_broad_based_fd+series_f_primary_raise_usd/Sensitivity!E1560),class_series_d_ocp)</f>
        <v>57.6517822053005</v>
      </c>
      <c r="P1560" s="2" t="n">
        <f aca="false">class_series_d_original_shares*class_series_d_issue_pps/Sensitivity!O1560</f>
        <v>1734552.1018569</v>
      </c>
      <c r="Q1560" s="8" t="n">
        <f aca="false">IF(Sensitivity!E1560&lt;class_series_e_ocp,class_series_e_ocp*(ad_pre_f_broad_based_fd+series_f_primary_raise_usd/class_series_e_ocp)/(ad_pre_f_broad_based_fd+series_f_primary_raise_usd/Sensitivity!E1560),class_series_e_ocp)</f>
        <v>48.8872262293829</v>
      </c>
      <c r="R1560" s="2" t="n">
        <f aca="false">class_series_e_original_shares*class_series_e_issue_pps/Sensitivity!Q1560</f>
        <v>6136506.92530247</v>
      </c>
      <c r="S1560" s="2" t="n">
        <f aca="false">Sensitivity!H1560-class_seed_current_shares+Sensitivity!J1560-class_series_a_current_shares+Sensitivity!L1560-class_series_b_current_shares+Sensitivity!N1560-class_series_c_current_shares+Sensitivity!P1560-class_series_d_current_shares+Sensitivity!R1560-class_series_e_current_shares</f>
        <v>47765.0271593668</v>
      </c>
      <c r="T1560" s="5" t="n">
        <f aca="false">note_a_cap_usd/(pre_f_fd_total+Sensitivity!B1560+Sensitivity!S1560+Sensitivity!D1560)</f>
        <v>26.1390947921592</v>
      </c>
      <c r="U1560" s="5" t="n">
        <f aca="false">Sensitivity!E1560*(const_one-note_a_discount)</f>
        <v>29.3862804572739</v>
      </c>
      <c r="V1560" s="5" t="n">
        <f aca="false">MIN(Sensitivity!T1560,Sensitivity!U1560)</f>
        <v>26.1390947921592</v>
      </c>
      <c r="W1560" s="2" t="n">
        <f aca="false">note_a_principal_usd/Sensitivity!V1560</f>
        <v>191284.359299995</v>
      </c>
      <c r="X1560" s="5" t="n">
        <f aca="false">note_b_cap_usd/(pre_f_fd_total+Sensitivity!B1560+Sensitivity!S1560+Sensitivity!C1560)</f>
        <v>41.7187358136914</v>
      </c>
      <c r="Y1560" s="5" t="n">
        <f aca="false">Sensitivity!E1560*(const_one-note_b_discount)</f>
        <v>31.2229229858535</v>
      </c>
      <c r="Z1560" s="5" t="n">
        <f aca="false">MIN(Sensitivity!X1560,Sensitivity!Y1560)</f>
        <v>31.2229229858535</v>
      </c>
      <c r="AA1560" s="2" t="n">
        <f aca="false">note_b_principal_usd/Sensitivity!Z1560</f>
        <v>96083.2527229832</v>
      </c>
      <c r="AB1560" s="2" t="n">
        <f aca="false">pre_f_fd_total+Sensitivity!B1560+Sensitivity!F1560+Sensitivity!W1560+Sensitivity!AA1560+Sensitivity!S1560</f>
        <v>39264863.8674444</v>
      </c>
      <c r="AC1560" s="2" t="n">
        <f aca="false">MAX(const_zero,sensitivity_esop_high*Sensitivity!AB1560-pre_f_option_pool_total)</f>
        <v>1495062.58011665</v>
      </c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</row>
    <row r="1561" customFormat="false" ht="15" hidden="true" customHeight="false" outlineLevel="0" collapsed="false">
      <c r="A1561" s="2" t="n">
        <f aca="false">Sensitivity!A1560+const_one</f>
        <v>29</v>
      </c>
      <c r="B1561" s="2" t="n">
        <f aca="false">Sensitivity!AC1560</f>
        <v>1495062.58011665</v>
      </c>
      <c r="C1561" s="2" t="n">
        <f aca="false">Sensitivity!W1560</f>
        <v>191284.359299995</v>
      </c>
      <c r="D1561" s="2" t="n">
        <f aca="false">Sensitivity!AA1560</f>
        <v>96083.2527229832</v>
      </c>
      <c r="E1561" s="5" t="n">
        <f aca="false">sensitivity_pre_base_usd/(pre_f_fd_total+Sensitivity!B1561)</f>
        <v>36.7328505715923</v>
      </c>
      <c r="F1561" s="2" t="n">
        <f aca="false">series_f_primary_raise_usd/Sensitivity!E1561</f>
        <v>816707.648145357</v>
      </c>
      <c r="G1561" s="2" t="n">
        <f aca="false">IF(Sensitivity!E1561&lt;class_seed_ocp,class_seed_ocp*(ad_pre_f_broad_based_fd+series_f_primary_raise_usd/class_seed_ocp)/(ad_pre_f_broad_based_fd+series_f_primary_raise_usd/Sensitivity!E1561),class_seed_ocp)</f>
        <v>1</v>
      </c>
      <c r="H1561" s="2" t="n">
        <f aca="false">class_seed_original_shares*class_seed_issue_pps/Sensitivity!G1561</f>
        <v>5000000</v>
      </c>
      <c r="I1561" s="2" t="n">
        <f aca="false">IF(Sensitivity!E1561&lt;class_series_a_ocp,class_series_a_ocp*(ad_pre_f_broad_based_fd+series_f_primary_raise_usd/class_series_a_ocp)/(ad_pre_f_broad_based_fd+series_f_primary_raise_usd/Sensitivity!E1561),class_series_a_ocp)</f>
        <v>3</v>
      </c>
      <c r="J1561" s="2" t="n">
        <f aca="false">class_series_a_original_shares*class_series_a_issue_pps/Sensitivity!I1561</f>
        <v>5000000</v>
      </c>
      <c r="K1561" s="2" t="n">
        <f aca="false">IF(Sensitivity!E1561&lt;class_series_b_ocp,class_series_b_ocp*(ad_pre_f_broad_based_fd+series_f_primary_raise_usd/class_series_b_ocp)/(ad_pre_f_broad_based_fd+series_f_primary_raise_usd/Sensitivity!E1561),class_series_b_ocp)</f>
        <v>10</v>
      </c>
      <c r="L1561" s="2" t="n">
        <f aca="false">class_series_b_original_shares*class_series_b_issue_pps/Sensitivity!K1561</f>
        <v>3000000</v>
      </c>
      <c r="M1561" s="2" t="n">
        <f aca="false">IF(Sensitivity!E1561&lt;class_series_c_ocp,class_series_c_ocp*(ad_pre_f_broad_based_fd+series_f_primary_raise_usd/class_series_c_ocp)/(ad_pre_f_broad_based_fd+series_f_primary_raise_usd/Sensitivity!E1561),class_series_c_ocp)</f>
        <v>25</v>
      </c>
      <c r="N1561" s="2" t="n">
        <f aca="false">class_series_c_original_shares*class_series_c_issue_pps/Sensitivity!M1561</f>
        <v>2400000</v>
      </c>
      <c r="O1561" s="8" t="n">
        <f aca="false">IF(Sensitivity!E1561&lt;class_series_d_ocp,class_series_d_ocp*(ad_pre_f_broad_based_fd+series_f_primary_raise_usd/class_series_d_ocp)/(ad_pre_f_broad_based_fd+series_f_primary_raise_usd/Sensitivity!E1561),class_series_d_ocp)</f>
        <v>57.6517822053005</v>
      </c>
      <c r="P1561" s="2" t="n">
        <f aca="false">class_series_d_original_shares*class_series_d_issue_pps/Sensitivity!O1561</f>
        <v>1734552.1018569</v>
      </c>
      <c r="Q1561" s="8" t="n">
        <f aca="false">IF(Sensitivity!E1561&lt;class_series_e_ocp,class_series_e_ocp*(ad_pre_f_broad_based_fd+series_f_primary_raise_usd/class_series_e_ocp)/(ad_pre_f_broad_based_fd+series_f_primary_raise_usd/Sensitivity!E1561),class_series_e_ocp)</f>
        <v>48.8872262293829</v>
      </c>
      <c r="R1561" s="2" t="n">
        <f aca="false">class_series_e_original_shares*class_series_e_issue_pps/Sensitivity!Q1561</f>
        <v>6136506.92530247</v>
      </c>
      <c r="S1561" s="2" t="n">
        <f aca="false">Sensitivity!H1561-class_seed_current_shares+Sensitivity!J1561-class_series_a_current_shares+Sensitivity!L1561-class_series_b_current_shares+Sensitivity!N1561-class_series_c_current_shares+Sensitivity!P1561-class_series_d_current_shares+Sensitivity!R1561-class_series_e_current_shares</f>
        <v>47765.0271593668</v>
      </c>
      <c r="T1561" s="5" t="n">
        <f aca="false">note_a_cap_usd/(pre_f_fd_total+Sensitivity!B1561+Sensitivity!S1561+Sensitivity!D1561)</f>
        <v>26.1390947921592</v>
      </c>
      <c r="U1561" s="5" t="n">
        <f aca="false">Sensitivity!E1561*(const_one-note_a_discount)</f>
        <v>29.3862804572739</v>
      </c>
      <c r="V1561" s="5" t="n">
        <f aca="false">MIN(Sensitivity!T1561,Sensitivity!U1561)</f>
        <v>26.1390947921592</v>
      </c>
      <c r="W1561" s="2" t="n">
        <f aca="false">note_a_principal_usd/Sensitivity!V1561</f>
        <v>191284.359299995</v>
      </c>
      <c r="X1561" s="5" t="n">
        <f aca="false">note_b_cap_usd/(pre_f_fd_total+Sensitivity!B1561+Sensitivity!S1561+Sensitivity!C1561)</f>
        <v>41.7187358136914</v>
      </c>
      <c r="Y1561" s="5" t="n">
        <f aca="false">Sensitivity!E1561*(const_one-note_b_discount)</f>
        <v>31.2229229858535</v>
      </c>
      <c r="Z1561" s="5" t="n">
        <f aca="false">MIN(Sensitivity!X1561,Sensitivity!Y1561)</f>
        <v>31.2229229858535</v>
      </c>
      <c r="AA1561" s="2" t="n">
        <f aca="false">note_b_principal_usd/Sensitivity!Z1561</f>
        <v>96083.2527229832</v>
      </c>
      <c r="AB1561" s="2" t="n">
        <f aca="false">pre_f_fd_total+Sensitivity!B1561+Sensitivity!F1561+Sensitivity!W1561+Sensitivity!AA1561+Sensitivity!S1561</f>
        <v>39264863.8674444</v>
      </c>
      <c r="AC1561" s="2" t="n">
        <f aca="false">MAX(const_zero,sensitivity_esop_high*Sensitivity!AB1561-pre_f_option_pool_total)</f>
        <v>1495062.58011665</v>
      </c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</row>
    <row r="1562" customFormat="false" ht="15" hidden="true" customHeight="false" outlineLevel="0" collapsed="false">
      <c r="A1562" s="2" t="n">
        <f aca="false">Sensitivity!A1561+const_one</f>
        <v>30</v>
      </c>
      <c r="B1562" s="2" t="n">
        <f aca="false">Sensitivity!AC1561</f>
        <v>1495062.58011665</v>
      </c>
      <c r="C1562" s="2" t="n">
        <f aca="false">Sensitivity!W1561</f>
        <v>191284.359299995</v>
      </c>
      <c r="D1562" s="2" t="n">
        <f aca="false">Sensitivity!AA1561</f>
        <v>96083.2527229832</v>
      </c>
      <c r="E1562" s="5" t="n">
        <f aca="false">sensitivity_pre_base_usd/(pre_f_fd_total+Sensitivity!B1562)</f>
        <v>36.7328505715923</v>
      </c>
      <c r="F1562" s="2" t="n">
        <f aca="false">series_f_primary_raise_usd/Sensitivity!E1562</f>
        <v>816707.648145357</v>
      </c>
      <c r="G1562" s="2" t="n">
        <f aca="false">IF(Sensitivity!E1562&lt;class_seed_ocp,class_seed_ocp*(ad_pre_f_broad_based_fd+series_f_primary_raise_usd/class_seed_ocp)/(ad_pre_f_broad_based_fd+series_f_primary_raise_usd/Sensitivity!E1562),class_seed_ocp)</f>
        <v>1</v>
      </c>
      <c r="H1562" s="2" t="n">
        <f aca="false">class_seed_original_shares*class_seed_issue_pps/Sensitivity!G1562</f>
        <v>5000000</v>
      </c>
      <c r="I1562" s="2" t="n">
        <f aca="false">IF(Sensitivity!E1562&lt;class_series_a_ocp,class_series_a_ocp*(ad_pre_f_broad_based_fd+series_f_primary_raise_usd/class_series_a_ocp)/(ad_pre_f_broad_based_fd+series_f_primary_raise_usd/Sensitivity!E1562),class_series_a_ocp)</f>
        <v>3</v>
      </c>
      <c r="J1562" s="2" t="n">
        <f aca="false">class_series_a_original_shares*class_series_a_issue_pps/Sensitivity!I1562</f>
        <v>5000000</v>
      </c>
      <c r="K1562" s="2" t="n">
        <f aca="false">IF(Sensitivity!E1562&lt;class_series_b_ocp,class_series_b_ocp*(ad_pre_f_broad_based_fd+series_f_primary_raise_usd/class_series_b_ocp)/(ad_pre_f_broad_based_fd+series_f_primary_raise_usd/Sensitivity!E1562),class_series_b_ocp)</f>
        <v>10</v>
      </c>
      <c r="L1562" s="2" t="n">
        <f aca="false">class_series_b_original_shares*class_series_b_issue_pps/Sensitivity!K1562</f>
        <v>3000000</v>
      </c>
      <c r="M1562" s="2" t="n">
        <f aca="false">IF(Sensitivity!E1562&lt;class_series_c_ocp,class_series_c_ocp*(ad_pre_f_broad_based_fd+series_f_primary_raise_usd/class_series_c_ocp)/(ad_pre_f_broad_based_fd+series_f_primary_raise_usd/Sensitivity!E1562),class_series_c_ocp)</f>
        <v>25</v>
      </c>
      <c r="N1562" s="2" t="n">
        <f aca="false">class_series_c_original_shares*class_series_c_issue_pps/Sensitivity!M1562</f>
        <v>2400000</v>
      </c>
      <c r="O1562" s="8" t="n">
        <f aca="false">IF(Sensitivity!E1562&lt;class_series_d_ocp,class_series_d_ocp*(ad_pre_f_broad_based_fd+series_f_primary_raise_usd/class_series_d_ocp)/(ad_pre_f_broad_based_fd+series_f_primary_raise_usd/Sensitivity!E1562),class_series_d_ocp)</f>
        <v>57.6517822053005</v>
      </c>
      <c r="P1562" s="2" t="n">
        <f aca="false">class_series_d_original_shares*class_series_d_issue_pps/Sensitivity!O1562</f>
        <v>1734552.1018569</v>
      </c>
      <c r="Q1562" s="8" t="n">
        <f aca="false">IF(Sensitivity!E1562&lt;class_series_e_ocp,class_series_e_ocp*(ad_pre_f_broad_based_fd+series_f_primary_raise_usd/class_series_e_ocp)/(ad_pre_f_broad_based_fd+series_f_primary_raise_usd/Sensitivity!E1562),class_series_e_ocp)</f>
        <v>48.8872262293829</v>
      </c>
      <c r="R1562" s="2" t="n">
        <f aca="false">class_series_e_original_shares*class_series_e_issue_pps/Sensitivity!Q1562</f>
        <v>6136506.92530247</v>
      </c>
      <c r="S1562" s="2" t="n">
        <f aca="false">Sensitivity!H1562-class_seed_current_shares+Sensitivity!J1562-class_series_a_current_shares+Sensitivity!L1562-class_series_b_current_shares+Sensitivity!N1562-class_series_c_current_shares+Sensitivity!P1562-class_series_d_current_shares+Sensitivity!R1562-class_series_e_current_shares</f>
        <v>47765.0271593668</v>
      </c>
      <c r="T1562" s="5" t="n">
        <f aca="false">note_a_cap_usd/(pre_f_fd_total+Sensitivity!B1562+Sensitivity!S1562+Sensitivity!D1562)</f>
        <v>26.1390947921592</v>
      </c>
      <c r="U1562" s="5" t="n">
        <f aca="false">Sensitivity!E1562*(const_one-note_a_discount)</f>
        <v>29.3862804572739</v>
      </c>
      <c r="V1562" s="5" t="n">
        <f aca="false">MIN(Sensitivity!T1562,Sensitivity!U1562)</f>
        <v>26.1390947921592</v>
      </c>
      <c r="W1562" s="2" t="n">
        <f aca="false">note_a_principal_usd/Sensitivity!V1562</f>
        <v>191284.359299995</v>
      </c>
      <c r="X1562" s="5" t="n">
        <f aca="false">note_b_cap_usd/(pre_f_fd_total+Sensitivity!B1562+Sensitivity!S1562+Sensitivity!C1562)</f>
        <v>41.7187358136914</v>
      </c>
      <c r="Y1562" s="5" t="n">
        <f aca="false">Sensitivity!E1562*(const_one-note_b_discount)</f>
        <v>31.2229229858535</v>
      </c>
      <c r="Z1562" s="5" t="n">
        <f aca="false">MIN(Sensitivity!X1562,Sensitivity!Y1562)</f>
        <v>31.2229229858535</v>
      </c>
      <c r="AA1562" s="2" t="n">
        <f aca="false">note_b_principal_usd/Sensitivity!Z1562</f>
        <v>96083.2527229832</v>
      </c>
      <c r="AB1562" s="2" t="n">
        <f aca="false">pre_f_fd_total+Sensitivity!B1562+Sensitivity!F1562+Sensitivity!W1562+Sensitivity!AA1562+Sensitivity!S1562</f>
        <v>39264863.8674444</v>
      </c>
      <c r="AC1562" s="2" t="n">
        <f aca="false">MAX(const_zero,sensitivity_esop_high*Sensitivity!AB1562-pre_f_option_pool_total)</f>
        <v>1495062.58011665</v>
      </c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</row>
    <row r="1563" customFormat="false" ht="15" hidden="true" customHeight="false" outlineLevel="0" collapsed="false">
      <c r="A1563" s="2" t="n">
        <f aca="false">Sensitivity!A1562+const_one</f>
        <v>31</v>
      </c>
      <c r="B1563" s="2" t="n">
        <f aca="false">Sensitivity!AC1562</f>
        <v>1495062.58011665</v>
      </c>
      <c r="C1563" s="2" t="n">
        <f aca="false">Sensitivity!W1562</f>
        <v>191284.359299995</v>
      </c>
      <c r="D1563" s="2" t="n">
        <f aca="false">Sensitivity!AA1562</f>
        <v>96083.2527229832</v>
      </c>
      <c r="E1563" s="5" t="n">
        <f aca="false">sensitivity_pre_base_usd/(pre_f_fd_total+Sensitivity!B1563)</f>
        <v>36.7328505715923</v>
      </c>
      <c r="F1563" s="2" t="n">
        <f aca="false">series_f_primary_raise_usd/Sensitivity!E1563</f>
        <v>816707.648145357</v>
      </c>
      <c r="G1563" s="2" t="n">
        <f aca="false">IF(Sensitivity!E1563&lt;class_seed_ocp,class_seed_ocp*(ad_pre_f_broad_based_fd+series_f_primary_raise_usd/class_seed_ocp)/(ad_pre_f_broad_based_fd+series_f_primary_raise_usd/Sensitivity!E1563),class_seed_ocp)</f>
        <v>1</v>
      </c>
      <c r="H1563" s="2" t="n">
        <f aca="false">class_seed_original_shares*class_seed_issue_pps/Sensitivity!G1563</f>
        <v>5000000</v>
      </c>
      <c r="I1563" s="2" t="n">
        <f aca="false">IF(Sensitivity!E1563&lt;class_series_a_ocp,class_series_a_ocp*(ad_pre_f_broad_based_fd+series_f_primary_raise_usd/class_series_a_ocp)/(ad_pre_f_broad_based_fd+series_f_primary_raise_usd/Sensitivity!E1563),class_series_a_ocp)</f>
        <v>3</v>
      </c>
      <c r="J1563" s="2" t="n">
        <f aca="false">class_series_a_original_shares*class_series_a_issue_pps/Sensitivity!I1563</f>
        <v>5000000</v>
      </c>
      <c r="K1563" s="2" t="n">
        <f aca="false">IF(Sensitivity!E1563&lt;class_series_b_ocp,class_series_b_ocp*(ad_pre_f_broad_based_fd+series_f_primary_raise_usd/class_series_b_ocp)/(ad_pre_f_broad_based_fd+series_f_primary_raise_usd/Sensitivity!E1563),class_series_b_ocp)</f>
        <v>10</v>
      </c>
      <c r="L1563" s="2" t="n">
        <f aca="false">class_series_b_original_shares*class_series_b_issue_pps/Sensitivity!K1563</f>
        <v>3000000</v>
      </c>
      <c r="M1563" s="2" t="n">
        <f aca="false">IF(Sensitivity!E1563&lt;class_series_c_ocp,class_series_c_ocp*(ad_pre_f_broad_based_fd+series_f_primary_raise_usd/class_series_c_ocp)/(ad_pre_f_broad_based_fd+series_f_primary_raise_usd/Sensitivity!E1563),class_series_c_ocp)</f>
        <v>25</v>
      </c>
      <c r="N1563" s="2" t="n">
        <f aca="false">class_series_c_original_shares*class_series_c_issue_pps/Sensitivity!M1563</f>
        <v>2400000</v>
      </c>
      <c r="O1563" s="8" t="n">
        <f aca="false">IF(Sensitivity!E1563&lt;class_series_d_ocp,class_series_d_ocp*(ad_pre_f_broad_based_fd+series_f_primary_raise_usd/class_series_d_ocp)/(ad_pre_f_broad_based_fd+series_f_primary_raise_usd/Sensitivity!E1563),class_series_d_ocp)</f>
        <v>57.6517822053005</v>
      </c>
      <c r="P1563" s="2" t="n">
        <f aca="false">class_series_d_original_shares*class_series_d_issue_pps/Sensitivity!O1563</f>
        <v>1734552.1018569</v>
      </c>
      <c r="Q1563" s="8" t="n">
        <f aca="false">IF(Sensitivity!E1563&lt;class_series_e_ocp,class_series_e_ocp*(ad_pre_f_broad_based_fd+series_f_primary_raise_usd/class_series_e_ocp)/(ad_pre_f_broad_based_fd+series_f_primary_raise_usd/Sensitivity!E1563),class_series_e_ocp)</f>
        <v>48.8872262293829</v>
      </c>
      <c r="R1563" s="2" t="n">
        <f aca="false">class_series_e_original_shares*class_series_e_issue_pps/Sensitivity!Q1563</f>
        <v>6136506.92530247</v>
      </c>
      <c r="S1563" s="2" t="n">
        <f aca="false">Sensitivity!H1563-class_seed_current_shares+Sensitivity!J1563-class_series_a_current_shares+Sensitivity!L1563-class_series_b_current_shares+Sensitivity!N1563-class_series_c_current_shares+Sensitivity!P1563-class_series_d_current_shares+Sensitivity!R1563-class_series_e_current_shares</f>
        <v>47765.0271593668</v>
      </c>
      <c r="T1563" s="5" t="n">
        <f aca="false">note_a_cap_usd/(pre_f_fd_total+Sensitivity!B1563+Sensitivity!S1563+Sensitivity!D1563)</f>
        <v>26.1390947921592</v>
      </c>
      <c r="U1563" s="5" t="n">
        <f aca="false">Sensitivity!E1563*(const_one-note_a_discount)</f>
        <v>29.3862804572739</v>
      </c>
      <c r="V1563" s="5" t="n">
        <f aca="false">MIN(Sensitivity!T1563,Sensitivity!U1563)</f>
        <v>26.1390947921592</v>
      </c>
      <c r="W1563" s="2" t="n">
        <f aca="false">note_a_principal_usd/Sensitivity!V1563</f>
        <v>191284.359299995</v>
      </c>
      <c r="X1563" s="5" t="n">
        <f aca="false">note_b_cap_usd/(pre_f_fd_total+Sensitivity!B1563+Sensitivity!S1563+Sensitivity!C1563)</f>
        <v>41.7187358136914</v>
      </c>
      <c r="Y1563" s="5" t="n">
        <f aca="false">Sensitivity!E1563*(const_one-note_b_discount)</f>
        <v>31.2229229858535</v>
      </c>
      <c r="Z1563" s="5" t="n">
        <f aca="false">MIN(Sensitivity!X1563,Sensitivity!Y1563)</f>
        <v>31.2229229858535</v>
      </c>
      <c r="AA1563" s="2" t="n">
        <f aca="false">note_b_principal_usd/Sensitivity!Z1563</f>
        <v>96083.2527229832</v>
      </c>
      <c r="AB1563" s="2" t="n">
        <f aca="false">pre_f_fd_total+Sensitivity!B1563+Sensitivity!F1563+Sensitivity!W1563+Sensitivity!AA1563+Sensitivity!S1563</f>
        <v>39264863.8674444</v>
      </c>
      <c r="AC1563" s="2" t="n">
        <f aca="false">MAX(const_zero,sensitivity_esop_high*Sensitivity!AB1563-pre_f_option_pool_total)</f>
        <v>1495062.58011665</v>
      </c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</row>
    <row r="1564" customFormat="false" ht="15" hidden="true" customHeight="false" outlineLevel="0" collapsed="false">
      <c r="A1564" s="2" t="n">
        <f aca="false">Sensitivity!A1563+const_one</f>
        <v>32</v>
      </c>
      <c r="B1564" s="2" t="n">
        <f aca="false">Sensitivity!AC1563</f>
        <v>1495062.58011665</v>
      </c>
      <c r="C1564" s="2" t="n">
        <f aca="false">Sensitivity!W1563</f>
        <v>191284.359299995</v>
      </c>
      <c r="D1564" s="2" t="n">
        <f aca="false">Sensitivity!AA1563</f>
        <v>96083.2527229832</v>
      </c>
      <c r="E1564" s="5" t="n">
        <f aca="false">sensitivity_pre_base_usd/(pre_f_fd_total+Sensitivity!B1564)</f>
        <v>36.7328505715923</v>
      </c>
      <c r="F1564" s="2" t="n">
        <f aca="false">series_f_primary_raise_usd/Sensitivity!E1564</f>
        <v>816707.648145357</v>
      </c>
      <c r="G1564" s="2" t="n">
        <f aca="false">IF(Sensitivity!E1564&lt;class_seed_ocp,class_seed_ocp*(ad_pre_f_broad_based_fd+series_f_primary_raise_usd/class_seed_ocp)/(ad_pre_f_broad_based_fd+series_f_primary_raise_usd/Sensitivity!E1564),class_seed_ocp)</f>
        <v>1</v>
      </c>
      <c r="H1564" s="2" t="n">
        <f aca="false">class_seed_original_shares*class_seed_issue_pps/Sensitivity!G1564</f>
        <v>5000000</v>
      </c>
      <c r="I1564" s="2" t="n">
        <f aca="false">IF(Sensitivity!E1564&lt;class_series_a_ocp,class_series_a_ocp*(ad_pre_f_broad_based_fd+series_f_primary_raise_usd/class_series_a_ocp)/(ad_pre_f_broad_based_fd+series_f_primary_raise_usd/Sensitivity!E1564),class_series_a_ocp)</f>
        <v>3</v>
      </c>
      <c r="J1564" s="2" t="n">
        <f aca="false">class_series_a_original_shares*class_series_a_issue_pps/Sensitivity!I1564</f>
        <v>5000000</v>
      </c>
      <c r="K1564" s="2" t="n">
        <f aca="false">IF(Sensitivity!E1564&lt;class_series_b_ocp,class_series_b_ocp*(ad_pre_f_broad_based_fd+series_f_primary_raise_usd/class_series_b_ocp)/(ad_pre_f_broad_based_fd+series_f_primary_raise_usd/Sensitivity!E1564),class_series_b_ocp)</f>
        <v>10</v>
      </c>
      <c r="L1564" s="2" t="n">
        <f aca="false">class_series_b_original_shares*class_series_b_issue_pps/Sensitivity!K1564</f>
        <v>3000000</v>
      </c>
      <c r="M1564" s="2" t="n">
        <f aca="false">IF(Sensitivity!E1564&lt;class_series_c_ocp,class_series_c_ocp*(ad_pre_f_broad_based_fd+series_f_primary_raise_usd/class_series_c_ocp)/(ad_pre_f_broad_based_fd+series_f_primary_raise_usd/Sensitivity!E1564),class_series_c_ocp)</f>
        <v>25</v>
      </c>
      <c r="N1564" s="2" t="n">
        <f aca="false">class_series_c_original_shares*class_series_c_issue_pps/Sensitivity!M1564</f>
        <v>2400000</v>
      </c>
      <c r="O1564" s="8" t="n">
        <f aca="false">IF(Sensitivity!E1564&lt;class_series_d_ocp,class_series_d_ocp*(ad_pre_f_broad_based_fd+series_f_primary_raise_usd/class_series_d_ocp)/(ad_pre_f_broad_based_fd+series_f_primary_raise_usd/Sensitivity!E1564),class_series_d_ocp)</f>
        <v>57.6517822053005</v>
      </c>
      <c r="P1564" s="2" t="n">
        <f aca="false">class_series_d_original_shares*class_series_d_issue_pps/Sensitivity!O1564</f>
        <v>1734552.1018569</v>
      </c>
      <c r="Q1564" s="8" t="n">
        <f aca="false">IF(Sensitivity!E1564&lt;class_series_e_ocp,class_series_e_ocp*(ad_pre_f_broad_based_fd+series_f_primary_raise_usd/class_series_e_ocp)/(ad_pre_f_broad_based_fd+series_f_primary_raise_usd/Sensitivity!E1564),class_series_e_ocp)</f>
        <v>48.8872262293829</v>
      </c>
      <c r="R1564" s="2" t="n">
        <f aca="false">class_series_e_original_shares*class_series_e_issue_pps/Sensitivity!Q1564</f>
        <v>6136506.92530247</v>
      </c>
      <c r="S1564" s="2" t="n">
        <f aca="false">Sensitivity!H1564-class_seed_current_shares+Sensitivity!J1564-class_series_a_current_shares+Sensitivity!L1564-class_series_b_current_shares+Sensitivity!N1564-class_series_c_current_shares+Sensitivity!P1564-class_series_d_current_shares+Sensitivity!R1564-class_series_e_current_shares</f>
        <v>47765.0271593668</v>
      </c>
      <c r="T1564" s="5" t="n">
        <f aca="false">note_a_cap_usd/(pre_f_fd_total+Sensitivity!B1564+Sensitivity!S1564+Sensitivity!D1564)</f>
        <v>26.1390947921592</v>
      </c>
      <c r="U1564" s="5" t="n">
        <f aca="false">Sensitivity!E1564*(const_one-note_a_discount)</f>
        <v>29.3862804572739</v>
      </c>
      <c r="V1564" s="5" t="n">
        <f aca="false">MIN(Sensitivity!T1564,Sensitivity!U1564)</f>
        <v>26.1390947921592</v>
      </c>
      <c r="W1564" s="2" t="n">
        <f aca="false">note_a_principal_usd/Sensitivity!V1564</f>
        <v>191284.359299995</v>
      </c>
      <c r="X1564" s="5" t="n">
        <f aca="false">note_b_cap_usd/(pre_f_fd_total+Sensitivity!B1564+Sensitivity!S1564+Sensitivity!C1564)</f>
        <v>41.7187358136914</v>
      </c>
      <c r="Y1564" s="5" t="n">
        <f aca="false">Sensitivity!E1564*(const_one-note_b_discount)</f>
        <v>31.2229229858535</v>
      </c>
      <c r="Z1564" s="5" t="n">
        <f aca="false">MIN(Sensitivity!X1564,Sensitivity!Y1564)</f>
        <v>31.2229229858535</v>
      </c>
      <c r="AA1564" s="2" t="n">
        <f aca="false">note_b_principal_usd/Sensitivity!Z1564</f>
        <v>96083.2527229832</v>
      </c>
      <c r="AB1564" s="2" t="n">
        <f aca="false">pre_f_fd_total+Sensitivity!B1564+Sensitivity!F1564+Sensitivity!W1564+Sensitivity!AA1564+Sensitivity!S1564</f>
        <v>39264863.8674444</v>
      </c>
      <c r="AC1564" s="2" t="n">
        <f aca="false">MAX(const_zero,sensitivity_esop_high*Sensitivity!AB1564-pre_f_option_pool_total)</f>
        <v>1495062.58011665</v>
      </c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</row>
    <row r="1565" customFormat="false" ht="15" hidden="true" customHeight="false" outlineLevel="0" collapsed="false">
      <c r="A1565" s="2" t="n">
        <f aca="false">Sensitivity!A1564+const_one</f>
        <v>33</v>
      </c>
      <c r="B1565" s="2" t="n">
        <f aca="false">Sensitivity!AC1564</f>
        <v>1495062.58011665</v>
      </c>
      <c r="C1565" s="2" t="n">
        <f aca="false">Sensitivity!W1564</f>
        <v>191284.359299995</v>
      </c>
      <c r="D1565" s="2" t="n">
        <f aca="false">Sensitivity!AA1564</f>
        <v>96083.2527229832</v>
      </c>
      <c r="E1565" s="5" t="n">
        <f aca="false">sensitivity_pre_base_usd/(pre_f_fd_total+Sensitivity!B1565)</f>
        <v>36.7328505715923</v>
      </c>
      <c r="F1565" s="2" t="n">
        <f aca="false">series_f_primary_raise_usd/Sensitivity!E1565</f>
        <v>816707.648145357</v>
      </c>
      <c r="G1565" s="2" t="n">
        <f aca="false">IF(Sensitivity!E1565&lt;class_seed_ocp,class_seed_ocp*(ad_pre_f_broad_based_fd+series_f_primary_raise_usd/class_seed_ocp)/(ad_pre_f_broad_based_fd+series_f_primary_raise_usd/Sensitivity!E1565),class_seed_ocp)</f>
        <v>1</v>
      </c>
      <c r="H1565" s="2" t="n">
        <f aca="false">class_seed_original_shares*class_seed_issue_pps/Sensitivity!G1565</f>
        <v>5000000</v>
      </c>
      <c r="I1565" s="2" t="n">
        <f aca="false">IF(Sensitivity!E1565&lt;class_series_a_ocp,class_series_a_ocp*(ad_pre_f_broad_based_fd+series_f_primary_raise_usd/class_series_a_ocp)/(ad_pre_f_broad_based_fd+series_f_primary_raise_usd/Sensitivity!E1565),class_series_a_ocp)</f>
        <v>3</v>
      </c>
      <c r="J1565" s="2" t="n">
        <f aca="false">class_series_a_original_shares*class_series_a_issue_pps/Sensitivity!I1565</f>
        <v>5000000</v>
      </c>
      <c r="K1565" s="2" t="n">
        <f aca="false">IF(Sensitivity!E1565&lt;class_series_b_ocp,class_series_b_ocp*(ad_pre_f_broad_based_fd+series_f_primary_raise_usd/class_series_b_ocp)/(ad_pre_f_broad_based_fd+series_f_primary_raise_usd/Sensitivity!E1565),class_series_b_ocp)</f>
        <v>10</v>
      </c>
      <c r="L1565" s="2" t="n">
        <f aca="false">class_series_b_original_shares*class_series_b_issue_pps/Sensitivity!K1565</f>
        <v>3000000</v>
      </c>
      <c r="M1565" s="2" t="n">
        <f aca="false">IF(Sensitivity!E1565&lt;class_series_c_ocp,class_series_c_ocp*(ad_pre_f_broad_based_fd+series_f_primary_raise_usd/class_series_c_ocp)/(ad_pre_f_broad_based_fd+series_f_primary_raise_usd/Sensitivity!E1565),class_series_c_ocp)</f>
        <v>25</v>
      </c>
      <c r="N1565" s="2" t="n">
        <f aca="false">class_series_c_original_shares*class_series_c_issue_pps/Sensitivity!M1565</f>
        <v>2400000</v>
      </c>
      <c r="O1565" s="8" t="n">
        <f aca="false">IF(Sensitivity!E1565&lt;class_series_d_ocp,class_series_d_ocp*(ad_pre_f_broad_based_fd+series_f_primary_raise_usd/class_series_d_ocp)/(ad_pre_f_broad_based_fd+series_f_primary_raise_usd/Sensitivity!E1565),class_series_d_ocp)</f>
        <v>57.6517822053005</v>
      </c>
      <c r="P1565" s="2" t="n">
        <f aca="false">class_series_d_original_shares*class_series_d_issue_pps/Sensitivity!O1565</f>
        <v>1734552.1018569</v>
      </c>
      <c r="Q1565" s="8" t="n">
        <f aca="false">IF(Sensitivity!E1565&lt;class_series_e_ocp,class_series_e_ocp*(ad_pre_f_broad_based_fd+series_f_primary_raise_usd/class_series_e_ocp)/(ad_pre_f_broad_based_fd+series_f_primary_raise_usd/Sensitivity!E1565),class_series_e_ocp)</f>
        <v>48.8872262293829</v>
      </c>
      <c r="R1565" s="2" t="n">
        <f aca="false">class_series_e_original_shares*class_series_e_issue_pps/Sensitivity!Q1565</f>
        <v>6136506.92530247</v>
      </c>
      <c r="S1565" s="2" t="n">
        <f aca="false">Sensitivity!H1565-class_seed_current_shares+Sensitivity!J1565-class_series_a_current_shares+Sensitivity!L1565-class_series_b_current_shares+Sensitivity!N1565-class_series_c_current_shares+Sensitivity!P1565-class_series_d_current_shares+Sensitivity!R1565-class_series_e_current_shares</f>
        <v>47765.0271593668</v>
      </c>
      <c r="T1565" s="5" t="n">
        <f aca="false">note_a_cap_usd/(pre_f_fd_total+Sensitivity!B1565+Sensitivity!S1565+Sensitivity!D1565)</f>
        <v>26.1390947921592</v>
      </c>
      <c r="U1565" s="5" t="n">
        <f aca="false">Sensitivity!E1565*(const_one-note_a_discount)</f>
        <v>29.3862804572739</v>
      </c>
      <c r="V1565" s="5" t="n">
        <f aca="false">MIN(Sensitivity!T1565,Sensitivity!U1565)</f>
        <v>26.1390947921592</v>
      </c>
      <c r="W1565" s="2" t="n">
        <f aca="false">note_a_principal_usd/Sensitivity!V1565</f>
        <v>191284.359299995</v>
      </c>
      <c r="X1565" s="5" t="n">
        <f aca="false">note_b_cap_usd/(pre_f_fd_total+Sensitivity!B1565+Sensitivity!S1565+Sensitivity!C1565)</f>
        <v>41.7187358136914</v>
      </c>
      <c r="Y1565" s="5" t="n">
        <f aca="false">Sensitivity!E1565*(const_one-note_b_discount)</f>
        <v>31.2229229858535</v>
      </c>
      <c r="Z1565" s="5" t="n">
        <f aca="false">MIN(Sensitivity!X1565,Sensitivity!Y1565)</f>
        <v>31.2229229858535</v>
      </c>
      <c r="AA1565" s="2" t="n">
        <f aca="false">note_b_principal_usd/Sensitivity!Z1565</f>
        <v>96083.2527229832</v>
      </c>
      <c r="AB1565" s="2" t="n">
        <f aca="false">pre_f_fd_total+Sensitivity!B1565+Sensitivity!F1565+Sensitivity!W1565+Sensitivity!AA1565+Sensitivity!S1565</f>
        <v>39264863.8674444</v>
      </c>
      <c r="AC1565" s="2" t="n">
        <f aca="false">MAX(const_zero,sensitivity_esop_high*Sensitivity!AB1565-pre_f_option_pool_total)</f>
        <v>1495062.58011665</v>
      </c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</row>
    <row r="1566" customFormat="false" ht="15" hidden="true" customHeight="false" outlineLevel="0" collapsed="false">
      <c r="A1566" s="2" t="n">
        <f aca="false">Sensitivity!A1565+const_one</f>
        <v>34</v>
      </c>
      <c r="B1566" s="2" t="n">
        <f aca="false">Sensitivity!AC1565</f>
        <v>1495062.58011665</v>
      </c>
      <c r="C1566" s="2" t="n">
        <f aca="false">Sensitivity!W1565</f>
        <v>191284.359299995</v>
      </c>
      <c r="D1566" s="2" t="n">
        <f aca="false">Sensitivity!AA1565</f>
        <v>96083.2527229832</v>
      </c>
      <c r="E1566" s="5" t="n">
        <f aca="false">sensitivity_pre_base_usd/(pre_f_fd_total+Sensitivity!B1566)</f>
        <v>36.7328505715923</v>
      </c>
      <c r="F1566" s="2" t="n">
        <f aca="false">series_f_primary_raise_usd/Sensitivity!E1566</f>
        <v>816707.648145357</v>
      </c>
      <c r="G1566" s="2" t="n">
        <f aca="false">IF(Sensitivity!E1566&lt;class_seed_ocp,class_seed_ocp*(ad_pre_f_broad_based_fd+series_f_primary_raise_usd/class_seed_ocp)/(ad_pre_f_broad_based_fd+series_f_primary_raise_usd/Sensitivity!E1566),class_seed_ocp)</f>
        <v>1</v>
      </c>
      <c r="H1566" s="2" t="n">
        <f aca="false">class_seed_original_shares*class_seed_issue_pps/Sensitivity!G1566</f>
        <v>5000000</v>
      </c>
      <c r="I1566" s="2" t="n">
        <f aca="false">IF(Sensitivity!E1566&lt;class_series_a_ocp,class_series_a_ocp*(ad_pre_f_broad_based_fd+series_f_primary_raise_usd/class_series_a_ocp)/(ad_pre_f_broad_based_fd+series_f_primary_raise_usd/Sensitivity!E1566),class_series_a_ocp)</f>
        <v>3</v>
      </c>
      <c r="J1566" s="2" t="n">
        <f aca="false">class_series_a_original_shares*class_series_a_issue_pps/Sensitivity!I1566</f>
        <v>5000000</v>
      </c>
      <c r="K1566" s="2" t="n">
        <f aca="false">IF(Sensitivity!E1566&lt;class_series_b_ocp,class_series_b_ocp*(ad_pre_f_broad_based_fd+series_f_primary_raise_usd/class_series_b_ocp)/(ad_pre_f_broad_based_fd+series_f_primary_raise_usd/Sensitivity!E1566),class_series_b_ocp)</f>
        <v>10</v>
      </c>
      <c r="L1566" s="2" t="n">
        <f aca="false">class_series_b_original_shares*class_series_b_issue_pps/Sensitivity!K1566</f>
        <v>3000000</v>
      </c>
      <c r="M1566" s="2" t="n">
        <f aca="false">IF(Sensitivity!E1566&lt;class_series_c_ocp,class_series_c_ocp*(ad_pre_f_broad_based_fd+series_f_primary_raise_usd/class_series_c_ocp)/(ad_pre_f_broad_based_fd+series_f_primary_raise_usd/Sensitivity!E1566),class_series_c_ocp)</f>
        <v>25</v>
      </c>
      <c r="N1566" s="2" t="n">
        <f aca="false">class_series_c_original_shares*class_series_c_issue_pps/Sensitivity!M1566</f>
        <v>2400000</v>
      </c>
      <c r="O1566" s="8" t="n">
        <f aca="false">IF(Sensitivity!E1566&lt;class_series_d_ocp,class_series_d_ocp*(ad_pre_f_broad_based_fd+series_f_primary_raise_usd/class_series_d_ocp)/(ad_pre_f_broad_based_fd+series_f_primary_raise_usd/Sensitivity!E1566),class_series_d_ocp)</f>
        <v>57.6517822053005</v>
      </c>
      <c r="P1566" s="2" t="n">
        <f aca="false">class_series_d_original_shares*class_series_d_issue_pps/Sensitivity!O1566</f>
        <v>1734552.1018569</v>
      </c>
      <c r="Q1566" s="8" t="n">
        <f aca="false">IF(Sensitivity!E1566&lt;class_series_e_ocp,class_series_e_ocp*(ad_pre_f_broad_based_fd+series_f_primary_raise_usd/class_series_e_ocp)/(ad_pre_f_broad_based_fd+series_f_primary_raise_usd/Sensitivity!E1566),class_series_e_ocp)</f>
        <v>48.8872262293829</v>
      </c>
      <c r="R1566" s="2" t="n">
        <f aca="false">class_series_e_original_shares*class_series_e_issue_pps/Sensitivity!Q1566</f>
        <v>6136506.92530247</v>
      </c>
      <c r="S1566" s="2" t="n">
        <f aca="false">Sensitivity!H1566-class_seed_current_shares+Sensitivity!J1566-class_series_a_current_shares+Sensitivity!L1566-class_series_b_current_shares+Sensitivity!N1566-class_series_c_current_shares+Sensitivity!P1566-class_series_d_current_shares+Sensitivity!R1566-class_series_e_current_shares</f>
        <v>47765.0271593668</v>
      </c>
      <c r="T1566" s="5" t="n">
        <f aca="false">note_a_cap_usd/(pre_f_fd_total+Sensitivity!B1566+Sensitivity!S1566+Sensitivity!D1566)</f>
        <v>26.1390947921592</v>
      </c>
      <c r="U1566" s="5" t="n">
        <f aca="false">Sensitivity!E1566*(const_one-note_a_discount)</f>
        <v>29.3862804572739</v>
      </c>
      <c r="V1566" s="5" t="n">
        <f aca="false">MIN(Sensitivity!T1566,Sensitivity!U1566)</f>
        <v>26.1390947921592</v>
      </c>
      <c r="W1566" s="2" t="n">
        <f aca="false">note_a_principal_usd/Sensitivity!V1566</f>
        <v>191284.359299995</v>
      </c>
      <c r="X1566" s="5" t="n">
        <f aca="false">note_b_cap_usd/(pre_f_fd_total+Sensitivity!B1566+Sensitivity!S1566+Sensitivity!C1566)</f>
        <v>41.7187358136914</v>
      </c>
      <c r="Y1566" s="5" t="n">
        <f aca="false">Sensitivity!E1566*(const_one-note_b_discount)</f>
        <v>31.2229229858535</v>
      </c>
      <c r="Z1566" s="5" t="n">
        <f aca="false">MIN(Sensitivity!X1566,Sensitivity!Y1566)</f>
        <v>31.2229229858535</v>
      </c>
      <c r="AA1566" s="2" t="n">
        <f aca="false">note_b_principal_usd/Sensitivity!Z1566</f>
        <v>96083.2527229832</v>
      </c>
      <c r="AB1566" s="2" t="n">
        <f aca="false">pre_f_fd_total+Sensitivity!B1566+Sensitivity!F1566+Sensitivity!W1566+Sensitivity!AA1566+Sensitivity!S1566</f>
        <v>39264863.8674444</v>
      </c>
      <c r="AC1566" s="2" t="n">
        <f aca="false">MAX(const_zero,sensitivity_esop_high*Sensitivity!AB1566-pre_f_option_pool_total)</f>
        <v>1495062.58011665</v>
      </c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</row>
    <row r="1567" customFormat="false" ht="15" hidden="true" customHeight="false" outlineLevel="0" collapsed="false">
      <c r="A1567" s="2" t="n">
        <f aca="false">Sensitivity!A1566+const_one</f>
        <v>35</v>
      </c>
      <c r="B1567" s="2" t="n">
        <f aca="false">Sensitivity!AC1566</f>
        <v>1495062.58011665</v>
      </c>
      <c r="C1567" s="2" t="n">
        <f aca="false">Sensitivity!W1566</f>
        <v>191284.359299995</v>
      </c>
      <c r="D1567" s="2" t="n">
        <f aca="false">Sensitivity!AA1566</f>
        <v>96083.2527229832</v>
      </c>
      <c r="E1567" s="5" t="n">
        <f aca="false">sensitivity_pre_base_usd/(pre_f_fd_total+Sensitivity!B1567)</f>
        <v>36.7328505715923</v>
      </c>
      <c r="F1567" s="2" t="n">
        <f aca="false">series_f_primary_raise_usd/Sensitivity!E1567</f>
        <v>816707.648145357</v>
      </c>
      <c r="G1567" s="2" t="n">
        <f aca="false">IF(Sensitivity!E1567&lt;class_seed_ocp,class_seed_ocp*(ad_pre_f_broad_based_fd+series_f_primary_raise_usd/class_seed_ocp)/(ad_pre_f_broad_based_fd+series_f_primary_raise_usd/Sensitivity!E1567),class_seed_ocp)</f>
        <v>1</v>
      </c>
      <c r="H1567" s="2" t="n">
        <f aca="false">class_seed_original_shares*class_seed_issue_pps/Sensitivity!G1567</f>
        <v>5000000</v>
      </c>
      <c r="I1567" s="2" t="n">
        <f aca="false">IF(Sensitivity!E1567&lt;class_series_a_ocp,class_series_a_ocp*(ad_pre_f_broad_based_fd+series_f_primary_raise_usd/class_series_a_ocp)/(ad_pre_f_broad_based_fd+series_f_primary_raise_usd/Sensitivity!E1567),class_series_a_ocp)</f>
        <v>3</v>
      </c>
      <c r="J1567" s="2" t="n">
        <f aca="false">class_series_a_original_shares*class_series_a_issue_pps/Sensitivity!I1567</f>
        <v>5000000</v>
      </c>
      <c r="K1567" s="2" t="n">
        <f aca="false">IF(Sensitivity!E1567&lt;class_series_b_ocp,class_series_b_ocp*(ad_pre_f_broad_based_fd+series_f_primary_raise_usd/class_series_b_ocp)/(ad_pre_f_broad_based_fd+series_f_primary_raise_usd/Sensitivity!E1567),class_series_b_ocp)</f>
        <v>10</v>
      </c>
      <c r="L1567" s="2" t="n">
        <f aca="false">class_series_b_original_shares*class_series_b_issue_pps/Sensitivity!K1567</f>
        <v>3000000</v>
      </c>
      <c r="M1567" s="2" t="n">
        <f aca="false">IF(Sensitivity!E1567&lt;class_series_c_ocp,class_series_c_ocp*(ad_pre_f_broad_based_fd+series_f_primary_raise_usd/class_series_c_ocp)/(ad_pre_f_broad_based_fd+series_f_primary_raise_usd/Sensitivity!E1567),class_series_c_ocp)</f>
        <v>25</v>
      </c>
      <c r="N1567" s="2" t="n">
        <f aca="false">class_series_c_original_shares*class_series_c_issue_pps/Sensitivity!M1567</f>
        <v>2400000</v>
      </c>
      <c r="O1567" s="8" t="n">
        <f aca="false">IF(Sensitivity!E1567&lt;class_series_d_ocp,class_series_d_ocp*(ad_pre_f_broad_based_fd+series_f_primary_raise_usd/class_series_d_ocp)/(ad_pre_f_broad_based_fd+series_f_primary_raise_usd/Sensitivity!E1567),class_series_d_ocp)</f>
        <v>57.6517822053005</v>
      </c>
      <c r="P1567" s="2" t="n">
        <f aca="false">class_series_d_original_shares*class_series_d_issue_pps/Sensitivity!O1567</f>
        <v>1734552.1018569</v>
      </c>
      <c r="Q1567" s="8" t="n">
        <f aca="false">IF(Sensitivity!E1567&lt;class_series_e_ocp,class_series_e_ocp*(ad_pre_f_broad_based_fd+series_f_primary_raise_usd/class_series_e_ocp)/(ad_pre_f_broad_based_fd+series_f_primary_raise_usd/Sensitivity!E1567),class_series_e_ocp)</f>
        <v>48.8872262293829</v>
      </c>
      <c r="R1567" s="2" t="n">
        <f aca="false">class_series_e_original_shares*class_series_e_issue_pps/Sensitivity!Q1567</f>
        <v>6136506.92530247</v>
      </c>
      <c r="S1567" s="2" t="n">
        <f aca="false">Sensitivity!H1567-class_seed_current_shares+Sensitivity!J1567-class_series_a_current_shares+Sensitivity!L1567-class_series_b_current_shares+Sensitivity!N1567-class_series_c_current_shares+Sensitivity!P1567-class_series_d_current_shares+Sensitivity!R1567-class_series_e_current_shares</f>
        <v>47765.0271593668</v>
      </c>
      <c r="T1567" s="5" t="n">
        <f aca="false">note_a_cap_usd/(pre_f_fd_total+Sensitivity!B1567+Sensitivity!S1567+Sensitivity!D1567)</f>
        <v>26.1390947921592</v>
      </c>
      <c r="U1567" s="5" t="n">
        <f aca="false">Sensitivity!E1567*(const_one-note_a_discount)</f>
        <v>29.3862804572739</v>
      </c>
      <c r="V1567" s="5" t="n">
        <f aca="false">MIN(Sensitivity!T1567,Sensitivity!U1567)</f>
        <v>26.1390947921592</v>
      </c>
      <c r="W1567" s="2" t="n">
        <f aca="false">note_a_principal_usd/Sensitivity!V1567</f>
        <v>191284.359299995</v>
      </c>
      <c r="X1567" s="5" t="n">
        <f aca="false">note_b_cap_usd/(pre_f_fd_total+Sensitivity!B1567+Sensitivity!S1567+Sensitivity!C1567)</f>
        <v>41.7187358136914</v>
      </c>
      <c r="Y1567" s="5" t="n">
        <f aca="false">Sensitivity!E1567*(const_one-note_b_discount)</f>
        <v>31.2229229858535</v>
      </c>
      <c r="Z1567" s="5" t="n">
        <f aca="false">MIN(Sensitivity!X1567,Sensitivity!Y1567)</f>
        <v>31.2229229858535</v>
      </c>
      <c r="AA1567" s="2" t="n">
        <f aca="false">note_b_principal_usd/Sensitivity!Z1567</f>
        <v>96083.2527229832</v>
      </c>
      <c r="AB1567" s="2" t="n">
        <f aca="false">pre_f_fd_total+Sensitivity!B1567+Sensitivity!F1567+Sensitivity!W1567+Sensitivity!AA1567+Sensitivity!S1567</f>
        <v>39264863.8674444</v>
      </c>
      <c r="AC1567" s="2" t="n">
        <f aca="false">MAX(const_zero,sensitivity_esop_high*Sensitivity!AB1567-pre_f_option_pool_total)</f>
        <v>1495062.58011665</v>
      </c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</row>
    <row r="1568" customFormat="false" ht="15" hidden="true" customHeight="false" outlineLevel="0" collapsed="false">
      <c r="A1568" s="2" t="n">
        <f aca="false">Sensitivity!A1567+const_one</f>
        <v>36</v>
      </c>
      <c r="B1568" s="2" t="n">
        <f aca="false">Sensitivity!AC1567</f>
        <v>1495062.58011665</v>
      </c>
      <c r="C1568" s="2" t="n">
        <f aca="false">Sensitivity!W1567</f>
        <v>191284.359299995</v>
      </c>
      <c r="D1568" s="2" t="n">
        <f aca="false">Sensitivity!AA1567</f>
        <v>96083.2527229832</v>
      </c>
      <c r="E1568" s="5" t="n">
        <f aca="false">sensitivity_pre_base_usd/(pre_f_fd_total+Sensitivity!B1568)</f>
        <v>36.7328505715923</v>
      </c>
      <c r="F1568" s="2" t="n">
        <f aca="false">series_f_primary_raise_usd/Sensitivity!E1568</f>
        <v>816707.648145357</v>
      </c>
      <c r="G1568" s="2" t="n">
        <f aca="false">IF(Sensitivity!E1568&lt;class_seed_ocp,class_seed_ocp*(ad_pre_f_broad_based_fd+series_f_primary_raise_usd/class_seed_ocp)/(ad_pre_f_broad_based_fd+series_f_primary_raise_usd/Sensitivity!E1568),class_seed_ocp)</f>
        <v>1</v>
      </c>
      <c r="H1568" s="2" t="n">
        <f aca="false">class_seed_original_shares*class_seed_issue_pps/Sensitivity!G1568</f>
        <v>5000000</v>
      </c>
      <c r="I1568" s="2" t="n">
        <f aca="false">IF(Sensitivity!E1568&lt;class_series_a_ocp,class_series_a_ocp*(ad_pre_f_broad_based_fd+series_f_primary_raise_usd/class_series_a_ocp)/(ad_pre_f_broad_based_fd+series_f_primary_raise_usd/Sensitivity!E1568),class_series_a_ocp)</f>
        <v>3</v>
      </c>
      <c r="J1568" s="2" t="n">
        <f aca="false">class_series_a_original_shares*class_series_a_issue_pps/Sensitivity!I1568</f>
        <v>5000000</v>
      </c>
      <c r="K1568" s="2" t="n">
        <f aca="false">IF(Sensitivity!E1568&lt;class_series_b_ocp,class_series_b_ocp*(ad_pre_f_broad_based_fd+series_f_primary_raise_usd/class_series_b_ocp)/(ad_pre_f_broad_based_fd+series_f_primary_raise_usd/Sensitivity!E1568),class_series_b_ocp)</f>
        <v>10</v>
      </c>
      <c r="L1568" s="2" t="n">
        <f aca="false">class_series_b_original_shares*class_series_b_issue_pps/Sensitivity!K1568</f>
        <v>3000000</v>
      </c>
      <c r="M1568" s="2" t="n">
        <f aca="false">IF(Sensitivity!E1568&lt;class_series_c_ocp,class_series_c_ocp*(ad_pre_f_broad_based_fd+series_f_primary_raise_usd/class_series_c_ocp)/(ad_pre_f_broad_based_fd+series_f_primary_raise_usd/Sensitivity!E1568),class_series_c_ocp)</f>
        <v>25</v>
      </c>
      <c r="N1568" s="2" t="n">
        <f aca="false">class_series_c_original_shares*class_series_c_issue_pps/Sensitivity!M1568</f>
        <v>2400000</v>
      </c>
      <c r="O1568" s="8" t="n">
        <f aca="false">IF(Sensitivity!E1568&lt;class_series_d_ocp,class_series_d_ocp*(ad_pre_f_broad_based_fd+series_f_primary_raise_usd/class_series_d_ocp)/(ad_pre_f_broad_based_fd+series_f_primary_raise_usd/Sensitivity!E1568),class_series_d_ocp)</f>
        <v>57.6517822053005</v>
      </c>
      <c r="P1568" s="2" t="n">
        <f aca="false">class_series_d_original_shares*class_series_d_issue_pps/Sensitivity!O1568</f>
        <v>1734552.1018569</v>
      </c>
      <c r="Q1568" s="8" t="n">
        <f aca="false">IF(Sensitivity!E1568&lt;class_series_e_ocp,class_series_e_ocp*(ad_pre_f_broad_based_fd+series_f_primary_raise_usd/class_series_e_ocp)/(ad_pre_f_broad_based_fd+series_f_primary_raise_usd/Sensitivity!E1568),class_series_e_ocp)</f>
        <v>48.8872262293829</v>
      </c>
      <c r="R1568" s="2" t="n">
        <f aca="false">class_series_e_original_shares*class_series_e_issue_pps/Sensitivity!Q1568</f>
        <v>6136506.92530247</v>
      </c>
      <c r="S1568" s="2" t="n">
        <f aca="false">Sensitivity!H1568-class_seed_current_shares+Sensitivity!J1568-class_series_a_current_shares+Sensitivity!L1568-class_series_b_current_shares+Sensitivity!N1568-class_series_c_current_shares+Sensitivity!P1568-class_series_d_current_shares+Sensitivity!R1568-class_series_e_current_shares</f>
        <v>47765.0271593668</v>
      </c>
      <c r="T1568" s="5" t="n">
        <f aca="false">note_a_cap_usd/(pre_f_fd_total+Sensitivity!B1568+Sensitivity!S1568+Sensitivity!D1568)</f>
        <v>26.1390947921592</v>
      </c>
      <c r="U1568" s="5" t="n">
        <f aca="false">Sensitivity!E1568*(const_one-note_a_discount)</f>
        <v>29.3862804572739</v>
      </c>
      <c r="V1568" s="5" t="n">
        <f aca="false">MIN(Sensitivity!T1568,Sensitivity!U1568)</f>
        <v>26.1390947921592</v>
      </c>
      <c r="W1568" s="2" t="n">
        <f aca="false">note_a_principal_usd/Sensitivity!V1568</f>
        <v>191284.359299995</v>
      </c>
      <c r="X1568" s="5" t="n">
        <f aca="false">note_b_cap_usd/(pre_f_fd_total+Sensitivity!B1568+Sensitivity!S1568+Sensitivity!C1568)</f>
        <v>41.7187358136914</v>
      </c>
      <c r="Y1568" s="5" t="n">
        <f aca="false">Sensitivity!E1568*(const_one-note_b_discount)</f>
        <v>31.2229229858535</v>
      </c>
      <c r="Z1568" s="5" t="n">
        <f aca="false">MIN(Sensitivity!X1568,Sensitivity!Y1568)</f>
        <v>31.2229229858535</v>
      </c>
      <c r="AA1568" s="2" t="n">
        <f aca="false">note_b_principal_usd/Sensitivity!Z1568</f>
        <v>96083.2527229832</v>
      </c>
      <c r="AB1568" s="2" t="n">
        <f aca="false">pre_f_fd_total+Sensitivity!B1568+Sensitivity!F1568+Sensitivity!W1568+Sensitivity!AA1568+Sensitivity!S1568</f>
        <v>39264863.8674444</v>
      </c>
      <c r="AC1568" s="2" t="n">
        <f aca="false">MAX(const_zero,sensitivity_esop_high*Sensitivity!AB1568-pre_f_option_pool_total)</f>
        <v>1495062.58011665</v>
      </c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</row>
    <row r="1569" customFormat="false" ht="15" hidden="true" customHeight="false" outlineLevel="0" collapsed="false">
      <c r="A1569" s="2" t="n">
        <f aca="false">Sensitivity!A1568+const_one</f>
        <v>37</v>
      </c>
      <c r="B1569" s="2" t="n">
        <f aca="false">Sensitivity!AC1568</f>
        <v>1495062.58011665</v>
      </c>
      <c r="C1569" s="2" t="n">
        <f aca="false">Sensitivity!W1568</f>
        <v>191284.359299995</v>
      </c>
      <c r="D1569" s="2" t="n">
        <f aca="false">Sensitivity!AA1568</f>
        <v>96083.2527229832</v>
      </c>
      <c r="E1569" s="5" t="n">
        <f aca="false">sensitivity_pre_base_usd/(pre_f_fd_total+Sensitivity!B1569)</f>
        <v>36.7328505715923</v>
      </c>
      <c r="F1569" s="2" t="n">
        <f aca="false">series_f_primary_raise_usd/Sensitivity!E1569</f>
        <v>816707.648145357</v>
      </c>
      <c r="G1569" s="2" t="n">
        <f aca="false">IF(Sensitivity!E1569&lt;class_seed_ocp,class_seed_ocp*(ad_pre_f_broad_based_fd+series_f_primary_raise_usd/class_seed_ocp)/(ad_pre_f_broad_based_fd+series_f_primary_raise_usd/Sensitivity!E1569),class_seed_ocp)</f>
        <v>1</v>
      </c>
      <c r="H1569" s="2" t="n">
        <f aca="false">class_seed_original_shares*class_seed_issue_pps/Sensitivity!G1569</f>
        <v>5000000</v>
      </c>
      <c r="I1569" s="2" t="n">
        <f aca="false">IF(Sensitivity!E1569&lt;class_series_a_ocp,class_series_a_ocp*(ad_pre_f_broad_based_fd+series_f_primary_raise_usd/class_series_a_ocp)/(ad_pre_f_broad_based_fd+series_f_primary_raise_usd/Sensitivity!E1569),class_series_a_ocp)</f>
        <v>3</v>
      </c>
      <c r="J1569" s="2" t="n">
        <f aca="false">class_series_a_original_shares*class_series_a_issue_pps/Sensitivity!I1569</f>
        <v>5000000</v>
      </c>
      <c r="K1569" s="2" t="n">
        <f aca="false">IF(Sensitivity!E1569&lt;class_series_b_ocp,class_series_b_ocp*(ad_pre_f_broad_based_fd+series_f_primary_raise_usd/class_series_b_ocp)/(ad_pre_f_broad_based_fd+series_f_primary_raise_usd/Sensitivity!E1569),class_series_b_ocp)</f>
        <v>10</v>
      </c>
      <c r="L1569" s="2" t="n">
        <f aca="false">class_series_b_original_shares*class_series_b_issue_pps/Sensitivity!K1569</f>
        <v>3000000</v>
      </c>
      <c r="M1569" s="2" t="n">
        <f aca="false">IF(Sensitivity!E1569&lt;class_series_c_ocp,class_series_c_ocp*(ad_pre_f_broad_based_fd+series_f_primary_raise_usd/class_series_c_ocp)/(ad_pre_f_broad_based_fd+series_f_primary_raise_usd/Sensitivity!E1569),class_series_c_ocp)</f>
        <v>25</v>
      </c>
      <c r="N1569" s="2" t="n">
        <f aca="false">class_series_c_original_shares*class_series_c_issue_pps/Sensitivity!M1569</f>
        <v>2400000</v>
      </c>
      <c r="O1569" s="8" t="n">
        <f aca="false">IF(Sensitivity!E1569&lt;class_series_d_ocp,class_series_d_ocp*(ad_pre_f_broad_based_fd+series_f_primary_raise_usd/class_series_d_ocp)/(ad_pre_f_broad_based_fd+series_f_primary_raise_usd/Sensitivity!E1569),class_series_d_ocp)</f>
        <v>57.6517822053005</v>
      </c>
      <c r="P1569" s="2" t="n">
        <f aca="false">class_series_d_original_shares*class_series_d_issue_pps/Sensitivity!O1569</f>
        <v>1734552.1018569</v>
      </c>
      <c r="Q1569" s="8" t="n">
        <f aca="false">IF(Sensitivity!E1569&lt;class_series_e_ocp,class_series_e_ocp*(ad_pre_f_broad_based_fd+series_f_primary_raise_usd/class_series_e_ocp)/(ad_pre_f_broad_based_fd+series_f_primary_raise_usd/Sensitivity!E1569),class_series_e_ocp)</f>
        <v>48.8872262293829</v>
      </c>
      <c r="R1569" s="2" t="n">
        <f aca="false">class_series_e_original_shares*class_series_e_issue_pps/Sensitivity!Q1569</f>
        <v>6136506.92530247</v>
      </c>
      <c r="S1569" s="2" t="n">
        <f aca="false">Sensitivity!H1569-class_seed_current_shares+Sensitivity!J1569-class_series_a_current_shares+Sensitivity!L1569-class_series_b_current_shares+Sensitivity!N1569-class_series_c_current_shares+Sensitivity!P1569-class_series_d_current_shares+Sensitivity!R1569-class_series_e_current_shares</f>
        <v>47765.0271593668</v>
      </c>
      <c r="T1569" s="5" t="n">
        <f aca="false">note_a_cap_usd/(pre_f_fd_total+Sensitivity!B1569+Sensitivity!S1569+Sensitivity!D1569)</f>
        <v>26.1390947921592</v>
      </c>
      <c r="U1569" s="5" t="n">
        <f aca="false">Sensitivity!E1569*(const_one-note_a_discount)</f>
        <v>29.3862804572739</v>
      </c>
      <c r="V1569" s="5" t="n">
        <f aca="false">MIN(Sensitivity!T1569,Sensitivity!U1569)</f>
        <v>26.1390947921592</v>
      </c>
      <c r="W1569" s="2" t="n">
        <f aca="false">note_a_principal_usd/Sensitivity!V1569</f>
        <v>191284.359299995</v>
      </c>
      <c r="X1569" s="5" t="n">
        <f aca="false">note_b_cap_usd/(pre_f_fd_total+Sensitivity!B1569+Sensitivity!S1569+Sensitivity!C1569)</f>
        <v>41.7187358136914</v>
      </c>
      <c r="Y1569" s="5" t="n">
        <f aca="false">Sensitivity!E1569*(const_one-note_b_discount)</f>
        <v>31.2229229858535</v>
      </c>
      <c r="Z1569" s="5" t="n">
        <f aca="false">MIN(Sensitivity!X1569,Sensitivity!Y1569)</f>
        <v>31.2229229858535</v>
      </c>
      <c r="AA1569" s="2" t="n">
        <f aca="false">note_b_principal_usd/Sensitivity!Z1569</f>
        <v>96083.2527229832</v>
      </c>
      <c r="AB1569" s="2" t="n">
        <f aca="false">pre_f_fd_total+Sensitivity!B1569+Sensitivity!F1569+Sensitivity!W1569+Sensitivity!AA1569+Sensitivity!S1569</f>
        <v>39264863.8674444</v>
      </c>
      <c r="AC1569" s="2" t="n">
        <f aca="false">MAX(const_zero,sensitivity_esop_high*Sensitivity!AB1569-pre_f_option_pool_total)</f>
        <v>1495062.58011665</v>
      </c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</row>
    <row r="1570" customFormat="false" ht="15" hidden="true" customHeight="false" outlineLevel="0" collapsed="false">
      <c r="A1570" s="2" t="n">
        <f aca="false">Sensitivity!A1569+const_one</f>
        <v>38</v>
      </c>
      <c r="B1570" s="2" t="n">
        <f aca="false">Sensitivity!AC1569</f>
        <v>1495062.58011665</v>
      </c>
      <c r="C1570" s="2" t="n">
        <f aca="false">Sensitivity!W1569</f>
        <v>191284.359299995</v>
      </c>
      <c r="D1570" s="2" t="n">
        <f aca="false">Sensitivity!AA1569</f>
        <v>96083.2527229832</v>
      </c>
      <c r="E1570" s="5" t="n">
        <f aca="false">sensitivity_pre_base_usd/(pre_f_fd_total+Sensitivity!B1570)</f>
        <v>36.7328505715923</v>
      </c>
      <c r="F1570" s="2" t="n">
        <f aca="false">series_f_primary_raise_usd/Sensitivity!E1570</f>
        <v>816707.648145357</v>
      </c>
      <c r="G1570" s="2" t="n">
        <f aca="false">IF(Sensitivity!E1570&lt;class_seed_ocp,class_seed_ocp*(ad_pre_f_broad_based_fd+series_f_primary_raise_usd/class_seed_ocp)/(ad_pre_f_broad_based_fd+series_f_primary_raise_usd/Sensitivity!E1570),class_seed_ocp)</f>
        <v>1</v>
      </c>
      <c r="H1570" s="2" t="n">
        <f aca="false">class_seed_original_shares*class_seed_issue_pps/Sensitivity!G1570</f>
        <v>5000000</v>
      </c>
      <c r="I1570" s="2" t="n">
        <f aca="false">IF(Sensitivity!E1570&lt;class_series_a_ocp,class_series_a_ocp*(ad_pre_f_broad_based_fd+series_f_primary_raise_usd/class_series_a_ocp)/(ad_pre_f_broad_based_fd+series_f_primary_raise_usd/Sensitivity!E1570),class_series_a_ocp)</f>
        <v>3</v>
      </c>
      <c r="J1570" s="2" t="n">
        <f aca="false">class_series_a_original_shares*class_series_a_issue_pps/Sensitivity!I1570</f>
        <v>5000000</v>
      </c>
      <c r="K1570" s="2" t="n">
        <f aca="false">IF(Sensitivity!E1570&lt;class_series_b_ocp,class_series_b_ocp*(ad_pre_f_broad_based_fd+series_f_primary_raise_usd/class_series_b_ocp)/(ad_pre_f_broad_based_fd+series_f_primary_raise_usd/Sensitivity!E1570),class_series_b_ocp)</f>
        <v>10</v>
      </c>
      <c r="L1570" s="2" t="n">
        <f aca="false">class_series_b_original_shares*class_series_b_issue_pps/Sensitivity!K1570</f>
        <v>3000000</v>
      </c>
      <c r="M1570" s="2" t="n">
        <f aca="false">IF(Sensitivity!E1570&lt;class_series_c_ocp,class_series_c_ocp*(ad_pre_f_broad_based_fd+series_f_primary_raise_usd/class_series_c_ocp)/(ad_pre_f_broad_based_fd+series_f_primary_raise_usd/Sensitivity!E1570),class_series_c_ocp)</f>
        <v>25</v>
      </c>
      <c r="N1570" s="2" t="n">
        <f aca="false">class_series_c_original_shares*class_series_c_issue_pps/Sensitivity!M1570</f>
        <v>2400000</v>
      </c>
      <c r="O1570" s="8" t="n">
        <f aca="false">IF(Sensitivity!E1570&lt;class_series_d_ocp,class_series_d_ocp*(ad_pre_f_broad_based_fd+series_f_primary_raise_usd/class_series_d_ocp)/(ad_pre_f_broad_based_fd+series_f_primary_raise_usd/Sensitivity!E1570),class_series_d_ocp)</f>
        <v>57.6517822053005</v>
      </c>
      <c r="P1570" s="2" t="n">
        <f aca="false">class_series_d_original_shares*class_series_d_issue_pps/Sensitivity!O1570</f>
        <v>1734552.1018569</v>
      </c>
      <c r="Q1570" s="8" t="n">
        <f aca="false">IF(Sensitivity!E1570&lt;class_series_e_ocp,class_series_e_ocp*(ad_pre_f_broad_based_fd+series_f_primary_raise_usd/class_series_e_ocp)/(ad_pre_f_broad_based_fd+series_f_primary_raise_usd/Sensitivity!E1570),class_series_e_ocp)</f>
        <v>48.8872262293829</v>
      </c>
      <c r="R1570" s="2" t="n">
        <f aca="false">class_series_e_original_shares*class_series_e_issue_pps/Sensitivity!Q1570</f>
        <v>6136506.92530247</v>
      </c>
      <c r="S1570" s="2" t="n">
        <f aca="false">Sensitivity!H1570-class_seed_current_shares+Sensitivity!J1570-class_series_a_current_shares+Sensitivity!L1570-class_series_b_current_shares+Sensitivity!N1570-class_series_c_current_shares+Sensitivity!P1570-class_series_d_current_shares+Sensitivity!R1570-class_series_e_current_shares</f>
        <v>47765.0271593668</v>
      </c>
      <c r="T1570" s="5" t="n">
        <f aca="false">note_a_cap_usd/(pre_f_fd_total+Sensitivity!B1570+Sensitivity!S1570+Sensitivity!D1570)</f>
        <v>26.1390947921592</v>
      </c>
      <c r="U1570" s="5" t="n">
        <f aca="false">Sensitivity!E1570*(const_one-note_a_discount)</f>
        <v>29.3862804572739</v>
      </c>
      <c r="V1570" s="5" t="n">
        <f aca="false">MIN(Sensitivity!T1570,Sensitivity!U1570)</f>
        <v>26.1390947921592</v>
      </c>
      <c r="W1570" s="2" t="n">
        <f aca="false">note_a_principal_usd/Sensitivity!V1570</f>
        <v>191284.359299995</v>
      </c>
      <c r="X1570" s="5" t="n">
        <f aca="false">note_b_cap_usd/(pre_f_fd_total+Sensitivity!B1570+Sensitivity!S1570+Sensitivity!C1570)</f>
        <v>41.7187358136914</v>
      </c>
      <c r="Y1570" s="5" t="n">
        <f aca="false">Sensitivity!E1570*(const_one-note_b_discount)</f>
        <v>31.2229229858535</v>
      </c>
      <c r="Z1570" s="5" t="n">
        <f aca="false">MIN(Sensitivity!X1570,Sensitivity!Y1570)</f>
        <v>31.2229229858535</v>
      </c>
      <c r="AA1570" s="2" t="n">
        <f aca="false">note_b_principal_usd/Sensitivity!Z1570</f>
        <v>96083.2527229832</v>
      </c>
      <c r="AB1570" s="2" t="n">
        <f aca="false">pre_f_fd_total+Sensitivity!B1570+Sensitivity!F1570+Sensitivity!W1570+Sensitivity!AA1570+Sensitivity!S1570</f>
        <v>39264863.8674444</v>
      </c>
      <c r="AC1570" s="2" t="n">
        <f aca="false">MAX(const_zero,sensitivity_esop_high*Sensitivity!AB1570-pre_f_option_pool_total)</f>
        <v>1495062.58011665</v>
      </c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</row>
    <row r="1571" customFormat="false" ht="15" hidden="true" customHeight="false" outlineLevel="0" collapsed="false">
      <c r="A1571" s="2" t="n">
        <f aca="false">Sensitivity!A1570+const_one</f>
        <v>39</v>
      </c>
      <c r="B1571" s="2" t="n">
        <f aca="false">Sensitivity!AC1570</f>
        <v>1495062.58011665</v>
      </c>
      <c r="C1571" s="2" t="n">
        <f aca="false">Sensitivity!W1570</f>
        <v>191284.359299995</v>
      </c>
      <c r="D1571" s="2" t="n">
        <f aca="false">Sensitivity!AA1570</f>
        <v>96083.2527229832</v>
      </c>
      <c r="E1571" s="5" t="n">
        <f aca="false">sensitivity_pre_base_usd/(pre_f_fd_total+Sensitivity!B1571)</f>
        <v>36.7328505715923</v>
      </c>
      <c r="F1571" s="2" t="n">
        <f aca="false">series_f_primary_raise_usd/Sensitivity!E1571</f>
        <v>816707.648145357</v>
      </c>
      <c r="G1571" s="2" t="n">
        <f aca="false">IF(Sensitivity!E1571&lt;class_seed_ocp,class_seed_ocp*(ad_pre_f_broad_based_fd+series_f_primary_raise_usd/class_seed_ocp)/(ad_pre_f_broad_based_fd+series_f_primary_raise_usd/Sensitivity!E1571),class_seed_ocp)</f>
        <v>1</v>
      </c>
      <c r="H1571" s="2" t="n">
        <f aca="false">class_seed_original_shares*class_seed_issue_pps/Sensitivity!G1571</f>
        <v>5000000</v>
      </c>
      <c r="I1571" s="2" t="n">
        <f aca="false">IF(Sensitivity!E1571&lt;class_series_a_ocp,class_series_a_ocp*(ad_pre_f_broad_based_fd+series_f_primary_raise_usd/class_series_a_ocp)/(ad_pre_f_broad_based_fd+series_f_primary_raise_usd/Sensitivity!E1571),class_series_a_ocp)</f>
        <v>3</v>
      </c>
      <c r="J1571" s="2" t="n">
        <f aca="false">class_series_a_original_shares*class_series_a_issue_pps/Sensitivity!I1571</f>
        <v>5000000</v>
      </c>
      <c r="K1571" s="2" t="n">
        <f aca="false">IF(Sensitivity!E1571&lt;class_series_b_ocp,class_series_b_ocp*(ad_pre_f_broad_based_fd+series_f_primary_raise_usd/class_series_b_ocp)/(ad_pre_f_broad_based_fd+series_f_primary_raise_usd/Sensitivity!E1571),class_series_b_ocp)</f>
        <v>10</v>
      </c>
      <c r="L1571" s="2" t="n">
        <f aca="false">class_series_b_original_shares*class_series_b_issue_pps/Sensitivity!K1571</f>
        <v>3000000</v>
      </c>
      <c r="M1571" s="2" t="n">
        <f aca="false">IF(Sensitivity!E1571&lt;class_series_c_ocp,class_series_c_ocp*(ad_pre_f_broad_based_fd+series_f_primary_raise_usd/class_series_c_ocp)/(ad_pre_f_broad_based_fd+series_f_primary_raise_usd/Sensitivity!E1571),class_series_c_ocp)</f>
        <v>25</v>
      </c>
      <c r="N1571" s="2" t="n">
        <f aca="false">class_series_c_original_shares*class_series_c_issue_pps/Sensitivity!M1571</f>
        <v>2400000</v>
      </c>
      <c r="O1571" s="8" t="n">
        <f aca="false">IF(Sensitivity!E1571&lt;class_series_d_ocp,class_series_d_ocp*(ad_pre_f_broad_based_fd+series_f_primary_raise_usd/class_series_d_ocp)/(ad_pre_f_broad_based_fd+series_f_primary_raise_usd/Sensitivity!E1571),class_series_d_ocp)</f>
        <v>57.6517822053005</v>
      </c>
      <c r="P1571" s="2" t="n">
        <f aca="false">class_series_d_original_shares*class_series_d_issue_pps/Sensitivity!O1571</f>
        <v>1734552.1018569</v>
      </c>
      <c r="Q1571" s="8" t="n">
        <f aca="false">IF(Sensitivity!E1571&lt;class_series_e_ocp,class_series_e_ocp*(ad_pre_f_broad_based_fd+series_f_primary_raise_usd/class_series_e_ocp)/(ad_pre_f_broad_based_fd+series_f_primary_raise_usd/Sensitivity!E1571),class_series_e_ocp)</f>
        <v>48.8872262293829</v>
      </c>
      <c r="R1571" s="2" t="n">
        <f aca="false">class_series_e_original_shares*class_series_e_issue_pps/Sensitivity!Q1571</f>
        <v>6136506.92530247</v>
      </c>
      <c r="S1571" s="2" t="n">
        <f aca="false">Sensitivity!H1571-class_seed_current_shares+Sensitivity!J1571-class_series_a_current_shares+Sensitivity!L1571-class_series_b_current_shares+Sensitivity!N1571-class_series_c_current_shares+Sensitivity!P1571-class_series_d_current_shares+Sensitivity!R1571-class_series_e_current_shares</f>
        <v>47765.0271593668</v>
      </c>
      <c r="T1571" s="5" t="n">
        <f aca="false">note_a_cap_usd/(pre_f_fd_total+Sensitivity!B1571+Sensitivity!S1571+Sensitivity!D1571)</f>
        <v>26.1390947921592</v>
      </c>
      <c r="U1571" s="5" t="n">
        <f aca="false">Sensitivity!E1571*(const_one-note_a_discount)</f>
        <v>29.3862804572739</v>
      </c>
      <c r="V1571" s="5" t="n">
        <f aca="false">MIN(Sensitivity!T1571,Sensitivity!U1571)</f>
        <v>26.1390947921592</v>
      </c>
      <c r="W1571" s="2" t="n">
        <f aca="false">note_a_principal_usd/Sensitivity!V1571</f>
        <v>191284.359299995</v>
      </c>
      <c r="X1571" s="5" t="n">
        <f aca="false">note_b_cap_usd/(pre_f_fd_total+Sensitivity!B1571+Sensitivity!S1571+Sensitivity!C1571)</f>
        <v>41.7187358136914</v>
      </c>
      <c r="Y1571" s="5" t="n">
        <f aca="false">Sensitivity!E1571*(const_one-note_b_discount)</f>
        <v>31.2229229858535</v>
      </c>
      <c r="Z1571" s="5" t="n">
        <f aca="false">MIN(Sensitivity!X1571,Sensitivity!Y1571)</f>
        <v>31.2229229858535</v>
      </c>
      <c r="AA1571" s="2" t="n">
        <f aca="false">note_b_principal_usd/Sensitivity!Z1571</f>
        <v>96083.2527229832</v>
      </c>
      <c r="AB1571" s="2" t="n">
        <f aca="false">pre_f_fd_total+Sensitivity!B1571+Sensitivity!F1571+Sensitivity!W1571+Sensitivity!AA1571+Sensitivity!S1571</f>
        <v>39264863.8674444</v>
      </c>
      <c r="AC1571" s="2" t="n">
        <f aca="false">MAX(const_zero,sensitivity_esop_high*Sensitivity!AB1571-pre_f_option_pool_total)</f>
        <v>1495062.58011665</v>
      </c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</row>
    <row r="1572" customFormat="false" ht="15" hidden="true" customHeight="false" outlineLevel="0" collapsed="false">
      <c r="A1572" s="2" t="n">
        <f aca="false">Sensitivity!A1571+const_one</f>
        <v>40</v>
      </c>
      <c r="B1572" s="2" t="n">
        <f aca="false">Sensitivity!AC1571</f>
        <v>1495062.58011665</v>
      </c>
      <c r="C1572" s="2" t="n">
        <f aca="false">Sensitivity!W1571</f>
        <v>191284.359299995</v>
      </c>
      <c r="D1572" s="2" t="n">
        <f aca="false">Sensitivity!AA1571</f>
        <v>96083.2527229832</v>
      </c>
      <c r="E1572" s="5" t="n">
        <f aca="false">sensitivity_pre_base_usd/(pre_f_fd_total+Sensitivity!B1572)</f>
        <v>36.7328505715923</v>
      </c>
      <c r="F1572" s="2" t="n">
        <f aca="false">series_f_primary_raise_usd/Sensitivity!E1572</f>
        <v>816707.648145357</v>
      </c>
      <c r="G1572" s="2" t="n">
        <f aca="false">IF(Sensitivity!E1572&lt;class_seed_ocp,class_seed_ocp*(ad_pre_f_broad_based_fd+series_f_primary_raise_usd/class_seed_ocp)/(ad_pre_f_broad_based_fd+series_f_primary_raise_usd/Sensitivity!E1572),class_seed_ocp)</f>
        <v>1</v>
      </c>
      <c r="H1572" s="2" t="n">
        <f aca="false">class_seed_original_shares*class_seed_issue_pps/Sensitivity!G1572</f>
        <v>5000000</v>
      </c>
      <c r="I1572" s="2" t="n">
        <f aca="false">IF(Sensitivity!E1572&lt;class_series_a_ocp,class_series_a_ocp*(ad_pre_f_broad_based_fd+series_f_primary_raise_usd/class_series_a_ocp)/(ad_pre_f_broad_based_fd+series_f_primary_raise_usd/Sensitivity!E1572),class_series_a_ocp)</f>
        <v>3</v>
      </c>
      <c r="J1572" s="2" t="n">
        <f aca="false">class_series_a_original_shares*class_series_a_issue_pps/Sensitivity!I1572</f>
        <v>5000000</v>
      </c>
      <c r="K1572" s="2" t="n">
        <f aca="false">IF(Sensitivity!E1572&lt;class_series_b_ocp,class_series_b_ocp*(ad_pre_f_broad_based_fd+series_f_primary_raise_usd/class_series_b_ocp)/(ad_pre_f_broad_based_fd+series_f_primary_raise_usd/Sensitivity!E1572),class_series_b_ocp)</f>
        <v>10</v>
      </c>
      <c r="L1572" s="2" t="n">
        <f aca="false">class_series_b_original_shares*class_series_b_issue_pps/Sensitivity!K1572</f>
        <v>3000000</v>
      </c>
      <c r="M1572" s="2" t="n">
        <f aca="false">IF(Sensitivity!E1572&lt;class_series_c_ocp,class_series_c_ocp*(ad_pre_f_broad_based_fd+series_f_primary_raise_usd/class_series_c_ocp)/(ad_pre_f_broad_based_fd+series_f_primary_raise_usd/Sensitivity!E1572),class_series_c_ocp)</f>
        <v>25</v>
      </c>
      <c r="N1572" s="2" t="n">
        <f aca="false">class_series_c_original_shares*class_series_c_issue_pps/Sensitivity!M1572</f>
        <v>2400000</v>
      </c>
      <c r="O1572" s="8" t="n">
        <f aca="false">IF(Sensitivity!E1572&lt;class_series_d_ocp,class_series_d_ocp*(ad_pre_f_broad_based_fd+series_f_primary_raise_usd/class_series_d_ocp)/(ad_pre_f_broad_based_fd+series_f_primary_raise_usd/Sensitivity!E1572),class_series_d_ocp)</f>
        <v>57.6517822053005</v>
      </c>
      <c r="P1572" s="2" t="n">
        <f aca="false">class_series_d_original_shares*class_series_d_issue_pps/Sensitivity!O1572</f>
        <v>1734552.1018569</v>
      </c>
      <c r="Q1572" s="8" t="n">
        <f aca="false">IF(Sensitivity!E1572&lt;class_series_e_ocp,class_series_e_ocp*(ad_pre_f_broad_based_fd+series_f_primary_raise_usd/class_series_e_ocp)/(ad_pre_f_broad_based_fd+series_f_primary_raise_usd/Sensitivity!E1572),class_series_e_ocp)</f>
        <v>48.8872262293829</v>
      </c>
      <c r="R1572" s="2" t="n">
        <f aca="false">class_series_e_original_shares*class_series_e_issue_pps/Sensitivity!Q1572</f>
        <v>6136506.92530247</v>
      </c>
      <c r="S1572" s="2" t="n">
        <f aca="false">Sensitivity!H1572-class_seed_current_shares+Sensitivity!J1572-class_series_a_current_shares+Sensitivity!L1572-class_series_b_current_shares+Sensitivity!N1572-class_series_c_current_shares+Sensitivity!P1572-class_series_d_current_shares+Sensitivity!R1572-class_series_e_current_shares</f>
        <v>47765.0271593668</v>
      </c>
      <c r="T1572" s="5" t="n">
        <f aca="false">note_a_cap_usd/(pre_f_fd_total+Sensitivity!B1572+Sensitivity!S1572+Sensitivity!D1572)</f>
        <v>26.1390947921592</v>
      </c>
      <c r="U1572" s="5" t="n">
        <f aca="false">Sensitivity!E1572*(const_one-note_a_discount)</f>
        <v>29.3862804572739</v>
      </c>
      <c r="V1572" s="5" t="n">
        <f aca="false">MIN(Sensitivity!T1572,Sensitivity!U1572)</f>
        <v>26.1390947921592</v>
      </c>
      <c r="W1572" s="2" t="n">
        <f aca="false">note_a_principal_usd/Sensitivity!V1572</f>
        <v>191284.359299995</v>
      </c>
      <c r="X1572" s="5" t="n">
        <f aca="false">note_b_cap_usd/(pre_f_fd_total+Sensitivity!B1572+Sensitivity!S1572+Sensitivity!C1572)</f>
        <v>41.7187358136914</v>
      </c>
      <c r="Y1572" s="5" t="n">
        <f aca="false">Sensitivity!E1572*(const_one-note_b_discount)</f>
        <v>31.2229229858535</v>
      </c>
      <c r="Z1572" s="5" t="n">
        <f aca="false">MIN(Sensitivity!X1572,Sensitivity!Y1572)</f>
        <v>31.2229229858535</v>
      </c>
      <c r="AA1572" s="2" t="n">
        <f aca="false">note_b_principal_usd/Sensitivity!Z1572</f>
        <v>96083.2527229832</v>
      </c>
      <c r="AB1572" s="2" t="n">
        <f aca="false">pre_f_fd_total+Sensitivity!B1572+Sensitivity!F1572+Sensitivity!W1572+Sensitivity!AA1572+Sensitivity!S1572</f>
        <v>39264863.8674444</v>
      </c>
      <c r="AC1572" s="2" t="n">
        <f aca="false">MAX(const_zero,sensitivity_esop_high*Sensitivity!AB1572-pre_f_option_pool_total)</f>
        <v>1495062.58011665</v>
      </c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</row>
    <row r="1573" customFormat="false" ht="15" hidden="true" customHeight="false" outlineLevel="0" collapsed="false">
      <c r="A1573" s="2" t="n">
        <f aca="false">Sensitivity!A1572+const_one</f>
        <v>41</v>
      </c>
      <c r="B1573" s="2" t="n">
        <f aca="false">Sensitivity!AC1572</f>
        <v>1495062.58011665</v>
      </c>
      <c r="C1573" s="2" t="n">
        <f aca="false">Sensitivity!W1572</f>
        <v>191284.359299995</v>
      </c>
      <c r="D1573" s="2" t="n">
        <f aca="false">Sensitivity!AA1572</f>
        <v>96083.2527229832</v>
      </c>
      <c r="E1573" s="5" t="n">
        <f aca="false">sensitivity_pre_base_usd/(pre_f_fd_total+Sensitivity!B1573)</f>
        <v>36.7328505715923</v>
      </c>
      <c r="F1573" s="2" t="n">
        <f aca="false">series_f_primary_raise_usd/Sensitivity!E1573</f>
        <v>816707.648145357</v>
      </c>
      <c r="G1573" s="2" t="n">
        <f aca="false">IF(Sensitivity!E1573&lt;class_seed_ocp,class_seed_ocp*(ad_pre_f_broad_based_fd+series_f_primary_raise_usd/class_seed_ocp)/(ad_pre_f_broad_based_fd+series_f_primary_raise_usd/Sensitivity!E1573),class_seed_ocp)</f>
        <v>1</v>
      </c>
      <c r="H1573" s="2" t="n">
        <f aca="false">class_seed_original_shares*class_seed_issue_pps/Sensitivity!G1573</f>
        <v>5000000</v>
      </c>
      <c r="I1573" s="2" t="n">
        <f aca="false">IF(Sensitivity!E1573&lt;class_series_a_ocp,class_series_a_ocp*(ad_pre_f_broad_based_fd+series_f_primary_raise_usd/class_series_a_ocp)/(ad_pre_f_broad_based_fd+series_f_primary_raise_usd/Sensitivity!E1573),class_series_a_ocp)</f>
        <v>3</v>
      </c>
      <c r="J1573" s="2" t="n">
        <f aca="false">class_series_a_original_shares*class_series_a_issue_pps/Sensitivity!I1573</f>
        <v>5000000</v>
      </c>
      <c r="K1573" s="2" t="n">
        <f aca="false">IF(Sensitivity!E1573&lt;class_series_b_ocp,class_series_b_ocp*(ad_pre_f_broad_based_fd+series_f_primary_raise_usd/class_series_b_ocp)/(ad_pre_f_broad_based_fd+series_f_primary_raise_usd/Sensitivity!E1573),class_series_b_ocp)</f>
        <v>10</v>
      </c>
      <c r="L1573" s="2" t="n">
        <f aca="false">class_series_b_original_shares*class_series_b_issue_pps/Sensitivity!K1573</f>
        <v>3000000</v>
      </c>
      <c r="M1573" s="2" t="n">
        <f aca="false">IF(Sensitivity!E1573&lt;class_series_c_ocp,class_series_c_ocp*(ad_pre_f_broad_based_fd+series_f_primary_raise_usd/class_series_c_ocp)/(ad_pre_f_broad_based_fd+series_f_primary_raise_usd/Sensitivity!E1573),class_series_c_ocp)</f>
        <v>25</v>
      </c>
      <c r="N1573" s="2" t="n">
        <f aca="false">class_series_c_original_shares*class_series_c_issue_pps/Sensitivity!M1573</f>
        <v>2400000</v>
      </c>
      <c r="O1573" s="8" t="n">
        <f aca="false">IF(Sensitivity!E1573&lt;class_series_d_ocp,class_series_d_ocp*(ad_pre_f_broad_based_fd+series_f_primary_raise_usd/class_series_d_ocp)/(ad_pre_f_broad_based_fd+series_f_primary_raise_usd/Sensitivity!E1573),class_series_d_ocp)</f>
        <v>57.6517822053005</v>
      </c>
      <c r="P1573" s="2" t="n">
        <f aca="false">class_series_d_original_shares*class_series_d_issue_pps/Sensitivity!O1573</f>
        <v>1734552.1018569</v>
      </c>
      <c r="Q1573" s="8" t="n">
        <f aca="false">IF(Sensitivity!E1573&lt;class_series_e_ocp,class_series_e_ocp*(ad_pre_f_broad_based_fd+series_f_primary_raise_usd/class_series_e_ocp)/(ad_pre_f_broad_based_fd+series_f_primary_raise_usd/Sensitivity!E1573),class_series_e_ocp)</f>
        <v>48.8872262293829</v>
      </c>
      <c r="R1573" s="2" t="n">
        <f aca="false">class_series_e_original_shares*class_series_e_issue_pps/Sensitivity!Q1573</f>
        <v>6136506.92530247</v>
      </c>
      <c r="S1573" s="2" t="n">
        <f aca="false">Sensitivity!H1573-class_seed_current_shares+Sensitivity!J1573-class_series_a_current_shares+Sensitivity!L1573-class_series_b_current_shares+Sensitivity!N1573-class_series_c_current_shares+Sensitivity!P1573-class_series_d_current_shares+Sensitivity!R1573-class_series_e_current_shares</f>
        <v>47765.0271593668</v>
      </c>
      <c r="T1573" s="5" t="n">
        <f aca="false">note_a_cap_usd/(pre_f_fd_total+Sensitivity!B1573+Sensitivity!S1573+Sensitivity!D1573)</f>
        <v>26.1390947921592</v>
      </c>
      <c r="U1573" s="5" t="n">
        <f aca="false">Sensitivity!E1573*(const_one-note_a_discount)</f>
        <v>29.3862804572739</v>
      </c>
      <c r="V1573" s="5" t="n">
        <f aca="false">MIN(Sensitivity!T1573,Sensitivity!U1573)</f>
        <v>26.1390947921592</v>
      </c>
      <c r="W1573" s="2" t="n">
        <f aca="false">note_a_principal_usd/Sensitivity!V1573</f>
        <v>191284.359299995</v>
      </c>
      <c r="X1573" s="5" t="n">
        <f aca="false">note_b_cap_usd/(pre_f_fd_total+Sensitivity!B1573+Sensitivity!S1573+Sensitivity!C1573)</f>
        <v>41.7187358136914</v>
      </c>
      <c r="Y1573" s="5" t="n">
        <f aca="false">Sensitivity!E1573*(const_one-note_b_discount)</f>
        <v>31.2229229858535</v>
      </c>
      <c r="Z1573" s="5" t="n">
        <f aca="false">MIN(Sensitivity!X1573,Sensitivity!Y1573)</f>
        <v>31.2229229858535</v>
      </c>
      <c r="AA1573" s="2" t="n">
        <f aca="false">note_b_principal_usd/Sensitivity!Z1573</f>
        <v>96083.2527229832</v>
      </c>
      <c r="AB1573" s="2" t="n">
        <f aca="false">pre_f_fd_total+Sensitivity!B1573+Sensitivity!F1573+Sensitivity!W1573+Sensitivity!AA1573+Sensitivity!S1573</f>
        <v>39264863.8674444</v>
      </c>
      <c r="AC1573" s="2" t="n">
        <f aca="false">MAX(const_zero,sensitivity_esop_high*Sensitivity!AB1573-pre_f_option_pool_total)</f>
        <v>1495062.58011665</v>
      </c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</row>
    <row r="1574" customFormat="false" ht="15" hidden="true" customHeight="false" outlineLevel="0" collapsed="false">
      <c r="A1574" s="2" t="n">
        <f aca="false">Sensitivity!A1573+const_one</f>
        <v>42</v>
      </c>
      <c r="B1574" s="2" t="n">
        <f aca="false">Sensitivity!AC1573</f>
        <v>1495062.58011665</v>
      </c>
      <c r="C1574" s="2" t="n">
        <f aca="false">Sensitivity!W1573</f>
        <v>191284.359299995</v>
      </c>
      <c r="D1574" s="2" t="n">
        <f aca="false">Sensitivity!AA1573</f>
        <v>96083.2527229832</v>
      </c>
      <c r="E1574" s="5" t="n">
        <f aca="false">sensitivity_pre_base_usd/(pre_f_fd_total+Sensitivity!B1574)</f>
        <v>36.7328505715923</v>
      </c>
      <c r="F1574" s="2" t="n">
        <f aca="false">series_f_primary_raise_usd/Sensitivity!E1574</f>
        <v>816707.648145357</v>
      </c>
      <c r="G1574" s="2" t="n">
        <f aca="false">IF(Sensitivity!E1574&lt;class_seed_ocp,class_seed_ocp*(ad_pre_f_broad_based_fd+series_f_primary_raise_usd/class_seed_ocp)/(ad_pre_f_broad_based_fd+series_f_primary_raise_usd/Sensitivity!E1574),class_seed_ocp)</f>
        <v>1</v>
      </c>
      <c r="H1574" s="2" t="n">
        <f aca="false">class_seed_original_shares*class_seed_issue_pps/Sensitivity!G1574</f>
        <v>5000000</v>
      </c>
      <c r="I1574" s="2" t="n">
        <f aca="false">IF(Sensitivity!E1574&lt;class_series_a_ocp,class_series_a_ocp*(ad_pre_f_broad_based_fd+series_f_primary_raise_usd/class_series_a_ocp)/(ad_pre_f_broad_based_fd+series_f_primary_raise_usd/Sensitivity!E1574),class_series_a_ocp)</f>
        <v>3</v>
      </c>
      <c r="J1574" s="2" t="n">
        <f aca="false">class_series_a_original_shares*class_series_a_issue_pps/Sensitivity!I1574</f>
        <v>5000000</v>
      </c>
      <c r="K1574" s="2" t="n">
        <f aca="false">IF(Sensitivity!E1574&lt;class_series_b_ocp,class_series_b_ocp*(ad_pre_f_broad_based_fd+series_f_primary_raise_usd/class_series_b_ocp)/(ad_pre_f_broad_based_fd+series_f_primary_raise_usd/Sensitivity!E1574),class_series_b_ocp)</f>
        <v>10</v>
      </c>
      <c r="L1574" s="2" t="n">
        <f aca="false">class_series_b_original_shares*class_series_b_issue_pps/Sensitivity!K1574</f>
        <v>3000000</v>
      </c>
      <c r="M1574" s="2" t="n">
        <f aca="false">IF(Sensitivity!E1574&lt;class_series_c_ocp,class_series_c_ocp*(ad_pre_f_broad_based_fd+series_f_primary_raise_usd/class_series_c_ocp)/(ad_pre_f_broad_based_fd+series_f_primary_raise_usd/Sensitivity!E1574),class_series_c_ocp)</f>
        <v>25</v>
      </c>
      <c r="N1574" s="2" t="n">
        <f aca="false">class_series_c_original_shares*class_series_c_issue_pps/Sensitivity!M1574</f>
        <v>2400000</v>
      </c>
      <c r="O1574" s="8" t="n">
        <f aca="false">IF(Sensitivity!E1574&lt;class_series_d_ocp,class_series_d_ocp*(ad_pre_f_broad_based_fd+series_f_primary_raise_usd/class_series_d_ocp)/(ad_pre_f_broad_based_fd+series_f_primary_raise_usd/Sensitivity!E1574),class_series_d_ocp)</f>
        <v>57.6517822053005</v>
      </c>
      <c r="P1574" s="2" t="n">
        <f aca="false">class_series_d_original_shares*class_series_d_issue_pps/Sensitivity!O1574</f>
        <v>1734552.1018569</v>
      </c>
      <c r="Q1574" s="8" t="n">
        <f aca="false">IF(Sensitivity!E1574&lt;class_series_e_ocp,class_series_e_ocp*(ad_pre_f_broad_based_fd+series_f_primary_raise_usd/class_series_e_ocp)/(ad_pre_f_broad_based_fd+series_f_primary_raise_usd/Sensitivity!E1574),class_series_e_ocp)</f>
        <v>48.8872262293829</v>
      </c>
      <c r="R1574" s="2" t="n">
        <f aca="false">class_series_e_original_shares*class_series_e_issue_pps/Sensitivity!Q1574</f>
        <v>6136506.92530247</v>
      </c>
      <c r="S1574" s="2" t="n">
        <f aca="false">Sensitivity!H1574-class_seed_current_shares+Sensitivity!J1574-class_series_a_current_shares+Sensitivity!L1574-class_series_b_current_shares+Sensitivity!N1574-class_series_c_current_shares+Sensitivity!P1574-class_series_d_current_shares+Sensitivity!R1574-class_series_e_current_shares</f>
        <v>47765.0271593668</v>
      </c>
      <c r="T1574" s="5" t="n">
        <f aca="false">note_a_cap_usd/(pre_f_fd_total+Sensitivity!B1574+Sensitivity!S1574+Sensitivity!D1574)</f>
        <v>26.1390947921592</v>
      </c>
      <c r="U1574" s="5" t="n">
        <f aca="false">Sensitivity!E1574*(const_one-note_a_discount)</f>
        <v>29.3862804572739</v>
      </c>
      <c r="V1574" s="5" t="n">
        <f aca="false">MIN(Sensitivity!T1574,Sensitivity!U1574)</f>
        <v>26.1390947921592</v>
      </c>
      <c r="W1574" s="2" t="n">
        <f aca="false">note_a_principal_usd/Sensitivity!V1574</f>
        <v>191284.359299995</v>
      </c>
      <c r="X1574" s="5" t="n">
        <f aca="false">note_b_cap_usd/(pre_f_fd_total+Sensitivity!B1574+Sensitivity!S1574+Sensitivity!C1574)</f>
        <v>41.7187358136914</v>
      </c>
      <c r="Y1574" s="5" t="n">
        <f aca="false">Sensitivity!E1574*(const_one-note_b_discount)</f>
        <v>31.2229229858535</v>
      </c>
      <c r="Z1574" s="5" t="n">
        <f aca="false">MIN(Sensitivity!X1574,Sensitivity!Y1574)</f>
        <v>31.2229229858535</v>
      </c>
      <c r="AA1574" s="2" t="n">
        <f aca="false">note_b_principal_usd/Sensitivity!Z1574</f>
        <v>96083.2527229832</v>
      </c>
      <c r="AB1574" s="2" t="n">
        <f aca="false">pre_f_fd_total+Sensitivity!B1574+Sensitivity!F1574+Sensitivity!W1574+Sensitivity!AA1574+Sensitivity!S1574</f>
        <v>39264863.8674444</v>
      </c>
      <c r="AC1574" s="2" t="n">
        <f aca="false">MAX(const_zero,sensitivity_esop_high*Sensitivity!AB1574-pre_f_option_pool_total)</f>
        <v>1495062.58011665</v>
      </c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</row>
    <row r="1575" customFormat="false" ht="15" hidden="true" customHeight="false" outlineLevel="0" collapsed="false">
      <c r="A1575" s="2" t="n">
        <f aca="false">Sensitivity!A1574+const_one</f>
        <v>43</v>
      </c>
      <c r="B1575" s="2" t="n">
        <f aca="false">Sensitivity!AC1574</f>
        <v>1495062.58011665</v>
      </c>
      <c r="C1575" s="2" t="n">
        <f aca="false">Sensitivity!W1574</f>
        <v>191284.359299995</v>
      </c>
      <c r="D1575" s="2" t="n">
        <f aca="false">Sensitivity!AA1574</f>
        <v>96083.2527229832</v>
      </c>
      <c r="E1575" s="5" t="n">
        <f aca="false">sensitivity_pre_base_usd/(pre_f_fd_total+Sensitivity!B1575)</f>
        <v>36.7328505715923</v>
      </c>
      <c r="F1575" s="2" t="n">
        <f aca="false">series_f_primary_raise_usd/Sensitivity!E1575</f>
        <v>816707.648145357</v>
      </c>
      <c r="G1575" s="2" t="n">
        <f aca="false">IF(Sensitivity!E1575&lt;class_seed_ocp,class_seed_ocp*(ad_pre_f_broad_based_fd+series_f_primary_raise_usd/class_seed_ocp)/(ad_pre_f_broad_based_fd+series_f_primary_raise_usd/Sensitivity!E1575),class_seed_ocp)</f>
        <v>1</v>
      </c>
      <c r="H1575" s="2" t="n">
        <f aca="false">class_seed_original_shares*class_seed_issue_pps/Sensitivity!G1575</f>
        <v>5000000</v>
      </c>
      <c r="I1575" s="2" t="n">
        <f aca="false">IF(Sensitivity!E1575&lt;class_series_a_ocp,class_series_a_ocp*(ad_pre_f_broad_based_fd+series_f_primary_raise_usd/class_series_a_ocp)/(ad_pre_f_broad_based_fd+series_f_primary_raise_usd/Sensitivity!E1575),class_series_a_ocp)</f>
        <v>3</v>
      </c>
      <c r="J1575" s="2" t="n">
        <f aca="false">class_series_a_original_shares*class_series_a_issue_pps/Sensitivity!I1575</f>
        <v>5000000</v>
      </c>
      <c r="K1575" s="2" t="n">
        <f aca="false">IF(Sensitivity!E1575&lt;class_series_b_ocp,class_series_b_ocp*(ad_pre_f_broad_based_fd+series_f_primary_raise_usd/class_series_b_ocp)/(ad_pre_f_broad_based_fd+series_f_primary_raise_usd/Sensitivity!E1575),class_series_b_ocp)</f>
        <v>10</v>
      </c>
      <c r="L1575" s="2" t="n">
        <f aca="false">class_series_b_original_shares*class_series_b_issue_pps/Sensitivity!K1575</f>
        <v>3000000</v>
      </c>
      <c r="M1575" s="2" t="n">
        <f aca="false">IF(Sensitivity!E1575&lt;class_series_c_ocp,class_series_c_ocp*(ad_pre_f_broad_based_fd+series_f_primary_raise_usd/class_series_c_ocp)/(ad_pre_f_broad_based_fd+series_f_primary_raise_usd/Sensitivity!E1575),class_series_c_ocp)</f>
        <v>25</v>
      </c>
      <c r="N1575" s="2" t="n">
        <f aca="false">class_series_c_original_shares*class_series_c_issue_pps/Sensitivity!M1575</f>
        <v>2400000</v>
      </c>
      <c r="O1575" s="8" t="n">
        <f aca="false">IF(Sensitivity!E1575&lt;class_series_d_ocp,class_series_d_ocp*(ad_pre_f_broad_based_fd+series_f_primary_raise_usd/class_series_d_ocp)/(ad_pre_f_broad_based_fd+series_f_primary_raise_usd/Sensitivity!E1575),class_series_d_ocp)</f>
        <v>57.6517822053005</v>
      </c>
      <c r="P1575" s="2" t="n">
        <f aca="false">class_series_d_original_shares*class_series_d_issue_pps/Sensitivity!O1575</f>
        <v>1734552.1018569</v>
      </c>
      <c r="Q1575" s="8" t="n">
        <f aca="false">IF(Sensitivity!E1575&lt;class_series_e_ocp,class_series_e_ocp*(ad_pre_f_broad_based_fd+series_f_primary_raise_usd/class_series_e_ocp)/(ad_pre_f_broad_based_fd+series_f_primary_raise_usd/Sensitivity!E1575),class_series_e_ocp)</f>
        <v>48.8872262293829</v>
      </c>
      <c r="R1575" s="2" t="n">
        <f aca="false">class_series_e_original_shares*class_series_e_issue_pps/Sensitivity!Q1575</f>
        <v>6136506.92530247</v>
      </c>
      <c r="S1575" s="2" t="n">
        <f aca="false">Sensitivity!H1575-class_seed_current_shares+Sensitivity!J1575-class_series_a_current_shares+Sensitivity!L1575-class_series_b_current_shares+Sensitivity!N1575-class_series_c_current_shares+Sensitivity!P1575-class_series_d_current_shares+Sensitivity!R1575-class_series_e_current_shares</f>
        <v>47765.0271593668</v>
      </c>
      <c r="T1575" s="5" t="n">
        <f aca="false">note_a_cap_usd/(pre_f_fd_total+Sensitivity!B1575+Sensitivity!S1575+Sensitivity!D1575)</f>
        <v>26.1390947921592</v>
      </c>
      <c r="U1575" s="5" t="n">
        <f aca="false">Sensitivity!E1575*(const_one-note_a_discount)</f>
        <v>29.3862804572739</v>
      </c>
      <c r="V1575" s="5" t="n">
        <f aca="false">MIN(Sensitivity!T1575,Sensitivity!U1575)</f>
        <v>26.1390947921592</v>
      </c>
      <c r="W1575" s="2" t="n">
        <f aca="false">note_a_principal_usd/Sensitivity!V1575</f>
        <v>191284.359299995</v>
      </c>
      <c r="X1575" s="5" t="n">
        <f aca="false">note_b_cap_usd/(pre_f_fd_total+Sensitivity!B1575+Sensitivity!S1575+Sensitivity!C1575)</f>
        <v>41.7187358136914</v>
      </c>
      <c r="Y1575" s="5" t="n">
        <f aca="false">Sensitivity!E1575*(const_one-note_b_discount)</f>
        <v>31.2229229858535</v>
      </c>
      <c r="Z1575" s="5" t="n">
        <f aca="false">MIN(Sensitivity!X1575,Sensitivity!Y1575)</f>
        <v>31.2229229858535</v>
      </c>
      <c r="AA1575" s="2" t="n">
        <f aca="false">note_b_principal_usd/Sensitivity!Z1575</f>
        <v>96083.2527229832</v>
      </c>
      <c r="AB1575" s="2" t="n">
        <f aca="false">pre_f_fd_total+Sensitivity!B1575+Sensitivity!F1575+Sensitivity!W1575+Sensitivity!AA1575+Sensitivity!S1575</f>
        <v>39264863.8674444</v>
      </c>
      <c r="AC1575" s="2" t="n">
        <f aca="false">MAX(const_zero,sensitivity_esop_high*Sensitivity!AB1575-pre_f_option_pool_total)</f>
        <v>1495062.58011665</v>
      </c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</row>
    <row r="1576" customFormat="false" ht="15" hidden="true" customHeight="false" outlineLevel="0" collapsed="false">
      <c r="A1576" s="2" t="n">
        <f aca="false">Sensitivity!A1575+const_one</f>
        <v>44</v>
      </c>
      <c r="B1576" s="2" t="n">
        <f aca="false">Sensitivity!AC1575</f>
        <v>1495062.58011665</v>
      </c>
      <c r="C1576" s="2" t="n">
        <f aca="false">Sensitivity!W1575</f>
        <v>191284.359299995</v>
      </c>
      <c r="D1576" s="2" t="n">
        <f aca="false">Sensitivity!AA1575</f>
        <v>96083.2527229832</v>
      </c>
      <c r="E1576" s="5" t="n">
        <f aca="false">sensitivity_pre_base_usd/(pre_f_fd_total+Sensitivity!B1576)</f>
        <v>36.7328505715923</v>
      </c>
      <c r="F1576" s="2" t="n">
        <f aca="false">series_f_primary_raise_usd/Sensitivity!E1576</f>
        <v>816707.648145357</v>
      </c>
      <c r="G1576" s="2" t="n">
        <f aca="false">IF(Sensitivity!E1576&lt;class_seed_ocp,class_seed_ocp*(ad_pre_f_broad_based_fd+series_f_primary_raise_usd/class_seed_ocp)/(ad_pre_f_broad_based_fd+series_f_primary_raise_usd/Sensitivity!E1576),class_seed_ocp)</f>
        <v>1</v>
      </c>
      <c r="H1576" s="2" t="n">
        <f aca="false">class_seed_original_shares*class_seed_issue_pps/Sensitivity!G1576</f>
        <v>5000000</v>
      </c>
      <c r="I1576" s="2" t="n">
        <f aca="false">IF(Sensitivity!E1576&lt;class_series_a_ocp,class_series_a_ocp*(ad_pre_f_broad_based_fd+series_f_primary_raise_usd/class_series_a_ocp)/(ad_pre_f_broad_based_fd+series_f_primary_raise_usd/Sensitivity!E1576),class_series_a_ocp)</f>
        <v>3</v>
      </c>
      <c r="J1576" s="2" t="n">
        <f aca="false">class_series_a_original_shares*class_series_a_issue_pps/Sensitivity!I1576</f>
        <v>5000000</v>
      </c>
      <c r="K1576" s="2" t="n">
        <f aca="false">IF(Sensitivity!E1576&lt;class_series_b_ocp,class_series_b_ocp*(ad_pre_f_broad_based_fd+series_f_primary_raise_usd/class_series_b_ocp)/(ad_pre_f_broad_based_fd+series_f_primary_raise_usd/Sensitivity!E1576),class_series_b_ocp)</f>
        <v>10</v>
      </c>
      <c r="L1576" s="2" t="n">
        <f aca="false">class_series_b_original_shares*class_series_b_issue_pps/Sensitivity!K1576</f>
        <v>3000000</v>
      </c>
      <c r="M1576" s="2" t="n">
        <f aca="false">IF(Sensitivity!E1576&lt;class_series_c_ocp,class_series_c_ocp*(ad_pre_f_broad_based_fd+series_f_primary_raise_usd/class_series_c_ocp)/(ad_pre_f_broad_based_fd+series_f_primary_raise_usd/Sensitivity!E1576),class_series_c_ocp)</f>
        <v>25</v>
      </c>
      <c r="N1576" s="2" t="n">
        <f aca="false">class_series_c_original_shares*class_series_c_issue_pps/Sensitivity!M1576</f>
        <v>2400000</v>
      </c>
      <c r="O1576" s="8" t="n">
        <f aca="false">IF(Sensitivity!E1576&lt;class_series_d_ocp,class_series_d_ocp*(ad_pre_f_broad_based_fd+series_f_primary_raise_usd/class_series_d_ocp)/(ad_pre_f_broad_based_fd+series_f_primary_raise_usd/Sensitivity!E1576),class_series_d_ocp)</f>
        <v>57.6517822053005</v>
      </c>
      <c r="P1576" s="2" t="n">
        <f aca="false">class_series_d_original_shares*class_series_d_issue_pps/Sensitivity!O1576</f>
        <v>1734552.1018569</v>
      </c>
      <c r="Q1576" s="8" t="n">
        <f aca="false">IF(Sensitivity!E1576&lt;class_series_e_ocp,class_series_e_ocp*(ad_pre_f_broad_based_fd+series_f_primary_raise_usd/class_series_e_ocp)/(ad_pre_f_broad_based_fd+series_f_primary_raise_usd/Sensitivity!E1576),class_series_e_ocp)</f>
        <v>48.8872262293829</v>
      </c>
      <c r="R1576" s="2" t="n">
        <f aca="false">class_series_e_original_shares*class_series_e_issue_pps/Sensitivity!Q1576</f>
        <v>6136506.92530247</v>
      </c>
      <c r="S1576" s="2" t="n">
        <f aca="false">Sensitivity!H1576-class_seed_current_shares+Sensitivity!J1576-class_series_a_current_shares+Sensitivity!L1576-class_series_b_current_shares+Sensitivity!N1576-class_series_c_current_shares+Sensitivity!P1576-class_series_d_current_shares+Sensitivity!R1576-class_series_e_current_shares</f>
        <v>47765.0271593668</v>
      </c>
      <c r="T1576" s="5" t="n">
        <f aca="false">note_a_cap_usd/(pre_f_fd_total+Sensitivity!B1576+Sensitivity!S1576+Sensitivity!D1576)</f>
        <v>26.1390947921592</v>
      </c>
      <c r="U1576" s="5" t="n">
        <f aca="false">Sensitivity!E1576*(const_one-note_a_discount)</f>
        <v>29.3862804572739</v>
      </c>
      <c r="V1576" s="5" t="n">
        <f aca="false">MIN(Sensitivity!T1576,Sensitivity!U1576)</f>
        <v>26.1390947921592</v>
      </c>
      <c r="W1576" s="2" t="n">
        <f aca="false">note_a_principal_usd/Sensitivity!V1576</f>
        <v>191284.359299995</v>
      </c>
      <c r="X1576" s="5" t="n">
        <f aca="false">note_b_cap_usd/(pre_f_fd_total+Sensitivity!B1576+Sensitivity!S1576+Sensitivity!C1576)</f>
        <v>41.7187358136914</v>
      </c>
      <c r="Y1576" s="5" t="n">
        <f aca="false">Sensitivity!E1576*(const_one-note_b_discount)</f>
        <v>31.2229229858535</v>
      </c>
      <c r="Z1576" s="5" t="n">
        <f aca="false">MIN(Sensitivity!X1576,Sensitivity!Y1576)</f>
        <v>31.2229229858535</v>
      </c>
      <c r="AA1576" s="2" t="n">
        <f aca="false">note_b_principal_usd/Sensitivity!Z1576</f>
        <v>96083.2527229832</v>
      </c>
      <c r="AB1576" s="2" t="n">
        <f aca="false">pre_f_fd_total+Sensitivity!B1576+Sensitivity!F1576+Sensitivity!W1576+Sensitivity!AA1576+Sensitivity!S1576</f>
        <v>39264863.8674444</v>
      </c>
      <c r="AC1576" s="2" t="n">
        <f aca="false">MAX(const_zero,sensitivity_esop_high*Sensitivity!AB1576-pre_f_option_pool_total)</f>
        <v>1495062.58011665</v>
      </c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</row>
    <row r="1577" customFormat="false" ht="15" hidden="true" customHeight="false" outlineLevel="0" collapsed="false">
      <c r="A1577" s="2" t="n">
        <f aca="false">Sensitivity!A1576+const_one</f>
        <v>45</v>
      </c>
      <c r="B1577" s="2" t="n">
        <f aca="false">Sensitivity!AC1576</f>
        <v>1495062.58011665</v>
      </c>
      <c r="C1577" s="2" t="n">
        <f aca="false">Sensitivity!W1576</f>
        <v>191284.359299995</v>
      </c>
      <c r="D1577" s="2" t="n">
        <f aca="false">Sensitivity!AA1576</f>
        <v>96083.2527229832</v>
      </c>
      <c r="E1577" s="5" t="n">
        <f aca="false">sensitivity_pre_base_usd/(pre_f_fd_total+Sensitivity!B1577)</f>
        <v>36.7328505715923</v>
      </c>
      <c r="F1577" s="2" t="n">
        <f aca="false">series_f_primary_raise_usd/Sensitivity!E1577</f>
        <v>816707.648145357</v>
      </c>
      <c r="G1577" s="2" t="n">
        <f aca="false">IF(Sensitivity!E1577&lt;class_seed_ocp,class_seed_ocp*(ad_pre_f_broad_based_fd+series_f_primary_raise_usd/class_seed_ocp)/(ad_pre_f_broad_based_fd+series_f_primary_raise_usd/Sensitivity!E1577),class_seed_ocp)</f>
        <v>1</v>
      </c>
      <c r="H1577" s="2" t="n">
        <f aca="false">class_seed_original_shares*class_seed_issue_pps/Sensitivity!G1577</f>
        <v>5000000</v>
      </c>
      <c r="I1577" s="2" t="n">
        <f aca="false">IF(Sensitivity!E1577&lt;class_series_a_ocp,class_series_a_ocp*(ad_pre_f_broad_based_fd+series_f_primary_raise_usd/class_series_a_ocp)/(ad_pre_f_broad_based_fd+series_f_primary_raise_usd/Sensitivity!E1577),class_series_a_ocp)</f>
        <v>3</v>
      </c>
      <c r="J1577" s="2" t="n">
        <f aca="false">class_series_a_original_shares*class_series_a_issue_pps/Sensitivity!I1577</f>
        <v>5000000</v>
      </c>
      <c r="K1577" s="2" t="n">
        <f aca="false">IF(Sensitivity!E1577&lt;class_series_b_ocp,class_series_b_ocp*(ad_pre_f_broad_based_fd+series_f_primary_raise_usd/class_series_b_ocp)/(ad_pre_f_broad_based_fd+series_f_primary_raise_usd/Sensitivity!E1577),class_series_b_ocp)</f>
        <v>10</v>
      </c>
      <c r="L1577" s="2" t="n">
        <f aca="false">class_series_b_original_shares*class_series_b_issue_pps/Sensitivity!K1577</f>
        <v>3000000</v>
      </c>
      <c r="M1577" s="2" t="n">
        <f aca="false">IF(Sensitivity!E1577&lt;class_series_c_ocp,class_series_c_ocp*(ad_pre_f_broad_based_fd+series_f_primary_raise_usd/class_series_c_ocp)/(ad_pre_f_broad_based_fd+series_f_primary_raise_usd/Sensitivity!E1577),class_series_c_ocp)</f>
        <v>25</v>
      </c>
      <c r="N1577" s="2" t="n">
        <f aca="false">class_series_c_original_shares*class_series_c_issue_pps/Sensitivity!M1577</f>
        <v>2400000</v>
      </c>
      <c r="O1577" s="8" t="n">
        <f aca="false">IF(Sensitivity!E1577&lt;class_series_d_ocp,class_series_d_ocp*(ad_pre_f_broad_based_fd+series_f_primary_raise_usd/class_series_d_ocp)/(ad_pre_f_broad_based_fd+series_f_primary_raise_usd/Sensitivity!E1577),class_series_d_ocp)</f>
        <v>57.6517822053005</v>
      </c>
      <c r="P1577" s="2" t="n">
        <f aca="false">class_series_d_original_shares*class_series_d_issue_pps/Sensitivity!O1577</f>
        <v>1734552.1018569</v>
      </c>
      <c r="Q1577" s="8" t="n">
        <f aca="false">IF(Sensitivity!E1577&lt;class_series_e_ocp,class_series_e_ocp*(ad_pre_f_broad_based_fd+series_f_primary_raise_usd/class_series_e_ocp)/(ad_pre_f_broad_based_fd+series_f_primary_raise_usd/Sensitivity!E1577),class_series_e_ocp)</f>
        <v>48.8872262293829</v>
      </c>
      <c r="R1577" s="2" t="n">
        <f aca="false">class_series_e_original_shares*class_series_e_issue_pps/Sensitivity!Q1577</f>
        <v>6136506.92530247</v>
      </c>
      <c r="S1577" s="2" t="n">
        <f aca="false">Sensitivity!H1577-class_seed_current_shares+Sensitivity!J1577-class_series_a_current_shares+Sensitivity!L1577-class_series_b_current_shares+Sensitivity!N1577-class_series_c_current_shares+Sensitivity!P1577-class_series_d_current_shares+Sensitivity!R1577-class_series_e_current_shares</f>
        <v>47765.0271593668</v>
      </c>
      <c r="T1577" s="5" t="n">
        <f aca="false">note_a_cap_usd/(pre_f_fd_total+Sensitivity!B1577+Sensitivity!S1577+Sensitivity!D1577)</f>
        <v>26.1390947921592</v>
      </c>
      <c r="U1577" s="5" t="n">
        <f aca="false">Sensitivity!E1577*(const_one-note_a_discount)</f>
        <v>29.3862804572739</v>
      </c>
      <c r="V1577" s="5" t="n">
        <f aca="false">MIN(Sensitivity!T1577,Sensitivity!U1577)</f>
        <v>26.1390947921592</v>
      </c>
      <c r="W1577" s="2" t="n">
        <f aca="false">note_a_principal_usd/Sensitivity!V1577</f>
        <v>191284.359299995</v>
      </c>
      <c r="X1577" s="5" t="n">
        <f aca="false">note_b_cap_usd/(pre_f_fd_total+Sensitivity!B1577+Sensitivity!S1577+Sensitivity!C1577)</f>
        <v>41.7187358136914</v>
      </c>
      <c r="Y1577" s="5" t="n">
        <f aca="false">Sensitivity!E1577*(const_one-note_b_discount)</f>
        <v>31.2229229858535</v>
      </c>
      <c r="Z1577" s="5" t="n">
        <f aca="false">MIN(Sensitivity!X1577,Sensitivity!Y1577)</f>
        <v>31.2229229858535</v>
      </c>
      <c r="AA1577" s="2" t="n">
        <f aca="false">note_b_principal_usd/Sensitivity!Z1577</f>
        <v>96083.2527229832</v>
      </c>
      <c r="AB1577" s="2" t="n">
        <f aca="false">pre_f_fd_total+Sensitivity!B1577+Sensitivity!F1577+Sensitivity!W1577+Sensitivity!AA1577+Sensitivity!S1577</f>
        <v>39264863.8674444</v>
      </c>
      <c r="AC1577" s="2" t="n">
        <f aca="false">MAX(const_zero,sensitivity_esop_high*Sensitivity!AB1577-pre_f_option_pool_total)</f>
        <v>1495062.58011665</v>
      </c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</row>
    <row r="1578" customFormat="false" ht="15" hidden="true" customHeight="false" outlineLevel="0" collapsed="false">
      <c r="A1578" s="2" t="n">
        <f aca="false">Sensitivity!A1577+const_one</f>
        <v>46</v>
      </c>
      <c r="B1578" s="2" t="n">
        <f aca="false">Sensitivity!AC1577</f>
        <v>1495062.58011665</v>
      </c>
      <c r="C1578" s="2" t="n">
        <f aca="false">Sensitivity!W1577</f>
        <v>191284.359299995</v>
      </c>
      <c r="D1578" s="2" t="n">
        <f aca="false">Sensitivity!AA1577</f>
        <v>96083.2527229832</v>
      </c>
      <c r="E1578" s="5" t="n">
        <f aca="false">sensitivity_pre_base_usd/(pre_f_fd_total+Sensitivity!B1578)</f>
        <v>36.7328505715923</v>
      </c>
      <c r="F1578" s="2" t="n">
        <f aca="false">series_f_primary_raise_usd/Sensitivity!E1578</f>
        <v>816707.648145357</v>
      </c>
      <c r="G1578" s="2" t="n">
        <f aca="false">IF(Sensitivity!E1578&lt;class_seed_ocp,class_seed_ocp*(ad_pre_f_broad_based_fd+series_f_primary_raise_usd/class_seed_ocp)/(ad_pre_f_broad_based_fd+series_f_primary_raise_usd/Sensitivity!E1578),class_seed_ocp)</f>
        <v>1</v>
      </c>
      <c r="H1578" s="2" t="n">
        <f aca="false">class_seed_original_shares*class_seed_issue_pps/Sensitivity!G1578</f>
        <v>5000000</v>
      </c>
      <c r="I1578" s="2" t="n">
        <f aca="false">IF(Sensitivity!E1578&lt;class_series_a_ocp,class_series_a_ocp*(ad_pre_f_broad_based_fd+series_f_primary_raise_usd/class_series_a_ocp)/(ad_pre_f_broad_based_fd+series_f_primary_raise_usd/Sensitivity!E1578),class_series_a_ocp)</f>
        <v>3</v>
      </c>
      <c r="J1578" s="2" t="n">
        <f aca="false">class_series_a_original_shares*class_series_a_issue_pps/Sensitivity!I1578</f>
        <v>5000000</v>
      </c>
      <c r="K1578" s="2" t="n">
        <f aca="false">IF(Sensitivity!E1578&lt;class_series_b_ocp,class_series_b_ocp*(ad_pre_f_broad_based_fd+series_f_primary_raise_usd/class_series_b_ocp)/(ad_pre_f_broad_based_fd+series_f_primary_raise_usd/Sensitivity!E1578),class_series_b_ocp)</f>
        <v>10</v>
      </c>
      <c r="L1578" s="2" t="n">
        <f aca="false">class_series_b_original_shares*class_series_b_issue_pps/Sensitivity!K1578</f>
        <v>3000000</v>
      </c>
      <c r="M1578" s="2" t="n">
        <f aca="false">IF(Sensitivity!E1578&lt;class_series_c_ocp,class_series_c_ocp*(ad_pre_f_broad_based_fd+series_f_primary_raise_usd/class_series_c_ocp)/(ad_pre_f_broad_based_fd+series_f_primary_raise_usd/Sensitivity!E1578),class_series_c_ocp)</f>
        <v>25</v>
      </c>
      <c r="N1578" s="2" t="n">
        <f aca="false">class_series_c_original_shares*class_series_c_issue_pps/Sensitivity!M1578</f>
        <v>2400000</v>
      </c>
      <c r="O1578" s="8" t="n">
        <f aca="false">IF(Sensitivity!E1578&lt;class_series_d_ocp,class_series_d_ocp*(ad_pre_f_broad_based_fd+series_f_primary_raise_usd/class_series_d_ocp)/(ad_pre_f_broad_based_fd+series_f_primary_raise_usd/Sensitivity!E1578),class_series_d_ocp)</f>
        <v>57.6517822053005</v>
      </c>
      <c r="P1578" s="2" t="n">
        <f aca="false">class_series_d_original_shares*class_series_d_issue_pps/Sensitivity!O1578</f>
        <v>1734552.1018569</v>
      </c>
      <c r="Q1578" s="8" t="n">
        <f aca="false">IF(Sensitivity!E1578&lt;class_series_e_ocp,class_series_e_ocp*(ad_pre_f_broad_based_fd+series_f_primary_raise_usd/class_series_e_ocp)/(ad_pre_f_broad_based_fd+series_f_primary_raise_usd/Sensitivity!E1578),class_series_e_ocp)</f>
        <v>48.8872262293829</v>
      </c>
      <c r="R1578" s="2" t="n">
        <f aca="false">class_series_e_original_shares*class_series_e_issue_pps/Sensitivity!Q1578</f>
        <v>6136506.92530247</v>
      </c>
      <c r="S1578" s="2" t="n">
        <f aca="false">Sensitivity!H1578-class_seed_current_shares+Sensitivity!J1578-class_series_a_current_shares+Sensitivity!L1578-class_series_b_current_shares+Sensitivity!N1578-class_series_c_current_shares+Sensitivity!P1578-class_series_d_current_shares+Sensitivity!R1578-class_series_e_current_shares</f>
        <v>47765.0271593668</v>
      </c>
      <c r="T1578" s="5" t="n">
        <f aca="false">note_a_cap_usd/(pre_f_fd_total+Sensitivity!B1578+Sensitivity!S1578+Sensitivity!D1578)</f>
        <v>26.1390947921592</v>
      </c>
      <c r="U1578" s="5" t="n">
        <f aca="false">Sensitivity!E1578*(const_one-note_a_discount)</f>
        <v>29.3862804572739</v>
      </c>
      <c r="V1578" s="5" t="n">
        <f aca="false">MIN(Sensitivity!T1578,Sensitivity!U1578)</f>
        <v>26.1390947921592</v>
      </c>
      <c r="W1578" s="2" t="n">
        <f aca="false">note_a_principal_usd/Sensitivity!V1578</f>
        <v>191284.359299995</v>
      </c>
      <c r="X1578" s="5" t="n">
        <f aca="false">note_b_cap_usd/(pre_f_fd_total+Sensitivity!B1578+Sensitivity!S1578+Sensitivity!C1578)</f>
        <v>41.7187358136914</v>
      </c>
      <c r="Y1578" s="5" t="n">
        <f aca="false">Sensitivity!E1578*(const_one-note_b_discount)</f>
        <v>31.2229229858535</v>
      </c>
      <c r="Z1578" s="5" t="n">
        <f aca="false">MIN(Sensitivity!X1578,Sensitivity!Y1578)</f>
        <v>31.2229229858535</v>
      </c>
      <c r="AA1578" s="2" t="n">
        <f aca="false">note_b_principal_usd/Sensitivity!Z1578</f>
        <v>96083.2527229832</v>
      </c>
      <c r="AB1578" s="2" t="n">
        <f aca="false">pre_f_fd_total+Sensitivity!B1578+Sensitivity!F1578+Sensitivity!W1578+Sensitivity!AA1578+Sensitivity!S1578</f>
        <v>39264863.8674444</v>
      </c>
      <c r="AC1578" s="2" t="n">
        <f aca="false">MAX(const_zero,sensitivity_esop_high*Sensitivity!AB1578-pre_f_option_pool_total)</f>
        <v>1495062.58011665</v>
      </c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</row>
    <row r="1579" customFormat="false" ht="15" hidden="true" customHeight="false" outlineLevel="0" collapsed="false">
      <c r="A1579" s="2" t="n">
        <f aca="false">Sensitivity!A1578+const_one</f>
        <v>47</v>
      </c>
      <c r="B1579" s="2" t="n">
        <f aca="false">Sensitivity!AC1578</f>
        <v>1495062.58011665</v>
      </c>
      <c r="C1579" s="2" t="n">
        <f aca="false">Sensitivity!W1578</f>
        <v>191284.359299995</v>
      </c>
      <c r="D1579" s="2" t="n">
        <f aca="false">Sensitivity!AA1578</f>
        <v>96083.2527229832</v>
      </c>
      <c r="E1579" s="5" t="n">
        <f aca="false">sensitivity_pre_base_usd/(pre_f_fd_total+Sensitivity!B1579)</f>
        <v>36.7328505715923</v>
      </c>
      <c r="F1579" s="2" t="n">
        <f aca="false">series_f_primary_raise_usd/Sensitivity!E1579</f>
        <v>816707.648145357</v>
      </c>
      <c r="G1579" s="2" t="n">
        <f aca="false">IF(Sensitivity!E1579&lt;class_seed_ocp,class_seed_ocp*(ad_pre_f_broad_based_fd+series_f_primary_raise_usd/class_seed_ocp)/(ad_pre_f_broad_based_fd+series_f_primary_raise_usd/Sensitivity!E1579),class_seed_ocp)</f>
        <v>1</v>
      </c>
      <c r="H1579" s="2" t="n">
        <f aca="false">class_seed_original_shares*class_seed_issue_pps/Sensitivity!G1579</f>
        <v>5000000</v>
      </c>
      <c r="I1579" s="2" t="n">
        <f aca="false">IF(Sensitivity!E1579&lt;class_series_a_ocp,class_series_a_ocp*(ad_pre_f_broad_based_fd+series_f_primary_raise_usd/class_series_a_ocp)/(ad_pre_f_broad_based_fd+series_f_primary_raise_usd/Sensitivity!E1579),class_series_a_ocp)</f>
        <v>3</v>
      </c>
      <c r="J1579" s="2" t="n">
        <f aca="false">class_series_a_original_shares*class_series_a_issue_pps/Sensitivity!I1579</f>
        <v>5000000</v>
      </c>
      <c r="K1579" s="2" t="n">
        <f aca="false">IF(Sensitivity!E1579&lt;class_series_b_ocp,class_series_b_ocp*(ad_pre_f_broad_based_fd+series_f_primary_raise_usd/class_series_b_ocp)/(ad_pre_f_broad_based_fd+series_f_primary_raise_usd/Sensitivity!E1579),class_series_b_ocp)</f>
        <v>10</v>
      </c>
      <c r="L1579" s="2" t="n">
        <f aca="false">class_series_b_original_shares*class_series_b_issue_pps/Sensitivity!K1579</f>
        <v>3000000</v>
      </c>
      <c r="M1579" s="2" t="n">
        <f aca="false">IF(Sensitivity!E1579&lt;class_series_c_ocp,class_series_c_ocp*(ad_pre_f_broad_based_fd+series_f_primary_raise_usd/class_series_c_ocp)/(ad_pre_f_broad_based_fd+series_f_primary_raise_usd/Sensitivity!E1579),class_series_c_ocp)</f>
        <v>25</v>
      </c>
      <c r="N1579" s="2" t="n">
        <f aca="false">class_series_c_original_shares*class_series_c_issue_pps/Sensitivity!M1579</f>
        <v>2400000</v>
      </c>
      <c r="O1579" s="8" t="n">
        <f aca="false">IF(Sensitivity!E1579&lt;class_series_d_ocp,class_series_d_ocp*(ad_pre_f_broad_based_fd+series_f_primary_raise_usd/class_series_d_ocp)/(ad_pre_f_broad_based_fd+series_f_primary_raise_usd/Sensitivity!E1579),class_series_d_ocp)</f>
        <v>57.6517822053005</v>
      </c>
      <c r="P1579" s="2" t="n">
        <f aca="false">class_series_d_original_shares*class_series_d_issue_pps/Sensitivity!O1579</f>
        <v>1734552.1018569</v>
      </c>
      <c r="Q1579" s="8" t="n">
        <f aca="false">IF(Sensitivity!E1579&lt;class_series_e_ocp,class_series_e_ocp*(ad_pre_f_broad_based_fd+series_f_primary_raise_usd/class_series_e_ocp)/(ad_pre_f_broad_based_fd+series_f_primary_raise_usd/Sensitivity!E1579),class_series_e_ocp)</f>
        <v>48.8872262293829</v>
      </c>
      <c r="R1579" s="2" t="n">
        <f aca="false">class_series_e_original_shares*class_series_e_issue_pps/Sensitivity!Q1579</f>
        <v>6136506.92530247</v>
      </c>
      <c r="S1579" s="2" t="n">
        <f aca="false">Sensitivity!H1579-class_seed_current_shares+Sensitivity!J1579-class_series_a_current_shares+Sensitivity!L1579-class_series_b_current_shares+Sensitivity!N1579-class_series_c_current_shares+Sensitivity!P1579-class_series_d_current_shares+Sensitivity!R1579-class_series_e_current_shares</f>
        <v>47765.0271593668</v>
      </c>
      <c r="T1579" s="5" t="n">
        <f aca="false">note_a_cap_usd/(pre_f_fd_total+Sensitivity!B1579+Sensitivity!S1579+Sensitivity!D1579)</f>
        <v>26.1390947921592</v>
      </c>
      <c r="U1579" s="5" t="n">
        <f aca="false">Sensitivity!E1579*(const_one-note_a_discount)</f>
        <v>29.3862804572739</v>
      </c>
      <c r="V1579" s="5" t="n">
        <f aca="false">MIN(Sensitivity!T1579,Sensitivity!U1579)</f>
        <v>26.1390947921592</v>
      </c>
      <c r="W1579" s="2" t="n">
        <f aca="false">note_a_principal_usd/Sensitivity!V1579</f>
        <v>191284.359299995</v>
      </c>
      <c r="X1579" s="5" t="n">
        <f aca="false">note_b_cap_usd/(pre_f_fd_total+Sensitivity!B1579+Sensitivity!S1579+Sensitivity!C1579)</f>
        <v>41.7187358136914</v>
      </c>
      <c r="Y1579" s="5" t="n">
        <f aca="false">Sensitivity!E1579*(const_one-note_b_discount)</f>
        <v>31.2229229858535</v>
      </c>
      <c r="Z1579" s="5" t="n">
        <f aca="false">MIN(Sensitivity!X1579,Sensitivity!Y1579)</f>
        <v>31.2229229858535</v>
      </c>
      <c r="AA1579" s="2" t="n">
        <f aca="false">note_b_principal_usd/Sensitivity!Z1579</f>
        <v>96083.2527229832</v>
      </c>
      <c r="AB1579" s="2" t="n">
        <f aca="false">pre_f_fd_total+Sensitivity!B1579+Sensitivity!F1579+Sensitivity!W1579+Sensitivity!AA1579+Sensitivity!S1579</f>
        <v>39264863.8674444</v>
      </c>
      <c r="AC1579" s="2" t="n">
        <f aca="false">MAX(const_zero,sensitivity_esop_high*Sensitivity!AB1579-pre_f_option_pool_total)</f>
        <v>1495062.58011665</v>
      </c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</row>
    <row r="1580" customFormat="false" ht="15" hidden="true" customHeight="false" outlineLevel="0" collapsed="false">
      <c r="A1580" s="2" t="n">
        <f aca="false">Sensitivity!A1579+const_one</f>
        <v>48</v>
      </c>
      <c r="B1580" s="2" t="n">
        <f aca="false">Sensitivity!AC1579</f>
        <v>1495062.58011665</v>
      </c>
      <c r="C1580" s="2" t="n">
        <f aca="false">Sensitivity!W1579</f>
        <v>191284.359299995</v>
      </c>
      <c r="D1580" s="2" t="n">
        <f aca="false">Sensitivity!AA1579</f>
        <v>96083.2527229832</v>
      </c>
      <c r="E1580" s="5" t="n">
        <f aca="false">sensitivity_pre_base_usd/(pre_f_fd_total+Sensitivity!B1580)</f>
        <v>36.7328505715923</v>
      </c>
      <c r="F1580" s="2" t="n">
        <f aca="false">series_f_primary_raise_usd/Sensitivity!E1580</f>
        <v>816707.648145357</v>
      </c>
      <c r="G1580" s="2" t="n">
        <f aca="false">IF(Sensitivity!E1580&lt;class_seed_ocp,class_seed_ocp*(ad_pre_f_broad_based_fd+series_f_primary_raise_usd/class_seed_ocp)/(ad_pre_f_broad_based_fd+series_f_primary_raise_usd/Sensitivity!E1580),class_seed_ocp)</f>
        <v>1</v>
      </c>
      <c r="H1580" s="2" t="n">
        <f aca="false">class_seed_original_shares*class_seed_issue_pps/Sensitivity!G1580</f>
        <v>5000000</v>
      </c>
      <c r="I1580" s="2" t="n">
        <f aca="false">IF(Sensitivity!E1580&lt;class_series_a_ocp,class_series_a_ocp*(ad_pre_f_broad_based_fd+series_f_primary_raise_usd/class_series_a_ocp)/(ad_pre_f_broad_based_fd+series_f_primary_raise_usd/Sensitivity!E1580),class_series_a_ocp)</f>
        <v>3</v>
      </c>
      <c r="J1580" s="2" t="n">
        <f aca="false">class_series_a_original_shares*class_series_a_issue_pps/Sensitivity!I1580</f>
        <v>5000000</v>
      </c>
      <c r="K1580" s="2" t="n">
        <f aca="false">IF(Sensitivity!E1580&lt;class_series_b_ocp,class_series_b_ocp*(ad_pre_f_broad_based_fd+series_f_primary_raise_usd/class_series_b_ocp)/(ad_pre_f_broad_based_fd+series_f_primary_raise_usd/Sensitivity!E1580),class_series_b_ocp)</f>
        <v>10</v>
      </c>
      <c r="L1580" s="2" t="n">
        <f aca="false">class_series_b_original_shares*class_series_b_issue_pps/Sensitivity!K1580</f>
        <v>3000000</v>
      </c>
      <c r="M1580" s="2" t="n">
        <f aca="false">IF(Sensitivity!E1580&lt;class_series_c_ocp,class_series_c_ocp*(ad_pre_f_broad_based_fd+series_f_primary_raise_usd/class_series_c_ocp)/(ad_pre_f_broad_based_fd+series_f_primary_raise_usd/Sensitivity!E1580),class_series_c_ocp)</f>
        <v>25</v>
      </c>
      <c r="N1580" s="2" t="n">
        <f aca="false">class_series_c_original_shares*class_series_c_issue_pps/Sensitivity!M1580</f>
        <v>2400000</v>
      </c>
      <c r="O1580" s="8" t="n">
        <f aca="false">IF(Sensitivity!E1580&lt;class_series_d_ocp,class_series_d_ocp*(ad_pre_f_broad_based_fd+series_f_primary_raise_usd/class_series_d_ocp)/(ad_pre_f_broad_based_fd+series_f_primary_raise_usd/Sensitivity!E1580),class_series_d_ocp)</f>
        <v>57.6517822053005</v>
      </c>
      <c r="P1580" s="2" t="n">
        <f aca="false">class_series_d_original_shares*class_series_d_issue_pps/Sensitivity!O1580</f>
        <v>1734552.1018569</v>
      </c>
      <c r="Q1580" s="8" t="n">
        <f aca="false">IF(Sensitivity!E1580&lt;class_series_e_ocp,class_series_e_ocp*(ad_pre_f_broad_based_fd+series_f_primary_raise_usd/class_series_e_ocp)/(ad_pre_f_broad_based_fd+series_f_primary_raise_usd/Sensitivity!E1580),class_series_e_ocp)</f>
        <v>48.8872262293829</v>
      </c>
      <c r="R1580" s="2" t="n">
        <f aca="false">class_series_e_original_shares*class_series_e_issue_pps/Sensitivity!Q1580</f>
        <v>6136506.92530247</v>
      </c>
      <c r="S1580" s="2" t="n">
        <f aca="false">Sensitivity!H1580-class_seed_current_shares+Sensitivity!J1580-class_series_a_current_shares+Sensitivity!L1580-class_series_b_current_shares+Sensitivity!N1580-class_series_c_current_shares+Sensitivity!P1580-class_series_d_current_shares+Sensitivity!R1580-class_series_e_current_shares</f>
        <v>47765.0271593668</v>
      </c>
      <c r="T1580" s="5" t="n">
        <f aca="false">note_a_cap_usd/(pre_f_fd_total+Sensitivity!B1580+Sensitivity!S1580+Sensitivity!D1580)</f>
        <v>26.1390947921592</v>
      </c>
      <c r="U1580" s="5" t="n">
        <f aca="false">Sensitivity!E1580*(const_one-note_a_discount)</f>
        <v>29.3862804572739</v>
      </c>
      <c r="V1580" s="5" t="n">
        <f aca="false">MIN(Sensitivity!T1580,Sensitivity!U1580)</f>
        <v>26.1390947921592</v>
      </c>
      <c r="W1580" s="2" t="n">
        <f aca="false">note_a_principal_usd/Sensitivity!V1580</f>
        <v>191284.359299995</v>
      </c>
      <c r="X1580" s="5" t="n">
        <f aca="false">note_b_cap_usd/(pre_f_fd_total+Sensitivity!B1580+Sensitivity!S1580+Sensitivity!C1580)</f>
        <v>41.7187358136914</v>
      </c>
      <c r="Y1580" s="5" t="n">
        <f aca="false">Sensitivity!E1580*(const_one-note_b_discount)</f>
        <v>31.2229229858535</v>
      </c>
      <c r="Z1580" s="5" t="n">
        <f aca="false">MIN(Sensitivity!X1580,Sensitivity!Y1580)</f>
        <v>31.2229229858535</v>
      </c>
      <c r="AA1580" s="2" t="n">
        <f aca="false">note_b_principal_usd/Sensitivity!Z1580</f>
        <v>96083.2527229832</v>
      </c>
      <c r="AB1580" s="2" t="n">
        <f aca="false">pre_f_fd_total+Sensitivity!B1580+Sensitivity!F1580+Sensitivity!W1580+Sensitivity!AA1580+Sensitivity!S1580</f>
        <v>39264863.8674444</v>
      </c>
      <c r="AC1580" s="2" t="n">
        <f aca="false">MAX(const_zero,sensitivity_esop_high*Sensitivity!AB1580-pre_f_option_pool_total)</f>
        <v>1495062.58011665</v>
      </c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</row>
    <row r="1581" customFormat="false" ht="15" hidden="true" customHeight="false" outlineLevel="0" collapsed="false">
      <c r="A1581" s="2" t="n">
        <f aca="false">Sensitivity!A1580+const_one</f>
        <v>49</v>
      </c>
      <c r="B1581" s="2" t="n">
        <f aca="false">Sensitivity!AC1580</f>
        <v>1495062.58011665</v>
      </c>
      <c r="C1581" s="2" t="n">
        <f aca="false">Sensitivity!W1580</f>
        <v>191284.359299995</v>
      </c>
      <c r="D1581" s="2" t="n">
        <f aca="false">Sensitivity!AA1580</f>
        <v>96083.2527229832</v>
      </c>
      <c r="E1581" s="5" t="n">
        <f aca="false">sensitivity_pre_base_usd/(pre_f_fd_total+Sensitivity!B1581)</f>
        <v>36.7328505715923</v>
      </c>
      <c r="F1581" s="2" t="n">
        <f aca="false">series_f_primary_raise_usd/Sensitivity!E1581</f>
        <v>816707.648145357</v>
      </c>
      <c r="G1581" s="2" t="n">
        <f aca="false">IF(Sensitivity!E1581&lt;class_seed_ocp,class_seed_ocp*(ad_pre_f_broad_based_fd+series_f_primary_raise_usd/class_seed_ocp)/(ad_pre_f_broad_based_fd+series_f_primary_raise_usd/Sensitivity!E1581),class_seed_ocp)</f>
        <v>1</v>
      </c>
      <c r="H1581" s="2" t="n">
        <f aca="false">class_seed_original_shares*class_seed_issue_pps/Sensitivity!G1581</f>
        <v>5000000</v>
      </c>
      <c r="I1581" s="2" t="n">
        <f aca="false">IF(Sensitivity!E1581&lt;class_series_a_ocp,class_series_a_ocp*(ad_pre_f_broad_based_fd+series_f_primary_raise_usd/class_series_a_ocp)/(ad_pre_f_broad_based_fd+series_f_primary_raise_usd/Sensitivity!E1581),class_series_a_ocp)</f>
        <v>3</v>
      </c>
      <c r="J1581" s="2" t="n">
        <f aca="false">class_series_a_original_shares*class_series_a_issue_pps/Sensitivity!I1581</f>
        <v>5000000</v>
      </c>
      <c r="K1581" s="2" t="n">
        <f aca="false">IF(Sensitivity!E1581&lt;class_series_b_ocp,class_series_b_ocp*(ad_pre_f_broad_based_fd+series_f_primary_raise_usd/class_series_b_ocp)/(ad_pre_f_broad_based_fd+series_f_primary_raise_usd/Sensitivity!E1581),class_series_b_ocp)</f>
        <v>10</v>
      </c>
      <c r="L1581" s="2" t="n">
        <f aca="false">class_series_b_original_shares*class_series_b_issue_pps/Sensitivity!K1581</f>
        <v>3000000</v>
      </c>
      <c r="M1581" s="2" t="n">
        <f aca="false">IF(Sensitivity!E1581&lt;class_series_c_ocp,class_series_c_ocp*(ad_pre_f_broad_based_fd+series_f_primary_raise_usd/class_series_c_ocp)/(ad_pre_f_broad_based_fd+series_f_primary_raise_usd/Sensitivity!E1581),class_series_c_ocp)</f>
        <v>25</v>
      </c>
      <c r="N1581" s="2" t="n">
        <f aca="false">class_series_c_original_shares*class_series_c_issue_pps/Sensitivity!M1581</f>
        <v>2400000</v>
      </c>
      <c r="O1581" s="8" t="n">
        <f aca="false">IF(Sensitivity!E1581&lt;class_series_d_ocp,class_series_d_ocp*(ad_pre_f_broad_based_fd+series_f_primary_raise_usd/class_series_d_ocp)/(ad_pre_f_broad_based_fd+series_f_primary_raise_usd/Sensitivity!E1581),class_series_d_ocp)</f>
        <v>57.6517822053005</v>
      </c>
      <c r="P1581" s="2" t="n">
        <f aca="false">class_series_d_original_shares*class_series_d_issue_pps/Sensitivity!O1581</f>
        <v>1734552.1018569</v>
      </c>
      <c r="Q1581" s="8" t="n">
        <f aca="false">IF(Sensitivity!E1581&lt;class_series_e_ocp,class_series_e_ocp*(ad_pre_f_broad_based_fd+series_f_primary_raise_usd/class_series_e_ocp)/(ad_pre_f_broad_based_fd+series_f_primary_raise_usd/Sensitivity!E1581),class_series_e_ocp)</f>
        <v>48.8872262293829</v>
      </c>
      <c r="R1581" s="2" t="n">
        <f aca="false">class_series_e_original_shares*class_series_e_issue_pps/Sensitivity!Q1581</f>
        <v>6136506.92530247</v>
      </c>
      <c r="S1581" s="2" t="n">
        <f aca="false">Sensitivity!H1581-class_seed_current_shares+Sensitivity!J1581-class_series_a_current_shares+Sensitivity!L1581-class_series_b_current_shares+Sensitivity!N1581-class_series_c_current_shares+Sensitivity!P1581-class_series_d_current_shares+Sensitivity!R1581-class_series_e_current_shares</f>
        <v>47765.0271593668</v>
      </c>
      <c r="T1581" s="5" t="n">
        <f aca="false">note_a_cap_usd/(pre_f_fd_total+Sensitivity!B1581+Sensitivity!S1581+Sensitivity!D1581)</f>
        <v>26.1390947921592</v>
      </c>
      <c r="U1581" s="5" t="n">
        <f aca="false">Sensitivity!E1581*(const_one-note_a_discount)</f>
        <v>29.3862804572739</v>
      </c>
      <c r="V1581" s="5" t="n">
        <f aca="false">MIN(Sensitivity!T1581,Sensitivity!U1581)</f>
        <v>26.1390947921592</v>
      </c>
      <c r="W1581" s="2" t="n">
        <f aca="false">note_a_principal_usd/Sensitivity!V1581</f>
        <v>191284.359299995</v>
      </c>
      <c r="X1581" s="5" t="n">
        <f aca="false">note_b_cap_usd/(pre_f_fd_total+Sensitivity!B1581+Sensitivity!S1581+Sensitivity!C1581)</f>
        <v>41.7187358136914</v>
      </c>
      <c r="Y1581" s="5" t="n">
        <f aca="false">Sensitivity!E1581*(const_one-note_b_discount)</f>
        <v>31.2229229858535</v>
      </c>
      <c r="Z1581" s="5" t="n">
        <f aca="false">MIN(Sensitivity!X1581,Sensitivity!Y1581)</f>
        <v>31.2229229858535</v>
      </c>
      <c r="AA1581" s="2" t="n">
        <f aca="false">note_b_principal_usd/Sensitivity!Z1581</f>
        <v>96083.2527229832</v>
      </c>
      <c r="AB1581" s="2" t="n">
        <f aca="false">pre_f_fd_total+Sensitivity!B1581+Sensitivity!F1581+Sensitivity!W1581+Sensitivity!AA1581+Sensitivity!S1581</f>
        <v>39264863.8674444</v>
      </c>
      <c r="AC1581" s="2" t="n">
        <f aca="false">MAX(const_zero,sensitivity_esop_high*Sensitivity!AB1581-pre_f_option_pool_total)</f>
        <v>1495062.58011665</v>
      </c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</row>
    <row r="1582" customFormat="false" ht="15" hidden="true" customHeight="false" outlineLevel="0" collapsed="false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</row>
    <row r="1583" customFormat="false" ht="15" hidden="true" customHeight="false" outlineLevel="0" collapsed="false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</row>
    <row r="1584" customFormat="false" ht="15" hidden="true" customHeight="false" outlineLevel="0" collapsed="false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</row>
    <row r="1585" customFormat="false" ht="15" hidden="true" customHeight="false" outlineLevel="0" collapsed="false">
      <c r="A1585" s="5" t="n">
        <f aca="false">sensitivity_exit_usd</f>
        <v>2000000000</v>
      </c>
      <c r="B1585" s="2" t="n">
        <f aca="false">ROW()-ROW($B$1585)</f>
        <v>0</v>
      </c>
      <c r="C1585" s="2" t="n">
        <f aca="false">MOD(QUOTIENT($B1585,1),2)</f>
        <v>0</v>
      </c>
      <c r="D1585" s="2" t="n">
        <f aca="false">MOD(QUOTIENT($B1585,2),2)</f>
        <v>0</v>
      </c>
      <c r="E1585" s="2" t="n">
        <f aca="false">MOD(QUOTIENT($B1585,4),2)</f>
        <v>0</v>
      </c>
      <c r="F1585" s="2" t="n">
        <f aca="false">MOD(QUOTIENT($B1585,8),2)</f>
        <v>0</v>
      </c>
      <c r="G1585" s="2" t="n">
        <f aca="false">MOD(QUOTIENT($B1585,16),2)</f>
        <v>0</v>
      </c>
      <c r="H1585" s="2" t="n">
        <f aca="false">MOD(QUOTIENT($B1585,32),2)</f>
        <v>0</v>
      </c>
      <c r="I1585" s="2" t="n">
        <f aca="false">MOD(QUOTIENT($B1585,64),2)</f>
        <v>0</v>
      </c>
      <c r="J1585" s="5" t="n">
        <f aca="false">IF($C1585=const_zero,MIN(class_series_f_invested_usd,MAX(const_zero,$A1585)),const_zero)</f>
        <v>30000000</v>
      </c>
      <c r="K1585" s="5" t="n">
        <f aca="false">IF($D1585=const_zero,MIN(class_series_e_invested_usd,MAX(const_zero,$A1585-SUM($J1585:$J1585))),const_zero)</f>
        <v>300000000</v>
      </c>
      <c r="L1585" s="5" t="n">
        <f aca="false">IF($E1585=const_zero,MIN(class_series_d_invested_usd,MAX(const_zero,$A1585-SUM($J1585:$K1585))),const_zero)</f>
        <v>100000000</v>
      </c>
      <c r="M1585" s="5" t="n">
        <f aca="false">IF($F1585=const_zero,MIN(class_series_c_invested_usd,MAX(const_zero,$A1585-SUM($J1585:$L1585))),const_zero)</f>
        <v>60000000</v>
      </c>
      <c r="N1585" s="5" t="n">
        <f aca="false">IF($G1585=const_zero,MIN(class_series_b_invested_usd,MAX(const_zero,$A1585-SUM($J1585:$M1585))),const_zero)</f>
        <v>30000000</v>
      </c>
      <c r="O1585" s="5" t="n">
        <f aca="false">IF($H1585=const_zero,MIN(class_series_a_invested_usd,MAX(const_zero,$A1585-SUM($J1585:$N1585))),const_zero)</f>
        <v>15000000</v>
      </c>
      <c r="P1585" s="5" t="n">
        <f aca="false">IF($I1585=const_zero,MIN(class_seed_invested_usd,MAX(const_zero,$A1585-SUM($J1585:$O1585))),const_zero)</f>
        <v>5000000</v>
      </c>
      <c r="Q1585" s="5" t="n">
        <f aca="false">MAX(const_zero,$A1585-SUM($J1585:$P1585))</f>
        <v>1460000000</v>
      </c>
      <c r="R1585" s="9" t="n">
        <f aca="false">common_rsa_total+Sensitivity!$AE$1530+Sensitivity!$AJ$1530+IF($C1585=const_one,Sensitivity!$D$1530,const_zero)+IF($D1585=const_one,Sensitivity!$Y$1530,const_zero)+IF($E1585=const_one,Sensitivity!$V$1530,const_zero)+IF($F1585=const_one,Sensitivity!$S$1530,const_zero)+IF($G1585=const_one,Sensitivity!$P$1530,const_zero)+IF($H1585=const_one,Sensitivity!$M$1530,const_zero)+IF($I1585=const_one,Sensitivity!$J$1530,const_zero)</f>
        <v>9287367.61202298</v>
      </c>
      <c r="S1585" s="23" t="b">
        <f aca="false">IF($R1585&gt;const_zero,--($Q1585&gt;option_strike_usd*$R1585),const_zero)</f>
        <v>1</v>
      </c>
      <c r="T1585" s="7" t="n">
        <f aca="false">IF($R1585&gt;const_zero,IF($S1585=const_one,($Q1585+option_strike_usd*pre_f_options_issued)/($R1585+pre_f_options_issued),$Q1585/$R1585),const_zero)</f>
        <v>124.073503782835</v>
      </c>
      <c r="U1585" s="5" t="n">
        <f aca="false">IF($C1585=const_one,Sensitivity!$D$1530*$T1585,const_zero)</f>
        <v>0</v>
      </c>
      <c r="V1585" s="5" t="n">
        <f aca="false">IF($D1585=const_one,Sensitivity!$Y$1530*$T1585,const_zero)</f>
        <v>0</v>
      </c>
      <c r="W1585" s="5" t="n">
        <f aca="false">IF($E1585=const_one,Sensitivity!$V$1530*$T1585,const_zero)</f>
        <v>0</v>
      </c>
      <c r="X1585" s="5" t="n">
        <f aca="false">IF($F1585=const_one,Sensitivity!$S$1530*$T1585,const_zero)</f>
        <v>0</v>
      </c>
      <c r="Y1585" s="5" t="n">
        <f aca="false">IF($G1585=const_one,Sensitivity!$P$1530*$T1585,const_zero)</f>
        <v>0</v>
      </c>
      <c r="Z1585" s="5" t="n">
        <f aca="false">IF($H1585=const_one,Sensitivity!$M$1530*$T1585,const_zero)</f>
        <v>0</v>
      </c>
      <c r="AA1585" s="5" t="n">
        <f aca="false">IF($I1585=const_one,Sensitivity!$J$1530*$T1585,const_zero)</f>
        <v>0</v>
      </c>
      <c r="AB1585" s="5" t="n">
        <f aca="false">(Sensitivity!$AE$1530+Sensitivity!$AJ$1530)*$T1585</f>
        <v>35654706.4973973</v>
      </c>
      <c r="AC1585" s="5" t="n">
        <f aca="false">common_rsa_total*$T1585</f>
        <v>1116661534.04552</v>
      </c>
      <c r="AD1585" s="5" t="n">
        <f aca="false">IF($S1585=const_one,pre_f_options_issued*($T1585-option_strike_usd),const_zero)</f>
        <v>307683759.457088</v>
      </c>
      <c r="AE1585" s="5" t="n">
        <f aca="false">J1585+U1585</f>
        <v>30000000</v>
      </c>
      <c r="AF1585" s="5" t="n">
        <f aca="false">K1585+V1585</f>
        <v>300000000</v>
      </c>
      <c r="AG1585" s="5" t="n">
        <f aca="false">L1585+W1585</f>
        <v>100000000</v>
      </c>
      <c r="AH1585" s="5" t="n">
        <f aca="false">M1585+X1585</f>
        <v>60000000</v>
      </c>
      <c r="AI1585" s="5" t="n">
        <f aca="false">N1585+Y1585</f>
        <v>30000000</v>
      </c>
      <c r="AJ1585" s="5" t="n">
        <f aca="false">O1585+Z1585</f>
        <v>15000000</v>
      </c>
      <c r="AK1585" s="5" t="n">
        <f aca="false">P1585+AA1585</f>
        <v>5000000</v>
      </c>
      <c r="AL1585" s="5" t="n">
        <f aca="false">INDEX($AE$1585:$AE$1712,$B1585-$C1585*1+const_one)</f>
        <v>30000000</v>
      </c>
      <c r="AM1585" s="5" t="n">
        <f aca="false">INDEX($AF$1585:$AF$1712,$B1585-$D1585*2+const_one)</f>
        <v>300000000</v>
      </c>
      <c r="AN1585" s="5" t="n">
        <f aca="false">INDEX($AG$1585:$AG$1712,$B1585-$E1585*4+const_one)</f>
        <v>100000000</v>
      </c>
      <c r="AO1585" s="5" t="n">
        <f aca="false">INDEX($AH$1585:$AH$1712,$B1585-$F1585*8+const_one)</f>
        <v>60000000</v>
      </c>
      <c r="AP1585" s="5" t="n">
        <f aca="false">INDEX($AI$1585:$AI$1712,$B1585-$G1585*16+const_one)</f>
        <v>30000000</v>
      </c>
      <c r="AQ1585" s="5" t="n">
        <f aca="false">INDEX($AJ$1585:$AJ$1712,$B1585-$H1585*32+const_one)</f>
        <v>15000000</v>
      </c>
      <c r="AR1585" s="5" t="n">
        <f aca="false">INDEX($AK$1585:$AK$1712,$B1585-$I1585*64+const_one)</f>
        <v>5000000</v>
      </c>
      <c r="AS1585" s="5" t="n">
        <f aca="false">INDEX($AE$1585:$AE$1712,$B1585+(const_one-$C1585)*1+const_one)</f>
        <v>96709686.3273304</v>
      </c>
      <c r="AT1585" s="5" t="n">
        <f aca="false">INDEX($AF$1585:$AF$1712,$B1585+(const_one-$D1585)*2+const_one)</f>
        <v>603418275.067857</v>
      </c>
      <c r="AU1585" s="5" t="n">
        <f aca="false">INDEX($AG$1585:$AG$1712,$B1585+(const_one-$E1585)*4+const_one)</f>
        <v>200432905.718958</v>
      </c>
      <c r="AV1585" s="5" t="n">
        <f aca="false">INDEX($AH$1585:$AH$1712,$B1585+(const_one-$F1585)*8+const_one)</f>
        <v>257553064.100732</v>
      </c>
      <c r="AW1585" s="5" t="n">
        <f aca="false">INDEX($AI$1585:$AI$1712,$B1585+(const_one-$G1585)*16+const_one)</f>
        <v>302792228.980602</v>
      </c>
      <c r="AX1585" s="5" t="n">
        <f aca="false">INDEX($AJ$1585:$AJ$1712,$B1585+(const_one-$H1585)*32+const_one)</f>
        <v>440063038.514099</v>
      </c>
      <c r="AY1585" s="5" t="n">
        <f aca="false">INDEX($AK$1585:$AK$1712,$B1585+(const_one-$I1585)*64+const_one)</f>
        <v>437084608.473394</v>
      </c>
      <c r="AZ1585" s="5" t="n">
        <f aca="false">--($C1585=--(AS1585&gt;AL1585))</f>
        <v>0</v>
      </c>
      <c r="BA1585" s="5" t="n">
        <f aca="false">--($D1585=--(AT1585&gt;AM1585))</f>
        <v>0</v>
      </c>
      <c r="BB1585" s="5" t="n">
        <f aca="false">--($E1585=--(AU1585&gt;AN1585))</f>
        <v>0</v>
      </c>
      <c r="BC1585" s="5" t="n">
        <f aca="false">--($F1585=--(AV1585&gt;AO1585))</f>
        <v>0</v>
      </c>
      <c r="BD1585" s="5" t="n">
        <f aca="false">--($G1585=--(AW1585&gt;AP1585))</f>
        <v>0</v>
      </c>
      <c r="BE1585" s="5" t="n">
        <f aca="false">--($H1585=--(AX1585&gt;AQ1585))</f>
        <v>0</v>
      </c>
      <c r="BF1585" s="5" t="n">
        <f aca="false">--($I1585=--(AY1585&gt;AR1585))</f>
        <v>0</v>
      </c>
      <c r="BG1585" s="5" t="n">
        <f aca="false">SUM(AZ1585:BF1585)</f>
        <v>0</v>
      </c>
      <c r="BH1585" s="5" t="n">
        <f aca="false">SUM(AE1585:AK1585)+AB1585+AC1585+AD1585</f>
        <v>2000000000</v>
      </c>
    </row>
    <row r="1586" customFormat="false" ht="15" hidden="true" customHeight="false" outlineLevel="0" collapsed="false">
      <c r="A1586" s="5" t="n">
        <f aca="false">sensitivity_exit_usd</f>
        <v>2000000000</v>
      </c>
      <c r="B1586" s="2" t="n">
        <f aca="false">ROW()-ROW($B$1585)</f>
        <v>1</v>
      </c>
      <c r="C1586" s="2" t="n">
        <f aca="false">MOD(QUOTIENT($B1586,1),2)</f>
        <v>1</v>
      </c>
      <c r="D1586" s="2" t="n">
        <f aca="false">MOD(QUOTIENT($B1586,2),2)</f>
        <v>0</v>
      </c>
      <c r="E1586" s="2" t="n">
        <f aca="false">MOD(QUOTIENT($B1586,4),2)</f>
        <v>0</v>
      </c>
      <c r="F1586" s="2" t="n">
        <f aca="false">MOD(QUOTIENT($B1586,8),2)</f>
        <v>0</v>
      </c>
      <c r="G1586" s="2" t="n">
        <f aca="false">MOD(QUOTIENT($B1586,16),2)</f>
        <v>0</v>
      </c>
      <c r="H1586" s="2" t="n">
        <f aca="false">MOD(QUOTIENT($B1586,32),2)</f>
        <v>0</v>
      </c>
      <c r="I1586" s="2" t="n">
        <f aca="false">MOD(QUOTIENT($B1586,64),2)</f>
        <v>0</v>
      </c>
      <c r="J1586" s="5" t="n">
        <f aca="false">IF($C1586=const_zero,MIN(class_series_f_invested_usd,MAX(const_zero,$A1586)),const_zero)</f>
        <v>0</v>
      </c>
      <c r="K1586" s="5" t="n">
        <f aca="false">IF($D1586=const_zero,MIN(class_series_e_invested_usd,MAX(const_zero,$A1586-SUM($J1586:$J1586))),const_zero)</f>
        <v>300000000</v>
      </c>
      <c r="L1586" s="5" t="n">
        <f aca="false">IF($E1586=const_zero,MIN(class_series_d_invested_usd,MAX(const_zero,$A1586-SUM($J1586:$K1586))),const_zero)</f>
        <v>100000000</v>
      </c>
      <c r="M1586" s="5" t="n">
        <f aca="false">IF($F1586=const_zero,MIN(class_series_c_invested_usd,MAX(const_zero,$A1586-SUM($J1586:$L1586))),const_zero)</f>
        <v>60000000</v>
      </c>
      <c r="N1586" s="5" t="n">
        <f aca="false">IF($G1586=const_zero,MIN(class_series_b_invested_usd,MAX(const_zero,$A1586-SUM($J1586:$M1586))),const_zero)</f>
        <v>30000000</v>
      </c>
      <c r="O1586" s="5" t="n">
        <f aca="false">IF($H1586=const_zero,MIN(class_series_a_invested_usd,MAX(const_zero,$A1586-SUM($J1586:$N1586))),const_zero)</f>
        <v>15000000</v>
      </c>
      <c r="P1586" s="5" t="n">
        <f aca="false">IF($I1586=const_zero,MIN(class_seed_invested_usd,MAX(const_zero,$A1586-SUM($J1586:$O1586))),const_zero)</f>
        <v>5000000</v>
      </c>
      <c r="Q1586" s="5" t="n">
        <f aca="false">MAX(const_zero,$A1586-SUM($J1586:$P1586))</f>
        <v>1490000000</v>
      </c>
      <c r="R1586" s="9" t="n">
        <f aca="false">common_rsa_total+Sensitivity!$AE$1530+Sensitivity!$AJ$1530+IF($C1586=const_one,Sensitivity!$D$1530,const_zero)+IF($D1586=const_one,Sensitivity!$Y$1530,const_zero)+IF($E1586=const_one,Sensitivity!$V$1530,const_zero)+IF($F1586=const_one,Sensitivity!$S$1530,const_zero)+IF($G1586=const_one,Sensitivity!$P$1530,const_zero)+IF($H1586=const_one,Sensitivity!$M$1530,const_zero)+IF($I1586=const_one,Sensitivity!$J$1530,const_zero)</f>
        <v>10104075.2601683</v>
      </c>
      <c r="S1586" s="23" t="b">
        <f aca="false">IF($R1586&gt;const_zero,--($Q1586&gt;option_strike_usd*$R1586),const_zero)</f>
        <v>1</v>
      </c>
      <c r="T1586" s="7" t="n">
        <f aca="false">IF($R1586&gt;const_zero,IF($S1586=const_one,($Q1586+option_strike_usd*pre_f_options_issued)/($R1586+pre_f_options_issued),$Q1586/$R1586),const_zero)</f>
        <v>118.41408188958</v>
      </c>
      <c r="U1586" s="5" t="n">
        <f aca="false">IF($C1586=const_one,Sensitivity!$D$1530*$T1586,const_zero)</f>
        <v>96709686.3273304</v>
      </c>
      <c r="V1586" s="5" t="n">
        <f aca="false">IF($D1586=const_one,Sensitivity!$Y$1530*$T1586,const_zero)</f>
        <v>0</v>
      </c>
      <c r="W1586" s="5" t="n">
        <f aca="false">IF($E1586=const_one,Sensitivity!$V$1530*$T1586,const_zero)</f>
        <v>0</v>
      </c>
      <c r="X1586" s="5" t="n">
        <f aca="false">IF($F1586=const_one,Sensitivity!$S$1530*$T1586,const_zero)</f>
        <v>0</v>
      </c>
      <c r="Y1586" s="5" t="n">
        <f aca="false">IF($G1586=const_one,Sensitivity!$P$1530*$T1586,const_zero)</f>
        <v>0</v>
      </c>
      <c r="Z1586" s="5" t="n">
        <f aca="false">IF($H1586=const_one,Sensitivity!$M$1530*$T1586,const_zero)</f>
        <v>0</v>
      </c>
      <c r="AA1586" s="5" t="n">
        <f aca="false">IF($I1586=const_one,Sensitivity!$J$1530*$T1586,const_zero)</f>
        <v>0</v>
      </c>
      <c r="AB1586" s="5" t="n">
        <f aca="false">(Sensitivity!$AE$1530+Sensitivity!$AJ$1530)*$T1586</f>
        <v>34028371.9425019</v>
      </c>
      <c r="AC1586" s="5" t="n">
        <f aca="false">common_rsa_total*$T1586</f>
        <v>1065726737.00622</v>
      </c>
      <c r="AD1586" s="5" t="n">
        <f aca="false">IF($S1586=const_one,pre_f_options_issued*($T1586-option_strike_usd),const_zero)</f>
        <v>293535204.72395</v>
      </c>
      <c r="AE1586" s="5" t="n">
        <f aca="false">J1586+U1586</f>
        <v>96709686.3273304</v>
      </c>
      <c r="AF1586" s="5" t="n">
        <f aca="false">K1586+V1586</f>
        <v>300000000</v>
      </c>
      <c r="AG1586" s="5" t="n">
        <f aca="false">L1586+W1586</f>
        <v>100000000</v>
      </c>
      <c r="AH1586" s="5" t="n">
        <f aca="false">M1586+X1586</f>
        <v>60000000</v>
      </c>
      <c r="AI1586" s="5" t="n">
        <f aca="false">N1586+Y1586</f>
        <v>30000000</v>
      </c>
      <c r="AJ1586" s="5" t="n">
        <f aca="false">O1586+Z1586</f>
        <v>15000000</v>
      </c>
      <c r="AK1586" s="5" t="n">
        <f aca="false">P1586+AA1586</f>
        <v>5000000</v>
      </c>
      <c r="AL1586" s="5" t="n">
        <f aca="false">INDEX($AE$1585:$AE$1712,$B1586-$C1586*1+const_one)</f>
        <v>30000000</v>
      </c>
      <c r="AM1586" s="5" t="n">
        <f aca="false">INDEX($AF$1585:$AF$1712,$B1586-$D1586*2+const_one)</f>
        <v>300000000</v>
      </c>
      <c r="AN1586" s="5" t="n">
        <f aca="false">INDEX($AG$1585:$AG$1712,$B1586-$E1586*4+const_one)</f>
        <v>100000000</v>
      </c>
      <c r="AO1586" s="5" t="n">
        <f aca="false">INDEX($AH$1585:$AH$1712,$B1586-$F1586*8+const_one)</f>
        <v>60000000</v>
      </c>
      <c r="AP1586" s="5" t="n">
        <f aca="false">INDEX($AI$1585:$AI$1712,$B1586-$G1586*16+const_one)</f>
        <v>30000000</v>
      </c>
      <c r="AQ1586" s="5" t="n">
        <f aca="false">INDEX($AJ$1585:$AJ$1712,$B1586-$H1586*32+const_one)</f>
        <v>15000000</v>
      </c>
      <c r="AR1586" s="5" t="n">
        <f aca="false">INDEX($AK$1585:$AK$1712,$B1586-$I1586*64+const_one)</f>
        <v>5000000</v>
      </c>
      <c r="AS1586" s="5" t="n">
        <f aca="false">INDEX($AE$1585:$AE$1712,$B1586+(const_one-$C1586)*1+const_one)</f>
        <v>96709686.3273304</v>
      </c>
      <c r="AT1586" s="5" t="n">
        <f aca="false">INDEX($AF$1585:$AF$1712,$B1586+(const_one-$D1586)*2+const_one)</f>
        <v>586944874.75061</v>
      </c>
      <c r="AU1586" s="5" t="n">
        <f aca="false">INDEX($AG$1585:$AG$1712,$B1586+(const_one-$E1586)*4+const_one)</f>
        <v>192645652.36717</v>
      </c>
      <c r="AV1586" s="5" t="n">
        <f aca="false">INDEX($AH$1585:$AH$1712,$B1586+(const_one-$F1586)*8+const_one)</f>
        <v>248332532.021583</v>
      </c>
      <c r="AW1586" s="5" t="n">
        <f aca="false">INDEX($AI$1585:$AI$1712,$B1586+(const_one-$G1586)*16+const_one)</f>
        <v>292711995.029863</v>
      </c>
      <c r="AX1586" s="5" t="n">
        <f aca="false">INDEX($AJ$1585:$AJ$1712,$B1586+(const_one-$H1586)*32+const_one)</f>
        <v>428167903.658912</v>
      </c>
      <c r="AY1586" s="5" t="n">
        <f aca="false">INDEX($AK$1585:$AK$1712,$B1586+(const_one-$I1586)*64+const_one)</f>
        <v>425327652.225023</v>
      </c>
      <c r="AZ1586" s="5" t="n">
        <f aca="false">--($C1586=--(AS1586&gt;AL1586))</f>
        <v>1</v>
      </c>
      <c r="BA1586" s="5" t="n">
        <f aca="false">--($D1586=--(AT1586&gt;AM1586))</f>
        <v>0</v>
      </c>
      <c r="BB1586" s="5" t="n">
        <f aca="false">--($E1586=--(AU1586&gt;AN1586))</f>
        <v>0</v>
      </c>
      <c r="BC1586" s="5" t="n">
        <f aca="false">--($F1586=--(AV1586&gt;AO1586))</f>
        <v>0</v>
      </c>
      <c r="BD1586" s="5" t="n">
        <f aca="false">--($G1586=--(AW1586&gt;AP1586))</f>
        <v>0</v>
      </c>
      <c r="BE1586" s="5" t="n">
        <f aca="false">--($H1586=--(AX1586&gt;AQ1586))</f>
        <v>0</v>
      </c>
      <c r="BF1586" s="5" t="n">
        <f aca="false">--($I1586=--(AY1586&gt;AR1586))</f>
        <v>0</v>
      </c>
      <c r="BG1586" s="5" t="n">
        <f aca="false">SUM(AZ1586:BF1586)</f>
        <v>1</v>
      </c>
      <c r="BH1586" s="5" t="n">
        <f aca="false">SUM(AE1586:AK1586)+AB1586+AC1586+AD1586</f>
        <v>2000000000</v>
      </c>
    </row>
    <row r="1587" customFormat="false" ht="15" hidden="true" customHeight="false" outlineLevel="0" collapsed="false">
      <c r="A1587" s="5" t="n">
        <f aca="false">sensitivity_exit_usd</f>
        <v>2000000000</v>
      </c>
      <c r="B1587" s="2" t="n">
        <f aca="false">ROW()-ROW($B$1585)</f>
        <v>2</v>
      </c>
      <c r="C1587" s="2" t="n">
        <f aca="false">MOD(QUOTIENT($B1587,1),2)</f>
        <v>0</v>
      </c>
      <c r="D1587" s="2" t="n">
        <f aca="false">MOD(QUOTIENT($B1587,2),2)</f>
        <v>1</v>
      </c>
      <c r="E1587" s="2" t="n">
        <f aca="false">MOD(QUOTIENT($B1587,4),2)</f>
        <v>0</v>
      </c>
      <c r="F1587" s="2" t="n">
        <f aca="false">MOD(QUOTIENT($B1587,8),2)</f>
        <v>0</v>
      </c>
      <c r="G1587" s="2" t="n">
        <f aca="false">MOD(QUOTIENT($B1587,16),2)</f>
        <v>0</v>
      </c>
      <c r="H1587" s="2" t="n">
        <f aca="false">MOD(QUOTIENT($B1587,32),2)</f>
        <v>0</v>
      </c>
      <c r="I1587" s="2" t="n">
        <f aca="false">MOD(QUOTIENT($B1587,64),2)</f>
        <v>0</v>
      </c>
      <c r="J1587" s="5" t="n">
        <f aca="false">IF($C1587=const_zero,MIN(class_series_f_invested_usd,MAX(const_zero,$A1587)),const_zero)</f>
        <v>30000000</v>
      </c>
      <c r="K1587" s="5" t="n">
        <f aca="false">IF($D1587=const_zero,MIN(class_series_e_invested_usd,MAX(const_zero,$A1587-SUM($J1587:$J1587))),const_zero)</f>
        <v>0</v>
      </c>
      <c r="L1587" s="5" t="n">
        <f aca="false">IF($E1587=const_zero,MIN(class_series_d_invested_usd,MAX(const_zero,$A1587-SUM($J1587:$K1587))),const_zero)</f>
        <v>100000000</v>
      </c>
      <c r="M1587" s="5" t="n">
        <f aca="false">IF($F1587=const_zero,MIN(class_series_c_invested_usd,MAX(const_zero,$A1587-SUM($J1587:$L1587))),const_zero)</f>
        <v>60000000</v>
      </c>
      <c r="N1587" s="5" t="n">
        <f aca="false">IF($G1587=const_zero,MIN(class_series_b_invested_usd,MAX(const_zero,$A1587-SUM($J1587:$M1587))),const_zero)</f>
        <v>30000000</v>
      </c>
      <c r="O1587" s="5" t="n">
        <f aca="false">IF($H1587=const_zero,MIN(class_series_a_invested_usd,MAX(const_zero,$A1587-SUM($J1587:$N1587))),const_zero)</f>
        <v>15000000</v>
      </c>
      <c r="P1587" s="5" t="n">
        <f aca="false">IF($I1587=const_zero,MIN(class_seed_invested_usd,MAX(const_zero,$A1587-SUM($J1587:$O1587))),const_zero)</f>
        <v>5000000</v>
      </c>
      <c r="Q1587" s="5" t="n">
        <f aca="false">MAX(const_zero,$A1587-SUM($J1587:$P1587))</f>
        <v>1760000000</v>
      </c>
      <c r="R1587" s="9" t="n">
        <f aca="false">common_rsa_total+Sensitivity!$AE$1530+Sensitivity!$AJ$1530+IF($C1587=const_one,Sensitivity!$D$1530,const_zero)+IF($D1587=const_one,Sensitivity!$Y$1530,const_zero)+IF($E1587=const_one,Sensitivity!$V$1530,const_zero)+IF($F1587=const_one,Sensitivity!$S$1530,const_zero)+IF($G1587=const_one,Sensitivity!$P$1530,const_zero)+IF($H1587=const_one,Sensitivity!$M$1530,const_zero)+IF($I1587=const_one,Sensitivity!$J$1530,const_zero)</f>
        <v>15423874.5373254</v>
      </c>
      <c r="S1587" s="23" t="b">
        <f aca="false">IF($R1587&gt;const_zero,--($Q1587&gt;option_strike_usd*$R1587),const_zero)</f>
        <v>1</v>
      </c>
      <c r="T1587" s="7" t="n">
        <f aca="false">IF($R1587&gt;const_zero,IF($S1587=const_one,($Q1587+option_strike_usd*pre_f_options_issued)/($R1587+pre_f_options_issued),$Q1587/$R1587),const_zero)</f>
        <v>98.3325338687065</v>
      </c>
      <c r="U1587" s="5" t="n">
        <f aca="false">IF($C1587=const_one,Sensitivity!$D$1530*$T1587,const_zero)</f>
        <v>0</v>
      </c>
      <c r="V1587" s="5" t="n">
        <f aca="false">IF($D1587=const_one,Sensitivity!$Y$1530*$T1587,const_zero)</f>
        <v>603418275.067857</v>
      </c>
      <c r="W1587" s="5" t="n">
        <f aca="false">IF($E1587=const_one,Sensitivity!$V$1530*$T1587,const_zero)</f>
        <v>0</v>
      </c>
      <c r="X1587" s="5" t="n">
        <f aca="false">IF($F1587=const_one,Sensitivity!$S$1530*$T1587,const_zero)</f>
        <v>0</v>
      </c>
      <c r="Y1587" s="5" t="n">
        <f aca="false">IF($G1587=const_one,Sensitivity!$P$1530*$T1587,const_zero)</f>
        <v>0</v>
      </c>
      <c r="Z1587" s="5" t="n">
        <f aca="false">IF($H1587=const_one,Sensitivity!$M$1530*$T1587,const_zero)</f>
        <v>0</v>
      </c>
      <c r="AA1587" s="5" t="n">
        <f aca="false">IF($I1587=const_one,Sensitivity!$J$1530*$T1587,const_zero)</f>
        <v>0</v>
      </c>
      <c r="AB1587" s="5" t="n">
        <f aca="false">(Sensitivity!$AE$1530+Sensitivity!$AJ$1530)*$T1587</f>
        <v>28257585.4420188</v>
      </c>
      <c r="AC1587" s="5" t="n">
        <f aca="false">common_rsa_total*$T1587</f>
        <v>884992804.818358</v>
      </c>
      <c r="AD1587" s="5" t="n">
        <f aca="false">IF($S1587=const_one,pre_f_options_issued*($T1587-option_strike_usd),const_zero)</f>
        <v>243331334.671766</v>
      </c>
      <c r="AE1587" s="5" t="n">
        <f aca="false">J1587+U1587</f>
        <v>30000000</v>
      </c>
      <c r="AF1587" s="5" t="n">
        <f aca="false">K1587+V1587</f>
        <v>603418275.067857</v>
      </c>
      <c r="AG1587" s="5" t="n">
        <f aca="false">L1587+W1587</f>
        <v>100000000</v>
      </c>
      <c r="AH1587" s="5" t="n">
        <f aca="false">M1587+X1587</f>
        <v>60000000</v>
      </c>
      <c r="AI1587" s="5" t="n">
        <f aca="false">N1587+Y1587</f>
        <v>30000000</v>
      </c>
      <c r="AJ1587" s="5" t="n">
        <f aca="false">O1587+Z1587</f>
        <v>15000000</v>
      </c>
      <c r="AK1587" s="5" t="n">
        <f aca="false">P1587+AA1587</f>
        <v>5000000</v>
      </c>
      <c r="AL1587" s="5" t="n">
        <f aca="false">INDEX($AE$1585:$AE$1712,$B1587-$C1587*1+const_one)</f>
        <v>30000000</v>
      </c>
      <c r="AM1587" s="5" t="n">
        <f aca="false">INDEX($AF$1585:$AF$1712,$B1587-$D1587*2+const_one)</f>
        <v>300000000</v>
      </c>
      <c r="AN1587" s="5" t="n">
        <f aca="false">INDEX($AG$1585:$AG$1712,$B1587-$E1587*4+const_one)</f>
        <v>100000000</v>
      </c>
      <c r="AO1587" s="5" t="n">
        <f aca="false">INDEX($AH$1585:$AH$1712,$B1587-$F1587*8+const_one)</f>
        <v>60000000</v>
      </c>
      <c r="AP1587" s="5" t="n">
        <f aca="false">INDEX($AI$1585:$AI$1712,$B1587-$G1587*16+const_one)</f>
        <v>30000000</v>
      </c>
      <c r="AQ1587" s="5" t="n">
        <f aca="false">INDEX($AJ$1585:$AJ$1712,$B1587-$H1587*32+const_one)</f>
        <v>15000000</v>
      </c>
      <c r="AR1587" s="5" t="n">
        <f aca="false">INDEX($AK$1585:$AK$1712,$B1587-$I1587*64+const_one)</f>
        <v>5000000</v>
      </c>
      <c r="AS1587" s="5" t="n">
        <f aca="false">INDEX($AE$1585:$AE$1712,$B1587+(const_one-$C1587)*1+const_one)</f>
        <v>78116487.7810211</v>
      </c>
      <c r="AT1587" s="5" t="n">
        <f aca="false">INDEX($AF$1585:$AF$1712,$B1587+(const_one-$D1587)*2+const_one)</f>
        <v>603418275.067857</v>
      </c>
      <c r="AU1587" s="5" t="n">
        <f aca="false">INDEX($AG$1585:$AG$1712,$B1587+(const_one-$E1587)*4+const_one)</f>
        <v>164336818.454706</v>
      </c>
      <c r="AV1587" s="5" t="n">
        <f aca="false">INDEX($AH$1585:$AH$1712,$B1587+(const_one-$F1587)*8+const_one)</f>
        <v>215214869.190764</v>
      </c>
      <c r="AW1587" s="5" t="n">
        <f aca="false">INDEX($AI$1585:$AI$1712,$B1587+(const_one-$G1587)*16+const_one)</f>
        <v>257003070.36382</v>
      </c>
      <c r="AX1587" s="5" t="n">
        <f aca="false">INDEX($AJ$1585:$AJ$1712,$B1587+(const_one-$H1587)*32+const_one)</f>
        <v>387696241.555024</v>
      </c>
      <c r="AY1587" s="5" t="n">
        <f aca="false">INDEX($AK$1585:$AK$1712,$B1587+(const_one-$I1587)*64+const_one)</f>
        <v>385515109.394377</v>
      </c>
      <c r="AZ1587" s="5" t="n">
        <f aca="false">--($C1587=--(AS1587&gt;AL1587))</f>
        <v>0</v>
      </c>
      <c r="BA1587" s="5" t="n">
        <f aca="false">--($D1587=--(AT1587&gt;AM1587))</f>
        <v>1</v>
      </c>
      <c r="BB1587" s="5" t="n">
        <f aca="false">--($E1587=--(AU1587&gt;AN1587))</f>
        <v>0</v>
      </c>
      <c r="BC1587" s="5" t="n">
        <f aca="false">--($F1587=--(AV1587&gt;AO1587))</f>
        <v>0</v>
      </c>
      <c r="BD1587" s="5" t="n">
        <f aca="false">--($G1587=--(AW1587&gt;AP1587))</f>
        <v>0</v>
      </c>
      <c r="BE1587" s="5" t="n">
        <f aca="false">--($H1587=--(AX1587&gt;AQ1587))</f>
        <v>0</v>
      </c>
      <c r="BF1587" s="5" t="n">
        <f aca="false">--($I1587=--(AY1587&gt;AR1587))</f>
        <v>0</v>
      </c>
      <c r="BG1587" s="5" t="n">
        <f aca="false">SUM(AZ1587:BF1587)</f>
        <v>1</v>
      </c>
      <c r="BH1587" s="5" t="n">
        <f aca="false">SUM(AE1587:AK1587)+AB1587+AC1587+AD1587</f>
        <v>2000000000</v>
      </c>
    </row>
    <row r="1588" customFormat="false" ht="15" hidden="true" customHeight="false" outlineLevel="0" collapsed="false">
      <c r="A1588" s="5" t="n">
        <f aca="false">sensitivity_exit_usd</f>
        <v>2000000000</v>
      </c>
      <c r="B1588" s="2" t="n">
        <f aca="false">ROW()-ROW($B$1585)</f>
        <v>3</v>
      </c>
      <c r="C1588" s="2" t="n">
        <f aca="false">MOD(QUOTIENT($B1588,1),2)</f>
        <v>1</v>
      </c>
      <c r="D1588" s="2" t="n">
        <f aca="false">MOD(QUOTIENT($B1588,2),2)</f>
        <v>1</v>
      </c>
      <c r="E1588" s="2" t="n">
        <f aca="false">MOD(QUOTIENT($B1588,4),2)</f>
        <v>0</v>
      </c>
      <c r="F1588" s="2" t="n">
        <f aca="false">MOD(QUOTIENT($B1588,8),2)</f>
        <v>0</v>
      </c>
      <c r="G1588" s="2" t="n">
        <f aca="false">MOD(QUOTIENT($B1588,16),2)</f>
        <v>0</v>
      </c>
      <c r="H1588" s="2" t="n">
        <f aca="false">MOD(QUOTIENT($B1588,32),2)</f>
        <v>0</v>
      </c>
      <c r="I1588" s="2" t="n">
        <f aca="false">MOD(QUOTIENT($B1588,64),2)</f>
        <v>0</v>
      </c>
      <c r="J1588" s="5" t="n">
        <f aca="false">IF($C1588=const_zero,MIN(class_series_f_invested_usd,MAX(const_zero,$A1588)),const_zero)</f>
        <v>0</v>
      </c>
      <c r="K1588" s="5" t="n">
        <f aca="false">IF($D1588=const_zero,MIN(class_series_e_invested_usd,MAX(const_zero,$A1588-SUM($J1588:$J1588))),const_zero)</f>
        <v>0</v>
      </c>
      <c r="L1588" s="5" t="n">
        <f aca="false">IF($E1588=const_zero,MIN(class_series_d_invested_usd,MAX(const_zero,$A1588-SUM($J1588:$K1588))),const_zero)</f>
        <v>100000000</v>
      </c>
      <c r="M1588" s="5" t="n">
        <f aca="false">IF($F1588=const_zero,MIN(class_series_c_invested_usd,MAX(const_zero,$A1588-SUM($J1588:$L1588))),const_zero)</f>
        <v>60000000</v>
      </c>
      <c r="N1588" s="5" t="n">
        <f aca="false">IF($G1588=const_zero,MIN(class_series_b_invested_usd,MAX(const_zero,$A1588-SUM($J1588:$M1588))),const_zero)</f>
        <v>30000000</v>
      </c>
      <c r="O1588" s="5" t="n">
        <f aca="false">IF($H1588=const_zero,MIN(class_series_a_invested_usd,MAX(const_zero,$A1588-SUM($J1588:$N1588))),const_zero)</f>
        <v>15000000</v>
      </c>
      <c r="P1588" s="5" t="n">
        <f aca="false">IF($I1588=const_zero,MIN(class_seed_invested_usd,MAX(const_zero,$A1588-SUM($J1588:$O1588))),const_zero)</f>
        <v>5000000</v>
      </c>
      <c r="Q1588" s="5" t="n">
        <f aca="false">MAX(const_zero,$A1588-SUM($J1588:$P1588))</f>
        <v>1790000000</v>
      </c>
      <c r="R1588" s="9" t="n">
        <f aca="false">common_rsa_total+Sensitivity!$AE$1530+Sensitivity!$AJ$1530+IF($C1588=const_one,Sensitivity!$D$1530,const_zero)+IF($D1588=const_one,Sensitivity!$Y$1530,const_zero)+IF($E1588=const_one,Sensitivity!$V$1530,const_zero)+IF($F1588=const_one,Sensitivity!$S$1530,const_zero)+IF($G1588=const_one,Sensitivity!$P$1530,const_zero)+IF($H1588=const_one,Sensitivity!$M$1530,const_zero)+IF($I1588=const_one,Sensitivity!$J$1530,const_zero)</f>
        <v>16240582.1854708</v>
      </c>
      <c r="S1588" s="23" t="b">
        <f aca="false">IF($R1588&gt;const_zero,--($Q1588&gt;option_strike_usd*$R1588),const_zero)</f>
        <v>1</v>
      </c>
      <c r="T1588" s="7" t="n">
        <f aca="false">IF($R1588&gt;const_zero,IF($S1588=const_one,($Q1588+option_strike_usd*pre_f_options_issued)/($R1588+pre_f_options_issued),$Q1588/$R1588),const_zero)</f>
        <v>95.6480424279289</v>
      </c>
      <c r="U1588" s="5" t="n">
        <f aca="false">IF($C1588=const_one,Sensitivity!$D$1530*$T1588,const_zero)</f>
        <v>78116487.7810211</v>
      </c>
      <c r="V1588" s="5" t="n">
        <f aca="false">IF($D1588=const_one,Sensitivity!$Y$1530*$T1588,const_zero)</f>
        <v>586944874.75061</v>
      </c>
      <c r="W1588" s="5" t="n">
        <f aca="false">IF($E1588=const_one,Sensitivity!$V$1530*$T1588,const_zero)</f>
        <v>0</v>
      </c>
      <c r="X1588" s="5" t="n">
        <f aca="false">IF($F1588=const_one,Sensitivity!$S$1530*$T1588,const_zero)</f>
        <v>0</v>
      </c>
      <c r="Y1588" s="5" t="n">
        <f aca="false">IF($G1588=const_one,Sensitivity!$P$1530*$T1588,const_zero)</f>
        <v>0</v>
      </c>
      <c r="Z1588" s="5" t="n">
        <f aca="false">IF($H1588=const_one,Sensitivity!$M$1530*$T1588,const_zero)</f>
        <v>0</v>
      </c>
      <c r="AA1588" s="5" t="n">
        <f aca="false">IF($I1588=const_one,Sensitivity!$J$1530*$T1588,const_zero)</f>
        <v>0</v>
      </c>
      <c r="AB1588" s="5" t="n">
        <f aca="false">(Sensitivity!$AE$1530+Sensitivity!$AJ$1530)*$T1588</f>
        <v>27486149.5471864</v>
      </c>
      <c r="AC1588" s="5" t="n">
        <f aca="false">common_rsa_total*$T1588</f>
        <v>860832381.85136</v>
      </c>
      <c r="AD1588" s="5" t="n">
        <f aca="false">IF($S1588=const_one,pre_f_options_issued*($T1588-option_strike_usd),const_zero)</f>
        <v>236620106.069822</v>
      </c>
      <c r="AE1588" s="5" t="n">
        <f aca="false">J1588+U1588</f>
        <v>78116487.7810211</v>
      </c>
      <c r="AF1588" s="5" t="n">
        <f aca="false">K1588+V1588</f>
        <v>586944874.75061</v>
      </c>
      <c r="AG1588" s="5" t="n">
        <f aca="false">L1588+W1588</f>
        <v>100000000</v>
      </c>
      <c r="AH1588" s="5" t="n">
        <f aca="false">M1588+X1588</f>
        <v>60000000</v>
      </c>
      <c r="AI1588" s="5" t="n">
        <f aca="false">N1588+Y1588</f>
        <v>30000000</v>
      </c>
      <c r="AJ1588" s="5" t="n">
        <f aca="false">O1588+Z1588</f>
        <v>15000000</v>
      </c>
      <c r="AK1588" s="5" t="n">
        <f aca="false">P1588+AA1588</f>
        <v>5000000</v>
      </c>
      <c r="AL1588" s="5" t="n">
        <f aca="false">INDEX($AE$1585:$AE$1712,$B1588-$C1588*1+const_one)</f>
        <v>30000000</v>
      </c>
      <c r="AM1588" s="5" t="n">
        <f aca="false">INDEX($AF$1585:$AF$1712,$B1588-$D1588*2+const_one)</f>
        <v>300000000</v>
      </c>
      <c r="AN1588" s="5" t="n">
        <f aca="false">INDEX($AG$1585:$AG$1712,$B1588-$E1588*4+const_one)</f>
        <v>100000000</v>
      </c>
      <c r="AO1588" s="5" t="n">
        <f aca="false">INDEX($AH$1585:$AH$1712,$B1588-$F1588*8+const_one)</f>
        <v>60000000</v>
      </c>
      <c r="AP1588" s="5" t="n">
        <f aca="false">INDEX($AI$1585:$AI$1712,$B1588-$G1588*16+const_one)</f>
        <v>30000000</v>
      </c>
      <c r="AQ1588" s="5" t="n">
        <f aca="false">INDEX($AJ$1585:$AJ$1712,$B1588-$H1588*32+const_one)</f>
        <v>15000000</v>
      </c>
      <c r="AR1588" s="5" t="n">
        <f aca="false">INDEX($AK$1585:$AK$1712,$B1588-$I1588*64+const_one)</f>
        <v>5000000</v>
      </c>
      <c r="AS1588" s="5" t="n">
        <f aca="false">INDEX($AE$1585:$AE$1712,$B1588+(const_one-$C1588)*1+const_one)</f>
        <v>78116487.7810211</v>
      </c>
      <c r="AT1588" s="5" t="n">
        <f aca="false">INDEX($AF$1585:$AF$1712,$B1588+(const_one-$D1588)*2+const_one)</f>
        <v>586944874.75061</v>
      </c>
      <c r="AU1588" s="5" t="n">
        <f aca="false">INDEX($AG$1585:$AG$1712,$B1588+(const_one-$E1588)*4+const_one)</f>
        <v>160323239.237353</v>
      </c>
      <c r="AV1588" s="5" t="n">
        <f aca="false">INDEX($AH$1585:$AH$1712,$B1588+(const_one-$F1588)*8+const_one)</f>
        <v>210306412.614104</v>
      </c>
      <c r="AW1588" s="5" t="n">
        <f aca="false">INDEX($AI$1585:$AI$1712,$B1588+(const_one-$G1588)*16+const_one)</f>
        <v>251488205.483932</v>
      </c>
      <c r="AX1588" s="5" t="n">
        <f aca="false">INDEX($AJ$1585:$AJ$1712,$B1588+(const_one-$H1588)*32+const_one)</f>
        <v>380677269.386045</v>
      </c>
      <c r="AY1588" s="5" t="n">
        <f aca="false">INDEX($AK$1585:$AK$1712,$B1588+(const_one-$I1588)*64+const_one)</f>
        <v>378571171.076855</v>
      </c>
      <c r="AZ1588" s="5" t="n">
        <f aca="false">--($C1588=--(AS1588&gt;AL1588))</f>
        <v>1</v>
      </c>
      <c r="BA1588" s="5" t="n">
        <f aca="false">--($D1588=--(AT1588&gt;AM1588))</f>
        <v>1</v>
      </c>
      <c r="BB1588" s="5" t="n">
        <f aca="false">--($E1588=--(AU1588&gt;AN1588))</f>
        <v>0</v>
      </c>
      <c r="BC1588" s="5" t="n">
        <f aca="false">--($F1588=--(AV1588&gt;AO1588))</f>
        <v>0</v>
      </c>
      <c r="BD1588" s="5" t="n">
        <f aca="false">--($G1588=--(AW1588&gt;AP1588))</f>
        <v>0</v>
      </c>
      <c r="BE1588" s="5" t="n">
        <f aca="false">--($H1588=--(AX1588&gt;AQ1588))</f>
        <v>0</v>
      </c>
      <c r="BF1588" s="5" t="n">
        <f aca="false">--($I1588=--(AY1588&gt;AR1588))</f>
        <v>0</v>
      </c>
      <c r="BG1588" s="5" t="n">
        <f aca="false">SUM(AZ1588:BF1588)</f>
        <v>2</v>
      </c>
      <c r="BH1588" s="5" t="n">
        <f aca="false">SUM(AE1588:AK1588)+AB1588+AC1588+AD1588</f>
        <v>2000000000</v>
      </c>
    </row>
    <row r="1589" customFormat="false" ht="15" hidden="true" customHeight="false" outlineLevel="0" collapsed="false">
      <c r="A1589" s="5" t="n">
        <f aca="false">sensitivity_exit_usd</f>
        <v>2000000000</v>
      </c>
      <c r="B1589" s="2" t="n">
        <f aca="false">ROW()-ROW($B$1585)</f>
        <v>4</v>
      </c>
      <c r="C1589" s="2" t="n">
        <f aca="false">MOD(QUOTIENT($B1589,1),2)</f>
        <v>0</v>
      </c>
      <c r="D1589" s="2" t="n">
        <f aca="false">MOD(QUOTIENT($B1589,2),2)</f>
        <v>0</v>
      </c>
      <c r="E1589" s="2" t="n">
        <f aca="false">MOD(QUOTIENT($B1589,4),2)</f>
        <v>1</v>
      </c>
      <c r="F1589" s="2" t="n">
        <f aca="false">MOD(QUOTIENT($B1589,8),2)</f>
        <v>0</v>
      </c>
      <c r="G1589" s="2" t="n">
        <f aca="false">MOD(QUOTIENT($B1589,16),2)</f>
        <v>0</v>
      </c>
      <c r="H1589" s="2" t="n">
        <f aca="false">MOD(QUOTIENT($B1589,32),2)</f>
        <v>0</v>
      </c>
      <c r="I1589" s="2" t="n">
        <f aca="false">MOD(QUOTIENT($B1589,64),2)</f>
        <v>0</v>
      </c>
      <c r="J1589" s="5" t="n">
        <f aca="false">IF($C1589=const_zero,MIN(class_series_f_invested_usd,MAX(const_zero,$A1589)),const_zero)</f>
        <v>30000000</v>
      </c>
      <c r="K1589" s="5" t="n">
        <f aca="false">IF($D1589=const_zero,MIN(class_series_e_invested_usd,MAX(const_zero,$A1589-SUM($J1589:$J1589))),const_zero)</f>
        <v>300000000</v>
      </c>
      <c r="L1589" s="5" t="n">
        <f aca="false">IF($E1589=const_zero,MIN(class_series_d_invested_usd,MAX(const_zero,$A1589-SUM($J1589:$K1589))),const_zero)</f>
        <v>0</v>
      </c>
      <c r="M1589" s="5" t="n">
        <f aca="false">IF($F1589=const_zero,MIN(class_series_c_invested_usd,MAX(const_zero,$A1589-SUM($J1589:$L1589))),const_zero)</f>
        <v>60000000</v>
      </c>
      <c r="N1589" s="5" t="n">
        <f aca="false">IF($G1589=const_zero,MIN(class_series_b_invested_usd,MAX(const_zero,$A1589-SUM($J1589:$M1589))),const_zero)</f>
        <v>30000000</v>
      </c>
      <c r="O1589" s="5" t="n">
        <f aca="false">IF($H1589=const_zero,MIN(class_series_a_invested_usd,MAX(const_zero,$A1589-SUM($J1589:$N1589))),const_zero)</f>
        <v>15000000</v>
      </c>
      <c r="P1589" s="5" t="n">
        <f aca="false">IF($I1589=const_zero,MIN(class_seed_invested_usd,MAX(const_zero,$A1589-SUM($J1589:$O1589))),const_zero)</f>
        <v>5000000</v>
      </c>
      <c r="Q1589" s="5" t="n">
        <f aca="false">MAX(const_zero,$A1589-SUM($J1589:$P1589))</f>
        <v>1560000000</v>
      </c>
      <c r="R1589" s="9" t="n">
        <f aca="false">common_rsa_total+Sensitivity!$AE$1530+Sensitivity!$AJ$1530+IF($C1589=const_one,Sensitivity!$D$1530,const_zero)+IF($D1589=const_one,Sensitivity!$Y$1530,const_zero)+IF($E1589=const_one,Sensitivity!$V$1530,const_zero)+IF($F1589=const_one,Sensitivity!$S$1530,const_zero)+IF($G1589=const_one,Sensitivity!$P$1530,const_zero)+IF($H1589=const_one,Sensitivity!$M$1530,const_zero)+IF($I1589=const_one,Sensitivity!$J$1530,const_zero)</f>
        <v>11021919.7138799</v>
      </c>
      <c r="S1589" s="23" t="b">
        <f aca="false">IF($R1589&gt;const_zero,--($Q1589&gt;option_strike_usd*$R1589),const_zero)</f>
        <v>1</v>
      </c>
      <c r="T1589" s="7" t="n">
        <f aca="false">IF($R1589&gt;const_zero,IF($S1589=const_one,($Q1589+option_strike_usd*pre_f_options_issued)/($R1589+pre_f_options_issued),$Q1589/$R1589),const_zero)</f>
        <v>115.553119162225</v>
      </c>
      <c r="U1589" s="5" t="n">
        <f aca="false">IF($C1589=const_one,Sensitivity!$D$1530*$T1589,const_zero)</f>
        <v>0</v>
      </c>
      <c r="V1589" s="5" t="n">
        <f aca="false">IF($D1589=const_one,Sensitivity!$Y$1530*$T1589,const_zero)</f>
        <v>0</v>
      </c>
      <c r="W1589" s="5" t="n">
        <f aca="false">IF($E1589=const_one,Sensitivity!$V$1530*$T1589,const_zero)</f>
        <v>200432905.718958</v>
      </c>
      <c r="X1589" s="5" t="n">
        <f aca="false">IF($F1589=const_one,Sensitivity!$S$1530*$T1589,const_zero)</f>
        <v>0</v>
      </c>
      <c r="Y1589" s="5" t="n">
        <f aca="false">IF($G1589=const_one,Sensitivity!$P$1530*$T1589,const_zero)</f>
        <v>0</v>
      </c>
      <c r="Z1589" s="5" t="n">
        <f aca="false">IF($H1589=const_one,Sensitivity!$M$1530*$T1589,const_zero)</f>
        <v>0</v>
      </c>
      <c r="AA1589" s="5" t="n">
        <f aca="false">IF($I1589=const_one,Sensitivity!$J$1530*$T1589,const_zero)</f>
        <v>0</v>
      </c>
      <c r="AB1589" s="5" t="n">
        <f aca="false">(Sensitivity!$AE$1530+Sensitivity!$AJ$1530)*$T1589</f>
        <v>33206223.9154552</v>
      </c>
      <c r="AC1589" s="5" t="n">
        <f aca="false">common_rsa_total*$T1589</f>
        <v>1039978072.46002</v>
      </c>
      <c r="AD1589" s="5" t="n">
        <f aca="false">IF($S1589=const_one,pre_f_options_issued*($T1589-option_strike_usd),const_zero)</f>
        <v>286382797.905562</v>
      </c>
      <c r="AE1589" s="5" t="n">
        <f aca="false">J1589+U1589</f>
        <v>30000000</v>
      </c>
      <c r="AF1589" s="5" t="n">
        <f aca="false">K1589+V1589</f>
        <v>300000000</v>
      </c>
      <c r="AG1589" s="5" t="n">
        <f aca="false">L1589+W1589</f>
        <v>200432905.718958</v>
      </c>
      <c r="AH1589" s="5" t="n">
        <f aca="false">M1589+X1589</f>
        <v>60000000</v>
      </c>
      <c r="AI1589" s="5" t="n">
        <f aca="false">N1589+Y1589</f>
        <v>30000000</v>
      </c>
      <c r="AJ1589" s="5" t="n">
        <f aca="false">O1589+Z1589</f>
        <v>15000000</v>
      </c>
      <c r="AK1589" s="5" t="n">
        <f aca="false">P1589+AA1589</f>
        <v>5000000</v>
      </c>
      <c r="AL1589" s="5" t="n">
        <f aca="false">INDEX($AE$1585:$AE$1712,$B1589-$C1589*1+const_one)</f>
        <v>30000000</v>
      </c>
      <c r="AM1589" s="5" t="n">
        <f aca="false">INDEX($AF$1585:$AF$1712,$B1589-$D1589*2+const_one)</f>
        <v>300000000</v>
      </c>
      <c r="AN1589" s="5" t="n">
        <f aca="false">INDEX($AG$1585:$AG$1712,$B1589-$E1589*4+const_one)</f>
        <v>100000000</v>
      </c>
      <c r="AO1589" s="5" t="n">
        <f aca="false">INDEX($AH$1585:$AH$1712,$B1589-$F1589*8+const_one)</f>
        <v>60000000</v>
      </c>
      <c r="AP1589" s="5" t="n">
        <f aca="false">INDEX($AI$1585:$AI$1712,$B1589-$G1589*16+const_one)</f>
        <v>30000000</v>
      </c>
      <c r="AQ1589" s="5" t="n">
        <f aca="false">INDEX($AJ$1585:$AJ$1712,$B1589-$H1589*32+const_one)</f>
        <v>15000000</v>
      </c>
      <c r="AR1589" s="5" t="n">
        <f aca="false">INDEX($AK$1585:$AK$1712,$B1589-$I1589*64+const_one)</f>
        <v>5000000</v>
      </c>
      <c r="AS1589" s="5" t="n">
        <f aca="false">INDEX($AE$1585:$AE$1712,$B1589+(const_one-$C1589)*1+const_one)</f>
        <v>90706515.8214544</v>
      </c>
      <c r="AT1589" s="5" t="n">
        <f aca="false">INDEX($AF$1585:$AF$1712,$B1589+(const_one-$D1589)*2+const_one)</f>
        <v>581391601.584003</v>
      </c>
      <c r="AU1589" s="5" t="n">
        <f aca="false">INDEX($AG$1585:$AG$1712,$B1589+(const_one-$E1589)*4+const_one)</f>
        <v>200432905.718958</v>
      </c>
      <c r="AV1589" s="5" t="n">
        <f aca="false">INDEX($AH$1585:$AH$1712,$B1589+(const_one-$F1589)*8+const_one)</f>
        <v>244568498.646895</v>
      </c>
      <c r="AW1589" s="5" t="n">
        <f aca="false">INDEX($AI$1585:$AI$1712,$B1589+(const_one-$G1589)*16+const_one)</f>
        <v>289161313.13642</v>
      </c>
      <c r="AX1589" s="5" t="n">
        <f aca="false">INDEX($AJ$1585:$AJ$1712,$B1589+(const_one-$H1589)*32+const_one)</f>
        <v>425846787.041696</v>
      </c>
      <c r="AY1589" s="5" t="n">
        <f aca="false">INDEX($AK$1585:$AK$1712,$B1589+(const_one-$I1589)*64+const_one)</f>
        <v>423147282.844919</v>
      </c>
      <c r="AZ1589" s="5" t="n">
        <f aca="false">--($C1589=--(AS1589&gt;AL1589))</f>
        <v>0</v>
      </c>
      <c r="BA1589" s="5" t="n">
        <f aca="false">--($D1589=--(AT1589&gt;AM1589))</f>
        <v>0</v>
      </c>
      <c r="BB1589" s="5" t="n">
        <f aca="false">--($E1589=--(AU1589&gt;AN1589))</f>
        <v>1</v>
      </c>
      <c r="BC1589" s="5" t="n">
        <f aca="false">--($F1589=--(AV1589&gt;AO1589))</f>
        <v>0</v>
      </c>
      <c r="BD1589" s="5" t="n">
        <f aca="false">--($G1589=--(AW1589&gt;AP1589))</f>
        <v>0</v>
      </c>
      <c r="BE1589" s="5" t="n">
        <f aca="false">--($H1589=--(AX1589&gt;AQ1589))</f>
        <v>0</v>
      </c>
      <c r="BF1589" s="5" t="n">
        <f aca="false">--($I1589=--(AY1589&gt;AR1589))</f>
        <v>0</v>
      </c>
      <c r="BG1589" s="5" t="n">
        <f aca="false">SUM(AZ1589:BF1589)</f>
        <v>1</v>
      </c>
      <c r="BH1589" s="5" t="n">
        <f aca="false">SUM(AE1589:AK1589)+AB1589+AC1589+AD1589</f>
        <v>2000000000</v>
      </c>
    </row>
    <row r="1590" customFormat="false" ht="15" hidden="true" customHeight="false" outlineLevel="0" collapsed="false">
      <c r="A1590" s="5" t="n">
        <f aca="false">sensitivity_exit_usd</f>
        <v>2000000000</v>
      </c>
      <c r="B1590" s="2" t="n">
        <f aca="false">ROW()-ROW($B$1585)</f>
        <v>5</v>
      </c>
      <c r="C1590" s="2" t="n">
        <f aca="false">MOD(QUOTIENT($B1590,1),2)</f>
        <v>1</v>
      </c>
      <c r="D1590" s="2" t="n">
        <f aca="false">MOD(QUOTIENT($B1590,2),2)</f>
        <v>0</v>
      </c>
      <c r="E1590" s="2" t="n">
        <f aca="false">MOD(QUOTIENT($B1590,4),2)</f>
        <v>1</v>
      </c>
      <c r="F1590" s="2" t="n">
        <f aca="false">MOD(QUOTIENT($B1590,8),2)</f>
        <v>0</v>
      </c>
      <c r="G1590" s="2" t="n">
        <f aca="false">MOD(QUOTIENT($B1590,16),2)</f>
        <v>0</v>
      </c>
      <c r="H1590" s="2" t="n">
        <f aca="false">MOD(QUOTIENT($B1590,32),2)</f>
        <v>0</v>
      </c>
      <c r="I1590" s="2" t="n">
        <f aca="false">MOD(QUOTIENT($B1590,64),2)</f>
        <v>0</v>
      </c>
      <c r="J1590" s="5" t="n">
        <f aca="false">IF($C1590=const_zero,MIN(class_series_f_invested_usd,MAX(const_zero,$A1590)),const_zero)</f>
        <v>0</v>
      </c>
      <c r="K1590" s="5" t="n">
        <f aca="false">IF($D1590=const_zero,MIN(class_series_e_invested_usd,MAX(const_zero,$A1590-SUM($J1590:$J1590))),const_zero)</f>
        <v>300000000</v>
      </c>
      <c r="L1590" s="5" t="n">
        <f aca="false">IF($E1590=const_zero,MIN(class_series_d_invested_usd,MAX(const_zero,$A1590-SUM($J1590:$K1590))),const_zero)</f>
        <v>0</v>
      </c>
      <c r="M1590" s="5" t="n">
        <f aca="false">IF($F1590=const_zero,MIN(class_series_c_invested_usd,MAX(const_zero,$A1590-SUM($J1590:$L1590))),const_zero)</f>
        <v>60000000</v>
      </c>
      <c r="N1590" s="5" t="n">
        <f aca="false">IF($G1590=const_zero,MIN(class_series_b_invested_usd,MAX(const_zero,$A1590-SUM($J1590:$M1590))),const_zero)</f>
        <v>30000000</v>
      </c>
      <c r="O1590" s="5" t="n">
        <f aca="false">IF($H1590=const_zero,MIN(class_series_a_invested_usd,MAX(const_zero,$A1590-SUM($J1590:$N1590))),const_zero)</f>
        <v>15000000</v>
      </c>
      <c r="P1590" s="5" t="n">
        <f aca="false">IF($I1590=const_zero,MIN(class_seed_invested_usd,MAX(const_zero,$A1590-SUM($J1590:$O1590))),const_zero)</f>
        <v>5000000</v>
      </c>
      <c r="Q1590" s="5" t="n">
        <f aca="false">MAX(const_zero,$A1590-SUM($J1590:$P1590))</f>
        <v>1590000000</v>
      </c>
      <c r="R1590" s="9" t="n">
        <f aca="false">common_rsa_total+Sensitivity!$AE$1530+Sensitivity!$AJ$1530+IF($C1590=const_one,Sensitivity!$D$1530,const_zero)+IF($D1590=const_one,Sensitivity!$Y$1530,const_zero)+IF($E1590=const_one,Sensitivity!$V$1530,const_zero)+IF($F1590=const_one,Sensitivity!$S$1530,const_zero)+IF($G1590=const_one,Sensitivity!$P$1530,const_zero)+IF($H1590=const_one,Sensitivity!$M$1530,const_zero)+IF($I1590=const_one,Sensitivity!$J$1530,const_zero)</f>
        <v>11838627.3620252</v>
      </c>
      <c r="S1590" s="23" t="b">
        <f aca="false">IF($R1590&gt;const_zero,--($Q1590&gt;option_strike_usd*$R1590),const_zero)</f>
        <v>1</v>
      </c>
      <c r="T1590" s="7" t="n">
        <f aca="false">IF($R1590&gt;const_zero,IF($S1590=const_one,($Q1590+option_strike_usd*pre_f_options_issued)/($R1590+pre_f_options_issued),$Q1590/$R1590),const_zero)</f>
        <v>111.063629717975</v>
      </c>
      <c r="U1590" s="5" t="n">
        <f aca="false">IF($C1590=const_one,Sensitivity!$D$1530*$T1590,const_zero)</f>
        <v>90706515.8214544</v>
      </c>
      <c r="V1590" s="5" t="n">
        <f aca="false">IF($D1590=const_one,Sensitivity!$Y$1530*$T1590,const_zero)</f>
        <v>0</v>
      </c>
      <c r="W1590" s="5" t="n">
        <f aca="false">IF($E1590=const_one,Sensitivity!$V$1530*$T1590,const_zero)</f>
        <v>192645652.36717</v>
      </c>
      <c r="X1590" s="5" t="n">
        <f aca="false">IF($F1590=const_one,Sensitivity!$S$1530*$T1590,const_zero)</f>
        <v>0</v>
      </c>
      <c r="Y1590" s="5" t="n">
        <f aca="false">IF($G1590=const_one,Sensitivity!$P$1530*$T1590,const_zero)</f>
        <v>0</v>
      </c>
      <c r="Z1590" s="5" t="n">
        <f aca="false">IF($H1590=const_one,Sensitivity!$M$1530*$T1590,const_zero)</f>
        <v>0</v>
      </c>
      <c r="AA1590" s="5" t="n">
        <f aca="false">IF($I1590=const_one,Sensitivity!$J$1530*$T1590,const_zero)</f>
        <v>0</v>
      </c>
      <c r="AB1590" s="5" t="n">
        <f aca="false">(Sensitivity!$AE$1530+Sensitivity!$AJ$1530)*$T1590</f>
        <v>31916090.0546589</v>
      </c>
      <c r="AC1590" s="5" t="n">
        <f aca="false">common_rsa_total*$T1590</f>
        <v>999572667.461778</v>
      </c>
      <c r="AD1590" s="5" t="n">
        <f aca="false">IF($S1590=const_one,pre_f_options_issued*($T1590-option_strike_usd),const_zero)</f>
        <v>275159074.294938</v>
      </c>
      <c r="AE1590" s="5" t="n">
        <f aca="false">J1590+U1590</f>
        <v>90706515.8214544</v>
      </c>
      <c r="AF1590" s="5" t="n">
        <f aca="false">K1590+V1590</f>
        <v>300000000</v>
      </c>
      <c r="AG1590" s="5" t="n">
        <f aca="false">L1590+W1590</f>
        <v>192645652.36717</v>
      </c>
      <c r="AH1590" s="5" t="n">
        <f aca="false">M1590+X1590</f>
        <v>60000000</v>
      </c>
      <c r="AI1590" s="5" t="n">
        <f aca="false">N1590+Y1590</f>
        <v>30000000</v>
      </c>
      <c r="AJ1590" s="5" t="n">
        <f aca="false">O1590+Z1590</f>
        <v>15000000</v>
      </c>
      <c r="AK1590" s="5" t="n">
        <f aca="false">P1590+AA1590</f>
        <v>5000000</v>
      </c>
      <c r="AL1590" s="5" t="n">
        <f aca="false">INDEX($AE$1585:$AE$1712,$B1590-$C1590*1+const_one)</f>
        <v>30000000</v>
      </c>
      <c r="AM1590" s="5" t="n">
        <f aca="false">INDEX($AF$1585:$AF$1712,$B1590-$D1590*2+const_one)</f>
        <v>300000000</v>
      </c>
      <c r="AN1590" s="5" t="n">
        <f aca="false">INDEX($AG$1585:$AG$1712,$B1590-$E1590*4+const_one)</f>
        <v>100000000</v>
      </c>
      <c r="AO1590" s="5" t="n">
        <f aca="false">INDEX($AH$1585:$AH$1712,$B1590-$F1590*8+const_one)</f>
        <v>60000000</v>
      </c>
      <c r="AP1590" s="5" t="n">
        <f aca="false">INDEX($AI$1585:$AI$1712,$B1590-$G1590*16+const_one)</f>
        <v>30000000</v>
      </c>
      <c r="AQ1590" s="5" t="n">
        <f aca="false">INDEX($AJ$1585:$AJ$1712,$B1590-$H1590*32+const_one)</f>
        <v>15000000</v>
      </c>
      <c r="AR1590" s="5" t="n">
        <f aca="false">INDEX($AK$1585:$AK$1712,$B1590-$I1590*64+const_one)</f>
        <v>5000000</v>
      </c>
      <c r="AS1590" s="5" t="n">
        <f aca="false">INDEX($AE$1585:$AE$1712,$B1590+(const_one-$C1590)*1+const_one)</f>
        <v>90706515.8214544</v>
      </c>
      <c r="AT1590" s="5" t="n">
        <f aca="false">INDEX($AF$1585:$AF$1712,$B1590+(const_one-$D1590)*2+const_one)</f>
        <v>567192341.362203</v>
      </c>
      <c r="AU1590" s="5" t="n">
        <f aca="false">INDEX($AG$1585:$AG$1712,$B1590+(const_one-$E1590)*4+const_one)</f>
        <v>192645652.36717</v>
      </c>
      <c r="AV1590" s="5" t="n">
        <f aca="false">INDEX($AH$1585:$AH$1712,$B1590+(const_one-$F1590)*8+const_one)</f>
        <v>236936990.962451</v>
      </c>
      <c r="AW1590" s="5" t="n">
        <f aca="false">INDEX($AI$1585:$AI$1712,$B1590+(const_one-$G1590)*16+const_one)</f>
        <v>280731565.32914</v>
      </c>
      <c r="AX1590" s="5" t="n">
        <f aca="false">INDEX($AJ$1585:$AJ$1712,$B1590+(const_one-$H1590)*32+const_one)</f>
        <v>415618950.070005</v>
      </c>
      <c r="AY1590" s="5" t="n">
        <f aca="false">INDEX($AK$1585:$AK$1712,$B1590+(const_one-$I1590)*64+const_one)</f>
        <v>413033451.158217</v>
      </c>
      <c r="AZ1590" s="5" t="n">
        <f aca="false">--($C1590=--(AS1590&gt;AL1590))</f>
        <v>1</v>
      </c>
      <c r="BA1590" s="5" t="n">
        <f aca="false">--($D1590=--(AT1590&gt;AM1590))</f>
        <v>0</v>
      </c>
      <c r="BB1590" s="5" t="n">
        <f aca="false">--($E1590=--(AU1590&gt;AN1590))</f>
        <v>1</v>
      </c>
      <c r="BC1590" s="5" t="n">
        <f aca="false">--($F1590=--(AV1590&gt;AO1590))</f>
        <v>0</v>
      </c>
      <c r="BD1590" s="5" t="n">
        <f aca="false">--($G1590=--(AW1590&gt;AP1590))</f>
        <v>0</v>
      </c>
      <c r="BE1590" s="5" t="n">
        <f aca="false">--($H1590=--(AX1590&gt;AQ1590))</f>
        <v>0</v>
      </c>
      <c r="BF1590" s="5" t="n">
        <f aca="false">--($I1590=--(AY1590&gt;AR1590))</f>
        <v>0</v>
      </c>
      <c r="BG1590" s="5" t="n">
        <f aca="false">SUM(AZ1590:BF1590)</f>
        <v>2</v>
      </c>
      <c r="BH1590" s="5" t="n">
        <f aca="false">SUM(AE1590:AK1590)+AB1590+AC1590+AD1590</f>
        <v>2000000000</v>
      </c>
    </row>
    <row r="1591" customFormat="false" ht="15" hidden="true" customHeight="false" outlineLevel="0" collapsed="false">
      <c r="A1591" s="5" t="n">
        <f aca="false">sensitivity_exit_usd</f>
        <v>2000000000</v>
      </c>
      <c r="B1591" s="2" t="n">
        <f aca="false">ROW()-ROW($B$1585)</f>
        <v>6</v>
      </c>
      <c r="C1591" s="2" t="n">
        <f aca="false">MOD(QUOTIENT($B1591,1),2)</f>
        <v>0</v>
      </c>
      <c r="D1591" s="2" t="n">
        <f aca="false">MOD(QUOTIENT($B1591,2),2)</f>
        <v>1</v>
      </c>
      <c r="E1591" s="2" t="n">
        <f aca="false">MOD(QUOTIENT($B1591,4),2)</f>
        <v>1</v>
      </c>
      <c r="F1591" s="2" t="n">
        <f aca="false">MOD(QUOTIENT($B1591,8),2)</f>
        <v>0</v>
      </c>
      <c r="G1591" s="2" t="n">
        <f aca="false">MOD(QUOTIENT($B1591,16),2)</f>
        <v>0</v>
      </c>
      <c r="H1591" s="2" t="n">
        <f aca="false">MOD(QUOTIENT($B1591,32),2)</f>
        <v>0</v>
      </c>
      <c r="I1591" s="2" t="n">
        <f aca="false">MOD(QUOTIENT($B1591,64),2)</f>
        <v>0</v>
      </c>
      <c r="J1591" s="5" t="n">
        <f aca="false">IF($C1591=const_zero,MIN(class_series_f_invested_usd,MAX(const_zero,$A1591)),const_zero)</f>
        <v>30000000</v>
      </c>
      <c r="K1591" s="5" t="n">
        <f aca="false">IF($D1591=const_zero,MIN(class_series_e_invested_usd,MAX(const_zero,$A1591-SUM($J1591:$J1591))),const_zero)</f>
        <v>0</v>
      </c>
      <c r="L1591" s="5" t="n">
        <f aca="false">IF($E1591=const_zero,MIN(class_series_d_invested_usd,MAX(const_zero,$A1591-SUM($J1591:$K1591))),const_zero)</f>
        <v>0</v>
      </c>
      <c r="M1591" s="5" t="n">
        <f aca="false">IF($F1591=const_zero,MIN(class_series_c_invested_usd,MAX(const_zero,$A1591-SUM($J1591:$L1591))),const_zero)</f>
        <v>60000000</v>
      </c>
      <c r="N1591" s="5" t="n">
        <f aca="false">IF($G1591=const_zero,MIN(class_series_b_invested_usd,MAX(const_zero,$A1591-SUM($J1591:$M1591))),const_zero)</f>
        <v>30000000</v>
      </c>
      <c r="O1591" s="5" t="n">
        <f aca="false">IF($H1591=const_zero,MIN(class_series_a_invested_usd,MAX(const_zero,$A1591-SUM($J1591:$N1591))),const_zero)</f>
        <v>15000000</v>
      </c>
      <c r="P1591" s="5" t="n">
        <f aca="false">IF($I1591=const_zero,MIN(class_seed_invested_usd,MAX(const_zero,$A1591-SUM($J1591:$O1591))),const_zero)</f>
        <v>5000000</v>
      </c>
      <c r="Q1591" s="5" t="n">
        <f aca="false">MAX(const_zero,$A1591-SUM($J1591:$P1591))</f>
        <v>1860000000</v>
      </c>
      <c r="R1591" s="9" t="n">
        <f aca="false">common_rsa_total+Sensitivity!$AE$1530+Sensitivity!$AJ$1530+IF($C1591=const_one,Sensitivity!$D$1530,const_zero)+IF($D1591=const_one,Sensitivity!$Y$1530,const_zero)+IF($E1591=const_one,Sensitivity!$V$1530,const_zero)+IF($F1591=const_one,Sensitivity!$S$1530,const_zero)+IF($G1591=const_one,Sensitivity!$P$1530,const_zero)+IF($H1591=const_one,Sensitivity!$M$1530,const_zero)+IF($I1591=const_one,Sensitivity!$J$1530,const_zero)</f>
        <v>17158426.6391823</v>
      </c>
      <c r="S1591" s="23" t="b">
        <f aca="false">IF($R1591&gt;const_zero,--($Q1591&gt;option_strike_usd*$R1591),const_zero)</f>
        <v>1</v>
      </c>
      <c r="T1591" s="7" t="n">
        <f aca="false">IF($R1591&gt;const_zero,IF($S1591=const_one,($Q1591+option_strike_usd*pre_f_options_issued)/($R1591+pre_f_options_issued),$Q1591/$R1591),const_zero)</f>
        <v>94.7430857100102</v>
      </c>
      <c r="U1591" s="5" t="n">
        <f aca="false">IF($C1591=const_one,Sensitivity!$D$1530*$T1591,const_zero)</f>
        <v>0</v>
      </c>
      <c r="V1591" s="5" t="n">
        <f aca="false">IF($D1591=const_one,Sensitivity!$Y$1530*$T1591,const_zero)</f>
        <v>581391601.584003</v>
      </c>
      <c r="W1591" s="5" t="n">
        <f aca="false">IF($E1591=const_one,Sensitivity!$V$1530*$T1591,const_zero)</f>
        <v>164336818.454706</v>
      </c>
      <c r="X1591" s="5" t="n">
        <f aca="false">IF($F1591=const_one,Sensitivity!$S$1530*$T1591,const_zero)</f>
        <v>0</v>
      </c>
      <c r="Y1591" s="5" t="n">
        <f aca="false">IF($G1591=const_one,Sensitivity!$P$1530*$T1591,const_zero)</f>
        <v>0</v>
      </c>
      <c r="Z1591" s="5" t="n">
        <f aca="false">IF($H1591=const_one,Sensitivity!$M$1530*$T1591,const_zero)</f>
        <v>0</v>
      </c>
      <c r="AA1591" s="5" t="n">
        <f aca="false">IF($I1591=const_one,Sensitivity!$J$1530*$T1591,const_zero)</f>
        <v>0</v>
      </c>
      <c r="AB1591" s="5" t="n">
        <f aca="false">(Sensitivity!$AE$1530+Sensitivity!$AJ$1530)*$T1591</f>
        <v>27226094.296174</v>
      </c>
      <c r="AC1591" s="5" t="n">
        <f aca="false">common_rsa_total*$T1591</f>
        <v>852687771.390091</v>
      </c>
      <c r="AD1591" s="5" t="n">
        <f aca="false">IF($S1591=const_one,pre_f_options_issued*($T1591-option_strike_usd),const_zero)</f>
        <v>234357714.275025</v>
      </c>
      <c r="AE1591" s="5" t="n">
        <f aca="false">J1591+U1591</f>
        <v>30000000</v>
      </c>
      <c r="AF1591" s="5" t="n">
        <f aca="false">K1591+V1591</f>
        <v>581391601.584003</v>
      </c>
      <c r="AG1591" s="5" t="n">
        <f aca="false">L1591+W1591</f>
        <v>164336818.454706</v>
      </c>
      <c r="AH1591" s="5" t="n">
        <f aca="false">M1591+X1591</f>
        <v>60000000</v>
      </c>
      <c r="AI1591" s="5" t="n">
        <f aca="false">N1591+Y1591</f>
        <v>30000000</v>
      </c>
      <c r="AJ1591" s="5" t="n">
        <f aca="false">O1591+Z1591</f>
        <v>15000000</v>
      </c>
      <c r="AK1591" s="5" t="n">
        <f aca="false">P1591+AA1591</f>
        <v>5000000</v>
      </c>
      <c r="AL1591" s="5" t="n">
        <f aca="false">INDEX($AE$1585:$AE$1712,$B1591-$C1591*1+const_one)</f>
        <v>30000000</v>
      </c>
      <c r="AM1591" s="5" t="n">
        <f aca="false">INDEX($AF$1585:$AF$1712,$B1591-$D1591*2+const_one)</f>
        <v>300000000</v>
      </c>
      <c r="AN1591" s="5" t="n">
        <f aca="false">INDEX($AG$1585:$AG$1712,$B1591-$E1591*4+const_one)</f>
        <v>100000000</v>
      </c>
      <c r="AO1591" s="5" t="n">
        <f aca="false">INDEX($AH$1585:$AH$1712,$B1591-$F1591*8+const_one)</f>
        <v>60000000</v>
      </c>
      <c r="AP1591" s="5" t="n">
        <f aca="false">INDEX($AI$1585:$AI$1712,$B1591-$G1591*16+const_one)</f>
        <v>30000000</v>
      </c>
      <c r="AQ1591" s="5" t="n">
        <f aca="false">INDEX($AJ$1585:$AJ$1712,$B1591-$H1591*32+const_one)</f>
        <v>15000000</v>
      </c>
      <c r="AR1591" s="5" t="n">
        <f aca="false">INDEX($AK$1585:$AK$1712,$B1591-$I1591*64+const_one)</f>
        <v>5000000</v>
      </c>
      <c r="AS1591" s="5" t="n">
        <f aca="false">INDEX($AE$1585:$AE$1712,$B1591+(const_one-$C1591)*1+const_one)</f>
        <v>75487623.3008</v>
      </c>
      <c r="AT1591" s="5" t="n">
        <f aca="false">INDEX($AF$1585:$AF$1712,$B1591+(const_one-$D1591)*2+const_one)</f>
        <v>581391601.584003</v>
      </c>
      <c r="AU1591" s="5" t="n">
        <f aca="false">INDEX($AG$1585:$AG$1712,$B1591+(const_one-$E1591)*4+const_one)</f>
        <v>164336818.454706</v>
      </c>
      <c r="AV1591" s="5" t="n">
        <f aca="false">INDEX($AH$1585:$AH$1712,$B1591+(const_one-$F1591)*8+const_one)</f>
        <v>209171763.493057</v>
      </c>
      <c r="AW1591" s="5" t="n">
        <f aca="false">INDEX($AI$1585:$AI$1712,$B1591+(const_one-$G1591)*16+const_one)</f>
        <v>250569030.692631</v>
      </c>
      <c r="AX1591" s="5" t="n">
        <f aca="false">INDEX($AJ$1585:$AJ$1712,$B1591+(const_one-$H1591)*32+const_one)</f>
        <v>380701499.627848</v>
      </c>
      <c r="AY1591" s="5" t="n">
        <f aca="false">INDEX($AK$1585:$AK$1712,$B1591+(const_one-$I1591)*64+const_one)</f>
        <v>378673795.235689</v>
      </c>
      <c r="AZ1591" s="5" t="n">
        <f aca="false">--($C1591=--(AS1591&gt;AL1591))</f>
        <v>0</v>
      </c>
      <c r="BA1591" s="5" t="n">
        <f aca="false">--($D1591=--(AT1591&gt;AM1591))</f>
        <v>1</v>
      </c>
      <c r="BB1591" s="5" t="n">
        <f aca="false">--($E1591=--(AU1591&gt;AN1591))</f>
        <v>1</v>
      </c>
      <c r="BC1591" s="5" t="n">
        <f aca="false">--($F1591=--(AV1591&gt;AO1591))</f>
        <v>0</v>
      </c>
      <c r="BD1591" s="5" t="n">
        <f aca="false">--($G1591=--(AW1591&gt;AP1591))</f>
        <v>0</v>
      </c>
      <c r="BE1591" s="5" t="n">
        <f aca="false">--($H1591=--(AX1591&gt;AQ1591))</f>
        <v>0</v>
      </c>
      <c r="BF1591" s="5" t="n">
        <f aca="false">--($I1591=--(AY1591&gt;AR1591))</f>
        <v>0</v>
      </c>
      <c r="BG1591" s="5" t="n">
        <f aca="false">SUM(AZ1591:BF1591)</f>
        <v>2</v>
      </c>
      <c r="BH1591" s="5" t="n">
        <f aca="false">SUM(AE1591:AK1591)+AB1591+AC1591+AD1591</f>
        <v>2000000000</v>
      </c>
    </row>
    <row r="1592" customFormat="false" ht="15" hidden="true" customHeight="false" outlineLevel="0" collapsed="false">
      <c r="A1592" s="5" t="n">
        <f aca="false">sensitivity_exit_usd</f>
        <v>2000000000</v>
      </c>
      <c r="B1592" s="2" t="n">
        <f aca="false">ROW()-ROW($B$1585)</f>
        <v>7</v>
      </c>
      <c r="C1592" s="2" t="n">
        <f aca="false">MOD(QUOTIENT($B1592,1),2)</f>
        <v>1</v>
      </c>
      <c r="D1592" s="2" t="n">
        <f aca="false">MOD(QUOTIENT($B1592,2),2)</f>
        <v>1</v>
      </c>
      <c r="E1592" s="2" t="n">
        <f aca="false">MOD(QUOTIENT($B1592,4),2)</f>
        <v>1</v>
      </c>
      <c r="F1592" s="2" t="n">
        <f aca="false">MOD(QUOTIENT($B1592,8),2)</f>
        <v>0</v>
      </c>
      <c r="G1592" s="2" t="n">
        <f aca="false">MOD(QUOTIENT($B1592,16),2)</f>
        <v>0</v>
      </c>
      <c r="H1592" s="2" t="n">
        <f aca="false">MOD(QUOTIENT($B1592,32),2)</f>
        <v>0</v>
      </c>
      <c r="I1592" s="2" t="n">
        <f aca="false">MOD(QUOTIENT($B1592,64),2)</f>
        <v>0</v>
      </c>
      <c r="J1592" s="5" t="n">
        <f aca="false">IF($C1592=const_zero,MIN(class_series_f_invested_usd,MAX(const_zero,$A1592)),const_zero)</f>
        <v>0</v>
      </c>
      <c r="K1592" s="5" t="n">
        <f aca="false">IF($D1592=const_zero,MIN(class_series_e_invested_usd,MAX(const_zero,$A1592-SUM($J1592:$J1592))),const_zero)</f>
        <v>0</v>
      </c>
      <c r="L1592" s="5" t="n">
        <f aca="false">IF($E1592=const_zero,MIN(class_series_d_invested_usd,MAX(const_zero,$A1592-SUM($J1592:$K1592))),const_zero)</f>
        <v>0</v>
      </c>
      <c r="M1592" s="5" t="n">
        <f aca="false">IF($F1592=const_zero,MIN(class_series_c_invested_usd,MAX(const_zero,$A1592-SUM($J1592:$L1592))),const_zero)</f>
        <v>60000000</v>
      </c>
      <c r="N1592" s="5" t="n">
        <f aca="false">IF($G1592=const_zero,MIN(class_series_b_invested_usd,MAX(const_zero,$A1592-SUM($J1592:$M1592))),const_zero)</f>
        <v>30000000</v>
      </c>
      <c r="O1592" s="5" t="n">
        <f aca="false">IF($H1592=const_zero,MIN(class_series_a_invested_usd,MAX(const_zero,$A1592-SUM($J1592:$N1592))),const_zero)</f>
        <v>15000000</v>
      </c>
      <c r="P1592" s="5" t="n">
        <f aca="false">IF($I1592=const_zero,MIN(class_seed_invested_usd,MAX(const_zero,$A1592-SUM($J1592:$O1592))),const_zero)</f>
        <v>5000000</v>
      </c>
      <c r="Q1592" s="5" t="n">
        <f aca="false">MAX(const_zero,$A1592-SUM($J1592:$P1592))</f>
        <v>1890000000</v>
      </c>
      <c r="R1592" s="9" t="n">
        <f aca="false">common_rsa_total+Sensitivity!$AE$1530+Sensitivity!$AJ$1530+IF($C1592=const_one,Sensitivity!$D$1530,const_zero)+IF($D1592=const_one,Sensitivity!$Y$1530,const_zero)+IF($E1592=const_one,Sensitivity!$V$1530,const_zero)+IF($F1592=const_one,Sensitivity!$S$1530,const_zero)+IF($G1592=const_one,Sensitivity!$P$1530,const_zero)+IF($H1592=const_one,Sensitivity!$M$1530,const_zero)+IF($I1592=const_one,Sensitivity!$J$1530,const_zero)</f>
        <v>17975134.2873277</v>
      </c>
      <c r="S1592" s="23" t="b">
        <f aca="false">IF($R1592&gt;const_zero,--($Q1592&gt;option_strike_usd*$R1592),const_zero)</f>
        <v>1</v>
      </c>
      <c r="T1592" s="7" t="n">
        <f aca="false">IF($R1592&gt;const_zero,IF($S1592=const_one,($Q1592+option_strike_usd*pre_f_options_issued)/($R1592+pre_f_options_issued),$Q1592/$R1592),const_zero)</f>
        <v>92.4291862237646</v>
      </c>
      <c r="U1592" s="5" t="n">
        <f aca="false">IF($C1592=const_one,Sensitivity!$D$1530*$T1592,const_zero)</f>
        <v>75487623.3008</v>
      </c>
      <c r="V1592" s="5" t="n">
        <f aca="false">IF($D1592=const_one,Sensitivity!$Y$1530*$T1592,const_zero)</f>
        <v>567192341.362203</v>
      </c>
      <c r="W1592" s="5" t="n">
        <f aca="false">IF($E1592=const_one,Sensitivity!$V$1530*$T1592,const_zero)</f>
        <v>160323239.237353</v>
      </c>
      <c r="X1592" s="5" t="n">
        <f aca="false">IF($F1592=const_one,Sensitivity!$S$1530*$T1592,const_zero)</f>
        <v>0</v>
      </c>
      <c r="Y1592" s="5" t="n">
        <f aca="false">IF($G1592=const_one,Sensitivity!$P$1530*$T1592,const_zero)</f>
        <v>0</v>
      </c>
      <c r="Z1592" s="5" t="n">
        <f aca="false">IF($H1592=const_one,Sensitivity!$M$1530*$T1592,const_zero)</f>
        <v>0</v>
      </c>
      <c r="AA1592" s="5" t="n">
        <f aca="false">IF($I1592=const_one,Sensitivity!$J$1530*$T1592,const_zero)</f>
        <v>0</v>
      </c>
      <c r="AB1592" s="5" t="n">
        <f aca="false">(Sensitivity!$AE$1530+Sensitivity!$AJ$1530)*$T1592</f>
        <v>26561154.5263504</v>
      </c>
      <c r="AC1592" s="5" t="n">
        <f aca="false">common_rsa_total*$T1592</f>
        <v>831862676.013882</v>
      </c>
      <c r="AD1592" s="5" t="n">
        <f aca="false">IF($S1592=const_one,pre_f_options_issued*($T1592-option_strike_usd),const_zero)</f>
        <v>228572965.559412</v>
      </c>
      <c r="AE1592" s="5" t="n">
        <f aca="false">J1592+U1592</f>
        <v>75487623.3008</v>
      </c>
      <c r="AF1592" s="5" t="n">
        <f aca="false">K1592+V1592</f>
        <v>567192341.362203</v>
      </c>
      <c r="AG1592" s="5" t="n">
        <f aca="false">L1592+W1592</f>
        <v>160323239.237353</v>
      </c>
      <c r="AH1592" s="5" t="n">
        <f aca="false">M1592+X1592</f>
        <v>60000000</v>
      </c>
      <c r="AI1592" s="5" t="n">
        <f aca="false">N1592+Y1592</f>
        <v>30000000</v>
      </c>
      <c r="AJ1592" s="5" t="n">
        <f aca="false">O1592+Z1592</f>
        <v>15000000</v>
      </c>
      <c r="AK1592" s="5" t="n">
        <f aca="false">P1592+AA1592</f>
        <v>5000000</v>
      </c>
      <c r="AL1592" s="5" t="n">
        <f aca="false">INDEX($AE$1585:$AE$1712,$B1592-$C1592*1+const_one)</f>
        <v>30000000</v>
      </c>
      <c r="AM1592" s="5" t="n">
        <f aca="false">INDEX($AF$1585:$AF$1712,$B1592-$D1592*2+const_one)</f>
        <v>300000000</v>
      </c>
      <c r="AN1592" s="5" t="n">
        <f aca="false">INDEX($AG$1585:$AG$1712,$B1592-$E1592*4+const_one)</f>
        <v>100000000</v>
      </c>
      <c r="AO1592" s="5" t="n">
        <f aca="false">INDEX($AH$1585:$AH$1712,$B1592-$F1592*8+const_one)</f>
        <v>60000000</v>
      </c>
      <c r="AP1592" s="5" t="n">
        <f aca="false">INDEX($AI$1585:$AI$1712,$B1592-$G1592*16+const_one)</f>
        <v>30000000</v>
      </c>
      <c r="AQ1592" s="5" t="n">
        <f aca="false">INDEX($AJ$1585:$AJ$1712,$B1592-$H1592*32+const_one)</f>
        <v>15000000</v>
      </c>
      <c r="AR1592" s="5" t="n">
        <f aca="false">INDEX($AK$1585:$AK$1712,$B1592-$I1592*64+const_one)</f>
        <v>5000000</v>
      </c>
      <c r="AS1592" s="5" t="n">
        <f aca="false">INDEX($AE$1585:$AE$1712,$B1592+(const_one-$C1592)*1+const_one)</f>
        <v>75487623.3008</v>
      </c>
      <c r="AT1592" s="5" t="n">
        <f aca="false">INDEX($AF$1585:$AF$1712,$B1592+(const_one-$D1592)*2+const_one)</f>
        <v>567192341.362203</v>
      </c>
      <c r="AU1592" s="5" t="n">
        <f aca="false">INDEX($AG$1585:$AG$1712,$B1592+(const_one-$E1592)*4+const_one)</f>
        <v>160323239.237353</v>
      </c>
      <c r="AV1592" s="5" t="n">
        <f aca="false">INDEX($AH$1585:$AH$1712,$B1592+(const_one-$F1592)*8+const_one)</f>
        <v>204851256.440315</v>
      </c>
      <c r="AW1592" s="5" t="n">
        <f aca="false">INDEX($AI$1585:$AI$1712,$B1592+(const_one-$G1592)*16+const_one)</f>
        <v>245685495.529344</v>
      </c>
      <c r="AX1592" s="5" t="n">
        <f aca="false">INDEX($AJ$1585:$AJ$1712,$B1592+(const_one-$H1592)*32+const_one)</f>
        <v>374384680.073868</v>
      </c>
      <c r="AY1592" s="5" t="n">
        <f aca="false">INDEX($AK$1585:$AK$1712,$B1592+(const_one-$I1592)*64+const_one)</f>
        <v>372421981.882131</v>
      </c>
      <c r="AZ1592" s="5" t="n">
        <f aca="false">--($C1592=--(AS1592&gt;AL1592))</f>
        <v>1</v>
      </c>
      <c r="BA1592" s="5" t="n">
        <f aca="false">--($D1592=--(AT1592&gt;AM1592))</f>
        <v>1</v>
      </c>
      <c r="BB1592" s="5" t="n">
        <f aca="false">--($E1592=--(AU1592&gt;AN1592))</f>
        <v>1</v>
      </c>
      <c r="BC1592" s="5" t="n">
        <f aca="false">--($F1592=--(AV1592&gt;AO1592))</f>
        <v>0</v>
      </c>
      <c r="BD1592" s="5" t="n">
        <f aca="false">--($G1592=--(AW1592&gt;AP1592))</f>
        <v>0</v>
      </c>
      <c r="BE1592" s="5" t="n">
        <f aca="false">--($H1592=--(AX1592&gt;AQ1592))</f>
        <v>0</v>
      </c>
      <c r="BF1592" s="5" t="n">
        <f aca="false">--($I1592=--(AY1592&gt;AR1592))</f>
        <v>0</v>
      </c>
      <c r="BG1592" s="5" t="n">
        <f aca="false">SUM(AZ1592:BF1592)</f>
        <v>3</v>
      </c>
      <c r="BH1592" s="5" t="n">
        <f aca="false">SUM(AE1592:AK1592)+AB1592+AC1592+AD1592</f>
        <v>2000000000</v>
      </c>
    </row>
    <row r="1593" customFormat="false" ht="15" hidden="true" customHeight="false" outlineLevel="0" collapsed="false">
      <c r="A1593" s="5" t="n">
        <f aca="false">sensitivity_exit_usd</f>
        <v>2000000000</v>
      </c>
      <c r="B1593" s="2" t="n">
        <f aca="false">ROW()-ROW($B$1585)</f>
        <v>8</v>
      </c>
      <c r="C1593" s="2" t="n">
        <f aca="false">MOD(QUOTIENT($B1593,1),2)</f>
        <v>0</v>
      </c>
      <c r="D1593" s="2" t="n">
        <f aca="false">MOD(QUOTIENT($B1593,2),2)</f>
        <v>0</v>
      </c>
      <c r="E1593" s="2" t="n">
        <f aca="false">MOD(QUOTIENT($B1593,4),2)</f>
        <v>0</v>
      </c>
      <c r="F1593" s="2" t="n">
        <f aca="false">MOD(QUOTIENT($B1593,8),2)</f>
        <v>1</v>
      </c>
      <c r="G1593" s="2" t="n">
        <f aca="false">MOD(QUOTIENT($B1593,16),2)</f>
        <v>0</v>
      </c>
      <c r="H1593" s="2" t="n">
        <f aca="false">MOD(QUOTIENT($B1593,32),2)</f>
        <v>0</v>
      </c>
      <c r="I1593" s="2" t="n">
        <f aca="false">MOD(QUOTIENT($B1593,64),2)</f>
        <v>0</v>
      </c>
      <c r="J1593" s="5" t="n">
        <f aca="false">IF($C1593=const_zero,MIN(class_series_f_invested_usd,MAX(const_zero,$A1593)),const_zero)</f>
        <v>30000000</v>
      </c>
      <c r="K1593" s="5" t="n">
        <f aca="false">IF($D1593=const_zero,MIN(class_series_e_invested_usd,MAX(const_zero,$A1593-SUM($J1593:$J1593))),const_zero)</f>
        <v>300000000</v>
      </c>
      <c r="L1593" s="5" t="n">
        <f aca="false">IF($E1593=const_zero,MIN(class_series_d_invested_usd,MAX(const_zero,$A1593-SUM($J1593:$K1593))),const_zero)</f>
        <v>100000000</v>
      </c>
      <c r="M1593" s="5" t="n">
        <f aca="false">IF($F1593=const_zero,MIN(class_series_c_invested_usd,MAX(const_zero,$A1593-SUM($J1593:$L1593))),const_zero)</f>
        <v>0</v>
      </c>
      <c r="N1593" s="5" t="n">
        <f aca="false">IF($G1593=const_zero,MIN(class_series_b_invested_usd,MAX(const_zero,$A1593-SUM($J1593:$M1593))),const_zero)</f>
        <v>30000000</v>
      </c>
      <c r="O1593" s="5" t="n">
        <f aca="false">IF($H1593=const_zero,MIN(class_series_a_invested_usd,MAX(const_zero,$A1593-SUM($J1593:$N1593))),const_zero)</f>
        <v>15000000</v>
      </c>
      <c r="P1593" s="5" t="n">
        <f aca="false">IF($I1593=const_zero,MIN(class_seed_invested_usd,MAX(const_zero,$A1593-SUM($J1593:$O1593))),const_zero)</f>
        <v>5000000</v>
      </c>
      <c r="Q1593" s="5" t="n">
        <f aca="false">MAX(const_zero,$A1593-SUM($J1593:$P1593))</f>
        <v>1520000000</v>
      </c>
      <c r="R1593" s="9" t="n">
        <f aca="false">common_rsa_total+Sensitivity!$AE$1530+Sensitivity!$AJ$1530+IF($C1593=const_one,Sensitivity!$D$1530,const_zero)+IF($D1593=const_one,Sensitivity!$Y$1530,const_zero)+IF($E1593=const_one,Sensitivity!$V$1530,const_zero)+IF($F1593=const_one,Sensitivity!$S$1530,const_zero)+IF($G1593=const_one,Sensitivity!$P$1530,const_zero)+IF($H1593=const_one,Sensitivity!$M$1530,const_zero)+IF($I1593=const_one,Sensitivity!$J$1530,const_zero)</f>
        <v>11687367.612023</v>
      </c>
      <c r="S1593" s="23" t="b">
        <f aca="false">IF($R1593&gt;const_zero,--($Q1593&gt;option_strike_usd*$R1593),const_zero)</f>
        <v>1</v>
      </c>
      <c r="T1593" s="7" t="n">
        <f aca="false">IF($R1593&gt;const_zero,IF($S1593=const_one,($Q1593+option_strike_usd*pre_f_options_issued)/($R1593+pre_f_options_issued),$Q1593/$R1593),const_zero)</f>
        <v>107.313776708638</v>
      </c>
      <c r="U1593" s="5" t="n">
        <f aca="false">IF($C1593=const_one,Sensitivity!$D$1530*$T1593,const_zero)</f>
        <v>0</v>
      </c>
      <c r="V1593" s="5" t="n">
        <f aca="false">IF($D1593=const_one,Sensitivity!$Y$1530*$T1593,const_zero)</f>
        <v>0</v>
      </c>
      <c r="W1593" s="5" t="n">
        <f aca="false">IF($E1593=const_one,Sensitivity!$V$1530*$T1593,const_zero)</f>
        <v>0</v>
      </c>
      <c r="X1593" s="5" t="n">
        <f aca="false">IF($F1593=const_one,Sensitivity!$S$1530*$T1593,const_zero)</f>
        <v>257553064.100732</v>
      </c>
      <c r="Y1593" s="5" t="n">
        <f aca="false">IF($G1593=const_one,Sensitivity!$P$1530*$T1593,const_zero)</f>
        <v>0</v>
      </c>
      <c r="Z1593" s="5" t="n">
        <f aca="false">IF($H1593=const_one,Sensitivity!$M$1530*$T1593,const_zero)</f>
        <v>0</v>
      </c>
      <c r="AA1593" s="5" t="n">
        <f aca="false">IF($I1593=const_one,Sensitivity!$J$1530*$T1593,const_zero)</f>
        <v>0</v>
      </c>
      <c r="AB1593" s="5" t="n">
        <f aca="false">(Sensitivity!$AE$1530+Sensitivity!$AJ$1530)*$T1593</f>
        <v>30838503.7499285</v>
      </c>
      <c r="AC1593" s="5" t="n">
        <f aca="false">common_rsa_total*$T1593</f>
        <v>965823990.377744</v>
      </c>
      <c r="AD1593" s="5" t="n">
        <f aca="false">IF($S1593=const_one,pre_f_options_issued*($T1593-option_strike_usd),const_zero)</f>
        <v>265784441.771596</v>
      </c>
      <c r="AE1593" s="5" t="n">
        <f aca="false">J1593+U1593</f>
        <v>30000000</v>
      </c>
      <c r="AF1593" s="5" t="n">
        <f aca="false">K1593+V1593</f>
        <v>300000000</v>
      </c>
      <c r="AG1593" s="5" t="n">
        <f aca="false">L1593+W1593</f>
        <v>100000000</v>
      </c>
      <c r="AH1593" s="5" t="n">
        <f aca="false">M1593+X1593</f>
        <v>257553064.100732</v>
      </c>
      <c r="AI1593" s="5" t="n">
        <f aca="false">N1593+Y1593</f>
        <v>30000000</v>
      </c>
      <c r="AJ1593" s="5" t="n">
        <f aca="false">O1593+Z1593</f>
        <v>15000000</v>
      </c>
      <c r="AK1593" s="5" t="n">
        <f aca="false">P1593+AA1593</f>
        <v>5000000</v>
      </c>
      <c r="AL1593" s="5" t="n">
        <f aca="false">INDEX($AE$1585:$AE$1712,$B1593-$C1593*1+const_one)</f>
        <v>30000000</v>
      </c>
      <c r="AM1593" s="5" t="n">
        <f aca="false">INDEX($AF$1585:$AF$1712,$B1593-$D1593*2+const_one)</f>
        <v>300000000</v>
      </c>
      <c r="AN1593" s="5" t="n">
        <f aca="false">INDEX($AG$1585:$AG$1712,$B1593-$E1593*4+const_one)</f>
        <v>100000000</v>
      </c>
      <c r="AO1593" s="5" t="n">
        <f aca="false">INDEX($AH$1585:$AH$1712,$B1593-$F1593*8+const_one)</f>
        <v>60000000</v>
      </c>
      <c r="AP1593" s="5" t="n">
        <f aca="false">INDEX($AI$1585:$AI$1712,$B1593-$G1593*16+const_one)</f>
        <v>30000000</v>
      </c>
      <c r="AQ1593" s="5" t="n">
        <f aca="false">INDEX($AJ$1585:$AJ$1712,$B1593-$H1593*32+const_one)</f>
        <v>15000000</v>
      </c>
      <c r="AR1593" s="5" t="n">
        <f aca="false">INDEX($AK$1585:$AK$1712,$B1593-$I1593*64+const_one)</f>
        <v>5000000</v>
      </c>
      <c r="AS1593" s="5" t="n">
        <f aca="false">INDEX($AE$1585:$AE$1712,$B1593+(const_one-$C1593)*1+const_one)</f>
        <v>84506282.5772204</v>
      </c>
      <c r="AT1593" s="5" t="n">
        <f aca="false">INDEX($AF$1585:$AF$1712,$B1593+(const_one-$D1593)*2+const_one)</f>
        <v>550278139.673829</v>
      </c>
      <c r="AU1593" s="5" t="n">
        <f aca="false">INDEX($AG$1585:$AG$1712,$B1593+(const_one-$E1593)*4+const_one)</f>
        <v>176757001.406649</v>
      </c>
      <c r="AV1593" s="5" t="n">
        <f aca="false">INDEX($AH$1585:$AH$1712,$B1593+(const_one-$F1593)*8+const_one)</f>
        <v>257553064.100732</v>
      </c>
      <c r="AW1593" s="5" t="n">
        <f aca="false">INDEX($AI$1585:$AI$1712,$B1593+(const_one-$G1593)*16+const_one)</f>
        <v>270983905.455188</v>
      </c>
      <c r="AX1593" s="5" t="n">
        <f aca="false">INDEX($AJ$1585:$AJ$1712,$B1593+(const_one-$H1593)*32+const_one)</f>
        <v>400654230.191688</v>
      </c>
      <c r="AY1593" s="5" t="n">
        <f aca="false">INDEX($AK$1585:$AK$1712,$B1593+(const_one-$I1593)*64+const_one)</f>
        <v>398048349.01971</v>
      </c>
      <c r="AZ1593" s="5" t="n">
        <f aca="false">--($C1593=--(AS1593&gt;AL1593))</f>
        <v>0</v>
      </c>
      <c r="BA1593" s="5" t="n">
        <f aca="false">--($D1593=--(AT1593&gt;AM1593))</f>
        <v>0</v>
      </c>
      <c r="BB1593" s="5" t="n">
        <f aca="false">--($E1593=--(AU1593&gt;AN1593))</f>
        <v>0</v>
      </c>
      <c r="BC1593" s="5" t="n">
        <f aca="false">--($F1593=--(AV1593&gt;AO1593))</f>
        <v>1</v>
      </c>
      <c r="BD1593" s="5" t="n">
        <f aca="false">--($G1593=--(AW1593&gt;AP1593))</f>
        <v>0</v>
      </c>
      <c r="BE1593" s="5" t="n">
        <f aca="false">--($H1593=--(AX1593&gt;AQ1593))</f>
        <v>0</v>
      </c>
      <c r="BF1593" s="5" t="n">
        <f aca="false">--($I1593=--(AY1593&gt;AR1593))</f>
        <v>0</v>
      </c>
      <c r="BG1593" s="5" t="n">
        <f aca="false">SUM(AZ1593:BF1593)</f>
        <v>1</v>
      </c>
      <c r="BH1593" s="5" t="n">
        <f aca="false">SUM(AE1593:AK1593)+AB1593+AC1593+AD1593</f>
        <v>2000000000</v>
      </c>
    </row>
    <row r="1594" customFormat="false" ht="15" hidden="true" customHeight="false" outlineLevel="0" collapsed="false">
      <c r="A1594" s="5" t="n">
        <f aca="false">sensitivity_exit_usd</f>
        <v>2000000000</v>
      </c>
      <c r="B1594" s="2" t="n">
        <f aca="false">ROW()-ROW($B$1585)</f>
        <v>9</v>
      </c>
      <c r="C1594" s="2" t="n">
        <f aca="false">MOD(QUOTIENT($B1594,1),2)</f>
        <v>1</v>
      </c>
      <c r="D1594" s="2" t="n">
        <f aca="false">MOD(QUOTIENT($B1594,2),2)</f>
        <v>0</v>
      </c>
      <c r="E1594" s="2" t="n">
        <f aca="false">MOD(QUOTIENT($B1594,4),2)</f>
        <v>0</v>
      </c>
      <c r="F1594" s="2" t="n">
        <f aca="false">MOD(QUOTIENT($B1594,8),2)</f>
        <v>1</v>
      </c>
      <c r="G1594" s="2" t="n">
        <f aca="false">MOD(QUOTIENT($B1594,16),2)</f>
        <v>0</v>
      </c>
      <c r="H1594" s="2" t="n">
        <f aca="false">MOD(QUOTIENT($B1594,32),2)</f>
        <v>0</v>
      </c>
      <c r="I1594" s="2" t="n">
        <f aca="false">MOD(QUOTIENT($B1594,64),2)</f>
        <v>0</v>
      </c>
      <c r="J1594" s="5" t="n">
        <f aca="false">IF($C1594=const_zero,MIN(class_series_f_invested_usd,MAX(const_zero,$A1594)),const_zero)</f>
        <v>0</v>
      </c>
      <c r="K1594" s="5" t="n">
        <f aca="false">IF($D1594=const_zero,MIN(class_series_e_invested_usd,MAX(const_zero,$A1594-SUM($J1594:$J1594))),const_zero)</f>
        <v>300000000</v>
      </c>
      <c r="L1594" s="5" t="n">
        <f aca="false">IF($E1594=const_zero,MIN(class_series_d_invested_usd,MAX(const_zero,$A1594-SUM($J1594:$K1594))),const_zero)</f>
        <v>100000000</v>
      </c>
      <c r="M1594" s="5" t="n">
        <f aca="false">IF($F1594=const_zero,MIN(class_series_c_invested_usd,MAX(const_zero,$A1594-SUM($J1594:$L1594))),const_zero)</f>
        <v>0</v>
      </c>
      <c r="N1594" s="5" t="n">
        <f aca="false">IF($G1594=const_zero,MIN(class_series_b_invested_usd,MAX(const_zero,$A1594-SUM($J1594:$M1594))),const_zero)</f>
        <v>30000000</v>
      </c>
      <c r="O1594" s="5" t="n">
        <f aca="false">IF($H1594=const_zero,MIN(class_series_a_invested_usd,MAX(const_zero,$A1594-SUM($J1594:$N1594))),const_zero)</f>
        <v>15000000</v>
      </c>
      <c r="P1594" s="5" t="n">
        <f aca="false">IF($I1594=const_zero,MIN(class_seed_invested_usd,MAX(const_zero,$A1594-SUM($J1594:$O1594))),const_zero)</f>
        <v>5000000</v>
      </c>
      <c r="Q1594" s="5" t="n">
        <f aca="false">MAX(const_zero,$A1594-SUM($J1594:$P1594))</f>
        <v>1550000000</v>
      </c>
      <c r="R1594" s="9" t="n">
        <f aca="false">common_rsa_total+Sensitivity!$AE$1530+Sensitivity!$AJ$1530+IF($C1594=const_one,Sensitivity!$D$1530,const_zero)+IF($D1594=const_one,Sensitivity!$Y$1530,const_zero)+IF($E1594=const_one,Sensitivity!$V$1530,const_zero)+IF($F1594=const_one,Sensitivity!$S$1530,const_zero)+IF($G1594=const_one,Sensitivity!$P$1530,const_zero)+IF($H1594=const_one,Sensitivity!$M$1530,const_zero)+IF($I1594=const_one,Sensitivity!$J$1530,const_zero)</f>
        <v>12504075.2601683</v>
      </c>
      <c r="S1594" s="23" t="b">
        <f aca="false">IF($R1594&gt;const_zero,--($Q1594&gt;option_strike_usd*$R1594),const_zero)</f>
        <v>1</v>
      </c>
      <c r="T1594" s="7" t="n">
        <f aca="false">IF($R1594&gt;const_zero,IF($S1594=const_one,($Q1594+option_strike_usd*pre_f_options_issued)/($R1594+pre_f_options_issued),$Q1594/$R1594),const_zero)</f>
        <v>103.471888342326</v>
      </c>
      <c r="U1594" s="5" t="n">
        <f aca="false">IF($C1594=const_one,Sensitivity!$D$1530*$T1594,const_zero)</f>
        <v>84506282.5772204</v>
      </c>
      <c r="V1594" s="5" t="n">
        <f aca="false">IF($D1594=const_one,Sensitivity!$Y$1530*$T1594,const_zero)</f>
        <v>0</v>
      </c>
      <c r="W1594" s="5" t="n">
        <f aca="false">IF($E1594=const_one,Sensitivity!$V$1530*$T1594,const_zero)</f>
        <v>0</v>
      </c>
      <c r="X1594" s="5" t="n">
        <f aca="false">IF($F1594=const_one,Sensitivity!$S$1530*$T1594,const_zero)</f>
        <v>248332532.021583</v>
      </c>
      <c r="Y1594" s="5" t="n">
        <f aca="false">IF($G1594=const_one,Sensitivity!$P$1530*$T1594,const_zero)</f>
        <v>0</v>
      </c>
      <c r="Z1594" s="5" t="n">
        <f aca="false">IF($H1594=const_one,Sensitivity!$M$1530*$T1594,const_zero)</f>
        <v>0</v>
      </c>
      <c r="AA1594" s="5" t="n">
        <f aca="false">IF($I1594=const_one,Sensitivity!$J$1530*$T1594,const_zero)</f>
        <v>0</v>
      </c>
      <c r="AB1594" s="5" t="n">
        <f aca="false">(Sensitivity!$AE$1530+Sensitivity!$AJ$1530)*$T1594</f>
        <v>29734469.4644426</v>
      </c>
      <c r="AC1594" s="5" t="n">
        <f aca="false">common_rsa_total*$T1594</f>
        <v>931246995.080938</v>
      </c>
      <c r="AD1594" s="5" t="n">
        <f aca="false">IF($S1594=const_one,pre_f_options_issued*($T1594-option_strike_usd),const_zero)</f>
        <v>256179720.855816</v>
      </c>
      <c r="AE1594" s="5" t="n">
        <f aca="false">J1594+U1594</f>
        <v>84506282.5772204</v>
      </c>
      <c r="AF1594" s="5" t="n">
        <f aca="false">K1594+V1594</f>
        <v>300000000</v>
      </c>
      <c r="AG1594" s="5" t="n">
        <f aca="false">L1594+W1594</f>
        <v>100000000</v>
      </c>
      <c r="AH1594" s="5" t="n">
        <f aca="false">M1594+X1594</f>
        <v>248332532.021583</v>
      </c>
      <c r="AI1594" s="5" t="n">
        <f aca="false">N1594+Y1594</f>
        <v>30000000</v>
      </c>
      <c r="AJ1594" s="5" t="n">
        <f aca="false">O1594+Z1594</f>
        <v>15000000</v>
      </c>
      <c r="AK1594" s="5" t="n">
        <f aca="false">P1594+AA1594</f>
        <v>5000000</v>
      </c>
      <c r="AL1594" s="5" t="n">
        <f aca="false">INDEX($AE$1585:$AE$1712,$B1594-$C1594*1+const_one)</f>
        <v>30000000</v>
      </c>
      <c r="AM1594" s="5" t="n">
        <f aca="false">INDEX($AF$1585:$AF$1712,$B1594-$D1594*2+const_one)</f>
        <v>300000000</v>
      </c>
      <c r="AN1594" s="5" t="n">
        <f aca="false">INDEX($AG$1585:$AG$1712,$B1594-$E1594*4+const_one)</f>
        <v>100000000</v>
      </c>
      <c r="AO1594" s="5" t="n">
        <f aca="false">INDEX($AH$1585:$AH$1712,$B1594-$F1594*8+const_one)</f>
        <v>60000000</v>
      </c>
      <c r="AP1594" s="5" t="n">
        <f aca="false">INDEX($AI$1585:$AI$1712,$B1594-$G1594*16+const_one)</f>
        <v>30000000</v>
      </c>
      <c r="AQ1594" s="5" t="n">
        <f aca="false">INDEX($AJ$1585:$AJ$1712,$B1594-$H1594*32+const_one)</f>
        <v>15000000</v>
      </c>
      <c r="AR1594" s="5" t="n">
        <f aca="false">INDEX($AK$1585:$AK$1712,$B1594-$I1594*64+const_one)</f>
        <v>5000000</v>
      </c>
      <c r="AS1594" s="5" t="n">
        <f aca="false">INDEX($AE$1585:$AE$1712,$B1594+(const_one-$C1594)*1+const_one)</f>
        <v>84506282.5772204</v>
      </c>
      <c r="AT1594" s="5" t="n">
        <f aca="false">INDEX($AF$1585:$AF$1712,$B1594+(const_one-$D1594)*2+const_one)</f>
        <v>537727815.60082</v>
      </c>
      <c r="AU1594" s="5" t="n">
        <f aca="false">INDEX($AG$1585:$AG$1712,$B1594+(const_one-$E1594)*4+const_one)</f>
        <v>171241481.533986</v>
      </c>
      <c r="AV1594" s="5" t="n">
        <f aca="false">INDEX($AH$1585:$AH$1712,$B1594+(const_one-$F1594)*8+const_one)</f>
        <v>248332532.021583</v>
      </c>
      <c r="AW1594" s="5" t="n">
        <f aca="false">INDEX($AI$1585:$AI$1712,$B1594+(const_one-$G1594)*16+const_one)</f>
        <v>263690299.634729</v>
      </c>
      <c r="AX1594" s="5" t="n">
        <f aca="false">INDEX($AJ$1585:$AJ$1712,$B1594+(const_one-$H1594)*32+const_one)</f>
        <v>391795166.638163</v>
      </c>
      <c r="AY1594" s="5" t="n">
        <f aca="false">INDEX($AK$1585:$AK$1712,$B1594+(const_one-$I1594)*64+const_one)</f>
        <v>389295675.941906</v>
      </c>
      <c r="AZ1594" s="5" t="n">
        <f aca="false">--($C1594=--(AS1594&gt;AL1594))</f>
        <v>1</v>
      </c>
      <c r="BA1594" s="5" t="n">
        <f aca="false">--($D1594=--(AT1594&gt;AM1594))</f>
        <v>0</v>
      </c>
      <c r="BB1594" s="5" t="n">
        <f aca="false">--($E1594=--(AU1594&gt;AN1594))</f>
        <v>0</v>
      </c>
      <c r="BC1594" s="5" t="n">
        <f aca="false">--($F1594=--(AV1594&gt;AO1594))</f>
        <v>1</v>
      </c>
      <c r="BD1594" s="5" t="n">
        <f aca="false">--($G1594=--(AW1594&gt;AP1594))</f>
        <v>0</v>
      </c>
      <c r="BE1594" s="5" t="n">
        <f aca="false">--($H1594=--(AX1594&gt;AQ1594))</f>
        <v>0</v>
      </c>
      <c r="BF1594" s="5" t="n">
        <f aca="false">--($I1594=--(AY1594&gt;AR1594))</f>
        <v>0</v>
      </c>
      <c r="BG1594" s="5" t="n">
        <f aca="false">SUM(AZ1594:BF1594)</f>
        <v>2</v>
      </c>
      <c r="BH1594" s="5" t="n">
        <f aca="false">SUM(AE1594:AK1594)+AB1594+AC1594+AD1594</f>
        <v>2000000000</v>
      </c>
    </row>
    <row r="1595" customFormat="false" ht="15" hidden="true" customHeight="false" outlineLevel="0" collapsed="false">
      <c r="A1595" s="5" t="n">
        <f aca="false">sensitivity_exit_usd</f>
        <v>2000000000</v>
      </c>
      <c r="B1595" s="2" t="n">
        <f aca="false">ROW()-ROW($B$1585)</f>
        <v>10</v>
      </c>
      <c r="C1595" s="2" t="n">
        <f aca="false">MOD(QUOTIENT($B1595,1),2)</f>
        <v>0</v>
      </c>
      <c r="D1595" s="2" t="n">
        <f aca="false">MOD(QUOTIENT($B1595,2),2)</f>
        <v>1</v>
      </c>
      <c r="E1595" s="2" t="n">
        <f aca="false">MOD(QUOTIENT($B1595,4),2)</f>
        <v>0</v>
      </c>
      <c r="F1595" s="2" t="n">
        <f aca="false">MOD(QUOTIENT($B1595,8),2)</f>
        <v>1</v>
      </c>
      <c r="G1595" s="2" t="n">
        <f aca="false">MOD(QUOTIENT($B1595,16),2)</f>
        <v>0</v>
      </c>
      <c r="H1595" s="2" t="n">
        <f aca="false">MOD(QUOTIENT($B1595,32),2)</f>
        <v>0</v>
      </c>
      <c r="I1595" s="2" t="n">
        <f aca="false">MOD(QUOTIENT($B1595,64),2)</f>
        <v>0</v>
      </c>
      <c r="J1595" s="5" t="n">
        <f aca="false">IF($C1595=const_zero,MIN(class_series_f_invested_usd,MAX(const_zero,$A1595)),const_zero)</f>
        <v>30000000</v>
      </c>
      <c r="K1595" s="5" t="n">
        <f aca="false">IF($D1595=const_zero,MIN(class_series_e_invested_usd,MAX(const_zero,$A1595-SUM($J1595:$J1595))),const_zero)</f>
        <v>0</v>
      </c>
      <c r="L1595" s="5" t="n">
        <f aca="false">IF($E1595=const_zero,MIN(class_series_d_invested_usd,MAX(const_zero,$A1595-SUM($J1595:$K1595))),const_zero)</f>
        <v>100000000</v>
      </c>
      <c r="M1595" s="5" t="n">
        <f aca="false">IF($F1595=const_zero,MIN(class_series_c_invested_usd,MAX(const_zero,$A1595-SUM($J1595:$L1595))),const_zero)</f>
        <v>0</v>
      </c>
      <c r="N1595" s="5" t="n">
        <f aca="false">IF($G1595=const_zero,MIN(class_series_b_invested_usd,MAX(const_zero,$A1595-SUM($J1595:$M1595))),const_zero)</f>
        <v>30000000</v>
      </c>
      <c r="O1595" s="5" t="n">
        <f aca="false">IF($H1595=const_zero,MIN(class_series_a_invested_usd,MAX(const_zero,$A1595-SUM($J1595:$N1595))),const_zero)</f>
        <v>15000000</v>
      </c>
      <c r="P1595" s="5" t="n">
        <f aca="false">IF($I1595=const_zero,MIN(class_seed_invested_usd,MAX(const_zero,$A1595-SUM($J1595:$O1595))),const_zero)</f>
        <v>5000000</v>
      </c>
      <c r="Q1595" s="5" t="n">
        <f aca="false">MAX(const_zero,$A1595-SUM($J1595:$P1595))</f>
        <v>1820000000</v>
      </c>
      <c r="R1595" s="9" t="n">
        <f aca="false">common_rsa_total+Sensitivity!$AE$1530+Sensitivity!$AJ$1530+IF($C1595=const_one,Sensitivity!$D$1530,const_zero)+IF($D1595=const_one,Sensitivity!$Y$1530,const_zero)+IF($E1595=const_one,Sensitivity!$V$1530,const_zero)+IF($F1595=const_one,Sensitivity!$S$1530,const_zero)+IF($G1595=const_one,Sensitivity!$P$1530,const_zero)+IF($H1595=const_one,Sensitivity!$M$1530,const_zero)+IF($I1595=const_one,Sensitivity!$J$1530,const_zero)</f>
        <v>17823874.5373255</v>
      </c>
      <c r="S1595" s="23" t="b">
        <f aca="false">IF($R1595&gt;const_zero,--($Q1595&gt;option_strike_usd*$R1595),const_zero)</f>
        <v>1</v>
      </c>
      <c r="T1595" s="7" t="n">
        <f aca="false">IF($R1595&gt;const_zero,IF($S1595=const_one,($Q1595+option_strike_usd*pre_f_options_issued)/($R1595+pre_f_options_issued),$Q1595/$R1595),const_zero)</f>
        <v>89.6728621628184</v>
      </c>
      <c r="U1595" s="5" t="n">
        <f aca="false">IF($C1595=const_one,Sensitivity!$D$1530*$T1595,const_zero)</f>
        <v>0</v>
      </c>
      <c r="V1595" s="5" t="n">
        <f aca="false">IF($D1595=const_one,Sensitivity!$Y$1530*$T1595,const_zero)</f>
        <v>550278139.673829</v>
      </c>
      <c r="W1595" s="5" t="n">
        <f aca="false">IF($E1595=const_one,Sensitivity!$V$1530*$T1595,const_zero)</f>
        <v>0</v>
      </c>
      <c r="X1595" s="5" t="n">
        <f aca="false">IF($F1595=const_one,Sensitivity!$S$1530*$T1595,const_zero)</f>
        <v>215214869.190764</v>
      </c>
      <c r="Y1595" s="5" t="n">
        <f aca="false">IF($G1595=const_one,Sensitivity!$P$1530*$T1595,const_zero)</f>
        <v>0</v>
      </c>
      <c r="Z1595" s="5" t="n">
        <f aca="false">IF($H1595=const_one,Sensitivity!$M$1530*$T1595,const_zero)</f>
        <v>0</v>
      </c>
      <c r="AA1595" s="5" t="n">
        <f aca="false">IF($I1595=const_one,Sensitivity!$J$1530*$T1595,const_zero)</f>
        <v>0</v>
      </c>
      <c r="AB1595" s="5" t="n">
        <f aca="false">(Sensitivity!$AE$1530+Sensitivity!$AJ$1530)*$T1595</f>
        <v>25769076.2629948</v>
      </c>
      <c r="AC1595" s="5" t="n">
        <f aca="false">common_rsa_total*$T1595</f>
        <v>807055759.465366</v>
      </c>
      <c r="AD1595" s="5" t="n">
        <f aca="false">IF($S1595=const_one,pre_f_options_issued*($T1595-option_strike_usd),const_zero)</f>
        <v>221682155.407046</v>
      </c>
      <c r="AE1595" s="5" t="n">
        <f aca="false">J1595+U1595</f>
        <v>30000000</v>
      </c>
      <c r="AF1595" s="5" t="n">
        <f aca="false">K1595+V1595</f>
        <v>550278139.673829</v>
      </c>
      <c r="AG1595" s="5" t="n">
        <f aca="false">L1595+W1595</f>
        <v>100000000</v>
      </c>
      <c r="AH1595" s="5" t="n">
        <f aca="false">M1595+X1595</f>
        <v>215214869.190764</v>
      </c>
      <c r="AI1595" s="5" t="n">
        <f aca="false">N1595+Y1595</f>
        <v>30000000</v>
      </c>
      <c r="AJ1595" s="5" t="n">
        <f aca="false">O1595+Z1595</f>
        <v>15000000</v>
      </c>
      <c r="AK1595" s="5" t="n">
        <f aca="false">P1595+AA1595</f>
        <v>5000000</v>
      </c>
      <c r="AL1595" s="5" t="n">
        <f aca="false">INDEX($AE$1585:$AE$1712,$B1595-$C1595*1+const_one)</f>
        <v>30000000</v>
      </c>
      <c r="AM1595" s="5" t="n">
        <f aca="false">INDEX($AF$1585:$AF$1712,$B1595-$D1595*2+const_one)</f>
        <v>300000000</v>
      </c>
      <c r="AN1595" s="5" t="n">
        <f aca="false">INDEX($AG$1585:$AG$1712,$B1595-$E1595*4+const_one)</f>
        <v>100000000</v>
      </c>
      <c r="AO1595" s="5" t="n">
        <f aca="false">INDEX($AH$1585:$AH$1712,$B1595-$F1595*8+const_one)</f>
        <v>60000000</v>
      </c>
      <c r="AP1595" s="5" t="n">
        <f aca="false">INDEX($AI$1585:$AI$1712,$B1595-$G1595*16+const_one)</f>
        <v>30000000</v>
      </c>
      <c r="AQ1595" s="5" t="n">
        <f aca="false">INDEX($AJ$1585:$AJ$1712,$B1595-$H1595*32+const_one)</f>
        <v>15000000</v>
      </c>
      <c r="AR1595" s="5" t="n">
        <f aca="false">INDEX($AK$1585:$AK$1712,$B1595-$I1595*64+const_one)</f>
        <v>5000000</v>
      </c>
      <c r="AS1595" s="5" t="n">
        <f aca="false">INDEX($AE$1585:$AE$1712,$B1595+(const_one-$C1595)*1+const_one)</f>
        <v>71566189.8483133</v>
      </c>
      <c r="AT1595" s="5" t="n">
        <f aca="false">INDEX($AF$1585:$AF$1712,$B1595+(const_one-$D1595)*2+const_one)</f>
        <v>550278139.673829</v>
      </c>
      <c r="AU1595" s="5" t="n">
        <f aca="false">INDEX($AG$1585:$AG$1712,$B1595+(const_one-$E1595)*4+const_one)</f>
        <v>151174717.506665</v>
      </c>
      <c r="AV1595" s="5" t="n">
        <f aca="false">INDEX($AH$1585:$AH$1712,$B1595+(const_one-$F1595)*8+const_one)</f>
        <v>215214869.190764</v>
      </c>
      <c r="AW1595" s="5" t="n">
        <f aca="false">INDEX($AI$1585:$AI$1712,$B1595+(const_one-$G1595)*16+const_one)</f>
        <v>238275162.692471</v>
      </c>
      <c r="AX1595" s="5" t="n">
        <f aca="false">INDEX($AJ$1585:$AJ$1712,$B1595+(const_one-$H1595)*32+const_one)</f>
        <v>362799933.574869</v>
      </c>
      <c r="AY1595" s="5" t="n">
        <f aca="false">INDEX($AK$1585:$AK$1712,$B1595+(const_one-$I1595)*64+const_one)</f>
        <v>360825512.167659</v>
      </c>
      <c r="AZ1595" s="5" t="n">
        <f aca="false">--($C1595=--(AS1595&gt;AL1595))</f>
        <v>0</v>
      </c>
      <c r="BA1595" s="5" t="n">
        <f aca="false">--($D1595=--(AT1595&gt;AM1595))</f>
        <v>1</v>
      </c>
      <c r="BB1595" s="5" t="n">
        <f aca="false">--($E1595=--(AU1595&gt;AN1595))</f>
        <v>0</v>
      </c>
      <c r="BC1595" s="5" t="n">
        <f aca="false">--($F1595=--(AV1595&gt;AO1595))</f>
        <v>1</v>
      </c>
      <c r="BD1595" s="5" t="n">
        <f aca="false">--($G1595=--(AW1595&gt;AP1595))</f>
        <v>0</v>
      </c>
      <c r="BE1595" s="5" t="n">
        <f aca="false">--($H1595=--(AX1595&gt;AQ1595))</f>
        <v>0</v>
      </c>
      <c r="BF1595" s="5" t="n">
        <f aca="false">--($I1595=--(AY1595&gt;AR1595))</f>
        <v>0</v>
      </c>
      <c r="BG1595" s="5" t="n">
        <f aca="false">SUM(AZ1595:BF1595)</f>
        <v>2</v>
      </c>
      <c r="BH1595" s="5" t="n">
        <f aca="false">SUM(AE1595:AK1595)+AB1595+AC1595+AD1595</f>
        <v>2000000000</v>
      </c>
    </row>
    <row r="1596" customFormat="false" ht="15" hidden="true" customHeight="false" outlineLevel="0" collapsed="false">
      <c r="A1596" s="5" t="n">
        <f aca="false">sensitivity_exit_usd</f>
        <v>2000000000</v>
      </c>
      <c r="B1596" s="2" t="n">
        <f aca="false">ROW()-ROW($B$1585)</f>
        <v>11</v>
      </c>
      <c r="C1596" s="2" t="n">
        <f aca="false">MOD(QUOTIENT($B1596,1),2)</f>
        <v>1</v>
      </c>
      <c r="D1596" s="2" t="n">
        <f aca="false">MOD(QUOTIENT($B1596,2),2)</f>
        <v>1</v>
      </c>
      <c r="E1596" s="2" t="n">
        <f aca="false">MOD(QUOTIENT($B1596,4),2)</f>
        <v>0</v>
      </c>
      <c r="F1596" s="2" t="n">
        <f aca="false">MOD(QUOTIENT($B1596,8),2)</f>
        <v>1</v>
      </c>
      <c r="G1596" s="2" t="n">
        <f aca="false">MOD(QUOTIENT($B1596,16),2)</f>
        <v>0</v>
      </c>
      <c r="H1596" s="2" t="n">
        <f aca="false">MOD(QUOTIENT($B1596,32),2)</f>
        <v>0</v>
      </c>
      <c r="I1596" s="2" t="n">
        <f aca="false">MOD(QUOTIENT($B1596,64),2)</f>
        <v>0</v>
      </c>
      <c r="J1596" s="5" t="n">
        <f aca="false">IF($C1596=const_zero,MIN(class_series_f_invested_usd,MAX(const_zero,$A1596)),const_zero)</f>
        <v>0</v>
      </c>
      <c r="K1596" s="5" t="n">
        <f aca="false">IF($D1596=const_zero,MIN(class_series_e_invested_usd,MAX(const_zero,$A1596-SUM($J1596:$J1596))),const_zero)</f>
        <v>0</v>
      </c>
      <c r="L1596" s="5" t="n">
        <f aca="false">IF($E1596=const_zero,MIN(class_series_d_invested_usd,MAX(const_zero,$A1596-SUM($J1596:$K1596))),const_zero)</f>
        <v>100000000</v>
      </c>
      <c r="M1596" s="5" t="n">
        <f aca="false">IF($F1596=const_zero,MIN(class_series_c_invested_usd,MAX(const_zero,$A1596-SUM($J1596:$L1596))),const_zero)</f>
        <v>0</v>
      </c>
      <c r="N1596" s="5" t="n">
        <f aca="false">IF($G1596=const_zero,MIN(class_series_b_invested_usd,MAX(const_zero,$A1596-SUM($J1596:$M1596))),const_zero)</f>
        <v>30000000</v>
      </c>
      <c r="O1596" s="5" t="n">
        <f aca="false">IF($H1596=const_zero,MIN(class_series_a_invested_usd,MAX(const_zero,$A1596-SUM($J1596:$N1596))),const_zero)</f>
        <v>15000000</v>
      </c>
      <c r="P1596" s="5" t="n">
        <f aca="false">IF($I1596=const_zero,MIN(class_seed_invested_usd,MAX(const_zero,$A1596-SUM($J1596:$O1596))),const_zero)</f>
        <v>5000000</v>
      </c>
      <c r="Q1596" s="5" t="n">
        <f aca="false">MAX(const_zero,$A1596-SUM($J1596:$P1596))</f>
        <v>1850000000</v>
      </c>
      <c r="R1596" s="9" t="n">
        <f aca="false">common_rsa_total+Sensitivity!$AE$1530+Sensitivity!$AJ$1530+IF($C1596=const_one,Sensitivity!$D$1530,const_zero)+IF($D1596=const_one,Sensitivity!$Y$1530,const_zero)+IF($E1596=const_one,Sensitivity!$V$1530,const_zero)+IF($F1596=const_one,Sensitivity!$S$1530,const_zero)+IF($G1596=const_one,Sensitivity!$P$1530,const_zero)+IF($H1596=const_one,Sensitivity!$M$1530,const_zero)+IF($I1596=const_one,Sensitivity!$J$1530,const_zero)</f>
        <v>18640582.1854708</v>
      </c>
      <c r="S1596" s="23" t="b">
        <f aca="false">IF($R1596&gt;const_zero,--($Q1596&gt;option_strike_usd*$R1596),const_zero)</f>
        <v>1</v>
      </c>
      <c r="T1596" s="7" t="n">
        <f aca="false">IF($R1596&gt;const_zero,IF($S1596=const_one,($Q1596+option_strike_usd*pre_f_options_issued)/($R1596+pre_f_options_issued),$Q1596/$R1596),const_zero)</f>
        <v>87.6276719225433</v>
      </c>
      <c r="U1596" s="5" t="n">
        <f aca="false">IF($C1596=const_one,Sensitivity!$D$1530*$T1596,const_zero)</f>
        <v>71566189.8483133</v>
      </c>
      <c r="V1596" s="5" t="n">
        <f aca="false">IF($D1596=const_one,Sensitivity!$Y$1530*$T1596,const_zero)</f>
        <v>537727815.60082</v>
      </c>
      <c r="W1596" s="5" t="n">
        <f aca="false">IF($E1596=const_one,Sensitivity!$V$1530*$T1596,const_zero)</f>
        <v>0</v>
      </c>
      <c r="X1596" s="5" t="n">
        <f aca="false">IF($F1596=const_one,Sensitivity!$S$1530*$T1596,const_zero)</f>
        <v>210306412.614104</v>
      </c>
      <c r="Y1596" s="5" t="n">
        <f aca="false">IF($G1596=const_one,Sensitivity!$P$1530*$T1596,const_zero)</f>
        <v>0</v>
      </c>
      <c r="Z1596" s="5" t="n">
        <f aca="false">IF($H1596=const_one,Sensitivity!$M$1530*$T1596,const_zero)</f>
        <v>0</v>
      </c>
      <c r="AA1596" s="5" t="n">
        <f aca="false">IF($I1596=const_one,Sensitivity!$J$1530*$T1596,const_zero)</f>
        <v>0</v>
      </c>
      <c r="AB1596" s="5" t="n">
        <f aca="false">(Sensitivity!$AE$1530+Sensitivity!$AJ$1530)*$T1596</f>
        <v>25181354.8275143</v>
      </c>
      <c r="AC1596" s="5" t="n">
        <f aca="false">common_rsa_total*$T1596</f>
        <v>788649047.30289</v>
      </c>
      <c r="AD1596" s="5" t="n">
        <f aca="false">IF($S1596=const_one,pre_f_options_issued*($T1596-option_strike_usd),const_zero)</f>
        <v>216569179.806358</v>
      </c>
      <c r="AE1596" s="5" t="n">
        <f aca="false">J1596+U1596</f>
        <v>71566189.8483133</v>
      </c>
      <c r="AF1596" s="5" t="n">
        <f aca="false">K1596+V1596</f>
        <v>537727815.60082</v>
      </c>
      <c r="AG1596" s="5" t="n">
        <f aca="false">L1596+W1596</f>
        <v>100000000</v>
      </c>
      <c r="AH1596" s="5" t="n">
        <f aca="false">M1596+X1596</f>
        <v>210306412.614104</v>
      </c>
      <c r="AI1596" s="5" t="n">
        <f aca="false">N1596+Y1596</f>
        <v>30000000</v>
      </c>
      <c r="AJ1596" s="5" t="n">
        <f aca="false">O1596+Z1596</f>
        <v>15000000</v>
      </c>
      <c r="AK1596" s="5" t="n">
        <f aca="false">P1596+AA1596</f>
        <v>5000000</v>
      </c>
      <c r="AL1596" s="5" t="n">
        <f aca="false">INDEX($AE$1585:$AE$1712,$B1596-$C1596*1+const_one)</f>
        <v>30000000</v>
      </c>
      <c r="AM1596" s="5" t="n">
        <f aca="false">INDEX($AF$1585:$AF$1712,$B1596-$D1596*2+const_one)</f>
        <v>300000000</v>
      </c>
      <c r="AN1596" s="5" t="n">
        <f aca="false">INDEX($AG$1585:$AG$1712,$B1596-$E1596*4+const_one)</f>
        <v>100000000</v>
      </c>
      <c r="AO1596" s="5" t="n">
        <f aca="false">INDEX($AH$1585:$AH$1712,$B1596-$F1596*8+const_one)</f>
        <v>60000000</v>
      </c>
      <c r="AP1596" s="5" t="n">
        <f aca="false">INDEX($AI$1585:$AI$1712,$B1596-$G1596*16+const_one)</f>
        <v>30000000</v>
      </c>
      <c r="AQ1596" s="5" t="n">
        <f aca="false">INDEX($AJ$1585:$AJ$1712,$B1596-$H1596*32+const_one)</f>
        <v>15000000</v>
      </c>
      <c r="AR1596" s="5" t="n">
        <f aca="false">INDEX($AK$1585:$AK$1712,$B1596-$I1596*64+const_one)</f>
        <v>5000000</v>
      </c>
      <c r="AS1596" s="5" t="n">
        <f aca="false">INDEX($AE$1585:$AE$1712,$B1596+(const_one-$C1596)*1+const_one)</f>
        <v>71566189.8483133</v>
      </c>
      <c r="AT1596" s="5" t="n">
        <f aca="false">INDEX($AF$1585:$AF$1712,$B1596+(const_one-$D1596)*2+const_one)</f>
        <v>537727815.60082</v>
      </c>
      <c r="AU1596" s="5" t="n">
        <f aca="false">INDEX($AG$1585:$AG$1712,$B1596+(const_one-$E1596)*4+const_one)</f>
        <v>148052157.261072</v>
      </c>
      <c r="AV1596" s="5" t="n">
        <f aca="false">INDEX($AH$1585:$AH$1712,$B1596+(const_one-$F1596)*8+const_one)</f>
        <v>210306412.614104</v>
      </c>
      <c r="AW1596" s="5" t="n">
        <f aca="false">INDEX($AI$1585:$AI$1712,$B1596+(const_one-$G1596)*16+const_one)</f>
        <v>233942162.480199</v>
      </c>
      <c r="AX1596" s="5" t="n">
        <f aca="false">INDEX($AJ$1585:$AJ$1712,$B1596+(const_one-$H1596)*32+const_one)</f>
        <v>357203215.052719</v>
      </c>
      <c r="AY1596" s="5" t="n">
        <f aca="false">INDEX($AK$1585:$AK$1712,$B1596+(const_one-$I1596)*64+const_one)</f>
        <v>355290480.300094</v>
      </c>
      <c r="AZ1596" s="5" t="n">
        <f aca="false">--($C1596=--(AS1596&gt;AL1596))</f>
        <v>1</v>
      </c>
      <c r="BA1596" s="5" t="n">
        <f aca="false">--($D1596=--(AT1596&gt;AM1596))</f>
        <v>1</v>
      </c>
      <c r="BB1596" s="5" t="n">
        <f aca="false">--($E1596=--(AU1596&gt;AN1596))</f>
        <v>0</v>
      </c>
      <c r="BC1596" s="5" t="n">
        <f aca="false">--($F1596=--(AV1596&gt;AO1596))</f>
        <v>1</v>
      </c>
      <c r="BD1596" s="5" t="n">
        <f aca="false">--($G1596=--(AW1596&gt;AP1596))</f>
        <v>0</v>
      </c>
      <c r="BE1596" s="5" t="n">
        <f aca="false">--($H1596=--(AX1596&gt;AQ1596))</f>
        <v>0</v>
      </c>
      <c r="BF1596" s="5" t="n">
        <f aca="false">--($I1596=--(AY1596&gt;AR1596))</f>
        <v>0</v>
      </c>
      <c r="BG1596" s="5" t="n">
        <f aca="false">SUM(AZ1596:BF1596)</f>
        <v>3</v>
      </c>
      <c r="BH1596" s="5" t="n">
        <f aca="false">SUM(AE1596:AK1596)+AB1596+AC1596+AD1596</f>
        <v>2000000000</v>
      </c>
    </row>
    <row r="1597" customFormat="false" ht="15" hidden="true" customHeight="false" outlineLevel="0" collapsed="false">
      <c r="A1597" s="5" t="n">
        <f aca="false">sensitivity_exit_usd</f>
        <v>2000000000</v>
      </c>
      <c r="B1597" s="2" t="n">
        <f aca="false">ROW()-ROW($B$1585)</f>
        <v>12</v>
      </c>
      <c r="C1597" s="2" t="n">
        <f aca="false">MOD(QUOTIENT($B1597,1),2)</f>
        <v>0</v>
      </c>
      <c r="D1597" s="2" t="n">
        <f aca="false">MOD(QUOTIENT($B1597,2),2)</f>
        <v>0</v>
      </c>
      <c r="E1597" s="2" t="n">
        <f aca="false">MOD(QUOTIENT($B1597,4),2)</f>
        <v>1</v>
      </c>
      <c r="F1597" s="2" t="n">
        <f aca="false">MOD(QUOTIENT($B1597,8),2)</f>
        <v>1</v>
      </c>
      <c r="G1597" s="2" t="n">
        <f aca="false">MOD(QUOTIENT($B1597,16),2)</f>
        <v>0</v>
      </c>
      <c r="H1597" s="2" t="n">
        <f aca="false">MOD(QUOTIENT($B1597,32),2)</f>
        <v>0</v>
      </c>
      <c r="I1597" s="2" t="n">
        <f aca="false">MOD(QUOTIENT($B1597,64),2)</f>
        <v>0</v>
      </c>
      <c r="J1597" s="5" t="n">
        <f aca="false">IF($C1597=const_zero,MIN(class_series_f_invested_usd,MAX(const_zero,$A1597)),const_zero)</f>
        <v>30000000</v>
      </c>
      <c r="K1597" s="5" t="n">
        <f aca="false">IF($D1597=const_zero,MIN(class_series_e_invested_usd,MAX(const_zero,$A1597-SUM($J1597:$J1597))),const_zero)</f>
        <v>300000000</v>
      </c>
      <c r="L1597" s="5" t="n">
        <f aca="false">IF($E1597=const_zero,MIN(class_series_d_invested_usd,MAX(const_zero,$A1597-SUM($J1597:$K1597))),const_zero)</f>
        <v>0</v>
      </c>
      <c r="M1597" s="5" t="n">
        <f aca="false">IF($F1597=const_zero,MIN(class_series_c_invested_usd,MAX(const_zero,$A1597-SUM($J1597:$L1597))),const_zero)</f>
        <v>0</v>
      </c>
      <c r="N1597" s="5" t="n">
        <f aca="false">IF($G1597=const_zero,MIN(class_series_b_invested_usd,MAX(const_zero,$A1597-SUM($J1597:$M1597))),const_zero)</f>
        <v>30000000</v>
      </c>
      <c r="O1597" s="5" t="n">
        <f aca="false">IF($H1597=const_zero,MIN(class_series_a_invested_usd,MAX(const_zero,$A1597-SUM($J1597:$N1597))),const_zero)</f>
        <v>15000000</v>
      </c>
      <c r="P1597" s="5" t="n">
        <f aca="false">IF($I1597=const_zero,MIN(class_seed_invested_usd,MAX(const_zero,$A1597-SUM($J1597:$O1597))),const_zero)</f>
        <v>5000000</v>
      </c>
      <c r="Q1597" s="5" t="n">
        <f aca="false">MAX(const_zero,$A1597-SUM($J1597:$P1597))</f>
        <v>1620000000</v>
      </c>
      <c r="R1597" s="9" t="n">
        <f aca="false">common_rsa_total+Sensitivity!$AE$1530+Sensitivity!$AJ$1530+IF($C1597=const_one,Sensitivity!$D$1530,const_zero)+IF($D1597=const_one,Sensitivity!$Y$1530,const_zero)+IF($E1597=const_one,Sensitivity!$V$1530,const_zero)+IF($F1597=const_one,Sensitivity!$S$1530,const_zero)+IF($G1597=const_one,Sensitivity!$P$1530,const_zero)+IF($H1597=const_one,Sensitivity!$M$1530,const_zero)+IF($I1597=const_one,Sensitivity!$J$1530,const_zero)</f>
        <v>13421919.7138799</v>
      </c>
      <c r="S1597" s="23" t="b">
        <f aca="false">IF($R1597&gt;const_zero,--($Q1597&gt;option_strike_usd*$R1597),const_zero)</f>
        <v>1</v>
      </c>
      <c r="T1597" s="7" t="n">
        <f aca="false">IF($R1597&gt;const_zero,IF($S1597=const_one,($Q1597+option_strike_usd*pre_f_options_issued)/($R1597+pre_f_options_issued),$Q1597/$R1597),const_zero)</f>
        <v>101.903541102873</v>
      </c>
      <c r="U1597" s="5" t="n">
        <f aca="false">IF($C1597=const_one,Sensitivity!$D$1530*$T1597,const_zero)</f>
        <v>0</v>
      </c>
      <c r="V1597" s="5" t="n">
        <f aca="false">IF($D1597=const_one,Sensitivity!$Y$1530*$T1597,const_zero)</f>
        <v>0</v>
      </c>
      <c r="W1597" s="5" t="n">
        <f aca="false">IF($E1597=const_one,Sensitivity!$V$1530*$T1597,const_zero)</f>
        <v>176757001.406649</v>
      </c>
      <c r="X1597" s="5" t="n">
        <f aca="false">IF($F1597=const_one,Sensitivity!$S$1530*$T1597,const_zero)</f>
        <v>244568498.646895</v>
      </c>
      <c r="Y1597" s="5" t="n">
        <f aca="false">IF($G1597=const_one,Sensitivity!$P$1530*$T1597,const_zero)</f>
        <v>0</v>
      </c>
      <c r="Z1597" s="5" t="n">
        <f aca="false">IF($H1597=const_one,Sensitivity!$M$1530*$T1597,const_zero)</f>
        <v>0</v>
      </c>
      <c r="AA1597" s="5" t="n">
        <f aca="false">IF($I1597=const_one,Sensitivity!$J$1530*$T1597,const_zero)</f>
        <v>0</v>
      </c>
      <c r="AB1597" s="5" t="n">
        <f aca="false">(Sensitivity!$AE$1530+Sensitivity!$AJ$1530)*$T1597</f>
        <v>29283777.263418</v>
      </c>
      <c r="AC1597" s="5" t="n">
        <f aca="false">common_rsa_total*$T1597</f>
        <v>917131869.925856</v>
      </c>
      <c r="AD1597" s="5" t="n">
        <f aca="false">IF($S1597=const_one,pre_f_options_issued*($T1597-option_strike_usd),const_zero)</f>
        <v>252258852.757182</v>
      </c>
      <c r="AE1597" s="5" t="n">
        <f aca="false">J1597+U1597</f>
        <v>30000000</v>
      </c>
      <c r="AF1597" s="5" t="n">
        <f aca="false">K1597+V1597</f>
        <v>300000000</v>
      </c>
      <c r="AG1597" s="5" t="n">
        <f aca="false">L1597+W1597</f>
        <v>176757001.406649</v>
      </c>
      <c r="AH1597" s="5" t="n">
        <f aca="false">M1597+X1597</f>
        <v>244568498.646895</v>
      </c>
      <c r="AI1597" s="5" t="n">
        <f aca="false">N1597+Y1597</f>
        <v>30000000</v>
      </c>
      <c r="AJ1597" s="5" t="n">
        <f aca="false">O1597+Z1597</f>
        <v>15000000</v>
      </c>
      <c r="AK1597" s="5" t="n">
        <f aca="false">P1597+AA1597</f>
        <v>5000000</v>
      </c>
      <c r="AL1597" s="5" t="n">
        <f aca="false">INDEX($AE$1585:$AE$1712,$B1597-$C1597*1+const_one)</f>
        <v>30000000</v>
      </c>
      <c r="AM1597" s="5" t="n">
        <f aca="false">INDEX($AF$1585:$AF$1712,$B1597-$D1597*2+const_one)</f>
        <v>300000000</v>
      </c>
      <c r="AN1597" s="5" t="n">
        <f aca="false">INDEX($AG$1585:$AG$1712,$B1597-$E1597*4+const_one)</f>
        <v>100000000</v>
      </c>
      <c r="AO1597" s="5" t="n">
        <f aca="false">INDEX($AH$1585:$AH$1712,$B1597-$F1597*8+const_one)</f>
        <v>60000000</v>
      </c>
      <c r="AP1597" s="5" t="n">
        <f aca="false">INDEX($AI$1585:$AI$1712,$B1597-$G1597*16+const_one)</f>
        <v>30000000</v>
      </c>
      <c r="AQ1597" s="5" t="n">
        <f aca="false">INDEX($AJ$1585:$AJ$1712,$B1597-$H1597*32+const_one)</f>
        <v>15000000</v>
      </c>
      <c r="AR1597" s="5" t="n">
        <f aca="false">INDEX($AK$1585:$AK$1712,$B1597-$I1597*64+const_one)</f>
        <v>5000000</v>
      </c>
      <c r="AS1597" s="5" t="n">
        <f aca="false">INDEX($AE$1585:$AE$1712,$B1597+(const_one-$C1597)*1+const_one)</f>
        <v>80628438.6031586</v>
      </c>
      <c r="AT1597" s="5" t="n">
        <f aca="false">INDEX($AF$1585:$AF$1712,$B1597+(const_one-$D1597)*2+const_one)</f>
        <v>534826656.355365</v>
      </c>
      <c r="AU1597" s="5" t="n">
        <f aca="false">INDEX($AG$1585:$AG$1712,$B1597+(const_one-$E1597)*4+const_one)</f>
        <v>176757001.406649</v>
      </c>
      <c r="AV1597" s="5" t="n">
        <f aca="false">INDEX($AH$1585:$AH$1712,$B1597+(const_one-$F1597)*8+const_one)</f>
        <v>244568498.646895</v>
      </c>
      <c r="AW1597" s="5" t="n">
        <f aca="false">INDEX($AI$1585:$AI$1712,$B1597+(const_one-$G1597)*16+const_one)</f>
        <v>261997729.351082</v>
      </c>
      <c r="AX1597" s="5" t="n">
        <f aca="false">INDEX($AJ$1585:$AJ$1712,$B1597+(const_one-$H1597)*32+const_one)</f>
        <v>391335982.164596</v>
      </c>
      <c r="AY1597" s="5" t="n">
        <f aca="false">INDEX($AK$1585:$AK$1712,$B1597+(const_one-$I1597)*64+const_one)</f>
        <v>388946144.105575</v>
      </c>
      <c r="AZ1597" s="5" t="n">
        <f aca="false">--($C1597=--(AS1597&gt;AL1597))</f>
        <v>0</v>
      </c>
      <c r="BA1597" s="5" t="n">
        <f aca="false">--($D1597=--(AT1597&gt;AM1597))</f>
        <v>0</v>
      </c>
      <c r="BB1597" s="5" t="n">
        <f aca="false">--($E1597=--(AU1597&gt;AN1597))</f>
        <v>1</v>
      </c>
      <c r="BC1597" s="5" t="n">
        <f aca="false">--($F1597=--(AV1597&gt;AO1597))</f>
        <v>1</v>
      </c>
      <c r="BD1597" s="5" t="n">
        <f aca="false">--($G1597=--(AW1597&gt;AP1597))</f>
        <v>0</v>
      </c>
      <c r="BE1597" s="5" t="n">
        <f aca="false">--($H1597=--(AX1597&gt;AQ1597))</f>
        <v>0</v>
      </c>
      <c r="BF1597" s="5" t="n">
        <f aca="false">--($I1597=--(AY1597&gt;AR1597))</f>
        <v>0</v>
      </c>
      <c r="BG1597" s="5" t="n">
        <f aca="false">SUM(AZ1597:BF1597)</f>
        <v>2</v>
      </c>
      <c r="BH1597" s="5" t="n">
        <f aca="false">SUM(AE1597:AK1597)+AB1597+AC1597+AD1597</f>
        <v>2000000000</v>
      </c>
    </row>
    <row r="1598" customFormat="false" ht="15" hidden="true" customHeight="false" outlineLevel="0" collapsed="false">
      <c r="A1598" s="5" t="n">
        <f aca="false">sensitivity_exit_usd</f>
        <v>2000000000</v>
      </c>
      <c r="B1598" s="2" t="n">
        <f aca="false">ROW()-ROW($B$1585)</f>
        <v>13</v>
      </c>
      <c r="C1598" s="2" t="n">
        <f aca="false">MOD(QUOTIENT($B1598,1),2)</f>
        <v>1</v>
      </c>
      <c r="D1598" s="2" t="n">
        <f aca="false">MOD(QUOTIENT($B1598,2),2)</f>
        <v>0</v>
      </c>
      <c r="E1598" s="2" t="n">
        <f aca="false">MOD(QUOTIENT($B1598,4),2)</f>
        <v>1</v>
      </c>
      <c r="F1598" s="2" t="n">
        <f aca="false">MOD(QUOTIENT($B1598,8),2)</f>
        <v>1</v>
      </c>
      <c r="G1598" s="2" t="n">
        <f aca="false">MOD(QUOTIENT($B1598,16),2)</f>
        <v>0</v>
      </c>
      <c r="H1598" s="2" t="n">
        <f aca="false">MOD(QUOTIENT($B1598,32),2)</f>
        <v>0</v>
      </c>
      <c r="I1598" s="2" t="n">
        <f aca="false">MOD(QUOTIENT($B1598,64),2)</f>
        <v>0</v>
      </c>
      <c r="J1598" s="5" t="n">
        <f aca="false">IF($C1598=const_zero,MIN(class_series_f_invested_usd,MAX(const_zero,$A1598)),const_zero)</f>
        <v>0</v>
      </c>
      <c r="K1598" s="5" t="n">
        <f aca="false">IF($D1598=const_zero,MIN(class_series_e_invested_usd,MAX(const_zero,$A1598-SUM($J1598:$J1598))),const_zero)</f>
        <v>300000000</v>
      </c>
      <c r="L1598" s="5" t="n">
        <f aca="false">IF($E1598=const_zero,MIN(class_series_d_invested_usd,MAX(const_zero,$A1598-SUM($J1598:$K1598))),const_zero)</f>
        <v>0</v>
      </c>
      <c r="M1598" s="5" t="n">
        <f aca="false">IF($F1598=const_zero,MIN(class_series_c_invested_usd,MAX(const_zero,$A1598-SUM($J1598:$L1598))),const_zero)</f>
        <v>0</v>
      </c>
      <c r="N1598" s="5" t="n">
        <f aca="false">IF($G1598=const_zero,MIN(class_series_b_invested_usd,MAX(const_zero,$A1598-SUM($J1598:$M1598))),const_zero)</f>
        <v>30000000</v>
      </c>
      <c r="O1598" s="5" t="n">
        <f aca="false">IF($H1598=const_zero,MIN(class_series_a_invested_usd,MAX(const_zero,$A1598-SUM($J1598:$N1598))),const_zero)</f>
        <v>15000000</v>
      </c>
      <c r="P1598" s="5" t="n">
        <f aca="false">IF($I1598=const_zero,MIN(class_seed_invested_usd,MAX(const_zero,$A1598-SUM($J1598:$O1598))),const_zero)</f>
        <v>5000000</v>
      </c>
      <c r="Q1598" s="5" t="n">
        <f aca="false">MAX(const_zero,$A1598-SUM($J1598:$P1598))</f>
        <v>1650000000</v>
      </c>
      <c r="R1598" s="9" t="n">
        <f aca="false">common_rsa_total+Sensitivity!$AE$1530+Sensitivity!$AJ$1530+IF($C1598=const_one,Sensitivity!$D$1530,const_zero)+IF($D1598=const_one,Sensitivity!$Y$1530,const_zero)+IF($E1598=const_one,Sensitivity!$V$1530,const_zero)+IF($F1598=const_one,Sensitivity!$S$1530,const_zero)+IF($G1598=const_one,Sensitivity!$P$1530,const_zero)+IF($H1598=const_one,Sensitivity!$M$1530,const_zero)+IF($I1598=const_one,Sensitivity!$J$1530,const_zero)</f>
        <v>14238627.3620252</v>
      </c>
      <c r="S1598" s="23" t="b">
        <f aca="false">IF($R1598&gt;const_zero,--($Q1598&gt;option_strike_usd*$R1598),const_zero)</f>
        <v>1</v>
      </c>
      <c r="T1598" s="7" t="n">
        <f aca="false">IF($R1598&gt;const_zero,IF($S1598=const_one,($Q1598+option_strike_usd*pre_f_options_issued)/($R1598+pre_f_options_issued),$Q1598/$R1598),const_zero)</f>
        <v>98.7237462343544</v>
      </c>
      <c r="U1598" s="5" t="n">
        <f aca="false">IF($C1598=const_one,Sensitivity!$D$1530*$T1598,const_zero)</f>
        <v>80628438.6031586</v>
      </c>
      <c r="V1598" s="5" t="n">
        <f aca="false">IF($D1598=const_one,Sensitivity!$Y$1530*$T1598,const_zero)</f>
        <v>0</v>
      </c>
      <c r="W1598" s="5" t="n">
        <f aca="false">IF($E1598=const_one,Sensitivity!$V$1530*$T1598,const_zero)</f>
        <v>171241481.533986</v>
      </c>
      <c r="X1598" s="5" t="n">
        <f aca="false">IF($F1598=const_one,Sensitivity!$S$1530*$T1598,const_zero)</f>
        <v>236936990.962451</v>
      </c>
      <c r="Y1598" s="5" t="n">
        <f aca="false">IF($G1598=const_one,Sensitivity!$P$1530*$T1598,const_zero)</f>
        <v>0</v>
      </c>
      <c r="Z1598" s="5" t="n">
        <f aca="false">IF($H1598=const_one,Sensitivity!$M$1530*$T1598,const_zero)</f>
        <v>0</v>
      </c>
      <c r="AA1598" s="5" t="n">
        <f aca="false">IF($I1598=const_one,Sensitivity!$J$1530*$T1598,const_zero)</f>
        <v>0</v>
      </c>
      <c r="AB1598" s="5" t="n">
        <f aca="false">(Sensitivity!$AE$1530+Sensitivity!$AJ$1530)*$T1598</f>
        <v>28370007.2053289</v>
      </c>
      <c r="AC1598" s="5" t="n">
        <f aca="false">common_rsa_total*$T1598</f>
        <v>888513716.10919</v>
      </c>
      <c r="AD1598" s="5" t="n">
        <f aca="false">IF($S1598=const_one,pre_f_options_issued*($T1598-option_strike_usd),const_zero)</f>
        <v>244309365.585886</v>
      </c>
      <c r="AE1598" s="5" t="n">
        <f aca="false">J1598+U1598</f>
        <v>80628438.6031586</v>
      </c>
      <c r="AF1598" s="5" t="n">
        <f aca="false">K1598+V1598</f>
        <v>300000000</v>
      </c>
      <c r="AG1598" s="5" t="n">
        <f aca="false">L1598+W1598</f>
        <v>171241481.533986</v>
      </c>
      <c r="AH1598" s="5" t="n">
        <f aca="false">M1598+X1598</f>
        <v>236936990.962451</v>
      </c>
      <c r="AI1598" s="5" t="n">
        <f aca="false">N1598+Y1598</f>
        <v>30000000</v>
      </c>
      <c r="AJ1598" s="5" t="n">
        <f aca="false">O1598+Z1598</f>
        <v>15000000</v>
      </c>
      <c r="AK1598" s="5" t="n">
        <f aca="false">P1598+AA1598</f>
        <v>5000000</v>
      </c>
      <c r="AL1598" s="5" t="n">
        <f aca="false">INDEX($AE$1585:$AE$1712,$B1598-$C1598*1+const_one)</f>
        <v>30000000</v>
      </c>
      <c r="AM1598" s="5" t="n">
        <f aca="false">INDEX($AF$1585:$AF$1712,$B1598-$D1598*2+const_one)</f>
        <v>300000000</v>
      </c>
      <c r="AN1598" s="5" t="n">
        <f aca="false">INDEX($AG$1585:$AG$1712,$B1598-$E1598*4+const_one)</f>
        <v>100000000</v>
      </c>
      <c r="AO1598" s="5" t="n">
        <f aca="false">INDEX($AH$1585:$AH$1712,$B1598-$F1598*8+const_one)</f>
        <v>60000000</v>
      </c>
      <c r="AP1598" s="5" t="n">
        <f aca="false">INDEX($AI$1585:$AI$1712,$B1598-$G1598*16+const_one)</f>
        <v>30000000</v>
      </c>
      <c r="AQ1598" s="5" t="n">
        <f aca="false">INDEX($AJ$1585:$AJ$1712,$B1598-$H1598*32+const_one)</f>
        <v>15000000</v>
      </c>
      <c r="AR1598" s="5" t="n">
        <f aca="false">INDEX($AK$1585:$AK$1712,$B1598-$I1598*64+const_one)</f>
        <v>5000000</v>
      </c>
      <c r="AS1598" s="5" t="n">
        <f aca="false">INDEX($AE$1585:$AE$1712,$B1598+(const_one-$C1598)*1+const_one)</f>
        <v>80628438.6031586</v>
      </c>
      <c r="AT1598" s="5" t="n">
        <f aca="false">INDEX($AF$1585:$AF$1712,$B1598+(const_one-$D1598)*2+const_one)</f>
        <v>523779647.417876</v>
      </c>
      <c r="AU1598" s="5" t="n">
        <f aca="false">INDEX($AG$1585:$AG$1712,$B1598+(const_one-$E1598)*4+const_one)</f>
        <v>171241481.533986</v>
      </c>
      <c r="AV1598" s="5" t="n">
        <f aca="false">INDEX($AH$1585:$AH$1712,$B1598+(const_one-$F1598)*8+const_one)</f>
        <v>236936990.962451</v>
      </c>
      <c r="AW1598" s="5" t="n">
        <f aca="false">INDEX($AI$1585:$AI$1712,$B1598+(const_one-$G1598)*16+const_one)</f>
        <v>255716869.639618</v>
      </c>
      <c r="AX1598" s="5" t="n">
        <f aca="false">INDEX($AJ$1585:$AJ$1712,$B1598+(const_one-$H1598)*32+const_one)</f>
        <v>383533875.490437</v>
      </c>
      <c r="AY1598" s="5" t="n">
        <f aca="false">INDEX($AK$1585:$AK$1712,$B1598+(const_one-$I1598)*64+const_one)</f>
        <v>381233822.264108</v>
      </c>
      <c r="AZ1598" s="5" t="n">
        <f aca="false">--($C1598=--(AS1598&gt;AL1598))</f>
        <v>1</v>
      </c>
      <c r="BA1598" s="5" t="n">
        <f aca="false">--($D1598=--(AT1598&gt;AM1598))</f>
        <v>0</v>
      </c>
      <c r="BB1598" s="5" t="n">
        <f aca="false">--($E1598=--(AU1598&gt;AN1598))</f>
        <v>1</v>
      </c>
      <c r="BC1598" s="5" t="n">
        <f aca="false">--($F1598=--(AV1598&gt;AO1598))</f>
        <v>1</v>
      </c>
      <c r="BD1598" s="5" t="n">
        <f aca="false">--($G1598=--(AW1598&gt;AP1598))</f>
        <v>0</v>
      </c>
      <c r="BE1598" s="5" t="n">
        <f aca="false">--($H1598=--(AX1598&gt;AQ1598))</f>
        <v>0</v>
      </c>
      <c r="BF1598" s="5" t="n">
        <f aca="false">--($I1598=--(AY1598&gt;AR1598))</f>
        <v>0</v>
      </c>
      <c r="BG1598" s="5" t="n">
        <f aca="false">SUM(AZ1598:BF1598)</f>
        <v>3</v>
      </c>
      <c r="BH1598" s="5" t="n">
        <f aca="false">SUM(AE1598:AK1598)+AB1598+AC1598+AD1598</f>
        <v>2000000000</v>
      </c>
    </row>
    <row r="1599" customFormat="false" ht="15" hidden="true" customHeight="false" outlineLevel="0" collapsed="false">
      <c r="A1599" s="5" t="n">
        <f aca="false">sensitivity_exit_usd</f>
        <v>2000000000</v>
      </c>
      <c r="B1599" s="2" t="n">
        <f aca="false">ROW()-ROW($B$1585)</f>
        <v>14</v>
      </c>
      <c r="C1599" s="2" t="n">
        <f aca="false">MOD(QUOTIENT($B1599,1),2)</f>
        <v>0</v>
      </c>
      <c r="D1599" s="2" t="n">
        <f aca="false">MOD(QUOTIENT($B1599,2),2)</f>
        <v>1</v>
      </c>
      <c r="E1599" s="2" t="n">
        <f aca="false">MOD(QUOTIENT($B1599,4),2)</f>
        <v>1</v>
      </c>
      <c r="F1599" s="2" t="n">
        <f aca="false">MOD(QUOTIENT($B1599,8),2)</f>
        <v>1</v>
      </c>
      <c r="G1599" s="2" t="n">
        <f aca="false">MOD(QUOTIENT($B1599,16),2)</f>
        <v>0</v>
      </c>
      <c r="H1599" s="2" t="n">
        <f aca="false">MOD(QUOTIENT($B1599,32),2)</f>
        <v>0</v>
      </c>
      <c r="I1599" s="2" t="n">
        <f aca="false">MOD(QUOTIENT($B1599,64),2)</f>
        <v>0</v>
      </c>
      <c r="J1599" s="5" t="n">
        <f aca="false">IF($C1599=const_zero,MIN(class_series_f_invested_usd,MAX(const_zero,$A1599)),const_zero)</f>
        <v>30000000</v>
      </c>
      <c r="K1599" s="5" t="n">
        <f aca="false">IF($D1599=const_zero,MIN(class_series_e_invested_usd,MAX(const_zero,$A1599-SUM($J1599:$J1599))),const_zero)</f>
        <v>0</v>
      </c>
      <c r="L1599" s="5" t="n">
        <f aca="false">IF($E1599=const_zero,MIN(class_series_d_invested_usd,MAX(const_zero,$A1599-SUM($J1599:$K1599))),const_zero)</f>
        <v>0</v>
      </c>
      <c r="M1599" s="5" t="n">
        <f aca="false">IF($F1599=const_zero,MIN(class_series_c_invested_usd,MAX(const_zero,$A1599-SUM($J1599:$L1599))),const_zero)</f>
        <v>0</v>
      </c>
      <c r="N1599" s="5" t="n">
        <f aca="false">IF($G1599=const_zero,MIN(class_series_b_invested_usd,MAX(const_zero,$A1599-SUM($J1599:$M1599))),const_zero)</f>
        <v>30000000</v>
      </c>
      <c r="O1599" s="5" t="n">
        <f aca="false">IF($H1599=const_zero,MIN(class_series_a_invested_usd,MAX(const_zero,$A1599-SUM($J1599:$N1599))),const_zero)</f>
        <v>15000000</v>
      </c>
      <c r="P1599" s="5" t="n">
        <f aca="false">IF($I1599=const_zero,MIN(class_seed_invested_usd,MAX(const_zero,$A1599-SUM($J1599:$O1599))),const_zero)</f>
        <v>5000000</v>
      </c>
      <c r="Q1599" s="5" t="n">
        <f aca="false">MAX(const_zero,$A1599-SUM($J1599:$P1599))</f>
        <v>1920000000</v>
      </c>
      <c r="R1599" s="9" t="n">
        <f aca="false">common_rsa_total+Sensitivity!$AE$1530+Sensitivity!$AJ$1530+IF($C1599=const_one,Sensitivity!$D$1530,const_zero)+IF($D1599=const_one,Sensitivity!$Y$1530,const_zero)+IF($E1599=const_one,Sensitivity!$V$1530,const_zero)+IF($F1599=const_one,Sensitivity!$S$1530,const_zero)+IF($G1599=const_one,Sensitivity!$P$1530,const_zero)+IF($H1599=const_one,Sensitivity!$M$1530,const_zero)+IF($I1599=const_one,Sensitivity!$J$1530,const_zero)</f>
        <v>19558426.6391823</v>
      </c>
      <c r="S1599" s="23" t="b">
        <f aca="false">IF($R1599&gt;const_zero,--($Q1599&gt;option_strike_usd*$R1599),const_zero)</f>
        <v>1</v>
      </c>
      <c r="T1599" s="7" t="n">
        <f aca="false">IF($R1599&gt;const_zero,IF($S1599=const_one,($Q1599+option_strike_usd*pre_f_options_issued)/($R1599+pre_f_options_issued),$Q1599/$R1599),const_zero)</f>
        <v>87.1549014554405</v>
      </c>
      <c r="U1599" s="5" t="n">
        <f aca="false">IF($C1599=const_one,Sensitivity!$D$1530*$T1599,const_zero)</f>
        <v>0</v>
      </c>
      <c r="V1599" s="5" t="n">
        <f aca="false">IF($D1599=const_one,Sensitivity!$Y$1530*$T1599,const_zero)</f>
        <v>534826656.355365</v>
      </c>
      <c r="W1599" s="5" t="n">
        <f aca="false">IF($E1599=const_one,Sensitivity!$V$1530*$T1599,const_zero)</f>
        <v>151174717.506665</v>
      </c>
      <c r="X1599" s="5" t="n">
        <f aca="false">IF($F1599=const_one,Sensitivity!$S$1530*$T1599,const_zero)</f>
        <v>209171763.493057</v>
      </c>
      <c r="Y1599" s="5" t="n">
        <f aca="false">IF($G1599=const_one,Sensitivity!$P$1530*$T1599,const_zero)</f>
        <v>0</v>
      </c>
      <c r="Z1599" s="5" t="n">
        <f aca="false">IF($H1599=const_one,Sensitivity!$M$1530*$T1599,const_zero)</f>
        <v>0</v>
      </c>
      <c r="AA1599" s="5" t="n">
        <f aca="false">IF($I1599=const_one,Sensitivity!$J$1530*$T1599,const_zero)</f>
        <v>0</v>
      </c>
      <c r="AB1599" s="5" t="n">
        <f aca="false">(Sensitivity!$AE$1530+Sensitivity!$AJ$1530)*$T1599</f>
        <v>25045495.9073479</v>
      </c>
      <c r="AC1599" s="5" t="n">
        <f aca="false">common_rsa_total*$T1599</f>
        <v>784394113.098964</v>
      </c>
      <c r="AD1599" s="5" t="n">
        <f aca="false">IF($S1599=const_one,pre_f_options_issued*($T1599-option_strike_usd),const_zero)</f>
        <v>215387253.638601</v>
      </c>
      <c r="AE1599" s="5" t="n">
        <f aca="false">J1599+U1599</f>
        <v>30000000</v>
      </c>
      <c r="AF1599" s="5" t="n">
        <f aca="false">K1599+V1599</f>
        <v>534826656.355365</v>
      </c>
      <c r="AG1599" s="5" t="n">
        <f aca="false">L1599+W1599</f>
        <v>151174717.506665</v>
      </c>
      <c r="AH1599" s="5" t="n">
        <f aca="false">M1599+X1599</f>
        <v>209171763.493057</v>
      </c>
      <c r="AI1599" s="5" t="n">
        <f aca="false">N1599+Y1599</f>
        <v>30000000</v>
      </c>
      <c r="AJ1599" s="5" t="n">
        <f aca="false">O1599+Z1599</f>
        <v>15000000</v>
      </c>
      <c r="AK1599" s="5" t="n">
        <f aca="false">P1599+AA1599</f>
        <v>5000000</v>
      </c>
      <c r="AL1599" s="5" t="n">
        <f aca="false">INDEX($AE$1585:$AE$1712,$B1599-$C1599*1+const_one)</f>
        <v>30000000</v>
      </c>
      <c r="AM1599" s="5" t="n">
        <f aca="false">INDEX($AF$1585:$AF$1712,$B1599-$D1599*2+const_one)</f>
        <v>300000000</v>
      </c>
      <c r="AN1599" s="5" t="n">
        <f aca="false">INDEX($AG$1585:$AG$1712,$B1599-$E1599*4+const_one)</f>
        <v>100000000</v>
      </c>
      <c r="AO1599" s="5" t="n">
        <f aca="false">INDEX($AH$1585:$AH$1712,$B1599-$F1599*8+const_one)</f>
        <v>60000000</v>
      </c>
      <c r="AP1599" s="5" t="n">
        <f aca="false">INDEX($AI$1585:$AI$1712,$B1599-$G1599*16+const_one)</f>
        <v>30000000</v>
      </c>
      <c r="AQ1599" s="5" t="n">
        <f aca="false">INDEX($AJ$1585:$AJ$1712,$B1599-$H1599*32+const_one)</f>
        <v>15000000</v>
      </c>
      <c r="AR1599" s="5" t="n">
        <f aca="false">INDEX($AK$1585:$AK$1712,$B1599-$I1599*64+const_one)</f>
        <v>5000000</v>
      </c>
      <c r="AS1599" s="5" t="n">
        <f aca="false">INDEX($AE$1585:$AE$1712,$B1599+(const_one-$C1599)*1+const_one)</f>
        <v>69709828.2779128</v>
      </c>
      <c r="AT1599" s="5" t="n">
        <f aca="false">INDEX($AF$1585:$AF$1712,$B1599+(const_one-$D1599)*2+const_one)</f>
        <v>534826656.355365</v>
      </c>
      <c r="AU1599" s="5" t="n">
        <f aca="false">INDEX($AG$1585:$AG$1712,$B1599+(const_one-$E1599)*4+const_one)</f>
        <v>151174717.506665</v>
      </c>
      <c r="AV1599" s="5" t="n">
        <f aca="false">INDEX($AH$1585:$AH$1712,$B1599+(const_one-$F1599)*8+const_one)</f>
        <v>209171763.493057</v>
      </c>
      <c r="AW1599" s="5" t="n">
        <f aca="false">INDEX($AI$1585:$AI$1712,$B1599+(const_one-$G1599)*16+const_one)</f>
        <v>233753702.271195</v>
      </c>
      <c r="AX1599" s="5" t="n">
        <f aca="false">INDEX($AJ$1585:$AJ$1712,$B1599+(const_one-$H1599)*32+const_one)</f>
        <v>358021555.694294</v>
      </c>
      <c r="AY1599" s="5" t="n">
        <f aca="false">INDEX($AK$1585:$AK$1712,$B1599+(const_one-$I1599)*64+const_one)</f>
        <v>356173702.503614</v>
      </c>
      <c r="AZ1599" s="5" t="n">
        <f aca="false">--($C1599=--(AS1599&gt;AL1599))</f>
        <v>0</v>
      </c>
      <c r="BA1599" s="5" t="n">
        <f aca="false">--($D1599=--(AT1599&gt;AM1599))</f>
        <v>1</v>
      </c>
      <c r="BB1599" s="5" t="n">
        <f aca="false">--($E1599=--(AU1599&gt;AN1599))</f>
        <v>1</v>
      </c>
      <c r="BC1599" s="5" t="n">
        <f aca="false">--($F1599=--(AV1599&gt;AO1599))</f>
        <v>1</v>
      </c>
      <c r="BD1599" s="5" t="n">
        <f aca="false">--($G1599=--(AW1599&gt;AP1599))</f>
        <v>0</v>
      </c>
      <c r="BE1599" s="5" t="n">
        <f aca="false">--($H1599=--(AX1599&gt;AQ1599))</f>
        <v>0</v>
      </c>
      <c r="BF1599" s="5" t="n">
        <f aca="false">--($I1599=--(AY1599&gt;AR1599))</f>
        <v>0</v>
      </c>
      <c r="BG1599" s="5" t="n">
        <f aca="false">SUM(AZ1599:BF1599)</f>
        <v>3</v>
      </c>
      <c r="BH1599" s="5" t="n">
        <f aca="false">SUM(AE1599:AK1599)+AB1599+AC1599+AD1599</f>
        <v>2000000000</v>
      </c>
    </row>
    <row r="1600" customFormat="false" ht="15" hidden="true" customHeight="false" outlineLevel="0" collapsed="false">
      <c r="A1600" s="5" t="n">
        <f aca="false">sensitivity_exit_usd</f>
        <v>2000000000</v>
      </c>
      <c r="B1600" s="2" t="n">
        <f aca="false">ROW()-ROW($B$1585)</f>
        <v>15</v>
      </c>
      <c r="C1600" s="2" t="n">
        <f aca="false">MOD(QUOTIENT($B1600,1),2)</f>
        <v>1</v>
      </c>
      <c r="D1600" s="2" t="n">
        <f aca="false">MOD(QUOTIENT($B1600,2),2)</f>
        <v>1</v>
      </c>
      <c r="E1600" s="2" t="n">
        <f aca="false">MOD(QUOTIENT($B1600,4),2)</f>
        <v>1</v>
      </c>
      <c r="F1600" s="2" t="n">
        <f aca="false">MOD(QUOTIENT($B1600,8),2)</f>
        <v>1</v>
      </c>
      <c r="G1600" s="2" t="n">
        <f aca="false">MOD(QUOTIENT($B1600,16),2)</f>
        <v>0</v>
      </c>
      <c r="H1600" s="2" t="n">
        <f aca="false">MOD(QUOTIENT($B1600,32),2)</f>
        <v>0</v>
      </c>
      <c r="I1600" s="2" t="n">
        <f aca="false">MOD(QUOTIENT($B1600,64),2)</f>
        <v>0</v>
      </c>
      <c r="J1600" s="5" t="n">
        <f aca="false">IF($C1600=const_zero,MIN(class_series_f_invested_usd,MAX(const_zero,$A1600)),const_zero)</f>
        <v>0</v>
      </c>
      <c r="K1600" s="5" t="n">
        <f aca="false">IF($D1600=const_zero,MIN(class_series_e_invested_usd,MAX(const_zero,$A1600-SUM($J1600:$J1600))),const_zero)</f>
        <v>0</v>
      </c>
      <c r="L1600" s="5" t="n">
        <f aca="false">IF($E1600=const_zero,MIN(class_series_d_invested_usd,MAX(const_zero,$A1600-SUM($J1600:$K1600))),const_zero)</f>
        <v>0</v>
      </c>
      <c r="M1600" s="5" t="n">
        <f aca="false">IF($F1600=const_zero,MIN(class_series_c_invested_usd,MAX(const_zero,$A1600-SUM($J1600:$L1600))),const_zero)</f>
        <v>0</v>
      </c>
      <c r="N1600" s="5" t="n">
        <f aca="false">IF($G1600=const_zero,MIN(class_series_b_invested_usd,MAX(const_zero,$A1600-SUM($J1600:$M1600))),const_zero)</f>
        <v>30000000</v>
      </c>
      <c r="O1600" s="5" t="n">
        <f aca="false">IF($H1600=const_zero,MIN(class_series_a_invested_usd,MAX(const_zero,$A1600-SUM($J1600:$N1600))),const_zero)</f>
        <v>15000000</v>
      </c>
      <c r="P1600" s="5" t="n">
        <f aca="false">IF($I1600=const_zero,MIN(class_seed_invested_usd,MAX(const_zero,$A1600-SUM($J1600:$O1600))),const_zero)</f>
        <v>5000000</v>
      </c>
      <c r="Q1600" s="5" t="n">
        <f aca="false">MAX(const_zero,$A1600-SUM($J1600:$P1600))</f>
        <v>1950000000</v>
      </c>
      <c r="R1600" s="9" t="n">
        <f aca="false">common_rsa_total+Sensitivity!$AE$1530+Sensitivity!$AJ$1530+IF($C1600=const_one,Sensitivity!$D$1530,const_zero)+IF($D1600=const_one,Sensitivity!$Y$1530,const_zero)+IF($E1600=const_one,Sensitivity!$V$1530,const_zero)+IF($F1600=const_one,Sensitivity!$S$1530,const_zero)+IF($G1600=const_one,Sensitivity!$P$1530,const_zero)+IF($H1600=const_one,Sensitivity!$M$1530,const_zero)+IF($I1600=const_one,Sensitivity!$J$1530,const_zero)</f>
        <v>20375134.2873277</v>
      </c>
      <c r="S1600" s="23" t="b">
        <f aca="false">IF($R1600&gt;const_zero,--($Q1600&gt;option_strike_usd*$R1600),const_zero)</f>
        <v>1</v>
      </c>
      <c r="T1600" s="7" t="n">
        <f aca="false">IF($R1600&gt;const_zero,IF($S1600=const_one,($Q1600+option_strike_usd*pre_f_options_issued)/($R1600+pre_f_options_issued),$Q1600/$R1600),const_zero)</f>
        <v>85.3546901834644</v>
      </c>
      <c r="U1600" s="5" t="n">
        <f aca="false">IF($C1600=const_one,Sensitivity!$D$1530*$T1600,const_zero)</f>
        <v>69709828.2779128</v>
      </c>
      <c r="V1600" s="5" t="n">
        <f aca="false">IF($D1600=const_one,Sensitivity!$Y$1530*$T1600,const_zero)</f>
        <v>523779647.417876</v>
      </c>
      <c r="W1600" s="5" t="n">
        <f aca="false">IF($E1600=const_one,Sensitivity!$V$1530*$T1600,const_zero)</f>
        <v>148052157.261072</v>
      </c>
      <c r="X1600" s="5" t="n">
        <f aca="false">IF($F1600=const_one,Sensitivity!$S$1530*$T1600,const_zero)</f>
        <v>204851256.440315</v>
      </c>
      <c r="Y1600" s="5" t="n">
        <f aca="false">IF($G1600=const_one,Sensitivity!$P$1530*$T1600,const_zero)</f>
        <v>0</v>
      </c>
      <c r="Z1600" s="5" t="n">
        <f aca="false">IF($H1600=const_one,Sensitivity!$M$1530*$T1600,const_zero)</f>
        <v>0</v>
      </c>
      <c r="AA1600" s="5" t="n">
        <f aca="false">IF($I1600=const_one,Sensitivity!$J$1530*$T1600,const_zero)</f>
        <v>0</v>
      </c>
      <c r="AB1600" s="5" t="n">
        <f aca="false">(Sensitivity!$AE$1530+Sensitivity!$AJ$1530)*$T1600</f>
        <v>24528173.4929833</v>
      </c>
      <c r="AC1600" s="5" t="n">
        <f aca="false">common_rsa_total*$T1600</f>
        <v>768192211.65118</v>
      </c>
      <c r="AD1600" s="5" t="n">
        <f aca="false">IF($S1600=const_one,pre_f_options_issued*($T1600-option_strike_usd),const_zero)</f>
        <v>210886725.458661</v>
      </c>
      <c r="AE1600" s="5" t="n">
        <f aca="false">J1600+U1600</f>
        <v>69709828.2779128</v>
      </c>
      <c r="AF1600" s="5" t="n">
        <f aca="false">K1600+V1600</f>
        <v>523779647.417876</v>
      </c>
      <c r="AG1600" s="5" t="n">
        <f aca="false">L1600+W1600</f>
        <v>148052157.261072</v>
      </c>
      <c r="AH1600" s="5" t="n">
        <f aca="false">M1600+X1600</f>
        <v>204851256.440315</v>
      </c>
      <c r="AI1600" s="5" t="n">
        <f aca="false">N1600+Y1600</f>
        <v>30000000</v>
      </c>
      <c r="AJ1600" s="5" t="n">
        <f aca="false">O1600+Z1600</f>
        <v>15000000</v>
      </c>
      <c r="AK1600" s="5" t="n">
        <f aca="false">P1600+AA1600</f>
        <v>5000000</v>
      </c>
      <c r="AL1600" s="5" t="n">
        <f aca="false">INDEX($AE$1585:$AE$1712,$B1600-$C1600*1+const_one)</f>
        <v>30000000</v>
      </c>
      <c r="AM1600" s="5" t="n">
        <f aca="false">INDEX($AF$1585:$AF$1712,$B1600-$D1600*2+const_one)</f>
        <v>300000000</v>
      </c>
      <c r="AN1600" s="5" t="n">
        <f aca="false">INDEX($AG$1585:$AG$1712,$B1600-$E1600*4+const_one)</f>
        <v>100000000</v>
      </c>
      <c r="AO1600" s="5" t="n">
        <f aca="false">INDEX($AH$1585:$AH$1712,$B1600-$F1600*8+const_one)</f>
        <v>60000000</v>
      </c>
      <c r="AP1600" s="5" t="n">
        <f aca="false">INDEX($AI$1585:$AI$1712,$B1600-$G1600*16+const_one)</f>
        <v>30000000</v>
      </c>
      <c r="AQ1600" s="5" t="n">
        <f aca="false">INDEX($AJ$1585:$AJ$1712,$B1600-$H1600*32+const_one)</f>
        <v>15000000</v>
      </c>
      <c r="AR1600" s="5" t="n">
        <f aca="false">INDEX($AK$1585:$AK$1712,$B1600-$I1600*64+const_one)</f>
        <v>5000000</v>
      </c>
      <c r="AS1600" s="5" t="n">
        <f aca="false">INDEX($AE$1585:$AE$1712,$B1600+(const_one-$C1600)*1+const_one)</f>
        <v>69709828.2779128</v>
      </c>
      <c r="AT1600" s="5" t="n">
        <f aca="false">INDEX($AF$1585:$AF$1712,$B1600+(const_one-$D1600)*2+const_one)</f>
        <v>523779647.417876</v>
      </c>
      <c r="AU1600" s="5" t="n">
        <f aca="false">INDEX($AG$1585:$AG$1712,$B1600+(const_one-$E1600)*4+const_one)</f>
        <v>148052157.261072</v>
      </c>
      <c r="AV1600" s="5" t="n">
        <f aca="false">INDEX($AH$1585:$AH$1712,$B1600+(const_one-$F1600)*8+const_one)</f>
        <v>204851256.440315</v>
      </c>
      <c r="AW1600" s="5" t="n">
        <f aca="false">INDEX($AI$1585:$AI$1712,$B1600+(const_one-$G1600)*16+const_one)</f>
        <v>229853879.556976</v>
      </c>
      <c r="AX1600" s="5" t="n">
        <f aca="false">INDEX($AJ$1585:$AJ$1712,$B1600+(const_one-$H1600)*32+const_one)</f>
        <v>352913098.053566</v>
      </c>
      <c r="AY1600" s="5" t="n">
        <f aca="false">INDEX($AK$1585:$AK$1712,$B1600+(const_one-$I1600)*64+const_one)</f>
        <v>351119384.721655</v>
      </c>
      <c r="AZ1600" s="5" t="n">
        <f aca="false">--($C1600=--(AS1600&gt;AL1600))</f>
        <v>1</v>
      </c>
      <c r="BA1600" s="5" t="n">
        <f aca="false">--($D1600=--(AT1600&gt;AM1600))</f>
        <v>1</v>
      </c>
      <c r="BB1600" s="5" t="n">
        <f aca="false">--($E1600=--(AU1600&gt;AN1600))</f>
        <v>1</v>
      </c>
      <c r="BC1600" s="5" t="n">
        <f aca="false">--($F1600=--(AV1600&gt;AO1600))</f>
        <v>1</v>
      </c>
      <c r="BD1600" s="5" t="n">
        <f aca="false">--($G1600=--(AW1600&gt;AP1600))</f>
        <v>0</v>
      </c>
      <c r="BE1600" s="5" t="n">
        <f aca="false">--($H1600=--(AX1600&gt;AQ1600))</f>
        <v>0</v>
      </c>
      <c r="BF1600" s="5" t="n">
        <f aca="false">--($I1600=--(AY1600&gt;AR1600))</f>
        <v>0</v>
      </c>
      <c r="BG1600" s="5" t="n">
        <f aca="false">SUM(AZ1600:BF1600)</f>
        <v>4</v>
      </c>
      <c r="BH1600" s="5" t="n">
        <f aca="false">SUM(AE1600:AK1600)+AB1600+AC1600+AD1600</f>
        <v>2000000000</v>
      </c>
    </row>
    <row r="1601" customFormat="false" ht="15" hidden="true" customHeight="false" outlineLevel="0" collapsed="false">
      <c r="A1601" s="5" t="n">
        <f aca="false">sensitivity_exit_usd</f>
        <v>2000000000</v>
      </c>
      <c r="B1601" s="2" t="n">
        <f aca="false">ROW()-ROW($B$1585)</f>
        <v>16</v>
      </c>
      <c r="C1601" s="2" t="n">
        <f aca="false">MOD(QUOTIENT($B1601,1),2)</f>
        <v>0</v>
      </c>
      <c r="D1601" s="2" t="n">
        <f aca="false">MOD(QUOTIENT($B1601,2),2)</f>
        <v>0</v>
      </c>
      <c r="E1601" s="2" t="n">
        <f aca="false">MOD(QUOTIENT($B1601,4),2)</f>
        <v>0</v>
      </c>
      <c r="F1601" s="2" t="n">
        <f aca="false">MOD(QUOTIENT($B1601,8),2)</f>
        <v>0</v>
      </c>
      <c r="G1601" s="2" t="n">
        <f aca="false">MOD(QUOTIENT($B1601,16),2)</f>
        <v>1</v>
      </c>
      <c r="H1601" s="2" t="n">
        <f aca="false">MOD(QUOTIENT($B1601,32),2)</f>
        <v>0</v>
      </c>
      <c r="I1601" s="2" t="n">
        <f aca="false">MOD(QUOTIENT($B1601,64),2)</f>
        <v>0</v>
      </c>
      <c r="J1601" s="5" t="n">
        <f aca="false">IF($C1601=const_zero,MIN(class_series_f_invested_usd,MAX(const_zero,$A1601)),const_zero)</f>
        <v>30000000</v>
      </c>
      <c r="K1601" s="5" t="n">
        <f aca="false">IF($D1601=const_zero,MIN(class_series_e_invested_usd,MAX(const_zero,$A1601-SUM($J1601:$J1601))),const_zero)</f>
        <v>300000000</v>
      </c>
      <c r="L1601" s="5" t="n">
        <f aca="false">IF($E1601=const_zero,MIN(class_series_d_invested_usd,MAX(const_zero,$A1601-SUM($J1601:$K1601))),const_zero)</f>
        <v>100000000</v>
      </c>
      <c r="M1601" s="5" t="n">
        <f aca="false">IF($F1601=const_zero,MIN(class_series_c_invested_usd,MAX(const_zero,$A1601-SUM($J1601:$L1601))),const_zero)</f>
        <v>60000000</v>
      </c>
      <c r="N1601" s="5" t="n">
        <f aca="false">IF($G1601=const_zero,MIN(class_series_b_invested_usd,MAX(const_zero,$A1601-SUM($J1601:$M1601))),const_zero)</f>
        <v>0</v>
      </c>
      <c r="O1601" s="5" t="n">
        <f aca="false">IF($H1601=const_zero,MIN(class_series_a_invested_usd,MAX(const_zero,$A1601-SUM($J1601:$N1601))),const_zero)</f>
        <v>15000000</v>
      </c>
      <c r="P1601" s="5" t="n">
        <f aca="false">IF($I1601=const_zero,MIN(class_seed_invested_usd,MAX(const_zero,$A1601-SUM($J1601:$O1601))),const_zero)</f>
        <v>5000000</v>
      </c>
      <c r="Q1601" s="5" t="n">
        <f aca="false">MAX(const_zero,$A1601-SUM($J1601:$P1601))</f>
        <v>1490000000</v>
      </c>
      <c r="R1601" s="9" t="n">
        <f aca="false">common_rsa_total+Sensitivity!$AE$1530+Sensitivity!$AJ$1530+IF($C1601=const_one,Sensitivity!$D$1530,const_zero)+IF($D1601=const_one,Sensitivity!$Y$1530,const_zero)+IF($E1601=const_one,Sensitivity!$V$1530,const_zero)+IF($F1601=const_one,Sensitivity!$S$1530,const_zero)+IF($G1601=const_one,Sensitivity!$P$1530,const_zero)+IF($H1601=const_one,Sensitivity!$M$1530,const_zero)+IF($I1601=const_one,Sensitivity!$J$1530,const_zero)</f>
        <v>12287367.612023</v>
      </c>
      <c r="S1601" s="23" t="b">
        <f aca="false">IF($R1601&gt;const_zero,--($Q1601&gt;option_strike_usd*$R1601),const_zero)</f>
        <v>1</v>
      </c>
      <c r="T1601" s="7" t="n">
        <f aca="false">IF($R1601&gt;const_zero,IF($S1601=const_one,($Q1601+option_strike_usd*pre_f_options_issued)/($R1601+pre_f_options_issued),$Q1601/$R1601),const_zero)</f>
        <v>100.930742993534</v>
      </c>
      <c r="U1601" s="5" t="n">
        <f aca="false">IF($C1601=const_one,Sensitivity!$D$1530*$T1601,const_zero)</f>
        <v>0</v>
      </c>
      <c r="V1601" s="5" t="n">
        <f aca="false">IF($D1601=const_one,Sensitivity!$Y$1530*$T1601,const_zero)</f>
        <v>0</v>
      </c>
      <c r="W1601" s="5" t="n">
        <f aca="false">IF($E1601=const_one,Sensitivity!$V$1530*$T1601,const_zero)</f>
        <v>0</v>
      </c>
      <c r="X1601" s="5" t="n">
        <f aca="false">IF($F1601=const_one,Sensitivity!$S$1530*$T1601,const_zero)</f>
        <v>0</v>
      </c>
      <c r="Y1601" s="5" t="n">
        <f aca="false">IF($G1601=const_one,Sensitivity!$P$1530*$T1601,const_zero)</f>
        <v>302792228.980602</v>
      </c>
      <c r="Z1601" s="5" t="n">
        <f aca="false">IF($H1601=const_one,Sensitivity!$M$1530*$T1601,const_zero)</f>
        <v>0</v>
      </c>
      <c r="AA1601" s="5" t="n">
        <f aca="false">IF($I1601=const_one,Sensitivity!$J$1530*$T1601,const_zero)</f>
        <v>0</v>
      </c>
      <c r="AB1601" s="5" t="n">
        <f aca="false">(Sensitivity!$AE$1530+Sensitivity!$AJ$1530)*$T1601</f>
        <v>29004226.5937568</v>
      </c>
      <c r="AC1601" s="5" t="n">
        <f aca="false">common_rsa_total*$T1601</f>
        <v>908376686.941806</v>
      </c>
      <c r="AD1601" s="5" t="n">
        <f aca="false">IF($S1601=const_one,pre_f_options_issued*($T1601-option_strike_usd),const_zero)</f>
        <v>249826857.483835</v>
      </c>
      <c r="AE1601" s="5" t="n">
        <f aca="false">J1601+U1601</f>
        <v>30000000</v>
      </c>
      <c r="AF1601" s="5" t="n">
        <f aca="false">K1601+V1601</f>
        <v>300000000</v>
      </c>
      <c r="AG1601" s="5" t="n">
        <f aca="false">L1601+W1601</f>
        <v>100000000</v>
      </c>
      <c r="AH1601" s="5" t="n">
        <f aca="false">M1601+X1601</f>
        <v>60000000</v>
      </c>
      <c r="AI1601" s="5" t="n">
        <f aca="false">N1601+Y1601</f>
        <v>302792228.980602</v>
      </c>
      <c r="AJ1601" s="5" t="n">
        <f aca="false">O1601+Z1601</f>
        <v>15000000</v>
      </c>
      <c r="AK1601" s="5" t="n">
        <f aca="false">P1601+AA1601</f>
        <v>5000000</v>
      </c>
      <c r="AL1601" s="5" t="n">
        <f aca="false">INDEX($AE$1585:$AE$1712,$B1601-$C1601*1+const_one)</f>
        <v>30000000</v>
      </c>
      <c r="AM1601" s="5" t="n">
        <f aca="false">INDEX($AF$1585:$AF$1712,$B1601-$D1601*2+const_one)</f>
        <v>300000000</v>
      </c>
      <c r="AN1601" s="5" t="n">
        <f aca="false">INDEX($AG$1585:$AG$1712,$B1601-$E1601*4+const_one)</f>
        <v>100000000</v>
      </c>
      <c r="AO1601" s="5" t="n">
        <f aca="false">INDEX($AH$1585:$AH$1712,$B1601-$F1601*8+const_one)</f>
        <v>60000000</v>
      </c>
      <c r="AP1601" s="5" t="n">
        <f aca="false">INDEX($AI$1585:$AI$1712,$B1601-$G1601*16+const_one)</f>
        <v>30000000</v>
      </c>
      <c r="AQ1601" s="5" t="n">
        <f aca="false">INDEX($AJ$1585:$AJ$1712,$B1601-$H1601*32+const_one)</f>
        <v>15000000</v>
      </c>
      <c r="AR1601" s="5" t="n">
        <f aca="false">INDEX($AK$1585:$AK$1712,$B1601-$I1601*64+const_one)</f>
        <v>5000000</v>
      </c>
      <c r="AS1601" s="5" t="n">
        <f aca="false">INDEX($AE$1585:$AE$1712,$B1601+(const_one-$C1601)*1+const_one)</f>
        <v>79686708.3482582</v>
      </c>
      <c r="AT1601" s="5" t="n">
        <f aca="false">INDEX($AF$1585:$AF$1712,$B1601+(const_one-$D1601)*2+const_one)</f>
        <v>525700373.70386</v>
      </c>
      <c r="AU1601" s="5" t="n">
        <f aca="false">INDEX($AG$1585:$AG$1712,$B1601+(const_one-$E1601)*4+const_one)</f>
        <v>167188454.492159</v>
      </c>
      <c r="AV1601" s="5" t="n">
        <f aca="false">INDEX($AH$1585:$AH$1712,$B1601+(const_one-$F1601)*8+const_one)</f>
        <v>216787124.364151</v>
      </c>
      <c r="AW1601" s="5" t="n">
        <f aca="false">INDEX($AI$1585:$AI$1712,$B1601+(const_one-$G1601)*16+const_one)</f>
        <v>302792228.980602</v>
      </c>
      <c r="AX1601" s="5" t="n">
        <f aca="false">INDEX($AJ$1585:$AJ$1712,$B1601+(const_one-$H1601)*32+const_one)</f>
        <v>380924848.003539</v>
      </c>
      <c r="AY1601" s="5" t="n">
        <f aca="false">INDEX($AK$1585:$AK$1712,$B1601+(const_one-$I1601)*64+const_one)</f>
        <v>378397983.340165</v>
      </c>
      <c r="AZ1601" s="5" t="n">
        <f aca="false">--($C1601=--(AS1601&gt;AL1601))</f>
        <v>0</v>
      </c>
      <c r="BA1601" s="5" t="n">
        <f aca="false">--($D1601=--(AT1601&gt;AM1601))</f>
        <v>0</v>
      </c>
      <c r="BB1601" s="5" t="n">
        <f aca="false">--($E1601=--(AU1601&gt;AN1601))</f>
        <v>0</v>
      </c>
      <c r="BC1601" s="5" t="n">
        <f aca="false">--($F1601=--(AV1601&gt;AO1601))</f>
        <v>0</v>
      </c>
      <c r="BD1601" s="5" t="n">
        <f aca="false">--($G1601=--(AW1601&gt;AP1601))</f>
        <v>1</v>
      </c>
      <c r="BE1601" s="5" t="n">
        <f aca="false">--($H1601=--(AX1601&gt;AQ1601))</f>
        <v>0</v>
      </c>
      <c r="BF1601" s="5" t="n">
        <f aca="false">--($I1601=--(AY1601&gt;AR1601))</f>
        <v>0</v>
      </c>
      <c r="BG1601" s="5" t="n">
        <f aca="false">SUM(AZ1601:BF1601)</f>
        <v>1</v>
      </c>
      <c r="BH1601" s="5" t="n">
        <f aca="false">SUM(AE1601:AK1601)+AB1601+AC1601+AD1601</f>
        <v>2000000000</v>
      </c>
    </row>
    <row r="1602" customFormat="false" ht="15" hidden="true" customHeight="false" outlineLevel="0" collapsed="false">
      <c r="A1602" s="5" t="n">
        <f aca="false">sensitivity_exit_usd</f>
        <v>2000000000</v>
      </c>
      <c r="B1602" s="2" t="n">
        <f aca="false">ROW()-ROW($B$1585)</f>
        <v>17</v>
      </c>
      <c r="C1602" s="2" t="n">
        <f aca="false">MOD(QUOTIENT($B1602,1),2)</f>
        <v>1</v>
      </c>
      <c r="D1602" s="2" t="n">
        <f aca="false">MOD(QUOTIENT($B1602,2),2)</f>
        <v>0</v>
      </c>
      <c r="E1602" s="2" t="n">
        <f aca="false">MOD(QUOTIENT($B1602,4),2)</f>
        <v>0</v>
      </c>
      <c r="F1602" s="2" t="n">
        <f aca="false">MOD(QUOTIENT($B1602,8),2)</f>
        <v>0</v>
      </c>
      <c r="G1602" s="2" t="n">
        <f aca="false">MOD(QUOTIENT($B1602,16),2)</f>
        <v>1</v>
      </c>
      <c r="H1602" s="2" t="n">
        <f aca="false">MOD(QUOTIENT($B1602,32),2)</f>
        <v>0</v>
      </c>
      <c r="I1602" s="2" t="n">
        <f aca="false">MOD(QUOTIENT($B1602,64),2)</f>
        <v>0</v>
      </c>
      <c r="J1602" s="5" t="n">
        <f aca="false">IF($C1602=const_zero,MIN(class_series_f_invested_usd,MAX(const_zero,$A1602)),const_zero)</f>
        <v>0</v>
      </c>
      <c r="K1602" s="5" t="n">
        <f aca="false">IF($D1602=const_zero,MIN(class_series_e_invested_usd,MAX(const_zero,$A1602-SUM($J1602:$J1602))),const_zero)</f>
        <v>300000000</v>
      </c>
      <c r="L1602" s="5" t="n">
        <f aca="false">IF($E1602=const_zero,MIN(class_series_d_invested_usd,MAX(const_zero,$A1602-SUM($J1602:$K1602))),const_zero)</f>
        <v>100000000</v>
      </c>
      <c r="M1602" s="5" t="n">
        <f aca="false">IF($F1602=const_zero,MIN(class_series_c_invested_usd,MAX(const_zero,$A1602-SUM($J1602:$L1602))),const_zero)</f>
        <v>60000000</v>
      </c>
      <c r="N1602" s="5" t="n">
        <f aca="false">IF($G1602=const_zero,MIN(class_series_b_invested_usd,MAX(const_zero,$A1602-SUM($J1602:$M1602))),const_zero)</f>
        <v>0</v>
      </c>
      <c r="O1602" s="5" t="n">
        <f aca="false">IF($H1602=const_zero,MIN(class_series_a_invested_usd,MAX(const_zero,$A1602-SUM($J1602:$N1602))),const_zero)</f>
        <v>15000000</v>
      </c>
      <c r="P1602" s="5" t="n">
        <f aca="false">IF($I1602=const_zero,MIN(class_seed_invested_usd,MAX(const_zero,$A1602-SUM($J1602:$O1602))),const_zero)</f>
        <v>5000000</v>
      </c>
      <c r="Q1602" s="5" t="n">
        <f aca="false">MAX(const_zero,$A1602-SUM($J1602:$P1602))</f>
        <v>1520000000</v>
      </c>
      <c r="R1602" s="9" t="n">
        <f aca="false">common_rsa_total+Sensitivity!$AE$1530+Sensitivity!$AJ$1530+IF($C1602=const_one,Sensitivity!$D$1530,const_zero)+IF($D1602=const_one,Sensitivity!$Y$1530,const_zero)+IF($E1602=const_one,Sensitivity!$V$1530,const_zero)+IF($F1602=const_one,Sensitivity!$S$1530,const_zero)+IF($G1602=const_one,Sensitivity!$P$1530,const_zero)+IF($H1602=const_one,Sensitivity!$M$1530,const_zero)+IF($I1602=const_one,Sensitivity!$J$1530,const_zero)</f>
        <v>13104075.2601683</v>
      </c>
      <c r="S1602" s="23" t="b">
        <f aca="false">IF($R1602&gt;const_zero,--($Q1602&gt;option_strike_usd*$R1602),const_zero)</f>
        <v>1</v>
      </c>
      <c r="T1602" s="7" t="n">
        <f aca="false">IF($R1602&gt;const_zero,IF($S1602=const_one,($Q1602+option_strike_usd*pre_f_options_issued)/($R1602+pre_f_options_issued),$Q1602/$R1602),const_zero)</f>
        <v>97.5706650099543</v>
      </c>
      <c r="U1602" s="5" t="n">
        <f aca="false">IF($C1602=const_one,Sensitivity!$D$1530*$T1602,const_zero)</f>
        <v>79686708.3482582</v>
      </c>
      <c r="V1602" s="5" t="n">
        <f aca="false">IF($D1602=const_one,Sensitivity!$Y$1530*$T1602,const_zero)</f>
        <v>0</v>
      </c>
      <c r="W1602" s="5" t="n">
        <f aca="false">IF($E1602=const_one,Sensitivity!$V$1530*$T1602,const_zero)</f>
        <v>0</v>
      </c>
      <c r="X1602" s="5" t="n">
        <f aca="false">IF($F1602=const_one,Sensitivity!$S$1530*$T1602,const_zero)</f>
        <v>0</v>
      </c>
      <c r="Y1602" s="5" t="n">
        <f aca="false">IF($G1602=const_one,Sensitivity!$P$1530*$T1602,const_zero)</f>
        <v>292711995.029863</v>
      </c>
      <c r="Z1602" s="5" t="n">
        <f aca="false">IF($H1602=const_one,Sensitivity!$M$1530*$T1602,const_zero)</f>
        <v>0</v>
      </c>
      <c r="AA1602" s="5" t="n">
        <f aca="false">IF($I1602=const_one,Sensitivity!$J$1530*$T1602,const_zero)</f>
        <v>0</v>
      </c>
      <c r="AB1602" s="5" t="n">
        <f aca="false">(Sensitivity!$AE$1530+Sensitivity!$AJ$1530)*$T1602</f>
        <v>28038649.0074045</v>
      </c>
      <c r="AC1602" s="5" t="n">
        <f aca="false">common_rsa_total*$T1602</f>
        <v>878135985.089589</v>
      </c>
      <c r="AD1602" s="5" t="n">
        <f aca="false">IF($S1602=const_one,pre_f_options_issued*($T1602-option_strike_usd),const_zero)</f>
        <v>241426662.524886</v>
      </c>
      <c r="AE1602" s="5" t="n">
        <f aca="false">J1602+U1602</f>
        <v>79686708.3482582</v>
      </c>
      <c r="AF1602" s="5" t="n">
        <f aca="false">K1602+V1602</f>
        <v>300000000</v>
      </c>
      <c r="AG1602" s="5" t="n">
        <f aca="false">L1602+W1602</f>
        <v>100000000</v>
      </c>
      <c r="AH1602" s="5" t="n">
        <f aca="false">M1602+X1602</f>
        <v>60000000</v>
      </c>
      <c r="AI1602" s="5" t="n">
        <f aca="false">N1602+Y1602</f>
        <v>292711995.029863</v>
      </c>
      <c r="AJ1602" s="5" t="n">
        <f aca="false">O1602+Z1602</f>
        <v>15000000</v>
      </c>
      <c r="AK1602" s="5" t="n">
        <f aca="false">P1602+AA1602</f>
        <v>5000000</v>
      </c>
      <c r="AL1602" s="5" t="n">
        <f aca="false">INDEX($AE$1585:$AE$1712,$B1602-$C1602*1+const_one)</f>
        <v>30000000</v>
      </c>
      <c r="AM1602" s="5" t="n">
        <f aca="false">INDEX($AF$1585:$AF$1712,$B1602-$D1602*2+const_one)</f>
        <v>300000000</v>
      </c>
      <c r="AN1602" s="5" t="n">
        <f aca="false">INDEX($AG$1585:$AG$1712,$B1602-$E1602*4+const_one)</f>
        <v>100000000</v>
      </c>
      <c r="AO1602" s="5" t="n">
        <f aca="false">INDEX($AH$1585:$AH$1712,$B1602-$F1602*8+const_one)</f>
        <v>60000000</v>
      </c>
      <c r="AP1602" s="5" t="n">
        <f aca="false">INDEX($AI$1585:$AI$1712,$B1602-$G1602*16+const_one)</f>
        <v>30000000</v>
      </c>
      <c r="AQ1602" s="5" t="n">
        <f aca="false">INDEX($AJ$1585:$AJ$1712,$B1602-$H1602*32+const_one)</f>
        <v>15000000</v>
      </c>
      <c r="AR1602" s="5" t="n">
        <f aca="false">INDEX($AK$1585:$AK$1712,$B1602-$I1602*64+const_one)</f>
        <v>5000000</v>
      </c>
      <c r="AS1602" s="5" t="n">
        <f aca="false">INDEX($AE$1585:$AE$1712,$B1602+(const_one-$C1602)*1+const_one)</f>
        <v>79686708.3482582</v>
      </c>
      <c r="AT1602" s="5" t="n">
        <f aca="false">INDEX($AF$1585:$AF$1712,$B1602+(const_one-$D1602)*2+const_one)</f>
        <v>514419704.861347</v>
      </c>
      <c r="AU1602" s="5" t="n">
        <f aca="false">INDEX($AG$1585:$AG$1712,$B1602+(const_one-$E1602)*4+const_one)</f>
        <v>162314508.899745</v>
      </c>
      <c r="AV1602" s="5" t="n">
        <f aca="false">INDEX($AH$1585:$AH$1712,$B1602+(const_one-$F1602)*8+const_one)</f>
        <v>210952239.707783</v>
      </c>
      <c r="AW1602" s="5" t="n">
        <f aca="false">INDEX($AI$1585:$AI$1712,$B1602+(const_one-$G1602)*16+const_one)</f>
        <v>292711995.029863</v>
      </c>
      <c r="AX1602" s="5" t="n">
        <f aca="false">INDEX($AJ$1585:$AJ$1712,$B1602+(const_one-$H1602)*32+const_one)</f>
        <v>373105800.815115</v>
      </c>
      <c r="AY1602" s="5" t="n">
        <f aca="false">INDEX($AK$1585:$AK$1712,$B1602+(const_one-$I1602)*64+const_one)</f>
        <v>370679096.419569</v>
      </c>
      <c r="AZ1602" s="5" t="n">
        <f aca="false">--($C1602=--(AS1602&gt;AL1602))</f>
        <v>1</v>
      </c>
      <c r="BA1602" s="5" t="n">
        <f aca="false">--($D1602=--(AT1602&gt;AM1602))</f>
        <v>0</v>
      </c>
      <c r="BB1602" s="5" t="n">
        <f aca="false">--($E1602=--(AU1602&gt;AN1602))</f>
        <v>0</v>
      </c>
      <c r="BC1602" s="5" t="n">
        <f aca="false">--($F1602=--(AV1602&gt;AO1602))</f>
        <v>0</v>
      </c>
      <c r="BD1602" s="5" t="n">
        <f aca="false">--($G1602=--(AW1602&gt;AP1602))</f>
        <v>1</v>
      </c>
      <c r="BE1602" s="5" t="n">
        <f aca="false">--($H1602=--(AX1602&gt;AQ1602))</f>
        <v>0</v>
      </c>
      <c r="BF1602" s="5" t="n">
        <f aca="false">--($I1602=--(AY1602&gt;AR1602))</f>
        <v>0</v>
      </c>
      <c r="BG1602" s="5" t="n">
        <f aca="false">SUM(AZ1602:BF1602)</f>
        <v>2</v>
      </c>
      <c r="BH1602" s="5" t="n">
        <f aca="false">SUM(AE1602:AK1602)+AB1602+AC1602+AD1602</f>
        <v>2000000000</v>
      </c>
    </row>
    <row r="1603" customFormat="false" ht="15" hidden="true" customHeight="false" outlineLevel="0" collapsed="false">
      <c r="A1603" s="5" t="n">
        <f aca="false">sensitivity_exit_usd</f>
        <v>2000000000</v>
      </c>
      <c r="B1603" s="2" t="n">
        <f aca="false">ROW()-ROW($B$1585)</f>
        <v>18</v>
      </c>
      <c r="C1603" s="2" t="n">
        <f aca="false">MOD(QUOTIENT($B1603,1),2)</f>
        <v>0</v>
      </c>
      <c r="D1603" s="2" t="n">
        <f aca="false">MOD(QUOTIENT($B1603,2),2)</f>
        <v>1</v>
      </c>
      <c r="E1603" s="2" t="n">
        <f aca="false">MOD(QUOTIENT($B1603,4),2)</f>
        <v>0</v>
      </c>
      <c r="F1603" s="2" t="n">
        <f aca="false">MOD(QUOTIENT($B1603,8),2)</f>
        <v>0</v>
      </c>
      <c r="G1603" s="2" t="n">
        <f aca="false">MOD(QUOTIENT($B1603,16),2)</f>
        <v>1</v>
      </c>
      <c r="H1603" s="2" t="n">
        <f aca="false">MOD(QUOTIENT($B1603,32),2)</f>
        <v>0</v>
      </c>
      <c r="I1603" s="2" t="n">
        <f aca="false">MOD(QUOTIENT($B1603,64),2)</f>
        <v>0</v>
      </c>
      <c r="J1603" s="5" t="n">
        <f aca="false">IF($C1603=const_zero,MIN(class_series_f_invested_usd,MAX(const_zero,$A1603)),const_zero)</f>
        <v>30000000</v>
      </c>
      <c r="K1603" s="5" t="n">
        <f aca="false">IF($D1603=const_zero,MIN(class_series_e_invested_usd,MAX(const_zero,$A1603-SUM($J1603:$J1603))),const_zero)</f>
        <v>0</v>
      </c>
      <c r="L1603" s="5" t="n">
        <f aca="false">IF($E1603=const_zero,MIN(class_series_d_invested_usd,MAX(const_zero,$A1603-SUM($J1603:$K1603))),const_zero)</f>
        <v>100000000</v>
      </c>
      <c r="M1603" s="5" t="n">
        <f aca="false">IF($F1603=const_zero,MIN(class_series_c_invested_usd,MAX(const_zero,$A1603-SUM($J1603:$L1603))),const_zero)</f>
        <v>60000000</v>
      </c>
      <c r="N1603" s="5" t="n">
        <f aca="false">IF($G1603=const_zero,MIN(class_series_b_invested_usd,MAX(const_zero,$A1603-SUM($J1603:$M1603))),const_zero)</f>
        <v>0</v>
      </c>
      <c r="O1603" s="5" t="n">
        <f aca="false">IF($H1603=const_zero,MIN(class_series_a_invested_usd,MAX(const_zero,$A1603-SUM($J1603:$N1603))),const_zero)</f>
        <v>15000000</v>
      </c>
      <c r="P1603" s="5" t="n">
        <f aca="false">IF($I1603=const_zero,MIN(class_seed_invested_usd,MAX(const_zero,$A1603-SUM($J1603:$O1603))),const_zero)</f>
        <v>5000000</v>
      </c>
      <c r="Q1603" s="5" t="n">
        <f aca="false">MAX(const_zero,$A1603-SUM($J1603:$P1603))</f>
        <v>1790000000</v>
      </c>
      <c r="R1603" s="9" t="n">
        <f aca="false">common_rsa_total+Sensitivity!$AE$1530+Sensitivity!$AJ$1530+IF($C1603=const_one,Sensitivity!$D$1530,const_zero)+IF($D1603=const_one,Sensitivity!$Y$1530,const_zero)+IF($E1603=const_one,Sensitivity!$V$1530,const_zero)+IF($F1603=const_one,Sensitivity!$S$1530,const_zero)+IF($G1603=const_one,Sensitivity!$P$1530,const_zero)+IF($H1603=const_one,Sensitivity!$M$1530,const_zero)+IF($I1603=const_one,Sensitivity!$J$1530,const_zero)</f>
        <v>18423874.5373255</v>
      </c>
      <c r="S1603" s="23" t="b">
        <f aca="false">IF($R1603&gt;const_zero,--($Q1603&gt;option_strike_usd*$R1603),const_zero)</f>
        <v>1</v>
      </c>
      <c r="T1603" s="7" t="n">
        <f aca="false">IF($R1603&gt;const_zero,IF($S1603=const_one,($Q1603+option_strike_usd*pre_f_options_issued)/($R1603+pre_f_options_issued),$Q1603/$R1603),const_zero)</f>
        <v>85.6676901212734</v>
      </c>
      <c r="U1603" s="5" t="n">
        <f aca="false">IF($C1603=const_one,Sensitivity!$D$1530*$T1603,const_zero)</f>
        <v>0</v>
      </c>
      <c r="V1603" s="5" t="n">
        <f aca="false">IF($D1603=const_one,Sensitivity!$Y$1530*$T1603,const_zero)</f>
        <v>525700373.70386</v>
      </c>
      <c r="W1603" s="5" t="n">
        <f aca="false">IF($E1603=const_one,Sensitivity!$V$1530*$T1603,const_zero)</f>
        <v>0</v>
      </c>
      <c r="X1603" s="5" t="n">
        <f aca="false">IF($F1603=const_one,Sensitivity!$S$1530*$T1603,const_zero)</f>
        <v>0</v>
      </c>
      <c r="Y1603" s="5" t="n">
        <f aca="false">IF($G1603=const_one,Sensitivity!$P$1530*$T1603,const_zero)</f>
        <v>257003070.36382</v>
      </c>
      <c r="Z1603" s="5" t="n">
        <f aca="false">IF($H1603=const_one,Sensitivity!$M$1530*$T1603,const_zero)</f>
        <v>0</v>
      </c>
      <c r="AA1603" s="5" t="n">
        <f aca="false">IF($I1603=const_one,Sensitivity!$J$1530*$T1603,const_zero)</f>
        <v>0</v>
      </c>
      <c r="AB1603" s="5" t="n">
        <f aca="false">(Sensitivity!$AE$1530+Sensitivity!$AJ$1530)*$T1603</f>
        <v>24618119.5376748</v>
      </c>
      <c r="AC1603" s="5" t="n">
        <f aca="false">common_rsa_total*$T1603</f>
        <v>771009211.091461</v>
      </c>
      <c r="AD1603" s="5" t="n">
        <f aca="false">IF($S1603=const_one,pre_f_options_issued*($T1603-option_strike_usd),const_zero)</f>
        <v>211669225.303184</v>
      </c>
      <c r="AE1603" s="5" t="n">
        <f aca="false">J1603+U1603</f>
        <v>30000000</v>
      </c>
      <c r="AF1603" s="5" t="n">
        <f aca="false">K1603+V1603</f>
        <v>525700373.70386</v>
      </c>
      <c r="AG1603" s="5" t="n">
        <f aca="false">L1603+W1603</f>
        <v>100000000</v>
      </c>
      <c r="AH1603" s="5" t="n">
        <f aca="false">M1603+X1603</f>
        <v>60000000</v>
      </c>
      <c r="AI1603" s="5" t="n">
        <f aca="false">N1603+Y1603</f>
        <v>257003070.36382</v>
      </c>
      <c r="AJ1603" s="5" t="n">
        <f aca="false">O1603+Z1603</f>
        <v>15000000</v>
      </c>
      <c r="AK1603" s="5" t="n">
        <f aca="false">P1603+AA1603</f>
        <v>5000000</v>
      </c>
      <c r="AL1603" s="5" t="n">
        <f aca="false">INDEX($AE$1585:$AE$1712,$B1603-$C1603*1+const_one)</f>
        <v>30000000</v>
      </c>
      <c r="AM1603" s="5" t="n">
        <f aca="false">INDEX($AF$1585:$AF$1712,$B1603-$D1603*2+const_one)</f>
        <v>300000000</v>
      </c>
      <c r="AN1603" s="5" t="n">
        <f aca="false">INDEX($AG$1585:$AG$1712,$B1603-$E1603*4+const_one)</f>
        <v>100000000</v>
      </c>
      <c r="AO1603" s="5" t="n">
        <f aca="false">INDEX($AH$1585:$AH$1712,$B1603-$F1603*8+const_one)</f>
        <v>60000000</v>
      </c>
      <c r="AP1603" s="5" t="n">
        <f aca="false">INDEX($AI$1585:$AI$1712,$B1603-$G1603*16+const_one)</f>
        <v>30000000</v>
      </c>
      <c r="AQ1603" s="5" t="n">
        <f aca="false">INDEX($AJ$1585:$AJ$1712,$B1603-$H1603*32+const_one)</f>
        <v>15000000</v>
      </c>
      <c r="AR1603" s="5" t="n">
        <f aca="false">INDEX($AK$1585:$AK$1712,$B1603-$I1603*64+const_one)</f>
        <v>5000000</v>
      </c>
      <c r="AS1603" s="5" t="n">
        <f aca="false">INDEX($AE$1585:$AE$1712,$B1603+(const_one-$C1603)*1+const_one)</f>
        <v>68464113.6123595</v>
      </c>
      <c r="AT1603" s="5" t="n">
        <f aca="false">INDEX($AF$1585:$AF$1712,$B1603+(const_one-$D1603)*2+const_one)</f>
        <v>525700373.70386</v>
      </c>
      <c r="AU1603" s="5" t="n">
        <f aca="false">INDEX($AG$1585:$AG$1712,$B1603+(const_one-$E1603)*4+const_one)</f>
        <v>144875012.949383</v>
      </c>
      <c r="AV1603" s="5" t="n">
        <f aca="false">INDEX($AH$1585:$AH$1712,$B1603+(const_one-$F1603)*8+const_one)</f>
        <v>190620130.153977</v>
      </c>
      <c r="AW1603" s="5" t="n">
        <f aca="false">INDEX($AI$1585:$AI$1712,$B1603+(const_one-$G1603)*16+const_one)</f>
        <v>257003070.36382</v>
      </c>
      <c r="AX1603" s="5" t="n">
        <f aca="false">INDEX($AJ$1585:$AJ$1712,$B1603+(const_one-$H1603)*32+const_one)</f>
        <v>348616870.020248</v>
      </c>
      <c r="AY1603" s="5" t="n">
        <f aca="false">INDEX($AK$1585:$AK$1712,$B1603+(const_one-$I1603)*64+const_one)</f>
        <v>346688145.981408</v>
      </c>
      <c r="AZ1603" s="5" t="n">
        <f aca="false">--($C1603=--(AS1603&gt;AL1603))</f>
        <v>0</v>
      </c>
      <c r="BA1603" s="5" t="n">
        <f aca="false">--($D1603=--(AT1603&gt;AM1603))</f>
        <v>1</v>
      </c>
      <c r="BB1603" s="5" t="n">
        <f aca="false">--($E1603=--(AU1603&gt;AN1603))</f>
        <v>0</v>
      </c>
      <c r="BC1603" s="5" t="n">
        <f aca="false">--($F1603=--(AV1603&gt;AO1603))</f>
        <v>0</v>
      </c>
      <c r="BD1603" s="5" t="n">
        <f aca="false">--($G1603=--(AW1603&gt;AP1603))</f>
        <v>1</v>
      </c>
      <c r="BE1603" s="5" t="n">
        <f aca="false">--($H1603=--(AX1603&gt;AQ1603))</f>
        <v>0</v>
      </c>
      <c r="BF1603" s="5" t="n">
        <f aca="false">--($I1603=--(AY1603&gt;AR1603))</f>
        <v>0</v>
      </c>
      <c r="BG1603" s="5" t="n">
        <f aca="false">SUM(AZ1603:BF1603)</f>
        <v>2</v>
      </c>
      <c r="BH1603" s="5" t="n">
        <f aca="false">SUM(AE1603:AK1603)+AB1603+AC1603+AD1603</f>
        <v>2000000000</v>
      </c>
    </row>
    <row r="1604" customFormat="false" ht="15" hidden="true" customHeight="false" outlineLevel="0" collapsed="false">
      <c r="A1604" s="5" t="n">
        <f aca="false">sensitivity_exit_usd</f>
        <v>2000000000</v>
      </c>
      <c r="B1604" s="2" t="n">
        <f aca="false">ROW()-ROW($B$1585)</f>
        <v>19</v>
      </c>
      <c r="C1604" s="2" t="n">
        <f aca="false">MOD(QUOTIENT($B1604,1),2)</f>
        <v>1</v>
      </c>
      <c r="D1604" s="2" t="n">
        <f aca="false">MOD(QUOTIENT($B1604,2),2)</f>
        <v>1</v>
      </c>
      <c r="E1604" s="2" t="n">
        <f aca="false">MOD(QUOTIENT($B1604,4),2)</f>
        <v>0</v>
      </c>
      <c r="F1604" s="2" t="n">
        <f aca="false">MOD(QUOTIENT($B1604,8),2)</f>
        <v>0</v>
      </c>
      <c r="G1604" s="2" t="n">
        <f aca="false">MOD(QUOTIENT($B1604,16),2)</f>
        <v>1</v>
      </c>
      <c r="H1604" s="2" t="n">
        <f aca="false">MOD(QUOTIENT($B1604,32),2)</f>
        <v>0</v>
      </c>
      <c r="I1604" s="2" t="n">
        <f aca="false">MOD(QUOTIENT($B1604,64),2)</f>
        <v>0</v>
      </c>
      <c r="J1604" s="5" t="n">
        <f aca="false">IF($C1604=const_zero,MIN(class_series_f_invested_usd,MAX(const_zero,$A1604)),const_zero)</f>
        <v>0</v>
      </c>
      <c r="K1604" s="5" t="n">
        <f aca="false">IF($D1604=const_zero,MIN(class_series_e_invested_usd,MAX(const_zero,$A1604-SUM($J1604:$J1604))),const_zero)</f>
        <v>0</v>
      </c>
      <c r="L1604" s="5" t="n">
        <f aca="false">IF($E1604=const_zero,MIN(class_series_d_invested_usd,MAX(const_zero,$A1604-SUM($J1604:$K1604))),const_zero)</f>
        <v>100000000</v>
      </c>
      <c r="M1604" s="5" t="n">
        <f aca="false">IF($F1604=const_zero,MIN(class_series_c_invested_usd,MAX(const_zero,$A1604-SUM($J1604:$L1604))),const_zero)</f>
        <v>60000000</v>
      </c>
      <c r="N1604" s="5" t="n">
        <f aca="false">IF($G1604=const_zero,MIN(class_series_b_invested_usd,MAX(const_zero,$A1604-SUM($J1604:$M1604))),const_zero)</f>
        <v>0</v>
      </c>
      <c r="O1604" s="5" t="n">
        <f aca="false">IF($H1604=const_zero,MIN(class_series_a_invested_usd,MAX(const_zero,$A1604-SUM($J1604:$N1604))),const_zero)</f>
        <v>15000000</v>
      </c>
      <c r="P1604" s="5" t="n">
        <f aca="false">IF($I1604=const_zero,MIN(class_seed_invested_usd,MAX(const_zero,$A1604-SUM($J1604:$O1604))),const_zero)</f>
        <v>5000000</v>
      </c>
      <c r="Q1604" s="5" t="n">
        <f aca="false">MAX(const_zero,$A1604-SUM($J1604:$P1604))</f>
        <v>1820000000</v>
      </c>
      <c r="R1604" s="9" t="n">
        <f aca="false">common_rsa_total+Sensitivity!$AE$1530+Sensitivity!$AJ$1530+IF($C1604=const_one,Sensitivity!$D$1530,const_zero)+IF($D1604=const_one,Sensitivity!$Y$1530,const_zero)+IF($E1604=const_one,Sensitivity!$V$1530,const_zero)+IF($F1604=const_one,Sensitivity!$S$1530,const_zero)+IF($G1604=const_one,Sensitivity!$P$1530,const_zero)+IF($H1604=const_one,Sensitivity!$M$1530,const_zero)+IF($I1604=const_one,Sensitivity!$J$1530,const_zero)</f>
        <v>19240582.1854708</v>
      </c>
      <c r="S1604" s="23" t="b">
        <f aca="false">IF($R1604&gt;const_zero,--($Q1604&gt;option_strike_usd*$R1604),const_zero)</f>
        <v>1</v>
      </c>
      <c r="T1604" s="7" t="n">
        <f aca="false">IF($R1604&gt;const_zero,IF($S1604=const_one,($Q1604+option_strike_usd*pre_f_options_issued)/($R1604+pre_f_options_issued),$Q1604/$R1604),const_zero)</f>
        <v>83.8294018279774</v>
      </c>
      <c r="U1604" s="5" t="n">
        <f aca="false">IF($C1604=const_one,Sensitivity!$D$1530*$T1604,const_zero)</f>
        <v>68464113.6123595</v>
      </c>
      <c r="V1604" s="5" t="n">
        <f aca="false">IF($D1604=const_one,Sensitivity!$Y$1530*$T1604,const_zero)</f>
        <v>514419704.861347</v>
      </c>
      <c r="W1604" s="5" t="n">
        <f aca="false">IF($E1604=const_one,Sensitivity!$V$1530*$T1604,const_zero)</f>
        <v>0</v>
      </c>
      <c r="X1604" s="5" t="n">
        <f aca="false">IF($F1604=const_one,Sensitivity!$S$1530*$T1604,const_zero)</f>
        <v>0</v>
      </c>
      <c r="Y1604" s="5" t="n">
        <f aca="false">IF($G1604=const_one,Sensitivity!$P$1530*$T1604,const_zero)</f>
        <v>251488205.483932</v>
      </c>
      <c r="Z1604" s="5" t="n">
        <f aca="false">IF($H1604=const_one,Sensitivity!$M$1530*$T1604,const_zero)</f>
        <v>0</v>
      </c>
      <c r="AA1604" s="5" t="n">
        <f aca="false">IF($I1604=const_one,Sensitivity!$J$1530*$T1604,const_zero)</f>
        <v>0</v>
      </c>
      <c r="AB1604" s="5" t="n">
        <f aca="false">(Sensitivity!$AE$1530+Sensitivity!$AJ$1530)*$T1604</f>
        <v>24089855.0206206</v>
      </c>
      <c r="AC1604" s="5" t="n">
        <f aca="false">common_rsa_total*$T1604</f>
        <v>754464616.451797</v>
      </c>
      <c r="AD1604" s="5" t="n">
        <f aca="false">IF($S1604=const_one,pre_f_options_issued*($T1604-option_strike_usd),const_zero)</f>
        <v>207073504.569944</v>
      </c>
      <c r="AE1604" s="5" t="n">
        <f aca="false">J1604+U1604</f>
        <v>68464113.6123595</v>
      </c>
      <c r="AF1604" s="5" t="n">
        <f aca="false">K1604+V1604</f>
        <v>514419704.861347</v>
      </c>
      <c r="AG1604" s="5" t="n">
        <f aca="false">L1604+W1604</f>
        <v>100000000</v>
      </c>
      <c r="AH1604" s="5" t="n">
        <f aca="false">M1604+X1604</f>
        <v>60000000</v>
      </c>
      <c r="AI1604" s="5" t="n">
        <f aca="false">N1604+Y1604</f>
        <v>251488205.483932</v>
      </c>
      <c r="AJ1604" s="5" t="n">
        <f aca="false">O1604+Z1604</f>
        <v>15000000</v>
      </c>
      <c r="AK1604" s="5" t="n">
        <f aca="false">P1604+AA1604</f>
        <v>5000000</v>
      </c>
      <c r="AL1604" s="5" t="n">
        <f aca="false">INDEX($AE$1585:$AE$1712,$B1604-$C1604*1+const_one)</f>
        <v>30000000</v>
      </c>
      <c r="AM1604" s="5" t="n">
        <f aca="false">INDEX($AF$1585:$AF$1712,$B1604-$D1604*2+const_one)</f>
        <v>300000000</v>
      </c>
      <c r="AN1604" s="5" t="n">
        <f aca="false">INDEX($AG$1585:$AG$1712,$B1604-$E1604*4+const_one)</f>
        <v>100000000</v>
      </c>
      <c r="AO1604" s="5" t="n">
        <f aca="false">INDEX($AH$1585:$AH$1712,$B1604-$F1604*8+const_one)</f>
        <v>60000000</v>
      </c>
      <c r="AP1604" s="5" t="n">
        <f aca="false">INDEX($AI$1585:$AI$1712,$B1604-$G1604*16+const_one)</f>
        <v>30000000</v>
      </c>
      <c r="AQ1604" s="5" t="n">
        <f aca="false">INDEX($AJ$1585:$AJ$1712,$B1604-$H1604*32+const_one)</f>
        <v>15000000</v>
      </c>
      <c r="AR1604" s="5" t="n">
        <f aca="false">INDEX($AK$1585:$AK$1712,$B1604-$I1604*64+const_one)</f>
        <v>5000000</v>
      </c>
      <c r="AS1604" s="5" t="n">
        <f aca="false">INDEX($AE$1585:$AE$1712,$B1604+(const_one-$C1604)*1+const_one)</f>
        <v>68464113.6123595</v>
      </c>
      <c r="AT1604" s="5" t="n">
        <f aca="false">INDEX($AF$1585:$AF$1712,$B1604+(const_one-$D1604)*2+const_one)</f>
        <v>514419704.861347</v>
      </c>
      <c r="AU1604" s="5" t="n">
        <f aca="false">INDEX($AG$1585:$AG$1712,$B1604+(const_one-$E1604)*4+const_one)</f>
        <v>142051430.888726</v>
      </c>
      <c r="AV1604" s="5" t="n">
        <f aca="false">INDEX($AH$1585:$AH$1712,$B1604+(const_one-$F1604)*8+const_one)</f>
        <v>187153729.984159</v>
      </c>
      <c r="AW1604" s="5" t="n">
        <f aca="false">INDEX($AI$1585:$AI$1712,$B1604+(const_one-$G1604)*16+const_one)</f>
        <v>251488205.483932</v>
      </c>
      <c r="AX1604" s="5" t="n">
        <f aca="false">INDEX($AJ$1585:$AJ$1712,$B1604+(const_one-$H1604)*32+const_one)</f>
        <v>343578907.006442</v>
      </c>
      <c r="AY1604" s="5" t="n">
        <f aca="false">INDEX($AK$1585:$AK$1712,$B1604+(const_one-$I1604)*64+const_one)</f>
        <v>341709089.825455</v>
      </c>
      <c r="AZ1604" s="5" t="n">
        <f aca="false">--($C1604=--(AS1604&gt;AL1604))</f>
        <v>1</v>
      </c>
      <c r="BA1604" s="5" t="n">
        <f aca="false">--($D1604=--(AT1604&gt;AM1604))</f>
        <v>1</v>
      </c>
      <c r="BB1604" s="5" t="n">
        <f aca="false">--($E1604=--(AU1604&gt;AN1604))</f>
        <v>0</v>
      </c>
      <c r="BC1604" s="5" t="n">
        <f aca="false">--($F1604=--(AV1604&gt;AO1604))</f>
        <v>0</v>
      </c>
      <c r="BD1604" s="5" t="n">
        <f aca="false">--($G1604=--(AW1604&gt;AP1604))</f>
        <v>1</v>
      </c>
      <c r="BE1604" s="5" t="n">
        <f aca="false">--($H1604=--(AX1604&gt;AQ1604))</f>
        <v>0</v>
      </c>
      <c r="BF1604" s="5" t="n">
        <f aca="false">--($I1604=--(AY1604&gt;AR1604))</f>
        <v>0</v>
      </c>
      <c r="BG1604" s="5" t="n">
        <f aca="false">SUM(AZ1604:BF1604)</f>
        <v>3</v>
      </c>
      <c r="BH1604" s="5" t="n">
        <f aca="false">SUM(AE1604:AK1604)+AB1604+AC1604+AD1604</f>
        <v>2000000000</v>
      </c>
    </row>
    <row r="1605" customFormat="false" ht="15" hidden="true" customHeight="false" outlineLevel="0" collapsed="false">
      <c r="A1605" s="5" t="n">
        <f aca="false">sensitivity_exit_usd</f>
        <v>2000000000</v>
      </c>
      <c r="B1605" s="2" t="n">
        <f aca="false">ROW()-ROW($B$1585)</f>
        <v>20</v>
      </c>
      <c r="C1605" s="2" t="n">
        <f aca="false">MOD(QUOTIENT($B1605,1),2)</f>
        <v>0</v>
      </c>
      <c r="D1605" s="2" t="n">
        <f aca="false">MOD(QUOTIENT($B1605,2),2)</f>
        <v>0</v>
      </c>
      <c r="E1605" s="2" t="n">
        <f aca="false">MOD(QUOTIENT($B1605,4),2)</f>
        <v>1</v>
      </c>
      <c r="F1605" s="2" t="n">
        <f aca="false">MOD(QUOTIENT($B1605,8),2)</f>
        <v>0</v>
      </c>
      <c r="G1605" s="2" t="n">
        <f aca="false">MOD(QUOTIENT($B1605,16),2)</f>
        <v>1</v>
      </c>
      <c r="H1605" s="2" t="n">
        <f aca="false">MOD(QUOTIENT($B1605,32),2)</f>
        <v>0</v>
      </c>
      <c r="I1605" s="2" t="n">
        <f aca="false">MOD(QUOTIENT($B1605,64),2)</f>
        <v>0</v>
      </c>
      <c r="J1605" s="5" t="n">
        <f aca="false">IF($C1605=const_zero,MIN(class_series_f_invested_usd,MAX(const_zero,$A1605)),const_zero)</f>
        <v>30000000</v>
      </c>
      <c r="K1605" s="5" t="n">
        <f aca="false">IF($D1605=const_zero,MIN(class_series_e_invested_usd,MAX(const_zero,$A1605-SUM($J1605:$J1605))),const_zero)</f>
        <v>300000000</v>
      </c>
      <c r="L1605" s="5" t="n">
        <f aca="false">IF($E1605=const_zero,MIN(class_series_d_invested_usd,MAX(const_zero,$A1605-SUM($J1605:$K1605))),const_zero)</f>
        <v>0</v>
      </c>
      <c r="M1605" s="5" t="n">
        <f aca="false">IF($F1605=const_zero,MIN(class_series_c_invested_usd,MAX(const_zero,$A1605-SUM($J1605:$L1605))),const_zero)</f>
        <v>60000000</v>
      </c>
      <c r="N1605" s="5" t="n">
        <f aca="false">IF($G1605=const_zero,MIN(class_series_b_invested_usd,MAX(const_zero,$A1605-SUM($J1605:$M1605))),const_zero)</f>
        <v>0</v>
      </c>
      <c r="O1605" s="5" t="n">
        <f aca="false">IF($H1605=const_zero,MIN(class_series_a_invested_usd,MAX(const_zero,$A1605-SUM($J1605:$N1605))),const_zero)</f>
        <v>15000000</v>
      </c>
      <c r="P1605" s="5" t="n">
        <f aca="false">IF($I1605=const_zero,MIN(class_seed_invested_usd,MAX(const_zero,$A1605-SUM($J1605:$O1605))),const_zero)</f>
        <v>5000000</v>
      </c>
      <c r="Q1605" s="5" t="n">
        <f aca="false">MAX(const_zero,$A1605-SUM($J1605:$P1605))</f>
        <v>1590000000</v>
      </c>
      <c r="R1605" s="9" t="n">
        <f aca="false">common_rsa_total+Sensitivity!$AE$1530+Sensitivity!$AJ$1530+IF($C1605=const_one,Sensitivity!$D$1530,const_zero)+IF($D1605=const_one,Sensitivity!$Y$1530,const_zero)+IF($E1605=const_one,Sensitivity!$V$1530,const_zero)+IF($F1605=const_one,Sensitivity!$S$1530,const_zero)+IF($G1605=const_one,Sensitivity!$P$1530,const_zero)+IF($H1605=const_one,Sensitivity!$M$1530,const_zero)+IF($I1605=const_one,Sensitivity!$J$1530,const_zero)</f>
        <v>14021919.7138799</v>
      </c>
      <c r="S1605" s="23" t="b">
        <f aca="false">IF($R1605&gt;const_zero,--($Q1605&gt;option_strike_usd*$R1605),const_zero)</f>
        <v>1</v>
      </c>
      <c r="T1605" s="7" t="n">
        <f aca="false">IF($R1605&gt;const_zero,IF($S1605=const_one,($Q1605+option_strike_usd*pre_f_options_issued)/($R1605+pre_f_options_issued),$Q1605/$R1605),const_zero)</f>
        <v>96.3871043788065</v>
      </c>
      <c r="U1605" s="5" t="n">
        <f aca="false">IF($C1605=const_one,Sensitivity!$D$1530*$T1605,const_zero)</f>
        <v>0</v>
      </c>
      <c r="V1605" s="5" t="n">
        <f aca="false">IF($D1605=const_one,Sensitivity!$Y$1530*$T1605,const_zero)</f>
        <v>0</v>
      </c>
      <c r="W1605" s="5" t="n">
        <f aca="false">IF($E1605=const_one,Sensitivity!$V$1530*$T1605,const_zero)</f>
        <v>167188454.492159</v>
      </c>
      <c r="X1605" s="5" t="n">
        <f aca="false">IF($F1605=const_one,Sensitivity!$S$1530*$T1605,const_zero)</f>
        <v>0</v>
      </c>
      <c r="Y1605" s="5" t="n">
        <f aca="false">IF($G1605=const_one,Sensitivity!$P$1530*$T1605,const_zero)</f>
        <v>289161313.13642</v>
      </c>
      <c r="Z1605" s="5" t="n">
        <f aca="false">IF($H1605=const_one,Sensitivity!$M$1530*$T1605,const_zero)</f>
        <v>0</v>
      </c>
      <c r="AA1605" s="5" t="n">
        <f aca="false">IF($I1605=const_one,Sensitivity!$J$1530*$T1605,const_zero)</f>
        <v>0</v>
      </c>
      <c r="AB1605" s="5" t="n">
        <f aca="false">(Sensitivity!$AE$1530+Sensitivity!$AJ$1530)*$T1605</f>
        <v>27698532.0151472</v>
      </c>
      <c r="AC1605" s="5" t="n">
        <f aca="false">common_rsa_total*$T1605</f>
        <v>867483939.409258</v>
      </c>
      <c r="AD1605" s="5" t="n">
        <f aca="false">IF($S1605=const_one,pre_f_options_issued*($T1605-option_strike_usd),const_zero)</f>
        <v>238467760.947016</v>
      </c>
      <c r="AE1605" s="5" t="n">
        <f aca="false">J1605+U1605</f>
        <v>30000000</v>
      </c>
      <c r="AF1605" s="5" t="n">
        <f aca="false">K1605+V1605</f>
        <v>300000000</v>
      </c>
      <c r="AG1605" s="5" t="n">
        <f aca="false">L1605+W1605</f>
        <v>167188454.492159</v>
      </c>
      <c r="AH1605" s="5" t="n">
        <f aca="false">M1605+X1605</f>
        <v>60000000</v>
      </c>
      <c r="AI1605" s="5" t="n">
        <f aca="false">N1605+Y1605</f>
        <v>289161313.13642</v>
      </c>
      <c r="AJ1605" s="5" t="n">
        <f aca="false">O1605+Z1605</f>
        <v>15000000</v>
      </c>
      <c r="AK1605" s="5" t="n">
        <f aca="false">P1605+AA1605</f>
        <v>5000000</v>
      </c>
      <c r="AL1605" s="5" t="n">
        <f aca="false">INDEX($AE$1585:$AE$1712,$B1605-$C1605*1+const_one)</f>
        <v>30000000</v>
      </c>
      <c r="AM1605" s="5" t="n">
        <f aca="false">INDEX($AF$1585:$AF$1712,$B1605-$D1605*2+const_one)</f>
        <v>300000000</v>
      </c>
      <c r="AN1605" s="5" t="n">
        <f aca="false">INDEX($AG$1585:$AG$1712,$B1605-$E1605*4+const_one)</f>
        <v>100000000</v>
      </c>
      <c r="AO1605" s="5" t="n">
        <f aca="false">INDEX($AH$1585:$AH$1712,$B1605-$F1605*8+const_one)</f>
        <v>60000000</v>
      </c>
      <c r="AP1605" s="5" t="n">
        <f aca="false">INDEX($AI$1585:$AI$1712,$B1605-$G1605*16+const_one)</f>
        <v>30000000</v>
      </c>
      <c r="AQ1605" s="5" t="n">
        <f aca="false">INDEX($AJ$1585:$AJ$1712,$B1605-$H1605*32+const_one)</f>
        <v>15000000</v>
      </c>
      <c r="AR1605" s="5" t="n">
        <f aca="false">INDEX($AK$1585:$AK$1712,$B1605-$I1605*64+const_one)</f>
        <v>5000000</v>
      </c>
      <c r="AS1605" s="5" t="n">
        <f aca="false">INDEX($AE$1585:$AE$1712,$B1605+(const_one-$C1605)*1+const_one)</f>
        <v>76425205.4933755</v>
      </c>
      <c r="AT1605" s="5" t="n">
        <f aca="false">INDEX($AF$1585:$AF$1712,$B1605+(const_one-$D1605)*2+const_one)</f>
        <v>512539530.703885</v>
      </c>
      <c r="AU1605" s="5" t="n">
        <f aca="false">INDEX($AG$1585:$AG$1712,$B1605+(const_one-$E1605)*4+const_one)</f>
        <v>167188454.492159</v>
      </c>
      <c r="AV1605" s="5" t="n">
        <f aca="false">INDEX($AH$1585:$AH$1712,$B1605+(const_one-$F1605)*8+const_one)</f>
        <v>209598183.480865</v>
      </c>
      <c r="AW1605" s="5" t="n">
        <f aca="false">INDEX($AI$1585:$AI$1712,$B1605+(const_one-$G1605)*16+const_one)</f>
        <v>289161313.13642</v>
      </c>
      <c r="AX1605" s="5" t="n">
        <f aca="false">INDEX($AJ$1585:$AJ$1712,$B1605+(const_one-$H1605)*32+const_one)</f>
        <v>373456462.381303</v>
      </c>
      <c r="AY1605" s="5" t="n">
        <f aca="false">INDEX($AK$1585:$AK$1712,$B1605+(const_one-$I1605)*64+const_one)</f>
        <v>371133249.551559</v>
      </c>
      <c r="AZ1605" s="5" t="n">
        <f aca="false">--($C1605=--(AS1605&gt;AL1605))</f>
        <v>0</v>
      </c>
      <c r="BA1605" s="5" t="n">
        <f aca="false">--($D1605=--(AT1605&gt;AM1605))</f>
        <v>0</v>
      </c>
      <c r="BB1605" s="5" t="n">
        <f aca="false">--($E1605=--(AU1605&gt;AN1605))</f>
        <v>1</v>
      </c>
      <c r="BC1605" s="5" t="n">
        <f aca="false">--($F1605=--(AV1605&gt;AO1605))</f>
        <v>0</v>
      </c>
      <c r="BD1605" s="5" t="n">
        <f aca="false">--($G1605=--(AW1605&gt;AP1605))</f>
        <v>1</v>
      </c>
      <c r="BE1605" s="5" t="n">
        <f aca="false">--($H1605=--(AX1605&gt;AQ1605))</f>
        <v>0</v>
      </c>
      <c r="BF1605" s="5" t="n">
        <f aca="false">--($I1605=--(AY1605&gt;AR1605))</f>
        <v>0</v>
      </c>
      <c r="BG1605" s="5" t="n">
        <f aca="false">SUM(AZ1605:BF1605)</f>
        <v>2</v>
      </c>
      <c r="BH1605" s="5" t="n">
        <f aca="false">SUM(AE1605:AK1605)+AB1605+AC1605+AD1605</f>
        <v>2000000000</v>
      </c>
    </row>
    <row r="1606" customFormat="false" ht="15" hidden="true" customHeight="false" outlineLevel="0" collapsed="false">
      <c r="A1606" s="5" t="n">
        <f aca="false">sensitivity_exit_usd</f>
        <v>2000000000</v>
      </c>
      <c r="B1606" s="2" t="n">
        <f aca="false">ROW()-ROW($B$1585)</f>
        <v>21</v>
      </c>
      <c r="C1606" s="2" t="n">
        <f aca="false">MOD(QUOTIENT($B1606,1),2)</f>
        <v>1</v>
      </c>
      <c r="D1606" s="2" t="n">
        <f aca="false">MOD(QUOTIENT($B1606,2),2)</f>
        <v>0</v>
      </c>
      <c r="E1606" s="2" t="n">
        <f aca="false">MOD(QUOTIENT($B1606,4),2)</f>
        <v>1</v>
      </c>
      <c r="F1606" s="2" t="n">
        <f aca="false">MOD(QUOTIENT($B1606,8),2)</f>
        <v>0</v>
      </c>
      <c r="G1606" s="2" t="n">
        <f aca="false">MOD(QUOTIENT($B1606,16),2)</f>
        <v>1</v>
      </c>
      <c r="H1606" s="2" t="n">
        <f aca="false">MOD(QUOTIENT($B1606,32),2)</f>
        <v>0</v>
      </c>
      <c r="I1606" s="2" t="n">
        <f aca="false">MOD(QUOTIENT($B1606,64),2)</f>
        <v>0</v>
      </c>
      <c r="J1606" s="5" t="n">
        <f aca="false">IF($C1606=const_zero,MIN(class_series_f_invested_usd,MAX(const_zero,$A1606)),const_zero)</f>
        <v>0</v>
      </c>
      <c r="K1606" s="5" t="n">
        <f aca="false">IF($D1606=const_zero,MIN(class_series_e_invested_usd,MAX(const_zero,$A1606-SUM($J1606:$J1606))),const_zero)</f>
        <v>300000000</v>
      </c>
      <c r="L1606" s="5" t="n">
        <f aca="false">IF($E1606=const_zero,MIN(class_series_d_invested_usd,MAX(const_zero,$A1606-SUM($J1606:$K1606))),const_zero)</f>
        <v>0</v>
      </c>
      <c r="M1606" s="5" t="n">
        <f aca="false">IF($F1606=const_zero,MIN(class_series_c_invested_usd,MAX(const_zero,$A1606-SUM($J1606:$L1606))),const_zero)</f>
        <v>60000000</v>
      </c>
      <c r="N1606" s="5" t="n">
        <f aca="false">IF($G1606=const_zero,MIN(class_series_b_invested_usd,MAX(const_zero,$A1606-SUM($J1606:$M1606))),const_zero)</f>
        <v>0</v>
      </c>
      <c r="O1606" s="5" t="n">
        <f aca="false">IF($H1606=const_zero,MIN(class_series_a_invested_usd,MAX(const_zero,$A1606-SUM($J1606:$N1606))),const_zero)</f>
        <v>15000000</v>
      </c>
      <c r="P1606" s="5" t="n">
        <f aca="false">IF($I1606=const_zero,MIN(class_seed_invested_usd,MAX(const_zero,$A1606-SUM($J1606:$O1606))),const_zero)</f>
        <v>5000000</v>
      </c>
      <c r="Q1606" s="5" t="n">
        <f aca="false">MAX(const_zero,$A1606-SUM($J1606:$P1606))</f>
        <v>1620000000</v>
      </c>
      <c r="R1606" s="9" t="n">
        <f aca="false">common_rsa_total+Sensitivity!$AE$1530+Sensitivity!$AJ$1530+IF($C1606=const_one,Sensitivity!$D$1530,const_zero)+IF($D1606=const_one,Sensitivity!$Y$1530,const_zero)+IF($E1606=const_one,Sensitivity!$V$1530,const_zero)+IF($F1606=const_one,Sensitivity!$S$1530,const_zero)+IF($G1606=const_one,Sensitivity!$P$1530,const_zero)+IF($H1606=const_one,Sensitivity!$M$1530,const_zero)+IF($I1606=const_one,Sensitivity!$J$1530,const_zero)</f>
        <v>14838627.3620252</v>
      </c>
      <c r="S1606" s="23" t="b">
        <f aca="false">IF($R1606&gt;const_zero,--($Q1606&gt;option_strike_usd*$R1606),const_zero)</f>
        <v>1</v>
      </c>
      <c r="T1606" s="7" t="n">
        <f aca="false">IF($R1606&gt;const_zero,IF($S1606=const_one,($Q1606+option_strike_usd*pre_f_options_issued)/($R1606+pre_f_options_issued),$Q1606/$R1606),const_zero)</f>
        <v>93.5771884430467</v>
      </c>
      <c r="U1606" s="5" t="n">
        <f aca="false">IF($C1606=const_one,Sensitivity!$D$1530*$T1606,const_zero)</f>
        <v>76425205.4933755</v>
      </c>
      <c r="V1606" s="5" t="n">
        <f aca="false">IF($D1606=const_one,Sensitivity!$Y$1530*$T1606,const_zero)</f>
        <v>0</v>
      </c>
      <c r="W1606" s="5" t="n">
        <f aca="false">IF($E1606=const_one,Sensitivity!$V$1530*$T1606,const_zero)</f>
        <v>162314508.899745</v>
      </c>
      <c r="X1606" s="5" t="n">
        <f aca="false">IF($F1606=const_one,Sensitivity!$S$1530*$T1606,const_zero)</f>
        <v>0</v>
      </c>
      <c r="Y1606" s="5" t="n">
        <f aca="false">IF($G1606=const_one,Sensitivity!$P$1530*$T1606,const_zero)</f>
        <v>280731565.32914</v>
      </c>
      <c r="Z1606" s="5" t="n">
        <f aca="false">IF($H1606=const_one,Sensitivity!$M$1530*$T1606,const_zero)</f>
        <v>0</v>
      </c>
      <c r="AA1606" s="5" t="n">
        <f aca="false">IF($I1606=const_one,Sensitivity!$J$1530*$T1606,const_zero)</f>
        <v>0</v>
      </c>
      <c r="AB1606" s="5" t="n">
        <f aca="false">(Sensitivity!$AE$1530+Sensitivity!$AJ$1530)*$T1606</f>
        <v>26891053.1827026</v>
      </c>
      <c r="AC1606" s="5" t="n">
        <f aca="false">common_rsa_total*$T1606</f>
        <v>842194695.98742</v>
      </c>
      <c r="AD1606" s="5" t="n">
        <f aca="false">IF($S1606=const_one,pre_f_options_issued*($T1606-option_strike_usd),const_zero)</f>
        <v>231442971.107617</v>
      </c>
      <c r="AE1606" s="5" t="n">
        <f aca="false">J1606+U1606</f>
        <v>76425205.4933755</v>
      </c>
      <c r="AF1606" s="5" t="n">
        <f aca="false">K1606+V1606</f>
        <v>300000000</v>
      </c>
      <c r="AG1606" s="5" t="n">
        <f aca="false">L1606+W1606</f>
        <v>162314508.899745</v>
      </c>
      <c r="AH1606" s="5" t="n">
        <f aca="false">M1606+X1606</f>
        <v>60000000</v>
      </c>
      <c r="AI1606" s="5" t="n">
        <f aca="false">N1606+Y1606</f>
        <v>280731565.32914</v>
      </c>
      <c r="AJ1606" s="5" t="n">
        <f aca="false">O1606+Z1606</f>
        <v>15000000</v>
      </c>
      <c r="AK1606" s="5" t="n">
        <f aca="false">P1606+AA1606</f>
        <v>5000000</v>
      </c>
      <c r="AL1606" s="5" t="n">
        <f aca="false">INDEX($AE$1585:$AE$1712,$B1606-$C1606*1+const_one)</f>
        <v>30000000</v>
      </c>
      <c r="AM1606" s="5" t="n">
        <f aca="false">INDEX($AF$1585:$AF$1712,$B1606-$D1606*2+const_one)</f>
        <v>300000000</v>
      </c>
      <c r="AN1606" s="5" t="n">
        <f aca="false">INDEX($AG$1585:$AG$1712,$B1606-$E1606*4+const_one)</f>
        <v>100000000</v>
      </c>
      <c r="AO1606" s="5" t="n">
        <f aca="false">INDEX($AH$1585:$AH$1712,$B1606-$F1606*8+const_one)</f>
        <v>60000000</v>
      </c>
      <c r="AP1606" s="5" t="n">
        <f aca="false">INDEX($AI$1585:$AI$1712,$B1606-$G1606*16+const_one)</f>
        <v>30000000</v>
      </c>
      <c r="AQ1606" s="5" t="n">
        <f aca="false">INDEX($AJ$1585:$AJ$1712,$B1606-$H1606*32+const_one)</f>
        <v>15000000</v>
      </c>
      <c r="AR1606" s="5" t="n">
        <f aca="false">INDEX($AK$1585:$AK$1712,$B1606-$I1606*64+const_one)</f>
        <v>5000000</v>
      </c>
      <c r="AS1606" s="5" t="n">
        <f aca="false">INDEX($AE$1585:$AE$1712,$B1606+(const_one-$C1606)*1+const_one)</f>
        <v>76425205.4933755</v>
      </c>
      <c r="AT1606" s="5" t="n">
        <f aca="false">INDEX($AF$1585:$AF$1712,$B1606+(const_one-$D1606)*2+const_one)</f>
        <v>502550248.254063</v>
      </c>
      <c r="AU1606" s="5" t="n">
        <f aca="false">INDEX($AG$1585:$AG$1712,$B1606+(const_one-$E1606)*4+const_one)</f>
        <v>162314508.899745</v>
      </c>
      <c r="AV1606" s="5" t="n">
        <f aca="false">INDEX($AH$1585:$AH$1712,$B1606+(const_one-$F1606)*8+const_one)</f>
        <v>204573495.711694</v>
      </c>
      <c r="AW1606" s="5" t="n">
        <f aca="false">INDEX($AI$1585:$AI$1712,$B1606+(const_one-$G1606)*16+const_one)</f>
        <v>280731565.32914</v>
      </c>
      <c r="AX1606" s="5" t="n">
        <f aca="false">INDEX($AJ$1585:$AJ$1712,$B1606+(const_one-$H1606)*32+const_one)</f>
        <v>366517596.059569</v>
      </c>
      <c r="AY1606" s="5" t="n">
        <f aca="false">INDEX($AK$1585:$AK$1712,$B1606+(const_one-$I1606)*64+const_one)</f>
        <v>364279320.663785</v>
      </c>
      <c r="AZ1606" s="5" t="n">
        <f aca="false">--($C1606=--(AS1606&gt;AL1606))</f>
        <v>1</v>
      </c>
      <c r="BA1606" s="5" t="n">
        <f aca="false">--($D1606=--(AT1606&gt;AM1606))</f>
        <v>0</v>
      </c>
      <c r="BB1606" s="5" t="n">
        <f aca="false">--($E1606=--(AU1606&gt;AN1606))</f>
        <v>1</v>
      </c>
      <c r="BC1606" s="5" t="n">
        <f aca="false">--($F1606=--(AV1606&gt;AO1606))</f>
        <v>0</v>
      </c>
      <c r="BD1606" s="5" t="n">
        <f aca="false">--($G1606=--(AW1606&gt;AP1606))</f>
        <v>1</v>
      </c>
      <c r="BE1606" s="5" t="n">
        <f aca="false">--($H1606=--(AX1606&gt;AQ1606))</f>
        <v>0</v>
      </c>
      <c r="BF1606" s="5" t="n">
        <f aca="false">--($I1606=--(AY1606&gt;AR1606))</f>
        <v>0</v>
      </c>
      <c r="BG1606" s="5" t="n">
        <f aca="false">SUM(AZ1606:BF1606)</f>
        <v>3</v>
      </c>
      <c r="BH1606" s="5" t="n">
        <f aca="false">SUM(AE1606:AK1606)+AB1606+AC1606+AD1606</f>
        <v>2000000000</v>
      </c>
    </row>
    <row r="1607" customFormat="false" ht="15" hidden="true" customHeight="false" outlineLevel="0" collapsed="false">
      <c r="A1607" s="5" t="n">
        <f aca="false">sensitivity_exit_usd</f>
        <v>2000000000</v>
      </c>
      <c r="B1607" s="2" t="n">
        <f aca="false">ROW()-ROW($B$1585)</f>
        <v>22</v>
      </c>
      <c r="C1607" s="2" t="n">
        <f aca="false">MOD(QUOTIENT($B1607,1),2)</f>
        <v>0</v>
      </c>
      <c r="D1607" s="2" t="n">
        <f aca="false">MOD(QUOTIENT($B1607,2),2)</f>
        <v>1</v>
      </c>
      <c r="E1607" s="2" t="n">
        <f aca="false">MOD(QUOTIENT($B1607,4),2)</f>
        <v>1</v>
      </c>
      <c r="F1607" s="2" t="n">
        <f aca="false">MOD(QUOTIENT($B1607,8),2)</f>
        <v>0</v>
      </c>
      <c r="G1607" s="2" t="n">
        <f aca="false">MOD(QUOTIENT($B1607,16),2)</f>
        <v>1</v>
      </c>
      <c r="H1607" s="2" t="n">
        <f aca="false">MOD(QUOTIENT($B1607,32),2)</f>
        <v>0</v>
      </c>
      <c r="I1607" s="2" t="n">
        <f aca="false">MOD(QUOTIENT($B1607,64),2)</f>
        <v>0</v>
      </c>
      <c r="J1607" s="5" t="n">
        <f aca="false">IF($C1607=const_zero,MIN(class_series_f_invested_usd,MAX(const_zero,$A1607)),const_zero)</f>
        <v>30000000</v>
      </c>
      <c r="K1607" s="5" t="n">
        <f aca="false">IF($D1607=const_zero,MIN(class_series_e_invested_usd,MAX(const_zero,$A1607-SUM($J1607:$J1607))),const_zero)</f>
        <v>0</v>
      </c>
      <c r="L1607" s="5" t="n">
        <f aca="false">IF($E1607=const_zero,MIN(class_series_d_invested_usd,MAX(const_zero,$A1607-SUM($J1607:$K1607))),const_zero)</f>
        <v>0</v>
      </c>
      <c r="M1607" s="5" t="n">
        <f aca="false">IF($F1607=const_zero,MIN(class_series_c_invested_usd,MAX(const_zero,$A1607-SUM($J1607:$L1607))),const_zero)</f>
        <v>60000000</v>
      </c>
      <c r="N1607" s="5" t="n">
        <f aca="false">IF($G1607=const_zero,MIN(class_series_b_invested_usd,MAX(const_zero,$A1607-SUM($J1607:$M1607))),const_zero)</f>
        <v>0</v>
      </c>
      <c r="O1607" s="5" t="n">
        <f aca="false">IF($H1607=const_zero,MIN(class_series_a_invested_usd,MAX(const_zero,$A1607-SUM($J1607:$N1607))),const_zero)</f>
        <v>15000000</v>
      </c>
      <c r="P1607" s="5" t="n">
        <f aca="false">IF($I1607=const_zero,MIN(class_seed_invested_usd,MAX(const_zero,$A1607-SUM($J1607:$O1607))),const_zero)</f>
        <v>5000000</v>
      </c>
      <c r="Q1607" s="5" t="n">
        <f aca="false">MAX(const_zero,$A1607-SUM($J1607:$P1607))</f>
        <v>1890000000</v>
      </c>
      <c r="R1607" s="9" t="n">
        <f aca="false">common_rsa_total+Sensitivity!$AE$1530+Sensitivity!$AJ$1530+IF($C1607=const_one,Sensitivity!$D$1530,const_zero)+IF($D1607=const_one,Sensitivity!$Y$1530,const_zero)+IF($E1607=const_one,Sensitivity!$V$1530,const_zero)+IF($F1607=const_one,Sensitivity!$S$1530,const_zero)+IF($G1607=const_one,Sensitivity!$P$1530,const_zero)+IF($H1607=const_one,Sensitivity!$M$1530,const_zero)+IF($I1607=const_one,Sensitivity!$J$1530,const_zero)</f>
        <v>20158426.6391823</v>
      </c>
      <c r="S1607" s="23" t="b">
        <f aca="false">IF($R1607&gt;const_zero,--($Q1607&gt;option_strike_usd*$R1607),const_zero)</f>
        <v>1</v>
      </c>
      <c r="T1607" s="7" t="n">
        <f aca="false">IF($R1607&gt;const_zero,IF($S1607=const_one,($Q1607+option_strike_usd*pre_f_options_issued)/($R1607+pre_f_options_issued),$Q1607/$R1607),const_zero)</f>
        <v>83.5230102308769</v>
      </c>
      <c r="U1607" s="5" t="n">
        <f aca="false">IF($C1607=const_one,Sensitivity!$D$1530*$T1607,const_zero)</f>
        <v>0</v>
      </c>
      <c r="V1607" s="5" t="n">
        <f aca="false">IF($D1607=const_one,Sensitivity!$Y$1530*$T1607,const_zero)</f>
        <v>512539530.703885</v>
      </c>
      <c r="W1607" s="5" t="n">
        <f aca="false">IF($E1607=const_one,Sensitivity!$V$1530*$T1607,const_zero)</f>
        <v>144875012.949383</v>
      </c>
      <c r="X1607" s="5" t="n">
        <f aca="false">IF($F1607=const_one,Sensitivity!$S$1530*$T1607,const_zero)</f>
        <v>0</v>
      </c>
      <c r="Y1607" s="5" t="n">
        <f aca="false">IF($G1607=const_one,Sensitivity!$P$1530*$T1607,const_zero)</f>
        <v>250569030.692631</v>
      </c>
      <c r="Z1607" s="5" t="n">
        <f aca="false">IF($H1607=const_one,Sensitivity!$M$1530*$T1607,const_zero)</f>
        <v>0</v>
      </c>
      <c r="AA1607" s="5" t="n">
        <f aca="false">IF($I1607=const_one,Sensitivity!$J$1530*$T1607,const_zero)</f>
        <v>0</v>
      </c>
      <c r="AB1607" s="5" t="n">
        <f aca="false">(Sensitivity!$AE$1530+Sensitivity!$AJ$1530)*$T1607</f>
        <v>24001807.9990179</v>
      </c>
      <c r="AC1607" s="5" t="n">
        <f aca="false">common_rsa_total*$T1607</f>
        <v>751707092.077892</v>
      </c>
      <c r="AD1607" s="5" t="n">
        <f aca="false">IF($S1607=const_one,pre_f_options_issued*($T1607-option_strike_usd),const_zero)</f>
        <v>206307525.577192</v>
      </c>
      <c r="AE1607" s="5" t="n">
        <f aca="false">J1607+U1607</f>
        <v>30000000</v>
      </c>
      <c r="AF1607" s="5" t="n">
        <f aca="false">K1607+V1607</f>
        <v>512539530.703885</v>
      </c>
      <c r="AG1607" s="5" t="n">
        <f aca="false">L1607+W1607</f>
        <v>144875012.949383</v>
      </c>
      <c r="AH1607" s="5" t="n">
        <f aca="false">M1607+X1607</f>
        <v>60000000</v>
      </c>
      <c r="AI1607" s="5" t="n">
        <f aca="false">N1607+Y1607</f>
        <v>250569030.692631</v>
      </c>
      <c r="AJ1607" s="5" t="n">
        <f aca="false">O1607+Z1607</f>
        <v>15000000</v>
      </c>
      <c r="AK1607" s="5" t="n">
        <f aca="false">P1607+AA1607</f>
        <v>5000000</v>
      </c>
      <c r="AL1607" s="5" t="n">
        <f aca="false">INDEX($AE$1585:$AE$1712,$B1607-$C1607*1+const_one)</f>
        <v>30000000</v>
      </c>
      <c r="AM1607" s="5" t="n">
        <f aca="false">INDEX($AF$1585:$AF$1712,$B1607-$D1607*2+const_one)</f>
        <v>300000000</v>
      </c>
      <c r="AN1607" s="5" t="n">
        <f aca="false">INDEX($AG$1585:$AG$1712,$B1607-$E1607*4+const_one)</f>
        <v>100000000</v>
      </c>
      <c r="AO1607" s="5" t="n">
        <f aca="false">INDEX($AH$1585:$AH$1712,$B1607-$F1607*8+const_one)</f>
        <v>60000000</v>
      </c>
      <c r="AP1607" s="5" t="n">
        <f aca="false">INDEX($AI$1585:$AI$1712,$B1607-$G1607*16+const_one)</f>
        <v>30000000</v>
      </c>
      <c r="AQ1607" s="5" t="n">
        <f aca="false">INDEX($AJ$1585:$AJ$1712,$B1607-$H1607*32+const_one)</f>
        <v>15000000</v>
      </c>
      <c r="AR1607" s="5" t="n">
        <f aca="false">INDEX($AK$1585:$AK$1712,$B1607-$I1607*64+const_one)</f>
        <v>5000000</v>
      </c>
      <c r="AS1607" s="5" t="n">
        <f aca="false">INDEX($AE$1585:$AE$1712,$B1607+(const_one-$C1607)*1+const_one)</f>
        <v>66884407.7457324</v>
      </c>
      <c r="AT1607" s="5" t="n">
        <f aca="false">INDEX($AF$1585:$AF$1712,$B1607+(const_one-$D1607)*2+const_one)</f>
        <v>512539530.703885</v>
      </c>
      <c r="AU1607" s="5" t="n">
        <f aca="false">INDEX($AG$1585:$AG$1712,$B1607+(const_one-$E1607)*4+const_one)</f>
        <v>144875012.949383</v>
      </c>
      <c r="AV1607" s="5" t="n">
        <f aca="false">INDEX($AH$1585:$AH$1712,$B1607+(const_one-$F1607)*8+const_one)</f>
        <v>187002961.816956</v>
      </c>
      <c r="AW1607" s="5" t="n">
        <f aca="false">INDEX($AI$1585:$AI$1712,$B1607+(const_one-$G1607)*16+const_one)</f>
        <v>250569030.692631</v>
      </c>
      <c r="AX1607" s="5" t="n">
        <f aca="false">INDEX($AJ$1585:$AJ$1712,$B1607+(const_one-$H1607)*32+const_one)</f>
        <v>344831617.662904</v>
      </c>
      <c r="AY1607" s="5" t="n">
        <f aca="false">INDEX($AK$1585:$AK$1712,$B1607+(const_one-$I1607)*64+const_one)</f>
        <v>343023850.335706</v>
      </c>
      <c r="AZ1607" s="5" t="n">
        <f aca="false">--($C1607=--(AS1607&gt;AL1607))</f>
        <v>0</v>
      </c>
      <c r="BA1607" s="5" t="n">
        <f aca="false">--($D1607=--(AT1607&gt;AM1607))</f>
        <v>1</v>
      </c>
      <c r="BB1607" s="5" t="n">
        <f aca="false">--($E1607=--(AU1607&gt;AN1607))</f>
        <v>1</v>
      </c>
      <c r="BC1607" s="5" t="n">
        <f aca="false">--($F1607=--(AV1607&gt;AO1607))</f>
        <v>0</v>
      </c>
      <c r="BD1607" s="5" t="n">
        <f aca="false">--($G1607=--(AW1607&gt;AP1607))</f>
        <v>1</v>
      </c>
      <c r="BE1607" s="5" t="n">
        <f aca="false">--($H1607=--(AX1607&gt;AQ1607))</f>
        <v>0</v>
      </c>
      <c r="BF1607" s="5" t="n">
        <f aca="false">--($I1607=--(AY1607&gt;AR1607))</f>
        <v>0</v>
      </c>
      <c r="BG1607" s="5" t="n">
        <f aca="false">SUM(AZ1607:BF1607)</f>
        <v>3</v>
      </c>
      <c r="BH1607" s="5" t="n">
        <f aca="false">SUM(AE1607:AK1607)+AB1607+AC1607+AD1607</f>
        <v>2000000000</v>
      </c>
    </row>
    <row r="1608" customFormat="false" ht="15" hidden="true" customHeight="false" outlineLevel="0" collapsed="false">
      <c r="A1608" s="5" t="n">
        <f aca="false">sensitivity_exit_usd</f>
        <v>2000000000</v>
      </c>
      <c r="B1608" s="2" t="n">
        <f aca="false">ROW()-ROW($B$1585)</f>
        <v>23</v>
      </c>
      <c r="C1608" s="2" t="n">
        <f aca="false">MOD(QUOTIENT($B1608,1),2)</f>
        <v>1</v>
      </c>
      <c r="D1608" s="2" t="n">
        <f aca="false">MOD(QUOTIENT($B1608,2),2)</f>
        <v>1</v>
      </c>
      <c r="E1608" s="2" t="n">
        <f aca="false">MOD(QUOTIENT($B1608,4),2)</f>
        <v>1</v>
      </c>
      <c r="F1608" s="2" t="n">
        <f aca="false">MOD(QUOTIENT($B1608,8),2)</f>
        <v>0</v>
      </c>
      <c r="G1608" s="2" t="n">
        <f aca="false">MOD(QUOTIENT($B1608,16),2)</f>
        <v>1</v>
      </c>
      <c r="H1608" s="2" t="n">
        <f aca="false">MOD(QUOTIENT($B1608,32),2)</f>
        <v>0</v>
      </c>
      <c r="I1608" s="2" t="n">
        <f aca="false">MOD(QUOTIENT($B1608,64),2)</f>
        <v>0</v>
      </c>
      <c r="J1608" s="5" t="n">
        <f aca="false">IF($C1608=const_zero,MIN(class_series_f_invested_usd,MAX(const_zero,$A1608)),const_zero)</f>
        <v>0</v>
      </c>
      <c r="K1608" s="5" t="n">
        <f aca="false">IF($D1608=const_zero,MIN(class_series_e_invested_usd,MAX(const_zero,$A1608-SUM($J1608:$J1608))),const_zero)</f>
        <v>0</v>
      </c>
      <c r="L1608" s="5" t="n">
        <f aca="false">IF($E1608=const_zero,MIN(class_series_d_invested_usd,MAX(const_zero,$A1608-SUM($J1608:$K1608))),const_zero)</f>
        <v>0</v>
      </c>
      <c r="M1608" s="5" t="n">
        <f aca="false">IF($F1608=const_zero,MIN(class_series_c_invested_usd,MAX(const_zero,$A1608-SUM($J1608:$L1608))),const_zero)</f>
        <v>60000000</v>
      </c>
      <c r="N1608" s="5" t="n">
        <f aca="false">IF($G1608=const_zero,MIN(class_series_b_invested_usd,MAX(const_zero,$A1608-SUM($J1608:$M1608))),const_zero)</f>
        <v>0</v>
      </c>
      <c r="O1608" s="5" t="n">
        <f aca="false">IF($H1608=const_zero,MIN(class_series_a_invested_usd,MAX(const_zero,$A1608-SUM($J1608:$N1608))),const_zero)</f>
        <v>15000000</v>
      </c>
      <c r="P1608" s="5" t="n">
        <f aca="false">IF($I1608=const_zero,MIN(class_seed_invested_usd,MAX(const_zero,$A1608-SUM($J1608:$O1608))),const_zero)</f>
        <v>5000000</v>
      </c>
      <c r="Q1608" s="5" t="n">
        <f aca="false">MAX(const_zero,$A1608-SUM($J1608:$P1608))</f>
        <v>1920000000</v>
      </c>
      <c r="R1608" s="9" t="n">
        <f aca="false">common_rsa_total+Sensitivity!$AE$1530+Sensitivity!$AJ$1530+IF($C1608=const_one,Sensitivity!$D$1530,const_zero)+IF($D1608=const_one,Sensitivity!$Y$1530,const_zero)+IF($E1608=const_one,Sensitivity!$V$1530,const_zero)+IF($F1608=const_one,Sensitivity!$S$1530,const_zero)+IF($G1608=const_one,Sensitivity!$P$1530,const_zero)+IF($H1608=const_one,Sensitivity!$M$1530,const_zero)+IF($I1608=const_one,Sensitivity!$J$1530,const_zero)</f>
        <v>20975134.2873277</v>
      </c>
      <c r="S1608" s="23" t="b">
        <f aca="false">IF($R1608&gt;const_zero,--($Q1608&gt;option_strike_usd*$R1608),const_zero)</f>
        <v>1</v>
      </c>
      <c r="T1608" s="7" t="n">
        <f aca="false">IF($R1608&gt;const_zero,IF($S1608=const_one,($Q1608+option_strike_usd*pre_f_options_issued)/($R1608+pre_f_options_issued),$Q1608/$R1608),const_zero)</f>
        <v>81.895165176448</v>
      </c>
      <c r="U1608" s="5" t="n">
        <f aca="false">IF($C1608=const_one,Sensitivity!$D$1530*$T1608,const_zero)</f>
        <v>66884407.7457324</v>
      </c>
      <c r="V1608" s="5" t="n">
        <f aca="false">IF($D1608=const_one,Sensitivity!$Y$1530*$T1608,const_zero)</f>
        <v>502550248.254063</v>
      </c>
      <c r="W1608" s="5" t="n">
        <f aca="false">IF($E1608=const_one,Sensitivity!$V$1530*$T1608,const_zero)</f>
        <v>142051430.888726</v>
      </c>
      <c r="X1608" s="5" t="n">
        <f aca="false">IF($F1608=const_one,Sensitivity!$S$1530*$T1608,const_zero)</f>
        <v>0</v>
      </c>
      <c r="Y1608" s="5" t="n">
        <f aca="false">IF($G1608=const_one,Sensitivity!$P$1530*$T1608,const_zero)</f>
        <v>245685495.529344</v>
      </c>
      <c r="Z1608" s="5" t="n">
        <f aca="false">IF($H1608=const_one,Sensitivity!$M$1530*$T1608,const_zero)</f>
        <v>0</v>
      </c>
      <c r="AA1608" s="5" t="n">
        <f aca="false">IF($I1608=const_one,Sensitivity!$J$1530*$T1608,const_zero)</f>
        <v>0</v>
      </c>
      <c r="AB1608" s="5" t="n">
        <f aca="false">(Sensitivity!$AE$1530+Sensitivity!$AJ$1530)*$T1608</f>
        <v>23534018.0529832</v>
      </c>
      <c r="AC1608" s="5" t="n">
        <f aca="false">common_rsa_total*$T1608</f>
        <v>737056486.588032</v>
      </c>
      <c r="AD1608" s="5" t="n">
        <f aca="false">IF($S1608=const_one,pre_f_options_issued*($T1608-option_strike_usd),const_zero)</f>
        <v>202237912.94112</v>
      </c>
      <c r="AE1608" s="5" t="n">
        <f aca="false">J1608+U1608</f>
        <v>66884407.7457324</v>
      </c>
      <c r="AF1608" s="5" t="n">
        <f aca="false">K1608+V1608</f>
        <v>502550248.254063</v>
      </c>
      <c r="AG1608" s="5" t="n">
        <f aca="false">L1608+W1608</f>
        <v>142051430.888726</v>
      </c>
      <c r="AH1608" s="5" t="n">
        <f aca="false">M1608+X1608</f>
        <v>60000000</v>
      </c>
      <c r="AI1608" s="5" t="n">
        <f aca="false">N1608+Y1608</f>
        <v>245685495.529344</v>
      </c>
      <c r="AJ1608" s="5" t="n">
        <f aca="false">O1608+Z1608</f>
        <v>15000000</v>
      </c>
      <c r="AK1608" s="5" t="n">
        <f aca="false">P1608+AA1608</f>
        <v>5000000</v>
      </c>
      <c r="AL1608" s="5" t="n">
        <f aca="false">INDEX($AE$1585:$AE$1712,$B1608-$C1608*1+const_one)</f>
        <v>30000000</v>
      </c>
      <c r="AM1608" s="5" t="n">
        <f aca="false">INDEX($AF$1585:$AF$1712,$B1608-$D1608*2+const_one)</f>
        <v>300000000</v>
      </c>
      <c r="AN1608" s="5" t="n">
        <f aca="false">INDEX($AG$1585:$AG$1712,$B1608-$E1608*4+const_one)</f>
        <v>100000000</v>
      </c>
      <c r="AO1608" s="5" t="n">
        <f aca="false">INDEX($AH$1585:$AH$1712,$B1608-$F1608*8+const_one)</f>
        <v>60000000</v>
      </c>
      <c r="AP1608" s="5" t="n">
        <f aca="false">INDEX($AI$1585:$AI$1712,$B1608-$G1608*16+const_one)</f>
        <v>30000000</v>
      </c>
      <c r="AQ1608" s="5" t="n">
        <f aca="false">INDEX($AJ$1585:$AJ$1712,$B1608-$H1608*32+const_one)</f>
        <v>15000000</v>
      </c>
      <c r="AR1608" s="5" t="n">
        <f aca="false">INDEX($AK$1585:$AK$1712,$B1608-$I1608*64+const_one)</f>
        <v>5000000</v>
      </c>
      <c r="AS1608" s="5" t="n">
        <f aca="false">INDEX($AE$1585:$AE$1712,$B1608+(const_one-$C1608)*1+const_one)</f>
        <v>66884407.7457324</v>
      </c>
      <c r="AT1608" s="5" t="n">
        <f aca="false">INDEX($AF$1585:$AF$1712,$B1608+(const_one-$D1608)*2+const_one)</f>
        <v>502550248.254063</v>
      </c>
      <c r="AU1608" s="5" t="n">
        <f aca="false">INDEX($AG$1585:$AG$1712,$B1608+(const_one-$E1608)*4+const_one)</f>
        <v>142051430.888726</v>
      </c>
      <c r="AV1608" s="5" t="n">
        <f aca="false">INDEX($AH$1585:$AH$1712,$B1608+(const_one-$F1608)*8+const_one)</f>
        <v>183883103.645581</v>
      </c>
      <c r="AW1608" s="5" t="n">
        <f aca="false">INDEX($AI$1585:$AI$1712,$B1608+(const_one-$G1608)*16+const_one)</f>
        <v>245685495.529344</v>
      </c>
      <c r="AX1608" s="5" t="n">
        <f aca="false">INDEX($AJ$1585:$AJ$1712,$B1608+(const_one-$H1608)*32+const_one)</f>
        <v>340209106.733212</v>
      </c>
      <c r="AY1608" s="5" t="n">
        <f aca="false">INDEX($AK$1585:$AK$1712,$B1608+(const_one-$I1608)*64+const_one)</f>
        <v>338453188.762976</v>
      </c>
      <c r="AZ1608" s="5" t="n">
        <f aca="false">--($C1608=--(AS1608&gt;AL1608))</f>
        <v>1</v>
      </c>
      <c r="BA1608" s="5" t="n">
        <f aca="false">--($D1608=--(AT1608&gt;AM1608))</f>
        <v>1</v>
      </c>
      <c r="BB1608" s="5" t="n">
        <f aca="false">--($E1608=--(AU1608&gt;AN1608))</f>
        <v>1</v>
      </c>
      <c r="BC1608" s="5" t="n">
        <f aca="false">--($F1608=--(AV1608&gt;AO1608))</f>
        <v>0</v>
      </c>
      <c r="BD1608" s="5" t="n">
        <f aca="false">--($G1608=--(AW1608&gt;AP1608))</f>
        <v>1</v>
      </c>
      <c r="BE1608" s="5" t="n">
        <f aca="false">--($H1608=--(AX1608&gt;AQ1608))</f>
        <v>0</v>
      </c>
      <c r="BF1608" s="5" t="n">
        <f aca="false">--($I1608=--(AY1608&gt;AR1608))</f>
        <v>0</v>
      </c>
      <c r="BG1608" s="5" t="n">
        <f aca="false">SUM(AZ1608:BF1608)</f>
        <v>4</v>
      </c>
      <c r="BH1608" s="5" t="n">
        <f aca="false">SUM(AE1608:AK1608)+AB1608+AC1608+AD1608</f>
        <v>2000000000</v>
      </c>
    </row>
    <row r="1609" customFormat="false" ht="15" hidden="true" customHeight="false" outlineLevel="0" collapsed="false">
      <c r="A1609" s="5" t="n">
        <f aca="false">sensitivity_exit_usd</f>
        <v>2000000000</v>
      </c>
      <c r="B1609" s="2" t="n">
        <f aca="false">ROW()-ROW($B$1585)</f>
        <v>24</v>
      </c>
      <c r="C1609" s="2" t="n">
        <f aca="false">MOD(QUOTIENT($B1609,1),2)</f>
        <v>0</v>
      </c>
      <c r="D1609" s="2" t="n">
        <f aca="false">MOD(QUOTIENT($B1609,2),2)</f>
        <v>0</v>
      </c>
      <c r="E1609" s="2" t="n">
        <f aca="false">MOD(QUOTIENT($B1609,4),2)</f>
        <v>0</v>
      </c>
      <c r="F1609" s="2" t="n">
        <f aca="false">MOD(QUOTIENT($B1609,8),2)</f>
        <v>1</v>
      </c>
      <c r="G1609" s="2" t="n">
        <f aca="false">MOD(QUOTIENT($B1609,16),2)</f>
        <v>1</v>
      </c>
      <c r="H1609" s="2" t="n">
        <f aca="false">MOD(QUOTIENT($B1609,32),2)</f>
        <v>0</v>
      </c>
      <c r="I1609" s="2" t="n">
        <f aca="false">MOD(QUOTIENT($B1609,64),2)</f>
        <v>0</v>
      </c>
      <c r="J1609" s="5" t="n">
        <f aca="false">IF($C1609=const_zero,MIN(class_series_f_invested_usd,MAX(const_zero,$A1609)),const_zero)</f>
        <v>30000000</v>
      </c>
      <c r="K1609" s="5" t="n">
        <f aca="false">IF($D1609=const_zero,MIN(class_series_e_invested_usd,MAX(const_zero,$A1609-SUM($J1609:$J1609))),const_zero)</f>
        <v>300000000</v>
      </c>
      <c r="L1609" s="5" t="n">
        <f aca="false">IF($E1609=const_zero,MIN(class_series_d_invested_usd,MAX(const_zero,$A1609-SUM($J1609:$K1609))),const_zero)</f>
        <v>100000000</v>
      </c>
      <c r="M1609" s="5" t="n">
        <f aca="false">IF($F1609=const_zero,MIN(class_series_c_invested_usd,MAX(const_zero,$A1609-SUM($J1609:$L1609))),const_zero)</f>
        <v>0</v>
      </c>
      <c r="N1609" s="5" t="n">
        <f aca="false">IF($G1609=const_zero,MIN(class_series_b_invested_usd,MAX(const_zero,$A1609-SUM($J1609:$M1609))),const_zero)</f>
        <v>0</v>
      </c>
      <c r="O1609" s="5" t="n">
        <f aca="false">IF($H1609=const_zero,MIN(class_series_a_invested_usd,MAX(const_zero,$A1609-SUM($J1609:$N1609))),const_zero)</f>
        <v>15000000</v>
      </c>
      <c r="P1609" s="5" t="n">
        <f aca="false">IF($I1609=const_zero,MIN(class_seed_invested_usd,MAX(const_zero,$A1609-SUM($J1609:$O1609))),const_zero)</f>
        <v>5000000</v>
      </c>
      <c r="Q1609" s="5" t="n">
        <f aca="false">MAX(const_zero,$A1609-SUM($J1609:$P1609))</f>
        <v>1550000000</v>
      </c>
      <c r="R1609" s="9" t="n">
        <f aca="false">common_rsa_total+Sensitivity!$AE$1530+Sensitivity!$AJ$1530+IF($C1609=const_one,Sensitivity!$D$1530,const_zero)+IF($D1609=const_one,Sensitivity!$Y$1530,const_zero)+IF($E1609=const_one,Sensitivity!$V$1530,const_zero)+IF($F1609=const_one,Sensitivity!$S$1530,const_zero)+IF($G1609=const_one,Sensitivity!$P$1530,const_zero)+IF($H1609=const_one,Sensitivity!$M$1530,const_zero)+IF($I1609=const_one,Sensitivity!$J$1530,const_zero)</f>
        <v>14687367.612023</v>
      </c>
      <c r="S1609" s="23" t="b">
        <f aca="false">IF($R1609&gt;const_zero,--($Q1609&gt;option_strike_usd*$R1609),const_zero)</f>
        <v>1</v>
      </c>
      <c r="T1609" s="7" t="n">
        <f aca="false">IF($R1609&gt;const_zero,IF($S1609=const_one,($Q1609+option_strike_usd*pre_f_options_issued)/($R1609+pre_f_options_issued),$Q1609/$R1609),const_zero)</f>
        <v>90.3279684850628</v>
      </c>
      <c r="U1609" s="5" t="n">
        <f aca="false">IF($C1609=const_one,Sensitivity!$D$1530*$T1609,const_zero)</f>
        <v>0</v>
      </c>
      <c r="V1609" s="5" t="n">
        <f aca="false">IF($D1609=const_one,Sensitivity!$Y$1530*$T1609,const_zero)</f>
        <v>0</v>
      </c>
      <c r="W1609" s="5" t="n">
        <f aca="false">IF($E1609=const_one,Sensitivity!$V$1530*$T1609,const_zero)</f>
        <v>0</v>
      </c>
      <c r="X1609" s="5" t="n">
        <f aca="false">IF($F1609=const_one,Sensitivity!$S$1530*$T1609,const_zero)</f>
        <v>216787124.364151</v>
      </c>
      <c r="Y1609" s="5" t="n">
        <f aca="false">IF($G1609=const_one,Sensitivity!$P$1530*$T1609,const_zero)</f>
        <v>270983905.455188</v>
      </c>
      <c r="Z1609" s="5" t="n">
        <f aca="false">IF($H1609=const_one,Sensitivity!$M$1530*$T1609,const_zero)</f>
        <v>0</v>
      </c>
      <c r="AA1609" s="5" t="n">
        <f aca="false">IF($I1609=const_one,Sensitivity!$J$1530*$T1609,const_zero)</f>
        <v>0</v>
      </c>
      <c r="AB1609" s="5" t="n">
        <f aca="false">(Sensitivity!$AE$1530+Sensitivity!$AJ$1530)*$T1609</f>
        <v>25957332.6024393</v>
      </c>
      <c r="AC1609" s="5" t="n">
        <f aca="false">common_rsa_total*$T1609</f>
        <v>812951716.365565</v>
      </c>
      <c r="AD1609" s="5" t="n">
        <f aca="false">IF($S1609=const_one,pre_f_options_issued*($T1609-option_strike_usd),const_zero)</f>
        <v>223319921.212657</v>
      </c>
      <c r="AE1609" s="5" t="n">
        <f aca="false">J1609+U1609</f>
        <v>30000000</v>
      </c>
      <c r="AF1609" s="5" t="n">
        <f aca="false">K1609+V1609</f>
        <v>300000000</v>
      </c>
      <c r="AG1609" s="5" t="n">
        <f aca="false">L1609+W1609</f>
        <v>100000000</v>
      </c>
      <c r="AH1609" s="5" t="n">
        <f aca="false">M1609+X1609</f>
        <v>216787124.364151</v>
      </c>
      <c r="AI1609" s="5" t="n">
        <f aca="false">N1609+Y1609</f>
        <v>270983905.455188</v>
      </c>
      <c r="AJ1609" s="5" t="n">
        <f aca="false">O1609+Z1609</f>
        <v>15000000</v>
      </c>
      <c r="AK1609" s="5" t="n">
        <f aca="false">P1609+AA1609</f>
        <v>5000000</v>
      </c>
      <c r="AL1609" s="5" t="n">
        <f aca="false">INDEX($AE$1585:$AE$1712,$B1609-$C1609*1+const_one)</f>
        <v>30000000</v>
      </c>
      <c r="AM1609" s="5" t="n">
        <f aca="false">INDEX($AF$1585:$AF$1712,$B1609-$D1609*2+const_one)</f>
        <v>300000000</v>
      </c>
      <c r="AN1609" s="5" t="n">
        <f aca="false">INDEX($AG$1585:$AG$1712,$B1609-$E1609*4+const_one)</f>
        <v>100000000</v>
      </c>
      <c r="AO1609" s="5" t="n">
        <f aca="false">INDEX($AH$1585:$AH$1712,$B1609-$F1609*8+const_one)</f>
        <v>60000000</v>
      </c>
      <c r="AP1609" s="5" t="n">
        <f aca="false">INDEX($AI$1585:$AI$1712,$B1609-$G1609*16+const_one)</f>
        <v>30000000</v>
      </c>
      <c r="AQ1609" s="5" t="n">
        <f aca="false">INDEX($AJ$1585:$AJ$1712,$B1609-$H1609*32+const_one)</f>
        <v>15000000</v>
      </c>
      <c r="AR1609" s="5" t="n">
        <f aca="false">INDEX($AK$1585:$AK$1712,$B1609-$I1609*64+const_one)</f>
        <v>5000000</v>
      </c>
      <c r="AS1609" s="5" t="n">
        <f aca="false">INDEX($AE$1585:$AE$1712,$B1609+(const_one-$C1609)*1+const_one)</f>
        <v>71785961.4844747</v>
      </c>
      <c r="AT1609" s="5" t="n">
        <f aca="false">INDEX($AF$1585:$AF$1712,$B1609+(const_one-$D1609)*2+const_one)</f>
        <v>487392395.329973</v>
      </c>
      <c r="AU1609" s="5" t="n">
        <f aca="false">INDEX($AG$1585:$AG$1712,$B1609+(const_one-$E1609)*4+const_one)</f>
        <v>151482904.042551</v>
      </c>
      <c r="AV1609" s="5" t="n">
        <f aca="false">INDEX($AH$1585:$AH$1712,$B1609+(const_one-$F1609)*8+const_one)</f>
        <v>216787124.364151</v>
      </c>
      <c r="AW1609" s="5" t="n">
        <f aca="false">INDEX($AI$1585:$AI$1712,$B1609+(const_one-$G1609)*16+const_one)</f>
        <v>270983905.455188</v>
      </c>
      <c r="AX1609" s="5" t="n">
        <f aca="false">INDEX($AJ$1585:$AJ$1712,$B1609+(const_one-$H1609)*32+const_one)</f>
        <v>353241544.335029</v>
      </c>
      <c r="AY1609" s="5" t="n">
        <f aca="false">INDEX($AK$1585:$AK$1712,$B1609+(const_one-$I1609)*64+const_one)</f>
        <v>350988009.761919</v>
      </c>
      <c r="AZ1609" s="5" t="n">
        <f aca="false">--($C1609=--(AS1609&gt;AL1609))</f>
        <v>0</v>
      </c>
      <c r="BA1609" s="5" t="n">
        <f aca="false">--($D1609=--(AT1609&gt;AM1609))</f>
        <v>0</v>
      </c>
      <c r="BB1609" s="5" t="n">
        <f aca="false">--($E1609=--(AU1609&gt;AN1609))</f>
        <v>0</v>
      </c>
      <c r="BC1609" s="5" t="n">
        <f aca="false">--($F1609=--(AV1609&gt;AO1609))</f>
        <v>1</v>
      </c>
      <c r="BD1609" s="5" t="n">
        <f aca="false">--($G1609=--(AW1609&gt;AP1609))</f>
        <v>1</v>
      </c>
      <c r="BE1609" s="5" t="n">
        <f aca="false">--($H1609=--(AX1609&gt;AQ1609))</f>
        <v>0</v>
      </c>
      <c r="BF1609" s="5" t="n">
        <f aca="false">--($I1609=--(AY1609&gt;AR1609))</f>
        <v>0</v>
      </c>
      <c r="BG1609" s="5" t="n">
        <f aca="false">SUM(AZ1609:BF1609)</f>
        <v>2</v>
      </c>
      <c r="BH1609" s="5" t="n">
        <f aca="false">SUM(AE1609:AK1609)+AB1609+AC1609+AD1609</f>
        <v>2000000000</v>
      </c>
    </row>
    <row r="1610" customFormat="false" ht="15" hidden="true" customHeight="false" outlineLevel="0" collapsed="false">
      <c r="A1610" s="5" t="n">
        <f aca="false">sensitivity_exit_usd</f>
        <v>2000000000</v>
      </c>
      <c r="B1610" s="2" t="n">
        <f aca="false">ROW()-ROW($B$1585)</f>
        <v>25</v>
      </c>
      <c r="C1610" s="2" t="n">
        <f aca="false">MOD(QUOTIENT($B1610,1),2)</f>
        <v>1</v>
      </c>
      <c r="D1610" s="2" t="n">
        <f aca="false">MOD(QUOTIENT($B1610,2),2)</f>
        <v>0</v>
      </c>
      <c r="E1610" s="2" t="n">
        <f aca="false">MOD(QUOTIENT($B1610,4),2)</f>
        <v>0</v>
      </c>
      <c r="F1610" s="2" t="n">
        <f aca="false">MOD(QUOTIENT($B1610,8),2)</f>
        <v>1</v>
      </c>
      <c r="G1610" s="2" t="n">
        <f aca="false">MOD(QUOTIENT($B1610,16),2)</f>
        <v>1</v>
      </c>
      <c r="H1610" s="2" t="n">
        <f aca="false">MOD(QUOTIENT($B1610,32),2)</f>
        <v>0</v>
      </c>
      <c r="I1610" s="2" t="n">
        <f aca="false">MOD(QUOTIENT($B1610,64),2)</f>
        <v>0</v>
      </c>
      <c r="J1610" s="5" t="n">
        <f aca="false">IF($C1610=const_zero,MIN(class_series_f_invested_usd,MAX(const_zero,$A1610)),const_zero)</f>
        <v>0</v>
      </c>
      <c r="K1610" s="5" t="n">
        <f aca="false">IF($D1610=const_zero,MIN(class_series_e_invested_usd,MAX(const_zero,$A1610-SUM($J1610:$J1610))),const_zero)</f>
        <v>300000000</v>
      </c>
      <c r="L1610" s="5" t="n">
        <f aca="false">IF($E1610=const_zero,MIN(class_series_d_invested_usd,MAX(const_zero,$A1610-SUM($J1610:$K1610))),const_zero)</f>
        <v>100000000</v>
      </c>
      <c r="M1610" s="5" t="n">
        <f aca="false">IF($F1610=const_zero,MIN(class_series_c_invested_usd,MAX(const_zero,$A1610-SUM($J1610:$L1610))),const_zero)</f>
        <v>0</v>
      </c>
      <c r="N1610" s="5" t="n">
        <f aca="false">IF($G1610=const_zero,MIN(class_series_b_invested_usd,MAX(const_zero,$A1610-SUM($J1610:$M1610))),const_zero)</f>
        <v>0</v>
      </c>
      <c r="O1610" s="5" t="n">
        <f aca="false">IF($H1610=const_zero,MIN(class_series_a_invested_usd,MAX(const_zero,$A1610-SUM($J1610:$N1610))),const_zero)</f>
        <v>15000000</v>
      </c>
      <c r="P1610" s="5" t="n">
        <f aca="false">IF($I1610=const_zero,MIN(class_seed_invested_usd,MAX(const_zero,$A1610-SUM($J1610:$O1610))),const_zero)</f>
        <v>5000000</v>
      </c>
      <c r="Q1610" s="5" t="n">
        <f aca="false">MAX(const_zero,$A1610-SUM($J1610:$P1610))</f>
        <v>1580000000</v>
      </c>
      <c r="R1610" s="9" t="n">
        <f aca="false">common_rsa_total+Sensitivity!$AE$1530+Sensitivity!$AJ$1530+IF($C1610=const_one,Sensitivity!$D$1530,const_zero)+IF($D1610=const_one,Sensitivity!$Y$1530,const_zero)+IF($E1610=const_one,Sensitivity!$V$1530,const_zero)+IF($F1610=const_one,Sensitivity!$S$1530,const_zero)+IF($G1610=const_one,Sensitivity!$P$1530,const_zero)+IF($H1610=const_one,Sensitivity!$M$1530,const_zero)+IF($I1610=const_one,Sensitivity!$J$1530,const_zero)</f>
        <v>15504075.2601683</v>
      </c>
      <c r="S1610" s="23" t="b">
        <f aca="false">IF($R1610&gt;const_zero,--($Q1610&gt;option_strike_usd*$R1610),const_zero)</f>
        <v>1</v>
      </c>
      <c r="T1610" s="7" t="n">
        <f aca="false">IF($R1610&gt;const_zero,IF($S1610=const_one,($Q1610+option_strike_usd*pre_f_options_issued)/($R1610+pre_f_options_issued),$Q1610/$R1610),const_zero)</f>
        <v>87.8967665449097</v>
      </c>
      <c r="U1610" s="5" t="n">
        <f aca="false">IF($C1610=const_one,Sensitivity!$D$1530*$T1610,const_zero)</f>
        <v>71785961.4844747</v>
      </c>
      <c r="V1610" s="5" t="n">
        <f aca="false">IF($D1610=const_one,Sensitivity!$Y$1530*$T1610,const_zero)</f>
        <v>0</v>
      </c>
      <c r="W1610" s="5" t="n">
        <f aca="false">IF($E1610=const_one,Sensitivity!$V$1530*$T1610,const_zero)</f>
        <v>0</v>
      </c>
      <c r="X1610" s="5" t="n">
        <f aca="false">IF($F1610=const_one,Sensitivity!$S$1530*$T1610,const_zero)</f>
        <v>210952239.707783</v>
      </c>
      <c r="Y1610" s="5" t="n">
        <f aca="false">IF($G1610=const_one,Sensitivity!$P$1530*$T1610,const_zero)</f>
        <v>263690299.634729</v>
      </c>
      <c r="Z1610" s="5" t="n">
        <f aca="false">IF($H1610=const_one,Sensitivity!$M$1530*$T1610,const_zero)</f>
        <v>0</v>
      </c>
      <c r="AA1610" s="5" t="n">
        <f aca="false">IF($I1610=const_one,Sensitivity!$J$1530*$T1610,const_zero)</f>
        <v>0</v>
      </c>
      <c r="AB1610" s="5" t="n">
        <f aca="false">(Sensitivity!$AE$1530+Sensitivity!$AJ$1530)*$T1610</f>
        <v>25258683.9065519</v>
      </c>
      <c r="AC1610" s="5" t="n">
        <f aca="false">common_rsa_total*$T1610</f>
        <v>791070898.904187</v>
      </c>
      <c r="AD1610" s="5" t="n">
        <f aca="false">IF($S1610=const_one,pre_f_options_issued*($T1610-option_strike_usd),const_zero)</f>
        <v>217241916.362274</v>
      </c>
      <c r="AE1610" s="5" t="n">
        <f aca="false">J1610+U1610</f>
        <v>71785961.4844747</v>
      </c>
      <c r="AF1610" s="5" t="n">
        <f aca="false">K1610+V1610</f>
        <v>300000000</v>
      </c>
      <c r="AG1610" s="5" t="n">
        <f aca="false">L1610+W1610</f>
        <v>100000000</v>
      </c>
      <c r="AH1610" s="5" t="n">
        <f aca="false">M1610+X1610</f>
        <v>210952239.707783</v>
      </c>
      <c r="AI1610" s="5" t="n">
        <f aca="false">N1610+Y1610</f>
        <v>263690299.634729</v>
      </c>
      <c r="AJ1610" s="5" t="n">
        <f aca="false">O1610+Z1610</f>
        <v>15000000</v>
      </c>
      <c r="AK1610" s="5" t="n">
        <f aca="false">P1610+AA1610</f>
        <v>5000000</v>
      </c>
      <c r="AL1610" s="5" t="n">
        <f aca="false">INDEX($AE$1585:$AE$1712,$B1610-$C1610*1+const_one)</f>
        <v>30000000</v>
      </c>
      <c r="AM1610" s="5" t="n">
        <f aca="false">INDEX($AF$1585:$AF$1712,$B1610-$D1610*2+const_one)</f>
        <v>300000000</v>
      </c>
      <c r="AN1610" s="5" t="n">
        <f aca="false">INDEX($AG$1585:$AG$1712,$B1610-$E1610*4+const_one)</f>
        <v>100000000</v>
      </c>
      <c r="AO1610" s="5" t="n">
        <f aca="false">INDEX($AH$1585:$AH$1712,$B1610-$F1610*8+const_one)</f>
        <v>60000000</v>
      </c>
      <c r="AP1610" s="5" t="n">
        <f aca="false">INDEX($AI$1585:$AI$1712,$B1610-$G1610*16+const_one)</f>
        <v>30000000</v>
      </c>
      <c r="AQ1610" s="5" t="n">
        <f aca="false">INDEX($AJ$1585:$AJ$1712,$B1610-$H1610*32+const_one)</f>
        <v>15000000</v>
      </c>
      <c r="AR1610" s="5" t="n">
        <f aca="false">INDEX($AK$1585:$AK$1712,$B1610-$I1610*64+const_one)</f>
        <v>5000000</v>
      </c>
      <c r="AS1610" s="5" t="n">
        <f aca="false">INDEX($AE$1585:$AE$1712,$B1610+(const_one-$C1610)*1+const_one)</f>
        <v>71785961.4844747</v>
      </c>
      <c r="AT1610" s="5" t="n">
        <f aca="false">INDEX($AF$1585:$AF$1712,$B1610+(const_one-$D1610)*2+const_one)</f>
        <v>478529233.393325</v>
      </c>
      <c r="AU1610" s="5" t="n">
        <f aca="false">INDEX($AG$1585:$AG$1712,$B1610+(const_one-$E1610)*4+const_one)</f>
        <v>147851411.237888</v>
      </c>
      <c r="AV1610" s="5" t="n">
        <f aca="false">INDEX($AH$1585:$AH$1712,$B1610+(const_one-$F1610)*8+const_one)</f>
        <v>210952239.707783</v>
      </c>
      <c r="AW1610" s="5" t="n">
        <f aca="false">INDEX($AI$1585:$AI$1712,$B1610+(const_one-$G1610)*16+const_one)</f>
        <v>263690299.634729</v>
      </c>
      <c r="AX1610" s="5" t="n">
        <f aca="false">INDEX($AJ$1585:$AJ$1712,$B1610+(const_one-$H1610)*32+const_one)</f>
        <v>347221086.249461</v>
      </c>
      <c r="AY1610" s="5" t="n">
        <f aca="false">INDEX($AK$1585:$AK$1712,$B1610+(const_one-$I1610)*64+const_one)</f>
        <v>345047558.323017</v>
      </c>
      <c r="AZ1610" s="5" t="n">
        <f aca="false">--($C1610=--(AS1610&gt;AL1610))</f>
        <v>1</v>
      </c>
      <c r="BA1610" s="5" t="n">
        <f aca="false">--($D1610=--(AT1610&gt;AM1610))</f>
        <v>0</v>
      </c>
      <c r="BB1610" s="5" t="n">
        <f aca="false">--($E1610=--(AU1610&gt;AN1610))</f>
        <v>0</v>
      </c>
      <c r="BC1610" s="5" t="n">
        <f aca="false">--($F1610=--(AV1610&gt;AO1610))</f>
        <v>1</v>
      </c>
      <c r="BD1610" s="5" t="n">
        <f aca="false">--($G1610=--(AW1610&gt;AP1610))</f>
        <v>1</v>
      </c>
      <c r="BE1610" s="5" t="n">
        <f aca="false">--($H1610=--(AX1610&gt;AQ1610))</f>
        <v>0</v>
      </c>
      <c r="BF1610" s="5" t="n">
        <f aca="false">--($I1610=--(AY1610&gt;AR1610))</f>
        <v>0</v>
      </c>
      <c r="BG1610" s="5" t="n">
        <f aca="false">SUM(AZ1610:BF1610)</f>
        <v>3</v>
      </c>
      <c r="BH1610" s="5" t="n">
        <f aca="false">SUM(AE1610:AK1610)+AB1610+AC1610+AD1610</f>
        <v>2000000000</v>
      </c>
    </row>
    <row r="1611" customFormat="false" ht="15" hidden="true" customHeight="false" outlineLevel="0" collapsed="false">
      <c r="A1611" s="5" t="n">
        <f aca="false">sensitivity_exit_usd</f>
        <v>2000000000</v>
      </c>
      <c r="B1611" s="2" t="n">
        <f aca="false">ROW()-ROW($B$1585)</f>
        <v>26</v>
      </c>
      <c r="C1611" s="2" t="n">
        <f aca="false">MOD(QUOTIENT($B1611,1),2)</f>
        <v>0</v>
      </c>
      <c r="D1611" s="2" t="n">
        <f aca="false">MOD(QUOTIENT($B1611,2),2)</f>
        <v>1</v>
      </c>
      <c r="E1611" s="2" t="n">
        <f aca="false">MOD(QUOTIENT($B1611,4),2)</f>
        <v>0</v>
      </c>
      <c r="F1611" s="2" t="n">
        <f aca="false">MOD(QUOTIENT($B1611,8),2)</f>
        <v>1</v>
      </c>
      <c r="G1611" s="2" t="n">
        <f aca="false">MOD(QUOTIENT($B1611,16),2)</f>
        <v>1</v>
      </c>
      <c r="H1611" s="2" t="n">
        <f aca="false">MOD(QUOTIENT($B1611,32),2)</f>
        <v>0</v>
      </c>
      <c r="I1611" s="2" t="n">
        <f aca="false">MOD(QUOTIENT($B1611,64),2)</f>
        <v>0</v>
      </c>
      <c r="J1611" s="5" t="n">
        <f aca="false">IF($C1611=const_zero,MIN(class_series_f_invested_usd,MAX(const_zero,$A1611)),const_zero)</f>
        <v>30000000</v>
      </c>
      <c r="K1611" s="5" t="n">
        <f aca="false">IF($D1611=const_zero,MIN(class_series_e_invested_usd,MAX(const_zero,$A1611-SUM($J1611:$J1611))),const_zero)</f>
        <v>0</v>
      </c>
      <c r="L1611" s="5" t="n">
        <f aca="false">IF($E1611=const_zero,MIN(class_series_d_invested_usd,MAX(const_zero,$A1611-SUM($J1611:$K1611))),const_zero)</f>
        <v>100000000</v>
      </c>
      <c r="M1611" s="5" t="n">
        <f aca="false">IF($F1611=const_zero,MIN(class_series_c_invested_usd,MAX(const_zero,$A1611-SUM($J1611:$L1611))),const_zero)</f>
        <v>0</v>
      </c>
      <c r="N1611" s="5" t="n">
        <f aca="false">IF($G1611=const_zero,MIN(class_series_b_invested_usd,MAX(const_zero,$A1611-SUM($J1611:$M1611))),const_zero)</f>
        <v>0</v>
      </c>
      <c r="O1611" s="5" t="n">
        <f aca="false">IF($H1611=const_zero,MIN(class_series_a_invested_usd,MAX(const_zero,$A1611-SUM($J1611:$N1611))),const_zero)</f>
        <v>15000000</v>
      </c>
      <c r="P1611" s="5" t="n">
        <f aca="false">IF($I1611=const_zero,MIN(class_seed_invested_usd,MAX(const_zero,$A1611-SUM($J1611:$O1611))),const_zero)</f>
        <v>5000000</v>
      </c>
      <c r="Q1611" s="5" t="n">
        <f aca="false">MAX(const_zero,$A1611-SUM($J1611:$P1611))</f>
        <v>1850000000</v>
      </c>
      <c r="R1611" s="9" t="n">
        <f aca="false">common_rsa_total+Sensitivity!$AE$1530+Sensitivity!$AJ$1530+IF($C1611=const_one,Sensitivity!$D$1530,const_zero)+IF($D1611=const_one,Sensitivity!$Y$1530,const_zero)+IF($E1611=const_one,Sensitivity!$V$1530,const_zero)+IF($F1611=const_one,Sensitivity!$S$1530,const_zero)+IF($G1611=const_one,Sensitivity!$P$1530,const_zero)+IF($H1611=const_one,Sensitivity!$M$1530,const_zero)+IF($I1611=const_one,Sensitivity!$J$1530,const_zero)</f>
        <v>20823874.5373255</v>
      </c>
      <c r="S1611" s="23" t="b">
        <f aca="false">IF($R1611&gt;const_zero,--($Q1611&gt;option_strike_usd*$R1611),const_zero)</f>
        <v>1</v>
      </c>
      <c r="T1611" s="7" t="n">
        <f aca="false">IF($R1611&gt;const_zero,IF($S1611=const_one,($Q1611+option_strike_usd*pre_f_options_issued)/($R1611+pre_f_options_issued),$Q1611/$R1611),const_zero)</f>
        <v>79.4250542308236</v>
      </c>
      <c r="U1611" s="5" t="n">
        <f aca="false">IF($C1611=const_one,Sensitivity!$D$1530*$T1611,const_zero)</f>
        <v>0</v>
      </c>
      <c r="V1611" s="5" t="n">
        <f aca="false">IF($D1611=const_one,Sensitivity!$Y$1530*$T1611,const_zero)</f>
        <v>487392395.329973</v>
      </c>
      <c r="W1611" s="5" t="n">
        <f aca="false">IF($E1611=const_one,Sensitivity!$V$1530*$T1611,const_zero)</f>
        <v>0</v>
      </c>
      <c r="X1611" s="5" t="n">
        <f aca="false">IF($F1611=const_one,Sensitivity!$S$1530*$T1611,const_zero)</f>
        <v>190620130.153977</v>
      </c>
      <c r="Y1611" s="5" t="n">
        <f aca="false">IF($G1611=const_one,Sensitivity!$P$1530*$T1611,const_zero)</f>
        <v>238275162.692471</v>
      </c>
      <c r="Z1611" s="5" t="n">
        <f aca="false">IF($H1611=const_one,Sensitivity!$M$1530*$T1611,const_zero)</f>
        <v>0</v>
      </c>
      <c r="AA1611" s="5" t="n">
        <f aca="false">IF($I1611=const_one,Sensitivity!$J$1530*$T1611,const_zero)</f>
        <v>0</v>
      </c>
      <c r="AB1611" s="5" t="n">
        <f aca="false">(Sensitivity!$AE$1530+Sensitivity!$AJ$1530)*$T1611</f>
        <v>22824188.1691073</v>
      </c>
      <c r="AC1611" s="5" t="n">
        <f aca="false">common_rsa_total*$T1611</f>
        <v>714825488.077413</v>
      </c>
      <c r="AD1611" s="5" t="n">
        <f aca="false">IF($S1611=const_one,pre_f_options_issued*($T1611-option_strike_usd),const_zero)</f>
        <v>196062635.577059</v>
      </c>
      <c r="AE1611" s="5" t="n">
        <f aca="false">J1611+U1611</f>
        <v>30000000</v>
      </c>
      <c r="AF1611" s="5" t="n">
        <f aca="false">K1611+V1611</f>
        <v>487392395.329973</v>
      </c>
      <c r="AG1611" s="5" t="n">
        <f aca="false">L1611+W1611</f>
        <v>100000000</v>
      </c>
      <c r="AH1611" s="5" t="n">
        <f aca="false">M1611+X1611</f>
        <v>190620130.153977</v>
      </c>
      <c r="AI1611" s="5" t="n">
        <f aca="false">N1611+Y1611</f>
        <v>238275162.692471</v>
      </c>
      <c r="AJ1611" s="5" t="n">
        <f aca="false">O1611+Z1611</f>
        <v>15000000</v>
      </c>
      <c r="AK1611" s="5" t="n">
        <f aca="false">P1611+AA1611</f>
        <v>5000000</v>
      </c>
      <c r="AL1611" s="5" t="n">
        <f aca="false">INDEX($AE$1585:$AE$1712,$B1611-$C1611*1+const_one)</f>
        <v>30000000</v>
      </c>
      <c r="AM1611" s="5" t="n">
        <f aca="false">INDEX($AF$1585:$AF$1712,$B1611-$D1611*2+const_one)</f>
        <v>300000000</v>
      </c>
      <c r="AN1611" s="5" t="n">
        <f aca="false">INDEX($AG$1585:$AG$1712,$B1611-$E1611*4+const_one)</f>
        <v>100000000</v>
      </c>
      <c r="AO1611" s="5" t="n">
        <f aca="false">INDEX($AH$1585:$AH$1712,$B1611-$F1611*8+const_one)</f>
        <v>60000000</v>
      </c>
      <c r="AP1611" s="5" t="n">
        <f aca="false">INDEX($AI$1585:$AI$1712,$B1611-$G1611*16+const_one)</f>
        <v>30000000</v>
      </c>
      <c r="AQ1611" s="5" t="n">
        <f aca="false">INDEX($AJ$1585:$AJ$1712,$B1611-$H1611*32+const_one)</f>
        <v>15000000</v>
      </c>
      <c r="AR1611" s="5" t="n">
        <f aca="false">INDEX($AK$1585:$AK$1712,$B1611-$I1611*64+const_one)</f>
        <v>5000000</v>
      </c>
      <c r="AS1611" s="5" t="n">
        <f aca="false">INDEX($AE$1585:$AE$1712,$B1611+(const_one-$C1611)*1+const_one)</f>
        <v>63687451.1070807</v>
      </c>
      <c r="AT1611" s="5" t="n">
        <f aca="false">INDEX($AF$1585:$AF$1712,$B1611+(const_one-$D1611)*2+const_one)</f>
        <v>487392395.329973</v>
      </c>
      <c r="AU1611" s="5" t="n">
        <f aca="false">INDEX($AG$1585:$AG$1712,$B1611+(const_one-$E1611)*4+const_one)</f>
        <v>135152658.530444</v>
      </c>
      <c r="AV1611" s="5" t="n">
        <f aca="false">INDEX($AH$1585:$AH$1712,$B1611+(const_one-$F1611)*8+const_one)</f>
        <v>190620130.153977</v>
      </c>
      <c r="AW1611" s="5" t="n">
        <f aca="false">INDEX($AI$1585:$AI$1712,$B1611+(const_one-$G1611)*16+const_one)</f>
        <v>238275162.692471</v>
      </c>
      <c r="AX1611" s="5" t="n">
        <f aca="false">INDEX($AJ$1585:$AJ$1712,$B1611+(const_one-$H1611)*32+const_one)</f>
        <v>329668880.141909</v>
      </c>
      <c r="AY1611" s="5" t="n">
        <f aca="false">INDEX($AK$1585:$AK$1712,$B1611+(const_one-$I1611)*64+const_one)</f>
        <v>327903584.933652</v>
      </c>
      <c r="AZ1611" s="5" t="n">
        <f aca="false">--($C1611=--(AS1611&gt;AL1611))</f>
        <v>0</v>
      </c>
      <c r="BA1611" s="5" t="n">
        <f aca="false">--($D1611=--(AT1611&gt;AM1611))</f>
        <v>1</v>
      </c>
      <c r="BB1611" s="5" t="n">
        <f aca="false">--($E1611=--(AU1611&gt;AN1611))</f>
        <v>0</v>
      </c>
      <c r="BC1611" s="5" t="n">
        <f aca="false">--($F1611=--(AV1611&gt;AO1611))</f>
        <v>1</v>
      </c>
      <c r="BD1611" s="5" t="n">
        <f aca="false">--($G1611=--(AW1611&gt;AP1611))</f>
        <v>1</v>
      </c>
      <c r="BE1611" s="5" t="n">
        <f aca="false">--($H1611=--(AX1611&gt;AQ1611))</f>
        <v>0</v>
      </c>
      <c r="BF1611" s="5" t="n">
        <f aca="false">--($I1611=--(AY1611&gt;AR1611))</f>
        <v>0</v>
      </c>
      <c r="BG1611" s="5" t="n">
        <f aca="false">SUM(AZ1611:BF1611)</f>
        <v>3</v>
      </c>
      <c r="BH1611" s="5" t="n">
        <f aca="false">SUM(AE1611:AK1611)+AB1611+AC1611+AD1611</f>
        <v>2000000000</v>
      </c>
    </row>
    <row r="1612" customFormat="false" ht="15" hidden="true" customHeight="false" outlineLevel="0" collapsed="false">
      <c r="A1612" s="5" t="n">
        <f aca="false">sensitivity_exit_usd</f>
        <v>2000000000</v>
      </c>
      <c r="B1612" s="2" t="n">
        <f aca="false">ROW()-ROW($B$1585)</f>
        <v>27</v>
      </c>
      <c r="C1612" s="2" t="n">
        <f aca="false">MOD(QUOTIENT($B1612,1),2)</f>
        <v>1</v>
      </c>
      <c r="D1612" s="2" t="n">
        <f aca="false">MOD(QUOTIENT($B1612,2),2)</f>
        <v>1</v>
      </c>
      <c r="E1612" s="2" t="n">
        <f aca="false">MOD(QUOTIENT($B1612,4),2)</f>
        <v>0</v>
      </c>
      <c r="F1612" s="2" t="n">
        <f aca="false">MOD(QUOTIENT($B1612,8),2)</f>
        <v>1</v>
      </c>
      <c r="G1612" s="2" t="n">
        <f aca="false">MOD(QUOTIENT($B1612,16),2)</f>
        <v>1</v>
      </c>
      <c r="H1612" s="2" t="n">
        <f aca="false">MOD(QUOTIENT($B1612,32),2)</f>
        <v>0</v>
      </c>
      <c r="I1612" s="2" t="n">
        <f aca="false">MOD(QUOTIENT($B1612,64),2)</f>
        <v>0</v>
      </c>
      <c r="J1612" s="5" t="n">
        <f aca="false">IF($C1612=const_zero,MIN(class_series_f_invested_usd,MAX(const_zero,$A1612)),const_zero)</f>
        <v>0</v>
      </c>
      <c r="K1612" s="5" t="n">
        <f aca="false">IF($D1612=const_zero,MIN(class_series_e_invested_usd,MAX(const_zero,$A1612-SUM($J1612:$J1612))),const_zero)</f>
        <v>0</v>
      </c>
      <c r="L1612" s="5" t="n">
        <f aca="false">IF($E1612=const_zero,MIN(class_series_d_invested_usd,MAX(const_zero,$A1612-SUM($J1612:$K1612))),const_zero)</f>
        <v>100000000</v>
      </c>
      <c r="M1612" s="5" t="n">
        <f aca="false">IF($F1612=const_zero,MIN(class_series_c_invested_usd,MAX(const_zero,$A1612-SUM($J1612:$L1612))),const_zero)</f>
        <v>0</v>
      </c>
      <c r="N1612" s="5" t="n">
        <f aca="false">IF($G1612=const_zero,MIN(class_series_b_invested_usd,MAX(const_zero,$A1612-SUM($J1612:$M1612))),const_zero)</f>
        <v>0</v>
      </c>
      <c r="O1612" s="5" t="n">
        <f aca="false">IF($H1612=const_zero,MIN(class_series_a_invested_usd,MAX(const_zero,$A1612-SUM($J1612:$N1612))),const_zero)</f>
        <v>15000000</v>
      </c>
      <c r="P1612" s="5" t="n">
        <f aca="false">IF($I1612=const_zero,MIN(class_seed_invested_usd,MAX(const_zero,$A1612-SUM($J1612:$O1612))),const_zero)</f>
        <v>5000000</v>
      </c>
      <c r="Q1612" s="5" t="n">
        <f aca="false">MAX(const_zero,$A1612-SUM($J1612:$P1612))</f>
        <v>1880000000</v>
      </c>
      <c r="R1612" s="9" t="n">
        <f aca="false">common_rsa_total+Sensitivity!$AE$1530+Sensitivity!$AJ$1530+IF($C1612=const_one,Sensitivity!$D$1530,const_zero)+IF($D1612=const_one,Sensitivity!$Y$1530,const_zero)+IF($E1612=const_one,Sensitivity!$V$1530,const_zero)+IF($F1612=const_one,Sensitivity!$S$1530,const_zero)+IF($G1612=const_one,Sensitivity!$P$1530,const_zero)+IF($H1612=const_one,Sensitivity!$M$1530,const_zero)+IF($I1612=const_one,Sensitivity!$J$1530,const_zero)</f>
        <v>21640582.1854708</v>
      </c>
      <c r="S1612" s="23" t="b">
        <f aca="false">IF($R1612&gt;const_zero,--($Q1612&gt;option_strike_usd*$R1612),const_zero)</f>
        <v>1</v>
      </c>
      <c r="T1612" s="7" t="n">
        <f aca="false">IF($R1612&gt;const_zero,IF($S1612=const_one,($Q1612+option_strike_usd*pre_f_options_issued)/($R1612+pre_f_options_issued),$Q1612/$R1612),const_zero)</f>
        <v>77.9807208267329</v>
      </c>
      <c r="U1612" s="5" t="n">
        <f aca="false">IF($C1612=const_one,Sensitivity!$D$1530*$T1612,const_zero)</f>
        <v>63687451.1070807</v>
      </c>
      <c r="V1612" s="5" t="n">
        <f aca="false">IF($D1612=const_one,Sensitivity!$Y$1530*$T1612,const_zero)</f>
        <v>478529233.393325</v>
      </c>
      <c r="W1612" s="5" t="n">
        <f aca="false">IF($E1612=const_one,Sensitivity!$V$1530*$T1612,const_zero)</f>
        <v>0</v>
      </c>
      <c r="X1612" s="5" t="n">
        <f aca="false">IF($F1612=const_one,Sensitivity!$S$1530*$T1612,const_zero)</f>
        <v>187153729.984159</v>
      </c>
      <c r="Y1612" s="5" t="n">
        <f aca="false">IF($G1612=const_one,Sensitivity!$P$1530*$T1612,const_zero)</f>
        <v>233942162.480199</v>
      </c>
      <c r="Z1612" s="5" t="n">
        <f aca="false">IF($H1612=const_one,Sensitivity!$M$1530*$T1612,const_zero)</f>
        <v>0</v>
      </c>
      <c r="AA1612" s="5" t="n">
        <f aca="false">IF($I1612=const_one,Sensitivity!$J$1530*$T1612,const_zero)</f>
        <v>0</v>
      </c>
      <c r="AB1612" s="5" t="n">
        <f aca="false">(Sensitivity!$AE$1530+Sensitivity!$AJ$1530)*$T1612</f>
        <v>22409133.5278088</v>
      </c>
      <c r="AC1612" s="5" t="n">
        <f aca="false">common_rsa_total*$T1612</f>
        <v>701826487.440596</v>
      </c>
      <c r="AD1612" s="5" t="n">
        <f aca="false">IF($S1612=const_one,pre_f_options_issued*($T1612-option_strike_usd),const_zero)</f>
        <v>192451802.066832</v>
      </c>
      <c r="AE1612" s="5" t="n">
        <f aca="false">J1612+U1612</f>
        <v>63687451.1070807</v>
      </c>
      <c r="AF1612" s="5" t="n">
        <f aca="false">K1612+V1612</f>
        <v>478529233.393325</v>
      </c>
      <c r="AG1612" s="5" t="n">
        <f aca="false">L1612+W1612</f>
        <v>100000000</v>
      </c>
      <c r="AH1612" s="5" t="n">
        <f aca="false">M1612+X1612</f>
        <v>187153729.984159</v>
      </c>
      <c r="AI1612" s="5" t="n">
        <f aca="false">N1612+Y1612</f>
        <v>233942162.480199</v>
      </c>
      <c r="AJ1612" s="5" t="n">
        <f aca="false">O1612+Z1612</f>
        <v>15000000</v>
      </c>
      <c r="AK1612" s="5" t="n">
        <f aca="false">P1612+AA1612</f>
        <v>5000000</v>
      </c>
      <c r="AL1612" s="5" t="n">
        <f aca="false">INDEX($AE$1585:$AE$1712,$B1612-$C1612*1+const_one)</f>
        <v>30000000</v>
      </c>
      <c r="AM1612" s="5" t="n">
        <f aca="false">INDEX($AF$1585:$AF$1712,$B1612-$D1612*2+const_one)</f>
        <v>300000000</v>
      </c>
      <c r="AN1612" s="5" t="n">
        <f aca="false">INDEX($AG$1585:$AG$1712,$B1612-$E1612*4+const_one)</f>
        <v>100000000</v>
      </c>
      <c r="AO1612" s="5" t="n">
        <f aca="false">INDEX($AH$1585:$AH$1712,$B1612-$F1612*8+const_one)</f>
        <v>60000000</v>
      </c>
      <c r="AP1612" s="5" t="n">
        <f aca="false">INDEX($AI$1585:$AI$1712,$B1612-$G1612*16+const_one)</f>
        <v>30000000</v>
      </c>
      <c r="AQ1612" s="5" t="n">
        <f aca="false">INDEX($AJ$1585:$AJ$1712,$B1612-$H1612*32+const_one)</f>
        <v>15000000</v>
      </c>
      <c r="AR1612" s="5" t="n">
        <f aca="false">INDEX($AK$1585:$AK$1712,$B1612-$I1612*64+const_one)</f>
        <v>5000000</v>
      </c>
      <c r="AS1612" s="5" t="n">
        <f aca="false">INDEX($AE$1585:$AE$1712,$B1612+(const_one-$C1612)*1+const_one)</f>
        <v>63687451.1070807</v>
      </c>
      <c r="AT1612" s="5" t="n">
        <f aca="false">INDEX($AF$1585:$AF$1712,$B1612+(const_one-$D1612)*2+const_one)</f>
        <v>478529233.393325</v>
      </c>
      <c r="AU1612" s="5" t="n">
        <f aca="false">INDEX($AG$1585:$AG$1712,$B1612+(const_one-$E1612)*4+const_one)</f>
        <v>132897843.301838</v>
      </c>
      <c r="AV1612" s="5" t="n">
        <f aca="false">INDEX($AH$1585:$AH$1712,$B1612+(const_one-$F1612)*8+const_one)</f>
        <v>187153729.984159</v>
      </c>
      <c r="AW1612" s="5" t="n">
        <f aca="false">INDEX($AI$1585:$AI$1712,$B1612+(const_one-$G1612)*16+const_one)</f>
        <v>233942162.480199</v>
      </c>
      <c r="AX1612" s="5" t="n">
        <f aca="false">INDEX($AJ$1585:$AJ$1712,$B1612+(const_one-$H1612)*32+const_one)</f>
        <v>325576885.856809</v>
      </c>
      <c r="AY1612" s="5" t="n">
        <f aca="false">INDEX($AK$1585:$AK$1712,$B1612+(const_one-$I1612)*64+const_one)</f>
        <v>323861065.64149</v>
      </c>
      <c r="AZ1612" s="5" t="n">
        <f aca="false">--($C1612=--(AS1612&gt;AL1612))</f>
        <v>1</v>
      </c>
      <c r="BA1612" s="5" t="n">
        <f aca="false">--($D1612=--(AT1612&gt;AM1612))</f>
        <v>1</v>
      </c>
      <c r="BB1612" s="5" t="n">
        <f aca="false">--($E1612=--(AU1612&gt;AN1612))</f>
        <v>0</v>
      </c>
      <c r="BC1612" s="5" t="n">
        <f aca="false">--($F1612=--(AV1612&gt;AO1612))</f>
        <v>1</v>
      </c>
      <c r="BD1612" s="5" t="n">
        <f aca="false">--($G1612=--(AW1612&gt;AP1612))</f>
        <v>1</v>
      </c>
      <c r="BE1612" s="5" t="n">
        <f aca="false">--($H1612=--(AX1612&gt;AQ1612))</f>
        <v>0</v>
      </c>
      <c r="BF1612" s="5" t="n">
        <f aca="false">--($I1612=--(AY1612&gt;AR1612))</f>
        <v>0</v>
      </c>
      <c r="BG1612" s="5" t="n">
        <f aca="false">SUM(AZ1612:BF1612)</f>
        <v>4</v>
      </c>
      <c r="BH1612" s="5" t="n">
        <f aca="false">SUM(AE1612:AK1612)+AB1612+AC1612+AD1612</f>
        <v>2000000000</v>
      </c>
    </row>
    <row r="1613" customFormat="false" ht="15" hidden="true" customHeight="false" outlineLevel="0" collapsed="false">
      <c r="A1613" s="5" t="n">
        <f aca="false">sensitivity_exit_usd</f>
        <v>2000000000</v>
      </c>
      <c r="B1613" s="2" t="n">
        <f aca="false">ROW()-ROW($B$1585)</f>
        <v>28</v>
      </c>
      <c r="C1613" s="2" t="n">
        <f aca="false">MOD(QUOTIENT($B1613,1),2)</f>
        <v>0</v>
      </c>
      <c r="D1613" s="2" t="n">
        <f aca="false">MOD(QUOTIENT($B1613,2),2)</f>
        <v>0</v>
      </c>
      <c r="E1613" s="2" t="n">
        <f aca="false">MOD(QUOTIENT($B1613,4),2)</f>
        <v>1</v>
      </c>
      <c r="F1613" s="2" t="n">
        <f aca="false">MOD(QUOTIENT($B1613,8),2)</f>
        <v>1</v>
      </c>
      <c r="G1613" s="2" t="n">
        <f aca="false">MOD(QUOTIENT($B1613,16),2)</f>
        <v>1</v>
      </c>
      <c r="H1613" s="2" t="n">
        <f aca="false">MOD(QUOTIENT($B1613,32),2)</f>
        <v>0</v>
      </c>
      <c r="I1613" s="2" t="n">
        <f aca="false">MOD(QUOTIENT($B1613,64),2)</f>
        <v>0</v>
      </c>
      <c r="J1613" s="5" t="n">
        <f aca="false">IF($C1613=const_zero,MIN(class_series_f_invested_usd,MAX(const_zero,$A1613)),const_zero)</f>
        <v>30000000</v>
      </c>
      <c r="K1613" s="5" t="n">
        <f aca="false">IF($D1613=const_zero,MIN(class_series_e_invested_usd,MAX(const_zero,$A1613-SUM($J1613:$J1613))),const_zero)</f>
        <v>300000000</v>
      </c>
      <c r="L1613" s="5" t="n">
        <f aca="false">IF($E1613=const_zero,MIN(class_series_d_invested_usd,MAX(const_zero,$A1613-SUM($J1613:$K1613))),const_zero)</f>
        <v>0</v>
      </c>
      <c r="M1613" s="5" t="n">
        <f aca="false">IF($F1613=const_zero,MIN(class_series_c_invested_usd,MAX(const_zero,$A1613-SUM($J1613:$L1613))),const_zero)</f>
        <v>0</v>
      </c>
      <c r="N1613" s="5" t="n">
        <f aca="false">IF($G1613=const_zero,MIN(class_series_b_invested_usd,MAX(const_zero,$A1613-SUM($J1613:$M1613))),const_zero)</f>
        <v>0</v>
      </c>
      <c r="O1613" s="5" t="n">
        <f aca="false">IF($H1613=const_zero,MIN(class_series_a_invested_usd,MAX(const_zero,$A1613-SUM($J1613:$N1613))),const_zero)</f>
        <v>15000000</v>
      </c>
      <c r="P1613" s="5" t="n">
        <f aca="false">IF($I1613=const_zero,MIN(class_seed_invested_usd,MAX(const_zero,$A1613-SUM($J1613:$O1613))),const_zero)</f>
        <v>5000000</v>
      </c>
      <c r="Q1613" s="5" t="n">
        <f aca="false">MAX(const_zero,$A1613-SUM($J1613:$P1613))</f>
        <v>1650000000</v>
      </c>
      <c r="R1613" s="9" t="n">
        <f aca="false">common_rsa_total+Sensitivity!$AE$1530+Sensitivity!$AJ$1530+IF($C1613=const_one,Sensitivity!$D$1530,const_zero)+IF($D1613=const_one,Sensitivity!$Y$1530,const_zero)+IF($E1613=const_one,Sensitivity!$V$1530,const_zero)+IF($F1613=const_one,Sensitivity!$S$1530,const_zero)+IF($G1613=const_one,Sensitivity!$P$1530,const_zero)+IF($H1613=const_one,Sensitivity!$M$1530,const_zero)+IF($I1613=const_one,Sensitivity!$J$1530,const_zero)</f>
        <v>16421919.7138799</v>
      </c>
      <c r="S1613" s="23" t="b">
        <f aca="false">IF($R1613&gt;const_zero,--($Q1613&gt;option_strike_usd*$R1613),const_zero)</f>
        <v>1</v>
      </c>
      <c r="T1613" s="7" t="n">
        <f aca="false">IF($R1613&gt;const_zero,IF($S1613=const_one,($Q1613+option_strike_usd*pre_f_options_issued)/($R1613+pre_f_options_issued),$Q1613/$R1613),const_zero)</f>
        <v>87.3325764503606</v>
      </c>
      <c r="U1613" s="5" t="n">
        <f aca="false">IF($C1613=const_one,Sensitivity!$D$1530*$T1613,const_zero)</f>
        <v>0</v>
      </c>
      <c r="V1613" s="5" t="n">
        <f aca="false">IF($D1613=const_one,Sensitivity!$Y$1530*$T1613,const_zero)</f>
        <v>0</v>
      </c>
      <c r="W1613" s="5" t="n">
        <f aca="false">IF($E1613=const_one,Sensitivity!$V$1530*$T1613,const_zero)</f>
        <v>151482904.042551</v>
      </c>
      <c r="X1613" s="5" t="n">
        <f aca="false">IF($F1613=const_one,Sensitivity!$S$1530*$T1613,const_zero)</f>
        <v>209598183.480865</v>
      </c>
      <c r="Y1613" s="5" t="n">
        <f aca="false">IF($G1613=const_one,Sensitivity!$P$1530*$T1613,const_zero)</f>
        <v>261997729.351082</v>
      </c>
      <c r="Z1613" s="5" t="n">
        <f aca="false">IF($H1613=const_one,Sensitivity!$M$1530*$T1613,const_zero)</f>
        <v>0</v>
      </c>
      <c r="AA1613" s="5" t="n">
        <f aca="false">IF($I1613=const_one,Sensitivity!$J$1530*$T1613,const_zero)</f>
        <v>0</v>
      </c>
      <c r="AB1613" s="5" t="n">
        <f aca="false">(Sensitivity!$AE$1530+Sensitivity!$AJ$1530)*$T1613</f>
        <v>25096553.9463543</v>
      </c>
      <c r="AC1613" s="5" t="n">
        <f aca="false">common_rsa_total*$T1613</f>
        <v>785993188.053246</v>
      </c>
      <c r="AD1613" s="5" t="n">
        <f aca="false">IF($S1613=const_one,pre_f_options_issued*($T1613-option_strike_usd),const_zero)</f>
        <v>215831441.125902</v>
      </c>
      <c r="AE1613" s="5" t="n">
        <f aca="false">J1613+U1613</f>
        <v>30000000</v>
      </c>
      <c r="AF1613" s="5" t="n">
        <f aca="false">K1613+V1613</f>
        <v>300000000</v>
      </c>
      <c r="AG1613" s="5" t="n">
        <f aca="false">L1613+W1613</f>
        <v>151482904.042551</v>
      </c>
      <c r="AH1613" s="5" t="n">
        <f aca="false">M1613+X1613</f>
        <v>209598183.480865</v>
      </c>
      <c r="AI1613" s="5" t="n">
        <f aca="false">N1613+Y1613</f>
        <v>261997729.351082</v>
      </c>
      <c r="AJ1613" s="5" t="n">
        <f aca="false">O1613+Z1613</f>
        <v>15000000</v>
      </c>
      <c r="AK1613" s="5" t="n">
        <f aca="false">P1613+AA1613</f>
        <v>5000000</v>
      </c>
      <c r="AL1613" s="5" t="n">
        <f aca="false">INDEX($AE$1585:$AE$1712,$B1613-$C1613*1+const_one)</f>
        <v>30000000</v>
      </c>
      <c r="AM1613" s="5" t="n">
        <f aca="false">INDEX($AF$1585:$AF$1712,$B1613-$D1613*2+const_one)</f>
        <v>300000000</v>
      </c>
      <c r="AN1613" s="5" t="n">
        <f aca="false">INDEX($AG$1585:$AG$1712,$B1613-$E1613*4+const_one)</f>
        <v>100000000</v>
      </c>
      <c r="AO1613" s="5" t="n">
        <f aca="false">INDEX($AH$1585:$AH$1712,$B1613-$F1613*8+const_one)</f>
        <v>60000000</v>
      </c>
      <c r="AP1613" s="5" t="n">
        <f aca="false">INDEX($AI$1585:$AI$1712,$B1613-$G1613*16+const_one)</f>
        <v>30000000</v>
      </c>
      <c r="AQ1613" s="5" t="n">
        <f aca="false">INDEX($AJ$1585:$AJ$1712,$B1613-$H1613*32+const_one)</f>
        <v>15000000</v>
      </c>
      <c r="AR1613" s="5" t="n">
        <f aca="false">INDEX($AK$1585:$AK$1712,$B1613-$I1613*64+const_one)</f>
        <v>5000000</v>
      </c>
      <c r="AS1613" s="5" t="n">
        <f aca="false">INDEX($AE$1585:$AE$1712,$B1613+(const_one-$C1613)*1+const_one)</f>
        <v>69615307.7314884</v>
      </c>
      <c r="AT1613" s="5" t="n">
        <f aca="false">INDEX($AF$1585:$AF$1712,$B1613+(const_one-$D1613)*2+const_one)</f>
        <v>478143737.600759</v>
      </c>
      <c r="AU1613" s="5" t="n">
        <f aca="false">INDEX($AG$1585:$AG$1712,$B1613+(const_one-$E1613)*4+const_one)</f>
        <v>151482904.042551</v>
      </c>
      <c r="AV1613" s="5" t="n">
        <f aca="false">INDEX($AH$1585:$AH$1712,$B1613+(const_one-$F1613)*8+const_one)</f>
        <v>209598183.480865</v>
      </c>
      <c r="AW1613" s="5" t="n">
        <f aca="false">INDEX($AI$1585:$AI$1712,$B1613+(const_one-$G1613)*16+const_one)</f>
        <v>261997729.351082</v>
      </c>
      <c r="AX1613" s="5" t="n">
        <f aca="false">INDEX($AJ$1585:$AJ$1712,$B1613+(const_one-$H1613)*32+const_one)</f>
        <v>348529720.846879</v>
      </c>
      <c r="AY1613" s="5" t="n">
        <f aca="false">INDEX($AK$1585:$AK$1712,$B1613+(const_one-$I1613)*64+const_one)</f>
        <v>346439587.588427</v>
      </c>
      <c r="AZ1613" s="5" t="n">
        <f aca="false">--($C1613=--(AS1613&gt;AL1613))</f>
        <v>0</v>
      </c>
      <c r="BA1613" s="5" t="n">
        <f aca="false">--($D1613=--(AT1613&gt;AM1613))</f>
        <v>0</v>
      </c>
      <c r="BB1613" s="5" t="n">
        <f aca="false">--($E1613=--(AU1613&gt;AN1613))</f>
        <v>1</v>
      </c>
      <c r="BC1613" s="5" t="n">
        <f aca="false">--($F1613=--(AV1613&gt;AO1613))</f>
        <v>1</v>
      </c>
      <c r="BD1613" s="5" t="n">
        <f aca="false">--($G1613=--(AW1613&gt;AP1613))</f>
        <v>1</v>
      </c>
      <c r="BE1613" s="5" t="n">
        <f aca="false">--($H1613=--(AX1613&gt;AQ1613))</f>
        <v>0</v>
      </c>
      <c r="BF1613" s="5" t="n">
        <f aca="false">--($I1613=--(AY1613&gt;AR1613))</f>
        <v>0</v>
      </c>
      <c r="BG1613" s="5" t="n">
        <f aca="false">SUM(AZ1613:BF1613)</f>
        <v>3</v>
      </c>
      <c r="BH1613" s="5" t="n">
        <f aca="false">SUM(AE1613:AK1613)+AB1613+AC1613+AD1613</f>
        <v>2000000000</v>
      </c>
    </row>
    <row r="1614" customFormat="false" ht="15" hidden="true" customHeight="false" outlineLevel="0" collapsed="false">
      <c r="A1614" s="5" t="n">
        <f aca="false">sensitivity_exit_usd</f>
        <v>2000000000</v>
      </c>
      <c r="B1614" s="2" t="n">
        <f aca="false">ROW()-ROW($B$1585)</f>
        <v>29</v>
      </c>
      <c r="C1614" s="2" t="n">
        <f aca="false">MOD(QUOTIENT($B1614,1),2)</f>
        <v>1</v>
      </c>
      <c r="D1614" s="2" t="n">
        <f aca="false">MOD(QUOTIENT($B1614,2),2)</f>
        <v>0</v>
      </c>
      <c r="E1614" s="2" t="n">
        <f aca="false">MOD(QUOTIENT($B1614,4),2)</f>
        <v>1</v>
      </c>
      <c r="F1614" s="2" t="n">
        <f aca="false">MOD(QUOTIENT($B1614,8),2)</f>
        <v>1</v>
      </c>
      <c r="G1614" s="2" t="n">
        <f aca="false">MOD(QUOTIENT($B1614,16),2)</f>
        <v>1</v>
      </c>
      <c r="H1614" s="2" t="n">
        <f aca="false">MOD(QUOTIENT($B1614,32),2)</f>
        <v>0</v>
      </c>
      <c r="I1614" s="2" t="n">
        <f aca="false">MOD(QUOTIENT($B1614,64),2)</f>
        <v>0</v>
      </c>
      <c r="J1614" s="5" t="n">
        <f aca="false">IF($C1614=const_zero,MIN(class_series_f_invested_usd,MAX(const_zero,$A1614)),const_zero)</f>
        <v>0</v>
      </c>
      <c r="K1614" s="5" t="n">
        <f aca="false">IF($D1614=const_zero,MIN(class_series_e_invested_usd,MAX(const_zero,$A1614-SUM($J1614:$J1614))),const_zero)</f>
        <v>300000000</v>
      </c>
      <c r="L1614" s="5" t="n">
        <f aca="false">IF($E1614=const_zero,MIN(class_series_d_invested_usd,MAX(const_zero,$A1614-SUM($J1614:$K1614))),const_zero)</f>
        <v>0</v>
      </c>
      <c r="M1614" s="5" t="n">
        <f aca="false">IF($F1614=const_zero,MIN(class_series_c_invested_usd,MAX(const_zero,$A1614-SUM($J1614:$L1614))),const_zero)</f>
        <v>0</v>
      </c>
      <c r="N1614" s="5" t="n">
        <f aca="false">IF($G1614=const_zero,MIN(class_series_b_invested_usd,MAX(const_zero,$A1614-SUM($J1614:$M1614))),const_zero)</f>
        <v>0</v>
      </c>
      <c r="O1614" s="5" t="n">
        <f aca="false">IF($H1614=const_zero,MIN(class_series_a_invested_usd,MAX(const_zero,$A1614-SUM($J1614:$N1614))),const_zero)</f>
        <v>15000000</v>
      </c>
      <c r="P1614" s="5" t="n">
        <f aca="false">IF($I1614=const_zero,MIN(class_seed_invested_usd,MAX(const_zero,$A1614-SUM($J1614:$O1614))),const_zero)</f>
        <v>5000000</v>
      </c>
      <c r="Q1614" s="5" t="n">
        <f aca="false">MAX(const_zero,$A1614-SUM($J1614:$P1614))</f>
        <v>1680000000</v>
      </c>
      <c r="R1614" s="9" t="n">
        <f aca="false">common_rsa_total+Sensitivity!$AE$1530+Sensitivity!$AJ$1530+IF($C1614=const_one,Sensitivity!$D$1530,const_zero)+IF($D1614=const_one,Sensitivity!$Y$1530,const_zero)+IF($E1614=const_one,Sensitivity!$V$1530,const_zero)+IF($F1614=const_one,Sensitivity!$S$1530,const_zero)+IF($G1614=const_one,Sensitivity!$P$1530,const_zero)+IF($H1614=const_one,Sensitivity!$M$1530,const_zero)+IF($I1614=const_one,Sensitivity!$J$1530,const_zero)</f>
        <v>17238627.3620252</v>
      </c>
      <c r="S1614" s="23" t="b">
        <f aca="false">IF($R1614&gt;const_zero,--($Q1614&gt;option_strike_usd*$R1614),const_zero)</f>
        <v>1</v>
      </c>
      <c r="T1614" s="7" t="n">
        <f aca="false">IF($R1614&gt;const_zero,IF($S1614=const_one,($Q1614+option_strike_usd*pre_f_options_issued)/($R1614+pre_f_options_issued),$Q1614/$R1614),const_zero)</f>
        <v>85.2389565465393</v>
      </c>
      <c r="U1614" s="5" t="n">
        <f aca="false">IF($C1614=const_one,Sensitivity!$D$1530*$T1614,const_zero)</f>
        <v>69615307.7314884</v>
      </c>
      <c r="V1614" s="5" t="n">
        <f aca="false">IF($D1614=const_one,Sensitivity!$Y$1530*$T1614,const_zero)</f>
        <v>0</v>
      </c>
      <c r="W1614" s="5" t="n">
        <f aca="false">IF($E1614=const_one,Sensitivity!$V$1530*$T1614,const_zero)</f>
        <v>147851411.237888</v>
      </c>
      <c r="X1614" s="5" t="n">
        <f aca="false">IF($F1614=const_one,Sensitivity!$S$1530*$T1614,const_zero)</f>
        <v>204573495.711694</v>
      </c>
      <c r="Y1614" s="5" t="n">
        <f aca="false">IF($G1614=const_one,Sensitivity!$P$1530*$T1614,const_zero)</f>
        <v>255716869.639618</v>
      </c>
      <c r="Z1614" s="5" t="n">
        <f aca="false">IF($H1614=const_one,Sensitivity!$M$1530*$T1614,const_zero)</f>
        <v>0</v>
      </c>
      <c r="AA1614" s="5" t="n">
        <f aca="false">IF($I1614=const_one,Sensitivity!$J$1530*$T1614,const_zero)</f>
        <v>0</v>
      </c>
      <c r="AB1614" s="5" t="n">
        <f aca="false">(Sensitivity!$AE$1530+Sensitivity!$AJ$1530)*$T1614</f>
        <v>24494915.3941094</v>
      </c>
      <c r="AC1614" s="5" t="n">
        <f aca="false">common_rsa_total*$T1614</f>
        <v>767150608.918854</v>
      </c>
      <c r="AD1614" s="5" t="n">
        <f aca="false">IF($S1614=const_one,pre_f_options_issued*($T1614-option_strike_usd),const_zero)</f>
        <v>210597391.366348</v>
      </c>
      <c r="AE1614" s="5" t="n">
        <f aca="false">J1614+U1614</f>
        <v>69615307.7314884</v>
      </c>
      <c r="AF1614" s="5" t="n">
        <f aca="false">K1614+V1614</f>
        <v>300000000</v>
      </c>
      <c r="AG1614" s="5" t="n">
        <f aca="false">L1614+W1614</f>
        <v>147851411.237888</v>
      </c>
      <c r="AH1614" s="5" t="n">
        <f aca="false">M1614+X1614</f>
        <v>204573495.711694</v>
      </c>
      <c r="AI1614" s="5" t="n">
        <f aca="false">N1614+Y1614</f>
        <v>255716869.639618</v>
      </c>
      <c r="AJ1614" s="5" t="n">
        <f aca="false">O1614+Z1614</f>
        <v>15000000</v>
      </c>
      <c r="AK1614" s="5" t="n">
        <f aca="false">P1614+AA1614</f>
        <v>5000000</v>
      </c>
      <c r="AL1614" s="5" t="n">
        <f aca="false">INDEX($AE$1585:$AE$1712,$B1614-$C1614*1+const_one)</f>
        <v>30000000</v>
      </c>
      <c r="AM1614" s="5" t="n">
        <f aca="false">INDEX($AF$1585:$AF$1712,$B1614-$D1614*2+const_one)</f>
        <v>300000000</v>
      </c>
      <c r="AN1614" s="5" t="n">
        <f aca="false">INDEX($AG$1585:$AG$1712,$B1614-$E1614*4+const_one)</f>
        <v>100000000</v>
      </c>
      <c r="AO1614" s="5" t="n">
        <f aca="false">INDEX($AH$1585:$AH$1712,$B1614-$F1614*8+const_one)</f>
        <v>60000000</v>
      </c>
      <c r="AP1614" s="5" t="n">
        <f aca="false">INDEX($AI$1585:$AI$1712,$B1614-$G1614*16+const_one)</f>
        <v>30000000</v>
      </c>
      <c r="AQ1614" s="5" t="n">
        <f aca="false">INDEX($AJ$1585:$AJ$1712,$B1614-$H1614*32+const_one)</f>
        <v>15000000</v>
      </c>
      <c r="AR1614" s="5" t="n">
        <f aca="false">INDEX($AK$1585:$AK$1712,$B1614-$I1614*64+const_one)</f>
        <v>5000000</v>
      </c>
      <c r="AS1614" s="5" t="n">
        <f aca="false">INDEX($AE$1585:$AE$1712,$B1614+(const_one-$C1614)*1+const_one)</f>
        <v>69615307.7314884</v>
      </c>
      <c r="AT1614" s="5" t="n">
        <f aca="false">INDEX($AF$1585:$AF$1712,$B1614+(const_one-$D1614)*2+const_one)</f>
        <v>470166641.236341</v>
      </c>
      <c r="AU1614" s="5" t="n">
        <f aca="false">INDEX($AG$1585:$AG$1712,$B1614+(const_one-$E1614)*4+const_one)</f>
        <v>147851411.237888</v>
      </c>
      <c r="AV1614" s="5" t="n">
        <f aca="false">INDEX($AH$1585:$AH$1712,$B1614+(const_one-$F1614)*8+const_one)</f>
        <v>204573495.711694</v>
      </c>
      <c r="AW1614" s="5" t="n">
        <f aca="false">INDEX($AI$1585:$AI$1712,$B1614+(const_one-$G1614)*16+const_one)</f>
        <v>255716869.639618</v>
      </c>
      <c r="AX1614" s="5" t="n">
        <f aca="false">INDEX($AJ$1585:$AJ$1712,$B1614+(const_one-$H1614)*32+const_one)</f>
        <v>343086941.558797</v>
      </c>
      <c r="AY1614" s="5" t="n">
        <f aca="false">INDEX($AK$1585:$AK$1712,$B1614+(const_one-$I1614)*64+const_one)</f>
        <v>341065810.827964</v>
      </c>
      <c r="AZ1614" s="5" t="n">
        <f aca="false">--($C1614=--(AS1614&gt;AL1614))</f>
        <v>1</v>
      </c>
      <c r="BA1614" s="5" t="n">
        <f aca="false">--($D1614=--(AT1614&gt;AM1614))</f>
        <v>0</v>
      </c>
      <c r="BB1614" s="5" t="n">
        <f aca="false">--($E1614=--(AU1614&gt;AN1614))</f>
        <v>1</v>
      </c>
      <c r="BC1614" s="5" t="n">
        <f aca="false">--($F1614=--(AV1614&gt;AO1614))</f>
        <v>1</v>
      </c>
      <c r="BD1614" s="5" t="n">
        <f aca="false">--($G1614=--(AW1614&gt;AP1614))</f>
        <v>1</v>
      </c>
      <c r="BE1614" s="5" t="n">
        <f aca="false">--($H1614=--(AX1614&gt;AQ1614))</f>
        <v>0</v>
      </c>
      <c r="BF1614" s="5" t="n">
        <f aca="false">--($I1614=--(AY1614&gt;AR1614))</f>
        <v>0</v>
      </c>
      <c r="BG1614" s="5" t="n">
        <f aca="false">SUM(AZ1614:BF1614)</f>
        <v>4</v>
      </c>
      <c r="BH1614" s="5" t="n">
        <f aca="false">SUM(AE1614:AK1614)+AB1614+AC1614+AD1614</f>
        <v>2000000000</v>
      </c>
    </row>
    <row r="1615" customFormat="false" ht="15" hidden="true" customHeight="false" outlineLevel="0" collapsed="false">
      <c r="A1615" s="5" t="n">
        <f aca="false">sensitivity_exit_usd</f>
        <v>2000000000</v>
      </c>
      <c r="B1615" s="2" t="n">
        <f aca="false">ROW()-ROW($B$1585)</f>
        <v>30</v>
      </c>
      <c r="C1615" s="2" t="n">
        <f aca="false">MOD(QUOTIENT($B1615,1),2)</f>
        <v>0</v>
      </c>
      <c r="D1615" s="2" t="n">
        <f aca="false">MOD(QUOTIENT($B1615,2),2)</f>
        <v>1</v>
      </c>
      <c r="E1615" s="2" t="n">
        <f aca="false">MOD(QUOTIENT($B1615,4),2)</f>
        <v>1</v>
      </c>
      <c r="F1615" s="2" t="n">
        <f aca="false">MOD(QUOTIENT($B1615,8),2)</f>
        <v>1</v>
      </c>
      <c r="G1615" s="2" t="n">
        <f aca="false">MOD(QUOTIENT($B1615,16),2)</f>
        <v>1</v>
      </c>
      <c r="H1615" s="2" t="n">
        <f aca="false">MOD(QUOTIENT($B1615,32),2)</f>
        <v>0</v>
      </c>
      <c r="I1615" s="2" t="n">
        <f aca="false">MOD(QUOTIENT($B1615,64),2)</f>
        <v>0</v>
      </c>
      <c r="J1615" s="5" t="n">
        <f aca="false">IF($C1615=const_zero,MIN(class_series_f_invested_usd,MAX(const_zero,$A1615)),const_zero)</f>
        <v>30000000</v>
      </c>
      <c r="K1615" s="5" t="n">
        <f aca="false">IF($D1615=const_zero,MIN(class_series_e_invested_usd,MAX(const_zero,$A1615-SUM($J1615:$J1615))),const_zero)</f>
        <v>0</v>
      </c>
      <c r="L1615" s="5" t="n">
        <f aca="false">IF($E1615=const_zero,MIN(class_series_d_invested_usd,MAX(const_zero,$A1615-SUM($J1615:$K1615))),const_zero)</f>
        <v>0</v>
      </c>
      <c r="M1615" s="5" t="n">
        <f aca="false">IF($F1615=const_zero,MIN(class_series_c_invested_usd,MAX(const_zero,$A1615-SUM($J1615:$L1615))),const_zero)</f>
        <v>0</v>
      </c>
      <c r="N1615" s="5" t="n">
        <f aca="false">IF($G1615=const_zero,MIN(class_series_b_invested_usd,MAX(const_zero,$A1615-SUM($J1615:$M1615))),const_zero)</f>
        <v>0</v>
      </c>
      <c r="O1615" s="5" t="n">
        <f aca="false">IF($H1615=const_zero,MIN(class_series_a_invested_usd,MAX(const_zero,$A1615-SUM($J1615:$N1615))),const_zero)</f>
        <v>15000000</v>
      </c>
      <c r="P1615" s="5" t="n">
        <f aca="false">IF($I1615=const_zero,MIN(class_seed_invested_usd,MAX(const_zero,$A1615-SUM($J1615:$O1615))),const_zero)</f>
        <v>5000000</v>
      </c>
      <c r="Q1615" s="5" t="n">
        <f aca="false">MAX(const_zero,$A1615-SUM($J1615:$P1615))</f>
        <v>1950000000</v>
      </c>
      <c r="R1615" s="9" t="n">
        <f aca="false">common_rsa_total+Sensitivity!$AE$1530+Sensitivity!$AJ$1530+IF($C1615=const_one,Sensitivity!$D$1530,const_zero)+IF($D1615=const_one,Sensitivity!$Y$1530,const_zero)+IF($E1615=const_one,Sensitivity!$V$1530,const_zero)+IF($F1615=const_one,Sensitivity!$S$1530,const_zero)+IF($G1615=const_one,Sensitivity!$P$1530,const_zero)+IF($H1615=const_one,Sensitivity!$M$1530,const_zero)+IF($I1615=const_one,Sensitivity!$J$1530,const_zero)</f>
        <v>22558426.6391823</v>
      </c>
      <c r="S1615" s="23" t="b">
        <f aca="false">IF($R1615&gt;const_zero,--($Q1615&gt;option_strike_usd*$R1615),const_zero)</f>
        <v>1</v>
      </c>
      <c r="T1615" s="7" t="n">
        <f aca="false">IF($R1615&gt;const_zero,IF($S1615=const_one,($Q1615+option_strike_usd*pre_f_options_issued)/($R1615+pre_f_options_issued),$Q1615/$R1615),const_zero)</f>
        <v>77.9179007570649</v>
      </c>
      <c r="U1615" s="5" t="n">
        <f aca="false">IF($C1615=const_one,Sensitivity!$D$1530*$T1615,const_zero)</f>
        <v>0</v>
      </c>
      <c r="V1615" s="5" t="n">
        <f aca="false">IF($D1615=const_one,Sensitivity!$Y$1530*$T1615,const_zero)</f>
        <v>478143737.600759</v>
      </c>
      <c r="W1615" s="5" t="n">
        <f aca="false">IF($E1615=const_one,Sensitivity!$V$1530*$T1615,const_zero)</f>
        <v>135152658.530444</v>
      </c>
      <c r="X1615" s="5" t="n">
        <f aca="false">IF($F1615=const_one,Sensitivity!$S$1530*$T1615,const_zero)</f>
        <v>187002961.816956</v>
      </c>
      <c r="Y1615" s="5" t="n">
        <f aca="false">IF($G1615=const_one,Sensitivity!$P$1530*$T1615,const_zero)</f>
        <v>233753702.271195</v>
      </c>
      <c r="Z1615" s="5" t="n">
        <f aca="false">IF($H1615=const_one,Sensitivity!$M$1530*$T1615,const_zero)</f>
        <v>0</v>
      </c>
      <c r="AA1615" s="5" t="n">
        <f aca="false">IF($I1615=const_one,Sensitivity!$J$1530*$T1615,const_zero)</f>
        <v>0</v>
      </c>
      <c r="AB1615" s="5" t="n">
        <f aca="false">(Sensitivity!$AE$1530+Sensitivity!$AJ$1530)*$T1615</f>
        <v>22391081.0744011</v>
      </c>
      <c r="AC1615" s="5" t="n">
        <f aca="false">common_rsa_total*$T1615</f>
        <v>701261106.813584</v>
      </c>
      <c r="AD1615" s="5" t="n">
        <f aca="false">IF($S1615=const_one,pre_f_options_issued*($T1615-option_strike_usd),const_zero)</f>
        <v>192294751.892662</v>
      </c>
      <c r="AE1615" s="5" t="n">
        <f aca="false">J1615+U1615</f>
        <v>30000000</v>
      </c>
      <c r="AF1615" s="5" t="n">
        <f aca="false">K1615+V1615</f>
        <v>478143737.600759</v>
      </c>
      <c r="AG1615" s="5" t="n">
        <f aca="false">L1615+W1615</f>
        <v>135152658.530444</v>
      </c>
      <c r="AH1615" s="5" t="n">
        <f aca="false">M1615+X1615</f>
        <v>187002961.816956</v>
      </c>
      <c r="AI1615" s="5" t="n">
        <f aca="false">N1615+Y1615</f>
        <v>233753702.271195</v>
      </c>
      <c r="AJ1615" s="5" t="n">
        <f aca="false">O1615+Z1615</f>
        <v>15000000</v>
      </c>
      <c r="AK1615" s="5" t="n">
        <f aca="false">P1615+AA1615</f>
        <v>5000000</v>
      </c>
      <c r="AL1615" s="5" t="n">
        <f aca="false">INDEX($AE$1585:$AE$1712,$B1615-$C1615*1+const_one)</f>
        <v>30000000</v>
      </c>
      <c r="AM1615" s="5" t="n">
        <f aca="false">INDEX($AF$1585:$AF$1712,$B1615-$D1615*2+const_one)</f>
        <v>300000000</v>
      </c>
      <c r="AN1615" s="5" t="n">
        <f aca="false">INDEX($AG$1585:$AG$1712,$B1615-$E1615*4+const_one)</f>
        <v>100000000</v>
      </c>
      <c r="AO1615" s="5" t="n">
        <f aca="false">INDEX($AH$1585:$AH$1712,$B1615-$F1615*8+const_one)</f>
        <v>60000000</v>
      </c>
      <c r="AP1615" s="5" t="n">
        <f aca="false">INDEX($AI$1585:$AI$1712,$B1615-$G1615*16+const_one)</f>
        <v>30000000</v>
      </c>
      <c r="AQ1615" s="5" t="n">
        <f aca="false">INDEX($AJ$1585:$AJ$1712,$B1615-$H1615*32+const_one)</f>
        <v>15000000</v>
      </c>
      <c r="AR1615" s="5" t="n">
        <f aca="false">INDEX($AK$1585:$AK$1712,$B1615-$I1615*64+const_one)</f>
        <v>5000000</v>
      </c>
      <c r="AS1615" s="5" t="n">
        <f aca="false">INDEX($AE$1585:$AE$1712,$B1615+(const_one-$C1615)*1+const_one)</f>
        <v>62574473.796688</v>
      </c>
      <c r="AT1615" s="5" t="n">
        <f aca="false">INDEX($AF$1585:$AF$1712,$B1615+(const_one-$D1615)*2+const_one)</f>
        <v>478143737.600759</v>
      </c>
      <c r="AU1615" s="5" t="n">
        <f aca="false">INDEX($AG$1585:$AG$1712,$B1615+(const_one-$E1615)*4+const_one)</f>
        <v>135152658.530444</v>
      </c>
      <c r="AV1615" s="5" t="n">
        <f aca="false">INDEX($AH$1585:$AH$1712,$B1615+(const_one-$F1615)*8+const_one)</f>
        <v>187002961.816956</v>
      </c>
      <c r="AW1615" s="5" t="n">
        <f aca="false">INDEX($AI$1585:$AI$1712,$B1615+(const_one-$G1615)*16+const_one)</f>
        <v>233753702.271195</v>
      </c>
      <c r="AX1615" s="5" t="n">
        <f aca="false">INDEX($AJ$1585:$AJ$1712,$B1615+(const_one-$H1615)*32+const_one)</f>
        <v>327279272.401318</v>
      </c>
      <c r="AY1615" s="5" t="n">
        <f aca="false">INDEX($AK$1585:$AK$1712,$B1615+(const_one-$I1615)*64+const_one)</f>
        <v>325615845.349723</v>
      </c>
      <c r="AZ1615" s="5" t="n">
        <f aca="false">--($C1615=--(AS1615&gt;AL1615))</f>
        <v>0</v>
      </c>
      <c r="BA1615" s="5" t="n">
        <f aca="false">--($D1615=--(AT1615&gt;AM1615))</f>
        <v>1</v>
      </c>
      <c r="BB1615" s="5" t="n">
        <f aca="false">--($E1615=--(AU1615&gt;AN1615))</f>
        <v>1</v>
      </c>
      <c r="BC1615" s="5" t="n">
        <f aca="false">--($F1615=--(AV1615&gt;AO1615))</f>
        <v>1</v>
      </c>
      <c r="BD1615" s="5" t="n">
        <f aca="false">--($G1615=--(AW1615&gt;AP1615))</f>
        <v>1</v>
      </c>
      <c r="BE1615" s="5" t="n">
        <f aca="false">--($H1615=--(AX1615&gt;AQ1615))</f>
        <v>0</v>
      </c>
      <c r="BF1615" s="5" t="n">
        <f aca="false">--($I1615=--(AY1615&gt;AR1615))</f>
        <v>0</v>
      </c>
      <c r="BG1615" s="5" t="n">
        <f aca="false">SUM(AZ1615:BF1615)</f>
        <v>4</v>
      </c>
      <c r="BH1615" s="5" t="n">
        <f aca="false">SUM(AE1615:AK1615)+AB1615+AC1615+AD1615</f>
        <v>2000000000</v>
      </c>
    </row>
    <row r="1616" customFormat="false" ht="15" hidden="true" customHeight="false" outlineLevel="0" collapsed="false">
      <c r="A1616" s="5" t="n">
        <f aca="false">sensitivity_exit_usd</f>
        <v>2000000000</v>
      </c>
      <c r="B1616" s="2" t="n">
        <f aca="false">ROW()-ROW($B$1585)</f>
        <v>31</v>
      </c>
      <c r="C1616" s="2" t="n">
        <f aca="false">MOD(QUOTIENT($B1616,1),2)</f>
        <v>1</v>
      </c>
      <c r="D1616" s="2" t="n">
        <f aca="false">MOD(QUOTIENT($B1616,2),2)</f>
        <v>1</v>
      </c>
      <c r="E1616" s="2" t="n">
        <f aca="false">MOD(QUOTIENT($B1616,4),2)</f>
        <v>1</v>
      </c>
      <c r="F1616" s="2" t="n">
        <f aca="false">MOD(QUOTIENT($B1616,8),2)</f>
        <v>1</v>
      </c>
      <c r="G1616" s="2" t="n">
        <f aca="false">MOD(QUOTIENT($B1616,16),2)</f>
        <v>1</v>
      </c>
      <c r="H1616" s="2" t="n">
        <f aca="false">MOD(QUOTIENT($B1616,32),2)</f>
        <v>0</v>
      </c>
      <c r="I1616" s="2" t="n">
        <f aca="false">MOD(QUOTIENT($B1616,64),2)</f>
        <v>0</v>
      </c>
      <c r="J1616" s="5" t="n">
        <f aca="false">IF($C1616=const_zero,MIN(class_series_f_invested_usd,MAX(const_zero,$A1616)),const_zero)</f>
        <v>0</v>
      </c>
      <c r="K1616" s="5" t="n">
        <f aca="false">IF($D1616=const_zero,MIN(class_series_e_invested_usd,MAX(const_zero,$A1616-SUM($J1616:$J1616))),const_zero)</f>
        <v>0</v>
      </c>
      <c r="L1616" s="5" t="n">
        <f aca="false">IF($E1616=const_zero,MIN(class_series_d_invested_usd,MAX(const_zero,$A1616-SUM($J1616:$K1616))),const_zero)</f>
        <v>0</v>
      </c>
      <c r="M1616" s="5" t="n">
        <f aca="false">IF($F1616=const_zero,MIN(class_series_c_invested_usd,MAX(const_zero,$A1616-SUM($J1616:$L1616))),const_zero)</f>
        <v>0</v>
      </c>
      <c r="N1616" s="5" t="n">
        <f aca="false">IF($G1616=const_zero,MIN(class_series_b_invested_usd,MAX(const_zero,$A1616-SUM($J1616:$M1616))),const_zero)</f>
        <v>0</v>
      </c>
      <c r="O1616" s="5" t="n">
        <f aca="false">IF($H1616=const_zero,MIN(class_series_a_invested_usd,MAX(const_zero,$A1616-SUM($J1616:$N1616))),const_zero)</f>
        <v>15000000</v>
      </c>
      <c r="P1616" s="5" t="n">
        <f aca="false">IF($I1616=const_zero,MIN(class_seed_invested_usd,MAX(const_zero,$A1616-SUM($J1616:$O1616))),const_zero)</f>
        <v>5000000</v>
      </c>
      <c r="Q1616" s="5" t="n">
        <f aca="false">MAX(const_zero,$A1616-SUM($J1616:$P1616))</f>
        <v>1980000000</v>
      </c>
      <c r="R1616" s="9" t="n">
        <f aca="false">common_rsa_total+Sensitivity!$AE$1530+Sensitivity!$AJ$1530+IF($C1616=const_one,Sensitivity!$D$1530,const_zero)+IF($D1616=const_one,Sensitivity!$Y$1530,const_zero)+IF($E1616=const_one,Sensitivity!$V$1530,const_zero)+IF($F1616=const_one,Sensitivity!$S$1530,const_zero)+IF($G1616=const_one,Sensitivity!$P$1530,const_zero)+IF($H1616=const_one,Sensitivity!$M$1530,const_zero)+IF($I1616=const_one,Sensitivity!$J$1530,const_zero)</f>
        <v>23375134.2873277</v>
      </c>
      <c r="S1616" s="23" t="b">
        <f aca="false">IF($R1616&gt;const_zero,--($Q1616&gt;option_strike_usd*$R1616),const_zero)</f>
        <v>1</v>
      </c>
      <c r="T1616" s="7" t="n">
        <f aca="false">IF($R1616&gt;const_zero,IF($S1616=const_one,($Q1616+option_strike_usd*pre_f_options_issued)/($R1616+pre_f_options_issued),$Q1616/$R1616),const_zero)</f>
        <v>76.6179598523253</v>
      </c>
      <c r="U1616" s="5" t="n">
        <f aca="false">IF($C1616=const_one,Sensitivity!$D$1530*$T1616,const_zero)</f>
        <v>62574473.796688</v>
      </c>
      <c r="V1616" s="5" t="n">
        <f aca="false">IF($D1616=const_one,Sensitivity!$Y$1530*$T1616,const_zero)</f>
        <v>470166641.236341</v>
      </c>
      <c r="W1616" s="5" t="n">
        <f aca="false">IF($E1616=const_one,Sensitivity!$V$1530*$T1616,const_zero)</f>
        <v>132897843.301838</v>
      </c>
      <c r="X1616" s="5" t="n">
        <f aca="false">IF($F1616=const_one,Sensitivity!$S$1530*$T1616,const_zero)</f>
        <v>183883103.645581</v>
      </c>
      <c r="Y1616" s="5" t="n">
        <f aca="false">IF($G1616=const_one,Sensitivity!$P$1530*$T1616,const_zero)</f>
        <v>229853879.556976</v>
      </c>
      <c r="Z1616" s="5" t="n">
        <f aca="false">IF($H1616=const_one,Sensitivity!$M$1530*$T1616,const_zero)</f>
        <v>0</v>
      </c>
      <c r="AA1616" s="5" t="n">
        <f aca="false">IF($I1616=const_one,Sensitivity!$J$1530*$T1616,const_zero)</f>
        <v>0</v>
      </c>
      <c r="AB1616" s="5" t="n">
        <f aca="false">(Sensitivity!$AE$1530+Sensitivity!$AJ$1530)*$T1616</f>
        <v>22017520.1608351</v>
      </c>
      <c r="AC1616" s="5" t="n">
        <f aca="false">common_rsa_total*$T1616</f>
        <v>689561638.670928</v>
      </c>
      <c r="AD1616" s="5" t="n">
        <f aca="false">IF($S1616=const_one,pre_f_options_issued*($T1616-option_strike_usd),const_zero)</f>
        <v>189044899.630813</v>
      </c>
      <c r="AE1616" s="5" t="n">
        <f aca="false">J1616+U1616</f>
        <v>62574473.796688</v>
      </c>
      <c r="AF1616" s="5" t="n">
        <f aca="false">K1616+V1616</f>
        <v>470166641.236341</v>
      </c>
      <c r="AG1616" s="5" t="n">
        <f aca="false">L1616+W1616</f>
        <v>132897843.301838</v>
      </c>
      <c r="AH1616" s="5" t="n">
        <f aca="false">M1616+X1616</f>
        <v>183883103.645581</v>
      </c>
      <c r="AI1616" s="5" t="n">
        <f aca="false">N1616+Y1616</f>
        <v>229853879.556976</v>
      </c>
      <c r="AJ1616" s="5" t="n">
        <f aca="false">O1616+Z1616</f>
        <v>15000000</v>
      </c>
      <c r="AK1616" s="5" t="n">
        <f aca="false">P1616+AA1616</f>
        <v>5000000</v>
      </c>
      <c r="AL1616" s="5" t="n">
        <f aca="false">INDEX($AE$1585:$AE$1712,$B1616-$C1616*1+const_one)</f>
        <v>30000000</v>
      </c>
      <c r="AM1616" s="5" t="n">
        <f aca="false">INDEX($AF$1585:$AF$1712,$B1616-$D1616*2+const_one)</f>
        <v>300000000</v>
      </c>
      <c r="AN1616" s="5" t="n">
        <f aca="false">INDEX($AG$1585:$AG$1712,$B1616-$E1616*4+const_one)</f>
        <v>100000000</v>
      </c>
      <c r="AO1616" s="5" t="n">
        <f aca="false">INDEX($AH$1585:$AH$1712,$B1616-$F1616*8+const_one)</f>
        <v>60000000</v>
      </c>
      <c r="AP1616" s="5" t="n">
        <f aca="false">INDEX($AI$1585:$AI$1712,$B1616-$G1616*16+const_one)</f>
        <v>30000000</v>
      </c>
      <c r="AQ1616" s="5" t="n">
        <f aca="false">INDEX($AJ$1585:$AJ$1712,$B1616-$H1616*32+const_one)</f>
        <v>15000000</v>
      </c>
      <c r="AR1616" s="5" t="n">
        <f aca="false">INDEX($AK$1585:$AK$1712,$B1616-$I1616*64+const_one)</f>
        <v>5000000</v>
      </c>
      <c r="AS1616" s="5" t="n">
        <f aca="false">INDEX($AE$1585:$AE$1712,$B1616+(const_one-$C1616)*1+const_one)</f>
        <v>62574473.796688</v>
      </c>
      <c r="AT1616" s="5" t="n">
        <f aca="false">INDEX($AF$1585:$AF$1712,$B1616+(const_one-$D1616)*2+const_one)</f>
        <v>470166641.236341</v>
      </c>
      <c r="AU1616" s="5" t="n">
        <f aca="false">INDEX($AG$1585:$AG$1712,$B1616+(const_one-$E1616)*4+const_one)</f>
        <v>132897843.301838</v>
      </c>
      <c r="AV1616" s="5" t="n">
        <f aca="false">INDEX($AH$1585:$AH$1712,$B1616+(const_one-$F1616)*8+const_one)</f>
        <v>183883103.645581</v>
      </c>
      <c r="AW1616" s="5" t="n">
        <f aca="false">INDEX($AI$1585:$AI$1712,$B1616+(const_one-$G1616)*16+const_one)</f>
        <v>229853879.556976</v>
      </c>
      <c r="AX1616" s="5" t="n">
        <f aca="false">INDEX($AJ$1585:$AJ$1712,$B1616+(const_one-$H1616)*32+const_one)</f>
        <v>323480374.43514</v>
      </c>
      <c r="AY1616" s="5" t="n">
        <f aca="false">INDEX($AK$1585:$AK$1712,$B1616+(const_one-$I1616)*64+const_one)</f>
        <v>321860948.280271</v>
      </c>
      <c r="AZ1616" s="5" t="n">
        <f aca="false">--($C1616=--(AS1616&gt;AL1616))</f>
        <v>1</v>
      </c>
      <c r="BA1616" s="5" t="n">
        <f aca="false">--($D1616=--(AT1616&gt;AM1616))</f>
        <v>1</v>
      </c>
      <c r="BB1616" s="5" t="n">
        <f aca="false">--($E1616=--(AU1616&gt;AN1616))</f>
        <v>1</v>
      </c>
      <c r="BC1616" s="5" t="n">
        <f aca="false">--($F1616=--(AV1616&gt;AO1616))</f>
        <v>1</v>
      </c>
      <c r="BD1616" s="5" t="n">
        <f aca="false">--($G1616=--(AW1616&gt;AP1616))</f>
        <v>1</v>
      </c>
      <c r="BE1616" s="5" t="n">
        <f aca="false">--($H1616=--(AX1616&gt;AQ1616))</f>
        <v>0</v>
      </c>
      <c r="BF1616" s="5" t="n">
        <f aca="false">--($I1616=--(AY1616&gt;AR1616))</f>
        <v>0</v>
      </c>
      <c r="BG1616" s="5" t="n">
        <f aca="false">SUM(AZ1616:BF1616)</f>
        <v>5</v>
      </c>
      <c r="BH1616" s="5" t="n">
        <f aca="false">SUM(AE1616:AK1616)+AB1616+AC1616+AD1616</f>
        <v>2000000000</v>
      </c>
    </row>
    <row r="1617" customFormat="false" ht="15" hidden="true" customHeight="false" outlineLevel="0" collapsed="false">
      <c r="A1617" s="5" t="n">
        <f aca="false">sensitivity_exit_usd</f>
        <v>2000000000</v>
      </c>
      <c r="B1617" s="2" t="n">
        <f aca="false">ROW()-ROW($B$1585)</f>
        <v>32</v>
      </c>
      <c r="C1617" s="2" t="n">
        <f aca="false">MOD(QUOTIENT($B1617,1),2)</f>
        <v>0</v>
      </c>
      <c r="D1617" s="2" t="n">
        <f aca="false">MOD(QUOTIENT($B1617,2),2)</f>
        <v>0</v>
      </c>
      <c r="E1617" s="2" t="n">
        <f aca="false">MOD(QUOTIENT($B1617,4),2)</f>
        <v>0</v>
      </c>
      <c r="F1617" s="2" t="n">
        <f aca="false">MOD(QUOTIENT($B1617,8),2)</f>
        <v>0</v>
      </c>
      <c r="G1617" s="2" t="n">
        <f aca="false">MOD(QUOTIENT($B1617,16),2)</f>
        <v>0</v>
      </c>
      <c r="H1617" s="2" t="n">
        <f aca="false">MOD(QUOTIENT($B1617,32),2)</f>
        <v>1</v>
      </c>
      <c r="I1617" s="2" t="n">
        <f aca="false">MOD(QUOTIENT($B1617,64),2)</f>
        <v>0</v>
      </c>
      <c r="J1617" s="5" t="n">
        <f aca="false">IF($C1617=const_zero,MIN(class_series_f_invested_usd,MAX(const_zero,$A1617)),const_zero)</f>
        <v>30000000</v>
      </c>
      <c r="K1617" s="5" t="n">
        <f aca="false">IF($D1617=const_zero,MIN(class_series_e_invested_usd,MAX(const_zero,$A1617-SUM($J1617:$J1617))),const_zero)</f>
        <v>300000000</v>
      </c>
      <c r="L1617" s="5" t="n">
        <f aca="false">IF($E1617=const_zero,MIN(class_series_d_invested_usd,MAX(const_zero,$A1617-SUM($J1617:$K1617))),const_zero)</f>
        <v>100000000</v>
      </c>
      <c r="M1617" s="5" t="n">
        <f aca="false">IF($F1617=const_zero,MIN(class_series_c_invested_usd,MAX(const_zero,$A1617-SUM($J1617:$L1617))),const_zero)</f>
        <v>60000000</v>
      </c>
      <c r="N1617" s="5" t="n">
        <f aca="false">IF($G1617=const_zero,MIN(class_series_b_invested_usd,MAX(const_zero,$A1617-SUM($J1617:$M1617))),const_zero)</f>
        <v>30000000</v>
      </c>
      <c r="O1617" s="5" t="n">
        <f aca="false">IF($H1617=const_zero,MIN(class_series_a_invested_usd,MAX(const_zero,$A1617-SUM($J1617:$N1617))),const_zero)</f>
        <v>0</v>
      </c>
      <c r="P1617" s="5" t="n">
        <f aca="false">IF($I1617=const_zero,MIN(class_seed_invested_usd,MAX(const_zero,$A1617-SUM($J1617:$O1617))),const_zero)</f>
        <v>5000000</v>
      </c>
      <c r="Q1617" s="5" t="n">
        <f aca="false">MAX(const_zero,$A1617-SUM($J1617:$P1617))</f>
        <v>1475000000</v>
      </c>
      <c r="R1617" s="9" t="n">
        <f aca="false">common_rsa_total+Sensitivity!$AE$1530+Sensitivity!$AJ$1530+IF($C1617=const_one,Sensitivity!$D$1530,const_zero)+IF($D1617=const_one,Sensitivity!$Y$1530,const_zero)+IF($E1617=const_one,Sensitivity!$V$1530,const_zero)+IF($F1617=const_one,Sensitivity!$S$1530,const_zero)+IF($G1617=const_one,Sensitivity!$P$1530,const_zero)+IF($H1617=const_one,Sensitivity!$M$1530,const_zero)+IF($I1617=const_one,Sensitivity!$J$1530,const_zero)</f>
        <v>14287367.612023</v>
      </c>
      <c r="S1617" s="23" t="b">
        <f aca="false">IF($R1617&gt;const_zero,--($Q1617&gt;option_strike_usd*$R1617),const_zero)</f>
        <v>1</v>
      </c>
      <c r="T1617" s="7" t="n">
        <f aca="false">IF($R1617&gt;const_zero,IF($S1617=const_one,($Q1617+option_strike_usd*pre_f_options_issued)/($R1617+pre_f_options_issued),$Q1617/$R1617),const_zero)</f>
        <v>88.0126077028197</v>
      </c>
      <c r="U1617" s="5" t="n">
        <f aca="false">IF($C1617=const_one,Sensitivity!$D$1530*$T1617,const_zero)</f>
        <v>0</v>
      </c>
      <c r="V1617" s="5" t="n">
        <f aca="false">IF($D1617=const_one,Sensitivity!$Y$1530*$T1617,const_zero)</f>
        <v>0</v>
      </c>
      <c r="W1617" s="5" t="n">
        <f aca="false">IF($E1617=const_one,Sensitivity!$V$1530*$T1617,const_zero)</f>
        <v>0</v>
      </c>
      <c r="X1617" s="5" t="n">
        <f aca="false">IF($F1617=const_one,Sensitivity!$S$1530*$T1617,const_zero)</f>
        <v>0</v>
      </c>
      <c r="Y1617" s="5" t="n">
        <f aca="false">IF($G1617=const_one,Sensitivity!$P$1530*$T1617,const_zero)</f>
        <v>0</v>
      </c>
      <c r="Z1617" s="5" t="n">
        <f aca="false">IF($H1617=const_one,Sensitivity!$M$1530*$T1617,const_zero)</f>
        <v>440063038.514099</v>
      </c>
      <c r="AA1617" s="5" t="n">
        <f aca="false">IF($I1617=const_one,Sensitivity!$J$1530*$T1617,const_zero)</f>
        <v>0</v>
      </c>
      <c r="AB1617" s="5" t="n">
        <f aca="false">(Sensitivity!$AE$1530+Sensitivity!$AJ$1530)*$T1617</f>
        <v>25291972.9034745</v>
      </c>
      <c r="AC1617" s="5" t="n">
        <f aca="false">common_rsa_total*$T1617</f>
        <v>792113469.325378</v>
      </c>
      <c r="AD1617" s="5" t="n">
        <f aca="false">IF($S1617=const_one,pre_f_options_issued*($T1617-option_strike_usd),const_zero)</f>
        <v>217531519.257049</v>
      </c>
      <c r="AE1617" s="5" t="n">
        <f aca="false">J1617+U1617</f>
        <v>30000000</v>
      </c>
      <c r="AF1617" s="5" t="n">
        <f aca="false">K1617+V1617</f>
        <v>300000000</v>
      </c>
      <c r="AG1617" s="5" t="n">
        <f aca="false">L1617+W1617</f>
        <v>100000000</v>
      </c>
      <c r="AH1617" s="5" t="n">
        <f aca="false">M1617+X1617</f>
        <v>60000000</v>
      </c>
      <c r="AI1617" s="5" t="n">
        <f aca="false">N1617+Y1617</f>
        <v>30000000</v>
      </c>
      <c r="AJ1617" s="5" t="n">
        <f aca="false">O1617+Z1617</f>
        <v>440063038.514099</v>
      </c>
      <c r="AK1617" s="5" t="n">
        <f aca="false">P1617+AA1617</f>
        <v>5000000</v>
      </c>
      <c r="AL1617" s="5" t="n">
        <f aca="false">INDEX($AE$1585:$AE$1712,$B1617-$C1617*1+const_one)</f>
        <v>30000000</v>
      </c>
      <c r="AM1617" s="5" t="n">
        <f aca="false">INDEX($AF$1585:$AF$1712,$B1617-$D1617*2+const_one)</f>
        <v>300000000</v>
      </c>
      <c r="AN1617" s="5" t="n">
        <f aca="false">INDEX($AG$1585:$AG$1712,$B1617-$E1617*4+const_one)</f>
        <v>100000000</v>
      </c>
      <c r="AO1617" s="5" t="n">
        <f aca="false">INDEX($AH$1585:$AH$1712,$B1617-$F1617*8+const_one)</f>
        <v>60000000</v>
      </c>
      <c r="AP1617" s="5" t="n">
        <f aca="false">INDEX($AI$1585:$AI$1712,$B1617-$G1617*16+const_one)</f>
        <v>30000000</v>
      </c>
      <c r="AQ1617" s="5" t="n">
        <f aca="false">INDEX($AJ$1585:$AJ$1712,$B1617-$H1617*32+const_one)</f>
        <v>15000000</v>
      </c>
      <c r="AR1617" s="5" t="n">
        <f aca="false">INDEX($AK$1585:$AK$1712,$B1617-$I1617*64+const_one)</f>
        <v>5000000</v>
      </c>
      <c r="AS1617" s="5" t="n">
        <f aca="false">INDEX($AE$1585:$AE$1712,$B1617+(const_one-$C1617)*1+const_one)</f>
        <v>69937600.3217196</v>
      </c>
      <c r="AT1617" s="5" t="n">
        <f aca="false">INDEX($AF$1585:$AF$1712,$B1617+(const_one-$D1617)*2+const_one)</f>
        <v>475820134.243229</v>
      </c>
      <c r="AU1617" s="5" t="n">
        <f aca="false">INDEX($AG$1585:$AG$1712,$B1617+(const_one-$E1617)*4+const_one)</f>
        <v>147730687.906436</v>
      </c>
      <c r="AV1617" s="5" t="n">
        <f aca="false">INDEX($AH$1585:$AH$1712,$B1617+(const_one-$F1617)*8+const_one)</f>
        <v>192314030.49201</v>
      </c>
      <c r="AW1617" s="5" t="n">
        <f aca="false">INDEX($AI$1585:$AI$1712,$B1617+(const_one-$G1617)*16+const_one)</f>
        <v>228554908.802123</v>
      </c>
      <c r="AX1617" s="5" t="n">
        <f aca="false">INDEX($AJ$1585:$AJ$1712,$B1617+(const_one-$H1617)*32+const_one)</f>
        <v>440063038.514099</v>
      </c>
      <c r="AY1617" s="5" t="n">
        <f aca="false">INDEX($AK$1585:$AK$1712,$B1617+(const_one-$I1617)*64+const_one)</f>
        <v>340220082.205321</v>
      </c>
      <c r="AZ1617" s="5" t="n">
        <f aca="false">--($C1617=--(AS1617&gt;AL1617))</f>
        <v>0</v>
      </c>
      <c r="BA1617" s="5" t="n">
        <f aca="false">--($D1617=--(AT1617&gt;AM1617))</f>
        <v>0</v>
      </c>
      <c r="BB1617" s="5" t="n">
        <f aca="false">--($E1617=--(AU1617&gt;AN1617))</f>
        <v>0</v>
      </c>
      <c r="BC1617" s="5" t="n">
        <f aca="false">--($F1617=--(AV1617&gt;AO1617))</f>
        <v>0</v>
      </c>
      <c r="BD1617" s="5" t="n">
        <f aca="false">--($G1617=--(AW1617&gt;AP1617))</f>
        <v>0</v>
      </c>
      <c r="BE1617" s="5" t="n">
        <f aca="false">--($H1617=--(AX1617&gt;AQ1617))</f>
        <v>1</v>
      </c>
      <c r="BF1617" s="5" t="n">
        <f aca="false">--($I1617=--(AY1617&gt;AR1617))</f>
        <v>0</v>
      </c>
      <c r="BG1617" s="5" t="n">
        <f aca="false">SUM(AZ1617:BF1617)</f>
        <v>1</v>
      </c>
      <c r="BH1617" s="5" t="n">
        <f aca="false">SUM(AE1617:AK1617)+AB1617+AC1617+AD1617</f>
        <v>2000000000</v>
      </c>
    </row>
    <row r="1618" customFormat="false" ht="15" hidden="true" customHeight="false" outlineLevel="0" collapsed="false">
      <c r="A1618" s="5" t="n">
        <f aca="false">sensitivity_exit_usd</f>
        <v>2000000000</v>
      </c>
      <c r="B1618" s="2" t="n">
        <f aca="false">ROW()-ROW($B$1585)</f>
        <v>33</v>
      </c>
      <c r="C1618" s="2" t="n">
        <f aca="false">MOD(QUOTIENT($B1618,1),2)</f>
        <v>1</v>
      </c>
      <c r="D1618" s="2" t="n">
        <f aca="false">MOD(QUOTIENT($B1618,2),2)</f>
        <v>0</v>
      </c>
      <c r="E1618" s="2" t="n">
        <f aca="false">MOD(QUOTIENT($B1618,4),2)</f>
        <v>0</v>
      </c>
      <c r="F1618" s="2" t="n">
        <f aca="false">MOD(QUOTIENT($B1618,8),2)</f>
        <v>0</v>
      </c>
      <c r="G1618" s="2" t="n">
        <f aca="false">MOD(QUOTIENT($B1618,16),2)</f>
        <v>0</v>
      </c>
      <c r="H1618" s="2" t="n">
        <f aca="false">MOD(QUOTIENT($B1618,32),2)</f>
        <v>1</v>
      </c>
      <c r="I1618" s="2" t="n">
        <f aca="false">MOD(QUOTIENT($B1618,64),2)</f>
        <v>0</v>
      </c>
      <c r="J1618" s="5" t="n">
        <f aca="false">IF($C1618=const_zero,MIN(class_series_f_invested_usd,MAX(const_zero,$A1618)),const_zero)</f>
        <v>0</v>
      </c>
      <c r="K1618" s="5" t="n">
        <f aca="false">IF($D1618=const_zero,MIN(class_series_e_invested_usd,MAX(const_zero,$A1618-SUM($J1618:$J1618))),const_zero)</f>
        <v>300000000</v>
      </c>
      <c r="L1618" s="5" t="n">
        <f aca="false">IF($E1618=const_zero,MIN(class_series_d_invested_usd,MAX(const_zero,$A1618-SUM($J1618:$K1618))),const_zero)</f>
        <v>100000000</v>
      </c>
      <c r="M1618" s="5" t="n">
        <f aca="false">IF($F1618=const_zero,MIN(class_series_c_invested_usd,MAX(const_zero,$A1618-SUM($J1618:$L1618))),const_zero)</f>
        <v>60000000</v>
      </c>
      <c r="N1618" s="5" t="n">
        <f aca="false">IF($G1618=const_zero,MIN(class_series_b_invested_usd,MAX(const_zero,$A1618-SUM($J1618:$M1618))),const_zero)</f>
        <v>30000000</v>
      </c>
      <c r="O1618" s="5" t="n">
        <f aca="false">IF($H1618=const_zero,MIN(class_series_a_invested_usd,MAX(const_zero,$A1618-SUM($J1618:$N1618))),const_zero)</f>
        <v>0</v>
      </c>
      <c r="P1618" s="5" t="n">
        <f aca="false">IF($I1618=const_zero,MIN(class_seed_invested_usd,MAX(const_zero,$A1618-SUM($J1618:$O1618))),const_zero)</f>
        <v>5000000</v>
      </c>
      <c r="Q1618" s="5" t="n">
        <f aca="false">MAX(const_zero,$A1618-SUM($J1618:$P1618))</f>
        <v>1505000000</v>
      </c>
      <c r="R1618" s="9" t="n">
        <f aca="false">common_rsa_total+Sensitivity!$AE$1530+Sensitivity!$AJ$1530+IF($C1618=const_one,Sensitivity!$D$1530,const_zero)+IF($D1618=const_one,Sensitivity!$Y$1530,const_zero)+IF($E1618=const_one,Sensitivity!$V$1530,const_zero)+IF($F1618=const_one,Sensitivity!$S$1530,const_zero)+IF($G1618=const_one,Sensitivity!$P$1530,const_zero)+IF($H1618=const_one,Sensitivity!$M$1530,const_zero)+IF($I1618=const_one,Sensitivity!$J$1530,const_zero)</f>
        <v>15104075.2601683</v>
      </c>
      <c r="S1618" s="23" t="b">
        <f aca="false">IF($R1618&gt;const_zero,--($Q1618&gt;option_strike_usd*$R1618),const_zero)</f>
        <v>1</v>
      </c>
      <c r="T1618" s="7" t="n">
        <f aca="false">IF($R1618&gt;const_zero,IF($S1618=const_one,($Q1618+option_strike_usd*pre_f_options_issued)/($R1618+pre_f_options_issued),$Q1618/$R1618),const_zero)</f>
        <v>85.6335807317825</v>
      </c>
      <c r="U1618" s="5" t="n">
        <f aca="false">IF($C1618=const_one,Sensitivity!$D$1530*$T1618,const_zero)</f>
        <v>69937600.3217196</v>
      </c>
      <c r="V1618" s="5" t="n">
        <f aca="false">IF($D1618=const_one,Sensitivity!$Y$1530*$T1618,const_zero)</f>
        <v>0</v>
      </c>
      <c r="W1618" s="5" t="n">
        <f aca="false">IF($E1618=const_one,Sensitivity!$V$1530*$T1618,const_zero)</f>
        <v>0</v>
      </c>
      <c r="X1618" s="5" t="n">
        <f aca="false">IF($F1618=const_one,Sensitivity!$S$1530*$T1618,const_zero)</f>
        <v>0</v>
      </c>
      <c r="Y1618" s="5" t="n">
        <f aca="false">IF($G1618=const_one,Sensitivity!$P$1530*$T1618,const_zero)</f>
        <v>0</v>
      </c>
      <c r="Z1618" s="5" t="n">
        <f aca="false">IF($H1618=const_one,Sensitivity!$M$1530*$T1618,const_zero)</f>
        <v>428167903.658912</v>
      </c>
      <c r="AA1618" s="5" t="n">
        <f aca="false">IF($I1618=const_one,Sensitivity!$J$1530*$T1618,const_zero)</f>
        <v>0</v>
      </c>
      <c r="AB1618" s="5" t="n">
        <f aca="false">(Sensitivity!$AE$1530+Sensitivity!$AJ$1530)*$T1618</f>
        <v>24608317.6038693</v>
      </c>
      <c r="AC1618" s="5" t="n">
        <f aca="false">common_rsa_total*$T1618</f>
        <v>770702226.586042</v>
      </c>
      <c r="AD1618" s="5" t="n">
        <f aca="false">IF($S1618=const_one,pre_f_options_issued*($T1618-option_strike_usd),const_zero)</f>
        <v>211583951.829456</v>
      </c>
      <c r="AE1618" s="5" t="n">
        <f aca="false">J1618+U1618</f>
        <v>69937600.3217196</v>
      </c>
      <c r="AF1618" s="5" t="n">
        <f aca="false">K1618+V1618</f>
        <v>300000000</v>
      </c>
      <c r="AG1618" s="5" t="n">
        <f aca="false">L1618+W1618</f>
        <v>100000000</v>
      </c>
      <c r="AH1618" s="5" t="n">
        <f aca="false">M1618+X1618</f>
        <v>60000000</v>
      </c>
      <c r="AI1618" s="5" t="n">
        <f aca="false">N1618+Y1618</f>
        <v>30000000</v>
      </c>
      <c r="AJ1618" s="5" t="n">
        <f aca="false">O1618+Z1618</f>
        <v>428167903.658912</v>
      </c>
      <c r="AK1618" s="5" t="n">
        <f aca="false">P1618+AA1618</f>
        <v>5000000</v>
      </c>
      <c r="AL1618" s="5" t="n">
        <f aca="false">INDEX($AE$1585:$AE$1712,$B1618-$C1618*1+const_one)</f>
        <v>30000000</v>
      </c>
      <c r="AM1618" s="5" t="n">
        <f aca="false">INDEX($AF$1585:$AF$1712,$B1618-$D1618*2+const_one)</f>
        <v>300000000</v>
      </c>
      <c r="AN1618" s="5" t="n">
        <f aca="false">INDEX($AG$1585:$AG$1712,$B1618-$E1618*4+const_one)</f>
        <v>100000000</v>
      </c>
      <c r="AO1618" s="5" t="n">
        <f aca="false">INDEX($AH$1585:$AH$1712,$B1618-$F1618*8+const_one)</f>
        <v>60000000</v>
      </c>
      <c r="AP1618" s="5" t="n">
        <f aca="false">INDEX($AI$1585:$AI$1712,$B1618-$G1618*16+const_one)</f>
        <v>30000000</v>
      </c>
      <c r="AQ1618" s="5" t="n">
        <f aca="false">INDEX($AJ$1585:$AJ$1712,$B1618-$H1618*32+const_one)</f>
        <v>15000000</v>
      </c>
      <c r="AR1618" s="5" t="n">
        <f aca="false">INDEX($AK$1585:$AK$1712,$B1618-$I1618*64+const_one)</f>
        <v>5000000</v>
      </c>
      <c r="AS1618" s="5" t="n">
        <f aca="false">INDEX($AE$1585:$AE$1712,$B1618+(const_one-$C1618)*1+const_one)</f>
        <v>69937600.3217196</v>
      </c>
      <c r="AT1618" s="5" t="n">
        <f aca="false">INDEX($AF$1585:$AF$1712,$B1618+(const_one-$D1618)*2+const_one)</f>
        <v>467205739.978539</v>
      </c>
      <c r="AU1618" s="5" t="n">
        <f aca="false">INDEX($AG$1585:$AG$1712,$B1618+(const_one-$E1618)*4+const_one)</f>
        <v>144182544.683097</v>
      </c>
      <c r="AV1618" s="5" t="n">
        <f aca="false">INDEX($AH$1585:$AH$1712,$B1618+(const_one-$F1618)*8+const_one)</f>
        <v>188061679.986318</v>
      </c>
      <c r="AW1618" s="5" t="n">
        <f aca="false">INDEX($AI$1585:$AI$1712,$B1618+(const_one-$G1618)*16+const_one)</f>
        <v>223863480.489069</v>
      </c>
      <c r="AX1618" s="5" t="n">
        <f aca="false">INDEX($AJ$1585:$AJ$1712,$B1618+(const_one-$H1618)*32+const_one)</f>
        <v>428167903.658912</v>
      </c>
      <c r="AY1618" s="5" t="n">
        <f aca="false">INDEX($AK$1585:$AK$1712,$B1618+(const_one-$I1618)*64+const_one)</f>
        <v>334563564.886294</v>
      </c>
      <c r="AZ1618" s="5" t="n">
        <f aca="false">--($C1618=--(AS1618&gt;AL1618))</f>
        <v>1</v>
      </c>
      <c r="BA1618" s="5" t="n">
        <f aca="false">--($D1618=--(AT1618&gt;AM1618))</f>
        <v>0</v>
      </c>
      <c r="BB1618" s="5" t="n">
        <f aca="false">--($E1618=--(AU1618&gt;AN1618))</f>
        <v>0</v>
      </c>
      <c r="BC1618" s="5" t="n">
        <f aca="false">--($F1618=--(AV1618&gt;AO1618))</f>
        <v>0</v>
      </c>
      <c r="BD1618" s="5" t="n">
        <f aca="false">--($G1618=--(AW1618&gt;AP1618))</f>
        <v>0</v>
      </c>
      <c r="BE1618" s="5" t="n">
        <f aca="false">--($H1618=--(AX1618&gt;AQ1618))</f>
        <v>1</v>
      </c>
      <c r="BF1618" s="5" t="n">
        <f aca="false">--($I1618=--(AY1618&gt;AR1618))</f>
        <v>0</v>
      </c>
      <c r="BG1618" s="5" t="n">
        <f aca="false">SUM(AZ1618:BF1618)</f>
        <v>2</v>
      </c>
      <c r="BH1618" s="5" t="n">
        <f aca="false">SUM(AE1618:AK1618)+AB1618+AC1618+AD1618</f>
        <v>2000000000</v>
      </c>
    </row>
    <row r="1619" customFormat="false" ht="15" hidden="true" customHeight="false" outlineLevel="0" collapsed="false">
      <c r="A1619" s="5" t="n">
        <f aca="false">sensitivity_exit_usd</f>
        <v>2000000000</v>
      </c>
      <c r="B1619" s="2" t="n">
        <f aca="false">ROW()-ROW($B$1585)</f>
        <v>34</v>
      </c>
      <c r="C1619" s="2" t="n">
        <f aca="false">MOD(QUOTIENT($B1619,1),2)</f>
        <v>0</v>
      </c>
      <c r="D1619" s="2" t="n">
        <f aca="false">MOD(QUOTIENT($B1619,2),2)</f>
        <v>1</v>
      </c>
      <c r="E1619" s="2" t="n">
        <f aca="false">MOD(QUOTIENT($B1619,4),2)</f>
        <v>0</v>
      </c>
      <c r="F1619" s="2" t="n">
        <f aca="false">MOD(QUOTIENT($B1619,8),2)</f>
        <v>0</v>
      </c>
      <c r="G1619" s="2" t="n">
        <f aca="false">MOD(QUOTIENT($B1619,16),2)</f>
        <v>0</v>
      </c>
      <c r="H1619" s="2" t="n">
        <f aca="false">MOD(QUOTIENT($B1619,32),2)</f>
        <v>1</v>
      </c>
      <c r="I1619" s="2" t="n">
        <f aca="false">MOD(QUOTIENT($B1619,64),2)</f>
        <v>0</v>
      </c>
      <c r="J1619" s="5" t="n">
        <f aca="false">IF($C1619=const_zero,MIN(class_series_f_invested_usd,MAX(const_zero,$A1619)),const_zero)</f>
        <v>30000000</v>
      </c>
      <c r="K1619" s="5" t="n">
        <f aca="false">IF($D1619=const_zero,MIN(class_series_e_invested_usd,MAX(const_zero,$A1619-SUM($J1619:$J1619))),const_zero)</f>
        <v>0</v>
      </c>
      <c r="L1619" s="5" t="n">
        <f aca="false">IF($E1619=const_zero,MIN(class_series_d_invested_usd,MAX(const_zero,$A1619-SUM($J1619:$K1619))),const_zero)</f>
        <v>100000000</v>
      </c>
      <c r="M1619" s="5" t="n">
        <f aca="false">IF($F1619=const_zero,MIN(class_series_c_invested_usd,MAX(const_zero,$A1619-SUM($J1619:$L1619))),const_zero)</f>
        <v>60000000</v>
      </c>
      <c r="N1619" s="5" t="n">
        <f aca="false">IF($G1619=const_zero,MIN(class_series_b_invested_usd,MAX(const_zero,$A1619-SUM($J1619:$M1619))),const_zero)</f>
        <v>30000000</v>
      </c>
      <c r="O1619" s="5" t="n">
        <f aca="false">IF($H1619=const_zero,MIN(class_series_a_invested_usd,MAX(const_zero,$A1619-SUM($J1619:$N1619))),const_zero)</f>
        <v>0</v>
      </c>
      <c r="P1619" s="5" t="n">
        <f aca="false">IF($I1619=const_zero,MIN(class_seed_invested_usd,MAX(const_zero,$A1619-SUM($J1619:$O1619))),const_zero)</f>
        <v>5000000</v>
      </c>
      <c r="Q1619" s="5" t="n">
        <f aca="false">MAX(const_zero,$A1619-SUM($J1619:$P1619))</f>
        <v>1775000000</v>
      </c>
      <c r="R1619" s="9" t="n">
        <f aca="false">common_rsa_total+Sensitivity!$AE$1530+Sensitivity!$AJ$1530+IF($C1619=const_one,Sensitivity!$D$1530,const_zero)+IF($D1619=const_one,Sensitivity!$Y$1530,const_zero)+IF($E1619=const_one,Sensitivity!$V$1530,const_zero)+IF($F1619=const_one,Sensitivity!$S$1530,const_zero)+IF($G1619=const_one,Sensitivity!$P$1530,const_zero)+IF($H1619=const_one,Sensitivity!$M$1530,const_zero)+IF($I1619=const_one,Sensitivity!$J$1530,const_zero)</f>
        <v>20423874.5373255</v>
      </c>
      <c r="S1619" s="23" t="b">
        <f aca="false">IF($R1619&gt;const_zero,--($Q1619&gt;option_strike_usd*$R1619),const_zero)</f>
        <v>1</v>
      </c>
      <c r="T1619" s="7" t="n">
        <f aca="false">IF($R1619&gt;const_zero,IF($S1619=const_one,($Q1619+option_strike_usd*pre_f_options_issued)/($R1619+pre_f_options_issued),$Q1619/$R1619),const_zero)</f>
        <v>77.5392483110049</v>
      </c>
      <c r="U1619" s="5" t="n">
        <f aca="false">IF($C1619=const_one,Sensitivity!$D$1530*$T1619,const_zero)</f>
        <v>0</v>
      </c>
      <c r="V1619" s="5" t="n">
        <f aca="false">IF($D1619=const_one,Sensitivity!$Y$1530*$T1619,const_zero)</f>
        <v>475820134.243229</v>
      </c>
      <c r="W1619" s="5" t="n">
        <f aca="false">IF($E1619=const_one,Sensitivity!$V$1530*$T1619,const_zero)</f>
        <v>0</v>
      </c>
      <c r="X1619" s="5" t="n">
        <f aca="false">IF($F1619=const_one,Sensitivity!$S$1530*$T1619,const_zero)</f>
        <v>0</v>
      </c>
      <c r="Y1619" s="5" t="n">
        <f aca="false">IF($G1619=const_one,Sensitivity!$P$1530*$T1619,const_zero)</f>
        <v>0</v>
      </c>
      <c r="Z1619" s="5" t="n">
        <f aca="false">IF($H1619=const_one,Sensitivity!$M$1530*$T1619,const_zero)</f>
        <v>387696241.555024</v>
      </c>
      <c r="AA1619" s="5" t="n">
        <f aca="false">IF($I1619=const_one,Sensitivity!$J$1530*$T1619,const_zero)</f>
        <v>0</v>
      </c>
      <c r="AB1619" s="5" t="n">
        <f aca="false">(Sensitivity!$AE$1530+Sensitivity!$AJ$1530)*$T1619</f>
        <v>22282268.6251902</v>
      </c>
      <c r="AC1619" s="5" t="n">
        <f aca="false">common_rsa_total*$T1619</f>
        <v>697853234.799044</v>
      </c>
      <c r="AD1619" s="5" t="n">
        <f aca="false">IF($S1619=const_one,pre_f_options_issued*($T1619-option_strike_usd),const_zero)</f>
        <v>191348120.777512</v>
      </c>
      <c r="AE1619" s="5" t="n">
        <f aca="false">J1619+U1619</f>
        <v>30000000</v>
      </c>
      <c r="AF1619" s="5" t="n">
        <f aca="false">K1619+V1619</f>
        <v>475820134.243229</v>
      </c>
      <c r="AG1619" s="5" t="n">
        <f aca="false">L1619+W1619</f>
        <v>100000000</v>
      </c>
      <c r="AH1619" s="5" t="n">
        <f aca="false">M1619+X1619</f>
        <v>60000000</v>
      </c>
      <c r="AI1619" s="5" t="n">
        <f aca="false">N1619+Y1619</f>
        <v>30000000</v>
      </c>
      <c r="AJ1619" s="5" t="n">
        <f aca="false">O1619+Z1619</f>
        <v>387696241.555024</v>
      </c>
      <c r="AK1619" s="5" t="n">
        <f aca="false">P1619+AA1619</f>
        <v>5000000</v>
      </c>
      <c r="AL1619" s="5" t="n">
        <f aca="false">INDEX($AE$1585:$AE$1712,$B1619-$C1619*1+const_one)</f>
        <v>30000000</v>
      </c>
      <c r="AM1619" s="5" t="n">
        <f aca="false">INDEX($AF$1585:$AF$1712,$B1619-$D1619*2+const_one)</f>
        <v>300000000</v>
      </c>
      <c r="AN1619" s="5" t="n">
        <f aca="false">INDEX($AG$1585:$AG$1712,$B1619-$E1619*4+const_one)</f>
        <v>100000000</v>
      </c>
      <c r="AO1619" s="5" t="n">
        <f aca="false">INDEX($AH$1585:$AH$1712,$B1619-$F1619*8+const_one)</f>
        <v>60000000</v>
      </c>
      <c r="AP1619" s="5" t="n">
        <f aca="false">INDEX($AI$1585:$AI$1712,$B1619-$G1619*16+const_one)</f>
        <v>30000000</v>
      </c>
      <c r="AQ1619" s="5" t="n">
        <f aca="false">INDEX($AJ$1585:$AJ$1712,$B1619-$H1619*32+const_one)</f>
        <v>15000000</v>
      </c>
      <c r="AR1619" s="5" t="n">
        <f aca="false">INDEX($AK$1585:$AK$1712,$B1619-$I1619*64+const_one)</f>
        <v>5000000</v>
      </c>
      <c r="AS1619" s="5" t="n">
        <f aca="false">INDEX($AE$1585:$AE$1712,$B1619+(const_one-$C1619)*1+const_one)</f>
        <v>62180407.4765346</v>
      </c>
      <c r="AT1619" s="5" t="n">
        <f aca="false">INDEX($AF$1585:$AF$1712,$B1619+(const_one-$D1619)*2+const_one)</f>
        <v>475820134.243229</v>
      </c>
      <c r="AU1619" s="5" t="n">
        <f aca="false">INDEX($AG$1585:$AG$1712,$B1619+(const_one-$E1619)*4+const_one)</f>
        <v>132069317.271911</v>
      </c>
      <c r="AV1619" s="5" t="n">
        <f aca="false">INDEX($AH$1585:$AH$1712,$B1619+(const_one-$F1619)*8+const_one)</f>
        <v>174143968.115937</v>
      </c>
      <c r="AW1619" s="5" t="n">
        <f aca="false">INDEX($AI$1585:$AI$1712,$B1619+(const_one-$G1619)*16+const_one)</f>
        <v>209170122.012149</v>
      </c>
      <c r="AX1619" s="5" t="n">
        <f aca="false">INDEX($AJ$1585:$AJ$1712,$B1619+(const_one-$H1619)*32+const_one)</f>
        <v>387696241.555024</v>
      </c>
      <c r="AY1619" s="5" t="n">
        <f aca="false">INDEX($AK$1585:$AK$1712,$B1619+(const_one-$I1619)*64+const_one)</f>
        <v>319171323.739003</v>
      </c>
      <c r="AZ1619" s="5" t="n">
        <f aca="false">--($C1619=--(AS1619&gt;AL1619))</f>
        <v>0</v>
      </c>
      <c r="BA1619" s="5" t="n">
        <f aca="false">--($D1619=--(AT1619&gt;AM1619))</f>
        <v>1</v>
      </c>
      <c r="BB1619" s="5" t="n">
        <f aca="false">--($E1619=--(AU1619&gt;AN1619))</f>
        <v>0</v>
      </c>
      <c r="BC1619" s="5" t="n">
        <f aca="false">--($F1619=--(AV1619&gt;AO1619))</f>
        <v>0</v>
      </c>
      <c r="BD1619" s="5" t="n">
        <f aca="false">--($G1619=--(AW1619&gt;AP1619))</f>
        <v>0</v>
      </c>
      <c r="BE1619" s="5" t="n">
        <f aca="false">--($H1619=--(AX1619&gt;AQ1619))</f>
        <v>1</v>
      </c>
      <c r="BF1619" s="5" t="n">
        <f aca="false">--($I1619=--(AY1619&gt;AR1619))</f>
        <v>0</v>
      </c>
      <c r="BG1619" s="5" t="n">
        <f aca="false">SUM(AZ1619:BF1619)</f>
        <v>2</v>
      </c>
      <c r="BH1619" s="5" t="n">
        <f aca="false">SUM(AE1619:AK1619)+AB1619+AC1619+AD1619</f>
        <v>2000000000</v>
      </c>
    </row>
    <row r="1620" customFormat="false" ht="15" hidden="true" customHeight="false" outlineLevel="0" collapsed="false">
      <c r="A1620" s="5" t="n">
        <f aca="false">sensitivity_exit_usd</f>
        <v>2000000000</v>
      </c>
      <c r="B1620" s="2" t="n">
        <f aca="false">ROW()-ROW($B$1585)</f>
        <v>35</v>
      </c>
      <c r="C1620" s="2" t="n">
        <f aca="false">MOD(QUOTIENT($B1620,1),2)</f>
        <v>1</v>
      </c>
      <c r="D1620" s="2" t="n">
        <f aca="false">MOD(QUOTIENT($B1620,2),2)</f>
        <v>1</v>
      </c>
      <c r="E1620" s="2" t="n">
        <f aca="false">MOD(QUOTIENT($B1620,4),2)</f>
        <v>0</v>
      </c>
      <c r="F1620" s="2" t="n">
        <f aca="false">MOD(QUOTIENT($B1620,8),2)</f>
        <v>0</v>
      </c>
      <c r="G1620" s="2" t="n">
        <f aca="false">MOD(QUOTIENT($B1620,16),2)</f>
        <v>0</v>
      </c>
      <c r="H1620" s="2" t="n">
        <f aca="false">MOD(QUOTIENT($B1620,32),2)</f>
        <v>1</v>
      </c>
      <c r="I1620" s="2" t="n">
        <f aca="false">MOD(QUOTIENT($B1620,64),2)</f>
        <v>0</v>
      </c>
      <c r="J1620" s="5" t="n">
        <f aca="false">IF($C1620=const_zero,MIN(class_series_f_invested_usd,MAX(const_zero,$A1620)),const_zero)</f>
        <v>0</v>
      </c>
      <c r="K1620" s="5" t="n">
        <f aca="false">IF($D1620=const_zero,MIN(class_series_e_invested_usd,MAX(const_zero,$A1620-SUM($J1620:$J1620))),const_zero)</f>
        <v>0</v>
      </c>
      <c r="L1620" s="5" t="n">
        <f aca="false">IF($E1620=const_zero,MIN(class_series_d_invested_usd,MAX(const_zero,$A1620-SUM($J1620:$K1620))),const_zero)</f>
        <v>100000000</v>
      </c>
      <c r="M1620" s="5" t="n">
        <f aca="false">IF($F1620=const_zero,MIN(class_series_c_invested_usd,MAX(const_zero,$A1620-SUM($J1620:$L1620))),const_zero)</f>
        <v>60000000</v>
      </c>
      <c r="N1620" s="5" t="n">
        <f aca="false">IF($G1620=const_zero,MIN(class_series_b_invested_usd,MAX(const_zero,$A1620-SUM($J1620:$M1620))),const_zero)</f>
        <v>30000000</v>
      </c>
      <c r="O1620" s="5" t="n">
        <f aca="false">IF($H1620=const_zero,MIN(class_series_a_invested_usd,MAX(const_zero,$A1620-SUM($J1620:$N1620))),const_zero)</f>
        <v>0</v>
      </c>
      <c r="P1620" s="5" t="n">
        <f aca="false">IF($I1620=const_zero,MIN(class_seed_invested_usd,MAX(const_zero,$A1620-SUM($J1620:$O1620))),const_zero)</f>
        <v>5000000</v>
      </c>
      <c r="Q1620" s="5" t="n">
        <f aca="false">MAX(const_zero,$A1620-SUM($J1620:$P1620))</f>
        <v>1805000000</v>
      </c>
      <c r="R1620" s="9" t="n">
        <f aca="false">common_rsa_total+Sensitivity!$AE$1530+Sensitivity!$AJ$1530+IF($C1620=const_one,Sensitivity!$D$1530,const_zero)+IF($D1620=const_one,Sensitivity!$Y$1530,const_zero)+IF($E1620=const_one,Sensitivity!$V$1530,const_zero)+IF($F1620=const_one,Sensitivity!$S$1530,const_zero)+IF($G1620=const_one,Sensitivity!$P$1530,const_zero)+IF($H1620=const_one,Sensitivity!$M$1530,const_zero)+IF($I1620=const_one,Sensitivity!$J$1530,const_zero)</f>
        <v>21240582.1854708</v>
      </c>
      <c r="S1620" s="23" t="b">
        <f aca="false">IF($R1620&gt;const_zero,--($Q1620&gt;option_strike_usd*$R1620),const_zero)</f>
        <v>1</v>
      </c>
      <c r="T1620" s="7" t="n">
        <f aca="false">IF($R1620&gt;const_zero,IF($S1620=const_one,($Q1620+option_strike_usd*pre_f_options_issued)/($R1620+pre_f_options_issued),$Q1620/$R1620),const_zero)</f>
        <v>76.1354538772089</v>
      </c>
      <c r="U1620" s="5" t="n">
        <f aca="false">IF($C1620=const_one,Sensitivity!$D$1530*$T1620,const_zero)</f>
        <v>62180407.4765346</v>
      </c>
      <c r="V1620" s="5" t="n">
        <f aca="false">IF($D1620=const_one,Sensitivity!$Y$1530*$T1620,const_zero)</f>
        <v>467205739.978539</v>
      </c>
      <c r="W1620" s="5" t="n">
        <f aca="false">IF($E1620=const_one,Sensitivity!$V$1530*$T1620,const_zero)</f>
        <v>0</v>
      </c>
      <c r="X1620" s="5" t="n">
        <f aca="false">IF($F1620=const_one,Sensitivity!$S$1530*$T1620,const_zero)</f>
        <v>0</v>
      </c>
      <c r="Y1620" s="5" t="n">
        <f aca="false">IF($G1620=const_one,Sensitivity!$P$1530*$T1620,const_zero)</f>
        <v>0</v>
      </c>
      <c r="Z1620" s="5" t="n">
        <f aca="false">IF($H1620=const_one,Sensitivity!$M$1530*$T1620,const_zero)</f>
        <v>380677269.386045</v>
      </c>
      <c r="AA1620" s="5" t="n">
        <f aca="false">IF($I1620=const_one,Sensitivity!$J$1530*$T1620,const_zero)</f>
        <v>0</v>
      </c>
      <c r="AB1620" s="5" t="n">
        <f aca="false">(Sensitivity!$AE$1530+Sensitivity!$AJ$1530)*$T1620</f>
        <v>21878863.5709791</v>
      </c>
      <c r="AC1620" s="5" t="n">
        <f aca="false">common_rsa_total*$T1620</f>
        <v>685219084.89488</v>
      </c>
      <c r="AD1620" s="5" t="n">
        <f aca="false">IF($S1620=const_one,pre_f_options_issued*($T1620-option_strike_usd),const_zero)</f>
        <v>187838634.693022</v>
      </c>
      <c r="AE1620" s="5" t="n">
        <f aca="false">J1620+U1620</f>
        <v>62180407.4765346</v>
      </c>
      <c r="AF1620" s="5" t="n">
        <f aca="false">K1620+V1620</f>
        <v>467205739.978539</v>
      </c>
      <c r="AG1620" s="5" t="n">
        <f aca="false">L1620+W1620</f>
        <v>100000000</v>
      </c>
      <c r="AH1620" s="5" t="n">
        <f aca="false">M1620+X1620</f>
        <v>60000000</v>
      </c>
      <c r="AI1620" s="5" t="n">
        <f aca="false">N1620+Y1620</f>
        <v>30000000</v>
      </c>
      <c r="AJ1620" s="5" t="n">
        <f aca="false">O1620+Z1620</f>
        <v>380677269.386045</v>
      </c>
      <c r="AK1620" s="5" t="n">
        <f aca="false">P1620+AA1620</f>
        <v>5000000</v>
      </c>
      <c r="AL1620" s="5" t="n">
        <f aca="false">INDEX($AE$1585:$AE$1712,$B1620-$C1620*1+const_one)</f>
        <v>30000000</v>
      </c>
      <c r="AM1620" s="5" t="n">
        <f aca="false">INDEX($AF$1585:$AF$1712,$B1620-$D1620*2+const_one)</f>
        <v>300000000</v>
      </c>
      <c r="AN1620" s="5" t="n">
        <f aca="false">INDEX($AG$1585:$AG$1712,$B1620-$E1620*4+const_one)</f>
        <v>100000000</v>
      </c>
      <c r="AO1620" s="5" t="n">
        <f aca="false">INDEX($AH$1585:$AH$1712,$B1620-$F1620*8+const_one)</f>
        <v>60000000</v>
      </c>
      <c r="AP1620" s="5" t="n">
        <f aca="false">INDEX($AI$1585:$AI$1712,$B1620-$G1620*16+const_one)</f>
        <v>30000000</v>
      </c>
      <c r="AQ1620" s="5" t="n">
        <f aca="false">INDEX($AJ$1585:$AJ$1712,$B1620-$H1620*32+const_one)</f>
        <v>15000000</v>
      </c>
      <c r="AR1620" s="5" t="n">
        <f aca="false">INDEX($AK$1585:$AK$1712,$B1620-$I1620*64+const_one)</f>
        <v>5000000</v>
      </c>
      <c r="AS1620" s="5" t="n">
        <f aca="false">INDEX($AE$1585:$AE$1712,$B1620+(const_one-$C1620)*1+const_one)</f>
        <v>62180407.4765346</v>
      </c>
      <c r="AT1620" s="5" t="n">
        <f aca="false">INDEX($AF$1585:$AF$1712,$B1620+(const_one-$D1620)*2+const_one)</f>
        <v>467205739.978539</v>
      </c>
      <c r="AU1620" s="5" t="n">
        <f aca="false">INDEX($AG$1585:$AG$1712,$B1620+(const_one-$E1620)*4+const_one)</f>
        <v>129877946.74503</v>
      </c>
      <c r="AV1620" s="5" t="n">
        <f aca="false">INDEX($AH$1585:$AH$1712,$B1620+(const_one-$F1620)*8+const_one)</f>
        <v>171457543.225305</v>
      </c>
      <c r="AW1620" s="5" t="n">
        <f aca="false">INDEX($AI$1585:$AI$1712,$B1620+(const_one-$G1620)*16+const_one)</f>
        <v>206147344.203865</v>
      </c>
      <c r="AX1620" s="5" t="n">
        <f aca="false">INDEX($AJ$1585:$AJ$1712,$B1620+(const_one-$H1620)*32+const_one)</f>
        <v>380677269.386045</v>
      </c>
      <c r="AY1620" s="5" t="n">
        <f aca="false">INDEX($AK$1585:$AK$1712,$B1620+(const_one-$I1620)*64+const_one)</f>
        <v>315320682.842025</v>
      </c>
      <c r="AZ1620" s="5" t="n">
        <f aca="false">--($C1620=--(AS1620&gt;AL1620))</f>
        <v>1</v>
      </c>
      <c r="BA1620" s="5" t="n">
        <f aca="false">--($D1620=--(AT1620&gt;AM1620))</f>
        <v>1</v>
      </c>
      <c r="BB1620" s="5" t="n">
        <f aca="false">--($E1620=--(AU1620&gt;AN1620))</f>
        <v>0</v>
      </c>
      <c r="BC1620" s="5" t="n">
        <f aca="false">--($F1620=--(AV1620&gt;AO1620))</f>
        <v>0</v>
      </c>
      <c r="BD1620" s="5" t="n">
        <f aca="false">--($G1620=--(AW1620&gt;AP1620))</f>
        <v>0</v>
      </c>
      <c r="BE1620" s="5" t="n">
        <f aca="false">--($H1620=--(AX1620&gt;AQ1620))</f>
        <v>1</v>
      </c>
      <c r="BF1620" s="5" t="n">
        <f aca="false">--($I1620=--(AY1620&gt;AR1620))</f>
        <v>0</v>
      </c>
      <c r="BG1620" s="5" t="n">
        <f aca="false">SUM(AZ1620:BF1620)</f>
        <v>3</v>
      </c>
      <c r="BH1620" s="5" t="n">
        <f aca="false">SUM(AE1620:AK1620)+AB1620+AC1620+AD1620</f>
        <v>2000000000</v>
      </c>
    </row>
    <row r="1621" customFormat="false" ht="15" hidden="true" customHeight="false" outlineLevel="0" collapsed="false">
      <c r="A1621" s="5" t="n">
        <f aca="false">sensitivity_exit_usd</f>
        <v>2000000000</v>
      </c>
      <c r="B1621" s="2" t="n">
        <f aca="false">ROW()-ROW($B$1585)</f>
        <v>36</v>
      </c>
      <c r="C1621" s="2" t="n">
        <f aca="false">MOD(QUOTIENT($B1621,1),2)</f>
        <v>0</v>
      </c>
      <c r="D1621" s="2" t="n">
        <f aca="false">MOD(QUOTIENT($B1621,2),2)</f>
        <v>0</v>
      </c>
      <c r="E1621" s="2" t="n">
        <f aca="false">MOD(QUOTIENT($B1621,4),2)</f>
        <v>1</v>
      </c>
      <c r="F1621" s="2" t="n">
        <f aca="false">MOD(QUOTIENT($B1621,8),2)</f>
        <v>0</v>
      </c>
      <c r="G1621" s="2" t="n">
        <f aca="false">MOD(QUOTIENT($B1621,16),2)</f>
        <v>0</v>
      </c>
      <c r="H1621" s="2" t="n">
        <f aca="false">MOD(QUOTIENT($B1621,32),2)</f>
        <v>1</v>
      </c>
      <c r="I1621" s="2" t="n">
        <f aca="false">MOD(QUOTIENT($B1621,64),2)</f>
        <v>0</v>
      </c>
      <c r="J1621" s="5" t="n">
        <f aca="false">IF($C1621=const_zero,MIN(class_series_f_invested_usd,MAX(const_zero,$A1621)),const_zero)</f>
        <v>30000000</v>
      </c>
      <c r="K1621" s="5" t="n">
        <f aca="false">IF($D1621=const_zero,MIN(class_series_e_invested_usd,MAX(const_zero,$A1621-SUM($J1621:$J1621))),const_zero)</f>
        <v>300000000</v>
      </c>
      <c r="L1621" s="5" t="n">
        <f aca="false">IF($E1621=const_zero,MIN(class_series_d_invested_usd,MAX(const_zero,$A1621-SUM($J1621:$K1621))),const_zero)</f>
        <v>0</v>
      </c>
      <c r="M1621" s="5" t="n">
        <f aca="false">IF($F1621=const_zero,MIN(class_series_c_invested_usd,MAX(const_zero,$A1621-SUM($J1621:$L1621))),const_zero)</f>
        <v>60000000</v>
      </c>
      <c r="N1621" s="5" t="n">
        <f aca="false">IF($G1621=const_zero,MIN(class_series_b_invested_usd,MAX(const_zero,$A1621-SUM($J1621:$M1621))),const_zero)</f>
        <v>30000000</v>
      </c>
      <c r="O1621" s="5" t="n">
        <f aca="false">IF($H1621=const_zero,MIN(class_series_a_invested_usd,MAX(const_zero,$A1621-SUM($J1621:$N1621))),const_zero)</f>
        <v>0</v>
      </c>
      <c r="P1621" s="5" t="n">
        <f aca="false">IF($I1621=const_zero,MIN(class_seed_invested_usd,MAX(const_zero,$A1621-SUM($J1621:$O1621))),const_zero)</f>
        <v>5000000</v>
      </c>
      <c r="Q1621" s="5" t="n">
        <f aca="false">MAX(const_zero,$A1621-SUM($J1621:$P1621))</f>
        <v>1575000000</v>
      </c>
      <c r="R1621" s="9" t="n">
        <f aca="false">common_rsa_total+Sensitivity!$AE$1530+Sensitivity!$AJ$1530+IF($C1621=const_one,Sensitivity!$D$1530,const_zero)+IF($D1621=const_one,Sensitivity!$Y$1530,const_zero)+IF($E1621=const_one,Sensitivity!$V$1530,const_zero)+IF($F1621=const_one,Sensitivity!$S$1530,const_zero)+IF($G1621=const_one,Sensitivity!$P$1530,const_zero)+IF($H1621=const_one,Sensitivity!$M$1530,const_zero)+IF($I1621=const_one,Sensitivity!$J$1530,const_zero)</f>
        <v>16021919.7138799</v>
      </c>
      <c r="S1621" s="23" t="b">
        <f aca="false">IF($R1621&gt;const_zero,--($Q1621&gt;option_strike_usd*$R1621),const_zero)</f>
        <v>1</v>
      </c>
      <c r="T1621" s="7" t="n">
        <f aca="false">IF($R1621&gt;const_zero,IF($S1621=const_one,($Q1621+option_strike_usd*pre_f_options_issued)/($R1621+pre_f_options_issued),$Q1621/$R1621),const_zero)</f>
        <v>85.1693574083393</v>
      </c>
      <c r="U1621" s="5" t="n">
        <f aca="false">IF($C1621=const_one,Sensitivity!$D$1530*$T1621,const_zero)</f>
        <v>0</v>
      </c>
      <c r="V1621" s="5" t="n">
        <f aca="false">IF($D1621=const_one,Sensitivity!$Y$1530*$T1621,const_zero)</f>
        <v>0</v>
      </c>
      <c r="W1621" s="5" t="n">
        <f aca="false">IF($E1621=const_one,Sensitivity!$V$1530*$T1621,const_zero)</f>
        <v>147730687.906436</v>
      </c>
      <c r="X1621" s="5" t="n">
        <f aca="false">IF($F1621=const_one,Sensitivity!$S$1530*$T1621,const_zero)</f>
        <v>0</v>
      </c>
      <c r="Y1621" s="5" t="n">
        <f aca="false">IF($G1621=const_one,Sensitivity!$P$1530*$T1621,const_zero)</f>
        <v>0</v>
      </c>
      <c r="Z1621" s="5" t="n">
        <f aca="false">IF($H1621=const_one,Sensitivity!$M$1530*$T1621,const_zero)</f>
        <v>425846787.041696</v>
      </c>
      <c r="AA1621" s="5" t="n">
        <f aca="false">IF($I1621=const_one,Sensitivity!$J$1530*$T1621,const_zero)</f>
        <v>0</v>
      </c>
      <c r="AB1621" s="5" t="n">
        <f aca="false">(Sensitivity!$AE$1530+Sensitivity!$AJ$1530)*$T1621</f>
        <v>24474914.855966</v>
      </c>
      <c r="AC1621" s="5" t="n">
        <f aca="false">common_rsa_total*$T1621</f>
        <v>766524216.675053</v>
      </c>
      <c r="AD1621" s="5" t="n">
        <f aca="false">IF($S1621=const_one,pre_f_options_issued*($T1621-option_strike_usd),const_zero)</f>
        <v>210423393.520848</v>
      </c>
      <c r="AE1621" s="5" t="n">
        <f aca="false">J1621+U1621</f>
        <v>30000000</v>
      </c>
      <c r="AF1621" s="5" t="n">
        <f aca="false">K1621+V1621</f>
        <v>300000000</v>
      </c>
      <c r="AG1621" s="5" t="n">
        <f aca="false">L1621+W1621</f>
        <v>147730687.906436</v>
      </c>
      <c r="AH1621" s="5" t="n">
        <f aca="false">M1621+X1621</f>
        <v>60000000</v>
      </c>
      <c r="AI1621" s="5" t="n">
        <f aca="false">N1621+Y1621</f>
        <v>30000000</v>
      </c>
      <c r="AJ1621" s="5" t="n">
        <f aca="false">O1621+Z1621</f>
        <v>425846787.041696</v>
      </c>
      <c r="AK1621" s="5" t="n">
        <f aca="false">P1621+AA1621</f>
        <v>5000000</v>
      </c>
      <c r="AL1621" s="5" t="n">
        <f aca="false">INDEX($AE$1585:$AE$1712,$B1621-$C1621*1+const_one)</f>
        <v>30000000</v>
      </c>
      <c r="AM1621" s="5" t="n">
        <f aca="false">INDEX($AF$1585:$AF$1712,$B1621-$D1621*2+const_one)</f>
        <v>300000000</v>
      </c>
      <c r="AN1621" s="5" t="n">
        <f aca="false">INDEX($AG$1585:$AG$1712,$B1621-$E1621*4+const_one)</f>
        <v>100000000</v>
      </c>
      <c r="AO1621" s="5" t="n">
        <f aca="false">INDEX($AH$1585:$AH$1712,$B1621-$F1621*8+const_one)</f>
        <v>60000000</v>
      </c>
      <c r="AP1621" s="5" t="n">
        <f aca="false">INDEX($AI$1585:$AI$1712,$B1621-$G1621*16+const_one)</f>
        <v>30000000</v>
      </c>
      <c r="AQ1621" s="5" t="n">
        <f aca="false">INDEX($AJ$1585:$AJ$1712,$B1621-$H1621*32+const_one)</f>
        <v>15000000</v>
      </c>
      <c r="AR1621" s="5" t="n">
        <f aca="false">INDEX($AK$1585:$AK$1712,$B1621-$I1621*64+const_one)</f>
        <v>5000000</v>
      </c>
      <c r="AS1621" s="5" t="n">
        <f aca="false">INDEX($AE$1585:$AE$1712,$B1621+(const_one-$C1621)*1+const_one)</f>
        <v>67887835.0472633</v>
      </c>
      <c r="AT1621" s="5" t="n">
        <f aca="false">INDEX($AF$1585:$AF$1712,$B1621+(const_one-$D1621)*2+const_one)</f>
        <v>467235477.787865</v>
      </c>
      <c r="AU1621" s="5" t="n">
        <f aca="false">INDEX($AG$1585:$AG$1712,$B1621+(const_one-$E1621)*4+const_one)</f>
        <v>147730687.906436</v>
      </c>
      <c r="AV1621" s="5" t="n">
        <f aca="false">INDEX($AH$1585:$AH$1712,$B1621+(const_one-$F1621)*8+const_one)</f>
        <v>187841271.439006</v>
      </c>
      <c r="AW1621" s="5" t="n">
        <f aca="false">INDEX($AI$1585:$AI$1712,$B1621+(const_one-$G1621)*16+const_one)</f>
        <v>224073877.428782</v>
      </c>
      <c r="AX1621" s="5" t="n">
        <f aca="false">INDEX($AJ$1585:$AJ$1712,$B1621+(const_one-$H1621)*32+const_one)</f>
        <v>425846787.041696</v>
      </c>
      <c r="AY1621" s="5" t="n">
        <f aca="false">INDEX($AK$1585:$AK$1712,$B1621+(const_one-$I1621)*64+const_one)</f>
        <v>336388360.144388</v>
      </c>
      <c r="AZ1621" s="5" t="n">
        <f aca="false">--($C1621=--(AS1621&gt;AL1621))</f>
        <v>0</v>
      </c>
      <c r="BA1621" s="5" t="n">
        <f aca="false">--($D1621=--(AT1621&gt;AM1621))</f>
        <v>0</v>
      </c>
      <c r="BB1621" s="5" t="n">
        <f aca="false">--($E1621=--(AU1621&gt;AN1621))</f>
        <v>1</v>
      </c>
      <c r="BC1621" s="5" t="n">
        <f aca="false">--($F1621=--(AV1621&gt;AO1621))</f>
        <v>0</v>
      </c>
      <c r="BD1621" s="5" t="n">
        <f aca="false">--($G1621=--(AW1621&gt;AP1621))</f>
        <v>0</v>
      </c>
      <c r="BE1621" s="5" t="n">
        <f aca="false">--($H1621=--(AX1621&gt;AQ1621))</f>
        <v>1</v>
      </c>
      <c r="BF1621" s="5" t="n">
        <f aca="false">--($I1621=--(AY1621&gt;AR1621))</f>
        <v>0</v>
      </c>
      <c r="BG1621" s="5" t="n">
        <f aca="false">SUM(AZ1621:BF1621)</f>
        <v>2</v>
      </c>
      <c r="BH1621" s="5" t="n">
        <f aca="false">SUM(AE1621:AK1621)+AB1621+AC1621+AD1621</f>
        <v>2000000000</v>
      </c>
    </row>
    <row r="1622" customFormat="false" ht="15" hidden="true" customHeight="false" outlineLevel="0" collapsed="false">
      <c r="A1622" s="5" t="n">
        <f aca="false">sensitivity_exit_usd</f>
        <v>2000000000</v>
      </c>
      <c r="B1622" s="2" t="n">
        <f aca="false">ROW()-ROW($B$1585)</f>
        <v>37</v>
      </c>
      <c r="C1622" s="2" t="n">
        <f aca="false">MOD(QUOTIENT($B1622,1),2)</f>
        <v>1</v>
      </c>
      <c r="D1622" s="2" t="n">
        <f aca="false">MOD(QUOTIENT($B1622,2),2)</f>
        <v>0</v>
      </c>
      <c r="E1622" s="2" t="n">
        <f aca="false">MOD(QUOTIENT($B1622,4),2)</f>
        <v>1</v>
      </c>
      <c r="F1622" s="2" t="n">
        <f aca="false">MOD(QUOTIENT($B1622,8),2)</f>
        <v>0</v>
      </c>
      <c r="G1622" s="2" t="n">
        <f aca="false">MOD(QUOTIENT($B1622,16),2)</f>
        <v>0</v>
      </c>
      <c r="H1622" s="2" t="n">
        <f aca="false">MOD(QUOTIENT($B1622,32),2)</f>
        <v>1</v>
      </c>
      <c r="I1622" s="2" t="n">
        <f aca="false">MOD(QUOTIENT($B1622,64),2)</f>
        <v>0</v>
      </c>
      <c r="J1622" s="5" t="n">
        <f aca="false">IF($C1622=const_zero,MIN(class_series_f_invested_usd,MAX(const_zero,$A1622)),const_zero)</f>
        <v>0</v>
      </c>
      <c r="K1622" s="5" t="n">
        <f aca="false">IF($D1622=const_zero,MIN(class_series_e_invested_usd,MAX(const_zero,$A1622-SUM($J1622:$J1622))),const_zero)</f>
        <v>300000000</v>
      </c>
      <c r="L1622" s="5" t="n">
        <f aca="false">IF($E1622=const_zero,MIN(class_series_d_invested_usd,MAX(const_zero,$A1622-SUM($J1622:$K1622))),const_zero)</f>
        <v>0</v>
      </c>
      <c r="M1622" s="5" t="n">
        <f aca="false">IF($F1622=const_zero,MIN(class_series_c_invested_usd,MAX(const_zero,$A1622-SUM($J1622:$L1622))),const_zero)</f>
        <v>60000000</v>
      </c>
      <c r="N1622" s="5" t="n">
        <f aca="false">IF($G1622=const_zero,MIN(class_series_b_invested_usd,MAX(const_zero,$A1622-SUM($J1622:$M1622))),const_zero)</f>
        <v>30000000</v>
      </c>
      <c r="O1622" s="5" t="n">
        <f aca="false">IF($H1622=const_zero,MIN(class_series_a_invested_usd,MAX(const_zero,$A1622-SUM($J1622:$N1622))),const_zero)</f>
        <v>0</v>
      </c>
      <c r="P1622" s="5" t="n">
        <f aca="false">IF($I1622=const_zero,MIN(class_seed_invested_usd,MAX(const_zero,$A1622-SUM($J1622:$O1622))),const_zero)</f>
        <v>5000000</v>
      </c>
      <c r="Q1622" s="5" t="n">
        <f aca="false">MAX(const_zero,$A1622-SUM($J1622:$P1622))</f>
        <v>1605000000</v>
      </c>
      <c r="R1622" s="9" t="n">
        <f aca="false">common_rsa_total+Sensitivity!$AE$1530+Sensitivity!$AJ$1530+IF($C1622=const_one,Sensitivity!$D$1530,const_zero)+IF($D1622=const_one,Sensitivity!$Y$1530,const_zero)+IF($E1622=const_one,Sensitivity!$V$1530,const_zero)+IF($F1622=const_one,Sensitivity!$S$1530,const_zero)+IF($G1622=const_one,Sensitivity!$P$1530,const_zero)+IF($H1622=const_one,Sensitivity!$M$1530,const_zero)+IF($I1622=const_one,Sensitivity!$J$1530,const_zero)</f>
        <v>16838627.3620252</v>
      </c>
      <c r="S1622" s="23" t="b">
        <f aca="false">IF($R1622&gt;const_zero,--($Q1622&gt;option_strike_usd*$R1622),const_zero)</f>
        <v>1</v>
      </c>
      <c r="T1622" s="7" t="n">
        <f aca="false">IF($R1622&gt;const_zero,IF($S1622=const_one,($Q1622+option_strike_usd*pre_f_options_issued)/($R1622+pre_f_options_issued),$Q1622/$R1622),const_zero)</f>
        <v>83.123790014001</v>
      </c>
      <c r="U1622" s="5" t="n">
        <f aca="false">IF($C1622=const_one,Sensitivity!$D$1530*$T1622,const_zero)</f>
        <v>67887835.0472633</v>
      </c>
      <c r="V1622" s="5" t="n">
        <f aca="false">IF($D1622=const_one,Sensitivity!$Y$1530*$T1622,const_zero)</f>
        <v>0</v>
      </c>
      <c r="W1622" s="5" t="n">
        <f aca="false">IF($E1622=const_one,Sensitivity!$V$1530*$T1622,const_zero)</f>
        <v>144182544.683097</v>
      </c>
      <c r="X1622" s="5" t="n">
        <f aca="false">IF($F1622=const_one,Sensitivity!$S$1530*$T1622,const_zero)</f>
        <v>0</v>
      </c>
      <c r="Y1622" s="5" t="n">
        <f aca="false">IF($G1622=const_one,Sensitivity!$P$1530*$T1622,const_zero)</f>
        <v>0</v>
      </c>
      <c r="Z1622" s="5" t="n">
        <f aca="false">IF($H1622=const_one,Sensitivity!$M$1530*$T1622,const_zero)</f>
        <v>415618950.070005</v>
      </c>
      <c r="AA1622" s="5" t="n">
        <f aca="false">IF($I1622=const_one,Sensitivity!$J$1530*$T1622,const_zero)</f>
        <v>0</v>
      </c>
      <c r="AB1622" s="5" t="n">
        <f aca="false">(Sensitivity!$AE$1530+Sensitivity!$AJ$1530)*$T1622</f>
        <v>23887085.038623</v>
      </c>
      <c r="AC1622" s="5" t="n">
        <f aca="false">common_rsa_total*$T1622</f>
        <v>748114110.126009</v>
      </c>
      <c r="AD1622" s="5" t="n">
        <f aca="false">IF($S1622=const_one,pre_f_options_issued*($T1622-option_strike_usd),const_zero)</f>
        <v>205309475.035003</v>
      </c>
      <c r="AE1622" s="5" t="n">
        <f aca="false">J1622+U1622</f>
        <v>67887835.0472633</v>
      </c>
      <c r="AF1622" s="5" t="n">
        <f aca="false">K1622+V1622</f>
        <v>300000000</v>
      </c>
      <c r="AG1622" s="5" t="n">
        <f aca="false">L1622+W1622</f>
        <v>144182544.683097</v>
      </c>
      <c r="AH1622" s="5" t="n">
        <f aca="false">M1622+X1622</f>
        <v>60000000</v>
      </c>
      <c r="AI1622" s="5" t="n">
        <f aca="false">N1622+Y1622</f>
        <v>30000000</v>
      </c>
      <c r="AJ1622" s="5" t="n">
        <f aca="false">O1622+Z1622</f>
        <v>415618950.070005</v>
      </c>
      <c r="AK1622" s="5" t="n">
        <f aca="false">P1622+AA1622</f>
        <v>5000000</v>
      </c>
      <c r="AL1622" s="5" t="n">
        <f aca="false">INDEX($AE$1585:$AE$1712,$B1622-$C1622*1+const_one)</f>
        <v>30000000</v>
      </c>
      <c r="AM1622" s="5" t="n">
        <f aca="false">INDEX($AF$1585:$AF$1712,$B1622-$D1622*2+const_one)</f>
        <v>300000000</v>
      </c>
      <c r="AN1622" s="5" t="n">
        <f aca="false">INDEX($AG$1585:$AG$1712,$B1622-$E1622*4+const_one)</f>
        <v>100000000</v>
      </c>
      <c r="AO1622" s="5" t="n">
        <f aca="false">INDEX($AH$1585:$AH$1712,$B1622-$F1622*8+const_one)</f>
        <v>60000000</v>
      </c>
      <c r="AP1622" s="5" t="n">
        <f aca="false">INDEX($AI$1585:$AI$1712,$B1622-$G1622*16+const_one)</f>
        <v>30000000</v>
      </c>
      <c r="AQ1622" s="5" t="n">
        <f aca="false">INDEX($AJ$1585:$AJ$1712,$B1622-$H1622*32+const_one)</f>
        <v>15000000</v>
      </c>
      <c r="AR1622" s="5" t="n">
        <f aca="false">INDEX($AK$1585:$AK$1712,$B1622-$I1622*64+const_one)</f>
        <v>5000000</v>
      </c>
      <c r="AS1622" s="5" t="n">
        <f aca="false">INDEX($AE$1585:$AE$1712,$B1622+(const_one-$C1622)*1+const_one)</f>
        <v>67887835.0472633</v>
      </c>
      <c r="AT1622" s="5" t="n">
        <f aca="false">INDEX($AF$1585:$AF$1712,$B1622+(const_one-$D1622)*2+const_one)</f>
        <v>459482836.400088</v>
      </c>
      <c r="AU1622" s="5" t="n">
        <f aca="false">INDEX($AG$1585:$AG$1712,$B1622+(const_one-$E1622)*4+const_one)</f>
        <v>144182544.683097</v>
      </c>
      <c r="AV1622" s="5" t="n">
        <f aca="false">INDEX($AH$1585:$AH$1712,$B1622+(const_one-$F1622)*8+const_one)</f>
        <v>184096260.23541</v>
      </c>
      <c r="AW1622" s="5" t="n">
        <f aca="false">INDEX($AI$1585:$AI$1712,$B1622+(const_one-$G1622)*16+const_one)</f>
        <v>219910557.635741</v>
      </c>
      <c r="AX1622" s="5" t="n">
        <f aca="false">INDEX($AJ$1585:$AJ$1712,$B1622+(const_one-$H1622)*32+const_one)</f>
        <v>415618950.070005</v>
      </c>
      <c r="AY1622" s="5" t="n">
        <f aca="false">INDEX($AK$1585:$AK$1712,$B1622+(const_one-$I1622)*64+const_one)</f>
        <v>331263545.806189</v>
      </c>
      <c r="AZ1622" s="5" t="n">
        <f aca="false">--($C1622=--(AS1622&gt;AL1622))</f>
        <v>1</v>
      </c>
      <c r="BA1622" s="5" t="n">
        <f aca="false">--($D1622=--(AT1622&gt;AM1622))</f>
        <v>0</v>
      </c>
      <c r="BB1622" s="5" t="n">
        <f aca="false">--($E1622=--(AU1622&gt;AN1622))</f>
        <v>1</v>
      </c>
      <c r="BC1622" s="5" t="n">
        <f aca="false">--($F1622=--(AV1622&gt;AO1622))</f>
        <v>0</v>
      </c>
      <c r="BD1622" s="5" t="n">
        <f aca="false">--($G1622=--(AW1622&gt;AP1622))</f>
        <v>0</v>
      </c>
      <c r="BE1622" s="5" t="n">
        <f aca="false">--($H1622=--(AX1622&gt;AQ1622))</f>
        <v>1</v>
      </c>
      <c r="BF1622" s="5" t="n">
        <f aca="false">--($I1622=--(AY1622&gt;AR1622))</f>
        <v>0</v>
      </c>
      <c r="BG1622" s="5" t="n">
        <f aca="false">SUM(AZ1622:BF1622)</f>
        <v>3</v>
      </c>
      <c r="BH1622" s="5" t="n">
        <f aca="false">SUM(AE1622:AK1622)+AB1622+AC1622+AD1622</f>
        <v>2000000000</v>
      </c>
    </row>
    <row r="1623" customFormat="false" ht="15" hidden="true" customHeight="false" outlineLevel="0" collapsed="false">
      <c r="A1623" s="5" t="n">
        <f aca="false">sensitivity_exit_usd</f>
        <v>2000000000</v>
      </c>
      <c r="B1623" s="2" t="n">
        <f aca="false">ROW()-ROW($B$1585)</f>
        <v>38</v>
      </c>
      <c r="C1623" s="2" t="n">
        <f aca="false">MOD(QUOTIENT($B1623,1),2)</f>
        <v>0</v>
      </c>
      <c r="D1623" s="2" t="n">
        <f aca="false">MOD(QUOTIENT($B1623,2),2)</f>
        <v>1</v>
      </c>
      <c r="E1623" s="2" t="n">
        <f aca="false">MOD(QUOTIENT($B1623,4),2)</f>
        <v>1</v>
      </c>
      <c r="F1623" s="2" t="n">
        <f aca="false">MOD(QUOTIENT($B1623,8),2)</f>
        <v>0</v>
      </c>
      <c r="G1623" s="2" t="n">
        <f aca="false">MOD(QUOTIENT($B1623,16),2)</f>
        <v>0</v>
      </c>
      <c r="H1623" s="2" t="n">
        <f aca="false">MOD(QUOTIENT($B1623,32),2)</f>
        <v>1</v>
      </c>
      <c r="I1623" s="2" t="n">
        <f aca="false">MOD(QUOTIENT($B1623,64),2)</f>
        <v>0</v>
      </c>
      <c r="J1623" s="5" t="n">
        <f aca="false">IF($C1623=const_zero,MIN(class_series_f_invested_usd,MAX(const_zero,$A1623)),const_zero)</f>
        <v>30000000</v>
      </c>
      <c r="K1623" s="5" t="n">
        <f aca="false">IF($D1623=const_zero,MIN(class_series_e_invested_usd,MAX(const_zero,$A1623-SUM($J1623:$J1623))),const_zero)</f>
        <v>0</v>
      </c>
      <c r="L1623" s="5" t="n">
        <f aca="false">IF($E1623=const_zero,MIN(class_series_d_invested_usd,MAX(const_zero,$A1623-SUM($J1623:$K1623))),const_zero)</f>
        <v>0</v>
      </c>
      <c r="M1623" s="5" t="n">
        <f aca="false">IF($F1623=const_zero,MIN(class_series_c_invested_usd,MAX(const_zero,$A1623-SUM($J1623:$L1623))),const_zero)</f>
        <v>60000000</v>
      </c>
      <c r="N1623" s="5" t="n">
        <f aca="false">IF($G1623=const_zero,MIN(class_series_b_invested_usd,MAX(const_zero,$A1623-SUM($J1623:$M1623))),const_zero)</f>
        <v>30000000</v>
      </c>
      <c r="O1623" s="5" t="n">
        <f aca="false">IF($H1623=const_zero,MIN(class_series_a_invested_usd,MAX(const_zero,$A1623-SUM($J1623:$N1623))),const_zero)</f>
        <v>0</v>
      </c>
      <c r="P1623" s="5" t="n">
        <f aca="false">IF($I1623=const_zero,MIN(class_seed_invested_usd,MAX(const_zero,$A1623-SUM($J1623:$O1623))),const_zero)</f>
        <v>5000000</v>
      </c>
      <c r="Q1623" s="5" t="n">
        <f aca="false">MAX(const_zero,$A1623-SUM($J1623:$P1623))</f>
        <v>1875000000</v>
      </c>
      <c r="R1623" s="9" t="n">
        <f aca="false">common_rsa_total+Sensitivity!$AE$1530+Sensitivity!$AJ$1530+IF($C1623=const_one,Sensitivity!$D$1530,const_zero)+IF($D1623=const_one,Sensitivity!$Y$1530,const_zero)+IF($E1623=const_one,Sensitivity!$V$1530,const_zero)+IF($F1623=const_one,Sensitivity!$S$1530,const_zero)+IF($G1623=const_one,Sensitivity!$P$1530,const_zero)+IF($H1623=const_one,Sensitivity!$M$1530,const_zero)+IF($I1623=const_one,Sensitivity!$J$1530,const_zero)</f>
        <v>22158426.6391823</v>
      </c>
      <c r="S1623" s="23" t="b">
        <f aca="false">IF($R1623&gt;const_zero,--($Q1623&gt;option_strike_usd*$R1623),const_zero)</f>
        <v>1</v>
      </c>
      <c r="T1623" s="7" t="n">
        <f aca="false">IF($R1623&gt;const_zero,IF($S1623=const_one,($Q1623+option_strike_usd*pre_f_options_issued)/($R1623+pre_f_options_issued),$Q1623/$R1623),const_zero)</f>
        <v>76.1402999255697</v>
      </c>
      <c r="U1623" s="5" t="n">
        <f aca="false">IF($C1623=const_one,Sensitivity!$D$1530*$T1623,const_zero)</f>
        <v>0</v>
      </c>
      <c r="V1623" s="5" t="n">
        <f aca="false">IF($D1623=const_one,Sensitivity!$Y$1530*$T1623,const_zero)</f>
        <v>467235477.787865</v>
      </c>
      <c r="W1623" s="5" t="n">
        <f aca="false">IF($E1623=const_one,Sensitivity!$V$1530*$T1623,const_zero)</f>
        <v>132069317.271911</v>
      </c>
      <c r="X1623" s="5" t="n">
        <f aca="false">IF($F1623=const_one,Sensitivity!$S$1530*$T1623,const_zero)</f>
        <v>0</v>
      </c>
      <c r="Y1623" s="5" t="n">
        <f aca="false">IF($G1623=const_one,Sensitivity!$P$1530*$T1623,const_zero)</f>
        <v>0</v>
      </c>
      <c r="Z1623" s="5" t="n">
        <f aca="false">IF($H1623=const_one,Sensitivity!$M$1530*$T1623,const_zero)</f>
        <v>380701499.627848</v>
      </c>
      <c r="AA1623" s="5" t="n">
        <f aca="false">IF($I1623=const_one,Sensitivity!$J$1530*$T1623,const_zero)</f>
        <v>0</v>
      </c>
      <c r="AB1623" s="5" t="n">
        <f aca="false">(Sensitivity!$AE$1530+Sensitivity!$AJ$1530)*$T1623</f>
        <v>21880256.1683243</v>
      </c>
      <c r="AC1623" s="5" t="n">
        <f aca="false">common_rsa_total*$T1623</f>
        <v>685262699.330127</v>
      </c>
      <c r="AD1623" s="5" t="n">
        <f aca="false">IF($S1623=const_one,pre_f_options_issued*($T1623-option_strike_usd),const_zero)</f>
        <v>187850749.813924</v>
      </c>
      <c r="AE1623" s="5" t="n">
        <f aca="false">J1623+U1623</f>
        <v>30000000</v>
      </c>
      <c r="AF1623" s="5" t="n">
        <f aca="false">K1623+V1623</f>
        <v>467235477.787865</v>
      </c>
      <c r="AG1623" s="5" t="n">
        <f aca="false">L1623+W1623</f>
        <v>132069317.271911</v>
      </c>
      <c r="AH1623" s="5" t="n">
        <f aca="false">M1623+X1623</f>
        <v>60000000</v>
      </c>
      <c r="AI1623" s="5" t="n">
        <f aca="false">N1623+Y1623</f>
        <v>30000000</v>
      </c>
      <c r="AJ1623" s="5" t="n">
        <f aca="false">O1623+Z1623</f>
        <v>380701499.627848</v>
      </c>
      <c r="AK1623" s="5" t="n">
        <f aca="false">P1623+AA1623</f>
        <v>5000000</v>
      </c>
      <c r="AL1623" s="5" t="n">
        <f aca="false">INDEX($AE$1585:$AE$1712,$B1623-$C1623*1+const_one)</f>
        <v>30000000</v>
      </c>
      <c r="AM1623" s="5" t="n">
        <f aca="false">INDEX($AF$1585:$AF$1712,$B1623-$D1623*2+const_one)</f>
        <v>300000000</v>
      </c>
      <c r="AN1623" s="5" t="n">
        <f aca="false">INDEX($AG$1585:$AG$1712,$B1623-$E1623*4+const_one)</f>
        <v>100000000</v>
      </c>
      <c r="AO1623" s="5" t="n">
        <f aca="false">INDEX($AH$1585:$AH$1712,$B1623-$F1623*8+const_one)</f>
        <v>60000000</v>
      </c>
      <c r="AP1623" s="5" t="n">
        <f aca="false">INDEX($AI$1585:$AI$1712,$B1623-$G1623*16+const_one)</f>
        <v>30000000</v>
      </c>
      <c r="AQ1623" s="5" t="n">
        <f aca="false">INDEX($AJ$1585:$AJ$1712,$B1623-$H1623*32+const_one)</f>
        <v>15000000</v>
      </c>
      <c r="AR1623" s="5" t="n">
        <f aca="false">INDEX($AK$1585:$AK$1712,$B1623-$I1623*64+const_one)</f>
        <v>5000000</v>
      </c>
      <c r="AS1623" s="5" t="n">
        <f aca="false">INDEX($AE$1585:$AE$1712,$B1623+(const_one-$C1623)*1+const_one)</f>
        <v>61152566.3129561</v>
      </c>
      <c r="AT1623" s="5" t="n">
        <f aca="false">INDEX($AF$1585:$AF$1712,$B1623+(const_one-$D1623)*2+const_one)</f>
        <v>467235477.787865</v>
      </c>
      <c r="AU1623" s="5" t="n">
        <f aca="false">INDEX($AG$1585:$AG$1712,$B1623+(const_one-$E1623)*4+const_one)</f>
        <v>132069317.271911</v>
      </c>
      <c r="AV1623" s="5" t="n">
        <f aca="false">INDEX($AH$1585:$AH$1712,$B1623+(const_one-$F1623)*8+const_one)</f>
        <v>171850346.733261</v>
      </c>
      <c r="AW1623" s="5" t="n">
        <f aca="false">INDEX($AI$1585:$AI$1712,$B1623+(const_one-$G1623)*16+const_one)</f>
        <v>206898970.597742</v>
      </c>
      <c r="AX1623" s="5" t="n">
        <f aca="false">INDEX($AJ$1585:$AJ$1712,$B1623+(const_one-$H1623)*32+const_one)</f>
        <v>380701499.627848</v>
      </c>
      <c r="AY1623" s="5" t="n">
        <f aca="false">INDEX($AK$1585:$AK$1712,$B1623+(const_one-$I1623)*64+const_one)</f>
        <v>317363429.776985</v>
      </c>
      <c r="AZ1623" s="5" t="n">
        <f aca="false">--($C1623=--(AS1623&gt;AL1623))</f>
        <v>0</v>
      </c>
      <c r="BA1623" s="5" t="n">
        <f aca="false">--($D1623=--(AT1623&gt;AM1623))</f>
        <v>1</v>
      </c>
      <c r="BB1623" s="5" t="n">
        <f aca="false">--($E1623=--(AU1623&gt;AN1623))</f>
        <v>1</v>
      </c>
      <c r="BC1623" s="5" t="n">
        <f aca="false">--($F1623=--(AV1623&gt;AO1623))</f>
        <v>0</v>
      </c>
      <c r="BD1623" s="5" t="n">
        <f aca="false">--($G1623=--(AW1623&gt;AP1623))</f>
        <v>0</v>
      </c>
      <c r="BE1623" s="5" t="n">
        <f aca="false">--($H1623=--(AX1623&gt;AQ1623))</f>
        <v>1</v>
      </c>
      <c r="BF1623" s="5" t="n">
        <f aca="false">--($I1623=--(AY1623&gt;AR1623))</f>
        <v>0</v>
      </c>
      <c r="BG1623" s="5" t="n">
        <f aca="false">SUM(AZ1623:BF1623)</f>
        <v>3</v>
      </c>
      <c r="BH1623" s="5" t="n">
        <f aca="false">SUM(AE1623:AK1623)+AB1623+AC1623+AD1623</f>
        <v>2000000000</v>
      </c>
    </row>
    <row r="1624" customFormat="false" ht="15" hidden="true" customHeight="false" outlineLevel="0" collapsed="false">
      <c r="A1624" s="5" t="n">
        <f aca="false">sensitivity_exit_usd</f>
        <v>2000000000</v>
      </c>
      <c r="B1624" s="2" t="n">
        <f aca="false">ROW()-ROW($B$1585)</f>
        <v>39</v>
      </c>
      <c r="C1624" s="2" t="n">
        <f aca="false">MOD(QUOTIENT($B1624,1),2)</f>
        <v>1</v>
      </c>
      <c r="D1624" s="2" t="n">
        <f aca="false">MOD(QUOTIENT($B1624,2),2)</f>
        <v>1</v>
      </c>
      <c r="E1624" s="2" t="n">
        <f aca="false">MOD(QUOTIENT($B1624,4),2)</f>
        <v>1</v>
      </c>
      <c r="F1624" s="2" t="n">
        <f aca="false">MOD(QUOTIENT($B1624,8),2)</f>
        <v>0</v>
      </c>
      <c r="G1624" s="2" t="n">
        <f aca="false">MOD(QUOTIENT($B1624,16),2)</f>
        <v>0</v>
      </c>
      <c r="H1624" s="2" t="n">
        <f aca="false">MOD(QUOTIENT($B1624,32),2)</f>
        <v>1</v>
      </c>
      <c r="I1624" s="2" t="n">
        <f aca="false">MOD(QUOTIENT($B1624,64),2)</f>
        <v>0</v>
      </c>
      <c r="J1624" s="5" t="n">
        <f aca="false">IF($C1624=const_zero,MIN(class_series_f_invested_usd,MAX(const_zero,$A1624)),const_zero)</f>
        <v>0</v>
      </c>
      <c r="K1624" s="5" t="n">
        <f aca="false">IF($D1624=const_zero,MIN(class_series_e_invested_usd,MAX(const_zero,$A1624-SUM($J1624:$J1624))),const_zero)</f>
        <v>0</v>
      </c>
      <c r="L1624" s="5" t="n">
        <f aca="false">IF($E1624=const_zero,MIN(class_series_d_invested_usd,MAX(const_zero,$A1624-SUM($J1624:$K1624))),const_zero)</f>
        <v>0</v>
      </c>
      <c r="M1624" s="5" t="n">
        <f aca="false">IF($F1624=const_zero,MIN(class_series_c_invested_usd,MAX(const_zero,$A1624-SUM($J1624:$L1624))),const_zero)</f>
        <v>60000000</v>
      </c>
      <c r="N1624" s="5" t="n">
        <f aca="false">IF($G1624=const_zero,MIN(class_series_b_invested_usd,MAX(const_zero,$A1624-SUM($J1624:$M1624))),const_zero)</f>
        <v>30000000</v>
      </c>
      <c r="O1624" s="5" t="n">
        <f aca="false">IF($H1624=const_zero,MIN(class_series_a_invested_usd,MAX(const_zero,$A1624-SUM($J1624:$N1624))),const_zero)</f>
        <v>0</v>
      </c>
      <c r="P1624" s="5" t="n">
        <f aca="false">IF($I1624=const_zero,MIN(class_seed_invested_usd,MAX(const_zero,$A1624-SUM($J1624:$O1624))),const_zero)</f>
        <v>5000000</v>
      </c>
      <c r="Q1624" s="5" t="n">
        <f aca="false">MAX(const_zero,$A1624-SUM($J1624:$P1624))</f>
        <v>1905000000</v>
      </c>
      <c r="R1624" s="9" t="n">
        <f aca="false">common_rsa_total+Sensitivity!$AE$1530+Sensitivity!$AJ$1530+IF($C1624=const_one,Sensitivity!$D$1530,const_zero)+IF($D1624=const_one,Sensitivity!$Y$1530,const_zero)+IF($E1624=const_one,Sensitivity!$V$1530,const_zero)+IF($F1624=const_one,Sensitivity!$S$1530,const_zero)+IF($G1624=const_one,Sensitivity!$P$1530,const_zero)+IF($H1624=const_one,Sensitivity!$M$1530,const_zero)+IF($I1624=const_one,Sensitivity!$J$1530,const_zero)</f>
        <v>22975134.2873277</v>
      </c>
      <c r="S1624" s="23" t="b">
        <f aca="false">IF($R1624&gt;const_zero,--($Q1624&gt;option_strike_usd*$R1624),const_zero)</f>
        <v>1</v>
      </c>
      <c r="T1624" s="7" t="n">
        <f aca="false">IF($R1624&gt;const_zero,IF($S1624=const_one,($Q1624+option_strike_usd*pre_f_options_issued)/($R1624+pre_f_options_issued),$Q1624/$R1624),const_zero)</f>
        <v>74.8769360147736</v>
      </c>
      <c r="U1624" s="5" t="n">
        <f aca="false">IF($C1624=const_one,Sensitivity!$D$1530*$T1624,const_zero)</f>
        <v>61152566.3129561</v>
      </c>
      <c r="V1624" s="5" t="n">
        <f aca="false">IF($D1624=const_one,Sensitivity!$Y$1530*$T1624,const_zero)</f>
        <v>459482836.400088</v>
      </c>
      <c r="W1624" s="5" t="n">
        <f aca="false">IF($E1624=const_one,Sensitivity!$V$1530*$T1624,const_zero)</f>
        <v>129877946.74503</v>
      </c>
      <c r="X1624" s="5" t="n">
        <f aca="false">IF($F1624=const_one,Sensitivity!$S$1530*$T1624,const_zero)</f>
        <v>0</v>
      </c>
      <c r="Y1624" s="5" t="n">
        <f aca="false">IF($G1624=const_one,Sensitivity!$P$1530*$T1624,const_zero)</f>
        <v>0</v>
      </c>
      <c r="Z1624" s="5" t="n">
        <f aca="false">IF($H1624=const_one,Sensitivity!$M$1530*$T1624,const_zero)</f>
        <v>374384680.073868</v>
      </c>
      <c r="AA1624" s="5" t="n">
        <f aca="false">IF($I1624=const_one,Sensitivity!$J$1530*$T1624,const_zero)</f>
        <v>0</v>
      </c>
      <c r="AB1624" s="5" t="n">
        <f aca="false">(Sensitivity!$AE$1530+Sensitivity!$AJ$1530)*$T1624</f>
        <v>21517206.2981628</v>
      </c>
      <c r="AC1624" s="5" t="n">
        <f aca="false">common_rsa_total*$T1624</f>
        <v>673892424.132962</v>
      </c>
      <c r="AD1624" s="5" t="n">
        <f aca="false">IF($S1624=const_one,pre_f_options_issued*($T1624-option_strike_usd),const_zero)</f>
        <v>184692340.036934</v>
      </c>
      <c r="AE1624" s="5" t="n">
        <f aca="false">J1624+U1624</f>
        <v>61152566.3129561</v>
      </c>
      <c r="AF1624" s="5" t="n">
        <f aca="false">K1624+V1624</f>
        <v>459482836.400088</v>
      </c>
      <c r="AG1624" s="5" t="n">
        <f aca="false">L1624+W1624</f>
        <v>129877946.74503</v>
      </c>
      <c r="AH1624" s="5" t="n">
        <f aca="false">M1624+X1624</f>
        <v>60000000</v>
      </c>
      <c r="AI1624" s="5" t="n">
        <f aca="false">N1624+Y1624</f>
        <v>30000000</v>
      </c>
      <c r="AJ1624" s="5" t="n">
        <f aca="false">O1624+Z1624</f>
        <v>374384680.073868</v>
      </c>
      <c r="AK1624" s="5" t="n">
        <f aca="false">P1624+AA1624</f>
        <v>5000000</v>
      </c>
      <c r="AL1624" s="5" t="n">
        <f aca="false">INDEX($AE$1585:$AE$1712,$B1624-$C1624*1+const_one)</f>
        <v>30000000</v>
      </c>
      <c r="AM1624" s="5" t="n">
        <f aca="false">INDEX($AF$1585:$AF$1712,$B1624-$D1624*2+const_one)</f>
        <v>300000000</v>
      </c>
      <c r="AN1624" s="5" t="n">
        <f aca="false">INDEX($AG$1585:$AG$1712,$B1624-$E1624*4+const_one)</f>
        <v>100000000</v>
      </c>
      <c r="AO1624" s="5" t="n">
        <f aca="false">INDEX($AH$1585:$AH$1712,$B1624-$F1624*8+const_one)</f>
        <v>60000000</v>
      </c>
      <c r="AP1624" s="5" t="n">
        <f aca="false">INDEX($AI$1585:$AI$1712,$B1624-$G1624*16+const_one)</f>
        <v>30000000</v>
      </c>
      <c r="AQ1624" s="5" t="n">
        <f aca="false">INDEX($AJ$1585:$AJ$1712,$B1624-$H1624*32+const_one)</f>
        <v>15000000</v>
      </c>
      <c r="AR1624" s="5" t="n">
        <f aca="false">INDEX($AK$1585:$AK$1712,$B1624-$I1624*64+const_one)</f>
        <v>5000000</v>
      </c>
      <c r="AS1624" s="5" t="n">
        <f aca="false">INDEX($AE$1585:$AE$1712,$B1624+(const_one-$C1624)*1+const_one)</f>
        <v>61152566.3129561</v>
      </c>
      <c r="AT1624" s="5" t="n">
        <f aca="false">INDEX($AF$1585:$AF$1712,$B1624+(const_one-$D1624)*2+const_one)</f>
        <v>459482836.400088</v>
      </c>
      <c r="AU1624" s="5" t="n">
        <f aca="false">INDEX($AG$1585:$AG$1712,$B1624+(const_one-$E1624)*4+const_one)</f>
        <v>129877946.74503</v>
      </c>
      <c r="AV1624" s="5" t="n">
        <f aca="false">INDEX($AH$1585:$AH$1712,$B1624+(const_one-$F1624)*8+const_one)</f>
        <v>169398287.065712</v>
      </c>
      <c r="AW1624" s="5" t="n">
        <f aca="false">INDEX($AI$1585:$AI$1712,$B1624+(const_one-$G1624)*16+const_one)</f>
        <v>204125464.039927</v>
      </c>
      <c r="AX1624" s="5" t="n">
        <f aca="false">INDEX($AJ$1585:$AJ$1712,$B1624+(const_one-$H1624)*32+const_one)</f>
        <v>374384680.073868</v>
      </c>
      <c r="AY1624" s="5" t="n">
        <f aca="false">INDEX($AK$1585:$AK$1712,$B1624+(const_one-$I1624)*64+const_one)</f>
        <v>313780405.685573</v>
      </c>
      <c r="AZ1624" s="5" t="n">
        <f aca="false">--($C1624=--(AS1624&gt;AL1624))</f>
        <v>1</v>
      </c>
      <c r="BA1624" s="5" t="n">
        <f aca="false">--($D1624=--(AT1624&gt;AM1624))</f>
        <v>1</v>
      </c>
      <c r="BB1624" s="5" t="n">
        <f aca="false">--($E1624=--(AU1624&gt;AN1624))</f>
        <v>1</v>
      </c>
      <c r="BC1624" s="5" t="n">
        <f aca="false">--($F1624=--(AV1624&gt;AO1624))</f>
        <v>0</v>
      </c>
      <c r="BD1624" s="5" t="n">
        <f aca="false">--($G1624=--(AW1624&gt;AP1624))</f>
        <v>0</v>
      </c>
      <c r="BE1624" s="5" t="n">
        <f aca="false">--($H1624=--(AX1624&gt;AQ1624))</f>
        <v>1</v>
      </c>
      <c r="BF1624" s="5" t="n">
        <f aca="false">--($I1624=--(AY1624&gt;AR1624))</f>
        <v>0</v>
      </c>
      <c r="BG1624" s="5" t="n">
        <f aca="false">SUM(AZ1624:BF1624)</f>
        <v>4</v>
      </c>
      <c r="BH1624" s="5" t="n">
        <f aca="false">SUM(AE1624:AK1624)+AB1624+AC1624+AD1624</f>
        <v>2000000000</v>
      </c>
    </row>
    <row r="1625" customFormat="false" ht="15" hidden="true" customHeight="false" outlineLevel="0" collapsed="false">
      <c r="A1625" s="5" t="n">
        <f aca="false">sensitivity_exit_usd</f>
        <v>2000000000</v>
      </c>
      <c r="B1625" s="2" t="n">
        <f aca="false">ROW()-ROW($B$1585)</f>
        <v>40</v>
      </c>
      <c r="C1625" s="2" t="n">
        <f aca="false">MOD(QUOTIENT($B1625,1),2)</f>
        <v>0</v>
      </c>
      <c r="D1625" s="2" t="n">
        <f aca="false">MOD(QUOTIENT($B1625,2),2)</f>
        <v>0</v>
      </c>
      <c r="E1625" s="2" t="n">
        <f aca="false">MOD(QUOTIENT($B1625,4),2)</f>
        <v>0</v>
      </c>
      <c r="F1625" s="2" t="n">
        <f aca="false">MOD(QUOTIENT($B1625,8),2)</f>
        <v>1</v>
      </c>
      <c r="G1625" s="2" t="n">
        <f aca="false">MOD(QUOTIENT($B1625,16),2)</f>
        <v>0</v>
      </c>
      <c r="H1625" s="2" t="n">
        <f aca="false">MOD(QUOTIENT($B1625,32),2)</f>
        <v>1</v>
      </c>
      <c r="I1625" s="2" t="n">
        <f aca="false">MOD(QUOTIENT($B1625,64),2)</f>
        <v>0</v>
      </c>
      <c r="J1625" s="5" t="n">
        <f aca="false">IF($C1625=const_zero,MIN(class_series_f_invested_usd,MAX(const_zero,$A1625)),const_zero)</f>
        <v>30000000</v>
      </c>
      <c r="K1625" s="5" t="n">
        <f aca="false">IF($D1625=const_zero,MIN(class_series_e_invested_usd,MAX(const_zero,$A1625-SUM($J1625:$J1625))),const_zero)</f>
        <v>300000000</v>
      </c>
      <c r="L1625" s="5" t="n">
        <f aca="false">IF($E1625=const_zero,MIN(class_series_d_invested_usd,MAX(const_zero,$A1625-SUM($J1625:$K1625))),const_zero)</f>
        <v>100000000</v>
      </c>
      <c r="M1625" s="5" t="n">
        <f aca="false">IF($F1625=const_zero,MIN(class_series_c_invested_usd,MAX(const_zero,$A1625-SUM($J1625:$L1625))),const_zero)</f>
        <v>0</v>
      </c>
      <c r="N1625" s="5" t="n">
        <f aca="false">IF($G1625=const_zero,MIN(class_series_b_invested_usd,MAX(const_zero,$A1625-SUM($J1625:$M1625))),const_zero)</f>
        <v>30000000</v>
      </c>
      <c r="O1625" s="5" t="n">
        <f aca="false">IF($H1625=const_zero,MIN(class_series_a_invested_usd,MAX(const_zero,$A1625-SUM($J1625:$N1625))),const_zero)</f>
        <v>0</v>
      </c>
      <c r="P1625" s="5" t="n">
        <f aca="false">IF($I1625=const_zero,MIN(class_seed_invested_usd,MAX(const_zero,$A1625-SUM($J1625:$O1625))),const_zero)</f>
        <v>5000000</v>
      </c>
      <c r="Q1625" s="5" t="n">
        <f aca="false">MAX(const_zero,$A1625-SUM($J1625:$P1625))</f>
        <v>1535000000</v>
      </c>
      <c r="R1625" s="9" t="n">
        <f aca="false">common_rsa_total+Sensitivity!$AE$1530+Sensitivity!$AJ$1530+IF($C1625=const_one,Sensitivity!$D$1530,const_zero)+IF($D1625=const_one,Sensitivity!$Y$1530,const_zero)+IF($E1625=const_one,Sensitivity!$V$1530,const_zero)+IF($F1625=const_one,Sensitivity!$S$1530,const_zero)+IF($G1625=const_one,Sensitivity!$P$1530,const_zero)+IF($H1625=const_one,Sensitivity!$M$1530,const_zero)+IF($I1625=const_one,Sensitivity!$J$1530,const_zero)</f>
        <v>16687367.612023</v>
      </c>
      <c r="S1625" s="23" t="b">
        <f aca="false">IF($R1625&gt;const_zero,--($Q1625&gt;option_strike_usd*$R1625),const_zero)</f>
        <v>1</v>
      </c>
      <c r="T1625" s="7" t="n">
        <f aca="false">IF($R1625&gt;const_zero,IF($S1625=const_one,($Q1625+option_strike_usd*pre_f_options_issued)/($R1625+pre_f_options_issued),$Q1625/$R1625),const_zero)</f>
        <v>80.1308460383377</v>
      </c>
      <c r="U1625" s="5" t="n">
        <f aca="false">IF($C1625=const_one,Sensitivity!$D$1530*$T1625,const_zero)</f>
        <v>0</v>
      </c>
      <c r="V1625" s="5" t="n">
        <f aca="false">IF($D1625=const_one,Sensitivity!$Y$1530*$T1625,const_zero)</f>
        <v>0</v>
      </c>
      <c r="W1625" s="5" t="n">
        <f aca="false">IF($E1625=const_one,Sensitivity!$V$1530*$T1625,const_zero)</f>
        <v>0</v>
      </c>
      <c r="X1625" s="5" t="n">
        <f aca="false">IF($F1625=const_one,Sensitivity!$S$1530*$T1625,const_zero)</f>
        <v>192314030.49201</v>
      </c>
      <c r="Y1625" s="5" t="n">
        <f aca="false">IF($G1625=const_one,Sensitivity!$P$1530*$T1625,const_zero)</f>
        <v>0</v>
      </c>
      <c r="Z1625" s="5" t="n">
        <f aca="false">IF($H1625=const_one,Sensitivity!$M$1530*$T1625,const_zero)</f>
        <v>400654230.191688</v>
      </c>
      <c r="AA1625" s="5" t="n">
        <f aca="false">IF($I1625=const_one,Sensitivity!$J$1530*$T1625,const_zero)</f>
        <v>0</v>
      </c>
      <c r="AB1625" s="5" t="n">
        <f aca="false">(Sensitivity!$AE$1530+Sensitivity!$AJ$1530)*$T1625</f>
        <v>23027009.875418</v>
      </c>
      <c r="AC1625" s="5" t="n">
        <f aca="false">common_rsa_total*$T1625</f>
        <v>721177614.345039</v>
      </c>
      <c r="AD1625" s="5" t="n">
        <f aca="false">IF($S1625=const_one,pre_f_options_issued*($T1625-option_strike_usd),const_zero)</f>
        <v>197827115.095844</v>
      </c>
      <c r="AE1625" s="5" t="n">
        <f aca="false">J1625+U1625</f>
        <v>30000000</v>
      </c>
      <c r="AF1625" s="5" t="n">
        <f aca="false">K1625+V1625</f>
        <v>300000000</v>
      </c>
      <c r="AG1625" s="5" t="n">
        <f aca="false">L1625+W1625</f>
        <v>100000000</v>
      </c>
      <c r="AH1625" s="5" t="n">
        <f aca="false">M1625+X1625</f>
        <v>192314030.49201</v>
      </c>
      <c r="AI1625" s="5" t="n">
        <f aca="false">N1625+Y1625</f>
        <v>30000000</v>
      </c>
      <c r="AJ1625" s="5" t="n">
        <f aca="false">O1625+Z1625</f>
        <v>400654230.191688</v>
      </c>
      <c r="AK1625" s="5" t="n">
        <f aca="false">P1625+AA1625</f>
        <v>5000000</v>
      </c>
      <c r="AL1625" s="5" t="n">
        <f aca="false">INDEX($AE$1585:$AE$1712,$B1625-$C1625*1+const_one)</f>
        <v>30000000</v>
      </c>
      <c r="AM1625" s="5" t="n">
        <f aca="false">INDEX($AF$1585:$AF$1712,$B1625-$D1625*2+const_one)</f>
        <v>300000000</v>
      </c>
      <c r="AN1625" s="5" t="n">
        <f aca="false">INDEX($AG$1585:$AG$1712,$B1625-$E1625*4+const_one)</f>
        <v>100000000</v>
      </c>
      <c r="AO1625" s="5" t="n">
        <f aca="false">INDEX($AH$1585:$AH$1712,$B1625-$F1625*8+const_one)</f>
        <v>60000000</v>
      </c>
      <c r="AP1625" s="5" t="n">
        <f aca="false">INDEX($AI$1585:$AI$1712,$B1625-$G1625*16+const_one)</f>
        <v>30000000</v>
      </c>
      <c r="AQ1625" s="5" t="n">
        <f aca="false">INDEX($AJ$1585:$AJ$1712,$B1625-$H1625*32+const_one)</f>
        <v>15000000</v>
      </c>
      <c r="AR1625" s="5" t="n">
        <f aca="false">INDEX($AK$1585:$AK$1712,$B1625-$I1625*64+const_one)</f>
        <v>5000000</v>
      </c>
      <c r="AS1625" s="5" t="n">
        <f aca="false">INDEX($AE$1585:$AE$1712,$B1625+(const_one-$C1625)*1+const_one)</f>
        <v>63996421.8199544</v>
      </c>
      <c r="AT1625" s="5" t="n">
        <f aca="false">INDEX($AF$1585:$AF$1712,$B1625+(const_one-$D1625)*2+const_one)</f>
        <v>445264860.976293</v>
      </c>
      <c r="AU1625" s="5" t="n">
        <f aca="false">INDEX($AG$1585:$AG$1712,$B1625+(const_one-$E1625)*4+const_one)</f>
        <v>135758530.079167</v>
      </c>
      <c r="AV1625" s="5" t="n">
        <f aca="false">INDEX($AH$1585:$AH$1712,$B1625+(const_one-$F1625)*8+const_one)</f>
        <v>192314030.49201</v>
      </c>
      <c r="AW1625" s="5" t="n">
        <f aca="false">INDEX($AI$1585:$AI$1712,$B1625+(const_one-$G1625)*16+const_one)</f>
        <v>211944926.601017</v>
      </c>
      <c r="AX1625" s="5" t="n">
        <f aca="false">INDEX($AJ$1585:$AJ$1712,$B1625+(const_one-$H1625)*32+const_one)</f>
        <v>400654230.191688</v>
      </c>
      <c r="AY1625" s="5" t="n">
        <f aca="false">INDEX($AK$1585:$AK$1712,$B1625+(const_one-$I1625)*64+const_one)</f>
        <v>318864794.371683</v>
      </c>
      <c r="AZ1625" s="5" t="n">
        <f aca="false">--($C1625=--(AS1625&gt;AL1625))</f>
        <v>0</v>
      </c>
      <c r="BA1625" s="5" t="n">
        <f aca="false">--($D1625=--(AT1625&gt;AM1625))</f>
        <v>0</v>
      </c>
      <c r="BB1625" s="5" t="n">
        <f aca="false">--($E1625=--(AU1625&gt;AN1625))</f>
        <v>0</v>
      </c>
      <c r="BC1625" s="5" t="n">
        <f aca="false">--($F1625=--(AV1625&gt;AO1625))</f>
        <v>1</v>
      </c>
      <c r="BD1625" s="5" t="n">
        <f aca="false">--($G1625=--(AW1625&gt;AP1625))</f>
        <v>0</v>
      </c>
      <c r="BE1625" s="5" t="n">
        <f aca="false">--($H1625=--(AX1625&gt;AQ1625))</f>
        <v>1</v>
      </c>
      <c r="BF1625" s="5" t="n">
        <f aca="false">--($I1625=--(AY1625&gt;AR1625))</f>
        <v>0</v>
      </c>
      <c r="BG1625" s="5" t="n">
        <f aca="false">SUM(AZ1625:BF1625)</f>
        <v>2</v>
      </c>
      <c r="BH1625" s="5" t="n">
        <f aca="false">SUM(AE1625:AK1625)+AB1625+AC1625+AD1625</f>
        <v>2000000000</v>
      </c>
    </row>
    <row r="1626" customFormat="false" ht="15" hidden="true" customHeight="false" outlineLevel="0" collapsed="false">
      <c r="A1626" s="5" t="n">
        <f aca="false">sensitivity_exit_usd</f>
        <v>2000000000</v>
      </c>
      <c r="B1626" s="2" t="n">
        <f aca="false">ROW()-ROW($B$1585)</f>
        <v>41</v>
      </c>
      <c r="C1626" s="2" t="n">
        <f aca="false">MOD(QUOTIENT($B1626,1),2)</f>
        <v>1</v>
      </c>
      <c r="D1626" s="2" t="n">
        <f aca="false">MOD(QUOTIENT($B1626,2),2)</f>
        <v>0</v>
      </c>
      <c r="E1626" s="2" t="n">
        <f aca="false">MOD(QUOTIENT($B1626,4),2)</f>
        <v>0</v>
      </c>
      <c r="F1626" s="2" t="n">
        <f aca="false">MOD(QUOTIENT($B1626,8),2)</f>
        <v>1</v>
      </c>
      <c r="G1626" s="2" t="n">
        <f aca="false">MOD(QUOTIENT($B1626,16),2)</f>
        <v>0</v>
      </c>
      <c r="H1626" s="2" t="n">
        <f aca="false">MOD(QUOTIENT($B1626,32),2)</f>
        <v>1</v>
      </c>
      <c r="I1626" s="2" t="n">
        <f aca="false">MOD(QUOTIENT($B1626,64),2)</f>
        <v>0</v>
      </c>
      <c r="J1626" s="5" t="n">
        <f aca="false">IF($C1626=const_zero,MIN(class_series_f_invested_usd,MAX(const_zero,$A1626)),const_zero)</f>
        <v>0</v>
      </c>
      <c r="K1626" s="5" t="n">
        <f aca="false">IF($D1626=const_zero,MIN(class_series_e_invested_usd,MAX(const_zero,$A1626-SUM($J1626:$J1626))),const_zero)</f>
        <v>300000000</v>
      </c>
      <c r="L1626" s="5" t="n">
        <f aca="false">IF($E1626=const_zero,MIN(class_series_d_invested_usd,MAX(const_zero,$A1626-SUM($J1626:$K1626))),const_zero)</f>
        <v>100000000</v>
      </c>
      <c r="M1626" s="5" t="n">
        <f aca="false">IF($F1626=const_zero,MIN(class_series_c_invested_usd,MAX(const_zero,$A1626-SUM($J1626:$L1626))),const_zero)</f>
        <v>0</v>
      </c>
      <c r="N1626" s="5" t="n">
        <f aca="false">IF($G1626=const_zero,MIN(class_series_b_invested_usd,MAX(const_zero,$A1626-SUM($J1626:$M1626))),const_zero)</f>
        <v>30000000</v>
      </c>
      <c r="O1626" s="5" t="n">
        <f aca="false">IF($H1626=const_zero,MIN(class_series_a_invested_usd,MAX(const_zero,$A1626-SUM($J1626:$N1626))),const_zero)</f>
        <v>0</v>
      </c>
      <c r="P1626" s="5" t="n">
        <f aca="false">IF($I1626=const_zero,MIN(class_seed_invested_usd,MAX(const_zero,$A1626-SUM($J1626:$O1626))),const_zero)</f>
        <v>5000000</v>
      </c>
      <c r="Q1626" s="5" t="n">
        <f aca="false">MAX(const_zero,$A1626-SUM($J1626:$P1626))</f>
        <v>1565000000</v>
      </c>
      <c r="R1626" s="9" t="n">
        <f aca="false">common_rsa_total+Sensitivity!$AE$1530+Sensitivity!$AJ$1530+IF($C1626=const_one,Sensitivity!$D$1530,const_zero)+IF($D1626=const_one,Sensitivity!$Y$1530,const_zero)+IF($E1626=const_one,Sensitivity!$V$1530,const_zero)+IF($F1626=const_one,Sensitivity!$S$1530,const_zero)+IF($G1626=const_one,Sensitivity!$P$1530,const_zero)+IF($H1626=const_one,Sensitivity!$M$1530,const_zero)+IF($I1626=const_one,Sensitivity!$J$1530,const_zero)</f>
        <v>17504075.2601683</v>
      </c>
      <c r="S1626" s="23" t="b">
        <f aca="false">IF($R1626&gt;const_zero,--($Q1626&gt;option_strike_usd*$R1626),const_zero)</f>
        <v>1</v>
      </c>
      <c r="T1626" s="7" t="n">
        <f aca="false">IF($R1626&gt;const_zero,IF($S1626=const_one,($Q1626+option_strike_usd*pre_f_options_issued)/($R1626+pre_f_options_issued),$Q1626/$R1626),const_zero)</f>
        <v>78.3590333276325</v>
      </c>
      <c r="U1626" s="5" t="n">
        <f aca="false">IF($C1626=const_one,Sensitivity!$D$1530*$T1626,const_zero)</f>
        <v>63996421.8199544</v>
      </c>
      <c r="V1626" s="5" t="n">
        <f aca="false">IF($D1626=const_one,Sensitivity!$Y$1530*$T1626,const_zero)</f>
        <v>0</v>
      </c>
      <c r="W1626" s="5" t="n">
        <f aca="false">IF($E1626=const_one,Sensitivity!$V$1530*$T1626,const_zero)</f>
        <v>0</v>
      </c>
      <c r="X1626" s="5" t="n">
        <f aca="false">IF($F1626=const_one,Sensitivity!$S$1530*$T1626,const_zero)</f>
        <v>188061679.986318</v>
      </c>
      <c r="Y1626" s="5" t="n">
        <f aca="false">IF($G1626=const_one,Sensitivity!$P$1530*$T1626,const_zero)</f>
        <v>0</v>
      </c>
      <c r="Z1626" s="5" t="n">
        <f aca="false">IF($H1626=const_one,Sensitivity!$M$1530*$T1626,const_zero)</f>
        <v>391795166.638163</v>
      </c>
      <c r="AA1626" s="5" t="n">
        <f aca="false">IF($I1626=const_one,Sensitivity!$J$1530*$T1626,const_zero)</f>
        <v>0</v>
      </c>
      <c r="AB1626" s="5" t="n">
        <f aca="false">(Sensitivity!$AE$1530+Sensitivity!$AJ$1530)*$T1626</f>
        <v>22517848.2877907</v>
      </c>
      <c r="AC1626" s="5" t="n">
        <f aca="false">common_rsa_total*$T1626</f>
        <v>705231299.948693</v>
      </c>
      <c r="AD1626" s="5" t="n">
        <f aca="false">IF($S1626=const_one,pre_f_options_issued*($T1626-option_strike_usd),const_zero)</f>
        <v>193397583.319081</v>
      </c>
      <c r="AE1626" s="5" t="n">
        <f aca="false">J1626+U1626</f>
        <v>63996421.8199544</v>
      </c>
      <c r="AF1626" s="5" t="n">
        <f aca="false">K1626+V1626</f>
        <v>300000000</v>
      </c>
      <c r="AG1626" s="5" t="n">
        <f aca="false">L1626+W1626</f>
        <v>100000000</v>
      </c>
      <c r="AH1626" s="5" t="n">
        <f aca="false">M1626+X1626</f>
        <v>188061679.986318</v>
      </c>
      <c r="AI1626" s="5" t="n">
        <f aca="false">N1626+Y1626</f>
        <v>30000000</v>
      </c>
      <c r="AJ1626" s="5" t="n">
        <f aca="false">O1626+Z1626</f>
        <v>391795166.638163</v>
      </c>
      <c r="AK1626" s="5" t="n">
        <f aca="false">P1626+AA1626</f>
        <v>5000000</v>
      </c>
      <c r="AL1626" s="5" t="n">
        <f aca="false">INDEX($AE$1585:$AE$1712,$B1626-$C1626*1+const_one)</f>
        <v>30000000</v>
      </c>
      <c r="AM1626" s="5" t="n">
        <f aca="false">INDEX($AF$1585:$AF$1712,$B1626-$D1626*2+const_one)</f>
        <v>300000000</v>
      </c>
      <c r="AN1626" s="5" t="n">
        <f aca="false">INDEX($AG$1585:$AG$1712,$B1626-$E1626*4+const_one)</f>
        <v>100000000</v>
      </c>
      <c r="AO1626" s="5" t="n">
        <f aca="false">INDEX($AH$1585:$AH$1712,$B1626-$F1626*8+const_one)</f>
        <v>60000000</v>
      </c>
      <c r="AP1626" s="5" t="n">
        <f aca="false">INDEX($AI$1585:$AI$1712,$B1626-$G1626*16+const_one)</f>
        <v>30000000</v>
      </c>
      <c r="AQ1626" s="5" t="n">
        <f aca="false">INDEX($AJ$1585:$AJ$1712,$B1626-$H1626*32+const_one)</f>
        <v>15000000</v>
      </c>
      <c r="AR1626" s="5" t="n">
        <f aca="false">INDEX($AK$1585:$AK$1712,$B1626-$I1626*64+const_one)</f>
        <v>5000000</v>
      </c>
      <c r="AS1626" s="5" t="n">
        <f aca="false">INDEX($AE$1585:$AE$1712,$B1626+(const_one-$C1626)*1+const_one)</f>
        <v>63996421.8199544</v>
      </c>
      <c r="AT1626" s="5" t="n">
        <f aca="false">INDEX($AF$1585:$AF$1712,$B1626+(const_one-$D1626)*2+const_one)</f>
        <v>438396000.582263</v>
      </c>
      <c r="AU1626" s="5" t="n">
        <f aca="false">INDEX($AG$1585:$AG$1712,$B1626+(const_one-$E1626)*4+const_one)</f>
        <v>133051897.973052</v>
      </c>
      <c r="AV1626" s="5" t="n">
        <f aca="false">INDEX($AH$1585:$AH$1712,$B1626+(const_one-$F1626)*8+const_one)</f>
        <v>188061679.986318</v>
      </c>
      <c r="AW1626" s="5" t="n">
        <f aca="false">INDEX($AI$1585:$AI$1712,$B1626+(const_one-$G1626)*16+const_one)</f>
        <v>208332651.749677</v>
      </c>
      <c r="AX1626" s="5" t="n">
        <f aca="false">INDEX($AJ$1585:$AJ$1712,$B1626+(const_one-$H1626)*32+const_one)</f>
        <v>391795166.638163</v>
      </c>
      <c r="AY1626" s="5" t="n">
        <f aca="false">INDEX($AK$1585:$AK$1712,$B1626+(const_one-$I1626)*64+const_one)</f>
        <v>314448741.582738</v>
      </c>
      <c r="AZ1626" s="5" t="n">
        <f aca="false">--($C1626=--(AS1626&gt;AL1626))</f>
        <v>1</v>
      </c>
      <c r="BA1626" s="5" t="n">
        <f aca="false">--($D1626=--(AT1626&gt;AM1626))</f>
        <v>0</v>
      </c>
      <c r="BB1626" s="5" t="n">
        <f aca="false">--($E1626=--(AU1626&gt;AN1626))</f>
        <v>0</v>
      </c>
      <c r="BC1626" s="5" t="n">
        <f aca="false">--($F1626=--(AV1626&gt;AO1626))</f>
        <v>1</v>
      </c>
      <c r="BD1626" s="5" t="n">
        <f aca="false">--($G1626=--(AW1626&gt;AP1626))</f>
        <v>0</v>
      </c>
      <c r="BE1626" s="5" t="n">
        <f aca="false">--($H1626=--(AX1626&gt;AQ1626))</f>
        <v>1</v>
      </c>
      <c r="BF1626" s="5" t="n">
        <f aca="false">--($I1626=--(AY1626&gt;AR1626))</f>
        <v>0</v>
      </c>
      <c r="BG1626" s="5" t="n">
        <f aca="false">SUM(AZ1626:BF1626)</f>
        <v>3</v>
      </c>
      <c r="BH1626" s="5" t="n">
        <f aca="false">SUM(AE1626:AK1626)+AB1626+AC1626+AD1626</f>
        <v>2000000000</v>
      </c>
    </row>
    <row r="1627" customFormat="false" ht="15" hidden="true" customHeight="false" outlineLevel="0" collapsed="false">
      <c r="A1627" s="5" t="n">
        <f aca="false">sensitivity_exit_usd</f>
        <v>2000000000</v>
      </c>
      <c r="B1627" s="2" t="n">
        <f aca="false">ROW()-ROW($B$1585)</f>
        <v>42</v>
      </c>
      <c r="C1627" s="2" t="n">
        <f aca="false">MOD(QUOTIENT($B1627,1),2)</f>
        <v>0</v>
      </c>
      <c r="D1627" s="2" t="n">
        <f aca="false">MOD(QUOTIENT($B1627,2),2)</f>
        <v>1</v>
      </c>
      <c r="E1627" s="2" t="n">
        <f aca="false">MOD(QUOTIENT($B1627,4),2)</f>
        <v>0</v>
      </c>
      <c r="F1627" s="2" t="n">
        <f aca="false">MOD(QUOTIENT($B1627,8),2)</f>
        <v>1</v>
      </c>
      <c r="G1627" s="2" t="n">
        <f aca="false">MOD(QUOTIENT($B1627,16),2)</f>
        <v>0</v>
      </c>
      <c r="H1627" s="2" t="n">
        <f aca="false">MOD(QUOTIENT($B1627,32),2)</f>
        <v>1</v>
      </c>
      <c r="I1627" s="2" t="n">
        <f aca="false">MOD(QUOTIENT($B1627,64),2)</f>
        <v>0</v>
      </c>
      <c r="J1627" s="5" t="n">
        <f aca="false">IF($C1627=const_zero,MIN(class_series_f_invested_usd,MAX(const_zero,$A1627)),const_zero)</f>
        <v>30000000</v>
      </c>
      <c r="K1627" s="5" t="n">
        <f aca="false">IF($D1627=const_zero,MIN(class_series_e_invested_usd,MAX(const_zero,$A1627-SUM($J1627:$J1627))),const_zero)</f>
        <v>0</v>
      </c>
      <c r="L1627" s="5" t="n">
        <f aca="false">IF($E1627=const_zero,MIN(class_series_d_invested_usd,MAX(const_zero,$A1627-SUM($J1627:$K1627))),const_zero)</f>
        <v>100000000</v>
      </c>
      <c r="M1627" s="5" t="n">
        <f aca="false">IF($F1627=const_zero,MIN(class_series_c_invested_usd,MAX(const_zero,$A1627-SUM($J1627:$L1627))),const_zero)</f>
        <v>0</v>
      </c>
      <c r="N1627" s="5" t="n">
        <f aca="false">IF($G1627=const_zero,MIN(class_series_b_invested_usd,MAX(const_zero,$A1627-SUM($J1627:$M1627))),const_zero)</f>
        <v>30000000</v>
      </c>
      <c r="O1627" s="5" t="n">
        <f aca="false">IF($H1627=const_zero,MIN(class_series_a_invested_usd,MAX(const_zero,$A1627-SUM($J1627:$N1627))),const_zero)</f>
        <v>0</v>
      </c>
      <c r="P1627" s="5" t="n">
        <f aca="false">IF($I1627=const_zero,MIN(class_seed_invested_usd,MAX(const_zero,$A1627-SUM($J1627:$O1627))),const_zero)</f>
        <v>5000000</v>
      </c>
      <c r="Q1627" s="5" t="n">
        <f aca="false">MAX(const_zero,$A1627-SUM($J1627:$P1627))</f>
        <v>1835000000</v>
      </c>
      <c r="R1627" s="9" t="n">
        <f aca="false">common_rsa_total+Sensitivity!$AE$1530+Sensitivity!$AJ$1530+IF($C1627=const_one,Sensitivity!$D$1530,const_zero)+IF($D1627=const_one,Sensitivity!$Y$1530,const_zero)+IF($E1627=const_one,Sensitivity!$V$1530,const_zero)+IF($F1627=const_one,Sensitivity!$S$1530,const_zero)+IF($G1627=const_one,Sensitivity!$P$1530,const_zero)+IF($H1627=const_one,Sensitivity!$M$1530,const_zero)+IF($I1627=const_one,Sensitivity!$J$1530,const_zero)</f>
        <v>22823874.5373255</v>
      </c>
      <c r="S1627" s="23" t="b">
        <f aca="false">IF($R1627&gt;const_zero,--($Q1627&gt;option_strike_usd*$R1627),const_zero)</f>
        <v>1</v>
      </c>
      <c r="T1627" s="7" t="n">
        <f aca="false">IF($R1627&gt;const_zero,IF($S1627=const_one,($Q1627+option_strike_usd*pre_f_options_issued)/($R1627+pre_f_options_issued),$Q1627/$R1627),const_zero)</f>
        <v>72.5599867149739</v>
      </c>
      <c r="U1627" s="5" t="n">
        <f aca="false">IF($C1627=const_one,Sensitivity!$D$1530*$T1627,const_zero)</f>
        <v>0</v>
      </c>
      <c r="V1627" s="5" t="n">
        <f aca="false">IF($D1627=const_one,Sensitivity!$Y$1530*$T1627,const_zero)</f>
        <v>445264860.976293</v>
      </c>
      <c r="W1627" s="5" t="n">
        <f aca="false">IF($E1627=const_one,Sensitivity!$V$1530*$T1627,const_zero)</f>
        <v>0</v>
      </c>
      <c r="X1627" s="5" t="n">
        <f aca="false">IF($F1627=const_one,Sensitivity!$S$1530*$T1627,const_zero)</f>
        <v>174143968.115937</v>
      </c>
      <c r="Y1627" s="5" t="n">
        <f aca="false">IF($G1627=const_one,Sensitivity!$P$1530*$T1627,const_zero)</f>
        <v>0</v>
      </c>
      <c r="Z1627" s="5" t="n">
        <f aca="false">IF($H1627=const_one,Sensitivity!$M$1530*$T1627,const_zero)</f>
        <v>362799933.574869</v>
      </c>
      <c r="AA1627" s="5" t="n">
        <f aca="false">IF($I1627=const_one,Sensitivity!$J$1530*$T1627,const_zero)</f>
        <v>0</v>
      </c>
      <c r="AB1627" s="5" t="n">
        <f aca="false">(Sensitivity!$AE$1530+Sensitivity!$AJ$1530)*$T1627</f>
        <v>20851390.1107011</v>
      </c>
      <c r="AC1627" s="5" t="n">
        <f aca="false">common_rsa_total*$T1627</f>
        <v>653039880.434765</v>
      </c>
      <c r="AD1627" s="5" t="n">
        <f aca="false">IF($S1627=const_one,pre_f_options_issued*($T1627-option_strike_usd),const_zero)</f>
        <v>178899966.787435</v>
      </c>
      <c r="AE1627" s="5" t="n">
        <f aca="false">J1627+U1627</f>
        <v>30000000</v>
      </c>
      <c r="AF1627" s="5" t="n">
        <f aca="false">K1627+V1627</f>
        <v>445264860.976293</v>
      </c>
      <c r="AG1627" s="5" t="n">
        <f aca="false">L1627+W1627</f>
        <v>100000000</v>
      </c>
      <c r="AH1627" s="5" t="n">
        <f aca="false">M1627+X1627</f>
        <v>174143968.115937</v>
      </c>
      <c r="AI1627" s="5" t="n">
        <f aca="false">N1627+Y1627</f>
        <v>30000000</v>
      </c>
      <c r="AJ1627" s="5" t="n">
        <f aca="false">O1627+Z1627</f>
        <v>362799933.574869</v>
      </c>
      <c r="AK1627" s="5" t="n">
        <f aca="false">P1627+AA1627</f>
        <v>5000000</v>
      </c>
      <c r="AL1627" s="5" t="n">
        <f aca="false">INDEX($AE$1585:$AE$1712,$B1627-$C1627*1+const_one)</f>
        <v>30000000</v>
      </c>
      <c r="AM1627" s="5" t="n">
        <f aca="false">INDEX($AF$1585:$AF$1712,$B1627-$D1627*2+const_one)</f>
        <v>300000000</v>
      </c>
      <c r="AN1627" s="5" t="n">
        <f aca="false">INDEX($AG$1585:$AG$1712,$B1627-$E1627*4+const_one)</f>
        <v>100000000</v>
      </c>
      <c r="AO1627" s="5" t="n">
        <f aca="false">INDEX($AH$1585:$AH$1712,$B1627-$F1627*8+const_one)</f>
        <v>60000000</v>
      </c>
      <c r="AP1627" s="5" t="n">
        <f aca="false">INDEX($AI$1585:$AI$1712,$B1627-$G1627*16+const_one)</f>
        <v>30000000</v>
      </c>
      <c r="AQ1627" s="5" t="n">
        <f aca="false">INDEX($AJ$1585:$AJ$1712,$B1627-$H1627*32+const_one)</f>
        <v>15000000</v>
      </c>
      <c r="AR1627" s="5" t="n">
        <f aca="false">INDEX($AK$1585:$AK$1712,$B1627-$I1627*64+const_one)</f>
        <v>5000000</v>
      </c>
      <c r="AS1627" s="5" t="n">
        <f aca="false">INDEX($AE$1585:$AE$1712,$B1627+(const_one-$C1627)*1+const_one)</f>
        <v>58346119.5351332</v>
      </c>
      <c r="AT1627" s="5" t="n">
        <f aca="false">INDEX($AF$1585:$AF$1712,$B1627+(const_one-$D1627)*2+const_one)</f>
        <v>445264860.976293</v>
      </c>
      <c r="AU1627" s="5" t="n">
        <f aca="false">INDEX($AG$1585:$AG$1712,$B1627+(const_one-$E1627)*4+const_one)</f>
        <v>124201408.387923</v>
      </c>
      <c r="AV1627" s="5" t="n">
        <f aca="false">INDEX($AH$1585:$AH$1712,$B1627+(const_one-$F1627)*8+const_one)</f>
        <v>174143968.115937</v>
      </c>
      <c r="AW1627" s="5" t="n">
        <f aca="false">INDEX($AI$1585:$AI$1712,$B1627+(const_one-$G1627)*16+const_one)</f>
        <v>197801328.085145</v>
      </c>
      <c r="AX1627" s="5" t="n">
        <f aca="false">INDEX($AJ$1585:$AJ$1712,$B1627+(const_one-$H1627)*32+const_one)</f>
        <v>362799933.574869</v>
      </c>
      <c r="AY1627" s="5" t="n">
        <f aca="false">INDEX($AK$1585:$AK$1712,$B1627+(const_one-$I1627)*64+const_one)</f>
        <v>303803525.78825</v>
      </c>
      <c r="AZ1627" s="5" t="n">
        <f aca="false">--($C1627=--(AS1627&gt;AL1627))</f>
        <v>0</v>
      </c>
      <c r="BA1627" s="5" t="n">
        <f aca="false">--($D1627=--(AT1627&gt;AM1627))</f>
        <v>1</v>
      </c>
      <c r="BB1627" s="5" t="n">
        <f aca="false">--($E1627=--(AU1627&gt;AN1627))</f>
        <v>0</v>
      </c>
      <c r="BC1627" s="5" t="n">
        <f aca="false">--($F1627=--(AV1627&gt;AO1627))</f>
        <v>1</v>
      </c>
      <c r="BD1627" s="5" t="n">
        <f aca="false">--($G1627=--(AW1627&gt;AP1627))</f>
        <v>0</v>
      </c>
      <c r="BE1627" s="5" t="n">
        <f aca="false">--($H1627=--(AX1627&gt;AQ1627))</f>
        <v>1</v>
      </c>
      <c r="BF1627" s="5" t="n">
        <f aca="false">--($I1627=--(AY1627&gt;AR1627))</f>
        <v>0</v>
      </c>
      <c r="BG1627" s="5" t="n">
        <f aca="false">SUM(AZ1627:BF1627)</f>
        <v>3</v>
      </c>
      <c r="BH1627" s="5" t="n">
        <f aca="false">SUM(AE1627:AK1627)+AB1627+AC1627+AD1627</f>
        <v>2000000000</v>
      </c>
    </row>
    <row r="1628" customFormat="false" ht="15" hidden="true" customHeight="false" outlineLevel="0" collapsed="false">
      <c r="A1628" s="5" t="n">
        <f aca="false">sensitivity_exit_usd</f>
        <v>2000000000</v>
      </c>
      <c r="B1628" s="2" t="n">
        <f aca="false">ROW()-ROW($B$1585)</f>
        <v>43</v>
      </c>
      <c r="C1628" s="2" t="n">
        <f aca="false">MOD(QUOTIENT($B1628,1),2)</f>
        <v>1</v>
      </c>
      <c r="D1628" s="2" t="n">
        <f aca="false">MOD(QUOTIENT($B1628,2),2)</f>
        <v>1</v>
      </c>
      <c r="E1628" s="2" t="n">
        <f aca="false">MOD(QUOTIENT($B1628,4),2)</f>
        <v>0</v>
      </c>
      <c r="F1628" s="2" t="n">
        <f aca="false">MOD(QUOTIENT($B1628,8),2)</f>
        <v>1</v>
      </c>
      <c r="G1628" s="2" t="n">
        <f aca="false">MOD(QUOTIENT($B1628,16),2)</f>
        <v>0</v>
      </c>
      <c r="H1628" s="2" t="n">
        <f aca="false">MOD(QUOTIENT($B1628,32),2)</f>
        <v>1</v>
      </c>
      <c r="I1628" s="2" t="n">
        <f aca="false">MOD(QUOTIENT($B1628,64),2)</f>
        <v>0</v>
      </c>
      <c r="J1628" s="5" t="n">
        <f aca="false">IF($C1628=const_zero,MIN(class_series_f_invested_usd,MAX(const_zero,$A1628)),const_zero)</f>
        <v>0</v>
      </c>
      <c r="K1628" s="5" t="n">
        <f aca="false">IF($D1628=const_zero,MIN(class_series_e_invested_usd,MAX(const_zero,$A1628-SUM($J1628:$J1628))),const_zero)</f>
        <v>0</v>
      </c>
      <c r="L1628" s="5" t="n">
        <f aca="false">IF($E1628=const_zero,MIN(class_series_d_invested_usd,MAX(const_zero,$A1628-SUM($J1628:$K1628))),const_zero)</f>
        <v>100000000</v>
      </c>
      <c r="M1628" s="5" t="n">
        <f aca="false">IF($F1628=const_zero,MIN(class_series_c_invested_usd,MAX(const_zero,$A1628-SUM($J1628:$L1628))),const_zero)</f>
        <v>0</v>
      </c>
      <c r="N1628" s="5" t="n">
        <f aca="false">IF($G1628=const_zero,MIN(class_series_b_invested_usd,MAX(const_zero,$A1628-SUM($J1628:$M1628))),const_zero)</f>
        <v>30000000</v>
      </c>
      <c r="O1628" s="5" t="n">
        <f aca="false">IF($H1628=const_zero,MIN(class_series_a_invested_usd,MAX(const_zero,$A1628-SUM($J1628:$N1628))),const_zero)</f>
        <v>0</v>
      </c>
      <c r="P1628" s="5" t="n">
        <f aca="false">IF($I1628=const_zero,MIN(class_seed_invested_usd,MAX(const_zero,$A1628-SUM($J1628:$O1628))),const_zero)</f>
        <v>5000000</v>
      </c>
      <c r="Q1628" s="5" t="n">
        <f aca="false">MAX(const_zero,$A1628-SUM($J1628:$P1628))</f>
        <v>1865000000</v>
      </c>
      <c r="R1628" s="9" t="n">
        <f aca="false">common_rsa_total+Sensitivity!$AE$1530+Sensitivity!$AJ$1530+IF($C1628=const_one,Sensitivity!$D$1530,const_zero)+IF($D1628=const_one,Sensitivity!$Y$1530,const_zero)+IF($E1628=const_one,Sensitivity!$V$1530,const_zero)+IF($F1628=const_one,Sensitivity!$S$1530,const_zero)+IF($G1628=const_one,Sensitivity!$P$1530,const_zero)+IF($H1628=const_one,Sensitivity!$M$1530,const_zero)+IF($I1628=const_one,Sensitivity!$J$1530,const_zero)</f>
        <v>23640582.1854708</v>
      </c>
      <c r="S1628" s="23" t="b">
        <f aca="false">IF($R1628&gt;const_zero,--($Q1628&gt;option_strike_usd*$R1628),const_zero)</f>
        <v>1</v>
      </c>
      <c r="T1628" s="7" t="n">
        <f aca="false">IF($R1628&gt;const_zero,IF($S1628=const_one,($Q1628+option_strike_usd*pre_f_options_issued)/($R1628+pre_f_options_issued),$Q1628/$R1628),const_zero)</f>
        <v>71.4406430105438</v>
      </c>
      <c r="U1628" s="5" t="n">
        <f aca="false">IF($C1628=const_one,Sensitivity!$D$1530*$T1628,const_zero)</f>
        <v>58346119.5351332</v>
      </c>
      <c r="V1628" s="5" t="n">
        <f aca="false">IF($D1628=const_one,Sensitivity!$Y$1530*$T1628,const_zero)</f>
        <v>438396000.582263</v>
      </c>
      <c r="W1628" s="5" t="n">
        <f aca="false">IF($E1628=const_one,Sensitivity!$V$1530*$T1628,const_zero)</f>
        <v>0</v>
      </c>
      <c r="X1628" s="5" t="n">
        <f aca="false">IF($F1628=const_one,Sensitivity!$S$1530*$T1628,const_zero)</f>
        <v>171457543.225305</v>
      </c>
      <c r="Y1628" s="5" t="n">
        <f aca="false">IF($G1628=const_one,Sensitivity!$P$1530*$T1628,const_zero)</f>
        <v>0</v>
      </c>
      <c r="Z1628" s="5" t="n">
        <f aca="false">IF($H1628=const_one,Sensitivity!$M$1530*$T1628,const_zero)</f>
        <v>357203215.052719</v>
      </c>
      <c r="AA1628" s="5" t="n">
        <f aca="false">IF($I1628=const_one,Sensitivity!$J$1530*$T1628,const_zero)</f>
        <v>0</v>
      </c>
      <c r="AB1628" s="5" t="n">
        <f aca="false">(Sensitivity!$AE$1530+Sensitivity!$AJ$1530)*$T1628</f>
        <v>20529726.983326</v>
      </c>
      <c r="AC1628" s="5" t="n">
        <f aca="false">common_rsa_total*$T1628</f>
        <v>642965787.094894</v>
      </c>
      <c r="AD1628" s="5" t="n">
        <f aca="false">IF($S1628=const_one,pre_f_options_issued*($T1628-option_strike_usd),const_zero)</f>
        <v>176101607.526359</v>
      </c>
      <c r="AE1628" s="5" t="n">
        <f aca="false">J1628+U1628</f>
        <v>58346119.5351332</v>
      </c>
      <c r="AF1628" s="5" t="n">
        <f aca="false">K1628+V1628</f>
        <v>438396000.582263</v>
      </c>
      <c r="AG1628" s="5" t="n">
        <f aca="false">L1628+W1628</f>
        <v>100000000</v>
      </c>
      <c r="AH1628" s="5" t="n">
        <f aca="false">M1628+X1628</f>
        <v>171457543.225305</v>
      </c>
      <c r="AI1628" s="5" t="n">
        <f aca="false">N1628+Y1628</f>
        <v>30000000</v>
      </c>
      <c r="AJ1628" s="5" t="n">
        <f aca="false">O1628+Z1628</f>
        <v>357203215.052719</v>
      </c>
      <c r="AK1628" s="5" t="n">
        <f aca="false">P1628+AA1628</f>
        <v>5000000</v>
      </c>
      <c r="AL1628" s="5" t="n">
        <f aca="false">INDEX($AE$1585:$AE$1712,$B1628-$C1628*1+const_one)</f>
        <v>30000000</v>
      </c>
      <c r="AM1628" s="5" t="n">
        <f aca="false">INDEX($AF$1585:$AF$1712,$B1628-$D1628*2+const_one)</f>
        <v>300000000</v>
      </c>
      <c r="AN1628" s="5" t="n">
        <f aca="false">INDEX($AG$1585:$AG$1712,$B1628-$E1628*4+const_one)</f>
        <v>100000000</v>
      </c>
      <c r="AO1628" s="5" t="n">
        <f aca="false">INDEX($AH$1585:$AH$1712,$B1628-$F1628*8+const_one)</f>
        <v>60000000</v>
      </c>
      <c r="AP1628" s="5" t="n">
        <f aca="false">INDEX($AI$1585:$AI$1712,$B1628-$G1628*16+const_one)</f>
        <v>30000000</v>
      </c>
      <c r="AQ1628" s="5" t="n">
        <f aca="false">INDEX($AJ$1585:$AJ$1712,$B1628-$H1628*32+const_one)</f>
        <v>15000000</v>
      </c>
      <c r="AR1628" s="5" t="n">
        <f aca="false">INDEX($AK$1585:$AK$1712,$B1628-$I1628*64+const_one)</f>
        <v>5000000</v>
      </c>
      <c r="AS1628" s="5" t="n">
        <f aca="false">INDEX($AE$1585:$AE$1712,$B1628+(const_one-$C1628)*1+const_one)</f>
        <v>58346119.5351332</v>
      </c>
      <c r="AT1628" s="5" t="n">
        <f aca="false">INDEX($AF$1585:$AF$1712,$B1628+(const_one-$D1628)*2+const_one)</f>
        <v>438396000.582263</v>
      </c>
      <c r="AU1628" s="5" t="n">
        <f aca="false">INDEX($AG$1585:$AG$1712,$B1628+(const_one-$E1628)*4+const_one)</f>
        <v>122429231.200328</v>
      </c>
      <c r="AV1628" s="5" t="n">
        <f aca="false">INDEX($AH$1585:$AH$1712,$B1628+(const_one-$F1628)*8+const_one)</f>
        <v>171457543.225305</v>
      </c>
      <c r="AW1628" s="5" t="n">
        <f aca="false">INDEX($AI$1585:$AI$1712,$B1628+(const_one-$G1628)*16+const_one)</f>
        <v>195346131.514086</v>
      </c>
      <c r="AX1628" s="5" t="n">
        <f aca="false">INDEX($AJ$1585:$AJ$1712,$B1628+(const_one-$H1628)*32+const_one)</f>
        <v>357203215.052719</v>
      </c>
      <c r="AY1628" s="5" t="n">
        <f aca="false">INDEX($AK$1585:$AK$1712,$B1628+(const_one-$I1628)*64+const_one)</f>
        <v>300652696.350945</v>
      </c>
      <c r="AZ1628" s="5" t="n">
        <f aca="false">--($C1628=--(AS1628&gt;AL1628))</f>
        <v>1</v>
      </c>
      <c r="BA1628" s="5" t="n">
        <f aca="false">--($D1628=--(AT1628&gt;AM1628))</f>
        <v>1</v>
      </c>
      <c r="BB1628" s="5" t="n">
        <f aca="false">--($E1628=--(AU1628&gt;AN1628))</f>
        <v>0</v>
      </c>
      <c r="BC1628" s="5" t="n">
        <f aca="false">--($F1628=--(AV1628&gt;AO1628))</f>
        <v>1</v>
      </c>
      <c r="BD1628" s="5" t="n">
        <f aca="false">--($G1628=--(AW1628&gt;AP1628))</f>
        <v>0</v>
      </c>
      <c r="BE1628" s="5" t="n">
        <f aca="false">--($H1628=--(AX1628&gt;AQ1628))</f>
        <v>1</v>
      </c>
      <c r="BF1628" s="5" t="n">
        <f aca="false">--($I1628=--(AY1628&gt;AR1628))</f>
        <v>0</v>
      </c>
      <c r="BG1628" s="5" t="n">
        <f aca="false">SUM(AZ1628:BF1628)</f>
        <v>4</v>
      </c>
      <c r="BH1628" s="5" t="n">
        <f aca="false">SUM(AE1628:AK1628)+AB1628+AC1628+AD1628</f>
        <v>2000000000</v>
      </c>
    </row>
    <row r="1629" customFormat="false" ht="15" hidden="true" customHeight="false" outlineLevel="0" collapsed="false">
      <c r="A1629" s="5" t="n">
        <f aca="false">sensitivity_exit_usd</f>
        <v>2000000000</v>
      </c>
      <c r="B1629" s="2" t="n">
        <f aca="false">ROW()-ROW($B$1585)</f>
        <v>44</v>
      </c>
      <c r="C1629" s="2" t="n">
        <f aca="false">MOD(QUOTIENT($B1629,1),2)</f>
        <v>0</v>
      </c>
      <c r="D1629" s="2" t="n">
        <f aca="false">MOD(QUOTIENT($B1629,2),2)</f>
        <v>0</v>
      </c>
      <c r="E1629" s="2" t="n">
        <f aca="false">MOD(QUOTIENT($B1629,4),2)</f>
        <v>1</v>
      </c>
      <c r="F1629" s="2" t="n">
        <f aca="false">MOD(QUOTIENT($B1629,8),2)</f>
        <v>1</v>
      </c>
      <c r="G1629" s="2" t="n">
        <f aca="false">MOD(QUOTIENT($B1629,16),2)</f>
        <v>0</v>
      </c>
      <c r="H1629" s="2" t="n">
        <f aca="false">MOD(QUOTIENT($B1629,32),2)</f>
        <v>1</v>
      </c>
      <c r="I1629" s="2" t="n">
        <f aca="false">MOD(QUOTIENT($B1629,64),2)</f>
        <v>0</v>
      </c>
      <c r="J1629" s="5" t="n">
        <f aca="false">IF($C1629=const_zero,MIN(class_series_f_invested_usd,MAX(const_zero,$A1629)),const_zero)</f>
        <v>30000000</v>
      </c>
      <c r="K1629" s="5" t="n">
        <f aca="false">IF($D1629=const_zero,MIN(class_series_e_invested_usd,MAX(const_zero,$A1629-SUM($J1629:$J1629))),const_zero)</f>
        <v>300000000</v>
      </c>
      <c r="L1629" s="5" t="n">
        <f aca="false">IF($E1629=const_zero,MIN(class_series_d_invested_usd,MAX(const_zero,$A1629-SUM($J1629:$K1629))),const_zero)</f>
        <v>0</v>
      </c>
      <c r="M1629" s="5" t="n">
        <f aca="false">IF($F1629=const_zero,MIN(class_series_c_invested_usd,MAX(const_zero,$A1629-SUM($J1629:$L1629))),const_zero)</f>
        <v>0</v>
      </c>
      <c r="N1629" s="5" t="n">
        <f aca="false">IF($G1629=const_zero,MIN(class_series_b_invested_usd,MAX(const_zero,$A1629-SUM($J1629:$M1629))),const_zero)</f>
        <v>30000000</v>
      </c>
      <c r="O1629" s="5" t="n">
        <f aca="false">IF($H1629=const_zero,MIN(class_series_a_invested_usd,MAX(const_zero,$A1629-SUM($J1629:$N1629))),const_zero)</f>
        <v>0</v>
      </c>
      <c r="P1629" s="5" t="n">
        <f aca="false">IF($I1629=const_zero,MIN(class_seed_invested_usd,MAX(const_zero,$A1629-SUM($J1629:$O1629))),const_zero)</f>
        <v>5000000</v>
      </c>
      <c r="Q1629" s="5" t="n">
        <f aca="false">MAX(const_zero,$A1629-SUM($J1629:$P1629))</f>
        <v>1635000000</v>
      </c>
      <c r="R1629" s="9" t="n">
        <f aca="false">common_rsa_total+Sensitivity!$AE$1530+Sensitivity!$AJ$1530+IF($C1629=const_one,Sensitivity!$D$1530,const_zero)+IF($D1629=const_one,Sensitivity!$Y$1530,const_zero)+IF($E1629=const_one,Sensitivity!$V$1530,const_zero)+IF($F1629=const_one,Sensitivity!$S$1530,const_zero)+IF($G1629=const_one,Sensitivity!$P$1530,const_zero)+IF($H1629=const_one,Sensitivity!$M$1530,const_zero)+IF($I1629=const_one,Sensitivity!$J$1530,const_zero)</f>
        <v>18421919.7138799</v>
      </c>
      <c r="S1629" s="23" t="b">
        <f aca="false">IF($R1629&gt;const_zero,--($Q1629&gt;option_strike_usd*$R1629),const_zero)</f>
        <v>1</v>
      </c>
      <c r="T1629" s="7" t="n">
        <f aca="false">IF($R1629&gt;const_zero,IF($S1629=const_one,($Q1629+option_strike_usd*pre_f_options_issued)/($R1629+pre_f_options_issued),$Q1629/$R1629),const_zero)</f>
        <v>78.2671964329192</v>
      </c>
      <c r="U1629" s="5" t="n">
        <f aca="false">IF($C1629=const_one,Sensitivity!$D$1530*$T1629,const_zero)</f>
        <v>0</v>
      </c>
      <c r="V1629" s="5" t="n">
        <f aca="false">IF($D1629=const_one,Sensitivity!$Y$1530*$T1629,const_zero)</f>
        <v>0</v>
      </c>
      <c r="W1629" s="5" t="n">
        <f aca="false">IF($E1629=const_one,Sensitivity!$V$1530*$T1629,const_zero)</f>
        <v>135758530.079167</v>
      </c>
      <c r="X1629" s="5" t="n">
        <f aca="false">IF($F1629=const_one,Sensitivity!$S$1530*$T1629,const_zero)</f>
        <v>187841271.439006</v>
      </c>
      <c r="Y1629" s="5" t="n">
        <f aca="false">IF($G1629=const_one,Sensitivity!$P$1530*$T1629,const_zero)</f>
        <v>0</v>
      </c>
      <c r="Z1629" s="5" t="n">
        <f aca="false">IF($H1629=const_one,Sensitivity!$M$1530*$T1629,const_zero)</f>
        <v>391335982.164596</v>
      </c>
      <c r="AA1629" s="5" t="n">
        <f aca="false">IF($I1629=const_one,Sensitivity!$J$1530*$T1629,const_zero)</f>
        <v>0</v>
      </c>
      <c r="AB1629" s="5" t="n">
        <f aca="false">(Sensitivity!$AE$1530+Sensitivity!$AJ$1530)*$T1629</f>
        <v>22491457.3386613</v>
      </c>
      <c r="AC1629" s="5" t="n">
        <f aca="false">common_rsa_total*$T1629</f>
        <v>704404767.896272</v>
      </c>
      <c r="AD1629" s="5" t="n">
        <f aca="false">IF($S1629=const_one,pre_f_options_issued*($T1629-option_strike_usd),const_zero)</f>
        <v>193167991.082298</v>
      </c>
      <c r="AE1629" s="5" t="n">
        <f aca="false">J1629+U1629</f>
        <v>30000000</v>
      </c>
      <c r="AF1629" s="5" t="n">
        <f aca="false">K1629+V1629</f>
        <v>300000000</v>
      </c>
      <c r="AG1629" s="5" t="n">
        <f aca="false">L1629+W1629</f>
        <v>135758530.079167</v>
      </c>
      <c r="AH1629" s="5" t="n">
        <f aca="false">M1629+X1629</f>
        <v>187841271.439006</v>
      </c>
      <c r="AI1629" s="5" t="n">
        <f aca="false">N1629+Y1629</f>
        <v>30000000</v>
      </c>
      <c r="AJ1629" s="5" t="n">
        <f aca="false">O1629+Z1629</f>
        <v>391335982.164596</v>
      </c>
      <c r="AK1629" s="5" t="n">
        <f aca="false">P1629+AA1629</f>
        <v>5000000</v>
      </c>
      <c r="AL1629" s="5" t="n">
        <f aca="false">INDEX($AE$1585:$AE$1712,$B1629-$C1629*1+const_one)</f>
        <v>30000000</v>
      </c>
      <c r="AM1629" s="5" t="n">
        <f aca="false">INDEX($AF$1585:$AF$1712,$B1629-$D1629*2+const_one)</f>
        <v>300000000</v>
      </c>
      <c r="AN1629" s="5" t="n">
        <f aca="false">INDEX($AG$1585:$AG$1712,$B1629-$E1629*4+const_one)</f>
        <v>100000000</v>
      </c>
      <c r="AO1629" s="5" t="n">
        <f aca="false">INDEX($AH$1585:$AH$1712,$B1629-$F1629*8+const_one)</f>
        <v>60000000</v>
      </c>
      <c r="AP1629" s="5" t="n">
        <f aca="false">INDEX($AI$1585:$AI$1712,$B1629-$G1629*16+const_one)</f>
        <v>30000000</v>
      </c>
      <c r="AQ1629" s="5" t="n">
        <f aca="false">INDEX($AJ$1585:$AJ$1712,$B1629-$H1629*32+const_one)</f>
        <v>15000000</v>
      </c>
      <c r="AR1629" s="5" t="n">
        <f aca="false">INDEX($AK$1585:$AK$1712,$B1629-$I1629*64+const_one)</f>
        <v>5000000</v>
      </c>
      <c r="AS1629" s="5" t="n">
        <f aca="false">INDEX($AE$1585:$AE$1712,$B1629+(const_one-$C1629)*1+const_one)</f>
        <v>62647009.8871739</v>
      </c>
      <c r="AT1629" s="5" t="n">
        <f aca="false">INDEX($AF$1585:$AF$1712,$B1629+(const_one-$D1629)*2+const_one)</f>
        <v>439400351.18512</v>
      </c>
      <c r="AU1629" s="5" t="n">
        <f aca="false">INDEX($AG$1585:$AG$1712,$B1629+(const_one-$E1629)*4+const_one)</f>
        <v>135758530.079167</v>
      </c>
      <c r="AV1629" s="5" t="n">
        <f aca="false">INDEX($AH$1585:$AH$1712,$B1629+(const_one-$F1629)*8+const_one)</f>
        <v>187841271.439006</v>
      </c>
      <c r="AW1629" s="5" t="n">
        <f aca="false">INDEX($AI$1585:$AI$1712,$B1629+(const_one-$G1629)*16+const_one)</f>
        <v>209117832.508127</v>
      </c>
      <c r="AX1629" s="5" t="n">
        <f aca="false">INDEX($AJ$1585:$AJ$1712,$B1629+(const_one-$H1629)*32+const_one)</f>
        <v>391335982.164596</v>
      </c>
      <c r="AY1629" s="5" t="n">
        <f aca="false">INDEX($AK$1585:$AK$1712,$B1629+(const_one-$I1629)*64+const_one)</f>
        <v>316816813.362886</v>
      </c>
      <c r="AZ1629" s="5" t="n">
        <f aca="false">--($C1629=--(AS1629&gt;AL1629))</f>
        <v>0</v>
      </c>
      <c r="BA1629" s="5" t="n">
        <f aca="false">--($D1629=--(AT1629&gt;AM1629))</f>
        <v>0</v>
      </c>
      <c r="BB1629" s="5" t="n">
        <f aca="false">--($E1629=--(AU1629&gt;AN1629))</f>
        <v>1</v>
      </c>
      <c r="BC1629" s="5" t="n">
        <f aca="false">--($F1629=--(AV1629&gt;AO1629))</f>
        <v>1</v>
      </c>
      <c r="BD1629" s="5" t="n">
        <f aca="false">--($G1629=--(AW1629&gt;AP1629))</f>
        <v>0</v>
      </c>
      <c r="BE1629" s="5" t="n">
        <f aca="false">--($H1629=--(AX1629&gt;AQ1629))</f>
        <v>1</v>
      </c>
      <c r="BF1629" s="5" t="n">
        <f aca="false">--($I1629=--(AY1629&gt;AR1629))</f>
        <v>0</v>
      </c>
      <c r="BG1629" s="5" t="n">
        <f aca="false">SUM(AZ1629:BF1629)</f>
        <v>3</v>
      </c>
      <c r="BH1629" s="5" t="n">
        <f aca="false">SUM(AE1629:AK1629)+AB1629+AC1629+AD1629</f>
        <v>2000000000</v>
      </c>
    </row>
    <row r="1630" customFormat="false" ht="15" hidden="true" customHeight="false" outlineLevel="0" collapsed="false">
      <c r="A1630" s="5" t="n">
        <f aca="false">sensitivity_exit_usd</f>
        <v>2000000000</v>
      </c>
      <c r="B1630" s="2" t="n">
        <f aca="false">ROW()-ROW($B$1585)</f>
        <v>45</v>
      </c>
      <c r="C1630" s="2" t="n">
        <f aca="false">MOD(QUOTIENT($B1630,1),2)</f>
        <v>1</v>
      </c>
      <c r="D1630" s="2" t="n">
        <f aca="false">MOD(QUOTIENT($B1630,2),2)</f>
        <v>0</v>
      </c>
      <c r="E1630" s="2" t="n">
        <f aca="false">MOD(QUOTIENT($B1630,4),2)</f>
        <v>1</v>
      </c>
      <c r="F1630" s="2" t="n">
        <f aca="false">MOD(QUOTIENT($B1630,8),2)</f>
        <v>1</v>
      </c>
      <c r="G1630" s="2" t="n">
        <f aca="false">MOD(QUOTIENT($B1630,16),2)</f>
        <v>0</v>
      </c>
      <c r="H1630" s="2" t="n">
        <f aca="false">MOD(QUOTIENT($B1630,32),2)</f>
        <v>1</v>
      </c>
      <c r="I1630" s="2" t="n">
        <f aca="false">MOD(QUOTIENT($B1630,64),2)</f>
        <v>0</v>
      </c>
      <c r="J1630" s="5" t="n">
        <f aca="false">IF($C1630=const_zero,MIN(class_series_f_invested_usd,MAX(const_zero,$A1630)),const_zero)</f>
        <v>0</v>
      </c>
      <c r="K1630" s="5" t="n">
        <f aca="false">IF($D1630=const_zero,MIN(class_series_e_invested_usd,MAX(const_zero,$A1630-SUM($J1630:$J1630))),const_zero)</f>
        <v>300000000</v>
      </c>
      <c r="L1630" s="5" t="n">
        <f aca="false">IF($E1630=const_zero,MIN(class_series_d_invested_usd,MAX(const_zero,$A1630-SUM($J1630:$K1630))),const_zero)</f>
        <v>0</v>
      </c>
      <c r="M1630" s="5" t="n">
        <f aca="false">IF($F1630=const_zero,MIN(class_series_c_invested_usd,MAX(const_zero,$A1630-SUM($J1630:$L1630))),const_zero)</f>
        <v>0</v>
      </c>
      <c r="N1630" s="5" t="n">
        <f aca="false">IF($G1630=const_zero,MIN(class_series_b_invested_usd,MAX(const_zero,$A1630-SUM($J1630:$M1630))),const_zero)</f>
        <v>30000000</v>
      </c>
      <c r="O1630" s="5" t="n">
        <f aca="false">IF($H1630=const_zero,MIN(class_series_a_invested_usd,MAX(const_zero,$A1630-SUM($J1630:$N1630))),const_zero)</f>
        <v>0</v>
      </c>
      <c r="P1630" s="5" t="n">
        <f aca="false">IF($I1630=const_zero,MIN(class_seed_invested_usd,MAX(const_zero,$A1630-SUM($J1630:$O1630))),const_zero)</f>
        <v>5000000</v>
      </c>
      <c r="Q1630" s="5" t="n">
        <f aca="false">MAX(const_zero,$A1630-SUM($J1630:$P1630))</f>
        <v>1665000000</v>
      </c>
      <c r="R1630" s="9" t="n">
        <f aca="false">common_rsa_total+Sensitivity!$AE$1530+Sensitivity!$AJ$1530+IF($C1630=const_one,Sensitivity!$D$1530,const_zero)+IF($D1630=const_one,Sensitivity!$Y$1530,const_zero)+IF($E1630=const_one,Sensitivity!$V$1530,const_zero)+IF($F1630=const_one,Sensitivity!$S$1530,const_zero)+IF($G1630=const_one,Sensitivity!$P$1530,const_zero)+IF($H1630=const_one,Sensitivity!$M$1530,const_zero)+IF($I1630=const_one,Sensitivity!$J$1530,const_zero)</f>
        <v>19238627.3620252</v>
      </c>
      <c r="S1630" s="23" t="b">
        <f aca="false">IF($R1630&gt;const_zero,--($Q1630&gt;option_strike_usd*$R1630),const_zero)</f>
        <v>1</v>
      </c>
      <c r="T1630" s="7" t="n">
        <f aca="false">IF($R1630&gt;const_zero,IF($S1630=const_one,($Q1630+option_strike_usd*pre_f_options_issued)/($R1630+pre_f_options_issued),$Q1630/$R1630),const_zero)</f>
        <v>76.7067750980875</v>
      </c>
      <c r="U1630" s="5" t="n">
        <f aca="false">IF($C1630=const_one,Sensitivity!$D$1530*$T1630,const_zero)</f>
        <v>62647009.8871739</v>
      </c>
      <c r="V1630" s="5" t="n">
        <f aca="false">IF($D1630=const_one,Sensitivity!$Y$1530*$T1630,const_zero)</f>
        <v>0</v>
      </c>
      <c r="W1630" s="5" t="n">
        <f aca="false">IF($E1630=const_one,Sensitivity!$V$1530*$T1630,const_zero)</f>
        <v>133051897.973052</v>
      </c>
      <c r="X1630" s="5" t="n">
        <f aca="false">IF($F1630=const_one,Sensitivity!$S$1530*$T1630,const_zero)</f>
        <v>184096260.23541</v>
      </c>
      <c r="Y1630" s="5" t="n">
        <f aca="false">IF($G1630=const_one,Sensitivity!$P$1530*$T1630,const_zero)</f>
        <v>0</v>
      </c>
      <c r="Z1630" s="5" t="n">
        <f aca="false">IF($H1630=const_one,Sensitivity!$M$1530*$T1630,const_zero)</f>
        <v>383533875.490437</v>
      </c>
      <c r="AA1630" s="5" t="n">
        <f aca="false">IF($I1630=const_one,Sensitivity!$J$1530*$T1630,const_zero)</f>
        <v>0</v>
      </c>
      <c r="AB1630" s="5" t="n">
        <f aca="false">(Sensitivity!$AE$1530+Sensitivity!$AJ$1530)*$T1630</f>
        <v>22043042.7859211</v>
      </c>
      <c r="AC1630" s="5" t="n">
        <f aca="false">common_rsa_total*$T1630</f>
        <v>690360975.882787</v>
      </c>
      <c r="AD1630" s="5" t="n">
        <f aca="false">IF($S1630=const_one,pre_f_options_issued*($T1630-option_strike_usd),const_zero)</f>
        <v>189266937.745219</v>
      </c>
      <c r="AE1630" s="5" t="n">
        <f aca="false">J1630+U1630</f>
        <v>62647009.8871739</v>
      </c>
      <c r="AF1630" s="5" t="n">
        <f aca="false">K1630+V1630</f>
        <v>300000000</v>
      </c>
      <c r="AG1630" s="5" t="n">
        <f aca="false">L1630+W1630</f>
        <v>133051897.973052</v>
      </c>
      <c r="AH1630" s="5" t="n">
        <f aca="false">M1630+X1630</f>
        <v>184096260.23541</v>
      </c>
      <c r="AI1630" s="5" t="n">
        <f aca="false">N1630+Y1630</f>
        <v>30000000</v>
      </c>
      <c r="AJ1630" s="5" t="n">
        <f aca="false">O1630+Z1630</f>
        <v>383533875.490437</v>
      </c>
      <c r="AK1630" s="5" t="n">
        <f aca="false">P1630+AA1630</f>
        <v>5000000</v>
      </c>
      <c r="AL1630" s="5" t="n">
        <f aca="false">INDEX($AE$1585:$AE$1712,$B1630-$C1630*1+const_one)</f>
        <v>30000000</v>
      </c>
      <c r="AM1630" s="5" t="n">
        <f aca="false">INDEX($AF$1585:$AF$1712,$B1630-$D1630*2+const_one)</f>
        <v>300000000</v>
      </c>
      <c r="AN1630" s="5" t="n">
        <f aca="false">INDEX($AG$1585:$AG$1712,$B1630-$E1630*4+const_one)</f>
        <v>100000000</v>
      </c>
      <c r="AO1630" s="5" t="n">
        <f aca="false">INDEX($AH$1585:$AH$1712,$B1630-$F1630*8+const_one)</f>
        <v>60000000</v>
      </c>
      <c r="AP1630" s="5" t="n">
        <f aca="false">INDEX($AI$1585:$AI$1712,$B1630-$G1630*16+const_one)</f>
        <v>30000000</v>
      </c>
      <c r="AQ1630" s="5" t="n">
        <f aca="false">INDEX($AJ$1585:$AJ$1712,$B1630-$H1630*32+const_one)</f>
        <v>15000000</v>
      </c>
      <c r="AR1630" s="5" t="n">
        <f aca="false">INDEX($AK$1585:$AK$1712,$B1630-$I1630*64+const_one)</f>
        <v>5000000</v>
      </c>
      <c r="AS1630" s="5" t="n">
        <f aca="false">INDEX($AE$1585:$AE$1712,$B1630+(const_one-$C1630)*1+const_one)</f>
        <v>62647009.8871739</v>
      </c>
      <c r="AT1630" s="5" t="n">
        <f aca="false">INDEX($AF$1585:$AF$1712,$B1630+(const_one-$D1630)*2+const_one)</f>
        <v>433130734.047132</v>
      </c>
      <c r="AU1630" s="5" t="n">
        <f aca="false">INDEX($AG$1585:$AG$1712,$B1630+(const_one-$E1630)*4+const_one)</f>
        <v>133051897.973052</v>
      </c>
      <c r="AV1630" s="5" t="n">
        <f aca="false">INDEX($AH$1585:$AH$1712,$B1630+(const_one-$F1630)*8+const_one)</f>
        <v>184096260.23541</v>
      </c>
      <c r="AW1630" s="5" t="n">
        <f aca="false">INDEX($AI$1585:$AI$1712,$B1630+(const_one-$G1630)*16+const_one)</f>
        <v>205852164.935278</v>
      </c>
      <c r="AX1630" s="5" t="n">
        <f aca="false">INDEX($AJ$1585:$AJ$1712,$B1630+(const_one-$H1630)*32+const_one)</f>
        <v>383533875.490437</v>
      </c>
      <c r="AY1630" s="5" t="n">
        <f aca="false">INDEX($AK$1585:$AK$1712,$B1630+(const_one-$I1630)*64+const_one)</f>
        <v>312749786.54576</v>
      </c>
      <c r="AZ1630" s="5" t="n">
        <f aca="false">--($C1630=--(AS1630&gt;AL1630))</f>
        <v>1</v>
      </c>
      <c r="BA1630" s="5" t="n">
        <f aca="false">--($D1630=--(AT1630&gt;AM1630))</f>
        <v>0</v>
      </c>
      <c r="BB1630" s="5" t="n">
        <f aca="false">--($E1630=--(AU1630&gt;AN1630))</f>
        <v>1</v>
      </c>
      <c r="BC1630" s="5" t="n">
        <f aca="false">--($F1630=--(AV1630&gt;AO1630))</f>
        <v>1</v>
      </c>
      <c r="BD1630" s="5" t="n">
        <f aca="false">--($G1630=--(AW1630&gt;AP1630))</f>
        <v>0</v>
      </c>
      <c r="BE1630" s="5" t="n">
        <f aca="false">--($H1630=--(AX1630&gt;AQ1630))</f>
        <v>1</v>
      </c>
      <c r="BF1630" s="5" t="n">
        <f aca="false">--($I1630=--(AY1630&gt;AR1630))</f>
        <v>0</v>
      </c>
      <c r="BG1630" s="5" t="n">
        <f aca="false">SUM(AZ1630:BF1630)</f>
        <v>4</v>
      </c>
      <c r="BH1630" s="5" t="n">
        <f aca="false">SUM(AE1630:AK1630)+AB1630+AC1630+AD1630</f>
        <v>2000000000</v>
      </c>
    </row>
    <row r="1631" customFormat="false" ht="15" hidden="true" customHeight="false" outlineLevel="0" collapsed="false">
      <c r="A1631" s="5" t="n">
        <f aca="false">sensitivity_exit_usd</f>
        <v>2000000000</v>
      </c>
      <c r="B1631" s="2" t="n">
        <f aca="false">ROW()-ROW($B$1585)</f>
        <v>46</v>
      </c>
      <c r="C1631" s="2" t="n">
        <f aca="false">MOD(QUOTIENT($B1631,1),2)</f>
        <v>0</v>
      </c>
      <c r="D1631" s="2" t="n">
        <f aca="false">MOD(QUOTIENT($B1631,2),2)</f>
        <v>1</v>
      </c>
      <c r="E1631" s="2" t="n">
        <f aca="false">MOD(QUOTIENT($B1631,4),2)</f>
        <v>1</v>
      </c>
      <c r="F1631" s="2" t="n">
        <f aca="false">MOD(QUOTIENT($B1631,8),2)</f>
        <v>1</v>
      </c>
      <c r="G1631" s="2" t="n">
        <f aca="false">MOD(QUOTIENT($B1631,16),2)</f>
        <v>0</v>
      </c>
      <c r="H1631" s="2" t="n">
        <f aca="false">MOD(QUOTIENT($B1631,32),2)</f>
        <v>1</v>
      </c>
      <c r="I1631" s="2" t="n">
        <f aca="false">MOD(QUOTIENT($B1631,64),2)</f>
        <v>0</v>
      </c>
      <c r="J1631" s="5" t="n">
        <f aca="false">IF($C1631=const_zero,MIN(class_series_f_invested_usd,MAX(const_zero,$A1631)),const_zero)</f>
        <v>30000000</v>
      </c>
      <c r="K1631" s="5" t="n">
        <f aca="false">IF($D1631=const_zero,MIN(class_series_e_invested_usd,MAX(const_zero,$A1631-SUM($J1631:$J1631))),const_zero)</f>
        <v>0</v>
      </c>
      <c r="L1631" s="5" t="n">
        <f aca="false">IF($E1631=const_zero,MIN(class_series_d_invested_usd,MAX(const_zero,$A1631-SUM($J1631:$K1631))),const_zero)</f>
        <v>0</v>
      </c>
      <c r="M1631" s="5" t="n">
        <f aca="false">IF($F1631=const_zero,MIN(class_series_c_invested_usd,MAX(const_zero,$A1631-SUM($J1631:$L1631))),const_zero)</f>
        <v>0</v>
      </c>
      <c r="N1631" s="5" t="n">
        <f aca="false">IF($G1631=const_zero,MIN(class_series_b_invested_usd,MAX(const_zero,$A1631-SUM($J1631:$M1631))),const_zero)</f>
        <v>30000000</v>
      </c>
      <c r="O1631" s="5" t="n">
        <f aca="false">IF($H1631=const_zero,MIN(class_series_a_invested_usd,MAX(const_zero,$A1631-SUM($J1631:$N1631))),const_zero)</f>
        <v>0</v>
      </c>
      <c r="P1631" s="5" t="n">
        <f aca="false">IF($I1631=const_zero,MIN(class_seed_invested_usd,MAX(const_zero,$A1631-SUM($J1631:$O1631))),const_zero)</f>
        <v>5000000</v>
      </c>
      <c r="Q1631" s="5" t="n">
        <f aca="false">MAX(const_zero,$A1631-SUM($J1631:$P1631))</f>
        <v>1935000000</v>
      </c>
      <c r="R1631" s="9" t="n">
        <f aca="false">common_rsa_total+Sensitivity!$AE$1530+Sensitivity!$AJ$1530+IF($C1631=const_one,Sensitivity!$D$1530,const_zero)+IF($D1631=const_one,Sensitivity!$Y$1530,const_zero)+IF($E1631=const_one,Sensitivity!$V$1530,const_zero)+IF($F1631=const_one,Sensitivity!$S$1530,const_zero)+IF($G1631=const_one,Sensitivity!$P$1530,const_zero)+IF($H1631=const_one,Sensitivity!$M$1530,const_zero)+IF($I1631=const_one,Sensitivity!$J$1530,const_zero)</f>
        <v>24558426.6391823</v>
      </c>
      <c r="S1631" s="23" t="b">
        <f aca="false">IF($R1631&gt;const_zero,--($Q1631&gt;option_strike_usd*$R1631),const_zero)</f>
        <v>1</v>
      </c>
      <c r="T1631" s="7" t="n">
        <f aca="false">IF($R1631&gt;const_zero,IF($S1631=const_one,($Q1631+option_strike_usd*pre_f_options_issued)/($R1631+pre_f_options_issued),$Q1631/$R1631),const_zero)</f>
        <v>71.6043111388589</v>
      </c>
      <c r="U1631" s="5" t="n">
        <f aca="false">IF($C1631=const_one,Sensitivity!$D$1530*$T1631,const_zero)</f>
        <v>0</v>
      </c>
      <c r="V1631" s="5" t="n">
        <f aca="false">IF($D1631=const_one,Sensitivity!$Y$1530*$T1631,const_zero)</f>
        <v>439400351.18512</v>
      </c>
      <c r="W1631" s="5" t="n">
        <f aca="false">IF($E1631=const_one,Sensitivity!$V$1530*$T1631,const_zero)</f>
        <v>124201408.387923</v>
      </c>
      <c r="X1631" s="5" t="n">
        <f aca="false">IF($F1631=const_one,Sensitivity!$S$1530*$T1631,const_zero)</f>
        <v>171850346.733261</v>
      </c>
      <c r="Y1631" s="5" t="n">
        <f aca="false">IF($G1631=const_one,Sensitivity!$P$1530*$T1631,const_zero)</f>
        <v>0</v>
      </c>
      <c r="Z1631" s="5" t="n">
        <f aca="false">IF($H1631=const_one,Sensitivity!$M$1530*$T1631,const_zero)</f>
        <v>358021555.694294</v>
      </c>
      <c r="AA1631" s="5" t="n">
        <f aca="false">IF($I1631=const_one,Sensitivity!$J$1530*$T1631,const_zero)</f>
        <v>0</v>
      </c>
      <c r="AB1631" s="5" t="n">
        <f aca="false">(Sensitivity!$AE$1530+Sensitivity!$AJ$1530)*$T1631</f>
        <v>20576759.9025242</v>
      </c>
      <c r="AC1631" s="5" t="n">
        <f aca="false">common_rsa_total*$T1631</f>
        <v>644438800.24973</v>
      </c>
      <c r="AD1631" s="5" t="n">
        <f aca="false">IF($S1631=const_one,pre_f_options_issued*($T1631-option_strike_usd),const_zero)</f>
        <v>176510777.847147</v>
      </c>
      <c r="AE1631" s="5" t="n">
        <f aca="false">J1631+U1631</f>
        <v>30000000</v>
      </c>
      <c r="AF1631" s="5" t="n">
        <f aca="false">K1631+V1631</f>
        <v>439400351.18512</v>
      </c>
      <c r="AG1631" s="5" t="n">
        <f aca="false">L1631+W1631</f>
        <v>124201408.387923</v>
      </c>
      <c r="AH1631" s="5" t="n">
        <f aca="false">M1631+X1631</f>
        <v>171850346.733261</v>
      </c>
      <c r="AI1631" s="5" t="n">
        <f aca="false">N1631+Y1631</f>
        <v>30000000</v>
      </c>
      <c r="AJ1631" s="5" t="n">
        <f aca="false">O1631+Z1631</f>
        <v>358021555.694294</v>
      </c>
      <c r="AK1631" s="5" t="n">
        <f aca="false">P1631+AA1631</f>
        <v>5000000</v>
      </c>
      <c r="AL1631" s="5" t="n">
        <f aca="false">INDEX($AE$1585:$AE$1712,$B1631-$C1631*1+const_one)</f>
        <v>30000000</v>
      </c>
      <c r="AM1631" s="5" t="n">
        <f aca="false">INDEX($AF$1585:$AF$1712,$B1631-$D1631*2+const_one)</f>
        <v>300000000</v>
      </c>
      <c r="AN1631" s="5" t="n">
        <f aca="false">INDEX($AG$1585:$AG$1712,$B1631-$E1631*4+const_one)</f>
        <v>100000000</v>
      </c>
      <c r="AO1631" s="5" t="n">
        <f aca="false">INDEX($AH$1585:$AH$1712,$B1631-$F1631*8+const_one)</f>
        <v>60000000</v>
      </c>
      <c r="AP1631" s="5" t="n">
        <f aca="false">INDEX($AI$1585:$AI$1712,$B1631-$G1631*16+const_one)</f>
        <v>30000000</v>
      </c>
      <c r="AQ1631" s="5" t="n">
        <f aca="false">INDEX($AJ$1585:$AJ$1712,$B1631-$H1631*32+const_one)</f>
        <v>15000000</v>
      </c>
      <c r="AR1631" s="5" t="n">
        <f aca="false">INDEX($AK$1585:$AK$1712,$B1631-$I1631*64+const_one)</f>
        <v>5000000</v>
      </c>
      <c r="AS1631" s="5" t="n">
        <f aca="false">INDEX($AE$1585:$AE$1712,$B1631+(const_one-$C1631)*1+const_one)</f>
        <v>57645365.2622039</v>
      </c>
      <c r="AT1631" s="5" t="n">
        <f aca="false">INDEX($AF$1585:$AF$1712,$B1631+(const_one-$D1631)*2+const_one)</f>
        <v>439400351.18512</v>
      </c>
      <c r="AU1631" s="5" t="n">
        <f aca="false">INDEX($AG$1585:$AG$1712,$B1631+(const_one-$E1631)*4+const_one)</f>
        <v>124201408.387923</v>
      </c>
      <c r="AV1631" s="5" t="n">
        <f aca="false">INDEX($AH$1585:$AH$1712,$B1631+(const_one-$F1631)*8+const_one)</f>
        <v>171850346.733261</v>
      </c>
      <c r="AW1631" s="5" t="n">
        <f aca="false">INDEX($AI$1585:$AI$1712,$B1631+(const_one-$G1631)*16+const_one)</f>
        <v>196367563.440791</v>
      </c>
      <c r="AX1631" s="5" t="n">
        <f aca="false">INDEX($AJ$1585:$AJ$1712,$B1631+(const_one-$H1631)*32+const_one)</f>
        <v>358021555.694294</v>
      </c>
      <c r="AY1631" s="5" t="n">
        <f aca="false">INDEX($AK$1585:$AK$1712,$B1631+(const_one-$I1631)*64+const_one)</f>
        <v>302962466.290508</v>
      </c>
      <c r="AZ1631" s="5" t="n">
        <f aca="false">--($C1631=--(AS1631&gt;AL1631))</f>
        <v>0</v>
      </c>
      <c r="BA1631" s="5" t="n">
        <f aca="false">--($D1631=--(AT1631&gt;AM1631))</f>
        <v>1</v>
      </c>
      <c r="BB1631" s="5" t="n">
        <f aca="false">--($E1631=--(AU1631&gt;AN1631))</f>
        <v>1</v>
      </c>
      <c r="BC1631" s="5" t="n">
        <f aca="false">--($F1631=--(AV1631&gt;AO1631))</f>
        <v>1</v>
      </c>
      <c r="BD1631" s="5" t="n">
        <f aca="false">--($G1631=--(AW1631&gt;AP1631))</f>
        <v>0</v>
      </c>
      <c r="BE1631" s="5" t="n">
        <f aca="false">--($H1631=--(AX1631&gt;AQ1631))</f>
        <v>1</v>
      </c>
      <c r="BF1631" s="5" t="n">
        <f aca="false">--($I1631=--(AY1631&gt;AR1631))</f>
        <v>0</v>
      </c>
      <c r="BG1631" s="5" t="n">
        <f aca="false">SUM(AZ1631:BF1631)</f>
        <v>4</v>
      </c>
      <c r="BH1631" s="5" t="n">
        <f aca="false">SUM(AE1631:AK1631)+AB1631+AC1631+AD1631</f>
        <v>2000000000</v>
      </c>
    </row>
    <row r="1632" customFormat="false" ht="15" hidden="true" customHeight="false" outlineLevel="0" collapsed="false">
      <c r="A1632" s="5" t="n">
        <f aca="false">sensitivity_exit_usd</f>
        <v>2000000000</v>
      </c>
      <c r="B1632" s="2" t="n">
        <f aca="false">ROW()-ROW($B$1585)</f>
        <v>47</v>
      </c>
      <c r="C1632" s="2" t="n">
        <f aca="false">MOD(QUOTIENT($B1632,1),2)</f>
        <v>1</v>
      </c>
      <c r="D1632" s="2" t="n">
        <f aca="false">MOD(QUOTIENT($B1632,2),2)</f>
        <v>1</v>
      </c>
      <c r="E1632" s="2" t="n">
        <f aca="false">MOD(QUOTIENT($B1632,4),2)</f>
        <v>1</v>
      </c>
      <c r="F1632" s="2" t="n">
        <f aca="false">MOD(QUOTIENT($B1632,8),2)</f>
        <v>1</v>
      </c>
      <c r="G1632" s="2" t="n">
        <f aca="false">MOD(QUOTIENT($B1632,16),2)</f>
        <v>0</v>
      </c>
      <c r="H1632" s="2" t="n">
        <f aca="false">MOD(QUOTIENT($B1632,32),2)</f>
        <v>1</v>
      </c>
      <c r="I1632" s="2" t="n">
        <f aca="false">MOD(QUOTIENT($B1632,64),2)</f>
        <v>0</v>
      </c>
      <c r="J1632" s="5" t="n">
        <f aca="false">IF($C1632=const_zero,MIN(class_series_f_invested_usd,MAX(const_zero,$A1632)),const_zero)</f>
        <v>0</v>
      </c>
      <c r="K1632" s="5" t="n">
        <f aca="false">IF($D1632=const_zero,MIN(class_series_e_invested_usd,MAX(const_zero,$A1632-SUM($J1632:$J1632))),const_zero)</f>
        <v>0</v>
      </c>
      <c r="L1632" s="5" t="n">
        <f aca="false">IF($E1632=const_zero,MIN(class_series_d_invested_usd,MAX(const_zero,$A1632-SUM($J1632:$K1632))),const_zero)</f>
        <v>0</v>
      </c>
      <c r="M1632" s="5" t="n">
        <f aca="false">IF($F1632=const_zero,MIN(class_series_c_invested_usd,MAX(const_zero,$A1632-SUM($J1632:$L1632))),const_zero)</f>
        <v>0</v>
      </c>
      <c r="N1632" s="5" t="n">
        <f aca="false">IF($G1632=const_zero,MIN(class_series_b_invested_usd,MAX(const_zero,$A1632-SUM($J1632:$M1632))),const_zero)</f>
        <v>30000000</v>
      </c>
      <c r="O1632" s="5" t="n">
        <f aca="false">IF($H1632=const_zero,MIN(class_series_a_invested_usd,MAX(const_zero,$A1632-SUM($J1632:$N1632))),const_zero)</f>
        <v>0</v>
      </c>
      <c r="P1632" s="5" t="n">
        <f aca="false">IF($I1632=const_zero,MIN(class_seed_invested_usd,MAX(const_zero,$A1632-SUM($J1632:$O1632))),const_zero)</f>
        <v>5000000</v>
      </c>
      <c r="Q1632" s="5" t="n">
        <f aca="false">MAX(const_zero,$A1632-SUM($J1632:$P1632))</f>
        <v>1965000000</v>
      </c>
      <c r="R1632" s="9" t="n">
        <f aca="false">common_rsa_total+Sensitivity!$AE$1530+Sensitivity!$AJ$1530+IF($C1632=const_one,Sensitivity!$D$1530,const_zero)+IF($D1632=const_one,Sensitivity!$Y$1530,const_zero)+IF($E1632=const_one,Sensitivity!$V$1530,const_zero)+IF($F1632=const_one,Sensitivity!$S$1530,const_zero)+IF($G1632=const_one,Sensitivity!$P$1530,const_zero)+IF($H1632=const_one,Sensitivity!$M$1530,const_zero)+IF($I1632=const_one,Sensitivity!$J$1530,const_zero)</f>
        <v>25375134.2873277</v>
      </c>
      <c r="S1632" s="23" t="b">
        <f aca="false">IF($R1632&gt;const_zero,--($Q1632&gt;option_strike_usd*$R1632),const_zero)</f>
        <v>1</v>
      </c>
      <c r="T1632" s="7" t="n">
        <f aca="false">IF($R1632&gt;const_zero,IF($S1632=const_one,($Q1632+option_strike_usd*pre_f_options_issued)/($R1632+pre_f_options_issued),$Q1632/$R1632),const_zero)</f>
        <v>70.5826196107132</v>
      </c>
      <c r="U1632" s="5" t="n">
        <f aca="false">IF($C1632=const_one,Sensitivity!$D$1530*$T1632,const_zero)</f>
        <v>57645365.2622039</v>
      </c>
      <c r="V1632" s="5" t="n">
        <f aca="false">IF($D1632=const_one,Sensitivity!$Y$1530*$T1632,const_zero)</f>
        <v>433130734.047132</v>
      </c>
      <c r="W1632" s="5" t="n">
        <f aca="false">IF($E1632=const_one,Sensitivity!$V$1530*$T1632,const_zero)</f>
        <v>122429231.200328</v>
      </c>
      <c r="X1632" s="5" t="n">
        <f aca="false">IF($F1632=const_one,Sensitivity!$S$1530*$T1632,const_zero)</f>
        <v>169398287.065712</v>
      </c>
      <c r="Y1632" s="5" t="n">
        <f aca="false">IF($G1632=const_one,Sensitivity!$P$1530*$T1632,const_zero)</f>
        <v>0</v>
      </c>
      <c r="Z1632" s="5" t="n">
        <f aca="false">IF($H1632=const_one,Sensitivity!$M$1530*$T1632,const_zero)</f>
        <v>352913098.053566</v>
      </c>
      <c r="AA1632" s="5" t="n">
        <f aca="false">IF($I1632=const_one,Sensitivity!$J$1530*$T1632,const_zero)</f>
        <v>0</v>
      </c>
      <c r="AB1632" s="5" t="n">
        <f aca="false">(Sensitivity!$AE$1530+Sensitivity!$AJ$1530)*$T1632</f>
        <v>20283158.8478569</v>
      </c>
      <c r="AC1632" s="5" t="n">
        <f aca="false">common_rsa_total*$T1632</f>
        <v>635243576.496419</v>
      </c>
      <c r="AD1632" s="5" t="n">
        <f aca="false">IF($S1632=const_one,pre_f_options_issued*($T1632-option_strike_usd),const_zero)</f>
        <v>173956549.026783</v>
      </c>
      <c r="AE1632" s="5" t="n">
        <f aca="false">J1632+U1632</f>
        <v>57645365.2622039</v>
      </c>
      <c r="AF1632" s="5" t="n">
        <f aca="false">K1632+V1632</f>
        <v>433130734.047132</v>
      </c>
      <c r="AG1632" s="5" t="n">
        <f aca="false">L1632+W1632</f>
        <v>122429231.200328</v>
      </c>
      <c r="AH1632" s="5" t="n">
        <f aca="false">M1632+X1632</f>
        <v>169398287.065712</v>
      </c>
      <c r="AI1632" s="5" t="n">
        <f aca="false">N1632+Y1632</f>
        <v>30000000</v>
      </c>
      <c r="AJ1632" s="5" t="n">
        <f aca="false">O1632+Z1632</f>
        <v>352913098.053566</v>
      </c>
      <c r="AK1632" s="5" t="n">
        <f aca="false">P1632+AA1632</f>
        <v>5000000</v>
      </c>
      <c r="AL1632" s="5" t="n">
        <f aca="false">INDEX($AE$1585:$AE$1712,$B1632-$C1632*1+const_one)</f>
        <v>30000000</v>
      </c>
      <c r="AM1632" s="5" t="n">
        <f aca="false">INDEX($AF$1585:$AF$1712,$B1632-$D1632*2+const_one)</f>
        <v>300000000</v>
      </c>
      <c r="AN1632" s="5" t="n">
        <f aca="false">INDEX($AG$1585:$AG$1712,$B1632-$E1632*4+const_one)</f>
        <v>100000000</v>
      </c>
      <c r="AO1632" s="5" t="n">
        <f aca="false">INDEX($AH$1585:$AH$1712,$B1632-$F1632*8+const_one)</f>
        <v>60000000</v>
      </c>
      <c r="AP1632" s="5" t="n">
        <f aca="false">INDEX($AI$1585:$AI$1712,$B1632-$G1632*16+const_one)</f>
        <v>30000000</v>
      </c>
      <c r="AQ1632" s="5" t="n">
        <f aca="false">INDEX($AJ$1585:$AJ$1712,$B1632-$H1632*32+const_one)</f>
        <v>15000000</v>
      </c>
      <c r="AR1632" s="5" t="n">
        <f aca="false">INDEX($AK$1585:$AK$1712,$B1632-$I1632*64+const_one)</f>
        <v>5000000</v>
      </c>
      <c r="AS1632" s="5" t="n">
        <f aca="false">INDEX($AE$1585:$AE$1712,$B1632+(const_one-$C1632)*1+const_one)</f>
        <v>57645365.2622039</v>
      </c>
      <c r="AT1632" s="5" t="n">
        <f aca="false">INDEX($AF$1585:$AF$1712,$B1632+(const_one-$D1632)*2+const_one)</f>
        <v>433130734.047132</v>
      </c>
      <c r="AU1632" s="5" t="n">
        <f aca="false">INDEX($AG$1585:$AG$1712,$B1632+(const_one-$E1632)*4+const_one)</f>
        <v>122429231.200328</v>
      </c>
      <c r="AV1632" s="5" t="n">
        <f aca="false">INDEX($AH$1585:$AH$1712,$B1632+(const_one-$F1632)*8+const_one)</f>
        <v>169398287.065712</v>
      </c>
      <c r="AW1632" s="5" t="n">
        <f aca="false">INDEX($AI$1585:$AI$1712,$B1632+(const_one-$G1632)*16+const_one)</f>
        <v>194088224.661084</v>
      </c>
      <c r="AX1632" s="5" t="n">
        <f aca="false">INDEX($AJ$1585:$AJ$1712,$B1632+(const_one-$H1632)*32+const_one)</f>
        <v>352913098.053566</v>
      </c>
      <c r="AY1632" s="5" t="n">
        <f aca="false">INDEX($AK$1585:$AK$1712,$B1632+(const_one-$I1632)*64+const_one)</f>
        <v>299998774.569316</v>
      </c>
      <c r="AZ1632" s="5" t="n">
        <f aca="false">--($C1632=--(AS1632&gt;AL1632))</f>
        <v>1</v>
      </c>
      <c r="BA1632" s="5" t="n">
        <f aca="false">--($D1632=--(AT1632&gt;AM1632))</f>
        <v>1</v>
      </c>
      <c r="BB1632" s="5" t="n">
        <f aca="false">--($E1632=--(AU1632&gt;AN1632))</f>
        <v>1</v>
      </c>
      <c r="BC1632" s="5" t="n">
        <f aca="false">--($F1632=--(AV1632&gt;AO1632))</f>
        <v>1</v>
      </c>
      <c r="BD1632" s="5" t="n">
        <f aca="false">--($G1632=--(AW1632&gt;AP1632))</f>
        <v>0</v>
      </c>
      <c r="BE1632" s="5" t="n">
        <f aca="false">--($H1632=--(AX1632&gt;AQ1632))</f>
        <v>1</v>
      </c>
      <c r="BF1632" s="5" t="n">
        <f aca="false">--($I1632=--(AY1632&gt;AR1632))</f>
        <v>0</v>
      </c>
      <c r="BG1632" s="5" t="n">
        <f aca="false">SUM(AZ1632:BF1632)</f>
        <v>5</v>
      </c>
      <c r="BH1632" s="5" t="n">
        <f aca="false">SUM(AE1632:AK1632)+AB1632+AC1632+AD1632</f>
        <v>2000000000</v>
      </c>
    </row>
    <row r="1633" customFormat="false" ht="15" hidden="true" customHeight="false" outlineLevel="0" collapsed="false">
      <c r="A1633" s="5" t="n">
        <f aca="false">sensitivity_exit_usd</f>
        <v>2000000000</v>
      </c>
      <c r="B1633" s="2" t="n">
        <f aca="false">ROW()-ROW($B$1585)</f>
        <v>48</v>
      </c>
      <c r="C1633" s="2" t="n">
        <f aca="false">MOD(QUOTIENT($B1633,1),2)</f>
        <v>0</v>
      </c>
      <c r="D1633" s="2" t="n">
        <f aca="false">MOD(QUOTIENT($B1633,2),2)</f>
        <v>0</v>
      </c>
      <c r="E1633" s="2" t="n">
        <f aca="false">MOD(QUOTIENT($B1633,4),2)</f>
        <v>0</v>
      </c>
      <c r="F1633" s="2" t="n">
        <f aca="false">MOD(QUOTIENT($B1633,8),2)</f>
        <v>0</v>
      </c>
      <c r="G1633" s="2" t="n">
        <f aca="false">MOD(QUOTIENT($B1633,16),2)</f>
        <v>1</v>
      </c>
      <c r="H1633" s="2" t="n">
        <f aca="false">MOD(QUOTIENT($B1633,32),2)</f>
        <v>1</v>
      </c>
      <c r="I1633" s="2" t="n">
        <f aca="false">MOD(QUOTIENT($B1633,64),2)</f>
        <v>0</v>
      </c>
      <c r="J1633" s="5" t="n">
        <f aca="false">IF($C1633=const_zero,MIN(class_series_f_invested_usd,MAX(const_zero,$A1633)),const_zero)</f>
        <v>30000000</v>
      </c>
      <c r="K1633" s="5" t="n">
        <f aca="false">IF($D1633=const_zero,MIN(class_series_e_invested_usd,MAX(const_zero,$A1633-SUM($J1633:$J1633))),const_zero)</f>
        <v>300000000</v>
      </c>
      <c r="L1633" s="5" t="n">
        <f aca="false">IF($E1633=const_zero,MIN(class_series_d_invested_usd,MAX(const_zero,$A1633-SUM($J1633:$K1633))),const_zero)</f>
        <v>100000000</v>
      </c>
      <c r="M1633" s="5" t="n">
        <f aca="false">IF($F1633=const_zero,MIN(class_series_c_invested_usd,MAX(const_zero,$A1633-SUM($J1633:$L1633))),const_zero)</f>
        <v>60000000</v>
      </c>
      <c r="N1633" s="5" t="n">
        <f aca="false">IF($G1633=const_zero,MIN(class_series_b_invested_usd,MAX(const_zero,$A1633-SUM($J1633:$M1633))),const_zero)</f>
        <v>0</v>
      </c>
      <c r="O1633" s="5" t="n">
        <f aca="false">IF($H1633=const_zero,MIN(class_series_a_invested_usd,MAX(const_zero,$A1633-SUM($J1633:$N1633))),const_zero)</f>
        <v>0</v>
      </c>
      <c r="P1633" s="5" t="n">
        <f aca="false">IF($I1633=const_zero,MIN(class_seed_invested_usd,MAX(const_zero,$A1633-SUM($J1633:$O1633))),const_zero)</f>
        <v>5000000</v>
      </c>
      <c r="Q1633" s="5" t="n">
        <f aca="false">MAX(const_zero,$A1633-SUM($J1633:$P1633))</f>
        <v>1505000000</v>
      </c>
      <c r="R1633" s="9" t="n">
        <f aca="false">common_rsa_total+Sensitivity!$AE$1530+Sensitivity!$AJ$1530+IF($C1633=const_one,Sensitivity!$D$1530,const_zero)+IF($D1633=const_one,Sensitivity!$Y$1530,const_zero)+IF($E1633=const_one,Sensitivity!$V$1530,const_zero)+IF($F1633=const_one,Sensitivity!$S$1530,const_zero)+IF($G1633=const_one,Sensitivity!$P$1530,const_zero)+IF($H1633=const_one,Sensitivity!$M$1530,const_zero)+IF($I1633=const_one,Sensitivity!$J$1530,const_zero)</f>
        <v>17287367.612023</v>
      </c>
      <c r="S1633" s="23" t="b">
        <f aca="false">IF($R1633&gt;const_zero,--($Q1633&gt;option_strike_usd*$R1633),const_zero)</f>
        <v>1</v>
      </c>
      <c r="T1633" s="7" t="n">
        <f aca="false">IF($R1633&gt;const_zero,IF($S1633=const_one,($Q1633+option_strike_usd*pre_f_options_issued)/($R1633+pre_f_options_issued),$Q1633/$R1633),const_zero)</f>
        <v>76.1849696007078</v>
      </c>
      <c r="U1633" s="5" t="n">
        <f aca="false">IF($C1633=const_one,Sensitivity!$D$1530*$T1633,const_zero)</f>
        <v>0</v>
      </c>
      <c r="V1633" s="5" t="n">
        <f aca="false">IF($D1633=const_one,Sensitivity!$Y$1530*$T1633,const_zero)</f>
        <v>0</v>
      </c>
      <c r="W1633" s="5" t="n">
        <f aca="false">IF($E1633=const_one,Sensitivity!$V$1530*$T1633,const_zero)</f>
        <v>0</v>
      </c>
      <c r="X1633" s="5" t="n">
        <f aca="false">IF($F1633=const_one,Sensitivity!$S$1530*$T1633,const_zero)</f>
        <v>0</v>
      </c>
      <c r="Y1633" s="5" t="n">
        <f aca="false">IF($G1633=const_one,Sensitivity!$P$1530*$T1633,const_zero)</f>
        <v>228554908.802123</v>
      </c>
      <c r="Z1633" s="5" t="n">
        <f aca="false">IF($H1633=const_one,Sensitivity!$M$1530*$T1633,const_zero)</f>
        <v>380924848.003539</v>
      </c>
      <c r="AA1633" s="5" t="n">
        <f aca="false">IF($I1633=const_one,Sensitivity!$J$1530*$T1633,const_zero)</f>
        <v>0</v>
      </c>
      <c r="AB1633" s="5" t="n">
        <f aca="false">(Sensitivity!$AE$1530+Sensitivity!$AJ$1530)*$T1633</f>
        <v>21893092.7861986</v>
      </c>
      <c r="AC1633" s="5" t="n">
        <f aca="false">common_rsa_total*$T1633</f>
        <v>685664726.40637</v>
      </c>
      <c r="AD1633" s="5" t="n">
        <f aca="false">IF($S1633=const_one,pre_f_options_issued*($T1633-option_strike_usd),const_zero)</f>
        <v>187962424.001769</v>
      </c>
      <c r="AE1633" s="5" t="n">
        <f aca="false">J1633+U1633</f>
        <v>30000000</v>
      </c>
      <c r="AF1633" s="5" t="n">
        <f aca="false">K1633+V1633</f>
        <v>300000000</v>
      </c>
      <c r="AG1633" s="5" t="n">
        <f aca="false">L1633+W1633</f>
        <v>100000000</v>
      </c>
      <c r="AH1633" s="5" t="n">
        <f aca="false">M1633+X1633</f>
        <v>60000000</v>
      </c>
      <c r="AI1633" s="5" t="n">
        <f aca="false">N1633+Y1633</f>
        <v>228554908.802123</v>
      </c>
      <c r="AJ1633" s="5" t="n">
        <f aca="false">O1633+Z1633</f>
        <v>380924848.003539</v>
      </c>
      <c r="AK1633" s="5" t="n">
        <f aca="false">P1633+AA1633</f>
        <v>5000000</v>
      </c>
      <c r="AL1633" s="5" t="n">
        <f aca="false">INDEX($AE$1585:$AE$1712,$B1633-$C1633*1+const_one)</f>
        <v>30000000</v>
      </c>
      <c r="AM1633" s="5" t="n">
        <f aca="false">INDEX($AF$1585:$AF$1712,$B1633-$D1633*2+const_one)</f>
        <v>300000000</v>
      </c>
      <c r="AN1633" s="5" t="n">
        <f aca="false">INDEX($AG$1585:$AG$1712,$B1633-$E1633*4+const_one)</f>
        <v>100000000</v>
      </c>
      <c r="AO1633" s="5" t="n">
        <f aca="false">INDEX($AH$1585:$AH$1712,$B1633-$F1633*8+const_one)</f>
        <v>60000000</v>
      </c>
      <c r="AP1633" s="5" t="n">
        <f aca="false">INDEX($AI$1585:$AI$1712,$B1633-$G1633*16+const_one)</f>
        <v>30000000</v>
      </c>
      <c r="AQ1633" s="5" t="n">
        <f aca="false">INDEX($AJ$1585:$AJ$1712,$B1633-$H1633*32+const_one)</f>
        <v>15000000</v>
      </c>
      <c r="AR1633" s="5" t="n">
        <f aca="false">INDEX($AK$1585:$AK$1712,$B1633-$I1633*64+const_one)</f>
        <v>5000000</v>
      </c>
      <c r="AS1633" s="5" t="n">
        <f aca="false">INDEX($AE$1585:$AE$1712,$B1633+(const_one-$C1633)*1+const_one)</f>
        <v>60943672.2186205</v>
      </c>
      <c r="AT1633" s="5" t="n">
        <f aca="false">INDEX($AF$1585:$AF$1712,$B1633+(const_one-$D1633)*2+const_one)</f>
        <v>427857967.431304</v>
      </c>
      <c r="AU1633" s="5" t="n">
        <f aca="false">INDEX($AG$1585:$AG$1712,$B1633+(const_one-$E1633)*4+const_one)</f>
        <v>129555938.355106</v>
      </c>
      <c r="AV1633" s="5" t="n">
        <f aca="false">INDEX($AH$1585:$AH$1712,$B1633+(const_one-$F1633)*8+const_one)</f>
        <v>169555941.280814</v>
      </c>
      <c r="AW1633" s="5" t="n">
        <f aca="false">INDEX($AI$1585:$AI$1712,$B1633+(const_one-$G1633)*16+const_one)</f>
        <v>228554908.802123</v>
      </c>
      <c r="AX1633" s="5" t="n">
        <f aca="false">INDEX($AJ$1585:$AJ$1712,$B1633+(const_one-$H1633)*32+const_one)</f>
        <v>380924848.003539</v>
      </c>
      <c r="AY1633" s="5" t="n">
        <f aca="false">INDEX($AK$1585:$AK$1712,$B1633+(const_one-$I1633)*64+const_one)</f>
        <v>305094922.477038</v>
      </c>
      <c r="AZ1633" s="5" t="n">
        <f aca="false">--($C1633=--(AS1633&gt;AL1633))</f>
        <v>0</v>
      </c>
      <c r="BA1633" s="5" t="n">
        <f aca="false">--($D1633=--(AT1633&gt;AM1633))</f>
        <v>0</v>
      </c>
      <c r="BB1633" s="5" t="n">
        <f aca="false">--($E1633=--(AU1633&gt;AN1633))</f>
        <v>0</v>
      </c>
      <c r="BC1633" s="5" t="n">
        <f aca="false">--($F1633=--(AV1633&gt;AO1633))</f>
        <v>0</v>
      </c>
      <c r="BD1633" s="5" t="n">
        <f aca="false">--($G1633=--(AW1633&gt;AP1633))</f>
        <v>1</v>
      </c>
      <c r="BE1633" s="5" t="n">
        <f aca="false">--($H1633=--(AX1633&gt;AQ1633))</f>
        <v>1</v>
      </c>
      <c r="BF1633" s="5" t="n">
        <f aca="false">--($I1633=--(AY1633&gt;AR1633))</f>
        <v>0</v>
      </c>
      <c r="BG1633" s="5" t="n">
        <f aca="false">SUM(AZ1633:BF1633)</f>
        <v>2</v>
      </c>
      <c r="BH1633" s="5" t="n">
        <f aca="false">SUM(AE1633:AK1633)+AB1633+AC1633+AD1633</f>
        <v>2000000000</v>
      </c>
    </row>
    <row r="1634" customFormat="false" ht="15" hidden="true" customHeight="false" outlineLevel="0" collapsed="false">
      <c r="A1634" s="5" t="n">
        <f aca="false">sensitivity_exit_usd</f>
        <v>2000000000</v>
      </c>
      <c r="B1634" s="2" t="n">
        <f aca="false">ROW()-ROW($B$1585)</f>
        <v>49</v>
      </c>
      <c r="C1634" s="2" t="n">
        <f aca="false">MOD(QUOTIENT($B1634,1),2)</f>
        <v>1</v>
      </c>
      <c r="D1634" s="2" t="n">
        <f aca="false">MOD(QUOTIENT($B1634,2),2)</f>
        <v>0</v>
      </c>
      <c r="E1634" s="2" t="n">
        <f aca="false">MOD(QUOTIENT($B1634,4),2)</f>
        <v>0</v>
      </c>
      <c r="F1634" s="2" t="n">
        <f aca="false">MOD(QUOTIENT($B1634,8),2)</f>
        <v>0</v>
      </c>
      <c r="G1634" s="2" t="n">
        <f aca="false">MOD(QUOTIENT($B1634,16),2)</f>
        <v>1</v>
      </c>
      <c r="H1634" s="2" t="n">
        <f aca="false">MOD(QUOTIENT($B1634,32),2)</f>
        <v>1</v>
      </c>
      <c r="I1634" s="2" t="n">
        <f aca="false">MOD(QUOTIENT($B1634,64),2)</f>
        <v>0</v>
      </c>
      <c r="J1634" s="5" t="n">
        <f aca="false">IF($C1634=const_zero,MIN(class_series_f_invested_usd,MAX(const_zero,$A1634)),const_zero)</f>
        <v>0</v>
      </c>
      <c r="K1634" s="5" t="n">
        <f aca="false">IF($D1634=const_zero,MIN(class_series_e_invested_usd,MAX(const_zero,$A1634-SUM($J1634:$J1634))),const_zero)</f>
        <v>300000000</v>
      </c>
      <c r="L1634" s="5" t="n">
        <f aca="false">IF($E1634=const_zero,MIN(class_series_d_invested_usd,MAX(const_zero,$A1634-SUM($J1634:$K1634))),const_zero)</f>
        <v>100000000</v>
      </c>
      <c r="M1634" s="5" t="n">
        <f aca="false">IF($F1634=const_zero,MIN(class_series_c_invested_usd,MAX(const_zero,$A1634-SUM($J1634:$L1634))),const_zero)</f>
        <v>60000000</v>
      </c>
      <c r="N1634" s="5" t="n">
        <f aca="false">IF($G1634=const_zero,MIN(class_series_b_invested_usd,MAX(const_zero,$A1634-SUM($J1634:$M1634))),const_zero)</f>
        <v>0</v>
      </c>
      <c r="O1634" s="5" t="n">
        <f aca="false">IF($H1634=const_zero,MIN(class_series_a_invested_usd,MAX(const_zero,$A1634-SUM($J1634:$N1634))),const_zero)</f>
        <v>0</v>
      </c>
      <c r="P1634" s="5" t="n">
        <f aca="false">IF($I1634=const_zero,MIN(class_seed_invested_usd,MAX(const_zero,$A1634-SUM($J1634:$O1634))),const_zero)</f>
        <v>5000000</v>
      </c>
      <c r="Q1634" s="5" t="n">
        <f aca="false">MAX(const_zero,$A1634-SUM($J1634:$P1634))</f>
        <v>1535000000</v>
      </c>
      <c r="R1634" s="9" t="n">
        <f aca="false">common_rsa_total+Sensitivity!$AE$1530+Sensitivity!$AJ$1530+IF($C1634=const_one,Sensitivity!$D$1530,const_zero)+IF($D1634=const_one,Sensitivity!$Y$1530,const_zero)+IF($E1634=const_one,Sensitivity!$V$1530,const_zero)+IF($F1634=const_one,Sensitivity!$S$1530,const_zero)+IF($G1634=const_one,Sensitivity!$P$1530,const_zero)+IF($H1634=const_one,Sensitivity!$M$1530,const_zero)+IF($I1634=const_one,Sensitivity!$J$1530,const_zero)</f>
        <v>18104075.2601683</v>
      </c>
      <c r="S1634" s="23" t="b">
        <f aca="false">IF($R1634&gt;const_zero,--($Q1634&gt;option_strike_usd*$R1634),const_zero)</f>
        <v>1</v>
      </c>
      <c r="T1634" s="7" t="n">
        <f aca="false">IF($R1634&gt;const_zero,IF($S1634=const_one,($Q1634+option_strike_usd*pre_f_options_issued)/($R1634+pre_f_options_issued),$Q1634/$R1634),const_zero)</f>
        <v>74.6211601630229</v>
      </c>
      <c r="U1634" s="5" t="n">
        <f aca="false">IF($C1634=const_one,Sensitivity!$D$1530*$T1634,const_zero)</f>
        <v>60943672.2186205</v>
      </c>
      <c r="V1634" s="5" t="n">
        <f aca="false">IF($D1634=const_one,Sensitivity!$Y$1530*$T1634,const_zero)</f>
        <v>0</v>
      </c>
      <c r="W1634" s="5" t="n">
        <f aca="false">IF($E1634=const_one,Sensitivity!$V$1530*$T1634,const_zero)</f>
        <v>0</v>
      </c>
      <c r="X1634" s="5" t="n">
        <f aca="false">IF($F1634=const_one,Sensitivity!$S$1530*$T1634,const_zero)</f>
        <v>0</v>
      </c>
      <c r="Y1634" s="5" t="n">
        <f aca="false">IF($G1634=const_one,Sensitivity!$P$1530*$T1634,const_zero)</f>
        <v>223863480.489069</v>
      </c>
      <c r="Z1634" s="5" t="n">
        <f aca="false">IF($H1634=const_one,Sensitivity!$M$1530*$T1634,const_zero)</f>
        <v>373105800.815115</v>
      </c>
      <c r="AA1634" s="5" t="n">
        <f aca="false">IF($I1634=const_one,Sensitivity!$J$1530*$T1634,const_zero)</f>
        <v>0</v>
      </c>
      <c r="AB1634" s="5" t="n">
        <f aca="false">(Sensitivity!$AE$1530+Sensitivity!$AJ$1530)*$T1634</f>
        <v>21443704.6024321</v>
      </c>
      <c r="AC1634" s="5" t="n">
        <f aca="false">common_rsa_total*$T1634</f>
        <v>671590441.467206</v>
      </c>
      <c r="AD1634" s="5" t="n">
        <f aca="false">IF($S1634=const_one,pre_f_options_issued*($T1634-option_strike_usd),const_zero)</f>
        <v>184052900.407557</v>
      </c>
      <c r="AE1634" s="5" t="n">
        <f aca="false">J1634+U1634</f>
        <v>60943672.2186205</v>
      </c>
      <c r="AF1634" s="5" t="n">
        <f aca="false">K1634+V1634</f>
        <v>300000000</v>
      </c>
      <c r="AG1634" s="5" t="n">
        <f aca="false">L1634+W1634</f>
        <v>100000000</v>
      </c>
      <c r="AH1634" s="5" t="n">
        <f aca="false">M1634+X1634</f>
        <v>60000000</v>
      </c>
      <c r="AI1634" s="5" t="n">
        <f aca="false">N1634+Y1634</f>
        <v>223863480.489069</v>
      </c>
      <c r="AJ1634" s="5" t="n">
        <f aca="false">O1634+Z1634</f>
        <v>373105800.815115</v>
      </c>
      <c r="AK1634" s="5" t="n">
        <f aca="false">P1634+AA1634</f>
        <v>5000000</v>
      </c>
      <c r="AL1634" s="5" t="n">
        <f aca="false">INDEX($AE$1585:$AE$1712,$B1634-$C1634*1+const_one)</f>
        <v>30000000</v>
      </c>
      <c r="AM1634" s="5" t="n">
        <f aca="false">INDEX($AF$1585:$AF$1712,$B1634-$D1634*2+const_one)</f>
        <v>300000000</v>
      </c>
      <c r="AN1634" s="5" t="n">
        <f aca="false">INDEX($AG$1585:$AG$1712,$B1634-$E1634*4+const_one)</f>
        <v>100000000</v>
      </c>
      <c r="AO1634" s="5" t="n">
        <f aca="false">INDEX($AH$1585:$AH$1712,$B1634-$F1634*8+const_one)</f>
        <v>60000000</v>
      </c>
      <c r="AP1634" s="5" t="n">
        <f aca="false">INDEX($AI$1585:$AI$1712,$B1634-$G1634*16+const_one)</f>
        <v>30000000</v>
      </c>
      <c r="AQ1634" s="5" t="n">
        <f aca="false">INDEX($AJ$1585:$AJ$1712,$B1634-$H1634*32+const_one)</f>
        <v>15000000</v>
      </c>
      <c r="AR1634" s="5" t="n">
        <f aca="false">INDEX($AK$1585:$AK$1712,$B1634-$I1634*64+const_one)</f>
        <v>5000000</v>
      </c>
      <c r="AS1634" s="5" t="n">
        <f aca="false">INDEX($AE$1585:$AE$1712,$B1634+(const_one-$C1634)*1+const_one)</f>
        <v>60943672.2186205</v>
      </c>
      <c r="AT1634" s="5" t="n">
        <f aca="false">INDEX($AF$1585:$AF$1712,$B1634+(const_one-$D1634)*2+const_one)</f>
        <v>421674868.446577</v>
      </c>
      <c r="AU1634" s="5" t="n">
        <f aca="false">INDEX($AG$1585:$AG$1712,$B1634+(const_one-$E1634)*4+const_one)</f>
        <v>127148773.322533</v>
      </c>
      <c r="AV1634" s="5" t="n">
        <f aca="false">INDEX($AH$1585:$AH$1712,$B1634+(const_one-$F1634)*8+const_one)</f>
        <v>166666121.399741</v>
      </c>
      <c r="AW1634" s="5" t="n">
        <f aca="false">INDEX($AI$1585:$AI$1712,$B1634+(const_one-$G1634)*16+const_one)</f>
        <v>223863480.489069</v>
      </c>
      <c r="AX1634" s="5" t="n">
        <f aca="false">INDEX($AJ$1585:$AJ$1712,$B1634+(const_one-$H1634)*32+const_one)</f>
        <v>373105800.815115</v>
      </c>
      <c r="AY1634" s="5" t="n">
        <f aca="false">INDEX($AK$1585:$AK$1712,$B1634+(const_one-$I1634)*64+const_one)</f>
        <v>301221579.831792</v>
      </c>
      <c r="AZ1634" s="5" t="n">
        <f aca="false">--($C1634=--(AS1634&gt;AL1634))</f>
        <v>1</v>
      </c>
      <c r="BA1634" s="5" t="n">
        <f aca="false">--($D1634=--(AT1634&gt;AM1634))</f>
        <v>0</v>
      </c>
      <c r="BB1634" s="5" t="n">
        <f aca="false">--($E1634=--(AU1634&gt;AN1634))</f>
        <v>0</v>
      </c>
      <c r="BC1634" s="5" t="n">
        <f aca="false">--($F1634=--(AV1634&gt;AO1634))</f>
        <v>0</v>
      </c>
      <c r="BD1634" s="5" t="n">
        <f aca="false">--($G1634=--(AW1634&gt;AP1634))</f>
        <v>1</v>
      </c>
      <c r="BE1634" s="5" t="n">
        <f aca="false">--($H1634=--(AX1634&gt;AQ1634))</f>
        <v>1</v>
      </c>
      <c r="BF1634" s="5" t="n">
        <f aca="false">--($I1634=--(AY1634&gt;AR1634))</f>
        <v>0</v>
      </c>
      <c r="BG1634" s="5" t="n">
        <f aca="false">SUM(AZ1634:BF1634)</f>
        <v>3</v>
      </c>
      <c r="BH1634" s="5" t="n">
        <f aca="false">SUM(AE1634:AK1634)+AB1634+AC1634+AD1634</f>
        <v>2000000000</v>
      </c>
    </row>
    <row r="1635" customFormat="false" ht="15" hidden="true" customHeight="false" outlineLevel="0" collapsed="false">
      <c r="A1635" s="5" t="n">
        <f aca="false">sensitivity_exit_usd</f>
        <v>2000000000</v>
      </c>
      <c r="B1635" s="2" t="n">
        <f aca="false">ROW()-ROW($B$1585)</f>
        <v>50</v>
      </c>
      <c r="C1635" s="2" t="n">
        <f aca="false">MOD(QUOTIENT($B1635,1),2)</f>
        <v>0</v>
      </c>
      <c r="D1635" s="2" t="n">
        <f aca="false">MOD(QUOTIENT($B1635,2),2)</f>
        <v>1</v>
      </c>
      <c r="E1635" s="2" t="n">
        <f aca="false">MOD(QUOTIENT($B1635,4),2)</f>
        <v>0</v>
      </c>
      <c r="F1635" s="2" t="n">
        <f aca="false">MOD(QUOTIENT($B1635,8),2)</f>
        <v>0</v>
      </c>
      <c r="G1635" s="2" t="n">
        <f aca="false">MOD(QUOTIENT($B1635,16),2)</f>
        <v>1</v>
      </c>
      <c r="H1635" s="2" t="n">
        <f aca="false">MOD(QUOTIENT($B1635,32),2)</f>
        <v>1</v>
      </c>
      <c r="I1635" s="2" t="n">
        <f aca="false">MOD(QUOTIENT($B1635,64),2)</f>
        <v>0</v>
      </c>
      <c r="J1635" s="5" t="n">
        <f aca="false">IF($C1635=const_zero,MIN(class_series_f_invested_usd,MAX(const_zero,$A1635)),const_zero)</f>
        <v>30000000</v>
      </c>
      <c r="K1635" s="5" t="n">
        <f aca="false">IF($D1635=const_zero,MIN(class_series_e_invested_usd,MAX(const_zero,$A1635-SUM($J1635:$J1635))),const_zero)</f>
        <v>0</v>
      </c>
      <c r="L1635" s="5" t="n">
        <f aca="false">IF($E1635=const_zero,MIN(class_series_d_invested_usd,MAX(const_zero,$A1635-SUM($J1635:$K1635))),const_zero)</f>
        <v>100000000</v>
      </c>
      <c r="M1635" s="5" t="n">
        <f aca="false">IF($F1635=const_zero,MIN(class_series_c_invested_usd,MAX(const_zero,$A1635-SUM($J1635:$L1635))),const_zero)</f>
        <v>60000000</v>
      </c>
      <c r="N1635" s="5" t="n">
        <f aca="false">IF($G1635=const_zero,MIN(class_series_b_invested_usd,MAX(const_zero,$A1635-SUM($J1635:$M1635))),const_zero)</f>
        <v>0</v>
      </c>
      <c r="O1635" s="5" t="n">
        <f aca="false">IF($H1635=const_zero,MIN(class_series_a_invested_usd,MAX(const_zero,$A1635-SUM($J1635:$N1635))),const_zero)</f>
        <v>0</v>
      </c>
      <c r="P1635" s="5" t="n">
        <f aca="false">IF($I1635=const_zero,MIN(class_seed_invested_usd,MAX(const_zero,$A1635-SUM($J1635:$O1635))),const_zero)</f>
        <v>5000000</v>
      </c>
      <c r="Q1635" s="5" t="n">
        <f aca="false">MAX(const_zero,$A1635-SUM($J1635:$P1635))</f>
        <v>1805000000</v>
      </c>
      <c r="R1635" s="9" t="n">
        <f aca="false">common_rsa_total+Sensitivity!$AE$1530+Sensitivity!$AJ$1530+IF($C1635=const_one,Sensitivity!$D$1530,const_zero)+IF($D1635=const_one,Sensitivity!$Y$1530,const_zero)+IF($E1635=const_one,Sensitivity!$V$1530,const_zero)+IF($F1635=const_one,Sensitivity!$S$1530,const_zero)+IF($G1635=const_one,Sensitivity!$P$1530,const_zero)+IF($H1635=const_one,Sensitivity!$M$1530,const_zero)+IF($I1635=const_one,Sensitivity!$J$1530,const_zero)</f>
        <v>23423874.5373255</v>
      </c>
      <c r="S1635" s="23" t="b">
        <f aca="false">IF($R1635&gt;const_zero,--($Q1635&gt;option_strike_usd*$R1635),const_zero)</f>
        <v>1</v>
      </c>
      <c r="T1635" s="7" t="n">
        <f aca="false">IF($R1635&gt;const_zero,IF($S1635=const_one,($Q1635+option_strike_usd*pre_f_options_issued)/($R1635+pre_f_options_issued),$Q1635/$R1635),const_zero)</f>
        <v>69.7233740040496</v>
      </c>
      <c r="U1635" s="5" t="n">
        <f aca="false">IF($C1635=const_one,Sensitivity!$D$1530*$T1635,const_zero)</f>
        <v>0</v>
      </c>
      <c r="V1635" s="5" t="n">
        <f aca="false">IF($D1635=const_one,Sensitivity!$Y$1530*$T1635,const_zero)</f>
        <v>427857967.431304</v>
      </c>
      <c r="W1635" s="5" t="n">
        <f aca="false">IF($E1635=const_one,Sensitivity!$V$1530*$T1635,const_zero)</f>
        <v>0</v>
      </c>
      <c r="X1635" s="5" t="n">
        <f aca="false">IF($F1635=const_one,Sensitivity!$S$1530*$T1635,const_zero)</f>
        <v>0</v>
      </c>
      <c r="Y1635" s="5" t="n">
        <f aca="false">IF($G1635=const_one,Sensitivity!$P$1530*$T1635,const_zero)</f>
        <v>209170122.012149</v>
      </c>
      <c r="Z1635" s="5" t="n">
        <f aca="false">IF($H1635=const_one,Sensitivity!$M$1530*$T1635,const_zero)</f>
        <v>348616870.020248</v>
      </c>
      <c r="AA1635" s="5" t="n">
        <f aca="false">IF($I1635=const_one,Sensitivity!$J$1530*$T1635,const_zero)</f>
        <v>0</v>
      </c>
      <c r="AB1635" s="5" t="n">
        <f aca="false">(Sensitivity!$AE$1530+Sensitivity!$AJ$1530)*$T1635</f>
        <v>20036239.4897287</v>
      </c>
      <c r="AC1635" s="5" t="n">
        <f aca="false">common_rsa_total*$T1635</f>
        <v>627510366.036446</v>
      </c>
      <c r="AD1635" s="5" t="n">
        <f aca="false">IF($S1635=const_one,pre_f_options_issued*($T1635-option_strike_usd),const_zero)</f>
        <v>171808435.010124</v>
      </c>
      <c r="AE1635" s="5" t="n">
        <f aca="false">J1635+U1635</f>
        <v>30000000</v>
      </c>
      <c r="AF1635" s="5" t="n">
        <f aca="false">K1635+V1635</f>
        <v>427857967.431304</v>
      </c>
      <c r="AG1635" s="5" t="n">
        <f aca="false">L1635+W1635</f>
        <v>100000000</v>
      </c>
      <c r="AH1635" s="5" t="n">
        <f aca="false">M1635+X1635</f>
        <v>60000000</v>
      </c>
      <c r="AI1635" s="5" t="n">
        <f aca="false">N1635+Y1635</f>
        <v>209170122.012149</v>
      </c>
      <c r="AJ1635" s="5" t="n">
        <f aca="false">O1635+Z1635</f>
        <v>348616870.020248</v>
      </c>
      <c r="AK1635" s="5" t="n">
        <f aca="false">P1635+AA1635</f>
        <v>5000000</v>
      </c>
      <c r="AL1635" s="5" t="n">
        <f aca="false">INDEX($AE$1585:$AE$1712,$B1635-$C1635*1+const_one)</f>
        <v>30000000</v>
      </c>
      <c r="AM1635" s="5" t="n">
        <f aca="false">INDEX($AF$1585:$AF$1712,$B1635-$D1635*2+const_one)</f>
        <v>300000000</v>
      </c>
      <c r="AN1635" s="5" t="n">
        <f aca="false">INDEX($AG$1585:$AG$1712,$B1635-$E1635*4+const_one)</f>
        <v>100000000</v>
      </c>
      <c r="AO1635" s="5" t="n">
        <f aca="false">INDEX($AH$1585:$AH$1712,$B1635-$F1635*8+const_one)</f>
        <v>60000000</v>
      </c>
      <c r="AP1635" s="5" t="n">
        <f aca="false">INDEX($AI$1585:$AI$1712,$B1635-$G1635*16+const_one)</f>
        <v>30000000</v>
      </c>
      <c r="AQ1635" s="5" t="n">
        <f aca="false">INDEX($AJ$1585:$AJ$1712,$B1635-$H1635*32+const_one)</f>
        <v>15000000</v>
      </c>
      <c r="AR1635" s="5" t="n">
        <f aca="false">INDEX($AK$1585:$AK$1712,$B1635-$I1635*64+const_one)</f>
        <v>5000000</v>
      </c>
      <c r="AS1635" s="5" t="n">
        <f aca="false">INDEX($AE$1585:$AE$1712,$B1635+(const_one-$C1635)*1+const_one)</f>
        <v>56120704.2187168</v>
      </c>
      <c r="AT1635" s="5" t="n">
        <f aca="false">INDEX($AF$1585:$AF$1712,$B1635+(const_one-$D1635)*2+const_one)</f>
        <v>427857967.431304</v>
      </c>
      <c r="AU1635" s="5" t="n">
        <f aca="false">INDEX($AG$1585:$AG$1712,$B1635+(const_one-$E1635)*4+const_one)</f>
        <v>119625681.440781</v>
      </c>
      <c r="AV1635" s="5" t="n">
        <f aca="false">INDEX($AH$1585:$AH$1712,$B1635+(const_one-$F1635)*8+const_one)</f>
        <v>158241062.468116</v>
      </c>
      <c r="AW1635" s="5" t="n">
        <f aca="false">INDEX($AI$1585:$AI$1712,$B1635+(const_one-$G1635)*16+const_one)</f>
        <v>209170122.012149</v>
      </c>
      <c r="AX1635" s="5" t="n">
        <f aca="false">INDEX($AJ$1585:$AJ$1712,$B1635+(const_one-$H1635)*32+const_one)</f>
        <v>348616870.020248</v>
      </c>
      <c r="AY1635" s="5" t="n">
        <f aca="false">INDEX($AK$1585:$AK$1712,$B1635+(const_one-$I1635)*64+const_one)</f>
        <v>293058361.398455</v>
      </c>
      <c r="AZ1635" s="5" t="n">
        <f aca="false">--($C1635=--(AS1635&gt;AL1635))</f>
        <v>0</v>
      </c>
      <c r="BA1635" s="5" t="n">
        <f aca="false">--($D1635=--(AT1635&gt;AM1635))</f>
        <v>1</v>
      </c>
      <c r="BB1635" s="5" t="n">
        <f aca="false">--($E1635=--(AU1635&gt;AN1635))</f>
        <v>0</v>
      </c>
      <c r="BC1635" s="5" t="n">
        <f aca="false">--($F1635=--(AV1635&gt;AO1635))</f>
        <v>0</v>
      </c>
      <c r="BD1635" s="5" t="n">
        <f aca="false">--($G1635=--(AW1635&gt;AP1635))</f>
        <v>1</v>
      </c>
      <c r="BE1635" s="5" t="n">
        <f aca="false">--($H1635=--(AX1635&gt;AQ1635))</f>
        <v>1</v>
      </c>
      <c r="BF1635" s="5" t="n">
        <f aca="false">--($I1635=--(AY1635&gt;AR1635))</f>
        <v>0</v>
      </c>
      <c r="BG1635" s="5" t="n">
        <f aca="false">SUM(AZ1635:BF1635)</f>
        <v>3</v>
      </c>
      <c r="BH1635" s="5" t="n">
        <f aca="false">SUM(AE1635:AK1635)+AB1635+AC1635+AD1635</f>
        <v>2000000000</v>
      </c>
    </row>
    <row r="1636" customFormat="false" ht="15" hidden="true" customHeight="false" outlineLevel="0" collapsed="false">
      <c r="A1636" s="5" t="n">
        <f aca="false">sensitivity_exit_usd</f>
        <v>2000000000</v>
      </c>
      <c r="B1636" s="2" t="n">
        <f aca="false">ROW()-ROW($B$1585)</f>
        <v>51</v>
      </c>
      <c r="C1636" s="2" t="n">
        <f aca="false">MOD(QUOTIENT($B1636,1),2)</f>
        <v>1</v>
      </c>
      <c r="D1636" s="2" t="n">
        <f aca="false">MOD(QUOTIENT($B1636,2),2)</f>
        <v>1</v>
      </c>
      <c r="E1636" s="2" t="n">
        <f aca="false">MOD(QUOTIENT($B1636,4),2)</f>
        <v>0</v>
      </c>
      <c r="F1636" s="2" t="n">
        <f aca="false">MOD(QUOTIENT($B1636,8),2)</f>
        <v>0</v>
      </c>
      <c r="G1636" s="2" t="n">
        <f aca="false">MOD(QUOTIENT($B1636,16),2)</f>
        <v>1</v>
      </c>
      <c r="H1636" s="2" t="n">
        <f aca="false">MOD(QUOTIENT($B1636,32),2)</f>
        <v>1</v>
      </c>
      <c r="I1636" s="2" t="n">
        <f aca="false">MOD(QUOTIENT($B1636,64),2)</f>
        <v>0</v>
      </c>
      <c r="J1636" s="5" t="n">
        <f aca="false">IF($C1636=const_zero,MIN(class_series_f_invested_usd,MAX(const_zero,$A1636)),const_zero)</f>
        <v>0</v>
      </c>
      <c r="K1636" s="5" t="n">
        <f aca="false">IF($D1636=const_zero,MIN(class_series_e_invested_usd,MAX(const_zero,$A1636-SUM($J1636:$J1636))),const_zero)</f>
        <v>0</v>
      </c>
      <c r="L1636" s="5" t="n">
        <f aca="false">IF($E1636=const_zero,MIN(class_series_d_invested_usd,MAX(const_zero,$A1636-SUM($J1636:$K1636))),const_zero)</f>
        <v>100000000</v>
      </c>
      <c r="M1636" s="5" t="n">
        <f aca="false">IF($F1636=const_zero,MIN(class_series_c_invested_usd,MAX(const_zero,$A1636-SUM($J1636:$L1636))),const_zero)</f>
        <v>60000000</v>
      </c>
      <c r="N1636" s="5" t="n">
        <f aca="false">IF($G1636=const_zero,MIN(class_series_b_invested_usd,MAX(const_zero,$A1636-SUM($J1636:$M1636))),const_zero)</f>
        <v>0</v>
      </c>
      <c r="O1636" s="5" t="n">
        <f aca="false">IF($H1636=const_zero,MIN(class_series_a_invested_usd,MAX(const_zero,$A1636-SUM($J1636:$N1636))),const_zero)</f>
        <v>0</v>
      </c>
      <c r="P1636" s="5" t="n">
        <f aca="false">IF($I1636=const_zero,MIN(class_seed_invested_usd,MAX(const_zero,$A1636-SUM($J1636:$O1636))),const_zero)</f>
        <v>5000000</v>
      </c>
      <c r="Q1636" s="5" t="n">
        <f aca="false">MAX(const_zero,$A1636-SUM($J1636:$P1636))</f>
        <v>1835000000</v>
      </c>
      <c r="R1636" s="9" t="n">
        <f aca="false">common_rsa_total+Sensitivity!$AE$1530+Sensitivity!$AJ$1530+IF($C1636=const_one,Sensitivity!$D$1530,const_zero)+IF($D1636=const_one,Sensitivity!$Y$1530,const_zero)+IF($E1636=const_one,Sensitivity!$V$1530,const_zero)+IF($F1636=const_one,Sensitivity!$S$1530,const_zero)+IF($G1636=const_one,Sensitivity!$P$1530,const_zero)+IF($H1636=const_one,Sensitivity!$M$1530,const_zero)+IF($I1636=const_one,Sensitivity!$J$1530,const_zero)</f>
        <v>24240582.1854708</v>
      </c>
      <c r="S1636" s="23" t="b">
        <f aca="false">IF($R1636&gt;const_zero,--($Q1636&gt;option_strike_usd*$R1636),const_zero)</f>
        <v>1</v>
      </c>
      <c r="T1636" s="7" t="n">
        <f aca="false">IF($R1636&gt;const_zero,IF($S1636=const_one,($Q1636+option_strike_usd*pre_f_options_issued)/($R1636+pre_f_options_issued),$Q1636/$R1636),const_zero)</f>
        <v>68.7157814012885</v>
      </c>
      <c r="U1636" s="5" t="n">
        <f aca="false">IF($C1636=const_one,Sensitivity!$D$1530*$T1636,const_zero)</f>
        <v>56120704.2187168</v>
      </c>
      <c r="V1636" s="5" t="n">
        <f aca="false">IF($D1636=const_one,Sensitivity!$Y$1530*$T1636,const_zero)</f>
        <v>421674868.446577</v>
      </c>
      <c r="W1636" s="5" t="n">
        <f aca="false">IF($E1636=const_one,Sensitivity!$V$1530*$T1636,const_zero)</f>
        <v>0</v>
      </c>
      <c r="X1636" s="5" t="n">
        <f aca="false">IF($F1636=const_one,Sensitivity!$S$1530*$T1636,const_zero)</f>
        <v>0</v>
      </c>
      <c r="Y1636" s="5" t="n">
        <f aca="false">IF($G1636=const_one,Sensitivity!$P$1530*$T1636,const_zero)</f>
        <v>206147344.203865</v>
      </c>
      <c r="Z1636" s="5" t="n">
        <f aca="false">IF($H1636=const_one,Sensitivity!$M$1530*$T1636,const_zero)</f>
        <v>343578907.006442</v>
      </c>
      <c r="AA1636" s="5" t="n">
        <f aca="false">IF($I1636=const_one,Sensitivity!$J$1530*$T1636,const_zero)</f>
        <v>0</v>
      </c>
      <c r="AB1636" s="5" t="n">
        <f aca="false">(Sensitivity!$AE$1530+Sensitivity!$AJ$1530)*$T1636</f>
        <v>19746690.0095812</v>
      </c>
      <c r="AC1636" s="5" t="n">
        <f aca="false">common_rsa_total*$T1636</f>
        <v>618442032.611596</v>
      </c>
      <c r="AD1636" s="5" t="n">
        <f aca="false">IF($S1636=const_one,pre_f_options_issued*($T1636-option_strike_usd),const_zero)</f>
        <v>169289453.503221</v>
      </c>
      <c r="AE1636" s="5" t="n">
        <f aca="false">J1636+U1636</f>
        <v>56120704.2187168</v>
      </c>
      <c r="AF1636" s="5" t="n">
        <f aca="false">K1636+V1636</f>
        <v>421674868.446577</v>
      </c>
      <c r="AG1636" s="5" t="n">
        <f aca="false">L1636+W1636</f>
        <v>100000000</v>
      </c>
      <c r="AH1636" s="5" t="n">
        <f aca="false">M1636+X1636</f>
        <v>60000000</v>
      </c>
      <c r="AI1636" s="5" t="n">
        <f aca="false">N1636+Y1636</f>
        <v>206147344.203865</v>
      </c>
      <c r="AJ1636" s="5" t="n">
        <f aca="false">O1636+Z1636</f>
        <v>343578907.006442</v>
      </c>
      <c r="AK1636" s="5" t="n">
        <f aca="false">P1636+AA1636</f>
        <v>5000000</v>
      </c>
      <c r="AL1636" s="5" t="n">
        <f aca="false">INDEX($AE$1585:$AE$1712,$B1636-$C1636*1+const_one)</f>
        <v>30000000</v>
      </c>
      <c r="AM1636" s="5" t="n">
        <f aca="false">INDEX($AF$1585:$AF$1712,$B1636-$D1636*2+const_one)</f>
        <v>300000000</v>
      </c>
      <c r="AN1636" s="5" t="n">
        <f aca="false">INDEX($AG$1585:$AG$1712,$B1636-$E1636*4+const_one)</f>
        <v>100000000</v>
      </c>
      <c r="AO1636" s="5" t="n">
        <f aca="false">INDEX($AH$1585:$AH$1712,$B1636-$F1636*8+const_one)</f>
        <v>60000000</v>
      </c>
      <c r="AP1636" s="5" t="n">
        <f aca="false">INDEX($AI$1585:$AI$1712,$B1636-$G1636*16+const_one)</f>
        <v>30000000</v>
      </c>
      <c r="AQ1636" s="5" t="n">
        <f aca="false">INDEX($AJ$1585:$AJ$1712,$B1636-$H1636*32+const_one)</f>
        <v>15000000</v>
      </c>
      <c r="AR1636" s="5" t="n">
        <f aca="false">INDEX($AK$1585:$AK$1712,$B1636-$I1636*64+const_one)</f>
        <v>5000000</v>
      </c>
      <c r="AS1636" s="5" t="n">
        <f aca="false">INDEX($AE$1585:$AE$1712,$B1636+(const_one-$C1636)*1+const_one)</f>
        <v>56120704.2187168</v>
      </c>
      <c r="AT1636" s="5" t="n">
        <f aca="false">INDEX($AF$1585:$AF$1712,$B1636+(const_one-$D1636)*2+const_one)</f>
        <v>421674868.446577</v>
      </c>
      <c r="AU1636" s="5" t="n">
        <f aca="false">INDEX($AG$1585:$AG$1712,$B1636+(const_one-$E1636)*4+const_one)</f>
        <v>118022084.23099</v>
      </c>
      <c r="AV1636" s="5" t="n">
        <f aca="false">INDEX($AH$1585:$AH$1712,$B1636+(const_one-$F1636)*8+const_one)</f>
        <v>156276905.211268</v>
      </c>
      <c r="AW1636" s="5" t="n">
        <f aca="false">INDEX($AI$1585:$AI$1712,$B1636+(const_one-$G1636)*16+const_one)</f>
        <v>206147344.203865</v>
      </c>
      <c r="AX1636" s="5" t="n">
        <f aca="false">INDEX($AJ$1585:$AJ$1712,$B1636+(const_one-$H1636)*32+const_one)</f>
        <v>343578907.006442</v>
      </c>
      <c r="AY1636" s="5" t="n">
        <f aca="false">INDEX($AK$1585:$AK$1712,$B1636+(const_one-$I1636)*64+const_one)</f>
        <v>290243573.547841</v>
      </c>
      <c r="AZ1636" s="5" t="n">
        <f aca="false">--($C1636=--(AS1636&gt;AL1636))</f>
        <v>1</v>
      </c>
      <c r="BA1636" s="5" t="n">
        <f aca="false">--($D1636=--(AT1636&gt;AM1636))</f>
        <v>1</v>
      </c>
      <c r="BB1636" s="5" t="n">
        <f aca="false">--($E1636=--(AU1636&gt;AN1636))</f>
        <v>0</v>
      </c>
      <c r="BC1636" s="5" t="n">
        <f aca="false">--($F1636=--(AV1636&gt;AO1636))</f>
        <v>0</v>
      </c>
      <c r="BD1636" s="5" t="n">
        <f aca="false">--($G1636=--(AW1636&gt;AP1636))</f>
        <v>1</v>
      </c>
      <c r="BE1636" s="5" t="n">
        <f aca="false">--($H1636=--(AX1636&gt;AQ1636))</f>
        <v>1</v>
      </c>
      <c r="BF1636" s="5" t="n">
        <f aca="false">--($I1636=--(AY1636&gt;AR1636))</f>
        <v>0</v>
      </c>
      <c r="BG1636" s="5" t="n">
        <f aca="false">SUM(AZ1636:BF1636)</f>
        <v>4</v>
      </c>
      <c r="BH1636" s="5" t="n">
        <f aca="false">SUM(AE1636:AK1636)+AB1636+AC1636+AD1636</f>
        <v>2000000000</v>
      </c>
    </row>
    <row r="1637" customFormat="false" ht="15" hidden="true" customHeight="false" outlineLevel="0" collapsed="false">
      <c r="A1637" s="5" t="n">
        <f aca="false">sensitivity_exit_usd</f>
        <v>2000000000</v>
      </c>
      <c r="B1637" s="2" t="n">
        <f aca="false">ROW()-ROW($B$1585)</f>
        <v>52</v>
      </c>
      <c r="C1637" s="2" t="n">
        <f aca="false">MOD(QUOTIENT($B1637,1),2)</f>
        <v>0</v>
      </c>
      <c r="D1637" s="2" t="n">
        <f aca="false">MOD(QUOTIENT($B1637,2),2)</f>
        <v>0</v>
      </c>
      <c r="E1637" s="2" t="n">
        <f aca="false">MOD(QUOTIENT($B1637,4),2)</f>
        <v>1</v>
      </c>
      <c r="F1637" s="2" t="n">
        <f aca="false">MOD(QUOTIENT($B1637,8),2)</f>
        <v>0</v>
      </c>
      <c r="G1637" s="2" t="n">
        <f aca="false">MOD(QUOTIENT($B1637,16),2)</f>
        <v>1</v>
      </c>
      <c r="H1637" s="2" t="n">
        <f aca="false">MOD(QUOTIENT($B1637,32),2)</f>
        <v>1</v>
      </c>
      <c r="I1637" s="2" t="n">
        <f aca="false">MOD(QUOTIENT($B1637,64),2)</f>
        <v>0</v>
      </c>
      <c r="J1637" s="5" t="n">
        <f aca="false">IF($C1637=const_zero,MIN(class_series_f_invested_usd,MAX(const_zero,$A1637)),const_zero)</f>
        <v>30000000</v>
      </c>
      <c r="K1637" s="5" t="n">
        <f aca="false">IF($D1637=const_zero,MIN(class_series_e_invested_usd,MAX(const_zero,$A1637-SUM($J1637:$J1637))),const_zero)</f>
        <v>300000000</v>
      </c>
      <c r="L1637" s="5" t="n">
        <f aca="false">IF($E1637=const_zero,MIN(class_series_d_invested_usd,MAX(const_zero,$A1637-SUM($J1637:$K1637))),const_zero)</f>
        <v>0</v>
      </c>
      <c r="M1637" s="5" t="n">
        <f aca="false">IF($F1637=const_zero,MIN(class_series_c_invested_usd,MAX(const_zero,$A1637-SUM($J1637:$L1637))),const_zero)</f>
        <v>60000000</v>
      </c>
      <c r="N1637" s="5" t="n">
        <f aca="false">IF($G1637=const_zero,MIN(class_series_b_invested_usd,MAX(const_zero,$A1637-SUM($J1637:$M1637))),const_zero)</f>
        <v>0</v>
      </c>
      <c r="O1637" s="5" t="n">
        <f aca="false">IF($H1637=const_zero,MIN(class_series_a_invested_usd,MAX(const_zero,$A1637-SUM($J1637:$N1637))),const_zero)</f>
        <v>0</v>
      </c>
      <c r="P1637" s="5" t="n">
        <f aca="false">IF($I1637=const_zero,MIN(class_seed_invested_usd,MAX(const_zero,$A1637-SUM($J1637:$O1637))),const_zero)</f>
        <v>5000000</v>
      </c>
      <c r="Q1637" s="5" t="n">
        <f aca="false">MAX(const_zero,$A1637-SUM($J1637:$P1637))</f>
        <v>1605000000</v>
      </c>
      <c r="R1637" s="9" t="n">
        <f aca="false">common_rsa_total+Sensitivity!$AE$1530+Sensitivity!$AJ$1530+IF($C1637=const_one,Sensitivity!$D$1530,const_zero)+IF($D1637=const_one,Sensitivity!$Y$1530,const_zero)+IF($E1637=const_one,Sensitivity!$V$1530,const_zero)+IF($F1637=const_one,Sensitivity!$S$1530,const_zero)+IF($G1637=const_one,Sensitivity!$P$1530,const_zero)+IF($H1637=const_one,Sensitivity!$M$1530,const_zero)+IF($I1637=const_one,Sensitivity!$J$1530,const_zero)</f>
        <v>19021919.7138799</v>
      </c>
      <c r="S1637" s="23" t="b">
        <f aca="false">IF($R1637&gt;const_zero,--($Q1637&gt;option_strike_usd*$R1637),const_zero)</f>
        <v>1</v>
      </c>
      <c r="T1637" s="7" t="n">
        <f aca="false">IF($R1637&gt;const_zero,IF($S1637=const_one,($Q1637+option_strike_usd*pre_f_options_issued)/($R1637+pre_f_options_issued),$Q1637/$R1637),const_zero)</f>
        <v>74.6912924762606</v>
      </c>
      <c r="U1637" s="5" t="n">
        <f aca="false">IF($C1637=const_one,Sensitivity!$D$1530*$T1637,const_zero)</f>
        <v>0</v>
      </c>
      <c r="V1637" s="5" t="n">
        <f aca="false">IF($D1637=const_one,Sensitivity!$Y$1530*$T1637,const_zero)</f>
        <v>0</v>
      </c>
      <c r="W1637" s="5" t="n">
        <f aca="false">IF($E1637=const_one,Sensitivity!$V$1530*$T1637,const_zero)</f>
        <v>129555938.355106</v>
      </c>
      <c r="X1637" s="5" t="n">
        <f aca="false">IF($F1637=const_one,Sensitivity!$S$1530*$T1637,const_zero)</f>
        <v>0</v>
      </c>
      <c r="Y1637" s="5" t="n">
        <f aca="false">IF($G1637=const_one,Sensitivity!$P$1530*$T1637,const_zero)</f>
        <v>224073877.428782</v>
      </c>
      <c r="Z1637" s="5" t="n">
        <f aca="false">IF($H1637=const_one,Sensitivity!$M$1530*$T1637,const_zero)</f>
        <v>373456462.381303</v>
      </c>
      <c r="AA1637" s="5" t="n">
        <f aca="false">IF($I1637=const_one,Sensitivity!$J$1530*$T1637,const_zero)</f>
        <v>0</v>
      </c>
      <c r="AB1637" s="5" t="n">
        <f aca="false">(Sensitivity!$AE$1530+Sensitivity!$AJ$1530)*$T1637</f>
        <v>21463858.3578128</v>
      </c>
      <c r="AC1637" s="5" t="n">
        <f aca="false">common_rsa_total*$T1637</f>
        <v>672221632.286345</v>
      </c>
      <c r="AD1637" s="5" t="n">
        <f aca="false">IF($S1637=const_one,pre_f_options_issued*($T1637-option_strike_usd),const_zero)</f>
        <v>184228231.190651</v>
      </c>
      <c r="AE1637" s="5" t="n">
        <f aca="false">J1637+U1637</f>
        <v>30000000</v>
      </c>
      <c r="AF1637" s="5" t="n">
        <f aca="false">K1637+V1637</f>
        <v>300000000</v>
      </c>
      <c r="AG1637" s="5" t="n">
        <f aca="false">L1637+W1637</f>
        <v>129555938.355106</v>
      </c>
      <c r="AH1637" s="5" t="n">
        <f aca="false">M1637+X1637</f>
        <v>60000000</v>
      </c>
      <c r="AI1637" s="5" t="n">
        <f aca="false">N1637+Y1637</f>
        <v>224073877.428782</v>
      </c>
      <c r="AJ1637" s="5" t="n">
        <f aca="false">O1637+Z1637</f>
        <v>373456462.381303</v>
      </c>
      <c r="AK1637" s="5" t="n">
        <f aca="false">P1637+AA1637</f>
        <v>5000000</v>
      </c>
      <c r="AL1637" s="5" t="n">
        <f aca="false">INDEX($AE$1585:$AE$1712,$B1637-$C1637*1+const_one)</f>
        <v>30000000</v>
      </c>
      <c r="AM1637" s="5" t="n">
        <f aca="false">INDEX($AF$1585:$AF$1712,$B1637-$D1637*2+const_one)</f>
        <v>300000000</v>
      </c>
      <c r="AN1637" s="5" t="n">
        <f aca="false">INDEX($AG$1585:$AG$1712,$B1637-$E1637*4+const_one)</f>
        <v>100000000</v>
      </c>
      <c r="AO1637" s="5" t="n">
        <f aca="false">INDEX($AH$1585:$AH$1712,$B1637-$F1637*8+const_one)</f>
        <v>60000000</v>
      </c>
      <c r="AP1637" s="5" t="n">
        <f aca="false">INDEX($AI$1585:$AI$1712,$B1637-$G1637*16+const_one)</f>
        <v>30000000</v>
      </c>
      <c r="AQ1637" s="5" t="n">
        <f aca="false">INDEX($AJ$1585:$AJ$1712,$B1637-$H1637*32+const_one)</f>
        <v>15000000</v>
      </c>
      <c r="AR1637" s="5" t="n">
        <f aca="false">INDEX($AK$1585:$AK$1712,$B1637-$I1637*64+const_one)</f>
        <v>5000000</v>
      </c>
      <c r="AS1637" s="5" t="n">
        <f aca="false">INDEX($AE$1585:$AE$1712,$B1637+(const_one-$C1637)*1+const_one)</f>
        <v>59867544.7763401</v>
      </c>
      <c r="AT1637" s="5" t="n">
        <f aca="false">INDEX($AF$1585:$AF$1712,$B1637+(const_one-$D1637)*2+const_one)</f>
        <v>423212321.970333</v>
      </c>
      <c r="AU1637" s="5" t="n">
        <f aca="false">INDEX($AG$1585:$AG$1712,$B1637+(const_one-$E1637)*4+const_one)</f>
        <v>129555938.355106</v>
      </c>
      <c r="AV1637" s="5" t="n">
        <f aca="false">INDEX($AH$1585:$AH$1712,$B1637+(const_one-$F1637)*8+const_one)</f>
        <v>167294266.006502</v>
      </c>
      <c r="AW1637" s="5" t="n">
        <f aca="false">INDEX($AI$1585:$AI$1712,$B1637+(const_one-$G1637)*16+const_one)</f>
        <v>224073877.428782</v>
      </c>
      <c r="AX1637" s="5" t="n">
        <f aca="false">INDEX($AJ$1585:$AJ$1712,$B1637+(const_one-$H1637)*32+const_one)</f>
        <v>373456462.381303</v>
      </c>
      <c r="AY1637" s="5" t="n">
        <f aca="false">INDEX($AK$1585:$AK$1712,$B1637+(const_one-$I1637)*64+const_one)</f>
        <v>303993831.780608</v>
      </c>
      <c r="AZ1637" s="5" t="n">
        <f aca="false">--($C1637=--(AS1637&gt;AL1637))</f>
        <v>0</v>
      </c>
      <c r="BA1637" s="5" t="n">
        <f aca="false">--($D1637=--(AT1637&gt;AM1637))</f>
        <v>0</v>
      </c>
      <c r="BB1637" s="5" t="n">
        <f aca="false">--($E1637=--(AU1637&gt;AN1637))</f>
        <v>1</v>
      </c>
      <c r="BC1637" s="5" t="n">
        <f aca="false">--($F1637=--(AV1637&gt;AO1637))</f>
        <v>0</v>
      </c>
      <c r="BD1637" s="5" t="n">
        <f aca="false">--($G1637=--(AW1637&gt;AP1637))</f>
        <v>1</v>
      </c>
      <c r="BE1637" s="5" t="n">
        <f aca="false">--($H1637=--(AX1637&gt;AQ1637))</f>
        <v>1</v>
      </c>
      <c r="BF1637" s="5" t="n">
        <f aca="false">--($I1637=--(AY1637&gt;AR1637))</f>
        <v>0</v>
      </c>
      <c r="BG1637" s="5" t="n">
        <f aca="false">SUM(AZ1637:BF1637)</f>
        <v>3</v>
      </c>
      <c r="BH1637" s="5" t="n">
        <f aca="false">SUM(AE1637:AK1637)+AB1637+AC1637+AD1637</f>
        <v>2000000000</v>
      </c>
    </row>
    <row r="1638" customFormat="false" ht="15" hidden="true" customHeight="false" outlineLevel="0" collapsed="false">
      <c r="A1638" s="5" t="n">
        <f aca="false">sensitivity_exit_usd</f>
        <v>2000000000</v>
      </c>
      <c r="B1638" s="2" t="n">
        <f aca="false">ROW()-ROW($B$1585)</f>
        <v>53</v>
      </c>
      <c r="C1638" s="2" t="n">
        <f aca="false">MOD(QUOTIENT($B1638,1),2)</f>
        <v>1</v>
      </c>
      <c r="D1638" s="2" t="n">
        <f aca="false">MOD(QUOTIENT($B1638,2),2)</f>
        <v>0</v>
      </c>
      <c r="E1638" s="2" t="n">
        <f aca="false">MOD(QUOTIENT($B1638,4),2)</f>
        <v>1</v>
      </c>
      <c r="F1638" s="2" t="n">
        <f aca="false">MOD(QUOTIENT($B1638,8),2)</f>
        <v>0</v>
      </c>
      <c r="G1638" s="2" t="n">
        <f aca="false">MOD(QUOTIENT($B1638,16),2)</f>
        <v>1</v>
      </c>
      <c r="H1638" s="2" t="n">
        <f aca="false">MOD(QUOTIENT($B1638,32),2)</f>
        <v>1</v>
      </c>
      <c r="I1638" s="2" t="n">
        <f aca="false">MOD(QUOTIENT($B1638,64),2)</f>
        <v>0</v>
      </c>
      <c r="J1638" s="5" t="n">
        <f aca="false">IF($C1638=const_zero,MIN(class_series_f_invested_usd,MAX(const_zero,$A1638)),const_zero)</f>
        <v>0</v>
      </c>
      <c r="K1638" s="5" t="n">
        <f aca="false">IF($D1638=const_zero,MIN(class_series_e_invested_usd,MAX(const_zero,$A1638-SUM($J1638:$J1638))),const_zero)</f>
        <v>300000000</v>
      </c>
      <c r="L1638" s="5" t="n">
        <f aca="false">IF($E1638=const_zero,MIN(class_series_d_invested_usd,MAX(const_zero,$A1638-SUM($J1638:$K1638))),const_zero)</f>
        <v>0</v>
      </c>
      <c r="M1638" s="5" t="n">
        <f aca="false">IF($F1638=const_zero,MIN(class_series_c_invested_usd,MAX(const_zero,$A1638-SUM($J1638:$L1638))),const_zero)</f>
        <v>60000000</v>
      </c>
      <c r="N1638" s="5" t="n">
        <f aca="false">IF($G1638=const_zero,MIN(class_series_b_invested_usd,MAX(const_zero,$A1638-SUM($J1638:$M1638))),const_zero)</f>
        <v>0</v>
      </c>
      <c r="O1638" s="5" t="n">
        <f aca="false">IF($H1638=const_zero,MIN(class_series_a_invested_usd,MAX(const_zero,$A1638-SUM($J1638:$N1638))),const_zero)</f>
        <v>0</v>
      </c>
      <c r="P1638" s="5" t="n">
        <f aca="false">IF($I1638=const_zero,MIN(class_seed_invested_usd,MAX(const_zero,$A1638-SUM($J1638:$O1638))),const_zero)</f>
        <v>5000000</v>
      </c>
      <c r="Q1638" s="5" t="n">
        <f aca="false">MAX(const_zero,$A1638-SUM($J1638:$P1638))</f>
        <v>1635000000</v>
      </c>
      <c r="R1638" s="9" t="n">
        <f aca="false">common_rsa_total+Sensitivity!$AE$1530+Sensitivity!$AJ$1530+IF($C1638=const_one,Sensitivity!$D$1530,const_zero)+IF($D1638=const_one,Sensitivity!$Y$1530,const_zero)+IF($E1638=const_one,Sensitivity!$V$1530,const_zero)+IF($F1638=const_one,Sensitivity!$S$1530,const_zero)+IF($G1638=const_one,Sensitivity!$P$1530,const_zero)+IF($H1638=const_one,Sensitivity!$M$1530,const_zero)+IF($I1638=const_one,Sensitivity!$J$1530,const_zero)</f>
        <v>19838627.3620252</v>
      </c>
      <c r="S1638" s="23" t="b">
        <f aca="false">IF($R1638&gt;const_zero,--($Q1638&gt;option_strike_usd*$R1638),const_zero)</f>
        <v>1</v>
      </c>
      <c r="T1638" s="7" t="n">
        <f aca="false">IF($R1638&gt;const_zero,IF($S1638=const_one,($Q1638+option_strike_usd*pre_f_options_issued)/($R1638+pre_f_options_issued),$Q1638/$R1638),const_zero)</f>
        <v>73.3035192119138</v>
      </c>
      <c r="U1638" s="5" t="n">
        <f aca="false">IF($C1638=const_one,Sensitivity!$D$1530*$T1638,const_zero)</f>
        <v>59867544.7763401</v>
      </c>
      <c r="V1638" s="5" t="n">
        <f aca="false">IF($D1638=const_one,Sensitivity!$Y$1530*$T1638,const_zero)</f>
        <v>0</v>
      </c>
      <c r="W1638" s="5" t="n">
        <f aca="false">IF($E1638=const_one,Sensitivity!$V$1530*$T1638,const_zero)</f>
        <v>127148773.322533</v>
      </c>
      <c r="X1638" s="5" t="n">
        <f aca="false">IF($F1638=const_one,Sensitivity!$S$1530*$T1638,const_zero)</f>
        <v>0</v>
      </c>
      <c r="Y1638" s="5" t="n">
        <f aca="false">IF($G1638=const_one,Sensitivity!$P$1530*$T1638,const_zero)</f>
        <v>219910557.635741</v>
      </c>
      <c r="Z1638" s="5" t="n">
        <f aca="false">IF($H1638=const_one,Sensitivity!$M$1530*$T1638,const_zero)</f>
        <v>366517596.059569</v>
      </c>
      <c r="AA1638" s="5" t="n">
        <f aca="false">IF($I1638=const_one,Sensitivity!$J$1530*$T1638,const_zero)</f>
        <v>0</v>
      </c>
      <c r="AB1638" s="5" t="n">
        <f aca="false">(Sensitivity!$AE$1530+Sensitivity!$AJ$1530)*$T1638</f>
        <v>21065057.2688082</v>
      </c>
      <c r="AC1638" s="5" t="n">
        <f aca="false">common_rsa_total*$T1638</f>
        <v>659731672.907224</v>
      </c>
      <c r="AD1638" s="5" t="n">
        <f aca="false">IF($S1638=const_one,pre_f_options_issued*($T1638-option_strike_usd),const_zero)</f>
        <v>180758798.029785</v>
      </c>
      <c r="AE1638" s="5" t="n">
        <f aca="false">J1638+U1638</f>
        <v>59867544.7763401</v>
      </c>
      <c r="AF1638" s="5" t="n">
        <f aca="false">K1638+V1638</f>
        <v>300000000</v>
      </c>
      <c r="AG1638" s="5" t="n">
        <f aca="false">L1638+W1638</f>
        <v>127148773.322533</v>
      </c>
      <c r="AH1638" s="5" t="n">
        <f aca="false">M1638+X1638</f>
        <v>60000000</v>
      </c>
      <c r="AI1638" s="5" t="n">
        <f aca="false">N1638+Y1638</f>
        <v>219910557.635741</v>
      </c>
      <c r="AJ1638" s="5" t="n">
        <f aca="false">O1638+Z1638</f>
        <v>366517596.059569</v>
      </c>
      <c r="AK1638" s="5" t="n">
        <f aca="false">P1638+AA1638</f>
        <v>5000000</v>
      </c>
      <c r="AL1638" s="5" t="n">
        <f aca="false">INDEX($AE$1585:$AE$1712,$B1638-$C1638*1+const_one)</f>
        <v>30000000</v>
      </c>
      <c r="AM1638" s="5" t="n">
        <f aca="false">INDEX($AF$1585:$AF$1712,$B1638-$D1638*2+const_one)</f>
        <v>300000000</v>
      </c>
      <c r="AN1638" s="5" t="n">
        <f aca="false">INDEX($AG$1585:$AG$1712,$B1638-$E1638*4+const_one)</f>
        <v>100000000</v>
      </c>
      <c r="AO1638" s="5" t="n">
        <f aca="false">INDEX($AH$1585:$AH$1712,$B1638-$F1638*8+const_one)</f>
        <v>60000000</v>
      </c>
      <c r="AP1638" s="5" t="n">
        <f aca="false">INDEX($AI$1585:$AI$1712,$B1638-$G1638*16+const_one)</f>
        <v>30000000</v>
      </c>
      <c r="AQ1638" s="5" t="n">
        <f aca="false">INDEX($AJ$1585:$AJ$1712,$B1638-$H1638*32+const_one)</f>
        <v>15000000</v>
      </c>
      <c r="AR1638" s="5" t="n">
        <f aca="false">INDEX($AK$1585:$AK$1712,$B1638-$I1638*64+const_one)</f>
        <v>5000000</v>
      </c>
      <c r="AS1638" s="5" t="n">
        <f aca="false">INDEX($AE$1585:$AE$1712,$B1638+(const_one-$C1638)*1+const_one)</f>
        <v>59867544.7763401</v>
      </c>
      <c r="AT1638" s="5" t="n">
        <f aca="false">INDEX($AF$1585:$AF$1712,$B1638+(const_one-$D1638)*2+const_one)</f>
        <v>417539107.903864</v>
      </c>
      <c r="AU1638" s="5" t="n">
        <f aca="false">INDEX($AG$1585:$AG$1712,$B1638+(const_one-$E1638)*4+const_one)</f>
        <v>127148773.322533</v>
      </c>
      <c r="AV1638" s="5" t="n">
        <f aca="false">INDEX($AH$1585:$AH$1712,$B1638+(const_one-$F1638)*8+const_one)</f>
        <v>164681731.948222</v>
      </c>
      <c r="AW1638" s="5" t="n">
        <f aca="false">INDEX($AI$1585:$AI$1712,$B1638+(const_one-$G1638)*16+const_one)</f>
        <v>219910557.635741</v>
      </c>
      <c r="AX1638" s="5" t="n">
        <f aca="false">INDEX($AJ$1585:$AJ$1712,$B1638+(const_one-$H1638)*32+const_one)</f>
        <v>366517596.059569</v>
      </c>
      <c r="AY1638" s="5" t="n">
        <f aca="false">INDEX($AK$1585:$AK$1712,$B1638+(const_one-$I1638)*64+const_one)</f>
        <v>300399134.574239</v>
      </c>
      <c r="AZ1638" s="5" t="n">
        <f aca="false">--($C1638=--(AS1638&gt;AL1638))</f>
        <v>1</v>
      </c>
      <c r="BA1638" s="5" t="n">
        <f aca="false">--($D1638=--(AT1638&gt;AM1638))</f>
        <v>0</v>
      </c>
      <c r="BB1638" s="5" t="n">
        <f aca="false">--($E1638=--(AU1638&gt;AN1638))</f>
        <v>1</v>
      </c>
      <c r="BC1638" s="5" t="n">
        <f aca="false">--($F1638=--(AV1638&gt;AO1638))</f>
        <v>0</v>
      </c>
      <c r="BD1638" s="5" t="n">
        <f aca="false">--($G1638=--(AW1638&gt;AP1638))</f>
        <v>1</v>
      </c>
      <c r="BE1638" s="5" t="n">
        <f aca="false">--($H1638=--(AX1638&gt;AQ1638))</f>
        <v>1</v>
      </c>
      <c r="BF1638" s="5" t="n">
        <f aca="false">--($I1638=--(AY1638&gt;AR1638))</f>
        <v>0</v>
      </c>
      <c r="BG1638" s="5" t="n">
        <f aca="false">SUM(AZ1638:BF1638)</f>
        <v>4</v>
      </c>
      <c r="BH1638" s="5" t="n">
        <f aca="false">SUM(AE1638:AK1638)+AB1638+AC1638+AD1638</f>
        <v>2000000000</v>
      </c>
    </row>
    <row r="1639" customFormat="false" ht="15" hidden="true" customHeight="false" outlineLevel="0" collapsed="false">
      <c r="A1639" s="5" t="n">
        <f aca="false">sensitivity_exit_usd</f>
        <v>2000000000</v>
      </c>
      <c r="B1639" s="2" t="n">
        <f aca="false">ROW()-ROW($B$1585)</f>
        <v>54</v>
      </c>
      <c r="C1639" s="2" t="n">
        <f aca="false">MOD(QUOTIENT($B1639,1),2)</f>
        <v>0</v>
      </c>
      <c r="D1639" s="2" t="n">
        <f aca="false">MOD(QUOTIENT($B1639,2),2)</f>
        <v>1</v>
      </c>
      <c r="E1639" s="2" t="n">
        <f aca="false">MOD(QUOTIENT($B1639,4),2)</f>
        <v>1</v>
      </c>
      <c r="F1639" s="2" t="n">
        <f aca="false">MOD(QUOTIENT($B1639,8),2)</f>
        <v>0</v>
      </c>
      <c r="G1639" s="2" t="n">
        <f aca="false">MOD(QUOTIENT($B1639,16),2)</f>
        <v>1</v>
      </c>
      <c r="H1639" s="2" t="n">
        <f aca="false">MOD(QUOTIENT($B1639,32),2)</f>
        <v>1</v>
      </c>
      <c r="I1639" s="2" t="n">
        <f aca="false">MOD(QUOTIENT($B1639,64),2)</f>
        <v>0</v>
      </c>
      <c r="J1639" s="5" t="n">
        <f aca="false">IF($C1639=const_zero,MIN(class_series_f_invested_usd,MAX(const_zero,$A1639)),const_zero)</f>
        <v>30000000</v>
      </c>
      <c r="K1639" s="5" t="n">
        <f aca="false">IF($D1639=const_zero,MIN(class_series_e_invested_usd,MAX(const_zero,$A1639-SUM($J1639:$J1639))),const_zero)</f>
        <v>0</v>
      </c>
      <c r="L1639" s="5" t="n">
        <f aca="false">IF($E1639=const_zero,MIN(class_series_d_invested_usd,MAX(const_zero,$A1639-SUM($J1639:$K1639))),const_zero)</f>
        <v>0</v>
      </c>
      <c r="M1639" s="5" t="n">
        <f aca="false">IF($F1639=const_zero,MIN(class_series_c_invested_usd,MAX(const_zero,$A1639-SUM($J1639:$L1639))),const_zero)</f>
        <v>60000000</v>
      </c>
      <c r="N1639" s="5" t="n">
        <f aca="false">IF($G1639=const_zero,MIN(class_series_b_invested_usd,MAX(const_zero,$A1639-SUM($J1639:$M1639))),const_zero)</f>
        <v>0</v>
      </c>
      <c r="O1639" s="5" t="n">
        <f aca="false">IF($H1639=const_zero,MIN(class_series_a_invested_usd,MAX(const_zero,$A1639-SUM($J1639:$N1639))),const_zero)</f>
        <v>0</v>
      </c>
      <c r="P1639" s="5" t="n">
        <f aca="false">IF($I1639=const_zero,MIN(class_seed_invested_usd,MAX(const_zero,$A1639-SUM($J1639:$O1639))),const_zero)</f>
        <v>5000000</v>
      </c>
      <c r="Q1639" s="5" t="n">
        <f aca="false">MAX(const_zero,$A1639-SUM($J1639:$P1639))</f>
        <v>1905000000</v>
      </c>
      <c r="R1639" s="9" t="n">
        <f aca="false">common_rsa_total+Sensitivity!$AE$1530+Sensitivity!$AJ$1530+IF($C1639=const_one,Sensitivity!$D$1530,const_zero)+IF($D1639=const_one,Sensitivity!$Y$1530,const_zero)+IF($E1639=const_one,Sensitivity!$V$1530,const_zero)+IF($F1639=const_one,Sensitivity!$S$1530,const_zero)+IF($G1639=const_one,Sensitivity!$P$1530,const_zero)+IF($H1639=const_one,Sensitivity!$M$1530,const_zero)+IF($I1639=const_one,Sensitivity!$J$1530,const_zero)</f>
        <v>25158426.6391823</v>
      </c>
      <c r="S1639" s="23" t="b">
        <f aca="false">IF($R1639&gt;const_zero,--($Q1639&gt;option_strike_usd*$R1639),const_zero)</f>
        <v>1</v>
      </c>
      <c r="T1639" s="7" t="n">
        <f aca="false">IF($R1639&gt;const_zero,IF($S1639=const_one,($Q1639+option_strike_usd*pre_f_options_issued)/($R1639+pre_f_options_issued),$Q1639/$R1639),const_zero)</f>
        <v>68.9663235325808</v>
      </c>
      <c r="U1639" s="5" t="n">
        <f aca="false">IF($C1639=const_one,Sensitivity!$D$1530*$T1639,const_zero)</f>
        <v>0</v>
      </c>
      <c r="V1639" s="5" t="n">
        <f aca="false">IF($D1639=const_one,Sensitivity!$Y$1530*$T1639,const_zero)</f>
        <v>423212321.970333</v>
      </c>
      <c r="W1639" s="5" t="n">
        <f aca="false">IF($E1639=const_one,Sensitivity!$V$1530*$T1639,const_zero)</f>
        <v>119625681.440781</v>
      </c>
      <c r="X1639" s="5" t="n">
        <f aca="false">IF($F1639=const_one,Sensitivity!$S$1530*$T1639,const_zero)</f>
        <v>0</v>
      </c>
      <c r="Y1639" s="5" t="n">
        <f aca="false">IF($G1639=const_one,Sensitivity!$P$1530*$T1639,const_zero)</f>
        <v>206898970.597742</v>
      </c>
      <c r="Z1639" s="5" t="n">
        <f aca="false">IF($H1639=const_one,Sensitivity!$M$1530*$T1639,const_zero)</f>
        <v>344831617.662904</v>
      </c>
      <c r="AA1639" s="5" t="n">
        <f aca="false">IF($I1639=const_one,Sensitivity!$J$1530*$T1639,const_zero)</f>
        <v>0</v>
      </c>
      <c r="AB1639" s="5" t="n">
        <f aca="false">(Sensitivity!$AE$1530+Sensitivity!$AJ$1530)*$T1639</f>
        <v>19818687.7035619</v>
      </c>
      <c r="AC1639" s="5" t="n">
        <f aca="false">common_rsa_total*$T1639</f>
        <v>620696911.793227</v>
      </c>
      <c r="AD1639" s="5" t="n">
        <f aca="false">IF($S1639=const_one,pre_f_options_issued*($T1639-option_strike_usd),const_zero)</f>
        <v>169915808.831452</v>
      </c>
      <c r="AE1639" s="5" t="n">
        <f aca="false">J1639+U1639</f>
        <v>30000000</v>
      </c>
      <c r="AF1639" s="5" t="n">
        <f aca="false">K1639+V1639</f>
        <v>423212321.970333</v>
      </c>
      <c r="AG1639" s="5" t="n">
        <f aca="false">L1639+W1639</f>
        <v>119625681.440781</v>
      </c>
      <c r="AH1639" s="5" t="n">
        <f aca="false">M1639+X1639</f>
        <v>60000000</v>
      </c>
      <c r="AI1639" s="5" t="n">
        <f aca="false">N1639+Y1639</f>
        <v>206898970.597742</v>
      </c>
      <c r="AJ1639" s="5" t="n">
        <f aca="false">O1639+Z1639</f>
        <v>344831617.662904</v>
      </c>
      <c r="AK1639" s="5" t="n">
        <f aca="false">P1639+AA1639</f>
        <v>5000000</v>
      </c>
      <c r="AL1639" s="5" t="n">
        <f aca="false">INDEX($AE$1585:$AE$1712,$B1639-$C1639*1+const_one)</f>
        <v>30000000</v>
      </c>
      <c r="AM1639" s="5" t="n">
        <f aca="false">INDEX($AF$1585:$AF$1712,$B1639-$D1639*2+const_one)</f>
        <v>300000000</v>
      </c>
      <c r="AN1639" s="5" t="n">
        <f aca="false">INDEX($AG$1585:$AG$1712,$B1639-$E1639*4+const_one)</f>
        <v>100000000</v>
      </c>
      <c r="AO1639" s="5" t="n">
        <f aca="false">INDEX($AH$1585:$AH$1712,$B1639-$F1639*8+const_one)</f>
        <v>60000000</v>
      </c>
      <c r="AP1639" s="5" t="n">
        <f aca="false">INDEX($AI$1585:$AI$1712,$B1639-$G1639*16+const_one)</f>
        <v>30000000</v>
      </c>
      <c r="AQ1639" s="5" t="n">
        <f aca="false">INDEX($AJ$1585:$AJ$1712,$B1639-$H1639*32+const_one)</f>
        <v>15000000</v>
      </c>
      <c r="AR1639" s="5" t="n">
        <f aca="false">INDEX($AK$1585:$AK$1712,$B1639-$I1639*64+const_one)</f>
        <v>5000000</v>
      </c>
      <c r="AS1639" s="5" t="n">
        <f aca="false">INDEX($AE$1585:$AE$1712,$B1639+(const_one-$C1639)*1+const_one)</f>
        <v>55570275.8875428</v>
      </c>
      <c r="AT1639" s="5" t="n">
        <f aca="false">INDEX($AF$1585:$AF$1712,$B1639+(const_one-$D1639)*2+const_one)</f>
        <v>423212321.970333</v>
      </c>
      <c r="AU1639" s="5" t="n">
        <f aca="false">INDEX($AG$1585:$AG$1712,$B1639+(const_one-$E1639)*4+const_one)</f>
        <v>119625681.440781</v>
      </c>
      <c r="AV1639" s="5" t="n">
        <f aca="false">INDEX($AH$1585:$AH$1712,$B1639+(const_one-$F1639)*8+const_one)</f>
        <v>157094050.752633</v>
      </c>
      <c r="AW1639" s="5" t="n">
        <f aca="false">INDEX($AI$1585:$AI$1712,$B1639+(const_one-$G1639)*16+const_one)</f>
        <v>206898970.597742</v>
      </c>
      <c r="AX1639" s="5" t="n">
        <f aca="false">INDEX($AJ$1585:$AJ$1712,$B1639+(const_one-$H1639)*32+const_one)</f>
        <v>344831617.662904</v>
      </c>
      <c r="AY1639" s="5" t="n">
        <f aca="false">INDEX($AK$1585:$AK$1712,$B1639+(const_one-$I1639)*64+const_one)</f>
        <v>292803450.25952</v>
      </c>
      <c r="AZ1639" s="5" t="n">
        <f aca="false">--($C1639=--(AS1639&gt;AL1639))</f>
        <v>0</v>
      </c>
      <c r="BA1639" s="5" t="n">
        <f aca="false">--($D1639=--(AT1639&gt;AM1639))</f>
        <v>1</v>
      </c>
      <c r="BB1639" s="5" t="n">
        <f aca="false">--($E1639=--(AU1639&gt;AN1639))</f>
        <v>1</v>
      </c>
      <c r="BC1639" s="5" t="n">
        <f aca="false">--($F1639=--(AV1639&gt;AO1639))</f>
        <v>0</v>
      </c>
      <c r="BD1639" s="5" t="n">
        <f aca="false">--($G1639=--(AW1639&gt;AP1639))</f>
        <v>1</v>
      </c>
      <c r="BE1639" s="5" t="n">
        <f aca="false">--($H1639=--(AX1639&gt;AQ1639))</f>
        <v>1</v>
      </c>
      <c r="BF1639" s="5" t="n">
        <f aca="false">--($I1639=--(AY1639&gt;AR1639))</f>
        <v>0</v>
      </c>
      <c r="BG1639" s="5" t="n">
        <f aca="false">SUM(AZ1639:BF1639)</f>
        <v>4</v>
      </c>
      <c r="BH1639" s="5" t="n">
        <f aca="false">SUM(AE1639:AK1639)+AB1639+AC1639+AD1639</f>
        <v>2000000000</v>
      </c>
    </row>
    <row r="1640" customFormat="false" ht="15" hidden="true" customHeight="false" outlineLevel="0" collapsed="false">
      <c r="A1640" s="5" t="n">
        <f aca="false">sensitivity_exit_usd</f>
        <v>2000000000</v>
      </c>
      <c r="B1640" s="2" t="n">
        <f aca="false">ROW()-ROW($B$1585)</f>
        <v>55</v>
      </c>
      <c r="C1640" s="2" t="n">
        <f aca="false">MOD(QUOTIENT($B1640,1),2)</f>
        <v>1</v>
      </c>
      <c r="D1640" s="2" t="n">
        <f aca="false">MOD(QUOTIENT($B1640,2),2)</f>
        <v>1</v>
      </c>
      <c r="E1640" s="2" t="n">
        <f aca="false">MOD(QUOTIENT($B1640,4),2)</f>
        <v>1</v>
      </c>
      <c r="F1640" s="2" t="n">
        <f aca="false">MOD(QUOTIENT($B1640,8),2)</f>
        <v>0</v>
      </c>
      <c r="G1640" s="2" t="n">
        <f aca="false">MOD(QUOTIENT($B1640,16),2)</f>
        <v>1</v>
      </c>
      <c r="H1640" s="2" t="n">
        <f aca="false">MOD(QUOTIENT($B1640,32),2)</f>
        <v>1</v>
      </c>
      <c r="I1640" s="2" t="n">
        <f aca="false">MOD(QUOTIENT($B1640,64),2)</f>
        <v>0</v>
      </c>
      <c r="J1640" s="5" t="n">
        <f aca="false">IF($C1640=const_zero,MIN(class_series_f_invested_usd,MAX(const_zero,$A1640)),const_zero)</f>
        <v>0</v>
      </c>
      <c r="K1640" s="5" t="n">
        <f aca="false">IF($D1640=const_zero,MIN(class_series_e_invested_usd,MAX(const_zero,$A1640-SUM($J1640:$J1640))),const_zero)</f>
        <v>0</v>
      </c>
      <c r="L1640" s="5" t="n">
        <f aca="false">IF($E1640=const_zero,MIN(class_series_d_invested_usd,MAX(const_zero,$A1640-SUM($J1640:$K1640))),const_zero)</f>
        <v>0</v>
      </c>
      <c r="M1640" s="5" t="n">
        <f aca="false">IF($F1640=const_zero,MIN(class_series_c_invested_usd,MAX(const_zero,$A1640-SUM($J1640:$L1640))),const_zero)</f>
        <v>60000000</v>
      </c>
      <c r="N1640" s="5" t="n">
        <f aca="false">IF($G1640=const_zero,MIN(class_series_b_invested_usd,MAX(const_zero,$A1640-SUM($J1640:$M1640))),const_zero)</f>
        <v>0</v>
      </c>
      <c r="O1640" s="5" t="n">
        <f aca="false">IF($H1640=const_zero,MIN(class_series_a_invested_usd,MAX(const_zero,$A1640-SUM($J1640:$N1640))),const_zero)</f>
        <v>0</v>
      </c>
      <c r="P1640" s="5" t="n">
        <f aca="false">IF($I1640=const_zero,MIN(class_seed_invested_usd,MAX(const_zero,$A1640-SUM($J1640:$O1640))),const_zero)</f>
        <v>5000000</v>
      </c>
      <c r="Q1640" s="5" t="n">
        <f aca="false">MAX(const_zero,$A1640-SUM($J1640:$P1640))</f>
        <v>1935000000</v>
      </c>
      <c r="R1640" s="9" t="n">
        <f aca="false">common_rsa_total+Sensitivity!$AE$1530+Sensitivity!$AJ$1530+IF($C1640=const_one,Sensitivity!$D$1530,const_zero)+IF($D1640=const_one,Sensitivity!$Y$1530,const_zero)+IF($E1640=const_one,Sensitivity!$V$1530,const_zero)+IF($F1640=const_one,Sensitivity!$S$1530,const_zero)+IF($G1640=const_one,Sensitivity!$P$1530,const_zero)+IF($H1640=const_one,Sensitivity!$M$1530,const_zero)+IF($I1640=const_one,Sensitivity!$J$1530,const_zero)</f>
        <v>25975134.2873277</v>
      </c>
      <c r="S1640" s="23" t="b">
        <f aca="false">IF($R1640&gt;const_zero,--($Q1640&gt;option_strike_usd*$R1640),const_zero)</f>
        <v>1</v>
      </c>
      <c r="T1640" s="7" t="n">
        <f aca="false">IF($R1640&gt;const_zero,IF($S1640=const_one,($Q1640+option_strike_usd*pre_f_options_issued)/($R1640+pre_f_options_issued),$Q1640/$R1640),const_zero)</f>
        <v>68.0418213466423</v>
      </c>
      <c r="U1640" s="5" t="n">
        <f aca="false">IF($C1640=const_one,Sensitivity!$D$1530*$T1640,const_zero)</f>
        <v>55570275.8875428</v>
      </c>
      <c r="V1640" s="5" t="n">
        <f aca="false">IF($D1640=const_one,Sensitivity!$Y$1530*$T1640,const_zero)</f>
        <v>417539107.903864</v>
      </c>
      <c r="W1640" s="5" t="n">
        <f aca="false">IF($E1640=const_one,Sensitivity!$V$1530*$T1640,const_zero)</f>
        <v>118022084.23099</v>
      </c>
      <c r="X1640" s="5" t="n">
        <f aca="false">IF($F1640=const_one,Sensitivity!$S$1530*$T1640,const_zero)</f>
        <v>0</v>
      </c>
      <c r="Y1640" s="5" t="n">
        <f aca="false">IF($G1640=const_one,Sensitivity!$P$1530*$T1640,const_zero)</f>
        <v>204125464.039927</v>
      </c>
      <c r="Z1640" s="5" t="n">
        <f aca="false">IF($H1640=const_one,Sensitivity!$M$1530*$T1640,const_zero)</f>
        <v>340209106.733212</v>
      </c>
      <c r="AA1640" s="5" t="n">
        <f aca="false">IF($I1640=const_one,Sensitivity!$J$1530*$T1640,const_zero)</f>
        <v>0</v>
      </c>
      <c r="AB1640" s="5" t="n">
        <f aca="false">(Sensitivity!$AE$1530+Sensitivity!$AJ$1530)*$T1640</f>
        <v>19553015.7180787</v>
      </c>
      <c r="AC1640" s="5" t="n">
        <f aca="false">common_rsa_total*$T1640</f>
        <v>612376392.119781</v>
      </c>
      <c r="AD1640" s="5" t="n">
        <f aca="false">IF($S1640=const_one,pre_f_options_issued*($T1640-option_strike_usd),const_zero)</f>
        <v>167604553.366606</v>
      </c>
      <c r="AE1640" s="5" t="n">
        <f aca="false">J1640+U1640</f>
        <v>55570275.8875428</v>
      </c>
      <c r="AF1640" s="5" t="n">
        <f aca="false">K1640+V1640</f>
        <v>417539107.903864</v>
      </c>
      <c r="AG1640" s="5" t="n">
        <f aca="false">L1640+W1640</f>
        <v>118022084.23099</v>
      </c>
      <c r="AH1640" s="5" t="n">
        <f aca="false">M1640+X1640</f>
        <v>60000000</v>
      </c>
      <c r="AI1640" s="5" t="n">
        <f aca="false">N1640+Y1640</f>
        <v>204125464.039927</v>
      </c>
      <c r="AJ1640" s="5" t="n">
        <f aca="false">O1640+Z1640</f>
        <v>340209106.733212</v>
      </c>
      <c r="AK1640" s="5" t="n">
        <f aca="false">P1640+AA1640</f>
        <v>5000000</v>
      </c>
      <c r="AL1640" s="5" t="n">
        <f aca="false">INDEX($AE$1585:$AE$1712,$B1640-$C1640*1+const_one)</f>
        <v>30000000</v>
      </c>
      <c r="AM1640" s="5" t="n">
        <f aca="false">INDEX($AF$1585:$AF$1712,$B1640-$D1640*2+const_one)</f>
        <v>300000000</v>
      </c>
      <c r="AN1640" s="5" t="n">
        <f aca="false">INDEX($AG$1585:$AG$1712,$B1640-$E1640*4+const_one)</f>
        <v>100000000</v>
      </c>
      <c r="AO1640" s="5" t="n">
        <f aca="false">INDEX($AH$1585:$AH$1712,$B1640-$F1640*8+const_one)</f>
        <v>60000000</v>
      </c>
      <c r="AP1640" s="5" t="n">
        <f aca="false">INDEX($AI$1585:$AI$1712,$B1640-$G1640*16+const_one)</f>
        <v>30000000</v>
      </c>
      <c r="AQ1640" s="5" t="n">
        <f aca="false">INDEX($AJ$1585:$AJ$1712,$B1640-$H1640*32+const_one)</f>
        <v>15000000</v>
      </c>
      <c r="AR1640" s="5" t="n">
        <f aca="false">INDEX($AK$1585:$AK$1712,$B1640-$I1640*64+const_one)</f>
        <v>5000000</v>
      </c>
      <c r="AS1640" s="5" t="n">
        <f aca="false">INDEX($AE$1585:$AE$1712,$B1640+(const_one-$C1640)*1+const_one)</f>
        <v>55570275.8875428</v>
      </c>
      <c r="AT1640" s="5" t="n">
        <f aca="false">INDEX($AF$1585:$AF$1712,$B1640+(const_one-$D1640)*2+const_one)</f>
        <v>417539107.903864</v>
      </c>
      <c r="AU1640" s="5" t="n">
        <f aca="false">INDEX($AG$1585:$AG$1712,$B1640+(const_one-$E1640)*4+const_one)</f>
        <v>118022084.23099</v>
      </c>
      <c r="AV1640" s="5" t="n">
        <f aca="false">INDEX($AH$1585:$AH$1712,$B1640+(const_one-$F1640)*8+const_one)</f>
        <v>155270579.728867</v>
      </c>
      <c r="AW1640" s="5" t="n">
        <f aca="false">INDEX($AI$1585:$AI$1712,$B1640+(const_one-$G1640)*16+const_one)</f>
        <v>204125464.039927</v>
      </c>
      <c r="AX1640" s="5" t="n">
        <f aca="false">INDEX($AJ$1585:$AJ$1712,$B1640+(const_one-$H1640)*32+const_one)</f>
        <v>340209106.733212</v>
      </c>
      <c r="AY1640" s="5" t="n">
        <f aca="false">INDEX($AK$1585:$AK$1712,$B1640+(const_one-$I1640)*64+const_one)</f>
        <v>290140733.017963</v>
      </c>
      <c r="AZ1640" s="5" t="n">
        <f aca="false">--($C1640=--(AS1640&gt;AL1640))</f>
        <v>1</v>
      </c>
      <c r="BA1640" s="5" t="n">
        <f aca="false">--($D1640=--(AT1640&gt;AM1640))</f>
        <v>1</v>
      </c>
      <c r="BB1640" s="5" t="n">
        <f aca="false">--($E1640=--(AU1640&gt;AN1640))</f>
        <v>1</v>
      </c>
      <c r="BC1640" s="5" t="n">
        <f aca="false">--($F1640=--(AV1640&gt;AO1640))</f>
        <v>0</v>
      </c>
      <c r="BD1640" s="5" t="n">
        <f aca="false">--($G1640=--(AW1640&gt;AP1640))</f>
        <v>1</v>
      </c>
      <c r="BE1640" s="5" t="n">
        <f aca="false">--($H1640=--(AX1640&gt;AQ1640))</f>
        <v>1</v>
      </c>
      <c r="BF1640" s="5" t="n">
        <f aca="false">--($I1640=--(AY1640&gt;AR1640))</f>
        <v>0</v>
      </c>
      <c r="BG1640" s="5" t="n">
        <f aca="false">SUM(AZ1640:BF1640)</f>
        <v>5</v>
      </c>
      <c r="BH1640" s="5" t="n">
        <f aca="false">SUM(AE1640:AK1640)+AB1640+AC1640+AD1640</f>
        <v>2000000000</v>
      </c>
    </row>
    <row r="1641" customFormat="false" ht="15" hidden="true" customHeight="false" outlineLevel="0" collapsed="false">
      <c r="A1641" s="5" t="n">
        <f aca="false">sensitivity_exit_usd</f>
        <v>2000000000</v>
      </c>
      <c r="B1641" s="2" t="n">
        <f aca="false">ROW()-ROW($B$1585)</f>
        <v>56</v>
      </c>
      <c r="C1641" s="2" t="n">
        <f aca="false">MOD(QUOTIENT($B1641,1),2)</f>
        <v>0</v>
      </c>
      <c r="D1641" s="2" t="n">
        <f aca="false">MOD(QUOTIENT($B1641,2),2)</f>
        <v>0</v>
      </c>
      <c r="E1641" s="2" t="n">
        <f aca="false">MOD(QUOTIENT($B1641,4),2)</f>
        <v>0</v>
      </c>
      <c r="F1641" s="2" t="n">
        <f aca="false">MOD(QUOTIENT($B1641,8),2)</f>
        <v>1</v>
      </c>
      <c r="G1641" s="2" t="n">
        <f aca="false">MOD(QUOTIENT($B1641,16),2)</f>
        <v>1</v>
      </c>
      <c r="H1641" s="2" t="n">
        <f aca="false">MOD(QUOTIENT($B1641,32),2)</f>
        <v>1</v>
      </c>
      <c r="I1641" s="2" t="n">
        <f aca="false">MOD(QUOTIENT($B1641,64),2)</f>
        <v>0</v>
      </c>
      <c r="J1641" s="5" t="n">
        <f aca="false">IF($C1641=const_zero,MIN(class_series_f_invested_usd,MAX(const_zero,$A1641)),const_zero)</f>
        <v>30000000</v>
      </c>
      <c r="K1641" s="5" t="n">
        <f aca="false">IF($D1641=const_zero,MIN(class_series_e_invested_usd,MAX(const_zero,$A1641-SUM($J1641:$J1641))),const_zero)</f>
        <v>300000000</v>
      </c>
      <c r="L1641" s="5" t="n">
        <f aca="false">IF($E1641=const_zero,MIN(class_series_d_invested_usd,MAX(const_zero,$A1641-SUM($J1641:$K1641))),const_zero)</f>
        <v>100000000</v>
      </c>
      <c r="M1641" s="5" t="n">
        <f aca="false">IF($F1641=const_zero,MIN(class_series_c_invested_usd,MAX(const_zero,$A1641-SUM($J1641:$L1641))),const_zero)</f>
        <v>0</v>
      </c>
      <c r="N1641" s="5" t="n">
        <f aca="false">IF($G1641=const_zero,MIN(class_series_b_invested_usd,MAX(const_zero,$A1641-SUM($J1641:$M1641))),const_zero)</f>
        <v>0</v>
      </c>
      <c r="O1641" s="5" t="n">
        <f aca="false">IF($H1641=const_zero,MIN(class_series_a_invested_usd,MAX(const_zero,$A1641-SUM($J1641:$N1641))),const_zero)</f>
        <v>0</v>
      </c>
      <c r="P1641" s="5" t="n">
        <f aca="false">IF($I1641=const_zero,MIN(class_seed_invested_usd,MAX(const_zero,$A1641-SUM($J1641:$O1641))),const_zero)</f>
        <v>5000000</v>
      </c>
      <c r="Q1641" s="5" t="n">
        <f aca="false">MAX(const_zero,$A1641-SUM($J1641:$P1641))</f>
        <v>1565000000</v>
      </c>
      <c r="R1641" s="9" t="n">
        <f aca="false">common_rsa_total+Sensitivity!$AE$1530+Sensitivity!$AJ$1530+IF($C1641=const_one,Sensitivity!$D$1530,const_zero)+IF($D1641=const_one,Sensitivity!$Y$1530,const_zero)+IF($E1641=const_one,Sensitivity!$V$1530,const_zero)+IF($F1641=const_one,Sensitivity!$S$1530,const_zero)+IF($G1641=const_one,Sensitivity!$P$1530,const_zero)+IF($H1641=const_one,Sensitivity!$M$1530,const_zero)+IF($I1641=const_one,Sensitivity!$J$1530,const_zero)</f>
        <v>19687367.612023</v>
      </c>
      <c r="S1641" s="23" t="b">
        <f aca="false">IF($R1641&gt;const_zero,--($Q1641&gt;option_strike_usd*$R1641),const_zero)</f>
        <v>1</v>
      </c>
      <c r="T1641" s="7" t="n">
        <f aca="false">IF($R1641&gt;const_zero,IF($S1641=const_one,($Q1641+option_strike_usd*pre_f_options_issued)/($R1641+pre_f_options_issued),$Q1641/$R1641),const_zero)</f>
        <v>70.6483088670058</v>
      </c>
      <c r="U1641" s="5" t="n">
        <f aca="false">IF($C1641=const_one,Sensitivity!$D$1530*$T1641,const_zero)</f>
        <v>0</v>
      </c>
      <c r="V1641" s="5" t="n">
        <f aca="false">IF($D1641=const_one,Sensitivity!$Y$1530*$T1641,const_zero)</f>
        <v>0</v>
      </c>
      <c r="W1641" s="5" t="n">
        <f aca="false">IF($E1641=const_one,Sensitivity!$V$1530*$T1641,const_zero)</f>
        <v>0</v>
      </c>
      <c r="X1641" s="5" t="n">
        <f aca="false">IF($F1641=const_one,Sensitivity!$S$1530*$T1641,const_zero)</f>
        <v>169555941.280814</v>
      </c>
      <c r="Y1641" s="5" t="n">
        <f aca="false">IF($G1641=const_one,Sensitivity!$P$1530*$T1641,const_zero)</f>
        <v>211944926.601017</v>
      </c>
      <c r="Z1641" s="5" t="n">
        <f aca="false">IF($H1641=const_one,Sensitivity!$M$1530*$T1641,const_zero)</f>
        <v>353241544.335029</v>
      </c>
      <c r="AA1641" s="5" t="n">
        <f aca="false">IF($I1641=const_one,Sensitivity!$J$1530*$T1641,const_zero)</f>
        <v>0</v>
      </c>
      <c r="AB1641" s="5" t="n">
        <f aca="false">(Sensitivity!$AE$1530+Sensitivity!$AJ$1530)*$T1641</f>
        <v>20302035.8125733</v>
      </c>
      <c r="AC1641" s="5" t="n">
        <f aca="false">common_rsa_total*$T1641</f>
        <v>635834779.803052</v>
      </c>
      <c r="AD1641" s="5" t="n">
        <f aca="false">IF($S1641=const_one,pre_f_options_issued*($T1641-option_strike_usd),const_zero)</f>
        <v>174120772.167515</v>
      </c>
      <c r="AE1641" s="5" t="n">
        <f aca="false">J1641+U1641</f>
        <v>30000000</v>
      </c>
      <c r="AF1641" s="5" t="n">
        <f aca="false">K1641+V1641</f>
        <v>300000000</v>
      </c>
      <c r="AG1641" s="5" t="n">
        <f aca="false">L1641+W1641</f>
        <v>100000000</v>
      </c>
      <c r="AH1641" s="5" t="n">
        <f aca="false">M1641+X1641</f>
        <v>169555941.280814</v>
      </c>
      <c r="AI1641" s="5" t="n">
        <f aca="false">N1641+Y1641</f>
        <v>211944926.601017</v>
      </c>
      <c r="AJ1641" s="5" t="n">
        <f aca="false">O1641+Z1641</f>
        <v>353241544.335029</v>
      </c>
      <c r="AK1641" s="5" t="n">
        <f aca="false">P1641+AA1641</f>
        <v>5000000</v>
      </c>
      <c r="AL1641" s="5" t="n">
        <f aca="false">INDEX($AE$1585:$AE$1712,$B1641-$C1641*1+const_one)</f>
        <v>30000000</v>
      </c>
      <c r="AM1641" s="5" t="n">
        <f aca="false">INDEX($AF$1585:$AF$1712,$B1641-$D1641*2+const_one)</f>
        <v>300000000</v>
      </c>
      <c r="AN1641" s="5" t="n">
        <f aca="false">INDEX($AG$1585:$AG$1712,$B1641-$E1641*4+const_one)</f>
        <v>100000000</v>
      </c>
      <c r="AO1641" s="5" t="n">
        <f aca="false">INDEX($AH$1585:$AH$1712,$B1641-$F1641*8+const_one)</f>
        <v>60000000</v>
      </c>
      <c r="AP1641" s="5" t="n">
        <f aca="false">INDEX($AI$1585:$AI$1712,$B1641-$G1641*16+const_one)</f>
        <v>30000000</v>
      </c>
      <c r="AQ1641" s="5" t="n">
        <f aca="false">INDEX($AJ$1585:$AJ$1712,$B1641-$H1641*32+const_one)</f>
        <v>15000000</v>
      </c>
      <c r="AR1641" s="5" t="n">
        <f aca="false">INDEX($AK$1585:$AK$1712,$B1641-$I1641*64+const_one)</f>
        <v>5000000</v>
      </c>
      <c r="AS1641" s="5" t="n">
        <f aca="false">INDEX($AE$1585:$AE$1712,$B1641+(const_one-$C1641)*1+const_one)</f>
        <v>56715623.3474547</v>
      </c>
      <c r="AT1641" s="5" t="n">
        <f aca="false">INDEX($AF$1585:$AF$1712,$B1641+(const_one-$D1641)*2+const_one)</f>
        <v>404603073.209506</v>
      </c>
      <c r="AU1641" s="5" t="n">
        <f aca="false">INDEX($AG$1585:$AG$1712,$B1641+(const_one-$E1641)*4+const_one)</f>
        <v>120908591.97091</v>
      </c>
      <c r="AV1641" s="5" t="n">
        <f aca="false">INDEX($AH$1585:$AH$1712,$B1641+(const_one-$F1641)*8+const_one)</f>
        <v>169555941.280814</v>
      </c>
      <c r="AW1641" s="5" t="n">
        <f aca="false">INDEX($AI$1585:$AI$1712,$B1641+(const_one-$G1641)*16+const_one)</f>
        <v>211944926.601017</v>
      </c>
      <c r="AX1641" s="5" t="n">
        <f aca="false">INDEX($AJ$1585:$AJ$1712,$B1641+(const_one-$H1641)*32+const_one)</f>
        <v>353241544.335029</v>
      </c>
      <c r="AY1641" s="5" t="n">
        <f aca="false">INDEX($AK$1585:$AK$1712,$B1641+(const_one-$I1641)*64+const_one)</f>
        <v>289196810.526187</v>
      </c>
      <c r="AZ1641" s="5" t="n">
        <f aca="false">--($C1641=--(AS1641&gt;AL1641))</f>
        <v>0</v>
      </c>
      <c r="BA1641" s="5" t="n">
        <f aca="false">--($D1641=--(AT1641&gt;AM1641))</f>
        <v>0</v>
      </c>
      <c r="BB1641" s="5" t="n">
        <f aca="false">--($E1641=--(AU1641&gt;AN1641))</f>
        <v>0</v>
      </c>
      <c r="BC1641" s="5" t="n">
        <f aca="false">--($F1641=--(AV1641&gt;AO1641))</f>
        <v>1</v>
      </c>
      <c r="BD1641" s="5" t="n">
        <f aca="false">--($G1641=--(AW1641&gt;AP1641))</f>
        <v>1</v>
      </c>
      <c r="BE1641" s="5" t="n">
        <f aca="false">--($H1641=--(AX1641&gt;AQ1641))</f>
        <v>1</v>
      </c>
      <c r="BF1641" s="5" t="n">
        <f aca="false">--($I1641=--(AY1641&gt;AR1641))</f>
        <v>0</v>
      </c>
      <c r="BG1641" s="5" t="n">
        <f aca="false">SUM(AZ1641:BF1641)</f>
        <v>3</v>
      </c>
      <c r="BH1641" s="5" t="n">
        <f aca="false">SUM(AE1641:AK1641)+AB1641+AC1641+AD1641</f>
        <v>2000000000</v>
      </c>
    </row>
    <row r="1642" customFormat="false" ht="15" hidden="true" customHeight="false" outlineLevel="0" collapsed="false">
      <c r="A1642" s="5" t="n">
        <f aca="false">sensitivity_exit_usd</f>
        <v>2000000000</v>
      </c>
      <c r="B1642" s="2" t="n">
        <f aca="false">ROW()-ROW($B$1585)</f>
        <v>57</v>
      </c>
      <c r="C1642" s="2" t="n">
        <f aca="false">MOD(QUOTIENT($B1642,1),2)</f>
        <v>1</v>
      </c>
      <c r="D1642" s="2" t="n">
        <f aca="false">MOD(QUOTIENT($B1642,2),2)</f>
        <v>0</v>
      </c>
      <c r="E1642" s="2" t="n">
        <f aca="false">MOD(QUOTIENT($B1642,4),2)</f>
        <v>0</v>
      </c>
      <c r="F1642" s="2" t="n">
        <f aca="false">MOD(QUOTIENT($B1642,8),2)</f>
        <v>1</v>
      </c>
      <c r="G1642" s="2" t="n">
        <f aca="false">MOD(QUOTIENT($B1642,16),2)</f>
        <v>1</v>
      </c>
      <c r="H1642" s="2" t="n">
        <f aca="false">MOD(QUOTIENT($B1642,32),2)</f>
        <v>1</v>
      </c>
      <c r="I1642" s="2" t="n">
        <f aca="false">MOD(QUOTIENT($B1642,64),2)</f>
        <v>0</v>
      </c>
      <c r="J1642" s="5" t="n">
        <f aca="false">IF($C1642=const_zero,MIN(class_series_f_invested_usd,MAX(const_zero,$A1642)),const_zero)</f>
        <v>0</v>
      </c>
      <c r="K1642" s="5" t="n">
        <f aca="false">IF($D1642=const_zero,MIN(class_series_e_invested_usd,MAX(const_zero,$A1642-SUM($J1642:$J1642))),const_zero)</f>
        <v>300000000</v>
      </c>
      <c r="L1642" s="5" t="n">
        <f aca="false">IF($E1642=const_zero,MIN(class_series_d_invested_usd,MAX(const_zero,$A1642-SUM($J1642:$K1642))),const_zero)</f>
        <v>100000000</v>
      </c>
      <c r="M1642" s="5" t="n">
        <f aca="false">IF($F1642=const_zero,MIN(class_series_c_invested_usd,MAX(const_zero,$A1642-SUM($J1642:$L1642))),const_zero)</f>
        <v>0</v>
      </c>
      <c r="N1642" s="5" t="n">
        <f aca="false">IF($G1642=const_zero,MIN(class_series_b_invested_usd,MAX(const_zero,$A1642-SUM($J1642:$M1642))),const_zero)</f>
        <v>0</v>
      </c>
      <c r="O1642" s="5" t="n">
        <f aca="false">IF($H1642=const_zero,MIN(class_series_a_invested_usd,MAX(const_zero,$A1642-SUM($J1642:$N1642))),const_zero)</f>
        <v>0</v>
      </c>
      <c r="P1642" s="5" t="n">
        <f aca="false">IF($I1642=const_zero,MIN(class_seed_invested_usd,MAX(const_zero,$A1642-SUM($J1642:$O1642))),const_zero)</f>
        <v>5000000</v>
      </c>
      <c r="Q1642" s="5" t="n">
        <f aca="false">MAX(const_zero,$A1642-SUM($J1642:$P1642))</f>
        <v>1595000000</v>
      </c>
      <c r="R1642" s="9" t="n">
        <f aca="false">common_rsa_total+Sensitivity!$AE$1530+Sensitivity!$AJ$1530+IF($C1642=const_one,Sensitivity!$D$1530,const_zero)+IF($D1642=const_one,Sensitivity!$Y$1530,const_zero)+IF($E1642=const_one,Sensitivity!$V$1530,const_zero)+IF($F1642=const_one,Sensitivity!$S$1530,const_zero)+IF($G1642=const_one,Sensitivity!$P$1530,const_zero)+IF($H1642=const_one,Sensitivity!$M$1530,const_zero)+IF($I1642=const_one,Sensitivity!$J$1530,const_zero)</f>
        <v>20504075.2601683</v>
      </c>
      <c r="S1642" s="23" t="b">
        <f aca="false">IF($R1642&gt;const_zero,--($Q1642&gt;option_strike_usd*$R1642),const_zero)</f>
        <v>1</v>
      </c>
      <c r="T1642" s="7" t="n">
        <f aca="false">IF($R1642&gt;const_zero,IF($S1642=const_one,($Q1642+option_strike_usd*pre_f_options_issued)/($R1642+pre_f_options_issued),$Q1642/$R1642),const_zero)</f>
        <v>69.4442172498922</v>
      </c>
      <c r="U1642" s="5" t="n">
        <f aca="false">IF($C1642=const_one,Sensitivity!$D$1530*$T1642,const_zero)</f>
        <v>56715623.3474547</v>
      </c>
      <c r="V1642" s="5" t="n">
        <f aca="false">IF($D1642=const_one,Sensitivity!$Y$1530*$T1642,const_zero)</f>
        <v>0</v>
      </c>
      <c r="W1642" s="5" t="n">
        <f aca="false">IF($E1642=const_one,Sensitivity!$V$1530*$T1642,const_zero)</f>
        <v>0</v>
      </c>
      <c r="X1642" s="5" t="n">
        <f aca="false">IF($F1642=const_one,Sensitivity!$S$1530*$T1642,const_zero)</f>
        <v>166666121.399741</v>
      </c>
      <c r="Y1642" s="5" t="n">
        <f aca="false">IF($G1642=const_one,Sensitivity!$P$1530*$T1642,const_zero)</f>
        <v>208332651.749677</v>
      </c>
      <c r="Z1642" s="5" t="n">
        <f aca="false">IF($H1642=const_one,Sensitivity!$M$1530*$T1642,const_zero)</f>
        <v>347221086.249461</v>
      </c>
      <c r="AA1642" s="5" t="n">
        <f aca="false">IF($I1642=const_one,Sensitivity!$J$1530*$T1642,const_zero)</f>
        <v>0</v>
      </c>
      <c r="AB1642" s="5" t="n">
        <f aca="false">(Sensitivity!$AE$1530+Sensitivity!$AJ$1530)*$T1642</f>
        <v>19956018.8799064</v>
      </c>
      <c r="AC1642" s="5" t="n">
        <f aca="false">common_rsa_total*$T1642</f>
        <v>624997955.24903</v>
      </c>
      <c r="AD1642" s="5" t="n">
        <f aca="false">IF($S1642=const_one,pre_f_options_issued*($T1642-option_strike_usd),const_zero)</f>
        <v>171110543.12473</v>
      </c>
      <c r="AE1642" s="5" t="n">
        <f aca="false">J1642+U1642</f>
        <v>56715623.3474547</v>
      </c>
      <c r="AF1642" s="5" t="n">
        <f aca="false">K1642+V1642</f>
        <v>300000000</v>
      </c>
      <c r="AG1642" s="5" t="n">
        <f aca="false">L1642+W1642</f>
        <v>100000000</v>
      </c>
      <c r="AH1642" s="5" t="n">
        <f aca="false">M1642+X1642</f>
        <v>166666121.399741</v>
      </c>
      <c r="AI1642" s="5" t="n">
        <f aca="false">N1642+Y1642</f>
        <v>208332651.749677</v>
      </c>
      <c r="AJ1642" s="5" t="n">
        <f aca="false">O1642+Z1642</f>
        <v>347221086.249461</v>
      </c>
      <c r="AK1642" s="5" t="n">
        <f aca="false">P1642+AA1642</f>
        <v>5000000</v>
      </c>
      <c r="AL1642" s="5" t="n">
        <f aca="false">INDEX($AE$1585:$AE$1712,$B1642-$C1642*1+const_one)</f>
        <v>30000000</v>
      </c>
      <c r="AM1642" s="5" t="n">
        <f aca="false">INDEX($AF$1585:$AF$1712,$B1642-$D1642*2+const_one)</f>
        <v>300000000</v>
      </c>
      <c r="AN1642" s="5" t="n">
        <f aca="false">INDEX($AG$1585:$AG$1712,$B1642-$E1642*4+const_one)</f>
        <v>100000000</v>
      </c>
      <c r="AO1642" s="5" t="n">
        <f aca="false">INDEX($AH$1585:$AH$1712,$B1642-$F1642*8+const_one)</f>
        <v>60000000</v>
      </c>
      <c r="AP1642" s="5" t="n">
        <f aca="false">INDEX($AI$1585:$AI$1712,$B1642-$G1642*16+const_one)</f>
        <v>30000000</v>
      </c>
      <c r="AQ1642" s="5" t="n">
        <f aca="false">INDEX($AJ$1585:$AJ$1712,$B1642-$H1642*32+const_one)</f>
        <v>15000000</v>
      </c>
      <c r="AR1642" s="5" t="n">
        <f aca="false">INDEX($AK$1585:$AK$1712,$B1642-$I1642*64+const_one)</f>
        <v>5000000</v>
      </c>
      <c r="AS1642" s="5" t="n">
        <f aca="false">INDEX($AE$1585:$AE$1712,$B1642+(const_one-$C1642)*1+const_one)</f>
        <v>56715623.3474547</v>
      </c>
      <c r="AT1642" s="5" t="n">
        <f aca="false">INDEX($AF$1585:$AF$1712,$B1642+(const_one-$D1642)*2+const_one)</f>
        <v>399580962.955745</v>
      </c>
      <c r="AU1642" s="5" t="n">
        <f aca="false">INDEX($AG$1585:$AG$1712,$B1642+(const_one-$E1642)*4+const_one)</f>
        <v>119020435.120093</v>
      </c>
      <c r="AV1642" s="5" t="n">
        <f aca="false">INDEX($AH$1585:$AH$1712,$B1642+(const_one-$F1642)*8+const_one)</f>
        <v>166666121.399741</v>
      </c>
      <c r="AW1642" s="5" t="n">
        <f aca="false">INDEX($AI$1585:$AI$1712,$B1642+(const_one-$G1642)*16+const_one)</f>
        <v>208332651.749677</v>
      </c>
      <c r="AX1642" s="5" t="n">
        <f aca="false">INDEX($AJ$1585:$AJ$1712,$B1642+(const_one-$H1642)*32+const_one)</f>
        <v>347221086.249461</v>
      </c>
      <c r="AY1642" s="5" t="n">
        <f aca="false">INDEX($AK$1585:$AK$1712,$B1642+(const_one-$I1642)*64+const_one)</f>
        <v>286119071.083793</v>
      </c>
      <c r="AZ1642" s="5" t="n">
        <f aca="false">--($C1642=--(AS1642&gt;AL1642))</f>
        <v>1</v>
      </c>
      <c r="BA1642" s="5" t="n">
        <f aca="false">--($D1642=--(AT1642&gt;AM1642))</f>
        <v>0</v>
      </c>
      <c r="BB1642" s="5" t="n">
        <f aca="false">--($E1642=--(AU1642&gt;AN1642))</f>
        <v>0</v>
      </c>
      <c r="BC1642" s="5" t="n">
        <f aca="false">--($F1642=--(AV1642&gt;AO1642))</f>
        <v>1</v>
      </c>
      <c r="BD1642" s="5" t="n">
        <f aca="false">--($G1642=--(AW1642&gt;AP1642))</f>
        <v>1</v>
      </c>
      <c r="BE1642" s="5" t="n">
        <f aca="false">--($H1642=--(AX1642&gt;AQ1642))</f>
        <v>1</v>
      </c>
      <c r="BF1642" s="5" t="n">
        <f aca="false">--($I1642=--(AY1642&gt;AR1642))</f>
        <v>0</v>
      </c>
      <c r="BG1642" s="5" t="n">
        <f aca="false">SUM(AZ1642:BF1642)</f>
        <v>4</v>
      </c>
      <c r="BH1642" s="5" t="n">
        <f aca="false">SUM(AE1642:AK1642)+AB1642+AC1642+AD1642</f>
        <v>2000000000</v>
      </c>
    </row>
    <row r="1643" customFormat="false" ht="15" hidden="true" customHeight="false" outlineLevel="0" collapsed="false">
      <c r="A1643" s="5" t="n">
        <f aca="false">sensitivity_exit_usd</f>
        <v>2000000000</v>
      </c>
      <c r="B1643" s="2" t="n">
        <f aca="false">ROW()-ROW($B$1585)</f>
        <v>58</v>
      </c>
      <c r="C1643" s="2" t="n">
        <f aca="false">MOD(QUOTIENT($B1643,1),2)</f>
        <v>0</v>
      </c>
      <c r="D1643" s="2" t="n">
        <f aca="false">MOD(QUOTIENT($B1643,2),2)</f>
        <v>1</v>
      </c>
      <c r="E1643" s="2" t="n">
        <f aca="false">MOD(QUOTIENT($B1643,4),2)</f>
        <v>0</v>
      </c>
      <c r="F1643" s="2" t="n">
        <f aca="false">MOD(QUOTIENT($B1643,8),2)</f>
        <v>1</v>
      </c>
      <c r="G1643" s="2" t="n">
        <f aca="false">MOD(QUOTIENT($B1643,16),2)</f>
        <v>1</v>
      </c>
      <c r="H1643" s="2" t="n">
        <f aca="false">MOD(QUOTIENT($B1643,32),2)</f>
        <v>1</v>
      </c>
      <c r="I1643" s="2" t="n">
        <f aca="false">MOD(QUOTIENT($B1643,64),2)</f>
        <v>0</v>
      </c>
      <c r="J1643" s="5" t="n">
        <f aca="false">IF($C1643=const_zero,MIN(class_series_f_invested_usd,MAX(const_zero,$A1643)),const_zero)</f>
        <v>30000000</v>
      </c>
      <c r="K1643" s="5" t="n">
        <f aca="false">IF($D1643=const_zero,MIN(class_series_e_invested_usd,MAX(const_zero,$A1643-SUM($J1643:$J1643))),const_zero)</f>
        <v>0</v>
      </c>
      <c r="L1643" s="5" t="n">
        <f aca="false">IF($E1643=const_zero,MIN(class_series_d_invested_usd,MAX(const_zero,$A1643-SUM($J1643:$K1643))),const_zero)</f>
        <v>100000000</v>
      </c>
      <c r="M1643" s="5" t="n">
        <f aca="false">IF($F1643=const_zero,MIN(class_series_c_invested_usd,MAX(const_zero,$A1643-SUM($J1643:$L1643))),const_zero)</f>
        <v>0</v>
      </c>
      <c r="N1643" s="5" t="n">
        <f aca="false">IF($G1643=const_zero,MIN(class_series_b_invested_usd,MAX(const_zero,$A1643-SUM($J1643:$M1643))),const_zero)</f>
        <v>0</v>
      </c>
      <c r="O1643" s="5" t="n">
        <f aca="false">IF($H1643=const_zero,MIN(class_series_a_invested_usd,MAX(const_zero,$A1643-SUM($J1643:$N1643))),const_zero)</f>
        <v>0</v>
      </c>
      <c r="P1643" s="5" t="n">
        <f aca="false">IF($I1643=const_zero,MIN(class_seed_invested_usd,MAX(const_zero,$A1643-SUM($J1643:$O1643))),const_zero)</f>
        <v>5000000</v>
      </c>
      <c r="Q1643" s="5" t="n">
        <f aca="false">MAX(const_zero,$A1643-SUM($J1643:$P1643))</f>
        <v>1865000000</v>
      </c>
      <c r="R1643" s="9" t="n">
        <f aca="false">common_rsa_total+Sensitivity!$AE$1530+Sensitivity!$AJ$1530+IF($C1643=const_one,Sensitivity!$D$1530,const_zero)+IF($D1643=const_one,Sensitivity!$Y$1530,const_zero)+IF($E1643=const_one,Sensitivity!$V$1530,const_zero)+IF($F1643=const_one,Sensitivity!$S$1530,const_zero)+IF($G1643=const_one,Sensitivity!$P$1530,const_zero)+IF($H1643=const_one,Sensitivity!$M$1530,const_zero)+IF($I1643=const_one,Sensitivity!$J$1530,const_zero)</f>
        <v>25823874.5373255</v>
      </c>
      <c r="S1643" s="23" t="b">
        <f aca="false">IF($R1643&gt;const_zero,--($Q1643&gt;option_strike_usd*$R1643),const_zero)</f>
        <v>1</v>
      </c>
      <c r="T1643" s="7" t="n">
        <f aca="false">IF($R1643&gt;const_zero,IF($S1643=const_one,($Q1643+option_strike_usd*pre_f_options_issued)/($R1643+pre_f_options_issued),$Q1643/$R1643),const_zero)</f>
        <v>65.9337760283817</v>
      </c>
      <c r="U1643" s="5" t="n">
        <f aca="false">IF($C1643=const_one,Sensitivity!$D$1530*$T1643,const_zero)</f>
        <v>0</v>
      </c>
      <c r="V1643" s="5" t="n">
        <f aca="false">IF($D1643=const_one,Sensitivity!$Y$1530*$T1643,const_zero)</f>
        <v>404603073.209506</v>
      </c>
      <c r="W1643" s="5" t="n">
        <f aca="false">IF($E1643=const_one,Sensitivity!$V$1530*$T1643,const_zero)</f>
        <v>0</v>
      </c>
      <c r="X1643" s="5" t="n">
        <f aca="false">IF($F1643=const_one,Sensitivity!$S$1530*$T1643,const_zero)</f>
        <v>158241062.468116</v>
      </c>
      <c r="Y1643" s="5" t="n">
        <f aca="false">IF($G1643=const_one,Sensitivity!$P$1530*$T1643,const_zero)</f>
        <v>197801328.085145</v>
      </c>
      <c r="Z1643" s="5" t="n">
        <f aca="false">IF($H1643=const_one,Sensitivity!$M$1530*$T1643,const_zero)</f>
        <v>329668880.141909</v>
      </c>
      <c r="AA1643" s="5" t="n">
        <f aca="false">IF($I1643=const_one,Sensitivity!$J$1530*$T1643,const_zero)</f>
        <v>0</v>
      </c>
      <c r="AB1643" s="5" t="n">
        <f aca="false">(Sensitivity!$AE$1530+Sensitivity!$AJ$1530)*$T1643</f>
        <v>18947231.7689339</v>
      </c>
      <c r="AC1643" s="5" t="n">
        <f aca="false">common_rsa_total*$T1643</f>
        <v>593403984.255436</v>
      </c>
      <c r="AD1643" s="5" t="n">
        <f aca="false">IF($S1643=const_one,pre_f_options_issued*($T1643-option_strike_usd),const_zero)</f>
        <v>162334440.070954</v>
      </c>
      <c r="AE1643" s="5" t="n">
        <f aca="false">J1643+U1643</f>
        <v>30000000</v>
      </c>
      <c r="AF1643" s="5" t="n">
        <f aca="false">K1643+V1643</f>
        <v>404603073.209506</v>
      </c>
      <c r="AG1643" s="5" t="n">
        <f aca="false">L1643+W1643</f>
        <v>100000000</v>
      </c>
      <c r="AH1643" s="5" t="n">
        <f aca="false">M1643+X1643</f>
        <v>158241062.468116</v>
      </c>
      <c r="AI1643" s="5" t="n">
        <f aca="false">N1643+Y1643</f>
        <v>197801328.085145</v>
      </c>
      <c r="AJ1643" s="5" t="n">
        <f aca="false">O1643+Z1643</f>
        <v>329668880.141909</v>
      </c>
      <c r="AK1643" s="5" t="n">
        <f aca="false">P1643+AA1643</f>
        <v>5000000</v>
      </c>
      <c r="AL1643" s="5" t="n">
        <f aca="false">INDEX($AE$1585:$AE$1712,$B1643-$C1643*1+const_one)</f>
        <v>30000000</v>
      </c>
      <c r="AM1643" s="5" t="n">
        <f aca="false">INDEX($AF$1585:$AF$1712,$B1643-$D1643*2+const_one)</f>
        <v>300000000</v>
      </c>
      <c r="AN1643" s="5" t="n">
        <f aca="false">INDEX($AG$1585:$AG$1712,$B1643-$E1643*4+const_one)</f>
        <v>100000000</v>
      </c>
      <c r="AO1643" s="5" t="n">
        <f aca="false">INDEX($AH$1585:$AH$1712,$B1643-$F1643*8+const_one)</f>
        <v>60000000</v>
      </c>
      <c r="AP1643" s="5" t="n">
        <f aca="false">INDEX($AI$1585:$AI$1712,$B1643-$G1643*16+const_one)</f>
        <v>30000000</v>
      </c>
      <c r="AQ1643" s="5" t="n">
        <f aca="false">INDEX($AJ$1585:$AJ$1712,$B1643-$H1643*32+const_one)</f>
        <v>15000000</v>
      </c>
      <c r="AR1643" s="5" t="n">
        <f aca="false">INDEX($AK$1585:$AK$1712,$B1643-$I1643*64+const_one)</f>
        <v>5000000</v>
      </c>
      <c r="AS1643" s="5" t="n">
        <f aca="false">INDEX($AE$1585:$AE$1712,$B1643+(const_one-$C1643)*1+const_one)</f>
        <v>53180226.5477208</v>
      </c>
      <c r="AT1643" s="5" t="n">
        <f aca="false">INDEX($AF$1585:$AF$1712,$B1643+(const_one-$D1643)*2+const_one)</f>
        <v>404603073.209506</v>
      </c>
      <c r="AU1643" s="5" t="n">
        <f aca="false">INDEX($AG$1585:$AG$1712,$B1643+(const_one-$E1643)*4+const_one)</f>
        <v>113536589.96758</v>
      </c>
      <c r="AV1643" s="5" t="n">
        <f aca="false">INDEX($AH$1585:$AH$1712,$B1643+(const_one-$F1643)*8+const_one)</f>
        <v>158241062.468116</v>
      </c>
      <c r="AW1643" s="5" t="n">
        <f aca="false">INDEX($AI$1585:$AI$1712,$B1643+(const_one-$G1643)*16+const_one)</f>
        <v>197801328.085145</v>
      </c>
      <c r="AX1643" s="5" t="n">
        <f aca="false">INDEX($AJ$1585:$AJ$1712,$B1643+(const_one-$H1643)*32+const_one)</f>
        <v>329668880.141909</v>
      </c>
      <c r="AY1643" s="5" t="n">
        <f aca="false">INDEX($AK$1585:$AK$1712,$B1643+(const_one-$I1643)*64+const_one)</f>
        <v>280954724.802881</v>
      </c>
      <c r="AZ1643" s="5" t="n">
        <f aca="false">--($C1643=--(AS1643&gt;AL1643))</f>
        <v>0</v>
      </c>
      <c r="BA1643" s="5" t="n">
        <f aca="false">--($D1643=--(AT1643&gt;AM1643))</f>
        <v>1</v>
      </c>
      <c r="BB1643" s="5" t="n">
        <f aca="false">--($E1643=--(AU1643&gt;AN1643))</f>
        <v>0</v>
      </c>
      <c r="BC1643" s="5" t="n">
        <f aca="false">--($F1643=--(AV1643&gt;AO1643))</f>
        <v>1</v>
      </c>
      <c r="BD1643" s="5" t="n">
        <f aca="false">--($G1643=--(AW1643&gt;AP1643))</f>
        <v>1</v>
      </c>
      <c r="BE1643" s="5" t="n">
        <f aca="false">--($H1643=--(AX1643&gt;AQ1643))</f>
        <v>1</v>
      </c>
      <c r="BF1643" s="5" t="n">
        <f aca="false">--($I1643=--(AY1643&gt;AR1643))</f>
        <v>0</v>
      </c>
      <c r="BG1643" s="5" t="n">
        <f aca="false">SUM(AZ1643:BF1643)</f>
        <v>4</v>
      </c>
      <c r="BH1643" s="5" t="n">
        <f aca="false">SUM(AE1643:AK1643)+AB1643+AC1643+AD1643</f>
        <v>2000000000</v>
      </c>
    </row>
    <row r="1644" customFormat="false" ht="15" hidden="true" customHeight="false" outlineLevel="0" collapsed="false">
      <c r="A1644" s="5" t="n">
        <f aca="false">sensitivity_exit_usd</f>
        <v>2000000000</v>
      </c>
      <c r="B1644" s="2" t="n">
        <f aca="false">ROW()-ROW($B$1585)</f>
        <v>59</v>
      </c>
      <c r="C1644" s="2" t="n">
        <f aca="false">MOD(QUOTIENT($B1644,1),2)</f>
        <v>1</v>
      </c>
      <c r="D1644" s="2" t="n">
        <f aca="false">MOD(QUOTIENT($B1644,2),2)</f>
        <v>1</v>
      </c>
      <c r="E1644" s="2" t="n">
        <f aca="false">MOD(QUOTIENT($B1644,4),2)</f>
        <v>0</v>
      </c>
      <c r="F1644" s="2" t="n">
        <f aca="false">MOD(QUOTIENT($B1644,8),2)</f>
        <v>1</v>
      </c>
      <c r="G1644" s="2" t="n">
        <f aca="false">MOD(QUOTIENT($B1644,16),2)</f>
        <v>1</v>
      </c>
      <c r="H1644" s="2" t="n">
        <f aca="false">MOD(QUOTIENT($B1644,32),2)</f>
        <v>1</v>
      </c>
      <c r="I1644" s="2" t="n">
        <f aca="false">MOD(QUOTIENT($B1644,64),2)</f>
        <v>0</v>
      </c>
      <c r="J1644" s="5" t="n">
        <f aca="false">IF($C1644=const_zero,MIN(class_series_f_invested_usd,MAX(const_zero,$A1644)),const_zero)</f>
        <v>0</v>
      </c>
      <c r="K1644" s="5" t="n">
        <f aca="false">IF($D1644=const_zero,MIN(class_series_e_invested_usd,MAX(const_zero,$A1644-SUM($J1644:$J1644))),const_zero)</f>
        <v>0</v>
      </c>
      <c r="L1644" s="5" t="n">
        <f aca="false">IF($E1644=const_zero,MIN(class_series_d_invested_usd,MAX(const_zero,$A1644-SUM($J1644:$K1644))),const_zero)</f>
        <v>100000000</v>
      </c>
      <c r="M1644" s="5" t="n">
        <f aca="false">IF($F1644=const_zero,MIN(class_series_c_invested_usd,MAX(const_zero,$A1644-SUM($J1644:$L1644))),const_zero)</f>
        <v>0</v>
      </c>
      <c r="N1644" s="5" t="n">
        <f aca="false">IF($G1644=const_zero,MIN(class_series_b_invested_usd,MAX(const_zero,$A1644-SUM($J1644:$M1644))),const_zero)</f>
        <v>0</v>
      </c>
      <c r="O1644" s="5" t="n">
        <f aca="false">IF($H1644=const_zero,MIN(class_series_a_invested_usd,MAX(const_zero,$A1644-SUM($J1644:$N1644))),const_zero)</f>
        <v>0</v>
      </c>
      <c r="P1644" s="5" t="n">
        <f aca="false">IF($I1644=const_zero,MIN(class_seed_invested_usd,MAX(const_zero,$A1644-SUM($J1644:$O1644))),const_zero)</f>
        <v>5000000</v>
      </c>
      <c r="Q1644" s="5" t="n">
        <f aca="false">MAX(const_zero,$A1644-SUM($J1644:$P1644))</f>
        <v>1895000000</v>
      </c>
      <c r="R1644" s="9" t="n">
        <f aca="false">common_rsa_total+Sensitivity!$AE$1530+Sensitivity!$AJ$1530+IF($C1644=const_one,Sensitivity!$D$1530,const_zero)+IF($D1644=const_one,Sensitivity!$Y$1530,const_zero)+IF($E1644=const_one,Sensitivity!$V$1530,const_zero)+IF($F1644=const_one,Sensitivity!$S$1530,const_zero)+IF($G1644=const_one,Sensitivity!$P$1530,const_zero)+IF($H1644=const_one,Sensitivity!$M$1530,const_zero)+IF($I1644=const_one,Sensitivity!$J$1530,const_zero)</f>
        <v>26640582.1854708</v>
      </c>
      <c r="S1644" s="23" t="b">
        <f aca="false">IF($R1644&gt;const_zero,--($Q1644&gt;option_strike_usd*$R1644),const_zero)</f>
        <v>1</v>
      </c>
      <c r="T1644" s="7" t="n">
        <f aca="false">IF($R1644&gt;const_zero,IF($S1644=const_one,($Q1644+option_strike_usd*pre_f_options_issued)/($R1644+pre_f_options_issued),$Q1644/$R1644),const_zero)</f>
        <v>65.1153771713619</v>
      </c>
      <c r="U1644" s="5" t="n">
        <f aca="false">IF($C1644=const_one,Sensitivity!$D$1530*$T1644,const_zero)</f>
        <v>53180226.5477208</v>
      </c>
      <c r="V1644" s="5" t="n">
        <f aca="false">IF($D1644=const_one,Sensitivity!$Y$1530*$T1644,const_zero)</f>
        <v>399580962.955745</v>
      </c>
      <c r="W1644" s="5" t="n">
        <f aca="false">IF($E1644=const_one,Sensitivity!$V$1530*$T1644,const_zero)</f>
        <v>0</v>
      </c>
      <c r="X1644" s="5" t="n">
        <f aca="false">IF($F1644=const_one,Sensitivity!$S$1530*$T1644,const_zero)</f>
        <v>156276905.211268</v>
      </c>
      <c r="Y1644" s="5" t="n">
        <f aca="false">IF($G1644=const_one,Sensitivity!$P$1530*$T1644,const_zero)</f>
        <v>195346131.514086</v>
      </c>
      <c r="Z1644" s="5" t="n">
        <f aca="false">IF($H1644=const_one,Sensitivity!$M$1530*$T1644,const_zero)</f>
        <v>325576885.856809</v>
      </c>
      <c r="AA1644" s="5" t="n">
        <f aca="false">IF($I1644=const_one,Sensitivity!$J$1530*$T1644,const_zero)</f>
        <v>0</v>
      </c>
      <c r="AB1644" s="5" t="n">
        <f aca="false">(Sensitivity!$AE$1530+Sensitivity!$AJ$1530)*$T1644</f>
        <v>18712050.4437098</v>
      </c>
      <c r="AC1644" s="5" t="n">
        <f aca="false">common_rsa_total*$T1644</f>
        <v>586038394.542257</v>
      </c>
      <c r="AD1644" s="5" t="n">
        <f aca="false">IF($S1644=const_one,pre_f_options_issued*($T1644-option_strike_usd),const_zero)</f>
        <v>160288442.928405</v>
      </c>
      <c r="AE1644" s="5" t="n">
        <f aca="false">J1644+U1644</f>
        <v>53180226.5477208</v>
      </c>
      <c r="AF1644" s="5" t="n">
        <f aca="false">K1644+V1644</f>
        <v>399580962.955745</v>
      </c>
      <c r="AG1644" s="5" t="n">
        <f aca="false">L1644+W1644</f>
        <v>100000000</v>
      </c>
      <c r="AH1644" s="5" t="n">
        <f aca="false">M1644+X1644</f>
        <v>156276905.211268</v>
      </c>
      <c r="AI1644" s="5" t="n">
        <f aca="false">N1644+Y1644</f>
        <v>195346131.514086</v>
      </c>
      <c r="AJ1644" s="5" t="n">
        <f aca="false">O1644+Z1644</f>
        <v>325576885.856809</v>
      </c>
      <c r="AK1644" s="5" t="n">
        <f aca="false">P1644+AA1644</f>
        <v>5000000</v>
      </c>
      <c r="AL1644" s="5" t="n">
        <f aca="false">INDEX($AE$1585:$AE$1712,$B1644-$C1644*1+const_one)</f>
        <v>30000000</v>
      </c>
      <c r="AM1644" s="5" t="n">
        <f aca="false">INDEX($AF$1585:$AF$1712,$B1644-$D1644*2+const_one)</f>
        <v>300000000</v>
      </c>
      <c r="AN1644" s="5" t="n">
        <f aca="false">INDEX($AG$1585:$AG$1712,$B1644-$E1644*4+const_one)</f>
        <v>100000000</v>
      </c>
      <c r="AO1644" s="5" t="n">
        <f aca="false">INDEX($AH$1585:$AH$1712,$B1644-$F1644*8+const_one)</f>
        <v>60000000</v>
      </c>
      <c r="AP1644" s="5" t="n">
        <f aca="false">INDEX($AI$1585:$AI$1712,$B1644-$G1644*16+const_one)</f>
        <v>30000000</v>
      </c>
      <c r="AQ1644" s="5" t="n">
        <f aca="false">INDEX($AJ$1585:$AJ$1712,$B1644-$H1644*32+const_one)</f>
        <v>15000000</v>
      </c>
      <c r="AR1644" s="5" t="n">
        <f aca="false">INDEX($AK$1585:$AK$1712,$B1644-$I1644*64+const_one)</f>
        <v>5000000</v>
      </c>
      <c r="AS1644" s="5" t="n">
        <f aca="false">INDEX($AE$1585:$AE$1712,$B1644+(const_one-$C1644)*1+const_one)</f>
        <v>53180226.5477208</v>
      </c>
      <c r="AT1644" s="5" t="n">
        <f aca="false">INDEX($AF$1585:$AF$1712,$B1644+(const_one-$D1644)*2+const_one)</f>
        <v>399580962.955745</v>
      </c>
      <c r="AU1644" s="5" t="n">
        <f aca="false">INDEX($AG$1585:$AG$1712,$B1644+(const_one-$E1644)*4+const_one)</f>
        <v>112218712.677186</v>
      </c>
      <c r="AV1644" s="5" t="n">
        <f aca="false">INDEX($AH$1585:$AH$1712,$B1644+(const_one-$F1644)*8+const_one)</f>
        <v>156276905.211268</v>
      </c>
      <c r="AW1644" s="5" t="n">
        <f aca="false">INDEX($AI$1585:$AI$1712,$B1644+(const_one-$G1644)*16+const_one)</f>
        <v>195346131.514086</v>
      </c>
      <c r="AX1644" s="5" t="n">
        <f aca="false">INDEX($AJ$1585:$AJ$1712,$B1644+(const_one-$H1644)*32+const_one)</f>
        <v>325576885.856809</v>
      </c>
      <c r="AY1644" s="5" t="n">
        <f aca="false">INDEX($AK$1585:$AK$1712,$B1644+(const_one-$I1644)*64+const_one)</f>
        <v>278627351.704864</v>
      </c>
      <c r="AZ1644" s="5" t="n">
        <f aca="false">--($C1644=--(AS1644&gt;AL1644))</f>
        <v>1</v>
      </c>
      <c r="BA1644" s="5" t="n">
        <f aca="false">--($D1644=--(AT1644&gt;AM1644))</f>
        <v>1</v>
      </c>
      <c r="BB1644" s="5" t="n">
        <f aca="false">--($E1644=--(AU1644&gt;AN1644))</f>
        <v>0</v>
      </c>
      <c r="BC1644" s="5" t="n">
        <f aca="false">--($F1644=--(AV1644&gt;AO1644))</f>
        <v>1</v>
      </c>
      <c r="BD1644" s="5" t="n">
        <f aca="false">--($G1644=--(AW1644&gt;AP1644))</f>
        <v>1</v>
      </c>
      <c r="BE1644" s="5" t="n">
        <f aca="false">--($H1644=--(AX1644&gt;AQ1644))</f>
        <v>1</v>
      </c>
      <c r="BF1644" s="5" t="n">
        <f aca="false">--($I1644=--(AY1644&gt;AR1644))</f>
        <v>0</v>
      </c>
      <c r="BG1644" s="5" t="n">
        <f aca="false">SUM(AZ1644:BF1644)</f>
        <v>5</v>
      </c>
      <c r="BH1644" s="5" t="n">
        <f aca="false">SUM(AE1644:AK1644)+AB1644+AC1644+AD1644</f>
        <v>2000000000</v>
      </c>
    </row>
    <row r="1645" customFormat="false" ht="15" hidden="true" customHeight="false" outlineLevel="0" collapsed="false">
      <c r="A1645" s="5" t="n">
        <f aca="false">sensitivity_exit_usd</f>
        <v>2000000000</v>
      </c>
      <c r="B1645" s="2" t="n">
        <f aca="false">ROW()-ROW($B$1585)</f>
        <v>60</v>
      </c>
      <c r="C1645" s="2" t="n">
        <f aca="false">MOD(QUOTIENT($B1645,1),2)</f>
        <v>0</v>
      </c>
      <c r="D1645" s="2" t="n">
        <f aca="false">MOD(QUOTIENT($B1645,2),2)</f>
        <v>0</v>
      </c>
      <c r="E1645" s="2" t="n">
        <f aca="false">MOD(QUOTIENT($B1645,4),2)</f>
        <v>1</v>
      </c>
      <c r="F1645" s="2" t="n">
        <f aca="false">MOD(QUOTIENT($B1645,8),2)</f>
        <v>1</v>
      </c>
      <c r="G1645" s="2" t="n">
        <f aca="false">MOD(QUOTIENT($B1645,16),2)</f>
        <v>1</v>
      </c>
      <c r="H1645" s="2" t="n">
        <f aca="false">MOD(QUOTIENT($B1645,32),2)</f>
        <v>1</v>
      </c>
      <c r="I1645" s="2" t="n">
        <f aca="false">MOD(QUOTIENT($B1645,64),2)</f>
        <v>0</v>
      </c>
      <c r="J1645" s="5" t="n">
        <f aca="false">IF($C1645=const_zero,MIN(class_series_f_invested_usd,MAX(const_zero,$A1645)),const_zero)</f>
        <v>30000000</v>
      </c>
      <c r="K1645" s="5" t="n">
        <f aca="false">IF($D1645=const_zero,MIN(class_series_e_invested_usd,MAX(const_zero,$A1645-SUM($J1645:$J1645))),const_zero)</f>
        <v>300000000</v>
      </c>
      <c r="L1645" s="5" t="n">
        <f aca="false">IF($E1645=const_zero,MIN(class_series_d_invested_usd,MAX(const_zero,$A1645-SUM($J1645:$K1645))),const_zero)</f>
        <v>0</v>
      </c>
      <c r="M1645" s="5" t="n">
        <f aca="false">IF($F1645=const_zero,MIN(class_series_c_invested_usd,MAX(const_zero,$A1645-SUM($J1645:$L1645))),const_zero)</f>
        <v>0</v>
      </c>
      <c r="N1645" s="5" t="n">
        <f aca="false">IF($G1645=const_zero,MIN(class_series_b_invested_usd,MAX(const_zero,$A1645-SUM($J1645:$M1645))),const_zero)</f>
        <v>0</v>
      </c>
      <c r="O1645" s="5" t="n">
        <f aca="false">IF($H1645=const_zero,MIN(class_series_a_invested_usd,MAX(const_zero,$A1645-SUM($J1645:$N1645))),const_zero)</f>
        <v>0</v>
      </c>
      <c r="P1645" s="5" t="n">
        <f aca="false">IF($I1645=const_zero,MIN(class_seed_invested_usd,MAX(const_zero,$A1645-SUM($J1645:$O1645))),const_zero)</f>
        <v>5000000</v>
      </c>
      <c r="Q1645" s="5" t="n">
        <f aca="false">MAX(const_zero,$A1645-SUM($J1645:$P1645))</f>
        <v>1665000000</v>
      </c>
      <c r="R1645" s="9" t="n">
        <f aca="false">common_rsa_total+Sensitivity!$AE$1530+Sensitivity!$AJ$1530+IF($C1645=const_one,Sensitivity!$D$1530,const_zero)+IF($D1645=const_one,Sensitivity!$Y$1530,const_zero)+IF($E1645=const_one,Sensitivity!$V$1530,const_zero)+IF($F1645=const_one,Sensitivity!$S$1530,const_zero)+IF($G1645=const_one,Sensitivity!$P$1530,const_zero)+IF($H1645=const_one,Sensitivity!$M$1530,const_zero)+IF($I1645=const_one,Sensitivity!$J$1530,const_zero)</f>
        <v>21421919.7138799</v>
      </c>
      <c r="S1645" s="23" t="b">
        <f aca="false">IF($R1645&gt;const_zero,--($Q1645&gt;option_strike_usd*$R1645),const_zero)</f>
        <v>1</v>
      </c>
      <c r="T1645" s="7" t="n">
        <f aca="false">IF($R1645&gt;const_zero,IF($S1645=const_one,($Q1645+option_strike_usd*pre_f_options_issued)/($R1645+pre_f_options_issued),$Q1645/$R1645),const_zero)</f>
        <v>69.7059441693758</v>
      </c>
      <c r="U1645" s="5" t="n">
        <f aca="false">IF($C1645=const_one,Sensitivity!$D$1530*$T1645,const_zero)</f>
        <v>0</v>
      </c>
      <c r="V1645" s="5" t="n">
        <f aca="false">IF($D1645=const_one,Sensitivity!$Y$1530*$T1645,const_zero)</f>
        <v>0</v>
      </c>
      <c r="W1645" s="5" t="n">
        <f aca="false">IF($E1645=const_one,Sensitivity!$V$1530*$T1645,const_zero)</f>
        <v>120908591.97091</v>
      </c>
      <c r="X1645" s="5" t="n">
        <f aca="false">IF($F1645=const_one,Sensitivity!$S$1530*$T1645,const_zero)</f>
        <v>167294266.006502</v>
      </c>
      <c r="Y1645" s="5" t="n">
        <f aca="false">IF($G1645=const_one,Sensitivity!$P$1530*$T1645,const_zero)</f>
        <v>209117832.508127</v>
      </c>
      <c r="Z1645" s="5" t="n">
        <f aca="false">IF($H1645=const_one,Sensitivity!$M$1530*$T1645,const_zero)</f>
        <v>348529720.846879</v>
      </c>
      <c r="AA1645" s="5" t="n">
        <f aca="false">IF($I1645=const_one,Sensitivity!$J$1530*$T1645,const_zero)</f>
        <v>0</v>
      </c>
      <c r="AB1645" s="5" t="n">
        <f aca="false">(Sensitivity!$AE$1530+Sensitivity!$AJ$1530)*$T1645</f>
        <v>20031230.7197606</v>
      </c>
      <c r="AC1645" s="5" t="n">
        <f aca="false">common_rsa_total*$T1645</f>
        <v>627353497.524382</v>
      </c>
      <c r="AD1645" s="5" t="n">
        <f aca="false">IF($S1645=const_one,pre_f_options_issued*($T1645-option_strike_usd),const_zero)</f>
        <v>171764860.423439</v>
      </c>
      <c r="AE1645" s="5" t="n">
        <f aca="false">J1645+U1645</f>
        <v>30000000</v>
      </c>
      <c r="AF1645" s="5" t="n">
        <f aca="false">K1645+V1645</f>
        <v>300000000</v>
      </c>
      <c r="AG1645" s="5" t="n">
        <f aca="false">L1645+W1645</f>
        <v>120908591.97091</v>
      </c>
      <c r="AH1645" s="5" t="n">
        <f aca="false">M1645+X1645</f>
        <v>167294266.006502</v>
      </c>
      <c r="AI1645" s="5" t="n">
        <f aca="false">N1645+Y1645</f>
        <v>209117832.508127</v>
      </c>
      <c r="AJ1645" s="5" t="n">
        <f aca="false">O1645+Z1645</f>
        <v>348529720.846879</v>
      </c>
      <c r="AK1645" s="5" t="n">
        <f aca="false">P1645+AA1645</f>
        <v>5000000</v>
      </c>
      <c r="AL1645" s="5" t="n">
        <f aca="false">INDEX($AE$1585:$AE$1712,$B1645-$C1645*1+const_one)</f>
        <v>30000000</v>
      </c>
      <c r="AM1645" s="5" t="n">
        <f aca="false">INDEX($AF$1585:$AF$1712,$B1645-$D1645*2+const_one)</f>
        <v>300000000</v>
      </c>
      <c r="AN1645" s="5" t="n">
        <f aca="false">INDEX($AG$1585:$AG$1712,$B1645-$E1645*4+const_one)</f>
        <v>100000000</v>
      </c>
      <c r="AO1645" s="5" t="n">
        <f aca="false">INDEX($AH$1585:$AH$1712,$B1645-$F1645*8+const_one)</f>
        <v>60000000</v>
      </c>
      <c r="AP1645" s="5" t="n">
        <f aca="false">INDEX($AI$1585:$AI$1712,$B1645-$G1645*16+const_one)</f>
        <v>30000000</v>
      </c>
      <c r="AQ1645" s="5" t="n">
        <f aca="false">INDEX($AJ$1585:$AJ$1712,$B1645-$H1645*32+const_one)</f>
        <v>15000000</v>
      </c>
      <c r="AR1645" s="5" t="n">
        <f aca="false">INDEX($AK$1585:$AK$1712,$B1645-$I1645*64+const_one)</f>
        <v>5000000</v>
      </c>
      <c r="AS1645" s="5" t="n">
        <f aca="false">INDEX($AE$1585:$AE$1712,$B1645+(const_one-$C1645)*1+const_one)</f>
        <v>56040345.8299737</v>
      </c>
      <c r="AT1645" s="5" t="n">
        <f aca="false">INDEX($AF$1585:$AF$1712,$B1645+(const_one-$D1645)*2+const_one)</f>
        <v>401670304.319729</v>
      </c>
      <c r="AU1645" s="5" t="n">
        <f aca="false">INDEX($AG$1585:$AG$1712,$B1645+(const_one-$E1645)*4+const_one)</f>
        <v>120908591.97091</v>
      </c>
      <c r="AV1645" s="5" t="n">
        <f aca="false">INDEX($AH$1585:$AH$1712,$B1645+(const_one-$F1645)*8+const_one)</f>
        <v>167294266.006502</v>
      </c>
      <c r="AW1645" s="5" t="n">
        <f aca="false">INDEX($AI$1585:$AI$1712,$B1645+(const_one-$G1645)*16+const_one)</f>
        <v>209117832.508127</v>
      </c>
      <c r="AX1645" s="5" t="n">
        <f aca="false">INDEX($AJ$1585:$AJ$1712,$B1645+(const_one-$H1645)*32+const_one)</f>
        <v>348529720.846879</v>
      </c>
      <c r="AY1645" s="5" t="n">
        <f aca="false">INDEX($AK$1585:$AK$1712,$B1645+(const_one-$I1645)*64+const_one)</f>
        <v>289140557.844325</v>
      </c>
      <c r="AZ1645" s="5" t="n">
        <f aca="false">--($C1645=--(AS1645&gt;AL1645))</f>
        <v>0</v>
      </c>
      <c r="BA1645" s="5" t="n">
        <f aca="false">--($D1645=--(AT1645&gt;AM1645))</f>
        <v>0</v>
      </c>
      <c r="BB1645" s="5" t="n">
        <f aca="false">--($E1645=--(AU1645&gt;AN1645))</f>
        <v>1</v>
      </c>
      <c r="BC1645" s="5" t="n">
        <f aca="false">--($F1645=--(AV1645&gt;AO1645))</f>
        <v>1</v>
      </c>
      <c r="BD1645" s="5" t="n">
        <f aca="false">--($G1645=--(AW1645&gt;AP1645))</f>
        <v>1</v>
      </c>
      <c r="BE1645" s="5" t="n">
        <f aca="false">--($H1645=--(AX1645&gt;AQ1645))</f>
        <v>1</v>
      </c>
      <c r="BF1645" s="5" t="n">
        <f aca="false">--($I1645=--(AY1645&gt;AR1645))</f>
        <v>0</v>
      </c>
      <c r="BG1645" s="5" t="n">
        <f aca="false">SUM(AZ1645:BF1645)</f>
        <v>4</v>
      </c>
      <c r="BH1645" s="5" t="n">
        <f aca="false">SUM(AE1645:AK1645)+AB1645+AC1645+AD1645</f>
        <v>2000000000</v>
      </c>
    </row>
    <row r="1646" customFormat="false" ht="15" hidden="true" customHeight="false" outlineLevel="0" collapsed="false">
      <c r="A1646" s="5" t="n">
        <f aca="false">sensitivity_exit_usd</f>
        <v>2000000000</v>
      </c>
      <c r="B1646" s="2" t="n">
        <f aca="false">ROW()-ROW($B$1585)</f>
        <v>61</v>
      </c>
      <c r="C1646" s="2" t="n">
        <f aca="false">MOD(QUOTIENT($B1646,1),2)</f>
        <v>1</v>
      </c>
      <c r="D1646" s="2" t="n">
        <f aca="false">MOD(QUOTIENT($B1646,2),2)</f>
        <v>0</v>
      </c>
      <c r="E1646" s="2" t="n">
        <f aca="false">MOD(QUOTIENT($B1646,4),2)</f>
        <v>1</v>
      </c>
      <c r="F1646" s="2" t="n">
        <f aca="false">MOD(QUOTIENT($B1646,8),2)</f>
        <v>1</v>
      </c>
      <c r="G1646" s="2" t="n">
        <f aca="false">MOD(QUOTIENT($B1646,16),2)</f>
        <v>1</v>
      </c>
      <c r="H1646" s="2" t="n">
        <f aca="false">MOD(QUOTIENT($B1646,32),2)</f>
        <v>1</v>
      </c>
      <c r="I1646" s="2" t="n">
        <f aca="false">MOD(QUOTIENT($B1646,64),2)</f>
        <v>0</v>
      </c>
      <c r="J1646" s="5" t="n">
        <f aca="false">IF($C1646=const_zero,MIN(class_series_f_invested_usd,MAX(const_zero,$A1646)),const_zero)</f>
        <v>0</v>
      </c>
      <c r="K1646" s="5" t="n">
        <f aca="false">IF($D1646=const_zero,MIN(class_series_e_invested_usd,MAX(const_zero,$A1646-SUM($J1646:$J1646))),const_zero)</f>
        <v>300000000</v>
      </c>
      <c r="L1646" s="5" t="n">
        <f aca="false">IF($E1646=const_zero,MIN(class_series_d_invested_usd,MAX(const_zero,$A1646-SUM($J1646:$K1646))),const_zero)</f>
        <v>0</v>
      </c>
      <c r="M1646" s="5" t="n">
        <f aca="false">IF($F1646=const_zero,MIN(class_series_c_invested_usd,MAX(const_zero,$A1646-SUM($J1646:$L1646))),const_zero)</f>
        <v>0</v>
      </c>
      <c r="N1646" s="5" t="n">
        <f aca="false">IF($G1646=const_zero,MIN(class_series_b_invested_usd,MAX(const_zero,$A1646-SUM($J1646:$M1646))),const_zero)</f>
        <v>0</v>
      </c>
      <c r="O1646" s="5" t="n">
        <f aca="false">IF($H1646=const_zero,MIN(class_series_a_invested_usd,MAX(const_zero,$A1646-SUM($J1646:$N1646))),const_zero)</f>
        <v>0</v>
      </c>
      <c r="P1646" s="5" t="n">
        <f aca="false">IF($I1646=const_zero,MIN(class_seed_invested_usd,MAX(const_zero,$A1646-SUM($J1646:$O1646))),const_zero)</f>
        <v>5000000</v>
      </c>
      <c r="Q1646" s="5" t="n">
        <f aca="false">MAX(const_zero,$A1646-SUM($J1646:$P1646))</f>
        <v>1695000000</v>
      </c>
      <c r="R1646" s="9" t="n">
        <f aca="false">common_rsa_total+Sensitivity!$AE$1530+Sensitivity!$AJ$1530+IF($C1646=const_one,Sensitivity!$D$1530,const_zero)+IF($D1646=const_one,Sensitivity!$Y$1530,const_zero)+IF($E1646=const_one,Sensitivity!$V$1530,const_zero)+IF($F1646=const_one,Sensitivity!$S$1530,const_zero)+IF($G1646=const_one,Sensitivity!$P$1530,const_zero)+IF($H1646=const_one,Sensitivity!$M$1530,const_zero)+IF($I1646=const_one,Sensitivity!$J$1530,const_zero)</f>
        <v>22238627.3620252</v>
      </c>
      <c r="S1646" s="23" t="b">
        <f aca="false">IF($R1646&gt;const_zero,--($Q1646&gt;option_strike_usd*$R1646),const_zero)</f>
        <v>1</v>
      </c>
      <c r="T1646" s="7" t="n">
        <f aca="false">IF($R1646&gt;const_zero,IF($S1646=const_one,($Q1646+option_strike_usd*pre_f_options_issued)/($R1646+pre_f_options_issued),$Q1646/$R1646),const_zero)</f>
        <v>68.6173883117593</v>
      </c>
      <c r="U1646" s="5" t="n">
        <f aca="false">IF($C1646=const_one,Sensitivity!$D$1530*$T1646,const_zero)</f>
        <v>56040345.8299737</v>
      </c>
      <c r="V1646" s="5" t="n">
        <f aca="false">IF($D1646=const_one,Sensitivity!$Y$1530*$T1646,const_zero)</f>
        <v>0</v>
      </c>
      <c r="W1646" s="5" t="n">
        <f aca="false">IF($E1646=const_one,Sensitivity!$V$1530*$T1646,const_zero)</f>
        <v>119020435.120093</v>
      </c>
      <c r="X1646" s="5" t="n">
        <f aca="false">IF($F1646=const_one,Sensitivity!$S$1530*$T1646,const_zero)</f>
        <v>164681731.948222</v>
      </c>
      <c r="Y1646" s="5" t="n">
        <f aca="false">IF($G1646=const_one,Sensitivity!$P$1530*$T1646,const_zero)</f>
        <v>205852164.935278</v>
      </c>
      <c r="Z1646" s="5" t="n">
        <f aca="false">IF($H1646=const_one,Sensitivity!$M$1530*$T1646,const_zero)</f>
        <v>343086941.558797</v>
      </c>
      <c r="AA1646" s="5" t="n">
        <f aca="false">IF($I1646=const_one,Sensitivity!$J$1530*$T1646,const_zero)</f>
        <v>0</v>
      </c>
      <c r="AB1646" s="5" t="n">
        <f aca="false">(Sensitivity!$AE$1530+Sensitivity!$AJ$1530)*$T1646</f>
        <v>19718415.0224037</v>
      </c>
      <c r="AC1646" s="5" t="n">
        <f aca="false">common_rsa_total*$T1646</f>
        <v>617556494.805834</v>
      </c>
      <c r="AD1646" s="5" t="n">
        <f aca="false">IF($S1646=const_one,pre_f_options_issued*($T1646-option_strike_usd),const_zero)</f>
        <v>169043470.779398</v>
      </c>
      <c r="AE1646" s="5" t="n">
        <f aca="false">J1646+U1646</f>
        <v>56040345.8299737</v>
      </c>
      <c r="AF1646" s="5" t="n">
        <f aca="false">K1646+V1646</f>
        <v>300000000</v>
      </c>
      <c r="AG1646" s="5" t="n">
        <f aca="false">L1646+W1646</f>
        <v>119020435.120093</v>
      </c>
      <c r="AH1646" s="5" t="n">
        <f aca="false">M1646+X1646</f>
        <v>164681731.948222</v>
      </c>
      <c r="AI1646" s="5" t="n">
        <f aca="false">N1646+Y1646</f>
        <v>205852164.935278</v>
      </c>
      <c r="AJ1646" s="5" t="n">
        <f aca="false">O1646+Z1646</f>
        <v>343086941.558797</v>
      </c>
      <c r="AK1646" s="5" t="n">
        <f aca="false">P1646+AA1646</f>
        <v>5000000</v>
      </c>
      <c r="AL1646" s="5" t="n">
        <f aca="false">INDEX($AE$1585:$AE$1712,$B1646-$C1646*1+const_one)</f>
        <v>30000000</v>
      </c>
      <c r="AM1646" s="5" t="n">
        <f aca="false">INDEX($AF$1585:$AF$1712,$B1646-$D1646*2+const_one)</f>
        <v>300000000</v>
      </c>
      <c r="AN1646" s="5" t="n">
        <f aca="false">INDEX($AG$1585:$AG$1712,$B1646-$E1646*4+const_one)</f>
        <v>100000000</v>
      </c>
      <c r="AO1646" s="5" t="n">
        <f aca="false">INDEX($AH$1585:$AH$1712,$B1646-$F1646*8+const_one)</f>
        <v>60000000</v>
      </c>
      <c r="AP1646" s="5" t="n">
        <f aca="false">INDEX($AI$1585:$AI$1712,$B1646-$G1646*16+const_one)</f>
        <v>30000000</v>
      </c>
      <c r="AQ1646" s="5" t="n">
        <f aca="false">INDEX($AJ$1585:$AJ$1712,$B1646-$H1646*32+const_one)</f>
        <v>15000000</v>
      </c>
      <c r="AR1646" s="5" t="n">
        <f aca="false">INDEX($AK$1585:$AK$1712,$B1646-$I1646*64+const_one)</f>
        <v>5000000</v>
      </c>
      <c r="AS1646" s="5" t="n">
        <f aca="false">INDEX($AE$1585:$AE$1712,$B1646+(const_one-$C1646)*1+const_one)</f>
        <v>56040345.8299737</v>
      </c>
      <c r="AT1646" s="5" t="n">
        <f aca="false">INDEX($AF$1585:$AF$1712,$B1646+(const_one-$D1646)*2+const_one)</f>
        <v>397007911.584135</v>
      </c>
      <c r="AU1646" s="5" t="n">
        <f aca="false">INDEX($AG$1585:$AG$1712,$B1646+(const_one-$E1646)*4+const_one)</f>
        <v>119020435.120093</v>
      </c>
      <c r="AV1646" s="5" t="n">
        <f aca="false">INDEX($AH$1585:$AH$1712,$B1646+(const_one-$F1646)*8+const_one)</f>
        <v>164681731.948222</v>
      </c>
      <c r="AW1646" s="5" t="n">
        <f aca="false">INDEX($AI$1585:$AI$1712,$B1646+(const_one-$G1646)*16+const_one)</f>
        <v>205852164.935278</v>
      </c>
      <c r="AX1646" s="5" t="n">
        <f aca="false">INDEX($AJ$1585:$AJ$1712,$B1646+(const_one-$H1646)*32+const_one)</f>
        <v>343086941.558797</v>
      </c>
      <c r="AY1646" s="5" t="n">
        <f aca="false">INDEX($AK$1585:$AK$1712,$B1646+(const_one-$I1646)*64+const_one)</f>
        <v>286243877.243307</v>
      </c>
      <c r="AZ1646" s="5" t="n">
        <f aca="false">--($C1646=--(AS1646&gt;AL1646))</f>
        <v>1</v>
      </c>
      <c r="BA1646" s="5" t="n">
        <f aca="false">--($D1646=--(AT1646&gt;AM1646))</f>
        <v>0</v>
      </c>
      <c r="BB1646" s="5" t="n">
        <f aca="false">--($E1646=--(AU1646&gt;AN1646))</f>
        <v>1</v>
      </c>
      <c r="BC1646" s="5" t="n">
        <f aca="false">--($F1646=--(AV1646&gt;AO1646))</f>
        <v>1</v>
      </c>
      <c r="BD1646" s="5" t="n">
        <f aca="false">--($G1646=--(AW1646&gt;AP1646))</f>
        <v>1</v>
      </c>
      <c r="BE1646" s="5" t="n">
        <f aca="false">--($H1646=--(AX1646&gt;AQ1646))</f>
        <v>1</v>
      </c>
      <c r="BF1646" s="5" t="n">
        <f aca="false">--($I1646=--(AY1646&gt;AR1646))</f>
        <v>0</v>
      </c>
      <c r="BG1646" s="5" t="n">
        <f aca="false">SUM(AZ1646:BF1646)</f>
        <v>5</v>
      </c>
      <c r="BH1646" s="5" t="n">
        <f aca="false">SUM(AE1646:AK1646)+AB1646+AC1646+AD1646</f>
        <v>2000000000</v>
      </c>
    </row>
    <row r="1647" customFormat="false" ht="15" hidden="true" customHeight="false" outlineLevel="0" collapsed="false">
      <c r="A1647" s="5" t="n">
        <f aca="false">sensitivity_exit_usd</f>
        <v>2000000000</v>
      </c>
      <c r="B1647" s="2" t="n">
        <f aca="false">ROW()-ROW($B$1585)</f>
        <v>62</v>
      </c>
      <c r="C1647" s="2" t="n">
        <f aca="false">MOD(QUOTIENT($B1647,1),2)</f>
        <v>0</v>
      </c>
      <c r="D1647" s="2" t="n">
        <f aca="false">MOD(QUOTIENT($B1647,2),2)</f>
        <v>1</v>
      </c>
      <c r="E1647" s="2" t="n">
        <f aca="false">MOD(QUOTIENT($B1647,4),2)</f>
        <v>1</v>
      </c>
      <c r="F1647" s="2" t="n">
        <f aca="false">MOD(QUOTIENT($B1647,8),2)</f>
        <v>1</v>
      </c>
      <c r="G1647" s="2" t="n">
        <f aca="false">MOD(QUOTIENT($B1647,16),2)</f>
        <v>1</v>
      </c>
      <c r="H1647" s="2" t="n">
        <f aca="false">MOD(QUOTIENT($B1647,32),2)</f>
        <v>1</v>
      </c>
      <c r="I1647" s="2" t="n">
        <f aca="false">MOD(QUOTIENT($B1647,64),2)</f>
        <v>0</v>
      </c>
      <c r="J1647" s="5" t="n">
        <f aca="false">IF($C1647=const_zero,MIN(class_series_f_invested_usd,MAX(const_zero,$A1647)),const_zero)</f>
        <v>30000000</v>
      </c>
      <c r="K1647" s="5" t="n">
        <f aca="false">IF($D1647=const_zero,MIN(class_series_e_invested_usd,MAX(const_zero,$A1647-SUM($J1647:$J1647))),const_zero)</f>
        <v>0</v>
      </c>
      <c r="L1647" s="5" t="n">
        <f aca="false">IF($E1647=const_zero,MIN(class_series_d_invested_usd,MAX(const_zero,$A1647-SUM($J1647:$K1647))),const_zero)</f>
        <v>0</v>
      </c>
      <c r="M1647" s="5" t="n">
        <f aca="false">IF($F1647=const_zero,MIN(class_series_c_invested_usd,MAX(const_zero,$A1647-SUM($J1647:$L1647))),const_zero)</f>
        <v>0</v>
      </c>
      <c r="N1647" s="5" t="n">
        <f aca="false">IF($G1647=const_zero,MIN(class_series_b_invested_usd,MAX(const_zero,$A1647-SUM($J1647:$M1647))),const_zero)</f>
        <v>0</v>
      </c>
      <c r="O1647" s="5" t="n">
        <f aca="false">IF($H1647=const_zero,MIN(class_series_a_invested_usd,MAX(const_zero,$A1647-SUM($J1647:$N1647))),const_zero)</f>
        <v>0</v>
      </c>
      <c r="P1647" s="5" t="n">
        <f aca="false">IF($I1647=const_zero,MIN(class_seed_invested_usd,MAX(const_zero,$A1647-SUM($J1647:$O1647))),const_zero)</f>
        <v>5000000</v>
      </c>
      <c r="Q1647" s="5" t="n">
        <f aca="false">MAX(const_zero,$A1647-SUM($J1647:$P1647))</f>
        <v>1965000000</v>
      </c>
      <c r="R1647" s="9" t="n">
        <f aca="false">common_rsa_total+Sensitivity!$AE$1530+Sensitivity!$AJ$1530+IF($C1647=const_one,Sensitivity!$D$1530,const_zero)+IF($D1647=const_one,Sensitivity!$Y$1530,const_zero)+IF($E1647=const_one,Sensitivity!$V$1530,const_zero)+IF($F1647=const_one,Sensitivity!$S$1530,const_zero)+IF($G1647=const_one,Sensitivity!$P$1530,const_zero)+IF($H1647=const_one,Sensitivity!$M$1530,const_zero)+IF($I1647=const_one,Sensitivity!$J$1530,const_zero)</f>
        <v>27558426.6391823</v>
      </c>
      <c r="S1647" s="23" t="b">
        <f aca="false">IF($R1647&gt;const_zero,--($Q1647&gt;option_strike_usd*$R1647),const_zero)</f>
        <v>1</v>
      </c>
      <c r="T1647" s="7" t="n">
        <f aca="false">IF($R1647&gt;const_zero,IF($S1647=const_one,($Q1647+option_strike_usd*pre_f_options_issued)/($R1647+pre_f_options_issued),$Q1647/$R1647),const_zero)</f>
        <v>65.4558544802637</v>
      </c>
      <c r="U1647" s="5" t="n">
        <f aca="false">IF($C1647=const_one,Sensitivity!$D$1530*$T1647,const_zero)</f>
        <v>0</v>
      </c>
      <c r="V1647" s="5" t="n">
        <f aca="false">IF($D1647=const_one,Sensitivity!$Y$1530*$T1647,const_zero)</f>
        <v>401670304.319729</v>
      </c>
      <c r="W1647" s="5" t="n">
        <f aca="false">IF($E1647=const_one,Sensitivity!$V$1530*$T1647,const_zero)</f>
        <v>113536589.96758</v>
      </c>
      <c r="X1647" s="5" t="n">
        <f aca="false">IF($F1647=const_one,Sensitivity!$S$1530*$T1647,const_zero)</f>
        <v>157094050.752633</v>
      </c>
      <c r="Y1647" s="5" t="n">
        <f aca="false">IF($G1647=const_one,Sensitivity!$P$1530*$T1647,const_zero)</f>
        <v>196367563.440791</v>
      </c>
      <c r="Z1647" s="5" t="n">
        <f aca="false">IF($H1647=const_one,Sensitivity!$M$1530*$T1647,const_zero)</f>
        <v>327279272.401318</v>
      </c>
      <c r="AA1647" s="5" t="n">
        <f aca="false">IF($I1647=const_one,Sensitivity!$J$1530*$T1647,const_zero)</f>
        <v>0</v>
      </c>
      <c r="AB1647" s="5" t="n">
        <f aca="false">(Sensitivity!$AE$1530+Sensitivity!$AJ$1530)*$T1647</f>
        <v>18809892.5949169</v>
      </c>
      <c r="AC1647" s="5" t="n">
        <f aca="false">common_rsa_total*$T1647</f>
        <v>589102690.322373</v>
      </c>
      <c r="AD1647" s="5" t="n">
        <f aca="false">IF($S1647=const_one,pre_f_options_issued*($T1647-option_strike_usd),const_zero)</f>
        <v>161139636.200659</v>
      </c>
      <c r="AE1647" s="5" t="n">
        <f aca="false">J1647+U1647</f>
        <v>30000000</v>
      </c>
      <c r="AF1647" s="5" t="n">
        <f aca="false">K1647+V1647</f>
        <v>401670304.319729</v>
      </c>
      <c r="AG1647" s="5" t="n">
        <f aca="false">L1647+W1647</f>
        <v>113536589.96758</v>
      </c>
      <c r="AH1647" s="5" t="n">
        <f aca="false">M1647+X1647</f>
        <v>157094050.752633</v>
      </c>
      <c r="AI1647" s="5" t="n">
        <f aca="false">N1647+Y1647</f>
        <v>196367563.440791</v>
      </c>
      <c r="AJ1647" s="5" t="n">
        <f aca="false">O1647+Z1647</f>
        <v>327279272.401318</v>
      </c>
      <c r="AK1647" s="5" t="n">
        <f aca="false">P1647+AA1647</f>
        <v>5000000</v>
      </c>
      <c r="AL1647" s="5" t="n">
        <f aca="false">INDEX($AE$1585:$AE$1712,$B1647-$C1647*1+const_one)</f>
        <v>30000000</v>
      </c>
      <c r="AM1647" s="5" t="n">
        <f aca="false">INDEX($AF$1585:$AF$1712,$B1647-$D1647*2+const_one)</f>
        <v>300000000</v>
      </c>
      <c r="AN1647" s="5" t="n">
        <f aca="false">INDEX($AG$1585:$AG$1712,$B1647-$E1647*4+const_one)</f>
        <v>100000000</v>
      </c>
      <c r="AO1647" s="5" t="n">
        <f aca="false">INDEX($AH$1585:$AH$1712,$B1647-$F1647*8+const_one)</f>
        <v>60000000</v>
      </c>
      <c r="AP1647" s="5" t="n">
        <f aca="false">INDEX($AI$1585:$AI$1712,$B1647-$G1647*16+const_one)</f>
        <v>30000000</v>
      </c>
      <c r="AQ1647" s="5" t="n">
        <f aca="false">INDEX($AJ$1585:$AJ$1712,$B1647-$H1647*32+const_one)</f>
        <v>15000000</v>
      </c>
      <c r="AR1647" s="5" t="n">
        <f aca="false">INDEX($AK$1585:$AK$1712,$B1647-$I1647*64+const_one)</f>
        <v>5000000</v>
      </c>
      <c r="AS1647" s="5" t="n">
        <f aca="false">INDEX($AE$1585:$AE$1712,$B1647+(const_one-$C1647)*1+const_one)</f>
        <v>52837779.1652206</v>
      </c>
      <c r="AT1647" s="5" t="n">
        <f aca="false">INDEX($AF$1585:$AF$1712,$B1647+(const_one-$D1647)*2+const_one)</f>
        <v>401670304.319729</v>
      </c>
      <c r="AU1647" s="5" t="n">
        <f aca="false">INDEX($AG$1585:$AG$1712,$B1647+(const_one-$E1647)*4+const_one)</f>
        <v>113536589.96758</v>
      </c>
      <c r="AV1647" s="5" t="n">
        <f aca="false">INDEX($AH$1585:$AH$1712,$B1647+(const_one-$F1647)*8+const_one)</f>
        <v>157094050.752633</v>
      </c>
      <c r="AW1647" s="5" t="n">
        <f aca="false">INDEX($AI$1585:$AI$1712,$B1647+(const_one-$G1647)*16+const_one)</f>
        <v>196367563.440791</v>
      </c>
      <c r="AX1647" s="5" t="n">
        <f aca="false">INDEX($AJ$1585:$AJ$1712,$B1647+(const_one-$H1647)*32+const_one)</f>
        <v>327279272.401318</v>
      </c>
      <c r="AY1647" s="5" t="n">
        <f aca="false">INDEX($AK$1585:$AK$1712,$B1647+(const_one-$I1647)*64+const_one)</f>
        <v>281316104.15675</v>
      </c>
      <c r="AZ1647" s="5" t="n">
        <f aca="false">--($C1647=--(AS1647&gt;AL1647))</f>
        <v>0</v>
      </c>
      <c r="BA1647" s="5" t="n">
        <f aca="false">--($D1647=--(AT1647&gt;AM1647))</f>
        <v>1</v>
      </c>
      <c r="BB1647" s="5" t="n">
        <f aca="false">--($E1647=--(AU1647&gt;AN1647))</f>
        <v>1</v>
      </c>
      <c r="BC1647" s="5" t="n">
        <f aca="false">--($F1647=--(AV1647&gt;AO1647))</f>
        <v>1</v>
      </c>
      <c r="BD1647" s="5" t="n">
        <f aca="false">--($G1647=--(AW1647&gt;AP1647))</f>
        <v>1</v>
      </c>
      <c r="BE1647" s="5" t="n">
        <f aca="false">--($H1647=--(AX1647&gt;AQ1647))</f>
        <v>1</v>
      </c>
      <c r="BF1647" s="5" t="n">
        <f aca="false">--($I1647=--(AY1647&gt;AR1647))</f>
        <v>0</v>
      </c>
      <c r="BG1647" s="5" t="n">
        <f aca="false">SUM(AZ1647:BF1647)</f>
        <v>5</v>
      </c>
      <c r="BH1647" s="5" t="n">
        <f aca="false">SUM(AE1647:AK1647)+AB1647+AC1647+AD1647</f>
        <v>2000000000</v>
      </c>
    </row>
    <row r="1648" customFormat="false" ht="15" hidden="true" customHeight="false" outlineLevel="0" collapsed="false">
      <c r="A1648" s="5" t="n">
        <f aca="false">sensitivity_exit_usd</f>
        <v>2000000000</v>
      </c>
      <c r="B1648" s="2" t="n">
        <f aca="false">ROW()-ROW($B$1585)</f>
        <v>63</v>
      </c>
      <c r="C1648" s="2" t="n">
        <f aca="false">MOD(QUOTIENT($B1648,1),2)</f>
        <v>1</v>
      </c>
      <c r="D1648" s="2" t="n">
        <f aca="false">MOD(QUOTIENT($B1648,2),2)</f>
        <v>1</v>
      </c>
      <c r="E1648" s="2" t="n">
        <f aca="false">MOD(QUOTIENT($B1648,4),2)</f>
        <v>1</v>
      </c>
      <c r="F1648" s="2" t="n">
        <f aca="false">MOD(QUOTIENT($B1648,8),2)</f>
        <v>1</v>
      </c>
      <c r="G1648" s="2" t="n">
        <f aca="false">MOD(QUOTIENT($B1648,16),2)</f>
        <v>1</v>
      </c>
      <c r="H1648" s="2" t="n">
        <f aca="false">MOD(QUOTIENT($B1648,32),2)</f>
        <v>1</v>
      </c>
      <c r="I1648" s="2" t="n">
        <f aca="false">MOD(QUOTIENT($B1648,64),2)</f>
        <v>0</v>
      </c>
      <c r="J1648" s="5" t="n">
        <f aca="false">IF($C1648=const_zero,MIN(class_series_f_invested_usd,MAX(const_zero,$A1648)),const_zero)</f>
        <v>0</v>
      </c>
      <c r="K1648" s="5" t="n">
        <f aca="false">IF($D1648=const_zero,MIN(class_series_e_invested_usd,MAX(const_zero,$A1648-SUM($J1648:$J1648))),const_zero)</f>
        <v>0</v>
      </c>
      <c r="L1648" s="5" t="n">
        <f aca="false">IF($E1648=const_zero,MIN(class_series_d_invested_usd,MAX(const_zero,$A1648-SUM($J1648:$K1648))),const_zero)</f>
        <v>0</v>
      </c>
      <c r="M1648" s="5" t="n">
        <f aca="false">IF($F1648=const_zero,MIN(class_series_c_invested_usd,MAX(const_zero,$A1648-SUM($J1648:$L1648))),const_zero)</f>
        <v>0</v>
      </c>
      <c r="N1648" s="5" t="n">
        <f aca="false">IF($G1648=const_zero,MIN(class_series_b_invested_usd,MAX(const_zero,$A1648-SUM($J1648:$M1648))),const_zero)</f>
        <v>0</v>
      </c>
      <c r="O1648" s="5" t="n">
        <f aca="false">IF($H1648=const_zero,MIN(class_series_a_invested_usd,MAX(const_zero,$A1648-SUM($J1648:$N1648))),const_zero)</f>
        <v>0</v>
      </c>
      <c r="P1648" s="5" t="n">
        <f aca="false">IF($I1648=const_zero,MIN(class_seed_invested_usd,MAX(const_zero,$A1648-SUM($J1648:$O1648))),const_zero)</f>
        <v>5000000</v>
      </c>
      <c r="Q1648" s="5" t="n">
        <f aca="false">MAX(const_zero,$A1648-SUM($J1648:$P1648))</f>
        <v>1995000000</v>
      </c>
      <c r="R1648" s="9" t="n">
        <f aca="false">common_rsa_total+Sensitivity!$AE$1530+Sensitivity!$AJ$1530+IF($C1648=const_one,Sensitivity!$D$1530,const_zero)+IF($D1648=const_one,Sensitivity!$Y$1530,const_zero)+IF($E1648=const_one,Sensitivity!$V$1530,const_zero)+IF($F1648=const_one,Sensitivity!$S$1530,const_zero)+IF($G1648=const_one,Sensitivity!$P$1530,const_zero)+IF($H1648=const_one,Sensitivity!$M$1530,const_zero)+IF($I1648=const_one,Sensitivity!$J$1530,const_zero)</f>
        <v>28375134.2873277</v>
      </c>
      <c r="S1648" s="23" t="b">
        <f aca="false">IF($R1648&gt;const_zero,--($Q1648&gt;option_strike_usd*$R1648),const_zero)</f>
        <v>1</v>
      </c>
      <c r="T1648" s="7" t="n">
        <f aca="false">IF($R1648&gt;const_zero,IF($S1648=const_one,($Q1648+option_strike_usd*pre_f_options_issued)/($R1648+pre_f_options_issued),$Q1648/$R1648),const_zero)</f>
        <v>64.6960748870281</v>
      </c>
      <c r="U1648" s="5" t="n">
        <f aca="false">IF($C1648=const_one,Sensitivity!$D$1530*$T1648,const_zero)</f>
        <v>52837779.1652206</v>
      </c>
      <c r="V1648" s="5" t="n">
        <f aca="false">IF($D1648=const_one,Sensitivity!$Y$1530*$T1648,const_zero)</f>
        <v>397007911.584135</v>
      </c>
      <c r="W1648" s="5" t="n">
        <f aca="false">IF($E1648=const_one,Sensitivity!$V$1530*$T1648,const_zero)</f>
        <v>112218712.677186</v>
      </c>
      <c r="X1648" s="5" t="n">
        <f aca="false">IF($F1648=const_one,Sensitivity!$S$1530*$T1648,const_zero)</f>
        <v>155270579.728867</v>
      </c>
      <c r="Y1648" s="5" t="n">
        <f aca="false">IF($G1648=const_one,Sensitivity!$P$1530*$T1648,const_zero)</f>
        <v>194088224.661084</v>
      </c>
      <c r="Z1648" s="5" t="n">
        <f aca="false">IF($H1648=const_one,Sensitivity!$M$1530*$T1648,const_zero)</f>
        <v>323480374.43514</v>
      </c>
      <c r="AA1648" s="5" t="n">
        <f aca="false">IF($I1648=const_one,Sensitivity!$J$1530*$T1648,const_zero)</f>
        <v>0</v>
      </c>
      <c r="AB1648" s="5" t="n">
        <f aca="false">(Sensitivity!$AE$1530+Sensitivity!$AJ$1530)*$T1648</f>
        <v>18591556.547545</v>
      </c>
      <c r="AC1648" s="5" t="n">
        <f aca="false">common_rsa_total*$T1648</f>
        <v>582264673.983252</v>
      </c>
      <c r="AD1648" s="5" t="n">
        <f aca="false">IF($S1648=const_one,pre_f_options_issued*($T1648-option_strike_usd),const_zero)</f>
        <v>159240187.21757</v>
      </c>
      <c r="AE1648" s="5" t="n">
        <f aca="false">J1648+U1648</f>
        <v>52837779.1652206</v>
      </c>
      <c r="AF1648" s="5" t="n">
        <f aca="false">K1648+V1648</f>
        <v>397007911.584135</v>
      </c>
      <c r="AG1648" s="5" t="n">
        <f aca="false">L1648+W1648</f>
        <v>112218712.677186</v>
      </c>
      <c r="AH1648" s="5" t="n">
        <f aca="false">M1648+X1648</f>
        <v>155270579.728867</v>
      </c>
      <c r="AI1648" s="5" t="n">
        <f aca="false">N1648+Y1648</f>
        <v>194088224.661084</v>
      </c>
      <c r="AJ1648" s="5" t="n">
        <f aca="false">O1648+Z1648</f>
        <v>323480374.43514</v>
      </c>
      <c r="AK1648" s="5" t="n">
        <f aca="false">P1648+AA1648</f>
        <v>5000000</v>
      </c>
      <c r="AL1648" s="5" t="n">
        <f aca="false">INDEX($AE$1585:$AE$1712,$B1648-$C1648*1+const_one)</f>
        <v>30000000</v>
      </c>
      <c r="AM1648" s="5" t="n">
        <f aca="false">INDEX($AF$1585:$AF$1712,$B1648-$D1648*2+const_one)</f>
        <v>300000000</v>
      </c>
      <c r="AN1648" s="5" t="n">
        <f aca="false">INDEX($AG$1585:$AG$1712,$B1648-$E1648*4+const_one)</f>
        <v>100000000</v>
      </c>
      <c r="AO1648" s="5" t="n">
        <f aca="false">INDEX($AH$1585:$AH$1712,$B1648-$F1648*8+const_one)</f>
        <v>60000000</v>
      </c>
      <c r="AP1648" s="5" t="n">
        <f aca="false">INDEX($AI$1585:$AI$1712,$B1648-$G1648*16+const_one)</f>
        <v>30000000</v>
      </c>
      <c r="AQ1648" s="5" t="n">
        <f aca="false">INDEX($AJ$1585:$AJ$1712,$B1648-$H1648*32+const_one)</f>
        <v>15000000</v>
      </c>
      <c r="AR1648" s="5" t="n">
        <f aca="false">INDEX($AK$1585:$AK$1712,$B1648-$I1648*64+const_one)</f>
        <v>5000000</v>
      </c>
      <c r="AS1648" s="5" t="n">
        <f aca="false">INDEX($AE$1585:$AE$1712,$B1648+(const_one-$C1648)*1+const_one)</f>
        <v>52837779.1652206</v>
      </c>
      <c r="AT1648" s="5" t="n">
        <f aca="false">INDEX($AF$1585:$AF$1712,$B1648+(const_one-$D1648)*2+const_one)</f>
        <v>397007911.584135</v>
      </c>
      <c r="AU1648" s="5" t="n">
        <f aca="false">INDEX($AG$1585:$AG$1712,$B1648+(const_one-$E1648)*4+const_one)</f>
        <v>112218712.677186</v>
      </c>
      <c r="AV1648" s="5" t="n">
        <f aca="false">INDEX($AH$1585:$AH$1712,$B1648+(const_one-$F1648)*8+const_one)</f>
        <v>155270579.728867</v>
      </c>
      <c r="AW1648" s="5" t="n">
        <f aca="false">INDEX($AI$1585:$AI$1712,$B1648+(const_one-$G1648)*16+const_one)</f>
        <v>194088224.661084</v>
      </c>
      <c r="AX1648" s="5" t="n">
        <f aca="false">INDEX($AJ$1585:$AJ$1712,$B1648+(const_one-$H1648)*32+const_one)</f>
        <v>323480374.43514</v>
      </c>
      <c r="AY1648" s="5" t="n">
        <f aca="false">INDEX($AK$1585:$AK$1712,$B1648+(const_one-$I1648)*64+const_one)</f>
        <v>279093031.9538</v>
      </c>
      <c r="AZ1648" s="5" t="n">
        <f aca="false">--($C1648=--(AS1648&gt;AL1648))</f>
        <v>1</v>
      </c>
      <c r="BA1648" s="5" t="n">
        <f aca="false">--($D1648=--(AT1648&gt;AM1648))</f>
        <v>1</v>
      </c>
      <c r="BB1648" s="5" t="n">
        <f aca="false">--($E1648=--(AU1648&gt;AN1648))</f>
        <v>1</v>
      </c>
      <c r="BC1648" s="5" t="n">
        <f aca="false">--($F1648=--(AV1648&gt;AO1648))</f>
        <v>1</v>
      </c>
      <c r="BD1648" s="5" t="n">
        <f aca="false">--($G1648=--(AW1648&gt;AP1648))</f>
        <v>1</v>
      </c>
      <c r="BE1648" s="5" t="n">
        <f aca="false">--($H1648=--(AX1648&gt;AQ1648))</f>
        <v>1</v>
      </c>
      <c r="BF1648" s="5" t="n">
        <f aca="false">--($I1648=--(AY1648&gt;AR1648))</f>
        <v>0</v>
      </c>
      <c r="BG1648" s="5" t="n">
        <f aca="false">SUM(AZ1648:BF1648)</f>
        <v>6</v>
      </c>
      <c r="BH1648" s="5" t="n">
        <f aca="false">SUM(AE1648:AK1648)+AB1648+AC1648+AD1648</f>
        <v>2000000000</v>
      </c>
    </row>
    <row r="1649" customFormat="false" ht="15" hidden="true" customHeight="false" outlineLevel="0" collapsed="false">
      <c r="A1649" s="5" t="n">
        <f aca="false">sensitivity_exit_usd</f>
        <v>2000000000</v>
      </c>
      <c r="B1649" s="2" t="n">
        <f aca="false">ROW()-ROW($B$1585)</f>
        <v>64</v>
      </c>
      <c r="C1649" s="2" t="n">
        <f aca="false">MOD(QUOTIENT($B1649,1),2)</f>
        <v>0</v>
      </c>
      <c r="D1649" s="2" t="n">
        <f aca="false">MOD(QUOTIENT($B1649,2),2)</f>
        <v>0</v>
      </c>
      <c r="E1649" s="2" t="n">
        <f aca="false">MOD(QUOTIENT($B1649,4),2)</f>
        <v>0</v>
      </c>
      <c r="F1649" s="2" t="n">
        <f aca="false">MOD(QUOTIENT($B1649,8),2)</f>
        <v>0</v>
      </c>
      <c r="G1649" s="2" t="n">
        <f aca="false">MOD(QUOTIENT($B1649,16),2)</f>
        <v>0</v>
      </c>
      <c r="H1649" s="2" t="n">
        <f aca="false">MOD(QUOTIENT($B1649,32),2)</f>
        <v>0</v>
      </c>
      <c r="I1649" s="2" t="n">
        <f aca="false">MOD(QUOTIENT($B1649,64),2)</f>
        <v>1</v>
      </c>
      <c r="J1649" s="5" t="n">
        <f aca="false">IF($C1649=const_zero,MIN(class_series_f_invested_usd,MAX(const_zero,$A1649)),const_zero)</f>
        <v>30000000</v>
      </c>
      <c r="K1649" s="5" t="n">
        <f aca="false">IF($D1649=const_zero,MIN(class_series_e_invested_usd,MAX(const_zero,$A1649-SUM($J1649:$J1649))),const_zero)</f>
        <v>300000000</v>
      </c>
      <c r="L1649" s="5" t="n">
        <f aca="false">IF($E1649=const_zero,MIN(class_series_d_invested_usd,MAX(const_zero,$A1649-SUM($J1649:$K1649))),const_zero)</f>
        <v>100000000</v>
      </c>
      <c r="M1649" s="5" t="n">
        <f aca="false">IF($F1649=const_zero,MIN(class_series_c_invested_usd,MAX(const_zero,$A1649-SUM($J1649:$L1649))),const_zero)</f>
        <v>60000000</v>
      </c>
      <c r="N1649" s="5" t="n">
        <f aca="false">IF($G1649=const_zero,MIN(class_series_b_invested_usd,MAX(const_zero,$A1649-SUM($J1649:$M1649))),const_zero)</f>
        <v>30000000</v>
      </c>
      <c r="O1649" s="5" t="n">
        <f aca="false">IF($H1649=const_zero,MIN(class_series_a_invested_usd,MAX(const_zero,$A1649-SUM($J1649:$N1649))),const_zero)</f>
        <v>15000000</v>
      </c>
      <c r="P1649" s="5" t="n">
        <f aca="false">IF($I1649=const_zero,MIN(class_seed_invested_usd,MAX(const_zero,$A1649-SUM($J1649:$O1649))),const_zero)</f>
        <v>0</v>
      </c>
      <c r="Q1649" s="5" t="n">
        <f aca="false">MAX(const_zero,$A1649-SUM($J1649:$P1649))</f>
        <v>1465000000</v>
      </c>
      <c r="R1649" s="9" t="n">
        <f aca="false">common_rsa_total+Sensitivity!$AE$1530+Sensitivity!$AJ$1530+IF($C1649=const_one,Sensitivity!$D$1530,const_zero)+IF($D1649=const_one,Sensitivity!$Y$1530,const_zero)+IF($E1649=const_one,Sensitivity!$V$1530,const_zero)+IF($F1649=const_one,Sensitivity!$S$1530,const_zero)+IF($G1649=const_one,Sensitivity!$P$1530,const_zero)+IF($H1649=const_one,Sensitivity!$M$1530,const_zero)+IF($I1649=const_one,Sensitivity!$J$1530,const_zero)</f>
        <v>14287367.612023</v>
      </c>
      <c r="S1649" s="23" t="b">
        <f aca="false">IF($R1649&gt;const_zero,--($Q1649&gt;option_strike_usd*$R1649),const_zero)</f>
        <v>1</v>
      </c>
      <c r="T1649" s="7" t="n">
        <f aca="false">IF($R1649&gt;const_zero,IF($S1649=const_one,($Q1649+option_strike_usd*pre_f_options_issued)/($R1649+pre_f_options_issued),$Q1649/$R1649),const_zero)</f>
        <v>87.4169216946788</v>
      </c>
      <c r="U1649" s="5" t="n">
        <f aca="false">IF($C1649=const_one,Sensitivity!$D$1530*$T1649,const_zero)</f>
        <v>0</v>
      </c>
      <c r="V1649" s="5" t="n">
        <f aca="false">IF($D1649=const_one,Sensitivity!$Y$1530*$T1649,const_zero)</f>
        <v>0</v>
      </c>
      <c r="W1649" s="5" t="n">
        <f aca="false">IF($E1649=const_one,Sensitivity!$V$1530*$T1649,const_zero)</f>
        <v>0</v>
      </c>
      <c r="X1649" s="5" t="n">
        <f aca="false">IF($F1649=const_one,Sensitivity!$S$1530*$T1649,const_zero)</f>
        <v>0</v>
      </c>
      <c r="Y1649" s="5" t="n">
        <f aca="false">IF($G1649=const_one,Sensitivity!$P$1530*$T1649,const_zero)</f>
        <v>0</v>
      </c>
      <c r="Z1649" s="5" t="n">
        <f aca="false">IF($H1649=const_one,Sensitivity!$M$1530*$T1649,const_zero)</f>
        <v>0</v>
      </c>
      <c r="AA1649" s="5" t="n">
        <f aca="false">IF($I1649=const_one,Sensitivity!$J$1530*$T1649,const_zero)</f>
        <v>437084608.473394</v>
      </c>
      <c r="AB1649" s="5" t="n">
        <f aca="false">(Sensitivity!$AE$1530+Sensitivity!$AJ$1530)*$T1649</f>
        <v>25120792.0377995</v>
      </c>
      <c r="AC1649" s="5" t="n">
        <f aca="false">common_rsa_total*$T1649</f>
        <v>786752295.252109</v>
      </c>
      <c r="AD1649" s="5" t="n">
        <f aca="false">IF($S1649=const_one,pre_f_options_issued*($T1649-option_strike_usd),const_zero)</f>
        <v>216042304.236697</v>
      </c>
      <c r="AE1649" s="5" t="n">
        <f aca="false">J1649+U1649</f>
        <v>30000000</v>
      </c>
      <c r="AF1649" s="5" t="n">
        <f aca="false">K1649+V1649</f>
        <v>300000000</v>
      </c>
      <c r="AG1649" s="5" t="n">
        <f aca="false">L1649+W1649</f>
        <v>100000000</v>
      </c>
      <c r="AH1649" s="5" t="n">
        <f aca="false">M1649+X1649</f>
        <v>60000000</v>
      </c>
      <c r="AI1649" s="5" t="n">
        <f aca="false">N1649+Y1649</f>
        <v>30000000</v>
      </c>
      <c r="AJ1649" s="5" t="n">
        <f aca="false">O1649+Z1649</f>
        <v>15000000</v>
      </c>
      <c r="AK1649" s="5" t="n">
        <f aca="false">P1649+AA1649</f>
        <v>437084608.473394</v>
      </c>
      <c r="AL1649" s="5" t="n">
        <f aca="false">INDEX($AE$1585:$AE$1712,$B1649-$C1649*1+const_one)</f>
        <v>30000000</v>
      </c>
      <c r="AM1649" s="5" t="n">
        <f aca="false">INDEX($AF$1585:$AF$1712,$B1649-$D1649*2+const_one)</f>
        <v>300000000</v>
      </c>
      <c r="AN1649" s="5" t="n">
        <f aca="false">INDEX($AG$1585:$AG$1712,$B1649-$E1649*4+const_one)</f>
        <v>100000000</v>
      </c>
      <c r="AO1649" s="5" t="n">
        <f aca="false">INDEX($AH$1585:$AH$1712,$B1649-$F1649*8+const_one)</f>
        <v>60000000</v>
      </c>
      <c r="AP1649" s="5" t="n">
        <f aca="false">INDEX($AI$1585:$AI$1712,$B1649-$G1649*16+const_one)</f>
        <v>30000000</v>
      </c>
      <c r="AQ1649" s="5" t="n">
        <f aca="false">INDEX($AJ$1585:$AJ$1712,$B1649-$H1649*32+const_one)</f>
        <v>15000000</v>
      </c>
      <c r="AR1649" s="5" t="n">
        <f aca="false">INDEX($AK$1585:$AK$1712,$B1649-$I1649*64+const_one)</f>
        <v>5000000</v>
      </c>
      <c r="AS1649" s="5" t="n">
        <f aca="false">INDEX($AE$1585:$AE$1712,$B1649+(const_one-$C1649)*1+const_one)</f>
        <v>69473669.3079769</v>
      </c>
      <c r="AT1649" s="5" t="n">
        <f aca="false">INDEX($AF$1585:$AF$1712,$B1649+(const_one-$D1649)*2+const_one)</f>
        <v>473143227.721467</v>
      </c>
      <c r="AU1649" s="5" t="n">
        <f aca="false">INDEX($AG$1585:$AG$1712,$B1649+(const_one-$E1649)*4+const_one)</f>
        <v>146794201.770738</v>
      </c>
      <c r="AV1649" s="5" t="n">
        <f aca="false">INDEX($AH$1585:$AH$1712,$B1649+(const_one-$F1649)*8+const_one)</f>
        <v>191063207.529461</v>
      </c>
      <c r="AW1649" s="5" t="n">
        <f aca="false">INDEX($AI$1585:$AI$1712,$B1649+(const_one-$G1649)*16+const_one)</f>
        <v>227038790.004099</v>
      </c>
      <c r="AX1649" s="5" t="n">
        <f aca="false">INDEX($AJ$1585:$AJ$1712,$B1649+(const_one-$H1649)*32+const_one)</f>
        <v>340220082.205321</v>
      </c>
      <c r="AY1649" s="5" t="n">
        <f aca="false">INDEX($AK$1585:$AK$1712,$B1649+(const_one-$I1649)*64+const_one)</f>
        <v>437084608.473394</v>
      </c>
      <c r="AZ1649" s="5" t="n">
        <f aca="false">--($C1649=--(AS1649&gt;AL1649))</f>
        <v>0</v>
      </c>
      <c r="BA1649" s="5" t="n">
        <f aca="false">--($D1649=--(AT1649&gt;AM1649))</f>
        <v>0</v>
      </c>
      <c r="BB1649" s="5" t="n">
        <f aca="false">--($E1649=--(AU1649&gt;AN1649))</f>
        <v>0</v>
      </c>
      <c r="BC1649" s="5" t="n">
        <f aca="false">--($F1649=--(AV1649&gt;AO1649))</f>
        <v>0</v>
      </c>
      <c r="BD1649" s="5" t="n">
        <f aca="false">--($G1649=--(AW1649&gt;AP1649))</f>
        <v>0</v>
      </c>
      <c r="BE1649" s="5" t="n">
        <f aca="false">--($H1649=--(AX1649&gt;AQ1649))</f>
        <v>0</v>
      </c>
      <c r="BF1649" s="5" t="n">
        <f aca="false">--($I1649=--(AY1649&gt;AR1649))</f>
        <v>1</v>
      </c>
      <c r="BG1649" s="5" t="n">
        <f aca="false">SUM(AZ1649:BF1649)</f>
        <v>1</v>
      </c>
      <c r="BH1649" s="5" t="n">
        <f aca="false">SUM(AE1649:AK1649)+AB1649+AC1649+AD1649</f>
        <v>2000000000</v>
      </c>
    </row>
    <row r="1650" customFormat="false" ht="15" hidden="true" customHeight="false" outlineLevel="0" collapsed="false">
      <c r="A1650" s="5" t="n">
        <f aca="false">sensitivity_exit_usd</f>
        <v>2000000000</v>
      </c>
      <c r="B1650" s="2" t="n">
        <f aca="false">ROW()-ROW($B$1585)</f>
        <v>65</v>
      </c>
      <c r="C1650" s="2" t="n">
        <f aca="false">MOD(QUOTIENT($B1650,1),2)</f>
        <v>1</v>
      </c>
      <c r="D1650" s="2" t="n">
        <f aca="false">MOD(QUOTIENT($B1650,2),2)</f>
        <v>0</v>
      </c>
      <c r="E1650" s="2" t="n">
        <f aca="false">MOD(QUOTIENT($B1650,4),2)</f>
        <v>0</v>
      </c>
      <c r="F1650" s="2" t="n">
        <f aca="false">MOD(QUOTIENT($B1650,8),2)</f>
        <v>0</v>
      </c>
      <c r="G1650" s="2" t="n">
        <f aca="false">MOD(QUOTIENT($B1650,16),2)</f>
        <v>0</v>
      </c>
      <c r="H1650" s="2" t="n">
        <f aca="false">MOD(QUOTIENT($B1650,32),2)</f>
        <v>0</v>
      </c>
      <c r="I1650" s="2" t="n">
        <f aca="false">MOD(QUOTIENT($B1650,64),2)</f>
        <v>1</v>
      </c>
      <c r="J1650" s="5" t="n">
        <f aca="false">IF($C1650=const_zero,MIN(class_series_f_invested_usd,MAX(const_zero,$A1650)),const_zero)</f>
        <v>0</v>
      </c>
      <c r="K1650" s="5" t="n">
        <f aca="false">IF($D1650=const_zero,MIN(class_series_e_invested_usd,MAX(const_zero,$A1650-SUM($J1650:$J1650))),const_zero)</f>
        <v>300000000</v>
      </c>
      <c r="L1650" s="5" t="n">
        <f aca="false">IF($E1650=const_zero,MIN(class_series_d_invested_usd,MAX(const_zero,$A1650-SUM($J1650:$K1650))),const_zero)</f>
        <v>100000000</v>
      </c>
      <c r="M1650" s="5" t="n">
        <f aca="false">IF($F1650=const_zero,MIN(class_series_c_invested_usd,MAX(const_zero,$A1650-SUM($J1650:$L1650))),const_zero)</f>
        <v>60000000</v>
      </c>
      <c r="N1650" s="5" t="n">
        <f aca="false">IF($G1650=const_zero,MIN(class_series_b_invested_usd,MAX(const_zero,$A1650-SUM($J1650:$M1650))),const_zero)</f>
        <v>30000000</v>
      </c>
      <c r="O1650" s="5" t="n">
        <f aca="false">IF($H1650=const_zero,MIN(class_series_a_invested_usd,MAX(const_zero,$A1650-SUM($J1650:$N1650))),const_zero)</f>
        <v>15000000</v>
      </c>
      <c r="P1650" s="5" t="n">
        <f aca="false">IF($I1650=const_zero,MIN(class_seed_invested_usd,MAX(const_zero,$A1650-SUM($J1650:$O1650))),const_zero)</f>
        <v>0</v>
      </c>
      <c r="Q1650" s="5" t="n">
        <f aca="false">MAX(const_zero,$A1650-SUM($J1650:$P1650))</f>
        <v>1495000000</v>
      </c>
      <c r="R1650" s="9" t="n">
        <f aca="false">common_rsa_total+Sensitivity!$AE$1530+Sensitivity!$AJ$1530+IF($C1650=const_one,Sensitivity!$D$1530,const_zero)+IF($D1650=const_one,Sensitivity!$Y$1530,const_zero)+IF($E1650=const_one,Sensitivity!$V$1530,const_zero)+IF($F1650=const_one,Sensitivity!$S$1530,const_zero)+IF($G1650=const_one,Sensitivity!$P$1530,const_zero)+IF($H1650=const_one,Sensitivity!$M$1530,const_zero)+IF($I1650=const_one,Sensitivity!$J$1530,const_zero)</f>
        <v>15104075.2601683</v>
      </c>
      <c r="S1650" s="23" t="b">
        <f aca="false">IF($R1650&gt;const_zero,--($Q1650&gt;option_strike_usd*$R1650),const_zero)</f>
        <v>1</v>
      </c>
      <c r="T1650" s="7" t="n">
        <f aca="false">IF($R1650&gt;const_zero,IF($S1650=const_one,($Q1650+option_strike_usd*pre_f_options_issued)/($R1650+pre_f_options_issued),$Q1650/$R1650),const_zero)</f>
        <v>85.0655304450045</v>
      </c>
      <c r="U1650" s="5" t="n">
        <f aca="false">IF($C1650=const_one,Sensitivity!$D$1530*$T1650,const_zero)</f>
        <v>69473669.3079769</v>
      </c>
      <c r="V1650" s="5" t="n">
        <f aca="false">IF($D1650=const_one,Sensitivity!$Y$1530*$T1650,const_zero)</f>
        <v>0</v>
      </c>
      <c r="W1650" s="5" t="n">
        <f aca="false">IF($E1650=const_one,Sensitivity!$V$1530*$T1650,const_zero)</f>
        <v>0</v>
      </c>
      <c r="X1650" s="5" t="n">
        <f aca="false">IF($F1650=const_one,Sensitivity!$S$1530*$T1650,const_zero)</f>
        <v>0</v>
      </c>
      <c r="Y1650" s="5" t="n">
        <f aca="false">IF($G1650=const_one,Sensitivity!$P$1530*$T1650,const_zero)</f>
        <v>0</v>
      </c>
      <c r="Z1650" s="5" t="n">
        <f aca="false">IF($H1650=const_one,Sensitivity!$M$1530*$T1650,const_zero)</f>
        <v>0</v>
      </c>
      <c r="AA1650" s="5" t="n">
        <f aca="false">IF($I1650=const_one,Sensitivity!$J$1530*$T1650,const_zero)</f>
        <v>425327652.225023</v>
      </c>
      <c r="AB1650" s="5" t="n">
        <f aca="false">(Sensitivity!$AE$1530+Sensitivity!$AJ$1530)*$T1650</f>
        <v>24445078.3494489</v>
      </c>
      <c r="AC1650" s="5" t="n">
        <f aca="false">common_rsa_total*$T1650</f>
        <v>765589774.005041</v>
      </c>
      <c r="AD1650" s="5" t="n">
        <f aca="false">IF($S1650=const_one,pre_f_options_issued*($T1650-option_strike_usd),const_zero)</f>
        <v>210163826.112511</v>
      </c>
      <c r="AE1650" s="5" t="n">
        <f aca="false">J1650+U1650</f>
        <v>69473669.3079769</v>
      </c>
      <c r="AF1650" s="5" t="n">
        <f aca="false">K1650+V1650</f>
        <v>300000000</v>
      </c>
      <c r="AG1650" s="5" t="n">
        <f aca="false">L1650+W1650</f>
        <v>100000000</v>
      </c>
      <c r="AH1650" s="5" t="n">
        <f aca="false">M1650+X1650</f>
        <v>60000000</v>
      </c>
      <c r="AI1650" s="5" t="n">
        <f aca="false">N1650+Y1650</f>
        <v>30000000</v>
      </c>
      <c r="AJ1650" s="5" t="n">
        <f aca="false">O1650+Z1650</f>
        <v>15000000</v>
      </c>
      <c r="AK1650" s="5" t="n">
        <f aca="false">P1650+AA1650</f>
        <v>425327652.225023</v>
      </c>
      <c r="AL1650" s="5" t="n">
        <f aca="false">INDEX($AE$1585:$AE$1712,$B1650-$C1650*1+const_one)</f>
        <v>30000000</v>
      </c>
      <c r="AM1650" s="5" t="n">
        <f aca="false">INDEX($AF$1585:$AF$1712,$B1650-$D1650*2+const_one)</f>
        <v>300000000</v>
      </c>
      <c r="AN1650" s="5" t="n">
        <f aca="false">INDEX($AG$1585:$AG$1712,$B1650-$E1650*4+const_one)</f>
        <v>100000000</v>
      </c>
      <c r="AO1650" s="5" t="n">
        <f aca="false">INDEX($AH$1585:$AH$1712,$B1650-$F1650*8+const_one)</f>
        <v>60000000</v>
      </c>
      <c r="AP1650" s="5" t="n">
        <f aca="false">INDEX($AI$1585:$AI$1712,$B1650-$G1650*16+const_one)</f>
        <v>30000000</v>
      </c>
      <c r="AQ1650" s="5" t="n">
        <f aca="false">INDEX($AJ$1585:$AJ$1712,$B1650-$H1650*32+const_one)</f>
        <v>15000000</v>
      </c>
      <c r="AR1650" s="5" t="n">
        <f aca="false">INDEX($AK$1585:$AK$1712,$B1650-$I1650*64+const_one)</f>
        <v>5000000</v>
      </c>
      <c r="AS1650" s="5" t="n">
        <f aca="false">INDEX($AE$1585:$AE$1712,$B1650+(const_one-$C1650)*1+const_one)</f>
        <v>69473669.3079769</v>
      </c>
      <c r="AT1650" s="5" t="n">
        <f aca="false">INDEX($AF$1585:$AF$1712,$B1650+(const_one-$D1650)*2+const_one)</f>
        <v>464620922.606597</v>
      </c>
      <c r="AU1650" s="5" t="n">
        <f aca="false">INDEX($AG$1585:$AG$1712,$B1650+(const_one-$E1650)*4+const_one)</f>
        <v>143285608.168739</v>
      </c>
      <c r="AV1650" s="5" t="n">
        <f aca="false">INDEX($AH$1585:$AH$1712,$B1650+(const_one-$F1650)*8+const_one)</f>
        <v>186861924.452115</v>
      </c>
      <c r="AW1650" s="5" t="n">
        <f aca="false">INDEX($AI$1585:$AI$1712,$B1650+(const_one-$G1650)*16+const_one)</f>
        <v>222407457.851742</v>
      </c>
      <c r="AX1650" s="5" t="n">
        <f aca="false">INDEX($AJ$1585:$AJ$1712,$B1650+(const_one-$H1650)*32+const_one)</f>
        <v>334563564.886294</v>
      </c>
      <c r="AY1650" s="5" t="n">
        <f aca="false">INDEX($AK$1585:$AK$1712,$B1650+(const_one-$I1650)*64+const_one)</f>
        <v>425327652.225023</v>
      </c>
      <c r="AZ1650" s="5" t="n">
        <f aca="false">--($C1650=--(AS1650&gt;AL1650))</f>
        <v>1</v>
      </c>
      <c r="BA1650" s="5" t="n">
        <f aca="false">--($D1650=--(AT1650&gt;AM1650))</f>
        <v>0</v>
      </c>
      <c r="BB1650" s="5" t="n">
        <f aca="false">--($E1650=--(AU1650&gt;AN1650))</f>
        <v>0</v>
      </c>
      <c r="BC1650" s="5" t="n">
        <f aca="false">--($F1650=--(AV1650&gt;AO1650))</f>
        <v>0</v>
      </c>
      <c r="BD1650" s="5" t="n">
        <f aca="false">--($G1650=--(AW1650&gt;AP1650))</f>
        <v>0</v>
      </c>
      <c r="BE1650" s="5" t="n">
        <f aca="false">--($H1650=--(AX1650&gt;AQ1650))</f>
        <v>0</v>
      </c>
      <c r="BF1650" s="5" t="n">
        <f aca="false">--($I1650=--(AY1650&gt;AR1650))</f>
        <v>1</v>
      </c>
      <c r="BG1650" s="5" t="n">
        <f aca="false">SUM(AZ1650:BF1650)</f>
        <v>2</v>
      </c>
      <c r="BH1650" s="5" t="n">
        <f aca="false">SUM(AE1650:AK1650)+AB1650+AC1650+AD1650</f>
        <v>2000000000</v>
      </c>
    </row>
    <row r="1651" customFormat="false" ht="15" hidden="true" customHeight="false" outlineLevel="0" collapsed="false">
      <c r="A1651" s="5" t="n">
        <f aca="false">sensitivity_exit_usd</f>
        <v>2000000000</v>
      </c>
      <c r="B1651" s="2" t="n">
        <f aca="false">ROW()-ROW($B$1585)</f>
        <v>66</v>
      </c>
      <c r="C1651" s="2" t="n">
        <f aca="false">MOD(QUOTIENT($B1651,1),2)</f>
        <v>0</v>
      </c>
      <c r="D1651" s="2" t="n">
        <f aca="false">MOD(QUOTIENT($B1651,2),2)</f>
        <v>1</v>
      </c>
      <c r="E1651" s="2" t="n">
        <f aca="false">MOD(QUOTIENT($B1651,4),2)</f>
        <v>0</v>
      </c>
      <c r="F1651" s="2" t="n">
        <f aca="false">MOD(QUOTIENT($B1651,8),2)</f>
        <v>0</v>
      </c>
      <c r="G1651" s="2" t="n">
        <f aca="false">MOD(QUOTIENT($B1651,16),2)</f>
        <v>0</v>
      </c>
      <c r="H1651" s="2" t="n">
        <f aca="false">MOD(QUOTIENT($B1651,32),2)</f>
        <v>0</v>
      </c>
      <c r="I1651" s="2" t="n">
        <f aca="false">MOD(QUOTIENT($B1651,64),2)</f>
        <v>1</v>
      </c>
      <c r="J1651" s="5" t="n">
        <f aca="false">IF($C1651=const_zero,MIN(class_series_f_invested_usd,MAX(const_zero,$A1651)),const_zero)</f>
        <v>30000000</v>
      </c>
      <c r="K1651" s="5" t="n">
        <f aca="false">IF($D1651=const_zero,MIN(class_series_e_invested_usd,MAX(const_zero,$A1651-SUM($J1651:$J1651))),const_zero)</f>
        <v>0</v>
      </c>
      <c r="L1651" s="5" t="n">
        <f aca="false">IF($E1651=const_zero,MIN(class_series_d_invested_usd,MAX(const_zero,$A1651-SUM($J1651:$K1651))),const_zero)</f>
        <v>100000000</v>
      </c>
      <c r="M1651" s="5" t="n">
        <f aca="false">IF($F1651=const_zero,MIN(class_series_c_invested_usd,MAX(const_zero,$A1651-SUM($J1651:$L1651))),const_zero)</f>
        <v>60000000</v>
      </c>
      <c r="N1651" s="5" t="n">
        <f aca="false">IF($G1651=const_zero,MIN(class_series_b_invested_usd,MAX(const_zero,$A1651-SUM($J1651:$M1651))),const_zero)</f>
        <v>30000000</v>
      </c>
      <c r="O1651" s="5" t="n">
        <f aca="false">IF($H1651=const_zero,MIN(class_series_a_invested_usd,MAX(const_zero,$A1651-SUM($J1651:$N1651))),const_zero)</f>
        <v>15000000</v>
      </c>
      <c r="P1651" s="5" t="n">
        <f aca="false">IF($I1651=const_zero,MIN(class_seed_invested_usd,MAX(const_zero,$A1651-SUM($J1651:$O1651))),const_zero)</f>
        <v>0</v>
      </c>
      <c r="Q1651" s="5" t="n">
        <f aca="false">MAX(const_zero,$A1651-SUM($J1651:$P1651))</f>
        <v>1765000000</v>
      </c>
      <c r="R1651" s="9" t="n">
        <f aca="false">common_rsa_total+Sensitivity!$AE$1530+Sensitivity!$AJ$1530+IF($C1651=const_one,Sensitivity!$D$1530,const_zero)+IF($D1651=const_one,Sensitivity!$Y$1530,const_zero)+IF($E1651=const_one,Sensitivity!$V$1530,const_zero)+IF($F1651=const_one,Sensitivity!$S$1530,const_zero)+IF($G1651=const_one,Sensitivity!$P$1530,const_zero)+IF($H1651=const_one,Sensitivity!$M$1530,const_zero)+IF($I1651=const_one,Sensitivity!$J$1530,const_zero)</f>
        <v>20423874.5373255</v>
      </c>
      <c r="S1651" s="23" t="b">
        <f aca="false">IF($R1651&gt;const_zero,--($Q1651&gt;option_strike_usd*$R1651),const_zero)</f>
        <v>1</v>
      </c>
      <c r="T1651" s="7" t="n">
        <f aca="false">IF($R1651&gt;const_zero,IF($S1651=const_one,($Q1651+option_strike_usd*pre_f_options_issued)/($R1651+pre_f_options_issued),$Q1651/$R1651),const_zero)</f>
        <v>77.1030218788755</v>
      </c>
      <c r="U1651" s="5" t="n">
        <f aca="false">IF($C1651=const_one,Sensitivity!$D$1530*$T1651,const_zero)</f>
        <v>0</v>
      </c>
      <c r="V1651" s="5" t="n">
        <f aca="false">IF($D1651=const_one,Sensitivity!$Y$1530*$T1651,const_zero)</f>
        <v>473143227.721467</v>
      </c>
      <c r="W1651" s="5" t="n">
        <f aca="false">IF($E1651=const_one,Sensitivity!$V$1530*$T1651,const_zero)</f>
        <v>0</v>
      </c>
      <c r="X1651" s="5" t="n">
        <f aca="false">IF($F1651=const_one,Sensitivity!$S$1530*$T1651,const_zero)</f>
        <v>0</v>
      </c>
      <c r="Y1651" s="5" t="n">
        <f aca="false">IF($G1651=const_one,Sensitivity!$P$1530*$T1651,const_zero)</f>
        <v>0</v>
      </c>
      <c r="Z1651" s="5" t="n">
        <f aca="false">IF($H1651=const_one,Sensitivity!$M$1530*$T1651,const_zero)</f>
        <v>0</v>
      </c>
      <c r="AA1651" s="5" t="n">
        <f aca="false">IF($I1651=const_one,Sensitivity!$J$1530*$T1651,const_zero)</f>
        <v>385515109.394377</v>
      </c>
      <c r="AB1651" s="5" t="n">
        <f aca="false">(Sensitivity!$AE$1530+Sensitivity!$AJ$1530)*$T1651</f>
        <v>22156911.2770879</v>
      </c>
      <c r="AC1651" s="5" t="n">
        <f aca="false">common_rsa_total*$T1651</f>
        <v>693927196.909879</v>
      </c>
      <c r="AD1651" s="5" t="n">
        <f aca="false">IF($S1651=const_one,pre_f_options_issued*($T1651-option_strike_usd),const_zero)</f>
        <v>190257554.697189</v>
      </c>
      <c r="AE1651" s="5" t="n">
        <f aca="false">J1651+U1651</f>
        <v>30000000</v>
      </c>
      <c r="AF1651" s="5" t="n">
        <f aca="false">K1651+V1651</f>
        <v>473143227.721467</v>
      </c>
      <c r="AG1651" s="5" t="n">
        <f aca="false">L1651+W1651</f>
        <v>100000000</v>
      </c>
      <c r="AH1651" s="5" t="n">
        <f aca="false">M1651+X1651</f>
        <v>60000000</v>
      </c>
      <c r="AI1651" s="5" t="n">
        <f aca="false">N1651+Y1651</f>
        <v>30000000</v>
      </c>
      <c r="AJ1651" s="5" t="n">
        <f aca="false">O1651+Z1651</f>
        <v>15000000</v>
      </c>
      <c r="AK1651" s="5" t="n">
        <f aca="false">P1651+AA1651</f>
        <v>385515109.394377</v>
      </c>
      <c r="AL1651" s="5" t="n">
        <f aca="false">INDEX($AE$1585:$AE$1712,$B1651-$C1651*1+const_one)</f>
        <v>30000000</v>
      </c>
      <c r="AM1651" s="5" t="n">
        <f aca="false">INDEX($AF$1585:$AF$1712,$B1651-$D1651*2+const_one)</f>
        <v>300000000</v>
      </c>
      <c r="AN1651" s="5" t="n">
        <f aca="false">INDEX($AG$1585:$AG$1712,$B1651-$E1651*4+const_one)</f>
        <v>100000000</v>
      </c>
      <c r="AO1651" s="5" t="n">
        <f aca="false">INDEX($AH$1585:$AH$1712,$B1651-$F1651*8+const_one)</f>
        <v>60000000</v>
      </c>
      <c r="AP1651" s="5" t="n">
        <f aca="false">INDEX($AI$1585:$AI$1712,$B1651-$G1651*16+const_one)</f>
        <v>30000000</v>
      </c>
      <c r="AQ1651" s="5" t="n">
        <f aca="false">INDEX($AJ$1585:$AJ$1712,$B1651-$H1651*32+const_one)</f>
        <v>15000000</v>
      </c>
      <c r="AR1651" s="5" t="n">
        <f aca="false">INDEX($AK$1585:$AK$1712,$B1651-$I1651*64+const_one)</f>
        <v>5000000</v>
      </c>
      <c r="AS1651" s="5" t="n">
        <f aca="false">INDEX($AE$1585:$AE$1712,$B1651+(const_one-$C1651)*1+const_one)</f>
        <v>61836394.1571623</v>
      </c>
      <c r="AT1651" s="5" t="n">
        <f aca="false">INDEX($AF$1585:$AF$1712,$B1651+(const_one-$D1651)*2+const_one)</f>
        <v>473143227.721467</v>
      </c>
      <c r="AU1651" s="5" t="n">
        <f aca="false">INDEX($AG$1585:$AG$1712,$B1651+(const_one-$E1651)*4+const_one)</f>
        <v>131365885.488839</v>
      </c>
      <c r="AV1651" s="5" t="n">
        <f aca="false">INDEX($AH$1585:$AH$1712,$B1651+(const_one-$F1651)*8+const_one)</f>
        <v>173196245.840476</v>
      </c>
      <c r="AW1651" s="5" t="n">
        <f aca="false">INDEX($AI$1585:$AI$1712,$B1651+(const_one-$G1651)*16+const_one)</f>
        <v>208012887.588845</v>
      </c>
      <c r="AX1651" s="5" t="n">
        <f aca="false">INDEX($AJ$1585:$AJ$1712,$B1651+(const_one-$H1651)*32+const_one)</f>
        <v>319171323.739003</v>
      </c>
      <c r="AY1651" s="5" t="n">
        <f aca="false">INDEX($AK$1585:$AK$1712,$B1651+(const_one-$I1651)*64+const_one)</f>
        <v>385515109.394377</v>
      </c>
      <c r="AZ1651" s="5" t="n">
        <f aca="false">--($C1651=--(AS1651&gt;AL1651))</f>
        <v>0</v>
      </c>
      <c r="BA1651" s="5" t="n">
        <f aca="false">--($D1651=--(AT1651&gt;AM1651))</f>
        <v>1</v>
      </c>
      <c r="BB1651" s="5" t="n">
        <f aca="false">--($E1651=--(AU1651&gt;AN1651))</f>
        <v>0</v>
      </c>
      <c r="BC1651" s="5" t="n">
        <f aca="false">--($F1651=--(AV1651&gt;AO1651))</f>
        <v>0</v>
      </c>
      <c r="BD1651" s="5" t="n">
        <f aca="false">--($G1651=--(AW1651&gt;AP1651))</f>
        <v>0</v>
      </c>
      <c r="BE1651" s="5" t="n">
        <f aca="false">--($H1651=--(AX1651&gt;AQ1651))</f>
        <v>0</v>
      </c>
      <c r="BF1651" s="5" t="n">
        <f aca="false">--($I1651=--(AY1651&gt;AR1651))</f>
        <v>1</v>
      </c>
      <c r="BG1651" s="5" t="n">
        <f aca="false">SUM(AZ1651:BF1651)</f>
        <v>2</v>
      </c>
      <c r="BH1651" s="5" t="n">
        <f aca="false">SUM(AE1651:AK1651)+AB1651+AC1651+AD1651</f>
        <v>2000000000</v>
      </c>
    </row>
    <row r="1652" customFormat="false" ht="15" hidden="true" customHeight="false" outlineLevel="0" collapsed="false">
      <c r="A1652" s="5" t="n">
        <f aca="false">sensitivity_exit_usd</f>
        <v>2000000000</v>
      </c>
      <c r="B1652" s="2" t="n">
        <f aca="false">ROW()-ROW($B$1585)</f>
        <v>67</v>
      </c>
      <c r="C1652" s="2" t="n">
        <f aca="false">MOD(QUOTIENT($B1652,1),2)</f>
        <v>1</v>
      </c>
      <c r="D1652" s="2" t="n">
        <f aca="false">MOD(QUOTIENT($B1652,2),2)</f>
        <v>1</v>
      </c>
      <c r="E1652" s="2" t="n">
        <f aca="false">MOD(QUOTIENT($B1652,4),2)</f>
        <v>0</v>
      </c>
      <c r="F1652" s="2" t="n">
        <f aca="false">MOD(QUOTIENT($B1652,8),2)</f>
        <v>0</v>
      </c>
      <c r="G1652" s="2" t="n">
        <f aca="false">MOD(QUOTIENT($B1652,16),2)</f>
        <v>0</v>
      </c>
      <c r="H1652" s="2" t="n">
        <f aca="false">MOD(QUOTIENT($B1652,32),2)</f>
        <v>0</v>
      </c>
      <c r="I1652" s="2" t="n">
        <f aca="false">MOD(QUOTIENT($B1652,64),2)</f>
        <v>1</v>
      </c>
      <c r="J1652" s="5" t="n">
        <f aca="false">IF($C1652=const_zero,MIN(class_series_f_invested_usd,MAX(const_zero,$A1652)),const_zero)</f>
        <v>0</v>
      </c>
      <c r="K1652" s="5" t="n">
        <f aca="false">IF($D1652=const_zero,MIN(class_series_e_invested_usd,MAX(const_zero,$A1652-SUM($J1652:$J1652))),const_zero)</f>
        <v>0</v>
      </c>
      <c r="L1652" s="5" t="n">
        <f aca="false">IF($E1652=const_zero,MIN(class_series_d_invested_usd,MAX(const_zero,$A1652-SUM($J1652:$K1652))),const_zero)</f>
        <v>100000000</v>
      </c>
      <c r="M1652" s="5" t="n">
        <f aca="false">IF($F1652=const_zero,MIN(class_series_c_invested_usd,MAX(const_zero,$A1652-SUM($J1652:$L1652))),const_zero)</f>
        <v>60000000</v>
      </c>
      <c r="N1652" s="5" t="n">
        <f aca="false">IF($G1652=const_zero,MIN(class_series_b_invested_usd,MAX(const_zero,$A1652-SUM($J1652:$M1652))),const_zero)</f>
        <v>30000000</v>
      </c>
      <c r="O1652" s="5" t="n">
        <f aca="false">IF($H1652=const_zero,MIN(class_series_a_invested_usd,MAX(const_zero,$A1652-SUM($J1652:$N1652))),const_zero)</f>
        <v>15000000</v>
      </c>
      <c r="P1652" s="5" t="n">
        <f aca="false">IF($I1652=const_zero,MIN(class_seed_invested_usd,MAX(const_zero,$A1652-SUM($J1652:$O1652))),const_zero)</f>
        <v>0</v>
      </c>
      <c r="Q1652" s="5" t="n">
        <f aca="false">MAX(const_zero,$A1652-SUM($J1652:$P1652))</f>
        <v>1795000000</v>
      </c>
      <c r="R1652" s="9" t="n">
        <f aca="false">common_rsa_total+Sensitivity!$AE$1530+Sensitivity!$AJ$1530+IF($C1652=const_one,Sensitivity!$D$1530,const_zero)+IF($D1652=const_one,Sensitivity!$Y$1530,const_zero)+IF($E1652=const_one,Sensitivity!$V$1530,const_zero)+IF($F1652=const_one,Sensitivity!$S$1530,const_zero)+IF($G1652=const_one,Sensitivity!$P$1530,const_zero)+IF($H1652=const_one,Sensitivity!$M$1530,const_zero)+IF($I1652=const_one,Sensitivity!$J$1530,const_zero)</f>
        <v>21240582.1854708</v>
      </c>
      <c r="S1652" s="23" t="b">
        <f aca="false">IF($R1652&gt;const_zero,--($Q1652&gt;option_strike_usd*$R1652),const_zero)</f>
        <v>1</v>
      </c>
      <c r="T1652" s="7" t="n">
        <f aca="false">IF($R1652&gt;const_zero,IF($S1652=const_one,($Q1652+option_strike_usd*pre_f_options_issued)/($R1652+pre_f_options_issued),$Q1652/$R1652),const_zero)</f>
        <v>75.714234215371</v>
      </c>
      <c r="U1652" s="5" t="n">
        <f aca="false">IF($C1652=const_one,Sensitivity!$D$1530*$T1652,const_zero)</f>
        <v>61836394.1571623</v>
      </c>
      <c r="V1652" s="5" t="n">
        <f aca="false">IF($D1652=const_one,Sensitivity!$Y$1530*$T1652,const_zero)</f>
        <v>464620922.606597</v>
      </c>
      <c r="W1652" s="5" t="n">
        <f aca="false">IF($E1652=const_one,Sensitivity!$V$1530*$T1652,const_zero)</f>
        <v>0</v>
      </c>
      <c r="X1652" s="5" t="n">
        <f aca="false">IF($F1652=const_one,Sensitivity!$S$1530*$T1652,const_zero)</f>
        <v>0</v>
      </c>
      <c r="Y1652" s="5" t="n">
        <f aca="false">IF($G1652=const_one,Sensitivity!$P$1530*$T1652,const_zero)</f>
        <v>0</v>
      </c>
      <c r="Z1652" s="5" t="n">
        <f aca="false">IF($H1652=const_one,Sensitivity!$M$1530*$T1652,const_zero)</f>
        <v>0</v>
      </c>
      <c r="AA1652" s="5" t="n">
        <f aca="false">IF($I1652=const_one,Sensitivity!$J$1530*$T1652,const_zero)</f>
        <v>378571171.076855</v>
      </c>
      <c r="AB1652" s="5" t="n">
        <f aca="false">(Sensitivity!$AE$1530+Sensitivity!$AJ$1530)*$T1652</f>
        <v>21757818.6826196</v>
      </c>
      <c r="AC1652" s="5" t="n">
        <f aca="false">common_rsa_total*$T1652</f>
        <v>681428107.938339</v>
      </c>
      <c r="AD1652" s="5" t="n">
        <f aca="false">IF($S1652=const_one,pre_f_options_issued*($T1652-option_strike_usd),const_zero)</f>
        <v>186785585.538427</v>
      </c>
      <c r="AE1652" s="5" t="n">
        <f aca="false">J1652+U1652</f>
        <v>61836394.1571623</v>
      </c>
      <c r="AF1652" s="5" t="n">
        <f aca="false">K1652+V1652</f>
        <v>464620922.606597</v>
      </c>
      <c r="AG1652" s="5" t="n">
        <f aca="false">L1652+W1652</f>
        <v>100000000</v>
      </c>
      <c r="AH1652" s="5" t="n">
        <f aca="false">M1652+X1652</f>
        <v>60000000</v>
      </c>
      <c r="AI1652" s="5" t="n">
        <f aca="false">N1652+Y1652</f>
        <v>30000000</v>
      </c>
      <c r="AJ1652" s="5" t="n">
        <f aca="false">O1652+Z1652</f>
        <v>15000000</v>
      </c>
      <c r="AK1652" s="5" t="n">
        <f aca="false">P1652+AA1652</f>
        <v>378571171.076855</v>
      </c>
      <c r="AL1652" s="5" t="n">
        <f aca="false">INDEX($AE$1585:$AE$1712,$B1652-$C1652*1+const_one)</f>
        <v>30000000</v>
      </c>
      <c r="AM1652" s="5" t="n">
        <f aca="false">INDEX($AF$1585:$AF$1712,$B1652-$D1652*2+const_one)</f>
        <v>300000000</v>
      </c>
      <c r="AN1652" s="5" t="n">
        <f aca="false">INDEX($AG$1585:$AG$1712,$B1652-$E1652*4+const_one)</f>
        <v>100000000</v>
      </c>
      <c r="AO1652" s="5" t="n">
        <f aca="false">INDEX($AH$1585:$AH$1712,$B1652-$F1652*8+const_one)</f>
        <v>60000000</v>
      </c>
      <c r="AP1652" s="5" t="n">
        <f aca="false">INDEX($AI$1585:$AI$1712,$B1652-$G1652*16+const_one)</f>
        <v>30000000</v>
      </c>
      <c r="AQ1652" s="5" t="n">
        <f aca="false">INDEX($AJ$1585:$AJ$1712,$B1652-$H1652*32+const_one)</f>
        <v>15000000</v>
      </c>
      <c r="AR1652" s="5" t="n">
        <f aca="false">INDEX($AK$1585:$AK$1712,$B1652-$I1652*64+const_one)</f>
        <v>5000000</v>
      </c>
      <c r="AS1652" s="5" t="n">
        <f aca="false">INDEX($AE$1585:$AE$1712,$B1652+(const_one-$C1652)*1+const_one)</f>
        <v>61836394.1571623</v>
      </c>
      <c r="AT1652" s="5" t="n">
        <f aca="false">INDEX($AF$1585:$AF$1712,$B1652+(const_one-$D1652)*2+const_one)</f>
        <v>464620922.606597</v>
      </c>
      <c r="AU1652" s="5" t="n">
        <f aca="false">INDEX($AG$1585:$AG$1712,$B1652+(const_one-$E1652)*4+const_one)</f>
        <v>129197066.290272</v>
      </c>
      <c r="AV1652" s="5" t="n">
        <f aca="false">INDEX($AH$1585:$AH$1712,$B1652+(const_one-$F1652)*8+const_one)</f>
        <v>170539430.544045</v>
      </c>
      <c r="AW1652" s="5" t="n">
        <f aca="false">INDEX($AI$1585:$AI$1712,$B1652+(const_one-$G1652)*16+const_one)</f>
        <v>205025453.895273</v>
      </c>
      <c r="AX1652" s="5" t="n">
        <f aca="false">INDEX($AJ$1585:$AJ$1712,$B1652+(const_one-$H1652)*32+const_one)</f>
        <v>315320682.842025</v>
      </c>
      <c r="AY1652" s="5" t="n">
        <f aca="false">INDEX($AK$1585:$AK$1712,$B1652+(const_one-$I1652)*64+const_one)</f>
        <v>378571171.076855</v>
      </c>
      <c r="AZ1652" s="5" t="n">
        <f aca="false">--($C1652=--(AS1652&gt;AL1652))</f>
        <v>1</v>
      </c>
      <c r="BA1652" s="5" t="n">
        <f aca="false">--($D1652=--(AT1652&gt;AM1652))</f>
        <v>1</v>
      </c>
      <c r="BB1652" s="5" t="n">
        <f aca="false">--($E1652=--(AU1652&gt;AN1652))</f>
        <v>0</v>
      </c>
      <c r="BC1652" s="5" t="n">
        <f aca="false">--($F1652=--(AV1652&gt;AO1652))</f>
        <v>0</v>
      </c>
      <c r="BD1652" s="5" t="n">
        <f aca="false">--($G1652=--(AW1652&gt;AP1652))</f>
        <v>0</v>
      </c>
      <c r="BE1652" s="5" t="n">
        <f aca="false">--($H1652=--(AX1652&gt;AQ1652))</f>
        <v>0</v>
      </c>
      <c r="BF1652" s="5" t="n">
        <f aca="false">--($I1652=--(AY1652&gt;AR1652))</f>
        <v>1</v>
      </c>
      <c r="BG1652" s="5" t="n">
        <f aca="false">SUM(AZ1652:BF1652)</f>
        <v>3</v>
      </c>
      <c r="BH1652" s="5" t="n">
        <f aca="false">SUM(AE1652:AK1652)+AB1652+AC1652+AD1652</f>
        <v>2000000000</v>
      </c>
    </row>
    <row r="1653" customFormat="false" ht="15" hidden="true" customHeight="false" outlineLevel="0" collapsed="false">
      <c r="A1653" s="5" t="n">
        <f aca="false">sensitivity_exit_usd</f>
        <v>2000000000</v>
      </c>
      <c r="B1653" s="2" t="n">
        <f aca="false">ROW()-ROW($B$1585)</f>
        <v>68</v>
      </c>
      <c r="C1653" s="2" t="n">
        <f aca="false">MOD(QUOTIENT($B1653,1),2)</f>
        <v>0</v>
      </c>
      <c r="D1653" s="2" t="n">
        <f aca="false">MOD(QUOTIENT($B1653,2),2)</f>
        <v>0</v>
      </c>
      <c r="E1653" s="2" t="n">
        <f aca="false">MOD(QUOTIENT($B1653,4),2)</f>
        <v>1</v>
      </c>
      <c r="F1653" s="2" t="n">
        <f aca="false">MOD(QUOTIENT($B1653,8),2)</f>
        <v>0</v>
      </c>
      <c r="G1653" s="2" t="n">
        <f aca="false">MOD(QUOTIENT($B1653,16),2)</f>
        <v>0</v>
      </c>
      <c r="H1653" s="2" t="n">
        <f aca="false">MOD(QUOTIENT($B1653,32),2)</f>
        <v>0</v>
      </c>
      <c r="I1653" s="2" t="n">
        <f aca="false">MOD(QUOTIENT($B1653,64),2)</f>
        <v>1</v>
      </c>
      <c r="J1653" s="5" t="n">
        <f aca="false">IF($C1653=const_zero,MIN(class_series_f_invested_usd,MAX(const_zero,$A1653)),const_zero)</f>
        <v>30000000</v>
      </c>
      <c r="K1653" s="5" t="n">
        <f aca="false">IF($D1653=const_zero,MIN(class_series_e_invested_usd,MAX(const_zero,$A1653-SUM($J1653:$J1653))),const_zero)</f>
        <v>300000000</v>
      </c>
      <c r="L1653" s="5" t="n">
        <f aca="false">IF($E1653=const_zero,MIN(class_series_d_invested_usd,MAX(const_zero,$A1653-SUM($J1653:$K1653))),const_zero)</f>
        <v>0</v>
      </c>
      <c r="M1653" s="5" t="n">
        <f aca="false">IF($F1653=const_zero,MIN(class_series_c_invested_usd,MAX(const_zero,$A1653-SUM($J1653:$L1653))),const_zero)</f>
        <v>60000000</v>
      </c>
      <c r="N1653" s="5" t="n">
        <f aca="false">IF($G1653=const_zero,MIN(class_series_b_invested_usd,MAX(const_zero,$A1653-SUM($J1653:$M1653))),const_zero)</f>
        <v>30000000</v>
      </c>
      <c r="O1653" s="5" t="n">
        <f aca="false">IF($H1653=const_zero,MIN(class_series_a_invested_usd,MAX(const_zero,$A1653-SUM($J1653:$N1653))),const_zero)</f>
        <v>15000000</v>
      </c>
      <c r="P1653" s="5" t="n">
        <f aca="false">IF($I1653=const_zero,MIN(class_seed_invested_usd,MAX(const_zero,$A1653-SUM($J1653:$O1653))),const_zero)</f>
        <v>0</v>
      </c>
      <c r="Q1653" s="5" t="n">
        <f aca="false">MAX(const_zero,$A1653-SUM($J1653:$P1653))</f>
        <v>1565000000</v>
      </c>
      <c r="R1653" s="9" t="n">
        <f aca="false">common_rsa_total+Sensitivity!$AE$1530+Sensitivity!$AJ$1530+IF($C1653=const_one,Sensitivity!$D$1530,const_zero)+IF($D1653=const_one,Sensitivity!$Y$1530,const_zero)+IF($E1653=const_one,Sensitivity!$V$1530,const_zero)+IF($F1653=const_one,Sensitivity!$S$1530,const_zero)+IF($G1653=const_one,Sensitivity!$P$1530,const_zero)+IF($H1653=const_one,Sensitivity!$M$1530,const_zero)+IF($I1653=const_one,Sensitivity!$J$1530,const_zero)</f>
        <v>16021919.7138799</v>
      </c>
      <c r="S1653" s="23" t="b">
        <f aca="false">IF($R1653&gt;const_zero,--($Q1653&gt;option_strike_usd*$R1653),const_zero)</f>
        <v>1</v>
      </c>
      <c r="T1653" s="7" t="n">
        <f aca="false">IF($R1653&gt;const_zero,IF($S1653=const_one,($Q1653+option_strike_usd*pre_f_options_issued)/($R1653+pre_f_options_issued),$Q1653/$R1653),const_zero)</f>
        <v>84.6294565689837</v>
      </c>
      <c r="U1653" s="5" t="n">
        <f aca="false">IF($C1653=const_one,Sensitivity!$D$1530*$T1653,const_zero)</f>
        <v>0</v>
      </c>
      <c r="V1653" s="5" t="n">
        <f aca="false">IF($D1653=const_one,Sensitivity!$Y$1530*$T1653,const_zero)</f>
        <v>0</v>
      </c>
      <c r="W1653" s="5" t="n">
        <f aca="false">IF($E1653=const_one,Sensitivity!$V$1530*$T1653,const_zero)</f>
        <v>146794201.770738</v>
      </c>
      <c r="X1653" s="5" t="n">
        <f aca="false">IF($F1653=const_one,Sensitivity!$S$1530*$T1653,const_zero)</f>
        <v>0</v>
      </c>
      <c r="Y1653" s="5" t="n">
        <f aca="false">IF($G1653=const_one,Sensitivity!$P$1530*$T1653,const_zero)</f>
        <v>0</v>
      </c>
      <c r="Z1653" s="5" t="n">
        <f aca="false">IF($H1653=const_one,Sensitivity!$M$1530*$T1653,const_zero)</f>
        <v>0</v>
      </c>
      <c r="AA1653" s="5" t="n">
        <f aca="false">IF($I1653=const_one,Sensitivity!$J$1530*$T1653,const_zero)</f>
        <v>423147282.844919</v>
      </c>
      <c r="AB1653" s="5" t="n">
        <f aca="false">(Sensitivity!$AE$1530+Sensitivity!$AJ$1530)*$T1653</f>
        <v>24319764.8410312</v>
      </c>
      <c r="AC1653" s="5" t="n">
        <f aca="false">common_rsa_total*$T1653</f>
        <v>761665109.120853</v>
      </c>
      <c r="AD1653" s="5" t="n">
        <f aca="false">IF($S1653=const_one,pre_f_options_issued*($T1653-option_strike_usd),const_zero)</f>
        <v>209073641.422459</v>
      </c>
      <c r="AE1653" s="5" t="n">
        <f aca="false">J1653+U1653</f>
        <v>30000000</v>
      </c>
      <c r="AF1653" s="5" t="n">
        <f aca="false">K1653+V1653</f>
        <v>300000000</v>
      </c>
      <c r="AG1653" s="5" t="n">
        <f aca="false">L1653+W1653</f>
        <v>146794201.770738</v>
      </c>
      <c r="AH1653" s="5" t="n">
        <f aca="false">M1653+X1653</f>
        <v>60000000</v>
      </c>
      <c r="AI1653" s="5" t="n">
        <f aca="false">N1653+Y1653</f>
        <v>30000000</v>
      </c>
      <c r="AJ1653" s="5" t="n">
        <f aca="false">O1653+Z1653</f>
        <v>15000000</v>
      </c>
      <c r="AK1653" s="5" t="n">
        <f aca="false">P1653+AA1653</f>
        <v>423147282.844919</v>
      </c>
      <c r="AL1653" s="5" t="n">
        <f aca="false">INDEX($AE$1585:$AE$1712,$B1653-$C1653*1+const_one)</f>
        <v>30000000</v>
      </c>
      <c r="AM1653" s="5" t="n">
        <f aca="false">INDEX($AF$1585:$AF$1712,$B1653-$D1653*2+const_one)</f>
        <v>300000000</v>
      </c>
      <c r="AN1653" s="5" t="n">
        <f aca="false">INDEX($AG$1585:$AG$1712,$B1653-$E1653*4+const_one)</f>
        <v>100000000</v>
      </c>
      <c r="AO1653" s="5" t="n">
        <f aca="false">INDEX($AH$1585:$AH$1712,$B1653-$F1653*8+const_one)</f>
        <v>60000000</v>
      </c>
      <c r="AP1653" s="5" t="n">
        <f aca="false">INDEX($AI$1585:$AI$1712,$B1653-$G1653*16+const_one)</f>
        <v>30000000</v>
      </c>
      <c r="AQ1653" s="5" t="n">
        <f aca="false">INDEX($AJ$1585:$AJ$1712,$B1653-$H1653*32+const_one)</f>
        <v>15000000</v>
      </c>
      <c r="AR1653" s="5" t="n">
        <f aca="false">INDEX($AK$1585:$AK$1712,$B1653-$I1653*64+const_one)</f>
        <v>5000000</v>
      </c>
      <c r="AS1653" s="5" t="n">
        <f aca="false">INDEX($AE$1585:$AE$1712,$B1653+(const_one-$C1653)*1+const_one)</f>
        <v>67465515.7001575</v>
      </c>
      <c r="AT1653" s="5" t="n">
        <f aca="false">INDEX($AF$1585:$AF$1712,$B1653+(const_one-$D1653)*2+const_one)</f>
        <v>464746873.378875</v>
      </c>
      <c r="AU1653" s="5" t="n">
        <f aca="false">INDEX($AG$1585:$AG$1712,$B1653+(const_one-$E1653)*4+const_one)</f>
        <v>146794201.770738</v>
      </c>
      <c r="AV1653" s="5" t="n">
        <f aca="false">INDEX($AH$1585:$AH$1712,$B1653+(const_one-$F1653)*8+const_one)</f>
        <v>186694149.170676</v>
      </c>
      <c r="AW1653" s="5" t="n">
        <f aca="false">INDEX($AI$1585:$AI$1712,$B1653+(const_one-$G1653)*16+const_one)</f>
        <v>222679949.730935</v>
      </c>
      <c r="AX1653" s="5" t="n">
        <f aca="false">INDEX($AJ$1585:$AJ$1712,$B1653+(const_one-$H1653)*32+const_one)</f>
        <v>336388360.144388</v>
      </c>
      <c r="AY1653" s="5" t="n">
        <f aca="false">INDEX($AK$1585:$AK$1712,$B1653+(const_one-$I1653)*64+const_one)</f>
        <v>423147282.844919</v>
      </c>
      <c r="AZ1653" s="5" t="n">
        <f aca="false">--($C1653=--(AS1653&gt;AL1653))</f>
        <v>0</v>
      </c>
      <c r="BA1653" s="5" t="n">
        <f aca="false">--($D1653=--(AT1653&gt;AM1653))</f>
        <v>0</v>
      </c>
      <c r="BB1653" s="5" t="n">
        <f aca="false">--($E1653=--(AU1653&gt;AN1653))</f>
        <v>1</v>
      </c>
      <c r="BC1653" s="5" t="n">
        <f aca="false">--($F1653=--(AV1653&gt;AO1653))</f>
        <v>0</v>
      </c>
      <c r="BD1653" s="5" t="n">
        <f aca="false">--($G1653=--(AW1653&gt;AP1653))</f>
        <v>0</v>
      </c>
      <c r="BE1653" s="5" t="n">
        <f aca="false">--($H1653=--(AX1653&gt;AQ1653))</f>
        <v>0</v>
      </c>
      <c r="BF1653" s="5" t="n">
        <f aca="false">--($I1653=--(AY1653&gt;AR1653))</f>
        <v>1</v>
      </c>
      <c r="BG1653" s="5" t="n">
        <f aca="false">SUM(AZ1653:BF1653)</f>
        <v>2</v>
      </c>
      <c r="BH1653" s="5" t="n">
        <f aca="false">SUM(AE1653:AK1653)+AB1653+AC1653+AD1653</f>
        <v>2000000000</v>
      </c>
    </row>
    <row r="1654" customFormat="false" ht="15" hidden="true" customHeight="false" outlineLevel="0" collapsed="false">
      <c r="A1654" s="5" t="n">
        <f aca="false">sensitivity_exit_usd</f>
        <v>2000000000</v>
      </c>
      <c r="B1654" s="2" t="n">
        <f aca="false">ROW()-ROW($B$1585)</f>
        <v>69</v>
      </c>
      <c r="C1654" s="2" t="n">
        <f aca="false">MOD(QUOTIENT($B1654,1),2)</f>
        <v>1</v>
      </c>
      <c r="D1654" s="2" t="n">
        <f aca="false">MOD(QUOTIENT($B1654,2),2)</f>
        <v>0</v>
      </c>
      <c r="E1654" s="2" t="n">
        <f aca="false">MOD(QUOTIENT($B1654,4),2)</f>
        <v>1</v>
      </c>
      <c r="F1654" s="2" t="n">
        <f aca="false">MOD(QUOTIENT($B1654,8),2)</f>
        <v>0</v>
      </c>
      <c r="G1654" s="2" t="n">
        <f aca="false">MOD(QUOTIENT($B1654,16),2)</f>
        <v>0</v>
      </c>
      <c r="H1654" s="2" t="n">
        <f aca="false">MOD(QUOTIENT($B1654,32),2)</f>
        <v>0</v>
      </c>
      <c r="I1654" s="2" t="n">
        <f aca="false">MOD(QUOTIENT($B1654,64),2)</f>
        <v>1</v>
      </c>
      <c r="J1654" s="5" t="n">
        <f aca="false">IF($C1654=const_zero,MIN(class_series_f_invested_usd,MAX(const_zero,$A1654)),const_zero)</f>
        <v>0</v>
      </c>
      <c r="K1654" s="5" t="n">
        <f aca="false">IF($D1654=const_zero,MIN(class_series_e_invested_usd,MAX(const_zero,$A1654-SUM($J1654:$J1654))),const_zero)</f>
        <v>300000000</v>
      </c>
      <c r="L1654" s="5" t="n">
        <f aca="false">IF($E1654=const_zero,MIN(class_series_d_invested_usd,MAX(const_zero,$A1654-SUM($J1654:$K1654))),const_zero)</f>
        <v>0</v>
      </c>
      <c r="M1654" s="5" t="n">
        <f aca="false">IF($F1654=const_zero,MIN(class_series_c_invested_usd,MAX(const_zero,$A1654-SUM($J1654:$L1654))),const_zero)</f>
        <v>60000000</v>
      </c>
      <c r="N1654" s="5" t="n">
        <f aca="false">IF($G1654=const_zero,MIN(class_series_b_invested_usd,MAX(const_zero,$A1654-SUM($J1654:$M1654))),const_zero)</f>
        <v>30000000</v>
      </c>
      <c r="O1654" s="5" t="n">
        <f aca="false">IF($H1654=const_zero,MIN(class_series_a_invested_usd,MAX(const_zero,$A1654-SUM($J1654:$N1654))),const_zero)</f>
        <v>15000000</v>
      </c>
      <c r="P1654" s="5" t="n">
        <f aca="false">IF($I1654=const_zero,MIN(class_seed_invested_usd,MAX(const_zero,$A1654-SUM($J1654:$O1654))),const_zero)</f>
        <v>0</v>
      </c>
      <c r="Q1654" s="5" t="n">
        <f aca="false">MAX(const_zero,$A1654-SUM($J1654:$P1654))</f>
        <v>1595000000</v>
      </c>
      <c r="R1654" s="9" t="n">
        <f aca="false">common_rsa_total+Sensitivity!$AE$1530+Sensitivity!$AJ$1530+IF($C1654=const_one,Sensitivity!$D$1530,const_zero)+IF($D1654=const_one,Sensitivity!$Y$1530,const_zero)+IF($E1654=const_one,Sensitivity!$V$1530,const_zero)+IF($F1654=const_one,Sensitivity!$S$1530,const_zero)+IF($G1654=const_one,Sensitivity!$P$1530,const_zero)+IF($H1654=const_one,Sensitivity!$M$1530,const_zero)+IF($I1654=const_one,Sensitivity!$J$1530,const_zero)</f>
        <v>16838627.3620252</v>
      </c>
      <c r="S1654" s="23" t="b">
        <f aca="false">IF($R1654&gt;const_zero,--($Q1654&gt;option_strike_usd*$R1654),const_zero)</f>
        <v>1</v>
      </c>
      <c r="T1654" s="7" t="n">
        <f aca="false">IF($R1654&gt;const_zero,IF($S1654=const_one,($Q1654+option_strike_usd*pre_f_options_issued)/($R1654+pre_f_options_issued),$Q1654/$R1654),const_zero)</f>
        <v>82.6066902316433</v>
      </c>
      <c r="U1654" s="5" t="n">
        <f aca="false">IF($C1654=const_one,Sensitivity!$D$1530*$T1654,const_zero)</f>
        <v>67465515.7001575</v>
      </c>
      <c r="V1654" s="5" t="n">
        <f aca="false">IF($D1654=const_one,Sensitivity!$Y$1530*$T1654,const_zero)</f>
        <v>0</v>
      </c>
      <c r="W1654" s="5" t="n">
        <f aca="false">IF($E1654=const_one,Sensitivity!$V$1530*$T1654,const_zero)</f>
        <v>143285608.168739</v>
      </c>
      <c r="X1654" s="5" t="n">
        <f aca="false">IF($F1654=const_one,Sensitivity!$S$1530*$T1654,const_zero)</f>
        <v>0</v>
      </c>
      <c r="Y1654" s="5" t="n">
        <f aca="false">IF($G1654=const_one,Sensitivity!$P$1530*$T1654,const_zero)</f>
        <v>0</v>
      </c>
      <c r="Z1654" s="5" t="n">
        <f aca="false">IF($H1654=const_one,Sensitivity!$M$1530*$T1654,const_zero)</f>
        <v>0</v>
      </c>
      <c r="AA1654" s="5" t="n">
        <f aca="false">IF($I1654=const_one,Sensitivity!$J$1530*$T1654,const_zero)</f>
        <v>413033451.158217</v>
      </c>
      <c r="AB1654" s="5" t="n">
        <f aca="false">(Sensitivity!$AE$1530+Sensitivity!$AJ$1530)*$T1654</f>
        <v>23738487.3089892</v>
      </c>
      <c r="AC1654" s="5" t="n">
        <f aca="false">common_rsa_total*$T1654</f>
        <v>743460212.08479</v>
      </c>
      <c r="AD1654" s="5" t="n">
        <f aca="false">IF($S1654=const_one,pre_f_options_issued*($T1654-option_strike_usd),const_zero)</f>
        <v>204016725.579108</v>
      </c>
      <c r="AE1654" s="5" t="n">
        <f aca="false">J1654+U1654</f>
        <v>67465515.7001575</v>
      </c>
      <c r="AF1654" s="5" t="n">
        <f aca="false">K1654+V1654</f>
        <v>300000000</v>
      </c>
      <c r="AG1654" s="5" t="n">
        <f aca="false">L1654+W1654</f>
        <v>143285608.168739</v>
      </c>
      <c r="AH1654" s="5" t="n">
        <f aca="false">M1654+X1654</f>
        <v>60000000</v>
      </c>
      <c r="AI1654" s="5" t="n">
        <f aca="false">N1654+Y1654</f>
        <v>30000000</v>
      </c>
      <c r="AJ1654" s="5" t="n">
        <f aca="false">O1654+Z1654</f>
        <v>15000000</v>
      </c>
      <c r="AK1654" s="5" t="n">
        <f aca="false">P1654+AA1654</f>
        <v>413033451.158217</v>
      </c>
      <c r="AL1654" s="5" t="n">
        <f aca="false">INDEX($AE$1585:$AE$1712,$B1654-$C1654*1+const_one)</f>
        <v>30000000</v>
      </c>
      <c r="AM1654" s="5" t="n">
        <f aca="false">INDEX($AF$1585:$AF$1712,$B1654-$D1654*2+const_one)</f>
        <v>300000000</v>
      </c>
      <c r="AN1654" s="5" t="n">
        <f aca="false">INDEX($AG$1585:$AG$1712,$B1654-$E1654*4+const_one)</f>
        <v>100000000</v>
      </c>
      <c r="AO1654" s="5" t="n">
        <f aca="false">INDEX($AH$1585:$AH$1712,$B1654-$F1654*8+const_one)</f>
        <v>60000000</v>
      </c>
      <c r="AP1654" s="5" t="n">
        <f aca="false">INDEX($AI$1585:$AI$1712,$B1654-$G1654*16+const_one)</f>
        <v>30000000</v>
      </c>
      <c r="AQ1654" s="5" t="n">
        <f aca="false">INDEX($AJ$1585:$AJ$1712,$B1654-$H1654*32+const_one)</f>
        <v>15000000</v>
      </c>
      <c r="AR1654" s="5" t="n">
        <f aca="false">INDEX($AK$1585:$AK$1712,$B1654-$I1654*64+const_one)</f>
        <v>5000000</v>
      </c>
      <c r="AS1654" s="5" t="n">
        <f aca="false">INDEX($AE$1585:$AE$1712,$B1654+(const_one-$C1654)*1+const_one)</f>
        <v>67465515.7001575</v>
      </c>
      <c r="AT1654" s="5" t="n">
        <f aca="false">INDEX($AF$1585:$AF$1712,$B1654+(const_one-$D1654)*2+const_one)</f>
        <v>457074014.190913</v>
      </c>
      <c r="AU1654" s="5" t="n">
        <f aca="false">INDEX($AG$1585:$AG$1712,$B1654+(const_one-$E1654)*4+const_one)</f>
        <v>143285608.168739</v>
      </c>
      <c r="AV1654" s="5" t="n">
        <f aca="false">INDEX($AH$1585:$AH$1712,$B1654+(const_one-$F1654)*8+const_one)</f>
        <v>182992234.686772</v>
      </c>
      <c r="AW1654" s="5" t="n">
        <f aca="false">INDEX($AI$1585:$AI$1712,$B1654+(const_one-$G1654)*16+const_one)</f>
        <v>218567592.398271</v>
      </c>
      <c r="AX1654" s="5" t="n">
        <f aca="false">INDEX($AJ$1585:$AJ$1712,$B1654+(const_one-$H1654)*32+const_one)</f>
        <v>331263545.806189</v>
      </c>
      <c r="AY1654" s="5" t="n">
        <f aca="false">INDEX($AK$1585:$AK$1712,$B1654+(const_one-$I1654)*64+const_one)</f>
        <v>413033451.158217</v>
      </c>
      <c r="AZ1654" s="5" t="n">
        <f aca="false">--($C1654=--(AS1654&gt;AL1654))</f>
        <v>1</v>
      </c>
      <c r="BA1654" s="5" t="n">
        <f aca="false">--($D1654=--(AT1654&gt;AM1654))</f>
        <v>0</v>
      </c>
      <c r="BB1654" s="5" t="n">
        <f aca="false">--($E1654=--(AU1654&gt;AN1654))</f>
        <v>1</v>
      </c>
      <c r="BC1654" s="5" t="n">
        <f aca="false">--($F1654=--(AV1654&gt;AO1654))</f>
        <v>0</v>
      </c>
      <c r="BD1654" s="5" t="n">
        <f aca="false">--($G1654=--(AW1654&gt;AP1654))</f>
        <v>0</v>
      </c>
      <c r="BE1654" s="5" t="n">
        <f aca="false">--($H1654=--(AX1654&gt;AQ1654))</f>
        <v>0</v>
      </c>
      <c r="BF1654" s="5" t="n">
        <f aca="false">--($I1654=--(AY1654&gt;AR1654))</f>
        <v>1</v>
      </c>
      <c r="BG1654" s="5" t="n">
        <f aca="false">SUM(AZ1654:BF1654)</f>
        <v>3</v>
      </c>
      <c r="BH1654" s="5" t="n">
        <f aca="false">SUM(AE1654:AK1654)+AB1654+AC1654+AD1654</f>
        <v>2000000000</v>
      </c>
    </row>
    <row r="1655" customFormat="false" ht="15" hidden="true" customHeight="false" outlineLevel="0" collapsed="false">
      <c r="A1655" s="5" t="n">
        <f aca="false">sensitivity_exit_usd</f>
        <v>2000000000</v>
      </c>
      <c r="B1655" s="2" t="n">
        <f aca="false">ROW()-ROW($B$1585)</f>
        <v>70</v>
      </c>
      <c r="C1655" s="2" t="n">
        <f aca="false">MOD(QUOTIENT($B1655,1),2)</f>
        <v>0</v>
      </c>
      <c r="D1655" s="2" t="n">
        <f aca="false">MOD(QUOTIENT($B1655,2),2)</f>
        <v>1</v>
      </c>
      <c r="E1655" s="2" t="n">
        <f aca="false">MOD(QUOTIENT($B1655,4),2)</f>
        <v>1</v>
      </c>
      <c r="F1655" s="2" t="n">
        <f aca="false">MOD(QUOTIENT($B1655,8),2)</f>
        <v>0</v>
      </c>
      <c r="G1655" s="2" t="n">
        <f aca="false">MOD(QUOTIENT($B1655,16),2)</f>
        <v>0</v>
      </c>
      <c r="H1655" s="2" t="n">
        <f aca="false">MOD(QUOTIENT($B1655,32),2)</f>
        <v>0</v>
      </c>
      <c r="I1655" s="2" t="n">
        <f aca="false">MOD(QUOTIENT($B1655,64),2)</f>
        <v>1</v>
      </c>
      <c r="J1655" s="5" t="n">
        <f aca="false">IF($C1655=const_zero,MIN(class_series_f_invested_usd,MAX(const_zero,$A1655)),const_zero)</f>
        <v>30000000</v>
      </c>
      <c r="K1655" s="5" t="n">
        <f aca="false">IF($D1655=const_zero,MIN(class_series_e_invested_usd,MAX(const_zero,$A1655-SUM($J1655:$J1655))),const_zero)</f>
        <v>0</v>
      </c>
      <c r="L1655" s="5" t="n">
        <f aca="false">IF($E1655=const_zero,MIN(class_series_d_invested_usd,MAX(const_zero,$A1655-SUM($J1655:$K1655))),const_zero)</f>
        <v>0</v>
      </c>
      <c r="M1655" s="5" t="n">
        <f aca="false">IF($F1655=const_zero,MIN(class_series_c_invested_usd,MAX(const_zero,$A1655-SUM($J1655:$L1655))),const_zero)</f>
        <v>60000000</v>
      </c>
      <c r="N1655" s="5" t="n">
        <f aca="false">IF($G1655=const_zero,MIN(class_series_b_invested_usd,MAX(const_zero,$A1655-SUM($J1655:$M1655))),const_zero)</f>
        <v>30000000</v>
      </c>
      <c r="O1655" s="5" t="n">
        <f aca="false">IF($H1655=const_zero,MIN(class_series_a_invested_usd,MAX(const_zero,$A1655-SUM($J1655:$N1655))),const_zero)</f>
        <v>15000000</v>
      </c>
      <c r="P1655" s="5" t="n">
        <f aca="false">IF($I1655=const_zero,MIN(class_seed_invested_usd,MAX(const_zero,$A1655-SUM($J1655:$O1655))),const_zero)</f>
        <v>0</v>
      </c>
      <c r="Q1655" s="5" t="n">
        <f aca="false">MAX(const_zero,$A1655-SUM($J1655:$P1655))</f>
        <v>1865000000</v>
      </c>
      <c r="R1655" s="9" t="n">
        <f aca="false">common_rsa_total+Sensitivity!$AE$1530+Sensitivity!$AJ$1530+IF($C1655=const_one,Sensitivity!$D$1530,const_zero)+IF($D1655=const_one,Sensitivity!$Y$1530,const_zero)+IF($E1655=const_one,Sensitivity!$V$1530,const_zero)+IF($F1655=const_one,Sensitivity!$S$1530,const_zero)+IF($G1655=const_one,Sensitivity!$P$1530,const_zero)+IF($H1655=const_one,Sensitivity!$M$1530,const_zero)+IF($I1655=const_one,Sensitivity!$J$1530,const_zero)</f>
        <v>22158426.6391823</v>
      </c>
      <c r="S1655" s="23" t="b">
        <f aca="false">IF($R1655&gt;const_zero,--($Q1655&gt;option_strike_usd*$R1655),const_zero)</f>
        <v>1</v>
      </c>
      <c r="T1655" s="7" t="n">
        <f aca="false">IF($R1655&gt;const_zero,IF($S1655=const_one,($Q1655+option_strike_usd*pre_f_options_issued)/($R1655+pre_f_options_issued),$Q1655/$R1655),const_zero)</f>
        <v>75.7347590471379</v>
      </c>
      <c r="U1655" s="5" t="n">
        <f aca="false">IF($C1655=const_one,Sensitivity!$D$1530*$T1655,const_zero)</f>
        <v>0</v>
      </c>
      <c r="V1655" s="5" t="n">
        <f aca="false">IF($D1655=const_one,Sensitivity!$Y$1530*$T1655,const_zero)</f>
        <v>464746873.378875</v>
      </c>
      <c r="W1655" s="5" t="n">
        <f aca="false">IF($E1655=const_one,Sensitivity!$V$1530*$T1655,const_zero)</f>
        <v>131365885.488839</v>
      </c>
      <c r="X1655" s="5" t="n">
        <f aca="false">IF($F1655=const_one,Sensitivity!$S$1530*$T1655,const_zero)</f>
        <v>0</v>
      </c>
      <c r="Y1655" s="5" t="n">
        <f aca="false">IF($G1655=const_one,Sensitivity!$P$1530*$T1655,const_zero)</f>
        <v>0</v>
      </c>
      <c r="Z1655" s="5" t="n">
        <f aca="false">IF($H1655=const_one,Sensitivity!$M$1530*$T1655,const_zero)</f>
        <v>0</v>
      </c>
      <c r="AA1655" s="5" t="n">
        <f aca="false">IF($I1655=const_one,Sensitivity!$J$1530*$T1655,const_zero)</f>
        <v>378673795.235689</v>
      </c>
      <c r="AB1655" s="5" t="n">
        <f aca="false">(Sensitivity!$AE$1530+Sensitivity!$AJ$1530)*$T1655</f>
        <v>21763716.8545117</v>
      </c>
      <c r="AC1655" s="5" t="n">
        <f aca="false">common_rsa_total*$T1655</f>
        <v>681612831.424241</v>
      </c>
      <c r="AD1655" s="5" t="n">
        <f aca="false">IF($S1655=const_one,pre_f_options_issued*($T1655-option_strike_usd),const_zero)</f>
        <v>186836897.617845</v>
      </c>
      <c r="AE1655" s="5" t="n">
        <f aca="false">J1655+U1655</f>
        <v>30000000</v>
      </c>
      <c r="AF1655" s="5" t="n">
        <f aca="false">K1655+V1655</f>
        <v>464746873.378875</v>
      </c>
      <c r="AG1655" s="5" t="n">
        <f aca="false">L1655+W1655</f>
        <v>131365885.488839</v>
      </c>
      <c r="AH1655" s="5" t="n">
        <f aca="false">M1655+X1655</f>
        <v>60000000</v>
      </c>
      <c r="AI1655" s="5" t="n">
        <f aca="false">N1655+Y1655</f>
        <v>30000000</v>
      </c>
      <c r="AJ1655" s="5" t="n">
        <f aca="false">O1655+Z1655</f>
        <v>15000000</v>
      </c>
      <c r="AK1655" s="5" t="n">
        <f aca="false">P1655+AA1655</f>
        <v>378673795.235689</v>
      </c>
      <c r="AL1655" s="5" t="n">
        <f aca="false">INDEX($AE$1585:$AE$1712,$B1655-$C1655*1+const_one)</f>
        <v>30000000</v>
      </c>
      <c r="AM1655" s="5" t="n">
        <f aca="false">INDEX($AF$1585:$AF$1712,$B1655-$D1655*2+const_one)</f>
        <v>300000000</v>
      </c>
      <c r="AN1655" s="5" t="n">
        <f aca="false">INDEX($AG$1585:$AG$1712,$B1655-$E1655*4+const_one)</f>
        <v>100000000</v>
      </c>
      <c r="AO1655" s="5" t="n">
        <f aca="false">INDEX($AH$1585:$AH$1712,$B1655-$F1655*8+const_one)</f>
        <v>60000000</v>
      </c>
      <c r="AP1655" s="5" t="n">
        <f aca="false">INDEX($AI$1585:$AI$1712,$B1655-$G1655*16+const_one)</f>
        <v>30000000</v>
      </c>
      <c r="AQ1655" s="5" t="n">
        <f aca="false">INDEX($AJ$1585:$AJ$1712,$B1655-$H1655*32+const_one)</f>
        <v>15000000</v>
      </c>
      <c r="AR1655" s="5" t="n">
        <f aca="false">INDEX($AK$1585:$AK$1712,$B1655-$I1655*64+const_one)</f>
        <v>5000000</v>
      </c>
      <c r="AS1655" s="5" t="n">
        <f aca="false">INDEX($AE$1585:$AE$1712,$B1655+(const_one-$C1655)*1+const_one)</f>
        <v>60831976.1881175</v>
      </c>
      <c r="AT1655" s="5" t="n">
        <f aca="false">INDEX($AF$1585:$AF$1712,$B1655+(const_one-$D1655)*2+const_one)</f>
        <v>464746873.378875</v>
      </c>
      <c r="AU1655" s="5" t="n">
        <f aca="false">INDEX($AG$1585:$AG$1712,$B1655+(const_one-$E1655)*4+const_one)</f>
        <v>131365885.488839</v>
      </c>
      <c r="AV1655" s="5" t="n">
        <f aca="false">INDEX($AH$1585:$AH$1712,$B1655+(const_one-$F1655)*8+const_one)</f>
        <v>170963377.201735</v>
      </c>
      <c r="AW1655" s="5" t="n">
        <f aca="false">INDEX($AI$1585:$AI$1712,$B1655+(const_one-$G1655)*16+const_one)</f>
        <v>205814310.201424</v>
      </c>
      <c r="AX1655" s="5" t="n">
        <f aca="false">INDEX($AJ$1585:$AJ$1712,$B1655+(const_one-$H1655)*32+const_one)</f>
        <v>317363429.776985</v>
      </c>
      <c r="AY1655" s="5" t="n">
        <f aca="false">INDEX($AK$1585:$AK$1712,$B1655+(const_one-$I1655)*64+const_one)</f>
        <v>378673795.235689</v>
      </c>
      <c r="AZ1655" s="5" t="n">
        <f aca="false">--($C1655=--(AS1655&gt;AL1655))</f>
        <v>0</v>
      </c>
      <c r="BA1655" s="5" t="n">
        <f aca="false">--($D1655=--(AT1655&gt;AM1655))</f>
        <v>1</v>
      </c>
      <c r="BB1655" s="5" t="n">
        <f aca="false">--($E1655=--(AU1655&gt;AN1655))</f>
        <v>1</v>
      </c>
      <c r="BC1655" s="5" t="n">
        <f aca="false">--($F1655=--(AV1655&gt;AO1655))</f>
        <v>0</v>
      </c>
      <c r="BD1655" s="5" t="n">
        <f aca="false">--($G1655=--(AW1655&gt;AP1655))</f>
        <v>0</v>
      </c>
      <c r="BE1655" s="5" t="n">
        <f aca="false">--($H1655=--(AX1655&gt;AQ1655))</f>
        <v>0</v>
      </c>
      <c r="BF1655" s="5" t="n">
        <f aca="false">--($I1655=--(AY1655&gt;AR1655))</f>
        <v>1</v>
      </c>
      <c r="BG1655" s="5" t="n">
        <f aca="false">SUM(AZ1655:BF1655)</f>
        <v>3</v>
      </c>
      <c r="BH1655" s="5" t="n">
        <f aca="false">SUM(AE1655:AK1655)+AB1655+AC1655+AD1655</f>
        <v>2000000000</v>
      </c>
    </row>
    <row r="1656" customFormat="false" ht="15" hidden="true" customHeight="false" outlineLevel="0" collapsed="false">
      <c r="A1656" s="5" t="n">
        <f aca="false">sensitivity_exit_usd</f>
        <v>2000000000</v>
      </c>
      <c r="B1656" s="2" t="n">
        <f aca="false">ROW()-ROW($B$1585)</f>
        <v>71</v>
      </c>
      <c r="C1656" s="2" t="n">
        <f aca="false">MOD(QUOTIENT($B1656,1),2)</f>
        <v>1</v>
      </c>
      <c r="D1656" s="2" t="n">
        <f aca="false">MOD(QUOTIENT($B1656,2),2)</f>
        <v>1</v>
      </c>
      <c r="E1656" s="2" t="n">
        <f aca="false">MOD(QUOTIENT($B1656,4),2)</f>
        <v>1</v>
      </c>
      <c r="F1656" s="2" t="n">
        <f aca="false">MOD(QUOTIENT($B1656,8),2)</f>
        <v>0</v>
      </c>
      <c r="G1656" s="2" t="n">
        <f aca="false">MOD(QUOTIENT($B1656,16),2)</f>
        <v>0</v>
      </c>
      <c r="H1656" s="2" t="n">
        <f aca="false">MOD(QUOTIENT($B1656,32),2)</f>
        <v>0</v>
      </c>
      <c r="I1656" s="2" t="n">
        <f aca="false">MOD(QUOTIENT($B1656,64),2)</f>
        <v>1</v>
      </c>
      <c r="J1656" s="5" t="n">
        <f aca="false">IF($C1656=const_zero,MIN(class_series_f_invested_usd,MAX(const_zero,$A1656)),const_zero)</f>
        <v>0</v>
      </c>
      <c r="K1656" s="5" t="n">
        <f aca="false">IF($D1656=const_zero,MIN(class_series_e_invested_usd,MAX(const_zero,$A1656-SUM($J1656:$J1656))),const_zero)</f>
        <v>0</v>
      </c>
      <c r="L1656" s="5" t="n">
        <f aca="false">IF($E1656=const_zero,MIN(class_series_d_invested_usd,MAX(const_zero,$A1656-SUM($J1656:$K1656))),const_zero)</f>
        <v>0</v>
      </c>
      <c r="M1656" s="5" t="n">
        <f aca="false">IF($F1656=const_zero,MIN(class_series_c_invested_usd,MAX(const_zero,$A1656-SUM($J1656:$L1656))),const_zero)</f>
        <v>60000000</v>
      </c>
      <c r="N1656" s="5" t="n">
        <f aca="false">IF($G1656=const_zero,MIN(class_series_b_invested_usd,MAX(const_zero,$A1656-SUM($J1656:$M1656))),const_zero)</f>
        <v>30000000</v>
      </c>
      <c r="O1656" s="5" t="n">
        <f aca="false">IF($H1656=const_zero,MIN(class_series_a_invested_usd,MAX(const_zero,$A1656-SUM($J1656:$N1656))),const_zero)</f>
        <v>15000000</v>
      </c>
      <c r="P1656" s="5" t="n">
        <f aca="false">IF($I1656=const_zero,MIN(class_seed_invested_usd,MAX(const_zero,$A1656-SUM($J1656:$O1656))),const_zero)</f>
        <v>0</v>
      </c>
      <c r="Q1656" s="5" t="n">
        <f aca="false">MAX(const_zero,$A1656-SUM($J1656:$P1656))</f>
        <v>1895000000</v>
      </c>
      <c r="R1656" s="9" t="n">
        <f aca="false">common_rsa_total+Sensitivity!$AE$1530+Sensitivity!$AJ$1530+IF($C1656=const_one,Sensitivity!$D$1530,const_zero)+IF($D1656=const_one,Sensitivity!$Y$1530,const_zero)+IF($E1656=const_one,Sensitivity!$V$1530,const_zero)+IF($F1656=const_one,Sensitivity!$S$1530,const_zero)+IF($G1656=const_one,Sensitivity!$P$1530,const_zero)+IF($H1656=const_one,Sensitivity!$M$1530,const_zero)+IF($I1656=const_one,Sensitivity!$J$1530,const_zero)</f>
        <v>22975134.2873277</v>
      </c>
      <c r="S1656" s="23" t="b">
        <f aca="false">IF($R1656&gt;const_zero,--($Q1656&gt;option_strike_usd*$R1656),const_zero)</f>
        <v>1</v>
      </c>
      <c r="T1656" s="7" t="n">
        <f aca="false">IF($R1656&gt;const_zero,IF($S1656=const_one,($Q1656+option_strike_usd*pre_f_options_issued)/($R1656+pre_f_options_issued),$Q1656/$R1656),const_zero)</f>
        <v>74.4843963764261</v>
      </c>
      <c r="U1656" s="5" t="n">
        <f aca="false">IF($C1656=const_one,Sensitivity!$D$1530*$T1656,const_zero)</f>
        <v>60831976.1881175</v>
      </c>
      <c r="V1656" s="5" t="n">
        <f aca="false">IF($D1656=const_one,Sensitivity!$Y$1530*$T1656,const_zero)</f>
        <v>457074014.190913</v>
      </c>
      <c r="W1656" s="5" t="n">
        <f aca="false">IF($E1656=const_one,Sensitivity!$V$1530*$T1656,const_zero)</f>
        <v>129197066.290272</v>
      </c>
      <c r="X1656" s="5" t="n">
        <f aca="false">IF($F1656=const_one,Sensitivity!$S$1530*$T1656,const_zero)</f>
        <v>0</v>
      </c>
      <c r="Y1656" s="5" t="n">
        <f aca="false">IF($G1656=const_one,Sensitivity!$P$1530*$T1656,const_zero)</f>
        <v>0</v>
      </c>
      <c r="Z1656" s="5" t="n">
        <f aca="false">IF($H1656=const_one,Sensitivity!$M$1530*$T1656,const_zero)</f>
        <v>0</v>
      </c>
      <c r="AA1656" s="5" t="n">
        <f aca="false">IF($I1656=const_one,Sensitivity!$J$1530*$T1656,const_zero)</f>
        <v>372421981.882131</v>
      </c>
      <c r="AB1656" s="5" t="n">
        <f aca="false">(Sensitivity!$AE$1530+Sensitivity!$AJ$1530)*$T1656</f>
        <v>21404403.1196665</v>
      </c>
      <c r="AC1656" s="5" t="n">
        <f aca="false">common_rsa_total*$T1656</f>
        <v>670359567.387835</v>
      </c>
      <c r="AD1656" s="5" t="n">
        <f aca="false">IF($S1656=const_one,pre_f_options_issued*($T1656-option_strike_usd),const_zero)</f>
        <v>183710990.941065</v>
      </c>
      <c r="AE1656" s="5" t="n">
        <f aca="false">J1656+U1656</f>
        <v>60831976.1881175</v>
      </c>
      <c r="AF1656" s="5" t="n">
        <f aca="false">K1656+V1656</f>
        <v>457074014.190913</v>
      </c>
      <c r="AG1656" s="5" t="n">
        <f aca="false">L1656+W1656</f>
        <v>129197066.290272</v>
      </c>
      <c r="AH1656" s="5" t="n">
        <f aca="false">M1656+X1656</f>
        <v>60000000</v>
      </c>
      <c r="AI1656" s="5" t="n">
        <f aca="false">N1656+Y1656</f>
        <v>30000000</v>
      </c>
      <c r="AJ1656" s="5" t="n">
        <f aca="false">O1656+Z1656</f>
        <v>15000000</v>
      </c>
      <c r="AK1656" s="5" t="n">
        <f aca="false">P1656+AA1656</f>
        <v>372421981.882131</v>
      </c>
      <c r="AL1656" s="5" t="n">
        <f aca="false">INDEX($AE$1585:$AE$1712,$B1656-$C1656*1+const_one)</f>
        <v>30000000</v>
      </c>
      <c r="AM1656" s="5" t="n">
        <f aca="false">INDEX($AF$1585:$AF$1712,$B1656-$D1656*2+const_one)</f>
        <v>300000000</v>
      </c>
      <c r="AN1656" s="5" t="n">
        <f aca="false">INDEX($AG$1585:$AG$1712,$B1656-$E1656*4+const_one)</f>
        <v>100000000</v>
      </c>
      <c r="AO1656" s="5" t="n">
        <f aca="false">INDEX($AH$1585:$AH$1712,$B1656-$F1656*8+const_one)</f>
        <v>60000000</v>
      </c>
      <c r="AP1656" s="5" t="n">
        <f aca="false">INDEX($AI$1585:$AI$1712,$B1656-$G1656*16+const_one)</f>
        <v>30000000</v>
      </c>
      <c r="AQ1656" s="5" t="n">
        <f aca="false">INDEX($AJ$1585:$AJ$1712,$B1656-$H1656*32+const_one)</f>
        <v>15000000</v>
      </c>
      <c r="AR1656" s="5" t="n">
        <f aca="false">INDEX($AK$1585:$AK$1712,$B1656-$I1656*64+const_one)</f>
        <v>5000000</v>
      </c>
      <c r="AS1656" s="5" t="n">
        <f aca="false">INDEX($AE$1585:$AE$1712,$B1656+(const_one-$C1656)*1+const_one)</f>
        <v>60831976.1881175</v>
      </c>
      <c r="AT1656" s="5" t="n">
        <f aca="false">INDEX($AF$1585:$AF$1712,$B1656+(const_one-$D1656)*2+const_one)</f>
        <v>457074014.190913</v>
      </c>
      <c r="AU1656" s="5" t="n">
        <f aca="false">INDEX($AG$1585:$AG$1712,$B1656+(const_one-$E1656)*4+const_one)</f>
        <v>129197066.290272</v>
      </c>
      <c r="AV1656" s="5" t="n">
        <f aca="false">INDEX($AH$1585:$AH$1712,$B1656+(const_one-$F1656)*8+const_one)</f>
        <v>168537304.666394</v>
      </c>
      <c r="AW1656" s="5" t="n">
        <f aca="false">INDEX($AI$1585:$AI$1712,$B1656+(const_one-$G1656)*16+const_one)</f>
        <v>203071913.257785</v>
      </c>
      <c r="AX1656" s="5" t="n">
        <f aca="false">INDEX($AJ$1585:$AJ$1712,$B1656+(const_one-$H1656)*32+const_one)</f>
        <v>313780405.685573</v>
      </c>
      <c r="AY1656" s="5" t="n">
        <f aca="false">INDEX($AK$1585:$AK$1712,$B1656+(const_one-$I1656)*64+const_one)</f>
        <v>372421981.882131</v>
      </c>
      <c r="AZ1656" s="5" t="n">
        <f aca="false">--($C1656=--(AS1656&gt;AL1656))</f>
        <v>1</v>
      </c>
      <c r="BA1656" s="5" t="n">
        <f aca="false">--($D1656=--(AT1656&gt;AM1656))</f>
        <v>1</v>
      </c>
      <c r="BB1656" s="5" t="n">
        <f aca="false">--($E1656=--(AU1656&gt;AN1656))</f>
        <v>1</v>
      </c>
      <c r="BC1656" s="5" t="n">
        <f aca="false">--($F1656=--(AV1656&gt;AO1656))</f>
        <v>0</v>
      </c>
      <c r="BD1656" s="5" t="n">
        <f aca="false">--($G1656=--(AW1656&gt;AP1656))</f>
        <v>0</v>
      </c>
      <c r="BE1656" s="5" t="n">
        <f aca="false">--($H1656=--(AX1656&gt;AQ1656))</f>
        <v>0</v>
      </c>
      <c r="BF1656" s="5" t="n">
        <f aca="false">--($I1656=--(AY1656&gt;AR1656))</f>
        <v>1</v>
      </c>
      <c r="BG1656" s="5" t="n">
        <f aca="false">SUM(AZ1656:BF1656)</f>
        <v>4</v>
      </c>
      <c r="BH1656" s="5" t="n">
        <f aca="false">SUM(AE1656:AK1656)+AB1656+AC1656+AD1656</f>
        <v>2000000000</v>
      </c>
    </row>
    <row r="1657" customFormat="false" ht="15" hidden="true" customHeight="false" outlineLevel="0" collapsed="false">
      <c r="A1657" s="5" t="n">
        <f aca="false">sensitivity_exit_usd</f>
        <v>2000000000</v>
      </c>
      <c r="B1657" s="2" t="n">
        <f aca="false">ROW()-ROW($B$1585)</f>
        <v>72</v>
      </c>
      <c r="C1657" s="2" t="n">
        <f aca="false">MOD(QUOTIENT($B1657,1),2)</f>
        <v>0</v>
      </c>
      <c r="D1657" s="2" t="n">
        <f aca="false">MOD(QUOTIENT($B1657,2),2)</f>
        <v>0</v>
      </c>
      <c r="E1657" s="2" t="n">
        <f aca="false">MOD(QUOTIENT($B1657,4),2)</f>
        <v>0</v>
      </c>
      <c r="F1657" s="2" t="n">
        <f aca="false">MOD(QUOTIENT($B1657,8),2)</f>
        <v>1</v>
      </c>
      <c r="G1657" s="2" t="n">
        <f aca="false">MOD(QUOTIENT($B1657,16),2)</f>
        <v>0</v>
      </c>
      <c r="H1657" s="2" t="n">
        <f aca="false">MOD(QUOTIENT($B1657,32),2)</f>
        <v>0</v>
      </c>
      <c r="I1657" s="2" t="n">
        <f aca="false">MOD(QUOTIENT($B1657,64),2)</f>
        <v>1</v>
      </c>
      <c r="J1657" s="5" t="n">
        <f aca="false">IF($C1657=const_zero,MIN(class_series_f_invested_usd,MAX(const_zero,$A1657)),const_zero)</f>
        <v>30000000</v>
      </c>
      <c r="K1657" s="5" t="n">
        <f aca="false">IF($D1657=const_zero,MIN(class_series_e_invested_usd,MAX(const_zero,$A1657-SUM($J1657:$J1657))),const_zero)</f>
        <v>300000000</v>
      </c>
      <c r="L1657" s="5" t="n">
        <f aca="false">IF($E1657=const_zero,MIN(class_series_d_invested_usd,MAX(const_zero,$A1657-SUM($J1657:$K1657))),const_zero)</f>
        <v>100000000</v>
      </c>
      <c r="M1657" s="5" t="n">
        <f aca="false">IF($F1657=const_zero,MIN(class_series_c_invested_usd,MAX(const_zero,$A1657-SUM($J1657:$L1657))),const_zero)</f>
        <v>0</v>
      </c>
      <c r="N1657" s="5" t="n">
        <f aca="false">IF($G1657=const_zero,MIN(class_series_b_invested_usd,MAX(const_zero,$A1657-SUM($J1657:$M1657))),const_zero)</f>
        <v>30000000</v>
      </c>
      <c r="O1657" s="5" t="n">
        <f aca="false">IF($H1657=const_zero,MIN(class_series_a_invested_usd,MAX(const_zero,$A1657-SUM($J1657:$N1657))),const_zero)</f>
        <v>15000000</v>
      </c>
      <c r="P1657" s="5" t="n">
        <f aca="false">IF($I1657=const_zero,MIN(class_seed_invested_usd,MAX(const_zero,$A1657-SUM($J1657:$O1657))),const_zero)</f>
        <v>0</v>
      </c>
      <c r="Q1657" s="5" t="n">
        <f aca="false">MAX(const_zero,$A1657-SUM($J1657:$P1657))</f>
        <v>1525000000</v>
      </c>
      <c r="R1657" s="9" t="n">
        <f aca="false">common_rsa_total+Sensitivity!$AE$1530+Sensitivity!$AJ$1530+IF($C1657=const_one,Sensitivity!$D$1530,const_zero)+IF($D1657=const_one,Sensitivity!$Y$1530,const_zero)+IF($E1657=const_one,Sensitivity!$V$1530,const_zero)+IF($F1657=const_one,Sensitivity!$S$1530,const_zero)+IF($G1657=const_one,Sensitivity!$P$1530,const_zero)+IF($H1657=const_one,Sensitivity!$M$1530,const_zero)+IF($I1657=const_one,Sensitivity!$J$1530,const_zero)</f>
        <v>16687367.612023</v>
      </c>
      <c r="S1657" s="23" t="b">
        <f aca="false">IF($R1657&gt;const_zero,--($Q1657&gt;option_strike_usd*$R1657),const_zero)</f>
        <v>1</v>
      </c>
      <c r="T1657" s="7" t="n">
        <f aca="false">IF($R1657&gt;const_zero,IF($S1657=const_one,($Q1657+option_strike_usd*pre_f_options_issued)/($R1657+pre_f_options_issued),$Q1657/$R1657),const_zero)</f>
        <v>79.609669803942</v>
      </c>
      <c r="U1657" s="5" t="n">
        <f aca="false">IF($C1657=const_one,Sensitivity!$D$1530*$T1657,const_zero)</f>
        <v>0</v>
      </c>
      <c r="V1657" s="5" t="n">
        <f aca="false">IF($D1657=const_one,Sensitivity!$Y$1530*$T1657,const_zero)</f>
        <v>0</v>
      </c>
      <c r="W1657" s="5" t="n">
        <f aca="false">IF($E1657=const_one,Sensitivity!$V$1530*$T1657,const_zero)</f>
        <v>0</v>
      </c>
      <c r="X1657" s="5" t="n">
        <f aca="false">IF($F1657=const_one,Sensitivity!$S$1530*$T1657,const_zero)</f>
        <v>191063207.529461</v>
      </c>
      <c r="Y1657" s="5" t="n">
        <f aca="false">IF($G1657=const_one,Sensitivity!$P$1530*$T1657,const_zero)</f>
        <v>0</v>
      </c>
      <c r="Z1657" s="5" t="n">
        <f aca="false">IF($H1657=const_one,Sensitivity!$M$1530*$T1657,const_zero)</f>
        <v>0</v>
      </c>
      <c r="AA1657" s="5" t="n">
        <f aca="false">IF($I1657=const_one,Sensitivity!$J$1530*$T1657,const_zero)</f>
        <v>398048349.01971</v>
      </c>
      <c r="AB1657" s="5" t="n">
        <f aca="false">(Sensitivity!$AE$1530+Sensitivity!$AJ$1530)*$T1657</f>
        <v>22877240.7054966</v>
      </c>
      <c r="AC1657" s="5" t="n">
        <f aca="false">common_rsa_total*$T1657</f>
        <v>716487028.235478</v>
      </c>
      <c r="AD1657" s="5" t="n">
        <f aca="false">IF($S1657=const_one,pre_f_options_issued*($T1657-option_strike_usd),const_zero)</f>
        <v>196524174.509855</v>
      </c>
      <c r="AE1657" s="5" t="n">
        <f aca="false">J1657+U1657</f>
        <v>30000000</v>
      </c>
      <c r="AF1657" s="5" t="n">
        <f aca="false">K1657+V1657</f>
        <v>300000000</v>
      </c>
      <c r="AG1657" s="5" t="n">
        <f aca="false">L1657+W1657</f>
        <v>100000000</v>
      </c>
      <c r="AH1657" s="5" t="n">
        <f aca="false">M1657+X1657</f>
        <v>191063207.529461</v>
      </c>
      <c r="AI1657" s="5" t="n">
        <f aca="false">N1657+Y1657</f>
        <v>30000000</v>
      </c>
      <c r="AJ1657" s="5" t="n">
        <f aca="false">O1657+Z1657</f>
        <v>15000000</v>
      </c>
      <c r="AK1657" s="5" t="n">
        <f aca="false">P1657+AA1657</f>
        <v>398048349.01971</v>
      </c>
      <c r="AL1657" s="5" t="n">
        <f aca="false">INDEX($AE$1585:$AE$1712,$B1657-$C1657*1+const_one)</f>
        <v>30000000</v>
      </c>
      <c r="AM1657" s="5" t="n">
        <f aca="false">INDEX($AF$1585:$AF$1712,$B1657-$D1657*2+const_one)</f>
        <v>300000000</v>
      </c>
      <c r="AN1657" s="5" t="n">
        <f aca="false">INDEX($AG$1585:$AG$1712,$B1657-$E1657*4+const_one)</f>
        <v>100000000</v>
      </c>
      <c r="AO1657" s="5" t="n">
        <f aca="false">INDEX($AH$1585:$AH$1712,$B1657-$F1657*8+const_one)</f>
        <v>60000000</v>
      </c>
      <c r="AP1657" s="5" t="n">
        <f aca="false">INDEX($AI$1585:$AI$1712,$B1657-$G1657*16+const_one)</f>
        <v>30000000</v>
      </c>
      <c r="AQ1657" s="5" t="n">
        <f aca="false">INDEX($AJ$1585:$AJ$1712,$B1657-$H1657*32+const_one)</f>
        <v>15000000</v>
      </c>
      <c r="AR1657" s="5" t="n">
        <f aca="false">INDEX($AK$1585:$AK$1712,$B1657-$I1657*64+const_one)</f>
        <v>5000000</v>
      </c>
      <c r="AS1657" s="5" t="n">
        <f aca="false">INDEX($AE$1585:$AE$1712,$B1657+(const_one-$C1657)*1+const_one)</f>
        <v>63588151.1863343</v>
      </c>
      <c r="AT1657" s="5" t="n">
        <f aca="false">INDEX($AF$1585:$AF$1712,$B1657+(const_one-$D1657)*2+const_one)</f>
        <v>442841650.84853</v>
      </c>
      <c r="AU1657" s="5" t="n">
        <f aca="false">INDEX($AG$1585:$AG$1712,$B1657+(const_one-$E1657)*4+const_one)</f>
        <v>134929470.353492</v>
      </c>
      <c r="AV1657" s="5" t="n">
        <f aca="false">INDEX($AH$1585:$AH$1712,$B1657+(const_one-$F1657)*8+const_one)</f>
        <v>191063207.529461</v>
      </c>
      <c r="AW1657" s="5" t="n">
        <f aca="false">INDEX($AI$1585:$AI$1712,$B1657+(const_one-$G1657)*16+const_one)</f>
        <v>210592805.857151</v>
      </c>
      <c r="AX1657" s="5" t="n">
        <f aca="false">INDEX($AJ$1585:$AJ$1712,$B1657+(const_one-$H1657)*32+const_one)</f>
        <v>318864794.371683</v>
      </c>
      <c r="AY1657" s="5" t="n">
        <f aca="false">INDEX($AK$1585:$AK$1712,$B1657+(const_one-$I1657)*64+const_one)</f>
        <v>398048349.01971</v>
      </c>
      <c r="AZ1657" s="5" t="n">
        <f aca="false">--($C1657=--(AS1657&gt;AL1657))</f>
        <v>0</v>
      </c>
      <c r="BA1657" s="5" t="n">
        <f aca="false">--($D1657=--(AT1657&gt;AM1657))</f>
        <v>0</v>
      </c>
      <c r="BB1657" s="5" t="n">
        <f aca="false">--($E1657=--(AU1657&gt;AN1657))</f>
        <v>0</v>
      </c>
      <c r="BC1657" s="5" t="n">
        <f aca="false">--($F1657=--(AV1657&gt;AO1657))</f>
        <v>1</v>
      </c>
      <c r="BD1657" s="5" t="n">
        <f aca="false">--($G1657=--(AW1657&gt;AP1657))</f>
        <v>0</v>
      </c>
      <c r="BE1657" s="5" t="n">
        <f aca="false">--($H1657=--(AX1657&gt;AQ1657))</f>
        <v>0</v>
      </c>
      <c r="BF1657" s="5" t="n">
        <f aca="false">--($I1657=--(AY1657&gt;AR1657))</f>
        <v>1</v>
      </c>
      <c r="BG1657" s="5" t="n">
        <f aca="false">SUM(AZ1657:BF1657)</f>
        <v>2</v>
      </c>
      <c r="BH1657" s="5" t="n">
        <f aca="false">SUM(AE1657:AK1657)+AB1657+AC1657+AD1657</f>
        <v>2000000000</v>
      </c>
    </row>
    <row r="1658" customFormat="false" ht="15" hidden="true" customHeight="false" outlineLevel="0" collapsed="false">
      <c r="A1658" s="5" t="n">
        <f aca="false">sensitivity_exit_usd</f>
        <v>2000000000</v>
      </c>
      <c r="B1658" s="2" t="n">
        <f aca="false">ROW()-ROW($B$1585)</f>
        <v>73</v>
      </c>
      <c r="C1658" s="2" t="n">
        <f aca="false">MOD(QUOTIENT($B1658,1),2)</f>
        <v>1</v>
      </c>
      <c r="D1658" s="2" t="n">
        <f aca="false">MOD(QUOTIENT($B1658,2),2)</f>
        <v>0</v>
      </c>
      <c r="E1658" s="2" t="n">
        <f aca="false">MOD(QUOTIENT($B1658,4),2)</f>
        <v>0</v>
      </c>
      <c r="F1658" s="2" t="n">
        <f aca="false">MOD(QUOTIENT($B1658,8),2)</f>
        <v>1</v>
      </c>
      <c r="G1658" s="2" t="n">
        <f aca="false">MOD(QUOTIENT($B1658,16),2)</f>
        <v>0</v>
      </c>
      <c r="H1658" s="2" t="n">
        <f aca="false">MOD(QUOTIENT($B1658,32),2)</f>
        <v>0</v>
      </c>
      <c r="I1658" s="2" t="n">
        <f aca="false">MOD(QUOTIENT($B1658,64),2)</f>
        <v>1</v>
      </c>
      <c r="J1658" s="5" t="n">
        <f aca="false">IF($C1658=const_zero,MIN(class_series_f_invested_usd,MAX(const_zero,$A1658)),const_zero)</f>
        <v>0</v>
      </c>
      <c r="K1658" s="5" t="n">
        <f aca="false">IF($D1658=const_zero,MIN(class_series_e_invested_usd,MAX(const_zero,$A1658-SUM($J1658:$J1658))),const_zero)</f>
        <v>300000000</v>
      </c>
      <c r="L1658" s="5" t="n">
        <f aca="false">IF($E1658=const_zero,MIN(class_series_d_invested_usd,MAX(const_zero,$A1658-SUM($J1658:$K1658))),const_zero)</f>
        <v>100000000</v>
      </c>
      <c r="M1658" s="5" t="n">
        <f aca="false">IF($F1658=const_zero,MIN(class_series_c_invested_usd,MAX(const_zero,$A1658-SUM($J1658:$L1658))),const_zero)</f>
        <v>0</v>
      </c>
      <c r="N1658" s="5" t="n">
        <f aca="false">IF($G1658=const_zero,MIN(class_series_b_invested_usd,MAX(const_zero,$A1658-SUM($J1658:$M1658))),const_zero)</f>
        <v>30000000</v>
      </c>
      <c r="O1658" s="5" t="n">
        <f aca="false">IF($H1658=const_zero,MIN(class_series_a_invested_usd,MAX(const_zero,$A1658-SUM($J1658:$N1658))),const_zero)</f>
        <v>15000000</v>
      </c>
      <c r="P1658" s="5" t="n">
        <f aca="false">IF($I1658=const_zero,MIN(class_seed_invested_usd,MAX(const_zero,$A1658-SUM($J1658:$O1658))),const_zero)</f>
        <v>0</v>
      </c>
      <c r="Q1658" s="5" t="n">
        <f aca="false">MAX(const_zero,$A1658-SUM($J1658:$P1658))</f>
        <v>1555000000</v>
      </c>
      <c r="R1658" s="9" t="n">
        <f aca="false">common_rsa_total+Sensitivity!$AE$1530+Sensitivity!$AJ$1530+IF($C1658=const_one,Sensitivity!$D$1530,const_zero)+IF($D1658=const_one,Sensitivity!$Y$1530,const_zero)+IF($E1658=const_one,Sensitivity!$V$1530,const_zero)+IF($F1658=const_one,Sensitivity!$S$1530,const_zero)+IF($G1658=const_one,Sensitivity!$P$1530,const_zero)+IF($H1658=const_one,Sensitivity!$M$1530,const_zero)+IF($I1658=const_one,Sensitivity!$J$1530,const_zero)</f>
        <v>17504075.2601683</v>
      </c>
      <c r="S1658" s="23" t="b">
        <f aca="false">IF($R1658&gt;const_zero,--($Q1658&gt;option_strike_usd*$R1658),const_zero)</f>
        <v>1</v>
      </c>
      <c r="T1658" s="7" t="n">
        <f aca="false">IF($R1658&gt;const_zero,IF($S1658=const_one,($Q1658+option_strike_usd*pre_f_options_issued)/($R1658+pre_f_options_issued),$Q1658/$R1658),const_zero)</f>
        <v>77.8591351883813</v>
      </c>
      <c r="U1658" s="5" t="n">
        <f aca="false">IF($C1658=const_one,Sensitivity!$D$1530*$T1658,const_zero)</f>
        <v>63588151.1863343</v>
      </c>
      <c r="V1658" s="5" t="n">
        <f aca="false">IF($D1658=const_one,Sensitivity!$Y$1530*$T1658,const_zero)</f>
        <v>0</v>
      </c>
      <c r="W1658" s="5" t="n">
        <f aca="false">IF($E1658=const_one,Sensitivity!$V$1530*$T1658,const_zero)</f>
        <v>0</v>
      </c>
      <c r="X1658" s="5" t="n">
        <f aca="false">IF($F1658=const_one,Sensitivity!$S$1530*$T1658,const_zero)</f>
        <v>186861924.452115</v>
      </c>
      <c r="Y1658" s="5" t="n">
        <f aca="false">IF($G1658=const_one,Sensitivity!$P$1530*$T1658,const_zero)</f>
        <v>0</v>
      </c>
      <c r="Z1658" s="5" t="n">
        <f aca="false">IF($H1658=const_one,Sensitivity!$M$1530*$T1658,const_zero)</f>
        <v>0</v>
      </c>
      <c r="AA1658" s="5" t="n">
        <f aca="false">IF($I1658=const_one,Sensitivity!$J$1530*$T1658,const_zero)</f>
        <v>389295675.941906</v>
      </c>
      <c r="AB1658" s="5" t="n">
        <f aca="false">(Sensitivity!$AE$1530+Sensitivity!$AJ$1530)*$T1658</f>
        <v>22374193.7532594</v>
      </c>
      <c r="AC1658" s="5" t="n">
        <f aca="false">common_rsa_total*$T1658</f>
        <v>700732216.695432</v>
      </c>
      <c r="AD1658" s="5" t="n">
        <f aca="false">IF($S1658=const_one,pre_f_options_issued*($T1658-option_strike_usd),const_zero)</f>
        <v>192147837.970953</v>
      </c>
      <c r="AE1658" s="5" t="n">
        <f aca="false">J1658+U1658</f>
        <v>63588151.1863343</v>
      </c>
      <c r="AF1658" s="5" t="n">
        <f aca="false">K1658+V1658</f>
        <v>300000000</v>
      </c>
      <c r="AG1658" s="5" t="n">
        <f aca="false">L1658+W1658</f>
        <v>100000000</v>
      </c>
      <c r="AH1658" s="5" t="n">
        <f aca="false">M1658+X1658</f>
        <v>186861924.452115</v>
      </c>
      <c r="AI1658" s="5" t="n">
        <f aca="false">N1658+Y1658</f>
        <v>30000000</v>
      </c>
      <c r="AJ1658" s="5" t="n">
        <f aca="false">O1658+Z1658</f>
        <v>15000000</v>
      </c>
      <c r="AK1658" s="5" t="n">
        <f aca="false">P1658+AA1658</f>
        <v>389295675.941906</v>
      </c>
      <c r="AL1658" s="5" t="n">
        <f aca="false">INDEX($AE$1585:$AE$1712,$B1658-$C1658*1+const_one)</f>
        <v>30000000</v>
      </c>
      <c r="AM1658" s="5" t="n">
        <f aca="false">INDEX($AF$1585:$AF$1712,$B1658-$D1658*2+const_one)</f>
        <v>300000000</v>
      </c>
      <c r="AN1658" s="5" t="n">
        <f aca="false">INDEX($AG$1585:$AG$1712,$B1658-$E1658*4+const_one)</f>
        <v>100000000</v>
      </c>
      <c r="AO1658" s="5" t="n">
        <f aca="false">INDEX($AH$1585:$AH$1712,$B1658-$F1658*8+const_one)</f>
        <v>60000000</v>
      </c>
      <c r="AP1658" s="5" t="n">
        <f aca="false">INDEX($AI$1585:$AI$1712,$B1658-$G1658*16+const_one)</f>
        <v>30000000</v>
      </c>
      <c r="AQ1658" s="5" t="n">
        <f aca="false">INDEX($AJ$1585:$AJ$1712,$B1658-$H1658*32+const_one)</f>
        <v>15000000</v>
      </c>
      <c r="AR1658" s="5" t="n">
        <f aca="false">INDEX($AK$1585:$AK$1712,$B1658-$I1658*64+const_one)</f>
        <v>5000000</v>
      </c>
      <c r="AS1658" s="5" t="n">
        <f aca="false">INDEX($AE$1585:$AE$1712,$B1658+(const_one-$C1658)*1+const_one)</f>
        <v>63588151.1863343</v>
      </c>
      <c r="AT1658" s="5" t="n">
        <f aca="false">INDEX($AF$1585:$AF$1712,$B1658+(const_one-$D1658)*2+const_one)</f>
        <v>436048498.571113</v>
      </c>
      <c r="AU1658" s="5" t="n">
        <f aca="false">INDEX($AG$1585:$AG$1712,$B1658+(const_one-$E1658)*4+const_one)</f>
        <v>132253985.541429</v>
      </c>
      <c r="AV1658" s="5" t="n">
        <f aca="false">INDEX($AH$1585:$AH$1712,$B1658+(const_one-$F1658)*8+const_one)</f>
        <v>186861924.452115</v>
      </c>
      <c r="AW1658" s="5" t="n">
        <f aca="false">INDEX($AI$1585:$AI$1712,$B1658+(const_one-$G1658)*16+const_one)</f>
        <v>207028534.99381</v>
      </c>
      <c r="AX1658" s="5" t="n">
        <f aca="false">INDEX($AJ$1585:$AJ$1712,$B1658+(const_one-$H1658)*32+const_one)</f>
        <v>314448741.582738</v>
      </c>
      <c r="AY1658" s="5" t="n">
        <f aca="false">INDEX($AK$1585:$AK$1712,$B1658+(const_one-$I1658)*64+const_one)</f>
        <v>389295675.941906</v>
      </c>
      <c r="AZ1658" s="5" t="n">
        <f aca="false">--($C1658=--(AS1658&gt;AL1658))</f>
        <v>1</v>
      </c>
      <c r="BA1658" s="5" t="n">
        <f aca="false">--($D1658=--(AT1658&gt;AM1658))</f>
        <v>0</v>
      </c>
      <c r="BB1658" s="5" t="n">
        <f aca="false">--($E1658=--(AU1658&gt;AN1658))</f>
        <v>0</v>
      </c>
      <c r="BC1658" s="5" t="n">
        <f aca="false">--($F1658=--(AV1658&gt;AO1658))</f>
        <v>1</v>
      </c>
      <c r="BD1658" s="5" t="n">
        <f aca="false">--($G1658=--(AW1658&gt;AP1658))</f>
        <v>0</v>
      </c>
      <c r="BE1658" s="5" t="n">
        <f aca="false">--($H1658=--(AX1658&gt;AQ1658))</f>
        <v>0</v>
      </c>
      <c r="BF1658" s="5" t="n">
        <f aca="false">--($I1658=--(AY1658&gt;AR1658))</f>
        <v>1</v>
      </c>
      <c r="BG1658" s="5" t="n">
        <f aca="false">SUM(AZ1658:BF1658)</f>
        <v>3</v>
      </c>
      <c r="BH1658" s="5" t="n">
        <f aca="false">SUM(AE1658:AK1658)+AB1658+AC1658+AD1658</f>
        <v>2000000000</v>
      </c>
    </row>
    <row r="1659" customFormat="false" ht="15" hidden="true" customHeight="false" outlineLevel="0" collapsed="false">
      <c r="A1659" s="5" t="n">
        <f aca="false">sensitivity_exit_usd</f>
        <v>2000000000</v>
      </c>
      <c r="B1659" s="2" t="n">
        <f aca="false">ROW()-ROW($B$1585)</f>
        <v>74</v>
      </c>
      <c r="C1659" s="2" t="n">
        <f aca="false">MOD(QUOTIENT($B1659,1),2)</f>
        <v>0</v>
      </c>
      <c r="D1659" s="2" t="n">
        <f aca="false">MOD(QUOTIENT($B1659,2),2)</f>
        <v>1</v>
      </c>
      <c r="E1659" s="2" t="n">
        <f aca="false">MOD(QUOTIENT($B1659,4),2)</f>
        <v>0</v>
      </c>
      <c r="F1659" s="2" t="n">
        <f aca="false">MOD(QUOTIENT($B1659,8),2)</f>
        <v>1</v>
      </c>
      <c r="G1659" s="2" t="n">
        <f aca="false">MOD(QUOTIENT($B1659,16),2)</f>
        <v>0</v>
      </c>
      <c r="H1659" s="2" t="n">
        <f aca="false">MOD(QUOTIENT($B1659,32),2)</f>
        <v>0</v>
      </c>
      <c r="I1659" s="2" t="n">
        <f aca="false">MOD(QUOTIENT($B1659,64),2)</f>
        <v>1</v>
      </c>
      <c r="J1659" s="5" t="n">
        <f aca="false">IF($C1659=const_zero,MIN(class_series_f_invested_usd,MAX(const_zero,$A1659)),const_zero)</f>
        <v>30000000</v>
      </c>
      <c r="K1659" s="5" t="n">
        <f aca="false">IF($D1659=const_zero,MIN(class_series_e_invested_usd,MAX(const_zero,$A1659-SUM($J1659:$J1659))),const_zero)</f>
        <v>0</v>
      </c>
      <c r="L1659" s="5" t="n">
        <f aca="false">IF($E1659=const_zero,MIN(class_series_d_invested_usd,MAX(const_zero,$A1659-SUM($J1659:$K1659))),const_zero)</f>
        <v>100000000</v>
      </c>
      <c r="M1659" s="5" t="n">
        <f aca="false">IF($F1659=const_zero,MIN(class_series_c_invested_usd,MAX(const_zero,$A1659-SUM($J1659:$L1659))),const_zero)</f>
        <v>0</v>
      </c>
      <c r="N1659" s="5" t="n">
        <f aca="false">IF($G1659=const_zero,MIN(class_series_b_invested_usd,MAX(const_zero,$A1659-SUM($J1659:$M1659))),const_zero)</f>
        <v>30000000</v>
      </c>
      <c r="O1659" s="5" t="n">
        <f aca="false">IF($H1659=const_zero,MIN(class_series_a_invested_usd,MAX(const_zero,$A1659-SUM($J1659:$N1659))),const_zero)</f>
        <v>15000000</v>
      </c>
      <c r="P1659" s="5" t="n">
        <f aca="false">IF($I1659=const_zero,MIN(class_seed_invested_usd,MAX(const_zero,$A1659-SUM($J1659:$O1659))),const_zero)</f>
        <v>0</v>
      </c>
      <c r="Q1659" s="5" t="n">
        <f aca="false">MAX(const_zero,$A1659-SUM($J1659:$P1659))</f>
        <v>1825000000</v>
      </c>
      <c r="R1659" s="9" t="n">
        <f aca="false">common_rsa_total+Sensitivity!$AE$1530+Sensitivity!$AJ$1530+IF($C1659=const_one,Sensitivity!$D$1530,const_zero)+IF($D1659=const_one,Sensitivity!$Y$1530,const_zero)+IF($E1659=const_one,Sensitivity!$V$1530,const_zero)+IF($F1659=const_one,Sensitivity!$S$1530,const_zero)+IF($G1659=const_one,Sensitivity!$P$1530,const_zero)+IF($H1659=const_one,Sensitivity!$M$1530,const_zero)+IF($I1659=const_one,Sensitivity!$J$1530,const_zero)</f>
        <v>22823874.5373255</v>
      </c>
      <c r="S1659" s="23" t="b">
        <f aca="false">IF($R1659&gt;const_zero,--($Q1659&gt;option_strike_usd*$R1659),const_zero)</f>
        <v>1</v>
      </c>
      <c r="T1659" s="7" t="n">
        <f aca="false">IF($R1659&gt;const_zero,IF($S1659=const_one,($Q1659+option_strike_usd*pre_f_options_issued)/($R1659+pre_f_options_issued),$Q1659/$R1659),const_zero)</f>
        <v>72.1651024335318</v>
      </c>
      <c r="U1659" s="5" t="n">
        <f aca="false">IF($C1659=const_one,Sensitivity!$D$1530*$T1659,const_zero)</f>
        <v>0</v>
      </c>
      <c r="V1659" s="5" t="n">
        <f aca="false">IF($D1659=const_one,Sensitivity!$Y$1530*$T1659,const_zero)</f>
        <v>442841650.84853</v>
      </c>
      <c r="W1659" s="5" t="n">
        <f aca="false">IF($E1659=const_one,Sensitivity!$V$1530*$T1659,const_zero)</f>
        <v>0</v>
      </c>
      <c r="X1659" s="5" t="n">
        <f aca="false">IF($F1659=const_one,Sensitivity!$S$1530*$T1659,const_zero)</f>
        <v>173196245.840476</v>
      </c>
      <c r="Y1659" s="5" t="n">
        <f aca="false">IF($G1659=const_one,Sensitivity!$P$1530*$T1659,const_zero)</f>
        <v>0</v>
      </c>
      <c r="Z1659" s="5" t="n">
        <f aca="false">IF($H1659=const_one,Sensitivity!$M$1530*$T1659,const_zero)</f>
        <v>0</v>
      </c>
      <c r="AA1659" s="5" t="n">
        <f aca="false">IF($I1659=const_one,Sensitivity!$J$1530*$T1659,const_zero)</f>
        <v>360825512.167659</v>
      </c>
      <c r="AB1659" s="5" t="n">
        <f aca="false">(Sensitivity!$AE$1530+Sensitivity!$AJ$1530)*$T1659</f>
        <v>20737913.1577177</v>
      </c>
      <c r="AC1659" s="5" t="n">
        <f aca="false">common_rsa_total*$T1659</f>
        <v>649485921.901787</v>
      </c>
      <c r="AD1659" s="5" t="n">
        <f aca="false">IF($S1659=const_one,pre_f_options_issued*($T1659-option_strike_usd),const_zero)</f>
        <v>177912756.08383</v>
      </c>
      <c r="AE1659" s="5" t="n">
        <f aca="false">J1659+U1659</f>
        <v>30000000</v>
      </c>
      <c r="AF1659" s="5" t="n">
        <f aca="false">K1659+V1659</f>
        <v>442841650.84853</v>
      </c>
      <c r="AG1659" s="5" t="n">
        <f aca="false">L1659+W1659</f>
        <v>100000000</v>
      </c>
      <c r="AH1659" s="5" t="n">
        <f aca="false">M1659+X1659</f>
        <v>173196245.840476</v>
      </c>
      <c r="AI1659" s="5" t="n">
        <f aca="false">N1659+Y1659</f>
        <v>30000000</v>
      </c>
      <c r="AJ1659" s="5" t="n">
        <f aca="false">O1659+Z1659</f>
        <v>15000000</v>
      </c>
      <c r="AK1659" s="5" t="n">
        <f aca="false">P1659+AA1659</f>
        <v>360825512.167659</v>
      </c>
      <c r="AL1659" s="5" t="n">
        <f aca="false">INDEX($AE$1585:$AE$1712,$B1659-$C1659*1+const_one)</f>
        <v>30000000</v>
      </c>
      <c r="AM1659" s="5" t="n">
        <f aca="false">INDEX($AF$1585:$AF$1712,$B1659-$D1659*2+const_one)</f>
        <v>300000000</v>
      </c>
      <c r="AN1659" s="5" t="n">
        <f aca="false">INDEX($AG$1585:$AG$1712,$B1659-$E1659*4+const_one)</f>
        <v>100000000</v>
      </c>
      <c r="AO1659" s="5" t="n">
        <f aca="false">INDEX($AH$1585:$AH$1712,$B1659-$F1659*8+const_one)</f>
        <v>60000000</v>
      </c>
      <c r="AP1659" s="5" t="n">
        <f aca="false">INDEX($AI$1585:$AI$1712,$B1659-$G1659*16+const_one)</f>
        <v>30000000</v>
      </c>
      <c r="AQ1659" s="5" t="n">
        <f aca="false">INDEX($AJ$1585:$AJ$1712,$B1659-$H1659*32+const_one)</f>
        <v>15000000</v>
      </c>
      <c r="AR1659" s="5" t="n">
        <f aca="false">INDEX($AK$1585:$AK$1712,$B1659-$I1659*64+const_one)</f>
        <v>5000000</v>
      </c>
      <c r="AS1659" s="5" t="n">
        <f aca="false">INDEX($AE$1585:$AE$1712,$B1659+(const_one-$C1659)*1+const_one)</f>
        <v>58033690.5148648</v>
      </c>
      <c r="AT1659" s="5" t="n">
        <f aca="false">INDEX($AF$1585:$AF$1712,$B1659+(const_one-$D1659)*2+const_one)</f>
        <v>442841650.84853</v>
      </c>
      <c r="AU1659" s="5" t="n">
        <f aca="false">INDEX($AG$1585:$AG$1712,$B1659+(const_one-$E1659)*4+const_one)</f>
        <v>123560368.860759</v>
      </c>
      <c r="AV1659" s="5" t="n">
        <f aca="false">INDEX($AH$1585:$AH$1712,$B1659+(const_one-$F1659)*8+const_one)</f>
        <v>173196245.840476</v>
      </c>
      <c r="AW1659" s="5" t="n">
        <f aca="false">INDEX($AI$1585:$AI$1712,$B1659+(const_one-$G1659)*16+const_one)</f>
        <v>196742150.960191</v>
      </c>
      <c r="AX1659" s="5" t="n">
        <f aca="false">INDEX($AJ$1585:$AJ$1712,$B1659+(const_one-$H1659)*32+const_one)</f>
        <v>303803525.78825</v>
      </c>
      <c r="AY1659" s="5" t="n">
        <f aca="false">INDEX($AK$1585:$AK$1712,$B1659+(const_one-$I1659)*64+const_one)</f>
        <v>360825512.167659</v>
      </c>
      <c r="AZ1659" s="5" t="n">
        <f aca="false">--($C1659=--(AS1659&gt;AL1659))</f>
        <v>0</v>
      </c>
      <c r="BA1659" s="5" t="n">
        <f aca="false">--($D1659=--(AT1659&gt;AM1659))</f>
        <v>1</v>
      </c>
      <c r="BB1659" s="5" t="n">
        <f aca="false">--($E1659=--(AU1659&gt;AN1659))</f>
        <v>0</v>
      </c>
      <c r="BC1659" s="5" t="n">
        <f aca="false">--($F1659=--(AV1659&gt;AO1659))</f>
        <v>1</v>
      </c>
      <c r="BD1659" s="5" t="n">
        <f aca="false">--($G1659=--(AW1659&gt;AP1659))</f>
        <v>0</v>
      </c>
      <c r="BE1659" s="5" t="n">
        <f aca="false">--($H1659=--(AX1659&gt;AQ1659))</f>
        <v>0</v>
      </c>
      <c r="BF1659" s="5" t="n">
        <f aca="false">--($I1659=--(AY1659&gt;AR1659))</f>
        <v>1</v>
      </c>
      <c r="BG1659" s="5" t="n">
        <f aca="false">SUM(AZ1659:BF1659)</f>
        <v>3</v>
      </c>
      <c r="BH1659" s="5" t="n">
        <f aca="false">SUM(AE1659:AK1659)+AB1659+AC1659+AD1659</f>
        <v>2000000000</v>
      </c>
    </row>
    <row r="1660" customFormat="false" ht="15" hidden="true" customHeight="false" outlineLevel="0" collapsed="false">
      <c r="A1660" s="5" t="n">
        <f aca="false">sensitivity_exit_usd</f>
        <v>2000000000</v>
      </c>
      <c r="B1660" s="2" t="n">
        <f aca="false">ROW()-ROW($B$1585)</f>
        <v>75</v>
      </c>
      <c r="C1660" s="2" t="n">
        <f aca="false">MOD(QUOTIENT($B1660,1),2)</f>
        <v>1</v>
      </c>
      <c r="D1660" s="2" t="n">
        <f aca="false">MOD(QUOTIENT($B1660,2),2)</f>
        <v>1</v>
      </c>
      <c r="E1660" s="2" t="n">
        <f aca="false">MOD(QUOTIENT($B1660,4),2)</f>
        <v>0</v>
      </c>
      <c r="F1660" s="2" t="n">
        <f aca="false">MOD(QUOTIENT($B1660,8),2)</f>
        <v>1</v>
      </c>
      <c r="G1660" s="2" t="n">
        <f aca="false">MOD(QUOTIENT($B1660,16),2)</f>
        <v>0</v>
      </c>
      <c r="H1660" s="2" t="n">
        <f aca="false">MOD(QUOTIENT($B1660,32),2)</f>
        <v>0</v>
      </c>
      <c r="I1660" s="2" t="n">
        <f aca="false">MOD(QUOTIENT($B1660,64),2)</f>
        <v>1</v>
      </c>
      <c r="J1660" s="5" t="n">
        <f aca="false">IF($C1660=const_zero,MIN(class_series_f_invested_usd,MAX(const_zero,$A1660)),const_zero)</f>
        <v>0</v>
      </c>
      <c r="K1660" s="5" t="n">
        <f aca="false">IF($D1660=const_zero,MIN(class_series_e_invested_usd,MAX(const_zero,$A1660-SUM($J1660:$J1660))),const_zero)</f>
        <v>0</v>
      </c>
      <c r="L1660" s="5" t="n">
        <f aca="false">IF($E1660=const_zero,MIN(class_series_d_invested_usd,MAX(const_zero,$A1660-SUM($J1660:$K1660))),const_zero)</f>
        <v>100000000</v>
      </c>
      <c r="M1660" s="5" t="n">
        <f aca="false">IF($F1660=const_zero,MIN(class_series_c_invested_usd,MAX(const_zero,$A1660-SUM($J1660:$L1660))),const_zero)</f>
        <v>0</v>
      </c>
      <c r="N1660" s="5" t="n">
        <f aca="false">IF($G1660=const_zero,MIN(class_series_b_invested_usd,MAX(const_zero,$A1660-SUM($J1660:$M1660))),const_zero)</f>
        <v>30000000</v>
      </c>
      <c r="O1660" s="5" t="n">
        <f aca="false">IF($H1660=const_zero,MIN(class_series_a_invested_usd,MAX(const_zero,$A1660-SUM($J1660:$N1660))),const_zero)</f>
        <v>15000000</v>
      </c>
      <c r="P1660" s="5" t="n">
        <f aca="false">IF($I1660=const_zero,MIN(class_seed_invested_usd,MAX(const_zero,$A1660-SUM($J1660:$O1660))),const_zero)</f>
        <v>0</v>
      </c>
      <c r="Q1660" s="5" t="n">
        <f aca="false">MAX(const_zero,$A1660-SUM($J1660:$P1660))</f>
        <v>1855000000</v>
      </c>
      <c r="R1660" s="9" t="n">
        <f aca="false">common_rsa_total+Sensitivity!$AE$1530+Sensitivity!$AJ$1530+IF($C1660=const_one,Sensitivity!$D$1530,const_zero)+IF($D1660=const_one,Sensitivity!$Y$1530,const_zero)+IF($E1660=const_one,Sensitivity!$V$1530,const_zero)+IF($F1660=const_one,Sensitivity!$S$1530,const_zero)+IF($G1660=const_one,Sensitivity!$P$1530,const_zero)+IF($H1660=const_one,Sensitivity!$M$1530,const_zero)+IF($I1660=const_one,Sensitivity!$J$1530,const_zero)</f>
        <v>23640582.1854708</v>
      </c>
      <c r="S1660" s="23" t="b">
        <f aca="false">IF($R1660&gt;const_zero,--($Q1660&gt;option_strike_usd*$R1660),const_zero)</f>
        <v>1</v>
      </c>
      <c r="T1660" s="7" t="n">
        <f aca="false">IF($R1660&gt;const_zero,IF($S1660=const_one,($Q1660+option_strike_usd*pre_f_options_issued)/($R1660+pre_f_options_issued),$Q1660/$R1660),const_zero)</f>
        <v>71.0580960600188</v>
      </c>
      <c r="U1660" s="5" t="n">
        <f aca="false">IF($C1660=const_one,Sensitivity!$D$1530*$T1660,const_zero)</f>
        <v>58033690.5148648</v>
      </c>
      <c r="V1660" s="5" t="n">
        <f aca="false">IF($D1660=const_one,Sensitivity!$Y$1530*$T1660,const_zero)</f>
        <v>436048498.571113</v>
      </c>
      <c r="W1660" s="5" t="n">
        <f aca="false">IF($E1660=const_one,Sensitivity!$V$1530*$T1660,const_zero)</f>
        <v>0</v>
      </c>
      <c r="X1660" s="5" t="n">
        <f aca="false">IF($F1660=const_one,Sensitivity!$S$1530*$T1660,const_zero)</f>
        <v>170539430.544045</v>
      </c>
      <c r="Y1660" s="5" t="n">
        <f aca="false">IF($G1660=const_one,Sensitivity!$P$1530*$T1660,const_zero)</f>
        <v>0</v>
      </c>
      <c r="Z1660" s="5" t="n">
        <f aca="false">IF($H1660=const_one,Sensitivity!$M$1530*$T1660,const_zero)</f>
        <v>0</v>
      </c>
      <c r="AA1660" s="5" t="n">
        <f aca="false">IF($I1660=const_one,Sensitivity!$J$1530*$T1660,const_zero)</f>
        <v>355290480.300094</v>
      </c>
      <c r="AB1660" s="5" t="n">
        <f aca="false">(Sensitivity!$AE$1530+Sensitivity!$AJ$1530)*$T1660</f>
        <v>20419795.379667</v>
      </c>
      <c r="AC1660" s="5" t="n">
        <f aca="false">common_rsa_total*$T1660</f>
        <v>639522864.540169</v>
      </c>
      <c r="AD1660" s="5" t="n">
        <f aca="false">IF($S1660=const_one,pre_f_options_issued*($T1660-option_strike_usd),const_zero)</f>
        <v>175145240.150047</v>
      </c>
      <c r="AE1660" s="5" t="n">
        <f aca="false">J1660+U1660</f>
        <v>58033690.5148648</v>
      </c>
      <c r="AF1660" s="5" t="n">
        <f aca="false">K1660+V1660</f>
        <v>436048498.571113</v>
      </c>
      <c r="AG1660" s="5" t="n">
        <f aca="false">L1660+W1660</f>
        <v>100000000</v>
      </c>
      <c r="AH1660" s="5" t="n">
        <f aca="false">M1660+X1660</f>
        <v>170539430.544045</v>
      </c>
      <c r="AI1660" s="5" t="n">
        <f aca="false">N1660+Y1660</f>
        <v>30000000</v>
      </c>
      <c r="AJ1660" s="5" t="n">
        <f aca="false">O1660+Z1660</f>
        <v>15000000</v>
      </c>
      <c r="AK1660" s="5" t="n">
        <f aca="false">P1660+AA1660</f>
        <v>355290480.300094</v>
      </c>
      <c r="AL1660" s="5" t="n">
        <f aca="false">INDEX($AE$1585:$AE$1712,$B1660-$C1660*1+const_one)</f>
        <v>30000000</v>
      </c>
      <c r="AM1660" s="5" t="n">
        <f aca="false">INDEX($AF$1585:$AF$1712,$B1660-$D1660*2+const_one)</f>
        <v>300000000</v>
      </c>
      <c r="AN1660" s="5" t="n">
        <f aca="false">INDEX($AG$1585:$AG$1712,$B1660-$E1660*4+const_one)</f>
        <v>100000000</v>
      </c>
      <c r="AO1660" s="5" t="n">
        <f aca="false">INDEX($AH$1585:$AH$1712,$B1660-$F1660*8+const_one)</f>
        <v>60000000</v>
      </c>
      <c r="AP1660" s="5" t="n">
        <f aca="false">INDEX($AI$1585:$AI$1712,$B1660-$G1660*16+const_one)</f>
        <v>30000000</v>
      </c>
      <c r="AQ1660" s="5" t="n">
        <f aca="false">INDEX($AJ$1585:$AJ$1712,$B1660-$H1660*32+const_one)</f>
        <v>15000000</v>
      </c>
      <c r="AR1660" s="5" t="n">
        <f aca="false">INDEX($AK$1585:$AK$1712,$B1660-$I1660*64+const_one)</f>
        <v>5000000</v>
      </c>
      <c r="AS1660" s="5" t="n">
        <f aca="false">INDEX($AE$1585:$AE$1712,$B1660+(const_one-$C1660)*1+const_one)</f>
        <v>58033690.5148648</v>
      </c>
      <c r="AT1660" s="5" t="n">
        <f aca="false">INDEX($AF$1585:$AF$1712,$B1660+(const_one-$D1660)*2+const_one)</f>
        <v>436048498.571113</v>
      </c>
      <c r="AU1660" s="5" t="n">
        <f aca="false">INDEX($AG$1585:$AG$1712,$B1660+(const_one-$E1660)*4+const_one)</f>
        <v>121806973.354329</v>
      </c>
      <c r="AV1660" s="5" t="n">
        <f aca="false">INDEX($AH$1585:$AH$1712,$B1660+(const_one-$F1660)*8+const_one)</f>
        <v>170539430.544045</v>
      </c>
      <c r="AW1660" s="5" t="n">
        <f aca="false">INDEX($AI$1585:$AI$1712,$B1660+(const_one-$G1660)*16+const_one)</f>
        <v>194316639.384894</v>
      </c>
      <c r="AX1660" s="5" t="n">
        <f aca="false">INDEX($AJ$1585:$AJ$1712,$B1660+(const_one-$H1660)*32+const_one)</f>
        <v>300652696.350945</v>
      </c>
      <c r="AY1660" s="5" t="n">
        <f aca="false">INDEX($AK$1585:$AK$1712,$B1660+(const_one-$I1660)*64+const_one)</f>
        <v>355290480.300094</v>
      </c>
      <c r="AZ1660" s="5" t="n">
        <f aca="false">--($C1660=--(AS1660&gt;AL1660))</f>
        <v>1</v>
      </c>
      <c r="BA1660" s="5" t="n">
        <f aca="false">--($D1660=--(AT1660&gt;AM1660))</f>
        <v>1</v>
      </c>
      <c r="BB1660" s="5" t="n">
        <f aca="false">--($E1660=--(AU1660&gt;AN1660))</f>
        <v>0</v>
      </c>
      <c r="BC1660" s="5" t="n">
        <f aca="false">--($F1660=--(AV1660&gt;AO1660))</f>
        <v>1</v>
      </c>
      <c r="BD1660" s="5" t="n">
        <f aca="false">--($G1660=--(AW1660&gt;AP1660))</f>
        <v>0</v>
      </c>
      <c r="BE1660" s="5" t="n">
        <f aca="false">--($H1660=--(AX1660&gt;AQ1660))</f>
        <v>0</v>
      </c>
      <c r="BF1660" s="5" t="n">
        <f aca="false">--($I1660=--(AY1660&gt;AR1660))</f>
        <v>1</v>
      </c>
      <c r="BG1660" s="5" t="n">
        <f aca="false">SUM(AZ1660:BF1660)</f>
        <v>4</v>
      </c>
      <c r="BH1660" s="5" t="n">
        <f aca="false">SUM(AE1660:AK1660)+AB1660+AC1660+AD1660</f>
        <v>2000000000</v>
      </c>
    </row>
    <row r="1661" customFormat="false" ht="15" hidden="true" customHeight="false" outlineLevel="0" collapsed="false">
      <c r="A1661" s="5" t="n">
        <f aca="false">sensitivity_exit_usd</f>
        <v>2000000000</v>
      </c>
      <c r="B1661" s="2" t="n">
        <f aca="false">ROW()-ROW($B$1585)</f>
        <v>76</v>
      </c>
      <c r="C1661" s="2" t="n">
        <f aca="false">MOD(QUOTIENT($B1661,1),2)</f>
        <v>0</v>
      </c>
      <c r="D1661" s="2" t="n">
        <f aca="false">MOD(QUOTIENT($B1661,2),2)</f>
        <v>0</v>
      </c>
      <c r="E1661" s="2" t="n">
        <f aca="false">MOD(QUOTIENT($B1661,4),2)</f>
        <v>1</v>
      </c>
      <c r="F1661" s="2" t="n">
        <f aca="false">MOD(QUOTIENT($B1661,8),2)</f>
        <v>1</v>
      </c>
      <c r="G1661" s="2" t="n">
        <f aca="false">MOD(QUOTIENT($B1661,16),2)</f>
        <v>0</v>
      </c>
      <c r="H1661" s="2" t="n">
        <f aca="false">MOD(QUOTIENT($B1661,32),2)</f>
        <v>0</v>
      </c>
      <c r="I1661" s="2" t="n">
        <f aca="false">MOD(QUOTIENT($B1661,64),2)</f>
        <v>1</v>
      </c>
      <c r="J1661" s="5" t="n">
        <f aca="false">IF($C1661=const_zero,MIN(class_series_f_invested_usd,MAX(const_zero,$A1661)),const_zero)</f>
        <v>30000000</v>
      </c>
      <c r="K1661" s="5" t="n">
        <f aca="false">IF($D1661=const_zero,MIN(class_series_e_invested_usd,MAX(const_zero,$A1661-SUM($J1661:$J1661))),const_zero)</f>
        <v>300000000</v>
      </c>
      <c r="L1661" s="5" t="n">
        <f aca="false">IF($E1661=const_zero,MIN(class_series_d_invested_usd,MAX(const_zero,$A1661-SUM($J1661:$K1661))),const_zero)</f>
        <v>0</v>
      </c>
      <c r="M1661" s="5" t="n">
        <f aca="false">IF($F1661=const_zero,MIN(class_series_c_invested_usd,MAX(const_zero,$A1661-SUM($J1661:$L1661))),const_zero)</f>
        <v>0</v>
      </c>
      <c r="N1661" s="5" t="n">
        <f aca="false">IF($G1661=const_zero,MIN(class_series_b_invested_usd,MAX(const_zero,$A1661-SUM($J1661:$M1661))),const_zero)</f>
        <v>30000000</v>
      </c>
      <c r="O1661" s="5" t="n">
        <f aca="false">IF($H1661=const_zero,MIN(class_series_a_invested_usd,MAX(const_zero,$A1661-SUM($J1661:$N1661))),const_zero)</f>
        <v>15000000</v>
      </c>
      <c r="P1661" s="5" t="n">
        <f aca="false">IF($I1661=const_zero,MIN(class_seed_invested_usd,MAX(const_zero,$A1661-SUM($J1661:$O1661))),const_zero)</f>
        <v>0</v>
      </c>
      <c r="Q1661" s="5" t="n">
        <f aca="false">MAX(const_zero,$A1661-SUM($J1661:$P1661))</f>
        <v>1625000000</v>
      </c>
      <c r="R1661" s="9" t="n">
        <f aca="false">common_rsa_total+Sensitivity!$AE$1530+Sensitivity!$AJ$1530+IF($C1661=const_one,Sensitivity!$D$1530,const_zero)+IF($D1661=const_one,Sensitivity!$Y$1530,const_zero)+IF($E1661=const_one,Sensitivity!$V$1530,const_zero)+IF($F1661=const_one,Sensitivity!$S$1530,const_zero)+IF($G1661=const_one,Sensitivity!$P$1530,const_zero)+IF($H1661=const_one,Sensitivity!$M$1530,const_zero)+IF($I1661=const_one,Sensitivity!$J$1530,const_zero)</f>
        <v>18421919.7138799</v>
      </c>
      <c r="S1661" s="23" t="b">
        <f aca="false">IF($R1661&gt;const_zero,--($Q1661&gt;option_strike_usd*$R1661),const_zero)</f>
        <v>1</v>
      </c>
      <c r="T1661" s="7" t="n">
        <f aca="false">IF($R1661&gt;const_zero,IF($S1661=const_one,($Q1661+option_strike_usd*pre_f_options_issued)/($R1661+pre_f_options_issued),$Q1661/$R1661),const_zero)</f>
        <v>77.7892288211151</v>
      </c>
      <c r="U1661" s="5" t="n">
        <f aca="false">IF($C1661=const_one,Sensitivity!$D$1530*$T1661,const_zero)</f>
        <v>0</v>
      </c>
      <c r="V1661" s="5" t="n">
        <f aca="false">IF($D1661=const_one,Sensitivity!$Y$1530*$T1661,const_zero)</f>
        <v>0</v>
      </c>
      <c r="W1661" s="5" t="n">
        <f aca="false">IF($E1661=const_one,Sensitivity!$V$1530*$T1661,const_zero)</f>
        <v>134929470.353492</v>
      </c>
      <c r="X1661" s="5" t="n">
        <f aca="false">IF($F1661=const_one,Sensitivity!$S$1530*$T1661,const_zero)</f>
        <v>186694149.170676</v>
      </c>
      <c r="Y1661" s="5" t="n">
        <f aca="false">IF($G1661=const_one,Sensitivity!$P$1530*$T1661,const_zero)</f>
        <v>0</v>
      </c>
      <c r="Z1661" s="5" t="n">
        <f aca="false">IF($H1661=const_one,Sensitivity!$M$1530*$T1661,const_zero)</f>
        <v>0</v>
      </c>
      <c r="AA1661" s="5" t="n">
        <f aca="false">IF($I1661=const_one,Sensitivity!$J$1530*$T1661,const_zero)</f>
        <v>388946144.105575</v>
      </c>
      <c r="AB1661" s="5" t="n">
        <f aca="false">(Sensitivity!$AE$1530+Sensitivity!$AJ$1530)*$T1661</f>
        <v>22354104.9274329</v>
      </c>
      <c r="AC1661" s="5" t="n">
        <f aca="false">common_rsa_total*$T1661</f>
        <v>700103059.390036</v>
      </c>
      <c r="AD1661" s="5" t="n">
        <f aca="false">IF($S1661=const_one,pre_f_options_issued*($T1661-option_strike_usd),const_zero)</f>
        <v>191973072.052788</v>
      </c>
      <c r="AE1661" s="5" t="n">
        <f aca="false">J1661+U1661</f>
        <v>30000000</v>
      </c>
      <c r="AF1661" s="5" t="n">
        <f aca="false">K1661+V1661</f>
        <v>300000000</v>
      </c>
      <c r="AG1661" s="5" t="n">
        <f aca="false">L1661+W1661</f>
        <v>134929470.353492</v>
      </c>
      <c r="AH1661" s="5" t="n">
        <f aca="false">M1661+X1661</f>
        <v>186694149.170676</v>
      </c>
      <c r="AI1661" s="5" t="n">
        <f aca="false">N1661+Y1661</f>
        <v>30000000</v>
      </c>
      <c r="AJ1661" s="5" t="n">
        <f aca="false">O1661+Z1661</f>
        <v>15000000</v>
      </c>
      <c r="AK1661" s="5" t="n">
        <f aca="false">P1661+AA1661</f>
        <v>388946144.105575</v>
      </c>
      <c r="AL1661" s="5" t="n">
        <f aca="false">INDEX($AE$1585:$AE$1712,$B1661-$C1661*1+const_one)</f>
        <v>30000000</v>
      </c>
      <c r="AM1661" s="5" t="n">
        <f aca="false">INDEX($AF$1585:$AF$1712,$B1661-$D1661*2+const_one)</f>
        <v>300000000</v>
      </c>
      <c r="AN1661" s="5" t="n">
        <f aca="false">INDEX($AG$1585:$AG$1712,$B1661-$E1661*4+const_one)</f>
        <v>100000000</v>
      </c>
      <c r="AO1661" s="5" t="n">
        <f aca="false">INDEX($AH$1585:$AH$1712,$B1661-$F1661*8+const_one)</f>
        <v>60000000</v>
      </c>
      <c r="AP1661" s="5" t="n">
        <f aca="false">INDEX($AI$1585:$AI$1712,$B1661-$G1661*16+const_one)</f>
        <v>30000000</v>
      </c>
      <c r="AQ1661" s="5" t="n">
        <f aca="false">INDEX($AJ$1585:$AJ$1712,$B1661-$H1661*32+const_one)</f>
        <v>15000000</v>
      </c>
      <c r="AR1661" s="5" t="n">
        <f aca="false">INDEX($AK$1585:$AK$1712,$B1661-$I1661*64+const_one)</f>
        <v>5000000</v>
      </c>
      <c r="AS1661" s="5" t="n">
        <f aca="false">INDEX($AE$1585:$AE$1712,$B1661+(const_one-$C1661)*1+const_one)</f>
        <v>62271315.6749569</v>
      </c>
      <c r="AT1661" s="5" t="n">
        <f aca="false">INDEX($AF$1585:$AF$1712,$B1661+(const_one-$D1661)*2+const_one)</f>
        <v>437132478.40481</v>
      </c>
      <c r="AU1661" s="5" t="n">
        <f aca="false">INDEX($AG$1585:$AG$1712,$B1661+(const_one-$E1661)*4+const_one)</f>
        <v>134929470.353492</v>
      </c>
      <c r="AV1661" s="5" t="n">
        <f aca="false">INDEX($AH$1585:$AH$1712,$B1661+(const_one-$F1661)*8+const_one)</f>
        <v>186694149.170676</v>
      </c>
      <c r="AW1661" s="5" t="n">
        <f aca="false">INDEX($AI$1585:$AI$1712,$B1661+(const_one-$G1661)*16+const_one)</f>
        <v>207863752.553056</v>
      </c>
      <c r="AX1661" s="5" t="n">
        <f aca="false">INDEX($AJ$1585:$AJ$1712,$B1661+(const_one-$H1661)*32+const_one)</f>
        <v>316816813.362886</v>
      </c>
      <c r="AY1661" s="5" t="n">
        <f aca="false">INDEX($AK$1585:$AK$1712,$B1661+(const_one-$I1661)*64+const_one)</f>
        <v>388946144.105575</v>
      </c>
      <c r="AZ1661" s="5" t="n">
        <f aca="false">--($C1661=--(AS1661&gt;AL1661))</f>
        <v>0</v>
      </c>
      <c r="BA1661" s="5" t="n">
        <f aca="false">--($D1661=--(AT1661&gt;AM1661))</f>
        <v>0</v>
      </c>
      <c r="BB1661" s="5" t="n">
        <f aca="false">--($E1661=--(AU1661&gt;AN1661))</f>
        <v>1</v>
      </c>
      <c r="BC1661" s="5" t="n">
        <f aca="false">--($F1661=--(AV1661&gt;AO1661))</f>
        <v>1</v>
      </c>
      <c r="BD1661" s="5" t="n">
        <f aca="false">--($G1661=--(AW1661&gt;AP1661))</f>
        <v>0</v>
      </c>
      <c r="BE1661" s="5" t="n">
        <f aca="false">--($H1661=--(AX1661&gt;AQ1661))</f>
        <v>0</v>
      </c>
      <c r="BF1661" s="5" t="n">
        <f aca="false">--($I1661=--(AY1661&gt;AR1661))</f>
        <v>1</v>
      </c>
      <c r="BG1661" s="5" t="n">
        <f aca="false">SUM(AZ1661:BF1661)</f>
        <v>3</v>
      </c>
      <c r="BH1661" s="5" t="n">
        <f aca="false">SUM(AE1661:AK1661)+AB1661+AC1661+AD1661</f>
        <v>2000000000</v>
      </c>
    </row>
    <row r="1662" customFormat="false" ht="15" hidden="true" customHeight="false" outlineLevel="0" collapsed="false">
      <c r="A1662" s="5" t="n">
        <f aca="false">sensitivity_exit_usd</f>
        <v>2000000000</v>
      </c>
      <c r="B1662" s="2" t="n">
        <f aca="false">ROW()-ROW($B$1585)</f>
        <v>77</v>
      </c>
      <c r="C1662" s="2" t="n">
        <f aca="false">MOD(QUOTIENT($B1662,1),2)</f>
        <v>1</v>
      </c>
      <c r="D1662" s="2" t="n">
        <f aca="false">MOD(QUOTIENT($B1662,2),2)</f>
        <v>0</v>
      </c>
      <c r="E1662" s="2" t="n">
        <f aca="false">MOD(QUOTIENT($B1662,4),2)</f>
        <v>1</v>
      </c>
      <c r="F1662" s="2" t="n">
        <f aca="false">MOD(QUOTIENT($B1662,8),2)</f>
        <v>1</v>
      </c>
      <c r="G1662" s="2" t="n">
        <f aca="false">MOD(QUOTIENT($B1662,16),2)</f>
        <v>0</v>
      </c>
      <c r="H1662" s="2" t="n">
        <f aca="false">MOD(QUOTIENT($B1662,32),2)</f>
        <v>0</v>
      </c>
      <c r="I1662" s="2" t="n">
        <f aca="false">MOD(QUOTIENT($B1662,64),2)</f>
        <v>1</v>
      </c>
      <c r="J1662" s="5" t="n">
        <f aca="false">IF($C1662=const_zero,MIN(class_series_f_invested_usd,MAX(const_zero,$A1662)),const_zero)</f>
        <v>0</v>
      </c>
      <c r="K1662" s="5" t="n">
        <f aca="false">IF($D1662=const_zero,MIN(class_series_e_invested_usd,MAX(const_zero,$A1662-SUM($J1662:$J1662))),const_zero)</f>
        <v>300000000</v>
      </c>
      <c r="L1662" s="5" t="n">
        <f aca="false">IF($E1662=const_zero,MIN(class_series_d_invested_usd,MAX(const_zero,$A1662-SUM($J1662:$K1662))),const_zero)</f>
        <v>0</v>
      </c>
      <c r="M1662" s="5" t="n">
        <f aca="false">IF($F1662=const_zero,MIN(class_series_c_invested_usd,MAX(const_zero,$A1662-SUM($J1662:$L1662))),const_zero)</f>
        <v>0</v>
      </c>
      <c r="N1662" s="5" t="n">
        <f aca="false">IF($G1662=const_zero,MIN(class_series_b_invested_usd,MAX(const_zero,$A1662-SUM($J1662:$M1662))),const_zero)</f>
        <v>30000000</v>
      </c>
      <c r="O1662" s="5" t="n">
        <f aca="false">IF($H1662=const_zero,MIN(class_series_a_invested_usd,MAX(const_zero,$A1662-SUM($J1662:$N1662))),const_zero)</f>
        <v>15000000</v>
      </c>
      <c r="P1662" s="5" t="n">
        <f aca="false">IF($I1662=const_zero,MIN(class_seed_invested_usd,MAX(const_zero,$A1662-SUM($J1662:$O1662))),const_zero)</f>
        <v>0</v>
      </c>
      <c r="Q1662" s="5" t="n">
        <f aca="false">MAX(const_zero,$A1662-SUM($J1662:$P1662))</f>
        <v>1655000000</v>
      </c>
      <c r="R1662" s="9" t="n">
        <f aca="false">common_rsa_total+Sensitivity!$AE$1530+Sensitivity!$AJ$1530+IF($C1662=const_one,Sensitivity!$D$1530,const_zero)+IF($D1662=const_one,Sensitivity!$Y$1530,const_zero)+IF($E1662=const_one,Sensitivity!$V$1530,const_zero)+IF($F1662=const_one,Sensitivity!$S$1530,const_zero)+IF($G1662=const_one,Sensitivity!$P$1530,const_zero)+IF($H1662=const_one,Sensitivity!$M$1530,const_zero)+IF($I1662=const_one,Sensitivity!$J$1530,const_zero)</f>
        <v>19238627.3620252</v>
      </c>
      <c r="S1662" s="23" t="b">
        <f aca="false">IF($R1662&gt;const_zero,--($Q1662&gt;option_strike_usd*$R1662),const_zero)</f>
        <v>1</v>
      </c>
      <c r="T1662" s="7" t="n">
        <f aca="false">IF($R1662&gt;const_zero,IF($S1662=const_one,($Q1662+option_strike_usd*pre_f_options_issued)/($R1662+pre_f_options_issued),$Q1662/$R1662),const_zero)</f>
        <v>76.2467644528216</v>
      </c>
      <c r="U1662" s="5" t="n">
        <f aca="false">IF($C1662=const_one,Sensitivity!$D$1530*$T1662,const_zero)</f>
        <v>62271315.6749569</v>
      </c>
      <c r="V1662" s="5" t="n">
        <f aca="false">IF($D1662=const_one,Sensitivity!$Y$1530*$T1662,const_zero)</f>
        <v>0</v>
      </c>
      <c r="W1662" s="5" t="n">
        <f aca="false">IF($E1662=const_one,Sensitivity!$V$1530*$T1662,const_zero)</f>
        <v>132253985.541429</v>
      </c>
      <c r="X1662" s="5" t="n">
        <f aca="false">IF($F1662=const_one,Sensitivity!$S$1530*$T1662,const_zero)</f>
        <v>182992234.686772</v>
      </c>
      <c r="Y1662" s="5" t="n">
        <f aca="false">IF($G1662=const_one,Sensitivity!$P$1530*$T1662,const_zero)</f>
        <v>0</v>
      </c>
      <c r="Z1662" s="5" t="n">
        <f aca="false">IF($H1662=const_one,Sensitivity!$M$1530*$T1662,const_zero)</f>
        <v>0</v>
      </c>
      <c r="AA1662" s="5" t="n">
        <f aca="false">IF($I1662=const_one,Sensitivity!$J$1530*$T1662,const_zero)</f>
        <v>381233822.264108</v>
      </c>
      <c r="AB1662" s="5" t="n">
        <f aca="false">(Sensitivity!$AE$1530+Sensitivity!$AJ$1530)*$T1662</f>
        <v>21910850.6252858</v>
      </c>
      <c r="AC1662" s="5" t="n">
        <f aca="false">common_rsa_total*$T1662</f>
        <v>686220880.075394</v>
      </c>
      <c r="AD1662" s="5" t="n">
        <f aca="false">IF($S1662=const_one,pre_f_options_issued*($T1662-option_strike_usd),const_zero)</f>
        <v>188116911.132054</v>
      </c>
      <c r="AE1662" s="5" t="n">
        <f aca="false">J1662+U1662</f>
        <v>62271315.6749569</v>
      </c>
      <c r="AF1662" s="5" t="n">
        <f aca="false">K1662+V1662</f>
        <v>300000000</v>
      </c>
      <c r="AG1662" s="5" t="n">
        <f aca="false">L1662+W1662</f>
        <v>132253985.541429</v>
      </c>
      <c r="AH1662" s="5" t="n">
        <f aca="false">M1662+X1662</f>
        <v>182992234.686772</v>
      </c>
      <c r="AI1662" s="5" t="n">
        <f aca="false">N1662+Y1662</f>
        <v>30000000</v>
      </c>
      <c r="AJ1662" s="5" t="n">
        <f aca="false">O1662+Z1662</f>
        <v>15000000</v>
      </c>
      <c r="AK1662" s="5" t="n">
        <f aca="false">P1662+AA1662</f>
        <v>381233822.264108</v>
      </c>
      <c r="AL1662" s="5" t="n">
        <f aca="false">INDEX($AE$1585:$AE$1712,$B1662-$C1662*1+const_one)</f>
        <v>30000000</v>
      </c>
      <c r="AM1662" s="5" t="n">
        <f aca="false">INDEX($AF$1585:$AF$1712,$B1662-$D1662*2+const_one)</f>
        <v>300000000</v>
      </c>
      <c r="AN1662" s="5" t="n">
        <f aca="false">INDEX($AG$1585:$AG$1712,$B1662-$E1662*4+const_one)</f>
        <v>100000000</v>
      </c>
      <c r="AO1662" s="5" t="n">
        <f aca="false">INDEX($AH$1585:$AH$1712,$B1662-$F1662*8+const_one)</f>
        <v>60000000</v>
      </c>
      <c r="AP1662" s="5" t="n">
        <f aca="false">INDEX($AI$1585:$AI$1712,$B1662-$G1662*16+const_one)</f>
        <v>30000000</v>
      </c>
      <c r="AQ1662" s="5" t="n">
        <f aca="false">INDEX($AJ$1585:$AJ$1712,$B1662-$H1662*32+const_one)</f>
        <v>15000000</v>
      </c>
      <c r="AR1662" s="5" t="n">
        <f aca="false">INDEX($AK$1585:$AK$1712,$B1662-$I1662*64+const_one)</f>
        <v>5000000</v>
      </c>
      <c r="AS1662" s="5" t="n">
        <f aca="false">INDEX($AE$1585:$AE$1712,$B1662+(const_one-$C1662)*1+const_one)</f>
        <v>62271315.6749569</v>
      </c>
      <c r="AT1662" s="5" t="n">
        <f aca="false">INDEX($AF$1585:$AF$1712,$B1662+(const_one-$D1662)*2+const_one)</f>
        <v>430929307.190475</v>
      </c>
      <c r="AU1662" s="5" t="n">
        <f aca="false">INDEX($AG$1585:$AG$1712,$B1662+(const_one-$E1662)*4+const_one)</f>
        <v>132253985.541429</v>
      </c>
      <c r="AV1662" s="5" t="n">
        <f aca="false">INDEX($AH$1585:$AH$1712,$B1662+(const_one-$F1662)*8+const_one)</f>
        <v>182992234.686772</v>
      </c>
      <c r="AW1662" s="5" t="n">
        <f aca="false">INDEX($AI$1585:$AI$1712,$B1662+(const_one-$G1662)*16+const_one)</f>
        <v>204639486.496779</v>
      </c>
      <c r="AX1662" s="5" t="n">
        <f aca="false">INDEX($AJ$1585:$AJ$1712,$B1662+(const_one-$H1662)*32+const_one)</f>
        <v>312749786.54576</v>
      </c>
      <c r="AY1662" s="5" t="n">
        <f aca="false">INDEX($AK$1585:$AK$1712,$B1662+(const_one-$I1662)*64+const_one)</f>
        <v>381233822.264108</v>
      </c>
      <c r="AZ1662" s="5" t="n">
        <f aca="false">--($C1662=--(AS1662&gt;AL1662))</f>
        <v>1</v>
      </c>
      <c r="BA1662" s="5" t="n">
        <f aca="false">--($D1662=--(AT1662&gt;AM1662))</f>
        <v>0</v>
      </c>
      <c r="BB1662" s="5" t="n">
        <f aca="false">--($E1662=--(AU1662&gt;AN1662))</f>
        <v>1</v>
      </c>
      <c r="BC1662" s="5" t="n">
        <f aca="false">--($F1662=--(AV1662&gt;AO1662))</f>
        <v>1</v>
      </c>
      <c r="BD1662" s="5" t="n">
        <f aca="false">--($G1662=--(AW1662&gt;AP1662))</f>
        <v>0</v>
      </c>
      <c r="BE1662" s="5" t="n">
        <f aca="false">--($H1662=--(AX1662&gt;AQ1662))</f>
        <v>0</v>
      </c>
      <c r="BF1662" s="5" t="n">
        <f aca="false">--($I1662=--(AY1662&gt;AR1662))</f>
        <v>1</v>
      </c>
      <c r="BG1662" s="5" t="n">
        <f aca="false">SUM(AZ1662:BF1662)</f>
        <v>4</v>
      </c>
      <c r="BH1662" s="5" t="n">
        <f aca="false">SUM(AE1662:AK1662)+AB1662+AC1662+AD1662</f>
        <v>2000000000</v>
      </c>
    </row>
    <row r="1663" customFormat="false" ht="15" hidden="true" customHeight="false" outlineLevel="0" collapsed="false">
      <c r="A1663" s="5" t="n">
        <f aca="false">sensitivity_exit_usd</f>
        <v>2000000000</v>
      </c>
      <c r="B1663" s="2" t="n">
        <f aca="false">ROW()-ROW($B$1585)</f>
        <v>78</v>
      </c>
      <c r="C1663" s="2" t="n">
        <f aca="false">MOD(QUOTIENT($B1663,1),2)</f>
        <v>0</v>
      </c>
      <c r="D1663" s="2" t="n">
        <f aca="false">MOD(QUOTIENT($B1663,2),2)</f>
        <v>1</v>
      </c>
      <c r="E1663" s="2" t="n">
        <f aca="false">MOD(QUOTIENT($B1663,4),2)</f>
        <v>1</v>
      </c>
      <c r="F1663" s="2" t="n">
        <f aca="false">MOD(QUOTIENT($B1663,8),2)</f>
        <v>1</v>
      </c>
      <c r="G1663" s="2" t="n">
        <f aca="false">MOD(QUOTIENT($B1663,16),2)</f>
        <v>0</v>
      </c>
      <c r="H1663" s="2" t="n">
        <f aca="false">MOD(QUOTIENT($B1663,32),2)</f>
        <v>0</v>
      </c>
      <c r="I1663" s="2" t="n">
        <f aca="false">MOD(QUOTIENT($B1663,64),2)</f>
        <v>1</v>
      </c>
      <c r="J1663" s="5" t="n">
        <f aca="false">IF($C1663=const_zero,MIN(class_series_f_invested_usd,MAX(const_zero,$A1663)),const_zero)</f>
        <v>30000000</v>
      </c>
      <c r="K1663" s="5" t="n">
        <f aca="false">IF($D1663=const_zero,MIN(class_series_e_invested_usd,MAX(const_zero,$A1663-SUM($J1663:$J1663))),const_zero)</f>
        <v>0</v>
      </c>
      <c r="L1663" s="5" t="n">
        <f aca="false">IF($E1663=const_zero,MIN(class_series_d_invested_usd,MAX(const_zero,$A1663-SUM($J1663:$K1663))),const_zero)</f>
        <v>0</v>
      </c>
      <c r="M1663" s="5" t="n">
        <f aca="false">IF($F1663=const_zero,MIN(class_series_c_invested_usd,MAX(const_zero,$A1663-SUM($J1663:$L1663))),const_zero)</f>
        <v>0</v>
      </c>
      <c r="N1663" s="5" t="n">
        <f aca="false">IF($G1663=const_zero,MIN(class_series_b_invested_usd,MAX(const_zero,$A1663-SUM($J1663:$M1663))),const_zero)</f>
        <v>30000000</v>
      </c>
      <c r="O1663" s="5" t="n">
        <f aca="false">IF($H1663=const_zero,MIN(class_series_a_invested_usd,MAX(const_zero,$A1663-SUM($J1663:$N1663))),const_zero)</f>
        <v>15000000</v>
      </c>
      <c r="P1663" s="5" t="n">
        <f aca="false">IF($I1663=const_zero,MIN(class_seed_invested_usd,MAX(const_zero,$A1663-SUM($J1663:$O1663))),const_zero)</f>
        <v>0</v>
      </c>
      <c r="Q1663" s="5" t="n">
        <f aca="false">MAX(const_zero,$A1663-SUM($J1663:$P1663))</f>
        <v>1925000000</v>
      </c>
      <c r="R1663" s="9" t="n">
        <f aca="false">common_rsa_total+Sensitivity!$AE$1530+Sensitivity!$AJ$1530+IF($C1663=const_one,Sensitivity!$D$1530,const_zero)+IF($D1663=const_one,Sensitivity!$Y$1530,const_zero)+IF($E1663=const_one,Sensitivity!$V$1530,const_zero)+IF($F1663=const_one,Sensitivity!$S$1530,const_zero)+IF($G1663=const_one,Sensitivity!$P$1530,const_zero)+IF($H1663=const_one,Sensitivity!$M$1530,const_zero)+IF($I1663=const_one,Sensitivity!$J$1530,const_zero)</f>
        <v>24558426.6391823</v>
      </c>
      <c r="S1663" s="23" t="b">
        <f aca="false">IF($R1663&gt;const_zero,--($Q1663&gt;option_strike_usd*$R1663),const_zero)</f>
        <v>1</v>
      </c>
      <c r="T1663" s="7" t="n">
        <f aca="false">IF($R1663&gt;const_zero,IF($S1663=const_one,($Q1663+option_strike_usd*pre_f_options_issued)/($R1663+pre_f_options_issued),$Q1663/$R1663),const_zero)</f>
        <v>71.2347405007228</v>
      </c>
      <c r="U1663" s="5" t="n">
        <f aca="false">IF($C1663=const_one,Sensitivity!$D$1530*$T1663,const_zero)</f>
        <v>0</v>
      </c>
      <c r="V1663" s="5" t="n">
        <f aca="false">IF($D1663=const_one,Sensitivity!$Y$1530*$T1663,const_zero)</f>
        <v>437132478.40481</v>
      </c>
      <c r="W1663" s="5" t="n">
        <f aca="false">IF($E1663=const_one,Sensitivity!$V$1530*$T1663,const_zero)</f>
        <v>123560368.860759</v>
      </c>
      <c r="X1663" s="5" t="n">
        <f aca="false">IF($F1663=const_one,Sensitivity!$S$1530*$T1663,const_zero)</f>
        <v>170963377.201735</v>
      </c>
      <c r="Y1663" s="5" t="n">
        <f aca="false">IF($G1663=const_one,Sensitivity!$P$1530*$T1663,const_zero)</f>
        <v>0</v>
      </c>
      <c r="Z1663" s="5" t="n">
        <f aca="false">IF($H1663=const_one,Sensitivity!$M$1530*$T1663,const_zero)</f>
        <v>0</v>
      </c>
      <c r="AA1663" s="5" t="n">
        <f aca="false">IF($I1663=const_one,Sensitivity!$J$1530*$T1663,const_zero)</f>
        <v>356173702.503614</v>
      </c>
      <c r="AB1663" s="5" t="n">
        <f aca="false">(Sensitivity!$AE$1530+Sensitivity!$AJ$1530)*$T1663</f>
        <v>20470557.2707692</v>
      </c>
      <c r="AC1663" s="5" t="n">
        <f aca="false">common_rsa_total*$T1663</f>
        <v>641112664.506505</v>
      </c>
      <c r="AD1663" s="5" t="n">
        <f aca="false">IF($S1663=const_one,pre_f_options_issued*($T1663-option_strike_usd),const_zero)</f>
        <v>175586851.251807</v>
      </c>
      <c r="AE1663" s="5" t="n">
        <f aca="false">J1663+U1663</f>
        <v>30000000</v>
      </c>
      <c r="AF1663" s="5" t="n">
        <f aca="false">K1663+V1663</f>
        <v>437132478.40481</v>
      </c>
      <c r="AG1663" s="5" t="n">
        <f aca="false">L1663+W1663</f>
        <v>123560368.860759</v>
      </c>
      <c r="AH1663" s="5" t="n">
        <f aca="false">M1663+X1663</f>
        <v>170963377.201735</v>
      </c>
      <c r="AI1663" s="5" t="n">
        <f aca="false">N1663+Y1663</f>
        <v>30000000</v>
      </c>
      <c r="AJ1663" s="5" t="n">
        <f aca="false">O1663+Z1663</f>
        <v>15000000</v>
      </c>
      <c r="AK1663" s="5" t="n">
        <f aca="false">P1663+AA1663</f>
        <v>356173702.503614</v>
      </c>
      <c r="AL1663" s="5" t="n">
        <f aca="false">INDEX($AE$1585:$AE$1712,$B1663-$C1663*1+const_one)</f>
        <v>30000000</v>
      </c>
      <c r="AM1663" s="5" t="n">
        <f aca="false">INDEX($AF$1585:$AF$1712,$B1663-$D1663*2+const_one)</f>
        <v>300000000</v>
      </c>
      <c r="AN1663" s="5" t="n">
        <f aca="false">INDEX($AG$1585:$AG$1712,$B1663-$E1663*4+const_one)</f>
        <v>100000000</v>
      </c>
      <c r="AO1663" s="5" t="n">
        <f aca="false">INDEX($AH$1585:$AH$1712,$B1663-$F1663*8+const_one)</f>
        <v>60000000</v>
      </c>
      <c r="AP1663" s="5" t="n">
        <f aca="false">INDEX($AI$1585:$AI$1712,$B1663-$G1663*16+const_one)</f>
        <v>30000000</v>
      </c>
      <c r="AQ1663" s="5" t="n">
        <f aca="false">INDEX($AJ$1585:$AJ$1712,$B1663-$H1663*32+const_one)</f>
        <v>15000000</v>
      </c>
      <c r="AR1663" s="5" t="n">
        <f aca="false">INDEX($AK$1585:$AK$1712,$B1663-$I1663*64+const_one)</f>
        <v>5000000</v>
      </c>
      <c r="AS1663" s="5" t="n">
        <f aca="false">INDEX($AE$1585:$AE$1712,$B1663+(const_one-$C1663)*1+const_one)</f>
        <v>57352377.3828535</v>
      </c>
      <c r="AT1663" s="5" t="n">
        <f aca="false">INDEX($AF$1585:$AF$1712,$B1663+(const_one-$D1663)*2+const_one)</f>
        <v>437132478.40481</v>
      </c>
      <c r="AU1663" s="5" t="n">
        <f aca="false">INDEX($AG$1585:$AG$1712,$B1663+(const_one-$E1663)*4+const_one)</f>
        <v>123560368.860759</v>
      </c>
      <c r="AV1663" s="5" t="n">
        <f aca="false">INDEX($AH$1585:$AH$1712,$B1663+(const_one-$F1663)*8+const_one)</f>
        <v>170963377.201735</v>
      </c>
      <c r="AW1663" s="5" t="n">
        <f aca="false">INDEX($AI$1585:$AI$1712,$B1663+(const_one-$G1663)*16+const_one)</f>
        <v>195369507.209834</v>
      </c>
      <c r="AX1663" s="5" t="n">
        <f aca="false">INDEX($AJ$1585:$AJ$1712,$B1663+(const_one-$H1663)*32+const_one)</f>
        <v>302962466.290508</v>
      </c>
      <c r="AY1663" s="5" t="n">
        <f aca="false">INDEX($AK$1585:$AK$1712,$B1663+(const_one-$I1663)*64+const_one)</f>
        <v>356173702.503614</v>
      </c>
      <c r="AZ1663" s="5" t="n">
        <f aca="false">--($C1663=--(AS1663&gt;AL1663))</f>
        <v>0</v>
      </c>
      <c r="BA1663" s="5" t="n">
        <f aca="false">--($D1663=--(AT1663&gt;AM1663))</f>
        <v>1</v>
      </c>
      <c r="BB1663" s="5" t="n">
        <f aca="false">--($E1663=--(AU1663&gt;AN1663))</f>
        <v>1</v>
      </c>
      <c r="BC1663" s="5" t="n">
        <f aca="false">--($F1663=--(AV1663&gt;AO1663))</f>
        <v>1</v>
      </c>
      <c r="BD1663" s="5" t="n">
        <f aca="false">--($G1663=--(AW1663&gt;AP1663))</f>
        <v>0</v>
      </c>
      <c r="BE1663" s="5" t="n">
        <f aca="false">--($H1663=--(AX1663&gt;AQ1663))</f>
        <v>0</v>
      </c>
      <c r="BF1663" s="5" t="n">
        <f aca="false">--($I1663=--(AY1663&gt;AR1663))</f>
        <v>1</v>
      </c>
      <c r="BG1663" s="5" t="n">
        <f aca="false">SUM(AZ1663:BF1663)</f>
        <v>4</v>
      </c>
      <c r="BH1663" s="5" t="n">
        <f aca="false">SUM(AE1663:AK1663)+AB1663+AC1663+AD1663</f>
        <v>2000000000</v>
      </c>
    </row>
    <row r="1664" customFormat="false" ht="15" hidden="true" customHeight="false" outlineLevel="0" collapsed="false">
      <c r="A1664" s="5" t="n">
        <f aca="false">sensitivity_exit_usd</f>
        <v>2000000000</v>
      </c>
      <c r="B1664" s="2" t="n">
        <f aca="false">ROW()-ROW($B$1585)</f>
        <v>79</v>
      </c>
      <c r="C1664" s="2" t="n">
        <f aca="false">MOD(QUOTIENT($B1664,1),2)</f>
        <v>1</v>
      </c>
      <c r="D1664" s="2" t="n">
        <f aca="false">MOD(QUOTIENT($B1664,2),2)</f>
        <v>1</v>
      </c>
      <c r="E1664" s="2" t="n">
        <f aca="false">MOD(QUOTIENT($B1664,4),2)</f>
        <v>1</v>
      </c>
      <c r="F1664" s="2" t="n">
        <f aca="false">MOD(QUOTIENT($B1664,8),2)</f>
        <v>1</v>
      </c>
      <c r="G1664" s="2" t="n">
        <f aca="false">MOD(QUOTIENT($B1664,16),2)</f>
        <v>0</v>
      </c>
      <c r="H1664" s="2" t="n">
        <f aca="false">MOD(QUOTIENT($B1664,32),2)</f>
        <v>0</v>
      </c>
      <c r="I1664" s="2" t="n">
        <f aca="false">MOD(QUOTIENT($B1664,64),2)</f>
        <v>1</v>
      </c>
      <c r="J1664" s="5" t="n">
        <f aca="false">IF($C1664=const_zero,MIN(class_series_f_invested_usd,MAX(const_zero,$A1664)),const_zero)</f>
        <v>0</v>
      </c>
      <c r="K1664" s="5" t="n">
        <f aca="false">IF($D1664=const_zero,MIN(class_series_e_invested_usd,MAX(const_zero,$A1664-SUM($J1664:$J1664))),const_zero)</f>
        <v>0</v>
      </c>
      <c r="L1664" s="5" t="n">
        <f aca="false">IF($E1664=const_zero,MIN(class_series_d_invested_usd,MAX(const_zero,$A1664-SUM($J1664:$K1664))),const_zero)</f>
        <v>0</v>
      </c>
      <c r="M1664" s="5" t="n">
        <f aca="false">IF($F1664=const_zero,MIN(class_series_c_invested_usd,MAX(const_zero,$A1664-SUM($J1664:$L1664))),const_zero)</f>
        <v>0</v>
      </c>
      <c r="N1664" s="5" t="n">
        <f aca="false">IF($G1664=const_zero,MIN(class_series_b_invested_usd,MAX(const_zero,$A1664-SUM($J1664:$M1664))),const_zero)</f>
        <v>30000000</v>
      </c>
      <c r="O1664" s="5" t="n">
        <f aca="false">IF($H1664=const_zero,MIN(class_series_a_invested_usd,MAX(const_zero,$A1664-SUM($J1664:$N1664))),const_zero)</f>
        <v>15000000</v>
      </c>
      <c r="P1664" s="5" t="n">
        <f aca="false">IF($I1664=const_zero,MIN(class_seed_invested_usd,MAX(const_zero,$A1664-SUM($J1664:$O1664))),const_zero)</f>
        <v>0</v>
      </c>
      <c r="Q1664" s="5" t="n">
        <f aca="false">MAX(const_zero,$A1664-SUM($J1664:$P1664))</f>
        <v>1955000000</v>
      </c>
      <c r="R1664" s="9" t="n">
        <f aca="false">common_rsa_total+Sensitivity!$AE$1530+Sensitivity!$AJ$1530+IF($C1664=const_one,Sensitivity!$D$1530,const_zero)+IF($D1664=const_one,Sensitivity!$Y$1530,const_zero)+IF($E1664=const_one,Sensitivity!$V$1530,const_zero)+IF($F1664=const_one,Sensitivity!$S$1530,const_zero)+IF($G1664=const_one,Sensitivity!$P$1530,const_zero)+IF($H1664=const_one,Sensitivity!$M$1530,const_zero)+IF($I1664=const_one,Sensitivity!$J$1530,const_zero)</f>
        <v>25375134.2873277</v>
      </c>
      <c r="S1664" s="23" t="b">
        <f aca="false">IF($R1664&gt;const_zero,--($Q1664&gt;option_strike_usd*$R1664),const_zero)</f>
        <v>1</v>
      </c>
      <c r="T1664" s="7" t="n">
        <f aca="false">IF($R1664&gt;const_zero,IF($S1664=const_one,($Q1664+option_strike_usd*pre_f_options_issued)/($R1664+pre_f_options_issued),$Q1664/$R1664),const_zero)</f>
        <v>70.2238769443309</v>
      </c>
      <c r="U1664" s="5" t="n">
        <f aca="false">IF($C1664=const_one,Sensitivity!$D$1530*$T1664,const_zero)</f>
        <v>57352377.3828535</v>
      </c>
      <c r="V1664" s="5" t="n">
        <f aca="false">IF($D1664=const_one,Sensitivity!$Y$1530*$T1664,const_zero)</f>
        <v>430929307.190475</v>
      </c>
      <c r="W1664" s="5" t="n">
        <f aca="false">IF($E1664=const_one,Sensitivity!$V$1530*$T1664,const_zero)</f>
        <v>121806973.354329</v>
      </c>
      <c r="X1664" s="5" t="n">
        <f aca="false">IF($F1664=const_one,Sensitivity!$S$1530*$T1664,const_zero)</f>
        <v>168537304.666394</v>
      </c>
      <c r="Y1664" s="5" t="n">
        <f aca="false">IF($G1664=const_one,Sensitivity!$P$1530*$T1664,const_zero)</f>
        <v>0</v>
      </c>
      <c r="Z1664" s="5" t="n">
        <f aca="false">IF($H1664=const_one,Sensitivity!$M$1530*$T1664,const_zero)</f>
        <v>0</v>
      </c>
      <c r="AA1664" s="5" t="n">
        <f aca="false">IF($I1664=const_one,Sensitivity!$J$1530*$T1664,const_zero)</f>
        <v>351119384.721655</v>
      </c>
      <c r="AB1664" s="5" t="n">
        <f aca="false">(Sensitivity!$AE$1530+Sensitivity!$AJ$1530)*$T1664</f>
        <v>20180067.8244879</v>
      </c>
      <c r="AC1664" s="5" t="n">
        <f aca="false">common_rsa_total*$T1664</f>
        <v>632014892.498978</v>
      </c>
      <c r="AD1664" s="5" t="n">
        <f aca="false">IF($S1664=const_one,pre_f_options_issued*($T1664-option_strike_usd),const_zero)</f>
        <v>173059692.360827</v>
      </c>
      <c r="AE1664" s="5" t="n">
        <f aca="false">J1664+U1664</f>
        <v>57352377.3828535</v>
      </c>
      <c r="AF1664" s="5" t="n">
        <f aca="false">K1664+V1664</f>
        <v>430929307.190475</v>
      </c>
      <c r="AG1664" s="5" t="n">
        <f aca="false">L1664+W1664</f>
        <v>121806973.354329</v>
      </c>
      <c r="AH1664" s="5" t="n">
        <f aca="false">M1664+X1664</f>
        <v>168537304.666394</v>
      </c>
      <c r="AI1664" s="5" t="n">
        <f aca="false">N1664+Y1664</f>
        <v>30000000</v>
      </c>
      <c r="AJ1664" s="5" t="n">
        <f aca="false">O1664+Z1664</f>
        <v>15000000</v>
      </c>
      <c r="AK1664" s="5" t="n">
        <f aca="false">P1664+AA1664</f>
        <v>351119384.721655</v>
      </c>
      <c r="AL1664" s="5" t="n">
        <f aca="false">INDEX($AE$1585:$AE$1712,$B1664-$C1664*1+const_one)</f>
        <v>30000000</v>
      </c>
      <c r="AM1664" s="5" t="n">
        <f aca="false">INDEX($AF$1585:$AF$1712,$B1664-$D1664*2+const_one)</f>
        <v>300000000</v>
      </c>
      <c r="AN1664" s="5" t="n">
        <f aca="false">INDEX($AG$1585:$AG$1712,$B1664-$E1664*4+const_one)</f>
        <v>100000000</v>
      </c>
      <c r="AO1664" s="5" t="n">
        <f aca="false">INDEX($AH$1585:$AH$1712,$B1664-$F1664*8+const_one)</f>
        <v>60000000</v>
      </c>
      <c r="AP1664" s="5" t="n">
        <f aca="false">INDEX($AI$1585:$AI$1712,$B1664-$G1664*16+const_one)</f>
        <v>30000000</v>
      </c>
      <c r="AQ1664" s="5" t="n">
        <f aca="false">INDEX($AJ$1585:$AJ$1712,$B1664-$H1664*32+const_one)</f>
        <v>15000000</v>
      </c>
      <c r="AR1664" s="5" t="n">
        <f aca="false">INDEX($AK$1585:$AK$1712,$B1664-$I1664*64+const_one)</f>
        <v>5000000</v>
      </c>
      <c r="AS1664" s="5" t="n">
        <f aca="false">INDEX($AE$1585:$AE$1712,$B1664+(const_one-$C1664)*1+const_one)</f>
        <v>57352377.3828535</v>
      </c>
      <c r="AT1664" s="5" t="n">
        <f aca="false">INDEX($AF$1585:$AF$1712,$B1664+(const_one-$D1664)*2+const_one)</f>
        <v>430929307.190475</v>
      </c>
      <c r="AU1664" s="5" t="n">
        <f aca="false">INDEX($AG$1585:$AG$1712,$B1664+(const_one-$E1664)*4+const_one)</f>
        <v>121806973.354329</v>
      </c>
      <c r="AV1664" s="5" t="n">
        <f aca="false">INDEX($AH$1585:$AH$1712,$B1664+(const_one-$F1664)*8+const_one)</f>
        <v>168537304.666394</v>
      </c>
      <c r="AW1664" s="5" t="n">
        <f aca="false">INDEX($AI$1585:$AI$1712,$B1664+(const_one-$G1664)*16+const_one)</f>
        <v>193116568.968163</v>
      </c>
      <c r="AX1664" s="5" t="n">
        <f aca="false">INDEX($AJ$1585:$AJ$1712,$B1664+(const_one-$H1664)*32+const_one)</f>
        <v>299998774.569316</v>
      </c>
      <c r="AY1664" s="5" t="n">
        <f aca="false">INDEX($AK$1585:$AK$1712,$B1664+(const_one-$I1664)*64+const_one)</f>
        <v>351119384.721655</v>
      </c>
      <c r="AZ1664" s="5" t="n">
        <f aca="false">--($C1664=--(AS1664&gt;AL1664))</f>
        <v>1</v>
      </c>
      <c r="BA1664" s="5" t="n">
        <f aca="false">--($D1664=--(AT1664&gt;AM1664))</f>
        <v>1</v>
      </c>
      <c r="BB1664" s="5" t="n">
        <f aca="false">--($E1664=--(AU1664&gt;AN1664))</f>
        <v>1</v>
      </c>
      <c r="BC1664" s="5" t="n">
        <f aca="false">--($F1664=--(AV1664&gt;AO1664))</f>
        <v>1</v>
      </c>
      <c r="BD1664" s="5" t="n">
        <f aca="false">--($G1664=--(AW1664&gt;AP1664))</f>
        <v>0</v>
      </c>
      <c r="BE1664" s="5" t="n">
        <f aca="false">--($H1664=--(AX1664&gt;AQ1664))</f>
        <v>0</v>
      </c>
      <c r="BF1664" s="5" t="n">
        <f aca="false">--($I1664=--(AY1664&gt;AR1664))</f>
        <v>1</v>
      </c>
      <c r="BG1664" s="5" t="n">
        <f aca="false">SUM(AZ1664:BF1664)</f>
        <v>5</v>
      </c>
      <c r="BH1664" s="5" t="n">
        <f aca="false">SUM(AE1664:AK1664)+AB1664+AC1664+AD1664</f>
        <v>2000000000</v>
      </c>
    </row>
    <row r="1665" customFormat="false" ht="15" hidden="true" customHeight="false" outlineLevel="0" collapsed="false">
      <c r="A1665" s="5" t="n">
        <f aca="false">sensitivity_exit_usd</f>
        <v>2000000000</v>
      </c>
      <c r="B1665" s="2" t="n">
        <f aca="false">ROW()-ROW($B$1585)</f>
        <v>80</v>
      </c>
      <c r="C1665" s="2" t="n">
        <f aca="false">MOD(QUOTIENT($B1665,1),2)</f>
        <v>0</v>
      </c>
      <c r="D1665" s="2" t="n">
        <f aca="false">MOD(QUOTIENT($B1665,2),2)</f>
        <v>0</v>
      </c>
      <c r="E1665" s="2" t="n">
        <f aca="false">MOD(QUOTIENT($B1665,4),2)</f>
        <v>0</v>
      </c>
      <c r="F1665" s="2" t="n">
        <f aca="false">MOD(QUOTIENT($B1665,8),2)</f>
        <v>0</v>
      </c>
      <c r="G1665" s="2" t="n">
        <f aca="false">MOD(QUOTIENT($B1665,16),2)</f>
        <v>1</v>
      </c>
      <c r="H1665" s="2" t="n">
        <f aca="false">MOD(QUOTIENT($B1665,32),2)</f>
        <v>0</v>
      </c>
      <c r="I1665" s="2" t="n">
        <f aca="false">MOD(QUOTIENT($B1665,64),2)</f>
        <v>1</v>
      </c>
      <c r="J1665" s="5" t="n">
        <f aca="false">IF($C1665=const_zero,MIN(class_series_f_invested_usd,MAX(const_zero,$A1665)),const_zero)</f>
        <v>30000000</v>
      </c>
      <c r="K1665" s="5" t="n">
        <f aca="false">IF($D1665=const_zero,MIN(class_series_e_invested_usd,MAX(const_zero,$A1665-SUM($J1665:$J1665))),const_zero)</f>
        <v>300000000</v>
      </c>
      <c r="L1665" s="5" t="n">
        <f aca="false">IF($E1665=const_zero,MIN(class_series_d_invested_usd,MAX(const_zero,$A1665-SUM($J1665:$K1665))),const_zero)</f>
        <v>100000000</v>
      </c>
      <c r="M1665" s="5" t="n">
        <f aca="false">IF($F1665=const_zero,MIN(class_series_c_invested_usd,MAX(const_zero,$A1665-SUM($J1665:$L1665))),const_zero)</f>
        <v>60000000</v>
      </c>
      <c r="N1665" s="5" t="n">
        <f aca="false">IF($G1665=const_zero,MIN(class_series_b_invested_usd,MAX(const_zero,$A1665-SUM($J1665:$M1665))),const_zero)</f>
        <v>0</v>
      </c>
      <c r="O1665" s="5" t="n">
        <f aca="false">IF($H1665=const_zero,MIN(class_series_a_invested_usd,MAX(const_zero,$A1665-SUM($J1665:$N1665))),const_zero)</f>
        <v>15000000</v>
      </c>
      <c r="P1665" s="5" t="n">
        <f aca="false">IF($I1665=const_zero,MIN(class_seed_invested_usd,MAX(const_zero,$A1665-SUM($J1665:$O1665))),const_zero)</f>
        <v>0</v>
      </c>
      <c r="Q1665" s="5" t="n">
        <f aca="false">MAX(const_zero,$A1665-SUM($J1665:$P1665))</f>
        <v>1495000000</v>
      </c>
      <c r="R1665" s="9" t="n">
        <f aca="false">common_rsa_total+Sensitivity!$AE$1530+Sensitivity!$AJ$1530+IF($C1665=const_one,Sensitivity!$D$1530,const_zero)+IF($D1665=const_one,Sensitivity!$Y$1530,const_zero)+IF($E1665=const_one,Sensitivity!$V$1530,const_zero)+IF($F1665=const_one,Sensitivity!$S$1530,const_zero)+IF($G1665=const_one,Sensitivity!$P$1530,const_zero)+IF($H1665=const_one,Sensitivity!$M$1530,const_zero)+IF($I1665=const_one,Sensitivity!$J$1530,const_zero)</f>
        <v>17287367.612023</v>
      </c>
      <c r="S1665" s="23" t="b">
        <f aca="false">IF($R1665&gt;const_zero,--($Q1665&gt;option_strike_usd*$R1665),const_zero)</f>
        <v>1</v>
      </c>
      <c r="T1665" s="7" t="n">
        <f aca="false">IF($R1665&gt;const_zero,IF($S1665=const_one,($Q1665+option_strike_usd*pre_f_options_issued)/($R1665+pre_f_options_issued),$Q1665/$R1665),const_zero)</f>
        <v>75.6795966680331</v>
      </c>
      <c r="U1665" s="5" t="n">
        <f aca="false">IF($C1665=const_one,Sensitivity!$D$1530*$T1665,const_zero)</f>
        <v>0</v>
      </c>
      <c r="V1665" s="5" t="n">
        <f aca="false">IF($D1665=const_one,Sensitivity!$Y$1530*$T1665,const_zero)</f>
        <v>0</v>
      </c>
      <c r="W1665" s="5" t="n">
        <f aca="false">IF($E1665=const_one,Sensitivity!$V$1530*$T1665,const_zero)</f>
        <v>0</v>
      </c>
      <c r="X1665" s="5" t="n">
        <f aca="false">IF($F1665=const_one,Sensitivity!$S$1530*$T1665,const_zero)</f>
        <v>0</v>
      </c>
      <c r="Y1665" s="5" t="n">
        <f aca="false">IF($G1665=const_one,Sensitivity!$P$1530*$T1665,const_zero)</f>
        <v>227038790.004099</v>
      </c>
      <c r="Z1665" s="5" t="n">
        <f aca="false">IF($H1665=const_one,Sensitivity!$M$1530*$T1665,const_zero)</f>
        <v>0</v>
      </c>
      <c r="AA1665" s="5" t="n">
        <f aca="false">IF($I1665=const_one,Sensitivity!$J$1530*$T1665,const_zero)</f>
        <v>378397983.340165</v>
      </c>
      <c r="AB1665" s="5" t="n">
        <f aca="false">(Sensitivity!$AE$1530+Sensitivity!$AJ$1530)*$T1665</f>
        <v>21747864.9733548</v>
      </c>
      <c r="AC1665" s="5" t="n">
        <f aca="false">common_rsa_total*$T1665</f>
        <v>681116370.012298</v>
      </c>
      <c r="AD1665" s="5" t="n">
        <f aca="false">IF($S1665=const_one,pre_f_options_issued*($T1665-option_strike_usd),const_zero)</f>
        <v>186698991.670083</v>
      </c>
      <c r="AE1665" s="5" t="n">
        <f aca="false">J1665+U1665</f>
        <v>30000000</v>
      </c>
      <c r="AF1665" s="5" t="n">
        <f aca="false">K1665+V1665</f>
        <v>300000000</v>
      </c>
      <c r="AG1665" s="5" t="n">
        <f aca="false">L1665+W1665</f>
        <v>100000000</v>
      </c>
      <c r="AH1665" s="5" t="n">
        <f aca="false">M1665+X1665</f>
        <v>60000000</v>
      </c>
      <c r="AI1665" s="5" t="n">
        <f aca="false">N1665+Y1665</f>
        <v>227038790.004099</v>
      </c>
      <c r="AJ1665" s="5" t="n">
        <f aca="false">O1665+Z1665</f>
        <v>15000000</v>
      </c>
      <c r="AK1665" s="5" t="n">
        <f aca="false">P1665+AA1665</f>
        <v>378397983.340165</v>
      </c>
      <c r="AL1665" s="5" t="n">
        <f aca="false">INDEX($AE$1585:$AE$1712,$B1665-$C1665*1+const_one)</f>
        <v>30000000</v>
      </c>
      <c r="AM1665" s="5" t="n">
        <f aca="false">INDEX($AF$1585:$AF$1712,$B1665-$D1665*2+const_one)</f>
        <v>300000000</v>
      </c>
      <c r="AN1665" s="5" t="n">
        <f aca="false">INDEX($AG$1585:$AG$1712,$B1665-$E1665*4+const_one)</f>
        <v>100000000</v>
      </c>
      <c r="AO1665" s="5" t="n">
        <f aca="false">INDEX($AH$1585:$AH$1712,$B1665-$F1665*8+const_one)</f>
        <v>60000000</v>
      </c>
      <c r="AP1665" s="5" t="n">
        <f aca="false">INDEX($AI$1585:$AI$1712,$B1665-$G1665*16+const_one)</f>
        <v>30000000</v>
      </c>
      <c r="AQ1665" s="5" t="n">
        <f aca="false">INDEX($AJ$1585:$AJ$1712,$B1665-$H1665*32+const_one)</f>
        <v>15000000</v>
      </c>
      <c r="AR1665" s="5" t="n">
        <f aca="false">INDEX($AK$1585:$AK$1712,$B1665-$I1665*64+const_one)</f>
        <v>5000000</v>
      </c>
      <c r="AS1665" s="5" t="n">
        <f aca="false">INDEX($AE$1585:$AE$1712,$B1665+(const_one-$C1665)*1+const_one)</f>
        <v>60547290.6106945</v>
      </c>
      <c r="AT1665" s="5" t="n">
        <f aca="false">INDEX($AF$1585:$AF$1712,$B1665+(const_one-$D1665)*2+const_one)</f>
        <v>425490841.747037</v>
      </c>
      <c r="AU1665" s="5" t="n">
        <f aca="false">INDEX($AG$1585:$AG$1712,$B1665+(const_one-$E1665)*4+const_one)</f>
        <v>128749991.615727</v>
      </c>
      <c r="AV1665" s="5" t="n">
        <f aca="false">INDEX($AH$1585:$AH$1712,$B1665+(const_one-$F1665)*8+const_one)</f>
        <v>168474244.685721</v>
      </c>
      <c r="AW1665" s="5" t="n">
        <f aca="false">INDEX($AI$1585:$AI$1712,$B1665+(const_one-$G1665)*16+const_one)</f>
        <v>227038790.004099</v>
      </c>
      <c r="AX1665" s="5" t="n">
        <f aca="false">INDEX($AJ$1585:$AJ$1712,$B1665+(const_one-$H1665)*32+const_one)</f>
        <v>305094922.477038</v>
      </c>
      <c r="AY1665" s="5" t="n">
        <f aca="false">INDEX($AK$1585:$AK$1712,$B1665+(const_one-$I1665)*64+const_one)</f>
        <v>378397983.340165</v>
      </c>
      <c r="AZ1665" s="5" t="n">
        <f aca="false">--($C1665=--(AS1665&gt;AL1665))</f>
        <v>0</v>
      </c>
      <c r="BA1665" s="5" t="n">
        <f aca="false">--($D1665=--(AT1665&gt;AM1665))</f>
        <v>0</v>
      </c>
      <c r="BB1665" s="5" t="n">
        <f aca="false">--($E1665=--(AU1665&gt;AN1665))</f>
        <v>0</v>
      </c>
      <c r="BC1665" s="5" t="n">
        <f aca="false">--($F1665=--(AV1665&gt;AO1665))</f>
        <v>0</v>
      </c>
      <c r="BD1665" s="5" t="n">
        <f aca="false">--($G1665=--(AW1665&gt;AP1665))</f>
        <v>1</v>
      </c>
      <c r="BE1665" s="5" t="n">
        <f aca="false">--($H1665=--(AX1665&gt;AQ1665))</f>
        <v>0</v>
      </c>
      <c r="BF1665" s="5" t="n">
        <f aca="false">--($I1665=--(AY1665&gt;AR1665))</f>
        <v>1</v>
      </c>
      <c r="BG1665" s="5" t="n">
        <f aca="false">SUM(AZ1665:BF1665)</f>
        <v>2</v>
      </c>
      <c r="BH1665" s="5" t="n">
        <f aca="false">SUM(AE1665:AK1665)+AB1665+AC1665+AD1665</f>
        <v>2000000000</v>
      </c>
    </row>
    <row r="1666" customFormat="false" ht="15" hidden="true" customHeight="false" outlineLevel="0" collapsed="false">
      <c r="A1666" s="5" t="n">
        <f aca="false">sensitivity_exit_usd</f>
        <v>2000000000</v>
      </c>
      <c r="B1666" s="2" t="n">
        <f aca="false">ROW()-ROW($B$1585)</f>
        <v>81</v>
      </c>
      <c r="C1666" s="2" t="n">
        <f aca="false">MOD(QUOTIENT($B1666,1),2)</f>
        <v>1</v>
      </c>
      <c r="D1666" s="2" t="n">
        <f aca="false">MOD(QUOTIENT($B1666,2),2)</f>
        <v>0</v>
      </c>
      <c r="E1666" s="2" t="n">
        <f aca="false">MOD(QUOTIENT($B1666,4),2)</f>
        <v>0</v>
      </c>
      <c r="F1666" s="2" t="n">
        <f aca="false">MOD(QUOTIENT($B1666,8),2)</f>
        <v>0</v>
      </c>
      <c r="G1666" s="2" t="n">
        <f aca="false">MOD(QUOTIENT($B1666,16),2)</f>
        <v>1</v>
      </c>
      <c r="H1666" s="2" t="n">
        <f aca="false">MOD(QUOTIENT($B1666,32),2)</f>
        <v>0</v>
      </c>
      <c r="I1666" s="2" t="n">
        <f aca="false">MOD(QUOTIENT($B1666,64),2)</f>
        <v>1</v>
      </c>
      <c r="J1666" s="5" t="n">
        <f aca="false">IF($C1666=const_zero,MIN(class_series_f_invested_usd,MAX(const_zero,$A1666)),const_zero)</f>
        <v>0</v>
      </c>
      <c r="K1666" s="5" t="n">
        <f aca="false">IF($D1666=const_zero,MIN(class_series_e_invested_usd,MAX(const_zero,$A1666-SUM($J1666:$J1666))),const_zero)</f>
        <v>300000000</v>
      </c>
      <c r="L1666" s="5" t="n">
        <f aca="false">IF($E1666=const_zero,MIN(class_series_d_invested_usd,MAX(const_zero,$A1666-SUM($J1666:$K1666))),const_zero)</f>
        <v>100000000</v>
      </c>
      <c r="M1666" s="5" t="n">
        <f aca="false">IF($F1666=const_zero,MIN(class_series_c_invested_usd,MAX(const_zero,$A1666-SUM($J1666:$L1666))),const_zero)</f>
        <v>60000000</v>
      </c>
      <c r="N1666" s="5" t="n">
        <f aca="false">IF($G1666=const_zero,MIN(class_series_b_invested_usd,MAX(const_zero,$A1666-SUM($J1666:$M1666))),const_zero)</f>
        <v>0</v>
      </c>
      <c r="O1666" s="5" t="n">
        <f aca="false">IF($H1666=const_zero,MIN(class_series_a_invested_usd,MAX(const_zero,$A1666-SUM($J1666:$N1666))),const_zero)</f>
        <v>15000000</v>
      </c>
      <c r="P1666" s="5" t="n">
        <f aca="false">IF($I1666=const_zero,MIN(class_seed_invested_usd,MAX(const_zero,$A1666-SUM($J1666:$O1666))),const_zero)</f>
        <v>0</v>
      </c>
      <c r="Q1666" s="5" t="n">
        <f aca="false">MAX(const_zero,$A1666-SUM($J1666:$P1666))</f>
        <v>1525000000</v>
      </c>
      <c r="R1666" s="9" t="n">
        <f aca="false">common_rsa_total+Sensitivity!$AE$1530+Sensitivity!$AJ$1530+IF($C1666=const_one,Sensitivity!$D$1530,const_zero)+IF($D1666=const_one,Sensitivity!$Y$1530,const_zero)+IF($E1666=const_one,Sensitivity!$V$1530,const_zero)+IF($F1666=const_one,Sensitivity!$S$1530,const_zero)+IF($G1666=const_one,Sensitivity!$P$1530,const_zero)+IF($H1666=const_one,Sensitivity!$M$1530,const_zero)+IF($I1666=const_one,Sensitivity!$J$1530,const_zero)</f>
        <v>18104075.2601683</v>
      </c>
      <c r="S1666" s="23" t="b">
        <f aca="false">IF($R1666&gt;const_zero,--($Q1666&gt;option_strike_usd*$R1666),const_zero)</f>
        <v>1</v>
      </c>
      <c r="T1666" s="7" t="n">
        <f aca="false">IF($R1666&gt;const_zero,IF($S1666=const_one,($Q1666+option_strike_usd*pre_f_options_issued)/($R1666+pre_f_options_issued),$Q1666/$R1666),const_zero)</f>
        <v>74.1358192839139</v>
      </c>
      <c r="U1666" s="5" t="n">
        <f aca="false">IF($C1666=const_one,Sensitivity!$D$1530*$T1666,const_zero)</f>
        <v>60547290.6106945</v>
      </c>
      <c r="V1666" s="5" t="n">
        <f aca="false">IF($D1666=const_one,Sensitivity!$Y$1530*$T1666,const_zero)</f>
        <v>0</v>
      </c>
      <c r="W1666" s="5" t="n">
        <f aca="false">IF($E1666=const_one,Sensitivity!$V$1530*$T1666,const_zero)</f>
        <v>0</v>
      </c>
      <c r="X1666" s="5" t="n">
        <f aca="false">IF($F1666=const_one,Sensitivity!$S$1530*$T1666,const_zero)</f>
        <v>0</v>
      </c>
      <c r="Y1666" s="5" t="n">
        <f aca="false">IF($G1666=const_one,Sensitivity!$P$1530*$T1666,const_zero)</f>
        <v>222407457.851742</v>
      </c>
      <c r="Z1666" s="5" t="n">
        <f aca="false">IF($H1666=const_one,Sensitivity!$M$1530*$T1666,const_zero)</f>
        <v>0</v>
      </c>
      <c r="AA1666" s="5" t="n">
        <f aca="false">IF($I1666=const_one,Sensitivity!$J$1530*$T1666,const_zero)</f>
        <v>370679096.419569</v>
      </c>
      <c r="AB1666" s="5" t="n">
        <f aca="false">(Sensitivity!$AE$1530+Sensitivity!$AJ$1530)*$T1666</f>
        <v>21304233.3529854</v>
      </c>
      <c r="AC1666" s="5" t="n">
        <f aca="false">common_rsa_total*$T1666</f>
        <v>667222373.555225</v>
      </c>
      <c r="AD1666" s="5" t="n">
        <f aca="false">IF($S1666=const_one,pre_f_options_issued*($T1666-option_strike_usd),const_zero)</f>
        <v>182839548.209785</v>
      </c>
      <c r="AE1666" s="5" t="n">
        <f aca="false">J1666+U1666</f>
        <v>60547290.6106945</v>
      </c>
      <c r="AF1666" s="5" t="n">
        <f aca="false">K1666+V1666</f>
        <v>300000000</v>
      </c>
      <c r="AG1666" s="5" t="n">
        <f aca="false">L1666+W1666</f>
        <v>100000000</v>
      </c>
      <c r="AH1666" s="5" t="n">
        <f aca="false">M1666+X1666</f>
        <v>60000000</v>
      </c>
      <c r="AI1666" s="5" t="n">
        <f aca="false">N1666+Y1666</f>
        <v>222407457.851742</v>
      </c>
      <c r="AJ1666" s="5" t="n">
        <f aca="false">O1666+Z1666</f>
        <v>15000000</v>
      </c>
      <c r="AK1666" s="5" t="n">
        <f aca="false">P1666+AA1666</f>
        <v>370679096.419569</v>
      </c>
      <c r="AL1666" s="5" t="n">
        <f aca="false">INDEX($AE$1585:$AE$1712,$B1666-$C1666*1+const_one)</f>
        <v>30000000</v>
      </c>
      <c r="AM1666" s="5" t="n">
        <f aca="false">INDEX($AF$1585:$AF$1712,$B1666-$D1666*2+const_one)</f>
        <v>300000000</v>
      </c>
      <c r="AN1666" s="5" t="n">
        <f aca="false">INDEX($AG$1585:$AG$1712,$B1666-$E1666*4+const_one)</f>
        <v>100000000</v>
      </c>
      <c r="AO1666" s="5" t="n">
        <f aca="false">INDEX($AH$1585:$AH$1712,$B1666-$F1666*8+const_one)</f>
        <v>60000000</v>
      </c>
      <c r="AP1666" s="5" t="n">
        <f aca="false">INDEX($AI$1585:$AI$1712,$B1666-$G1666*16+const_one)</f>
        <v>30000000</v>
      </c>
      <c r="AQ1666" s="5" t="n">
        <f aca="false">INDEX($AJ$1585:$AJ$1712,$B1666-$H1666*32+const_one)</f>
        <v>15000000</v>
      </c>
      <c r="AR1666" s="5" t="n">
        <f aca="false">INDEX($AK$1585:$AK$1712,$B1666-$I1666*64+const_one)</f>
        <v>5000000</v>
      </c>
      <c r="AS1666" s="5" t="n">
        <f aca="false">INDEX($AE$1585:$AE$1712,$B1666+(const_one-$C1666)*1+const_one)</f>
        <v>60547290.6106945</v>
      </c>
      <c r="AT1666" s="5" t="n">
        <f aca="false">INDEX($AF$1585:$AF$1712,$B1666+(const_one-$D1666)*2+const_one)</f>
        <v>419380039.230541</v>
      </c>
      <c r="AU1666" s="5" t="n">
        <f aca="false">INDEX($AG$1585:$AG$1712,$B1666+(const_one-$E1666)*4+const_one)</f>
        <v>126372292.264074</v>
      </c>
      <c r="AV1666" s="5" t="n">
        <f aca="false">INDEX($AH$1585:$AH$1712,$B1666+(const_one-$F1666)*8+const_one)</f>
        <v>165622827.995048</v>
      </c>
      <c r="AW1666" s="5" t="n">
        <f aca="false">INDEX($AI$1585:$AI$1712,$B1666+(const_one-$G1666)*16+const_one)</f>
        <v>222407457.851742</v>
      </c>
      <c r="AX1666" s="5" t="n">
        <f aca="false">INDEX($AJ$1585:$AJ$1712,$B1666+(const_one-$H1666)*32+const_one)</f>
        <v>301221579.831792</v>
      </c>
      <c r="AY1666" s="5" t="n">
        <f aca="false">INDEX($AK$1585:$AK$1712,$B1666+(const_one-$I1666)*64+const_one)</f>
        <v>370679096.419569</v>
      </c>
      <c r="AZ1666" s="5" t="n">
        <f aca="false">--($C1666=--(AS1666&gt;AL1666))</f>
        <v>1</v>
      </c>
      <c r="BA1666" s="5" t="n">
        <f aca="false">--($D1666=--(AT1666&gt;AM1666))</f>
        <v>0</v>
      </c>
      <c r="BB1666" s="5" t="n">
        <f aca="false">--($E1666=--(AU1666&gt;AN1666))</f>
        <v>0</v>
      </c>
      <c r="BC1666" s="5" t="n">
        <f aca="false">--($F1666=--(AV1666&gt;AO1666))</f>
        <v>0</v>
      </c>
      <c r="BD1666" s="5" t="n">
        <f aca="false">--($G1666=--(AW1666&gt;AP1666))</f>
        <v>1</v>
      </c>
      <c r="BE1666" s="5" t="n">
        <f aca="false">--($H1666=--(AX1666&gt;AQ1666))</f>
        <v>0</v>
      </c>
      <c r="BF1666" s="5" t="n">
        <f aca="false">--($I1666=--(AY1666&gt;AR1666))</f>
        <v>1</v>
      </c>
      <c r="BG1666" s="5" t="n">
        <f aca="false">SUM(AZ1666:BF1666)</f>
        <v>3</v>
      </c>
      <c r="BH1666" s="5" t="n">
        <f aca="false">SUM(AE1666:AK1666)+AB1666+AC1666+AD1666</f>
        <v>2000000000</v>
      </c>
    </row>
    <row r="1667" customFormat="false" ht="15" hidden="true" customHeight="false" outlineLevel="0" collapsed="false">
      <c r="A1667" s="5" t="n">
        <f aca="false">sensitivity_exit_usd</f>
        <v>2000000000</v>
      </c>
      <c r="B1667" s="2" t="n">
        <f aca="false">ROW()-ROW($B$1585)</f>
        <v>82</v>
      </c>
      <c r="C1667" s="2" t="n">
        <f aca="false">MOD(QUOTIENT($B1667,1),2)</f>
        <v>0</v>
      </c>
      <c r="D1667" s="2" t="n">
        <f aca="false">MOD(QUOTIENT($B1667,2),2)</f>
        <v>1</v>
      </c>
      <c r="E1667" s="2" t="n">
        <f aca="false">MOD(QUOTIENT($B1667,4),2)</f>
        <v>0</v>
      </c>
      <c r="F1667" s="2" t="n">
        <f aca="false">MOD(QUOTIENT($B1667,8),2)</f>
        <v>0</v>
      </c>
      <c r="G1667" s="2" t="n">
        <f aca="false">MOD(QUOTIENT($B1667,16),2)</f>
        <v>1</v>
      </c>
      <c r="H1667" s="2" t="n">
        <f aca="false">MOD(QUOTIENT($B1667,32),2)</f>
        <v>0</v>
      </c>
      <c r="I1667" s="2" t="n">
        <f aca="false">MOD(QUOTIENT($B1667,64),2)</f>
        <v>1</v>
      </c>
      <c r="J1667" s="5" t="n">
        <f aca="false">IF($C1667=const_zero,MIN(class_series_f_invested_usd,MAX(const_zero,$A1667)),const_zero)</f>
        <v>30000000</v>
      </c>
      <c r="K1667" s="5" t="n">
        <f aca="false">IF($D1667=const_zero,MIN(class_series_e_invested_usd,MAX(const_zero,$A1667-SUM($J1667:$J1667))),const_zero)</f>
        <v>0</v>
      </c>
      <c r="L1667" s="5" t="n">
        <f aca="false">IF($E1667=const_zero,MIN(class_series_d_invested_usd,MAX(const_zero,$A1667-SUM($J1667:$K1667))),const_zero)</f>
        <v>100000000</v>
      </c>
      <c r="M1667" s="5" t="n">
        <f aca="false">IF($F1667=const_zero,MIN(class_series_c_invested_usd,MAX(const_zero,$A1667-SUM($J1667:$L1667))),const_zero)</f>
        <v>60000000</v>
      </c>
      <c r="N1667" s="5" t="n">
        <f aca="false">IF($G1667=const_zero,MIN(class_series_b_invested_usd,MAX(const_zero,$A1667-SUM($J1667:$M1667))),const_zero)</f>
        <v>0</v>
      </c>
      <c r="O1667" s="5" t="n">
        <f aca="false">IF($H1667=const_zero,MIN(class_series_a_invested_usd,MAX(const_zero,$A1667-SUM($J1667:$N1667))),const_zero)</f>
        <v>15000000</v>
      </c>
      <c r="P1667" s="5" t="n">
        <f aca="false">IF($I1667=const_zero,MIN(class_seed_invested_usd,MAX(const_zero,$A1667-SUM($J1667:$O1667))),const_zero)</f>
        <v>0</v>
      </c>
      <c r="Q1667" s="5" t="n">
        <f aca="false">MAX(const_zero,$A1667-SUM($J1667:$P1667))</f>
        <v>1795000000</v>
      </c>
      <c r="R1667" s="9" t="n">
        <f aca="false">common_rsa_total+Sensitivity!$AE$1530+Sensitivity!$AJ$1530+IF($C1667=const_one,Sensitivity!$D$1530,const_zero)+IF($D1667=const_one,Sensitivity!$Y$1530,const_zero)+IF($E1667=const_one,Sensitivity!$V$1530,const_zero)+IF($F1667=const_one,Sensitivity!$S$1530,const_zero)+IF($G1667=const_one,Sensitivity!$P$1530,const_zero)+IF($H1667=const_one,Sensitivity!$M$1530,const_zero)+IF($I1667=const_one,Sensitivity!$J$1530,const_zero)</f>
        <v>23423874.5373255</v>
      </c>
      <c r="S1667" s="23" t="b">
        <f aca="false">IF($R1667&gt;const_zero,--($Q1667&gt;option_strike_usd*$R1667),const_zero)</f>
        <v>1</v>
      </c>
      <c r="T1667" s="7" t="n">
        <f aca="false">IF($R1667&gt;const_zero,IF($S1667=const_one,($Q1667+option_strike_usd*pre_f_options_issued)/($R1667+pre_f_options_issued),$Q1667/$R1667),const_zero)</f>
        <v>69.3376291962817</v>
      </c>
      <c r="U1667" s="5" t="n">
        <f aca="false">IF($C1667=const_one,Sensitivity!$D$1530*$T1667,const_zero)</f>
        <v>0</v>
      </c>
      <c r="V1667" s="5" t="n">
        <f aca="false">IF($D1667=const_one,Sensitivity!$Y$1530*$T1667,const_zero)</f>
        <v>425490841.747037</v>
      </c>
      <c r="W1667" s="5" t="n">
        <f aca="false">IF($E1667=const_one,Sensitivity!$V$1530*$T1667,const_zero)</f>
        <v>0</v>
      </c>
      <c r="X1667" s="5" t="n">
        <f aca="false">IF($F1667=const_one,Sensitivity!$S$1530*$T1667,const_zero)</f>
        <v>0</v>
      </c>
      <c r="Y1667" s="5" t="n">
        <f aca="false">IF($G1667=const_one,Sensitivity!$P$1530*$T1667,const_zero)</f>
        <v>208012887.588845</v>
      </c>
      <c r="Z1667" s="5" t="n">
        <f aca="false">IF($H1667=const_one,Sensitivity!$M$1530*$T1667,const_zero)</f>
        <v>0</v>
      </c>
      <c r="AA1667" s="5" t="n">
        <f aca="false">IF($I1667=const_one,Sensitivity!$J$1530*$T1667,const_zero)</f>
        <v>346688145.981408</v>
      </c>
      <c r="AB1667" s="5" t="n">
        <f aca="false">(Sensitivity!$AE$1530+Sensitivity!$AJ$1530)*$T1667</f>
        <v>19925388.9254702</v>
      </c>
      <c r="AC1667" s="5" t="n">
        <f aca="false">common_rsa_total*$T1667</f>
        <v>624038662.766535</v>
      </c>
      <c r="AD1667" s="5" t="n">
        <f aca="false">IF($S1667=const_one,pre_f_options_issued*($T1667-option_strike_usd),const_zero)</f>
        <v>170844072.990704</v>
      </c>
      <c r="AE1667" s="5" t="n">
        <f aca="false">J1667+U1667</f>
        <v>30000000</v>
      </c>
      <c r="AF1667" s="5" t="n">
        <f aca="false">K1667+V1667</f>
        <v>425490841.747037</v>
      </c>
      <c r="AG1667" s="5" t="n">
        <f aca="false">L1667+W1667</f>
        <v>100000000</v>
      </c>
      <c r="AH1667" s="5" t="n">
        <f aca="false">M1667+X1667</f>
        <v>60000000</v>
      </c>
      <c r="AI1667" s="5" t="n">
        <f aca="false">N1667+Y1667</f>
        <v>208012887.588845</v>
      </c>
      <c r="AJ1667" s="5" t="n">
        <f aca="false">O1667+Z1667</f>
        <v>15000000</v>
      </c>
      <c r="AK1667" s="5" t="n">
        <f aca="false">P1667+AA1667</f>
        <v>346688145.981408</v>
      </c>
      <c r="AL1667" s="5" t="n">
        <f aca="false">INDEX($AE$1585:$AE$1712,$B1667-$C1667*1+const_one)</f>
        <v>30000000</v>
      </c>
      <c r="AM1667" s="5" t="n">
        <f aca="false">INDEX($AF$1585:$AF$1712,$B1667-$D1667*2+const_one)</f>
        <v>300000000</v>
      </c>
      <c r="AN1667" s="5" t="n">
        <f aca="false">INDEX($AG$1585:$AG$1712,$B1667-$E1667*4+const_one)</f>
        <v>100000000</v>
      </c>
      <c r="AO1667" s="5" t="n">
        <f aca="false">INDEX($AH$1585:$AH$1712,$B1667-$F1667*8+const_one)</f>
        <v>60000000</v>
      </c>
      <c r="AP1667" s="5" t="n">
        <f aca="false">INDEX($AI$1585:$AI$1712,$B1667-$G1667*16+const_one)</f>
        <v>30000000</v>
      </c>
      <c r="AQ1667" s="5" t="n">
        <f aca="false">INDEX($AJ$1585:$AJ$1712,$B1667-$H1667*32+const_one)</f>
        <v>15000000</v>
      </c>
      <c r="AR1667" s="5" t="n">
        <f aca="false">INDEX($AK$1585:$AK$1712,$B1667-$I1667*64+const_one)</f>
        <v>5000000</v>
      </c>
      <c r="AS1667" s="5" t="n">
        <f aca="false">INDEX($AE$1585:$AE$1712,$B1667+(const_one-$C1667)*1+const_one)</f>
        <v>55815285.4202476</v>
      </c>
      <c r="AT1667" s="5" t="n">
        <f aca="false">INDEX($AF$1585:$AF$1712,$B1667+(const_one-$D1667)*2+const_one)</f>
        <v>425490841.747037</v>
      </c>
      <c r="AU1667" s="5" t="n">
        <f aca="false">INDEX($AG$1585:$AG$1712,$B1667+(const_one-$E1667)*4+const_one)</f>
        <v>118998548.117369</v>
      </c>
      <c r="AV1667" s="5" t="n">
        <f aca="false">INDEX($AH$1585:$AH$1712,$B1667+(const_one-$F1667)*8+const_one)</f>
        <v>157393720.768153</v>
      </c>
      <c r="AW1667" s="5" t="n">
        <f aca="false">INDEX($AI$1585:$AI$1712,$B1667+(const_one-$G1667)*16+const_one)</f>
        <v>208012887.588845</v>
      </c>
      <c r="AX1667" s="5" t="n">
        <f aca="false">INDEX($AJ$1585:$AJ$1712,$B1667+(const_one-$H1667)*32+const_one)</f>
        <v>293058361.398455</v>
      </c>
      <c r="AY1667" s="5" t="n">
        <f aca="false">INDEX($AK$1585:$AK$1712,$B1667+(const_one-$I1667)*64+const_one)</f>
        <v>346688145.981408</v>
      </c>
      <c r="AZ1667" s="5" t="n">
        <f aca="false">--($C1667=--(AS1667&gt;AL1667))</f>
        <v>0</v>
      </c>
      <c r="BA1667" s="5" t="n">
        <f aca="false">--($D1667=--(AT1667&gt;AM1667))</f>
        <v>1</v>
      </c>
      <c r="BB1667" s="5" t="n">
        <f aca="false">--($E1667=--(AU1667&gt;AN1667))</f>
        <v>0</v>
      </c>
      <c r="BC1667" s="5" t="n">
        <f aca="false">--($F1667=--(AV1667&gt;AO1667))</f>
        <v>0</v>
      </c>
      <c r="BD1667" s="5" t="n">
        <f aca="false">--($G1667=--(AW1667&gt;AP1667))</f>
        <v>1</v>
      </c>
      <c r="BE1667" s="5" t="n">
        <f aca="false">--($H1667=--(AX1667&gt;AQ1667))</f>
        <v>0</v>
      </c>
      <c r="BF1667" s="5" t="n">
        <f aca="false">--($I1667=--(AY1667&gt;AR1667))</f>
        <v>1</v>
      </c>
      <c r="BG1667" s="5" t="n">
        <f aca="false">SUM(AZ1667:BF1667)</f>
        <v>3</v>
      </c>
      <c r="BH1667" s="5" t="n">
        <f aca="false">SUM(AE1667:AK1667)+AB1667+AC1667+AD1667</f>
        <v>2000000000</v>
      </c>
    </row>
    <row r="1668" customFormat="false" ht="15" hidden="true" customHeight="false" outlineLevel="0" collapsed="false">
      <c r="A1668" s="5" t="n">
        <f aca="false">sensitivity_exit_usd</f>
        <v>2000000000</v>
      </c>
      <c r="B1668" s="2" t="n">
        <f aca="false">ROW()-ROW($B$1585)</f>
        <v>83</v>
      </c>
      <c r="C1668" s="2" t="n">
        <f aca="false">MOD(QUOTIENT($B1668,1),2)</f>
        <v>1</v>
      </c>
      <c r="D1668" s="2" t="n">
        <f aca="false">MOD(QUOTIENT($B1668,2),2)</f>
        <v>1</v>
      </c>
      <c r="E1668" s="2" t="n">
        <f aca="false">MOD(QUOTIENT($B1668,4),2)</f>
        <v>0</v>
      </c>
      <c r="F1668" s="2" t="n">
        <f aca="false">MOD(QUOTIENT($B1668,8),2)</f>
        <v>0</v>
      </c>
      <c r="G1668" s="2" t="n">
        <f aca="false">MOD(QUOTIENT($B1668,16),2)</f>
        <v>1</v>
      </c>
      <c r="H1668" s="2" t="n">
        <f aca="false">MOD(QUOTIENT($B1668,32),2)</f>
        <v>0</v>
      </c>
      <c r="I1668" s="2" t="n">
        <f aca="false">MOD(QUOTIENT($B1668,64),2)</f>
        <v>1</v>
      </c>
      <c r="J1668" s="5" t="n">
        <f aca="false">IF($C1668=const_zero,MIN(class_series_f_invested_usd,MAX(const_zero,$A1668)),const_zero)</f>
        <v>0</v>
      </c>
      <c r="K1668" s="5" t="n">
        <f aca="false">IF($D1668=const_zero,MIN(class_series_e_invested_usd,MAX(const_zero,$A1668-SUM($J1668:$J1668))),const_zero)</f>
        <v>0</v>
      </c>
      <c r="L1668" s="5" t="n">
        <f aca="false">IF($E1668=const_zero,MIN(class_series_d_invested_usd,MAX(const_zero,$A1668-SUM($J1668:$K1668))),const_zero)</f>
        <v>100000000</v>
      </c>
      <c r="M1668" s="5" t="n">
        <f aca="false">IF($F1668=const_zero,MIN(class_series_c_invested_usd,MAX(const_zero,$A1668-SUM($J1668:$L1668))),const_zero)</f>
        <v>60000000</v>
      </c>
      <c r="N1668" s="5" t="n">
        <f aca="false">IF($G1668=const_zero,MIN(class_series_b_invested_usd,MAX(const_zero,$A1668-SUM($J1668:$M1668))),const_zero)</f>
        <v>0</v>
      </c>
      <c r="O1668" s="5" t="n">
        <f aca="false">IF($H1668=const_zero,MIN(class_series_a_invested_usd,MAX(const_zero,$A1668-SUM($J1668:$N1668))),const_zero)</f>
        <v>15000000</v>
      </c>
      <c r="P1668" s="5" t="n">
        <f aca="false">IF($I1668=const_zero,MIN(class_seed_invested_usd,MAX(const_zero,$A1668-SUM($J1668:$O1668))),const_zero)</f>
        <v>0</v>
      </c>
      <c r="Q1668" s="5" t="n">
        <f aca="false">MAX(const_zero,$A1668-SUM($J1668:$P1668))</f>
        <v>1825000000</v>
      </c>
      <c r="R1668" s="9" t="n">
        <f aca="false">common_rsa_total+Sensitivity!$AE$1530+Sensitivity!$AJ$1530+IF($C1668=const_one,Sensitivity!$D$1530,const_zero)+IF($D1668=const_one,Sensitivity!$Y$1530,const_zero)+IF($E1668=const_one,Sensitivity!$V$1530,const_zero)+IF($F1668=const_one,Sensitivity!$S$1530,const_zero)+IF($G1668=const_one,Sensitivity!$P$1530,const_zero)+IF($H1668=const_one,Sensitivity!$M$1530,const_zero)+IF($I1668=const_one,Sensitivity!$J$1530,const_zero)</f>
        <v>24240582.1854708</v>
      </c>
      <c r="S1668" s="23" t="b">
        <f aca="false">IF($R1668&gt;const_zero,--($Q1668&gt;option_strike_usd*$R1668),const_zero)</f>
        <v>1</v>
      </c>
      <c r="T1668" s="7" t="n">
        <f aca="false">IF($R1668&gt;const_zero,IF($S1668=const_one,($Q1668+option_strike_usd*pre_f_options_issued)/($R1668+pre_f_options_issued),$Q1668/$R1668),const_zero)</f>
        <v>68.341817965091</v>
      </c>
      <c r="U1668" s="5" t="n">
        <f aca="false">IF($C1668=const_one,Sensitivity!$D$1530*$T1668,const_zero)</f>
        <v>55815285.4202476</v>
      </c>
      <c r="V1668" s="5" t="n">
        <f aca="false">IF($D1668=const_one,Sensitivity!$Y$1530*$T1668,const_zero)</f>
        <v>419380039.230541</v>
      </c>
      <c r="W1668" s="5" t="n">
        <f aca="false">IF($E1668=const_one,Sensitivity!$V$1530*$T1668,const_zero)</f>
        <v>0</v>
      </c>
      <c r="X1668" s="5" t="n">
        <f aca="false">IF($F1668=const_one,Sensitivity!$S$1530*$T1668,const_zero)</f>
        <v>0</v>
      </c>
      <c r="Y1668" s="5" t="n">
        <f aca="false">IF($G1668=const_one,Sensitivity!$P$1530*$T1668,const_zero)</f>
        <v>205025453.895273</v>
      </c>
      <c r="Z1668" s="5" t="n">
        <f aca="false">IF($H1668=const_one,Sensitivity!$M$1530*$T1668,const_zero)</f>
        <v>0</v>
      </c>
      <c r="AA1668" s="5" t="n">
        <f aca="false">IF($I1668=const_one,Sensitivity!$J$1530*$T1668,const_zero)</f>
        <v>341709089.825455</v>
      </c>
      <c r="AB1668" s="5" t="n">
        <f aca="false">(Sensitivity!$AE$1530+Sensitivity!$AJ$1530)*$T1668</f>
        <v>19639225.0299373</v>
      </c>
      <c r="AC1668" s="5" t="n">
        <f aca="false">common_rsa_total*$T1668</f>
        <v>615076361.685819</v>
      </c>
      <c r="AD1668" s="5" t="n">
        <f aca="false">IF($S1668=const_one,pre_f_options_issued*($T1668-option_strike_usd),const_zero)</f>
        <v>168354544.912727</v>
      </c>
      <c r="AE1668" s="5" t="n">
        <f aca="false">J1668+U1668</f>
        <v>55815285.4202476</v>
      </c>
      <c r="AF1668" s="5" t="n">
        <f aca="false">K1668+V1668</f>
        <v>419380039.230541</v>
      </c>
      <c r="AG1668" s="5" t="n">
        <f aca="false">L1668+W1668</f>
        <v>100000000</v>
      </c>
      <c r="AH1668" s="5" t="n">
        <f aca="false">M1668+X1668</f>
        <v>60000000</v>
      </c>
      <c r="AI1668" s="5" t="n">
        <f aca="false">N1668+Y1668</f>
        <v>205025453.895273</v>
      </c>
      <c r="AJ1668" s="5" t="n">
        <f aca="false">O1668+Z1668</f>
        <v>15000000</v>
      </c>
      <c r="AK1668" s="5" t="n">
        <f aca="false">P1668+AA1668</f>
        <v>341709089.825455</v>
      </c>
      <c r="AL1668" s="5" t="n">
        <f aca="false">INDEX($AE$1585:$AE$1712,$B1668-$C1668*1+const_one)</f>
        <v>30000000</v>
      </c>
      <c r="AM1668" s="5" t="n">
        <f aca="false">INDEX($AF$1585:$AF$1712,$B1668-$D1668*2+const_one)</f>
        <v>300000000</v>
      </c>
      <c r="AN1668" s="5" t="n">
        <f aca="false">INDEX($AG$1585:$AG$1712,$B1668-$E1668*4+const_one)</f>
        <v>100000000</v>
      </c>
      <c r="AO1668" s="5" t="n">
        <f aca="false">INDEX($AH$1585:$AH$1712,$B1668-$F1668*8+const_one)</f>
        <v>60000000</v>
      </c>
      <c r="AP1668" s="5" t="n">
        <f aca="false">INDEX($AI$1585:$AI$1712,$B1668-$G1668*16+const_one)</f>
        <v>30000000</v>
      </c>
      <c r="AQ1668" s="5" t="n">
        <f aca="false">INDEX($AJ$1585:$AJ$1712,$B1668-$H1668*32+const_one)</f>
        <v>15000000</v>
      </c>
      <c r="AR1668" s="5" t="n">
        <f aca="false">INDEX($AK$1585:$AK$1712,$B1668-$I1668*64+const_one)</f>
        <v>5000000</v>
      </c>
      <c r="AS1668" s="5" t="n">
        <f aca="false">INDEX($AE$1585:$AE$1712,$B1668+(const_one-$C1668)*1+const_one)</f>
        <v>55815285.4202476</v>
      </c>
      <c r="AT1668" s="5" t="n">
        <f aca="false">INDEX($AF$1585:$AF$1712,$B1668+(const_one-$D1668)*2+const_one)</f>
        <v>419380039.230541</v>
      </c>
      <c r="AU1668" s="5" t="n">
        <f aca="false">INDEX($AG$1585:$AG$1712,$B1668+(const_one-$E1668)*4+const_one)</f>
        <v>117412937.989798</v>
      </c>
      <c r="AV1668" s="5" t="n">
        <f aca="false">INDEX($AH$1585:$AH$1712,$B1668+(const_one-$F1668)*8+const_one)</f>
        <v>155453311.507915</v>
      </c>
      <c r="AW1668" s="5" t="n">
        <f aca="false">INDEX($AI$1585:$AI$1712,$B1668+(const_one-$G1668)*16+const_one)</f>
        <v>205025453.895273</v>
      </c>
      <c r="AX1668" s="5" t="n">
        <f aca="false">INDEX($AJ$1585:$AJ$1712,$B1668+(const_one-$H1668)*32+const_one)</f>
        <v>290243573.547841</v>
      </c>
      <c r="AY1668" s="5" t="n">
        <f aca="false">INDEX($AK$1585:$AK$1712,$B1668+(const_one-$I1668)*64+const_one)</f>
        <v>341709089.825455</v>
      </c>
      <c r="AZ1668" s="5" t="n">
        <f aca="false">--($C1668=--(AS1668&gt;AL1668))</f>
        <v>1</v>
      </c>
      <c r="BA1668" s="5" t="n">
        <f aca="false">--($D1668=--(AT1668&gt;AM1668))</f>
        <v>1</v>
      </c>
      <c r="BB1668" s="5" t="n">
        <f aca="false">--($E1668=--(AU1668&gt;AN1668))</f>
        <v>0</v>
      </c>
      <c r="BC1668" s="5" t="n">
        <f aca="false">--($F1668=--(AV1668&gt;AO1668))</f>
        <v>0</v>
      </c>
      <c r="BD1668" s="5" t="n">
        <f aca="false">--($G1668=--(AW1668&gt;AP1668))</f>
        <v>1</v>
      </c>
      <c r="BE1668" s="5" t="n">
        <f aca="false">--($H1668=--(AX1668&gt;AQ1668))</f>
        <v>0</v>
      </c>
      <c r="BF1668" s="5" t="n">
        <f aca="false">--($I1668=--(AY1668&gt;AR1668))</f>
        <v>1</v>
      </c>
      <c r="BG1668" s="5" t="n">
        <f aca="false">SUM(AZ1668:BF1668)</f>
        <v>4</v>
      </c>
      <c r="BH1668" s="5" t="n">
        <f aca="false">SUM(AE1668:AK1668)+AB1668+AC1668+AD1668</f>
        <v>2000000000</v>
      </c>
    </row>
    <row r="1669" customFormat="false" ht="15" hidden="true" customHeight="false" outlineLevel="0" collapsed="false">
      <c r="A1669" s="5" t="n">
        <f aca="false">sensitivity_exit_usd</f>
        <v>2000000000</v>
      </c>
      <c r="B1669" s="2" t="n">
        <f aca="false">ROW()-ROW($B$1585)</f>
        <v>84</v>
      </c>
      <c r="C1669" s="2" t="n">
        <f aca="false">MOD(QUOTIENT($B1669,1),2)</f>
        <v>0</v>
      </c>
      <c r="D1669" s="2" t="n">
        <f aca="false">MOD(QUOTIENT($B1669,2),2)</f>
        <v>0</v>
      </c>
      <c r="E1669" s="2" t="n">
        <f aca="false">MOD(QUOTIENT($B1669,4),2)</f>
        <v>1</v>
      </c>
      <c r="F1669" s="2" t="n">
        <f aca="false">MOD(QUOTIENT($B1669,8),2)</f>
        <v>0</v>
      </c>
      <c r="G1669" s="2" t="n">
        <f aca="false">MOD(QUOTIENT($B1669,16),2)</f>
        <v>1</v>
      </c>
      <c r="H1669" s="2" t="n">
        <f aca="false">MOD(QUOTIENT($B1669,32),2)</f>
        <v>0</v>
      </c>
      <c r="I1669" s="2" t="n">
        <f aca="false">MOD(QUOTIENT($B1669,64),2)</f>
        <v>1</v>
      </c>
      <c r="J1669" s="5" t="n">
        <f aca="false">IF($C1669=const_zero,MIN(class_series_f_invested_usd,MAX(const_zero,$A1669)),const_zero)</f>
        <v>30000000</v>
      </c>
      <c r="K1669" s="5" t="n">
        <f aca="false">IF($D1669=const_zero,MIN(class_series_e_invested_usd,MAX(const_zero,$A1669-SUM($J1669:$J1669))),const_zero)</f>
        <v>300000000</v>
      </c>
      <c r="L1669" s="5" t="n">
        <f aca="false">IF($E1669=const_zero,MIN(class_series_d_invested_usd,MAX(const_zero,$A1669-SUM($J1669:$K1669))),const_zero)</f>
        <v>0</v>
      </c>
      <c r="M1669" s="5" t="n">
        <f aca="false">IF($F1669=const_zero,MIN(class_series_c_invested_usd,MAX(const_zero,$A1669-SUM($J1669:$L1669))),const_zero)</f>
        <v>60000000</v>
      </c>
      <c r="N1669" s="5" t="n">
        <f aca="false">IF($G1669=const_zero,MIN(class_series_b_invested_usd,MAX(const_zero,$A1669-SUM($J1669:$M1669))),const_zero)</f>
        <v>0</v>
      </c>
      <c r="O1669" s="5" t="n">
        <f aca="false">IF($H1669=const_zero,MIN(class_series_a_invested_usd,MAX(const_zero,$A1669-SUM($J1669:$N1669))),const_zero)</f>
        <v>15000000</v>
      </c>
      <c r="P1669" s="5" t="n">
        <f aca="false">IF($I1669=const_zero,MIN(class_seed_invested_usd,MAX(const_zero,$A1669-SUM($J1669:$O1669))),const_zero)</f>
        <v>0</v>
      </c>
      <c r="Q1669" s="5" t="n">
        <f aca="false">MAX(const_zero,$A1669-SUM($J1669:$P1669))</f>
        <v>1595000000</v>
      </c>
      <c r="R1669" s="9" t="n">
        <f aca="false">common_rsa_total+Sensitivity!$AE$1530+Sensitivity!$AJ$1530+IF($C1669=const_one,Sensitivity!$D$1530,const_zero)+IF($D1669=const_one,Sensitivity!$Y$1530,const_zero)+IF($E1669=const_one,Sensitivity!$V$1530,const_zero)+IF($F1669=const_one,Sensitivity!$S$1530,const_zero)+IF($G1669=const_one,Sensitivity!$P$1530,const_zero)+IF($H1669=const_one,Sensitivity!$M$1530,const_zero)+IF($I1669=const_one,Sensitivity!$J$1530,const_zero)</f>
        <v>19021919.7138799</v>
      </c>
      <c r="S1669" s="23" t="b">
        <f aca="false">IF($R1669&gt;const_zero,--($Q1669&gt;option_strike_usd*$R1669),const_zero)</f>
        <v>1</v>
      </c>
      <c r="T1669" s="7" t="n">
        <f aca="false">IF($R1669&gt;const_zero,IF($S1669=const_one,($Q1669+option_strike_usd*pre_f_options_issued)/($R1669+pre_f_options_issued),$Q1669/$R1669),const_zero)</f>
        <v>74.2266499103118</v>
      </c>
      <c r="U1669" s="5" t="n">
        <f aca="false">IF($C1669=const_one,Sensitivity!$D$1530*$T1669,const_zero)</f>
        <v>0</v>
      </c>
      <c r="V1669" s="5" t="n">
        <f aca="false">IF($D1669=const_one,Sensitivity!$Y$1530*$T1669,const_zero)</f>
        <v>0</v>
      </c>
      <c r="W1669" s="5" t="n">
        <f aca="false">IF($E1669=const_one,Sensitivity!$V$1530*$T1669,const_zero)</f>
        <v>128749991.615727</v>
      </c>
      <c r="X1669" s="5" t="n">
        <f aca="false">IF($F1669=const_one,Sensitivity!$S$1530*$T1669,const_zero)</f>
        <v>0</v>
      </c>
      <c r="Y1669" s="5" t="n">
        <f aca="false">IF($G1669=const_one,Sensitivity!$P$1530*$T1669,const_zero)</f>
        <v>222679949.730935</v>
      </c>
      <c r="Z1669" s="5" t="n">
        <f aca="false">IF($H1669=const_one,Sensitivity!$M$1530*$T1669,const_zero)</f>
        <v>0</v>
      </c>
      <c r="AA1669" s="5" t="n">
        <f aca="false">IF($I1669=const_one,Sensitivity!$J$1530*$T1669,const_zero)</f>
        <v>371133249.551559</v>
      </c>
      <c r="AB1669" s="5" t="n">
        <f aca="false">(Sensitivity!$AE$1530+Sensitivity!$AJ$1530)*$T1669</f>
        <v>21330335.1331919</v>
      </c>
      <c r="AC1669" s="5" t="n">
        <f aca="false">common_rsa_total*$T1669</f>
        <v>668039849.192806</v>
      </c>
      <c r="AD1669" s="5" t="n">
        <f aca="false">IF($S1669=const_one,pre_f_options_issued*($T1669-option_strike_usd),const_zero)</f>
        <v>183066624.77578</v>
      </c>
      <c r="AE1669" s="5" t="n">
        <f aca="false">J1669+U1669</f>
        <v>30000000</v>
      </c>
      <c r="AF1669" s="5" t="n">
        <f aca="false">K1669+V1669</f>
        <v>300000000</v>
      </c>
      <c r="AG1669" s="5" t="n">
        <f aca="false">L1669+W1669</f>
        <v>128749991.615727</v>
      </c>
      <c r="AH1669" s="5" t="n">
        <f aca="false">M1669+X1669</f>
        <v>60000000</v>
      </c>
      <c r="AI1669" s="5" t="n">
        <f aca="false">N1669+Y1669</f>
        <v>222679949.730935</v>
      </c>
      <c r="AJ1669" s="5" t="n">
        <f aca="false">O1669+Z1669</f>
        <v>15000000</v>
      </c>
      <c r="AK1669" s="5" t="n">
        <f aca="false">P1669+AA1669</f>
        <v>371133249.551559</v>
      </c>
      <c r="AL1669" s="5" t="n">
        <f aca="false">INDEX($AE$1585:$AE$1712,$B1669-$C1669*1+const_one)</f>
        <v>30000000</v>
      </c>
      <c r="AM1669" s="5" t="n">
        <f aca="false">INDEX($AF$1585:$AF$1712,$B1669-$D1669*2+const_one)</f>
        <v>300000000</v>
      </c>
      <c r="AN1669" s="5" t="n">
        <f aca="false">INDEX($AG$1585:$AG$1712,$B1669-$E1669*4+const_one)</f>
        <v>100000000</v>
      </c>
      <c r="AO1669" s="5" t="n">
        <f aca="false">INDEX($AH$1585:$AH$1712,$B1669-$F1669*8+const_one)</f>
        <v>60000000</v>
      </c>
      <c r="AP1669" s="5" t="n">
        <f aca="false">INDEX($AI$1585:$AI$1712,$B1669-$G1669*16+const_one)</f>
        <v>30000000</v>
      </c>
      <c r="AQ1669" s="5" t="n">
        <f aca="false">INDEX($AJ$1585:$AJ$1712,$B1669-$H1669*32+const_one)</f>
        <v>15000000</v>
      </c>
      <c r="AR1669" s="5" t="n">
        <f aca="false">INDEX($AK$1585:$AK$1712,$B1669-$I1669*64+const_one)</f>
        <v>5000000</v>
      </c>
      <c r="AS1669" s="5" t="n">
        <f aca="false">INDEX($AE$1585:$AE$1712,$B1669+(const_one-$C1669)*1+const_one)</f>
        <v>59501941.4494617</v>
      </c>
      <c r="AT1669" s="5" t="n">
        <f aca="false">INDEX($AF$1585:$AF$1712,$B1669+(const_one-$D1669)*2+const_one)</f>
        <v>420993646.625796</v>
      </c>
      <c r="AU1669" s="5" t="n">
        <f aca="false">INDEX($AG$1585:$AG$1712,$B1669+(const_one-$E1669)*4+const_one)</f>
        <v>128749991.615727</v>
      </c>
      <c r="AV1669" s="5" t="n">
        <f aca="false">INDEX($AH$1585:$AH$1712,$B1669+(const_one-$F1669)*8+const_one)</f>
        <v>166291002.042445</v>
      </c>
      <c r="AW1669" s="5" t="n">
        <f aca="false">INDEX($AI$1585:$AI$1712,$B1669+(const_one-$G1669)*16+const_one)</f>
        <v>222679949.730935</v>
      </c>
      <c r="AX1669" s="5" t="n">
        <f aca="false">INDEX($AJ$1585:$AJ$1712,$B1669+(const_one-$H1669)*32+const_one)</f>
        <v>303993831.780608</v>
      </c>
      <c r="AY1669" s="5" t="n">
        <f aca="false">INDEX($AK$1585:$AK$1712,$B1669+(const_one-$I1669)*64+const_one)</f>
        <v>371133249.551559</v>
      </c>
      <c r="AZ1669" s="5" t="n">
        <f aca="false">--($C1669=--(AS1669&gt;AL1669))</f>
        <v>0</v>
      </c>
      <c r="BA1669" s="5" t="n">
        <f aca="false">--($D1669=--(AT1669&gt;AM1669))</f>
        <v>0</v>
      </c>
      <c r="BB1669" s="5" t="n">
        <f aca="false">--($E1669=--(AU1669&gt;AN1669))</f>
        <v>1</v>
      </c>
      <c r="BC1669" s="5" t="n">
        <f aca="false">--($F1669=--(AV1669&gt;AO1669))</f>
        <v>0</v>
      </c>
      <c r="BD1669" s="5" t="n">
        <f aca="false">--($G1669=--(AW1669&gt;AP1669))</f>
        <v>1</v>
      </c>
      <c r="BE1669" s="5" t="n">
        <f aca="false">--($H1669=--(AX1669&gt;AQ1669))</f>
        <v>0</v>
      </c>
      <c r="BF1669" s="5" t="n">
        <f aca="false">--($I1669=--(AY1669&gt;AR1669))</f>
        <v>1</v>
      </c>
      <c r="BG1669" s="5" t="n">
        <f aca="false">SUM(AZ1669:BF1669)</f>
        <v>3</v>
      </c>
      <c r="BH1669" s="5" t="n">
        <f aca="false">SUM(AE1669:AK1669)+AB1669+AC1669+AD1669</f>
        <v>2000000000</v>
      </c>
    </row>
    <row r="1670" customFormat="false" ht="15" hidden="true" customHeight="false" outlineLevel="0" collapsed="false">
      <c r="A1670" s="5" t="n">
        <f aca="false">sensitivity_exit_usd</f>
        <v>2000000000</v>
      </c>
      <c r="B1670" s="2" t="n">
        <f aca="false">ROW()-ROW($B$1585)</f>
        <v>85</v>
      </c>
      <c r="C1670" s="2" t="n">
        <f aca="false">MOD(QUOTIENT($B1670,1),2)</f>
        <v>1</v>
      </c>
      <c r="D1670" s="2" t="n">
        <f aca="false">MOD(QUOTIENT($B1670,2),2)</f>
        <v>0</v>
      </c>
      <c r="E1670" s="2" t="n">
        <f aca="false">MOD(QUOTIENT($B1670,4),2)</f>
        <v>1</v>
      </c>
      <c r="F1670" s="2" t="n">
        <f aca="false">MOD(QUOTIENT($B1670,8),2)</f>
        <v>0</v>
      </c>
      <c r="G1670" s="2" t="n">
        <f aca="false">MOD(QUOTIENT($B1670,16),2)</f>
        <v>1</v>
      </c>
      <c r="H1670" s="2" t="n">
        <f aca="false">MOD(QUOTIENT($B1670,32),2)</f>
        <v>0</v>
      </c>
      <c r="I1670" s="2" t="n">
        <f aca="false">MOD(QUOTIENT($B1670,64),2)</f>
        <v>1</v>
      </c>
      <c r="J1670" s="5" t="n">
        <f aca="false">IF($C1670=const_zero,MIN(class_series_f_invested_usd,MAX(const_zero,$A1670)),const_zero)</f>
        <v>0</v>
      </c>
      <c r="K1670" s="5" t="n">
        <f aca="false">IF($D1670=const_zero,MIN(class_series_e_invested_usd,MAX(const_zero,$A1670-SUM($J1670:$J1670))),const_zero)</f>
        <v>300000000</v>
      </c>
      <c r="L1670" s="5" t="n">
        <f aca="false">IF($E1670=const_zero,MIN(class_series_d_invested_usd,MAX(const_zero,$A1670-SUM($J1670:$K1670))),const_zero)</f>
        <v>0</v>
      </c>
      <c r="M1670" s="5" t="n">
        <f aca="false">IF($F1670=const_zero,MIN(class_series_c_invested_usd,MAX(const_zero,$A1670-SUM($J1670:$L1670))),const_zero)</f>
        <v>60000000</v>
      </c>
      <c r="N1670" s="5" t="n">
        <f aca="false">IF($G1670=const_zero,MIN(class_series_b_invested_usd,MAX(const_zero,$A1670-SUM($J1670:$M1670))),const_zero)</f>
        <v>0</v>
      </c>
      <c r="O1670" s="5" t="n">
        <f aca="false">IF($H1670=const_zero,MIN(class_series_a_invested_usd,MAX(const_zero,$A1670-SUM($J1670:$N1670))),const_zero)</f>
        <v>15000000</v>
      </c>
      <c r="P1670" s="5" t="n">
        <f aca="false">IF($I1670=const_zero,MIN(class_seed_invested_usd,MAX(const_zero,$A1670-SUM($J1670:$O1670))),const_zero)</f>
        <v>0</v>
      </c>
      <c r="Q1670" s="5" t="n">
        <f aca="false">MAX(const_zero,$A1670-SUM($J1670:$P1670))</f>
        <v>1625000000</v>
      </c>
      <c r="R1670" s="9" t="n">
        <f aca="false">common_rsa_total+Sensitivity!$AE$1530+Sensitivity!$AJ$1530+IF($C1670=const_one,Sensitivity!$D$1530,const_zero)+IF($D1670=const_one,Sensitivity!$Y$1530,const_zero)+IF($E1670=const_one,Sensitivity!$V$1530,const_zero)+IF($F1670=const_one,Sensitivity!$S$1530,const_zero)+IF($G1670=const_one,Sensitivity!$P$1530,const_zero)+IF($H1670=const_one,Sensitivity!$M$1530,const_zero)+IF($I1670=const_one,Sensitivity!$J$1530,const_zero)</f>
        <v>19838627.3620252</v>
      </c>
      <c r="S1670" s="23" t="b">
        <f aca="false">IF($R1670&gt;const_zero,--($Q1670&gt;option_strike_usd*$R1670),const_zero)</f>
        <v>1</v>
      </c>
      <c r="T1670" s="7" t="n">
        <f aca="false">IF($R1670&gt;const_zero,IF($S1670=const_one,($Q1670+option_strike_usd*pre_f_options_issued)/($R1670+pre_f_options_issued),$Q1670/$R1670),const_zero)</f>
        <v>72.8558641327571</v>
      </c>
      <c r="U1670" s="5" t="n">
        <f aca="false">IF($C1670=const_one,Sensitivity!$D$1530*$T1670,const_zero)</f>
        <v>59501941.4494617</v>
      </c>
      <c r="V1670" s="5" t="n">
        <f aca="false">IF($D1670=const_one,Sensitivity!$Y$1530*$T1670,const_zero)</f>
        <v>0</v>
      </c>
      <c r="W1670" s="5" t="n">
        <f aca="false">IF($E1670=const_one,Sensitivity!$V$1530*$T1670,const_zero)</f>
        <v>126372292.264074</v>
      </c>
      <c r="X1670" s="5" t="n">
        <f aca="false">IF($F1670=const_one,Sensitivity!$S$1530*$T1670,const_zero)</f>
        <v>0</v>
      </c>
      <c r="Y1670" s="5" t="n">
        <f aca="false">IF($G1670=const_one,Sensitivity!$P$1530*$T1670,const_zero)</f>
        <v>218567592.398271</v>
      </c>
      <c r="Z1670" s="5" t="n">
        <f aca="false">IF($H1670=const_one,Sensitivity!$M$1530*$T1670,const_zero)</f>
        <v>0</v>
      </c>
      <c r="AA1670" s="5" t="n">
        <f aca="false">IF($I1670=const_one,Sensitivity!$J$1530*$T1670,const_zero)</f>
        <v>364279320.663785</v>
      </c>
      <c r="AB1670" s="5" t="n">
        <f aca="false">(Sensitivity!$AE$1530+Sensitivity!$AJ$1530)*$T1670</f>
        <v>20936415.6977009</v>
      </c>
      <c r="AC1670" s="5" t="n">
        <f aca="false">common_rsa_total*$T1670</f>
        <v>655702777.194814</v>
      </c>
      <c r="AD1670" s="5" t="n">
        <f aca="false">IF($S1670=const_one,pre_f_options_issued*($T1670-option_strike_usd),const_zero)</f>
        <v>179639660.331893</v>
      </c>
      <c r="AE1670" s="5" t="n">
        <f aca="false">J1670+U1670</f>
        <v>59501941.4494617</v>
      </c>
      <c r="AF1670" s="5" t="n">
        <f aca="false">K1670+V1670</f>
        <v>300000000</v>
      </c>
      <c r="AG1670" s="5" t="n">
        <f aca="false">L1670+W1670</f>
        <v>126372292.264074</v>
      </c>
      <c r="AH1670" s="5" t="n">
        <f aca="false">M1670+X1670</f>
        <v>60000000</v>
      </c>
      <c r="AI1670" s="5" t="n">
        <f aca="false">N1670+Y1670</f>
        <v>218567592.398271</v>
      </c>
      <c r="AJ1670" s="5" t="n">
        <f aca="false">O1670+Z1670</f>
        <v>15000000</v>
      </c>
      <c r="AK1670" s="5" t="n">
        <f aca="false">P1670+AA1670</f>
        <v>364279320.663785</v>
      </c>
      <c r="AL1670" s="5" t="n">
        <f aca="false">INDEX($AE$1585:$AE$1712,$B1670-$C1670*1+const_one)</f>
        <v>30000000</v>
      </c>
      <c r="AM1670" s="5" t="n">
        <f aca="false">INDEX($AF$1585:$AF$1712,$B1670-$D1670*2+const_one)</f>
        <v>300000000</v>
      </c>
      <c r="AN1670" s="5" t="n">
        <f aca="false">INDEX($AG$1585:$AG$1712,$B1670-$E1670*4+const_one)</f>
        <v>100000000</v>
      </c>
      <c r="AO1670" s="5" t="n">
        <f aca="false">INDEX($AH$1585:$AH$1712,$B1670-$F1670*8+const_one)</f>
        <v>60000000</v>
      </c>
      <c r="AP1670" s="5" t="n">
        <f aca="false">INDEX($AI$1585:$AI$1712,$B1670-$G1670*16+const_one)</f>
        <v>30000000</v>
      </c>
      <c r="AQ1670" s="5" t="n">
        <f aca="false">INDEX($AJ$1585:$AJ$1712,$B1670-$H1670*32+const_one)</f>
        <v>15000000</v>
      </c>
      <c r="AR1670" s="5" t="n">
        <f aca="false">INDEX($AK$1585:$AK$1712,$B1670-$I1670*64+const_one)</f>
        <v>5000000</v>
      </c>
      <c r="AS1670" s="5" t="n">
        <f aca="false">INDEX($AE$1585:$AE$1712,$B1670+(const_one-$C1670)*1+const_one)</f>
        <v>59501941.4494617</v>
      </c>
      <c r="AT1670" s="5" t="n">
        <f aca="false">INDEX($AF$1585:$AF$1712,$B1670+(const_one-$D1670)*2+const_one)</f>
        <v>415384067.346941</v>
      </c>
      <c r="AU1670" s="5" t="n">
        <f aca="false">INDEX($AG$1585:$AG$1712,$B1670+(const_one-$E1670)*4+const_one)</f>
        <v>126372292.264074</v>
      </c>
      <c r="AV1670" s="5" t="n">
        <f aca="false">INDEX($AH$1585:$AH$1712,$B1670+(const_one-$F1670)*8+const_one)</f>
        <v>163711589.197423</v>
      </c>
      <c r="AW1670" s="5" t="n">
        <f aca="false">INDEX($AI$1585:$AI$1712,$B1670+(const_one-$G1670)*16+const_one)</f>
        <v>218567592.398271</v>
      </c>
      <c r="AX1670" s="5" t="n">
        <f aca="false">INDEX($AJ$1585:$AJ$1712,$B1670+(const_one-$H1670)*32+const_one)</f>
        <v>300399134.574239</v>
      </c>
      <c r="AY1670" s="5" t="n">
        <f aca="false">INDEX($AK$1585:$AK$1712,$B1670+(const_one-$I1670)*64+const_one)</f>
        <v>364279320.663785</v>
      </c>
      <c r="AZ1670" s="5" t="n">
        <f aca="false">--($C1670=--(AS1670&gt;AL1670))</f>
        <v>1</v>
      </c>
      <c r="BA1670" s="5" t="n">
        <f aca="false">--($D1670=--(AT1670&gt;AM1670))</f>
        <v>0</v>
      </c>
      <c r="BB1670" s="5" t="n">
        <f aca="false">--($E1670=--(AU1670&gt;AN1670))</f>
        <v>1</v>
      </c>
      <c r="BC1670" s="5" t="n">
        <f aca="false">--($F1670=--(AV1670&gt;AO1670))</f>
        <v>0</v>
      </c>
      <c r="BD1670" s="5" t="n">
        <f aca="false">--($G1670=--(AW1670&gt;AP1670))</f>
        <v>1</v>
      </c>
      <c r="BE1670" s="5" t="n">
        <f aca="false">--($H1670=--(AX1670&gt;AQ1670))</f>
        <v>0</v>
      </c>
      <c r="BF1670" s="5" t="n">
        <f aca="false">--($I1670=--(AY1670&gt;AR1670))</f>
        <v>1</v>
      </c>
      <c r="BG1670" s="5" t="n">
        <f aca="false">SUM(AZ1670:BF1670)</f>
        <v>4</v>
      </c>
      <c r="BH1670" s="5" t="n">
        <f aca="false">SUM(AE1670:AK1670)+AB1670+AC1670+AD1670</f>
        <v>2000000000</v>
      </c>
    </row>
    <row r="1671" customFormat="false" ht="15" hidden="true" customHeight="false" outlineLevel="0" collapsed="false">
      <c r="A1671" s="5" t="n">
        <f aca="false">sensitivity_exit_usd</f>
        <v>2000000000</v>
      </c>
      <c r="B1671" s="2" t="n">
        <f aca="false">ROW()-ROW($B$1585)</f>
        <v>86</v>
      </c>
      <c r="C1671" s="2" t="n">
        <f aca="false">MOD(QUOTIENT($B1671,1),2)</f>
        <v>0</v>
      </c>
      <c r="D1671" s="2" t="n">
        <f aca="false">MOD(QUOTIENT($B1671,2),2)</f>
        <v>1</v>
      </c>
      <c r="E1671" s="2" t="n">
        <f aca="false">MOD(QUOTIENT($B1671,4),2)</f>
        <v>1</v>
      </c>
      <c r="F1671" s="2" t="n">
        <f aca="false">MOD(QUOTIENT($B1671,8),2)</f>
        <v>0</v>
      </c>
      <c r="G1671" s="2" t="n">
        <f aca="false">MOD(QUOTIENT($B1671,16),2)</f>
        <v>1</v>
      </c>
      <c r="H1671" s="2" t="n">
        <f aca="false">MOD(QUOTIENT($B1671,32),2)</f>
        <v>0</v>
      </c>
      <c r="I1671" s="2" t="n">
        <f aca="false">MOD(QUOTIENT($B1671,64),2)</f>
        <v>1</v>
      </c>
      <c r="J1671" s="5" t="n">
        <f aca="false">IF($C1671=const_zero,MIN(class_series_f_invested_usd,MAX(const_zero,$A1671)),const_zero)</f>
        <v>30000000</v>
      </c>
      <c r="K1671" s="5" t="n">
        <f aca="false">IF($D1671=const_zero,MIN(class_series_e_invested_usd,MAX(const_zero,$A1671-SUM($J1671:$J1671))),const_zero)</f>
        <v>0</v>
      </c>
      <c r="L1671" s="5" t="n">
        <f aca="false">IF($E1671=const_zero,MIN(class_series_d_invested_usd,MAX(const_zero,$A1671-SUM($J1671:$K1671))),const_zero)</f>
        <v>0</v>
      </c>
      <c r="M1671" s="5" t="n">
        <f aca="false">IF($F1671=const_zero,MIN(class_series_c_invested_usd,MAX(const_zero,$A1671-SUM($J1671:$L1671))),const_zero)</f>
        <v>60000000</v>
      </c>
      <c r="N1671" s="5" t="n">
        <f aca="false">IF($G1671=const_zero,MIN(class_series_b_invested_usd,MAX(const_zero,$A1671-SUM($J1671:$M1671))),const_zero)</f>
        <v>0</v>
      </c>
      <c r="O1671" s="5" t="n">
        <f aca="false">IF($H1671=const_zero,MIN(class_series_a_invested_usd,MAX(const_zero,$A1671-SUM($J1671:$N1671))),const_zero)</f>
        <v>15000000</v>
      </c>
      <c r="P1671" s="5" t="n">
        <f aca="false">IF($I1671=const_zero,MIN(class_seed_invested_usd,MAX(const_zero,$A1671-SUM($J1671:$O1671))),const_zero)</f>
        <v>0</v>
      </c>
      <c r="Q1671" s="5" t="n">
        <f aca="false">MAX(const_zero,$A1671-SUM($J1671:$P1671))</f>
        <v>1895000000</v>
      </c>
      <c r="R1671" s="9" t="n">
        <f aca="false">common_rsa_total+Sensitivity!$AE$1530+Sensitivity!$AJ$1530+IF($C1671=const_one,Sensitivity!$D$1530,const_zero)+IF($D1671=const_one,Sensitivity!$Y$1530,const_zero)+IF($E1671=const_one,Sensitivity!$V$1530,const_zero)+IF($F1671=const_one,Sensitivity!$S$1530,const_zero)+IF($G1671=const_one,Sensitivity!$P$1530,const_zero)+IF($H1671=const_one,Sensitivity!$M$1530,const_zero)+IF($I1671=const_one,Sensitivity!$J$1530,const_zero)</f>
        <v>25158426.6391823</v>
      </c>
      <c r="S1671" s="23" t="b">
        <f aca="false">IF($R1671&gt;const_zero,--($Q1671&gt;option_strike_usd*$R1671),const_zero)</f>
        <v>1</v>
      </c>
      <c r="T1671" s="7" t="n">
        <f aca="false">IF($R1671&gt;const_zero,IF($S1671=const_one,($Q1671+option_strike_usd*pre_f_options_issued)/($R1671+pre_f_options_issued),$Q1671/$R1671),const_zero)</f>
        <v>68.6047700671413</v>
      </c>
      <c r="U1671" s="5" t="n">
        <f aca="false">IF($C1671=const_one,Sensitivity!$D$1530*$T1671,const_zero)</f>
        <v>0</v>
      </c>
      <c r="V1671" s="5" t="n">
        <f aca="false">IF($D1671=const_one,Sensitivity!$Y$1530*$T1671,const_zero)</f>
        <v>420993646.625796</v>
      </c>
      <c r="W1671" s="5" t="n">
        <f aca="false">IF($E1671=const_one,Sensitivity!$V$1530*$T1671,const_zero)</f>
        <v>118998548.117369</v>
      </c>
      <c r="X1671" s="5" t="n">
        <f aca="false">IF($F1671=const_one,Sensitivity!$S$1530*$T1671,const_zero)</f>
        <v>0</v>
      </c>
      <c r="Y1671" s="5" t="n">
        <f aca="false">IF($G1671=const_one,Sensitivity!$P$1530*$T1671,const_zero)</f>
        <v>205814310.201424</v>
      </c>
      <c r="Z1671" s="5" t="n">
        <f aca="false">IF($H1671=const_one,Sensitivity!$M$1530*$T1671,const_zero)</f>
        <v>0</v>
      </c>
      <c r="AA1671" s="5" t="n">
        <f aca="false">IF($I1671=const_one,Sensitivity!$J$1530*$T1671,const_zero)</f>
        <v>343023850.335706</v>
      </c>
      <c r="AB1671" s="5" t="n">
        <f aca="false">(Sensitivity!$AE$1530+Sensitivity!$AJ$1530)*$T1671</f>
        <v>19714788.9475799</v>
      </c>
      <c r="AC1671" s="5" t="n">
        <f aca="false">common_rsa_total*$T1671</f>
        <v>617442930.604272</v>
      </c>
      <c r="AD1671" s="5" t="n">
        <f aca="false">IF($S1671=const_one,pre_f_options_issued*($T1671-option_strike_usd),const_zero)</f>
        <v>169011925.167853</v>
      </c>
      <c r="AE1671" s="5" t="n">
        <f aca="false">J1671+U1671</f>
        <v>30000000</v>
      </c>
      <c r="AF1671" s="5" t="n">
        <f aca="false">K1671+V1671</f>
        <v>420993646.625796</v>
      </c>
      <c r="AG1671" s="5" t="n">
        <f aca="false">L1671+W1671</f>
        <v>118998548.117369</v>
      </c>
      <c r="AH1671" s="5" t="n">
        <f aca="false">M1671+X1671</f>
        <v>60000000</v>
      </c>
      <c r="AI1671" s="5" t="n">
        <f aca="false">N1671+Y1671</f>
        <v>205814310.201424</v>
      </c>
      <c r="AJ1671" s="5" t="n">
        <f aca="false">O1671+Z1671</f>
        <v>15000000</v>
      </c>
      <c r="AK1671" s="5" t="n">
        <f aca="false">P1671+AA1671</f>
        <v>343023850.335706</v>
      </c>
      <c r="AL1671" s="5" t="n">
        <f aca="false">INDEX($AE$1585:$AE$1712,$B1671-$C1671*1+const_one)</f>
        <v>30000000</v>
      </c>
      <c r="AM1671" s="5" t="n">
        <f aca="false">INDEX($AF$1585:$AF$1712,$B1671-$D1671*2+const_one)</f>
        <v>300000000</v>
      </c>
      <c r="AN1671" s="5" t="n">
        <f aca="false">INDEX($AG$1585:$AG$1712,$B1671-$E1671*4+const_one)</f>
        <v>100000000</v>
      </c>
      <c r="AO1671" s="5" t="n">
        <f aca="false">INDEX($AH$1585:$AH$1712,$B1671-$F1671*8+const_one)</f>
        <v>60000000</v>
      </c>
      <c r="AP1671" s="5" t="n">
        <f aca="false">INDEX($AI$1585:$AI$1712,$B1671-$G1671*16+const_one)</f>
        <v>30000000</v>
      </c>
      <c r="AQ1671" s="5" t="n">
        <f aca="false">INDEX($AJ$1585:$AJ$1712,$B1671-$H1671*32+const_one)</f>
        <v>15000000</v>
      </c>
      <c r="AR1671" s="5" t="n">
        <f aca="false">INDEX($AK$1585:$AK$1712,$B1671-$I1671*64+const_one)</f>
        <v>5000000</v>
      </c>
      <c r="AS1671" s="5" t="n">
        <f aca="false">INDEX($AE$1585:$AE$1712,$B1671+(const_one-$C1671)*1+const_one)</f>
        <v>55283461.5603813</v>
      </c>
      <c r="AT1671" s="5" t="n">
        <f aca="false">INDEX($AF$1585:$AF$1712,$B1671+(const_one-$D1671)*2+const_one)</f>
        <v>420993646.625796</v>
      </c>
      <c r="AU1671" s="5" t="n">
        <f aca="false">INDEX($AG$1585:$AG$1712,$B1671+(const_one-$E1671)*4+const_one)</f>
        <v>118998548.117369</v>
      </c>
      <c r="AV1671" s="5" t="n">
        <f aca="false">INDEX($AH$1585:$AH$1712,$B1671+(const_one-$F1671)*8+const_one)</f>
        <v>156295605.767867</v>
      </c>
      <c r="AW1671" s="5" t="n">
        <f aca="false">INDEX($AI$1585:$AI$1712,$B1671+(const_one-$G1671)*16+const_one)</f>
        <v>205814310.201424</v>
      </c>
      <c r="AX1671" s="5" t="n">
        <f aca="false">INDEX($AJ$1585:$AJ$1712,$B1671+(const_one-$H1671)*32+const_one)</f>
        <v>292803450.25952</v>
      </c>
      <c r="AY1671" s="5" t="n">
        <f aca="false">INDEX($AK$1585:$AK$1712,$B1671+(const_one-$I1671)*64+const_one)</f>
        <v>343023850.335706</v>
      </c>
      <c r="AZ1671" s="5" t="n">
        <f aca="false">--($C1671=--(AS1671&gt;AL1671))</f>
        <v>0</v>
      </c>
      <c r="BA1671" s="5" t="n">
        <f aca="false">--($D1671=--(AT1671&gt;AM1671))</f>
        <v>1</v>
      </c>
      <c r="BB1671" s="5" t="n">
        <f aca="false">--($E1671=--(AU1671&gt;AN1671))</f>
        <v>1</v>
      </c>
      <c r="BC1671" s="5" t="n">
        <f aca="false">--($F1671=--(AV1671&gt;AO1671))</f>
        <v>0</v>
      </c>
      <c r="BD1671" s="5" t="n">
        <f aca="false">--($G1671=--(AW1671&gt;AP1671))</f>
        <v>1</v>
      </c>
      <c r="BE1671" s="5" t="n">
        <f aca="false">--($H1671=--(AX1671&gt;AQ1671))</f>
        <v>0</v>
      </c>
      <c r="BF1671" s="5" t="n">
        <f aca="false">--($I1671=--(AY1671&gt;AR1671))</f>
        <v>1</v>
      </c>
      <c r="BG1671" s="5" t="n">
        <f aca="false">SUM(AZ1671:BF1671)</f>
        <v>4</v>
      </c>
      <c r="BH1671" s="5" t="n">
        <f aca="false">SUM(AE1671:AK1671)+AB1671+AC1671+AD1671</f>
        <v>2000000000</v>
      </c>
    </row>
    <row r="1672" customFormat="false" ht="15" hidden="true" customHeight="false" outlineLevel="0" collapsed="false">
      <c r="A1672" s="5" t="n">
        <f aca="false">sensitivity_exit_usd</f>
        <v>2000000000</v>
      </c>
      <c r="B1672" s="2" t="n">
        <f aca="false">ROW()-ROW($B$1585)</f>
        <v>87</v>
      </c>
      <c r="C1672" s="2" t="n">
        <f aca="false">MOD(QUOTIENT($B1672,1),2)</f>
        <v>1</v>
      </c>
      <c r="D1672" s="2" t="n">
        <f aca="false">MOD(QUOTIENT($B1672,2),2)</f>
        <v>1</v>
      </c>
      <c r="E1672" s="2" t="n">
        <f aca="false">MOD(QUOTIENT($B1672,4),2)</f>
        <v>1</v>
      </c>
      <c r="F1672" s="2" t="n">
        <f aca="false">MOD(QUOTIENT($B1672,8),2)</f>
        <v>0</v>
      </c>
      <c r="G1672" s="2" t="n">
        <f aca="false">MOD(QUOTIENT($B1672,16),2)</f>
        <v>1</v>
      </c>
      <c r="H1672" s="2" t="n">
        <f aca="false">MOD(QUOTIENT($B1672,32),2)</f>
        <v>0</v>
      </c>
      <c r="I1672" s="2" t="n">
        <f aca="false">MOD(QUOTIENT($B1672,64),2)</f>
        <v>1</v>
      </c>
      <c r="J1672" s="5" t="n">
        <f aca="false">IF($C1672=const_zero,MIN(class_series_f_invested_usd,MAX(const_zero,$A1672)),const_zero)</f>
        <v>0</v>
      </c>
      <c r="K1672" s="5" t="n">
        <f aca="false">IF($D1672=const_zero,MIN(class_series_e_invested_usd,MAX(const_zero,$A1672-SUM($J1672:$J1672))),const_zero)</f>
        <v>0</v>
      </c>
      <c r="L1672" s="5" t="n">
        <f aca="false">IF($E1672=const_zero,MIN(class_series_d_invested_usd,MAX(const_zero,$A1672-SUM($J1672:$K1672))),const_zero)</f>
        <v>0</v>
      </c>
      <c r="M1672" s="5" t="n">
        <f aca="false">IF($F1672=const_zero,MIN(class_series_c_invested_usd,MAX(const_zero,$A1672-SUM($J1672:$L1672))),const_zero)</f>
        <v>60000000</v>
      </c>
      <c r="N1672" s="5" t="n">
        <f aca="false">IF($G1672=const_zero,MIN(class_series_b_invested_usd,MAX(const_zero,$A1672-SUM($J1672:$M1672))),const_zero)</f>
        <v>0</v>
      </c>
      <c r="O1672" s="5" t="n">
        <f aca="false">IF($H1672=const_zero,MIN(class_series_a_invested_usd,MAX(const_zero,$A1672-SUM($J1672:$N1672))),const_zero)</f>
        <v>15000000</v>
      </c>
      <c r="P1672" s="5" t="n">
        <f aca="false">IF($I1672=const_zero,MIN(class_seed_invested_usd,MAX(const_zero,$A1672-SUM($J1672:$O1672))),const_zero)</f>
        <v>0</v>
      </c>
      <c r="Q1672" s="5" t="n">
        <f aca="false">MAX(const_zero,$A1672-SUM($J1672:$P1672))</f>
        <v>1925000000</v>
      </c>
      <c r="R1672" s="9" t="n">
        <f aca="false">common_rsa_total+Sensitivity!$AE$1530+Sensitivity!$AJ$1530+IF($C1672=const_one,Sensitivity!$D$1530,const_zero)+IF($D1672=const_one,Sensitivity!$Y$1530,const_zero)+IF($E1672=const_one,Sensitivity!$V$1530,const_zero)+IF($F1672=const_one,Sensitivity!$S$1530,const_zero)+IF($G1672=const_one,Sensitivity!$P$1530,const_zero)+IF($H1672=const_one,Sensitivity!$M$1530,const_zero)+IF($I1672=const_one,Sensitivity!$J$1530,const_zero)</f>
        <v>25975134.2873277</v>
      </c>
      <c r="S1672" s="23" t="b">
        <f aca="false">IF($R1672&gt;const_zero,--($Q1672&gt;option_strike_usd*$R1672),const_zero)</f>
        <v>1</v>
      </c>
      <c r="T1672" s="7" t="n">
        <f aca="false">IF($R1672&gt;const_zero,IF($S1672=const_one,($Q1672+option_strike_usd*pre_f_options_issued)/($R1672+pre_f_options_issued),$Q1672/$R1672),const_zero)</f>
        <v>67.6906377525951</v>
      </c>
      <c r="U1672" s="5" t="n">
        <f aca="false">IF($C1672=const_one,Sensitivity!$D$1530*$T1672,const_zero)</f>
        <v>55283461.5603813</v>
      </c>
      <c r="V1672" s="5" t="n">
        <f aca="false">IF($D1672=const_one,Sensitivity!$Y$1530*$T1672,const_zero)</f>
        <v>415384067.346941</v>
      </c>
      <c r="W1672" s="5" t="n">
        <f aca="false">IF($E1672=const_one,Sensitivity!$V$1530*$T1672,const_zero)</f>
        <v>117412937.989798</v>
      </c>
      <c r="X1672" s="5" t="n">
        <f aca="false">IF($F1672=const_one,Sensitivity!$S$1530*$T1672,const_zero)</f>
        <v>0</v>
      </c>
      <c r="Y1672" s="5" t="n">
        <f aca="false">IF($G1672=const_one,Sensitivity!$P$1530*$T1672,const_zero)</f>
        <v>203071913.257785</v>
      </c>
      <c r="Z1672" s="5" t="n">
        <f aca="false">IF($H1672=const_one,Sensitivity!$M$1530*$T1672,const_zero)</f>
        <v>0</v>
      </c>
      <c r="AA1672" s="5" t="n">
        <f aca="false">IF($I1672=const_one,Sensitivity!$J$1530*$T1672,const_zero)</f>
        <v>338453188.762976</v>
      </c>
      <c r="AB1672" s="5" t="n">
        <f aca="false">(Sensitivity!$AE$1530+Sensitivity!$AJ$1530)*$T1672</f>
        <v>19452096.9272757</v>
      </c>
      <c r="AC1672" s="5" t="n">
        <f aca="false">common_rsa_total*$T1672</f>
        <v>609215739.773356</v>
      </c>
      <c r="AD1672" s="5" t="n">
        <f aca="false">IF($S1672=const_one,pre_f_options_issued*($T1672-option_strike_usd),const_zero)</f>
        <v>166726594.381488</v>
      </c>
      <c r="AE1672" s="5" t="n">
        <f aca="false">J1672+U1672</f>
        <v>55283461.5603813</v>
      </c>
      <c r="AF1672" s="5" t="n">
        <f aca="false">K1672+V1672</f>
        <v>415384067.346941</v>
      </c>
      <c r="AG1672" s="5" t="n">
        <f aca="false">L1672+W1672</f>
        <v>117412937.989798</v>
      </c>
      <c r="AH1672" s="5" t="n">
        <f aca="false">M1672+X1672</f>
        <v>60000000</v>
      </c>
      <c r="AI1672" s="5" t="n">
        <f aca="false">N1672+Y1672</f>
        <v>203071913.257785</v>
      </c>
      <c r="AJ1672" s="5" t="n">
        <f aca="false">O1672+Z1672</f>
        <v>15000000</v>
      </c>
      <c r="AK1672" s="5" t="n">
        <f aca="false">P1672+AA1672</f>
        <v>338453188.762976</v>
      </c>
      <c r="AL1672" s="5" t="n">
        <f aca="false">INDEX($AE$1585:$AE$1712,$B1672-$C1672*1+const_one)</f>
        <v>30000000</v>
      </c>
      <c r="AM1672" s="5" t="n">
        <f aca="false">INDEX($AF$1585:$AF$1712,$B1672-$D1672*2+const_one)</f>
        <v>300000000</v>
      </c>
      <c r="AN1672" s="5" t="n">
        <f aca="false">INDEX($AG$1585:$AG$1712,$B1672-$E1672*4+const_one)</f>
        <v>100000000</v>
      </c>
      <c r="AO1672" s="5" t="n">
        <f aca="false">INDEX($AH$1585:$AH$1712,$B1672-$F1672*8+const_one)</f>
        <v>60000000</v>
      </c>
      <c r="AP1672" s="5" t="n">
        <f aca="false">INDEX($AI$1585:$AI$1712,$B1672-$G1672*16+const_one)</f>
        <v>30000000</v>
      </c>
      <c r="AQ1672" s="5" t="n">
        <f aca="false">INDEX($AJ$1585:$AJ$1712,$B1672-$H1672*32+const_one)</f>
        <v>15000000</v>
      </c>
      <c r="AR1672" s="5" t="n">
        <f aca="false">INDEX($AK$1585:$AK$1712,$B1672-$I1672*64+const_one)</f>
        <v>5000000</v>
      </c>
      <c r="AS1672" s="5" t="n">
        <f aca="false">INDEX($AE$1585:$AE$1712,$B1672+(const_one-$C1672)*1+const_one)</f>
        <v>55283461.5603813</v>
      </c>
      <c r="AT1672" s="5" t="n">
        <f aca="false">INDEX($AF$1585:$AF$1712,$B1672+(const_one-$D1672)*2+const_one)</f>
        <v>415384067.346941</v>
      </c>
      <c r="AU1672" s="5" t="n">
        <f aca="false">INDEX($AG$1585:$AG$1712,$B1672+(const_one-$E1672)*4+const_one)</f>
        <v>117412937.989798</v>
      </c>
      <c r="AV1672" s="5" t="n">
        <f aca="false">INDEX($AH$1585:$AH$1712,$B1672+(const_one-$F1672)*8+const_one)</f>
        <v>154493255.17453</v>
      </c>
      <c r="AW1672" s="5" t="n">
        <f aca="false">INDEX($AI$1585:$AI$1712,$B1672+(const_one-$G1672)*16+const_one)</f>
        <v>203071913.257785</v>
      </c>
      <c r="AX1672" s="5" t="n">
        <f aca="false">INDEX($AJ$1585:$AJ$1712,$B1672+(const_one-$H1672)*32+const_one)</f>
        <v>290140733.017963</v>
      </c>
      <c r="AY1672" s="5" t="n">
        <f aca="false">INDEX($AK$1585:$AK$1712,$B1672+(const_one-$I1672)*64+const_one)</f>
        <v>338453188.762976</v>
      </c>
      <c r="AZ1672" s="5" t="n">
        <f aca="false">--($C1672=--(AS1672&gt;AL1672))</f>
        <v>1</v>
      </c>
      <c r="BA1672" s="5" t="n">
        <f aca="false">--($D1672=--(AT1672&gt;AM1672))</f>
        <v>1</v>
      </c>
      <c r="BB1672" s="5" t="n">
        <f aca="false">--($E1672=--(AU1672&gt;AN1672))</f>
        <v>1</v>
      </c>
      <c r="BC1672" s="5" t="n">
        <f aca="false">--($F1672=--(AV1672&gt;AO1672))</f>
        <v>0</v>
      </c>
      <c r="BD1672" s="5" t="n">
        <f aca="false">--($G1672=--(AW1672&gt;AP1672))</f>
        <v>1</v>
      </c>
      <c r="BE1672" s="5" t="n">
        <f aca="false">--($H1672=--(AX1672&gt;AQ1672))</f>
        <v>0</v>
      </c>
      <c r="BF1672" s="5" t="n">
        <f aca="false">--($I1672=--(AY1672&gt;AR1672))</f>
        <v>1</v>
      </c>
      <c r="BG1672" s="5" t="n">
        <f aca="false">SUM(AZ1672:BF1672)</f>
        <v>5</v>
      </c>
      <c r="BH1672" s="5" t="n">
        <f aca="false">SUM(AE1672:AK1672)+AB1672+AC1672+AD1672</f>
        <v>2000000000</v>
      </c>
    </row>
    <row r="1673" customFormat="false" ht="15" hidden="true" customHeight="false" outlineLevel="0" collapsed="false">
      <c r="A1673" s="5" t="n">
        <f aca="false">sensitivity_exit_usd</f>
        <v>2000000000</v>
      </c>
      <c r="B1673" s="2" t="n">
        <f aca="false">ROW()-ROW($B$1585)</f>
        <v>88</v>
      </c>
      <c r="C1673" s="2" t="n">
        <f aca="false">MOD(QUOTIENT($B1673,1),2)</f>
        <v>0</v>
      </c>
      <c r="D1673" s="2" t="n">
        <f aca="false">MOD(QUOTIENT($B1673,2),2)</f>
        <v>0</v>
      </c>
      <c r="E1673" s="2" t="n">
        <f aca="false">MOD(QUOTIENT($B1673,4),2)</f>
        <v>0</v>
      </c>
      <c r="F1673" s="2" t="n">
        <f aca="false">MOD(QUOTIENT($B1673,8),2)</f>
        <v>1</v>
      </c>
      <c r="G1673" s="2" t="n">
        <f aca="false">MOD(QUOTIENT($B1673,16),2)</f>
        <v>1</v>
      </c>
      <c r="H1673" s="2" t="n">
        <f aca="false">MOD(QUOTIENT($B1673,32),2)</f>
        <v>0</v>
      </c>
      <c r="I1673" s="2" t="n">
        <f aca="false">MOD(QUOTIENT($B1673,64),2)</f>
        <v>1</v>
      </c>
      <c r="J1673" s="5" t="n">
        <f aca="false">IF($C1673=const_zero,MIN(class_series_f_invested_usd,MAX(const_zero,$A1673)),const_zero)</f>
        <v>30000000</v>
      </c>
      <c r="K1673" s="5" t="n">
        <f aca="false">IF($D1673=const_zero,MIN(class_series_e_invested_usd,MAX(const_zero,$A1673-SUM($J1673:$J1673))),const_zero)</f>
        <v>300000000</v>
      </c>
      <c r="L1673" s="5" t="n">
        <f aca="false">IF($E1673=const_zero,MIN(class_series_d_invested_usd,MAX(const_zero,$A1673-SUM($J1673:$K1673))),const_zero)</f>
        <v>100000000</v>
      </c>
      <c r="M1673" s="5" t="n">
        <f aca="false">IF($F1673=const_zero,MIN(class_series_c_invested_usd,MAX(const_zero,$A1673-SUM($J1673:$L1673))),const_zero)</f>
        <v>0</v>
      </c>
      <c r="N1673" s="5" t="n">
        <f aca="false">IF($G1673=const_zero,MIN(class_series_b_invested_usd,MAX(const_zero,$A1673-SUM($J1673:$M1673))),const_zero)</f>
        <v>0</v>
      </c>
      <c r="O1673" s="5" t="n">
        <f aca="false">IF($H1673=const_zero,MIN(class_series_a_invested_usd,MAX(const_zero,$A1673-SUM($J1673:$N1673))),const_zero)</f>
        <v>15000000</v>
      </c>
      <c r="P1673" s="5" t="n">
        <f aca="false">IF($I1673=const_zero,MIN(class_seed_invested_usd,MAX(const_zero,$A1673-SUM($J1673:$O1673))),const_zero)</f>
        <v>0</v>
      </c>
      <c r="Q1673" s="5" t="n">
        <f aca="false">MAX(const_zero,$A1673-SUM($J1673:$P1673))</f>
        <v>1555000000</v>
      </c>
      <c r="R1673" s="9" t="n">
        <f aca="false">common_rsa_total+Sensitivity!$AE$1530+Sensitivity!$AJ$1530+IF($C1673=const_one,Sensitivity!$D$1530,const_zero)+IF($D1673=const_one,Sensitivity!$Y$1530,const_zero)+IF($E1673=const_one,Sensitivity!$V$1530,const_zero)+IF($F1673=const_one,Sensitivity!$S$1530,const_zero)+IF($G1673=const_one,Sensitivity!$P$1530,const_zero)+IF($H1673=const_one,Sensitivity!$M$1530,const_zero)+IF($I1673=const_one,Sensitivity!$J$1530,const_zero)</f>
        <v>19687367.612023</v>
      </c>
      <c r="S1673" s="23" t="b">
        <f aca="false">IF($R1673&gt;const_zero,--($Q1673&gt;option_strike_usd*$R1673),const_zero)</f>
        <v>1</v>
      </c>
      <c r="T1673" s="7" t="n">
        <f aca="false">IF($R1673&gt;const_zero,IF($S1673=const_one,($Q1673+option_strike_usd*pre_f_options_issued)/($R1673+pre_f_options_issued),$Q1673/$R1673),const_zero)</f>
        <v>70.1976019523838</v>
      </c>
      <c r="U1673" s="5" t="n">
        <f aca="false">IF($C1673=const_one,Sensitivity!$D$1530*$T1673,const_zero)</f>
        <v>0</v>
      </c>
      <c r="V1673" s="5" t="n">
        <f aca="false">IF($D1673=const_one,Sensitivity!$Y$1530*$T1673,const_zero)</f>
        <v>0</v>
      </c>
      <c r="W1673" s="5" t="n">
        <f aca="false">IF($E1673=const_one,Sensitivity!$V$1530*$T1673,const_zero)</f>
        <v>0</v>
      </c>
      <c r="X1673" s="5" t="n">
        <f aca="false">IF($F1673=const_one,Sensitivity!$S$1530*$T1673,const_zero)</f>
        <v>168474244.685721</v>
      </c>
      <c r="Y1673" s="5" t="n">
        <f aca="false">IF($G1673=const_one,Sensitivity!$P$1530*$T1673,const_zero)</f>
        <v>210592805.857151</v>
      </c>
      <c r="Z1673" s="5" t="n">
        <f aca="false">IF($H1673=const_one,Sensitivity!$M$1530*$T1673,const_zero)</f>
        <v>0</v>
      </c>
      <c r="AA1673" s="5" t="n">
        <f aca="false">IF($I1673=const_one,Sensitivity!$J$1530*$T1673,const_zero)</f>
        <v>350988009.761919</v>
      </c>
      <c r="AB1673" s="5" t="n">
        <f aca="false">(Sensitivity!$AE$1530+Sensitivity!$AJ$1530)*$T1673</f>
        <v>20172517.2427961</v>
      </c>
      <c r="AC1673" s="5" t="n">
        <f aca="false">common_rsa_total*$T1673</f>
        <v>631778417.571454</v>
      </c>
      <c r="AD1673" s="5" t="n">
        <f aca="false">IF($S1673=const_one,pre_f_options_issued*($T1673-option_strike_usd),const_zero)</f>
        <v>172994004.880959</v>
      </c>
      <c r="AE1673" s="5" t="n">
        <f aca="false">J1673+U1673</f>
        <v>30000000</v>
      </c>
      <c r="AF1673" s="5" t="n">
        <f aca="false">K1673+V1673</f>
        <v>300000000</v>
      </c>
      <c r="AG1673" s="5" t="n">
        <f aca="false">L1673+W1673</f>
        <v>100000000</v>
      </c>
      <c r="AH1673" s="5" t="n">
        <f aca="false">M1673+X1673</f>
        <v>168474244.685721</v>
      </c>
      <c r="AI1673" s="5" t="n">
        <f aca="false">N1673+Y1673</f>
        <v>210592805.857151</v>
      </c>
      <c r="AJ1673" s="5" t="n">
        <f aca="false">O1673+Z1673</f>
        <v>15000000</v>
      </c>
      <c r="AK1673" s="5" t="n">
        <f aca="false">P1673+AA1673</f>
        <v>350988009.761919</v>
      </c>
      <c r="AL1673" s="5" t="n">
        <f aca="false">INDEX($AE$1585:$AE$1712,$B1673-$C1673*1+const_one)</f>
        <v>30000000</v>
      </c>
      <c r="AM1673" s="5" t="n">
        <f aca="false">INDEX($AF$1585:$AF$1712,$B1673-$D1673*2+const_one)</f>
        <v>300000000</v>
      </c>
      <c r="AN1673" s="5" t="n">
        <f aca="false">INDEX($AG$1585:$AG$1712,$B1673-$E1673*4+const_one)</f>
        <v>100000000</v>
      </c>
      <c r="AO1673" s="5" t="n">
        <f aca="false">INDEX($AH$1585:$AH$1712,$B1673-$F1673*8+const_one)</f>
        <v>60000000</v>
      </c>
      <c r="AP1673" s="5" t="n">
        <f aca="false">INDEX($AI$1585:$AI$1712,$B1673-$G1673*16+const_one)</f>
        <v>30000000</v>
      </c>
      <c r="AQ1673" s="5" t="n">
        <f aca="false">INDEX($AJ$1585:$AJ$1712,$B1673-$H1673*32+const_one)</f>
        <v>15000000</v>
      </c>
      <c r="AR1673" s="5" t="n">
        <f aca="false">INDEX($AK$1585:$AK$1712,$B1673-$I1673*64+const_one)</f>
        <v>5000000</v>
      </c>
      <c r="AS1673" s="5" t="n">
        <f aca="false">INDEX($AE$1585:$AE$1712,$B1673+(const_one-$C1673)*1+const_one)</f>
        <v>56360595.9712578</v>
      </c>
      <c r="AT1673" s="5" t="n">
        <f aca="false">INDEX($AF$1585:$AF$1712,$B1673+(const_one-$D1673)*2+const_one)</f>
        <v>402436523.955373</v>
      </c>
      <c r="AU1673" s="5" t="n">
        <f aca="false">INDEX($AG$1585:$AG$1712,$B1673+(const_one-$E1673)*4+const_one)</f>
        <v>120183502.963588</v>
      </c>
      <c r="AV1673" s="5" t="n">
        <f aca="false">INDEX($AH$1585:$AH$1712,$B1673+(const_one-$F1673)*8+const_one)</f>
        <v>168474244.685721</v>
      </c>
      <c r="AW1673" s="5" t="n">
        <f aca="false">INDEX($AI$1585:$AI$1712,$B1673+(const_one-$G1673)*16+const_one)</f>
        <v>210592805.857151</v>
      </c>
      <c r="AX1673" s="5" t="n">
        <f aca="false">INDEX($AJ$1585:$AJ$1712,$B1673+(const_one-$H1673)*32+const_one)</f>
        <v>289196810.526187</v>
      </c>
      <c r="AY1673" s="5" t="n">
        <f aca="false">INDEX($AK$1585:$AK$1712,$B1673+(const_one-$I1673)*64+const_one)</f>
        <v>350988009.761919</v>
      </c>
      <c r="AZ1673" s="5" t="n">
        <f aca="false">--($C1673=--(AS1673&gt;AL1673))</f>
        <v>0</v>
      </c>
      <c r="BA1673" s="5" t="n">
        <f aca="false">--($D1673=--(AT1673&gt;AM1673))</f>
        <v>0</v>
      </c>
      <c r="BB1673" s="5" t="n">
        <f aca="false">--($E1673=--(AU1673&gt;AN1673))</f>
        <v>0</v>
      </c>
      <c r="BC1673" s="5" t="n">
        <f aca="false">--($F1673=--(AV1673&gt;AO1673))</f>
        <v>1</v>
      </c>
      <c r="BD1673" s="5" t="n">
        <f aca="false">--($G1673=--(AW1673&gt;AP1673))</f>
        <v>1</v>
      </c>
      <c r="BE1673" s="5" t="n">
        <f aca="false">--($H1673=--(AX1673&gt;AQ1673))</f>
        <v>0</v>
      </c>
      <c r="BF1673" s="5" t="n">
        <f aca="false">--($I1673=--(AY1673&gt;AR1673))</f>
        <v>1</v>
      </c>
      <c r="BG1673" s="5" t="n">
        <f aca="false">SUM(AZ1673:BF1673)</f>
        <v>3</v>
      </c>
      <c r="BH1673" s="5" t="n">
        <f aca="false">SUM(AE1673:AK1673)+AB1673+AC1673+AD1673</f>
        <v>2000000000</v>
      </c>
    </row>
    <row r="1674" customFormat="false" ht="15" hidden="true" customHeight="false" outlineLevel="0" collapsed="false">
      <c r="A1674" s="5" t="n">
        <f aca="false">sensitivity_exit_usd</f>
        <v>2000000000</v>
      </c>
      <c r="B1674" s="2" t="n">
        <f aca="false">ROW()-ROW($B$1585)</f>
        <v>89</v>
      </c>
      <c r="C1674" s="2" t="n">
        <f aca="false">MOD(QUOTIENT($B1674,1),2)</f>
        <v>1</v>
      </c>
      <c r="D1674" s="2" t="n">
        <f aca="false">MOD(QUOTIENT($B1674,2),2)</f>
        <v>0</v>
      </c>
      <c r="E1674" s="2" t="n">
        <f aca="false">MOD(QUOTIENT($B1674,4),2)</f>
        <v>0</v>
      </c>
      <c r="F1674" s="2" t="n">
        <f aca="false">MOD(QUOTIENT($B1674,8),2)</f>
        <v>1</v>
      </c>
      <c r="G1674" s="2" t="n">
        <f aca="false">MOD(QUOTIENT($B1674,16),2)</f>
        <v>1</v>
      </c>
      <c r="H1674" s="2" t="n">
        <f aca="false">MOD(QUOTIENT($B1674,32),2)</f>
        <v>0</v>
      </c>
      <c r="I1674" s="2" t="n">
        <f aca="false">MOD(QUOTIENT($B1674,64),2)</f>
        <v>1</v>
      </c>
      <c r="J1674" s="5" t="n">
        <f aca="false">IF($C1674=const_zero,MIN(class_series_f_invested_usd,MAX(const_zero,$A1674)),const_zero)</f>
        <v>0</v>
      </c>
      <c r="K1674" s="5" t="n">
        <f aca="false">IF($D1674=const_zero,MIN(class_series_e_invested_usd,MAX(const_zero,$A1674-SUM($J1674:$J1674))),const_zero)</f>
        <v>300000000</v>
      </c>
      <c r="L1674" s="5" t="n">
        <f aca="false">IF($E1674=const_zero,MIN(class_series_d_invested_usd,MAX(const_zero,$A1674-SUM($J1674:$K1674))),const_zero)</f>
        <v>100000000</v>
      </c>
      <c r="M1674" s="5" t="n">
        <f aca="false">IF($F1674=const_zero,MIN(class_series_c_invested_usd,MAX(const_zero,$A1674-SUM($J1674:$L1674))),const_zero)</f>
        <v>0</v>
      </c>
      <c r="N1674" s="5" t="n">
        <f aca="false">IF($G1674=const_zero,MIN(class_series_b_invested_usd,MAX(const_zero,$A1674-SUM($J1674:$M1674))),const_zero)</f>
        <v>0</v>
      </c>
      <c r="O1674" s="5" t="n">
        <f aca="false">IF($H1674=const_zero,MIN(class_series_a_invested_usd,MAX(const_zero,$A1674-SUM($J1674:$N1674))),const_zero)</f>
        <v>15000000</v>
      </c>
      <c r="P1674" s="5" t="n">
        <f aca="false">IF($I1674=const_zero,MIN(class_seed_invested_usd,MAX(const_zero,$A1674-SUM($J1674:$O1674))),const_zero)</f>
        <v>0</v>
      </c>
      <c r="Q1674" s="5" t="n">
        <f aca="false">MAX(const_zero,$A1674-SUM($J1674:$P1674))</f>
        <v>1585000000</v>
      </c>
      <c r="R1674" s="9" t="n">
        <f aca="false">common_rsa_total+Sensitivity!$AE$1530+Sensitivity!$AJ$1530+IF($C1674=const_one,Sensitivity!$D$1530,const_zero)+IF($D1674=const_one,Sensitivity!$Y$1530,const_zero)+IF($E1674=const_one,Sensitivity!$V$1530,const_zero)+IF($F1674=const_one,Sensitivity!$S$1530,const_zero)+IF($G1674=const_one,Sensitivity!$P$1530,const_zero)+IF($H1674=const_one,Sensitivity!$M$1530,const_zero)+IF($I1674=const_one,Sensitivity!$J$1530,const_zero)</f>
        <v>20504075.2601683</v>
      </c>
      <c r="S1674" s="23" t="b">
        <f aca="false">IF($R1674&gt;const_zero,--($Q1674&gt;option_strike_usd*$R1674),const_zero)</f>
        <v>1</v>
      </c>
      <c r="T1674" s="7" t="n">
        <f aca="false">IF($R1674&gt;const_zero,IF($S1674=const_one,($Q1674+option_strike_usd*pre_f_options_issued)/($R1674+pre_f_options_issued),$Q1674/$R1674),const_zero)</f>
        <v>69.0095116646033</v>
      </c>
      <c r="U1674" s="5" t="n">
        <f aca="false">IF($C1674=const_one,Sensitivity!$D$1530*$T1674,const_zero)</f>
        <v>56360595.9712578</v>
      </c>
      <c r="V1674" s="5" t="n">
        <f aca="false">IF($D1674=const_one,Sensitivity!$Y$1530*$T1674,const_zero)</f>
        <v>0</v>
      </c>
      <c r="W1674" s="5" t="n">
        <f aca="false">IF($E1674=const_one,Sensitivity!$V$1530*$T1674,const_zero)</f>
        <v>0</v>
      </c>
      <c r="X1674" s="5" t="n">
        <f aca="false">IF($F1674=const_one,Sensitivity!$S$1530*$T1674,const_zero)</f>
        <v>165622827.995048</v>
      </c>
      <c r="Y1674" s="5" t="n">
        <f aca="false">IF($G1674=const_one,Sensitivity!$P$1530*$T1674,const_zero)</f>
        <v>207028534.99381</v>
      </c>
      <c r="Z1674" s="5" t="n">
        <f aca="false">IF($H1674=const_one,Sensitivity!$M$1530*$T1674,const_zero)</f>
        <v>0</v>
      </c>
      <c r="AA1674" s="5" t="n">
        <f aca="false">IF($I1674=const_one,Sensitivity!$J$1530*$T1674,const_zero)</f>
        <v>345047558.323017</v>
      </c>
      <c r="AB1674" s="5" t="n">
        <f aca="false">(Sensitivity!$AE$1530+Sensitivity!$AJ$1530)*$T1674</f>
        <v>19831098.5739289</v>
      </c>
      <c r="AC1674" s="5" t="n">
        <f aca="false">common_rsa_total*$T1674</f>
        <v>621085604.98143</v>
      </c>
      <c r="AD1674" s="5" t="n">
        <f aca="false">IF($S1674=const_one,pre_f_options_issued*($T1674-option_strike_usd),const_zero)</f>
        <v>170023779.161508</v>
      </c>
      <c r="AE1674" s="5" t="n">
        <f aca="false">J1674+U1674</f>
        <v>56360595.9712578</v>
      </c>
      <c r="AF1674" s="5" t="n">
        <f aca="false">K1674+V1674</f>
        <v>300000000</v>
      </c>
      <c r="AG1674" s="5" t="n">
        <f aca="false">L1674+W1674</f>
        <v>100000000</v>
      </c>
      <c r="AH1674" s="5" t="n">
        <f aca="false">M1674+X1674</f>
        <v>165622827.995048</v>
      </c>
      <c r="AI1674" s="5" t="n">
        <f aca="false">N1674+Y1674</f>
        <v>207028534.99381</v>
      </c>
      <c r="AJ1674" s="5" t="n">
        <f aca="false">O1674+Z1674</f>
        <v>15000000</v>
      </c>
      <c r="AK1674" s="5" t="n">
        <f aca="false">P1674+AA1674</f>
        <v>345047558.323017</v>
      </c>
      <c r="AL1674" s="5" t="n">
        <f aca="false">INDEX($AE$1585:$AE$1712,$B1674-$C1674*1+const_one)</f>
        <v>30000000</v>
      </c>
      <c r="AM1674" s="5" t="n">
        <f aca="false">INDEX($AF$1585:$AF$1712,$B1674-$D1674*2+const_one)</f>
        <v>300000000</v>
      </c>
      <c r="AN1674" s="5" t="n">
        <f aca="false">INDEX($AG$1585:$AG$1712,$B1674-$E1674*4+const_one)</f>
        <v>100000000</v>
      </c>
      <c r="AO1674" s="5" t="n">
        <f aca="false">INDEX($AH$1585:$AH$1712,$B1674-$F1674*8+const_one)</f>
        <v>60000000</v>
      </c>
      <c r="AP1674" s="5" t="n">
        <f aca="false">INDEX($AI$1585:$AI$1712,$B1674-$G1674*16+const_one)</f>
        <v>30000000</v>
      </c>
      <c r="AQ1674" s="5" t="n">
        <f aca="false">INDEX($AJ$1585:$AJ$1712,$B1674-$H1674*32+const_one)</f>
        <v>15000000</v>
      </c>
      <c r="AR1674" s="5" t="n">
        <f aca="false">INDEX($AK$1585:$AK$1712,$B1674-$I1674*64+const_one)</f>
        <v>5000000</v>
      </c>
      <c r="AS1674" s="5" t="n">
        <f aca="false">INDEX($AE$1585:$AE$1712,$B1674+(const_one-$C1674)*1+const_one)</f>
        <v>56360595.9712578</v>
      </c>
      <c r="AT1674" s="5" t="n">
        <f aca="false">INDEX($AF$1585:$AF$1712,$B1674+(const_one-$D1674)*2+const_one)</f>
        <v>397475134.428968</v>
      </c>
      <c r="AU1674" s="5" t="n">
        <f aca="false">INDEX($AG$1585:$AG$1712,$B1674+(const_one-$E1674)*4+const_one)</f>
        <v>118319283.808634</v>
      </c>
      <c r="AV1674" s="5" t="n">
        <f aca="false">INDEX($AH$1585:$AH$1712,$B1674+(const_one-$F1674)*8+const_one)</f>
        <v>165622827.995048</v>
      </c>
      <c r="AW1674" s="5" t="n">
        <f aca="false">INDEX($AI$1585:$AI$1712,$B1674+(const_one-$G1674)*16+const_one)</f>
        <v>207028534.99381</v>
      </c>
      <c r="AX1674" s="5" t="n">
        <f aca="false">INDEX($AJ$1585:$AJ$1712,$B1674+(const_one-$H1674)*32+const_one)</f>
        <v>286119071.083793</v>
      </c>
      <c r="AY1674" s="5" t="n">
        <f aca="false">INDEX($AK$1585:$AK$1712,$B1674+(const_one-$I1674)*64+const_one)</f>
        <v>345047558.323017</v>
      </c>
      <c r="AZ1674" s="5" t="n">
        <f aca="false">--($C1674=--(AS1674&gt;AL1674))</f>
        <v>1</v>
      </c>
      <c r="BA1674" s="5" t="n">
        <f aca="false">--($D1674=--(AT1674&gt;AM1674))</f>
        <v>0</v>
      </c>
      <c r="BB1674" s="5" t="n">
        <f aca="false">--($E1674=--(AU1674&gt;AN1674))</f>
        <v>0</v>
      </c>
      <c r="BC1674" s="5" t="n">
        <f aca="false">--($F1674=--(AV1674&gt;AO1674))</f>
        <v>1</v>
      </c>
      <c r="BD1674" s="5" t="n">
        <f aca="false">--($G1674=--(AW1674&gt;AP1674))</f>
        <v>1</v>
      </c>
      <c r="BE1674" s="5" t="n">
        <f aca="false">--($H1674=--(AX1674&gt;AQ1674))</f>
        <v>0</v>
      </c>
      <c r="BF1674" s="5" t="n">
        <f aca="false">--($I1674=--(AY1674&gt;AR1674))</f>
        <v>1</v>
      </c>
      <c r="BG1674" s="5" t="n">
        <f aca="false">SUM(AZ1674:BF1674)</f>
        <v>4</v>
      </c>
      <c r="BH1674" s="5" t="n">
        <f aca="false">SUM(AE1674:AK1674)+AB1674+AC1674+AD1674</f>
        <v>2000000000</v>
      </c>
    </row>
    <row r="1675" customFormat="false" ht="15" hidden="true" customHeight="false" outlineLevel="0" collapsed="false">
      <c r="A1675" s="5" t="n">
        <f aca="false">sensitivity_exit_usd</f>
        <v>2000000000</v>
      </c>
      <c r="B1675" s="2" t="n">
        <f aca="false">ROW()-ROW($B$1585)</f>
        <v>90</v>
      </c>
      <c r="C1675" s="2" t="n">
        <f aca="false">MOD(QUOTIENT($B1675,1),2)</f>
        <v>0</v>
      </c>
      <c r="D1675" s="2" t="n">
        <f aca="false">MOD(QUOTIENT($B1675,2),2)</f>
        <v>1</v>
      </c>
      <c r="E1675" s="2" t="n">
        <f aca="false">MOD(QUOTIENT($B1675,4),2)</f>
        <v>0</v>
      </c>
      <c r="F1675" s="2" t="n">
        <f aca="false">MOD(QUOTIENT($B1675,8),2)</f>
        <v>1</v>
      </c>
      <c r="G1675" s="2" t="n">
        <f aca="false">MOD(QUOTIENT($B1675,16),2)</f>
        <v>1</v>
      </c>
      <c r="H1675" s="2" t="n">
        <f aca="false">MOD(QUOTIENT($B1675,32),2)</f>
        <v>0</v>
      </c>
      <c r="I1675" s="2" t="n">
        <f aca="false">MOD(QUOTIENT($B1675,64),2)</f>
        <v>1</v>
      </c>
      <c r="J1675" s="5" t="n">
        <f aca="false">IF($C1675=const_zero,MIN(class_series_f_invested_usd,MAX(const_zero,$A1675)),const_zero)</f>
        <v>30000000</v>
      </c>
      <c r="K1675" s="5" t="n">
        <f aca="false">IF($D1675=const_zero,MIN(class_series_e_invested_usd,MAX(const_zero,$A1675-SUM($J1675:$J1675))),const_zero)</f>
        <v>0</v>
      </c>
      <c r="L1675" s="5" t="n">
        <f aca="false">IF($E1675=const_zero,MIN(class_series_d_invested_usd,MAX(const_zero,$A1675-SUM($J1675:$K1675))),const_zero)</f>
        <v>100000000</v>
      </c>
      <c r="M1675" s="5" t="n">
        <f aca="false">IF($F1675=const_zero,MIN(class_series_c_invested_usd,MAX(const_zero,$A1675-SUM($J1675:$L1675))),const_zero)</f>
        <v>0</v>
      </c>
      <c r="N1675" s="5" t="n">
        <f aca="false">IF($G1675=const_zero,MIN(class_series_b_invested_usd,MAX(const_zero,$A1675-SUM($J1675:$M1675))),const_zero)</f>
        <v>0</v>
      </c>
      <c r="O1675" s="5" t="n">
        <f aca="false">IF($H1675=const_zero,MIN(class_series_a_invested_usd,MAX(const_zero,$A1675-SUM($J1675:$N1675))),const_zero)</f>
        <v>15000000</v>
      </c>
      <c r="P1675" s="5" t="n">
        <f aca="false">IF($I1675=const_zero,MIN(class_seed_invested_usd,MAX(const_zero,$A1675-SUM($J1675:$O1675))),const_zero)</f>
        <v>0</v>
      </c>
      <c r="Q1675" s="5" t="n">
        <f aca="false">MAX(const_zero,$A1675-SUM($J1675:$P1675))</f>
        <v>1855000000</v>
      </c>
      <c r="R1675" s="9" t="n">
        <f aca="false">common_rsa_total+Sensitivity!$AE$1530+Sensitivity!$AJ$1530+IF($C1675=const_one,Sensitivity!$D$1530,const_zero)+IF($D1675=const_one,Sensitivity!$Y$1530,const_zero)+IF($E1675=const_one,Sensitivity!$V$1530,const_zero)+IF($F1675=const_one,Sensitivity!$S$1530,const_zero)+IF($G1675=const_one,Sensitivity!$P$1530,const_zero)+IF($H1675=const_one,Sensitivity!$M$1530,const_zero)+IF($I1675=const_one,Sensitivity!$J$1530,const_zero)</f>
        <v>25823874.5373255</v>
      </c>
      <c r="S1675" s="23" t="b">
        <f aca="false">IF($R1675&gt;const_zero,--($Q1675&gt;option_strike_usd*$R1675),const_zero)</f>
        <v>1</v>
      </c>
      <c r="T1675" s="7" t="n">
        <f aca="false">IF($R1675&gt;const_zero,IF($S1675=const_one,($Q1675+option_strike_usd*pre_f_options_issued)/($R1675+pre_f_options_issued),$Q1675/$R1675),const_zero)</f>
        <v>65.5807169867304</v>
      </c>
      <c r="U1675" s="5" t="n">
        <f aca="false">IF($C1675=const_one,Sensitivity!$D$1530*$T1675,const_zero)</f>
        <v>0</v>
      </c>
      <c r="V1675" s="5" t="n">
        <f aca="false">IF($D1675=const_one,Sensitivity!$Y$1530*$T1675,const_zero)</f>
        <v>402436523.955373</v>
      </c>
      <c r="W1675" s="5" t="n">
        <f aca="false">IF($E1675=const_one,Sensitivity!$V$1530*$T1675,const_zero)</f>
        <v>0</v>
      </c>
      <c r="X1675" s="5" t="n">
        <f aca="false">IF($F1675=const_one,Sensitivity!$S$1530*$T1675,const_zero)</f>
        <v>157393720.768153</v>
      </c>
      <c r="Y1675" s="5" t="n">
        <f aca="false">IF($G1675=const_one,Sensitivity!$P$1530*$T1675,const_zero)</f>
        <v>196742150.960191</v>
      </c>
      <c r="Z1675" s="5" t="n">
        <f aca="false">IF($H1675=const_one,Sensitivity!$M$1530*$T1675,const_zero)</f>
        <v>0</v>
      </c>
      <c r="AA1675" s="5" t="n">
        <f aca="false">IF($I1675=const_one,Sensitivity!$J$1530*$T1675,const_zero)</f>
        <v>327903584.933652</v>
      </c>
      <c r="AB1675" s="5" t="n">
        <f aca="false">(Sensitivity!$AE$1530+Sensitivity!$AJ$1530)*$T1675</f>
        <v>18845774.0352315</v>
      </c>
      <c r="AC1675" s="5" t="n">
        <f aca="false">common_rsa_total*$T1675</f>
        <v>590226452.880574</v>
      </c>
      <c r="AD1675" s="5" t="n">
        <f aca="false">IF($S1675=const_one,pre_f_options_issued*($T1675-option_strike_usd),const_zero)</f>
        <v>161451792.466826</v>
      </c>
      <c r="AE1675" s="5" t="n">
        <f aca="false">J1675+U1675</f>
        <v>30000000</v>
      </c>
      <c r="AF1675" s="5" t="n">
        <f aca="false">K1675+V1675</f>
        <v>402436523.955373</v>
      </c>
      <c r="AG1675" s="5" t="n">
        <f aca="false">L1675+W1675</f>
        <v>100000000</v>
      </c>
      <c r="AH1675" s="5" t="n">
        <f aca="false">M1675+X1675</f>
        <v>157393720.768153</v>
      </c>
      <c r="AI1675" s="5" t="n">
        <f aca="false">N1675+Y1675</f>
        <v>196742150.960191</v>
      </c>
      <c r="AJ1675" s="5" t="n">
        <f aca="false">O1675+Z1675</f>
        <v>15000000</v>
      </c>
      <c r="AK1675" s="5" t="n">
        <f aca="false">P1675+AA1675</f>
        <v>327903584.933652</v>
      </c>
      <c r="AL1675" s="5" t="n">
        <f aca="false">INDEX($AE$1585:$AE$1712,$B1675-$C1675*1+const_one)</f>
        <v>30000000</v>
      </c>
      <c r="AM1675" s="5" t="n">
        <f aca="false">INDEX($AF$1585:$AF$1712,$B1675-$D1675*2+const_one)</f>
        <v>300000000</v>
      </c>
      <c r="AN1675" s="5" t="n">
        <f aca="false">INDEX($AG$1585:$AG$1712,$B1675-$E1675*4+const_one)</f>
        <v>100000000</v>
      </c>
      <c r="AO1675" s="5" t="n">
        <f aca="false">INDEX($AH$1585:$AH$1712,$B1675-$F1675*8+const_one)</f>
        <v>60000000</v>
      </c>
      <c r="AP1675" s="5" t="n">
        <f aca="false">INDEX($AI$1585:$AI$1712,$B1675-$G1675*16+const_one)</f>
        <v>30000000</v>
      </c>
      <c r="AQ1675" s="5" t="n">
        <f aca="false">INDEX($AJ$1585:$AJ$1712,$B1675-$H1675*32+const_one)</f>
        <v>15000000</v>
      </c>
      <c r="AR1675" s="5" t="n">
        <f aca="false">INDEX($AK$1585:$AK$1712,$B1675-$I1675*64+const_one)</f>
        <v>5000000</v>
      </c>
      <c r="AS1675" s="5" t="n">
        <f aca="false">INDEX($AE$1585:$AE$1712,$B1675+(const_one-$C1675)*1+const_one)</f>
        <v>52899961.8491821</v>
      </c>
      <c r="AT1675" s="5" t="n">
        <f aca="false">INDEX($AF$1585:$AF$1712,$B1675+(const_one-$D1675)*2+const_one)</f>
        <v>402436523.955373</v>
      </c>
      <c r="AU1675" s="5" t="n">
        <f aca="false">INDEX($AG$1585:$AG$1712,$B1675+(const_one-$E1675)*4+const_one)</f>
        <v>112959529.789855</v>
      </c>
      <c r="AV1675" s="5" t="n">
        <f aca="false">INDEX($AH$1585:$AH$1712,$B1675+(const_one-$F1675)*8+const_one)</f>
        <v>157393720.768153</v>
      </c>
      <c r="AW1675" s="5" t="n">
        <f aca="false">INDEX($AI$1585:$AI$1712,$B1675+(const_one-$G1675)*16+const_one)</f>
        <v>196742150.960191</v>
      </c>
      <c r="AX1675" s="5" t="n">
        <f aca="false">INDEX($AJ$1585:$AJ$1712,$B1675+(const_one-$H1675)*32+const_one)</f>
        <v>280954724.802881</v>
      </c>
      <c r="AY1675" s="5" t="n">
        <f aca="false">INDEX($AK$1585:$AK$1712,$B1675+(const_one-$I1675)*64+const_one)</f>
        <v>327903584.933652</v>
      </c>
      <c r="AZ1675" s="5" t="n">
        <f aca="false">--($C1675=--(AS1675&gt;AL1675))</f>
        <v>0</v>
      </c>
      <c r="BA1675" s="5" t="n">
        <f aca="false">--($D1675=--(AT1675&gt;AM1675))</f>
        <v>1</v>
      </c>
      <c r="BB1675" s="5" t="n">
        <f aca="false">--($E1675=--(AU1675&gt;AN1675))</f>
        <v>0</v>
      </c>
      <c r="BC1675" s="5" t="n">
        <f aca="false">--($F1675=--(AV1675&gt;AO1675))</f>
        <v>1</v>
      </c>
      <c r="BD1675" s="5" t="n">
        <f aca="false">--($G1675=--(AW1675&gt;AP1675))</f>
        <v>1</v>
      </c>
      <c r="BE1675" s="5" t="n">
        <f aca="false">--($H1675=--(AX1675&gt;AQ1675))</f>
        <v>0</v>
      </c>
      <c r="BF1675" s="5" t="n">
        <f aca="false">--($I1675=--(AY1675&gt;AR1675))</f>
        <v>1</v>
      </c>
      <c r="BG1675" s="5" t="n">
        <f aca="false">SUM(AZ1675:BF1675)</f>
        <v>4</v>
      </c>
      <c r="BH1675" s="5" t="n">
        <f aca="false">SUM(AE1675:AK1675)+AB1675+AC1675+AD1675</f>
        <v>2000000000</v>
      </c>
    </row>
    <row r="1676" customFormat="false" ht="15" hidden="true" customHeight="false" outlineLevel="0" collapsed="false">
      <c r="A1676" s="5" t="n">
        <f aca="false">sensitivity_exit_usd</f>
        <v>2000000000</v>
      </c>
      <c r="B1676" s="2" t="n">
        <f aca="false">ROW()-ROW($B$1585)</f>
        <v>91</v>
      </c>
      <c r="C1676" s="2" t="n">
        <f aca="false">MOD(QUOTIENT($B1676,1),2)</f>
        <v>1</v>
      </c>
      <c r="D1676" s="2" t="n">
        <f aca="false">MOD(QUOTIENT($B1676,2),2)</f>
        <v>1</v>
      </c>
      <c r="E1676" s="2" t="n">
        <f aca="false">MOD(QUOTIENT($B1676,4),2)</f>
        <v>0</v>
      </c>
      <c r="F1676" s="2" t="n">
        <f aca="false">MOD(QUOTIENT($B1676,8),2)</f>
        <v>1</v>
      </c>
      <c r="G1676" s="2" t="n">
        <f aca="false">MOD(QUOTIENT($B1676,16),2)</f>
        <v>1</v>
      </c>
      <c r="H1676" s="2" t="n">
        <f aca="false">MOD(QUOTIENT($B1676,32),2)</f>
        <v>0</v>
      </c>
      <c r="I1676" s="2" t="n">
        <f aca="false">MOD(QUOTIENT($B1676,64),2)</f>
        <v>1</v>
      </c>
      <c r="J1676" s="5" t="n">
        <f aca="false">IF($C1676=const_zero,MIN(class_series_f_invested_usd,MAX(const_zero,$A1676)),const_zero)</f>
        <v>0</v>
      </c>
      <c r="K1676" s="5" t="n">
        <f aca="false">IF($D1676=const_zero,MIN(class_series_e_invested_usd,MAX(const_zero,$A1676-SUM($J1676:$J1676))),const_zero)</f>
        <v>0</v>
      </c>
      <c r="L1676" s="5" t="n">
        <f aca="false">IF($E1676=const_zero,MIN(class_series_d_invested_usd,MAX(const_zero,$A1676-SUM($J1676:$K1676))),const_zero)</f>
        <v>100000000</v>
      </c>
      <c r="M1676" s="5" t="n">
        <f aca="false">IF($F1676=const_zero,MIN(class_series_c_invested_usd,MAX(const_zero,$A1676-SUM($J1676:$L1676))),const_zero)</f>
        <v>0</v>
      </c>
      <c r="N1676" s="5" t="n">
        <f aca="false">IF($G1676=const_zero,MIN(class_series_b_invested_usd,MAX(const_zero,$A1676-SUM($J1676:$M1676))),const_zero)</f>
        <v>0</v>
      </c>
      <c r="O1676" s="5" t="n">
        <f aca="false">IF($H1676=const_zero,MIN(class_series_a_invested_usd,MAX(const_zero,$A1676-SUM($J1676:$N1676))),const_zero)</f>
        <v>15000000</v>
      </c>
      <c r="P1676" s="5" t="n">
        <f aca="false">IF($I1676=const_zero,MIN(class_seed_invested_usd,MAX(const_zero,$A1676-SUM($J1676:$O1676))),const_zero)</f>
        <v>0</v>
      </c>
      <c r="Q1676" s="5" t="n">
        <f aca="false">MAX(const_zero,$A1676-SUM($J1676:$P1676))</f>
        <v>1885000000</v>
      </c>
      <c r="R1676" s="9" t="n">
        <f aca="false">common_rsa_total+Sensitivity!$AE$1530+Sensitivity!$AJ$1530+IF($C1676=const_one,Sensitivity!$D$1530,const_zero)+IF($D1676=const_one,Sensitivity!$Y$1530,const_zero)+IF($E1676=const_one,Sensitivity!$V$1530,const_zero)+IF($F1676=const_one,Sensitivity!$S$1530,const_zero)+IF($G1676=const_one,Sensitivity!$P$1530,const_zero)+IF($H1676=const_one,Sensitivity!$M$1530,const_zero)+IF($I1676=const_one,Sensitivity!$J$1530,const_zero)</f>
        <v>26640582.1854708</v>
      </c>
      <c r="S1676" s="23" t="b">
        <f aca="false">IF($R1676&gt;const_zero,--($Q1676&gt;option_strike_usd*$R1676),const_zero)</f>
        <v>1</v>
      </c>
      <c r="T1676" s="7" t="n">
        <f aca="false">IF($R1676&gt;const_zero,IF($S1676=const_one,($Q1676+option_strike_usd*pre_f_options_issued)/($R1676+pre_f_options_issued),$Q1676/$R1676),const_zero)</f>
        <v>64.772213128298</v>
      </c>
      <c r="U1676" s="5" t="n">
        <f aca="false">IF($C1676=const_one,Sensitivity!$D$1530*$T1676,const_zero)</f>
        <v>52899961.8491821</v>
      </c>
      <c r="V1676" s="5" t="n">
        <f aca="false">IF($D1676=const_one,Sensitivity!$Y$1530*$T1676,const_zero)</f>
        <v>397475134.428968</v>
      </c>
      <c r="W1676" s="5" t="n">
        <f aca="false">IF($E1676=const_one,Sensitivity!$V$1530*$T1676,const_zero)</f>
        <v>0</v>
      </c>
      <c r="X1676" s="5" t="n">
        <f aca="false">IF($F1676=const_one,Sensitivity!$S$1530*$T1676,const_zero)</f>
        <v>155453311.507915</v>
      </c>
      <c r="Y1676" s="5" t="n">
        <f aca="false">IF($G1676=const_one,Sensitivity!$P$1530*$T1676,const_zero)</f>
        <v>194316639.384894</v>
      </c>
      <c r="Z1676" s="5" t="n">
        <f aca="false">IF($H1676=const_one,Sensitivity!$M$1530*$T1676,const_zero)</f>
        <v>0</v>
      </c>
      <c r="AA1676" s="5" t="n">
        <f aca="false">IF($I1676=const_one,Sensitivity!$J$1530*$T1676,const_zero)</f>
        <v>323861065.64149</v>
      </c>
      <c r="AB1676" s="5" t="n">
        <f aca="false">(Sensitivity!$AE$1530+Sensitivity!$AJ$1530)*$T1676</f>
        <v>18613436.2121224</v>
      </c>
      <c r="AC1676" s="5" t="n">
        <f aca="false">common_rsa_total*$T1676</f>
        <v>582949918.154682</v>
      </c>
      <c r="AD1676" s="5" t="n">
        <f aca="false">IF($S1676=const_one,pre_f_options_issued*($T1676-option_strike_usd),const_zero)</f>
        <v>159430532.820745</v>
      </c>
      <c r="AE1676" s="5" t="n">
        <f aca="false">J1676+U1676</f>
        <v>52899961.8491821</v>
      </c>
      <c r="AF1676" s="5" t="n">
        <f aca="false">K1676+V1676</f>
        <v>397475134.428968</v>
      </c>
      <c r="AG1676" s="5" t="n">
        <f aca="false">L1676+W1676</f>
        <v>100000000</v>
      </c>
      <c r="AH1676" s="5" t="n">
        <f aca="false">M1676+X1676</f>
        <v>155453311.507915</v>
      </c>
      <c r="AI1676" s="5" t="n">
        <f aca="false">N1676+Y1676</f>
        <v>194316639.384894</v>
      </c>
      <c r="AJ1676" s="5" t="n">
        <f aca="false">O1676+Z1676</f>
        <v>15000000</v>
      </c>
      <c r="AK1676" s="5" t="n">
        <f aca="false">P1676+AA1676</f>
        <v>323861065.64149</v>
      </c>
      <c r="AL1676" s="5" t="n">
        <f aca="false">INDEX($AE$1585:$AE$1712,$B1676-$C1676*1+const_one)</f>
        <v>30000000</v>
      </c>
      <c r="AM1676" s="5" t="n">
        <f aca="false">INDEX($AF$1585:$AF$1712,$B1676-$D1676*2+const_one)</f>
        <v>300000000</v>
      </c>
      <c r="AN1676" s="5" t="n">
        <f aca="false">INDEX($AG$1585:$AG$1712,$B1676-$E1676*4+const_one)</f>
        <v>100000000</v>
      </c>
      <c r="AO1676" s="5" t="n">
        <f aca="false">INDEX($AH$1585:$AH$1712,$B1676-$F1676*8+const_one)</f>
        <v>60000000</v>
      </c>
      <c r="AP1676" s="5" t="n">
        <f aca="false">INDEX($AI$1585:$AI$1712,$B1676-$G1676*16+const_one)</f>
        <v>30000000</v>
      </c>
      <c r="AQ1676" s="5" t="n">
        <f aca="false">INDEX($AJ$1585:$AJ$1712,$B1676-$H1676*32+const_one)</f>
        <v>15000000</v>
      </c>
      <c r="AR1676" s="5" t="n">
        <f aca="false">INDEX($AK$1585:$AK$1712,$B1676-$I1676*64+const_one)</f>
        <v>5000000</v>
      </c>
      <c r="AS1676" s="5" t="n">
        <f aca="false">INDEX($AE$1585:$AE$1712,$B1676+(const_one-$C1676)*1+const_one)</f>
        <v>52899961.8491821</v>
      </c>
      <c r="AT1676" s="5" t="n">
        <f aca="false">INDEX($AF$1585:$AF$1712,$B1676+(const_one-$D1676)*2+const_one)</f>
        <v>397475134.428968</v>
      </c>
      <c r="AU1676" s="5" t="n">
        <f aca="false">INDEX($AG$1585:$AG$1712,$B1676+(const_one-$E1676)*4+const_one)</f>
        <v>111656916.86904</v>
      </c>
      <c r="AV1676" s="5" t="n">
        <f aca="false">INDEX($AH$1585:$AH$1712,$B1676+(const_one-$F1676)*8+const_one)</f>
        <v>155453311.507915</v>
      </c>
      <c r="AW1676" s="5" t="n">
        <f aca="false">INDEX($AI$1585:$AI$1712,$B1676+(const_one-$G1676)*16+const_one)</f>
        <v>194316639.384894</v>
      </c>
      <c r="AX1676" s="5" t="n">
        <f aca="false">INDEX($AJ$1585:$AJ$1712,$B1676+(const_one-$H1676)*32+const_one)</f>
        <v>278627351.704864</v>
      </c>
      <c r="AY1676" s="5" t="n">
        <f aca="false">INDEX($AK$1585:$AK$1712,$B1676+(const_one-$I1676)*64+const_one)</f>
        <v>323861065.64149</v>
      </c>
      <c r="AZ1676" s="5" t="n">
        <f aca="false">--($C1676=--(AS1676&gt;AL1676))</f>
        <v>1</v>
      </c>
      <c r="BA1676" s="5" t="n">
        <f aca="false">--($D1676=--(AT1676&gt;AM1676))</f>
        <v>1</v>
      </c>
      <c r="BB1676" s="5" t="n">
        <f aca="false">--($E1676=--(AU1676&gt;AN1676))</f>
        <v>0</v>
      </c>
      <c r="BC1676" s="5" t="n">
        <f aca="false">--($F1676=--(AV1676&gt;AO1676))</f>
        <v>1</v>
      </c>
      <c r="BD1676" s="5" t="n">
        <f aca="false">--($G1676=--(AW1676&gt;AP1676))</f>
        <v>1</v>
      </c>
      <c r="BE1676" s="5" t="n">
        <f aca="false">--($H1676=--(AX1676&gt;AQ1676))</f>
        <v>0</v>
      </c>
      <c r="BF1676" s="5" t="n">
        <f aca="false">--($I1676=--(AY1676&gt;AR1676))</f>
        <v>1</v>
      </c>
      <c r="BG1676" s="5" t="n">
        <f aca="false">SUM(AZ1676:BF1676)</f>
        <v>5</v>
      </c>
      <c r="BH1676" s="5" t="n">
        <f aca="false">SUM(AE1676:AK1676)+AB1676+AC1676+AD1676</f>
        <v>2000000000</v>
      </c>
    </row>
    <row r="1677" customFormat="false" ht="15" hidden="true" customHeight="false" outlineLevel="0" collapsed="false">
      <c r="A1677" s="5" t="n">
        <f aca="false">sensitivity_exit_usd</f>
        <v>2000000000</v>
      </c>
      <c r="B1677" s="2" t="n">
        <f aca="false">ROW()-ROW($B$1585)</f>
        <v>92</v>
      </c>
      <c r="C1677" s="2" t="n">
        <f aca="false">MOD(QUOTIENT($B1677,1),2)</f>
        <v>0</v>
      </c>
      <c r="D1677" s="2" t="n">
        <f aca="false">MOD(QUOTIENT($B1677,2),2)</f>
        <v>0</v>
      </c>
      <c r="E1677" s="2" t="n">
        <f aca="false">MOD(QUOTIENT($B1677,4),2)</f>
        <v>1</v>
      </c>
      <c r="F1677" s="2" t="n">
        <f aca="false">MOD(QUOTIENT($B1677,8),2)</f>
        <v>1</v>
      </c>
      <c r="G1677" s="2" t="n">
        <f aca="false">MOD(QUOTIENT($B1677,16),2)</f>
        <v>1</v>
      </c>
      <c r="H1677" s="2" t="n">
        <f aca="false">MOD(QUOTIENT($B1677,32),2)</f>
        <v>0</v>
      </c>
      <c r="I1677" s="2" t="n">
        <f aca="false">MOD(QUOTIENT($B1677,64),2)</f>
        <v>1</v>
      </c>
      <c r="J1677" s="5" t="n">
        <f aca="false">IF($C1677=const_zero,MIN(class_series_f_invested_usd,MAX(const_zero,$A1677)),const_zero)</f>
        <v>30000000</v>
      </c>
      <c r="K1677" s="5" t="n">
        <f aca="false">IF($D1677=const_zero,MIN(class_series_e_invested_usd,MAX(const_zero,$A1677-SUM($J1677:$J1677))),const_zero)</f>
        <v>300000000</v>
      </c>
      <c r="L1677" s="5" t="n">
        <f aca="false">IF($E1677=const_zero,MIN(class_series_d_invested_usd,MAX(const_zero,$A1677-SUM($J1677:$K1677))),const_zero)</f>
        <v>0</v>
      </c>
      <c r="M1677" s="5" t="n">
        <f aca="false">IF($F1677=const_zero,MIN(class_series_c_invested_usd,MAX(const_zero,$A1677-SUM($J1677:$L1677))),const_zero)</f>
        <v>0</v>
      </c>
      <c r="N1677" s="5" t="n">
        <f aca="false">IF($G1677=const_zero,MIN(class_series_b_invested_usd,MAX(const_zero,$A1677-SUM($J1677:$M1677))),const_zero)</f>
        <v>0</v>
      </c>
      <c r="O1677" s="5" t="n">
        <f aca="false">IF($H1677=const_zero,MIN(class_series_a_invested_usd,MAX(const_zero,$A1677-SUM($J1677:$N1677))),const_zero)</f>
        <v>15000000</v>
      </c>
      <c r="P1677" s="5" t="n">
        <f aca="false">IF($I1677=const_zero,MIN(class_seed_invested_usd,MAX(const_zero,$A1677-SUM($J1677:$O1677))),const_zero)</f>
        <v>0</v>
      </c>
      <c r="Q1677" s="5" t="n">
        <f aca="false">MAX(const_zero,$A1677-SUM($J1677:$P1677))</f>
        <v>1655000000</v>
      </c>
      <c r="R1677" s="9" t="n">
        <f aca="false">common_rsa_total+Sensitivity!$AE$1530+Sensitivity!$AJ$1530+IF($C1677=const_one,Sensitivity!$D$1530,const_zero)+IF($D1677=const_one,Sensitivity!$Y$1530,const_zero)+IF($E1677=const_one,Sensitivity!$V$1530,const_zero)+IF($F1677=const_one,Sensitivity!$S$1530,const_zero)+IF($G1677=const_one,Sensitivity!$P$1530,const_zero)+IF($H1677=const_one,Sensitivity!$M$1530,const_zero)+IF($I1677=const_one,Sensitivity!$J$1530,const_zero)</f>
        <v>21421919.7138799</v>
      </c>
      <c r="S1677" s="23" t="b">
        <f aca="false">IF($R1677&gt;const_zero,--($Q1677&gt;option_strike_usd*$R1677),const_zero)</f>
        <v>1</v>
      </c>
      <c r="T1677" s="7" t="n">
        <f aca="false">IF($R1677&gt;const_zero,IF($S1677=const_one,($Q1677+option_strike_usd*pre_f_options_issued)/($R1677+pre_f_options_issued),$Q1677/$R1677),const_zero)</f>
        <v>69.2879175176854</v>
      </c>
      <c r="U1677" s="5" t="n">
        <f aca="false">IF($C1677=const_one,Sensitivity!$D$1530*$T1677,const_zero)</f>
        <v>0</v>
      </c>
      <c r="V1677" s="5" t="n">
        <f aca="false">IF($D1677=const_one,Sensitivity!$Y$1530*$T1677,const_zero)</f>
        <v>0</v>
      </c>
      <c r="W1677" s="5" t="n">
        <f aca="false">IF($E1677=const_one,Sensitivity!$V$1530*$T1677,const_zero)</f>
        <v>120183502.963588</v>
      </c>
      <c r="X1677" s="5" t="n">
        <f aca="false">IF($F1677=const_one,Sensitivity!$S$1530*$T1677,const_zero)</f>
        <v>166291002.042445</v>
      </c>
      <c r="Y1677" s="5" t="n">
        <f aca="false">IF($G1677=const_one,Sensitivity!$P$1530*$T1677,const_zero)</f>
        <v>207863752.553056</v>
      </c>
      <c r="Z1677" s="5" t="n">
        <f aca="false">IF($H1677=const_one,Sensitivity!$M$1530*$T1677,const_zero)</f>
        <v>0</v>
      </c>
      <c r="AA1677" s="5" t="n">
        <f aca="false">IF($I1677=const_one,Sensitivity!$J$1530*$T1677,const_zero)</f>
        <v>346439587.588427</v>
      </c>
      <c r="AB1677" s="5" t="n">
        <f aca="false">(Sensitivity!$AE$1530+Sensitivity!$AJ$1530)*$T1677</f>
        <v>19911103.3991023</v>
      </c>
      <c r="AC1677" s="5" t="n">
        <f aca="false">common_rsa_total*$T1677</f>
        <v>623591257.659168</v>
      </c>
      <c r="AD1677" s="5" t="n">
        <f aca="false">IF($S1677=const_one,pre_f_options_issued*($T1677-option_strike_usd),const_zero)</f>
        <v>170719793.794213</v>
      </c>
      <c r="AE1677" s="5" t="n">
        <f aca="false">J1677+U1677</f>
        <v>30000000</v>
      </c>
      <c r="AF1677" s="5" t="n">
        <f aca="false">K1677+V1677</f>
        <v>300000000</v>
      </c>
      <c r="AG1677" s="5" t="n">
        <f aca="false">L1677+W1677</f>
        <v>120183502.963588</v>
      </c>
      <c r="AH1677" s="5" t="n">
        <f aca="false">M1677+X1677</f>
        <v>166291002.042445</v>
      </c>
      <c r="AI1677" s="5" t="n">
        <f aca="false">N1677+Y1677</f>
        <v>207863752.553056</v>
      </c>
      <c r="AJ1677" s="5" t="n">
        <f aca="false">O1677+Z1677</f>
        <v>15000000</v>
      </c>
      <c r="AK1677" s="5" t="n">
        <f aca="false">P1677+AA1677</f>
        <v>346439587.588427</v>
      </c>
      <c r="AL1677" s="5" t="n">
        <f aca="false">INDEX($AE$1585:$AE$1712,$B1677-$C1677*1+const_one)</f>
        <v>30000000</v>
      </c>
      <c r="AM1677" s="5" t="n">
        <f aca="false">INDEX($AF$1585:$AF$1712,$B1677-$D1677*2+const_one)</f>
        <v>300000000</v>
      </c>
      <c r="AN1677" s="5" t="n">
        <f aca="false">INDEX($AG$1585:$AG$1712,$B1677-$E1677*4+const_one)</f>
        <v>100000000</v>
      </c>
      <c r="AO1677" s="5" t="n">
        <f aca="false">INDEX($AH$1585:$AH$1712,$B1677-$F1677*8+const_one)</f>
        <v>60000000</v>
      </c>
      <c r="AP1677" s="5" t="n">
        <f aca="false">INDEX($AI$1585:$AI$1712,$B1677-$G1677*16+const_one)</f>
        <v>30000000</v>
      </c>
      <c r="AQ1677" s="5" t="n">
        <f aca="false">INDEX($AJ$1585:$AJ$1712,$B1677-$H1677*32+const_one)</f>
        <v>15000000</v>
      </c>
      <c r="AR1677" s="5" t="n">
        <f aca="false">INDEX($AK$1585:$AK$1712,$B1677-$I1677*64+const_one)</f>
        <v>5000000</v>
      </c>
      <c r="AS1677" s="5" t="n">
        <f aca="false">INDEX($AE$1585:$AE$1712,$B1677+(const_one-$C1677)*1+const_one)</f>
        <v>55710211.2448192</v>
      </c>
      <c r="AT1677" s="5" t="n">
        <f aca="false">INDEX($AF$1585:$AF$1712,$B1677+(const_one-$D1677)*2+const_one)</f>
        <v>399628777.995359</v>
      </c>
      <c r="AU1677" s="5" t="n">
        <f aca="false">INDEX($AG$1585:$AG$1712,$B1677+(const_one-$E1677)*4+const_one)</f>
        <v>120183502.963588</v>
      </c>
      <c r="AV1677" s="5" t="n">
        <f aca="false">INDEX($AH$1585:$AH$1712,$B1677+(const_one-$F1677)*8+const_one)</f>
        <v>166291002.042445</v>
      </c>
      <c r="AW1677" s="5" t="n">
        <f aca="false">INDEX($AI$1585:$AI$1712,$B1677+(const_one-$G1677)*16+const_one)</f>
        <v>207863752.553056</v>
      </c>
      <c r="AX1677" s="5" t="n">
        <f aca="false">INDEX($AJ$1585:$AJ$1712,$B1677+(const_one-$H1677)*32+const_one)</f>
        <v>289140557.844325</v>
      </c>
      <c r="AY1677" s="5" t="n">
        <f aca="false">INDEX($AK$1585:$AK$1712,$B1677+(const_one-$I1677)*64+const_one)</f>
        <v>346439587.588427</v>
      </c>
      <c r="AZ1677" s="5" t="n">
        <f aca="false">--($C1677=--(AS1677&gt;AL1677))</f>
        <v>0</v>
      </c>
      <c r="BA1677" s="5" t="n">
        <f aca="false">--($D1677=--(AT1677&gt;AM1677))</f>
        <v>0</v>
      </c>
      <c r="BB1677" s="5" t="n">
        <f aca="false">--($E1677=--(AU1677&gt;AN1677))</f>
        <v>1</v>
      </c>
      <c r="BC1677" s="5" t="n">
        <f aca="false">--($F1677=--(AV1677&gt;AO1677))</f>
        <v>1</v>
      </c>
      <c r="BD1677" s="5" t="n">
        <f aca="false">--($G1677=--(AW1677&gt;AP1677))</f>
        <v>1</v>
      </c>
      <c r="BE1677" s="5" t="n">
        <f aca="false">--($H1677=--(AX1677&gt;AQ1677))</f>
        <v>0</v>
      </c>
      <c r="BF1677" s="5" t="n">
        <f aca="false">--($I1677=--(AY1677&gt;AR1677))</f>
        <v>1</v>
      </c>
      <c r="BG1677" s="5" t="n">
        <f aca="false">SUM(AZ1677:BF1677)</f>
        <v>4</v>
      </c>
      <c r="BH1677" s="5" t="n">
        <f aca="false">SUM(AE1677:AK1677)+AB1677+AC1677+AD1677</f>
        <v>2000000000</v>
      </c>
    </row>
    <row r="1678" customFormat="false" ht="15" hidden="true" customHeight="false" outlineLevel="0" collapsed="false">
      <c r="A1678" s="5" t="n">
        <f aca="false">sensitivity_exit_usd</f>
        <v>2000000000</v>
      </c>
      <c r="B1678" s="2" t="n">
        <f aca="false">ROW()-ROW($B$1585)</f>
        <v>93</v>
      </c>
      <c r="C1678" s="2" t="n">
        <f aca="false">MOD(QUOTIENT($B1678,1),2)</f>
        <v>1</v>
      </c>
      <c r="D1678" s="2" t="n">
        <f aca="false">MOD(QUOTIENT($B1678,2),2)</f>
        <v>0</v>
      </c>
      <c r="E1678" s="2" t="n">
        <f aca="false">MOD(QUOTIENT($B1678,4),2)</f>
        <v>1</v>
      </c>
      <c r="F1678" s="2" t="n">
        <f aca="false">MOD(QUOTIENT($B1678,8),2)</f>
        <v>1</v>
      </c>
      <c r="G1678" s="2" t="n">
        <f aca="false">MOD(QUOTIENT($B1678,16),2)</f>
        <v>1</v>
      </c>
      <c r="H1678" s="2" t="n">
        <f aca="false">MOD(QUOTIENT($B1678,32),2)</f>
        <v>0</v>
      </c>
      <c r="I1678" s="2" t="n">
        <f aca="false">MOD(QUOTIENT($B1678,64),2)</f>
        <v>1</v>
      </c>
      <c r="J1678" s="5" t="n">
        <f aca="false">IF($C1678=const_zero,MIN(class_series_f_invested_usd,MAX(const_zero,$A1678)),const_zero)</f>
        <v>0</v>
      </c>
      <c r="K1678" s="5" t="n">
        <f aca="false">IF($D1678=const_zero,MIN(class_series_e_invested_usd,MAX(const_zero,$A1678-SUM($J1678:$J1678))),const_zero)</f>
        <v>300000000</v>
      </c>
      <c r="L1678" s="5" t="n">
        <f aca="false">IF($E1678=const_zero,MIN(class_series_d_invested_usd,MAX(const_zero,$A1678-SUM($J1678:$K1678))),const_zero)</f>
        <v>0</v>
      </c>
      <c r="M1678" s="5" t="n">
        <f aca="false">IF($F1678=const_zero,MIN(class_series_c_invested_usd,MAX(const_zero,$A1678-SUM($J1678:$L1678))),const_zero)</f>
        <v>0</v>
      </c>
      <c r="N1678" s="5" t="n">
        <f aca="false">IF($G1678=const_zero,MIN(class_series_b_invested_usd,MAX(const_zero,$A1678-SUM($J1678:$M1678))),const_zero)</f>
        <v>0</v>
      </c>
      <c r="O1678" s="5" t="n">
        <f aca="false">IF($H1678=const_zero,MIN(class_series_a_invested_usd,MAX(const_zero,$A1678-SUM($J1678:$N1678))),const_zero)</f>
        <v>15000000</v>
      </c>
      <c r="P1678" s="5" t="n">
        <f aca="false">IF($I1678=const_zero,MIN(class_seed_invested_usd,MAX(const_zero,$A1678-SUM($J1678:$O1678))),const_zero)</f>
        <v>0</v>
      </c>
      <c r="Q1678" s="5" t="n">
        <f aca="false">MAX(const_zero,$A1678-SUM($J1678:$P1678))</f>
        <v>1685000000</v>
      </c>
      <c r="R1678" s="9" t="n">
        <f aca="false">common_rsa_total+Sensitivity!$AE$1530+Sensitivity!$AJ$1530+IF($C1678=const_one,Sensitivity!$D$1530,const_zero)+IF($D1678=const_one,Sensitivity!$Y$1530,const_zero)+IF($E1678=const_one,Sensitivity!$V$1530,const_zero)+IF($F1678=const_one,Sensitivity!$S$1530,const_zero)+IF($G1678=const_one,Sensitivity!$P$1530,const_zero)+IF($H1678=const_one,Sensitivity!$M$1530,const_zero)+IF($I1678=const_one,Sensitivity!$J$1530,const_zero)</f>
        <v>22238627.3620252</v>
      </c>
      <c r="S1678" s="23" t="b">
        <f aca="false">IF($R1678&gt;const_zero,--($Q1678&gt;option_strike_usd*$R1678),const_zero)</f>
        <v>1</v>
      </c>
      <c r="T1678" s="7" t="n">
        <f aca="false">IF($R1678&gt;const_zero,IF($S1678=const_one,($Q1678+option_strike_usd*pre_f_options_issued)/($R1678+pre_f_options_issued),$Q1678/$R1678),const_zero)</f>
        <v>68.2131621655929</v>
      </c>
      <c r="U1678" s="5" t="n">
        <f aca="false">IF($C1678=const_one,Sensitivity!$D$1530*$T1678,const_zero)</f>
        <v>55710211.2448192</v>
      </c>
      <c r="V1678" s="5" t="n">
        <f aca="false">IF($D1678=const_one,Sensitivity!$Y$1530*$T1678,const_zero)</f>
        <v>0</v>
      </c>
      <c r="W1678" s="5" t="n">
        <f aca="false">IF($E1678=const_one,Sensitivity!$V$1530*$T1678,const_zero)</f>
        <v>118319283.808634</v>
      </c>
      <c r="X1678" s="5" t="n">
        <f aca="false">IF($F1678=const_one,Sensitivity!$S$1530*$T1678,const_zero)</f>
        <v>163711589.197423</v>
      </c>
      <c r="Y1678" s="5" t="n">
        <f aca="false">IF($G1678=const_one,Sensitivity!$P$1530*$T1678,const_zero)</f>
        <v>204639486.496779</v>
      </c>
      <c r="Z1678" s="5" t="n">
        <f aca="false">IF($H1678=const_one,Sensitivity!$M$1530*$T1678,const_zero)</f>
        <v>0</v>
      </c>
      <c r="AA1678" s="5" t="n">
        <f aca="false">IF($I1678=const_one,Sensitivity!$J$1530*$T1678,const_zero)</f>
        <v>341065810.827964</v>
      </c>
      <c r="AB1678" s="5" t="n">
        <f aca="false">(Sensitivity!$AE$1530+Sensitivity!$AJ$1530)*$T1678</f>
        <v>19602253.5200626</v>
      </c>
      <c r="AC1678" s="5" t="n">
        <f aca="false">common_rsa_total*$T1678</f>
        <v>613918459.490336</v>
      </c>
      <c r="AD1678" s="5" t="n">
        <f aca="false">IF($S1678=const_one,pre_f_options_issued*($T1678-option_strike_usd),const_zero)</f>
        <v>168032905.413982</v>
      </c>
      <c r="AE1678" s="5" t="n">
        <f aca="false">J1678+U1678</f>
        <v>55710211.2448192</v>
      </c>
      <c r="AF1678" s="5" t="n">
        <f aca="false">K1678+V1678</f>
        <v>300000000</v>
      </c>
      <c r="AG1678" s="5" t="n">
        <f aca="false">L1678+W1678</f>
        <v>118319283.808634</v>
      </c>
      <c r="AH1678" s="5" t="n">
        <f aca="false">M1678+X1678</f>
        <v>163711589.197423</v>
      </c>
      <c r="AI1678" s="5" t="n">
        <f aca="false">N1678+Y1678</f>
        <v>204639486.496779</v>
      </c>
      <c r="AJ1678" s="5" t="n">
        <f aca="false">O1678+Z1678</f>
        <v>15000000</v>
      </c>
      <c r="AK1678" s="5" t="n">
        <f aca="false">P1678+AA1678</f>
        <v>341065810.827964</v>
      </c>
      <c r="AL1678" s="5" t="n">
        <f aca="false">INDEX($AE$1585:$AE$1712,$B1678-$C1678*1+const_one)</f>
        <v>30000000</v>
      </c>
      <c r="AM1678" s="5" t="n">
        <f aca="false">INDEX($AF$1585:$AF$1712,$B1678-$D1678*2+const_one)</f>
        <v>300000000</v>
      </c>
      <c r="AN1678" s="5" t="n">
        <f aca="false">INDEX($AG$1585:$AG$1712,$B1678-$E1678*4+const_one)</f>
        <v>100000000</v>
      </c>
      <c r="AO1678" s="5" t="n">
        <f aca="false">INDEX($AH$1585:$AH$1712,$B1678-$F1678*8+const_one)</f>
        <v>60000000</v>
      </c>
      <c r="AP1678" s="5" t="n">
        <f aca="false">INDEX($AI$1585:$AI$1712,$B1678-$G1678*16+const_one)</f>
        <v>30000000</v>
      </c>
      <c r="AQ1678" s="5" t="n">
        <f aca="false">INDEX($AJ$1585:$AJ$1712,$B1678-$H1678*32+const_one)</f>
        <v>15000000</v>
      </c>
      <c r="AR1678" s="5" t="n">
        <f aca="false">INDEX($AK$1585:$AK$1712,$B1678-$I1678*64+const_one)</f>
        <v>5000000</v>
      </c>
      <c r="AS1678" s="5" t="n">
        <f aca="false">INDEX($AE$1585:$AE$1712,$B1678+(const_one-$C1678)*1+const_one)</f>
        <v>55710211.2448192</v>
      </c>
      <c r="AT1678" s="5" t="n">
        <f aca="false">INDEX($AF$1585:$AF$1712,$B1678+(const_one-$D1678)*2+const_one)</f>
        <v>395020387.621261</v>
      </c>
      <c r="AU1678" s="5" t="n">
        <f aca="false">INDEX($AG$1585:$AG$1712,$B1678+(const_one-$E1678)*4+const_one)</f>
        <v>118319283.808634</v>
      </c>
      <c r="AV1678" s="5" t="n">
        <f aca="false">INDEX($AH$1585:$AH$1712,$B1678+(const_one-$F1678)*8+const_one)</f>
        <v>163711589.197423</v>
      </c>
      <c r="AW1678" s="5" t="n">
        <f aca="false">INDEX($AI$1585:$AI$1712,$B1678+(const_one-$G1678)*16+const_one)</f>
        <v>204639486.496779</v>
      </c>
      <c r="AX1678" s="5" t="n">
        <f aca="false">INDEX($AJ$1585:$AJ$1712,$B1678+(const_one-$H1678)*32+const_one)</f>
        <v>286243877.243307</v>
      </c>
      <c r="AY1678" s="5" t="n">
        <f aca="false">INDEX($AK$1585:$AK$1712,$B1678+(const_one-$I1678)*64+const_one)</f>
        <v>341065810.827964</v>
      </c>
      <c r="AZ1678" s="5" t="n">
        <f aca="false">--($C1678=--(AS1678&gt;AL1678))</f>
        <v>1</v>
      </c>
      <c r="BA1678" s="5" t="n">
        <f aca="false">--($D1678=--(AT1678&gt;AM1678))</f>
        <v>0</v>
      </c>
      <c r="BB1678" s="5" t="n">
        <f aca="false">--($E1678=--(AU1678&gt;AN1678))</f>
        <v>1</v>
      </c>
      <c r="BC1678" s="5" t="n">
        <f aca="false">--($F1678=--(AV1678&gt;AO1678))</f>
        <v>1</v>
      </c>
      <c r="BD1678" s="5" t="n">
        <f aca="false">--($G1678=--(AW1678&gt;AP1678))</f>
        <v>1</v>
      </c>
      <c r="BE1678" s="5" t="n">
        <f aca="false">--($H1678=--(AX1678&gt;AQ1678))</f>
        <v>0</v>
      </c>
      <c r="BF1678" s="5" t="n">
        <f aca="false">--($I1678=--(AY1678&gt;AR1678))</f>
        <v>1</v>
      </c>
      <c r="BG1678" s="5" t="n">
        <f aca="false">SUM(AZ1678:BF1678)</f>
        <v>5</v>
      </c>
      <c r="BH1678" s="5" t="n">
        <f aca="false">SUM(AE1678:AK1678)+AB1678+AC1678+AD1678</f>
        <v>2000000000</v>
      </c>
    </row>
    <row r="1679" customFormat="false" ht="15" hidden="true" customHeight="false" outlineLevel="0" collapsed="false">
      <c r="A1679" s="5" t="n">
        <f aca="false">sensitivity_exit_usd</f>
        <v>2000000000</v>
      </c>
      <c r="B1679" s="2" t="n">
        <f aca="false">ROW()-ROW($B$1585)</f>
        <v>94</v>
      </c>
      <c r="C1679" s="2" t="n">
        <f aca="false">MOD(QUOTIENT($B1679,1),2)</f>
        <v>0</v>
      </c>
      <c r="D1679" s="2" t="n">
        <f aca="false">MOD(QUOTIENT($B1679,2),2)</f>
        <v>1</v>
      </c>
      <c r="E1679" s="2" t="n">
        <f aca="false">MOD(QUOTIENT($B1679,4),2)</f>
        <v>1</v>
      </c>
      <c r="F1679" s="2" t="n">
        <f aca="false">MOD(QUOTIENT($B1679,8),2)</f>
        <v>1</v>
      </c>
      <c r="G1679" s="2" t="n">
        <f aca="false">MOD(QUOTIENT($B1679,16),2)</f>
        <v>1</v>
      </c>
      <c r="H1679" s="2" t="n">
        <f aca="false">MOD(QUOTIENT($B1679,32),2)</f>
        <v>0</v>
      </c>
      <c r="I1679" s="2" t="n">
        <f aca="false">MOD(QUOTIENT($B1679,64),2)</f>
        <v>1</v>
      </c>
      <c r="J1679" s="5" t="n">
        <f aca="false">IF($C1679=const_zero,MIN(class_series_f_invested_usd,MAX(const_zero,$A1679)),const_zero)</f>
        <v>30000000</v>
      </c>
      <c r="K1679" s="5" t="n">
        <f aca="false">IF($D1679=const_zero,MIN(class_series_e_invested_usd,MAX(const_zero,$A1679-SUM($J1679:$J1679))),const_zero)</f>
        <v>0</v>
      </c>
      <c r="L1679" s="5" t="n">
        <f aca="false">IF($E1679=const_zero,MIN(class_series_d_invested_usd,MAX(const_zero,$A1679-SUM($J1679:$K1679))),const_zero)</f>
        <v>0</v>
      </c>
      <c r="M1679" s="5" t="n">
        <f aca="false">IF($F1679=const_zero,MIN(class_series_c_invested_usd,MAX(const_zero,$A1679-SUM($J1679:$L1679))),const_zero)</f>
        <v>0</v>
      </c>
      <c r="N1679" s="5" t="n">
        <f aca="false">IF($G1679=const_zero,MIN(class_series_b_invested_usd,MAX(const_zero,$A1679-SUM($J1679:$M1679))),const_zero)</f>
        <v>0</v>
      </c>
      <c r="O1679" s="5" t="n">
        <f aca="false">IF($H1679=const_zero,MIN(class_series_a_invested_usd,MAX(const_zero,$A1679-SUM($J1679:$N1679))),const_zero)</f>
        <v>15000000</v>
      </c>
      <c r="P1679" s="5" t="n">
        <f aca="false">IF($I1679=const_zero,MIN(class_seed_invested_usd,MAX(const_zero,$A1679-SUM($J1679:$O1679))),const_zero)</f>
        <v>0</v>
      </c>
      <c r="Q1679" s="5" t="n">
        <f aca="false">MAX(const_zero,$A1679-SUM($J1679:$P1679))</f>
        <v>1955000000</v>
      </c>
      <c r="R1679" s="9" t="n">
        <f aca="false">common_rsa_total+Sensitivity!$AE$1530+Sensitivity!$AJ$1530+IF($C1679=const_one,Sensitivity!$D$1530,const_zero)+IF($D1679=const_one,Sensitivity!$Y$1530,const_zero)+IF($E1679=const_one,Sensitivity!$V$1530,const_zero)+IF($F1679=const_one,Sensitivity!$S$1530,const_zero)+IF($G1679=const_one,Sensitivity!$P$1530,const_zero)+IF($H1679=const_one,Sensitivity!$M$1530,const_zero)+IF($I1679=const_one,Sensitivity!$J$1530,const_zero)</f>
        <v>27558426.6391823</v>
      </c>
      <c r="S1679" s="23" t="b">
        <f aca="false">IF($R1679&gt;const_zero,--($Q1679&gt;option_strike_usd*$R1679),const_zero)</f>
        <v>1</v>
      </c>
      <c r="T1679" s="7" t="n">
        <f aca="false">IF($R1679&gt;const_zero,IF($S1679=const_one,($Q1679+option_strike_usd*pre_f_options_issued)/($R1679+pre_f_options_issued),$Q1679/$R1679),const_zero)</f>
        <v>65.1231690699447</v>
      </c>
      <c r="U1679" s="5" t="n">
        <f aca="false">IF($C1679=const_one,Sensitivity!$D$1530*$T1679,const_zero)</f>
        <v>0</v>
      </c>
      <c r="V1679" s="5" t="n">
        <f aca="false">IF($D1679=const_one,Sensitivity!$Y$1530*$T1679,const_zero)</f>
        <v>399628777.995359</v>
      </c>
      <c r="W1679" s="5" t="n">
        <f aca="false">IF($E1679=const_one,Sensitivity!$V$1530*$T1679,const_zero)</f>
        <v>112959529.789855</v>
      </c>
      <c r="X1679" s="5" t="n">
        <f aca="false">IF($F1679=const_one,Sensitivity!$S$1530*$T1679,const_zero)</f>
        <v>156295605.767867</v>
      </c>
      <c r="Y1679" s="5" t="n">
        <f aca="false">IF($G1679=const_one,Sensitivity!$P$1530*$T1679,const_zero)</f>
        <v>195369507.209834</v>
      </c>
      <c r="Z1679" s="5" t="n">
        <f aca="false">IF($H1679=const_one,Sensitivity!$M$1530*$T1679,const_zero)</f>
        <v>0</v>
      </c>
      <c r="AA1679" s="5" t="n">
        <f aca="false">IF($I1679=const_one,Sensitivity!$J$1530*$T1679,const_zero)</f>
        <v>325615845.349723</v>
      </c>
      <c r="AB1679" s="5" t="n">
        <f aca="false">(Sensitivity!$AE$1530+Sensitivity!$AJ$1530)*$T1679</f>
        <v>18714289.5829987</v>
      </c>
      <c r="AC1679" s="5" t="n">
        <f aca="false">common_rsa_total*$T1679</f>
        <v>586108521.629502</v>
      </c>
      <c r="AD1679" s="5" t="n">
        <f aca="false">IF($S1679=const_one,pre_f_options_issued*($T1679-option_strike_usd),const_zero)</f>
        <v>160307922.674862</v>
      </c>
      <c r="AE1679" s="5" t="n">
        <f aca="false">J1679+U1679</f>
        <v>30000000</v>
      </c>
      <c r="AF1679" s="5" t="n">
        <f aca="false">K1679+V1679</f>
        <v>399628777.995359</v>
      </c>
      <c r="AG1679" s="5" t="n">
        <f aca="false">L1679+W1679</f>
        <v>112959529.789855</v>
      </c>
      <c r="AH1679" s="5" t="n">
        <f aca="false">M1679+X1679</f>
        <v>156295605.767867</v>
      </c>
      <c r="AI1679" s="5" t="n">
        <f aca="false">N1679+Y1679</f>
        <v>195369507.209834</v>
      </c>
      <c r="AJ1679" s="5" t="n">
        <f aca="false">O1679+Z1679</f>
        <v>15000000</v>
      </c>
      <c r="AK1679" s="5" t="n">
        <f aca="false">P1679+AA1679</f>
        <v>325615845.349723</v>
      </c>
      <c r="AL1679" s="5" t="n">
        <f aca="false">INDEX($AE$1585:$AE$1712,$B1679-$C1679*1+const_one)</f>
        <v>30000000</v>
      </c>
      <c r="AM1679" s="5" t="n">
        <f aca="false">INDEX($AF$1585:$AF$1712,$B1679-$D1679*2+const_one)</f>
        <v>300000000</v>
      </c>
      <c r="AN1679" s="5" t="n">
        <f aca="false">INDEX($AG$1585:$AG$1712,$B1679-$E1679*4+const_one)</f>
        <v>100000000</v>
      </c>
      <c r="AO1679" s="5" t="n">
        <f aca="false">INDEX($AH$1585:$AH$1712,$B1679-$F1679*8+const_one)</f>
        <v>60000000</v>
      </c>
      <c r="AP1679" s="5" t="n">
        <f aca="false">INDEX($AI$1585:$AI$1712,$B1679-$G1679*16+const_one)</f>
        <v>30000000</v>
      </c>
      <c r="AQ1679" s="5" t="n">
        <f aca="false">INDEX($AJ$1585:$AJ$1712,$B1679-$H1679*32+const_one)</f>
        <v>15000000</v>
      </c>
      <c r="AR1679" s="5" t="n">
        <f aca="false">INDEX($AK$1585:$AK$1712,$B1679-$I1679*64+const_one)</f>
        <v>5000000</v>
      </c>
      <c r="AS1679" s="5" t="n">
        <f aca="false">INDEX($AE$1585:$AE$1712,$B1679+(const_one-$C1679)*1+const_one)</f>
        <v>52573259.6199629</v>
      </c>
      <c r="AT1679" s="5" t="n">
        <f aca="false">INDEX($AF$1585:$AF$1712,$B1679+(const_one-$D1679)*2+const_one)</f>
        <v>399628777.995359</v>
      </c>
      <c r="AU1679" s="5" t="n">
        <f aca="false">INDEX($AG$1585:$AG$1712,$B1679+(const_one-$E1679)*4+const_one)</f>
        <v>112959529.789855</v>
      </c>
      <c r="AV1679" s="5" t="n">
        <f aca="false">INDEX($AH$1585:$AH$1712,$B1679+(const_one-$F1679)*8+const_one)</f>
        <v>156295605.767867</v>
      </c>
      <c r="AW1679" s="5" t="n">
        <f aca="false">INDEX($AI$1585:$AI$1712,$B1679+(const_one-$G1679)*16+const_one)</f>
        <v>195369507.209834</v>
      </c>
      <c r="AX1679" s="5" t="n">
        <f aca="false">INDEX($AJ$1585:$AJ$1712,$B1679+(const_one-$H1679)*32+const_one)</f>
        <v>281316104.15675</v>
      </c>
      <c r="AY1679" s="5" t="n">
        <f aca="false">INDEX($AK$1585:$AK$1712,$B1679+(const_one-$I1679)*64+const_one)</f>
        <v>325615845.349723</v>
      </c>
      <c r="AZ1679" s="5" t="n">
        <f aca="false">--($C1679=--(AS1679&gt;AL1679))</f>
        <v>0</v>
      </c>
      <c r="BA1679" s="5" t="n">
        <f aca="false">--($D1679=--(AT1679&gt;AM1679))</f>
        <v>1</v>
      </c>
      <c r="BB1679" s="5" t="n">
        <f aca="false">--($E1679=--(AU1679&gt;AN1679))</f>
        <v>1</v>
      </c>
      <c r="BC1679" s="5" t="n">
        <f aca="false">--($F1679=--(AV1679&gt;AO1679))</f>
        <v>1</v>
      </c>
      <c r="BD1679" s="5" t="n">
        <f aca="false">--($G1679=--(AW1679&gt;AP1679))</f>
        <v>1</v>
      </c>
      <c r="BE1679" s="5" t="n">
        <f aca="false">--($H1679=--(AX1679&gt;AQ1679))</f>
        <v>0</v>
      </c>
      <c r="BF1679" s="5" t="n">
        <f aca="false">--($I1679=--(AY1679&gt;AR1679))</f>
        <v>1</v>
      </c>
      <c r="BG1679" s="5" t="n">
        <f aca="false">SUM(AZ1679:BF1679)</f>
        <v>5</v>
      </c>
      <c r="BH1679" s="5" t="n">
        <f aca="false">SUM(AE1679:AK1679)+AB1679+AC1679+AD1679</f>
        <v>2000000000</v>
      </c>
    </row>
    <row r="1680" customFormat="false" ht="15" hidden="true" customHeight="false" outlineLevel="0" collapsed="false">
      <c r="A1680" s="5" t="n">
        <f aca="false">sensitivity_exit_usd</f>
        <v>2000000000</v>
      </c>
      <c r="B1680" s="2" t="n">
        <f aca="false">ROW()-ROW($B$1585)</f>
        <v>95</v>
      </c>
      <c r="C1680" s="2" t="n">
        <f aca="false">MOD(QUOTIENT($B1680,1),2)</f>
        <v>1</v>
      </c>
      <c r="D1680" s="2" t="n">
        <f aca="false">MOD(QUOTIENT($B1680,2),2)</f>
        <v>1</v>
      </c>
      <c r="E1680" s="2" t="n">
        <f aca="false">MOD(QUOTIENT($B1680,4),2)</f>
        <v>1</v>
      </c>
      <c r="F1680" s="2" t="n">
        <f aca="false">MOD(QUOTIENT($B1680,8),2)</f>
        <v>1</v>
      </c>
      <c r="G1680" s="2" t="n">
        <f aca="false">MOD(QUOTIENT($B1680,16),2)</f>
        <v>1</v>
      </c>
      <c r="H1680" s="2" t="n">
        <f aca="false">MOD(QUOTIENT($B1680,32),2)</f>
        <v>0</v>
      </c>
      <c r="I1680" s="2" t="n">
        <f aca="false">MOD(QUOTIENT($B1680,64),2)</f>
        <v>1</v>
      </c>
      <c r="J1680" s="5" t="n">
        <f aca="false">IF($C1680=const_zero,MIN(class_series_f_invested_usd,MAX(const_zero,$A1680)),const_zero)</f>
        <v>0</v>
      </c>
      <c r="K1680" s="5" t="n">
        <f aca="false">IF($D1680=const_zero,MIN(class_series_e_invested_usd,MAX(const_zero,$A1680-SUM($J1680:$J1680))),const_zero)</f>
        <v>0</v>
      </c>
      <c r="L1680" s="5" t="n">
        <f aca="false">IF($E1680=const_zero,MIN(class_series_d_invested_usd,MAX(const_zero,$A1680-SUM($J1680:$K1680))),const_zero)</f>
        <v>0</v>
      </c>
      <c r="M1680" s="5" t="n">
        <f aca="false">IF($F1680=const_zero,MIN(class_series_c_invested_usd,MAX(const_zero,$A1680-SUM($J1680:$L1680))),const_zero)</f>
        <v>0</v>
      </c>
      <c r="N1680" s="5" t="n">
        <f aca="false">IF($G1680=const_zero,MIN(class_series_b_invested_usd,MAX(const_zero,$A1680-SUM($J1680:$M1680))),const_zero)</f>
        <v>0</v>
      </c>
      <c r="O1680" s="5" t="n">
        <f aca="false">IF($H1680=const_zero,MIN(class_series_a_invested_usd,MAX(const_zero,$A1680-SUM($J1680:$N1680))),const_zero)</f>
        <v>15000000</v>
      </c>
      <c r="P1680" s="5" t="n">
        <f aca="false">IF($I1680=const_zero,MIN(class_seed_invested_usd,MAX(const_zero,$A1680-SUM($J1680:$O1680))),const_zero)</f>
        <v>0</v>
      </c>
      <c r="Q1680" s="5" t="n">
        <f aca="false">MAX(const_zero,$A1680-SUM($J1680:$P1680))</f>
        <v>1985000000</v>
      </c>
      <c r="R1680" s="9" t="n">
        <f aca="false">common_rsa_total+Sensitivity!$AE$1530+Sensitivity!$AJ$1530+IF($C1680=const_one,Sensitivity!$D$1530,const_zero)+IF($D1680=const_one,Sensitivity!$Y$1530,const_zero)+IF($E1680=const_one,Sensitivity!$V$1530,const_zero)+IF($F1680=const_one,Sensitivity!$S$1530,const_zero)+IF($G1680=const_one,Sensitivity!$P$1530,const_zero)+IF($H1680=const_one,Sensitivity!$M$1530,const_zero)+IF($I1680=const_one,Sensitivity!$J$1530,const_zero)</f>
        <v>28375134.2873277</v>
      </c>
      <c r="S1680" s="23" t="b">
        <f aca="false">IF($R1680&gt;const_zero,--($Q1680&gt;option_strike_usd*$R1680),const_zero)</f>
        <v>1</v>
      </c>
      <c r="T1680" s="7" t="n">
        <f aca="false">IF($R1680&gt;const_zero,IF($S1680=const_one,($Q1680+option_strike_usd*pre_f_options_issued)/($R1680+pre_f_options_issued),$Q1680/$R1680),const_zero)</f>
        <v>64.3721896560542</v>
      </c>
      <c r="U1680" s="5" t="n">
        <f aca="false">IF($C1680=const_one,Sensitivity!$D$1530*$T1680,const_zero)</f>
        <v>52573259.6199629</v>
      </c>
      <c r="V1680" s="5" t="n">
        <f aca="false">IF($D1680=const_one,Sensitivity!$Y$1530*$T1680,const_zero)</f>
        <v>395020387.621261</v>
      </c>
      <c r="W1680" s="5" t="n">
        <f aca="false">IF($E1680=const_one,Sensitivity!$V$1530*$T1680,const_zero)</f>
        <v>111656916.86904</v>
      </c>
      <c r="X1680" s="5" t="n">
        <f aca="false">IF($F1680=const_one,Sensitivity!$S$1530*$T1680,const_zero)</f>
        <v>154493255.17453</v>
      </c>
      <c r="Y1680" s="5" t="n">
        <f aca="false">IF($G1680=const_one,Sensitivity!$P$1530*$T1680,const_zero)</f>
        <v>193116568.968163</v>
      </c>
      <c r="Z1680" s="5" t="n">
        <f aca="false">IF($H1680=const_one,Sensitivity!$M$1530*$T1680,const_zero)</f>
        <v>0</v>
      </c>
      <c r="AA1680" s="5" t="n">
        <f aca="false">IF($I1680=const_one,Sensitivity!$J$1530*$T1680,const_zero)</f>
        <v>321860948.280271</v>
      </c>
      <c r="AB1680" s="5" t="n">
        <f aca="false">(Sensitivity!$AE$1530+Sensitivity!$AJ$1530)*$T1680</f>
        <v>18498482.4221506</v>
      </c>
      <c r="AC1680" s="5" t="n">
        <f aca="false">common_rsa_total*$T1680</f>
        <v>579349706.904488</v>
      </c>
      <c r="AD1680" s="5" t="n">
        <f aca="false">IF($S1680=const_one,pre_f_options_issued*($T1680-option_strike_usd),const_zero)</f>
        <v>158430474.140135</v>
      </c>
      <c r="AE1680" s="5" t="n">
        <f aca="false">J1680+U1680</f>
        <v>52573259.6199629</v>
      </c>
      <c r="AF1680" s="5" t="n">
        <f aca="false">K1680+V1680</f>
        <v>395020387.621261</v>
      </c>
      <c r="AG1680" s="5" t="n">
        <f aca="false">L1680+W1680</f>
        <v>111656916.86904</v>
      </c>
      <c r="AH1680" s="5" t="n">
        <f aca="false">M1680+X1680</f>
        <v>154493255.17453</v>
      </c>
      <c r="AI1680" s="5" t="n">
        <f aca="false">N1680+Y1680</f>
        <v>193116568.968163</v>
      </c>
      <c r="AJ1680" s="5" t="n">
        <f aca="false">O1680+Z1680</f>
        <v>15000000</v>
      </c>
      <c r="AK1680" s="5" t="n">
        <f aca="false">P1680+AA1680</f>
        <v>321860948.280271</v>
      </c>
      <c r="AL1680" s="5" t="n">
        <f aca="false">INDEX($AE$1585:$AE$1712,$B1680-$C1680*1+const_one)</f>
        <v>30000000</v>
      </c>
      <c r="AM1680" s="5" t="n">
        <f aca="false">INDEX($AF$1585:$AF$1712,$B1680-$D1680*2+const_one)</f>
        <v>300000000</v>
      </c>
      <c r="AN1680" s="5" t="n">
        <f aca="false">INDEX($AG$1585:$AG$1712,$B1680-$E1680*4+const_one)</f>
        <v>100000000</v>
      </c>
      <c r="AO1680" s="5" t="n">
        <f aca="false">INDEX($AH$1585:$AH$1712,$B1680-$F1680*8+const_one)</f>
        <v>60000000</v>
      </c>
      <c r="AP1680" s="5" t="n">
        <f aca="false">INDEX($AI$1585:$AI$1712,$B1680-$G1680*16+const_one)</f>
        <v>30000000</v>
      </c>
      <c r="AQ1680" s="5" t="n">
        <f aca="false">INDEX($AJ$1585:$AJ$1712,$B1680-$H1680*32+const_one)</f>
        <v>15000000</v>
      </c>
      <c r="AR1680" s="5" t="n">
        <f aca="false">INDEX($AK$1585:$AK$1712,$B1680-$I1680*64+const_one)</f>
        <v>5000000</v>
      </c>
      <c r="AS1680" s="5" t="n">
        <f aca="false">INDEX($AE$1585:$AE$1712,$B1680+(const_one-$C1680)*1+const_one)</f>
        <v>52573259.6199629</v>
      </c>
      <c r="AT1680" s="5" t="n">
        <f aca="false">INDEX($AF$1585:$AF$1712,$B1680+(const_one-$D1680)*2+const_one)</f>
        <v>395020387.621261</v>
      </c>
      <c r="AU1680" s="5" t="n">
        <f aca="false">INDEX($AG$1585:$AG$1712,$B1680+(const_one-$E1680)*4+const_one)</f>
        <v>111656916.86904</v>
      </c>
      <c r="AV1680" s="5" t="n">
        <f aca="false">INDEX($AH$1585:$AH$1712,$B1680+(const_one-$F1680)*8+const_one)</f>
        <v>154493255.17453</v>
      </c>
      <c r="AW1680" s="5" t="n">
        <f aca="false">INDEX($AI$1585:$AI$1712,$B1680+(const_one-$G1680)*16+const_one)</f>
        <v>193116568.968163</v>
      </c>
      <c r="AX1680" s="5" t="n">
        <f aca="false">INDEX($AJ$1585:$AJ$1712,$B1680+(const_one-$H1680)*32+const_one)</f>
        <v>279093031.9538</v>
      </c>
      <c r="AY1680" s="5" t="n">
        <f aca="false">INDEX($AK$1585:$AK$1712,$B1680+(const_one-$I1680)*64+const_one)</f>
        <v>321860948.280271</v>
      </c>
      <c r="AZ1680" s="5" t="n">
        <f aca="false">--($C1680=--(AS1680&gt;AL1680))</f>
        <v>1</v>
      </c>
      <c r="BA1680" s="5" t="n">
        <f aca="false">--($D1680=--(AT1680&gt;AM1680))</f>
        <v>1</v>
      </c>
      <c r="BB1680" s="5" t="n">
        <f aca="false">--($E1680=--(AU1680&gt;AN1680))</f>
        <v>1</v>
      </c>
      <c r="BC1680" s="5" t="n">
        <f aca="false">--($F1680=--(AV1680&gt;AO1680))</f>
        <v>1</v>
      </c>
      <c r="BD1680" s="5" t="n">
        <f aca="false">--($G1680=--(AW1680&gt;AP1680))</f>
        <v>1</v>
      </c>
      <c r="BE1680" s="5" t="n">
        <f aca="false">--($H1680=--(AX1680&gt;AQ1680))</f>
        <v>0</v>
      </c>
      <c r="BF1680" s="5" t="n">
        <f aca="false">--($I1680=--(AY1680&gt;AR1680))</f>
        <v>1</v>
      </c>
      <c r="BG1680" s="5" t="n">
        <f aca="false">SUM(AZ1680:BF1680)</f>
        <v>6</v>
      </c>
      <c r="BH1680" s="5" t="n">
        <f aca="false">SUM(AE1680:AK1680)+AB1680+AC1680+AD1680</f>
        <v>2000000000</v>
      </c>
    </row>
    <row r="1681" customFormat="false" ht="15" hidden="true" customHeight="false" outlineLevel="0" collapsed="false">
      <c r="A1681" s="5" t="n">
        <f aca="false">sensitivity_exit_usd</f>
        <v>2000000000</v>
      </c>
      <c r="B1681" s="2" t="n">
        <f aca="false">ROW()-ROW($B$1585)</f>
        <v>96</v>
      </c>
      <c r="C1681" s="2" t="n">
        <f aca="false">MOD(QUOTIENT($B1681,1),2)</f>
        <v>0</v>
      </c>
      <c r="D1681" s="2" t="n">
        <f aca="false">MOD(QUOTIENT($B1681,2),2)</f>
        <v>0</v>
      </c>
      <c r="E1681" s="2" t="n">
        <f aca="false">MOD(QUOTIENT($B1681,4),2)</f>
        <v>0</v>
      </c>
      <c r="F1681" s="2" t="n">
        <f aca="false">MOD(QUOTIENT($B1681,8),2)</f>
        <v>0</v>
      </c>
      <c r="G1681" s="2" t="n">
        <f aca="false">MOD(QUOTIENT($B1681,16),2)</f>
        <v>0</v>
      </c>
      <c r="H1681" s="2" t="n">
        <f aca="false">MOD(QUOTIENT($B1681,32),2)</f>
        <v>1</v>
      </c>
      <c r="I1681" s="2" t="n">
        <f aca="false">MOD(QUOTIENT($B1681,64),2)</f>
        <v>1</v>
      </c>
      <c r="J1681" s="5" t="n">
        <f aca="false">IF($C1681=const_zero,MIN(class_series_f_invested_usd,MAX(const_zero,$A1681)),const_zero)</f>
        <v>30000000</v>
      </c>
      <c r="K1681" s="5" t="n">
        <f aca="false">IF($D1681=const_zero,MIN(class_series_e_invested_usd,MAX(const_zero,$A1681-SUM($J1681:$J1681))),const_zero)</f>
        <v>300000000</v>
      </c>
      <c r="L1681" s="5" t="n">
        <f aca="false">IF($E1681=const_zero,MIN(class_series_d_invested_usd,MAX(const_zero,$A1681-SUM($J1681:$K1681))),const_zero)</f>
        <v>100000000</v>
      </c>
      <c r="M1681" s="5" t="n">
        <f aca="false">IF($F1681=const_zero,MIN(class_series_c_invested_usd,MAX(const_zero,$A1681-SUM($J1681:$L1681))),const_zero)</f>
        <v>60000000</v>
      </c>
      <c r="N1681" s="5" t="n">
        <f aca="false">IF($G1681=const_zero,MIN(class_series_b_invested_usd,MAX(const_zero,$A1681-SUM($J1681:$M1681))),const_zero)</f>
        <v>30000000</v>
      </c>
      <c r="O1681" s="5" t="n">
        <f aca="false">IF($H1681=const_zero,MIN(class_series_a_invested_usd,MAX(const_zero,$A1681-SUM($J1681:$N1681))),const_zero)</f>
        <v>0</v>
      </c>
      <c r="P1681" s="5" t="n">
        <f aca="false">IF($I1681=const_zero,MIN(class_seed_invested_usd,MAX(const_zero,$A1681-SUM($J1681:$O1681))),const_zero)</f>
        <v>0</v>
      </c>
      <c r="Q1681" s="5" t="n">
        <f aca="false">MAX(const_zero,$A1681-SUM($J1681:$P1681))</f>
        <v>1480000000</v>
      </c>
      <c r="R1681" s="9" t="n">
        <f aca="false">common_rsa_total+Sensitivity!$AE$1530+Sensitivity!$AJ$1530+IF($C1681=const_one,Sensitivity!$D$1530,const_zero)+IF($D1681=const_one,Sensitivity!$Y$1530,const_zero)+IF($E1681=const_one,Sensitivity!$V$1530,const_zero)+IF($F1681=const_one,Sensitivity!$S$1530,const_zero)+IF($G1681=const_one,Sensitivity!$P$1530,const_zero)+IF($H1681=const_one,Sensitivity!$M$1530,const_zero)+IF($I1681=const_one,Sensitivity!$J$1530,const_zero)</f>
        <v>19287367.612023</v>
      </c>
      <c r="S1681" s="23" t="b">
        <f aca="false">IF($R1681&gt;const_zero,--($Q1681&gt;option_strike_usd*$R1681),const_zero)</f>
        <v>1</v>
      </c>
      <c r="T1681" s="7" t="n">
        <f aca="false">IF($R1681&gt;const_zero,IF($S1681=const_one,($Q1681+option_strike_usd*pre_f_options_issued)/($R1681+pre_f_options_issued),$Q1681/$R1681),const_zero)</f>
        <v>68.0440164410641</v>
      </c>
      <c r="U1681" s="5" t="n">
        <f aca="false">IF($C1681=const_one,Sensitivity!$D$1530*$T1681,const_zero)</f>
        <v>0</v>
      </c>
      <c r="V1681" s="5" t="n">
        <f aca="false">IF($D1681=const_one,Sensitivity!$Y$1530*$T1681,const_zero)</f>
        <v>0</v>
      </c>
      <c r="W1681" s="5" t="n">
        <f aca="false">IF($E1681=const_one,Sensitivity!$V$1530*$T1681,const_zero)</f>
        <v>0</v>
      </c>
      <c r="X1681" s="5" t="n">
        <f aca="false">IF($F1681=const_one,Sensitivity!$S$1530*$T1681,const_zero)</f>
        <v>0</v>
      </c>
      <c r="Y1681" s="5" t="n">
        <f aca="false">IF($G1681=const_one,Sensitivity!$P$1530*$T1681,const_zero)</f>
        <v>0</v>
      </c>
      <c r="Z1681" s="5" t="n">
        <f aca="false">IF($H1681=const_one,Sensitivity!$M$1530*$T1681,const_zero)</f>
        <v>340220082.205321</v>
      </c>
      <c r="AA1681" s="5" t="n">
        <f aca="false">IF($I1681=const_one,Sensitivity!$J$1530*$T1681,const_zero)</f>
        <v>340220082.205321</v>
      </c>
      <c r="AB1681" s="5" t="n">
        <f aca="false">(Sensitivity!$AE$1530+Sensitivity!$AJ$1530)*$T1681</f>
        <v>19553646.5171209</v>
      </c>
      <c r="AC1681" s="5" t="n">
        <f aca="false">common_rsa_total*$T1681</f>
        <v>612396147.969577</v>
      </c>
      <c r="AD1681" s="5" t="n">
        <f aca="false">IF($S1681=const_one,pre_f_options_issued*($T1681-option_strike_usd),const_zero)</f>
        <v>167610041.10266</v>
      </c>
      <c r="AE1681" s="5" t="n">
        <f aca="false">J1681+U1681</f>
        <v>30000000</v>
      </c>
      <c r="AF1681" s="5" t="n">
        <f aca="false">K1681+V1681</f>
        <v>300000000</v>
      </c>
      <c r="AG1681" s="5" t="n">
        <f aca="false">L1681+W1681</f>
        <v>100000000</v>
      </c>
      <c r="AH1681" s="5" t="n">
        <f aca="false">M1681+X1681</f>
        <v>60000000</v>
      </c>
      <c r="AI1681" s="5" t="n">
        <f aca="false">N1681+Y1681</f>
        <v>30000000</v>
      </c>
      <c r="AJ1681" s="5" t="n">
        <f aca="false">O1681+Z1681</f>
        <v>340220082.205321</v>
      </c>
      <c r="AK1681" s="5" t="n">
        <f aca="false">P1681+AA1681</f>
        <v>340220082.205321</v>
      </c>
      <c r="AL1681" s="5" t="n">
        <f aca="false">INDEX($AE$1585:$AE$1712,$B1681-$C1681*1+const_one)</f>
        <v>30000000</v>
      </c>
      <c r="AM1681" s="5" t="n">
        <f aca="false">INDEX($AF$1585:$AF$1712,$B1681-$D1681*2+const_one)</f>
        <v>300000000</v>
      </c>
      <c r="AN1681" s="5" t="n">
        <f aca="false">INDEX($AG$1585:$AG$1712,$B1681-$E1681*4+const_one)</f>
        <v>100000000</v>
      </c>
      <c r="AO1681" s="5" t="n">
        <f aca="false">INDEX($AH$1585:$AH$1712,$B1681-$F1681*8+const_one)</f>
        <v>60000000</v>
      </c>
      <c r="AP1681" s="5" t="n">
        <f aca="false">INDEX($AI$1585:$AI$1712,$B1681-$G1681*16+const_one)</f>
        <v>30000000</v>
      </c>
      <c r="AQ1681" s="5" t="n">
        <f aca="false">INDEX($AJ$1585:$AJ$1712,$B1681-$H1681*32+const_one)</f>
        <v>15000000</v>
      </c>
      <c r="AR1681" s="5" t="n">
        <f aca="false">INDEX($AK$1585:$AK$1712,$B1681-$I1681*64+const_one)</f>
        <v>5000000</v>
      </c>
      <c r="AS1681" s="5" t="n">
        <f aca="false">INDEX($AE$1585:$AE$1712,$B1681+(const_one-$C1681)*1+const_one)</f>
        <v>54648124.4466823</v>
      </c>
      <c r="AT1681" s="5" t="n">
        <f aca="false">INDEX($AF$1585:$AF$1712,$B1681+(const_one-$D1681)*2+const_one)</f>
        <v>391719407.69647</v>
      </c>
      <c r="AU1681" s="5" t="n">
        <f aca="false">INDEX($AG$1585:$AG$1712,$B1681+(const_one-$E1681)*4+const_one)</f>
        <v>116696627.425729</v>
      </c>
      <c r="AV1681" s="5" t="n">
        <f aca="false">INDEX($AH$1585:$AH$1712,$B1681+(const_one-$F1681)*8+const_one)</f>
        <v>153055101.298408</v>
      </c>
      <c r="AW1681" s="5" t="n">
        <f aca="false">INDEX($AI$1585:$AI$1712,$B1681+(const_one-$G1681)*16+const_one)</f>
        <v>183056953.486223</v>
      </c>
      <c r="AX1681" s="5" t="n">
        <f aca="false">INDEX($AJ$1585:$AJ$1712,$B1681+(const_one-$H1681)*32+const_one)</f>
        <v>340220082.205321</v>
      </c>
      <c r="AY1681" s="5" t="n">
        <f aca="false">INDEX($AK$1585:$AK$1712,$B1681+(const_one-$I1681)*64+const_one)</f>
        <v>340220082.205321</v>
      </c>
      <c r="AZ1681" s="5" t="n">
        <f aca="false">--($C1681=--(AS1681&gt;AL1681))</f>
        <v>0</v>
      </c>
      <c r="BA1681" s="5" t="n">
        <f aca="false">--($D1681=--(AT1681&gt;AM1681))</f>
        <v>0</v>
      </c>
      <c r="BB1681" s="5" t="n">
        <f aca="false">--($E1681=--(AU1681&gt;AN1681))</f>
        <v>0</v>
      </c>
      <c r="BC1681" s="5" t="n">
        <f aca="false">--($F1681=--(AV1681&gt;AO1681))</f>
        <v>0</v>
      </c>
      <c r="BD1681" s="5" t="n">
        <f aca="false">--($G1681=--(AW1681&gt;AP1681))</f>
        <v>0</v>
      </c>
      <c r="BE1681" s="5" t="n">
        <f aca="false">--($H1681=--(AX1681&gt;AQ1681))</f>
        <v>1</v>
      </c>
      <c r="BF1681" s="5" t="n">
        <f aca="false">--($I1681=--(AY1681&gt;AR1681))</f>
        <v>1</v>
      </c>
      <c r="BG1681" s="5" t="n">
        <f aca="false">SUM(AZ1681:BF1681)</f>
        <v>2</v>
      </c>
      <c r="BH1681" s="5" t="n">
        <f aca="false">SUM(AE1681:AK1681)+AB1681+AC1681+AD1681</f>
        <v>2000000000</v>
      </c>
    </row>
    <row r="1682" customFormat="false" ht="15" hidden="true" customHeight="false" outlineLevel="0" collapsed="false">
      <c r="A1682" s="5" t="n">
        <f aca="false">sensitivity_exit_usd</f>
        <v>2000000000</v>
      </c>
      <c r="B1682" s="2" t="n">
        <f aca="false">ROW()-ROW($B$1585)</f>
        <v>97</v>
      </c>
      <c r="C1682" s="2" t="n">
        <f aca="false">MOD(QUOTIENT($B1682,1),2)</f>
        <v>1</v>
      </c>
      <c r="D1682" s="2" t="n">
        <f aca="false">MOD(QUOTIENT($B1682,2),2)</f>
        <v>0</v>
      </c>
      <c r="E1682" s="2" t="n">
        <f aca="false">MOD(QUOTIENT($B1682,4),2)</f>
        <v>0</v>
      </c>
      <c r="F1682" s="2" t="n">
        <f aca="false">MOD(QUOTIENT($B1682,8),2)</f>
        <v>0</v>
      </c>
      <c r="G1682" s="2" t="n">
        <f aca="false">MOD(QUOTIENT($B1682,16),2)</f>
        <v>0</v>
      </c>
      <c r="H1682" s="2" t="n">
        <f aca="false">MOD(QUOTIENT($B1682,32),2)</f>
        <v>1</v>
      </c>
      <c r="I1682" s="2" t="n">
        <f aca="false">MOD(QUOTIENT($B1682,64),2)</f>
        <v>1</v>
      </c>
      <c r="J1682" s="5" t="n">
        <f aca="false">IF($C1682=const_zero,MIN(class_series_f_invested_usd,MAX(const_zero,$A1682)),const_zero)</f>
        <v>0</v>
      </c>
      <c r="K1682" s="5" t="n">
        <f aca="false">IF($D1682=const_zero,MIN(class_series_e_invested_usd,MAX(const_zero,$A1682-SUM($J1682:$J1682))),const_zero)</f>
        <v>300000000</v>
      </c>
      <c r="L1682" s="5" t="n">
        <f aca="false">IF($E1682=const_zero,MIN(class_series_d_invested_usd,MAX(const_zero,$A1682-SUM($J1682:$K1682))),const_zero)</f>
        <v>100000000</v>
      </c>
      <c r="M1682" s="5" t="n">
        <f aca="false">IF($F1682=const_zero,MIN(class_series_c_invested_usd,MAX(const_zero,$A1682-SUM($J1682:$L1682))),const_zero)</f>
        <v>60000000</v>
      </c>
      <c r="N1682" s="5" t="n">
        <f aca="false">IF($G1682=const_zero,MIN(class_series_b_invested_usd,MAX(const_zero,$A1682-SUM($J1682:$M1682))),const_zero)</f>
        <v>30000000</v>
      </c>
      <c r="O1682" s="5" t="n">
        <f aca="false">IF($H1682=const_zero,MIN(class_series_a_invested_usd,MAX(const_zero,$A1682-SUM($J1682:$N1682))),const_zero)</f>
        <v>0</v>
      </c>
      <c r="P1682" s="5" t="n">
        <f aca="false">IF($I1682=const_zero,MIN(class_seed_invested_usd,MAX(const_zero,$A1682-SUM($J1682:$O1682))),const_zero)</f>
        <v>0</v>
      </c>
      <c r="Q1682" s="5" t="n">
        <f aca="false">MAX(const_zero,$A1682-SUM($J1682:$P1682))</f>
        <v>1510000000</v>
      </c>
      <c r="R1682" s="9" t="n">
        <f aca="false">common_rsa_total+Sensitivity!$AE$1530+Sensitivity!$AJ$1530+IF($C1682=const_one,Sensitivity!$D$1530,const_zero)+IF($D1682=const_one,Sensitivity!$Y$1530,const_zero)+IF($E1682=const_one,Sensitivity!$V$1530,const_zero)+IF($F1682=const_one,Sensitivity!$S$1530,const_zero)+IF($G1682=const_one,Sensitivity!$P$1530,const_zero)+IF($H1682=const_one,Sensitivity!$M$1530,const_zero)+IF($I1682=const_one,Sensitivity!$J$1530,const_zero)</f>
        <v>20104075.2601683</v>
      </c>
      <c r="S1682" s="23" t="b">
        <f aca="false">IF($R1682&gt;const_zero,--($Q1682&gt;option_strike_usd*$R1682),const_zero)</f>
        <v>1</v>
      </c>
      <c r="T1682" s="7" t="n">
        <f aca="false">IF($R1682&gt;const_zero,IF($S1682=const_one,($Q1682+option_strike_usd*pre_f_options_issued)/($R1682+pre_f_options_issued),$Q1682/$R1682),const_zero)</f>
        <v>66.9127129772588</v>
      </c>
      <c r="U1682" s="5" t="n">
        <f aca="false">IF($C1682=const_one,Sensitivity!$D$1530*$T1682,const_zero)</f>
        <v>54648124.4466823</v>
      </c>
      <c r="V1682" s="5" t="n">
        <f aca="false">IF($D1682=const_one,Sensitivity!$Y$1530*$T1682,const_zero)</f>
        <v>0</v>
      </c>
      <c r="W1682" s="5" t="n">
        <f aca="false">IF($E1682=const_one,Sensitivity!$V$1530*$T1682,const_zero)</f>
        <v>0</v>
      </c>
      <c r="X1682" s="5" t="n">
        <f aca="false">IF($F1682=const_one,Sensitivity!$S$1530*$T1682,const_zero)</f>
        <v>0</v>
      </c>
      <c r="Y1682" s="5" t="n">
        <f aca="false">IF($G1682=const_one,Sensitivity!$P$1530*$T1682,const_zero)</f>
        <v>0</v>
      </c>
      <c r="Z1682" s="5" t="n">
        <f aca="false">IF($H1682=const_one,Sensitivity!$M$1530*$T1682,const_zero)</f>
        <v>334563564.886294</v>
      </c>
      <c r="AA1682" s="5" t="n">
        <f aca="false">IF($I1682=const_one,Sensitivity!$J$1530*$T1682,const_zero)</f>
        <v>334563564.886294</v>
      </c>
      <c r="AB1682" s="5" t="n">
        <f aca="false">(Sensitivity!$AE$1530+Sensitivity!$AJ$1530)*$T1682</f>
        <v>19228546.5422538</v>
      </c>
      <c r="AC1682" s="5" t="n">
        <f aca="false">common_rsa_total*$T1682</f>
        <v>602214416.795329</v>
      </c>
      <c r="AD1682" s="5" t="n">
        <f aca="false">IF($S1682=const_one,pre_f_options_issued*($T1682-option_strike_usd),const_zero)</f>
        <v>164781782.443147</v>
      </c>
      <c r="AE1682" s="5" t="n">
        <f aca="false">J1682+U1682</f>
        <v>54648124.4466823</v>
      </c>
      <c r="AF1682" s="5" t="n">
        <f aca="false">K1682+V1682</f>
        <v>300000000</v>
      </c>
      <c r="AG1682" s="5" t="n">
        <f aca="false">L1682+W1682</f>
        <v>100000000</v>
      </c>
      <c r="AH1682" s="5" t="n">
        <f aca="false">M1682+X1682</f>
        <v>60000000</v>
      </c>
      <c r="AI1682" s="5" t="n">
        <f aca="false">N1682+Y1682</f>
        <v>30000000</v>
      </c>
      <c r="AJ1682" s="5" t="n">
        <f aca="false">O1682+Z1682</f>
        <v>334563564.886294</v>
      </c>
      <c r="AK1682" s="5" t="n">
        <f aca="false">P1682+AA1682</f>
        <v>334563564.886294</v>
      </c>
      <c r="AL1682" s="5" t="n">
        <f aca="false">INDEX($AE$1585:$AE$1712,$B1682-$C1682*1+const_one)</f>
        <v>30000000</v>
      </c>
      <c r="AM1682" s="5" t="n">
        <f aca="false">INDEX($AF$1585:$AF$1712,$B1682-$D1682*2+const_one)</f>
        <v>300000000</v>
      </c>
      <c r="AN1682" s="5" t="n">
        <f aca="false">INDEX($AG$1585:$AG$1712,$B1682-$E1682*4+const_one)</f>
        <v>100000000</v>
      </c>
      <c r="AO1682" s="5" t="n">
        <f aca="false">INDEX($AH$1585:$AH$1712,$B1682-$F1682*8+const_one)</f>
        <v>60000000</v>
      </c>
      <c r="AP1682" s="5" t="n">
        <f aca="false">INDEX($AI$1585:$AI$1712,$B1682-$G1682*16+const_one)</f>
        <v>30000000</v>
      </c>
      <c r="AQ1682" s="5" t="n">
        <f aca="false">INDEX($AJ$1585:$AJ$1712,$B1682-$H1682*32+const_one)</f>
        <v>15000000</v>
      </c>
      <c r="AR1682" s="5" t="n">
        <f aca="false">INDEX($AK$1585:$AK$1712,$B1682-$I1682*64+const_one)</f>
        <v>5000000</v>
      </c>
      <c r="AS1682" s="5" t="n">
        <f aca="false">INDEX($AE$1585:$AE$1712,$B1682+(const_one-$C1682)*1+const_one)</f>
        <v>54648124.4466823</v>
      </c>
      <c r="AT1682" s="5" t="n">
        <f aca="false">INDEX($AF$1585:$AF$1712,$B1682+(const_one-$D1682)*2+const_one)</f>
        <v>386993510.790238</v>
      </c>
      <c r="AU1682" s="5" t="n">
        <f aca="false">INDEX($AG$1585:$AG$1712,$B1682+(const_one-$E1682)*4+const_one)</f>
        <v>114918775.929339</v>
      </c>
      <c r="AV1682" s="5" t="n">
        <f aca="false">INDEX($AH$1585:$AH$1712,$B1682+(const_one-$F1682)*8+const_one)</f>
        <v>150935395.959714</v>
      </c>
      <c r="AW1682" s="5" t="n">
        <f aca="false">INDEX($AI$1585:$AI$1712,$B1682+(const_one-$G1682)*16+const_one)</f>
        <v>180732947.899075</v>
      </c>
      <c r="AX1682" s="5" t="n">
        <f aca="false">INDEX($AJ$1585:$AJ$1712,$B1682+(const_one-$H1682)*32+const_one)</f>
        <v>334563564.886294</v>
      </c>
      <c r="AY1682" s="5" t="n">
        <f aca="false">INDEX($AK$1585:$AK$1712,$B1682+(const_one-$I1682)*64+const_one)</f>
        <v>334563564.886294</v>
      </c>
      <c r="AZ1682" s="5" t="n">
        <f aca="false">--($C1682=--(AS1682&gt;AL1682))</f>
        <v>1</v>
      </c>
      <c r="BA1682" s="5" t="n">
        <f aca="false">--($D1682=--(AT1682&gt;AM1682))</f>
        <v>0</v>
      </c>
      <c r="BB1682" s="5" t="n">
        <f aca="false">--($E1682=--(AU1682&gt;AN1682))</f>
        <v>0</v>
      </c>
      <c r="BC1682" s="5" t="n">
        <f aca="false">--($F1682=--(AV1682&gt;AO1682))</f>
        <v>0</v>
      </c>
      <c r="BD1682" s="5" t="n">
        <f aca="false">--($G1682=--(AW1682&gt;AP1682))</f>
        <v>0</v>
      </c>
      <c r="BE1682" s="5" t="n">
        <f aca="false">--($H1682=--(AX1682&gt;AQ1682))</f>
        <v>1</v>
      </c>
      <c r="BF1682" s="5" t="n">
        <f aca="false">--($I1682=--(AY1682&gt;AR1682))</f>
        <v>1</v>
      </c>
      <c r="BG1682" s="5" t="n">
        <f aca="false">SUM(AZ1682:BF1682)</f>
        <v>3</v>
      </c>
      <c r="BH1682" s="5" t="n">
        <f aca="false">SUM(AE1682:AK1682)+AB1682+AC1682+AD1682</f>
        <v>2000000000</v>
      </c>
    </row>
    <row r="1683" customFormat="false" ht="15" hidden="true" customHeight="false" outlineLevel="0" collapsed="false">
      <c r="A1683" s="5" t="n">
        <f aca="false">sensitivity_exit_usd</f>
        <v>2000000000</v>
      </c>
      <c r="B1683" s="2" t="n">
        <f aca="false">ROW()-ROW($B$1585)</f>
        <v>98</v>
      </c>
      <c r="C1683" s="2" t="n">
        <f aca="false">MOD(QUOTIENT($B1683,1),2)</f>
        <v>0</v>
      </c>
      <c r="D1683" s="2" t="n">
        <f aca="false">MOD(QUOTIENT($B1683,2),2)</f>
        <v>1</v>
      </c>
      <c r="E1683" s="2" t="n">
        <f aca="false">MOD(QUOTIENT($B1683,4),2)</f>
        <v>0</v>
      </c>
      <c r="F1683" s="2" t="n">
        <f aca="false">MOD(QUOTIENT($B1683,8),2)</f>
        <v>0</v>
      </c>
      <c r="G1683" s="2" t="n">
        <f aca="false">MOD(QUOTIENT($B1683,16),2)</f>
        <v>0</v>
      </c>
      <c r="H1683" s="2" t="n">
        <f aca="false">MOD(QUOTIENT($B1683,32),2)</f>
        <v>1</v>
      </c>
      <c r="I1683" s="2" t="n">
        <f aca="false">MOD(QUOTIENT($B1683,64),2)</f>
        <v>1</v>
      </c>
      <c r="J1683" s="5" t="n">
        <f aca="false">IF($C1683=const_zero,MIN(class_series_f_invested_usd,MAX(const_zero,$A1683)),const_zero)</f>
        <v>30000000</v>
      </c>
      <c r="K1683" s="5" t="n">
        <f aca="false">IF($D1683=const_zero,MIN(class_series_e_invested_usd,MAX(const_zero,$A1683-SUM($J1683:$J1683))),const_zero)</f>
        <v>0</v>
      </c>
      <c r="L1683" s="5" t="n">
        <f aca="false">IF($E1683=const_zero,MIN(class_series_d_invested_usd,MAX(const_zero,$A1683-SUM($J1683:$K1683))),const_zero)</f>
        <v>100000000</v>
      </c>
      <c r="M1683" s="5" t="n">
        <f aca="false">IF($F1683=const_zero,MIN(class_series_c_invested_usd,MAX(const_zero,$A1683-SUM($J1683:$L1683))),const_zero)</f>
        <v>60000000</v>
      </c>
      <c r="N1683" s="5" t="n">
        <f aca="false">IF($G1683=const_zero,MIN(class_series_b_invested_usd,MAX(const_zero,$A1683-SUM($J1683:$M1683))),const_zero)</f>
        <v>30000000</v>
      </c>
      <c r="O1683" s="5" t="n">
        <f aca="false">IF($H1683=const_zero,MIN(class_series_a_invested_usd,MAX(const_zero,$A1683-SUM($J1683:$N1683))),const_zero)</f>
        <v>0</v>
      </c>
      <c r="P1683" s="5" t="n">
        <f aca="false">IF($I1683=const_zero,MIN(class_seed_invested_usd,MAX(const_zero,$A1683-SUM($J1683:$O1683))),const_zero)</f>
        <v>0</v>
      </c>
      <c r="Q1683" s="5" t="n">
        <f aca="false">MAX(const_zero,$A1683-SUM($J1683:$P1683))</f>
        <v>1780000000</v>
      </c>
      <c r="R1683" s="9" t="n">
        <f aca="false">common_rsa_total+Sensitivity!$AE$1530+Sensitivity!$AJ$1530+IF($C1683=const_one,Sensitivity!$D$1530,const_zero)+IF($D1683=const_one,Sensitivity!$Y$1530,const_zero)+IF($E1683=const_one,Sensitivity!$V$1530,const_zero)+IF($F1683=const_one,Sensitivity!$S$1530,const_zero)+IF($G1683=const_one,Sensitivity!$P$1530,const_zero)+IF($H1683=const_one,Sensitivity!$M$1530,const_zero)+IF($I1683=const_one,Sensitivity!$J$1530,const_zero)</f>
        <v>25423874.5373255</v>
      </c>
      <c r="S1683" s="23" t="b">
        <f aca="false">IF($R1683&gt;const_zero,--($Q1683&gt;option_strike_usd*$R1683),const_zero)</f>
        <v>1</v>
      </c>
      <c r="T1683" s="7" t="n">
        <f aca="false">IF($R1683&gt;const_zero,IF($S1683=const_one,($Q1683+option_strike_usd*pre_f_options_issued)/($R1683+pre_f_options_issued),$Q1683/$R1683),const_zero)</f>
        <v>63.8342647478006</v>
      </c>
      <c r="U1683" s="5" t="n">
        <f aca="false">IF($C1683=const_one,Sensitivity!$D$1530*$T1683,const_zero)</f>
        <v>0</v>
      </c>
      <c r="V1683" s="5" t="n">
        <f aca="false">IF($D1683=const_one,Sensitivity!$Y$1530*$T1683,const_zero)</f>
        <v>391719407.69647</v>
      </c>
      <c r="W1683" s="5" t="n">
        <f aca="false">IF($E1683=const_one,Sensitivity!$V$1530*$T1683,const_zero)</f>
        <v>0</v>
      </c>
      <c r="X1683" s="5" t="n">
        <f aca="false">IF($F1683=const_one,Sensitivity!$S$1530*$T1683,const_zero)</f>
        <v>0</v>
      </c>
      <c r="Y1683" s="5" t="n">
        <f aca="false">IF($G1683=const_one,Sensitivity!$P$1530*$T1683,const_zero)</f>
        <v>0</v>
      </c>
      <c r="Z1683" s="5" t="n">
        <f aca="false">IF($H1683=const_one,Sensitivity!$M$1530*$T1683,const_zero)</f>
        <v>319171323.739003</v>
      </c>
      <c r="AA1683" s="5" t="n">
        <f aca="false">IF($I1683=const_one,Sensitivity!$J$1530*$T1683,const_zero)</f>
        <v>319171323.739003</v>
      </c>
      <c r="AB1683" s="5" t="n">
        <f aca="false">(Sensitivity!$AE$1530+Sensitivity!$AJ$1530)*$T1683</f>
        <v>18343900.225818</v>
      </c>
      <c r="AC1683" s="5" t="n">
        <f aca="false">common_rsa_total*$T1683</f>
        <v>574508382.730205</v>
      </c>
      <c r="AD1683" s="5" t="n">
        <f aca="false">IF($S1683=const_one,pre_f_options_issued*($T1683-option_strike_usd),const_zero)</f>
        <v>157085661.869501</v>
      </c>
      <c r="AE1683" s="5" t="n">
        <f aca="false">J1683+U1683</f>
        <v>30000000</v>
      </c>
      <c r="AF1683" s="5" t="n">
        <f aca="false">K1683+V1683</f>
        <v>391719407.69647</v>
      </c>
      <c r="AG1683" s="5" t="n">
        <f aca="false">L1683+W1683</f>
        <v>100000000</v>
      </c>
      <c r="AH1683" s="5" t="n">
        <f aca="false">M1683+X1683</f>
        <v>60000000</v>
      </c>
      <c r="AI1683" s="5" t="n">
        <f aca="false">N1683+Y1683</f>
        <v>30000000</v>
      </c>
      <c r="AJ1683" s="5" t="n">
        <f aca="false">O1683+Z1683</f>
        <v>319171323.739003</v>
      </c>
      <c r="AK1683" s="5" t="n">
        <f aca="false">P1683+AA1683</f>
        <v>319171323.739003</v>
      </c>
      <c r="AL1683" s="5" t="n">
        <f aca="false">INDEX($AE$1585:$AE$1712,$B1683-$C1683*1+const_one)</f>
        <v>30000000</v>
      </c>
      <c r="AM1683" s="5" t="n">
        <f aca="false">INDEX($AF$1585:$AF$1712,$B1683-$D1683*2+const_one)</f>
        <v>300000000</v>
      </c>
      <c r="AN1683" s="5" t="n">
        <f aca="false">INDEX($AG$1585:$AG$1712,$B1683-$E1683*4+const_one)</f>
        <v>100000000</v>
      </c>
      <c r="AO1683" s="5" t="n">
        <f aca="false">INDEX($AH$1585:$AH$1712,$B1683-$F1683*8+const_one)</f>
        <v>60000000</v>
      </c>
      <c r="AP1683" s="5" t="n">
        <f aca="false">INDEX($AI$1585:$AI$1712,$B1683-$G1683*16+const_one)</f>
        <v>30000000</v>
      </c>
      <c r="AQ1683" s="5" t="n">
        <f aca="false">INDEX($AJ$1585:$AJ$1712,$B1683-$H1683*32+const_one)</f>
        <v>15000000</v>
      </c>
      <c r="AR1683" s="5" t="n">
        <f aca="false">INDEX($AK$1585:$AK$1712,$B1683-$I1683*64+const_one)</f>
        <v>5000000</v>
      </c>
      <c r="AS1683" s="5" t="n">
        <f aca="false">INDEX($AE$1585:$AE$1712,$B1683+(const_one-$C1683)*1+const_one)</f>
        <v>51504962.6590997</v>
      </c>
      <c r="AT1683" s="5" t="n">
        <f aca="false">INDEX($AF$1585:$AF$1712,$B1683+(const_one-$D1683)*2+const_one)</f>
        <v>391719407.69647</v>
      </c>
      <c r="AU1683" s="5" t="n">
        <f aca="false">INDEX($AG$1585:$AG$1712,$B1683+(const_one-$E1683)*4+const_one)</f>
        <v>110096680.834437</v>
      </c>
      <c r="AV1683" s="5" t="n">
        <f aca="false">INDEX($AH$1585:$AH$1712,$B1683+(const_one-$F1683)*8+const_one)</f>
        <v>145825692.37836</v>
      </c>
      <c r="AW1683" s="5" t="n">
        <f aca="false">INDEX($AI$1585:$AI$1712,$B1683+(const_one-$G1683)*16+const_one)</f>
        <v>175835016.839073</v>
      </c>
      <c r="AX1683" s="5" t="n">
        <f aca="false">INDEX($AJ$1585:$AJ$1712,$B1683+(const_one-$H1683)*32+const_one)</f>
        <v>319171323.739003</v>
      </c>
      <c r="AY1683" s="5" t="n">
        <f aca="false">INDEX($AK$1585:$AK$1712,$B1683+(const_one-$I1683)*64+const_one)</f>
        <v>319171323.739003</v>
      </c>
      <c r="AZ1683" s="5" t="n">
        <f aca="false">--($C1683=--(AS1683&gt;AL1683))</f>
        <v>0</v>
      </c>
      <c r="BA1683" s="5" t="n">
        <f aca="false">--($D1683=--(AT1683&gt;AM1683))</f>
        <v>1</v>
      </c>
      <c r="BB1683" s="5" t="n">
        <f aca="false">--($E1683=--(AU1683&gt;AN1683))</f>
        <v>0</v>
      </c>
      <c r="BC1683" s="5" t="n">
        <f aca="false">--($F1683=--(AV1683&gt;AO1683))</f>
        <v>0</v>
      </c>
      <c r="BD1683" s="5" t="n">
        <f aca="false">--($G1683=--(AW1683&gt;AP1683))</f>
        <v>0</v>
      </c>
      <c r="BE1683" s="5" t="n">
        <f aca="false">--($H1683=--(AX1683&gt;AQ1683))</f>
        <v>1</v>
      </c>
      <c r="BF1683" s="5" t="n">
        <f aca="false">--($I1683=--(AY1683&gt;AR1683))</f>
        <v>1</v>
      </c>
      <c r="BG1683" s="5" t="n">
        <f aca="false">SUM(AZ1683:BF1683)</f>
        <v>3</v>
      </c>
      <c r="BH1683" s="5" t="n">
        <f aca="false">SUM(AE1683:AK1683)+AB1683+AC1683+AD1683</f>
        <v>2000000000</v>
      </c>
    </row>
    <row r="1684" customFormat="false" ht="15" hidden="true" customHeight="false" outlineLevel="0" collapsed="false">
      <c r="A1684" s="5" t="n">
        <f aca="false">sensitivity_exit_usd</f>
        <v>2000000000</v>
      </c>
      <c r="B1684" s="2" t="n">
        <f aca="false">ROW()-ROW($B$1585)</f>
        <v>99</v>
      </c>
      <c r="C1684" s="2" t="n">
        <f aca="false">MOD(QUOTIENT($B1684,1),2)</f>
        <v>1</v>
      </c>
      <c r="D1684" s="2" t="n">
        <f aca="false">MOD(QUOTIENT($B1684,2),2)</f>
        <v>1</v>
      </c>
      <c r="E1684" s="2" t="n">
        <f aca="false">MOD(QUOTIENT($B1684,4),2)</f>
        <v>0</v>
      </c>
      <c r="F1684" s="2" t="n">
        <f aca="false">MOD(QUOTIENT($B1684,8),2)</f>
        <v>0</v>
      </c>
      <c r="G1684" s="2" t="n">
        <f aca="false">MOD(QUOTIENT($B1684,16),2)</f>
        <v>0</v>
      </c>
      <c r="H1684" s="2" t="n">
        <f aca="false">MOD(QUOTIENT($B1684,32),2)</f>
        <v>1</v>
      </c>
      <c r="I1684" s="2" t="n">
        <f aca="false">MOD(QUOTIENT($B1684,64),2)</f>
        <v>1</v>
      </c>
      <c r="J1684" s="5" t="n">
        <f aca="false">IF($C1684=const_zero,MIN(class_series_f_invested_usd,MAX(const_zero,$A1684)),const_zero)</f>
        <v>0</v>
      </c>
      <c r="K1684" s="5" t="n">
        <f aca="false">IF($D1684=const_zero,MIN(class_series_e_invested_usd,MAX(const_zero,$A1684-SUM($J1684:$J1684))),const_zero)</f>
        <v>0</v>
      </c>
      <c r="L1684" s="5" t="n">
        <f aca="false">IF($E1684=const_zero,MIN(class_series_d_invested_usd,MAX(const_zero,$A1684-SUM($J1684:$K1684))),const_zero)</f>
        <v>100000000</v>
      </c>
      <c r="M1684" s="5" t="n">
        <f aca="false">IF($F1684=const_zero,MIN(class_series_c_invested_usd,MAX(const_zero,$A1684-SUM($J1684:$L1684))),const_zero)</f>
        <v>60000000</v>
      </c>
      <c r="N1684" s="5" t="n">
        <f aca="false">IF($G1684=const_zero,MIN(class_series_b_invested_usd,MAX(const_zero,$A1684-SUM($J1684:$M1684))),const_zero)</f>
        <v>30000000</v>
      </c>
      <c r="O1684" s="5" t="n">
        <f aca="false">IF($H1684=const_zero,MIN(class_series_a_invested_usd,MAX(const_zero,$A1684-SUM($J1684:$N1684))),const_zero)</f>
        <v>0</v>
      </c>
      <c r="P1684" s="5" t="n">
        <f aca="false">IF($I1684=const_zero,MIN(class_seed_invested_usd,MAX(const_zero,$A1684-SUM($J1684:$O1684))),const_zero)</f>
        <v>0</v>
      </c>
      <c r="Q1684" s="5" t="n">
        <f aca="false">MAX(const_zero,$A1684-SUM($J1684:$P1684))</f>
        <v>1810000000</v>
      </c>
      <c r="R1684" s="9" t="n">
        <f aca="false">common_rsa_total+Sensitivity!$AE$1530+Sensitivity!$AJ$1530+IF($C1684=const_one,Sensitivity!$D$1530,const_zero)+IF($D1684=const_one,Sensitivity!$Y$1530,const_zero)+IF($E1684=const_one,Sensitivity!$V$1530,const_zero)+IF($F1684=const_one,Sensitivity!$S$1530,const_zero)+IF($G1684=const_one,Sensitivity!$P$1530,const_zero)+IF($H1684=const_one,Sensitivity!$M$1530,const_zero)+IF($I1684=const_one,Sensitivity!$J$1530,const_zero)</f>
        <v>26240582.1854708</v>
      </c>
      <c r="S1684" s="23" t="b">
        <f aca="false">IF($R1684&gt;const_zero,--($Q1684&gt;option_strike_usd*$R1684),const_zero)</f>
        <v>1</v>
      </c>
      <c r="T1684" s="7" t="n">
        <f aca="false">IF($R1684&gt;const_zero,IF($S1684=const_one,($Q1684+option_strike_usd*pre_f_options_issued)/($R1684+pre_f_options_issued),$Q1684/$R1684),const_zero)</f>
        <v>63.0641365684051</v>
      </c>
      <c r="U1684" s="5" t="n">
        <f aca="false">IF($C1684=const_one,Sensitivity!$D$1530*$T1684,const_zero)</f>
        <v>51504962.6590997</v>
      </c>
      <c r="V1684" s="5" t="n">
        <f aca="false">IF($D1684=const_one,Sensitivity!$Y$1530*$T1684,const_zero)</f>
        <v>386993510.790238</v>
      </c>
      <c r="W1684" s="5" t="n">
        <f aca="false">IF($E1684=const_one,Sensitivity!$V$1530*$T1684,const_zero)</f>
        <v>0</v>
      </c>
      <c r="X1684" s="5" t="n">
        <f aca="false">IF($F1684=const_one,Sensitivity!$S$1530*$T1684,const_zero)</f>
        <v>0</v>
      </c>
      <c r="Y1684" s="5" t="n">
        <f aca="false">IF($G1684=const_one,Sensitivity!$P$1530*$T1684,const_zero)</f>
        <v>0</v>
      </c>
      <c r="Z1684" s="5" t="n">
        <f aca="false">IF($H1684=const_one,Sensitivity!$M$1530*$T1684,const_zero)</f>
        <v>315320682.842025</v>
      </c>
      <c r="AA1684" s="5" t="n">
        <f aca="false">IF($I1684=const_one,Sensitivity!$J$1530*$T1684,const_zero)</f>
        <v>315320682.842025</v>
      </c>
      <c r="AB1684" s="5" t="n">
        <f aca="false">(Sensitivity!$AE$1530+Sensitivity!$AJ$1530)*$T1684</f>
        <v>18122590.3299535</v>
      </c>
      <c r="AC1684" s="5" t="n">
        <f aca="false">common_rsa_total*$T1684</f>
        <v>567577229.115645</v>
      </c>
      <c r="AD1684" s="5" t="n">
        <f aca="false">IF($S1684=const_one,pre_f_options_issued*($T1684-option_strike_usd),const_zero)</f>
        <v>155160341.421013</v>
      </c>
      <c r="AE1684" s="5" t="n">
        <f aca="false">J1684+U1684</f>
        <v>51504962.6590997</v>
      </c>
      <c r="AF1684" s="5" t="n">
        <f aca="false">K1684+V1684</f>
        <v>386993510.790238</v>
      </c>
      <c r="AG1684" s="5" t="n">
        <f aca="false">L1684+W1684</f>
        <v>100000000</v>
      </c>
      <c r="AH1684" s="5" t="n">
        <f aca="false">M1684+X1684</f>
        <v>60000000</v>
      </c>
      <c r="AI1684" s="5" t="n">
        <f aca="false">N1684+Y1684</f>
        <v>30000000</v>
      </c>
      <c r="AJ1684" s="5" t="n">
        <f aca="false">O1684+Z1684</f>
        <v>315320682.842025</v>
      </c>
      <c r="AK1684" s="5" t="n">
        <f aca="false">P1684+AA1684</f>
        <v>315320682.842025</v>
      </c>
      <c r="AL1684" s="5" t="n">
        <f aca="false">INDEX($AE$1585:$AE$1712,$B1684-$C1684*1+const_one)</f>
        <v>30000000</v>
      </c>
      <c r="AM1684" s="5" t="n">
        <f aca="false">INDEX($AF$1585:$AF$1712,$B1684-$D1684*2+const_one)</f>
        <v>300000000</v>
      </c>
      <c r="AN1684" s="5" t="n">
        <f aca="false">INDEX($AG$1585:$AG$1712,$B1684-$E1684*4+const_one)</f>
        <v>100000000</v>
      </c>
      <c r="AO1684" s="5" t="n">
        <f aca="false">INDEX($AH$1585:$AH$1712,$B1684-$F1684*8+const_one)</f>
        <v>60000000</v>
      </c>
      <c r="AP1684" s="5" t="n">
        <f aca="false">INDEX($AI$1585:$AI$1712,$B1684-$G1684*16+const_one)</f>
        <v>30000000</v>
      </c>
      <c r="AQ1684" s="5" t="n">
        <f aca="false">INDEX($AJ$1585:$AJ$1712,$B1684-$H1684*32+const_one)</f>
        <v>15000000</v>
      </c>
      <c r="AR1684" s="5" t="n">
        <f aca="false">INDEX($AK$1585:$AK$1712,$B1684-$I1684*64+const_one)</f>
        <v>5000000</v>
      </c>
      <c r="AS1684" s="5" t="n">
        <f aca="false">INDEX($AE$1585:$AE$1712,$B1684+(const_one-$C1684)*1+const_one)</f>
        <v>51504962.6590997</v>
      </c>
      <c r="AT1684" s="5" t="n">
        <f aca="false">INDEX($AF$1585:$AF$1712,$B1684+(const_one-$D1684)*2+const_one)</f>
        <v>386993510.790238</v>
      </c>
      <c r="AU1684" s="5" t="n">
        <f aca="false">INDEX($AG$1585:$AG$1712,$B1684+(const_one-$E1684)*4+const_one)</f>
        <v>108853692.440684</v>
      </c>
      <c r="AV1684" s="5" t="n">
        <f aca="false">INDEX($AH$1585:$AH$1712,$B1684+(const_one-$F1684)*8+const_one)</f>
        <v>144313294.248454</v>
      </c>
      <c r="AW1684" s="5" t="n">
        <f aca="false">INDEX($AI$1585:$AI$1712,$B1684+(const_one-$G1684)*16+const_one)</f>
        <v>174146144.128705</v>
      </c>
      <c r="AX1684" s="5" t="n">
        <f aca="false">INDEX($AJ$1585:$AJ$1712,$B1684+(const_one-$H1684)*32+const_one)</f>
        <v>315320682.842025</v>
      </c>
      <c r="AY1684" s="5" t="n">
        <f aca="false">INDEX($AK$1585:$AK$1712,$B1684+(const_one-$I1684)*64+const_one)</f>
        <v>315320682.842025</v>
      </c>
      <c r="AZ1684" s="5" t="n">
        <f aca="false">--($C1684=--(AS1684&gt;AL1684))</f>
        <v>1</v>
      </c>
      <c r="BA1684" s="5" t="n">
        <f aca="false">--($D1684=--(AT1684&gt;AM1684))</f>
        <v>1</v>
      </c>
      <c r="BB1684" s="5" t="n">
        <f aca="false">--($E1684=--(AU1684&gt;AN1684))</f>
        <v>0</v>
      </c>
      <c r="BC1684" s="5" t="n">
        <f aca="false">--($F1684=--(AV1684&gt;AO1684))</f>
        <v>0</v>
      </c>
      <c r="BD1684" s="5" t="n">
        <f aca="false">--($G1684=--(AW1684&gt;AP1684))</f>
        <v>0</v>
      </c>
      <c r="BE1684" s="5" t="n">
        <f aca="false">--($H1684=--(AX1684&gt;AQ1684))</f>
        <v>1</v>
      </c>
      <c r="BF1684" s="5" t="n">
        <f aca="false">--($I1684=--(AY1684&gt;AR1684))</f>
        <v>1</v>
      </c>
      <c r="BG1684" s="5" t="n">
        <f aca="false">SUM(AZ1684:BF1684)</f>
        <v>4</v>
      </c>
      <c r="BH1684" s="5" t="n">
        <f aca="false">SUM(AE1684:AK1684)+AB1684+AC1684+AD1684</f>
        <v>2000000000</v>
      </c>
    </row>
    <row r="1685" customFormat="false" ht="15" hidden="true" customHeight="false" outlineLevel="0" collapsed="false">
      <c r="A1685" s="5" t="n">
        <f aca="false">sensitivity_exit_usd</f>
        <v>2000000000</v>
      </c>
      <c r="B1685" s="2" t="n">
        <f aca="false">ROW()-ROW($B$1585)</f>
        <v>100</v>
      </c>
      <c r="C1685" s="2" t="n">
        <f aca="false">MOD(QUOTIENT($B1685,1),2)</f>
        <v>0</v>
      </c>
      <c r="D1685" s="2" t="n">
        <f aca="false">MOD(QUOTIENT($B1685,2),2)</f>
        <v>0</v>
      </c>
      <c r="E1685" s="2" t="n">
        <f aca="false">MOD(QUOTIENT($B1685,4),2)</f>
        <v>1</v>
      </c>
      <c r="F1685" s="2" t="n">
        <f aca="false">MOD(QUOTIENT($B1685,8),2)</f>
        <v>0</v>
      </c>
      <c r="G1685" s="2" t="n">
        <f aca="false">MOD(QUOTIENT($B1685,16),2)</f>
        <v>0</v>
      </c>
      <c r="H1685" s="2" t="n">
        <f aca="false">MOD(QUOTIENT($B1685,32),2)</f>
        <v>1</v>
      </c>
      <c r="I1685" s="2" t="n">
        <f aca="false">MOD(QUOTIENT($B1685,64),2)</f>
        <v>1</v>
      </c>
      <c r="J1685" s="5" t="n">
        <f aca="false">IF($C1685=const_zero,MIN(class_series_f_invested_usd,MAX(const_zero,$A1685)),const_zero)</f>
        <v>30000000</v>
      </c>
      <c r="K1685" s="5" t="n">
        <f aca="false">IF($D1685=const_zero,MIN(class_series_e_invested_usd,MAX(const_zero,$A1685-SUM($J1685:$J1685))),const_zero)</f>
        <v>300000000</v>
      </c>
      <c r="L1685" s="5" t="n">
        <f aca="false">IF($E1685=const_zero,MIN(class_series_d_invested_usd,MAX(const_zero,$A1685-SUM($J1685:$K1685))),const_zero)</f>
        <v>0</v>
      </c>
      <c r="M1685" s="5" t="n">
        <f aca="false">IF($F1685=const_zero,MIN(class_series_c_invested_usd,MAX(const_zero,$A1685-SUM($J1685:$L1685))),const_zero)</f>
        <v>60000000</v>
      </c>
      <c r="N1685" s="5" t="n">
        <f aca="false">IF($G1685=const_zero,MIN(class_series_b_invested_usd,MAX(const_zero,$A1685-SUM($J1685:$M1685))),const_zero)</f>
        <v>30000000</v>
      </c>
      <c r="O1685" s="5" t="n">
        <f aca="false">IF($H1685=const_zero,MIN(class_series_a_invested_usd,MAX(const_zero,$A1685-SUM($J1685:$N1685))),const_zero)</f>
        <v>0</v>
      </c>
      <c r="P1685" s="5" t="n">
        <f aca="false">IF($I1685=const_zero,MIN(class_seed_invested_usd,MAX(const_zero,$A1685-SUM($J1685:$O1685))),const_zero)</f>
        <v>0</v>
      </c>
      <c r="Q1685" s="5" t="n">
        <f aca="false">MAX(const_zero,$A1685-SUM($J1685:$P1685))</f>
        <v>1580000000</v>
      </c>
      <c r="R1685" s="9" t="n">
        <f aca="false">common_rsa_total+Sensitivity!$AE$1530+Sensitivity!$AJ$1530+IF($C1685=const_one,Sensitivity!$D$1530,const_zero)+IF($D1685=const_one,Sensitivity!$Y$1530,const_zero)+IF($E1685=const_one,Sensitivity!$V$1530,const_zero)+IF($F1685=const_one,Sensitivity!$S$1530,const_zero)+IF($G1685=const_one,Sensitivity!$P$1530,const_zero)+IF($H1685=const_one,Sensitivity!$M$1530,const_zero)+IF($I1685=const_one,Sensitivity!$J$1530,const_zero)</f>
        <v>21021919.7138799</v>
      </c>
      <c r="S1685" s="23" t="b">
        <f aca="false">IF($R1685&gt;const_zero,--($Q1685&gt;option_strike_usd*$R1685),const_zero)</f>
        <v>1</v>
      </c>
      <c r="T1685" s="7" t="n">
        <f aca="false">IF($R1685&gt;const_zero,IF($S1685=const_one,($Q1685+option_strike_usd*pre_f_options_issued)/($R1685+pre_f_options_issued),$Q1685/$R1685),const_zero)</f>
        <v>67.2776720288776</v>
      </c>
      <c r="U1685" s="5" t="n">
        <f aca="false">IF($C1685=const_one,Sensitivity!$D$1530*$T1685,const_zero)</f>
        <v>0</v>
      </c>
      <c r="V1685" s="5" t="n">
        <f aca="false">IF($D1685=const_one,Sensitivity!$Y$1530*$T1685,const_zero)</f>
        <v>0</v>
      </c>
      <c r="W1685" s="5" t="n">
        <f aca="false">IF($E1685=const_one,Sensitivity!$V$1530*$T1685,const_zero)</f>
        <v>116696627.425729</v>
      </c>
      <c r="X1685" s="5" t="n">
        <f aca="false">IF($F1685=const_one,Sensitivity!$S$1530*$T1685,const_zero)</f>
        <v>0</v>
      </c>
      <c r="Y1685" s="5" t="n">
        <f aca="false">IF($G1685=const_one,Sensitivity!$P$1530*$T1685,const_zero)</f>
        <v>0</v>
      </c>
      <c r="Z1685" s="5" t="n">
        <f aca="false">IF($H1685=const_one,Sensitivity!$M$1530*$T1685,const_zero)</f>
        <v>336388360.144388</v>
      </c>
      <c r="AA1685" s="5" t="n">
        <f aca="false">IF($I1685=const_one,Sensitivity!$J$1530*$T1685,const_zero)</f>
        <v>336388360.144388</v>
      </c>
      <c r="AB1685" s="5" t="n">
        <f aca="false">(Sensitivity!$AE$1530+Sensitivity!$AJ$1530)*$T1685</f>
        <v>19333423.9534037</v>
      </c>
      <c r="AC1685" s="5" t="n">
        <f aca="false">common_rsa_total*$T1685</f>
        <v>605499048.259898</v>
      </c>
      <c r="AD1685" s="5" t="n">
        <f aca="false">IF($S1685=const_one,pre_f_options_issued*($T1685-option_strike_usd),const_zero)</f>
        <v>165694180.072194</v>
      </c>
      <c r="AE1685" s="5" t="n">
        <f aca="false">J1685+U1685</f>
        <v>30000000</v>
      </c>
      <c r="AF1685" s="5" t="n">
        <f aca="false">K1685+V1685</f>
        <v>300000000</v>
      </c>
      <c r="AG1685" s="5" t="n">
        <f aca="false">L1685+W1685</f>
        <v>116696627.425729</v>
      </c>
      <c r="AH1685" s="5" t="n">
        <f aca="false">M1685+X1685</f>
        <v>60000000</v>
      </c>
      <c r="AI1685" s="5" t="n">
        <f aca="false">N1685+Y1685</f>
        <v>30000000</v>
      </c>
      <c r="AJ1685" s="5" t="n">
        <f aca="false">O1685+Z1685</f>
        <v>336388360.144388</v>
      </c>
      <c r="AK1685" s="5" t="n">
        <f aca="false">P1685+AA1685</f>
        <v>336388360.144388</v>
      </c>
      <c r="AL1685" s="5" t="n">
        <f aca="false">INDEX($AE$1585:$AE$1712,$B1685-$C1685*1+const_one)</f>
        <v>30000000</v>
      </c>
      <c r="AM1685" s="5" t="n">
        <f aca="false">INDEX($AF$1585:$AF$1712,$B1685-$D1685*2+const_one)</f>
        <v>300000000</v>
      </c>
      <c r="AN1685" s="5" t="n">
        <f aca="false">INDEX($AG$1585:$AG$1712,$B1685-$E1685*4+const_one)</f>
        <v>100000000</v>
      </c>
      <c r="AO1685" s="5" t="n">
        <f aca="false">INDEX($AH$1585:$AH$1712,$B1685-$F1685*8+const_one)</f>
        <v>60000000</v>
      </c>
      <c r="AP1685" s="5" t="n">
        <f aca="false">INDEX($AI$1585:$AI$1712,$B1685-$G1685*16+const_one)</f>
        <v>30000000</v>
      </c>
      <c r="AQ1685" s="5" t="n">
        <f aca="false">INDEX($AJ$1585:$AJ$1712,$B1685-$H1685*32+const_one)</f>
        <v>15000000</v>
      </c>
      <c r="AR1685" s="5" t="n">
        <f aca="false">INDEX($AK$1585:$AK$1712,$B1685-$I1685*64+const_one)</f>
        <v>5000000</v>
      </c>
      <c r="AS1685" s="5" t="n">
        <f aca="false">INDEX($AE$1585:$AE$1712,$B1685+(const_one-$C1685)*1+const_one)</f>
        <v>54109094.2823328</v>
      </c>
      <c r="AT1685" s="5" t="n">
        <f aca="false">INDEX($AF$1585:$AF$1712,$B1685+(const_one-$D1685)*2+const_one)</f>
        <v>389500576.932842</v>
      </c>
      <c r="AU1685" s="5" t="n">
        <f aca="false">INDEX($AG$1585:$AG$1712,$B1685+(const_one-$E1685)*4+const_one)</f>
        <v>116696627.425729</v>
      </c>
      <c r="AV1685" s="5" t="n">
        <f aca="false">INDEX($AH$1585:$AH$1712,$B1685+(const_one-$F1685)*8+const_one)</f>
        <v>152072070.414185</v>
      </c>
      <c r="AW1685" s="5" t="n">
        <f aca="false">INDEX($AI$1585:$AI$1712,$B1685+(const_one-$G1685)*16+const_one)</f>
        <v>182396299.068365</v>
      </c>
      <c r="AX1685" s="5" t="n">
        <f aca="false">INDEX($AJ$1585:$AJ$1712,$B1685+(const_one-$H1685)*32+const_one)</f>
        <v>336388360.144388</v>
      </c>
      <c r="AY1685" s="5" t="n">
        <f aca="false">INDEX($AK$1585:$AK$1712,$B1685+(const_one-$I1685)*64+const_one)</f>
        <v>336388360.144388</v>
      </c>
      <c r="AZ1685" s="5" t="n">
        <f aca="false">--($C1685=--(AS1685&gt;AL1685))</f>
        <v>0</v>
      </c>
      <c r="BA1685" s="5" t="n">
        <f aca="false">--($D1685=--(AT1685&gt;AM1685))</f>
        <v>0</v>
      </c>
      <c r="BB1685" s="5" t="n">
        <f aca="false">--($E1685=--(AU1685&gt;AN1685))</f>
        <v>1</v>
      </c>
      <c r="BC1685" s="5" t="n">
        <f aca="false">--($F1685=--(AV1685&gt;AO1685))</f>
        <v>0</v>
      </c>
      <c r="BD1685" s="5" t="n">
        <f aca="false">--($G1685=--(AW1685&gt;AP1685))</f>
        <v>0</v>
      </c>
      <c r="BE1685" s="5" t="n">
        <f aca="false">--($H1685=--(AX1685&gt;AQ1685))</f>
        <v>1</v>
      </c>
      <c r="BF1685" s="5" t="n">
        <f aca="false">--($I1685=--(AY1685&gt;AR1685))</f>
        <v>1</v>
      </c>
      <c r="BG1685" s="5" t="n">
        <f aca="false">SUM(AZ1685:BF1685)</f>
        <v>3</v>
      </c>
      <c r="BH1685" s="5" t="n">
        <f aca="false">SUM(AE1685:AK1685)+AB1685+AC1685+AD1685</f>
        <v>2000000000</v>
      </c>
    </row>
    <row r="1686" customFormat="false" ht="15" hidden="true" customHeight="false" outlineLevel="0" collapsed="false">
      <c r="A1686" s="5" t="n">
        <f aca="false">sensitivity_exit_usd</f>
        <v>2000000000</v>
      </c>
      <c r="B1686" s="2" t="n">
        <f aca="false">ROW()-ROW($B$1585)</f>
        <v>101</v>
      </c>
      <c r="C1686" s="2" t="n">
        <f aca="false">MOD(QUOTIENT($B1686,1),2)</f>
        <v>1</v>
      </c>
      <c r="D1686" s="2" t="n">
        <f aca="false">MOD(QUOTIENT($B1686,2),2)</f>
        <v>0</v>
      </c>
      <c r="E1686" s="2" t="n">
        <f aca="false">MOD(QUOTIENT($B1686,4),2)</f>
        <v>1</v>
      </c>
      <c r="F1686" s="2" t="n">
        <f aca="false">MOD(QUOTIENT($B1686,8),2)</f>
        <v>0</v>
      </c>
      <c r="G1686" s="2" t="n">
        <f aca="false">MOD(QUOTIENT($B1686,16),2)</f>
        <v>0</v>
      </c>
      <c r="H1686" s="2" t="n">
        <f aca="false">MOD(QUOTIENT($B1686,32),2)</f>
        <v>1</v>
      </c>
      <c r="I1686" s="2" t="n">
        <f aca="false">MOD(QUOTIENT($B1686,64),2)</f>
        <v>1</v>
      </c>
      <c r="J1686" s="5" t="n">
        <f aca="false">IF($C1686=const_zero,MIN(class_series_f_invested_usd,MAX(const_zero,$A1686)),const_zero)</f>
        <v>0</v>
      </c>
      <c r="K1686" s="5" t="n">
        <f aca="false">IF($D1686=const_zero,MIN(class_series_e_invested_usd,MAX(const_zero,$A1686-SUM($J1686:$J1686))),const_zero)</f>
        <v>300000000</v>
      </c>
      <c r="L1686" s="5" t="n">
        <f aca="false">IF($E1686=const_zero,MIN(class_series_d_invested_usd,MAX(const_zero,$A1686-SUM($J1686:$K1686))),const_zero)</f>
        <v>0</v>
      </c>
      <c r="M1686" s="5" t="n">
        <f aca="false">IF($F1686=const_zero,MIN(class_series_c_invested_usd,MAX(const_zero,$A1686-SUM($J1686:$L1686))),const_zero)</f>
        <v>60000000</v>
      </c>
      <c r="N1686" s="5" t="n">
        <f aca="false">IF($G1686=const_zero,MIN(class_series_b_invested_usd,MAX(const_zero,$A1686-SUM($J1686:$M1686))),const_zero)</f>
        <v>30000000</v>
      </c>
      <c r="O1686" s="5" t="n">
        <f aca="false">IF($H1686=const_zero,MIN(class_series_a_invested_usd,MAX(const_zero,$A1686-SUM($J1686:$N1686))),const_zero)</f>
        <v>0</v>
      </c>
      <c r="P1686" s="5" t="n">
        <f aca="false">IF($I1686=const_zero,MIN(class_seed_invested_usd,MAX(const_zero,$A1686-SUM($J1686:$O1686))),const_zero)</f>
        <v>0</v>
      </c>
      <c r="Q1686" s="5" t="n">
        <f aca="false">MAX(const_zero,$A1686-SUM($J1686:$P1686))</f>
        <v>1610000000</v>
      </c>
      <c r="R1686" s="9" t="n">
        <f aca="false">common_rsa_total+Sensitivity!$AE$1530+Sensitivity!$AJ$1530+IF($C1686=const_one,Sensitivity!$D$1530,const_zero)+IF($D1686=const_one,Sensitivity!$Y$1530,const_zero)+IF($E1686=const_one,Sensitivity!$V$1530,const_zero)+IF($F1686=const_one,Sensitivity!$S$1530,const_zero)+IF($G1686=const_one,Sensitivity!$P$1530,const_zero)+IF($H1686=const_one,Sensitivity!$M$1530,const_zero)+IF($I1686=const_one,Sensitivity!$J$1530,const_zero)</f>
        <v>21838627.3620252</v>
      </c>
      <c r="S1686" s="23" t="b">
        <f aca="false">IF($R1686&gt;const_zero,--($Q1686&gt;option_strike_usd*$R1686),const_zero)</f>
        <v>1</v>
      </c>
      <c r="T1686" s="7" t="n">
        <f aca="false">IF($R1686&gt;const_zero,IF($S1686=const_one,($Q1686+option_strike_usd*pre_f_options_issued)/($R1686+pre_f_options_issued),$Q1686/$R1686),const_zero)</f>
        <v>66.2527091612377</v>
      </c>
      <c r="U1686" s="5" t="n">
        <f aca="false">IF($C1686=const_one,Sensitivity!$D$1530*$T1686,const_zero)</f>
        <v>54109094.2823328</v>
      </c>
      <c r="V1686" s="5" t="n">
        <f aca="false">IF($D1686=const_one,Sensitivity!$Y$1530*$T1686,const_zero)</f>
        <v>0</v>
      </c>
      <c r="W1686" s="5" t="n">
        <f aca="false">IF($E1686=const_one,Sensitivity!$V$1530*$T1686,const_zero)</f>
        <v>114918775.929339</v>
      </c>
      <c r="X1686" s="5" t="n">
        <f aca="false">IF($F1686=const_one,Sensitivity!$S$1530*$T1686,const_zero)</f>
        <v>0</v>
      </c>
      <c r="Y1686" s="5" t="n">
        <f aca="false">IF($G1686=const_one,Sensitivity!$P$1530*$T1686,const_zero)</f>
        <v>0</v>
      </c>
      <c r="Z1686" s="5" t="n">
        <f aca="false">IF($H1686=const_one,Sensitivity!$M$1530*$T1686,const_zero)</f>
        <v>331263545.806189</v>
      </c>
      <c r="AA1686" s="5" t="n">
        <f aca="false">IF($I1686=const_one,Sensitivity!$J$1530*$T1686,const_zero)</f>
        <v>331263545.806189</v>
      </c>
      <c r="AB1686" s="5" t="n">
        <f aca="false">(Sensitivity!$AE$1530+Sensitivity!$AJ$1530)*$T1686</f>
        <v>19038882.8217178</v>
      </c>
      <c r="AC1686" s="5" t="n">
        <f aca="false">common_rsa_total*$T1686</f>
        <v>596274382.45114</v>
      </c>
      <c r="AD1686" s="5" t="n">
        <f aca="false">IF($S1686=const_one,pre_f_options_issued*($T1686-option_strike_usd),const_zero)</f>
        <v>163131772.903094</v>
      </c>
      <c r="AE1686" s="5" t="n">
        <f aca="false">J1686+U1686</f>
        <v>54109094.2823328</v>
      </c>
      <c r="AF1686" s="5" t="n">
        <f aca="false">K1686+V1686</f>
        <v>300000000</v>
      </c>
      <c r="AG1686" s="5" t="n">
        <f aca="false">L1686+W1686</f>
        <v>114918775.929339</v>
      </c>
      <c r="AH1686" s="5" t="n">
        <f aca="false">M1686+X1686</f>
        <v>60000000</v>
      </c>
      <c r="AI1686" s="5" t="n">
        <f aca="false">N1686+Y1686</f>
        <v>30000000</v>
      </c>
      <c r="AJ1686" s="5" t="n">
        <f aca="false">O1686+Z1686</f>
        <v>331263545.806189</v>
      </c>
      <c r="AK1686" s="5" t="n">
        <f aca="false">P1686+AA1686</f>
        <v>331263545.806189</v>
      </c>
      <c r="AL1686" s="5" t="n">
        <f aca="false">INDEX($AE$1585:$AE$1712,$B1686-$C1686*1+const_one)</f>
        <v>30000000</v>
      </c>
      <c r="AM1686" s="5" t="n">
        <f aca="false">INDEX($AF$1585:$AF$1712,$B1686-$D1686*2+const_one)</f>
        <v>300000000</v>
      </c>
      <c r="AN1686" s="5" t="n">
        <f aca="false">INDEX($AG$1585:$AG$1712,$B1686-$E1686*4+const_one)</f>
        <v>100000000</v>
      </c>
      <c r="AO1686" s="5" t="n">
        <f aca="false">INDEX($AH$1585:$AH$1712,$B1686-$F1686*8+const_one)</f>
        <v>60000000</v>
      </c>
      <c r="AP1686" s="5" t="n">
        <f aca="false">INDEX($AI$1585:$AI$1712,$B1686-$G1686*16+const_one)</f>
        <v>30000000</v>
      </c>
      <c r="AQ1686" s="5" t="n">
        <f aca="false">INDEX($AJ$1585:$AJ$1712,$B1686-$H1686*32+const_one)</f>
        <v>15000000</v>
      </c>
      <c r="AR1686" s="5" t="n">
        <f aca="false">INDEX($AK$1585:$AK$1712,$B1686-$I1686*64+const_one)</f>
        <v>5000000</v>
      </c>
      <c r="AS1686" s="5" t="n">
        <f aca="false">INDEX($AE$1585:$AE$1712,$B1686+(const_one-$C1686)*1+const_one)</f>
        <v>54109094.2823328</v>
      </c>
      <c r="AT1686" s="5" t="n">
        <f aca="false">INDEX($AF$1585:$AF$1712,$B1686+(const_one-$D1686)*2+const_one)</f>
        <v>385103126.502747</v>
      </c>
      <c r="AU1686" s="5" t="n">
        <f aca="false">INDEX($AG$1585:$AG$1712,$B1686+(const_one-$E1686)*4+const_one)</f>
        <v>114918775.929339</v>
      </c>
      <c r="AV1686" s="5" t="n">
        <f aca="false">INDEX($AH$1585:$AH$1712,$B1686+(const_one-$F1686)*8+const_one)</f>
        <v>150119897.541965</v>
      </c>
      <c r="AW1686" s="5" t="n">
        <f aca="false">INDEX($AI$1585:$AI$1712,$B1686+(const_one-$G1686)*16+const_one)</f>
        <v>180239480.744544</v>
      </c>
      <c r="AX1686" s="5" t="n">
        <f aca="false">INDEX($AJ$1585:$AJ$1712,$B1686+(const_one-$H1686)*32+const_one)</f>
        <v>331263545.806189</v>
      </c>
      <c r="AY1686" s="5" t="n">
        <f aca="false">INDEX($AK$1585:$AK$1712,$B1686+(const_one-$I1686)*64+const_one)</f>
        <v>331263545.806189</v>
      </c>
      <c r="AZ1686" s="5" t="n">
        <f aca="false">--($C1686=--(AS1686&gt;AL1686))</f>
        <v>1</v>
      </c>
      <c r="BA1686" s="5" t="n">
        <f aca="false">--($D1686=--(AT1686&gt;AM1686))</f>
        <v>0</v>
      </c>
      <c r="BB1686" s="5" t="n">
        <f aca="false">--($E1686=--(AU1686&gt;AN1686))</f>
        <v>1</v>
      </c>
      <c r="BC1686" s="5" t="n">
        <f aca="false">--($F1686=--(AV1686&gt;AO1686))</f>
        <v>0</v>
      </c>
      <c r="BD1686" s="5" t="n">
        <f aca="false">--($G1686=--(AW1686&gt;AP1686))</f>
        <v>0</v>
      </c>
      <c r="BE1686" s="5" t="n">
        <f aca="false">--($H1686=--(AX1686&gt;AQ1686))</f>
        <v>1</v>
      </c>
      <c r="BF1686" s="5" t="n">
        <f aca="false">--($I1686=--(AY1686&gt;AR1686))</f>
        <v>1</v>
      </c>
      <c r="BG1686" s="5" t="n">
        <f aca="false">SUM(AZ1686:BF1686)</f>
        <v>4</v>
      </c>
      <c r="BH1686" s="5" t="n">
        <f aca="false">SUM(AE1686:AK1686)+AB1686+AC1686+AD1686</f>
        <v>2000000000</v>
      </c>
    </row>
    <row r="1687" customFormat="false" ht="15" hidden="true" customHeight="false" outlineLevel="0" collapsed="false">
      <c r="A1687" s="5" t="n">
        <f aca="false">sensitivity_exit_usd</f>
        <v>2000000000</v>
      </c>
      <c r="B1687" s="2" t="n">
        <f aca="false">ROW()-ROW($B$1585)</f>
        <v>102</v>
      </c>
      <c r="C1687" s="2" t="n">
        <f aca="false">MOD(QUOTIENT($B1687,1),2)</f>
        <v>0</v>
      </c>
      <c r="D1687" s="2" t="n">
        <f aca="false">MOD(QUOTIENT($B1687,2),2)</f>
        <v>1</v>
      </c>
      <c r="E1687" s="2" t="n">
        <f aca="false">MOD(QUOTIENT($B1687,4),2)</f>
        <v>1</v>
      </c>
      <c r="F1687" s="2" t="n">
        <f aca="false">MOD(QUOTIENT($B1687,8),2)</f>
        <v>0</v>
      </c>
      <c r="G1687" s="2" t="n">
        <f aca="false">MOD(QUOTIENT($B1687,16),2)</f>
        <v>0</v>
      </c>
      <c r="H1687" s="2" t="n">
        <f aca="false">MOD(QUOTIENT($B1687,32),2)</f>
        <v>1</v>
      </c>
      <c r="I1687" s="2" t="n">
        <f aca="false">MOD(QUOTIENT($B1687,64),2)</f>
        <v>1</v>
      </c>
      <c r="J1687" s="5" t="n">
        <f aca="false">IF($C1687=const_zero,MIN(class_series_f_invested_usd,MAX(const_zero,$A1687)),const_zero)</f>
        <v>30000000</v>
      </c>
      <c r="K1687" s="5" t="n">
        <f aca="false">IF($D1687=const_zero,MIN(class_series_e_invested_usd,MAX(const_zero,$A1687-SUM($J1687:$J1687))),const_zero)</f>
        <v>0</v>
      </c>
      <c r="L1687" s="5" t="n">
        <f aca="false">IF($E1687=const_zero,MIN(class_series_d_invested_usd,MAX(const_zero,$A1687-SUM($J1687:$K1687))),const_zero)</f>
        <v>0</v>
      </c>
      <c r="M1687" s="5" t="n">
        <f aca="false">IF($F1687=const_zero,MIN(class_series_c_invested_usd,MAX(const_zero,$A1687-SUM($J1687:$L1687))),const_zero)</f>
        <v>60000000</v>
      </c>
      <c r="N1687" s="5" t="n">
        <f aca="false">IF($G1687=const_zero,MIN(class_series_b_invested_usd,MAX(const_zero,$A1687-SUM($J1687:$M1687))),const_zero)</f>
        <v>30000000</v>
      </c>
      <c r="O1687" s="5" t="n">
        <f aca="false">IF($H1687=const_zero,MIN(class_series_a_invested_usd,MAX(const_zero,$A1687-SUM($J1687:$N1687))),const_zero)</f>
        <v>0</v>
      </c>
      <c r="P1687" s="5" t="n">
        <f aca="false">IF($I1687=const_zero,MIN(class_seed_invested_usd,MAX(const_zero,$A1687-SUM($J1687:$O1687))),const_zero)</f>
        <v>0</v>
      </c>
      <c r="Q1687" s="5" t="n">
        <f aca="false">MAX(const_zero,$A1687-SUM($J1687:$P1687))</f>
        <v>1880000000</v>
      </c>
      <c r="R1687" s="9" t="n">
        <f aca="false">common_rsa_total+Sensitivity!$AE$1530+Sensitivity!$AJ$1530+IF($C1687=const_one,Sensitivity!$D$1530,const_zero)+IF($D1687=const_one,Sensitivity!$Y$1530,const_zero)+IF($E1687=const_one,Sensitivity!$V$1530,const_zero)+IF($F1687=const_one,Sensitivity!$S$1530,const_zero)+IF($G1687=const_one,Sensitivity!$P$1530,const_zero)+IF($H1687=const_one,Sensitivity!$M$1530,const_zero)+IF($I1687=const_one,Sensitivity!$J$1530,const_zero)</f>
        <v>27158426.6391823</v>
      </c>
      <c r="S1687" s="23" t="b">
        <f aca="false">IF($R1687&gt;const_zero,--($Q1687&gt;option_strike_usd*$R1687),const_zero)</f>
        <v>1</v>
      </c>
      <c r="T1687" s="7" t="n">
        <f aca="false">IF($R1687&gt;const_zero,IF($S1687=const_one,($Q1687+option_strike_usd*pre_f_options_issued)/($R1687+pre_f_options_issued),$Q1687/$R1687),const_zero)</f>
        <v>63.472685955397</v>
      </c>
      <c r="U1687" s="5" t="n">
        <f aca="false">IF($C1687=const_one,Sensitivity!$D$1530*$T1687,const_zero)</f>
        <v>0</v>
      </c>
      <c r="V1687" s="5" t="n">
        <f aca="false">IF($D1687=const_one,Sensitivity!$Y$1530*$T1687,const_zero)</f>
        <v>389500576.932842</v>
      </c>
      <c r="W1687" s="5" t="n">
        <f aca="false">IF($E1687=const_one,Sensitivity!$V$1530*$T1687,const_zero)</f>
        <v>110096680.834437</v>
      </c>
      <c r="X1687" s="5" t="n">
        <f aca="false">IF($F1687=const_one,Sensitivity!$S$1530*$T1687,const_zero)</f>
        <v>0</v>
      </c>
      <c r="Y1687" s="5" t="n">
        <f aca="false">IF($G1687=const_one,Sensitivity!$P$1530*$T1687,const_zero)</f>
        <v>0</v>
      </c>
      <c r="Z1687" s="5" t="n">
        <f aca="false">IF($H1687=const_one,Sensitivity!$M$1530*$T1687,const_zero)</f>
        <v>317363429.776985</v>
      </c>
      <c r="AA1687" s="5" t="n">
        <f aca="false">IF($I1687=const_one,Sensitivity!$J$1530*$T1687,const_zero)</f>
        <v>317363429.776985</v>
      </c>
      <c r="AB1687" s="5" t="n">
        <f aca="false">(Sensitivity!$AE$1530+Sensitivity!$AJ$1530)*$T1687</f>
        <v>18239994.1916869</v>
      </c>
      <c r="AC1687" s="5" t="n">
        <f aca="false">common_rsa_total*$T1687</f>
        <v>571254173.598573</v>
      </c>
      <c r="AD1687" s="5" t="n">
        <f aca="false">IF($S1687=const_one,pre_f_options_issued*($T1687-option_strike_usd),const_zero)</f>
        <v>156181714.888492</v>
      </c>
      <c r="AE1687" s="5" t="n">
        <f aca="false">J1687+U1687</f>
        <v>30000000</v>
      </c>
      <c r="AF1687" s="5" t="n">
        <f aca="false">K1687+V1687</f>
        <v>389500576.932842</v>
      </c>
      <c r="AG1687" s="5" t="n">
        <f aca="false">L1687+W1687</f>
        <v>110096680.834437</v>
      </c>
      <c r="AH1687" s="5" t="n">
        <f aca="false">M1687+X1687</f>
        <v>60000000</v>
      </c>
      <c r="AI1687" s="5" t="n">
        <f aca="false">N1687+Y1687</f>
        <v>30000000</v>
      </c>
      <c r="AJ1687" s="5" t="n">
        <f aca="false">O1687+Z1687</f>
        <v>317363429.776985</v>
      </c>
      <c r="AK1687" s="5" t="n">
        <f aca="false">P1687+AA1687</f>
        <v>317363429.776985</v>
      </c>
      <c r="AL1687" s="5" t="n">
        <f aca="false">INDEX($AE$1585:$AE$1712,$B1687-$C1687*1+const_one)</f>
        <v>30000000</v>
      </c>
      <c r="AM1687" s="5" t="n">
        <f aca="false">INDEX($AF$1585:$AF$1712,$B1687-$D1687*2+const_one)</f>
        <v>300000000</v>
      </c>
      <c r="AN1687" s="5" t="n">
        <f aca="false">INDEX($AG$1585:$AG$1712,$B1687-$E1687*4+const_one)</f>
        <v>100000000</v>
      </c>
      <c r="AO1687" s="5" t="n">
        <f aca="false">INDEX($AH$1585:$AH$1712,$B1687-$F1687*8+const_one)</f>
        <v>60000000</v>
      </c>
      <c r="AP1687" s="5" t="n">
        <f aca="false">INDEX($AI$1585:$AI$1712,$B1687-$G1687*16+const_one)</f>
        <v>30000000</v>
      </c>
      <c r="AQ1687" s="5" t="n">
        <f aca="false">INDEX($AJ$1585:$AJ$1712,$B1687-$H1687*32+const_one)</f>
        <v>15000000</v>
      </c>
      <c r="AR1687" s="5" t="n">
        <f aca="false">INDEX($AK$1585:$AK$1712,$B1687-$I1687*64+const_one)</f>
        <v>5000000</v>
      </c>
      <c r="AS1687" s="5" t="n">
        <f aca="false">INDEX($AE$1585:$AE$1712,$B1687+(const_one-$C1687)*1+const_one)</f>
        <v>51253371.4323121</v>
      </c>
      <c r="AT1687" s="5" t="n">
        <f aca="false">INDEX($AF$1585:$AF$1712,$B1687+(const_one-$D1687)*2+const_one)</f>
        <v>389500576.932842</v>
      </c>
      <c r="AU1687" s="5" t="n">
        <f aca="false">INDEX($AG$1585:$AG$1712,$B1687+(const_one-$E1687)*4+const_one)</f>
        <v>110096680.834437</v>
      </c>
      <c r="AV1687" s="5" t="n">
        <f aca="false">INDEX($AH$1585:$AH$1712,$B1687+(const_one-$F1687)*8+const_one)</f>
        <v>145421983.819444</v>
      </c>
      <c r="AW1687" s="5" t="n">
        <f aca="false">INDEX($AI$1585:$AI$1712,$B1687+(const_one-$G1687)*16+const_one)</f>
        <v>175682070.155712</v>
      </c>
      <c r="AX1687" s="5" t="n">
        <f aca="false">INDEX($AJ$1585:$AJ$1712,$B1687+(const_one-$H1687)*32+const_one)</f>
        <v>317363429.776985</v>
      </c>
      <c r="AY1687" s="5" t="n">
        <f aca="false">INDEX($AK$1585:$AK$1712,$B1687+(const_one-$I1687)*64+const_one)</f>
        <v>317363429.776985</v>
      </c>
      <c r="AZ1687" s="5" t="n">
        <f aca="false">--($C1687=--(AS1687&gt;AL1687))</f>
        <v>0</v>
      </c>
      <c r="BA1687" s="5" t="n">
        <f aca="false">--($D1687=--(AT1687&gt;AM1687))</f>
        <v>1</v>
      </c>
      <c r="BB1687" s="5" t="n">
        <f aca="false">--($E1687=--(AU1687&gt;AN1687))</f>
        <v>1</v>
      </c>
      <c r="BC1687" s="5" t="n">
        <f aca="false">--($F1687=--(AV1687&gt;AO1687))</f>
        <v>0</v>
      </c>
      <c r="BD1687" s="5" t="n">
        <f aca="false">--($G1687=--(AW1687&gt;AP1687))</f>
        <v>0</v>
      </c>
      <c r="BE1687" s="5" t="n">
        <f aca="false">--($H1687=--(AX1687&gt;AQ1687))</f>
        <v>1</v>
      </c>
      <c r="BF1687" s="5" t="n">
        <f aca="false">--($I1687=--(AY1687&gt;AR1687))</f>
        <v>1</v>
      </c>
      <c r="BG1687" s="5" t="n">
        <f aca="false">SUM(AZ1687:BF1687)</f>
        <v>4</v>
      </c>
      <c r="BH1687" s="5" t="n">
        <f aca="false">SUM(AE1687:AK1687)+AB1687+AC1687+AD1687</f>
        <v>2000000000</v>
      </c>
    </row>
    <row r="1688" customFormat="false" ht="15" hidden="true" customHeight="false" outlineLevel="0" collapsed="false">
      <c r="A1688" s="5" t="n">
        <f aca="false">sensitivity_exit_usd</f>
        <v>2000000000</v>
      </c>
      <c r="B1688" s="2" t="n">
        <f aca="false">ROW()-ROW($B$1585)</f>
        <v>103</v>
      </c>
      <c r="C1688" s="2" t="n">
        <f aca="false">MOD(QUOTIENT($B1688,1),2)</f>
        <v>1</v>
      </c>
      <c r="D1688" s="2" t="n">
        <f aca="false">MOD(QUOTIENT($B1688,2),2)</f>
        <v>1</v>
      </c>
      <c r="E1688" s="2" t="n">
        <f aca="false">MOD(QUOTIENT($B1688,4),2)</f>
        <v>1</v>
      </c>
      <c r="F1688" s="2" t="n">
        <f aca="false">MOD(QUOTIENT($B1688,8),2)</f>
        <v>0</v>
      </c>
      <c r="G1688" s="2" t="n">
        <f aca="false">MOD(QUOTIENT($B1688,16),2)</f>
        <v>0</v>
      </c>
      <c r="H1688" s="2" t="n">
        <f aca="false">MOD(QUOTIENT($B1688,32),2)</f>
        <v>1</v>
      </c>
      <c r="I1688" s="2" t="n">
        <f aca="false">MOD(QUOTIENT($B1688,64),2)</f>
        <v>1</v>
      </c>
      <c r="J1688" s="5" t="n">
        <f aca="false">IF($C1688=const_zero,MIN(class_series_f_invested_usd,MAX(const_zero,$A1688)),const_zero)</f>
        <v>0</v>
      </c>
      <c r="K1688" s="5" t="n">
        <f aca="false">IF($D1688=const_zero,MIN(class_series_e_invested_usd,MAX(const_zero,$A1688-SUM($J1688:$J1688))),const_zero)</f>
        <v>0</v>
      </c>
      <c r="L1688" s="5" t="n">
        <f aca="false">IF($E1688=const_zero,MIN(class_series_d_invested_usd,MAX(const_zero,$A1688-SUM($J1688:$K1688))),const_zero)</f>
        <v>0</v>
      </c>
      <c r="M1688" s="5" t="n">
        <f aca="false">IF($F1688=const_zero,MIN(class_series_c_invested_usd,MAX(const_zero,$A1688-SUM($J1688:$L1688))),const_zero)</f>
        <v>60000000</v>
      </c>
      <c r="N1688" s="5" t="n">
        <f aca="false">IF($G1688=const_zero,MIN(class_series_b_invested_usd,MAX(const_zero,$A1688-SUM($J1688:$M1688))),const_zero)</f>
        <v>30000000</v>
      </c>
      <c r="O1688" s="5" t="n">
        <f aca="false">IF($H1688=const_zero,MIN(class_series_a_invested_usd,MAX(const_zero,$A1688-SUM($J1688:$N1688))),const_zero)</f>
        <v>0</v>
      </c>
      <c r="P1688" s="5" t="n">
        <f aca="false">IF($I1688=const_zero,MIN(class_seed_invested_usd,MAX(const_zero,$A1688-SUM($J1688:$O1688))),const_zero)</f>
        <v>0</v>
      </c>
      <c r="Q1688" s="5" t="n">
        <f aca="false">MAX(const_zero,$A1688-SUM($J1688:$P1688))</f>
        <v>1910000000</v>
      </c>
      <c r="R1688" s="9" t="n">
        <f aca="false">common_rsa_total+Sensitivity!$AE$1530+Sensitivity!$AJ$1530+IF($C1688=const_one,Sensitivity!$D$1530,const_zero)+IF($D1688=const_one,Sensitivity!$Y$1530,const_zero)+IF($E1688=const_one,Sensitivity!$V$1530,const_zero)+IF($F1688=const_one,Sensitivity!$S$1530,const_zero)+IF($G1688=const_one,Sensitivity!$P$1530,const_zero)+IF($H1688=const_one,Sensitivity!$M$1530,const_zero)+IF($I1688=const_one,Sensitivity!$J$1530,const_zero)</f>
        <v>27975134.2873277</v>
      </c>
      <c r="S1688" s="23" t="b">
        <f aca="false">IF($R1688&gt;const_zero,--($Q1688&gt;option_strike_usd*$R1688),const_zero)</f>
        <v>1</v>
      </c>
      <c r="T1688" s="7" t="n">
        <f aca="false">IF($R1688&gt;const_zero,IF($S1688=const_one,($Q1688+option_strike_usd*pre_f_options_issued)/($R1688+pre_f_options_issued),$Q1688/$R1688),const_zero)</f>
        <v>62.7560811371146</v>
      </c>
      <c r="U1688" s="5" t="n">
        <f aca="false">IF($C1688=const_one,Sensitivity!$D$1530*$T1688,const_zero)</f>
        <v>51253371.4323121</v>
      </c>
      <c r="V1688" s="5" t="n">
        <f aca="false">IF($D1688=const_one,Sensitivity!$Y$1530*$T1688,const_zero)</f>
        <v>385103126.502747</v>
      </c>
      <c r="W1688" s="5" t="n">
        <f aca="false">IF($E1688=const_one,Sensitivity!$V$1530*$T1688,const_zero)</f>
        <v>108853692.440684</v>
      </c>
      <c r="X1688" s="5" t="n">
        <f aca="false">IF($F1688=const_one,Sensitivity!$S$1530*$T1688,const_zero)</f>
        <v>0</v>
      </c>
      <c r="Y1688" s="5" t="n">
        <f aca="false">IF($G1688=const_one,Sensitivity!$P$1530*$T1688,const_zero)</f>
        <v>0</v>
      </c>
      <c r="Z1688" s="5" t="n">
        <f aca="false">IF($H1688=const_one,Sensitivity!$M$1530*$T1688,const_zero)</f>
        <v>313780405.685573</v>
      </c>
      <c r="AA1688" s="5" t="n">
        <f aca="false">IF($I1688=const_one,Sensitivity!$J$1530*$T1688,const_zero)</f>
        <v>313780405.685573</v>
      </c>
      <c r="AB1688" s="5" t="n">
        <f aca="false">(Sensitivity!$AE$1530+Sensitivity!$AJ$1530)*$T1688</f>
        <v>18034065.1762929</v>
      </c>
      <c r="AC1688" s="5" t="n">
        <f aca="false">common_rsa_total*$T1688</f>
        <v>564804730.234031</v>
      </c>
      <c r="AD1688" s="5" t="n">
        <f aca="false">IF($S1688=const_one,pre_f_options_issued*($T1688-option_strike_usd),const_zero)</f>
        <v>154390202.842787</v>
      </c>
      <c r="AE1688" s="5" t="n">
        <f aca="false">J1688+U1688</f>
        <v>51253371.4323121</v>
      </c>
      <c r="AF1688" s="5" t="n">
        <f aca="false">K1688+V1688</f>
        <v>385103126.502747</v>
      </c>
      <c r="AG1688" s="5" t="n">
        <f aca="false">L1688+W1688</f>
        <v>108853692.440684</v>
      </c>
      <c r="AH1688" s="5" t="n">
        <f aca="false">M1688+X1688</f>
        <v>60000000</v>
      </c>
      <c r="AI1688" s="5" t="n">
        <f aca="false">N1688+Y1688</f>
        <v>30000000</v>
      </c>
      <c r="AJ1688" s="5" t="n">
        <f aca="false">O1688+Z1688</f>
        <v>313780405.685573</v>
      </c>
      <c r="AK1688" s="5" t="n">
        <f aca="false">P1688+AA1688</f>
        <v>313780405.685573</v>
      </c>
      <c r="AL1688" s="5" t="n">
        <f aca="false">INDEX($AE$1585:$AE$1712,$B1688-$C1688*1+const_one)</f>
        <v>30000000</v>
      </c>
      <c r="AM1688" s="5" t="n">
        <f aca="false">INDEX($AF$1585:$AF$1712,$B1688-$D1688*2+const_one)</f>
        <v>300000000</v>
      </c>
      <c r="AN1688" s="5" t="n">
        <f aca="false">INDEX($AG$1585:$AG$1712,$B1688-$E1688*4+const_one)</f>
        <v>100000000</v>
      </c>
      <c r="AO1688" s="5" t="n">
        <f aca="false">INDEX($AH$1585:$AH$1712,$B1688-$F1688*8+const_one)</f>
        <v>60000000</v>
      </c>
      <c r="AP1688" s="5" t="n">
        <f aca="false">INDEX($AI$1585:$AI$1712,$B1688-$G1688*16+const_one)</f>
        <v>30000000</v>
      </c>
      <c r="AQ1688" s="5" t="n">
        <f aca="false">INDEX($AJ$1585:$AJ$1712,$B1688-$H1688*32+const_one)</f>
        <v>15000000</v>
      </c>
      <c r="AR1688" s="5" t="n">
        <f aca="false">INDEX($AK$1585:$AK$1712,$B1688-$I1688*64+const_one)</f>
        <v>5000000</v>
      </c>
      <c r="AS1688" s="5" t="n">
        <f aca="false">INDEX($AE$1585:$AE$1712,$B1688+(const_one-$C1688)*1+const_one)</f>
        <v>51253371.4323121</v>
      </c>
      <c r="AT1688" s="5" t="n">
        <f aca="false">INDEX($AF$1585:$AF$1712,$B1688+(const_one-$D1688)*2+const_one)</f>
        <v>385103126.502747</v>
      </c>
      <c r="AU1688" s="5" t="n">
        <f aca="false">INDEX($AG$1585:$AG$1712,$B1688+(const_one-$E1688)*4+const_one)</f>
        <v>108853692.440684</v>
      </c>
      <c r="AV1688" s="5" t="n">
        <f aca="false">INDEX($AH$1585:$AH$1712,$B1688+(const_one-$F1688)*8+const_one)</f>
        <v>143999411.793271</v>
      </c>
      <c r="AW1688" s="5" t="n">
        <f aca="false">INDEX($AI$1585:$AI$1712,$B1688+(const_one-$G1688)*16+const_one)</f>
        <v>174084439.810778</v>
      </c>
      <c r="AX1688" s="5" t="n">
        <f aca="false">INDEX($AJ$1585:$AJ$1712,$B1688+(const_one-$H1688)*32+const_one)</f>
        <v>313780405.685573</v>
      </c>
      <c r="AY1688" s="5" t="n">
        <f aca="false">INDEX($AK$1585:$AK$1712,$B1688+(const_one-$I1688)*64+const_one)</f>
        <v>313780405.685573</v>
      </c>
      <c r="AZ1688" s="5" t="n">
        <f aca="false">--($C1688=--(AS1688&gt;AL1688))</f>
        <v>1</v>
      </c>
      <c r="BA1688" s="5" t="n">
        <f aca="false">--($D1688=--(AT1688&gt;AM1688))</f>
        <v>1</v>
      </c>
      <c r="BB1688" s="5" t="n">
        <f aca="false">--($E1688=--(AU1688&gt;AN1688))</f>
        <v>1</v>
      </c>
      <c r="BC1688" s="5" t="n">
        <f aca="false">--($F1688=--(AV1688&gt;AO1688))</f>
        <v>0</v>
      </c>
      <c r="BD1688" s="5" t="n">
        <f aca="false">--($G1688=--(AW1688&gt;AP1688))</f>
        <v>0</v>
      </c>
      <c r="BE1688" s="5" t="n">
        <f aca="false">--($H1688=--(AX1688&gt;AQ1688))</f>
        <v>1</v>
      </c>
      <c r="BF1688" s="5" t="n">
        <f aca="false">--($I1688=--(AY1688&gt;AR1688))</f>
        <v>1</v>
      </c>
      <c r="BG1688" s="5" t="n">
        <f aca="false">SUM(AZ1688:BF1688)</f>
        <v>5</v>
      </c>
      <c r="BH1688" s="5" t="n">
        <f aca="false">SUM(AE1688:AK1688)+AB1688+AC1688+AD1688</f>
        <v>2000000000</v>
      </c>
    </row>
    <row r="1689" customFormat="false" ht="15" hidden="true" customHeight="false" outlineLevel="0" collapsed="false">
      <c r="A1689" s="5" t="n">
        <f aca="false">sensitivity_exit_usd</f>
        <v>2000000000</v>
      </c>
      <c r="B1689" s="2" t="n">
        <f aca="false">ROW()-ROW($B$1585)</f>
        <v>104</v>
      </c>
      <c r="C1689" s="2" t="n">
        <f aca="false">MOD(QUOTIENT($B1689,1),2)</f>
        <v>0</v>
      </c>
      <c r="D1689" s="2" t="n">
        <f aca="false">MOD(QUOTIENT($B1689,2),2)</f>
        <v>0</v>
      </c>
      <c r="E1689" s="2" t="n">
        <f aca="false">MOD(QUOTIENT($B1689,4),2)</f>
        <v>0</v>
      </c>
      <c r="F1689" s="2" t="n">
        <f aca="false">MOD(QUOTIENT($B1689,8),2)</f>
        <v>1</v>
      </c>
      <c r="G1689" s="2" t="n">
        <f aca="false">MOD(QUOTIENT($B1689,16),2)</f>
        <v>0</v>
      </c>
      <c r="H1689" s="2" t="n">
        <f aca="false">MOD(QUOTIENT($B1689,32),2)</f>
        <v>1</v>
      </c>
      <c r="I1689" s="2" t="n">
        <f aca="false">MOD(QUOTIENT($B1689,64),2)</f>
        <v>1</v>
      </c>
      <c r="J1689" s="5" t="n">
        <f aca="false">IF($C1689=const_zero,MIN(class_series_f_invested_usd,MAX(const_zero,$A1689)),const_zero)</f>
        <v>30000000</v>
      </c>
      <c r="K1689" s="5" t="n">
        <f aca="false">IF($D1689=const_zero,MIN(class_series_e_invested_usd,MAX(const_zero,$A1689-SUM($J1689:$J1689))),const_zero)</f>
        <v>300000000</v>
      </c>
      <c r="L1689" s="5" t="n">
        <f aca="false">IF($E1689=const_zero,MIN(class_series_d_invested_usd,MAX(const_zero,$A1689-SUM($J1689:$K1689))),const_zero)</f>
        <v>100000000</v>
      </c>
      <c r="M1689" s="5" t="n">
        <f aca="false">IF($F1689=const_zero,MIN(class_series_c_invested_usd,MAX(const_zero,$A1689-SUM($J1689:$L1689))),const_zero)</f>
        <v>0</v>
      </c>
      <c r="N1689" s="5" t="n">
        <f aca="false">IF($G1689=const_zero,MIN(class_series_b_invested_usd,MAX(const_zero,$A1689-SUM($J1689:$M1689))),const_zero)</f>
        <v>30000000</v>
      </c>
      <c r="O1689" s="5" t="n">
        <f aca="false">IF($H1689=const_zero,MIN(class_series_a_invested_usd,MAX(const_zero,$A1689-SUM($J1689:$N1689))),const_zero)</f>
        <v>0</v>
      </c>
      <c r="P1689" s="5" t="n">
        <f aca="false">IF($I1689=const_zero,MIN(class_seed_invested_usd,MAX(const_zero,$A1689-SUM($J1689:$O1689))),const_zero)</f>
        <v>0</v>
      </c>
      <c r="Q1689" s="5" t="n">
        <f aca="false">MAX(const_zero,$A1689-SUM($J1689:$P1689))</f>
        <v>1540000000</v>
      </c>
      <c r="R1689" s="9" t="n">
        <f aca="false">common_rsa_total+Sensitivity!$AE$1530+Sensitivity!$AJ$1530+IF($C1689=const_one,Sensitivity!$D$1530,const_zero)+IF($D1689=const_one,Sensitivity!$Y$1530,const_zero)+IF($E1689=const_one,Sensitivity!$V$1530,const_zero)+IF($F1689=const_one,Sensitivity!$S$1530,const_zero)+IF($G1689=const_one,Sensitivity!$P$1530,const_zero)+IF($H1689=const_one,Sensitivity!$M$1530,const_zero)+IF($I1689=const_one,Sensitivity!$J$1530,const_zero)</f>
        <v>21687367.612023</v>
      </c>
      <c r="S1689" s="23" t="b">
        <f aca="false">IF($R1689&gt;const_zero,--($Q1689&gt;option_strike_usd*$R1689),const_zero)</f>
        <v>1</v>
      </c>
      <c r="T1689" s="7" t="n">
        <f aca="false">IF($R1689&gt;const_zero,IF($S1689=const_one,($Q1689+option_strike_usd*pre_f_options_issued)/($R1689+pre_f_options_issued),$Q1689/$R1689),const_zero)</f>
        <v>63.7729588743365</v>
      </c>
      <c r="U1689" s="5" t="n">
        <f aca="false">IF($C1689=const_one,Sensitivity!$D$1530*$T1689,const_zero)</f>
        <v>0</v>
      </c>
      <c r="V1689" s="5" t="n">
        <f aca="false">IF($D1689=const_one,Sensitivity!$Y$1530*$T1689,const_zero)</f>
        <v>0</v>
      </c>
      <c r="W1689" s="5" t="n">
        <f aca="false">IF($E1689=const_one,Sensitivity!$V$1530*$T1689,const_zero)</f>
        <v>0</v>
      </c>
      <c r="X1689" s="5" t="n">
        <f aca="false">IF($F1689=const_one,Sensitivity!$S$1530*$T1689,const_zero)</f>
        <v>153055101.298408</v>
      </c>
      <c r="Y1689" s="5" t="n">
        <f aca="false">IF($G1689=const_one,Sensitivity!$P$1530*$T1689,const_zero)</f>
        <v>0</v>
      </c>
      <c r="Z1689" s="5" t="n">
        <f aca="false">IF($H1689=const_one,Sensitivity!$M$1530*$T1689,const_zero)</f>
        <v>318864794.371683</v>
      </c>
      <c r="AA1689" s="5" t="n">
        <f aca="false">IF($I1689=const_one,Sensitivity!$J$1530*$T1689,const_zero)</f>
        <v>318864794.371683</v>
      </c>
      <c r="AB1689" s="5" t="n">
        <f aca="false">(Sensitivity!$AE$1530+Sensitivity!$AJ$1530)*$T1689</f>
        <v>18326282.9033577</v>
      </c>
      <c r="AC1689" s="5" t="n">
        <f aca="false">common_rsa_total*$T1689</f>
        <v>573956629.869029</v>
      </c>
      <c r="AD1689" s="5" t="n">
        <f aca="false">IF($S1689=const_one,pre_f_options_issued*($T1689-option_strike_usd),const_zero)</f>
        <v>156932397.185841</v>
      </c>
      <c r="AE1689" s="5" t="n">
        <f aca="false">J1689+U1689</f>
        <v>30000000</v>
      </c>
      <c r="AF1689" s="5" t="n">
        <f aca="false">K1689+V1689</f>
        <v>300000000</v>
      </c>
      <c r="AG1689" s="5" t="n">
        <f aca="false">L1689+W1689</f>
        <v>100000000</v>
      </c>
      <c r="AH1689" s="5" t="n">
        <f aca="false">M1689+X1689</f>
        <v>153055101.298408</v>
      </c>
      <c r="AI1689" s="5" t="n">
        <f aca="false">N1689+Y1689</f>
        <v>30000000</v>
      </c>
      <c r="AJ1689" s="5" t="n">
        <f aca="false">O1689+Z1689</f>
        <v>318864794.371683</v>
      </c>
      <c r="AK1689" s="5" t="n">
        <f aca="false">P1689+AA1689</f>
        <v>318864794.371683</v>
      </c>
      <c r="AL1689" s="5" t="n">
        <f aca="false">INDEX($AE$1585:$AE$1712,$B1689-$C1689*1+const_one)</f>
        <v>30000000</v>
      </c>
      <c r="AM1689" s="5" t="n">
        <f aca="false">INDEX($AF$1585:$AF$1712,$B1689-$D1689*2+const_one)</f>
        <v>300000000</v>
      </c>
      <c r="AN1689" s="5" t="n">
        <f aca="false">INDEX($AG$1585:$AG$1712,$B1689-$E1689*4+const_one)</f>
        <v>100000000</v>
      </c>
      <c r="AO1689" s="5" t="n">
        <f aca="false">INDEX($AH$1585:$AH$1712,$B1689-$F1689*8+const_one)</f>
        <v>60000000</v>
      </c>
      <c r="AP1689" s="5" t="n">
        <f aca="false">INDEX($AI$1585:$AI$1712,$B1689-$G1689*16+const_one)</f>
        <v>30000000</v>
      </c>
      <c r="AQ1689" s="5" t="n">
        <f aca="false">INDEX($AJ$1585:$AJ$1712,$B1689-$H1689*32+const_one)</f>
        <v>15000000</v>
      </c>
      <c r="AR1689" s="5" t="n">
        <f aca="false">INDEX($AK$1585:$AK$1712,$B1689-$I1689*64+const_one)</f>
        <v>5000000</v>
      </c>
      <c r="AS1689" s="5" t="n">
        <f aca="false">INDEX($AE$1585:$AE$1712,$B1689+(const_one-$C1689)*1+const_one)</f>
        <v>51362538.440061</v>
      </c>
      <c r="AT1689" s="5" t="n">
        <f aca="false">INDEX($AF$1585:$AF$1712,$B1689+(const_one-$D1689)*2+const_one)</f>
        <v>372858487.98618</v>
      </c>
      <c r="AU1689" s="5" t="n">
        <f aca="false">INDEX($AG$1585:$AG$1712,$B1689+(const_one-$E1689)*4+const_one)</f>
        <v>109907053.90444</v>
      </c>
      <c r="AV1689" s="5" t="n">
        <f aca="false">INDEX($AH$1585:$AH$1712,$B1689+(const_one-$F1689)*8+const_one)</f>
        <v>153055101.298408</v>
      </c>
      <c r="AW1689" s="5" t="n">
        <f aca="false">INDEX($AI$1585:$AI$1712,$B1689+(const_one-$G1689)*16+const_one)</f>
        <v>173518086.315712</v>
      </c>
      <c r="AX1689" s="5" t="n">
        <f aca="false">INDEX($AJ$1585:$AJ$1712,$B1689+(const_one-$H1689)*32+const_one)</f>
        <v>318864794.371683</v>
      </c>
      <c r="AY1689" s="5" t="n">
        <f aca="false">INDEX($AK$1585:$AK$1712,$B1689+(const_one-$I1689)*64+const_one)</f>
        <v>318864794.371683</v>
      </c>
      <c r="AZ1689" s="5" t="n">
        <f aca="false">--($C1689=--(AS1689&gt;AL1689))</f>
        <v>0</v>
      </c>
      <c r="BA1689" s="5" t="n">
        <f aca="false">--($D1689=--(AT1689&gt;AM1689))</f>
        <v>0</v>
      </c>
      <c r="BB1689" s="5" t="n">
        <f aca="false">--($E1689=--(AU1689&gt;AN1689))</f>
        <v>0</v>
      </c>
      <c r="BC1689" s="5" t="n">
        <f aca="false">--($F1689=--(AV1689&gt;AO1689))</f>
        <v>1</v>
      </c>
      <c r="BD1689" s="5" t="n">
        <f aca="false">--($G1689=--(AW1689&gt;AP1689))</f>
        <v>0</v>
      </c>
      <c r="BE1689" s="5" t="n">
        <f aca="false">--($H1689=--(AX1689&gt;AQ1689))</f>
        <v>1</v>
      </c>
      <c r="BF1689" s="5" t="n">
        <f aca="false">--($I1689=--(AY1689&gt;AR1689))</f>
        <v>1</v>
      </c>
      <c r="BG1689" s="5" t="n">
        <f aca="false">SUM(AZ1689:BF1689)</f>
        <v>3</v>
      </c>
      <c r="BH1689" s="5" t="n">
        <f aca="false">SUM(AE1689:AK1689)+AB1689+AC1689+AD1689</f>
        <v>2000000000</v>
      </c>
    </row>
    <row r="1690" customFormat="false" ht="15" hidden="true" customHeight="false" outlineLevel="0" collapsed="false">
      <c r="A1690" s="5" t="n">
        <f aca="false">sensitivity_exit_usd</f>
        <v>2000000000</v>
      </c>
      <c r="B1690" s="2" t="n">
        <f aca="false">ROW()-ROW($B$1585)</f>
        <v>105</v>
      </c>
      <c r="C1690" s="2" t="n">
        <f aca="false">MOD(QUOTIENT($B1690,1),2)</f>
        <v>1</v>
      </c>
      <c r="D1690" s="2" t="n">
        <f aca="false">MOD(QUOTIENT($B1690,2),2)</f>
        <v>0</v>
      </c>
      <c r="E1690" s="2" t="n">
        <f aca="false">MOD(QUOTIENT($B1690,4),2)</f>
        <v>0</v>
      </c>
      <c r="F1690" s="2" t="n">
        <f aca="false">MOD(QUOTIENT($B1690,8),2)</f>
        <v>1</v>
      </c>
      <c r="G1690" s="2" t="n">
        <f aca="false">MOD(QUOTIENT($B1690,16),2)</f>
        <v>0</v>
      </c>
      <c r="H1690" s="2" t="n">
        <f aca="false">MOD(QUOTIENT($B1690,32),2)</f>
        <v>1</v>
      </c>
      <c r="I1690" s="2" t="n">
        <f aca="false">MOD(QUOTIENT($B1690,64),2)</f>
        <v>1</v>
      </c>
      <c r="J1690" s="5" t="n">
        <f aca="false">IF($C1690=const_zero,MIN(class_series_f_invested_usd,MAX(const_zero,$A1690)),const_zero)</f>
        <v>0</v>
      </c>
      <c r="K1690" s="5" t="n">
        <f aca="false">IF($D1690=const_zero,MIN(class_series_e_invested_usd,MAX(const_zero,$A1690-SUM($J1690:$J1690))),const_zero)</f>
        <v>300000000</v>
      </c>
      <c r="L1690" s="5" t="n">
        <f aca="false">IF($E1690=const_zero,MIN(class_series_d_invested_usd,MAX(const_zero,$A1690-SUM($J1690:$K1690))),const_zero)</f>
        <v>100000000</v>
      </c>
      <c r="M1690" s="5" t="n">
        <f aca="false">IF($F1690=const_zero,MIN(class_series_c_invested_usd,MAX(const_zero,$A1690-SUM($J1690:$L1690))),const_zero)</f>
        <v>0</v>
      </c>
      <c r="N1690" s="5" t="n">
        <f aca="false">IF($G1690=const_zero,MIN(class_series_b_invested_usd,MAX(const_zero,$A1690-SUM($J1690:$M1690))),const_zero)</f>
        <v>30000000</v>
      </c>
      <c r="O1690" s="5" t="n">
        <f aca="false">IF($H1690=const_zero,MIN(class_series_a_invested_usd,MAX(const_zero,$A1690-SUM($J1690:$N1690))),const_zero)</f>
        <v>0</v>
      </c>
      <c r="P1690" s="5" t="n">
        <f aca="false">IF($I1690=const_zero,MIN(class_seed_invested_usd,MAX(const_zero,$A1690-SUM($J1690:$O1690))),const_zero)</f>
        <v>0</v>
      </c>
      <c r="Q1690" s="5" t="n">
        <f aca="false">MAX(const_zero,$A1690-SUM($J1690:$P1690))</f>
        <v>1570000000</v>
      </c>
      <c r="R1690" s="9" t="n">
        <f aca="false">common_rsa_total+Sensitivity!$AE$1530+Sensitivity!$AJ$1530+IF($C1690=const_one,Sensitivity!$D$1530,const_zero)+IF($D1690=const_one,Sensitivity!$Y$1530,const_zero)+IF($E1690=const_one,Sensitivity!$V$1530,const_zero)+IF($F1690=const_one,Sensitivity!$S$1530,const_zero)+IF($G1690=const_one,Sensitivity!$P$1530,const_zero)+IF($H1690=const_one,Sensitivity!$M$1530,const_zero)+IF($I1690=const_one,Sensitivity!$J$1530,const_zero)</f>
        <v>22504075.2601683</v>
      </c>
      <c r="S1690" s="23" t="b">
        <f aca="false">IF($R1690&gt;const_zero,--($Q1690&gt;option_strike_usd*$R1690),const_zero)</f>
        <v>1</v>
      </c>
      <c r="T1690" s="7" t="n">
        <f aca="false">IF($R1690&gt;const_zero,IF($S1690=const_one,($Q1690+option_strike_usd*pre_f_options_issued)/($R1690+pre_f_options_issued),$Q1690/$R1690),const_zero)</f>
        <v>62.8897483165476</v>
      </c>
      <c r="U1690" s="5" t="n">
        <f aca="false">IF($C1690=const_one,Sensitivity!$D$1530*$T1690,const_zero)</f>
        <v>51362538.440061</v>
      </c>
      <c r="V1690" s="5" t="n">
        <f aca="false">IF($D1690=const_one,Sensitivity!$Y$1530*$T1690,const_zero)</f>
        <v>0</v>
      </c>
      <c r="W1690" s="5" t="n">
        <f aca="false">IF($E1690=const_one,Sensitivity!$V$1530*$T1690,const_zero)</f>
        <v>0</v>
      </c>
      <c r="X1690" s="5" t="n">
        <f aca="false">IF($F1690=const_one,Sensitivity!$S$1530*$T1690,const_zero)</f>
        <v>150935395.959714</v>
      </c>
      <c r="Y1690" s="5" t="n">
        <f aca="false">IF($G1690=const_one,Sensitivity!$P$1530*$T1690,const_zero)</f>
        <v>0</v>
      </c>
      <c r="Z1690" s="5" t="n">
        <f aca="false">IF($H1690=const_one,Sensitivity!$M$1530*$T1690,const_zero)</f>
        <v>314448741.582738</v>
      </c>
      <c r="AA1690" s="5" t="n">
        <f aca="false">IF($I1690=const_one,Sensitivity!$J$1530*$T1690,const_zero)</f>
        <v>314448741.582738</v>
      </c>
      <c r="AB1690" s="5" t="n">
        <f aca="false">(Sensitivity!$AE$1530+Sensitivity!$AJ$1530)*$T1690</f>
        <v>18072476.7944524</v>
      </c>
      <c r="AC1690" s="5" t="n">
        <f aca="false">common_rsa_total*$T1690</f>
        <v>566007734.848928</v>
      </c>
      <c r="AD1690" s="5" t="n">
        <f aca="false">IF($S1690=const_one,pre_f_options_issued*($T1690-option_strike_usd),const_zero)</f>
        <v>154724370.791369</v>
      </c>
      <c r="AE1690" s="5" t="n">
        <f aca="false">J1690+U1690</f>
        <v>51362538.440061</v>
      </c>
      <c r="AF1690" s="5" t="n">
        <f aca="false">K1690+V1690</f>
        <v>300000000</v>
      </c>
      <c r="AG1690" s="5" t="n">
        <f aca="false">L1690+W1690</f>
        <v>100000000</v>
      </c>
      <c r="AH1690" s="5" t="n">
        <f aca="false">M1690+X1690</f>
        <v>150935395.959714</v>
      </c>
      <c r="AI1690" s="5" t="n">
        <f aca="false">N1690+Y1690</f>
        <v>30000000</v>
      </c>
      <c r="AJ1690" s="5" t="n">
        <f aca="false">O1690+Z1690</f>
        <v>314448741.582738</v>
      </c>
      <c r="AK1690" s="5" t="n">
        <f aca="false">P1690+AA1690</f>
        <v>314448741.582738</v>
      </c>
      <c r="AL1690" s="5" t="n">
        <f aca="false">INDEX($AE$1585:$AE$1712,$B1690-$C1690*1+const_one)</f>
        <v>30000000</v>
      </c>
      <c r="AM1690" s="5" t="n">
        <f aca="false">INDEX($AF$1585:$AF$1712,$B1690-$D1690*2+const_one)</f>
        <v>300000000</v>
      </c>
      <c r="AN1690" s="5" t="n">
        <f aca="false">INDEX($AG$1585:$AG$1712,$B1690-$E1690*4+const_one)</f>
        <v>100000000</v>
      </c>
      <c r="AO1690" s="5" t="n">
        <f aca="false">INDEX($AH$1585:$AH$1712,$B1690-$F1690*8+const_one)</f>
        <v>60000000</v>
      </c>
      <c r="AP1690" s="5" t="n">
        <f aca="false">INDEX($AI$1585:$AI$1712,$B1690-$G1690*16+const_one)</f>
        <v>30000000</v>
      </c>
      <c r="AQ1690" s="5" t="n">
        <f aca="false">INDEX($AJ$1585:$AJ$1712,$B1690-$H1690*32+const_one)</f>
        <v>15000000</v>
      </c>
      <c r="AR1690" s="5" t="n">
        <f aca="false">INDEX($AK$1585:$AK$1712,$B1690-$I1690*64+const_one)</f>
        <v>5000000</v>
      </c>
      <c r="AS1690" s="5" t="n">
        <f aca="false">INDEX($AE$1585:$AE$1712,$B1690+(const_one-$C1690)*1+const_one)</f>
        <v>51362538.440061</v>
      </c>
      <c r="AT1690" s="5" t="n">
        <f aca="false">INDEX($AF$1585:$AF$1712,$B1690+(const_one-$D1690)*2+const_one)</f>
        <v>368991470.653687</v>
      </c>
      <c r="AU1690" s="5" t="n">
        <f aca="false">INDEX($AG$1585:$AG$1712,$B1690+(const_one-$E1690)*4+const_one)</f>
        <v>108496159.921649</v>
      </c>
      <c r="AV1690" s="5" t="n">
        <f aca="false">INDEX($AH$1585:$AH$1712,$B1690+(const_one-$F1690)*8+const_one)</f>
        <v>150935395.959714</v>
      </c>
      <c r="AW1690" s="5" t="n">
        <f aca="false">INDEX($AI$1585:$AI$1712,$B1690+(const_one-$G1690)*16+const_one)</f>
        <v>171671442.650276</v>
      </c>
      <c r="AX1690" s="5" t="n">
        <f aca="false">INDEX($AJ$1585:$AJ$1712,$B1690+(const_one-$H1690)*32+const_one)</f>
        <v>314448741.582738</v>
      </c>
      <c r="AY1690" s="5" t="n">
        <f aca="false">INDEX($AK$1585:$AK$1712,$B1690+(const_one-$I1690)*64+const_one)</f>
        <v>314448741.582738</v>
      </c>
      <c r="AZ1690" s="5" t="n">
        <f aca="false">--($C1690=--(AS1690&gt;AL1690))</f>
        <v>1</v>
      </c>
      <c r="BA1690" s="5" t="n">
        <f aca="false">--($D1690=--(AT1690&gt;AM1690))</f>
        <v>0</v>
      </c>
      <c r="BB1690" s="5" t="n">
        <f aca="false">--($E1690=--(AU1690&gt;AN1690))</f>
        <v>0</v>
      </c>
      <c r="BC1690" s="5" t="n">
        <f aca="false">--($F1690=--(AV1690&gt;AO1690))</f>
        <v>1</v>
      </c>
      <c r="BD1690" s="5" t="n">
        <f aca="false">--($G1690=--(AW1690&gt;AP1690))</f>
        <v>0</v>
      </c>
      <c r="BE1690" s="5" t="n">
        <f aca="false">--($H1690=--(AX1690&gt;AQ1690))</f>
        <v>1</v>
      </c>
      <c r="BF1690" s="5" t="n">
        <f aca="false">--($I1690=--(AY1690&gt;AR1690))</f>
        <v>1</v>
      </c>
      <c r="BG1690" s="5" t="n">
        <f aca="false">SUM(AZ1690:BF1690)</f>
        <v>4</v>
      </c>
      <c r="BH1690" s="5" t="n">
        <f aca="false">SUM(AE1690:AK1690)+AB1690+AC1690+AD1690</f>
        <v>2000000000</v>
      </c>
    </row>
    <row r="1691" customFormat="false" ht="15" hidden="true" customHeight="false" outlineLevel="0" collapsed="false">
      <c r="A1691" s="5" t="n">
        <f aca="false">sensitivity_exit_usd</f>
        <v>2000000000</v>
      </c>
      <c r="B1691" s="2" t="n">
        <f aca="false">ROW()-ROW($B$1585)</f>
        <v>106</v>
      </c>
      <c r="C1691" s="2" t="n">
        <f aca="false">MOD(QUOTIENT($B1691,1),2)</f>
        <v>0</v>
      </c>
      <c r="D1691" s="2" t="n">
        <f aca="false">MOD(QUOTIENT($B1691,2),2)</f>
        <v>1</v>
      </c>
      <c r="E1691" s="2" t="n">
        <f aca="false">MOD(QUOTIENT($B1691,4),2)</f>
        <v>0</v>
      </c>
      <c r="F1691" s="2" t="n">
        <f aca="false">MOD(QUOTIENT($B1691,8),2)</f>
        <v>1</v>
      </c>
      <c r="G1691" s="2" t="n">
        <f aca="false">MOD(QUOTIENT($B1691,16),2)</f>
        <v>0</v>
      </c>
      <c r="H1691" s="2" t="n">
        <f aca="false">MOD(QUOTIENT($B1691,32),2)</f>
        <v>1</v>
      </c>
      <c r="I1691" s="2" t="n">
        <f aca="false">MOD(QUOTIENT($B1691,64),2)</f>
        <v>1</v>
      </c>
      <c r="J1691" s="5" t="n">
        <f aca="false">IF($C1691=const_zero,MIN(class_series_f_invested_usd,MAX(const_zero,$A1691)),const_zero)</f>
        <v>30000000</v>
      </c>
      <c r="K1691" s="5" t="n">
        <f aca="false">IF($D1691=const_zero,MIN(class_series_e_invested_usd,MAX(const_zero,$A1691-SUM($J1691:$J1691))),const_zero)</f>
        <v>0</v>
      </c>
      <c r="L1691" s="5" t="n">
        <f aca="false">IF($E1691=const_zero,MIN(class_series_d_invested_usd,MAX(const_zero,$A1691-SUM($J1691:$K1691))),const_zero)</f>
        <v>100000000</v>
      </c>
      <c r="M1691" s="5" t="n">
        <f aca="false">IF($F1691=const_zero,MIN(class_series_c_invested_usd,MAX(const_zero,$A1691-SUM($J1691:$L1691))),const_zero)</f>
        <v>0</v>
      </c>
      <c r="N1691" s="5" t="n">
        <f aca="false">IF($G1691=const_zero,MIN(class_series_b_invested_usd,MAX(const_zero,$A1691-SUM($J1691:$M1691))),const_zero)</f>
        <v>30000000</v>
      </c>
      <c r="O1691" s="5" t="n">
        <f aca="false">IF($H1691=const_zero,MIN(class_series_a_invested_usd,MAX(const_zero,$A1691-SUM($J1691:$N1691))),const_zero)</f>
        <v>0</v>
      </c>
      <c r="P1691" s="5" t="n">
        <f aca="false">IF($I1691=const_zero,MIN(class_seed_invested_usd,MAX(const_zero,$A1691-SUM($J1691:$O1691))),const_zero)</f>
        <v>0</v>
      </c>
      <c r="Q1691" s="5" t="n">
        <f aca="false">MAX(const_zero,$A1691-SUM($J1691:$P1691))</f>
        <v>1840000000</v>
      </c>
      <c r="R1691" s="9" t="n">
        <f aca="false">common_rsa_total+Sensitivity!$AE$1530+Sensitivity!$AJ$1530+IF($C1691=const_one,Sensitivity!$D$1530,const_zero)+IF($D1691=const_one,Sensitivity!$Y$1530,const_zero)+IF($E1691=const_one,Sensitivity!$V$1530,const_zero)+IF($F1691=const_one,Sensitivity!$S$1530,const_zero)+IF($G1691=const_one,Sensitivity!$P$1530,const_zero)+IF($H1691=const_one,Sensitivity!$M$1530,const_zero)+IF($I1691=const_one,Sensitivity!$J$1530,const_zero)</f>
        <v>27823874.5373255</v>
      </c>
      <c r="S1691" s="23" t="b">
        <f aca="false">IF($R1691&gt;const_zero,--($Q1691&gt;option_strike_usd*$R1691),const_zero)</f>
        <v>1</v>
      </c>
      <c r="T1691" s="7" t="n">
        <f aca="false">IF($R1691&gt;const_zero,IF($S1691=const_one,($Q1691+option_strike_usd*pre_f_options_issued)/($R1691+pre_f_options_issued),$Q1691/$R1691),const_zero)</f>
        <v>60.7607051576499</v>
      </c>
      <c r="U1691" s="5" t="n">
        <f aca="false">IF($C1691=const_one,Sensitivity!$D$1530*$T1691,const_zero)</f>
        <v>0</v>
      </c>
      <c r="V1691" s="5" t="n">
        <f aca="false">IF($D1691=const_one,Sensitivity!$Y$1530*$T1691,const_zero)</f>
        <v>372858487.98618</v>
      </c>
      <c r="W1691" s="5" t="n">
        <f aca="false">IF($E1691=const_one,Sensitivity!$V$1530*$T1691,const_zero)</f>
        <v>0</v>
      </c>
      <c r="X1691" s="5" t="n">
        <f aca="false">IF($F1691=const_one,Sensitivity!$S$1530*$T1691,const_zero)</f>
        <v>145825692.37836</v>
      </c>
      <c r="Y1691" s="5" t="n">
        <f aca="false">IF($G1691=const_one,Sensitivity!$P$1530*$T1691,const_zero)</f>
        <v>0</v>
      </c>
      <c r="Z1691" s="5" t="n">
        <f aca="false">IF($H1691=const_one,Sensitivity!$M$1530*$T1691,const_zero)</f>
        <v>303803525.78825</v>
      </c>
      <c r="AA1691" s="5" t="n">
        <f aca="false">IF($I1691=const_one,Sensitivity!$J$1530*$T1691,const_zero)</f>
        <v>303803525.78825</v>
      </c>
      <c r="AB1691" s="5" t="n">
        <f aca="false">(Sensitivity!$AE$1530+Sensitivity!$AJ$1530)*$T1691</f>
        <v>17460658.7459861</v>
      </c>
      <c r="AC1691" s="5" t="n">
        <f aca="false">common_rsa_total*$T1691</f>
        <v>546846346.41885</v>
      </c>
      <c r="AD1691" s="5" t="n">
        <f aca="false">IF($S1691=const_one,pre_f_options_issued*($T1691-option_strike_usd),const_zero)</f>
        <v>149401762.894125</v>
      </c>
      <c r="AE1691" s="5" t="n">
        <f aca="false">J1691+U1691</f>
        <v>30000000</v>
      </c>
      <c r="AF1691" s="5" t="n">
        <f aca="false">K1691+V1691</f>
        <v>372858487.98618</v>
      </c>
      <c r="AG1691" s="5" t="n">
        <f aca="false">L1691+W1691</f>
        <v>100000000</v>
      </c>
      <c r="AH1691" s="5" t="n">
        <f aca="false">M1691+X1691</f>
        <v>145825692.37836</v>
      </c>
      <c r="AI1691" s="5" t="n">
        <f aca="false">N1691+Y1691</f>
        <v>30000000</v>
      </c>
      <c r="AJ1691" s="5" t="n">
        <f aca="false">O1691+Z1691</f>
        <v>303803525.78825</v>
      </c>
      <c r="AK1691" s="5" t="n">
        <f aca="false">P1691+AA1691</f>
        <v>303803525.78825</v>
      </c>
      <c r="AL1691" s="5" t="n">
        <f aca="false">INDEX($AE$1585:$AE$1712,$B1691-$C1691*1+const_one)</f>
        <v>30000000</v>
      </c>
      <c r="AM1691" s="5" t="n">
        <f aca="false">INDEX($AF$1585:$AF$1712,$B1691-$D1691*2+const_one)</f>
        <v>300000000</v>
      </c>
      <c r="AN1691" s="5" t="n">
        <f aca="false">INDEX($AG$1585:$AG$1712,$B1691-$E1691*4+const_one)</f>
        <v>100000000</v>
      </c>
      <c r="AO1691" s="5" t="n">
        <f aca="false">INDEX($AH$1585:$AH$1712,$B1691-$F1691*8+const_one)</f>
        <v>60000000</v>
      </c>
      <c r="AP1691" s="5" t="n">
        <f aca="false">INDEX($AI$1585:$AI$1712,$B1691-$G1691*16+const_one)</f>
        <v>30000000</v>
      </c>
      <c r="AQ1691" s="5" t="n">
        <f aca="false">INDEX($AJ$1585:$AJ$1712,$B1691-$H1691*32+const_one)</f>
        <v>15000000</v>
      </c>
      <c r="AR1691" s="5" t="n">
        <f aca="false">INDEX($AK$1585:$AK$1712,$B1691-$I1691*64+const_one)</f>
        <v>5000000</v>
      </c>
      <c r="AS1691" s="5" t="n">
        <f aca="false">INDEX($AE$1585:$AE$1712,$B1691+(const_one-$C1691)*1+const_one)</f>
        <v>49109071.3090681</v>
      </c>
      <c r="AT1691" s="5" t="n">
        <f aca="false">INDEX($AF$1585:$AF$1712,$B1691+(const_one-$D1691)*2+const_one)</f>
        <v>372858487.98618</v>
      </c>
      <c r="AU1691" s="5" t="n">
        <f aca="false">INDEX($AG$1585:$AG$1712,$B1691+(const_one-$E1691)*4+const_one)</f>
        <v>105100836.53759</v>
      </c>
      <c r="AV1691" s="5" t="n">
        <f aca="false">INDEX($AH$1585:$AH$1712,$B1691+(const_one-$F1691)*8+const_one)</f>
        <v>145825692.37836</v>
      </c>
      <c r="AW1691" s="5" t="n">
        <f aca="false">INDEX($AI$1585:$AI$1712,$B1691+(const_one-$G1691)*16+const_one)</f>
        <v>168572834.881729</v>
      </c>
      <c r="AX1691" s="5" t="n">
        <f aca="false">INDEX($AJ$1585:$AJ$1712,$B1691+(const_one-$H1691)*32+const_one)</f>
        <v>303803525.78825</v>
      </c>
      <c r="AY1691" s="5" t="n">
        <f aca="false">INDEX($AK$1585:$AK$1712,$B1691+(const_one-$I1691)*64+const_one)</f>
        <v>303803525.78825</v>
      </c>
      <c r="AZ1691" s="5" t="n">
        <f aca="false">--($C1691=--(AS1691&gt;AL1691))</f>
        <v>0</v>
      </c>
      <c r="BA1691" s="5" t="n">
        <f aca="false">--($D1691=--(AT1691&gt;AM1691))</f>
        <v>1</v>
      </c>
      <c r="BB1691" s="5" t="n">
        <f aca="false">--($E1691=--(AU1691&gt;AN1691))</f>
        <v>0</v>
      </c>
      <c r="BC1691" s="5" t="n">
        <f aca="false">--($F1691=--(AV1691&gt;AO1691))</f>
        <v>1</v>
      </c>
      <c r="BD1691" s="5" t="n">
        <f aca="false">--($G1691=--(AW1691&gt;AP1691))</f>
        <v>0</v>
      </c>
      <c r="BE1691" s="5" t="n">
        <f aca="false">--($H1691=--(AX1691&gt;AQ1691))</f>
        <v>1</v>
      </c>
      <c r="BF1691" s="5" t="n">
        <f aca="false">--($I1691=--(AY1691&gt;AR1691))</f>
        <v>1</v>
      </c>
      <c r="BG1691" s="5" t="n">
        <f aca="false">SUM(AZ1691:BF1691)</f>
        <v>4</v>
      </c>
      <c r="BH1691" s="5" t="n">
        <f aca="false">SUM(AE1691:AK1691)+AB1691+AC1691+AD1691</f>
        <v>2000000000</v>
      </c>
    </row>
    <row r="1692" customFormat="false" ht="15" hidden="true" customHeight="false" outlineLevel="0" collapsed="false">
      <c r="A1692" s="5" t="n">
        <f aca="false">sensitivity_exit_usd</f>
        <v>2000000000</v>
      </c>
      <c r="B1692" s="2" t="n">
        <f aca="false">ROW()-ROW($B$1585)</f>
        <v>107</v>
      </c>
      <c r="C1692" s="2" t="n">
        <f aca="false">MOD(QUOTIENT($B1692,1),2)</f>
        <v>1</v>
      </c>
      <c r="D1692" s="2" t="n">
        <f aca="false">MOD(QUOTIENT($B1692,2),2)</f>
        <v>1</v>
      </c>
      <c r="E1692" s="2" t="n">
        <f aca="false">MOD(QUOTIENT($B1692,4),2)</f>
        <v>0</v>
      </c>
      <c r="F1692" s="2" t="n">
        <f aca="false">MOD(QUOTIENT($B1692,8),2)</f>
        <v>1</v>
      </c>
      <c r="G1692" s="2" t="n">
        <f aca="false">MOD(QUOTIENT($B1692,16),2)</f>
        <v>0</v>
      </c>
      <c r="H1692" s="2" t="n">
        <f aca="false">MOD(QUOTIENT($B1692,32),2)</f>
        <v>1</v>
      </c>
      <c r="I1692" s="2" t="n">
        <f aca="false">MOD(QUOTIENT($B1692,64),2)</f>
        <v>1</v>
      </c>
      <c r="J1692" s="5" t="n">
        <f aca="false">IF($C1692=const_zero,MIN(class_series_f_invested_usd,MAX(const_zero,$A1692)),const_zero)</f>
        <v>0</v>
      </c>
      <c r="K1692" s="5" t="n">
        <f aca="false">IF($D1692=const_zero,MIN(class_series_e_invested_usd,MAX(const_zero,$A1692-SUM($J1692:$J1692))),const_zero)</f>
        <v>0</v>
      </c>
      <c r="L1692" s="5" t="n">
        <f aca="false">IF($E1692=const_zero,MIN(class_series_d_invested_usd,MAX(const_zero,$A1692-SUM($J1692:$K1692))),const_zero)</f>
        <v>100000000</v>
      </c>
      <c r="M1692" s="5" t="n">
        <f aca="false">IF($F1692=const_zero,MIN(class_series_c_invested_usd,MAX(const_zero,$A1692-SUM($J1692:$L1692))),const_zero)</f>
        <v>0</v>
      </c>
      <c r="N1692" s="5" t="n">
        <f aca="false">IF($G1692=const_zero,MIN(class_series_b_invested_usd,MAX(const_zero,$A1692-SUM($J1692:$M1692))),const_zero)</f>
        <v>30000000</v>
      </c>
      <c r="O1692" s="5" t="n">
        <f aca="false">IF($H1692=const_zero,MIN(class_series_a_invested_usd,MAX(const_zero,$A1692-SUM($J1692:$N1692))),const_zero)</f>
        <v>0</v>
      </c>
      <c r="P1692" s="5" t="n">
        <f aca="false">IF($I1692=const_zero,MIN(class_seed_invested_usd,MAX(const_zero,$A1692-SUM($J1692:$O1692))),const_zero)</f>
        <v>0</v>
      </c>
      <c r="Q1692" s="5" t="n">
        <f aca="false">MAX(const_zero,$A1692-SUM($J1692:$P1692))</f>
        <v>1870000000</v>
      </c>
      <c r="R1692" s="9" t="n">
        <f aca="false">common_rsa_total+Sensitivity!$AE$1530+Sensitivity!$AJ$1530+IF($C1692=const_one,Sensitivity!$D$1530,const_zero)+IF($D1692=const_one,Sensitivity!$Y$1530,const_zero)+IF($E1692=const_one,Sensitivity!$V$1530,const_zero)+IF($F1692=const_one,Sensitivity!$S$1530,const_zero)+IF($G1692=const_one,Sensitivity!$P$1530,const_zero)+IF($H1692=const_one,Sensitivity!$M$1530,const_zero)+IF($I1692=const_one,Sensitivity!$J$1530,const_zero)</f>
        <v>28640582.1854708</v>
      </c>
      <c r="S1692" s="23" t="b">
        <f aca="false">IF($R1692&gt;const_zero,--($Q1692&gt;option_strike_usd*$R1692),const_zero)</f>
        <v>1</v>
      </c>
      <c r="T1692" s="7" t="n">
        <f aca="false">IF($R1692&gt;const_zero,IF($S1692=const_one,($Q1692+option_strike_usd*pre_f_options_issued)/($R1692+pre_f_options_issued),$Q1692/$R1692),const_zero)</f>
        <v>60.130539270189</v>
      </c>
      <c r="U1692" s="5" t="n">
        <f aca="false">IF($C1692=const_one,Sensitivity!$D$1530*$T1692,const_zero)</f>
        <v>49109071.3090681</v>
      </c>
      <c r="V1692" s="5" t="n">
        <f aca="false">IF($D1692=const_one,Sensitivity!$Y$1530*$T1692,const_zero)</f>
        <v>368991470.653687</v>
      </c>
      <c r="W1692" s="5" t="n">
        <f aca="false">IF($E1692=const_one,Sensitivity!$V$1530*$T1692,const_zero)</f>
        <v>0</v>
      </c>
      <c r="X1692" s="5" t="n">
        <f aca="false">IF($F1692=const_one,Sensitivity!$S$1530*$T1692,const_zero)</f>
        <v>144313294.248454</v>
      </c>
      <c r="Y1692" s="5" t="n">
        <f aca="false">IF($G1692=const_one,Sensitivity!$P$1530*$T1692,const_zero)</f>
        <v>0</v>
      </c>
      <c r="Z1692" s="5" t="n">
        <f aca="false">IF($H1692=const_one,Sensitivity!$M$1530*$T1692,const_zero)</f>
        <v>300652696.350945</v>
      </c>
      <c r="AA1692" s="5" t="n">
        <f aca="false">IF($I1692=const_one,Sensitivity!$J$1530*$T1692,const_zero)</f>
        <v>300652696.350945</v>
      </c>
      <c r="AB1692" s="5" t="n">
        <f aca="false">(Sensitivity!$AE$1530+Sensitivity!$AJ$1530)*$T1692</f>
        <v>17279569.4797281</v>
      </c>
      <c r="AC1692" s="5" t="n">
        <f aca="false">common_rsa_total*$T1692</f>
        <v>541174853.431701</v>
      </c>
      <c r="AD1692" s="5" t="n">
        <f aca="false">IF($S1692=const_one,pre_f_options_issued*($T1692-option_strike_usd),const_zero)</f>
        <v>147826348.175472</v>
      </c>
      <c r="AE1692" s="5" t="n">
        <f aca="false">J1692+U1692</f>
        <v>49109071.3090681</v>
      </c>
      <c r="AF1692" s="5" t="n">
        <f aca="false">K1692+V1692</f>
        <v>368991470.653687</v>
      </c>
      <c r="AG1692" s="5" t="n">
        <f aca="false">L1692+W1692</f>
        <v>100000000</v>
      </c>
      <c r="AH1692" s="5" t="n">
        <f aca="false">M1692+X1692</f>
        <v>144313294.248454</v>
      </c>
      <c r="AI1692" s="5" t="n">
        <f aca="false">N1692+Y1692</f>
        <v>30000000</v>
      </c>
      <c r="AJ1692" s="5" t="n">
        <f aca="false">O1692+Z1692</f>
        <v>300652696.350945</v>
      </c>
      <c r="AK1692" s="5" t="n">
        <f aca="false">P1692+AA1692</f>
        <v>300652696.350945</v>
      </c>
      <c r="AL1692" s="5" t="n">
        <f aca="false">INDEX($AE$1585:$AE$1712,$B1692-$C1692*1+const_one)</f>
        <v>30000000</v>
      </c>
      <c r="AM1692" s="5" t="n">
        <f aca="false">INDEX($AF$1585:$AF$1712,$B1692-$D1692*2+const_one)</f>
        <v>300000000</v>
      </c>
      <c r="AN1692" s="5" t="n">
        <f aca="false">INDEX($AG$1585:$AG$1712,$B1692-$E1692*4+const_one)</f>
        <v>100000000</v>
      </c>
      <c r="AO1692" s="5" t="n">
        <f aca="false">INDEX($AH$1585:$AH$1712,$B1692-$F1692*8+const_one)</f>
        <v>60000000</v>
      </c>
      <c r="AP1692" s="5" t="n">
        <f aca="false">INDEX($AI$1585:$AI$1712,$B1692-$G1692*16+const_one)</f>
        <v>30000000</v>
      </c>
      <c r="AQ1692" s="5" t="n">
        <f aca="false">INDEX($AJ$1585:$AJ$1712,$B1692-$H1692*32+const_one)</f>
        <v>15000000</v>
      </c>
      <c r="AR1692" s="5" t="n">
        <f aca="false">INDEX($AK$1585:$AK$1712,$B1692-$I1692*64+const_one)</f>
        <v>5000000</v>
      </c>
      <c r="AS1692" s="5" t="n">
        <f aca="false">INDEX($AE$1585:$AE$1712,$B1692+(const_one-$C1692)*1+const_one)</f>
        <v>49109071.3090681</v>
      </c>
      <c r="AT1692" s="5" t="n">
        <f aca="false">INDEX($AF$1585:$AF$1712,$B1692+(const_one-$D1692)*2+const_one)</f>
        <v>368991470.653687</v>
      </c>
      <c r="AU1692" s="5" t="n">
        <f aca="false">INDEX($AG$1585:$AG$1712,$B1692+(const_one-$E1692)*4+const_one)</f>
        <v>104072700.99674</v>
      </c>
      <c r="AV1692" s="5" t="n">
        <f aca="false">INDEX($AH$1585:$AH$1712,$B1692+(const_one-$F1692)*8+const_one)</f>
        <v>144313294.248454</v>
      </c>
      <c r="AW1692" s="5" t="n">
        <f aca="false">INDEX($AI$1585:$AI$1712,$B1692+(const_one-$G1692)*16+const_one)</f>
        <v>167176411.022919</v>
      </c>
      <c r="AX1692" s="5" t="n">
        <f aca="false">INDEX($AJ$1585:$AJ$1712,$B1692+(const_one-$H1692)*32+const_one)</f>
        <v>300652696.350945</v>
      </c>
      <c r="AY1692" s="5" t="n">
        <f aca="false">INDEX($AK$1585:$AK$1712,$B1692+(const_one-$I1692)*64+const_one)</f>
        <v>300652696.350945</v>
      </c>
      <c r="AZ1692" s="5" t="n">
        <f aca="false">--($C1692=--(AS1692&gt;AL1692))</f>
        <v>1</v>
      </c>
      <c r="BA1692" s="5" t="n">
        <f aca="false">--($D1692=--(AT1692&gt;AM1692))</f>
        <v>1</v>
      </c>
      <c r="BB1692" s="5" t="n">
        <f aca="false">--($E1692=--(AU1692&gt;AN1692))</f>
        <v>0</v>
      </c>
      <c r="BC1692" s="5" t="n">
        <f aca="false">--($F1692=--(AV1692&gt;AO1692))</f>
        <v>1</v>
      </c>
      <c r="BD1692" s="5" t="n">
        <f aca="false">--($G1692=--(AW1692&gt;AP1692))</f>
        <v>0</v>
      </c>
      <c r="BE1692" s="5" t="n">
        <f aca="false">--($H1692=--(AX1692&gt;AQ1692))</f>
        <v>1</v>
      </c>
      <c r="BF1692" s="5" t="n">
        <f aca="false">--($I1692=--(AY1692&gt;AR1692))</f>
        <v>1</v>
      </c>
      <c r="BG1692" s="5" t="n">
        <f aca="false">SUM(AZ1692:BF1692)</f>
        <v>5</v>
      </c>
      <c r="BH1692" s="5" t="n">
        <f aca="false">SUM(AE1692:AK1692)+AB1692+AC1692+AD1692</f>
        <v>2000000000</v>
      </c>
    </row>
    <row r="1693" customFormat="false" ht="15" hidden="true" customHeight="false" outlineLevel="0" collapsed="false">
      <c r="A1693" s="5" t="n">
        <f aca="false">sensitivity_exit_usd</f>
        <v>2000000000</v>
      </c>
      <c r="B1693" s="2" t="n">
        <f aca="false">ROW()-ROW($B$1585)</f>
        <v>108</v>
      </c>
      <c r="C1693" s="2" t="n">
        <f aca="false">MOD(QUOTIENT($B1693,1),2)</f>
        <v>0</v>
      </c>
      <c r="D1693" s="2" t="n">
        <f aca="false">MOD(QUOTIENT($B1693,2),2)</f>
        <v>0</v>
      </c>
      <c r="E1693" s="2" t="n">
        <f aca="false">MOD(QUOTIENT($B1693,4),2)</f>
        <v>1</v>
      </c>
      <c r="F1693" s="2" t="n">
        <f aca="false">MOD(QUOTIENT($B1693,8),2)</f>
        <v>1</v>
      </c>
      <c r="G1693" s="2" t="n">
        <f aca="false">MOD(QUOTIENT($B1693,16),2)</f>
        <v>0</v>
      </c>
      <c r="H1693" s="2" t="n">
        <f aca="false">MOD(QUOTIENT($B1693,32),2)</f>
        <v>1</v>
      </c>
      <c r="I1693" s="2" t="n">
        <f aca="false">MOD(QUOTIENT($B1693,64),2)</f>
        <v>1</v>
      </c>
      <c r="J1693" s="5" t="n">
        <f aca="false">IF($C1693=const_zero,MIN(class_series_f_invested_usd,MAX(const_zero,$A1693)),const_zero)</f>
        <v>30000000</v>
      </c>
      <c r="K1693" s="5" t="n">
        <f aca="false">IF($D1693=const_zero,MIN(class_series_e_invested_usd,MAX(const_zero,$A1693-SUM($J1693:$J1693))),const_zero)</f>
        <v>300000000</v>
      </c>
      <c r="L1693" s="5" t="n">
        <f aca="false">IF($E1693=const_zero,MIN(class_series_d_invested_usd,MAX(const_zero,$A1693-SUM($J1693:$K1693))),const_zero)</f>
        <v>0</v>
      </c>
      <c r="M1693" s="5" t="n">
        <f aca="false">IF($F1693=const_zero,MIN(class_series_c_invested_usd,MAX(const_zero,$A1693-SUM($J1693:$L1693))),const_zero)</f>
        <v>0</v>
      </c>
      <c r="N1693" s="5" t="n">
        <f aca="false">IF($G1693=const_zero,MIN(class_series_b_invested_usd,MAX(const_zero,$A1693-SUM($J1693:$M1693))),const_zero)</f>
        <v>30000000</v>
      </c>
      <c r="O1693" s="5" t="n">
        <f aca="false">IF($H1693=const_zero,MIN(class_series_a_invested_usd,MAX(const_zero,$A1693-SUM($J1693:$N1693))),const_zero)</f>
        <v>0</v>
      </c>
      <c r="P1693" s="5" t="n">
        <f aca="false">IF($I1693=const_zero,MIN(class_seed_invested_usd,MAX(const_zero,$A1693-SUM($J1693:$O1693))),const_zero)</f>
        <v>0</v>
      </c>
      <c r="Q1693" s="5" t="n">
        <f aca="false">MAX(const_zero,$A1693-SUM($J1693:$P1693))</f>
        <v>1640000000</v>
      </c>
      <c r="R1693" s="9" t="n">
        <f aca="false">common_rsa_total+Sensitivity!$AE$1530+Sensitivity!$AJ$1530+IF($C1693=const_one,Sensitivity!$D$1530,const_zero)+IF($D1693=const_one,Sensitivity!$Y$1530,const_zero)+IF($E1693=const_one,Sensitivity!$V$1530,const_zero)+IF($F1693=const_one,Sensitivity!$S$1530,const_zero)+IF($G1693=const_one,Sensitivity!$P$1530,const_zero)+IF($H1693=const_one,Sensitivity!$M$1530,const_zero)+IF($I1693=const_one,Sensitivity!$J$1530,const_zero)</f>
        <v>23421919.7138799</v>
      </c>
      <c r="S1693" s="23" t="b">
        <f aca="false">IF($R1693&gt;const_zero,--($Q1693&gt;option_strike_usd*$R1693),const_zero)</f>
        <v>1</v>
      </c>
      <c r="T1693" s="7" t="n">
        <f aca="false">IF($R1693&gt;const_zero,IF($S1693=const_one,($Q1693+option_strike_usd*pre_f_options_issued)/($R1693+pre_f_options_issued),$Q1693/$R1693),const_zero)</f>
        <v>63.3633626725772</v>
      </c>
      <c r="U1693" s="5" t="n">
        <f aca="false">IF($C1693=const_one,Sensitivity!$D$1530*$T1693,const_zero)</f>
        <v>0</v>
      </c>
      <c r="V1693" s="5" t="n">
        <f aca="false">IF($D1693=const_one,Sensitivity!$Y$1530*$T1693,const_zero)</f>
        <v>0</v>
      </c>
      <c r="W1693" s="5" t="n">
        <f aca="false">IF($E1693=const_one,Sensitivity!$V$1530*$T1693,const_zero)</f>
        <v>109907053.90444</v>
      </c>
      <c r="X1693" s="5" t="n">
        <f aca="false">IF($F1693=const_one,Sensitivity!$S$1530*$T1693,const_zero)</f>
        <v>152072070.414185</v>
      </c>
      <c r="Y1693" s="5" t="n">
        <f aca="false">IF($G1693=const_one,Sensitivity!$P$1530*$T1693,const_zero)</f>
        <v>0</v>
      </c>
      <c r="Z1693" s="5" t="n">
        <f aca="false">IF($H1693=const_one,Sensitivity!$M$1530*$T1693,const_zero)</f>
        <v>316816813.362886</v>
      </c>
      <c r="AA1693" s="5" t="n">
        <f aca="false">IF($I1693=const_one,Sensitivity!$J$1530*$T1693,const_zero)</f>
        <v>316816813.362886</v>
      </c>
      <c r="AB1693" s="5" t="n">
        <f aca="false">(Sensitivity!$AE$1530+Sensitivity!$AJ$1530)*$T1693</f>
        <v>18208578.2209644</v>
      </c>
      <c r="AC1693" s="5" t="n">
        <f aca="false">common_rsa_total*$T1693</f>
        <v>570270264.053195</v>
      </c>
      <c r="AD1693" s="5" t="n">
        <f aca="false">IF($S1693=const_one,pre_f_options_issued*($T1693-option_strike_usd),const_zero)</f>
        <v>155908406.681443</v>
      </c>
      <c r="AE1693" s="5" t="n">
        <f aca="false">J1693+U1693</f>
        <v>30000000</v>
      </c>
      <c r="AF1693" s="5" t="n">
        <f aca="false">K1693+V1693</f>
        <v>300000000</v>
      </c>
      <c r="AG1693" s="5" t="n">
        <f aca="false">L1693+W1693</f>
        <v>109907053.90444</v>
      </c>
      <c r="AH1693" s="5" t="n">
        <f aca="false">M1693+X1693</f>
        <v>152072070.414185</v>
      </c>
      <c r="AI1693" s="5" t="n">
        <f aca="false">N1693+Y1693</f>
        <v>30000000</v>
      </c>
      <c r="AJ1693" s="5" t="n">
        <f aca="false">O1693+Z1693</f>
        <v>316816813.362886</v>
      </c>
      <c r="AK1693" s="5" t="n">
        <f aca="false">P1693+AA1693</f>
        <v>316816813.362886</v>
      </c>
      <c r="AL1693" s="5" t="n">
        <f aca="false">INDEX($AE$1585:$AE$1712,$B1693-$C1693*1+const_one)</f>
        <v>30000000</v>
      </c>
      <c r="AM1693" s="5" t="n">
        <f aca="false">INDEX($AF$1585:$AF$1712,$B1693-$D1693*2+const_one)</f>
        <v>300000000</v>
      </c>
      <c r="AN1693" s="5" t="n">
        <f aca="false">INDEX($AG$1585:$AG$1712,$B1693-$E1693*4+const_one)</f>
        <v>100000000</v>
      </c>
      <c r="AO1693" s="5" t="n">
        <f aca="false">INDEX($AH$1585:$AH$1712,$B1693-$F1693*8+const_one)</f>
        <v>60000000</v>
      </c>
      <c r="AP1693" s="5" t="n">
        <f aca="false">INDEX($AI$1585:$AI$1712,$B1693-$G1693*16+const_one)</f>
        <v>30000000</v>
      </c>
      <c r="AQ1693" s="5" t="n">
        <f aca="false">INDEX($AJ$1585:$AJ$1712,$B1693-$H1693*32+const_one)</f>
        <v>15000000</v>
      </c>
      <c r="AR1693" s="5" t="n">
        <f aca="false">INDEX($AK$1585:$AK$1712,$B1693-$I1693*64+const_one)</f>
        <v>5000000</v>
      </c>
      <c r="AS1693" s="5" t="n">
        <f aca="false">INDEX($AE$1585:$AE$1712,$B1693+(const_one-$C1693)*1+const_one)</f>
        <v>51085028.52555</v>
      </c>
      <c r="AT1693" s="5" t="n">
        <f aca="false">INDEX($AF$1585:$AF$1712,$B1693+(const_one-$D1693)*2+const_one)</f>
        <v>371826254.499684</v>
      </c>
      <c r="AU1693" s="5" t="n">
        <f aca="false">INDEX($AG$1585:$AG$1712,$B1693+(const_one-$E1693)*4+const_one)</f>
        <v>109907053.90444</v>
      </c>
      <c r="AV1693" s="5" t="n">
        <f aca="false">INDEX($AH$1585:$AH$1712,$B1693+(const_one-$F1693)*8+const_one)</f>
        <v>152072070.414185</v>
      </c>
      <c r="AW1693" s="5" t="n">
        <f aca="false">INDEX($AI$1585:$AI$1712,$B1693+(const_one-$G1693)*16+const_one)</f>
        <v>173484334.706595</v>
      </c>
      <c r="AX1693" s="5" t="n">
        <f aca="false">INDEX($AJ$1585:$AJ$1712,$B1693+(const_one-$H1693)*32+const_one)</f>
        <v>316816813.362886</v>
      </c>
      <c r="AY1693" s="5" t="n">
        <f aca="false">INDEX($AK$1585:$AK$1712,$B1693+(const_one-$I1693)*64+const_one)</f>
        <v>316816813.362886</v>
      </c>
      <c r="AZ1693" s="5" t="n">
        <f aca="false">--($C1693=--(AS1693&gt;AL1693))</f>
        <v>0</v>
      </c>
      <c r="BA1693" s="5" t="n">
        <f aca="false">--($D1693=--(AT1693&gt;AM1693))</f>
        <v>0</v>
      </c>
      <c r="BB1693" s="5" t="n">
        <f aca="false">--($E1693=--(AU1693&gt;AN1693))</f>
        <v>1</v>
      </c>
      <c r="BC1693" s="5" t="n">
        <f aca="false">--($F1693=--(AV1693&gt;AO1693))</f>
        <v>1</v>
      </c>
      <c r="BD1693" s="5" t="n">
        <f aca="false">--($G1693=--(AW1693&gt;AP1693))</f>
        <v>0</v>
      </c>
      <c r="BE1693" s="5" t="n">
        <f aca="false">--($H1693=--(AX1693&gt;AQ1693))</f>
        <v>1</v>
      </c>
      <c r="BF1693" s="5" t="n">
        <f aca="false">--($I1693=--(AY1693&gt;AR1693))</f>
        <v>1</v>
      </c>
      <c r="BG1693" s="5" t="n">
        <f aca="false">SUM(AZ1693:BF1693)</f>
        <v>4</v>
      </c>
      <c r="BH1693" s="5" t="n">
        <f aca="false">SUM(AE1693:AK1693)+AB1693+AC1693+AD1693</f>
        <v>2000000000</v>
      </c>
    </row>
    <row r="1694" customFormat="false" ht="15" hidden="true" customHeight="false" outlineLevel="0" collapsed="false">
      <c r="A1694" s="5" t="n">
        <f aca="false">sensitivity_exit_usd</f>
        <v>2000000000</v>
      </c>
      <c r="B1694" s="2" t="n">
        <f aca="false">ROW()-ROW($B$1585)</f>
        <v>109</v>
      </c>
      <c r="C1694" s="2" t="n">
        <f aca="false">MOD(QUOTIENT($B1694,1),2)</f>
        <v>1</v>
      </c>
      <c r="D1694" s="2" t="n">
        <f aca="false">MOD(QUOTIENT($B1694,2),2)</f>
        <v>0</v>
      </c>
      <c r="E1694" s="2" t="n">
        <f aca="false">MOD(QUOTIENT($B1694,4),2)</f>
        <v>1</v>
      </c>
      <c r="F1694" s="2" t="n">
        <f aca="false">MOD(QUOTIENT($B1694,8),2)</f>
        <v>1</v>
      </c>
      <c r="G1694" s="2" t="n">
        <f aca="false">MOD(QUOTIENT($B1694,16),2)</f>
        <v>0</v>
      </c>
      <c r="H1694" s="2" t="n">
        <f aca="false">MOD(QUOTIENT($B1694,32),2)</f>
        <v>1</v>
      </c>
      <c r="I1694" s="2" t="n">
        <f aca="false">MOD(QUOTIENT($B1694,64),2)</f>
        <v>1</v>
      </c>
      <c r="J1694" s="5" t="n">
        <f aca="false">IF($C1694=const_zero,MIN(class_series_f_invested_usd,MAX(const_zero,$A1694)),const_zero)</f>
        <v>0</v>
      </c>
      <c r="K1694" s="5" t="n">
        <f aca="false">IF($D1694=const_zero,MIN(class_series_e_invested_usd,MAX(const_zero,$A1694-SUM($J1694:$J1694))),const_zero)</f>
        <v>300000000</v>
      </c>
      <c r="L1694" s="5" t="n">
        <f aca="false">IF($E1694=const_zero,MIN(class_series_d_invested_usd,MAX(const_zero,$A1694-SUM($J1694:$K1694))),const_zero)</f>
        <v>0</v>
      </c>
      <c r="M1694" s="5" t="n">
        <f aca="false">IF($F1694=const_zero,MIN(class_series_c_invested_usd,MAX(const_zero,$A1694-SUM($J1694:$L1694))),const_zero)</f>
        <v>0</v>
      </c>
      <c r="N1694" s="5" t="n">
        <f aca="false">IF($G1694=const_zero,MIN(class_series_b_invested_usd,MAX(const_zero,$A1694-SUM($J1694:$M1694))),const_zero)</f>
        <v>30000000</v>
      </c>
      <c r="O1694" s="5" t="n">
        <f aca="false">IF($H1694=const_zero,MIN(class_series_a_invested_usd,MAX(const_zero,$A1694-SUM($J1694:$N1694))),const_zero)</f>
        <v>0</v>
      </c>
      <c r="P1694" s="5" t="n">
        <f aca="false">IF($I1694=const_zero,MIN(class_seed_invested_usd,MAX(const_zero,$A1694-SUM($J1694:$O1694))),const_zero)</f>
        <v>0</v>
      </c>
      <c r="Q1694" s="5" t="n">
        <f aca="false">MAX(const_zero,$A1694-SUM($J1694:$P1694))</f>
        <v>1670000000</v>
      </c>
      <c r="R1694" s="9" t="n">
        <f aca="false">common_rsa_total+Sensitivity!$AE$1530+Sensitivity!$AJ$1530+IF($C1694=const_one,Sensitivity!$D$1530,const_zero)+IF($D1694=const_one,Sensitivity!$Y$1530,const_zero)+IF($E1694=const_one,Sensitivity!$V$1530,const_zero)+IF($F1694=const_one,Sensitivity!$S$1530,const_zero)+IF($G1694=const_one,Sensitivity!$P$1530,const_zero)+IF($H1694=const_one,Sensitivity!$M$1530,const_zero)+IF($I1694=const_one,Sensitivity!$J$1530,const_zero)</f>
        <v>24238627.3620252</v>
      </c>
      <c r="S1694" s="23" t="b">
        <f aca="false">IF($R1694&gt;const_zero,--($Q1694&gt;option_strike_usd*$R1694),const_zero)</f>
        <v>1</v>
      </c>
      <c r="T1694" s="7" t="n">
        <f aca="false">IF($R1694&gt;const_zero,IF($S1694=const_one,($Q1694+option_strike_usd*pre_f_options_issued)/($R1694+pre_f_options_issued),$Q1694/$R1694),const_zero)</f>
        <v>62.5499573091519</v>
      </c>
      <c r="U1694" s="5" t="n">
        <f aca="false">IF($C1694=const_one,Sensitivity!$D$1530*$T1694,const_zero)</f>
        <v>51085028.52555</v>
      </c>
      <c r="V1694" s="5" t="n">
        <f aca="false">IF($D1694=const_one,Sensitivity!$Y$1530*$T1694,const_zero)</f>
        <v>0</v>
      </c>
      <c r="W1694" s="5" t="n">
        <f aca="false">IF($E1694=const_one,Sensitivity!$V$1530*$T1694,const_zero)</f>
        <v>108496159.921649</v>
      </c>
      <c r="X1694" s="5" t="n">
        <f aca="false">IF($F1694=const_one,Sensitivity!$S$1530*$T1694,const_zero)</f>
        <v>150119897.541965</v>
      </c>
      <c r="Y1694" s="5" t="n">
        <f aca="false">IF($G1694=const_one,Sensitivity!$P$1530*$T1694,const_zero)</f>
        <v>0</v>
      </c>
      <c r="Z1694" s="5" t="n">
        <f aca="false">IF($H1694=const_one,Sensitivity!$M$1530*$T1694,const_zero)</f>
        <v>312749786.54576</v>
      </c>
      <c r="AA1694" s="5" t="n">
        <f aca="false">IF($I1694=const_one,Sensitivity!$J$1530*$T1694,const_zero)</f>
        <v>312749786.54576</v>
      </c>
      <c r="AB1694" s="5" t="n">
        <f aca="false">(Sensitivity!$AE$1530+Sensitivity!$AJ$1530)*$T1694</f>
        <v>17974831.8640702</v>
      </c>
      <c r="AC1694" s="5" t="n">
        <f aca="false">common_rsa_total*$T1694</f>
        <v>562949615.782368</v>
      </c>
      <c r="AD1694" s="5" t="n">
        <f aca="false">IF($S1694=const_one,pre_f_options_issued*($T1694-option_strike_usd),const_zero)</f>
        <v>153874893.27288</v>
      </c>
      <c r="AE1694" s="5" t="n">
        <f aca="false">J1694+U1694</f>
        <v>51085028.52555</v>
      </c>
      <c r="AF1694" s="5" t="n">
        <f aca="false">K1694+V1694</f>
        <v>300000000</v>
      </c>
      <c r="AG1694" s="5" t="n">
        <f aca="false">L1694+W1694</f>
        <v>108496159.921649</v>
      </c>
      <c r="AH1694" s="5" t="n">
        <f aca="false">M1694+X1694</f>
        <v>150119897.541965</v>
      </c>
      <c r="AI1694" s="5" t="n">
        <f aca="false">N1694+Y1694</f>
        <v>30000000</v>
      </c>
      <c r="AJ1694" s="5" t="n">
        <f aca="false">O1694+Z1694</f>
        <v>312749786.54576</v>
      </c>
      <c r="AK1694" s="5" t="n">
        <f aca="false">P1694+AA1694</f>
        <v>312749786.54576</v>
      </c>
      <c r="AL1694" s="5" t="n">
        <f aca="false">INDEX($AE$1585:$AE$1712,$B1694-$C1694*1+const_one)</f>
        <v>30000000</v>
      </c>
      <c r="AM1694" s="5" t="n">
        <f aca="false">INDEX($AF$1585:$AF$1712,$B1694-$D1694*2+const_one)</f>
        <v>300000000</v>
      </c>
      <c r="AN1694" s="5" t="n">
        <f aca="false">INDEX($AG$1585:$AG$1712,$B1694-$E1694*4+const_one)</f>
        <v>100000000</v>
      </c>
      <c r="AO1694" s="5" t="n">
        <f aca="false">INDEX($AH$1585:$AH$1712,$B1694-$F1694*8+const_one)</f>
        <v>60000000</v>
      </c>
      <c r="AP1694" s="5" t="n">
        <f aca="false">INDEX($AI$1585:$AI$1712,$B1694-$G1694*16+const_one)</f>
        <v>30000000</v>
      </c>
      <c r="AQ1694" s="5" t="n">
        <f aca="false">INDEX($AJ$1585:$AJ$1712,$B1694-$H1694*32+const_one)</f>
        <v>15000000</v>
      </c>
      <c r="AR1694" s="5" t="n">
        <f aca="false">INDEX($AK$1585:$AK$1712,$B1694-$I1694*64+const_one)</f>
        <v>5000000</v>
      </c>
      <c r="AS1694" s="5" t="n">
        <f aca="false">INDEX($AE$1585:$AE$1712,$B1694+(const_one-$C1694)*1+const_one)</f>
        <v>51085028.52555</v>
      </c>
      <c r="AT1694" s="5" t="n">
        <f aca="false">INDEX($AF$1585:$AF$1712,$B1694+(const_one-$D1694)*2+const_one)</f>
        <v>368188911.545372</v>
      </c>
      <c r="AU1694" s="5" t="n">
        <f aca="false">INDEX($AG$1585:$AG$1712,$B1694+(const_one-$E1694)*4+const_one)</f>
        <v>108496159.921649</v>
      </c>
      <c r="AV1694" s="5" t="n">
        <f aca="false">INDEX($AH$1585:$AH$1712,$B1694+(const_one-$F1694)*8+const_one)</f>
        <v>150119897.541965</v>
      </c>
      <c r="AW1694" s="5" t="n">
        <f aca="false">INDEX($AI$1585:$AI$1712,$B1694+(const_one-$G1694)*16+const_one)</f>
        <v>171746326.345984</v>
      </c>
      <c r="AX1694" s="5" t="n">
        <f aca="false">INDEX($AJ$1585:$AJ$1712,$B1694+(const_one-$H1694)*32+const_one)</f>
        <v>312749786.54576</v>
      </c>
      <c r="AY1694" s="5" t="n">
        <f aca="false">INDEX($AK$1585:$AK$1712,$B1694+(const_one-$I1694)*64+const_one)</f>
        <v>312749786.54576</v>
      </c>
      <c r="AZ1694" s="5" t="n">
        <f aca="false">--($C1694=--(AS1694&gt;AL1694))</f>
        <v>1</v>
      </c>
      <c r="BA1694" s="5" t="n">
        <f aca="false">--($D1694=--(AT1694&gt;AM1694))</f>
        <v>0</v>
      </c>
      <c r="BB1694" s="5" t="n">
        <f aca="false">--($E1694=--(AU1694&gt;AN1694))</f>
        <v>1</v>
      </c>
      <c r="BC1694" s="5" t="n">
        <f aca="false">--($F1694=--(AV1694&gt;AO1694))</f>
        <v>1</v>
      </c>
      <c r="BD1694" s="5" t="n">
        <f aca="false">--($G1694=--(AW1694&gt;AP1694))</f>
        <v>0</v>
      </c>
      <c r="BE1694" s="5" t="n">
        <f aca="false">--($H1694=--(AX1694&gt;AQ1694))</f>
        <v>1</v>
      </c>
      <c r="BF1694" s="5" t="n">
        <f aca="false">--($I1694=--(AY1694&gt;AR1694))</f>
        <v>1</v>
      </c>
      <c r="BG1694" s="5" t="n">
        <f aca="false">SUM(AZ1694:BF1694)</f>
        <v>5</v>
      </c>
      <c r="BH1694" s="5" t="n">
        <f aca="false">SUM(AE1694:AK1694)+AB1694+AC1694+AD1694</f>
        <v>2000000000</v>
      </c>
    </row>
    <row r="1695" customFormat="false" ht="15" hidden="true" customHeight="false" outlineLevel="0" collapsed="false">
      <c r="A1695" s="5" t="n">
        <f aca="false">sensitivity_exit_usd</f>
        <v>2000000000</v>
      </c>
      <c r="B1695" s="2" t="n">
        <f aca="false">ROW()-ROW($B$1585)</f>
        <v>110</v>
      </c>
      <c r="C1695" s="2" t="n">
        <f aca="false">MOD(QUOTIENT($B1695,1),2)</f>
        <v>0</v>
      </c>
      <c r="D1695" s="2" t="n">
        <f aca="false">MOD(QUOTIENT($B1695,2),2)</f>
        <v>1</v>
      </c>
      <c r="E1695" s="2" t="n">
        <f aca="false">MOD(QUOTIENT($B1695,4),2)</f>
        <v>1</v>
      </c>
      <c r="F1695" s="2" t="n">
        <f aca="false">MOD(QUOTIENT($B1695,8),2)</f>
        <v>1</v>
      </c>
      <c r="G1695" s="2" t="n">
        <f aca="false">MOD(QUOTIENT($B1695,16),2)</f>
        <v>0</v>
      </c>
      <c r="H1695" s="2" t="n">
        <f aca="false">MOD(QUOTIENT($B1695,32),2)</f>
        <v>1</v>
      </c>
      <c r="I1695" s="2" t="n">
        <f aca="false">MOD(QUOTIENT($B1695,64),2)</f>
        <v>1</v>
      </c>
      <c r="J1695" s="5" t="n">
        <f aca="false">IF($C1695=const_zero,MIN(class_series_f_invested_usd,MAX(const_zero,$A1695)),const_zero)</f>
        <v>30000000</v>
      </c>
      <c r="K1695" s="5" t="n">
        <f aca="false">IF($D1695=const_zero,MIN(class_series_e_invested_usd,MAX(const_zero,$A1695-SUM($J1695:$J1695))),const_zero)</f>
        <v>0</v>
      </c>
      <c r="L1695" s="5" t="n">
        <f aca="false">IF($E1695=const_zero,MIN(class_series_d_invested_usd,MAX(const_zero,$A1695-SUM($J1695:$K1695))),const_zero)</f>
        <v>0</v>
      </c>
      <c r="M1695" s="5" t="n">
        <f aca="false">IF($F1695=const_zero,MIN(class_series_c_invested_usd,MAX(const_zero,$A1695-SUM($J1695:$L1695))),const_zero)</f>
        <v>0</v>
      </c>
      <c r="N1695" s="5" t="n">
        <f aca="false">IF($G1695=const_zero,MIN(class_series_b_invested_usd,MAX(const_zero,$A1695-SUM($J1695:$M1695))),const_zero)</f>
        <v>30000000</v>
      </c>
      <c r="O1695" s="5" t="n">
        <f aca="false">IF($H1695=const_zero,MIN(class_series_a_invested_usd,MAX(const_zero,$A1695-SUM($J1695:$N1695))),const_zero)</f>
        <v>0</v>
      </c>
      <c r="P1695" s="5" t="n">
        <f aca="false">IF($I1695=const_zero,MIN(class_seed_invested_usd,MAX(const_zero,$A1695-SUM($J1695:$O1695))),const_zero)</f>
        <v>0</v>
      </c>
      <c r="Q1695" s="5" t="n">
        <f aca="false">MAX(const_zero,$A1695-SUM($J1695:$P1695))</f>
        <v>1940000000</v>
      </c>
      <c r="R1695" s="9" t="n">
        <f aca="false">common_rsa_total+Sensitivity!$AE$1530+Sensitivity!$AJ$1530+IF($C1695=const_one,Sensitivity!$D$1530,const_zero)+IF($D1695=const_one,Sensitivity!$Y$1530,const_zero)+IF($E1695=const_one,Sensitivity!$V$1530,const_zero)+IF($F1695=const_one,Sensitivity!$S$1530,const_zero)+IF($G1695=const_one,Sensitivity!$P$1530,const_zero)+IF($H1695=const_one,Sensitivity!$M$1530,const_zero)+IF($I1695=const_one,Sensitivity!$J$1530,const_zero)</f>
        <v>29558426.6391823</v>
      </c>
      <c r="S1695" s="23" t="b">
        <f aca="false">IF($R1695&gt;const_zero,--($Q1695&gt;option_strike_usd*$R1695),const_zero)</f>
        <v>1</v>
      </c>
      <c r="T1695" s="7" t="n">
        <f aca="false">IF($R1695&gt;const_zero,IF($S1695=const_one,($Q1695+option_strike_usd*pre_f_options_issued)/($R1695+pre_f_options_issued),$Q1695/$R1695),const_zero)</f>
        <v>60.5924932581016</v>
      </c>
      <c r="U1695" s="5" t="n">
        <f aca="false">IF($C1695=const_one,Sensitivity!$D$1530*$T1695,const_zero)</f>
        <v>0</v>
      </c>
      <c r="V1695" s="5" t="n">
        <f aca="false">IF($D1695=const_one,Sensitivity!$Y$1530*$T1695,const_zero)</f>
        <v>371826254.499684</v>
      </c>
      <c r="W1695" s="5" t="n">
        <f aca="false">IF($E1695=const_one,Sensitivity!$V$1530*$T1695,const_zero)</f>
        <v>105100836.53759</v>
      </c>
      <c r="X1695" s="5" t="n">
        <f aca="false">IF($F1695=const_one,Sensitivity!$S$1530*$T1695,const_zero)</f>
        <v>145421983.819444</v>
      </c>
      <c r="Y1695" s="5" t="n">
        <f aca="false">IF($G1695=const_one,Sensitivity!$P$1530*$T1695,const_zero)</f>
        <v>0</v>
      </c>
      <c r="Z1695" s="5" t="n">
        <f aca="false">IF($H1695=const_one,Sensitivity!$M$1530*$T1695,const_zero)</f>
        <v>302962466.290508</v>
      </c>
      <c r="AA1695" s="5" t="n">
        <f aca="false">IF($I1695=const_one,Sensitivity!$J$1530*$T1695,const_zero)</f>
        <v>302962466.290508</v>
      </c>
      <c r="AB1695" s="5" t="n">
        <f aca="false">(Sensitivity!$AE$1530+Sensitivity!$AJ$1530)*$T1695</f>
        <v>17412320.0940991</v>
      </c>
      <c r="AC1695" s="5" t="n">
        <f aca="false">common_rsa_total*$T1695</f>
        <v>545332439.322914</v>
      </c>
      <c r="AD1695" s="5" t="n">
        <f aca="false">IF($S1695=const_one,pre_f_options_issued*($T1695-option_strike_usd),const_zero)</f>
        <v>148981233.145254</v>
      </c>
      <c r="AE1695" s="5" t="n">
        <f aca="false">J1695+U1695</f>
        <v>30000000</v>
      </c>
      <c r="AF1695" s="5" t="n">
        <f aca="false">K1695+V1695</f>
        <v>371826254.499684</v>
      </c>
      <c r="AG1695" s="5" t="n">
        <f aca="false">L1695+W1695</f>
        <v>105100836.53759</v>
      </c>
      <c r="AH1695" s="5" t="n">
        <f aca="false">M1695+X1695</f>
        <v>145421983.819444</v>
      </c>
      <c r="AI1695" s="5" t="n">
        <f aca="false">N1695+Y1695</f>
        <v>30000000</v>
      </c>
      <c r="AJ1695" s="5" t="n">
        <f aca="false">O1695+Z1695</f>
        <v>302962466.290508</v>
      </c>
      <c r="AK1695" s="5" t="n">
        <f aca="false">P1695+AA1695</f>
        <v>302962466.290508</v>
      </c>
      <c r="AL1695" s="5" t="n">
        <f aca="false">INDEX($AE$1585:$AE$1712,$B1695-$C1695*1+const_one)</f>
        <v>30000000</v>
      </c>
      <c r="AM1695" s="5" t="n">
        <f aca="false">INDEX($AF$1585:$AF$1712,$B1695-$D1695*2+const_one)</f>
        <v>300000000</v>
      </c>
      <c r="AN1695" s="5" t="n">
        <f aca="false">INDEX($AG$1585:$AG$1712,$B1695-$E1695*4+const_one)</f>
        <v>100000000</v>
      </c>
      <c r="AO1695" s="5" t="n">
        <f aca="false">INDEX($AH$1585:$AH$1712,$B1695-$F1695*8+const_one)</f>
        <v>60000000</v>
      </c>
      <c r="AP1695" s="5" t="n">
        <f aca="false">INDEX($AI$1585:$AI$1712,$B1695-$G1695*16+const_one)</f>
        <v>30000000</v>
      </c>
      <c r="AQ1695" s="5" t="n">
        <f aca="false">INDEX($AJ$1585:$AJ$1712,$B1695-$H1695*32+const_one)</f>
        <v>15000000</v>
      </c>
      <c r="AR1695" s="5" t="n">
        <f aca="false">INDEX($AK$1585:$AK$1712,$B1695-$I1695*64+const_one)</f>
        <v>5000000</v>
      </c>
      <c r="AS1695" s="5" t="n">
        <f aca="false">INDEX($AE$1585:$AE$1712,$B1695+(const_one-$C1695)*1+const_one)</f>
        <v>49002258.724999</v>
      </c>
      <c r="AT1695" s="5" t="n">
        <f aca="false">INDEX($AF$1585:$AF$1712,$B1695+(const_one-$D1695)*2+const_one)</f>
        <v>371826254.499684</v>
      </c>
      <c r="AU1695" s="5" t="n">
        <f aca="false">INDEX($AG$1585:$AG$1712,$B1695+(const_one-$E1695)*4+const_one)</f>
        <v>105100836.53759</v>
      </c>
      <c r="AV1695" s="5" t="n">
        <f aca="false">INDEX($AH$1585:$AH$1712,$B1695+(const_one-$F1695)*8+const_one)</f>
        <v>145421983.819444</v>
      </c>
      <c r="AW1695" s="5" t="n">
        <f aca="false">INDEX($AI$1585:$AI$1712,$B1695+(const_one-$G1695)*16+const_one)</f>
        <v>168789662.49405</v>
      </c>
      <c r="AX1695" s="5" t="n">
        <f aca="false">INDEX($AJ$1585:$AJ$1712,$B1695+(const_one-$H1695)*32+const_one)</f>
        <v>302962466.290508</v>
      </c>
      <c r="AY1695" s="5" t="n">
        <f aca="false">INDEX($AK$1585:$AK$1712,$B1695+(const_one-$I1695)*64+const_one)</f>
        <v>302962466.290508</v>
      </c>
      <c r="AZ1695" s="5" t="n">
        <f aca="false">--($C1695=--(AS1695&gt;AL1695))</f>
        <v>0</v>
      </c>
      <c r="BA1695" s="5" t="n">
        <f aca="false">--($D1695=--(AT1695&gt;AM1695))</f>
        <v>1</v>
      </c>
      <c r="BB1695" s="5" t="n">
        <f aca="false">--($E1695=--(AU1695&gt;AN1695))</f>
        <v>1</v>
      </c>
      <c r="BC1695" s="5" t="n">
        <f aca="false">--($F1695=--(AV1695&gt;AO1695))</f>
        <v>1</v>
      </c>
      <c r="BD1695" s="5" t="n">
        <f aca="false">--($G1695=--(AW1695&gt;AP1695))</f>
        <v>0</v>
      </c>
      <c r="BE1695" s="5" t="n">
        <f aca="false">--($H1695=--(AX1695&gt;AQ1695))</f>
        <v>1</v>
      </c>
      <c r="BF1695" s="5" t="n">
        <f aca="false">--($I1695=--(AY1695&gt;AR1695))</f>
        <v>1</v>
      </c>
      <c r="BG1695" s="5" t="n">
        <f aca="false">SUM(AZ1695:BF1695)</f>
        <v>5</v>
      </c>
      <c r="BH1695" s="5" t="n">
        <f aca="false">SUM(AE1695:AK1695)+AB1695+AC1695+AD1695</f>
        <v>2000000000</v>
      </c>
    </row>
    <row r="1696" customFormat="false" ht="15" hidden="true" customHeight="false" outlineLevel="0" collapsed="false">
      <c r="A1696" s="5" t="n">
        <f aca="false">sensitivity_exit_usd</f>
        <v>2000000000</v>
      </c>
      <c r="B1696" s="2" t="n">
        <f aca="false">ROW()-ROW($B$1585)</f>
        <v>111</v>
      </c>
      <c r="C1696" s="2" t="n">
        <f aca="false">MOD(QUOTIENT($B1696,1),2)</f>
        <v>1</v>
      </c>
      <c r="D1696" s="2" t="n">
        <f aca="false">MOD(QUOTIENT($B1696,2),2)</f>
        <v>1</v>
      </c>
      <c r="E1696" s="2" t="n">
        <f aca="false">MOD(QUOTIENT($B1696,4),2)</f>
        <v>1</v>
      </c>
      <c r="F1696" s="2" t="n">
        <f aca="false">MOD(QUOTIENT($B1696,8),2)</f>
        <v>1</v>
      </c>
      <c r="G1696" s="2" t="n">
        <f aca="false">MOD(QUOTIENT($B1696,16),2)</f>
        <v>0</v>
      </c>
      <c r="H1696" s="2" t="n">
        <f aca="false">MOD(QUOTIENT($B1696,32),2)</f>
        <v>1</v>
      </c>
      <c r="I1696" s="2" t="n">
        <f aca="false">MOD(QUOTIENT($B1696,64),2)</f>
        <v>1</v>
      </c>
      <c r="J1696" s="5" t="n">
        <f aca="false">IF($C1696=const_zero,MIN(class_series_f_invested_usd,MAX(const_zero,$A1696)),const_zero)</f>
        <v>0</v>
      </c>
      <c r="K1696" s="5" t="n">
        <f aca="false">IF($D1696=const_zero,MIN(class_series_e_invested_usd,MAX(const_zero,$A1696-SUM($J1696:$J1696))),const_zero)</f>
        <v>0</v>
      </c>
      <c r="L1696" s="5" t="n">
        <f aca="false">IF($E1696=const_zero,MIN(class_series_d_invested_usd,MAX(const_zero,$A1696-SUM($J1696:$K1696))),const_zero)</f>
        <v>0</v>
      </c>
      <c r="M1696" s="5" t="n">
        <f aca="false">IF($F1696=const_zero,MIN(class_series_c_invested_usd,MAX(const_zero,$A1696-SUM($J1696:$L1696))),const_zero)</f>
        <v>0</v>
      </c>
      <c r="N1696" s="5" t="n">
        <f aca="false">IF($G1696=const_zero,MIN(class_series_b_invested_usd,MAX(const_zero,$A1696-SUM($J1696:$M1696))),const_zero)</f>
        <v>30000000</v>
      </c>
      <c r="O1696" s="5" t="n">
        <f aca="false">IF($H1696=const_zero,MIN(class_series_a_invested_usd,MAX(const_zero,$A1696-SUM($J1696:$N1696))),const_zero)</f>
        <v>0</v>
      </c>
      <c r="P1696" s="5" t="n">
        <f aca="false">IF($I1696=const_zero,MIN(class_seed_invested_usd,MAX(const_zero,$A1696-SUM($J1696:$O1696))),const_zero)</f>
        <v>0</v>
      </c>
      <c r="Q1696" s="5" t="n">
        <f aca="false">MAX(const_zero,$A1696-SUM($J1696:$P1696))</f>
        <v>1970000000</v>
      </c>
      <c r="R1696" s="9" t="n">
        <f aca="false">common_rsa_total+Sensitivity!$AE$1530+Sensitivity!$AJ$1530+IF($C1696=const_one,Sensitivity!$D$1530,const_zero)+IF($D1696=const_one,Sensitivity!$Y$1530,const_zero)+IF($E1696=const_one,Sensitivity!$V$1530,const_zero)+IF($F1696=const_one,Sensitivity!$S$1530,const_zero)+IF($G1696=const_one,Sensitivity!$P$1530,const_zero)+IF($H1696=const_one,Sensitivity!$M$1530,const_zero)+IF($I1696=const_one,Sensitivity!$J$1530,const_zero)</f>
        <v>30375134.2873277</v>
      </c>
      <c r="S1696" s="23" t="b">
        <f aca="false">IF($R1696&gt;const_zero,--($Q1696&gt;option_strike_usd*$R1696),const_zero)</f>
        <v>1</v>
      </c>
      <c r="T1696" s="7" t="n">
        <f aca="false">IF($R1696&gt;const_zero,IF($S1696=const_one,($Q1696+option_strike_usd*pre_f_options_issued)/($R1696+pre_f_options_issued),$Q1696/$R1696),const_zero)</f>
        <v>59.9997549138631</v>
      </c>
      <c r="U1696" s="5" t="n">
        <f aca="false">IF($C1696=const_one,Sensitivity!$D$1530*$T1696,const_zero)</f>
        <v>49002258.724999</v>
      </c>
      <c r="V1696" s="5" t="n">
        <f aca="false">IF($D1696=const_one,Sensitivity!$Y$1530*$T1696,const_zero)</f>
        <v>368188911.545372</v>
      </c>
      <c r="W1696" s="5" t="n">
        <f aca="false">IF($E1696=const_one,Sensitivity!$V$1530*$T1696,const_zero)</f>
        <v>104072700.99674</v>
      </c>
      <c r="X1696" s="5" t="n">
        <f aca="false">IF($F1696=const_one,Sensitivity!$S$1530*$T1696,const_zero)</f>
        <v>143999411.793271</v>
      </c>
      <c r="Y1696" s="5" t="n">
        <f aca="false">IF($G1696=const_one,Sensitivity!$P$1530*$T1696,const_zero)</f>
        <v>0</v>
      </c>
      <c r="Z1696" s="5" t="n">
        <f aca="false">IF($H1696=const_one,Sensitivity!$M$1530*$T1696,const_zero)</f>
        <v>299998774.569316</v>
      </c>
      <c r="AA1696" s="5" t="n">
        <f aca="false">IF($I1696=const_one,Sensitivity!$J$1530*$T1696,const_zero)</f>
        <v>299998774.569316</v>
      </c>
      <c r="AB1696" s="5" t="n">
        <f aca="false">(Sensitivity!$AE$1530+Sensitivity!$AJ$1530)*$T1696</f>
        <v>17241986.2915608</v>
      </c>
      <c r="AC1696" s="5" t="n">
        <f aca="false">common_rsa_total*$T1696</f>
        <v>539997794.224768</v>
      </c>
      <c r="AD1696" s="5" t="n">
        <f aca="false">IF($S1696=const_one,pre_f_options_issued*($T1696-option_strike_usd),const_zero)</f>
        <v>147499387.284658</v>
      </c>
      <c r="AE1696" s="5" t="n">
        <f aca="false">J1696+U1696</f>
        <v>49002258.724999</v>
      </c>
      <c r="AF1696" s="5" t="n">
        <f aca="false">K1696+V1696</f>
        <v>368188911.545372</v>
      </c>
      <c r="AG1696" s="5" t="n">
        <f aca="false">L1696+W1696</f>
        <v>104072700.99674</v>
      </c>
      <c r="AH1696" s="5" t="n">
        <f aca="false">M1696+X1696</f>
        <v>143999411.793271</v>
      </c>
      <c r="AI1696" s="5" t="n">
        <f aca="false">N1696+Y1696</f>
        <v>30000000</v>
      </c>
      <c r="AJ1696" s="5" t="n">
        <f aca="false">O1696+Z1696</f>
        <v>299998774.569316</v>
      </c>
      <c r="AK1696" s="5" t="n">
        <f aca="false">P1696+AA1696</f>
        <v>299998774.569316</v>
      </c>
      <c r="AL1696" s="5" t="n">
        <f aca="false">INDEX($AE$1585:$AE$1712,$B1696-$C1696*1+const_one)</f>
        <v>30000000</v>
      </c>
      <c r="AM1696" s="5" t="n">
        <f aca="false">INDEX($AF$1585:$AF$1712,$B1696-$D1696*2+const_one)</f>
        <v>300000000</v>
      </c>
      <c r="AN1696" s="5" t="n">
        <f aca="false">INDEX($AG$1585:$AG$1712,$B1696-$E1696*4+const_one)</f>
        <v>100000000</v>
      </c>
      <c r="AO1696" s="5" t="n">
        <f aca="false">INDEX($AH$1585:$AH$1712,$B1696-$F1696*8+const_one)</f>
        <v>60000000</v>
      </c>
      <c r="AP1696" s="5" t="n">
        <f aca="false">INDEX($AI$1585:$AI$1712,$B1696-$G1696*16+const_one)</f>
        <v>30000000</v>
      </c>
      <c r="AQ1696" s="5" t="n">
        <f aca="false">INDEX($AJ$1585:$AJ$1712,$B1696-$H1696*32+const_one)</f>
        <v>15000000</v>
      </c>
      <c r="AR1696" s="5" t="n">
        <f aca="false">INDEX($AK$1585:$AK$1712,$B1696-$I1696*64+const_one)</f>
        <v>5000000</v>
      </c>
      <c r="AS1696" s="5" t="n">
        <f aca="false">INDEX($AE$1585:$AE$1712,$B1696+(const_one-$C1696)*1+const_one)</f>
        <v>49002258.724999</v>
      </c>
      <c r="AT1696" s="5" t="n">
        <f aca="false">INDEX($AF$1585:$AF$1712,$B1696+(const_one-$D1696)*2+const_one)</f>
        <v>368188911.545372</v>
      </c>
      <c r="AU1696" s="5" t="n">
        <f aca="false">INDEX($AG$1585:$AG$1712,$B1696+(const_one-$E1696)*4+const_one)</f>
        <v>104072700.99674</v>
      </c>
      <c r="AV1696" s="5" t="n">
        <f aca="false">INDEX($AH$1585:$AH$1712,$B1696+(const_one-$F1696)*8+const_one)</f>
        <v>143999411.793271</v>
      </c>
      <c r="AW1696" s="5" t="n">
        <f aca="false">INDEX($AI$1585:$AI$1712,$B1696+(const_one-$G1696)*16+const_one)</f>
        <v>167455819.17228</v>
      </c>
      <c r="AX1696" s="5" t="n">
        <f aca="false">INDEX($AJ$1585:$AJ$1712,$B1696+(const_one-$H1696)*32+const_one)</f>
        <v>299998774.569316</v>
      </c>
      <c r="AY1696" s="5" t="n">
        <f aca="false">INDEX($AK$1585:$AK$1712,$B1696+(const_one-$I1696)*64+const_one)</f>
        <v>299998774.569316</v>
      </c>
      <c r="AZ1696" s="5" t="n">
        <f aca="false">--($C1696=--(AS1696&gt;AL1696))</f>
        <v>1</v>
      </c>
      <c r="BA1696" s="5" t="n">
        <f aca="false">--($D1696=--(AT1696&gt;AM1696))</f>
        <v>1</v>
      </c>
      <c r="BB1696" s="5" t="n">
        <f aca="false">--($E1696=--(AU1696&gt;AN1696))</f>
        <v>1</v>
      </c>
      <c r="BC1696" s="5" t="n">
        <f aca="false">--($F1696=--(AV1696&gt;AO1696))</f>
        <v>1</v>
      </c>
      <c r="BD1696" s="5" t="n">
        <f aca="false">--($G1696=--(AW1696&gt;AP1696))</f>
        <v>0</v>
      </c>
      <c r="BE1696" s="5" t="n">
        <f aca="false">--($H1696=--(AX1696&gt;AQ1696))</f>
        <v>1</v>
      </c>
      <c r="BF1696" s="5" t="n">
        <f aca="false">--($I1696=--(AY1696&gt;AR1696))</f>
        <v>1</v>
      </c>
      <c r="BG1696" s="5" t="n">
        <f aca="false">SUM(AZ1696:BF1696)</f>
        <v>6</v>
      </c>
      <c r="BH1696" s="5" t="n">
        <f aca="false">SUM(AE1696:AK1696)+AB1696+AC1696+AD1696</f>
        <v>2000000000</v>
      </c>
    </row>
    <row r="1697" customFormat="false" ht="15" hidden="true" customHeight="false" outlineLevel="0" collapsed="false">
      <c r="A1697" s="5" t="n">
        <f aca="false">sensitivity_exit_usd</f>
        <v>2000000000</v>
      </c>
      <c r="B1697" s="2" t="n">
        <f aca="false">ROW()-ROW($B$1585)</f>
        <v>112</v>
      </c>
      <c r="C1697" s="2" t="n">
        <f aca="false">MOD(QUOTIENT($B1697,1),2)</f>
        <v>0</v>
      </c>
      <c r="D1697" s="2" t="n">
        <f aca="false">MOD(QUOTIENT($B1697,2),2)</f>
        <v>0</v>
      </c>
      <c r="E1697" s="2" t="n">
        <f aca="false">MOD(QUOTIENT($B1697,4),2)</f>
        <v>0</v>
      </c>
      <c r="F1697" s="2" t="n">
        <f aca="false">MOD(QUOTIENT($B1697,8),2)</f>
        <v>0</v>
      </c>
      <c r="G1697" s="2" t="n">
        <f aca="false">MOD(QUOTIENT($B1697,16),2)</f>
        <v>1</v>
      </c>
      <c r="H1697" s="2" t="n">
        <f aca="false">MOD(QUOTIENT($B1697,32),2)</f>
        <v>1</v>
      </c>
      <c r="I1697" s="2" t="n">
        <f aca="false">MOD(QUOTIENT($B1697,64),2)</f>
        <v>1</v>
      </c>
      <c r="J1697" s="5" t="n">
        <f aca="false">IF($C1697=const_zero,MIN(class_series_f_invested_usd,MAX(const_zero,$A1697)),const_zero)</f>
        <v>30000000</v>
      </c>
      <c r="K1697" s="5" t="n">
        <f aca="false">IF($D1697=const_zero,MIN(class_series_e_invested_usd,MAX(const_zero,$A1697-SUM($J1697:$J1697))),const_zero)</f>
        <v>300000000</v>
      </c>
      <c r="L1697" s="5" t="n">
        <f aca="false">IF($E1697=const_zero,MIN(class_series_d_invested_usd,MAX(const_zero,$A1697-SUM($J1697:$K1697))),const_zero)</f>
        <v>100000000</v>
      </c>
      <c r="M1697" s="5" t="n">
        <f aca="false">IF($F1697=const_zero,MIN(class_series_c_invested_usd,MAX(const_zero,$A1697-SUM($J1697:$L1697))),const_zero)</f>
        <v>60000000</v>
      </c>
      <c r="N1697" s="5" t="n">
        <f aca="false">IF($G1697=const_zero,MIN(class_series_b_invested_usd,MAX(const_zero,$A1697-SUM($J1697:$M1697))),const_zero)</f>
        <v>0</v>
      </c>
      <c r="O1697" s="5" t="n">
        <f aca="false">IF($H1697=const_zero,MIN(class_series_a_invested_usd,MAX(const_zero,$A1697-SUM($J1697:$N1697))),const_zero)</f>
        <v>0</v>
      </c>
      <c r="P1697" s="5" t="n">
        <f aca="false">IF($I1697=const_zero,MIN(class_seed_invested_usd,MAX(const_zero,$A1697-SUM($J1697:$O1697))),const_zero)</f>
        <v>0</v>
      </c>
      <c r="Q1697" s="5" t="n">
        <f aca="false">MAX(const_zero,$A1697-SUM($J1697:$P1697))</f>
        <v>1510000000</v>
      </c>
      <c r="R1697" s="9" t="n">
        <f aca="false">common_rsa_total+Sensitivity!$AE$1530+Sensitivity!$AJ$1530+IF($C1697=const_one,Sensitivity!$D$1530,const_zero)+IF($D1697=const_one,Sensitivity!$Y$1530,const_zero)+IF($E1697=const_one,Sensitivity!$V$1530,const_zero)+IF($F1697=const_one,Sensitivity!$S$1530,const_zero)+IF($G1697=const_one,Sensitivity!$P$1530,const_zero)+IF($H1697=const_one,Sensitivity!$M$1530,const_zero)+IF($I1697=const_one,Sensitivity!$J$1530,const_zero)</f>
        <v>22287367.612023</v>
      </c>
      <c r="S1697" s="23" t="b">
        <f aca="false">IF($R1697&gt;const_zero,--($Q1697&gt;option_strike_usd*$R1697),const_zero)</f>
        <v>1</v>
      </c>
      <c r="T1697" s="7" t="n">
        <f aca="false">IF($R1697&gt;const_zero,IF($S1697=const_one,($Q1697+option_strike_usd*pre_f_options_issued)/($R1697+pre_f_options_issued),$Q1697/$R1697),const_zero)</f>
        <v>61.0189844954077</v>
      </c>
      <c r="U1697" s="5" t="n">
        <f aca="false">IF($C1697=const_one,Sensitivity!$D$1530*$T1697,const_zero)</f>
        <v>0</v>
      </c>
      <c r="V1697" s="5" t="n">
        <f aca="false">IF($D1697=const_one,Sensitivity!$Y$1530*$T1697,const_zero)</f>
        <v>0</v>
      </c>
      <c r="W1697" s="5" t="n">
        <f aca="false">IF($E1697=const_one,Sensitivity!$V$1530*$T1697,const_zero)</f>
        <v>0</v>
      </c>
      <c r="X1697" s="5" t="n">
        <f aca="false">IF($F1697=const_one,Sensitivity!$S$1530*$T1697,const_zero)</f>
        <v>0</v>
      </c>
      <c r="Y1697" s="5" t="n">
        <f aca="false">IF($G1697=const_one,Sensitivity!$P$1530*$T1697,const_zero)</f>
        <v>183056953.486223</v>
      </c>
      <c r="Z1697" s="5" t="n">
        <f aca="false">IF($H1697=const_one,Sensitivity!$M$1530*$T1697,const_zero)</f>
        <v>305094922.477038</v>
      </c>
      <c r="AA1697" s="5" t="n">
        <f aca="false">IF($I1697=const_one,Sensitivity!$J$1530*$T1697,const_zero)</f>
        <v>305094922.477038</v>
      </c>
      <c r="AB1697" s="5" t="n">
        <f aca="false">(Sensitivity!$AE$1530+Sensitivity!$AJ$1530)*$T1697</f>
        <v>17534879.8625124</v>
      </c>
      <c r="AC1697" s="5" t="n">
        <f aca="false">common_rsa_total*$T1697</f>
        <v>549170860.458669</v>
      </c>
      <c r="AD1697" s="5" t="n">
        <f aca="false">IF($S1697=const_one,pre_f_options_issued*($T1697-option_strike_usd),const_zero)</f>
        <v>150047461.238519</v>
      </c>
      <c r="AE1697" s="5" t="n">
        <f aca="false">J1697+U1697</f>
        <v>30000000</v>
      </c>
      <c r="AF1697" s="5" t="n">
        <f aca="false">K1697+V1697</f>
        <v>300000000</v>
      </c>
      <c r="AG1697" s="5" t="n">
        <f aca="false">L1697+W1697</f>
        <v>100000000</v>
      </c>
      <c r="AH1697" s="5" t="n">
        <f aca="false">M1697+X1697</f>
        <v>60000000</v>
      </c>
      <c r="AI1697" s="5" t="n">
        <f aca="false">N1697+Y1697</f>
        <v>183056953.486223</v>
      </c>
      <c r="AJ1697" s="5" t="n">
        <f aca="false">O1697+Z1697</f>
        <v>305094922.477038</v>
      </c>
      <c r="AK1697" s="5" t="n">
        <f aca="false">P1697+AA1697</f>
        <v>305094922.477038</v>
      </c>
      <c r="AL1697" s="5" t="n">
        <f aca="false">INDEX($AE$1585:$AE$1712,$B1697-$C1697*1+const_one)</f>
        <v>30000000</v>
      </c>
      <c r="AM1697" s="5" t="n">
        <f aca="false">INDEX($AF$1585:$AF$1712,$B1697-$D1697*2+const_one)</f>
        <v>300000000</v>
      </c>
      <c r="AN1697" s="5" t="n">
        <f aca="false">INDEX($AG$1585:$AG$1712,$B1697-$E1697*4+const_one)</f>
        <v>100000000</v>
      </c>
      <c r="AO1697" s="5" t="n">
        <f aca="false">INDEX($AH$1585:$AH$1712,$B1697-$F1697*8+const_one)</f>
        <v>60000000</v>
      </c>
      <c r="AP1697" s="5" t="n">
        <f aca="false">INDEX($AI$1585:$AI$1712,$B1697-$G1697*16+const_one)</f>
        <v>30000000</v>
      </c>
      <c r="AQ1697" s="5" t="n">
        <f aca="false">INDEX($AJ$1585:$AJ$1712,$B1697-$H1697*32+const_one)</f>
        <v>15000000</v>
      </c>
      <c r="AR1697" s="5" t="n">
        <f aca="false">INDEX($AK$1585:$AK$1712,$B1697-$I1697*64+const_one)</f>
        <v>5000000</v>
      </c>
      <c r="AS1697" s="5" t="n">
        <f aca="false">INDEX($AE$1585:$AE$1712,$B1697+(const_one-$C1697)*1+const_one)</f>
        <v>49201993.6070103</v>
      </c>
      <c r="AT1697" s="5" t="n">
        <f aca="false">INDEX($AF$1585:$AF$1712,$B1697+(const_one-$D1697)*2+const_one)</f>
        <v>359670932.847883</v>
      </c>
      <c r="AU1697" s="5" t="n">
        <f aca="false">INDEX($AG$1585:$AG$1712,$B1697+(const_one-$E1697)*4+const_one)</f>
        <v>105458627.973317</v>
      </c>
      <c r="AV1697" s="5" t="n">
        <f aca="false">INDEX($AH$1585:$AH$1712,$B1697+(const_one-$F1697)*8+const_one)</f>
        <v>138814469.05257</v>
      </c>
      <c r="AW1697" s="5" t="n">
        <f aca="false">INDEX($AI$1585:$AI$1712,$B1697+(const_one-$G1697)*16+const_one)</f>
        <v>183056953.486223</v>
      </c>
      <c r="AX1697" s="5" t="n">
        <f aca="false">INDEX($AJ$1585:$AJ$1712,$B1697+(const_one-$H1697)*32+const_one)</f>
        <v>305094922.477038</v>
      </c>
      <c r="AY1697" s="5" t="n">
        <f aca="false">INDEX($AK$1585:$AK$1712,$B1697+(const_one-$I1697)*64+const_one)</f>
        <v>305094922.477038</v>
      </c>
      <c r="AZ1697" s="5" t="n">
        <f aca="false">--($C1697=--(AS1697&gt;AL1697))</f>
        <v>0</v>
      </c>
      <c r="BA1697" s="5" t="n">
        <f aca="false">--($D1697=--(AT1697&gt;AM1697))</f>
        <v>0</v>
      </c>
      <c r="BB1697" s="5" t="n">
        <f aca="false">--($E1697=--(AU1697&gt;AN1697))</f>
        <v>0</v>
      </c>
      <c r="BC1697" s="5" t="n">
        <f aca="false">--($F1697=--(AV1697&gt;AO1697))</f>
        <v>0</v>
      </c>
      <c r="BD1697" s="5" t="n">
        <f aca="false">--($G1697=--(AW1697&gt;AP1697))</f>
        <v>1</v>
      </c>
      <c r="BE1697" s="5" t="n">
        <f aca="false">--($H1697=--(AX1697&gt;AQ1697))</f>
        <v>1</v>
      </c>
      <c r="BF1697" s="5" t="n">
        <f aca="false">--($I1697=--(AY1697&gt;AR1697))</f>
        <v>1</v>
      </c>
      <c r="BG1697" s="5" t="n">
        <f aca="false">SUM(AZ1697:BF1697)</f>
        <v>3</v>
      </c>
      <c r="BH1697" s="5" t="n">
        <f aca="false">SUM(AE1697:AK1697)+AB1697+AC1697+AD1697</f>
        <v>2000000000</v>
      </c>
    </row>
    <row r="1698" customFormat="false" ht="15" hidden="true" customHeight="false" outlineLevel="0" collapsed="false">
      <c r="A1698" s="5" t="n">
        <f aca="false">sensitivity_exit_usd</f>
        <v>2000000000</v>
      </c>
      <c r="B1698" s="2" t="n">
        <f aca="false">ROW()-ROW($B$1585)</f>
        <v>113</v>
      </c>
      <c r="C1698" s="2" t="n">
        <f aca="false">MOD(QUOTIENT($B1698,1),2)</f>
        <v>1</v>
      </c>
      <c r="D1698" s="2" t="n">
        <f aca="false">MOD(QUOTIENT($B1698,2),2)</f>
        <v>0</v>
      </c>
      <c r="E1698" s="2" t="n">
        <f aca="false">MOD(QUOTIENT($B1698,4),2)</f>
        <v>0</v>
      </c>
      <c r="F1698" s="2" t="n">
        <f aca="false">MOD(QUOTIENT($B1698,8),2)</f>
        <v>0</v>
      </c>
      <c r="G1698" s="2" t="n">
        <f aca="false">MOD(QUOTIENT($B1698,16),2)</f>
        <v>1</v>
      </c>
      <c r="H1698" s="2" t="n">
        <f aca="false">MOD(QUOTIENT($B1698,32),2)</f>
        <v>1</v>
      </c>
      <c r="I1698" s="2" t="n">
        <f aca="false">MOD(QUOTIENT($B1698,64),2)</f>
        <v>1</v>
      </c>
      <c r="J1698" s="5" t="n">
        <f aca="false">IF($C1698=const_zero,MIN(class_series_f_invested_usd,MAX(const_zero,$A1698)),const_zero)</f>
        <v>0</v>
      </c>
      <c r="K1698" s="5" t="n">
        <f aca="false">IF($D1698=const_zero,MIN(class_series_e_invested_usd,MAX(const_zero,$A1698-SUM($J1698:$J1698))),const_zero)</f>
        <v>300000000</v>
      </c>
      <c r="L1698" s="5" t="n">
        <f aca="false">IF($E1698=const_zero,MIN(class_series_d_invested_usd,MAX(const_zero,$A1698-SUM($J1698:$K1698))),const_zero)</f>
        <v>100000000</v>
      </c>
      <c r="M1698" s="5" t="n">
        <f aca="false">IF($F1698=const_zero,MIN(class_series_c_invested_usd,MAX(const_zero,$A1698-SUM($J1698:$L1698))),const_zero)</f>
        <v>60000000</v>
      </c>
      <c r="N1698" s="5" t="n">
        <f aca="false">IF($G1698=const_zero,MIN(class_series_b_invested_usd,MAX(const_zero,$A1698-SUM($J1698:$M1698))),const_zero)</f>
        <v>0</v>
      </c>
      <c r="O1698" s="5" t="n">
        <f aca="false">IF($H1698=const_zero,MIN(class_series_a_invested_usd,MAX(const_zero,$A1698-SUM($J1698:$N1698))),const_zero)</f>
        <v>0</v>
      </c>
      <c r="P1698" s="5" t="n">
        <f aca="false">IF($I1698=const_zero,MIN(class_seed_invested_usd,MAX(const_zero,$A1698-SUM($J1698:$O1698))),const_zero)</f>
        <v>0</v>
      </c>
      <c r="Q1698" s="5" t="n">
        <f aca="false">MAX(const_zero,$A1698-SUM($J1698:$P1698))</f>
        <v>1540000000</v>
      </c>
      <c r="R1698" s="9" t="n">
        <f aca="false">common_rsa_total+Sensitivity!$AE$1530+Sensitivity!$AJ$1530+IF($C1698=const_one,Sensitivity!$D$1530,const_zero)+IF($D1698=const_one,Sensitivity!$Y$1530,const_zero)+IF($E1698=const_one,Sensitivity!$V$1530,const_zero)+IF($F1698=const_one,Sensitivity!$S$1530,const_zero)+IF($G1698=const_one,Sensitivity!$P$1530,const_zero)+IF($H1698=const_one,Sensitivity!$M$1530,const_zero)+IF($I1698=const_one,Sensitivity!$J$1530,const_zero)</f>
        <v>23104075.2601683</v>
      </c>
      <c r="S1698" s="23" t="b">
        <f aca="false">IF($R1698&gt;const_zero,--($Q1698&gt;option_strike_usd*$R1698),const_zero)</f>
        <v>1</v>
      </c>
      <c r="T1698" s="7" t="n">
        <f aca="false">IF($R1698&gt;const_zero,IF($S1698=const_one,($Q1698+option_strike_usd*pre_f_options_issued)/($R1698+pre_f_options_issued),$Q1698/$R1698),const_zero)</f>
        <v>60.2443159663583</v>
      </c>
      <c r="U1698" s="5" t="n">
        <f aca="false">IF($C1698=const_one,Sensitivity!$D$1530*$T1698,const_zero)</f>
        <v>49201993.6070103</v>
      </c>
      <c r="V1698" s="5" t="n">
        <f aca="false">IF($D1698=const_one,Sensitivity!$Y$1530*$T1698,const_zero)</f>
        <v>0</v>
      </c>
      <c r="W1698" s="5" t="n">
        <f aca="false">IF($E1698=const_one,Sensitivity!$V$1530*$T1698,const_zero)</f>
        <v>0</v>
      </c>
      <c r="X1698" s="5" t="n">
        <f aca="false">IF($F1698=const_one,Sensitivity!$S$1530*$T1698,const_zero)</f>
        <v>0</v>
      </c>
      <c r="Y1698" s="5" t="n">
        <f aca="false">IF($G1698=const_one,Sensitivity!$P$1530*$T1698,const_zero)</f>
        <v>180732947.899075</v>
      </c>
      <c r="Z1698" s="5" t="n">
        <f aca="false">IF($H1698=const_one,Sensitivity!$M$1530*$T1698,const_zero)</f>
        <v>301221579.831792</v>
      </c>
      <c r="AA1698" s="5" t="n">
        <f aca="false">IF($I1698=const_one,Sensitivity!$J$1530*$T1698,const_zero)</f>
        <v>301221579.831792</v>
      </c>
      <c r="AB1698" s="5" t="n">
        <f aca="false">(Sensitivity!$AE$1530+Sensitivity!$AJ$1530)*$T1698</f>
        <v>17312265.2172102</v>
      </c>
      <c r="AC1698" s="5" t="n">
        <f aca="false">common_rsa_total*$T1698</f>
        <v>542198843.697225</v>
      </c>
      <c r="AD1698" s="5" t="n">
        <f aca="false">IF($S1698=const_one,pre_f_options_issued*($T1698-option_strike_usd),const_zero)</f>
        <v>148110789.915896</v>
      </c>
      <c r="AE1698" s="5" t="n">
        <f aca="false">J1698+U1698</f>
        <v>49201993.6070103</v>
      </c>
      <c r="AF1698" s="5" t="n">
        <f aca="false">K1698+V1698</f>
        <v>300000000</v>
      </c>
      <c r="AG1698" s="5" t="n">
        <f aca="false">L1698+W1698</f>
        <v>100000000</v>
      </c>
      <c r="AH1698" s="5" t="n">
        <f aca="false">M1698+X1698</f>
        <v>60000000</v>
      </c>
      <c r="AI1698" s="5" t="n">
        <f aca="false">N1698+Y1698</f>
        <v>180732947.899075</v>
      </c>
      <c r="AJ1698" s="5" t="n">
        <f aca="false">O1698+Z1698</f>
        <v>301221579.831792</v>
      </c>
      <c r="AK1698" s="5" t="n">
        <f aca="false">P1698+AA1698</f>
        <v>301221579.831792</v>
      </c>
      <c r="AL1698" s="5" t="n">
        <f aca="false">INDEX($AE$1585:$AE$1712,$B1698-$C1698*1+const_one)</f>
        <v>30000000</v>
      </c>
      <c r="AM1698" s="5" t="n">
        <f aca="false">INDEX($AF$1585:$AF$1712,$B1698-$D1698*2+const_one)</f>
        <v>300000000</v>
      </c>
      <c r="AN1698" s="5" t="n">
        <f aca="false">INDEX($AG$1585:$AG$1712,$B1698-$E1698*4+const_one)</f>
        <v>100000000</v>
      </c>
      <c r="AO1698" s="5" t="n">
        <f aca="false">INDEX($AH$1585:$AH$1712,$B1698-$F1698*8+const_one)</f>
        <v>60000000</v>
      </c>
      <c r="AP1698" s="5" t="n">
        <f aca="false">INDEX($AI$1585:$AI$1712,$B1698-$G1698*16+const_one)</f>
        <v>30000000</v>
      </c>
      <c r="AQ1698" s="5" t="n">
        <f aca="false">INDEX($AJ$1585:$AJ$1712,$B1698-$H1698*32+const_one)</f>
        <v>15000000</v>
      </c>
      <c r="AR1698" s="5" t="n">
        <f aca="false">INDEX($AK$1585:$AK$1712,$B1698-$I1698*64+const_one)</f>
        <v>5000000</v>
      </c>
      <c r="AS1698" s="5" t="n">
        <f aca="false">INDEX($AE$1585:$AE$1712,$B1698+(const_one-$C1698)*1+const_one)</f>
        <v>49201993.6070103</v>
      </c>
      <c r="AT1698" s="5" t="n">
        <f aca="false">INDEX($AF$1585:$AF$1712,$B1698+(const_one-$D1698)*2+const_one)</f>
        <v>356216339.820173</v>
      </c>
      <c r="AU1698" s="5" t="n">
        <f aca="false">INDEX($AG$1585:$AG$1712,$B1698+(const_one-$E1698)*4+const_one)</f>
        <v>104211590.054348</v>
      </c>
      <c r="AV1698" s="5" t="n">
        <f aca="false">INDEX($AH$1585:$AH$1712,$B1698+(const_one-$F1698)*8+const_one)</f>
        <v>137337154.120221</v>
      </c>
      <c r="AW1698" s="5" t="n">
        <f aca="false">INDEX($AI$1585:$AI$1712,$B1698+(const_one-$G1698)*16+const_one)</f>
        <v>180732947.899075</v>
      </c>
      <c r="AX1698" s="5" t="n">
        <f aca="false">INDEX($AJ$1585:$AJ$1712,$B1698+(const_one-$H1698)*32+const_one)</f>
        <v>301221579.831792</v>
      </c>
      <c r="AY1698" s="5" t="n">
        <f aca="false">INDEX($AK$1585:$AK$1712,$B1698+(const_one-$I1698)*64+const_one)</f>
        <v>301221579.831792</v>
      </c>
      <c r="AZ1698" s="5" t="n">
        <f aca="false">--($C1698=--(AS1698&gt;AL1698))</f>
        <v>1</v>
      </c>
      <c r="BA1698" s="5" t="n">
        <f aca="false">--($D1698=--(AT1698&gt;AM1698))</f>
        <v>0</v>
      </c>
      <c r="BB1698" s="5" t="n">
        <f aca="false">--($E1698=--(AU1698&gt;AN1698))</f>
        <v>0</v>
      </c>
      <c r="BC1698" s="5" t="n">
        <f aca="false">--($F1698=--(AV1698&gt;AO1698))</f>
        <v>0</v>
      </c>
      <c r="BD1698" s="5" t="n">
        <f aca="false">--($G1698=--(AW1698&gt;AP1698))</f>
        <v>1</v>
      </c>
      <c r="BE1698" s="5" t="n">
        <f aca="false">--($H1698=--(AX1698&gt;AQ1698))</f>
        <v>1</v>
      </c>
      <c r="BF1698" s="5" t="n">
        <f aca="false">--($I1698=--(AY1698&gt;AR1698))</f>
        <v>1</v>
      </c>
      <c r="BG1698" s="5" t="n">
        <f aca="false">SUM(AZ1698:BF1698)</f>
        <v>4</v>
      </c>
      <c r="BH1698" s="5" t="n">
        <f aca="false">SUM(AE1698:AK1698)+AB1698+AC1698+AD1698</f>
        <v>2000000000</v>
      </c>
    </row>
    <row r="1699" customFormat="false" ht="15" hidden="true" customHeight="false" outlineLevel="0" collapsed="false">
      <c r="A1699" s="5" t="n">
        <f aca="false">sensitivity_exit_usd</f>
        <v>2000000000</v>
      </c>
      <c r="B1699" s="2" t="n">
        <f aca="false">ROW()-ROW($B$1585)</f>
        <v>114</v>
      </c>
      <c r="C1699" s="2" t="n">
        <f aca="false">MOD(QUOTIENT($B1699,1),2)</f>
        <v>0</v>
      </c>
      <c r="D1699" s="2" t="n">
        <f aca="false">MOD(QUOTIENT($B1699,2),2)</f>
        <v>1</v>
      </c>
      <c r="E1699" s="2" t="n">
        <f aca="false">MOD(QUOTIENT($B1699,4),2)</f>
        <v>0</v>
      </c>
      <c r="F1699" s="2" t="n">
        <f aca="false">MOD(QUOTIENT($B1699,8),2)</f>
        <v>0</v>
      </c>
      <c r="G1699" s="2" t="n">
        <f aca="false">MOD(QUOTIENT($B1699,16),2)</f>
        <v>1</v>
      </c>
      <c r="H1699" s="2" t="n">
        <f aca="false">MOD(QUOTIENT($B1699,32),2)</f>
        <v>1</v>
      </c>
      <c r="I1699" s="2" t="n">
        <f aca="false">MOD(QUOTIENT($B1699,64),2)</f>
        <v>1</v>
      </c>
      <c r="J1699" s="5" t="n">
        <f aca="false">IF($C1699=const_zero,MIN(class_series_f_invested_usd,MAX(const_zero,$A1699)),const_zero)</f>
        <v>30000000</v>
      </c>
      <c r="K1699" s="5" t="n">
        <f aca="false">IF($D1699=const_zero,MIN(class_series_e_invested_usd,MAX(const_zero,$A1699-SUM($J1699:$J1699))),const_zero)</f>
        <v>0</v>
      </c>
      <c r="L1699" s="5" t="n">
        <f aca="false">IF($E1699=const_zero,MIN(class_series_d_invested_usd,MAX(const_zero,$A1699-SUM($J1699:$K1699))),const_zero)</f>
        <v>100000000</v>
      </c>
      <c r="M1699" s="5" t="n">
        <f aca="false">IF($F1699=const_zero,MIN(class_series_c_invested_usd,MAX(const_zero,$A1699-SUM($J1699:$L1699))),const_zero)</f>
        <v>60000000</v>
      </c>
      <c r="N1699" s="5" t="n">
        <f aca="false">IF($G1699=const_zero,MIN(class_series_b_invested_usd,MAX(const_zero,$A1699-SUM($J1699:$M1699))),const_zero)</f>
        <v>0</v>
      </c>
      <c r="O1699" s="5" t="n">
        <f aca="false">IF($H1699=const_zero,MIN(class_series_a_invested_usd,MAX(const_zero,$A1699-SUM($J1699:$N1699))),const_zero)</f>
        <v>0</v>
      </c>
      <c r="P1699" s="5" t="n">
        <f aca="false">IF($I1699=const_zero,MIN(class_seed_invested_usd,MAX(const_zero,$A1699-SUM($J1699:$O1699))),const_zero)</f>
        <v>0</v>
      </c>
      <c r="Q1699" s="5" t="n">
        <f aca="false">MAX(const_zero,$A1699-SUM($J1699:$P1699))</f>
        <v>1810000000</v>
      </c>
      <c r="R1699" s="9" t="n">
        <f aca="false">common_rsa_total+Sensitivity!$AE$1530+Sensitivity!$AJ$1530+IF($C1699=const_one,Sensitivity!$D$1530,const_zero)+IF($D1699=const_one,Sensitivity!$Y$1530,const_zero)+IF($E1699=const_one,Sensitivity!$V$1530,const_zero)+IF($F1699=const_one,Sensitivity!$S$1530,const_zero)+IF($G1699=const_one,Sensitivity!$P$1530,const_zero)+IF($H1699=const_one,Sensitivity!$M$1530,const_zero)+IF($I1699=const_one,Sensitivity!$J$1530,const_zero)</f>
        <v>28423874.5373255</v>
      </c>
      <c r="S1699" s="23" t="b">
        <f aca="false">IF($R1699&gt;const_zero,--($Q1699&gt;option_strike_usd*$R1699),const_zero)</f>
        <v>1</v>
      </c>
      <c r="T1699" s="7" t="n">
        <f aca="false">IF($R1699&gt;const_zero,IF($S1699=const_one,($Q1699+option_strike_usd*pre_f_options_issued)/($R1699+pre_f_options_issued),$Q1699/$R1699),const_zero)</f>
        <v>58.611672279691</v>
      </c>
      <c r="U1699" s="5" t="n">
        <f aca="false">IF($C1699=const_one,Sensitivity!$D$1530*$T1699,const_zero)</f>
        <v>0</v>
      </c>
      <c r="V1699" s="5" t="n">
        <f aca="false">IF($D1699=const_one,Sensitivity!$Y$1530*$T1699,const_zero)</f>
        <v>359670932.847883</v>
      </c>
      <c r="W1699" s="5" t="n">
        <f aca="false">IF($E1699=const_one,Sensitivity!$V$1530*$T1699,const_zero)</f>
        <v>0</v>
      </c>
      <c r="X1699" s="5" t="n">
        <f aca="false">IF($F1699=const_one,Sensitivity!$S$1530*$T1699,const_zero)</f>
        <v>0</v>
      </c>
      <c r="Y1699" s="5" t="n">
        <f aca="false">IF($G1699=const_one,Sensitivity!$P$1530*$T1699,const_zero)</f>
        <v>175835016.839073</v>
      </c>
      <c r="Z1699" s="5" t="n">
        <f aca="false">IF($H1699=const_one,Sensitivity!$M$1530*$T1699,const_zero)</f>
        <v>293058361.398455</v>
      </c>
      <c r="AA1699" s="5" t="n">
        <f aca="false">IF($I1699=const_one,Sensitivity!$J$1530*$T1699,const_zero)</f>
        <v>293058361.398455</v>
      </c>
      <c r="AB1699" s="5" t="n">
        <f aca="false">(Sensitivity!$AE$1530+Sensitivity!$AJ$1530)*$T1699</f>
        <v>16843096.2996882</v>
      </c>
      <c r="AC1699" s="5" t="n">
        <f aca="false">common_rsa_total*$T1699</f>
        <v>527505050.517219</v>
      </c>
      <c r="AD1699" s="5" t="n">
        <f aca="false">IF($S1699=const_one,pre_f_options_issued*($T1699-option_strike_usd),const_zero)</f>
        <v>144029180.699227</v>
      </c>
      <c r="AE1699" s="5" t="n">
        <f aca="false">J1699+U1699</f>
        <v>30000000</v>
      </c>
      <c r="AF1699" s="5" t="n">
        <f aca="false">K1699+V1699</f>
        <v>359670932.847883</v>
      </c>
      <c r="AG1699" s="5" t="n">
        <f aca="false">L1699+W1699</f>
        <v>100000000</v>
      </c>
      <c r="AH1699" s="5" t="n">
        <f aca="false">M1699+X1699</f>
        <v>60000000</v>
      </c>
      <c r="AI1699" s="5" t="n">
        <f aca="false">N1699+Y1699</f>
        <v>175835016.839073</v>
      </c>
      <c r="AJ1699" s="5" t="n">
        <f aca="false">O1699+Z1699</f>
        <v>293058361.398455</v>
      </c>
      <c r="AK1699" s="5" t="n">
        <f aca="false">P1699+AA1699</f>
        <v>293058361.398455</v>
      </c>
      <c r="AL1699" s="5" t="n">
        <f aca="false">INDEX($AE$1585:$AE$1712,$B1699-$C1699*1+const_one)</f>
        <v>30000000</v>
      </c>
      <c r="AM1699" s="5" t="n">
        <f aca="false">INDEX($AF$1585:$AF$1712,$B1699-$D1699*2+const_one)</f>
        <v>300000000</v>
      </c>
      <c r="AN1699" s="5" t="n">
        <f aca="false">INDEX($AG$1585:$AG$1712,$B1699-$E1699*4+const_one)</f>
        <v>100000000</v>
      </c>
      <c r="AO1699" s="5" t="n">
        <f aca="false">INDEX($AH$1585:$AH$1712,$B1699-$F1699*8+const_one)</f>
        <v>60000000</v>
      </c>
      <c r="AP1699" s="5" t="n">
        <f aca="false">INDEX($AI$1585:$AI$1712,$B1699-$G1699*16+const_one)</f>
        <v>30000000</v>
      </c>
      <c r="AQ1699" s="5" t="n">
        <f aca="false">INDEX($AJ$1585:$AJ$1712,$B1699-$H1699*32+const_one)</f>
        <v>15000000</v>
      </c>
      <c r="AR1699" s="5" t="n">
        <f aca="false">INDEX($AK$1585:$AK$1712,$B1699-$I1699*64+const_one)</f>
        <v>5000000</v>
      </c>
      <c r="AS1699" s="5" t="n">
        <f aca="false">INDEX($AE$1585:$AE$1712,$B1699+(const_one-$C1699)*1+const_one)</f>
        <v>47408829.2683123</v>
      </c>
      <c r="AT1699" s="5" t="n">
        <f aca="false">INDEX($AF$1585:$AF$1712,$B1699+(const_one-$D1699)*2+const_one)</f>
        <v>359670932.847883</v>
      </c>
      <c r="AU1699" s="5" t="n">
        <f aca="false">INDEX($AG$1585:$AG$1712,$B1699+(const_one-$E1699)*4+const_one)</f>
        <v>101576568.01572</v>
      </c>
      <c r="AV1699" s="5" t="n">
        <f aca="false">INDEX($AH$1585:$AH$1712,$B1699+(const_one-$F1699)*8+const_one)</f>
        <v>134858267.905383</v>
      </c>
      <c r="AW1699" s="5" t="n">
        <f aca="false">INDEX($AI$1585:$AI$1712,$B1699+(const_one-$G1699)*16+const_one)</f>
        <v>175835016.839073</v>
      </c>
      <c r="AX1699" s="5" t="n">
        <f aca="false">INDEX($AJ$1585:$AJ$1712,$B1699+(const_one-$H1699)*32+const_one)</f>
        <v>293058361.398455</v>
      </c>
      <c r="AY1699" s="5" t="n">
        <f aca="false">INDEX($AK$1585:$AK$1712,$B1699+(const_one-$I1699)*64+const_one)</f>
        <v>293058361.398455</v>
      </c>
      <c r="AZ1699" s="5" t="n">
        <f aca="false">--($C1699=--(AS1699&gt;AL1699))</f>
        <v>0</v>
      </c>
      <c r="BA1699" s="5" t="n">
        <f aca="false">--($D1699=--(AT1699&gt;AM1699))</f>
        <v>1</v>
      </c>
      <c r="BB1699" s="5" t="n">
        <f aca="false">--($E1699=--(AU1699&gt;AN1699))</f>
        <v>0</v>
      </c>
      <c r="BC1699" s="5" t="n">
        <f aca="false">--($F1699=--(AV1699&gt;AO1699))</f>
        <v>0</v>
      </c>
      <c r="BD1699" s="5" t="n">
        <f aca="false">--($G1699=--(AW1699&gt;AP1699))</f>
        <v>1</v>
      </c>
      <c r="BE1699" s="5" t="n">
        <f aca="false">--($H1699=--(AX1699&gt;AQ1699))</f>
        <v>1</v>
      </c>
      <c r="BF1699" s="5" t="n">
        <f aca="false">--($I1699=--(AY1699&gt;AR1699))</f>
        <v>1</v>
      </c>
      <c r="BG1699" s="5" t="n">
        <f aca="false">SUM(AZ1699:BF1699)</f>
        <v>4</v>
      </c>
      <c r="BH1699" s="5" t="n">
        <f aca="false">SUM(AE1699:AK1699)+AB1699+AC1699+AD1699</f>
        <v>2000000000</v>
      </c>
    </row>
    <row r="1700" customFormat="false" ht="15" hidden="true" customHeight="false" outlineLevel="0" collapsed="false">
      <c r="A1700" s="5" t="n">
        <f aca="false">sensitivity_exit_usd</f>
        <v>2000000000</v>
      </c>
      <c r="B1700" s="2" t="n">
        <f aca="false">ROW()-ROW($B$1585)</f>
        <v>115</v>
      </c>
      <c r="C1700" s="2" t="n">
        <f aca="false">MOD(QUOTIENT($B1700,1),2)</f>
        <v>1</v>
      </c>
      <c r="D1700" s="2" t="n">
        <f aca="false">MOD(QUOTIENT($B1700,2),2)</f>
        <v>1</v>
      </c>
      <c r="E1700" s="2" t="n">
        <f aca="false">MOD(QUOTIENT($B1700,4),2)</f>
        <v>0</v>
      </c>
      <c r="F1700" s="2" t="n">
        <f aca="false">MOD(QUOTIENT($B1700,8),2)</f>
        <v>0</v>
      </c>
      <c r="G1700" s="2" t="n">
        <f aca="false">MOD(QUOTIENT($B1700,16),2)</f>
        <v>1</v>
      </c>
      <c r="H1700" s="2" t="n">
        <f aca="false">MOD(QUOTIENT($B1700,32),2)</f>
        <v>1</v>
      </c>
      <c r="I1700" s="2" t="n">
        <f aca="false">MOD(QUOTIENT($B1700,64),2)</f>
        <v>1</v>
      </c>
      <c r="J1700" s="5" t="n">
        <f aca="false">IF($C1700=const_zero,MIN(class_series_f_invested_usd,MAX(const_zero,$A1700)),const_zero)</f>
        <v>0</v>
      </c>
      <c r="K1700" s="5" t="n">
        <f aca="false">IF($D1700=const_zero,MIN(class_series_e_invested_usd,MAX(const_zero,$A1700-SUM($J1700:$J1700))),const_zero)</f>
        <v>0</v>
      </c>
      <c r="L1700" s="5" t="n">
        <f aca="false">IF($E1700=const_zero,MIN(class_series_d_invested_usd,MAX(const_zero,$A1700-SUM($J1700:$K1700))),const_zero)</f>
        <v>100000000</v>
      </c>
      <c r="M1700" s="5" t="n">
        <f aca="false">IF($F1700=const_zero,MIN(class_series_c_invested_usd,MAX(const_zero,$A1700-SUM($J1700:$L1700))),const_zero)</f>
        <v>60000000</v>
      </c>
      <c r="N1700" s="5" t="n">
        <f aca="false">IF($G1700=const_zero,MIN(class_series_b_invested_usd,MAX(const_zero,$A1700-SUM($J1700:$M1700))),const_zero)</f>
        <v>0</v>
      </c>
      <c r="O1700" s="5" t="n">
        <f aca="false">IF($H1700=const_zero,MIN(class_series_a_invested_usd,MAX(const_zero,$A1700-SUM($J1700:$N1700))),const_zero)</f>
        <v>0</v>
      </c>
      <c r="P1700" s="5" t="n">
        <f aca="false">IF($I1700=const_zero,MIN(class_seed_invested_usd,MAX(const_zero,$A1700-SUM($J1700:$O1700))),const_zero)</f>
        <v>0</v>
      </c>
      <c r="Q1700" s="5" t="n">
        <f aca="false">MAX(const_zero,$A1700-SUM($J1700:$P1700))</f>
        <v>1840000000</v>
      </c>
      <c r="R1700" s="9" t="n">
        <f aca="false">common_rsa_total+Sensitivity!$AE$1530+Sensitivity!$AJ$1530+IF($C1700=const_one,Sensitivity!$D$1530,const_zero)+IF($D1700=const_one,Sensitivity!$Y$1530,const_zero)+IF($E1700=const_one,Sensitivity!$V$1530,const_zero)+IF($F1700=const_one,Sensitivity!$S$1530,const_zero)+IF($G1700=const_one,Sensitivity!$P$1530,const_zero)+IF($H1700=const_one,Sensitivity!$M$1530,const_zero)+IF($I1700=const_one,Sensitivity!$J$1530,const_zero)</f>
        <v>29240582.1854708</v>
      </c>
      <c r="S1700" s="23" t="b">
        <f aca="false">IF($R1700&gt;const_zero,--($Q1700&gt;option_strike_usd*$R1700),const_zero)</f>
        <v>1</v>
      </c>
      <c r="T1700" s="7" t="n">
        <f aca="false">IF($R1700&gt;const_zero,IF($S1700=const_one,($Q1700+option_strike_usd*pre_f_options_issued)/($R1700+pre_f_options_issued),$Q1700/$R1700),const_zero)</f>
        <v>58.0487147095683</v>
      </c>
      <c r="U1700" s="5" t="n">
        <f aca="false">IF($C1700=const_one,Sensitivity!$D$1530*$T1700,const_zero)</f>
        <v>47408829.2683123</v>
      </c>
      <c r="V1700" s="5" t="n">
        <f aca="false">IF($D1700=const_one,Sensitivity!$Y$1530*$T1700,const_zero)</f>
        <v>356216339.820173</v>
      </c>
      <c r="W1700" s="5" t="n">
        <f aca="false">IF($E1700=const_one,Sensitivity!$V$1530*$T1700,const_zero)</f>
        <v>0</v>
      </c>
      <c r="X1700" s="5" t="n">
        <f aca="false">IF($F1700=const_one,Sensitivity!$S$1530*$T1700,const_zero)</f>
        <v>0</v>
      </c>
      <c r="Y1700" s="5" t="n">
        <f aca="false">IF($G1700=const_one,Sensitivity!$P$1530*$T1700,const_zero)</f>
        <v>174146144.128705</v>
      </c>
      <c r="Z1700" s="5" t="n">
        <f aca="false">IF($H1700=const_one,Sensitivity!$M$1530*$T1700,const_zero)</f>
        <v>290243573.547841</v>
      </c>
      <c r="AA1700" s="5" t="n">
        <f aca="false">IF($I1700=const_one,Sensitivity!$J$1530*$T1700,const_zero)</f>
        <v>290243573.547841</v>
      </c>
      <c r="AB1700" s="5" t="n">
        <f aca="false">(Sensitivity!$AE$1530+Sensitivity!$AJ$1530)*$T1700</f>
        <v>16681320.5270918</v>
      </c>
      <c r="AC1700" s="5" t="n">
        <f aca="false">common_rsa_total*$T1700</f>
        <v>522438432.386115</v>
      </c>
      <c r="AD1700" s="5" t="n">
        <f aca="false">IF($S1700=const_one,pre_f_options_issued*($T1700-option_strike_usd),const_zero)</f>
        <v>142621786.773921</v>
      </c>
      <c r="AE1700" s="5" t="n">
        <f aca="false">J1700+U1700</f>
        <v>47408829.2683123</v>
      </c>
      <c r="AF1700" s="5" t="n">
        <f aca="false">K1700+V1700</f>
        <v>356216339.820173</v>
      </c>
      <c r="AG1700" s="5" t="n">
        <f aca="false">L1700+W1700</f>
        <v>100000000</v>
      </c>
      <c r="AH1700" s="5" t="n">
        <f aca="false">M1700+X1700</f>
        <v>60000000</v>
      </c>
      <c r="AI1700" s="5" t="n">
        <f aca="false">N1700+Y1700</f>
        <v>174146144.128705</v>
      </c>
      <c r="AJ1700" s="5" t="n">
        <f aca="false">O1700+Z1700</f>
        <v>290243573.547841</v>
      </c>
      <c r="AK1700" s="5" t="n">
        <f aca="false">P1700+AA1700</f>
        <v>290243573.547841</v>
      </c>
      <c r="AL1700" s="5" t="n">
        <f aca="false">INDEX($AE$1585:$AE$1712,$B1700-$C1700*1+const_one)</f>
        <v>30000000</v>
      </c>
      <c r="AM1700" s="5" t="n">
        <f aca="false">INDEX($AF$1585:$AF$1712,$B1700-$D1700*2+const_one)</f>
        <v>300000000</v>
      </c>
      <c r="AN1700" s="5" t="n">
        <f aca="false">INDEX($AG$1585:$AG$1712,$B1700-$E1700*4+const_one)</f>
        <v>100000000</v>
      </c>
      <c r="AO1700" s="5" t="n">
        <f aca="false">INDEX($AH$1585:$AH$1712,$B1700-$F1700*8+const_one)</f>
        <v>60000000</v>
      </c>
      <c r="AP1700" s="5" t="n">
        <f aca="false">INDEX($AI$1585:$AI$1712,$B1700-$G1700*16+const_one)</f>
        <v>30000000</v>
      </c>
      <c r="AQ1700" s="5" t="n">
        <f aca="false">INDEX($AJ$1585:$AJ$1712,$B1700-$H1700*32+const_one)</f>
        <v>15000000</v>
      </c>
      <c r="AR1700" s="5" t="n">
        <f aca="false">INDEX($AK$1585:$AK$1712,$B1700-$I1700*64+const_one)</f>
        <v>5000000</v>
      </c>
      <c r="AS1700" s="5" t="n">
        <f aca="false">INDEX($AE$1585:$AE$1712,$B1700+(const_one-$C1700)*1+const_one)</f>
        <v>47408829.2683123</v>
      </c>
      <c r="AT1700" s="5" t="n">
        <f aca="false">INDEX($AF$1585:$AF$1712,$B1700+(const_one-$D1700)*2+const_one)</f>
        <v>356216339.820173</v>
      </c>
      <c r="AU1700" s="5" t="n">
        <f aca="false">INDEX($AG$1585:$AG$1712,$B1700+(const_one-$E1700)*4+const_one)</f>
        <v>100652843.658122</v>
      </c>
      <c r="AV1700" s="5" t="n">
        <f aca="false">INDEX($AH$1585:$AH$1712,$B1700+(const_one-$F1700)*8+const_one)</f>
        <v>133741128.818335</v>
      </c>
      <c r="AW1700" s="5" t="n">
        <f aca="false">INDEX($AI$1585:$AI$1712,$B1700+(const_one-$G1700)*16+const_one)</f>
        <v>174146144.128705</v>
      </c>
      <c r="AX1700" s="5" t="n">
        <f aca="false">INDEX($AJ$1585:$AJ$1712,$B1700+(const_one-$H1700)*32+const_one)</f>
        <v>290243573.547841</v>
      </c>
      <c r="AY1700" s="5" t="n">
        <f aca="false">INDEX($AK$1585:$AK$1712,$B1700+(const_one-$I1700)*64+const_one)</f>
        <v>290243573.547841</v>
      </c>
      <c r="AZ1700" s="5" t="n">
        <f aca="false">--($C1700=--(AS1700&gt;AL1700))</f>
        <v>1</v>
      </c>
      <c r="BA1700" s="5" t="n">
        <f aca="false">--($D1700=--(AT1700&gt;AM1700))</f>
        <v>1</v>
      </c>
      <c r="BB1700" s="5" t="n">
        <f aca="false">--($E1700=--(AU1700&gt;AN1700))</f>
        <v>0</v>
      </c>
      <c r="BC1700" s="5" t="n">
        <f aca="false">--($F1700=--(AV1700&gt;AO1700))</f>
        <v>0</v>
      </c>
      <c r="BD1700" s="5" t="n">
        <f aca="false">--($G1700=--(AW1700&gt;AP1700))</f>
        <v>1</v>
      </c>
      <c r="BE1700" s="5" t="n">
        <f aca="false">--($H1700=--(AX1700&gt;AQ1700))</f>
        <v>1</v>
      </c>
      <c r="BF1700" s="5" t="n">
        <f aca="false">--($I1700=--(AY1700&gt;AR1700))</f>
        <v>1</v>
      </c>
      <c r="BG1700" s="5" t="n">
        <f aca="false">SUM(AZ1700:BF1700)</f>
        <v>5</v>
      </c>
      <c r="BH1700" s="5" t="n">
        <f aca="false">SUM(AE1700:AK1700)+AB1700+AC1700+AD1700</f>
        <v>2000000000</v>
      </c>
    </row>
    <row r="1701" customFormat="false" ht="15" hidden="true" customHeight="false" outlineLevel="0" collapsed="false">
      <c r="A1701" s="5" t="n">
        <f aca="false">sensitivity_exit_usd</f>
        <v>2000000000</v>
      </c>
      <c r="B1701" s="2" t="n">
        <f aca="false">ROW()-ROW($B$1585)</f>
        <v>116</v>
      </c>
      <c r="C1701" s="2" t="n">
        <f aca="false">MOD(QUOTIENT($B1701,1),2)</f>
        <v>0</v>
      </c>
      <c r="D1701" s="2" t="n">
        <f aca="false">MOD(QUOTIENT($B1701,2),2)</f>
        <v>0</v>
      </c>
      <c r="E1701" s="2" t="n">
        <f aca="false">MOD(QUOTIENT($B1701,4),2)</f>
        <v>1</v>
      </c>
      <c r="F1701" s="2" t="n">
        <f aca="false">MOD(QUOTIENT($B1701,8),2)</f>
        <v>0</v>
      </c>
      <c r="G1701" s="2" t="n">
        <f aca="false">MOD(QUOTIENT($B1701,16),2)</f>
        <v>1</v>
      </c>
      <c r="H1701" s="2" t="n">
        <f aca="false">MOD(QUOTIENT($B1701,32),2)</f>
        <v>1</v>
      </c>
      <c r="I1701" s="2" t="n">
        <f aca="false">MOD(QUOTIENT($B1701,64),2)</f>
        <v>1</v>
      </c>
      <c r="J1701" s="5" t="n">
        <f aca="false">IF($C1701=const_zero,MIN(class_series_f_invested_usd,MAX(const_zero,$A1701)),const_zero)</f>
        <v>30000000</v>
      </c>
      <c r="K1701" s="5" t="n">
        <f aca="false">IF($D1701=const_zero,MIN(class_series_e_invested_usd,MAX(const_zero,$A1701-SUM($J1701:$J1701))),const_zero)</f>
        <v>300000000</v>
      </c>
      <c r="L1701" s="5" t="n">
        <f aca="false">IF($E1701=const_zero,MIN(class_series_d_invested_usd,MAX(const_zero,$A1701-SUM($J1701:$K1701))),const_zero)</f>
        <v>0</v>
      </c>
      <c r="M1701" s="5" t="n">
        <f aca="false">IF($F1701=const_zero,MIN(class_series_c_invested_usd,MAX(const_zero,$A1701-SUM($J1701:$L1701))),const_zero)</f>
        <v>60000000</v>
      </c>
      <c r="N1701" s="5" t="n">
        <f aca="false">IF($G1701=const_zero,MIN(class_series_b_invested_usd,MAX(const_zero,$A1701-SUM($J1701:$M1701))),const_zero)</f>
        <v>0</v>
      </c>
      <c r="O1701" s="5" t="n">
        <f aca="false">IF($H1701=const_zero,MIN(class_series_a_invested_usd,MAX(const_zero,$A1701-SUM($J1701:$N1701))),const_zero)</f>
        <v>0</v>
      </c>
      <c r="P1701" s="5" t="n">
        <f aca="false">IF($I1701=const_zero,MIN(class_seed_invested_usd,MAX(const_zero,$A1701-SUM($J1701:$O1701))),const_zero)</f>
        <v>0</v>
      </c>
      <c r="Q1701" s="5" t="n">
        <f aca="false">MAX(const_zero,$A1701-SUM($J1701:$P1701))</f>
        <v>1610000000</v>
      </c>
      <c r="R1701" s="9" t="n">
        <f aca="false">common_rsa_total+Sensitivity!$AE$1530+Sensitivity!$AJ$1530+IF($C1701=const_one,Sensitivity!$D$1530,const_zero)+IF($D1701=const_one,Sensitivity!$Y$1530,const_zero)+IF($E1701=const_one,Sensitivity!$V$1530,const_zero)+IF($F1701=const_one,Sensitivity!$S$1530,const_zero)+IF($G1701=const_one,Sensitivity!$P$1530,const_zero)+IF($H1701=const_one,Sensitivity!$M$1530,const_zero)+IF($I1701=const_one,Sensitivity!$J$1530,const_zero)</f>
        <v>24021919.7138799</v>
      </c>
      <c r="S1701" s="23" t="b">
        <f aca="false">IF($R1701&gt;const_zero,--($Q1701&gt;option_strike_usd*$R1701),const_zero)</f>
        <v>1</v>
      </c>
      <c r="T1701" s="7" t="n">
        <f aca="false">IF($R1701&gt;const_zero,IF($S1701=const_one,($Q1701+option_strike_usd*pre_f_options_issued)/($R1701+pre_f_options_issued),$Q1701/$R1701),const_zero)</f>
        <v>60.7987663561217</v>
      </c>
      <c r="U1701" s="5" t="n">
        <f aca="false">IF($C1701=const_one,Sensitivity!$D$1530*$T1701,const_zero)</f>
        <v>0</v>
      </c>
      <c r="V1701" s="5" t="n">
        <f aca="false">IF($D1701=const_one,Sensitivity!$Y$1530*$T1701,const_zero)</f>
        <v>0</v>
      </c>
      <c r="W1701" s="5" t="n">
        <f aca="false">IF($E1701=const_one,Sensitivity!$V$1530*$T1701,const_zero)</f>
        <v>105458627.973317</v>
      </c>
      <c r="X1701" s="5" t="n">
        <f aca="false">IF($F1701=const_one,Sensitivity!$S$1530*$T1701,const_zero)</f>
        <v>0</v>
      </c>
      <c r="Y1701" s="5" t="n">
        <f aca="false">IF($G1701=const_one,Sensitivity!$P$1530*$T1701,const_zero)</f>
        <v>182396299.068365</v>
      </c>
      <c r="Z1701" s="5" t="n">
        <f aca="false">IF($H1701=const_one,Sensitivity!$M$1530*$T1701,const_zero)</f>
        <v>303993831.780608</v>
      </c>
      <c r="AA1701" s="5" t="n">
        <f aca="false">IF($I1701=const_one,Sensitivity!$J$1530*$T1701,const_zero)</f>
        <v>303993831.780608</v>
      </c>
      <c r="AB1701" s="5" t="n">
        <f aca="false">(Sensitivity!$AE$1530+Sensitivity!$AJ$1530)*$T1701</f>
        <v>17471596.3017017</v>
      </c>
      <c r="AC1701" s="5" t="n">
        <f aca="false">common_rsa_total*$T1701</f>
        <v>547188897.205095</v>
      </c>
      <c r="AD1701" s="5" t="n">
        <f aca="false">IF($S1701=const_one,pre_f_options_issued*($T1701-option_strike_usd),const_zero)</f>
        <v>149496915.890304</v>
      </c>
      <c r="AE1701" s="5" t="n">
        <f aca="false">J1701+U1701</f>
        <v>30000000</v>
      </c>
      <c r="AF1701" s="5" t="n">
        <f aca="false">K1701+V1701</f>
        <v>300000000</v>
      </c>
      <c r="AG1701" s="5" t="n">
        <f aca="false">L1701+W1701</f>
        <v>105458627.973317</v>
      </c>
      <c r="AH1701" s="5" t="n">
        <f aca="false">M1701+X1701</f>
        <v>60000000</v>
      </c>
      <c r="AI1701" s="5" t="n">
        <f aca="false">N1701+Y1701</f>
        <v>182396299.068365</v>
      </c>
      <c r="AJ1701" s="5" t="n">
        <f aca="false">O1701+Z1701</f>
        <v>303993831.780608</v>
      </c>
      <c r="AK1701" s="5" t="n">
        <f aca="false">P1701+AA1701</f>
        <v>303993831.780608</v>
      </c>
      <c r="AL1701" s="5" t="n">
        <f aca="false">INDEX($AE$1585:$AE$1712,$B1701-$C1701*1+const_one)</f>
        <v>30000000</v>
      </c>
      <c r="AM1701" s="5" t="n">
        <f aca="false">INDEX($AF$1585:$AF$1712,$B1701-$D1701*2+const_one)</f>
        <v>300000000</v>
      </c>
      <c r="AN1701" s="5" t="n">
        <f aca="false">INDEX($AG$1585:$AG$1712,$B1701-$E1701*4+const_one)</f>
        <v>100000000</v>
      </c>
      <c r="AO1701" s="5" t="n">
        <f aca="false">INDEX($AH$1585:$AH$1712,$B1701-$F1701*8+const_one)</f>
        <v>60000000</v>
      </c>
      <c r="AP1701" s="5" t="n">
        <f aca="false">INDEX($AI$1585:$AI$1712,$B1701-$G1701*16+const_one)</f>
        <v>30000000</v>
      </c>
      <c r="AQ1701" s="5" t="n">
        <f aca="false">INDEX($AJ$1585:$AJ$1712,$B1701-$H1701*32+const_one)</f>
        <v>15000000</v>
      </c>
      <c r="AR1701" s="5" t="n">
        <f aca="false">INDEX($AK$1585:$AK$1712,$B1701-$I1701*64+const_one)</f>
        <v>5000000</v>
      </c>
      <c r="AS1701" s="5" t="n">
        <f aca="false">INDEX($AE$1585:$AE$1712,$B1701+(const_one-$C1701)*1+const_one)</f>
        <v>49067654.1406055</v>
      </c>
      <c r="AT1701" s="5" t="n">
        <f aca="false">INDEX($AF$1585:$AF$1712,$B1701+(const_one-$D1701)*2+const_one)</f>
        <v>359358080.054</v>
      </c>
      <c r="AU1701" s="5" t="n">
        <f aca="false">INDEX($AG$1585:$AG$1712,$B1701+(const_one-$E1701)*4+const_one)</f>
        <v>105458627.973317</v>
      </c>
      <c r="AV1701" s="5" t="n">
        <f aca="false">INDEX($AH$1585:$AH$1712,$B1701+(const_one-$F1701)*8+const_one)</f>
        <v>138787467.765276</v>
      </c>
      <c r="AW1701" s="5" t="n">
        <f aca="false">INDEX($AI$1585:$AI$1712,$B1701+(const_one-$G1701)*16+const_one)</f>
        <v>182396299.068365</v>
      </c>
      <c r="AX1701" s="5" t="n">
        <f aca="false">INDEX($AJ$1585:$AJ$1712,$B1701+(const_one-$H1701)*32+const_one)</f>
        <v>303993831.780608</v>
      </c>
      <c r="AY1701" s="5" t="n">
        <f aca="false">INDEX($AK$1585:$AK$1712,$B1701+(const_one-$I1701)*64+const_one)</f>
        <v>303993831.780608</v>
      </c>
      <c r="AZ1701" s="5" t="n">
        <f aca="false">--($C1701=--(AS1701&gt;AL1701))</f>
        <v>0</v>
      </c>
      <c r="BA1701" s="5" t="n">
        <f aca="false">--($D1701=--(AT1701&gt;AM1701))</f>
        <v>0</v>
      </c>
      <c r="BB1701" s="5" t="n">
        <f aca="false">--($E1701=--(AU1701&gt;AN1701))</f>
        <v>1</v>
      </c>
      <c r="BC1701" s="5" t="n">
        <f aca="false">--($F1701=--(AV1701&gt;AO1701))</f>
        <v>0</v>
      </c>
      <c r="BD1701" s="5" t="n">
        <f aca="false">--($G1701=--(AW1701&gt;AP1701))</f>
        <v>1</v>
      </c>
      <c r="BE1701" s="5" t="n">
        <f aca="false">--($H1701=--(AX1701&gt;AQ1701))</f>
        <v>1</v>
      </c>
      <c r="BF1701" s="5" t="n">
        <f aca="false">--($I1701=--(AY1701&gt;AR1701))</f>
        <v>1</v>
      </c>
      <c r="BG1701" s="5" t="n">
        <f aca="false">SUM(AZ1701:BF1701)</f>
        <v>4</v>
      </c>
      <c r="BH1701" s="5" t="n">
        <f aca="false">SUM(AE1701:AK1701)+AB1701+AC1701+AD1701</f>
        <v>2000000000</v>
      </c>
    </row>
    <row r="1702" customFormat="false" ht="15" hidden="true" customHeight="false" outlineLevel="0" collapsed="false">
      <c r="A1702" s="5" t="n">
        <f aca="false">sensitivity_exit_usd</f>
        <v>2000000000</v>
      </c>
      <c r="B1702" s="2" t="n">
        <f aca="false">ROW()-ROW($B$1585)</f>
        <v>117</v>
      </c>
      <c r="C1702" s="2" t="n">
        <f aca="false">MOD(QUOTIENT($B1702,1),2)</f>
        <v>1</v>
      </c>
      <c r="D1702" s="2" t="n">
        <f aca="false">MOD(QUOTIENT($B1702,2),2)</f>
        <v>0</v>
      </c>
      <c r="E1702" s="2" t="n">
        <f aca="false">MOD(QUOTIENT($B1702,4),2)</f>
        <v>1</v>
      </c>
      <c r="F1702" s="2" t="n">
        <f aca="false">MOD(QUOTIENT($B1702,8),2)</f>
        <v>0</v>
      </c>
      <c r="G1702" s="2" t="n">
        <f aca="false">MOD(QUOTIENT($B1702,16),2)</f>
        <v>1</v>
      </c>
      <c r="H1702" s="2" t="n">
        <f aca="false">MOD(QUOTIENT($B1702,32),2)</f>
        <v>1</v>
      </c>
      <c r="I1702" s="2" t="n">
        <f aca="false">MOD(QUOTIENT($B1702,64),2)</f>
        <v>1</v>
      </c>
      <c r="J1702" s="5" t="n">
        <f aca="false">IF($C1702=const_zero,MIN(class_series_f_invested_usd,MAX(const_zero,$A1702)),const_zero)</f>
        <v>0</v>
      </c>
      <c r="K1702" s="5" t="n">
        <f aca="false">IF($D1702=const_zero,MIN(class_series_e_invested_usd,MAX(const_zero,$A1702-SUM($J1702:$J1702))),const_zero)</f>
        <v>300000000</v>
      </c>
      <c r="L1702" s="5" t="n">
        <f aca="false">IF($E1702=const_zero,MIN(class_series_d_invested_usd,MAX(const_zero,$A1702-SUM($J1702:$K1702))),const_zero)</f>
        <v>0</v>
      </c>
      <c r="M1702" s="5" t="n">
        <f aca="false">IF($F1702=const_zero,MIN(class_series_c_invested_usd,MAX(const_zero,$A1702-SUM($J1702:$L1702))),const_zero)</f>
        <v>60000000</v>
      </c>
      <c r="N1702" s="5" t="n">
        <f aca="false">IF($G1702=const_zero,MIN(class_series_b_invested_usd,MAX(const_zero,$A1702-SUM($J1702:$M1702))),const_zero)</f>
        <v>0</v>
      </c>
      <c r="O1702" s="5" t="n">
        <f aca="false">IF($H1702=const_zero,MIN(class_series_a_invested_usd,MAX(const_zero,$A1702-SUM($J1702:$N1702))),const_zero)</f>
        <v>0</v>
      </c>
      <c r="P1702" s="5" t="n">
        <f aca="false">IF($I1702=const_zero,MIN(class_seed_invested_usd,MAX(const_zero,$A1702-SUM($J1702:$O1702))),const_zero)</f>
        <v>0</v>
      </c>
      <c r="Q1702" s="5" t="n">
        <f aca="false">MAX(const_zero,$A1702-SUM($J1702:$P1702))</f>
        <v>1640000000</v>
      </c>
      <c r="R1702" s="9" t="n">
        <f aca="false">common_rsa_total+Sensitivity!$AE$1530+Sensitivity!$AJ$1530+IF($C1702=const_one,Sensitivity!$D$1530,const_zero)+IF($D1702=const_one,Sensitivity!$Y$1530,const_zero)+IF($E1702=const_one,Sensitivity!$V$1530,const_zero)+IF($F1702=const_one,Sensitivity!$S$1530,const_zero)+IF($G1702=const_one,Sensitivity!$P$1530,const_zero)+IF($H1702=const_one,Sensitivity!$M$1530,const_zero)+IF($I1702=const_one,Sensitivity!$J$1530,const_zero)</f>
        <v>24838627.3620252</v>
      </c>
      <c r="S1702" s="23" t="b">
        <f aca="false">IF($R1702&gt;const_zero,--($Q1702&gt;option_strike_usd*$R1702),const_zero)</f>
        <v>1</v>
      </c>
      <c r="T1702" s="7" t="n">
        <f aca="false">IF($R1702&gt;const_zero,IF($S1702=const_one,($Q1702+option_strike_usd*pre_f_options_issued)/($R1702+pre_f_options_issued),$Q1702/$R1702),const_zero)</f>
        <v>60.0798269148479</v>
      </c>
      <c r="U1702" s="5" t="n">
        <f aca="false">IF($C1702=const_one,Sensitivity!$D$1530*$T1702,const_zero)</f>
        <v>49067654.1406055</v>
      </c>
      <c r="V1702" s="5" t="n">
        <f aca="false">IF($D1702=const_one,Sensitivity!$Y$1530*$T1702,const_zero)</f>
        <v>0</v>
      </c>
      <c r="W1702" s="5" t="n">
        <f aca="false">IF($E1702=const_one,Sensitivity!$V$1530*$T1702,const_zero)</f>
        <v>104211590.054348</v>
      </c>
      <c r="X1702" s="5" t="n">
        <f aca="false">IF($F1702=const_one,Sensitivity!$S$1530*$T1702,const_zero)</f>
        <v>0</v>
      </c>
      <c r="Y1702" s="5" t="n">
        <f aca="false">IF($G1702=const_one,Sensitivity!$P$1530*$T1702,const_zero)</f>
        <v>180239480.744544</v>
      </c>
      <c r="Z1702" s="5" t="n">
        <f aca="false">IF($H1702=const_one,Sensitivity!$M$1530*$T1702,const_zero)</f>
        <v>300399134.574239</v>
      </c>
      <c r="AA1702" s="5" t="n">
        <f aca="false">IF($I1702=const_one,Sensitivity!$J$1530*$T1702,const_zero)</f>
        <v>300399134.574239</v>
      </c>
      <c r="AB1702" s="5" t="n">
        <f aca="false">(Sensitivity!$AE$1530+Sensitivity!$AJ$1530)*$T1702</f>
        <v>17264996.3912737</v>
      </c>
      <c r="AC1702" s="5" t="n">
        <f aca="false">common_rsa_total*$T1702</f>
        <v>540718442.233631</v>
      </c>
      <c r="AD1702" s="5" t="n">
        <f aca="false">IF($S1702=const_one,pre_f_options_issued*($T1702-option_strike_usd),const_zero)</f>
        <v>147699567.28712</v>
      </c>
      <c r="AE1702" s="5" t="n">
        <f aca="false">J1702+U1702</f>
        <v>49067654.1406055</v>
      </c>
      <c r="AF1702" s="5" t="n">
        <f aca="false">K1702+V1702</f>
        <v>300000000</v>
      </c>
      <c r="AG1702" s="5" t="n">
        <f aca="false">L1702+W1702</f>
        <v>104211590.054348</v>
      </c>
      <c r="AH1702" s="5" t="n">
        <f aca="false">M1702+X1702</f>
        <v>60000000</v>
      </c>
      <c r="AI1702" s="5" t="n">
        <f aca="false">N1702+Y1702</f>
        <v>180239480.744544</v>
      </c>
      <c r="AJ1702" s="5" t="n">
        <f aca="false">O1702+Z1702</f>
        <v>300399134.574239</v>
      </c>
      <c r="AK1702" s="5" t="n">
        <f aca="false">P1702+AA1702</f>
        <v>300399134.574239</v>
      </c>
      <c r="AL1702" s="5" t="n">
        <f aca="false">INDEX($AE$1585:$AE$1712,$B1702-$C1702*1+const_one)</f>
        <v>30000000</v>
      </c>
      <c r="AM1702" s="5" t="n">
        <f aca="false">INDEX($AF$1585:$AF$1712,$B1702-$D1702*2+const_one)</f>
        <v>300000000</v>
      </c>
      <c r="AN1702" s="5" t="n">
        <f aca="false">INDEX($AG$1585:$AG$1712,$B1702-$E1702*4+const_one)</f>
        <v>100000000</v>
      </c>
      <c r="AO1702" s="5" t="n">
        <f aca="false">INDEX($AH$1585:$AH$1712,$B1702-$F1702*8+const_one)</f>
        <v>60000000</v>
      </c>
      <c r="AP1702" s="5" t="n">
        <f aca="false">INDEX($AI$1585:$AI$1712,$B1702-$G1702*16+const_one)</f>
        <v>30000000</v>
      </c>
      <c r="AQ1702" s="5" t="n">
        <f aca="false">INDEX($AJ$1585:$AJ$1712,$B1702-$H1702*32+const_one)</f>
        <v>15000000</v>
      </c>
      <c r="AR1702" s="5" t="n">
        <f aca="false">INDEX($AK$1585:$AK$1712,$B1702-$I1702*64+const_one)</f>
        <v>5000000</v>
      </c>
      <c r="AS1702" s="5" t="n">
        <f aca="false">INDEX($AE$1585:$AE$1712,$B1702+(const_one-$C1702)*1+const_one)</f>
        <v>49067654.1406055</v>
      </c>
      <c r="AT1702" s="5" t="n">
        <f aca="false">INDEX($AF$1585:$AF$1712,$B1702+(const_one-$D1702)*2+const_one)</f>
        <v>356090123.495413</v>
      </c>
      <c r="AU1702" s="5" t="n">
        <f aca="false">INDEX($AG$1585:$AG$1712,$B1702+(const_one-$E1702)*4+const_one)</f>
        <v>104211590.054348</v>
      </c>
      <c r="AV1702" s="5" t="n">
        <f aca="false">INDEX($AH$1585:$AH$1712,$B1702+(const_one-$F1702)*8+const_one)</f>
        <v>137397061.076787</v>
      </c>
      <c r="AW1702" s="5" t="n">
        <f aca="false">INDEX($AI$1585:$AI$1712,$B1702+(const_one-$G1702)*16+const_one)</f>
        <v>180239480.744544</v>
      </c>
      <c r="AX1702" s="5" t="n">
        <f aca="false">INDEX($AJ$1585:$AJ$1712,$B1702+(const_one-$H1702)*32+const_one)</f>
        <v>300399134.574239</v>
      </c>
      <c r="AY1702" s="5" t="n">
        <f aca="false">INDEX($AK$1585:$AK$1712,$B1702+(const_one-$I1702)*64+const_one)</f>
        <v>300399134.574239</v>
      </c>
      <c r="AZ1702" s="5" t="n">
        <f aca="false">--($C1702=--(AS1702&gt;AL1702))</f>
        <v>1</v>
      </c>
      <c r="BA1702" s="5" t="n">
        <f aca="false">--($D1702=--(AT1702&gt;AM1702))</f>
        <v>0</v>
      </c>
      <c r="BB1702" s="5" t="n">
        <f aca="false">--($E1702=--(AU1702&gt;AN1702))</f>
        <v>1</v>
      </c>
      <c r="BC1702" s="5" t="n">
        <f aca="false">--($F1702=--(AV1702&gt;AO1702))</f>
        <v>0</v>
      </c>
      <c r="BD1702" s="5" t="n">
        <f aca="false">--($G1702=--(AW1702&gt;AP1702))</f>
        <v>1</v>
      </c>
      <c r="BE1702" s="5" t="n">
        <f aca="false">--($H1702=--(AX1702&gt;AQ1702))</f>
        <v>1</v>
      </c>
      <c r="BF1702" s="5" t="n">
        <f aca="false">--($I1702=--(AY1702&gt;AR1702))</f>
        <v>1</v>
      </c>
      <c r="BG1702" s="5" t="n">
        <f aca="false">SUM(AZ1702:BF1702)</f>
        <v>5</v>
      </c>
      <c r="BH1702" s="5" t="n">
        <f aca="false">SUM(AE1702:AK1702)+AB1702+AC1702+AD1702</f>
        <v>2000000000</v>
      </c>
    </row>
    <row r="1703" customFormat="false" ht="15" hidden="true" customHeight="false" outlineLevel="0" collapsed="false">
      <c r="A1703" s="5" t="n">
        <f aca="false">sensitivity_exit_usd</f>
        <v>2000000000</v>
      </c>
      <c r="B1703" s="2" t="n">
        <f aca="false">ROW()-ROW($B$1585)</f>
        <v>118</v>
      </c>
      <c r="C1703" s="2" t="n">
        <f aca="false">MOD(QUOTIENT($B1703,1),2)</f>
        <v>0</v>
      </c>
      <c r="D1703" s="2" t="n">
        <f aca="false">MOD(QUOTIENT($B1703,2),2)</f>
        <v>1</v>
      </c>
      <c r="E1703" s="2" t="n">
        <f aca="false">MOD(QUOTIENT($B1703,4),2)</f>
        <v>1</v>
      </c>
      <c r="F1703" s="2" t="n">
        <f aca="false">MOD(QUOTIENT($B1703,8),2)</f>
        <v>0</v>
      </c>
      <c r="G1703" s="2" t="n">
        <f aca="false">MOD(QUOTIENT($B1703,16),2)</f>
        <v>1</v>
      </c>
      <c r="H1703" s="2" t="n">
        <f aca="false">MOD(QUOTIENT($B1703,32),2)</f>
        <v>1</v>
      </c>
      <c r="I1703" s="2" t="n">
        <f aca="false">MOD(QUOTIENT($B1703,64),2)</f>
        <v>1</v>
      </c>
      <c r="J1703" s="5" t="n">
        <f aca="false">IF($C1703=const_zero,MIN(class_series_f_invested_usd,MAX(const_zero,$A1703)),const_zero)</f>
        <v>30000000</v>
      </c>
      <c r="K1703" s="5" t="n">
        <f aca="false">IF($D1703=const_zero,MIN(class_series_e_invested_usd,MAX(const_zero,$A1703-SUM($J1703:$J1703))),const_zero)</f>
        <v>0</v>
      </c>
      <c r="L1703" s="5" t="n">
        <f aca="false">IF($E1703=const_zero,MIN(class_series_d_invested_usd,MAX(const_zero,$A1703-SUM($J1703:$K1703))),const_zero)</f>
        <v>0</v>
      </c>
      <c r="M1703" s="5" t="n">
        <f aca="false">IF($F1703=const_zero,MIN(class_series_c_invested_usd,MAX(const_zero,$A1703-SUM($J1703:$L1703))),const_zero)</f>
        <v>60000000</v>
      </c>
      <c r="N1703" s="5" t="n">
        <f aca="false">IF($G1703=const_zero,MIN(class_series_b_invested_usd,MAX(const_zero,$A1703-SUM($J1703:$M1703))),const_zero)</f>
        <v>0</v>
      </c>
      <c r="O1703" s="5" t="n">
        <f aca="false">IF($H1703=const_zero,MIN(class_series_a_invested_usd,MAX(const_zero,$A1703-SUM($J1703:$N1703))),const_zero)</f>
        <v>0</v>
      </c>
      <c r="P1703" s="5" t="n">
        <f aca="false">IF($I1703=const_zero,MIN(class_seed_invested_usd,MAX(const_zero,$A1703-SUM($J1703:$O1703))),const_zero)</f>
        <v>0</v>
      </c>
      <c r="Q1703" s="5" t="n">
        <f aca="false">MAX(const_zero,$A1703-SUM($J1703:$P1703))</f>
        <v>1910000000</v>
      </c>
      <c r="R1703" s="9" t="n">
        <f aca="false">common_rsa_total+Sensitivity!$AE$1530+Sensitivity!$AJ$1530+IF($C1703=const_one,Sensitivity!$D$1530,const_zero)+IF($D1703=const_one,Sensitivity!$Y$1530,const_zero)+IF($E1703=const_one,Sensitivity!$V$1530,const_zero)+IF($F1703=const_one,Sensitivity!$S$1530,const_zero)+IF($G1703=const_one,Sensitivity!$P$1530,const_zero)+IF($H1703=const_one,Sensitivity!$M$1530,const_zero)+IF($I1703=const_one,Sensitivity!$J$1530,const_zero)</f>
        <v>30158426.6391823</v>
      </c>
      <c r="S1703" s="23" t="b">
        <f aca="false">IF($R1703&gt;const_zero,--($Q1703&gt;option_strike_usd*$R1703),const_zero)</f>
        <v>1</v>
      </c>
      <c r="T1703" s="7" t="n">
        <f aca="false">IF($R1703&gt;const_zero,IF($S1703=const_one,($Q1703+option_strike_usd*pre_f_options_issued)/($R1703+pre_f_options_issued),$Q1703/$R1703),const_zero)</f>
        <v>58.5606900519039</v>
      </c>
      <c r="U1703" s="5" t="n">
        <f aca="false">IF($C1703=const_one,Sensitivity!$D$1530*$T1703,const_zero)</f>
        <v>0</v>
      </c>
      <c r="V1703" s="5" t="n">
        <f aca="false">IF($D1703=const_one,Sensitivity!$Y$1530*$T1703,const_zero)</f>
        <v>359358080.054</v>
      </c>
      <c r="W1703" s="5" t="n">
        <f aca="false">IF($E1703=const_one,Sensitivity!$V$1530*$T1703,const_zero)</f>
        <v>101576568.01572</v>
      </c>
      <c r="X1703" s="5" t="n">
        <f aca="false">IF($F1703=const_one,Sensitivity!$S$1530*$T1703,const_zero)</f>
        <v>0</v>
      </c>
      <c r="Y1703" s="5" t="n">
        <f aca="false">IF($G1703=const_one,Sensitivity!$P$1530*$T1703,const_zero)</f>
        <v>175682070.155712</v>
      </c>
      <c r="Z1703" s="5" t="n">
        <f aca="false">IF($H1703=const_one,Sensitivity!$M$1530*$T1703,const_zero)</f>
        <v>292803450.25952</v>
      </c>
      <c r="AA1703" s="5" t="n">
        <f aca="false">IF($I1703=const_one,Sensitivity!$J$1530*$T1703,const_zero)</f>
        <v>292803450.25952</v>
      </c>
      <c r="AB1703" s="5" t="n">
        <f aca="false">(Sensitivity!$AE$1530+Sensitivity!$AJ$1530)*$T1703</f>
        <v>16828445.6586334</v>
      </c>
      <c r="AC1703" s="5" t="n">
        <f aca="false">common_rsa_total*$T1703</f>
        <v>527046210.467135</v>
      </c>
      <c r="AD1703" s="5" t="n">
        <f aca="false">IF($S1703=const_one,pre_f_options_issued*($T1703-option_strike_usd),const_zero)</f>
        <v>143901725.12976</v>
      </c>
      <c r="AE1703" s="5" t="n">
        <f aca="false">J1703+U1703</f>
        <v>30000000</v>
      </c>
      <c r="AF1703" s="5" t="n">
        <f aca="false">K1703+V1703</f>
        <v>359358080.054</v>
      </c>
      <c r="AG1703" s="5" t="n">
        <f aca="false">L1703+W1703</f>
        <v>101576568.01572</v>
      </c>
      <c r="AH1703" s="5" t="n">
        <f aca="false">M1703+X1703</f>
        <v>60000000</v>
      </c>
      <c r="AI1703" s="5" t="n">
        <f aca="false">N1703+Y1703</f>
        <v>175682070.155712</v>
      </c>
      <c r="AJ1703" s="5" t="n">
        <f aca="false">O1703+Z1703</f>
        <v>292803450.25952</v>
      </c>
      <c r="AK1703" s="5" t="n">
        <f aca="false">P1703+AA1703</f>
        <v>292803450.25952</v>
      </c>
      <c r="AL1703" s="5" t="n">
        <f aca="false">INDEX($AE$1585:$AE$1712,$B1703-$C1703*1+const_one)</f>
        <v>30000000</v>
      </c>
      <c r="AM1703" s="5" t="n">
        <f aca="false">INDEX($AF$1585:$AF$1712,$B1703-$D1703*2+const_one)</f>
        <v>300000000</v>
      </c>
      <c r="AN1703" s="5" t="n">
        <f aca="false">INDEX($AG$1585:$AG$1712,$B1703-$E1703*4+const_one)</f>
        <v>100000000</v>
      </c>
      <c r="AO1703" s="5" t="n">
        <f aca="false">INDEX($AH$1585:$AH$1712,$B1703-$F1703*8+const_one)</f>
        <v>60000000</v>
      </c>
      <c r="AP1703" s="5" t="n">
        <f aca="false">INDEX($AI$1585:$AI$1712,$B1703-$G1703*16+const_one)</f>
        <v>30000000</v>
      </c>
      <c r="AQ1703" s="5" t="n">
        <f aca="false">INDEX($AJ$1585:$AJ$1712,$B1703-$H1703*32+const_one)</f>
        <v>15000000</v>
      </c>
      <c r="AR1703" s="5" t="n">
        <f aca="false">INDEX($AK$1585:$AK$1712,$B1703-$I1703*64+const_one)</f>
        <v>5000000</v>
      </c>
      <c r="AS1703" s="5" t="n">
        <f aca="false">INDEX($AE$1585:$AE$1712,$B1703+(const_one-$C1703)*1+const_one)</f>
        <v>47392031.1388541</v>
      </c>
      <c r="AT1703" s="5" t="n">
        <f aca="false">INDEX($AF$1585:$AF$1712,$B1703+(const_one-$D1703)*2+const_one)</f>
        <v>359358080.054</v>
      </c>
      <c r="AU1703" s="5" t="n">
        <f aca="false">INDEX($AG$1585:$AG$1712,$B1703+(const_one-$E1703)*4+const_one)</f>
        <v>101576568.01572</v>
      </c>
      <c r="AV1703" s="5" t="n">
        <f aca="false">INDEX($AH$1585:$AH$1712,$B1703+(const_one-$F1703)*8+const_one)</f>
        <v>135031729.99524</v>
      </c>
      <c r="AW1703" s="5" t="n">
        <f aca="false">INDEX($AI$1585:$AI$1712,$B1703+(const_one-$G1703)*16+const_one)</f>
        <v>175682070.155712</v>
      </c>
      <c r="AX1703" s="5" t="n">
        <f aca="false">INDEX($AJ$1585:$AJ$1712,$B1703+(const_one-$H1703)*32+const_one)</f>
        <v>292803450.25952</v>
      </c>
      <c r="AY1703" s="5" t="n">
        <f aca="false">INDEX($AK$1585:$AK$1712,$B1703+(const_one-$I1703)*64+const_one)</f>
        <v>292803450.25952</v>
      </c>
      <c r="AZ1703" s="5" t="n">
        <f aca="false">--($C1703=--(AS1703&gt;AL1703))</f>
        <v>0</v>
      </c>
      <c r="BA1703" s="5" t="n">
        <f aca="false">--($D1703=--(AT1703&gt;AM1703))</f>
        <v>1</v>
      </c>
      <c r="BB1703" s="5" t="n">
        <f aca="false">--($E1703=--(AU1703&gt;AN1703))</f>
        <v>1</v>
      </c>
      <c r="BC1703" s="5" t="n">
        <f aca="false">--($F1703=--(AV1703&gt;AO1703))</f>
        <v>0</v>
      </c>
      <c r="BD1703" s="5" t="n">
        <f aca="false">--($G1703=--(AW1703&gt;AP1703))</f>
        <v>1</v>
      </c>
      <c r="BE1703" s="5" t="n">
        <f aca="false">--($H1703=--(AX1703&gt;AQ1703))</f>
        <v>1</v>
      </c>
      <c r="BF1703" s="5" t="n">
        <f aca="false">--($I1703=--(AY1703&gt;AR1703))</f>
        <v>1</v>
      </c>
      <c r="BG1703" s="5" t="n">
        <f aca="false">SUM(AZ1703:BF1703)</f>
        <v>5</v>
      </c>
      <c r="BH1703" s="5" t="n">
        <f aca="false">SUM(AE1703:AK1703)+AB1703+AC1703+AD1703</f>
        <v>2000000000</v>
      </c>
    </row>
    <row r="1704" customFormat="false" ht="15" hidden="true" customHeight="false" outlineLevel="0" collapsed="false">
      <c r="A1704" s="5" t="n">
        <f aca="false">sensitivity_exit_usd</f>
        <v>2000000000</v>
      </c>
      <c r="B1704" s="2" t="n">
        <f aca="false">ROW()-ROW($B$1585)</f>
        <v>119</v>
      </c>
      <c r="C1704" s="2" t="n">
        <f aca="false">MOD(QUOTIENT($B1704,1),2)</f>
        <v>1</v>
      </c>
      <c r="D1704" s="2" t="n">
        <f aca="false">MOD(QUOTIENT($B1704,2),2)</f>
        <v>1</v>
      </c>
      <c r="E1704" s="2" t="n">
        <f aca="false">MOD(QUOTIENT($B1704,4),2)</f>
        <v>1</v>
      </c>
      <c r="F1704" s="2" t="n">
        <f aca="false">MOD(QUOTIENT($B1704,8),2)</f>
        <v>0</v>
      </c>
      <c r="G1704" s="2" t="n">
        <f aca="false">MOD(QUOTIENT($B1704,16),2)</f>
        <v>1</v>
      </c>
      <c r="H1704" s="2" t="n">
        <f aca="false">MOD(QUOTIENT($B1704,32),2)</f>
        <v>1</v>
      </c>
      <c r="I1704" s="2" t="n">
        <f aca="false">MOD(QUOTIENT($B1704,64),2)</f>
        <v>1</v>
      </c>
      <c r="J1704" s="5" t="n">
        <f aca="false">IF($C1704=const_zero,MIN(class_series_f_invested_usd,MAX(const_zero,$A1704)),const_zero)</f>
        <v>0</v>
      </c>
      <c r="K1704" s="5" t="n">
        <f aca="false">IF($D1704=const_zero,MIN(class_series_e_invested_usd,MAX(const_zero,$A1704-SUM($J1704:$J1704))),const_zero)</f>
        <v>0</v>
      </c>
      <c r="L1704" s="5" t="n">
        <f aca="false">IF($E1704=const_zero,MIN(class_series_d_invested_usd,MAX(const_zero,$A1704-SUM($J1704:$K1704))),const_zero)</f>
        <v>0</v>
      </c>
      <c r="M1704" s="5" t="n">
        <f aca="false">IF($F1704=const_zero,MIN(class_series_c_invested_usd,MAX(const_zero,$A1704-SUM($J1704:$L1704))),const_zero)</f>
        <v>60000000</v>
      </c>
      <c r="N1704" s="5" t="n">
        <f aca="false">IF($G1704=const_zero,MIN(class_series_b_invested_usd,MAX(const_zero,$A1704-SUM($J1704:$M1704))),const_zero)</f>
        <v>0</v>
      </c>
      <c r="O1704" s="5" t="n">
        <f aca="false">IF($H1704=const_zero,MIN(class_series_a_invested_usd,MAX(const_zero,$A1704-SUM($J1704:$N1704))),const_zero)</f>
        <v>0</v>
      </c>
      <c r="P1704" s="5" t="n">
        <f aca="false">IF($I1704=const_zero,MIN(class_seed_invested_usd,MAX(const_zero,$A1704-SUM($J1704:$O1704))),const_zero)</f>
        <v>0</v>
      </c>
      <c r="Q1704" s="5" t="n">
        <f aca="false">MAX(const_zero,$A1704-SUM($J1704:$P1704))</f>
        <v>1940000000</v>
      </c>
      <c r="R1704" s="9" t="n">
        <f aca="false">common_rsa_total+Sensitivity!$AE$1530+Sensitivity!$AJ$1530+IF($C1704=const_one,Sensitivity!$D$1530,const_zero)+IF($D1704=const_one,Sensitivity!$Y$1530,const_zero)+IF($E1704=const_one,Sensitivity!$V$1530,const_zero)+IF($F1704=const_one,Sensitivity!$S$1530,const_zero)+IF($G1704=const_one,Sensitivity!$P$1530,const_zero)+IF($H1704=const_one,Sensitivity!$M$1530,const_zero)+IF($I1704=const_one,Sensitivity!$J$1530,const_zero)</f>
        <v>30975134.2873277</v>
      </c>
      <c r="S1704" s="23" t="b">
        <f aca="false">IF($R1704&gt;const_zero,--($Q1704&gt;option_strike_usd*$R1704),const_zero)</f>
        <v>1</v>
      </c>
      <c r="T1704" s="7" t="n">
        <f aca="false">IF($R1704&gt;const_zero,IF($S1704=const_one,($Q1704+option_strike_usd*pre_f_options_issued)/($R1704+pre_f_options_issued),$Q1704/$R1704),const_zero)</f>
        <v>58.0281466035926</v>
      </c>
      <c r="U1704" s="5" t="n">
        <f aca="false">IF($C1704=const_one,Sensitivity!$D$1530*$T1704,const_zero)</f>
        <v>47392031.1388541</v>
      </c>
      <c r="V1704" s="5" t="n">
        <f aca="false">IF($D1704=const_one,Sensitivity!$Y$1530*$T1704,const_zero)</f>
        <v>356090123.495413</v>
      </c>
      <c r="W1704" s="5" t="n">
        <f aca="false">IF($E1704=const_one,Sensitivity!$V$1530*$T1704,const_zero)</f>
        <v>100652843.658122</v>
      </c>
      <c r="X1704" s="5" t="n">
        <f aca="false">IF($F1704=const_one,Sensitivity!$S$1530*$T1704,const_zero)</f>
        <v>0</v>
      </c>
      <c r="Y1704" s="5" t="n">
        <f aca="false">IF($G1704=const_one,Sensitivity!$P$1530*$T1704,const_zero)</f>
        <v>174084439.810778</v>
      </c>
      <c r="Z1704" s="5" t="n">
        <f aca="false">IF($H1704=const_one,Sensitivity!$M$1530*$T1704,const_zero)</f>
        <v>290140733.017963</v>
      </c>
      <c r="AA1704" s="5" t="n">
        <f aca="false">IF($I1704=const_one,Sensitivity!$J$1530*$T1704,const_zero)</f>
        <v>290140733.017963</v>
      </c>
      <c r="AB1704" s="5" t="n">
        <f aca="false">(Sensitivity!$AE$1530+Sensitivity!$AJ$1530)*$T1704</f>
        <v>16675409.9195937</v>
      </c>
      <c r="AC1704" s="5" t="n">
        <f aca="false">common_rsa_total*$T1704</f>
        <v>522253319.432333</v>
      </c>
      <c r="AD1704" s="5" t="n">
        <f aca="false">IF($S1704=const_one,pre_f_options_issued*($T1704-option_strike_usd),const_zero)</f>
        <v>142570366.508981</v>
      </c>
      <c r="AE1704" s="5" t="n">
        <f aca="false">J1704+U1704</f>
        <v>47392031.1388541</v>
      </c>
      <c r="AF1704" s="5" t="n">
        <f aca="false">K1704+V1704</f>
        <v>356090123.495413</v>
      </c>
      <c r="AG1704" s="5" t="n">
        <f aca="false">L1704+W1704</f>
        <v>100652843.658122</v>
      </c>
      <c r="AH1704" s="5" t="n">
        <f aca="false">M1704+X1704</f>
        <v>60000000</v>
      </c>
      <c r="AI1704" s="5" t="n">
        <f aca="false">N1704+Y1704</f>
        <v>174084439.810778</v>
      </c>
      <c r="AJ1704" s="5" t="n">
        <f aca="false">O1704+Z1704</f>
        <v>290140733.017963</v>
      </c>
      <c r="AK1704" s="5" t="n">
        <f aca="false">P1704+AA1704</f>
        <v>290140733.017963</v>
      </c>
      <c r="AL1704" s="5" t="n">
        <f aca="false">INDEX($AE$1585:$AE$1712,$B1704-$C1704*1+const_one)</f>
        <v>30000000</v>
      </c>
      <c r="AM1704" s="5" t="n">
        <f aca="false">INDEX($AF$1585:$AF$1712,$B1704-$D1704*2+const_one)</f>
        <v>300000000</v>
      </c>
      <c r="AN1704" s="5" t="n">
        <f aca="false">INDEX($AG$1585:$AG$1712,$B1704-$E1704*4+const_one)</f>
        <v>100000000</v>
      </c>
      <c r="AO1704" s="5" t="n">
        <f aca="false">INDEX($AH$1585:$AH$1712,$B1704-$F1704*8+const_one)</f>
        <v>60000000</v>
      </c>
      <c r="AP1704" s="5" t="n">
        <f aca="false">INDEX($AI$1585:$AI$1712,$B1704-$G1704*16+const_one)</f>
        <v>30000000</v>
      </c>
      <c r="AQ1704" s="5" t="n">
        <f aca="false">INDEX($AJ$1585:$AJ$1712,$B1704-$H1704*32+const_one)</f>
        <v>15000000</v>
      </c>
      <c r="AR1704" s="5" t="n">
        <f aca="false">INDEX($AK$1585:$AK$1712,$B1704-$I1704*64+const_one)</f>
        <v>5000000</v>
      </c>
      <c r="AS1704" s="5" t="n">
        <f aca="false">INDEX($AE$1585:$AE$1712,$B1704+(const_one-$C1704)*1+const_one)</f>
        <v>47392031.1388541</v>
      </c>
      <c r="AT1704" s="5" t="n">
        <f aca="false">INDEX($AF$1585:$AF$1712,$B1704+(const_one-$D1704)*2+const_one)</f>
        <v>356090123.495413</v>
      </c>
      <c r="AU1704" s="5" t="n">
        <f aca="false">INDEX($AG$1585:$AG$1712,$B1704+(const_one-$E1704)*4+const_one)</f>
        <v>100652843.658122</v>
      </c>
      <c r="AV1704" s="5" t="n">
        <f aca="false">INDEX($AH$1585:$AH$1712,$B1704+(const_one-$F1704)*8+const_one)</f>
        <v>133964655.337824</v>
      </c>
      <c r="AW1704" s="5" t="n">
        <f aca="false">INDEX($AI$1585:$AI$1712,$B1704+(const_one-$G1704)*16+const_one)</f>
        <v>174084439.810778</v>
      </c>
      <c r="AX1704" s="5" t="n">
        <f aca="false">INDEX($AJ$1585:$AJ$1712,$B1704+(const_one-$H1704)*32+const_one)</f>
        <v>290140733.017963</v>
      </c>
      <c r="AY1704" s="5" t="n">
        <f aca="false">INDEX($AK$1585:$AK$1712,$B1704+(const_one-$I1704)*64+const_one)</f>
        <v>290140733.017963</v>
      </c>
      <c r="AZ1704" s="5" t="n">
        <f aca="false">--($C1704=--(AS1704&gt;AL1704))</f>
        <v>1</v>
      </c>
      <c r="BA1704" s="5" t="n">
        <f aca="false">--($D1704=--(AT1704&gt;AM1704))</f>
        <v>1</v>
      </c>
      <c r="BB1704" s="5" t="n">
        <f aca="false">--($E1704=--(AU1704&gt;AN1704))</f>
        <v>1</v>
      </c>
      <c r="BC1704" s="5" t="n">
        <f aca="false">--($F1704=--(AV1704&gt;AO1704))</f>
        <v>0</v>
      </c>
      <c r="BD1704" s="5" t="n">
        <f aca="false">--($G1704=--(AW1704&gt;AP1704))</f>
        <v>1</v>
      </c>
      <c r="BE1704" s="5" t="n">
        <f aca="false">--($H1704=--(AX1704&gt;AQ1704))</f>
        <v>1</v>
      </c>
      <c r="BF1704" s="5" t="n">
        <f aca="false">--($I1704=--(AY1704&gt;AR1704))</f>
        <v>1</v>
      </c>
      <c r="BG1704" s="5" t="n">
        <f aca="false">SUM(AZ1704:BF1704)</f>
        <v>6</v>
      </c>
      <c r="BH1704" s="5" t="n">
        <f aca="false">SUM(AE1704:AK1704)+AB1704+AC1704+AD1704</f>
        <v>2000000000</v>
      </c>
    </row>
    <row r="1705" customFormat="false" ht="15" hidden="true" customHeight="false" outlineLevel="0" collapsed="false">
      <c r="A1705" s="5" t="n">
        <f aca="false">sensitivity_exit_usd</f>
        <v>2000000000</v>
      </c>
      <c r="B1705" s="2" t="n">
        <f aca="false">ROW()-ROW($B$1585)</f>
        <v>120</v>
      </c>
      <c r="C1705" s="2" t="n">
        <f aca="false">MOD(QUOTIENT($B1705,1),2)</f>
        <v>0</v>
      </c>
      <c r="D1705" s="2" t="n">
        <f aca="false">MOD(QUOTIENT($B1705,2),2)</f>
        <v>0</v>
      </c>
      <c r="E1705" s="2" t="n">
        <f aca="false">MOD(QUOTIENT($B1705,4),2)</f>
        <v>0</v>
      </c>
      <c r="F1705" s="2" t="n">
        <f aca="false">MOD(QUOTIENT($B1705,8),2)</f>
        <v>1</v>
      </c>
      <c r="G1705" s="2" t="n">
        <f aca="false">MOD(QUOTIENT($B1705,16),2)</f>
        <v>1</v>
      </c>
      <c r="H1705" s="2" t="n">
        <f aca="false">MOD(QUOTIENT($B1705,32),2)</f>
        <v>1</v>
      </c>
      <c r="I1705" s="2" t="n">
        <f aca="false">MOD(QUOTIENT($B1705,64),2)</f>
        <v>1</v>
      </c>
      <c r="J1705" s="5" t="n">
        <f aca="false">IF($C1705=const_zero,MIN(class_series_f_invested_usd,MAX(const_zero,$A1705)),const_zero)</f>
        <v>30000000</v>
      </c>
      <c r="K1705" s="5" t="n">
        <f aca="false">IF($D1705=const_zero,MIN(class_series_e_invested_usd,MAX(const_zero,$A1705-SUM($J1705:$J1705))),const_zero)</f>
        <v>300000000</v>
      </c>
      <c r="L1705" s="5" t="n">
        <f aca="false">IF($E1705=const_zero,MIN(class_series_d_invested_usd,MAX(const_zero,$A1705-SUM($J1705:$K1705))),const_zero)</f>
        <v>100000000</v>
      </c>
      <c r="M1705" s="5" t="n">
        <f aca="false">IF($F1705=const_zero,MIN(class_series_c_invested_usd,MAX(const_zero,$A1705-SUM($J1705:$L1705))),const_zero)</f>
        <v>0</v>
      </c>
      <c r="N1705" s="5" t="n">
        <f aca="false">IF($G1705=const_zero,MIN(class_series_b_invested_usd,MAX(const_zero,$A1705-SUM($J1705:$M1705))),const_zero)</f>
        <v>0</v>
      </c>
      <c r="O1705" s="5" t="n">
        <f aca="false">IF($H1705=const_zero,MIN(class_series_a_invested_usd,MAX(const_zero,$A1705-SUM($J1705:$N1705))),const_zero)</f>
        <v>0</v>
      </c>
      <c r="P1705" s="5" t="n">
        <f aca="false">IF($I1705=const_zero,MIN(class_seed_invested_usd,MAX(const_zero,$A1705-SUM($J1705:$O1705))),const_zero)</f>
        <v>0</v>
      </c>
      <c r="Q1705" s="5" t="n">
        <f aca="false">MAX(const_zero,$A1705-SUM($J1705:$P1705))</f>
        <v>1570000000</v>
      </c>
      <c r="R1705" s="9" t="n">
        <f aca="false">common_rsa_total+Sensitivity!$AE$1530+Sensitivity!$AJ$1530+IF($C1705=const_one,Sensitivity!$D$1530,const_zero)+IF($D1705=const_one,Sensitivity!$Y$1530,const_zero)+IF($E1705=const_one,Sensitivity!$V$1530,const_zero)+IF($F1705=const_one,Sensitivity!$S$1530,const_zero)+IF($G1705=const_one,Sensitivity!$P$1530,const_zero)+IF($H1705=const_one,Sensitivity!$M$1530,const_zero)+IF($I1705=const_one,Sensitivity!$J$1530,const_zero)</f>
        <v>24687367.612023</v>
      </c>
      <c r="S1705" s="23" t="b">
        <f aca="false">IF($R1705&gt;const_zero,--($Q1705&gt;option_strike_usd*$R1705),const_zero)</f>
        <v>1</v>
      </c>
      <c r="T1705" s="7" t="n">
        <f aca="false">IF($R1705&gt;const_zero,IF($S1705=const_one,($Q1705+option_strike_usd*pre_f_options_issued)/($R1705+pre_f_options_issued),$Q1705/$R1705),const_zero)</f>
        <v>57.8393621052374</v>
      </c>
      <c r="U1705" s="5" t="n">
        <f aca="false">IF($C1705=const_one,Sensitivity!$D$1530*$T1705,const_zero)</f>
        <v>0</v>
      </c>
      <c r="V1705" s="5" t="n">
        <f aca="false">IF($D1705=const_one,Sensitivity!$Y$1530*$T1705,const_zero)</f>
        <v>0</v>
      </c>
      <c r="W1705" s="5" t="n">
        <f aca="false">IF($E1705=const_one,Sensitivity!$V$1530*$T1705,const_zero)</f>
        <v>0</v>
      </c>
      <c r="X1705" s="5" t="n">
        <f aca="false">IF($F1705=const_one,Sensitivity!$S$1530*$T1705,const_zero)</f>
        <v>138814469.05257</v>
      </c>
      <c r="Y1705" s="5" t="n">
        <f aca="false">IF($G1705=const_one,Sensitivity!$P$1530*$T1705,const_zero)</f>
        <v>173518086.315712</v>
      </c>
      <c r="Z1705" s="5" t="n">
        <f aca="false">IF($H1705=const_one,Sensitivity!$M$1530*$T1705,const_zero)</f>
        <v>289196810.526187</v>
      </c>
      <c r="AA1705" s="5" t="n">
        <f aca="false">IF($I1705=const_one,Sensitivity!$J$1530*$T1705,const_zero)</f>
        <v>289196810.526187</v>
      </c>
      <c r="AB1705" s="5" t="n">
        <f aca="false">(Sensitivity!$AE$1530+Sensitivity!$AJ$1530)*$T1705</f>
        <v>16621159.3691144</v>
      </c>
      <c r="AC1705" s="5" t="n">
        <f aca="false">common_rsa_total*$T1705</f>
        <v>520554258.947136</v>
      </c>
      <c r="AD1705" s="5" t="n">
        <f aca="false">IF($S1705=const_one,pre_f_options_issued*($T1705-option_strike_usd),const_zero)</f>
        <v>142098405.263093</v>
      </c>
      <c r="AE1705" s="5" t="n">
        <f aca="false">J1705+U1705</f>
        <v>30000000</v>
      </c>
      <c r="AF1705" s="5" t="n">
        <f aca="false">K1705+V1705</f>
        <v>300000000</v>
      </c>
      <c r="AG1705" s="5" t="n">
        <f aca="false">L1705+W1705</f>
        <v>100000000</v>
      </c>
      <c r="AH1705" s="5" t="n">
        <f aca="false">M1705+X1705</f>
        <v>138814469.05257</v>
      </c>
      <c r="AI1705" s="5" t="n">
        <f aca="false">N1705+Y1705</f>
        <v>173518086.315712</v>
      </c>
      <c r="AJ1705" s="5" t="n">
        <f aca="false">O1705+Z1705</f>
        <v>289196810.526187</v>
      </c>
      <c r="AK1705" s="5" t="n">
        <f aca="false">P1705+AA1705</f>
        <v>289196810.526187</v>
      </c>
      <c r="AL1705" s="5" t="n">
        <f aca="false">INDEX($AE$1585:$AE$1712,$B1705-$C1705*1+const_one)</f>
        <v>30000000</v>
      </c>
      <c r="AM1705" s="5" t="n">
        <f aca="false">INDEX($AF$1585:$AF$1712,$B1705-$D1705*2+const_one)</f>
        <v>300000000</v>
      </c>
      <c r="AN1705" s="5" t="n">
        <f aca="false">INDEX($AG$1585:$AG$1712,$B1705-$E1705*4+const_one)</f>
        <v>100000000</v>
      </c>
      <c r="AO1705" s="5" t="n">
        <f aca="false">INDEX($AH$1585:$AH$1712,$B1705-$F1705*8+const_one)</f>
        <v>60000000</v>
      </c>
      <c r="AP1705" s="5" t="n">
        <f aca="false">INDEX($AI$1585:$AI$1712,$B1705-$G1705*16+const_one)</f>
        <v>30000000</v>
      </c>
      <c r="AQ1705" s="5" t="n">
        <f aca="false">INDEX($AJ$1585:$AJ$1712,$B1705-$H1705*32+const_one)</f>
        <v>15000000</v>
      </c>
      <c r="AR1705" s="5" t="n">
        <f aca="false">INDEX($AK$1585:$AK$1712,$B1705-$I1705*64+const_one)</f>
        <v>5000000</v>
      </c>
      <c r="AS1705" s="5" t="n">
        <f aca="false">INDEX($AE$1585:$AE$1712,$B1705+(const_one-$C1705)*1+const_one)</f>
        <v>46735126.7268758</v>
      </c>
      <c r="AT1705" s="5" t="n">
        <f aca="false">INDEX($AF$1585:$AF$1712,$B1705+(const_one-$D1705)*2+const_one)</f>
        <v>344816122.889866</v>
      </c>
      <c r="AU1705" s="5" t="n">
        <f aca="false">INDEX($AG$1585:$AG$1712,$B1705+(const_one-$E1705)*4+const_one)</f>
        <v>100305872.46819</v>
      </c>
      <c r="AV1705" s="5" t="n">
        <f aca="false">INDEX($AH$1585:$AH$1712,$B1705+(const_one-$F1705)*8+const_one)</f>
        <v>138814469.05257</v>
      </c>
      <c r="AW1705" s="5" t="n">
        <f aca="false">INDEX($AI$1585:$AI$1712,$B1705+(const_one-$G1705)*16+const_one)</f>
        <v>173518086.315712</v>
      </c>
      <c r="AX1705" s="5" t="n">
        <f aca="false">INDEX($AJ$1585:$AJ$1712,$B1705+(const_one-$H1705)*32+const_one)</f>
        <v>289196810.526187</v>
      </c>
      <c r="AY1705" s="5" t="n">
        <f aca="false">INDEX($AK$1585:$AK$1712,$B1705+(const_one-$I1705)*64+const_one)</f>
        <v>289196810.526187</v>
      </c>
      <c r="AZ1705" s="5" t="n">
        <f aca="false">--($C1705=--(AS1705&gt;AL1705))</f>
        <v>0</v>
      </c>
      <c r="BA1705" s="5" t="n">
        <f aca="false">--($D1705=--(AT1705&gt;AM1705))</f>
        <v>0</v>
      </c>
      <c r="BB1705" s="5" t="n">
        <f aca="false">--($E1705=--(AU1705&gt;AN1705))</f>
        <v>0</v>
      </c>
      <c r="BC1705" s="5" t="n">
        <f aca="false">--($F1705=--(AV1705&gt;AO1705))</f>
        <v>1</v>
      </c>
      <c r="BD1705" s="5" t="n">
        <f aca="false">--($G1705=--(AW1705&gt;AP1705))</f>
        <v>1</v>
      </c>
      <c r="BE1705" s="5" t="n">
        <f aca="false">--($H1705=--(AX1705&gt;AQ1705))</f>
        <v>1</v>
      </c>
      <c r="BF1705" s="5" t="n">
        <f aca="false">--($I1705=--(AY1705&gt;AR1705))</f>
        <v>1</v>
      </c>
      <c r="BG1705" s="5" t="n">
        <f aca="false">SUM(AZ1705:BF1705)</f>
        <v>4</v>
      </c>
      <c r="BH1705" s="5" t="n">
        <f aca="false">SUM(AE1705:AK1705)+AB1705+AC1705+AD1705</f>
        <v>2000000000</v>
      </c>
    </row>
    <row r="1706" customFormat="false" ht="15" hidden="true" customHeight="false" outlineLevel="0" collapsed="false">
      <c r="A1706" s="5" t="n">
        <f aca="false">sensitivity_exit_usd</f>
        <v>2000000000</v>
      </c>
      <c r="B1706" s="2" t="n">
        <f aca="false">ROW()-ROW($B$1585)</f>
        <v>121</v>
      </c>
      <c r="C1706" s="2" t="n">
        <f aca="false">MOD(QUOTIENT($B1706,1),2)</f>
        <v>1</v>
      </c>
      <c r="D1706" s="2" t="n">
        <f aca="false">MOD(QUOTIENT($B1706,2),2)</f>
        <v>0</v>
      </c>
      <c r="E1706" s="2" t="n">
        <f aca="false">MOD(QUOTIENT($B1706,4),2)</f>
        <v>0</v>
      </c>
      <c r="F1706" s="2" t="n">
        <f aca="false">MOD(QUOTIENT($B1706,8),2)</f>
        <v>1</v>
      </c>
      <c r="G1706" s="2" t="n">
        <f aca="false">MOD(QUOTIENT($B1706,16),2)</f>
        <v>1</v>
      </c>
      <c r="H1706" s="2" t="n">
        <f aca="false">MOD(QUOTIENT($B1706,32),2)</f>
        <v>1</v>
      </c>
      <c r="I1706" s="2" t="n">
        <f aca="false">MOD(QUOTIENT($B1706,64),2)</f>
        <v>1</v>
      </c>
      <c r="J1706" s="5" t="n">
        <f aca="false">IF($C1706=const_zero,MIN(class_series_f_invested_usd,MAX(const_zero,$A1706)),const_zero)</f>
        <v>0</v>
      </c>
      <c r="K1706" s="5" t="n">
        <f aca="false">IF($D1706=const_zero,MIN(class_series_e_invested_usd,MAX(const_zero,$A1706-SUM($J1706:$J1706))),const_zero)</f>
        <v>300000000</v>
      </c>
      <c r="L1706" s="5" t="n">
        <f aca="false">IF($E1706=const_zero,MIN(class_series_d_invested_usd,MAX(const_zero,$A1706-SUM($J1706:$K1706))),const_zero)</f>
        <v>100000000</v>
      </c>
      <c r="M1706" s="5" t="n">
        <f aca="false">IF($F1706=const_zero,MIN(class_series_c_invested_usd,MAX(const_zero,$A1706-SUM($J1706:$L1706))),const_zero)</f>
        <v>0</v>
      </c>
      <c r="N1706" s="5" t="n">
        <f aca="false">IF($G1706=const_zero,MIN(class_series_b_invested_usd,MAX(const_zero,$A1706-SUM($J1706:$M1706))),const_zero)</f>
        <v>0</v>
      </c>
      <c r="O1706" s="5" t="n">
        <f aca="false">IF($H1706=const_zero,MIN(class_series_a_invested_usd,MAX(const_zero,$A1706-SUM($J1706:$N1706))),const_zero)</f>
        <v>0</v>
      </c>
      <c r="P1706" s="5" t="n">
        <f aca="false">IF($I1706=const_zero,MIN(class_seed_invested_usd,MAX(const_zero,$A1706-SUM($J1706:$O1706))),const_zero)</f>
        <v>0</v>
      </c>
      <c r="Q1706" s="5" t="n">
        <f aca="false">MAX(const_zero,$A1706-SUM($J1706:$P1706))</f>
        <v>1600000000</v>
      </c>
      <c r="R1706" s="9" t="n">
        <f aca="false">common_rsa_total+Sensitivity!$AE$1530+Sensitivity!$AJ$1530+IF($C1706=const_one,Sensitivity!$D$1530,const_zero)+IF($D1706=const_one,Sensitivity!$Y$1530,const_zero)+IF($E1706=const_one,Sensitivity!$V$1530,const_zero)+IF($F1706=const_one,Sensitivity!$S$1530,const_zero)+IF($G1706=const_one,Sensitivity!$P$1530,const_zero)+IF($H1706=const_one,Sensitivity!$M$1530,const_zero)+IF($I1706=const_one,Sensitivity!$J$1530,const_zero)</f>
        <v>25504075.2601683</v>
      </c>
      <c r="S1706" s="23" t="b">
        <f aca="false">IF($R1706&gt;const_zero,--($Q1706&gt;option_strike_usd*$R1706),const_zero)</f>
        <v>1</v>
      </c>
      <c r="T1706" s="7" t="n">
        <f aca="false">IF($R1706&gt;const_zero,IF($S1706=const_one,($Q1706+option_strike_usd*pre_f_options_issued)/($R1706+pre_f_options_issued),$Q1706/$R1706),const_zero)</f>
        <v>57.2238142167587</v>
      </c>
      <c r="U1706" s="5" t="n">
        <f aca="false">IF($C1706=const_one,Sensitivity!$D$1530*$T1706,const_zero)</f>
        <v>46735126.7268758</v>
      </c>
      <c r="V1706" s="5" t="n">
        <f aca="false">IF($D1706=const_one,Sensitivity!$Y$1530*$T1706,const_zero)</f>
        <v>0</v>
      </c>
      <c r="W1706" s="5" t="n">
        <f aca="false">IF($E1706=const_one,Sensitivity!$V$1530*$T1706,const_zero)</f>
        <v>0</v>
      </c>
      <c r="X1706" s="5" t="n">
        <f aca="false">IF($F1706=const_one,Sensitivity!$S$1530*$T1706,const_zero)</f>
        <v>137337154.120221</v>
      </c>
      <c r="Y1706" s="5" t="n">
        <f aca="false">IF($G1706=const_one,Sensitivity!$P$1530*$T1706,const_zero)</f>
        <v>171671442.650276</v>
      </c>
      <c r="Z1706" s="5" t="n">
        <f aca="false">IF($H1706=const_one,Sensitivity!$M$1530*$T1706,const_zero)</f>
        <v>286119071.083793</v>
      </c>
      <c r="AA1706" s="5" t="n">
        <f aca="false">IF($I1706=const_one,Sensitivity!$J$1530*$T1706,const_zero)</f>
        <v>286119071.083793</v>
      </c>
      <c r="AB1706" s="5" t="n">
        <f aca="false">(Sensitivity!$AE$1530+Sensitivity!$AJ$1530)*$T1706</f>
        <v>16444270.8423165</v>
      </c>
      <c r="AC1706" s="5" t="n">
        <f aca="false">common_rsa_total*$T1706</f>
        <v>515014327.950828</v>
      </c>
      <c r="AD1706" s="5" t="n">
        <f aca="false">IF($S1706=const_one,pre_f_options_issued*($T1706-option_strike_usd),const_zero)</f>
        <v>140559535.541897</v>
      </c>
      <c r="AE1706" s="5" t="n">
        <f aca="false">J1706+U1706</f>
        <v>46735126.7268758</v>
      </c>
      <c r="AF1706" s="5" t="n">
        <f aca="false">K1706+V1706</f>
        <v>300000000</v>
      </c>
      <c r="AG1706" s="5" t="n">
        <f aca="false">L1706+W1706</f>
        <v>100000000</v>
      </c>
      <c r="AH1706" s="5" t="n">
        <f aca="false">M1706+X1706</f>
        <v>137337154.120221</v>
      </c>
      <c r="AI1706" s="5" t="n">
        <f aca="false">N1706+Y1706</f>
        <v>171671442.650276</v>
      </c>
      <c r="AJ1706" s="5" t="n">
        <f aca="false">O1706+Z1706</f>
        <v>286119071.083793</v>
      </c>
      <c r="AK1706" s="5" t="n">
        <f aca="false">P1706+AA1706</f>
        <v>286119071.083793</v>
      </c>
      <c r="AL1706" s="5" t="n">
        <f aca="false">INDEX($AE$1585:$AE$1712,$B1706-$C1706*1+const_one)</f>
        <v>30000000</v>
      </c>
      <c r="AM1706" s="5" t="n">
        <f aca="false">INDEX($AF$1585:$AF$1712,$B1706-$D1706*2+const_one)</f>
        <v>300000000</v>
      </c>
      <c r="AN1706" s="5" t="n">
        <f aca="false">INDEX($AG$1585:$AG$1712,$B1706-$E1706*4+const_one)</f>
        <v>100000000</v>
      </c>
      <c r="AO1706" s="5" t="n">
        <f aca="false">INDEX($AH$1585:$AH$1712,$B1706-$F1706*8+const_one)</f>
        <v>60000000</v>
      </c>
      <c r="AP1706" s="5" t="n">
        <f aca="false">INDEX($AI$1585:$AI$1712,$B1706-$G1706*16+const_one)</f>
        <v>30000000</v>
      </c>
      <c r="AQ1706" s="5" t="n">
        <f aca="false">INDEX($AJ$1585:$AJ$1712,$B1706-$H1706*32+const_one)</f>
        <v>15000000</v>
      </c>
      <c r="AR1706" s="5" t="n">
        <f aca="false">INDEX($AK$1585:$AK$1712,$B1706-$I1706*64+const_one)</f>
        <v>5000000</v>
      </c>
      <c r="AS1706" s="5" t="n">
        <f aca="false">INDEX($AE$1585:$AE$1712,$B1706+(const_one-$C1706)*1+const_one)</f>
        <v>46735126.7268758</v>
      </c>
      <c r="AT1706" s="5" t="n">
        <f aca="false">INDEX($AF$1585:$AF$1712,$B1706+(const_one-$D1706)*2+const_one)</f>
        <v>341959734.663117</v>
      </c>
      <c r="AU1706" s="5" t="n">
        <f aca="false">INDEX($AG$1585:$AG$1712,$B1706+(const_one-$E1706)*4+const_one)</f>
        <v>99300983.7832091</v>
      </c>
      <c r="AV1706" s="5" t="n">
        <f aca="false">INDEX($AH$1585:$AH$1712,$B1706+(const_one-$F1706)*8+const_one)</f>
        <v>137337154.120221</v>
      </c>
      <c r="AW1706" s="5" t="n">
        <f aca="false">INDEX($AI$1585:$AI$1712,$B1706+(const_one-$G1706)*16+const_one)</f>
        <v>171671442.650276</v>
      </c>
      <c r="AX1706" s="5" t="n">
        <f aca="false">INDEX($AJ$1585:$AJ$1712,$B1706+(const_one-$H1706)*32+const_one)</f>
        <v>286119071.083793</v>
      </c>
      <c r="AY1706" s="5" t="n">
        <f aca="false">INDEX($AK$1585:$AK$1712,$B1706+(const_one-$I1706)*64+const_one)</f>
        <v>286119071.083793</v>
      </c>
      <c r="AZ1706" s="5" t="n">
        <f aca="false">--($C1706=--(AS1706&gt;AL1706))</f>
        <v>1</v>
      </c>
      <c r="BA1706" s="5" t="n">
        <f aca="false">--($D1706=--(AT1706&gt;AM1706))</f>
        <v>0</v>
      </c>
      <c r="BB1706" s="5" t="n">
        <f aca="false">--($E1706=--(AU1706&gt;AN1706))</f>
        <v>1</v>
      </c>
      <c r="BC1706" s="5" t="n">
        <f aca="false">--($F1706=--(AV1706&gt;AO1706))</f>
        <v>1</v>
      </c>
      <c r="BD1706" s="5" t="n">
        <f aca="false">--($G1706=--(AW1706&gt;AP1706))</f>
        <v>1</v>
      </c>
      <c r="BE1706" s="5" t="n">
        <f aca="false">--($H1706=--(AX1706&gt;AQ1706))</f>
        <v>1</v>
      </c>
      <c r="BF1706" s="5" t="n">
        <f aca="false">--($I1706=--(AY1706&gt;AR1706))</f>
        <v>1</v>
      </c>
      <c r="BG1706" s="5" t="n">
        <f aca="false">SUM(AZ1706:BF1706)</f>
        <v>6</v>
      </c>
      <c r="BH1706" s="5" t="n">
        <f aca="false">SUM(AE1706:AK1706)+AB1706+AC1706+AD1706</f>
        <v>2000000000</v>
      </c>
    </row>
    <row r="1707" customFormat="false" ht="15" hidden="true" customHeight="false" outlineLevel="0" collapsed="false">
      <c r="A1707" s="5" t="n">
        <f aca="false">sensitivity_exit_usd</f>
        <v>2000000000</v>
      </c>
      <c r="B1707" s="2" t="n">
        <f aca="false">ROW()-ROW($B$1585)</f>
        <v>122</v>
      </c>
      <c r="C1707" s="2" t="n">
        <f aca="false">MOD(QUOTIENT($B1707,1),2)</f>
        <v>0</v>
      </c>
      <c r="D1707" s="2" t="n">
        <f aca="false">MOD(QUOTIENT($B1707,2),2)</f>
        <v>1</v>
      </c>
      <c r="E1707" s="2" t="n">
        <f aca="false">MOD(QUOTIENT($B1707,4),2)</f>
        <v>0</v>
      </c>
      <c r="F1707" s="2" t="n">
        <f aca="false">MOD(QUOTIENT($B1707,8),2)</f>
        <v>1</v>
      </c>
      <c r="G1707" s="2" t="n">
        <f aca="false">MOD(QUOTIENT($B1707,16),2)</f>
        <v>1</v>
      </c>
      <c r="H1707" s="2" t="n">
        <f aca="false">MOD(QUOTIENT($B1707,32),2)</f>
        <v>1</v>
      </c>
      <c r="I1707" s="2" t="n">
        <f aca="false">MOD(QUOTIENT($B1707,64),2)</f>
        <v>1</v>
      </c>
      <c r="J1707" s="5" t="n">
        <f aca="false">IF($C1707=const_zero,MIN(class_series_f_invested_usd,MAX(const_zero,$A1707)),const_zero)</f>
        <v>30000000</v>
      </c>
      <c r="K1707" s="5" t="n">
        <f aca="false">IF($D1707=const_zero,MIN(class_series_e_invested_usd,MAX(const_zero,$A1707-SUM($J1707:$J1707))),const_zero)</f>
        <v>0</v>
      </c>
      <c r="L1707" s="5" t="n">
        <f aca="false">IF($E1707=const_zero,MIN(class_series_d_invested_usd,MAX(const_zero,$A1707-SUM($J1707:$K1707))),const_zero)</f>
        <v>100000000</v>
      </c>
      <c r="M1707" s="5" t="n">
        <f aca="false">IF($F1707=const_zero,MIN(class_series_c_invested_usd,MAX(const_zero,$A1707-SUM($J1707:$L1707))),const_zero)</f>
        <v>0</v>
      </c>
      <c r="N1707" s="5" t="n">
        <f aca="false">IF($G1707=const_zero,MIN(class_series_b_invested_usd,MAX(const_zero,$A1707-SUM($J1707:$M1707))),const_zero)</f>
        <v>0</v>
      </c>
      <c r="O1707" s="5" t="n">
        <f aca="false">IF($H1707=const_zero,MIN(class_series_a_invested_usd,MAX(const_zero,$A1707-SUM($J1707:$N1707))),const_zero)</f>
        <v>0</v>
      </c>
      <c r="P1707" s="5" t="n">
        <f aca="false">IF($I1707=const_zero,MIN(class_seed_invested_usd,MAX(const_zero,$A1707-SUM($J1707:$O1707))),const_zero)</f>
        <v>0</v>
      </c>
      <c r="Q1707" s="5" t="n">
        <f aca="false">MAX(const_zero,$A1707-SUM($J1707:$P1707))</f>
        <v>1870000000</v>
      </c>
      <c r="R1707" s="9" t="n">
        <f aca="false">common_rsa_total+Sensitivity!$AE$1530+Sensitivity!$AJ$1530+IF($C1707=const_one,Sensitivity!$D$1530,const_zero)+IF($D1707=const_one,Sensitivity!$Y$1530,const_zero)+IF($E1707=const_one,Sensitivity!$V$1530,const_zero)+IF($F1707=const_one,Sensitivity!$S$1530,const_zero)+IF($G1707=const_one,Sensitivity!$P$1530,const_zero)+IF($H1707=const_one,Sensitivity!$M$1530,const_zero)+IF($I1707=const_one,Sensitivity!$J$1530,const_zero)</f>
        <v>30823874.5373255</v>
      </c>
      <c r="S1707" s="23" t="b">
        <f aca="false">IF($R1707&gt;const_zero,--($Q1707&gt;option_strike_usd*$R1707),const_zero)</f>
        <v>1</v>
      </c>
      <c r="T1707" s="7" t="n">
        <f aca="false">IF($R1707&gt;const_zero,IF($S1707=const_one,($Q1707+option_strike_usd*pre_f_options_issued)/($R1707+pre_f_options_issued),$Q1707/$R1707),const_zero)</f>
        <v>56.1909449605762</v>
      </c>
      <c r="U1707" s="5" t="n">
        <f aca="false">IF($C1707=const_one,Sensitivity!$D$1530*$T1707,const_zero)</f>
        <v>0</v>
      </c>
      <c r="V1707" s="5" t="n">
        <f aca="false">IF($D1707=const_one,Sensitivity!$Y$1530*$T1707,const_zero)</f>
        <v>344816122.889866</v>
      </c>
      <c r="W1707" s="5" t="n">
        <f aca="false">IF($E1707=const_one,Sensitivity!$V$1530*$T1707,const_zero)</f>
        <v>0</v>
      </c>
      <c r="X1707" s="5" t="n">
        <f aca="false">IF($F1707=const_one,Sensitivity!$S$1530*$T1707,const_zero)</f>
        <v>134858267.905383</v>
      </c>
      <c r="Y1707" s="5" t="n">
        <f aca="false">IF($G1707=const_one,Sensitivity!$P$1530*$T1707,const_zero)</f>
        <v>168572834.881729</v>
      </c>
      <c r="Z1707" s="5" t="n">
        <f aca="false">IF($H1707=const_one,Sensitivity!$M$1530*$T1707,const_zero)</f>
        <v>280954724.802881</v>
      </c>
      <c r="AA1707" s="5" t="n">
        <f aca="false">IF($I1707=const_one,Sensitivity!$J$1530*$T1707,const_zero)</f>
        <v>280954724.802881</v>
      </c>
      <c r="AB1707" s="5" t="n">
        <f aca="false">(Sensitivity!$AE$1530+Sensitivity!$AJ$1530)*$T1707</f>
        <v>16147457.6706354</v>
      </c>
      <c r="AC1707" s="5" t="n">
        <f aca="false">common_rsa_total*$T1707</f>
        <v>505718504.645186</v>
      </c>
      <c r="AD1707" s="5" t="n">
        <f aca="false">IF($S1707=const_one,pre_f_options_issued*($T1707-option_strike_usd),const_zero)</f>
        <v>137977362.40144</v>
      </c>
      <c r="AE1707" s="5" t="n">
        <f aca="false">J1707+U1707</f>
        <v>30000000</v>
      </c>
      <c r="AF1707" s="5" t="n">
        <f aca="false">K1707+V1707</f>
        <v>344816122.889866</v>
      </c>
      <c r="AG1707" s="5" t="n">
        <f aca="false">L1707+W1707</f>
        <v>100000000</v>
      </c>
      <c r="AH1707" s="5" t="n">
        <f aca="false">M1707+X1707</f>
        <v>134858267.905383</v>
      </c>
      <c r="AI1707" s="5" t="n">
        <f aca="false">N1707+Y1707</f>
        <v>168572834.881729</v>
      </c>
      <c r="AJ1707" s="5" t="n">
        <f aca="false">O1707+Z1707</f>
        <v>280954724.802881</v>
      </c>
      <c r="AK1707" s="5" t="n">
        <f aca="false">P1707+AA1707</f>
        <v>280954724.802881</v>
      </c>
      <c r="AL1707" s="5" t="n">
        <f aca="false">INDEX($AE$1585:$AE$1712,$B1707-$C1707*1+const_one)</f>
        <v>30000000</v>
      </c>
      <c r="AM1707" s="5" t="n">
        <f aca="false">INDEX($AF$1585:$AF$1712,$B1707-$D1707*2+const_one)</f>
        <v>300000000</v>
      </c>
      <c r="AN1707" s="5" t="n">
        <f aca="false">INDEX($AG$1585:$AG$1712,$B1707-$E1707*4+const_one)</f>
        <v>100000000</v>
      </c>
      <c r="AO1707" s="5" t="n">
        <f aca="false">INDEX($AH$1585:$AH$1712,$B1707-$F1707*8+const_one)</f>
        <v>60000000</v>
      </c>
      <c r="AP1707" s="5" t="n">
        <f aca="false">INDEX($AI$1585:$AI$1712,$B1707-$G1707*16+const_one)</f>
        <v>30000000</v>
      </c>
      <c r="AQ1707" s="5" t="n">
        <f aca="false">INDEX($AJ$1585:$AJ$1712,$B1707-$H1707*32+const_one)</f>
        <v>15000000</v>
      </c>
      <c r="AR1707" s="5" t="n">
        <f aca="false">INDEX($AK$1585:$AK$1712,$B1707-$I1707*64+const_one)</f>
        <v>5000000</v>
      </c>
      <c r="AS1707" s="5" t="n">
        <f aca="false">INDEX($AE$1585:$AE$1712,$B1707+(const_one-$C1707)*1+const_one)</f>
        <v>45511417.8239698</v>
      </c>
      <c r="AT1707" s="5" t="n">
        <f aca="false">INDEX($AF$1585:$AF$1712,$B1707+(const_one-$D1707)*2+const_one)</f>
        <v>344816122.889866</v>
      </c>
      <c r="AU1707" s="5" t="n">
        <f aca="false">INDEX($AG$1585:$AG$1712,$B1707+(const_one-$E1707)*4+const_one)</f>
        <v>97591487.9502569</v>
      </c>
      <c r="AV1707" s="5" t="n">
        <f aca="false">INDEX($AH$1585:$AH$1712,$B1707+(const_one-$F1707)*8+const_one)</f>
        <v>134858267.905383</v>
      </c>
      <c r="AW1707" s="5" t="n">
        <f aca="false">INDEX($AI$1585:$AI$1712,$B1707+(const_one-$G1707)*16+const_one)</f>
        <v>168572834.881729</v>
      </c>
      <c r="AX1707" s="5" t="n">
        <f aca="false">INDEX($AJ$1585:$AJ$1712,$B1707+(const_one-$H1707)*32+const_one)</f>
        <v>280954724.802881</v>
      </c>
      <c r="AY1707" s="5" t="n">
        <f aca="false">INDEX($AK$1585:$AK$1712,$B1707+(const_one-$I1707)*64+const_one)</f>
        <v>280954724.802881</v>
      </c>
      <c r="AZ1707" s="5" t="n">
        <f aca="false">--($C1707=--(AS1707&gt;AL1707))</f>
        <v>0</v>
      </c>
      <c r="BA1707" s="5" t="n">
        <f aca="false">--($D1707=--(AT1707&gt;AM1707))</f>
        <v>1</v>
      </c>
      <c r="BB1707" s="5" t="n">
        <f aca="false">--($E1707=--(AU1707&gt;AN1707))</f>
        <v>1</v>
      </c>
      <c r="BC1707" s="5" t="n">
        <f aca="false">--($F1707=--(AV1707&gt;AO1707))</f>
        <v>1</v>
      </c>
      <c r="BD1707" s="5" t="n">
        <f aca="false">--($G1707=--(AW1707&gt;AP1707))</f>
        <v>1</v>
      </c>
      <c r="BE1707" s="5" t="n">
        <f aca="false">--($H1707=--(AX1707&gt;AQ1707))</f>
        <v>1</v>
      </c>
      <c r="BF1707" s="5" t="n">
        <f aca="false">--($I1707=--(AY1707&gt;AR1707))</f>
        <v>1</v>
      </c>
      <c r="BG1707" s="5" t="n">
        <f aca="false">SUM(AZ1707:BF1707)</f>
        <v>6</v>
      </c>
      <c r="BH1707" s="5" t="n">
        <f aca="false">SUM(AE1707:AK1707)+AB1707+AC1707+AD1707</f>
        <v>2000000000</v>
      </c>
    </row>
    <row r="1708" customFormat="false" ht="15" hidden="true" customHeight="false" outlineLevel="0" collapsed="false">
      <c r="A1708" s="5" t="n">
        <f aca="false">sensitivity_exit_usd</f>
        <v>2000000000</v>
      </c>
      <c r="B1708" s="2" t="n">
        <f aca="false">ROW()-ROW($B$1585)</f>
        <v>123</v>
      </c>
      <c r="C1708" s="2" t="n">
        <f aca="false">MOD(QUOTIENT($B1708,1),2)</f>
        <v>1</v>
      </c>
      <c r="D1708" s="2" t="n">
        <f aca="false">MOD(QUOTIENT($B1708,2),2)</f>
        <v>1</v>
      </c>
      <c r="E1708" s="2" t="n">
        <f aca="false">MOD(QUOTIENT($B1708,4),2)</f>
        <v>0</v>
      </c>
      <c r="F1708" s="2" t="n">
        <f aca="false">MOD(QUOTIENT($B1708,8),2)</f>
        <v>1</v>
      </c>
      <c r="G1708" s="2" t="n">
        <f aca="false">MOD(QUOTIENT($B1708,16),2)</f>
        <v>1</v>
      </c>
      <c r="H1708" s="2" t="n">
        <f aca="false">MOD(QUOTIENT($B1708,32),2)</f>
        <v>1</v>
      </c>
      <c r="I1708" s="2" t="n">
        <f aca="false">MOD(QUOTIENT($B1708,64),2)</f>
        <v>1</v>
      </c>
      <c r="J1708" s="5" t="n">
        <f aca="false">IF($C1708=const_zero,MIN(class_series_f_invested_usd,MAX(const_zero,$A1708)),const_zero)</f>
        <v>0</v>
      </c>
      <c r="K1708" s="5" t="n">
        <f aca="false">IF($D1708=const_zero,MIN(class_series_e_invested_usd,MAX(const_zero,$A1708-SUM($J1708:$J1708))),const_zero)</f>
        <v>0</v>
      </c>
      <c r="L1708" s="5" t="n">
        <f aca="false">IF($E1708=const_zero,MIN(class_series_d_invested_usd,MAX(const_zero,$A1708-SUM($J1708:$K1708))),const_zero)</f>
        <v>100000000</v>
      </c>
      <c r="M1708" s="5" t="n">
        <f aca="false">IF($F1708=const_zero,MIN(class_series_c_invested_usd,MAX(const_zero,$A1708-SUM($J1708:$L1708))),const_zero)</f>
        <v>0</v>
      </c>
      <c r="N1708" s="5" t="n">
        <f aca="false">IF($G1708=const_zero,MIN(class_series_b_invested_usd,MAX(const_zero,$A1708-SUM($J1708:$M1708))),const_zero)</f>
        <v>0</v>
      </c>
      <c r="O1708" s="5" t="n">
        <f aca="false">IF($H1708=const_zero,MIN(class_series_a_invested_usd,MAX(const_zero,$A1708-SUM($J1708:$N1708))),const_zero)</f>
        <v>0</v>
      </c>
      <c r="P1708" s="5" t="n">
        <f aca="false">IF($I1708=const_zero,MIN(class_seed_invested_usd,MAX(const_zero,$A1708-SUM($J1708:$O1708))),const_zero)</f>
        <v>0</v>
      </c>
      <c r="Q1708" s="5" t="n">
        <f aca="false">MAX(const_zero,$A1708-SUM($J1708:$P1708))</f>
        <v>1900000000</v>
      </c>
      <c r="R1708" s="9" t="n">
        <f aca="false">common_rsa_total+Sensitivity!$AE$1530+Sensitivity!$AJ$1530+IF($C1708=const_one,Sensitivity!$D$1530,const_zero)+IF($D1708=const_one,Sensitivity!$Y$1530,const_zero)+IF($E1708=const_one,Sensitivity!$V$1530,const_zero)+IF($F1708=const_one,Sensitivity!$S$1530,const_zero)+IF($G1708=const_one,Sensitivity!$P$1530,const_zero)+IF($H1708=const_one,Sensitivity!$M$1530,const_zero)+IF($I1708=const_one,Sensitivity!$J$1530,const_zero)</f>
        <v>31640582.1854708</v>
      </c>
      <c r="S1708" s="23" t="b">
        <f aca="false">IF($R1708&gt;const_zero,--($Q1708&gt;option_strike_usd*$R1708),const_zero)</f>
        <v>1</v>
      </c>
      <c r="T1708" s="7" t="n">
        <f aca="false">IF($R1708&gt;const_zero,IF($S1708=const_one,($Q1708+option_strike_usd*pre_f_options_issued)/($R1708+pre_f_options_issued),$Q1708/$R1708),const_zero)</f>
        <v>55.7254703409729</v>
      </c>
      <c r="U1708" s="5" t="n">
        <f aca="false">IF($C1708=const_one,Sensitivity!$D$1530*$T1708,const_zero)</f>
        <v>45511417.8239698</v>
      </c>
      <c r="V1708" s="5" t="n">
        <f aca="false">IF($D1708=const_one,Sensitivity!$Y$1530*$T1708,const_zero)</f>
        <v>341959734.663117</v>
      </c>
      <c r="W1708" s="5" t="n">
        <f aca="false">IF($E1708=const_one,Sensitivity!$V$1530*$T1708,const_zero)</f>
        <v>0</v>
      </c>
      <c r="X1708" s="5" t="n">
        <f aca="false">IF($F1708=const_one,Sensitivity!$S$1530*$T1708,const_zero)</f>
        <v>133741128.818335</v>
      </c>
      <c r="Y1708" s="5" t="n">
        <f aca="false">IF($G1708=const_one,Sensitivity!$P$1530*$T1708,const_zero)</f>
        <v>167176411.022919</v>
      </c>
      <c r="Z1708" s="5" t="n">
        <f aca="false">IF($H1708=const_one,Sensitivity!$M$1530*$T1708,const_zero)</f>
        <v>278627351.704864</v>
      </c>
      <c r="AA1708" s="5" t="n">
        <f aca="false">IF($I1708=const_one,Sensitivity!$J$1530*$T1708,const_zero)</f>
        <v>278627351.704864</v>
      </c>
      <c r="AB1708" s="5" t="n">
        <f aca="false">(Sensitivity!$AE$1530+Sensitivity!$AJ$1530)*$T1708</f>
        <v>16013695.3407427</v>
      </c>
      <c r="AC1708" s="5" t="n">
        <f aca="false">common_rsa_total*$T1708</f>
        <v>501529233.068756</v>
      </c>
      <c r="AD1708" s="5" t="n">
        <f aca="false">IF($S1708=const_one,pre_f_options_issued*($T1708-option_strike_usd),const_zero)</f>
        <v>136813675.852432</v>
      </c>
      <c r="AE1708" s="5" t="n">
        <f aca="false">J1708+U1708</f>
        <v>45511417.8239698</v>
      </c>
      <c r="AF1708" s="5" t="n">
        <f aca="false">K1708+V1708</f>
        <v>341959734.663117</v>
      </c>
      <c r="AG1708" s="5" t="n">
        <f aca="false">L1708+W1708</f>
        <v>100000000</v>
      </c>
      <c r="AH1708" s="5" t="n">
        <f aca="false">M1708+X1708</f>
        <v>133741128.818335</v>
      </c>
      <c r="AI1708" s="5" t="n">
        <f aca="false">N1708+Y1708</f>
        <v>167176411.022919</v>
      </c>
      <c r="AJ1708" s="5" t="n">
        <f aca="false">O1708+Z1708</f>
        <v>278627351.704864</v>
      </c>
      <c r="AK1708" s="5" t="n">
        <f aca="false">P1708+AA1708</f>
        <v>278627351.704864</v>
      </c>
      <c r="AL1708" s="5" t="n">
        <f aca="false">INDEX($AE$1585:$AE$1712,$B1708-$C1708*1+const_one)</f>
        <v>30000000</v>
      </c>
      <c r="AM1708" s="5" t="n">
        <f aca="false">INDEX($AF$1585:$AF$1712,$B1708-$D1708*2+const_one)</f>
        <v>300000000</v>
      </c>
      <c r="AN1708" s="5" t="n">
        <f aca="false">INDEX($AG$1585:$AG$1712,$B1708-$E1708*4+const_one)</f>
        <v>100000000</v>
      </c>
      <c r="AO1708" s="5" t="n">
        <f aca="false">INDEX($AH$1585:$AH$1712,$B1708-$F1708*8+const_one)</f>
        <v>60000000</v>
      </c>
      <c r="AP1708" s="5" t="n">
        <f aca="false">INDEX($AI$1585:$AI$1712,$B1708-$G1708*16+const_one)</f>
        <v>30000000</v>
      </c>
      <c r="AQ1708" s="5" t="n">
        <f aca="false">INDEX($AJ$1585:$AJ$1712,$B1708-$H1708*32+const_one)</f>
        <v>15000000</v>
      </c>
      <c r="AR1708" s="5" t="n">
        <f aca="false">INDEX($AK$1585:$AK$1712,$B1708-$I1708*64+const_one)</f>
        <v>5000000</v>
      </c>
      <c r="AS1708" s="5" t="n">
        <f aca="false">INDEX($AE$1585:$AE$1712,$B1708+(const_one-$C1708)*1+const_one)</f>
        <v>45511417.8239698</v>
      </c>
      <c r="AT1708" s="5" t="n">
        <f aca="false">INDEX($AF$1585:$AF$1712,$B1708+(const_one-$D1708)*2+const_one)</f>
        <v>341959734.663117</v>
      </c>
      <c r="AU1708" s="5" t="n">
        <f aca="false">INDEX($AG$1585:$AG$1712,$B1708+(const_one-$E1708)*4+const_one)</f>
        <v>96820281.0378154</v>
      </c>
      <c r="AV1708" s="5" t="n">
        <f aca="false">INDEX($AH$1585:$AH$1712,$B1708+(const_one-$F1708)*8+const_one)</f>
        <v>133741128.818335</v>
      </c>
      <c r="AW1708" s="5" t="n">
        <f aca="false">INDEX($AI$1585:$AI$1712,$B1708+(const_one-$G1708)*16+const_one)</f>
        <v>167176411.022919</v>
      </c>
      <c r="AX1708" s="5" t="n">
        <f aca="false">INDEX($AJ$1585:$AJ$1712,$B1708+(const_one-$H1708)*32+const_one)</f>
        <v>278627351.704864</v>
      </c>
      <c r="AY1708" s="5" t="n">
        <f aca="false">INDEX($AK$1585:$AK$1712,$B1708+(const_one-$I1708)*64+const_one)</f>
        <v>278627351.704864</v>
      </c>
      <c r="AZ1708" s="5" t="n">
        <f aca="false">--($C1708=--(AS1708&gt;AL1708))</f>
        <v>1</v>
      </c>
      <c r="BA1708" s="5" t="n">
        <f aca="false">--($D1708=--(AT1708&gt;AM1708))</f>
        <v>1</v>
      </c>
      <c r="BB1708" s="5" t="n">
        <f aca="false">--($E1708=--(AU1708&gt;AN1708))</f>
        <v>1</v>
      </c>
      <c r="BC1708" s="5" t="n">
        <f aca="false">--($F1708=--(AV1708&gt;AO1708))</f>
        <v>1</v>
      </c>
      <c r="BD1708" s="5" t="n">
        <f aca="false">--($G1708=--(AW1708&gt;AP1708))</f>
        <v>1</v>
      </c>
      <c r="BE1708" s="5" t="n">
        <f aca="false">--($H1708=--(AX1708&gt;AQ1708))</f>
        <v>1</v>
      </c>
      <c r="BF1708" s="5" t="n">
        <f aca="false">--($I1708=--(AY1708&gt;AR1708))</f>
        <v>1</v>
      </c>
      <c r="BG1708" s="5" t="n">
        <f aca="false">SUM(AZ1708:BF1708)</f>
        <v>7</v>
      </c>
      <c r="BH1708" s="5" t="n">
        <f aca="false">SUM(AE1708:AK1708)+AB1708+AC1708+AD1708</f>
        <v>2000000000</v>
      </c>
    </row>
    <row r="1709" customFormat="false" ht="15" hidden="true" customHeight="false" outlineLevel="0" collapsed="false">
      <c r="A1709" s="5" t="n">
        <f aca="false">sensitivity_exit_usd</f>
        <v>2000000000</v>
      </c>
      <c r="B1709" s="2" t="n">
        <f aca="false">ROW()-ROW($B$1585)</f>
        <v>124</v>
      </c>
      <c r="C1709" s="2" t="n">
        <f aca="false">MOD(QUOTIENT($B1709,1),2)</f>
        <v>0</v>
      </c>
      <c r="D1709" s="2" t="n">
        <f aca="false">MOD(QUOTIENT($B1709,2),2)</f>
        <v>0</v>
      </c>
      <c r="E1709" s="2" t="n">
        <f aca="false">MOD(QUOTIENT($B1709,4),2)</f>
        <v>1</v>
      </c>
      <c r="F1709" s="2" t="n">
        <f aca="false">MOD(QUOTIENT($B1709,8),2)</f>
        <v>1</v>
      </c>
      <c r="G1709" s="2" t="n">
        <f aca="false">MOD(QUOTIENT($B1709,16),2)</f>
        <v>1</v>
      </c>
      <c r="H1709" s="2" t="n">
        <f aca="false">MOD(QUOTIENT($B1709,32),2)</f>
        <v>1</v>
      </c>
      <c r="I1709" s="2" t="n">
        <f aca="false">MOD(QUOTIENT($B1709,64),2)</f>
        <v>1</v>
      </c>
      <c r="J1709" s="5" t="n">
        <f aca="false">IF($C1709=const_zero,MIN(class_series_f_invested_usd,MAX(const_zero,$A1709)),const_zero)</f>
        <v>30000000</v>
      </c>
      <c r="K1709" s="5" t="n">
        <f aca="false">IF($D1709=const_zero,MIN(class_series_e_invested_usd,MAX(const_zero,$A1709-SUM($J1709:$J1709))),const_zero)</f>
        <v>300000000</v>
      </c>
      <c r="L1709" s="5" t="n">
        <f aca="false">IF($E1709=const_zero,MIN(class_series_d_invested_usd,MAX(const_zero,$A1709-SUM($J1709:$K1709))),const_zero)</f>
        <v>0</v>
      </c>
      <c r="M1709" s="5" t="n">
        <f aca="false">IF($F1709=const_zero,MIN(class_series_c_invested_usd,MAX(const_zero,$A1709-SUM($J1709:$L1709))),const_zero)</f>
        <v>0</v>
      </c>
      <c r="N1709" s="5" t="n">
        <f aca="false">IF($G1709=const_zero,MIN(class_series_b_invested_usd,MAX(const_zero,$A1709-SUM($J1709:$M1709))),const_zero)</f>
        <v>0</v>
      </c>
      <c r="O1709" s="5" t="n">
        <f aca="false">IF($H1709=const_zero,MIN(class_series_a_invested_usd,MAX(const_zero,$A1709-SUM($J1709:$N1709))),const_zero)</f>
        <v>0</v>
      </c>
      <c r="P1709" s="5" t="n">
        <f aca="false">IF($I1709=const_zero,MIN(class_seed_invested_usd,MAX(const_zero,$A1709-SUM($J1709:$O1709))),const_zero)</f>
        <v>0</v>
      </c>
      <c r="Q1709" s="5" t="n">
        <f aca="false">MAX(const_zero,$A1709-SUM($J1709:$P1709))</f>
        <v>1670000000</v>
      </c>
      <c r="R1709" s="9" t="n">
        <f aca="false">common_rsa_total+Sensitivity!$AE$1530+Sensitivity!$AJ$1530+IF($C1709=const_one,Sensitivity!$D$1530,const_zero)+IF($D1709=const_one,Sensitivity!$Y$1530,const_zero)+IF($E1709=const_one,Sensitivity!$V$1530,const_zero)+IF($F1709=const_one,Sensitivity!$S$1530,const_zero)+IF($G1709=const_one,Sensitivity!$P$1530,const_zero)+IF($H1709=const_one,Sensitivity!$M$1530,const_zero)+IF($I1709=const_one,Sensitivity!$J$1530,const_zero)</f>
        <v>26421919.7138799</v>
      </c>
      <c r="S1709" s="23" t="b">
        <f aca="false">IF($R1709&gt;const_zero,--($Q1709&gt;option_strike_usd*$R1709),const_zero)</f>
        <v>1</v>
      </c>
      <c r="T1709" s="7" t="n">
        <f aca="false">IF($R1709&gt;const_zero,IF($S1709=const_one,($Q1709+option_strike_usd*pre_f_options_issued)/($R1709+pre_f_options_issued),$Q1709/$R1709),const_zero)</f>
        <v>57.828111568865</v>
      </c>
      <c r="U1709" s="5" t="n">
        <f aca="false">IF($C1709=const_one,Sensitivity!$D$1530*$T1709,const_zero)</f>
        <v>0</v>
      </c>
      <c r="V1709" s="5" t="n">
        <f aca="false">IF($D1709=const_one,Sensitivity!$Y$1530*$T1709,const_zero)</f>
        <v>0</v>
      </c>
      <c r="W1709" s="5" t="n">
        <f aca="false">IF($E1709=const_one,Sensitivity!$V$1530*$T1709,const_zero)</f>
        <v>100305872.46819</v>
      </c>
      <c r="X1709" s="5" t="n">
        <f aca="false">IF($F1709=const_one,Sensitivity!$S$1530*$T1709,const_zero)</f>
        <v>138787467.765276</v>
      </c>
      <c r="Y1709" s="5" t="n">
        <f aca="false">IF($G1709=const_one,Sensitivity!$P$1530*$T1709,const_zero)</f>
        <v>173484334.706595</v>
      </c>
      <c r="Z1709" s="5" t="n">
        <f aca="false">IF($H1709=const_one,Sensitivity!$M$1530*$T1709,const_zero)</f>
        <v>289140557.844325</v>
      </c>
      <c r="AA1709" s="5" t="n">
        <f aca="false">IF($I1709=const_one,Sensitivity!$J$1530*$T1709,const_zero)</f>
        <v>289140557.844325</v>
      </c>
      <c r="AB1709" s="5" t="n">
        <f aca="false">(Sensitivity!$AE$1530+Sensitivity!$AJ$1530)*$T1709</f>
        <v>16617926.3293431</v>
      </c>
      <c r="AC1709" s="5" t="n">
        <f aca="false">common_rsa_total*$T1709</f>
        <v>520453004.119785</v>
      </c>
      <c r="AD1709" s="5" t="n">
        <f aca="false">IF($S1709=const_one,pre_f_options_issued*($T1709-option_strike_usd),const_zero)</f>
        <v>142070278.922162</v>
      </c>
      <c r="AE1709" s="5" t="n">
        <f aca="false">J1709+U1709</f>
        <v>30000000</v>
      </c>
      <c r="AF1709" s="5" t="n">
        <f aca="false">K1709+V1709</f>
        <v>300000000</v>
      </c>
      <c r="AG1709" s="5" t="n">
        <f aca="false">L1709+W1709</f>
        <v>100305872.46819</v>
      </c>
      <c r="AH1709" s="5" t="n">
        <f aca="false">M1709+X1709</f>
        <v>138787467.765276</v>
      </c>
      <c r="AI1709" s="5" t="n">
        <f aca="false">N1709+Y1709</f>
        <v>173484334.706595</v>
      </c>
      <c r="AJ1709" s="5" t="n">
        <f aca="false">O1709+Z1709</f>
        <v>289140557.844325</v>
      </c>
      <c r="AK1709" s="5" t="n">
        <f aca="false">P1709+AA1709</f>
        <v>289140557.844325</v>
      </c>
      <c r="AL1709" s="5" t="n">
        <f aca="false">INDEX($AE$1585:$AE$1712,$B1709-$C1709*1+const_one)</f>
        <v>30000000</v>
      </c>
      <c r="AM1709" s="5" t="n">
        <f aca="false">INDEX($AF$1585:$AF$1712,$B1709-$D1709*2+const_one)</f>
        <v>300000000</v>
      </c>
      <c r="AN1709" s="5" t="n">
        <f aca="false">INDEX($AG$1585:$AG$1712,$B1709-$E1709*4+const_one)</f>
        <v>100000000</v>
      </c>
      <c r="AO1709" s="5" t="n">
        <f aca="false">INDEX($AH$1585:$AH$1712,$B1709-$F1709*8+const_one)</f>
        <v>60000000</v>
      </c>
      <c r="AP1709" s="5" t="n">
        <f aca="false">INDEX($AI$1585:$AI$1712,$B1709-$G1709*16+const_one)</f>
        <v>30000000</v>
      </c>
      <c r="AQ1709" s="5" t="n">
        <f aca="false">INDEX($AJ$1585:$AJ$1712,$B1709-$H1709*32+const_one)</f>
        <v>15000000</v>
      </c>
      <c r="AR1709" s="5" t="n">
        <f aca="false">INDEX($AK$1585:$AK$1712,$B1709-$I1709*64+const_one)</f>
        <v>5000000</v>
      </c>
      <c r="AS1709" s="5" t="n">
        <f aca="false">INDEX($AE$1585:$AE$1712,$B1709+(const_one-$C1709)*1+const_one)</f>
        <v>46755512.7558779</v>
      </c>
      <c r="AT1709" s="5" t="n">
        <f aca="false">INDEX($AF$1585:$AF$1712,$B1709+(const_one-$D1709)*2+const_one)</f>
        <v>345259644.271402</v>
      </c>
      <c r="AU1709" s="5" t="n">
        <f aca="false">INDEX($AG$1585:$AG$1712,$B1709+(const_one-$E1709)*4+const_one)</f>
        <v>100305872.46819</v>
      </c>
      <c r="AV1709" s="5" t="n">
        <f aca="false">INDEX($AH$1585:$AH$1712,$B1709+(const_one-$F1709)*8+const_one)</f>
        <v>138787467.765276</v>
      </c>
      <c r="AW1709" s="5" t="n">
        <f aca="false">INDEX($AI$1585:$AI$1712,$B1709+(const_one-$G1709)*16+const_one)</f>
        <v>173484334.706595</v>
      </c>
      <c r="AX1709" s="5" t="n">
        <f aca="false">INDEX($AJ$1585:$AJ$1712,$B1709+(const_one-$H1709)*32+const_one)</f>
        <v>289140557.844325</v>
      </c>
      <c r="AY1709" s="5" t="n">
        <f aca="false">INDEX($AK$1585:$AK$1712,$B1709+(const_one-$I1709)*64+const_one)</f>
        <v>289140557.844325</v>
      </c>
      <c r="AZ1709" s="5" t="n">
        <f aca="false">--($C1709=--(AS1709&gt;AL1709))</f>
        <v>0</v>
      </c>
      <c r="BA1709" s="5" t="n">
        <f aca="false">--($D1709=--(AT1709&gt;AM1709))</f>
        <v>0</v>
      </c>
      <c r="BB1709" s="5" t="n">
        <f aca="false">--($E1709=--(AU1709&gt;AN1709))</f>
        <v>1</v>
      </c>
      <c r="BC1709" s="5" t="n">
        <f aca="false">--($F1709=--(AV1709&gt;AO1709))</f>
        <v>1</v>
      </c>
      <c r="BD1709" s="5" t="n">
        <f aca="false">--($G1709=--(AW1709&gt;AP1709))</f>
        <v>1</v>
      </c>
      <c r="BE1709" s="5" t="n">
        <f aca="false">--($H1709=--(AX1709&gt;AQ1709))</f>
        <v>1</v>
      </c>
      <c r="BF1709" s="5" t="n">
        <f aca="false">--($I1709=--(AY1709&gt;AR1709))</f>
        <v>1</v>
      </c>
      <c r="BG1709" s="5" t="n">
        <f aca="false">SUM(AZ1709:BF1709)</f>
        <v>5</v>
      </c>
      <c r="BH1709" s="5" t="n">
        <f aca="false">SUM(AE1709:AK1709)+AB1709+AC1709+AD1709</f>
        <v>2000000000</v>
      </c>
    </row>
    <row r="1710" customFormat="false" ht="15" hidden="true" customHeight="false" outlineLevel="0" collapsed="false">
      <c r="A1710" s="5" t="n">
        <f aca="false">sensitivity_exit_usd</f>
        <v>2000000000</v>
      </c>
      <c r="B1710" s="2" t="n">
        <f aca="false">ROW()-ROW($B$1585)</f>
        <v>125</v>
      </c>
      <c r="C1710" s="2" t="n">
        <f aca="false">MOD(QUOTIENT($B1710,1),2)</f>
        <v>1</v>
      </c>
      <c r="D1710" s="2" t="n">
        <f aca="false">MOD(QUOTIENT($B1710,2),2)</f>
        <v>0</v>
      </c>
      <c r="E1710" s="2" t="n">
        <f aca="false">MOD(QUOTIENT($B1710,4),2)</f>
        <v>1</v>
      </c>
      <c r="F1710" s="2" t="n">
        <f aca="false">MOD(QUOTIENT($B1710,8),2)</f>
        <v>1</v>
      </c>
      <c r="G1710" s="2" t="n">
        <f aca="false">MOD(QUOTIENT($B1710,16),2)</f>
        <v>1</v>
      </c>
      <c r="H1710" s="2" t="n">
        <f aca="false">MOD(QUOTIENT($B1710,32),2)</f>
        <v>1</v>
      </c>
      <c r="I1710" s="2" t="n">
        <f aca="false">MOD(QUOTIENT($B1710,64),2)</f>
        <v>1</v>
      </c>
      <c r="J1710" s="5" t="n">
        <f aca="false">IF($C1710=const_zero,MIN(class_series_f_invested_usd,MAX(const_zero,$A1710)),const_zero)</f>
        <v>0</v>
      </c>
      <c r="K1710" s="5" t="n">
        <f aca="false">IF($D1710=const_zero,MIN(class_series_e_invested_usd,MAX(const_zero,$A1710-SUM($J1710:$J1710))),const_zero)</f>
        <v>300000000</v>
      </c>
      <c r="L1710" s="5" t="n">
        <f aca="false">IF($E1710=const_zero,MIN(class_series_d_invested_usd,MAX(const_zero,$A1710-SUM($J1710:$K1710))),const_zero)</f>
        <v>0</v>
      </c>
      <c r="M1710" s="5" t="n">
        <f aca="false">IF($F1710=const_zero,MIN(class_series_c_invested_usd,MAX(const_zero,$A1710-SUM($J1710:$L1710))),const_zero)</f>
        <v>0</v>
      </c>
      <c r="N1710" s="5" t="n">
        <f aca="false">IF($G1710=const_zero,MIN(class_series_b_invested_usd,MAX(const_zero,$A1710-SUM($J1710:$M1710))),const_zero)</f>
        <v>0</v>
      </c>
      <c r="O1710" s="5" t="n">
        <f aca="false">IF($H1710=const_zero,MIN(class_series_a_invested_usd,MAX(const_zero,$A1710-SUM($J1710:$N1710))),const_zero)</f>
        <v>0</v>
      </c>
      <c r="P1710" s="5" t="n">
        <f aca="false">IF($I1710=const_zero,MIN(class_seed_invested_usd,MAX(const_zero,$A1710-SUM($J1710:$O1710))),const_zero)</f>
        <v>0</v>
      </c>
      <c r="Q1710" s="5" t="n">
        <f aca="false">MAX(const_zero,$A1710-SUM($J1710:$P1710))</f>
        <v>1700000000</v>
      </c>
      <c r="R1710" s="9" t="n">
        <f aca="false">common_rsa_total+Sensitivity!$AE$1530+Sensitivity!$AJ$1530+IF($C1710=const_one,Sensitivity!$D$1530,const_zero)+IF($D1710=const_one,Sensitivity!$Y$1530,const_zero)+IF($E1710=const_one,Sensitivity!$V$1530,const_zero)+IF($F1710=const_one,Sensitivity!$S$1530,const_zero)+IF($G1710=const_one,Sensitivity!$P$1530,const_zero)+IF($H1710=const_one,Sensitivity!$M$1530,const_zero)+IF($I1710=const_one,Sensitivity!$J$1530,const_zero)</f>
        <v>27238627.3620252</v>
      </c>
      <c r="S1710" s="23" t="b">
        <f aca="false">IF($R1710&gt;const_zero,--($Q1710&gt;option_strike_usd*$R1710),const_zero)</f>
        <v>1</v>
      </c>
      <c r="T1710" s="7" t="n">
        <f aca="false">IF($R1710&gt;const_zero,IF($S1710=const_one,($Q1710+option_strike_usd*pre_f_options_issued)/($R1710+pre_f_options_issued),$Q1710/$R1710),const_zero)</f>
        <v>57.2487754486614</v>
      </c>
      <c r="U1710" s="5" t="n">
        <f aca="false">IF($C1710=const_one,Sensitivity!$D$1530*$T1710,const_zero)</f>
        <v>46755512.7558779</v>
      </c>
      <c r="V1710" s="5" t="n">
        <f aca="false">IF($D1710=const_one,Sensitivity!$Y$1530*$T1710,const_zero)</f>
        <v>0</v>
      </c>
      <c r="W1710" s="5" t="n">
        <f aca="false">IF($E1710=const_one,Sensitivity!$V$1530*$T1710,const_zero)</f>
        <v>99300983.7832091</v>
      </c>
      <c r="X1710" s="5" t="n">
        <f aca="false">IF($F1710=const_one,Sensitivity!$S$1530*$T1710,const_zero)</f>
        <v>137397061.076787</v>
      </c>
      <c r="Y1710" s="5" t="n">
        <f aca="false">IF($G1710=const_one,Sensitivity!$P$1530*$T1710,const_zero)</f>
        <v>171746326.345984</v>
      </c>
      <c r="Z1710" s="5" t="n">
        <f aca="false">IF($H1710=const_one,Sensitivity!$M$1530*$T1710,const_zero)</f>
        <v>286243877.243307</v>
      </c>
      <c r="AA1710" s="5" t="n">
        <f aca="false">IF($I1710=const_one,Sensitivity!$J$1530*$T1710,const_zero)</f>
        <v>286243877.243307</v>
      </c>
      <c r="AB1710" s="5" t="n">
        <f aca="false">(Sensitivity!$AE$1530+Sensitivity!$AJ$1530)*$T1710</f>
        <v>16451443.8919215</v>
      </c>
      <c r="AC1710" s="5" t="n">
        <f aca="false">common_rsa_total*$T1710</f>
        <v>515238979.037953</v>
      </c>
      <c r="AD1710" s="5" t="n">
        <f aca="false">IF($S1710=const_one,pre_f_options_issued*($T1710-option_strike_usd),const_zero)</f>
        <v>140621938.621653</v>
      </c>
      <c r="AE1710" s="5" t="n">
        <f aca="false">J1710+U1710</f>
        <v>46755512.7558779</v>
      </c>
      <c r="AF1710" s="5" t="n">
        <f aca="false">K1710+V1710</f>
        <v>300000000</v>
      </c>
      <c r="AG1710" s="5" t="n">
        <f aca="false">L1710+W1710</f>
        <v>99300983.7832091</v>
      </c>
      <c r="AH1710" s="5" t="n">
        <f aca="false">M1710+X1710</f>
        <v>137397061.076787</v>
      </c>
      <c r="AI1710" s="5" t="n">
        <f aca="false">N1710+Y1710</f>
        <v>171746326.345984</v>
      </c>
      <c r="AJ1710" s="5" t="n">
        <f aca="false">O1710+Z1710</f>
        <v>286243877.243307</v>
      </c>
      <c r="AK1710" s="5" t="n">
        <f aca="false">P1710+AA1710</f>
        <v>286243877.243307</v>
      </c>
      <c r="AL1710" s="5" t="n">
        <f aca="false">INDEX($AE$1585:$AE$1712,$B1710-$C1710*1+const_one)</f>
        <v>30000000</v>
      </c>
      <c r="AM1710" s="5" t="n">
        <f aca="false">INDEX($AF$1585:$AF$1712,$B1710-$D1710*2+const_one)</f>
        <v>300000000</v>
      </c>
      <c r="AN1710" s="5" t="n">
        <f aca="false">INDEX($AG$1585:$AG$1712,$B1710-$E1710*4+const_one)</f>
        <v>100000000</v>
      </c>
      <c r="AO1710" s="5" t="n">
        <f aca="false">INDEX($AH$1585:$AH$1712,$B1710-$F1710*8+const_one)</f>
        <v>60000000</v>
      </c>
      <c r="AP1710" s="5" t="n">
        <f aca="false">INDEX($AI$1585:$AI$1712,$B1710-$G1710*16+const_one)</f>
        <v>30000000</v>
      </c>
      <c r="AQ1710" s="5" t="n">
        <f aca="false">INDEX($AJ$1585:$AJ$1712,$B1710-$H1710*32+const_one)</f>
        <v>15000000</v>
      </c>
      <c r="AR1710" s="5" t="n">
        <f aca="false">INDEX($AK$1585:$AK$1712,$B1710-$I1710*64+const_one)</f>
        <v>5000000</v>
      </c>
      <c r="AS1710" s="5" t="n">
        <f aca="false">INDEX($AE$1585:$AE$1712,$B1710+(const_one-$C1710)*1+const_one)</f>
        <v>46755512.7558779</v>
      </c>
      <c r="AT1710" s="5" t="n">
        <f aca="false">INDEX($AF$1585:$AF$1712,$B1710+(const_one-$D1710)*2+const_one)</f>
        <v>342531264.677631</v>
      </c>
      <c r="AU1710" s="5" t="n">
        <f aca="false">INDEX($AG$1585:$AG$1712,$B1710+(const_one-$E1710)*4+const_one)</f>
        <v>99300983.7832091</v>
      </c>
      <c r="AV1710" s="5" t="n">
        <f aca="false">INDEX($AH$1585:$AH$1712,$B1710+(const_one-$F1710)*8+const_one)</f>
        <v>137397061.076787</v>
      </c>
      <c r="AW1710" s="5" t="n">
        <f aca="false">INDEX($AI$1585:$AI$1712,$B1710+(const_one-$G1710)*16+const_one)</f>
        <v>171746326.345984</v>
      </c>
      <c r="AX1710" s="5" t="n">
        <f aca="false">INDEX($AJ$1585:$AJ$1712,$B1710+(const_one-$H1710)*32+const_one)</f>
        <v>286243877.243307</v>
      </c>
      <c r="AY1710" s="5" t="n">
        <f aca="false">INDEX($AK$1585:$AK$1712,$B1710+(const_one-$I1710)*64+const_one)</f>
        <v>286243877.243307</v>
      </c>
      <c r="AZ1710" s="5" t="n">
        <f aca="false">--($C1710=--(AS1710&gt;AL1710))</f>
        <v>1</v>
      </c>
      <c r="BA1710" s="5" t="n">
        <f aca="false">--($D1710=--(AT1710&gt;AM1710))</f>
        <v>0</v>
      </c>
      <c r="BB1710" s="5" t="n">
        <f aca="false">--($E1710=--(AU1710&gt;AN1710))</f>
        <v>0</v>
      </c>
      <c r="BC1710" s="5" t="n">
        <f aca="false">--($F1710=--(AV1710&gt;AO1710))</f>
        <v>1</v>
      </c>
      <c r="BD1710" s="5" t="n">
        <f aca="false">--($G1710=--(AW1710&gt;AP1710))</f>
        <v>1</v>
      </c>
      <c r="BE1710" s="5" t="n">
        <f aca="false">--($H1710=--(AX1710&gt;AQ1710))</f>
        <v>1</v>
      </c>
      <c r="BF1710" s="5" t="n">
        <f aca="false">--($I1710=--(AY1710&gt;AR1710))</f>
        <v>1</v>
      </c>
      <c r="BG1710" s="5" t="n">
        <f aca="false">SUM(AZ1710:BF1710)</f>
        <v>5</v>
      </c>
      <c r="BH1710" s="5" t="n">
        <f aca="false">SUM(AE1710:AK1710)+AB1710+AC1710+AD1710</f>
        <v>2000000000</v>
      </c>
    </row>
    <row r="1711" customFormat="false" ht="15" hidden="true" customHeight="false" outlineLevel="0" collapsed="false">
      <c r="A1711" s="5" t="n">
        <f aca="false">sensitivity_exit_usd</f>
        <v>2000000000</v>
      </c>
      <c r="B1711" s="2" t="n">
        <f aca="false">ROW()-ROW($B$1585)</f>
        <v>126</v>
      </c>
      <c r="C1711" s="2" t="n">
        <f aca="false">MOD(QUOTIENT($B1711,1),2)</f>
        <v>0</v>
      </c>
      <c r="D1711" s="2" t="n">
        <f aca="false">MOD(QUOTIENT($B1711,2),2)</f>
        <v>1</v>
      </c>
      <c r="E1711" s="2" t="n">
        <f aca="false">MOD(QUOTIENT($B1711,4),2)</f>
        <v>1</v>
      </c>
      <c r="F1711" s="2" t="n">
        <f aca="false">MOD(QUOTIENT($B1711,8),2)</f>
        <v>1</v>
      </c>
      <c r="G1711" s="2" t="n">
        <f aca="false">MOD(QUOTIENT($B1711,16),2)</f>
        <v>1</v>
      </c>
      <c r="H1711" s="2" t="n">
        <f aca="false">MOD(QUOTIENT($B1711,32),2)</f>
        <v>1</v>
      </c>
      <c r="I1711" s="2" t="n">
        <f aca="false">MOD(QUOTIENT($B1711,64),2)</f>
        <v>1</v>
      </c>
      <c r="J1711" s="5" t="n">
        <f aca="false">IF($C1711=const_zero,MIN(class_series_f_invested_usd,MAX(const_zero,$A1711)),const_zero)</f>
        <v>30000000</v>
      </c>
      <c r="K1711" s="5" t="n">
        <f aca="false">IF($D1711=const_zero,MIN(class_series_e_invested_usd,MAX(const_zero,$A1711-SUM($J1711:$J1711))),const_zero)</f>
        <v>0</v>
      </c>
      <c r="L1711" s="5" t="n">
        <f aca="false">IF($E1711=const_zero,MIN(class_series_d_invested_usd,MAX(const_zero,$A1711-SUM($J1711:$K1711))),const_zero)</f>
        <v>0</v>
      </c>
      <c r="M1711" s="5" t="n">
        <f aca="false">IF($F1711=const_zero,MIN(class_series_c_invested_usd,MAX(const_zero,$A1711-SUM($J1711:$L1711))),const_zero)</f>
        <v>0</v>
      </c>
      <c r="N1711" s="5" t="n">
        <f aca="false">IF($G1711=const_zero,MIN(class_series_b_invested_usd,MAX(const_zero,$A1711-SUM($J1711:$M1711))),const_zero)</f>
        <v>0</v>
      </c>
      <c r="O1711" s="5" t="n">
        <f aca="false">IF($H1711=const_zero,MIN(class_series_a_invested_usd,MAX(const_zero,$A1711-SUM($J1711:$N1711))),const_zero)</f>
        <v>0</v>
      </c>
      <c r="P1711" s="5" t="n">
        <f aca="false">IF($I1711=const_zero,MIN(class_seed_invested_usd,MAX(const_zero,$A1711-SUM($J1711:$O1711))),const_zero)</f>
        <v>0</v>
      </c>
      <c r="Q1711" s="5" t="n">
        <f aca="false">MAX(const_zero,$A1711-SUM($J1711:$P1711))</f>
        <v>1970000000</v>
      </c>
      <c r="R1711" s="9" t="n">
        <f aca="false">common_rsa_total+Sensitivity!$AE$1530+Sensitivity!$AJ$1530+IF($C1711=const_one,Sensitivity!$D$1530,const_zero)+IF($D1711=const_one,Sensitivity!$Y$1530,const_zero)+IF($E1711=const_one,Sensitivity!$V$1530,const_zero)+IF($F1711=const_one,Sensitivity!$S$1530,const_zero)+IF($G1711=const_one,Sensitivity!$P$1530,const_zero)+IF($H1711=const_one,Sensitivity!$M$1530,const_zero)+IF($I1711=const_one,Sensitivity!$J$1530,const_zero)</f>
        <v>32558426.6391823</v>
      </c>
      <c r="S1711" s="23" t="b">
        <f aca="false">IF($R1711&gt;const_zero,--($Q1711&gt;option_strike_usd*$R1711),const_zero)</f>
        <v>1</v>
      </c>
      <c r="T1711" s="7" t="n">
        <f aca="false">IF($R1711&gt;const_zero,IF($S1711=const_one,($Q1711+option_strike_usd*pre_f_options_issued)/($R1711+pre_f_options_issued),$Q1711/$R1711),const_zero)</f>
        <v>56.26322083135</v>
      </c>
      <c r="U1711" s="5" t="n">
        <f aca="false">IF($C1711=const_one,Sensitivity!$D$1530*$T1711,const_zero)</f>
        <v>0</v>
      </c>
      <c r="V1711" s="5" t="n">
        <f aca="false">IF($D1711=const_one,Sensitivity!$Y$1530*$T1711,const_zero)</f>
        <v>345259644.271402</v>
      </c>
      <c r="W1711" s="5" t="n">
        <f aca="false">IF($E1711=const_one,Sensitivity!$V$1530*$T1711,const_zero)</f>
        <v>97591487.9502569</v>
      </c>
      <c r="X1711" s="5" t="n">
        <f aca="false">IF($F1711=const_one,Sensitivity!$S$1530*$T1711,const_zero)</f>
        <v>135031729.99524</v>
      </c>
      <c r="Y1711" s="5" t="n">
        <f aca="false">IF($G1711=const_one,Sensitivity!$P$1530*$T1711,const_zero)</f>
        <v>168789662.49405</v>
      </c>
      <c r="Z1711" s="5" t="n">
        <f aca="false">IF($H1711=const_one,Sensitivity!$M$1530*$T1711,const_zero)</f>
        <v>281316104.15675</v>
      </c>
      <c r="AA1711" s="5" t="n">
        <f aca="false">IF($I1711=const_one,Sensitivity!$J$1530*$T1711,const_zero)</f>
        <v>281316104.15675</v>
      </c>
      <c r="AB1711" s="5" t="n">
        <f aca="false">(Sensitivity!$AE$1530+Sensitivity!$AJ$1530)*$T1711</f>
        <v>16168227.4150265</v>
      </c>
      <c r="AC1711" s="5" t="n">
        <f aca="false">common_rsa_total*$T1711</f>
        <v>506368987.48215</v>
      </c>
      <c r="AD1711" s="5" t="n">
        <f aca="false">IF($S1711=const_one,pre_f_options_issued*($T1711-option_strike_usd),const_zero)</f>
        <v>138158052.078375</v>
      </c>
      <c r="AE1711" s="5" t="n">
        <f aca="false">J1711+U1711</f>
        <v>30000000</v>
      </c>
      <c r="AF1711" s="5" t="n">
        <f aca="false">K1711+V1711</f>
        <v>345259644.271402</v>
      </c>
      <c r="AG1711" s="5" t="n">
        <f aca="false">L1711+W1711</f>
        <v>97591487.9502569</v>
      </c>
      <c r="AH1711" s="5" t="n">
        <f aca="false">M1711+X1711</f>
        <v>135031729.99524</v>
      </c>
      <c r="AI1711" s="5" t="n">
        <f aca="false">N1711+Y1711</f>
        <v>168789662.49405</v>
      </c>
      <c r="AJ1711" s="5" t="n">
        <f aca="false">O1711+Z1711</f>
        <v>281316104.15675</v>
      </c>
      <c r="AK1711" s="5" t="n">
        <f aca="false">P1711+AA1711</f>
        <v>281316104.15675</v>
      </c>
      <c r="AL1711" s="5" t="n">
        <f aca="false">INDEX($AE$1585:$AE$1712,$B1711-$C1711*1+const_one)</f>
        <v>30000000</v>
      </c>
      <c r="AM1711" s="5" t="n">
        <f aca="false">INDEX($AF$1585:$AF$1712,$B1711-$D1711*2+const_one)</f>
        <v>300000000</v>
      </c>
      <c r="AN1711" s="5" t="n">
        <f aca="false">INDEX($AG$1585:$AG$1712,$B1711-$E1711*4+const_one)</f>
        <v>100000000</v>
      </c>
      <c r="AO1711" s="5" t="n">
        <f aca="false">INDEX($AH$1585:$AH$1712,$B1711-$F1711*8+const_one)</f>
        <v>60000000</v>
      </c>
      <c r="AP1711" s="5" t="n">
        <f aca="false">INDEX($AI$1585:$AI$1712,$B1711-$G1711*16+const_one)</f>
        <v>30000000</v>
      </c>
      <c r="AQ1711" s="5" t="n">
        <f aca="false">INDEX($AJ$1585:$AJ$1712,$B1711-$H1711*32+const_one)</f>
        <v>15000000</v>
      </c>
      <c r="AR1711" s="5" t="n">
        <f aca="false">INDEX($AK$1585:$AK$1712,$B1711-$I1711*64+const_one)</f>
        <v>5000000</v>
      </c>
      <c r="AS1711" s="5" t="n">
        <f aca="false">INDEX($AE$1585:$AE$1712,$B1711+(const_one-$C1711)*1+const_one)</f>
        <v>45587482.7481489</v>
      </c>
      <c r="AT1711" s="5" t="n">
        <f aca="false">INDEX($AF$1585:$AF$1712,$B1711+(const_one-$D1711)*2+const_one)</f>
        <v>345259644.271402</v>
      </c>
      <c r="AU1711" s="5" t="n">
        <f aca="false">INDEX($AG$1585:$AG$1712,$B1711+(const_one-$E1711)*4+const_one)</f>
        <v>97591487.9502569</v>
      </c>
      <c r="AV1711" s="5" t="n">
        <f aca="false">INDEX($AH$1585:$AH$1712,$B1711+(const_one-$F1711)*8+const_one)</f>
        <v>135031729.99524</v>
      </c>
      <c r="AW1711" s="5" t="n">
        <f aca="false">INDEX($AI$1585:$AI$1712,$B1711+(const_one-$G1711)*16+const_one)</f>
        <v>168789662.49405</v>
      </c>
      <c r="AX1711" s="5" t="n">
        <f aca="false">INDEX($AJ$1585:$AJ$1712,$B1711+(const_one-$H1711)*32+const_one)</f>
        <v>281316104.15675</v>
      </c>
      <c r="AY1711" s="5" t="n">
        <f aca="false">INDEX($AK$1585:$AK$1712,$B1711+(const_one-$I1711)*64+const_one)</f>
        <v>281316104.15675</v>
      </c>
      <c r="AZ1711" s="5" t="n">
        <f aca="false">--($C1711=--(AS1711&gt;AL1711))</f>
        <v>0</v>
      </c>
      <c r="BA1711" s="5" t="n">
        <f aca="false">--($D1711=--(AT1711&gt;AM1711))</f>
        <v>1</v>
      </c>
      <c r="BB1711" s="5" t="n">
        <f aca="false">--($E1711=--(AU1711&gt;AN1711))</f>
        <v>0</v>
      </c>
      <c r="BC1711" s="5" t="n">
        <f aca="false">--($F1711=--(AV1711&gt;AO1711))</f>
        <v>1</v>
      </c>
      <c r="BD1711" s="5" t="n">
        <f aca="false">--($G1711=--(AW1711&gt;AP1711))</f>
        <v>1</v>
      </c>
      <c r="BE1711" s="5" t="n">
        <f aca="false">--($H1711=--(AX1711&gt;AQ1711))</f>
        <v>1</v>
      </c>
      <c r="BF1711" s="5" t="n">
        <f aca="false">--($I1711=--(AY1711&gt;AR1711))</f>
        <v>1</v>
      </c>
      <c r="BG1711" s="5" t="n">
        <f aca="false">SUM(AZ1711:BF1711)</f>
        <v>5</v>
      </c>
      <c r="BH1711" s="5" t="n">
        <f aca="false">SUM(AE1711:AK1711)+AB1711+AC1711+AD1711</f>
        <v>2000000000</v>
      </c>
    </row>
    <row r="1712" customFormat="false" ht="15" hidden="true" customHeight="false" outlineLevel="0" collapsed="false">
      <c r="A1712" s="5" t="n">
        <f aca="false">sensitivity_exit_usd</f>
        <v>2000000000</v>
      </c>
      <c r="B1712" s="2" t="n">
        <f aca="false">ROW()-ROW($B$1585)</f>
        <v>127</v>
      </c>
      <c r="C1712" s="2" t="n">
        <f aca="false">MOD(QUOTIENT($B1712,1),2)</f>
        <v>1</v>
      </c>
      <c r="D1712" s="2" t="n">
        <f aca="false">MOD(QUOTIENT($B1712,2),2)</f>
        <v>1</v>
      </c>
      <c r="E1712" s="2" t="n">
        <f aca="false">MOD(QUOTIENT($B1712,4),2)</f>
        <v>1</v>
      </c>
      <c r="F1712" s="2" t="n">
        <f aca="false">MOD(QUOTIENT($B1712,8),2)</f>
        <v>1</v>
      </c>
      <c r="G1712" s="2" t="n">
        <f aca="false">MOD(QUOTIENT($B1712,16),2)</f>
        <v>1</v>
      </c>
      <c r="H1712" s="2" t="n">
        <f aca="false">MOD(QUOTIENT($B1712,32),2)</f>
        <v>1</v>
      </c>
      <c r="I1712" s="2" t="n">
        <f aca="false">MOD(QUOTIENT($B1712,64),2)</f>
        <v>1</v>
      </c>
      <c r="J1712" s="5" t="n">
        <f aca="false">IF($C1712=const_zero,MIN(class_series_f_invested_usd,MAX(const_zero,$A1712)),const_zero)</f>
        <v>0</v>
      </c>
      <c r="K1712" s="5" t="n">
        <f aca="false">IF($D1712=const_zero,MIN(class_series_e_invested_usd,MAX(const_zero,$A1712-SUM($J1712:$J1712))),const_zero)</f>
        <v>0</v>
      </c>
      <c r="L1712" s="5" t="n">
        <f aca="false">IF($E1712=const_zero,MIN(class_series_d_invested_usd,MAX(const_zero,$A1712-SUM($J1712:$K1712))),const_zero)</f>
        <v>0</v>
      </c>
      <c r="M1712" s="5" t="n">
        <f aca="false">IF($F1712=const_zero,MIN(class_series_c_invested_usd,MAX(const_zero,$A1712-SUM($J1712:$L1712))),const_zero)</f>
        <v>0</v>
      </c>
      <c r="N1712" s="5" t="n">
        <f aca="false">IF($G1712=const_zero,MIN(class_series_b_invested_usd,MAX(const_zero,$A1712-SUM($J1712:$M1712))),const_zero)</f>
        <v>0</v>
      </c>
      <c r="O1712" s="5" t="n">
        <f aca="false">IF($H1712=const_zero,MIN(class_series_a_invested_usd,MAX(const_zero,$A1712-SUM($J1712:$N1712))),const_zero)</f>
        <v>0</v>
      </c>
      <c r="P1712" s="5" t="n">
        <f aca="false">IF($I1712=const_zero,MIN(class_seed_invested_usd,MAX(const_zero,$A1712-SUM($J1712:$O1712))),const_zero)</f>
        <v>0</v>
      </c>
      <c r="Q1712" s="5" t="n">
        <f aca="false">MAX(const_zero,$A1712-SUM($J1712:$P1712))</f>
        <v>2000000000</v>
      </c>
      <c r="R1712" s="9" t="n">
        <f aca="false">common_rsa_total+Sensitivity!$AE$1530+Sensitivity!$AJ$1530+IF($C1712=const_one,Sensitivity!$D$1530,const_zero)+IF($D1712=const_one,Sensitivity!$Y$1530,const_zero)+IF($E1712=const_one,Sensitivity!$V$1530,const_zero)+IF($F1712=const_one,Sensitivity!$S$1530,const_zero)+IF($G1712=const_one,Sensitivity!$P$1530,const_zero)+IF($H1712=const_one,Sensitivity!$M$1530,const_zero)+IF($I1712=const_one,Sensitivity!$J$1530,const_zero)</f>
        <v>33375134.2873277</v>
      </c>
      <c r="S1712" s="23" t="b">
        <f aca="false">IF($R1712&gt;const_zero,--($Q1712&gt;option_strike_usd*$R1712),const_zero)</f>
        <v>1</v>
      </c>
      <c r="T1712" s="7" t="n">
        <f aca="false">IF($R1712&gt;const_zero,IF($S1712=const_one,($Q1712+option_strike_usd*pre_f_options_issued)/($R1712+pre_f_options_issued),$Q1712/$R1712),const_zero)</f>
        <v>55.8186063907599</v>
      </c>
      <c r="U1712" s="5" t="n">
        <f aca="false">IF($C1712=const_one,Sensitivity!$D$1530*$T1712,const_zero)</f>
        <v>45587482.7481489</v>
      </c>
      <c r="V1712" s="5" t="n">
        <f aca="false">IF($D1712=const_one,Sensitivity!$Y$1530*$T1712,const_zero)</f>
        <v>342531264.677631</v>
      </c>
      <c r="W1712" s="5" t="n">
        <f aca="false">IF($E1712=const_one,Sensitivity!$V$1530*$T1712,const_zero)</f>
        <v>96820281.0378154</v>
      </c>
      <c r="X1712" s="5" t="n">
        <f aca="false">IF($F1712=const_one,Sensitivity!$S$1530*$T1712,const_zero)</f>
        <v>133964655.337824</v>
      </c>
      <c r="Y1712" s="5" t="n">
        <f aca="false">IF($G1712=const_one,Sensitivity!$P$1530*$T1712,const_zero)</f>
        <v>167455819.17228</v>
      </c>
      <c r="Z1712" s="5" t="n">
        <f aca="false">IF($H1712=const_one,Sensitivity!$M$1530*$T1712,const_zero)</f>
        <v>279093031.9538</v>
      </c>
      <c r="AA1712" s="5" t="n">
        <f aca="false">IF($I1712=const_one,Sensitivity!$J$1530*$T1712,const_zero)</f>
        <v>279093031.9538</v>
      </c>
      <c r="AB1712" s="5" t="n">
        <f aca="false">(Sensitivity!$AE$1530+Sensitivity!$AJ$1530)*$T1712</f>
        <v>16040459.6249632</v>
      </c>
      <c r="AC1712" s="5" t="n">
        <f aca="false">common_rsa_total*$T1712</f>
        <v>502367457.516839</v>
      </c>
      <c r="AD1712" s="5" t="n">
        <f aca="false">IF($S1712=const_one,pre_f_options_issued*($T1712-option_strike_usd),const_zero)</f>
        <v>137046515.9769</v>
      </c>
      <c r="AE1712" s="5" t="n">
        <f aca="false">J1712+U1712</f>
        <v>45587482.7481489</v>
      </c>
      <c r="AF1712" s="5" t="n">
        <f aca="false">K1712+V1712</f>
        <v>342531264.677631</v>
      </c>
      <c r="AG1712" s="5" t="n">
        <f aca="false">L1712+W1712</f>
        <v>96820281.0378154</v>
      </c>
      <c r="AH1712" s="5" t="n">
        <f aca="false">M1712+X1712</f>
        <v>133964655.337824</v>
      </c>
      <c r="AI1712" s="5" t="n">
        <f aca="false">N1712+Y1712</f>
        <v>167455819.17228</v>
      </c>
      <c r="AJ1712" s="5" t="n">
        <f aca="false">O1712+Z1712</f>
        <v>279093031.9538</v>
      </c>
      <c r="AK1712" s="5" t="n">
        <f aca="false">P1712+AA1712</f>
        <v>279093031.9538</v>
      </c>
      <c r="AL1712" s="5" t="n">
        <f aca="false">INDEX($AE$1585:$AE$1712,$B1712-$C1712*1+const_one)</f>
        <v>30000000</v>
      </c>
      <c r="AM1712" s="5" t="n">
        <f aca="false">INDEX($AF$1585:$AF$1712,$B1712-$D1712*2+const_one)</f>
        <v>300000000</v>
      </c>
      <c r="AN1712" s="5" t="n">
        <f aca="false">INDEX($AG$1585:$AG$1712,$B1712-$E1712*4+const_one)</f>
        <v>100000000</v>
      </c>
      <c r="AO1712" s="5" t="n">
        <f aca="false">INDEX($AH$1585:$AH$1712,$B1712-$F1712*8+const_one)</f>
        <v>60000000</v>
      </c>
      <c r="AP1712" s="5" t="n">
        <f aca="false">INDEX($AI$1585:$AI$1712,$B1712-$G1712*16+const_one)</f>
        <v>30000000</v>
      </c>
      <c r="AQ1712" s="5" t="n">
        <f aca="false">INDEX($AJ$1585:$AJ$1712,$B1712-$H1712*32+const_one)</f>
        <v>15000000</v>
      </c>
      <c r="AR1712" s="5" t="n">
        <f aca="false">INDEX($AK$1585:$AK$1712,$B1712-$I1712*64+const_one)</f>
        <v>5000000</v>
      </c>
      <c r="AS1712" s="5" t="n">
        <f aca="false">INDEX($AE$1585:$AE$1712,$B1712+(const_one-$C1712)*1+const_one)</f>
        <v>45587482.7481489</v>
      </c>
      <c r="AT1712" s="5" t="n">
        <f aca="false">INDEX($AF$1585:$AF$1712,$B1712+(const_one-$D1712)*2+const_one)</f>
        <v>342531264.677631</v>
      </c>
      <c r="AU1712" s="5" t="n">
        <f aca="false">INDEX($AG$1585:$AG$1712,$B1712+(const_one-$E1712)*4+const_one)</f>
        <v>96820281.0378154</v>
      </c>
      <c r="AV1712" s="5" t="n">
        <f aca="false">INDEX($AH$1585:$AH$1712,$B1712+(const_one-$F1712)*8+const_one)</f>
        <v>133964655.337824</v>
      </c>
      <c r="AW1712" s="5" t="n">
        <f aca="false">INDEX($AI$1585:$AI$1712,$B1712+(const_one-$G1712)*16+const_one)</f>
        <v>167455819.17228</v>
      </c>
      <c r="AX1712" s="5" t="n">
        <f aca="false">INDEX($AJ$1585:$AJ$1712,$B1712+(const_one-$H1712)*32+const_one)</f>
        <v>279093031.9538</v>
      </c>
      <c r="AY1712" s="5" t="n">
        <f aca="false">INDEX($AK$1585:$AK$1712,$B1712+(const_one-$I1712)*64+const_one)</f>
        <v>279093031.9538</v>
      </c>
      <c r="AZ1712" s="5" t="n">
        <f aca="false">--($C1712=--(AS1712&gt;AL1712))</f>
        <v>1</v>
      </c>
      <c r="BA1712" s="5" t="n">
        <f aca="false">--($D1712=--(AT1712&gt;AM1712))</f>
        <v>1</v>
      </c>
      <c r="BB1712" s="5" t="n">
        <f aca="false">--($E1712=--(AU1712&gt;AN1712))</f>
        <v>0</v>
      </c>
      <c r="BC1712" s="5" t="n">
        <f aca="false">--($F1712=--(AV1712&gt;AO1712))</f>
        <v>1</v>
      </c>
      <c r="BD1712" s="5" t="n">
        <f aca="false">--($G1712=--(AW1712&gt;AP1712))</f>
        <v>1</v>
      </c>
      <c r="BE1712" s="5" t="n">
        <f aca="false">--($H1712=--(AX1712&gt;AQ1712))</f>
        <v>1</v>
      </c>
      <c r="BF1712" s="5" t="n">
        <f aca="false">--($I1712=--(AY1712&gt;AR1712))</f>
        <v>1</v>
      </c>
      <c r="BG1712" s="5" t="n">
        <f aca="false">SUM(AZ1712:BF1712)</f>
        <v>6</v>
      </c>
      <c r="BH1712" s="5" t="n">
        <f aca="false">SUM(AE1712:AK1712)+AB1712+AC1712+AD1712</f>
        <v>2000000000</v>
      </c>
    </row>
    <row r="1713" customFormat="false" ht="15" hidden="true" customHeight="false" outlineLevel="0" collapsed="false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</row>
    <row r="1714" customFormat="false" ht="15" hidden="true" customHeight="false" outlineLevel="0" collapsed="false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</row>
    <row r="1715" customFormat="false" ht="15" hidden="true" customHeight="false" outlineLevel="0" collapsed="false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</row>
    <row r="1716" customFormat="false" ht="15" hidden="true" customHeight="false" outlineLevel="0" collapsed="false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</row>
    <row r="1717" customFormat="false" ht="15" hidden="true" customHeight="false" outlineLevel="0" collapsed="false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</row>
    <row r="1718" customFormat="false" ht="15" hidden="true" customHeight="false" outlineLevel="0" collapsed="false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</row>
    <row r="1719" customFormat="false" ht="15" hidden="true" customHeight="false" outlineLevel="0" collapsed="false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</row>
    <row r="1720" customFormat="false" ht="15" hidden="true" customHeight="false" outlineLevel="0" collapsed="false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</row>
    <row r="1721" customFormat="false" ht="15" hidden="true" customHeight="false" outlineLevel="0" collapsed="false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</row>
    <row r="1722" customFormat="false" ht="15" hidden="true" customHeight="false" outlineLevel="0" collapsed="false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</row>
    <row r="1723" customFormat="false" ht="15" hidden="true" customHeight="false" outlineLevel="0" collapsed="false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</row>
    <row r="1724" customFormat="false" ht="15" hidden="true" customHeight="false" outlineLevel="0" collapsed="false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</row>
    <row r="1725" customFormat="false" ht="15" hidden="true" customHeight="false" outlineLevel="0" collapsed="false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</row>
    <row r="1726" customFormat="false" ht="15" hidden="true" customHeight="false" outlineLevel="0" collapsed="false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</row>
    <row r="1727" customFormat="false" ht="15" hidden="true" customHeight="false" outlineLevel="0" collapsed="false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</row>
    <row r="1728" customFormat="false" ht="15" hidden="true" customHeight="false" outlineLevel="0" collapsed="false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</row>
    <row r="1729" customFormat="false" ht="15" hidden="true" customHeight="false" outlineLevel="0" collapsed="false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</row>
    <row r="1730" customFormat="false" ht="15" hidden="true" customHeight="false" outlineLevel="0" collapsed="false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</row>
    <row r="1731" customFormat="false" ht="15" hidden="true" customHeight="false" outlineLevel="0" collapsed="false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</row>
    <row r="1732" customFormat="false" ht="15" hidden="true" customHeight="false" outlineLevel="0" collapsed="false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</row>
    <row r="1733" customFormat="false" ht="15" hidden="true" customHeight="false" outlineLevel="0" collapsed="false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</row>
    <row r="1734" customFormat="false" ht="15" hidden="true" customHeight="false" outlineLevel="0" collapsed="false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</row>
    <row r="1735" customFormat="false" ht="15" hidden="true" customHeight="false" outlineLevel="0" collapsed="false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</row>
    <row r="1736" customFormat="false" ht="15" hidden="true" customHeight="false" outlineLevel="0" collapsed="false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</row>
    <row r="1737" customFormat="false" ht="15" hidden="true" customHeight="false" outlineLevel="0" collapsed="false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</row>
    <row r="1738" customFormat="false" ht="15" hidden="true" customHeight="false" outlineLevel="0" collapsed="false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</row>
    <row r="1739" customFormat="false" ht="15" hidden="true" customHeight="false" outlineLevel="0" collapsed="false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</row>
    <row r="1740" customFormat="false" ht="15" hidden="true" customHeight="false" outlineLevel="0" collapsed="false">
      <c r="A1740" s="5" t="n">
        <f aca="false">sensitivity_pre_high_usd</f>
        <v>1800000000</v>
      </c>
      <c r="B1740" s="2" t="n">
        <f aca="false">sensitivity_esop_high</f>
        <v>0.15</v>
      </c>
      <c r="C1740" s="5" t="n">
        <f aca="false">Sensitivity!$E$1791</f>
        <v>47.2810306745918</v>
      </c>
      <c r="D1740" s="2" t="n">
        <f aca="false">series_f_primary_raise_usd/C1740</f>
        <v>634503.934706348</v>
      </c>
      <c r="E1740" s="2" t="n">
        <f aca="false">our_fund_check_usd/C1740</f>
        <v>211501.311568783</v>
      </c>
      <c r="F1740" s="2" t="n">
        <f aca="false">f_lead_primary_check_usd/C1740</f>
        <v>423002.623137565</v>
      </c>
      <c r="G1740" s="2" t="n">
        <f aca="false">Sensitivity!$AC$1791</f>
        <v>1452275.08238085</v>
      </c>
      <c r="H1740" s="2" t="n">
        <f aca="false">Sensitivity!$G$1791</f>
        <v>1</v>
      </c>
      <c r="I1740" s="2" t="n">
        <f aca="false">class_seed_issue_pps/H1740</f>
        <v>1</v>
      </c>
      <c r="J1740" s="2" t="n">
        <f aca="false">Sensitivity!$H$1791</f>
        <v>5000000</v>
      </c>
      <c r="K1740" s="2" t="n">
        <f aca="false">Sensitivity!$I$1791</f>
        <v>3</v>
      </c>
      <c r="L1740" s="2" t="n">
        <f aca="false">class_series_a_issue_pps/K1740</f>
        <v>1</v>
      </c>
      <c r="M1740" s="2" t="n">
        <f aca="false">Sensitivity!$J$1791</f>
        <v>5000000</v>
      </c>
      <c r="N1740" s="2" t="n">
        <f aca="false">Sensitivity!$K$1791</f>
        <v>10</v>
      </c>
      <c r="O1740" s="2" t="n">
        <f aca="false">class_series_b_issue_pps/N1740</f>
        <v>1</v>
      </c>
      <c r="P1740" s="2" t="n">
        <f aca="false">Sensitivity!$L$1791</f>
        <v>3000000</v>
      </c>
      <c r="Q1740" s="2" t="n">
        <f aca="false">Sensitivity!$M$1791</f>
        <v>25</v>
      </c>
      <c r="R1740" s="2" t="n">
        <f aca="false">class_series_c_issue_pps/Q1740</f>
        <v>1</v>
      </c>
      <c r="S1740" s="2" t="n">
        <f aca="false">Sensitivity!$N$1791</f>
        <v>2400000</v>
      </c>
      <c r="T1740" s="8" t="n">
        <f aca="false">Sensitivity!$O$1791</f>
        <v>57.9337600240192</v>
      </c>
      <c r="U1740" s="2" t="n">
        <f aca="false">class_series_d_issue_pps/T1740</f>
        <v>1.03566555968617</v>
      </c>
      <c r="V1740" s="2" t="n">
        <f aca="false">Sensitivity!$P$1791</f>
        <v>1726109.61136547</v>
      </c>
      <c r="W1740" s="8" t="n">
        <f aca="false">Sensitivity!$Q$1791</f>
        <v>49.1263361560506</v>
      </c>
      <c r="X1740" s="2" t="n">
        <f aca="false">class_series_e_issue_pps/W1740</f>
        <v>1.00065086970557</v>
      </c>
      <c r="Y1740" s="2" t="n">
        <f aca="false">Sensitivity!$R$1791</f>
        <v>6106639.04107346</v>
      </c>
      <c r="Z1740" s="2" t="n">
        <f aca="false">Sensitivity!$S$1791</f>
        <v>9454.65243892372</v>
      </c>
      <c r="AA1740" s="5" t="n">
        <f aca="false">Sensitivity!$T$1791</f>
        <v>26.2093393751451</v>
      </c>
      <c r="AB1740" s="5" t="n">
        <f aca="false">Sensitivity!$U$1791</f>
        <v>37.8248245396734</v>
      </c>
      <c r="AC1740" s="5" t="n">
        <f aca="false">MIN(AA1740,AB1740)</f>
        <v>26.2093393751451</v>
      </c>
      <c r="AD1740" s="2" t="str">
        <f aca="false">IF(AA1740&lt;=AB1740,lbl_cap,lbl_discount)</f>
        <v>cap</v>
      </c>
      <c r="AE1740" s="2" t="n">
        <f aca="false">note_a_principal_usd/AC1740</f>
        <v>190771.69128275</v>
      </c>
      <c r="AF1740" s="5" t="n">
        <f aca="false">Sensitivity!$X$1791</f>
        <v>41.80769968718</v>
      </c>
      <c r="AG1740" s="5" t="n">
        <f aca="false">Sensitivity!$Y$1791</f>
        <v>40.188876073403</v>
      </c>
      <c r="AH1740" s="5" t="n">
        <f aca="false">MIN(AF1740,AG1740)</f>
        <v>40.188876073403</v>
      </c>
      <c r="AI1740" s="2" t="str">
        <f aca="false">IF(AF1740&lt;=AG1740,lbl_cap,lbl_discount)</f>
        <v>discount</v>
      </c>
      <c r="AJ1740" s="2" t="n">
        <f aca="false">note_b_principal_usd/AH1740</f>
        <v>74647.5217301585</v>
      </c>
      <c r="AK1740" s="2" t="n">
        <f aca="false">pre_f_fd_total+G1740+D1740+AE1740+AJ1740+Z1740</f>
        <v>38979613.882539</v>
      </c>
      <c r="AL1740" s="2" t="n">
        <f aca="false">E1740/AK1740</f>
        <v>0.00542594680917362</v>
      </c>
      <c r="AM1740" s="2" t="n">
        <f aca="false">MATCH(7,$BG$1795:$BG$1922,0)</f>
        <v>124</v>
      </c>
      <c r="AN1740" s="5" t="n">
        <f aca="false">INDEX($AE$1795:$AE$1922,AM1740)</f>
        <v>35602068.0910502</v>
      </c>
      <c r="AO1740" s="2" t="n">
        <f aca="false">AN1740*our_fund_check_usd/series_f_primary_raise_usd</f>
        <v>11867356.0303501</v>
      </c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</row>
    <row r="1741" customFormat="false" ht="15" hidden="true" customHeight="false" outlineLevel="0" collapsed="false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</row>
    <row r="1742" customFormat="false" ht="15" hidden="true" customHeight="false" outlineLevel="0" collapsed="false">
      <c r="A1742" s="2" t="n">
        <f aca="false">const_zero</f>
        <v>0</v>
      </c>
      <c r="B1742" s="2" t="n">
        <f aca="false">const_zero</f>
        <v>0</v>
      </c>
      <c r="C1742" s="2" t="n">
        <f aca="false">const_zero</f>
        <v>0</v>
      </c>
      <c r="D1742" s="2" t="n">
        <f aca="false">const_zero</f>
        <v>0</v>
      </c>
      <c r="E1742" s="5" t="n">
        <f aca="false">sensitivity_pre_high_usd/(pre_f_fd_total+Sensitivity!B1742)</f>
        <v>49.1562050655961</v>
      </c>
      <c r="F1742" s="2" t="n">
        <f aca="false">series_f_primary_raise_usd/Sensitivity!E1742</f>
        <v>610299.35</v>
      </c>
      <c r="G1742" s="2" t="n">
        <f aca="false">IF(Sensitivity!E1742&lt;class_seed_ocp,class_seed_ocp*(ad_pre_f_broad_based_fd+series_f_primary_raise_usd/class_seed_ocp)/(ad_pre_f_broad_based_fd+series_f_primary_raise_usd/Sensitivity!E1742),class_seed_ocp)</f>
        <v>1</v>
      </c>
      <c r="H1742" s="2" t="n">
        <f aca="false">class_seed_original_shares*class_seed_issue_pps/Sensitivity!G1742</f>
        <v>5000000</v>
      </c>
      <c r="I1742" s="2" t="n">
        <f aca="false">IF(Sensitivity!E1742&lt;class_series_a_ocp,class_series_a_ocp*(ad_pre_f_broad_based_fd+series_f_primary_raise_usd/class_series_a_ocp)/(ad_pre_f_broad_based_fd+series_f_primary_raise_usd/Sensitivity!E1742),class_series_a_ocp)</f>
        <v>3</v>
      </c>
      <c r="J1742" s="2" t="n">
        <f aca="false">class_series_a_original_shares*class_series_a_issue_pps/Sensitivity!I1742</f>
        <v>5000000</v>
      </c>
      <c r="K1742" s="2" t="n">
        <f aca="false">IF(Sensitivity!E1742&lt;class_series_b_ocp,class_series_b_ocp*(ad_pre_f_broad_based_fd+series_f_primary_raise_usd/class_series_b_ocp)/(ad_pre_f_broad_based_fd+series_f_primary_raise_usd/Sensitivity!E1742),class_series_b_ocp)</f>
        <v>10</v>
      </c>
      <c r="L1742" s="2" t="n">
        <f aca="false">class_series_b_original_shares*class_series_b_issue_pps/Sensitivity!K1742</f>
        <v>3000000</v>
      </c>
      <c r="M1742" s="2" t="n">
        <f aca="false">IF(Sensitivity!E1742&lt;class_series_c_ocp,class_series_c_ocp*(ad_pre_f_broad_based_fd+series_f_primary_raise_usd/class_series_c_ocp)/(ad_pre_f_broad_based_fd+series_f_primary_raise_usd/Sensitivity!E1742),class_series_c_ocp)</f>
        <v>25</v>
      </c>
      <c r="N1742" s="2" t="n">
        <f aca="false">class_series_c_original_shares*class_series_c_issue_pps/Sensitivity!M1742</f>
        <v>2400000</v>
      </c>
      <c r="O1742" s="8" t="n">
        <f aca="false">IF(Sensitivity!E1742&lt;class_series_d_ocp,class_series_d_ocp*(ad_pre_f_broad_based_fd+series_f_primary_raise_usd/class_series_d_ocp)/(ad_pre_f_broad_based_fd+series_f_primary_raise_usd/Sensitivity!E1742),class_series_d_ocp)</f>
        <v>57.9714266404196</v>
      </c>
      <c r="P1742" s="2" t="n">
        <f aca="false">class_series_d_original_shares*class_series_d_issue_pps/Sensitivity!O1742</f>
        <v>1724988.08111575</v>
      </c>
      <c r="Q1742" s="8" t="n">
        <f aca="false">IF(Sensitivity!E1742&lt;class_series_e_ocp,class_series_e_ocp*(ad_pre_f_broad_based_fd+series_f_primary_raise_usd/class_series_e_ocp)/(ad_pre_f_broad_based_fd+series_f_primary_raise_usd/Sensitivity!E1742),class_series_e_ocp)</f>
        <v>49.1582764764852</v>
      </c>
      <c r="R1742" s="2" t="n">
        <f aca="false">class_series_e_original_shares*class_series_e_issue_pps/Sensitivity!Q1742</f>
        <v>6102671.28586048</v>
      </c>
      <c r="S1742" s="2" t="n">
        <f aca="false">Sensitivity!H1742-class_seed_current_shares+Sensitivity!J1742-class_series_a_current_shares+Sensitivity!L1742-class_series_b_current_shares+Sensitivity!N1742-class_series_c_current_shares+Sensitivity!P1742-class_series_d_current_shares+Sensitivity!R1742-class_series_e_current_shares</f>
        <v>4365.36697623692</v>
      </c>
      <c r="T1742" s="5" t="n">
        <f aca="false">note_a_cap_usd/(pre_f_fd_total+Sensitivity!B1742+Sensitivity!S1742+Sensitivity!D1742)</f>
        <v>27.3057475917679</v>
      </c>
      <c r="U1742" s="5" t="n">
        <f aca="false">Sensitivity!E1742*(const_one-note_a_discount)</f>
        <v>39.3249640524769</v>
      </c>
      <c r="V1742" s="5" t="n">
        <f aca="false">MIN(Sensitivity!T1742,Sensitivity!U1742)</f>
        <v>27.3057475917679</v>
      </c>
      <c r="W1742" s="2" t="n">
        <f aca="false">note_a_principal_usd/Sensitivity!V1742</f>
        <v>183111.631834881</v>
      </c>
      <c r="X1742" s="5" t="n">
        <f aca="false">note_b_cap_usd/(pre_f_fd_total+Sensitivity!B1742+Sensitivity!S1742+Sensitivity!C1742)</f>
        <v>43.6891961468287</v>
      </c>
      <c r="Y1742" s="5" t="n">
        <f aca="false">Sensitivity!E1742*(const_one-note_b_discount)</f>
        <v>41.7827743057567</v>
      </c>
      <c r="Z1742" s="5" t="n">
        <f aca="false">MIN(Sensitivity!X1742,Sensitivity!Y1742)</f>
        <v>41.7827743057567</v>
      </c>
      <c r="AA1742" s="2" t="n">
        <f aca="false">note_b_principal_usd/Sensitivity!Z1742</f>
        <v>71799.9235294118</v>
      </c>
      <c r="AB1742" s="2" t="n">
        <f aca="false">pre_f_fd_total+Sensitivity!B1742+Sensitivity!F1742+Sensitivity!W1742+Sensitivity!AA1742+Sensitivity!S1742</f>
        <v>37487537.2723405</v>
      </c>
      <c r="AC1742" s="2" t="n">
        <f aca="false">MAX(const_zero,sensitivity_esop_high*Sensitivity!AB1742-pre_f_option_pool_total)</f>
        <v>1228463.59085108</v>
      </c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</row>
    <row r="1743" customFormat="false" ht="15" hidden="true" customHeight="false" outlineLevel="0" collapsed="false">
      <c r="A1743" s="2" t="n">
        <f aca="false">Sensitivity!A1742+const_one</f>
        <v>1</v>
      </c>
      <c r="B1743" s="2" t="n">
        <f aca="false">Sensitivity!AC1742</f>
        <v>1228463.59085108</v>
      </c>
      <c r="C1743" s="2" t="n">
        <f aca="false">Sensitivity!W1742</f>
        <v>183111.631834881</v>
      </c>
      <c r="D1743" s="2" t="n">
        <f aca="false">Sensitivity!AA1742</f>
        <v>71799.9235294118</v>
      </c>
      <c r="E1743" s="5" t="n">
        <f aca="false">sensitivity_pre_high_usd/(pre_f_fd_total+Sensitivity!B1743)</f>
        <v>47.5606353693746</v>
      </c>
      <c r="F1743" s="2" t="n">
        <f aca="false">series_f_primary_raise_usd/Sensitivity!E1743</f>
        <v>630773.743180851</v>
      </c>
      <c r="G1743" s="2" t="n">
        <f aca="false">IF(Sensitivity!E1743&lt;class_seed_ocp,class_seed_ocp*(ad_pre_f_broad_based_fd+series_f_primary_raise_usd/class_seed_ocp)/(ad_pre_f_broad_based_fd+series_f_primary_raise_usd/Sensitivity!E1743),class_seed_ocp)</f>
        <v>1</v>
      </c>
      <c r="H1743" s="2" t="n">
        <f aca="false">class_seed_original_shares*class_seed_issue_pps/Sensitivity!G1743</f>
        <v>5000000</v>
      </c>
      <c r="I1743" s="2" t="n">
        <f aca="false">IF(Sensitivity!E1743&lt;class_series_a_ocp,class_series_a_ocp*(ad_pre_f_broad_based_fd+series_f_primary_raise_usd/class_series_a_ocp)/(ad_pre_f_broad_based_fd+series_f_primary_raise_usd/Sensitivity!E1743),class_series_a_ocp)</f>
        <v>3</v>
      </c>
      <c r="J1743" s="2" t="n">
        <f aca="false">class_series_a_original_shares*class_series_a_issue_pps/Sensitivity!I1743</f>
        <v>5000000</v>
      </c>
      <c r="K1743" s="2" t="n">
        <f aca="false">IF(Sensitivity!E1743&lt;class_series_b_ocp,class_series_b_ocp*(ad_pre_f_broad_based_fd+series_f_primary_raise_usd/class_series_b_ocp)/(ad_pre_f_broad_based_fd+series_f_primary_raise_usd/Sensitivity!E1743),class_series_b_ocp)</f>
        <v>10</v>
      </c>
      <c r="L1743" s="2" t="n">
        <f aca="false">class_series_b_original_shares*class_series_b_issue_pps/Sensitivity!K1743</f>
        <v>3000000</v>
      </c>
      <c r="M1743" s="2" t="n">
        <f aca="false">IF(Sensitivity!E1743&lt;class_series_c_ocp,class_series_c_ocp*(ad_pre_f_broad_based_fd+series_f_primary_raise_usd/class_series_c_ocp)/(ad_pre_f_broad_based_fd+series_f_primary_raise_usd/Sensitivity!E1743),class_series_c_ocp)</f>
        <v>25</v>
      </c>
      <c r="N1743" s="2" t="n">
        <f aca="false">class_series_c_original_shares*class_series_c_issue_pps/Sensitivity!M1743</f>
        <v>2400000</v>
      </c>
      <c r="O1743" s="8" t="n">
        <f aca="false">IF(Sensitivity!E1743&lt;class_series_d_ocp,class_series_d_ocp*(ad_pre_f_broad_based_fd+series_f_primary_raise_usd/class_series_d_ocp)/(ad_pre_f_broad_based_fd+series_f_primary_raise_usd/Sensitivity!E1743),class_series_d_ocp)</f>
        <v>57.9395616713012</v>
      </c>
      <c r="P1743" s="2" t="n">
        <f aca="false">class_series_d_original_shares*class_series_d_issue_pps/Sensitivity!O1743</f>
        <v>1725936.77127406</v>
      </c>
      <c r="Q1743" s="8" t="n">
        <f aca="false">IF(Sensitivity!E1743&lt;class_series_e_ocp,class_series_e_ocp*(ad_pre_f_broad_based_fd+series_f_primary_raise_usd/class_series_e_ocp)/(ad_pre_f_broad_based_fd+series_f_primary_raise_usd/Sensitivity!E1743),class_series_e_ocp)</f>
        <v>49.1312558034982</v>
      </c>
      <c r="R1743" s="2" t="n">
        <f aca="false">class_series_e_original_shares*class_series_e_issue_pps/Sensitivity!Q1743</f>
        <v>6106027.56655116</v>
      </c>
      <c r="S1743" s="2" t="n">
        <f aca="false">Sensitivity!H1743-class_seed_current_shares+Sensitivity!J1743-class_series_a_current_shares+Sensitivity!L1743-class_series_b_current_shares+Sensitivity!N1743-class_series_c_current_shares+Sensitivity!P1743-class_series_d_current_shares+Sensitivity!R1743-class_series_e_current_shares</f>
        <v>8670.33782522287</v>
      </c>
      <c r="T1743" s="5" t="n">
        <f aca="false">note_a_cap_usd/(pre_f_fd_total+Sensitivity!B1743+Sensitivity!S1743+Sensitivity!D1743)</f>
        <v>26.3665138919709</v>
      </c>
      <c r="U1743" s="5" t="n">
        <f aca="false">Sensitivity!E1743*(const_one-note_a_discount)</f>
        <v>38.0485082954997</v>
      </c>
      <c r="V1743" s="5" t="n">
        <f aca="false">MIN(Sensitivity!T1743,Sensitivity!U1743)</f>
        <v>26.3665138919709</v>
      </c>
      <c r="W1743" s="2" t="n">
        <f aca="false">note_a_principal_usd/Sensitivity!V1743</f>
        <v>189634.474261029</v>
      </c>
      <c r="X1743" s="5" t="n">
        <f aca="false">note_b_cap_usd/(pre_f_fd_total+Sensitivity!B1743+Sensitivity!S1743+Sensitivity!C1743)</f>
        <v>42.0629715403306</v>
      </c>
      <c r="Y1743" s="5" t="n">
        <f aca="false">Sensitivity!E1743*(const_one-note_b_discount)</f>
        <v>40.4265400639684</v>
      </c>
      <c r="Z1743" s="5" t="n">
        <f aca="false">MIN(Sensitivity!X1743,Sensitivity!Y1743)</f>
        <v>40.4265400639684</v>
      </c>
      <c r="AA1743" s="2" t="n">
        <f aca="false">note_b_principal_usd/Sensitivity!Z1743</f>
        <v>74208.6756683355</v>
      </c>
      <c r="AB1743" s="2" t="n">
        <f aca="false">pre_f_fd_total+Sensitivity!B1743+Sensitivity!F1743+Sensitivity!W1743+Sensitivity!AA1743+Sensitivity!S1743</f>
        <v>38749711.8217865</v>
      </c>
      <c r="AC1743" s="2" t="n">
        <f aca="false">MAX(const_zero,sensitivity_esop_high*Sensitivity!AB1743-pre_f_option_pool_total)</f>
        <v>1417789.77326798</v>
      </c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</row>
    <row r="1744" customFormat="false" ht="15" hidden="true" customHeight="false" outlineLevel="0" collapsed="false">
      <c r="A1744" s="2" t="n">
        <f aca="false">Sensitivity!A1743+const_one</f>
        <v>2</v>
      </c>
      <c r="B1744" s="2" t="n">
        <f aca="false">Sensitivity!AC1743</f>
        <v>1417789.77326798</v>
      </c>
      <c r="C1744" s="2" t="n">
        <f aca="false">Sensitivity!W1743</f>
        <v>189634.474261029</v>
      </c>
      <c r="D1744" s="2" t="n">
        <f aca="false">Sensitivity!AA1743</f>
        <v>74208.6756683355</v>
      </c>
      <c r="E1744" s="5" t="n">
        <f aca="false">sensitivity_pre_high_usd/(pre_f_fd_total+Sensitivity!B1744)</f>
        <v>47.3238982642894</v>
      </c>
      <c r="F1744" s="2" t="n">
        <f aca="false">series_f_primary_raise_usd/Sensitivity!E1744</f>
        <v>633929.179554466</v>
      </c>
      <c r="G1744" s="2" t="n">
        <f aca="false">IF(Sensitivity!E1744&lt;class_seed_ocp,class_seed_ocp*(ad_pre_f_broad_based_fd+series_f_primary_raise_usd/class_seed_ocp)/(ad_pre_f_broad_based_fd+series_f_primary_raise_usd/Sensitivity!E1744),class_seed_ocp)</f>
        <v>1</v>
      </c>
      <c r="H1744" s="2" t="n">
        <f aca="false">class_seed_original_shares*class_seed_issue_pps/Sensitivity!G1744</f>
        <v>5000000</v>
      </c>
      <c r="I1744" s="2" t="n">
        <f aca="false">IF(Sensitivity!E1744&lt;class_series_a_ocp,class_series_a_ocp*(ad_pre_f_broad_based_fd+series_f_primary_raise_usd/class_series_a_ocp)/(ad_pre_f_broad_based_fd+series_f_primary_raise_usd/Sensitivity!E1744),class_series_a_ocp)</f>
        <v>3</v>
      </c>
      <c r="J1744" s="2" t="n">
        <f aca="false">class_series_a_original_shares*class_series_a_issue_pps/Sensitivity!I1744</f>
        <v>5000000</v>
      </c>
      <c r="K1744" s="2" t="n">
        <f aca="false">IF(Sensitivity!E1744&lt;class_series_b_ocp,class_series_b_ocp*(ad_pre_f_broad_based_fd+series_f_primary_raise_usd/class_series_b_ocp)/(ad_pre_f_broad_based_fd+series_f_primary_raise_usd/Sensitivity!E1744),class_series_b_ocp)</f>
        <v>10</v>
      </c>
      <c r="L1744" s="2" t="n">
        <f aca="false">class_series_b_original_shares*class_series_b_issue_pps/Sensitivity!K1744</f>
        <v>3000000</v>
      </c>
      <c r="M1744" s="2" t="n">
        <f aca="false">IF(Sensitivity!E1744&lt;class_series_c_ocp,class_series_c_ocp*(ad_pre_f_broad_based_fd+series_f_primary_raise_usd/class_series_c_ocp)/(ad_pre_f_broad_based_fd+series_f_primary_raise_usd/Sensitivity!E1744),class_series_c_ocp)</f>
        <v>25</v>
      </c>
      <c r="N1744" s="2" t="n">
        <f aca="false">class_series_c_original_shares*class_series_c_issue_pps/Sensitivity!M1744</f>
        <v>2400000</v>
      </c>
      <c r="O1744" s="8" t="n">
        <f aca="false">IF(Sensitivity!E1744&lt;class_series_d_ocp,class_series_d_ocp*(ad_pre_f_broad_based_fd+series_f_primary_raise_usd/class_series_d_ocp)/(ad_pre_f_broad_based_fd+series_f_primary_raise_usd/Sensitivity!E1744),class_series_d_ocp)</f>
        <v>57.9346538773748</v>
      </c>
      <c r="P1744" s="2" t="n">
        <f aca="false">class_series_d_original_shares*class_series_d_issue_pps/Sensitivity!O1744</f>
        <v>1726082.97982864</v>
      </c>
      <c r="Q1744" s="8" t="n">
        <f aca="false">IF(Sensitivity!E1744&lt;class_series_e_ocp,class_series_e_ocp*(ad_pre_f_broad_based_fd+series_f_primary_raise_usd/class_series_e_ocp)/(ad_pre_f_broad_based_fd+series_f_primary_raise_usd/Sensitivity!E1744),class_series_e_ocp)</f>
        <v>49.127094120671</v>
      </c>
      <c r="R1744" s="2" t="n">
        <f aca="false">class_series_e_original_shares*class_series_e_issue_pps/Sensitivity!Q1744</f>
        <v>6106544.82389197</v>
      </c>
      <c r="S1744" s="2" t="n">
        <f aca="false">Sensitivity!H1744-class_seed_current_shares+Sensitivity!J1744-class_series_a_current_shares+Sensitivity!L1744-class_series_b_current_shares+Sensitivity!N1744-class_series_c_current_shares+Sensitivity!P1744-class_series_d_current_shares+Sensitivity!R1744-class_series_e_current_shares</f>
        <v>9333.80372061115</v>
      </c>
      <c r="T1744" s="5" t="n">
        <f aca="false">note_a_cap_usd/(pre_f_fd_total+Sensitivity!B1744+Sensitivity!S1744+Sensitivity!D1744)</f>
        <v>26.2334349530549</v>
      </c>
      <c r="U1744" s="5" t="n">
        <f aca="false">Sensitivity!E1744*(const_one-note_a_discount)</f>
        <v>37.8591186114315</v>
      </c>
      <c r="V1744" s="5" t="n">
        <f aca="false">MIN(Sensitivity!T1744,Sensitivity!U1744)</f>
        <v>26.2334349530549</v>
      </c>
      <c r="W1744" s="2" t="n">
        <f aca="false">note_a_principal_usd/Sensitivity!V1744</f>
        <v>190596.466263285</v>
      </c>
      <c r="X1744" s="5" t="n">
        <f aca="false">note_b_cap_usd/(pre_f_fd_total+Sensitivity!B1744+Sensitivity!S1744+Sensitivity!C1744)</f>
        <v>41.8467832300629</v>
      </c>
      <c r="Y1744" s="5" t="n">
        <f aca="false">Sensitivity!E1744*(const_one-note_b_discount)</f>
        <v>40.225313524646</v>
      </c>
      <c r="Z1744" s="5" t="n">
        <f aca="false">MIN(Sensitivity!X1744,Sensitivity!Y1744)</f>
        <v>40.225313524646</v>
      </c>
      <c r="AA1744" s="2" t="n">
        <f aca="false">note_b_principal_usd/Sensitivity!Z1744</f>
        <v>74579.903476996</v>
      </c>
      <c r="AB1744" s="2" t="n">
        <f aca="false">pre_f_fd_total+Sensitivity!B1744+Sensitivity!F1744+Sensitivity!W1744+Sensitivity!AA1744+Sensitivity!S1744</f>
        <v>38944190.1262833</v>
      </c>
      <c r="AC1744" s="2" t="n">
        <f aca="false">MAX(const_zero,sensitivity_esop_high*Sensitivity!AB1744-pre_f_option_pool_total)</f>
        <v>1446961.5189425</v>
      </c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</row>
    <row r="1745" customFormat="false" ht="15" hidden="true" customHeight="false" outlineLevel="0" collapsed="false">
      <c r="A1745" s="2" t="n">
        <f aca="false">Sensitivity!A1744+const_one</f>
        <v>3</v>
      </c>
      <c r="B1745" s="2" t="n">
        <f aca="false">Sensitivity!AC1744</f>
        <v>1446961.5189425</v>
      </c>
      <c r="C1745" s="2" t="n">
        <f aca="false">Sensitivity!W1744</f>
        <v>190596.466263285</v>
      </c>
      <c r="D1745" s="2" t="n">
        <f aca="false">Sensitivity!AA1744</f>
        <v>74579.903476996</v>
      </c>
      <c r="E1745" s="5" t="n">
        <f aca="false">sensitivity_pre_high_usd/(pre_f_fd_total+Sensitivity!B1745)</f>
        <v>47.2876307341557</v>
      </c>
      <c r="F1745" s="2" t="n">
        <f aca="false">series_f_primary_raise_usd/Sensitivity!E1745</f>
        <v>634415.375315708</v>
      </c>
      <c r="G1745" s="2" t="n">
        <f aca="false">IF(Sensitivity!E1745&lt;class_seed_ocp,class_seed_ocp*(ad_pre_f_broad_based_fd+series_f_primary_raise_usd/class_seed_ocp)/(ad_pre_f_broad_based_fd+series_f_primary_raise_usd/Sensitivity!E1745),class_seed_ocp)</f>
        <v>1</v>
      </c>
      <c r="H1745" s="2" t="n">
        <f aca="false">class_seed_original_shares*class_seed_issue_pps/Sensitivity!G1745</f>
        <v>5000000</v>
      </c>
      <c r="I1745" s="2" t="n">
        <f aca="false">IF(Sensitivity!E1745&lt;class_series_a_ocp,class_series_a_ocp*(ad_pre_f_broad_based_fd+series_f_primary_raise_usd/class_series_a_ocp)/(ad_pre_f_broad_based_fd+series_f_primary_raise_usd/Sensitivity!E1745),class_series_a_ocp)</f>
        <v>3</v>
      </c>
      <c r="J1745" s="2" t="n">
        <f aca="false">class_series_a_original_shares*class_series_a_issue_pps/Sensitivity!I1745</f>
        <v>5000000</v>
      </c>
      <c r="K1745" s="2" t="n">
        <f aca="false">IF(Sensitivity!E1745&lt;class_series_b_ocp,class_series_b_ocp*(ad_pre_f_broad_based_fd+series_f_primary_raise_usd/class_series_b_ocp)/(ad_pre_f_broad_based_fd+series_f_primary_raise_usd/Sensitivity!E1745),class_series_b_ocp)</f>
        <v>10</v>
      </c>
      <c r="L1745" s="2" t="n">
        <f aca="false">class_series_b_original_shares*class_series_b_issue_pps/Sensitivity!K1745</f>
        <v>3000000</v>
      </c>
      <c r="M1745" s="2" t="n">
        <f aca="false">IF(Sensitivity!E1745&lt;class_series_c_ocp,class_series_c_ocp*(ad_pre_f_broad_based_fd+series_f_primary_raise_usd/class_series_c_ocp)/(ad_pre_f_broad_based_fd+series_f_primary_raise_usd/Sensitivity!E1745),class_series_c_ocp)</f>
        <v>25</v>
      </c>
      <c r="N1745" s="2" t="n">
        <f aca="false">class_series_c_original_shares*class_series_c_issue_pps/Sensitivity!M1745</f>
        <v>2400000</v>
      </c>
      <c r="O1745" s="8" t="n">
        <f aca="false">IF(Sensitivity!E1745&lt;class_series_d_ocp,class_series_d_ocp*(ad_pre_f_broad_based_fd+series_f_primary_raise_usd/class_series_d_ocp)/(ad_pre_f_broad_based_fd+series_f_primary_raise_usd/Sensitivity!E1745),class_series_d_ocp)</f>
        <v>57.9338977488836</v>
      </c>
      <c r="P1745" s="2" t="n">
        <f aca="false">class_series_d_original_shares*class_series_d_issue_pps/Sensitivity!O1745</f>
        <v>1726105.50792652</v>
      </c>
      <c r="Q1745" s="8" t="n">
        <f aca="false">IF(Sensitivity!E1745&lt;class_series_e_ocp,class_series_e_ocp*(ad_pre_f_broad_based_fd+series_f_primary_raise_usd/class_series_e_ocp)/(ad_pre_f_broad_based_fd+series_f_primary_raise_usd/Sensitivity!E1745),class_series_e_ocp)</f>
        <v>49.1264529431879</v>
      </c>
      <c r="R1745" s="2" t="n">
        <f aca="false">class_series_e_original_shares*class_series_e_issue_pps/Sensitivity!Q1745</f>
        <v>6106624.52390705</v>
      </c>
      <c r="S1745" s="2" t="n">
        <f aca="false">Sensitivity!H1745-class_seed_current_shares+Sensitivity!J1745-class_series_a_current_shares+Sensitivity!L1745-class_series_b_current_shares+Sensitivity!N1745-class_series_c_current_shares+Sensitivity!P1745-class_series_d_current_shares+Sensitivity!R1745-class_series_e_current_shares</f>
        <v>9436.0318335779</v>
      </c>
      <c r="T1745" s="5" t="n">
        <f aca="false">note_a_cap_usd/(pre_f_fd_total+Sensitivity!B1745+Sensitivity!S1745+Sensitivity!D1745)</f>
        <v>26.2130491835092</v>
      </c>
      <c r="U1745" s="5" t="n">
        <f aca="false">Sensitivity!E1745*(const_one-note_a_discount)</f>
        <v>37.8301045873246</v>
      </c>
      <c r="V1745" s="5" t="n">
        <f aca="false">MIN(Sensitivity!T1745,Sensitivity!U1745)</f>
        <v>26.2130491835092</v>
      </c>
      <c r="W1745" s="2" t="n">
        <f aca="false">note_a_principal_usd/Sensitivity!V1745</f>
        <v>190744.692271265</v>
      </c>
      <c r="X1745" s="5" t="n">
        <f aca="false">note_b_cap_usd/(pre_f_fd_total+Sensitivity!B1745+Sensitivity!S1745+Sensitivity!C1745)</f>
        <v>41.813716997381</v>
      </c>
      <c r="Y1745" s="5" t="n">
        <f aca="false">Sensitivity!E1745*(const_one-note_b_discount)</f>
        <v>40.1944861240323</v>
      </c>
      <c r="Z1745" s="5" t="n">
        <f aca="false">MIN(Sensitivity!X1745,Sensitivity!Y1745)</f>
        <v>40.1944861240323</v>
      </c>
      <c r="AA1745" s="2" t="n">
        <f aca="false">note_b_principal_usd/Sensitivity!Z1745</f>
        <v>74637.1029783186</v>
      </c>
      <c r="AB1745" s="2" t="n">
        <f aca="false">pre_f_fd_total+Sensitivity!B1745+Sensitivity!F1745+Sensitivity!W1745+Sensitivity!AA1745+Sensitivity!S1745</f>
        <v>38974155.7213414</v>
      </c>
      <c r="AC1745" s="2" t="n">
        <f aca="false">MAX(const_zero,sensitivity_esop_high*Sensitivity!AB1745-pre_f_option_pool_total)</f>
        <v>1451456.35820121</v>
      </c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</row>
    <row r="1746" customFormat="false" ht="15" hidden="true" customHeight="false" outlineLevel="0" collapsed="false">
      <c r="A1746" s="2" t="n">
        <f aca="false">Sensitivity!A1745+const_one</f>
        <v>4</v>
      </c>
      <c r="B1746" s="2" t="n">
        <f aca="false">Sensitivity!AC1745</f>
        <v>1451456.35820121</v>
      </c>
      <c r="C1746" s="2" t="n">
        <f aca="false">Sensitivity!W1745</f>
        <v>190744.692271265</v>
      </c>
      <c r="D1746" s="2" t="n">
        <f aca="false">Sensitivity!AA1745</f>
        <v>74637.1029783186</v>
      </c>
      <c r="E1746" s="5" t="n">
        <f aca="false">sensitivity_pre_high_usd/(pre_f_fd_total+Sensitivity!B1746)</f>
        <v>47.2820475045235</v>
      </c>
      <c r="F1746" s="2" t="n">
        <f aca="false">series_f_primary_raise_usd/Sensitivity!E1746</f>
        <v>634490.289303353</v>
      </c>
      <c r="G1746" s="2" t="n">
        <f aca="false">IF(Sensitivity!E1746&lt;class_seed_ocp,class_seed_ocp*(ad_pre_f_broad_based_fd+series_f_primary_raise_usd/class_seed_ocp)/(ad_pre_f_broad_based_fd+series_f_primary_raise_usd/Sensitivity!E1746),class_seed_ocp)</f>
        <v>1</v>
      </c>
      <c r="H1746" s="2" t="n">
        <f aca="false">class_seed_original_shares*class_seed_issue_pps/Sensitivity!G1746</f>
        <v>5000000</v>
      </c>
      <c r="I1746" s="2" t="n">
        <f aca="false">IF(Sensitivity!E1746&lt;class_series_a_ocp,class_series_a_ocp*(ad_pre_f_broad_based_fd+series_f_primary_raise_usd/class_series_a_ocp)/(ad_pre_f_broad_based_fd+series_f_primary_raise_usd/Sensitivity!E1746),class_series_a_ocp)</f>
        <v>3</v>
      </c>
      <c r="J1746" s="2" t="n">
        <f aca="false">class_series_a_original_shares*class_series_a_issue_pps/Sensitivity!I1746</f>
        <v>5000000</v>
      </c>
      <c r="K1746" s="2" t="n">
        <f aca="false">IF(Sensitivity!E1746&lt;class_series_b_ocp,class_series_b_ocp*(ad_pre_f_broad_based_fd+series_f_primary_raise_usd/class_series_b_ocp)/(ad_pre_f_broad_based_fd+series_f_primary_raise_usd/Sensitivity!E1746),class_series_b_ocp)</f>
        <v>10</v>
      </c>
      <c r="L1746" s="2" t="n">
        <f aca="false">class_series_b_original_shares*class_series_b_issue_pps/Sensitivity!K1746</f>
        <v>3000000</v>
      </c>
      <c r="M1746" s="2" t="n">
        <f aca="false">IF(Sensitivity!E1746&lt;class_series_c_ocp,class_series_c_ocp*(ad_pre_f_broad_based_fd+series_f_primary_raise_usd/class_series_c_ocp)/(ad_pre_f_broad_based_fd+series_f_primary_raise_usd/Sensitivity!E1746),class_series_c_ocp)</f>
        <v>25</v>
      </c>
      <c r="N1746" s="2" t="n">
        <f aca="false">class_series_c_original_shares*class_series_c_issue_pps/Sensitivity!M1746</f>
        <v>2400000</v>
      </c>
      <c r="O1746" s="8" t="n">
        <f aca="false">IF(Sensitivity!E1746&lt;class_series_d_ocp,class_series_d_ocp*(ad_pre_f_broad_based_fd+series_f_primary_raise_usd/class_series_d_ocp)/(ad_pre_f_broad_based_fd+series_f_primary_raise_usd/Sensitivity!E1746),class_series_d_ocp)</f>
        <v>57.9337812448912</v>
      </c>
      <c r="P1746" s="2" t="n">
        <f aca="false">class_series_d_original_shares*class_series_d_issue_pps/Sensitivity!O1746</f>
        <v>1726108.97909962</v>
      </c>
      <c r="Q1746" s="8" t="n">
        <f aca="false">IF(Sensitivity!E1746&lt;class_series_e_ocp,class_series_e_ocp*(ad_pre_f_broad_based_fd+series_f_primary_raise_usd/class_series_e_ocp)/(ad_pre_f_broad_based_fd+series_f_primary_raise_usd/Sensitivity!E1746),class_series_e_ocp)</f>
        <v>49.1263541508034</v>
      </c>
      <c r="R1746" s="2" t="n">
        <f aca="false">class_series_e_original_shares*class_series_e_issue_pps/Sensitivity!Q1746</f>
        <v>6106636.80424025</v>
      </c>
      <c r="S1746" s="2" t="n">
        <f aca="false">Sensitivity!H1746-class_seed_current_shares+Sensitivity!J1746-class_series_a_current_shares+Sensitivity!L1746-class_series_b_current_shares+Sensitivity!N1746-class_series_c_current_shares+Sensitivity!P1746-class_series_d_current_shares+Sensitivity!R1746-class_series_e_current_shares</f>
        <v>9451.78333986923</v>
      </c>
      <c r="T1746" s="5" t="n">
        <f aca="false">note_a_cap_usd/(pre_f_fd_total+Sensitivity!B1746+Sensitivity!S1746+Sensitivity!D1746)</f>
        <v>26.2099109211921</v>
      </c>
      <c r="U1746" s="5" t="n">
        <f aca="false">Sensitivity!E1746*(const_one-note_a_discount)</f>
        <v>37.8256380036188</v>
      </c>
      <c r="V1746" s="5" t="n">
        <f aca="false">MIN(Sensitivity!T1746,Sensitivity!U1746)</f>
        <v>26.2099109211921</v>
      </c>
      <c r="W1746" s="2" t="n">
        <f aca="false">note_a_principal_usd/Sensitivity!V1746</f>
        <v>190767.531222597</v>
      </c>
      <c r="X1746" s="5" t="n">
        <f aca="false">note_b_cap_usd/(pre_f_fd_total+Sensitivity!B1746+Sensitivity!S1746+Sensitivity!C1746)</f>
        <v>41.8086267331591</v>
      </c>
      <c r="Y1746" s="5" t="n">
        <f aca="false">Sensitivity!E1746*(const_one-note_b_discount)</f>
        <v>40.189740378845</v>
      </c>
      <c r="Z1746" s="5" t="n">
        <f aca="false">MIN(Sensitivity!X1746,Sensitivity!Y1746)</f>
        <v>40.189740378845</v>
      </c>
      <c r="AA1746" s="2" t="n">
        <f aca="false">note_b_principal_usd/Sensitivity!Z1746</f>
        <v>74645.9163886298</v>
      </c>
      <c r="AB1746" s="2" t="n">
        <f aca="false">pre_f_fd_total+Sensitivity!B1746+Sensitivity!F1746+Sensitivity!W1746+Sensitivity!AA1746+Sensitivity!S1746</f>
        <v>38978772.8784557</v>
      </c>
      <c r="AC1746" s="2" t="n">
        <f aca="false">MAX(const_zero,sensitivity_esop_high*Sensitivity!AB1746-pre_f_option_pool_total)</f>
        <v>1452148.93176835</v>
      </c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</row>
    <row r="1747" customFormat="false" ht="15" hidden="true" customHeight="false" outlineLevel="0" collapsed="false">
      <c r="A1747" s="2" t="n">
        <f aca="false">Sensitivity!A1746+const_one</f>
        <v>5</v>
      </c>
      <c r="B1747" s="2" t="n">
        <f aca="false">Sensitivity!AC1746</f>
        <v>1452148.93176835</v>
      </c>
      <c r="C1747" s="2" t="n">
        <f aca="false">Sensitivity!W1746</f>
        <v>190767.531222597</v>
      </c>
      <c r="D1747" s="2" t="n">
        <f aca="false">Sensitivity!AA1746</f>
        <v>74645.9163886298</v>
      </c>
      <c r="E1747" s="5" t="n">
        <f aca="false">sensitivity_pre_high_usd/(pre_f_fd_total+Sensitivity!B1747)</f>
        <v>47.2811873468733</v>
      </c>
      <c r="F1747" s="2" t="n">
        <f aca="false">series_f_primary_raise_usd/Sensitivity!E1747</f>
        <v>634501.832196139</v>
      </c>
      <c r="G1747" s="2" t="n">
        <f aca="false">IF(Sensitivity!E1747&lt;class_seed_ocp,class_seed_ocp*(ad_pre_f_broad_based_fd+series_f_primary_raise_usd/class_seed_ocp)/(ad_pre_f_broad_based_fd+series_f_primary_raise_usd/Sensitivity!E1747),class_seed_ocp)</f>
        <v>1</v>
      </c>
      <c r="H1747" s="2" t="n">
        <f aca="false">class_seed_original_shares*class_seed_issue_pps/Sensitivity!G1747</f>
        <v>5000000</v>
      </c>
      <c r="I1747" s="2" t="n">
        <f aca="false">IF(Sensitivity!E1747&lt;class_series_a_ocp,class_series_a_ocp*(ad_pre_f_broad_based_fd+series_f_primary_raise_usd/class_series_a_ocp)/(ad_pre_f_broad_based_fd+series_f_primary_raise_usd/Sensitivity!E1747),class_series_a_ocp)</f>
        <v>3</v>
      </c>
      <c r="J1747" s="2" t="n">
        <f aca="false">class_series_a_original_shares*class_series_a_issue_pps/Sensitivity!I1747</f>
        <v>5000000</v>
      </c>
      <c r="K1747" s="2" t="n">
        <f aca="false">IF(Sensitivity!E1747&lt;class_series_b_ocp,class_series_b_ocp*(ad_pre_f_broad_based_fd+series_f_primary_raise_usd/class_series_b_ocp)/(ad_pre_f_broad_based_fd+series_f_primary_raise_usd/Sensitivity!E1747),class_series_b_ocp)</f>
        <v>10</v>
      </c>
      <c r="L1747" s="2" t="n">
        <f aca="false">class_series_b_original_shares*class_series_b_issue_pps/Sensitivity!K1747</f>
        <v>3000000</v>
      </c>
      <c r="M1747" s="2" t="n">
        <f aca="false">IF(Sensitivity!E1747&lt;class_series_c_ocp,class_series_c_ocp*(ad_pre_f_broad_based_fd+series_f_primary_raise_usd/class_series_c_ocp)/(ad_pre_f_broad_based_fd+series_f_primary_raise_usd/Sensitivity!E1747),class_series_c_ocp)</f>
        <v>25</v>
      </c>
      <c r="N1747" s="2" t="n">
        <f aca="false">class_series_c_original_shares*class_series_c_issue_pps/Sensitivity!M1747</f>
        <v>2400000</v>
      </c>
      <c r="O1747" s="8" t="n">
        <f aca="false">IF(Sensitivity!E1747&lt;class_series_d_ocp,class_series_d_ocp*(ad_pre_f_broad_based_fd+series_f_primary_raise_usd/class_series_d_ocp)/(ad_pre_f_broad_based_fd+series_f_primary_raise_usd/Sensitivity!E1747),class_series_d_ocp)</f>
        <v>57.9337632937714</v>
      </c>
      <c r="P1747" s="2" t="n">
        <f aca="false">class_series_d_original_shares*class_series_d_issue_pps/Sensitivity!O1747</f>
        <v>1726109.51394472</v>
      </c>
      <c r="Q1747" s="8" t="n">
        <f aca="false">IF(Sensitivity!E1747&lt;class_series_e_ocp,class_series_e_ocp*(ad_pre_f_broad_based_fd+series_f_primary_raise_usd/class_series_e_ocp)/(ad_pre_f_broad_based_fd+series_f_primary_raise_usd/Sensitivity!E1747),class_series_e_ocp)</f>
        <v>49.1263389287162</v>
      </c>
      <c r="R1747" s="2" t="n">
        <f aca="false">class_series_e_original_shares*class_series_e_issue_pps/Sensitivity!Q1747</f>
        <v>6106638.69641785</v>
      </c>
      <c r="S1747" s="2" t="n">
        <f aca="false">Sensitivity!H1747-class_seed_current_shares+Sensitivity!J1747-class_series_a_current_shares+Sensitivity!L1747-class_series_b_current_shares+Sensitivity!N1747-class_series_c_current_shares+Sensitivity!P1747-class_series_d_current_shares+Sensitivity!R1747-class_series_e_current_shares</f>
        <v>9454.2103625657</v>
      </c>
      <c r="T1747" s="5" t="n">
        <f aca="false">note_a_cap_usd/(pre_f_fd_total+Sensitivity!B1747+Sensitivity!S1747+Sensitivity!D1747)</f>
        <v>26.2094274384461</v>
      </c>
      <c r="U1747" s="5" t="n">
        <f aca="false">Sensitivity!E1747*(const_one-note_a_discount)</f>
        <v>37.8249498774986</v>
      </c>
      <c r="V1747" s="5" t="n">
        <f aca="false">MIN(Sensitivity!T1747,Sensitivity!U1747)</f>
        <v>26.2094274384461</v>
      </c>
      <c r="W1747" s="2" t="n">
        <f aca="false">note_a_principal_usd/Sensitivity!V1747</f>
        <v>190771.050292598</v>
      </c>
      <c r="X1747" s="5" t="n">
        <f aca="false">note_b_cap_usd/(pre_f_fd_total+Sensitivity!B1747+Sensitivity!S1747+Sensitivity!C1747)</f>
        <v>41.8078425255466</v>
      </c>
      <c r="Y1747" s="5" t="n">
        <f aca="false">Sensitivity!E1747*(const_one-note_b_discount)</f>
        <v>40.1890092448423</v>
      </c>
      <c r="Z1747" s="5" t="n">
        <f aca="false">MIN(Sensitivity!X1747,Sensitivity!Y1747)</f>
        <v>40.1890092448423</v>
      </c>
      <c r="AA1747" s="2" t="n">
        <f aca="false">note_b_principal_usd/Sensitivity!Z1747</f>
        <v>74647.2743760164</v>
      </c>
      <c r="AB1747" s="2" t="n">
        <f aca="false">pre_f_fd_total+Sensitivity!B1747+Sensitivity!F1747+Sensitivity!W1747+Sensitivity!AA1747+Sensitivity!S1747</f>
        <v>38979484.2989957</v>
      </c>
      <c r="AC1747" s="2" t="n">
        <f aca="false">MAX(const_zero,sensitivity_esop_high*Sensitivity!AB1747-pre_f_option_pool_total)</f>
        <v>1452255.64484935</v>
      </c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</row>
    <row r="1748" customFormat="false" ht="15" hidden="true" customHeight="false" outlineLevel="0" collapsed="false">
      <c r="A1748" s="2" t="n">
        <f aca="false">Sensitivity!A1747+const_one</f>
        <v>6</v>
      </c>
      <c r="B1748" s="2" t="n">
        <f aca="false">Sensitivity!AC1747</f>
        <v>1452255.64484935</v>
      </c>
      <c r="C1748" s="2" t="n">
        <f aca="false">Sensitivity!W1747</f>
        <v>190771.050292598</v>
      </c>
      <c r="D1748" s="2" t="n">
        <f aca="false">Sensitivity!AA1747</f>
        <v>74647.2743760164</v>
      </c>
      <c r="E1748" s="5" t="n">
        <f aca="false">sensitivity_pre_high_usd/(pre_f_fd_total+Sensitivity!B1748)</f>
        <v>47.2810548148937</v>
      </c>
      <c r="F1748" s="2" t="n">
        <f aca="false">series_f_primary_raise_usd/Sensitivity!E1748</f>
        <v>634503.610747489</v>
      </c>
      <c r="G1748" s="2" t="n">
        <f aca="false">IF(Sensitivity!E1748&lt;class_seed_ocp,class_seed_ocp*(ad_pre_f_broad_based_fd+series_f_primary_raise_usd/class_seed_ocp)/(ad_pre_f_broad_based_fd+series_f_primary_raise_usd/Sensitivity!E1748),class_seed_ocp)</f>
        <v>1</v>
      </c>
      <c r="H1748" s="2" t="n">
        <f aca="false">class_seed_original_shares*class_seed_issue_pps/Sensitivity!G1748</f>
        <v>5000000</v>
      </c>
      <c r="I1748" s="2" t="n">
        <f aca="false">IF(Sensitivity!E1748&lt;class_series_a_ocp,class_series_a_ocp*(ad_pre_f_broad_based_fd+series_f_primary_raise_usd/class_series_a_ocp)/(ad_pre_f_broad_based_fd+series_f_primary_raise_usd/Sensitivity!E1748),class_series_a_ocp)</f>
        <v>3</v>
      </c>
      <c r="J1748" s="2" t="n">
        <f aca="false">class_series_a_original_shares*class_series_a_issue_pps/Sensitivity!I1748</f>
        <v>5000000</v>
      </c>
      <c r="K1748" s="2" t="n">
        <f aca="false">IF(Sensitivity!E1748&lt;class_series_b_ocp,class_series_b_ocp*(ad_pre_f_broad_based_fd+series_f_primary_raise_usd/class_series_b_ocp)/(ad_pre_f_broad_based_fd+series_f_primary_raise_usd/Sensitivity!E1748),class_series_b_ocp)</f>
        <v>10</v>
      </c>
      <c r="L1748" s="2" t="n">
        <f aca="false">class_series_b_original_shares*class_series_b_issue_pps/Sensitivity!K1748</f>
        <v>3000000</v>
      </c>
      <c r="M1748" s="2" t="n">
        <f aca="false">IF(Sensitivity!E1748&lt;class_series_c_ocp,class_series_c_ocp*(ad_pre_f_broad_based_fd+series_f_primary_raise_usd/class_series_c_ocp)/(ad_pre_f_broad_based_fd+series_f_primary_raise_usd/Sensitivity!E1748),class_series_c_ocp)</f>
        <v>25</v>
      </c>
      <c r="N1748" s="2" t="n">
        <f aca="false">class_series_c_original_shares*class_series_c_issue_pps/Sensitivity!M1748</f>
        <v>2400000</v>
      </c>
      <c r="O1748" s="8" t="n">
        <f aca="false">IF(Sensitivity!E1748&lt;class_series_d_ocp,class_series_d_ocp*(ad_pre_f_broad_based_fd+series_f_primary_raise_usd/class_series_d_ocp)/(ad_pre_f_broad_based_fd+series_f_primary_raise_usd/Sensitivity!E1748),class_series_d_ocp)</f>
        <v>57.9337605278289</v>
      </c>
      <c r="P1748" s="2" t="n">
        <f aca="false">class_series_d_original_shares*class_series_d_issue_pps/Sensitivity!O1748</f>
        <v>1726109.59635469</v>
      </c>
      <c r="Q1748" s="8" t="n">
        <f aca="false">IF(Sensitivity!E1748&lt;class_series_e_ocp,class_series_e_ocp*(ad_pre_f_broad_based_fd+series_f_primary_raise_usd/class_series_e_ocp)/(ad_pre_f_broad_based_fd+series_f_primary_raise_usd/Sensitivity!E1748),class_series_e_ocp)</f>
        <v>49.1263365832683</v>
      </c>
      <c r="R1748" s="2" t="n">
        <f aca="false">class_series_e_original_shares*class_series_e_issue_pps/Sensitivity!Q1748</f>
        <v>6106638.98796825</v>
      </c>
      <c r="S1748" s="2" t="n">
        <f aca="false">Sensitivity!H1748-class_seed_current_shares+Sensitivity!J1748-class_series_a_current_shares+Sensitivity!L1748-class_series_b_current_shares+Sensitivity!N1748-class_series_c_current_shares+Sensitivity!P1748-class_series_d_current_shares+Sensitivity!R1748-class_series_e_current_shares</f>
        <v>9454.5843229387</v>
      </c>
      <c r="T1748" s="5" t="n">
        <f aca="false">note_a_cap_usd/(pre_f_fd_total+Sensitivity!B1748+Sensitivity!S1748+Sensitivity!D1748)</f>
        <v>26.2093529440711</v>
      </c>
      <c r="U1748" s="5" t="n">
        <f aca="false">Sensitivity!E1748*(const_one-note_a_discount)</f>
        <v>37.8248438519149</v>
      </c>
      <c r="V1748" s="5" t="n">
        <f aca="false">MIN(Sensitivity!T1748,Sensitivity!U1748)</f>
        <v>26.2093529440711</v>
      </c>
      <c r="W1748" s="2" t="n">
        <f aca="false">note_a_principal_usd/Sensitivity!V1748</f>
        <v>190771.592517742</v>
      </c>
      <c r="X1748" s="5" t="n">
        <f aca="false">note_b_cap_usd/(pre_f_fd_total+Sensitivity!B1748+Sensitivity!S1748+Sensitivity!C1748)</f>
        <v>41.8077216959295</v>
      </c>
      <c r="Y1748" s="5" t="n">
        <f aca="false">Sensitivity!E1748*(const_one-note_b_discount)</f>
        <v>40.1888965926596</v>
      </c>
      <c r="Z1748" s="5" t="n">
        <f aca="false">MIN(Sensitivity!X1748,Sensitivity!Y1748)</f>
        <v>40.1888965926596</v>
      </c>
      <c r="AA1748" s="2" t="n">
        <f aca="false">note_b_principal_usd/Sensitivity!Z1748</f>
        <v>74647.4836173517</v>
      </c>
      <c r="AB1748" s="2" t="n">
        <f aca="false">pre_f_fd_total+Sensitivity!B1748+Sensitivity!F1748+Sensitivity!W1748+Sensitivity!AA1748+Sensitivity!S1748</f>
        <v>38979593.9160549</v>
      </c>
      <c r="AC1748" s="2" t="n">
        <f aca="false">MAX(const_zero,sensitivity_esop_high*Sensitivity!AB1748-pre_f_option_pool_total)</f>
        <v>1452272.08740823</v>
      </c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</row>
    <row r="1749" customFormat="false" ht="15" hidden="true" customHeight="false" outlineLevel="0" collapsed="false">
      <c r="A1749" s="2" t="n">
        <f aca="false">Sensitivity!A1748+const_one</f>
        <v>7</v>
      </c>
      <c r="B1749" s="2" t="n">
        <f aca="false">Sensitivity!AC1748</f>
        <v>1452272.08740823</v>
      </c>
      <c r="C1749" s="2" t="n">
        <f aca="false">Sensitivity!W1748</f>
        <v>190771.592517742</v>
      </c>
      <c r="D1749" s="2" t="n">
        <f aca="false">Sensitivity!AA1748</f>
        <v>74647.4836173517</v>
      </c>
      <c r="E1749" s="5" t="n">
        <f aca="false">sensitivity_pre_high_usd/(pre_f_fd_total+Sensitivity!B1749)</f>
        <v>47.2810343941748</v>
      </c>
      <c r="F1749" s="2" t="n">
        <f aca="false">series_f_primary_raise_usd/Sensitivity!E1749</f>
        <v>634503.884790137</v>
      </c>
      <c r="G1749" s="2" t="n">
        <f aca="false">IF(Sensitivity!E1749&lt;class_seed_ocp,class_seed_ocp*(ad_pre_f_broad_based_fd+series_f_primary_raise_usd/class_seed_ocp)/(ad_pre_f_broad_based_fd+series_f_primary_raise_usd/Sensitivity!E1749),class_seed_ocp)</f>
        <v>1</v>
      </c>
      <c r="H1749" s="2" t="n">
        <f aca="false">class_seed_original_shares*class_seed_issue_pps/Sensitivity!G1749</f>
        <v>5000000</v>
      </c>
      <c r="I1749" s="2" t="n">
        <f aca="false">IF(Sensitivity!E1749&lt;class_series_a_ocp,class_series_a_ocp*(ad_pre_f_broad_based_fd+series_f_primary_raise_usd/class_series_a_ocp)/(ad_pre_f_broad_based_fd+series_f_primary_raise_usd/Sensitivity!E1749),class_series_a_ocp)</f>
        <v>3</v>
      </c>
      <c r="J1749" s="2" t="n">
        <f aca="false">class_series_a_original_shares*class_series_a_issue_pps/Sensitivity!I1749</f>
        <v>5000000</v>
      </c>
      <c r="K1749" s="2" t="n">
        <f aca="false">IF(Sensitivity!E1749&lt;class_series_b_ocp,class_series_b_ocp*(ad_pre_f_broad_based_fd+series_f_primary_raise_usd/class_series_b_ocp)/(ad_pre_f_broad_based_fd+series_f_primary_raise_usd/Sensitivity!E1749),class_series_b_ocp)</f>
        <v>10</v>
      </c>
      <c r="L1749" s="2" t="n">
        <f aca="false">class_series_b_original_shares*class_series_b_issue_pps/Sensitivity!K1749</f>
        <v>3000000</v>
      </c>
      <c r="M1749" s="2" t="n">
        <f aca="false">IF(Sensitivity!E1749&lt;class_series_c_ocp,class_series_c_ocp*(ad_pre_f_broad_based_fd+series_f_primary_raise_usd/class_series_c_ocp)/(ad_pre_f_broad_based_fd+series_f_primary_raise_usd/Sensitivity!E1749),class_series_c_ocp)</f>
        <v>25</v>
      </c>
      <c r="N1749" s="2" t="n">
        <f aca="false">class_series_c_original_shares*class_series_c_issue_pps/Sensitivity!M1749</f>
        <v>2400000</v>
      </c>
      <c r="O1749" s="8" t="n">
        <f aca="false">IF(Sensitivity!E1749&lt;class_series_d_ocp,class_series_d_ocp*(ad_pre_f_broad_based_fd+series_f_primary_raise_usd/class_series_d_ocp)/(ad_pre_f_broad_based_fd+series_f_primary_raise_usd/Sensitivity!E1749),class_series_d_ocp)</f>
        <v>57.9337601016472</v>
      </c>
      <c r="P1749" s="2" t="n">
        <f aca="false">class_series_d_original_shares*class_series_d_issue_pps/Sensitivity!O1749</f>
        <v>1726109.60905258</v>
      </c>
      <c r="Q1749" s="8" t="n">
        <f aca="false">IF(Sensitivity!E1749&lt;class_series_e_ocp,class_series_e_ocp*(ad_pre_f_broad_based_fd+series_f_primary_raise_usd/class_series_e_ocp)/(ad_pre_f_broad_based_fd+series_f_primary_raise_usd/Sensitivity!E1749),class_series_e_ocp)</f>
        <v>49.1263362218771</v>
      </c>
      <c r="R1749" s="2" t="n">
        <f aca="false">class_series_e_original_shares*class_series_e_issue_pps/Sensitivity!Q1749</f>
        <v>6106639.0328909</v>
      </c>
      <c r="S1749" s="2" t="n">
        <f aca="false">Sensitivity!H1749-class_seed_current_shares+Sensitivity!J1749-class_series_a_current_shares+Sensitivity!L1749-class_series_b_current_shares+Sensitivity!N1749-class_series_c_current_shares+Sensitivity!P1749-class_series_d_current_shares+Sensitivity!R1749-class_series_e_current_shares</f>
        <v>9454.64194348175</v>
      </c>
      <c r="T1749" s="5" t="n">
        <f aca="false">note_a_cap_usd/(pre_f_fd_total+Sensitivity!B1749+Sensitivity!S1749+Sensitivity!D1749)</f>
        <v>26.2093414658707</v>
      </c>
      <c r="U1749" s="5" t="n">
        <f aca="false">Sensitivity!E1749*(const_one-note_a_discount)</f>
        <v>37.8248275153398</v>
      </c>
      <c r="V1749" s="5" t="n">
        <f aca="false">MIN(Sensitivity!T1749,Sensitivity!U1749)</f>
        <v>26.2093414658707</v>
      </c>
      <c r="W1749" s="2" t="n">
        <f aca="false">note_a_principal_usd/Sensitivity!V1749</f>
        <v>190771.676064845</v>
      </c>
      <c r="X1749" s="5" t="n">
        <f aca="false">note_b_cap_usd/(pre_f_fd_total+Sensitivity!B1749+Sensitivity!S1749+Sensitivity!C1749)</f>
        <v>41.8077030783294</v>
      </c>
      <c r="Y1749" s="5" t="n">
        <f aca="false">Sensitivity!E1749*(const_one-note_b_discount)</f>
        <v>40.1888792350486</v>
      </c>
      <c r="Z1749" s="5" t="n">
        <f aca="false">MIN(Sensitivity!X1749,Sensitivity!Y1749)</f>
        <v>40.1888792350486</v>
      </c>
      <c r="AA1749" s="2" t="n">
        <f aca="false">note_b_principal_usd/Sensitivity!Z1749</f>
        <v>74647.5158576632</v>
      </c>
      <c r="AB1749" s="2" t="n">
        <f aca="false">pre_f_fd_total+Sensitivity!B1749+Sensitivity!F1749+Sensitivity!W1749+Sensitivity!AA1749+Sensitivity!S1749</f>
        <v>38979610.8060644</v>
      </c>
      <c r="AC1749" s="2" t="n">
        <f aca="false">MAX(const_zero,sensitivity_esop_high*Sensitivity!AB1749-pre_f_option_pool_total)</f>
        <v>1452274.62090965</v>
      </c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</row>
    <row r="1750" customFormat="false" ht="15" hidden="true" customHeight="false" outlineLevel="0" collapsed="false">
      <c r="A1750" s="2" t="n">
        <f aca="false">Sensitivity!A1749+const_one</f>
        <v>8</v>
      </c>
      <c r="B1750" s="2" t="n">
        <f aca="false">Sensitivity!AC1749</f>
        <v>1452274.62090965</v>
      </c>
      <c r="C1750" s="2" t="n">
        <f aca="false">Sensitivity!W1749</f>
        <v>190771.676064845</v>
      </c>
      <c r="D1750" s="2" t="n">
        <f aca="false">Sensitivity!AA1749</f>
        <v>74647.5158576632</v>
      </c>
      <c r="E1750" s="5" t="n">
        <f aca="false">sensitivity_pre_high_usd/(pre_f_fd_total+Sensitivity!B1750)</f>
        <v>47.2810312477123</v>
      </c>
      <c r="F1750" s="2" t="n">
        <f aca="false">series_f_primary_raise_usd/Sensitivity!E1750</f>
        <v>634503.927015161</v>
      </c>
      <c r="G1750" s="2" t="n">
        <f aca="false">IF(Sensitivity!E1750&lt;class_seed_ocp,class_seed_ocp*(ad_pre_f_broad_based_fd+series_f_primary_raise_usd/class_seed_ocp)/(ad_pre_f_broad_based_fd+series_f_primary_raise_usd/Sensitivity!E1750),class_seed_ocp)</f>
        <v>1</v>
      </c>
      <c r="H1750" s="2" t="n">
        <f aca="false">class_seed_original_shares*class_seed_issue_pps/Sensitivity!G1750</f>
        <v>5000000</v>
      </c>
      <c r="I1750" s="2" t="n">
        <f aca="false">IF(Sensitivity!E1750&lt;class_series_a_ocp,class_series_a_ocp*(ad_pre_f_broad_based_fd+series_f_primary_raise_usd/class_series_a_ocp)/(ad_pre_f_broad_based_fd+series_f_primary_raise_usd/Sensitivity!E1750),class_series_a_ocp)</f>
        <v>3</v>
      </c>
      <c r="J1750" s="2" t="n">
        <f aca="false">class_series_a_original_shares*class_series_a_issue_pps/Sensitivity!I1750</f>
        <v>5000000</v>
      </c>
      <c r="K1750" s="2" t="n">
        <f aca="false">IF(Sensitivity!E1750&lt;class_series_b_ocp,class_series_b_ocp*(ad_pre_f_broad_based_fd+series_f_primary_raise_usd/class_series_b_ocp)/(ad_pre_f_broad_based_fd+series_f_primary_raise_usd/Sensitivity!E1750),class_series_b_ocp)</f>
        <v>10</v>
      </c>
      <c r="L1750" s="2" t="n">
        <f aca="false">class_series_b_original_shares*class_series_b_issue_pps/Sensitivity!K1750</f>
        <v>3000000</v>
      </c>
      <c r="M1750" s="2" t="n">
        <f aca="false">IF(Sensitivity!E1750&lt;class_series_c_ocp,class_series_c_ocp*(ad_pre_f_broad_based_fd+series_f_primary_raise_usd/class_series_c_ocp)/(ad_pre_f_broad_based_fd+series_f_primary_raise_usd/Sensitivity!E1750),class_series_c_ocp)</f>
        <v>25</v>
      </c>
      <c r="N1750" s="2" t="n">
        <f aca="false">class_series_c_original_shares*class_series_c_issue_pps/Sensitivity!M1750</f>
        <v>2400000</v>
      </c>
      <c r="O1750" s="8" t="n">
        <f aca="false">IF(Sensitivity!E1750&lt;class_series_d_ocp,class_series_d_ocp*(ad_pre_f_broad_based_fd+series_f_primary_raise_usd/class_series_d_ocp)/(ad_pre_f_broad_based_fd+series_f_primary_raise_usd/Sensitivity!E1750),class_series_d_ocp)</f>
        <v>57.9337600359802</v>
      </c>
      <c r="P1750" s="2" t="n">
        <f aca="false">class_series_d_original_shares*class_series_d_issue_pps/Sensitivity!O1750</f>
        <v>1726109.61100909</v>
      </c>
      <c r="Q1750" s="8" t="n">
        <f aca="false">IF(Sensitivity!E1750&lt;class_series_e_ocp,class_series_e_ocp*(ad_pre_f_broad_based_fd+series_f_primary_raise_usd/class_series_e_ocp)/(ad_pre_f_broad_based_fd+series_f_primary_raise_usd/Sensitivity!E1750),class_series_e_ocp)</f>
        <v>49.1263361661933</v>
      </c>
      <c r="R1750" s="2" t="n">
        <f aca="false">class_series_e_original_shares*class_series_e_issue_pps/Sensitivity!Q1750</f>
        <v>6106639.03981267</v>
      </c>
      <c r="S1750" s="2" t="n">
        <f aca="false">Sensitivity!H1750-class_seed_current_shares+Sensitivity!J1750-class_series_a_current_shares+Sensitivity!L1750-class_series_b_current_shares+Sensitivity!N1750-class_series_c_current_shares+Sensitivity!P1750-class_series_d_current_shares+Sensitivity!R1750-class_series_e_current_shares</f>
        <v>9454.65082176589</v>
      </c>
      <c r="T1750" s="5" t="n">
        <f aca="false">note_a_cap_usd/(pre_f_fd_total+Sensitivity!B1750+Sensitivity!S1750+Sensitivity!D1750)</f>
        <v>26.2093396972882</v>
      </c>
      <c r="U1750" s="5" t="n">
        <f aca="false">Sensitivity!E1750*(const_one-note_a_discount)</f>
        <v>37.8248249981699</v>
      </c>
      <c r="V1750" s="5" t="n">
        <f aca="false">MIN(Sensitivity!T1750,Sensitivity!U1750)</f>
        <v>26.2093396972882</v>
      </c>
      <c r="W1750" s="2" t="n">
        <f aca="false">note_a_principal_usd/Sensitivity!V1750</f>
        <v>190771.688937945</v>
      </c>
      <c r="X1750" s="5" t="n">
        <f aca="false">note_b_cap_usd/(pre_f_fd_total+Sensitivity!B1750+Sensitivity!S1750+Sensitivity!C1750)</f>
        <v>41.8077002096948</v>
      </c>
      <c r="Y1750" s="5" t="n">
        <f aca="false">Sensitivity!E1750*(const_one-note_b_discount)</f>
        <v>40.1888765605555</v>
      </c>
      <c r="Z1750" s="5" t="n">
        <f aca="false">MIN(Sensitivity!X1750,Sensitivity!Y1750)</f>
        <v>40.1888765605555</v>
      </c>
      <c r="AA1750" s="2" t="n">
        <f aca="false">note_b_principal_usd/Sensitivity!Z1750</f>
        <v>74647.5208253131</v>
      </c>
      <c r="AB1750" s="2" t="n">
        <f aca="false">pre_f_fd_total+Sensitivity!B1750+Sensitivity!F1750+Sensitivity!W1750+Sensitivity!AA1750+Sensitivity!S1750</f>
        <v>38979613.4085098</v>
      </c>
      <c r="AC1750" s="2" t="n">
        <f aca="false">MAX(const_zero,sensitivity_esop_high*Sensitivity!AB1750-pre_f_option_pool_total)</f>
        <v>1452275.01127648</v>
      </c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</row>
    <row r="1751" customFormat="false" ht="15" hidden="true" customHeight="false" outlineLevel="0" collapsed="false">
      <c r="A1751" s="2" t="n">
        <f aca="false">Sensitivity!A1750+const_one</f>
        <v>9</v>
      </c>
      <c r="B1751" s="2" t="n">
        <f aca="false">Sensitivity!AC1750</f>
        <v>1452275.01127648</v>
      </c>
      <c r="C1751" s="2" t="n">
        <f aca="false">Sensitivity!W1750</f>
        <v>190771.688937945</v>
      </c>
      <c r="D1751" s="2" t="n">
        <f aca="false">Sensitivity!AA1750</f>
        <v>74647.5208253131</v>
      </c>
      <c r="E1751" s="5" t="n">
        <f aca="false">sensitivity_pre_high_usd/(pre_f_fd_total+Sensitivity!B1751)</f>
        <v>47.2810307628993</v>
      </c>
      <c r="F1751" s="2" t="n">
        <f aca="false">series_f_primary_raise_usd/Sensitivity!E1751</f>
        <v>634503.933521275</v>
      </c>
      <c r="G1751" s="2" t="n">
        <f aca="false">IF(Sensitivity!E1751&lt;class_seed_ocp,class_seed_ocp*(ad_pre_f_broad_based_fd+series_f_primary_raise_usd/class_seed_ocp)/(ad_pre_f_broad_based_fd+series_f_primary_raise_usd/Sensitivity!E1751),class_seed_ocp)</f>
        <v>1</v>
      </c>
      <c r="H1751" s="2" t="n">
        <f aca="false">class_seed_original_shares*class_seed_issue_pps/Sensitivity!G1751</f>
        <v>5000000</v>
      </c>
      <c r="I1751" s="2" t="n">
        <f aca="false">IF(Sensitivity!E1751&lt;class_series_a_ocp,class_series_a_ocp*(ad_pre_f_broad_based_fd+series_f_primary_raise_usd/class_series_a_ocp)/(ad_pre_f_broad_based_fd+series_f_primary_raise_usd/Sensitivity!E1751),class_series_a_ocp)</f>
        <v>3</v>
      </c>
      <c r="J1751" s="2" t="n">
        <f aca="false">class_series_a_original_shares*class_series_a_issue_pps/Sensitivity!I1751</f>
        <v>5000000</v>
      </c>
      <c r="K1751" s="2" t="n">
        <f aca="false">IF(Sensitivity!E1751&lt;class_series_b_ocp,class_series_b_ocp*(ad_pre_f_broad_based_fd+series_f_primary_raise_usd/class_series_b_ocp)/(ad_pre_f_broad_based_fd+series_f_primary_raise_usd/Sensitivity!E1751),class_series_b_ocp)</f>
        <v>10</v>
      </c>
      <c r="L1751" s="2" t="n">
        <f aca="false">class_series_b_original_shares*class_series_b_issue_pps/Sensitivity!K1751</f>
        <v>3000000</v>
      </c>
      <c r="M1751" s="2" t="n">
        <f aca="false">IF(Sensitivity!E1751&lt;class_series_c_ocp,class_series_c_ocp*(ad_pre_f_broad_based_fd+series_f_primary_raise_usd/class_series_c_ocp)/(ad_pre_f_broad_based_fd+series_f_primary_raise_usd/Sensitivity!E1751),class_series_c_ocp)</f>
        <v>25</v>
      </c>
      <c r="N1751" s="2" t="n">
        <f aca="false">class_series_c_original_shares*class_series_c_issue_pps/Sensitivity!M1751</f>
        <v>2400000</v>
      </c>
      <c r="O1751" s="8" t="n">
        <f aca="false">IF(Sensitivity!E1751&lt;class_series_d_ocp,class_series_d_ocp*(ad_pre_f_broad_based_fd+series_f_primary_raise_usd/class_series_d_ocp)/(ad_pre_f_broad_based_fd+series_f_primary_raise_usd/Sensitivity!E1751),class_series_d_ocp)</f>
        <v>57.9337600258622</v>
      </c>
      <c r="P1751" s="2" t="n">
        <f aca="false">class_series_d_original_shares*class_series_d_issue_pps/Sensitivity!O1751</f>
        <v>1726109.61131056</v>
      </c>
      <c r="Q1751" s="8" t="n">
        <f aca="false">IF(Sensitivity!E1751&lt;class_series_e_ocp,class_series_e_ocp*(ad_pre_f_broad_based_fd+series_f_primary_raise_usd/class_series_e_ocp)/(ad_pre_f_broad_based_fd+series_f_primary_raise_usd/Sensitivity!E1751),class_series_e_ocp)</f>
        <v>49.1263361576134</v>
      </c>
      <c r="R1751" s="2" t="n">
        <f aca="false">class_series_e_original_shares*class_series_e_issue_pps/Sensitivity!Q1751</f>
        <v>6106639.04087919</v>
      </c>
      <c r="S1751" s="2" t="n">
        <f aca="false">Sensitivity!H1751-class_seed_current_shares+Sensitivity!J1751-class_series_a_current_shares+Sensitivity!L1751-class_series_b_current_shares+Sensitivity!N1751-class_series_c_current_shares+Sensitivity!P1751-class_series_d_current_shares+Sensitivity!R1751-class_series_e_current_shares</f>
        <v>9454.65218974929</v>
      </c>
      <c r="T1751" s="5" t="n">
        <f aca="false">note_a_cap_usd/(pre_f_fd_total+Sensitivity!B1751+Sensitivity!S1751+Sensitivity!D1751)</f>
        <v>26.2093394247815</v>
      </c>
      <c r="U1751" s="5" t="n">
        <f aca="false">Sensitivity!E1751*(const_one-note_a_discount)</f>
        <v>37.8248246103194</v>
      </c>
      <c r="V1751" s="5" t="n">
        <f aca="false">MIN(Sensitivity!T1751,Sensitivity!U1751)</f>
        <v>26.2093394247815</v>
      </c>
      <c r="W1751" s="2" t="n">
        <f aca="false">note_a_principal_usd/Sensitivity!V1751</f>
        <v>190771.690921458</v>
      </c>
      <c r="X1751" s="5" t="n">
        <f aca="false">note_b_cap_usd/(pre_f_fd_total+Sensitivity!B1751+Sensitivity!S1751+Sensitivity!C1751)</f>
        <v>41.8076997676901</v>
      </c>
      <c r="Y1751" s="5" t="n">
        <f aca="false">Sensitivity!E1751*(const_one-note_b_discount)</f>
        <v>40.1888761484644</v>
      </c>
      <c r="Z1751" s="5" t="n">
        <f aca="false">MIN(Sensitivity!X1751,Sensitivity!Y1751)</f>
        <v>40.1888761484644</v>
      </c>
      <c r="AA1751" s="2" t="n">
        <f aca="false">note_b_principal_usd/Sensitivity!Z1751</f>
        <v>74647.5215907382</v>
      </c>
      <c r="AB1751" s="2" t="n">
        <f aca="false">pre_f_fd_total+Sensitivity!B1751+Sensitivity!F1751+Sensitivity!W1751+Sensitivity!AA1751+Sensitivity!S1751</f>
        <v>38979613.8094997</v>
      </c>
      <c r="AC1751" s="2" t="n">
        <f aca="false">MAX(const_zero,sensitivity_esop_high*Sensitivity!AB1751-pre_f_option_pool_total)</f>
        <v>1452275.07142495</v>
      </c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</row>
    <row r="1752" customFormat="false" ht="15" hidden="true" customHeight="false" outlineLevel="0" collapsed="false">
      <c r="A1752" s="2" t="n">
        <f aca="false">Sensitivity!A1751+const_one</f>
        <v>10</v>
      </c>
      <c r="B1752" s="2" t="n">
        <f aca="false">Sensitivity!AC1751</f>
        <v>1452275.07142495</v>
      </c>
      <c r="C1752" s="2" t="n">
        <f aca="false">Sensitivity!W1751</f>
        <v>190771.690921458</v>
      </c>
      <c r="D1752" s="2" t="n">
        <f aca="false">Sensitivity!AA1751</f>
        <v>74647.5215907382</v>
      </c>
      <c r="E1752" s="5" t="n">
        <f aca="false">sensitivity_pre_high_usd/(pre_f_fd_total+Sensitivity!B1752)</f>
        <v>47.2810306881984</v>
      </c>
      <c r="F1752" s="2" t="n">
        <f aca="false">series_f_primary_raise_usd/Sensitivity!E1752</f>
        <v>634503.934523749</v>
      </c>
      <c r="G1752" s="2" t="n">
        <f aca="false">IF(Sensitivity!E1752&lt;class_seed_ocp,class_seed_ocp*(ad_pre_f_broad_based_fd+series_f_primary_raise_usd/class_seed_ocp)/(ad_pre_f_broad_based_fd+series_f_primary_raise_usd/Sensitivity!E1752),class_seed_ocp)</f>
        <v>1</v>
      </c>
      <c r="H1752" s="2" t="n">
        <f aca="false">class_seed_original_shares*class_seed_issue_pps/Sensitivity!G1752</f>
        <v>5000000</v>
      </c>
      <c r="I1752" s="2" t="n">
        <f aca="false">IF(Sensitivity!E1752&lt;class_series_a_ocp,class_series_a_ocp*(ad_pre_f_broad_based_fd+series_f_primary_raise_usd/class_series_a_ocp)/(ad_pre_f_broad_based_fd+series_f_primary_raise_usd/Sensitivity!E1752),class_series_a_ocp)</f>
        <v>3</v>
      </c>
      <c r="J1752" s="2" t="n">
        <f aca="false">class_series_a_original_shares*class_series_a_issue_pps/Sensitivity!I1752</f>
        <v>5000000</v>
      </c>
      <c r="K1752" s="2" t="n">
        <f aca="false">IF(Sensitivity!E1752&lt;class_series_b_ocp,class_series_b_ocp*(ad_pre_f_broad_based_fd+series_f_primary_raise_usd/class_series_b_ocp)/(ad_pre_f_broad_based_fd+series_f_primary_raise_usd/Sensitivity!E1752),class_series_b_ocp)</f>
        <v>10</v>
      </c>
      <c r="L1752" s="2" t="n">
        <f aca="false">class_series_b_original_shares*class_series_b_issue_pps/Sensitivity!K1752</f>
        <v>3000000</v>
      </c>
      <c r="M1752" s="2" t="n">
        <f aca="false">IF(Sensitivity!E1752&lt;class_series_c_ocp,class_series_c_ocp*(ad_pre_f_broad_based_fd+series_f_primary_raise_usd/class_series_c_ocp)/(ad_pre_f_broad_based_fd+series_f_primary_raise_usd/Sensitivity!E1752),class_series_c_ocp)</f>
        <v>25</v>
      </c>
      <c r="N1752" s="2" t="n">
        <f aca="false">class_series_c_original_shares*class_series_c_issue_pps/Sensitivity!M1752</f>
        <v>2400000</v>
      </c>
      <c r="O1752" s="8" t="n">
        <f aca="false">IF(Sensitivity!E1752&lt;class_series_d_ocp,class_series_d_ocp*(ad_pre_f_broad_based_fd+series_f_primary_raise_usd/class_series_d_ocp)/(ad_pre_f_broad_based_fd+series_f_primary_raise_usd/Sensitivity!E1752),class_series_d_ocp)</f>
        <v>57.9337600243032</v>
      </c>
      <c r="P1752" s="2" t="n">
        <f aca="false">class_series_d_original_shares*class_series_d_issue_pps/Sensitivity!O1752</f>
        <v>1726109.61135701</v>
      </c>
      <c r="Q1752" s="8" t="n">
        <f aca="false">IF(Sensitivity!E1752&lt;class_series_e_ocp,class_series_e_ocp*(ad_pre_f_broad_based_fd+series_f_primary_raise_usd/class_series_e_ocp)/(ad_pre_f_broad_based_fd+series_f_primary_raise_usd/Sensitivity!E1752),class_series_e_ocp)</f>
        <v>49.1263361562914</v>
      </c>
      <c r="R1752" s="2" t="n">
        <f aca="false">class_series_e_original_shares*class_series_e_issue_pps/Sensitivity!Q1752</f>
        <v>6106639.04104352</v>
      </c>
      <c r="S1752" s="2" t="n">
        <f aca="false">Sensitivity!H1752-class_seed_current_shares+Sensitivity!J1752-class_series_a_current_shares+Sensitivity!L1752-class_series_b_current_shares+Sensitivity!N1752-class_series_c_current_shares+Sensitivity!P1752-class_series_d_current_shares+Sensitivity!R1752-class_series_e_current_shares</f>
        <v>9454.65240052994</v>
      </c>
      <c r="T1752" s="5" t="n">
        <f aca="false">note_a_cap_usd/(pre_f_fd_total+Sensitivity!B1752+Sensitivity!S1752+Sensitivity!D1752)</f>
        <v>26.2093393827932</v>
      </c>
      <c r="U1752" s="5" t="n">
        <f aca="false">Sensitivity!E1752*(const_one-note_a_discount)</f>
        <v>37.8248245505587</v>
      </c>
      <c r="V1752" s="5" t="n">
        <f aca="false">MIN(Sensitivity!T1752,Sensitivity!U1752)</f>
        <v>26.2093393827932</v>
      </c>
      <c r="W1752" s="2" t="n">
        <f aca="false">note_a_principal_usd/Sensitivity!V1752</f>
        <v>190771.691227081</v>
      </c>
      <c r="X1752" s="5" t="n">
        <f aca="false">note_b_cap_usd/(pre_f_fd_total+Sensitivity!B1752+Sensitivity!S1752+Sensitivity!C1752)</f>
        <v>41.8076996995851</v>
      </c>
      <c r="Y1752" s="5" t="n">
        <f aca="false">Sensitivity!E1752*(const_one-note_b_discount)</f>
        <v>40.1888760849686</v>
      </c>
      <c r="Z1752" s="5" t="n">
        <f aca="false">MIN(Sensitivity!X1752,Sensitivity!Y1752)</f>
        <v>40.1888760849686</v>
      </c>
      <c r="AA1752" s="2" t="n">
        <f aca="false">note_b_principal_usd/Sensitivity!Z1752</f>
        <v>74647.5217086764</v>
      </c>
      <c r="AB1752" s="2" t="n">
        <f aca="false">pre_f_fd_total+Sensitivity!B1752+Sensitivity!F1752+Sensitivity!W1752+Sensitivity!AA1752+Sensitivity!S1752</f>
        <v>38979613.871285</v>
      </c>
      <c r="AC1752" s="2" t="n">
        <f aca="false">MAX(const_zero,sensitivity_esop_high*Sensitivity!AB1752-pre_f_option_pool_total)</f>
        <v>1452275.08069275</v>
      </c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</row>
    <row r="1753" customFormat="false" ht="15" hidden="true" customHeight="false" outlineLevel="0" collapsed="false">
      <c r="A1753" s="2" t="n">
        <f aca="false">Sensitivity!A1752+const_one</f>
        <v>11</v>
      </c>
      <c r="B1753" s="2" t="n">
        <f aca="false">Sensitivity!AC1752</f>
        <v>1452275.08069275</v>
      </c>
      <c r="C1753" s="2" t="n">
        <f aca="false">Sensitivity!W1752</f>
        <v>190771.691227081</v>
      </c>
      <c r="D1753" s="2" t="n">
        <f aca="false">Sensitivity!AA1752</f>
        <v>74647.5217086764</v>
      </c>
      <c r="E1753" s="5" t="n">
        <f aca="false">sensitivity_pre_high_usd/(pre_f_fd_total+Sensitivity!B1753)</f>
        <v>47.2810306766883</v>
      </c>
      <c r="F1753" s="2" t="n">
        <f aca="false">series_f_primary_raise_usd/Sensitivity!E1753</f>
        <v>634503.934678212</v>
      </c>
      <c r="G1753" s="2" t="n">
        <f aca="false">IF(Sensitivity!E1753&lt;class_seed_ocp,class_seed_ocp*(ad_pre_f_broad_based_fd+series_f_primary_raise_usd/class_seed_ocp)/(ad_pre_f_broad_based_fd+series_f_primary_raise_usd/Sensitivity!E1753),class_seed_ocp)</f>
        <v>1</v>
      </c>
      <c r="H1753" s="2" t="n">
        <f aca="false">class_seed_original_shares*class_seed_issue_pps/Sensitivity!G1753</f>
        <v>5000000</v>
      </c>
      <c r="I1753" s="2" t="n">
        <f aca="false">IF(Sensitivity!E1753&lt;class_series_a_ocp,class_series_a_ocp*(ad_pre_f_broad_based_fd+series_f_primary_raise_usd/class_series_a_ocp)/(ad_pre_f_broad_based_fd+series_f_primary_raise_usd/Sensitivity!E1753),class_series_a_ocp)</f>
        <v>3</v>
      </c>
      <c r="J1753" s="2" t="n">
        <f aca="false">class_series_a_original_shares*class_series_a_issue_pps/Sensitivity!I1753</f>
        <v>5000000</v>
      </c>
      <c r="K1753" s="2" t="n">
        <f aca="false">IF(Sensitivity!E1753&lt;class_series_b_ocp,class_series_b_ocp*(ad_pre_f_broad_based_fd+series_f_primary_raise_usd/class_series_b_ocp)/(ad_pre_f_broad_based_fd+series_f_primary_raise_usd/Sensitivity!E1753),class_series_b_ocp)</f>
        <v>10</v>
      </c>
      <c r="L1753" s="2" t="n">
        <f aca="false">class_series_b_original_shares*class_series_b_issue_pps/Sensitivity!K1753</f>
        <v>3000000</v>
      </c>
      <c r="M1753" s="2" t="n">
        <f aca="false">IF(Sensitivity!E1753&lt;class_series_c_ocp,class_series_c_ocp*(ad_pre_f_broad_based_fd+series_f_primary_raise_usd/class_series_c_ocp)/(ad_pre_f_broad_based_fd+series_f_primary_raise_usd/Sensitivity!E1753),class_series_c_ocp)</f>
        <v>25</v>
      </c>
      <c r="N1753" s="2" t="n">
        <f aca="false">class_series_c_original_shares*class_series_c_issue_pps/Sensitivity!M1753</f>
        <v>2400000</v>
      </c>
      <c r="O1753" s="8" t="n">
        <f aca="false">IF(Sensitivity!E1753&lt;class_series_d_ocp,class_series_d_ocp*(ad_pre_f_broad_based_fd+series_f_primary_raise_usd/class_series_d_ocp)/(ad_pre_f_broad_based_fd+series_f_primary_raise_usd/Sensitivity!E1753),class_series_d_ocp)</f>
        <v>57.9337600240629</v>
      </c>
      <c r="P1753" s="2" t="n">
        <f aca="false">class_series_d_original_shares*class_series_d_issue_pps/Sensitivity!O1753</f>
        <v>1726109.61136416</v>
      </c>
      <c r="Q1753" s="8" t="n">
        <f aca="false">IF(Sensitivity!E1753&lt;class_series_e_ocp,class_series_e_ocp*(ad_pre_f_broad_based_fd+series_f_primary_raise_usd/class_series_e_ocp)/(ad_pre_f_broad_based_fd+series_f_primary_raise_usd/Sensitivity!E1753),class_series_e_ocp)</f>
        <v>49.1263361560877</v>
      </c>
      <c r="R1753" s="2" t="n">
        <f aca="false">class_series_e_original_shares*class_series_e_issue_pps/Sensitivity!Q1753</f>
        <v>6106639.04106884</v>
      </c>
      <c r="S1753" s="2" t="n">
        <f aca="false">Sensitivity!H1753-class_seed_current_shares+Sensitivity!J1753-class_series_a_current_shares+Sensitivity!L1753-class_series_b_current_shares+Sensitivity!N1753-class_series_c_current_shares+Sensitivity!P1753-class_series_d_current_shares+Sensitivity!R1753-class_series_e_current_shares</f>
        <v>9454.65243300702</v>
      </c>
      <c r="T1753" s="5" t="n">
        <f aca="false">note_a_cap_usd/(pre_f_fd_total+Sensitivity!B1753+Sensitivity!S1753+Sensitivity!D1753)</f>
        <v>26.2093393763236</v>
      </c>
      <c r="U1753" s="5" t="n">
        <f aca="false">Sensitivity!E1753*(const_one-note_a_discount)</f>
        <v>37.8248245413507</v>
      </c>
      <c r="V1753" s="5" t="n">
        <f aca="false">MIN(Sensitivity!T1753,Sensitivity!U1753)</f>
        <v>26.2093393763236</v>
      </c>
      <c r="W1753" s="2" t="n">
        <f aca="false">note_a_principal_usd/Sensitivity!V1753</f>
        <v>190771.691274172</v>
      </c>
      <c r="X1753" s="5" t="n">
        <f aca="false">note_b_cap_usd/(pre_f_fd_total+Sensitivity!B1753+Sensitivity!S1753+Sensitivity!C1753)</f>
        <v>41.8076996890914</v>
      </c>
      <c r="Y1753" s="5" t="n">
        <f aca="false">Sensitivity!E1753*(const_one-note_b_discount)</f>
        <v>40.1888760751851</v>
      </c>
      <c r="Z1753" s="5" t="n">
        <f aca="false">MIN(Sensitivity!X1753,Sensitivity!Y1753)</f>
        <v>40.1888760751851</v>
      </c>
      <c r="AA1753" s="2" t="n">
        <f aca="false">note_b_principal_usd/Sensitivity!Z1753</f>
        <v>74647.5217268485</v>
      </c>
      <c r="AB1753" s="2" t="n">
        <f aca="false">pre_f_fd_total+Sensitivity!B1753+Sensitivity!F1753+Sensitivity!W1753+Sensitivity!AA1753+Sensitivity!S1753</f>
        <v>38979613.880805</v>
      </c>
      <c r="AC1753" s="2" t="n">
        <f aca="false">MAX(const_zero,sensitivity_esop_high*Sensitivity!AB1753-pre_f_option_pool_total)</f>
        <v>1452275.08212075</v>
      </c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</row>
    <row r="1754" customFormat="false" ht="15" hidden="true" customHeight="false" outlineLevel="0" collapsed="false">
      <c r="A1754" s="2" t="n">
        <f aca="false">Sensitivity!A1753+const_one</f>
        <v>12</v>
      </c>
      <c r="B1754" s="2" t="n">
        <f aca="false">Sensitivity!AC1753</f>
        <v>1452275.08212075</v>
      </c>
      <c r="C1754" s="2" t="n">
        <f aca="false">Sensitivity!W1753</f>
        <v>190771.691274172</v>
      </c>
      <c r="D1754" s="2" t="n">
        <f aca="false">Sensitivity!AA1753</f>
        <v>74647.5217268485</v>
      </c>
      <c r="E1754" s="5" t="n">
        <f aca="false">sensitivity_pre_high_usd/(pre_f_fd_total+Sensitivity!B1754)</f>
        <v>47.2810306749148</v>
      </c>
      <c r="F1754" s="2" t="n">
        <f aca="false">series_f_primary_raise_usd/Sensitivity!E1754</f>
        <v>634503.934702013</v>
      </c>
      <c r="G1754" s="2" t="n">
        <f aca="false">IF(Sensitivity!E1754&lt;class_seed_ocp,class_seed_ocp*(ad_pre_f_broad_based_fd+series_f_primary_raise_usd/class_seed_ocp)/(ad_pre_f_broad_based_fd+series_f_primary_raise_usd/Sensitivity!E1754),class_seed_ocp)</f>
        <v>1</v>
      </c>
      <c r="H1754" s="2" t="n">
        <f aca="false">class_seed_original_shares*class_seed_issue_pps/Sensitivity!G1754</f>
        <v>5000000</v>
      </c>
      <c r="I1754" s="2" t="n">
        <f aca="false">IF(Sensitivity!E1754&lt;class_series_a_ocp,class_series_a_ocp*(ad_pre_f_broad_based_fd+series_f_primary_raise_usd/class_series_a_ocp)/(ad_pre_f_broad_based_fd+series_f_primary_raise_usd/Sensitivity!E1754),class_series_a_ocp)</f>
        <v>3</v>
      </c>
      <c r="J1754" s="2" t="n">
        <f aca="false">class_series_a_original_shares*class_series_a_issue_pps/Sensitivity!I1754</f>
        <v>5000000</v>
      </c>
      <c r="K1754" s="2" t="n">
        <f aca="false">IF(Sensitivity!E1754&lt;class_series_b_ocp,class_series_b_ocp*(ad_pre_f_broad_based_fd+series_f_primary_raise_usd/class_series_b_ocp)/(ad_pre_f_broad_based_fd+series_f_primary_raise_usd/Sensitivity!E1754),class_series_b_ocp)</f>
        <v>10</v>
      </c>
      <c r="L1754" s="2" t="n">
        <f aca="false">class_series_b_original_shares*class_series_b_issue_pps/Sensitivity!K1754</f>
        <v>3000000</v>
      </c>
      <c r="M1754" s="2" t="n">
        <f aca="false">IF(Sensitivity!E1754&lt;class_series_c_ocp,class_series_c_ocp*(ad_pre_f_broad_based_fd+series_f_primary_raise_usd/class_series_c_ocp)/(ad_pre_f_broad_based_fd+series_f_primary_raise_usd/Sensitivity!E1754),class_series_c_ocp)</f>
        <v>25</v>
      </c>
      <c r="N1754" s="2" t="n">
        <f aca="false">class_series_c_original_shares*class_series_c_issue_pps/Sensitivity!M1754</f>
        <v>2400000</v>
      </c>
      <c r="O1754" s="8" t="n">
        <f aca="false">IF(Sensitivity!E1754&lt;class_series_d_ocp,class_series_d_ocp*(ad_pre_f_broad_based_fd+series_f_primary_raise_usd/class_series_d_ocp)/(ad_pre_f_broad_based_fd+series_f_primary_raise_usd/Sensitivity!E1754),class_series_d_ocp)</f>
        <v>57.9337600240259</v>
      </c>
      <c r="P1754" s="2" t="n">
        <f aca="false">class_series_d_original_shares*class_series_d_issue_pps/Sensitivity!O1754</f>
        <v>1726109.61136527</v>
      </c>
      <c r="Q1754" s="8" t="n">
        <f aca="false">IF(Sensitivity!E1754&lt;class_series_e_ocp,class_series_e_ocp*(ad_pre_f_broad_based_fd+series_f_primary_raise_usd/class_series_e_ocp)/(ad_pre_f_broad_based_fd+series_f_primary_raise_usd/Sensitivity!E1754),class_series_e_ocp)</f>
        <v>49.1263361560563</v>
      </c>
      <c r="R1754" s="2" t="n">
        <f aca="false">class_series_e_original_shares*class_series_e_issue_pps/Sensitivity!Q1754</f>
        <v>6106639.04107275</v>
      </c>
      <c r="S1754" s="2" t="n">
        <f aca="false">Sensitivity!H1754-class_seed_current_shares+Sensitivity!J1754-class_series_a_current_shares+Sensitivity!L1754-class_series_b_current_shares+Sensitivity!N1754-class_series_c_current_shares+Sensitivity!P1754-class_series_d_current_shares+Sensitivity!R1754-class_series_e_current_shares</f>
        <v>9454.65243801102</v>
      </c>
      <c r="T1754" s="5" t="n">
        <f aca="false">note_a_cap_usd/(pre_f_fd_total+Sensitivity!B1754+Sensitivity!S1754+Sensitivity!D1754)</f>
        <v>26.2093393753267</v>
      </c>
      <c r="U1754" s="5" t="n">
        <f aca="false">Sensitivity!E1754*(const_one-note_a_discount)</f>
        <v>37.8248245399319</v>
      </c>
      <c r="V1754" s="5" t="n">
        <f aca="false">MIN(Sensitivity!T1754,Sensitivity!U1754)</f>
        <v>26.2093393753267</v>
      </c>
      <c r="W1754" s="2" t="n">
        <f aca="false">note_a_principal_usd/Sensitivity!V1754</f>
        <v>190771.691281428</v>
      </c>
      <c r="X1754" s="5" t="n">
        <f aca="false">note_b_cap_usd/(pre_f_fd_total+Sensitivity!B1754+Sensitivity!S1754+Sensitivity!C1754)</f>
        <v>41.8076996874745</v>
      </c>
      <c r="Y1754" s="5" t="n">
        <f aca="false">Sensitivity!E1754*(const_one-note_b_discount)</f>
        <v>40.1888760736776</v>
      </c>
      <c r="Z1754" s="5" t="n">
        <f aca="false">MIN(Sensitivity!X1754,Sensitivity!Y1754)</f>
        <v>40.1888760736776</v>
      </c>
      <c r="AA1754" s="2" t="n">
        <f aca="false">note_b_principal_usd/Sensitivity!Z1754</f>
        <v>74647.5217296485</v>
      </c>
      <c r="AB1754" s="2" t="n">
        <f aca="false">pre_f_fd_total+Sensitivity!B1754+Sensitivity!F1754+Sensitivity!W1754+Sensitivity!AA1754+Sensitivity!S1754</f>
        <v>38979613.8822718</v>
      </c>
      <c r="AC1754" s="2" t="n">
        <f aca="false">MAX(const_zero,sensitivity_esop_high*Sensitivity!AB1754-pre_f_option_pool_total)</f>
        <v>1452275.08234078</v>
      </c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</row>
    <row r="1755" customFormat="false" ht="15" hidden="true" customHeight="false" outlineLevel="0" collapsed="false">
      <c r="A1755" s="2" t="n">
        <f aca="false">Sensitivity!A1754+const_one</f>
        <v>13</v>
      </c>
      <c r="B1755" s="2" t="n">
        <f aca="false">Sensitivity!AC1754</f>
        <v>1452275.08234078</v>
      </c>
      <c r="C1755" s="2" t="n">
        <f aca="false">Sensitivity!W1754</f>
        <v>190771.691281428</v>
      </c>
      <c r="D1755" s="2" t="n">
        <f aca="false">Sensitivity!AA1754</f>
        <v>74647.5217296485</v>
      </c>
      <c r="E1755" s="5" t="n">
        <f aca="false">sensitivity_pre_high_usd/(pre_f_fd_total+Sensitivity!B1755)</f>
        <v>47.2810306746416</v>
      </c>
      <c r="F1755" s="2" t="n">
        <f aca="false">series_f_primary_raise_usd/Sensitivity!E1755</f>
        <v>634503.93470568</v>
      </c>
      <c r="G1755" s="2" t="n">
        <f aca="false">IF(Sensitivity!E1755&lt;class_seed_ocp,class_seed_ocp*(ad_pre_f_broad_based_fd+series_f_primary_raise_usd/class_seed_ocp)/(ad_pre_f_broad_based_fd+series_f_primary_raise_usd/Sensitivity!E1755),class_seed_ocp)</f>
        <v>1</v>
      </c>
      <c r="H1755" s="2" t="n">
        <f aca="false">class_seed_original_shares*class_seed_issue_pps/Sensitivity!G1755</f>
        <v>5000000</v>
      </c>
      <c r="I1755" s="2" t="n">
        <f aca="false">IF(Sensitivity!E1755&lt;class_series_a_ocp,class_series_a_ocp*(ad_pre_f_broad_based_fd+series_f_primary_raise_usd/class_series_a_ocp)/(ad_pre_f_broad_based_fd+series_f_primary_raise_usd/Sensitivity!E1755),class_series_a_ocp)</f>
        <v>3</v>
      </c>
      <c r="J1755" s="2" t="n">
        <f aca="false">class_series_a_original_shares*class_series_a_issue_pps/Sensitivity!I1755</f>
        <v>5000000</v>
      </c>
      <c r="K1755" s="2" t="n">
        <f aca="false">IF(Sensitivity!E1755&lt;class_series_b_ocp,class_series_b_ocp*(ad_pre_f_broad_based_fd+series_f_primary_raise_usd/class_series_b_ocp)/(ad_pre_f_broad_based_fd+series_f_primary_raise_usd/Sensitivity!E1755),class_series_b_ocp)</f>
        <v>10</v>
      </c>
      <c r="L1755" s="2" t="n">
        <f aca="false">class_series_b_original_shares*class_series_b_issue_pps/Sensitivity!K1755</f>
        <v>3000000</v>
      </c>
      <c r="M1755" s="2" t="n">
        <f aca="false">IF(Sensitivity!E1755&lt;class_series_c_ocp,class_series_c_ocp*(ad_pre_f_broad_based_fd+series_f_primary_raise_usd/class_series_c_ocp)/(ad_pre_f_broad_based_fd+series_f_primary_raise_usd/Sensitivity!E1755),class_series_c_ocp)</f>
        <v>25</v>
      </c>
      <c r="N1755" s="2" t="n">
        <f aca="false">class_series_c_original_shares*class_series_c_issue_pps/Sensitivity!M1755</f>
        <v>2400000</v>
      </c>
      <c r="O1755" s="8" t="n">
        <f aca="false">IF(Sensitivity!E1755&lt;class_series_d_ocp,class_series_d_ocp*(ad_pre_f_broad_based_fd+series_f_primary_raise_usd/class_series_d_ocp)/(ad_pre_f_broad_based_fd+series_f_primary_raise_usd/Sensitivity!E1755),class_series_d_ocp)</f>
        <v>57.9337600240202</v>
      </c>
      <c r="P1755" s="2" t="n">
        <f aca="false">class_series_d_original_shares*class_series_d_issue_pps/Sensitivity!O1755</f>
        <v>1726109.61136544</v>
      </c>
      <c r="Q1755" s="8" t="n">
        <f aca="false">IF(Sensitivity!E1755&lt;class_series_e_ocp,class_series_e_ocp*(ad_pre_f_broad_based_fd+series_f_primary_raise_usd/class_series_e_ocp)/(ad_pre_f_broad_based_fd+series_f_primary_raise_usd/Sensitivity!E1755),class_series_e_ocp)</f>
        <v>49.1263361560515</v>
      </c>
      <c r="R1755" s="2" t="n">
        <f aca="false">class_series_e_original_shares*class_series_e_issue_pps/Sensitivity!Q1755</f>
        <v>6106639.04107335</v>
      </c>
      <c r="S1755" s="2" t="n">
        <f aca="false">Sensitivity!H1755-class_seed_current_shares+Sensitivity!J1755-class_series_a_current_shares+Sensitivity!L1755-class_series_b_current_shares+Sensitivity!N1755-class_series_c_current_shares+Sensitivity!P1755-class_series_d_current_shares+Sensitivity!R1755-class_series_e_current_shares</f>
        <v>9454.65243878402</v>
      </c>
      <c r="T1755" s="5" t="n">
        <f aca="false">note_a_cap_usd/(pre_f_fd_total+Sensitivity!B1755+Sensitivity!S1755+Sensitivity!D1755)</f>
        <v>26.2093393751731</v>
      </c>
      <c r="U1755" s="5" t="n">
        <f aca="false">Sensitivity!E1755*(const_one-note_a_discount)</f>
        <v>37.8248245397133</v>
      </c>
      <c r="V1755" s="5" t="n">
        <f aca="false">MIN(Sensitivity!T1755,Sensitivity!U1755)</f>
        <v>26.2093393751731</v>
      </c>
      <c r="W1755" s="2" t="n">
        <f aca="false">note_a_principal_usd/Sensitivity!V1755</f>
        <v>190771.691282546</v>
      </c>
      <c r="X1755" s="5" t="n">
        <f aca="false">note_b_cap_usd/(pre_f_fd_total+Sensitivity!B1755+Sensitivity!S1755+Sensitivity!C1755)</f>
        <v>41.8076996872254</v>
      </c>
      <c r="Y1755" s="5" t="n">
        <f aca="false">Sensitivity!E1755*(const_one-note_b_discount)</f>
        <v>40.1888760734453</v>
      </c>
      <c r="Z1755" s="5" t="n">
        <f aca="false">MIN(Sensitivity!X1755,Sensitivity!Y1755)</f>
        <v>40.1888760734453</v>
      </c>
      <c r="AA1755" s="2" t="n">
        <f aca="false">note_b_principal_usd/Sensitivity!Z1755</f>
        <v>74647.52173008</v>
      </c>
      <c r="AB1755" s="2" t="n">
        <f aca="false">pre_f_fd_total+Sensitivity!B1755+Sensitivity!F1755+Sensitivity!W1755+Sensitivity!AA1755+Sensitivity!S1755</f>
        <v>38979613.8824979</v>
      </c>
      <c r="AC1755" s="2" t="n">
        <f aca="false">MAX(const_zero,sensitivity_esop_high*Sensitivity!AB1755-pre_f_option_pool_total)</f>
        <v>1452275.08237468</v>
      </c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</row>
    <row r="1756" customFormat="false" ht="15" hidden="true" customHeight="false" outlineLevel="0" collapsed="false">
      <c r="A1756" s="2" t="n">
        <f aca="false">Sensitivity!A1755+const_one</f>
        <v>14</v>
      </c>
      <c r="B1756" s="2" t="n">
        <f aca="false">Sensitivity!AC1755</f>
        <v>1452275.08237468</v>
      </c>
      <c r="C1756" s="2" t="n">
        <f aca="false">Sensitivity!W1755</f>
        <v>190771.691282546</v>
      </c>
      <c r="D1756" s="2" t="n">
        <f aca="false">Sensitivity!AA1755</f>
        <v>74647.52173008</v>
      </c>
      <c r="E1756" s="5" t="n">
        <f aca="false">sensitivity_pre_high_usd/(pre_f_fd_total+Sensitivity!B1756)</f>
        <v>47.2810306745995</v>
      </c>
      <c r="F1756" s="2" t="n">
        <f aca="false">series_f_primary_raise_usd/Sensitivity!E1756</f>
        <v>634503.934706245</v>
      </c>
      <c r="G1756" s="2" t="n">
        <f aca="false">IF(Sensitivity!E1756&lt;class_seed_ocp,class_seed_ocp*(ad_pre_f_broad_based_fd+series_f_primary_raise_usd/class_seed_ocp)/(ad_pre_f_broad_based_fd+series_f_primary_raise_usd/Sensitivity!E1756),class_seed_ocp)</f>
        <v>1</v>
      </c>
      <c r="H1756" s="2" t="n">
        <f aca="false">class_seed_original_shares*class_seed_issue_pps/Sensitivity!G1756</f>
        <v>5000000</v>
      </c>
      <c r="I1756" s="2" t="n">
        <f aca="false">IF(Sensitivity!E1756&lt;class_series_a_ocp,class_series_a_ocp*(ad_pre_f_broad_based_fd+series_f_primary_raise_usd/class_series_a_ocp)/(ad_pre_f_broad_based_fd+series_f_primary_raise_usd/Sensitivity!E1756),class_series_a_ocp)</f>
        <v>3</v>
      </c>
      <c r="J1756" s="2" t="n">
        <f aca="false">class_series_a_original_shares*class_series_a_issue_pps/Sensitivity!I1756</f>
        <v>5000000</v>
      </c>
      <c r="K1756" s="2" t="n">
        <f aca="false">IF(Sensitivity!E1756&lt;class_series_b_ocp,class_series_b_ocp*(ad_pre_f_broad_based_fd+series_f_primary_raise_usd/class_series_b_ocp)/(ad_pre_f_broad_based_fd+series_f_primary_raise_usd/Sensitivity!E1756),class_series_b_ocp)</f>
        <v>10</v>
      </c>
      <c r="L1756" s="2" t="n">
        <f aca="false">class_series_b_original_shares*class_series_b_issue_pps/Sensitivity!K1756</f>
        <v>3000000</v>
      </c>
      <c r="M1756" s="2" t="n">
        <f aca="false">IF(Sensitivity!E1756&lt;class_series_c_ocp,class_series_c_ocp*(ad_pre_f_broad_based_fd+series_f_primary_raise_usd/class_series_c_ocp)/(ad_pre_f_broad_based_fd+series_f_primary_raise_usd/Sensitivity!E1756),class_series_c_ocp)</f>
        <v>25</v>
      </c>
      <c r="N1756" s="2" t="n">
        <f aca="false">class_series_c_original_shares*class_series_c_issue_pps/Sensitivity!M1756</f>
        <v>2400000</v>
      </c>
      <c r="O1756" s="8" t="n">
        <f aca="false">IF(Sensitivity!E1756&lt;class_series_d_ocp,class_series_d_ocp*(ad_pre_f_broad_based_fd+series_f_primary_raise_usd/class_series_d_ocp)/(ad_pre_f_broad_based_fd+series_f_primary_raise_usd/Sensitivity!E1756),class_series_d_ocp)</f>
        <v>57.9337600240193</v>
      </c>
      <c r="P1756" s="2" t="n">
        <f aca="false">class_series_d_original_shares*class_series_d_issue_pps/Sensitivity!O1756</f>
        <v>1726109.61136546</v>
      </c>
      <c r="Q1756" s="8" t="n">
        <f aca="false">IF(Sensitivity!E1756&lt;class_series_e_ocp,class_series_e_ocp*(ad_pre_f_broad_based_fd+series_f_primary_raise_usd/class_series_e_ocp)/(ad_pre_f_broad_based_fd+series_f_primary_raise_usd/Sensitivity!E1756),class_series_e_ocp)</f>
        <v>49.1263361560507</v>
      </c>
      <c r="R1756" s="2" t="n">
        <f aca="false">class_series_e_original_shares*class_series_e_issue_pps/Sensitivity!Q1756</f>
        <v>6106639.04107344</v>
      </c>
      <c r="S1756" s="2" t="n">
        <f aca="false">Sensitivity!H1756-class_seed_current_shares+Sensitivity!J1756-class_series_a_current_shares+Sensitivity!L1756-class_series_b_current_shares+Sensitivity!N1756-class_series_c_current_shares+Sensitivity!P1756-class_series_d_current_shares+Sensitivity!R1756-class_series_e_current_shares</f>
        <v>9454.65243890137</v>
      </c>
      <c r="T1756" s="5" t="n">
        <f aca="false">note_a_cap_usd/(pre_f_fd_total+Sensitivity!B1756+Sensitivity!S1756+Sensitivity!D1756)</f>
        <v>26.2093393751494</v>
      </c>
      <c r="U1756" s="5" t="n">
        <f aca="false">Sensitivity!E1756*(const_one-note_a_discount)</f>
        <v>37.8248245396796</v>
      </c>
      <c r="V1756" s="5" t="n">
        <f aca="false">MIN(Sensitivity!T1756,Sensitivity!U1756)</f>
        <v>26.2093393751494</v>
      </c>
      <c r="W1756" s="2" t="n">
        <f aca="false">note_a_principal_usd/Sensitivity!V1756</f>
        <v>190771.691282718</v>
      </c>
      <c r="X1756" s="5" t="n">
        <f aca="false">note_b_cap_usd/(pre_f_fd_total+Sensitivity!B1756+Sensitivity!S1756+Sensitivity!C1756)</f>
        <v>41.807699687187</v>
      </c>
      <c r="Y1756" s="5" t="n">
        <f aca="false">Sensitivity!E1756*(const_one-note_b_discount)</f>
        <v>40.1888760734095</v>
      </c>
      <c r="Z1756" s="5" t="n">
        <f aca="false">MIN(Sensitivity!X1756,Sensitivity!Y1756)</f>
        <v>40.1888760734095</v>
      </c>
      <c r="AA1756" s="2" t="n">
        <f aca="false">note_b_principal_usd/Sensitivity!Z1756</f>
        <v>74647.5217301464</v>
      </c>
      <c r="AB1756" s="2" t="n">
        <f aca="false">pre_f_fd_total+Sensitivity!B1756+Sensitivity!F1756+Sensitivity!W1756+Sensitivity!AA1756+Sensitivity!S1756</f>
        <v>38979613.8825327</v>
      </c>
      <c r="AC1756" s="2" t="n">
        <f aca="false">MAX(const_zero,sensitivity_esop_high*Sensitivity!AB1756-pre_f_option_pool_total)</f>
        <v>1452275.0823799</v>
      </c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</row>
    <row r="1757" customFormat="false" ht="15" hidden="true" customHeight="false" outlineLevel="0" collapsed="false">
      <c r="A1757" s="2" t="n">
        <f aca="false">Sensitivity!A1756+const_one</f>
        <v>15</v>
      </c>
      <c r="B1757" s="2" t="n">
        <f aca="false">Sensitivity!AC1756</f>
        <v>1452275.0823799</v>
      </c>
      <c r="C1757" s="2" t="n">
        <f aca="false">Sensitivity!W1756</f>
        <v>190771.691282718</v>
      </c>
      <c r="D1757" s="2" t="n">
        <f aca="false">Sensitivity!AA1756</f>
        <v>74647.5217301464</v>
      </c>
      <c r="E1757" s="5" t="n">
        <f aca="false">sensitivity_pre_high_usd/(pre_f_fd_total+Sensitivity!B1757)</f>
        <v>47.281030674593</v>
      </c>
      <c r="F1757" s="2" t="n">
        <f aca="false">series_f_primary_raise_usd/Sensitivity!E1757</f>
        <v>634503.934706332</v>
      </c>
      <c r="G1757" s="2" t="n">
        <f aca="false">IF(Sensitivity!E1757&lt;class_seed_ocp,class_seed_ocp*(ad_pre_f_broad_based_fd+series_f_primary_raise_usd/class_seed_ocp)/(ad_pre_f_broad_based_fd+series_f_primary_raise_usd/Sensitivity!E1757),class_seed_ocp)</f>
        <v>1</v>
      </c>
      <c r="H1757" s="2" t="n">
        <f aca="false">class_seed_original_shares*class_seed_issue_pps/Sensitivity!G1757</f>
        <v>5000000</v>
      </c>
      <c r="I1757" s="2" t="n">
        <f aca="false">IF(Sensitivity!E1757&lt;class_series_a_ocp,class_series_a_ocp*(ad_pre_f_broad_based_fd+series_f_primary_raise_usd/class_series_a_ocp)/(ad_pre_f_broad_based_fd+series_f_primary_raise_usd/Sensitivity!E1757),class_series_a_ocp)</f>
        <v>3</v>
      </c>
      <c r="J1757" s="2" t="n">
        <f aca="false">class_series_a_original_shares*class_series_a_issue_pps/Sensitivity!I1757</f>
        <v>5000000</v>
      </c>
      <c r="K1757" s="2" t="n">
        <f aca="false">IF(Sensitivity!E1757&lt;class_series_b_ocp,class_series_b_ocp*(ad_pre_f_broad_based_fd+series_f_primary_raise_usd/class_series_b_ocp)/(ad_pre_f_broad_based_fd+series_f_primary_raise_usd/Sensitivity!E1757),class_series_b_ocp)</f>
        <v>10</v>
      </c>
      <c r="L1757" s="2" t="n">
        <f aca="false">class_series_b_original_shares*class_series_b_issue_pps/Sensitivity!K1757</f>
        <v>3000000</v>
      </c>
      <c r="M1757" s="2" t="n">
        <f aca="false">IF(Sensitivity!E1757&lt;class_series_c_ocp,class_series_c_ocp*(ad_pre_f_broad_based_fd+series_f_primary_raise_usd/class_series_c_ocp)/(ad_pre_f_broad_based_fd+series_f_primary_raise_usd/Sensitivity!E1757),class_series_c_ocp)</f>
        <v>25</v>
      </c>
      <c r="N1757" s="2" t="n">
        <f aca="false">class_series_c_original_shares*class_series_c_issue_pps/Sensitivity!M1757</f>
        <v>2400000</v>
      </c>
      <c r="O1757" s="8" t="n">
        <f aca="false">IF(Sensitivity!E1757&lt;class_series_d_ocp,class_series_d_ocp*(ad_pre_f_broad_based_fd+series_f_primary_raise_usd/class_series_d_ocp)/(ad_pre_f_broad_based_fd+series_f_primary_raise_usd/Sensitivity!E1757),class_series_d_ocp)</f>
        <v>57.9337600240192</v>
      </c>
      <c r="P1757" s="2" t="n">
        <f aca="false">class_series_d_original_shares*class_series_d_issue_pps/Sensitivity!O1757</f>
        <v>1726109.61136547</v>
      </c>
      <c r="Q1757" s="8" t="n">
        <f aca="false">IF(Sensitivity!E1757&lt;class_series_e_ocp,class_series_e_ocp*(ad_pre_f_broad_based_fd+series_f_primary_raise_usd/class_series_e_ocp)/(ad_pre_f_broad_based_fd+series_f_primary_raise_usd/Sensitivity!E1757),class_series_e_ocp)</f>
        <v>49.1263361560506</v>
      </c>
      <c r="R1757" s="2" t="n">
        <f aca="false">class_series_e_original_shares*class_series_e_issue_pps/Sensitivity!Q1757</f>
        <v>6106639.04107345</v>
      </c>
      <c r="S1757" s="2" t="n">
        <f aca="false">Sensitivity!H1757-class_seed_current_shares+Sensitivity!J1757-class_series_a_current_shares+Sensitivity!L1757-class_series_b_current_shares+Sensitivity!N1757-class_series_c_current_shares+Sensitivity!P1757-class_series_d_current_shares+Sensitivity!R1757-class_series_e_current_shares</f>
        <v>9454.65243891999</v>
      </c>
      <c r="T1757" s="5" t="n">
        <f aca="false">note_a_cap_usd/(pre_f_fd_total+Sensitivity!B1757+Sensitivity!S1757+Sensitivity!D1757)</f>
        <v>26.2093393751458</v>
      </c>
      <c r="U1757" s="5" t="n">
        <f aca="false">Sensitivity!E1757*(const_one-note_a_discount)</f>
        <v>37.8248245396744</v>
      </c>
      <c r="V1757" s="5" t="n">
        <f aca="false">MIN(Sensitivity!T1757,Sensitivity!U1757)</f>
        <v>26.2093393751458</v>
      </c>
      <c r="W1757" s="2" t="n">
        <f aca="false">note_a_principal_usd/Sensitivity!V1757</f>
        <v>190771.691282745</v>
      </c>
      <c r="X1757" s="5" t="n">
        <f aca="false">note_b_cap_usd/(pre_f_fd_total+Sensitivity!B1757+Sensitivity!S1757+Sensitivity!C1757)</f>
        <v>41.8076996871811</v>
      </c>
      <c r="Y1757" s="5" t="n">
        <f aca="false">Sensitivity!E1757*(const_one-note_b_discount)</f>
        <v>40.188876073404</v>
      </c>
      <c r="Z1757" s="5" t="n">
        <f aca="false">MIN(Sensitivity!X1757,Sensitivity!Y1757)</f>
        <v>40.188876073404</v>
      </c>
      <c r="AA1757" s="2" t="n">
        <f aca="false">note_b_principal_usd/Sensitivity!Z1757</f>
        <v>74647.5217301567</v>
      </c>
      <c r="AB1757" s="2" t="n">
        <f aca="false">pre_f_fd_total+Sensitivity!B1757+Sensitivity!F1757+Sensitivity!W1757+Sensitivity!AA1757+Sensitivity!S1757</f>
        <v>38979613.8825381</v>
      </c>
      <c r="AC1757" s="2" t="n">
        <f aca="false">MAX(const_zero,sensitivity_esop_high*Sensitivity!AB1757-pre_f_option_pool_total)</f>
        <v>1452275.08238071</v>
      </c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</row>
    <row r="1758" customFormat="false" ht="15" hidden="true" customHeight="false" outlineLevel="0" collapsed="false">
      <c r="A1758" s="2" t="n">
        <f aca="false">Sensitivity!A1757+const_one</f>
        <v>16</v>
      </c>
      <c r="B1758" s="2" t="n">
        <f aca="false">Sensitivity!AC1757</f>
        <v>1452275.08238071</v>
      </c>
      <c r="C1758" s="2" t="n">
        <f aca="false">Sensitivity!W1757</f>
        <v>190771.691282745</v>
      </c>
      <c r="D1758" s="2" t="n">
        <f aca="false">Sensitivity!AA1757</f>
        <v>74647.5217301567</v>
      </c>
      <c r="E1758" s="5" t="n">
        <f aca="false">sensitivity_pre_high_usd/(pre_f_fd_total+Sensitivity!B1758)</f>
        <v>47.281030674592</v>
      </c>
      <c r="F1758" s="2" t="n">
        <f aca="false">series_f_primary_raise_usd/Sensitivity!E1758</f>
        <v>634503.934706345</v>
      </c>
      <c r="G1758" s="2" t="n">
        <f aca="false">IF(Sensitivity!E1758&lt;class_seed_ocp,class_seed_ocp*(ad_pre_f_broad_based_fd+series_f_primary_raise_usd/class_seed_ocp)/(ad_pre_f_broad_based_fd+series_f_primary_raise_usd/Sensitivity!E1758),class_seed_ocp)</f>
        <v>1</v>
      </c>
      <c r="H1758" s="2" t="n">
        <f aca="false">class_seed_original_shares*class_seed_issue_pps/Sensitivity!G1758</f>
        <v>5000000</v>
      </c>
      <c r="I1758" s="2" t="n">
        <f aca="false">IF(Sensitivity!E1758&lt;class_series_a_ocp,class_series_a_ocp*(ad_pre_f_broad_based_fd+series_f_primary_raise_usd/class_series_a_ocp)/(ad_pre_f_broad_based_fd+series_f_primary_raise_usd/Sensitivity!E1758),class_series_a_ocp)</f>
        <v>3</v>
      </c>
      <c r="J1758" s="2" t="n">
        <f aca="false">class_series_a_original_shares*class_series_a_issue_pps/Sensitivity!I1758</f>
        <v>5000000</v>
      </c>
      <c r="K1758" s="2" t="n">
        <f aca="false">IF(Sensitivity!E1758&lt;class_series_b_ocp,class_series_b_ocp*(ad_pre_f_broad_based_fd+series_f_primary_raise_usd/class_series_b_ocp)/(ad_pre_f_broad_based_fd+series_f_primary_raise_usd/Sensitivity!E1758),class_series_b_ocp)</f>
        <v>10</v>
      </c>
      <c r="L1758" s="2" t="n">
        <f aca="false">class_series_b_original_shares*class_series_b_issue_pps/Sensitivity!K1758</f>
        <v>3000000</v>
      </c>
      <c r="M1758" s="2" t="n">
        <f aca="false">IF(Sensitivity!E1758&lt;class_series_c_ocp,class_series_c_ocp*(ad_pre_f_broad_based_fd+series_f_primary_raise_usd/class_series_c_ocp)/(ad_pre_f_broad_based_fd+series_f_primary_raise_usd/Sensitivity!E1758),class_series_c_ocp)</f>
        <v>25</v>
      </c>
      <c r="N1758" s="2" t="n">
        <f aca="false">class_series_c_original_shares*class_series_c_issue_pps/Sensitivity!M1758</f>
        <v>2400000</v>
      </c>
      <c r="O1758" s="8" t="n">
        <f aca="false">IF(Sensitivity!E1758&lt;class_series_d_ocp,class_series_d_ocp*(ad_pre_f_broad_based_fd+series_f_primary_raise_usd/class_series_d_ocp)/(ad_pre_f_broad_based_fd+series_f_primary_raise_usd/Sensitivity!E1758),class_series_d_ocp)</f>
        <v>57.9337600240192</v>
      </c>
      <c r="P1758" s="2" t="n">
        <f aca="false">class_series_d_original_shares*class_series_d_issue_pps/Sensitivity!O1758</f>
        <v>1726109.61136547</v>
      </c>
      <c r="Q1758" s="8" t="n">
        <f aca="false">IF(Sensitivity!E1758&lt;class_series_e_ocp,class_series_e_ocp*(ad_pre_f_broad_based_fd+series_f_primary_raise_usd/class_series_e_ocp)/(ad_pre_f_broad_based_fd+series_f_primary_raise_usd/Sensitivity!E1758),class_series_e_ocp)</f>
        <v>49.1263361560506</v>
      </c>
      <c r="R1758" s="2" t="n">
        <f aca="false">class_series_e_original_shares*class_series_e_issue_pps/Sensitivity!Q1758</f>
        <v>6106639.04107346</v>
      </c>
      <c r="S1758" s="2" t="n">
        <f aca="false">Sensitivity!H1758-class_seed_current_shares+Sensitivity!J1758-class_series_a_current_shares+Sensitivity!L1758-class_series_b_current_shares+Sensitivity!N1758-class_series_c_current_shares+Sensitivity!P1758-class_series_d_current_shares+Sensitivity!R1758-class_series_e_current_shares</f>
        <v>9454.65243892372</v>
      </c>
      <c r="T1758" s="5" t="n">
        <f aca="false">note_a_cap_usd/(pre_f_fd_total+Sensitivity!B1758+Sensitivity!S1758+Sensitivity!D1758)</f>
        <v>26.2093393751452</v>
      </c>
      <c r="U1758" s="5" t="n">
        <f aca="false">Sensitivity!E1758*(const_one-note_a_discount)</f>
        <v>37.8248245396736</v>
      </c>
      <c r="V1758" s="5" t="n">
        <f aca="false">MIN(Sensitivity!T1758,Sensitivity!U1758)</f>
        <v>26.2093393751452</v>
      </c>
      <c r="W1758" s="2" t="n">
        <f aca="false">note_a_principal_usd/Sensitivity!V1758</f>
        <v>190771.691282749</v>
      </c>
      <c r="X1758" s="5" t="n">
        <f aca="false">note_b_cap_usd/(pre_f_fd_total+Sensitivity!B1758+Sensitivity!S1758+Sensitivity!C1758)</f>
        <v>41.8076996871802</v>
      </c>
      <c r="Y1758" s="5" t="n">
        <f aca="false">Sensitivity!E1758*(const_one-note_b_discount)</f>
        <v>40.1888760734032</v>
      </c>
      <c r="Z1758" s="5" t="n">
        <f aca="false">MIN(Sensitivity!X1758,Sensitivity!Y1758)</f>
        <v>40.1888760734032</v>
      </c>
      <c r="AA1758" s="2" t="n">
        <f aca="false">note_b_principal_usd/Sensitivity!Z1758</f>
        <v>74647.5217301583</v>
      </c>
      <c r="AB1758" s="2" t="n">
        <f aca="false">pre_f_fd_total+Sensitivity!B1758+Sensitivity!F1758+Sensitivity!W1758+Sensitivity!AA1758+Sensitivity!S1758</f>
        <v>38979613.8825389</v>
      </c>
      <c r="AC1758" s="2" t="n">
        <f aca="false">MAX(const_zero,sensitivity_esop_high*Sensitivity!AB1758-pre_f_option_pool_total)</f>
        <v>1452275.08238083</v>
      </c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</row>
    <row r="1759" customFormat="false" ht="15" hidden="true" customHeight="false" outlineLevel="0" collapsed="false">
      <c r="A1759" s="2" t="n">
        <f aca="false">Sensitivity!A1758+const_one</f>
        <v>17</v>
      </c>
      <c r="B1759" s="2" t="n">
        <f aca="false">Sensitivity!AC1758</f>
        <v>1452275.08238083</v>
      </c>
      <c r="C1759" s="2" t="n">
        <f aca="false">Sensitivity!W1758</f>
        <v>190771.691282749</v>
      </c>
      <c r="D1759" s="2" t="n">
        <f aca="false">Sensitivity!AA1758</f>
        <v>74647.5217301583</v>
      </c>
      <c r="E1759" s="5" t="n">
        <f aca="false">sensitivity_pre_high_usd/(pre_f_fd_total+Sensitivity!B1759)</f>
        <v>47.2810306745918</v>
      </c>
      <c r="F1759" s="2" t="n">
        <f aca="false">series_f_primary_raise_usd/Sensitivity!E1759</f>
        <v>634503.934706347</v>
      </c>
      <c r="G1759" s="2" t="n">
        <f aca="false">IF(Sensitivity!E1759&lt;class_seed_ocp,class_seed_ocp*(ad_pre_f_broad_based_fd+series_f_primary_raise_usd/class_seed_ocp)/(ad_pre_f_broad_based_fd+series_f_primary_raise_usd/Sensitivity!E1759),class_seed_ocp)</f>
        <v>1</v>
      </c>
      <c r="H1759" s="2" t="n">
        <f aca="false">class_seed_original_shares*class_seed_issue_pps/Sensitivity!G1759</f>
        <v>5000000</v>
      </c>
      <c r="I1759" s="2" t="n">
        <f aca="false">IF(Sensitivity!E1759&lt;class_series_a_ocp,class_series_a_ocp*(ad_pre_f_broad_based_fd+series_f_primary_raise_usd/class_series_a_ocp)/(ad_pre_f_broad_based_fd+series_f_primary_raise_usd/Sensitivity!E1759),class_series_a_ocp)</f>
        <v>3</v>
      </c>
      <c r="J1759" s="2" t="n">
        <f aca="false">class_series_a_original_shares*class_series_a_issue_pps/Sensitivity!I1759</f>
        <v>5000000</v>
      </c>
      <c r="K1759" s="2" t="n">
        <f aca="false">IF(Sensitivity!E1759&lt;class_series_b_ocp,class_series_b_ocp*(ad_pre_f_broad_based_fd+series_f_primary_raise_usd/class_series_b_ocp)/(ad_pre_f_broad_based_fd+series_f_primary_raise_usd/Sensitivity!E1759),class_series_b_ocp)</f>
        <v>10</v>
      </c>
      <c r="L1759" s="2" t="n">
        <f aca="false">class_series_b_original_shares*class_series_b_issue_pps/Sensitivity!K1759</f>
        <v>3000000</v>
      </c>
      <c r="M1759" s="2" t="n">
        <f aca="false">IF(Sensitivity!E1759&lt;class_series_c_ocp,class_series_c_ocp*(ad_pre_f_broad_based_fd+series_f_primary_raise_usd/class_series_c_ocp)/(ad_pre_f_broad_based_fd+series_f_primary_raise_usd/Sensitivity!E1759),class_series_c_ocp)</f>
        <v>25</v>
      </c>
      <c r="N1759" s="2" t="n">
        <f aca="false">class_series_c_original_shares*class_series_c_issue_pps/Sensitivity!M1759</f>
        <v>2400000</v>
      </c>
      <c r="O1759" s="8" t="n">
        <f aca="false">IF(Sensitivity!E1759&lt;class_series_d_ocp,class_series_d_ocp*(ad_pre_f_broad_based_fd+series_f_primary_raise_usd/class_series_d_ocp)/(ad_pre_f_broad_based_fd+series_f_primary_raise_usd/Sensitivity!E1759),class_series_d_ocp)</f>
        <v>57.9337600240192</v>
      </c>
      <c r="P1759" s="2" t="n">
        <f aca="false">class_series_d_original_shares*class_series_d_issue_pps/Sensitivity!O1759</f>
        <v>1726109.61136547</v>
      </c>
      <c r="Q1759" s="8" t="n">
        <f aca="false">IF(Sensitivity!E1759&lt;class_series_e_ocp,class_series_e_ocp*(ad_pre_f_broad_based_fd+series_f_primary_raise_usd/class_series_e_ocp)/(ad_pre_f_broad_based_fd+series_f_primary_raise_usd/Sensitivity!E1759),class_series_e_ocp)</f>
        <v>49.1263361560506</v>
      </c>
      <c r="R1759" s="2" t="n">
        <f aca="false">class_series_e_original_shares*class_series_e_issue_pps/Sensitivity!Q1759</f>
        <v>6106639.04107346</v>
      </c>
      <c r="S1759" s="2" t="n">
        <f aca="false">Sensitivity!H1759-class_seed_current_shares+Sensitivity!J1759-class_series_a_current_shares+Sensitivity!L1759-class_series_b_current_shares+Sensitivity!N1759-class_series_c_current_shares+Sensitivity!P1759-class_series_d_current_shares+Sensitivity!R1759-class_series_e_current_shares</f>
        <v>9454.65243892372</v>
      </c>
      <c r="T1759" s="5" t="n">
        <f aca="false">note_a_cap_usd/(pre_f_fd_total+Sensitivity!B1759+Sensitivity!S1759+Sensitivity!D1759)</f>
        <v>26.2093393751451</v>
      </c>
      <c r="U1759" s="5" t="n">
        <f aca="false">Sensitivity!E1759*(const_one-note_a_discount)</f>
        <v>37.8248245396735</v>
      </c>
      <c r="V1759" s="5" t="n">
        <f aca="false">MIN(Sensitivity!T1759,Sensitivity!U1759)</f>
        <v>26.2093393751451</v>
      </c>
      <c r="W1759" s="2" t="n">
        <f aca="false">note_a_principal_usd/Sensitivity!V1759</f>
        <v>190771.69128275</v>
      </c>
      <c r="X1759" s="5" t="n">
        <f aca="false">note_b_cap_usd/(pre_f_fd_total+Sensitivity!B1759+Sensitivity!S1759+Sensitivity!C1759)</f>
        <v>41.80769968718</v>
      </c>
      <c r="Y1759" s="5" t="n">
        <f aca="false">Sensitivity!E1759*(const_one-note_b_discount)</f>
        <v>40.188876073403</v>
      </c>
      <c r="Z1759" s="5" t="n">
        <f aca="false">MIN(Sensitivity!X1759,Sensitivity!Y1759)</f>
        <v>40.188876073403</v>
      </c>
      <c r="AA1759" s="2" t="n">
        <f aca="false">note_b_principal_usd/Sensitivity!Z1759</f>
        <v>74647.5217301585</v>
      </c>
      <c r="AB1759" s="2" t="n">
        <f aca="false">pre_f_fd_total+Sensitivity!B1759+Sensitivity!F1759+Sensitivity!W1759+Sensitivity!AA1759+Sensitivity!S1759</f>
        <v>38979613.882539</v>
      </c>
      <c r="AC1759" s="2" t="n">
        <f aca="false">MAX(const_zero,sensitivity_esop_high*Sensitivity!AB1759-pre_f_option_pool_total)</f>
        <v>1452275.08238085</v>
      </c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</row>
    <row r="1760" customFormat="false" ht="15" hidden="true" customHeight="false" outlineLevel="0" collapsed="false">
      <c r="A1760" s="2" t="n">
        <f aca="false">Sensitivity!A1759+const_one</f>
        <v>18</v>
      </c>
      <c r="B1760" s="2" t="n">
        <f aca="false">Sensitivity!AC1759</f>
        <v>1452275.08238085</v>
      </c>
      <c r="C1760" s="2" t="n">
        <f aca="false">Sensitivity!W1759</f>
        <v>190771.69128275</v>
      </c>
      <c r="D1760" s="2" t="n">
        <f aca="false">Sensitivity!AA1759</f>
        <v>74647.5217301585</v>
      </c>
      <c r="E1760" s="5" t="n">
        <f aca="false">sensitivity_pre_high_usd/(pre_f_fd_total+Sensitivity!B1760)</f>
        <v>47.2810306745918</v>
      </c>
      <c r="F1760" s="2" t="n">
        <f aca="false">series_f_primary_raise_usd/Sensitivity!E1760</f>
        <v>634503.934706348</v>
      </c>
      <c r="G1760" s="2" t="n">
        <f aca="false">IF(Sensitivity!E1760&lt;class_seed_ocp,class_seed_ocp*(ad_pre_f_broad_based_fd+series_f_primary_raise_usd/class_seed_ocp)/(ad_pre_f_broad_based_fd+series_f_primary_raise_usd/Sensitivity!E1760),class_seed_ocp)</f>
        <v>1</v>
      </c>
      <c r="H1760" s="2" t="n">
        <f aca="false">class_seed_original_shares*class_seed_issue_pps/Sensitivity!G1760</f>
        <v>5000000</v>
      </c>
      <c r="I1760" s="2" t="n">
        <f aca="false">IF(Sensitivity!E1760&lt;class_series_a_ocp,class_series_a_ocp*(ad_pre_f_broad_based_fd+series_f_primary_raise_usd/class_series_a_ocp)/(ad_pre_f_broad_based_fd+series_f_primary_raise_usd/Sensitivity!E1760),class_series_a_ocp)</f>
        <v>3</v>
      </c>
      <c r="J1760" s="2" t="n">
        <f aca="false">class_series_a_original_shares*class_series_a_issue_pps/Sensitivity!I1760</f>
        <v>5000000</v>
      </c>
      <c r="K1760" s="2" t="n">
        <f aca="false">IF(Sensitivity!E1760&lt;class_series_b_ocp,class_series_b_ocp*(ad_pre_f_broad_based_fd+series_f_primary_raise_usd/class_series_b_ocp)/(ad_pre_f_broad_based_fd+series_f_primary_raise_usd/Sensitivity!E1760),class_series_b_ocp)</f>
        <v>10</v>
      </c>
      <c r="L1760" s="2" t="n">
        <f aca="false">class_series_b_original_shares*class_series_b_issue_pps/Sensitivity!K1760</f>
        <v>3000000</v>
      </c>
      <c r="M1760" s="2" t="n">
        <f aca="false">IF(Sensitivity!E1760&lt;class_series_c_ocp,class_series_c_ocp*(ad_pre_f_broad_based_fd+series_f_primary_raise_usd/class_series_c_ocp)/(ad_pre_f_broad_based_fd+series_f_primary_raise_usd/Sensitivity!E1760),class_series_c_ocp)</f>
        <v>25</v>
      </c>
      <c r="N1760" s="2" t="n">
        <f aca="false">class_series_c_original_shares*class_series_c_issue_pps/Sensitivity!M1760</f>
        <v>2400000</v>
      </c>
      <c r="O1760" s="8" t="n">
        <f aca="false">IF(Sensitivity!E1760&lt;class_series_d_ocp,class_series_d_ocp*(ad_pre_f_broad_based_fd+series_f_primary_raise_usd/class_series_d_ocp)/(ad_pre_f_broad_based_fd+series_f_primary_raise_usd/Sensitivity!E1760),class_series_d_ocp)</f>
        <v>57.9337600240192</v>
      </c>
      <c r="P1760" s="2" t="n">
        <f aca="false">class_series_d_original_shares*class_series_d_issue_pps/Sensitivity!O1760</f>
        <v>1726109.61136547</v>
      </c>
      <c r="Q1760" s="8" t="n">
        <f aca="false">IF(Sensitivity!E1760&lt;class_series_e_ocp,class_series_e_ocp*(ad_pre_f_broad_based_fd+series_f_primary_raise_usd/class_series_e_ocp)/(ad_pre_f_broad_based_fd+series_f_primary_raise_usd/Sensitivity!E1760),class_series_e_ocp)</f>
        <v>49.1263361560506</v>
      </c>
      <c r="R1760" s="2" t="n">
        <f aca="false">class_series_e_original_shares*class_series_e_issue_pps/Sensitivity!Q1760</f>
        <v>6106639.04107346</v>
      </c>
      <c r="S1760" s="2" t="n">
        <f aca="false">Sensitivity!H1760-class_seed_current_shares+Sensitivity!J1760-class_series_a_current_shares+Sensitivity!L1760-class_series_b_current_shares+Sensitivity!N1760-class_series_c_current_shares+Sensitivity!P1760-class_series_d_current_shares+Sensitivity!R1760-class_series_e_current_shares</f>
        <v>9454.65243892372</v>
      </c>
      <c r="T1760" s="5" t="n">
        <f aca="false">note_a_cap_usd/(pre_f_fd_total+Sensitivity!B1760+Sensitivity!S1760+Sensitivity!D1760)</f>
        <v>26.2093393751451</v>
      </c>
      <c r="U1760" s="5" t="n">
        <f aca="false">Sensitivity!E1760*(const_one-note_a_discount)</f>
        <v>37.8248245396734</v>
      </c>
      <c r="V1760" s="5" t="n">
        <f aca="false">MIN(Sensitivity!T1760,Sensitivity!U1760)</f>
        <v>26.2093393751451</v>
      </c>
      <c r="W1760" s="2" t="n">
        <f aca="false">note_a_principal_usd/Sensitivity!V1760</f>
        <v>190771.69128275</v>
      </c>
      <c r="X1760" s="5" t="n">
        <f aca="false">note_b_cap_usd/(pre_f_fd_total+Sensitivity!B1760+Sensitivity!S1760+Sensitivity!C1760)</f>
        <v>41.80769968718</v>
      </c>
      <c r="Y1760" s="5" t="n">
        <f aca="false">Sensitivity!E1760*(const_one-note_b_discount)</f>
        <v>40.188876073403</v>
      </c>
      <c r="Z1760" s="5" t="n">
        <f aca="false">MIN(Sensitivity!X1760,Sensitivity!Y1760)</f>
        <v>40.188876073403</v>
      </c>
      <c r="AA1760" s="2" t="n">
        <f aca="false">note_b_principal_usd/Sensitivity!Z1760</f>
        <v>74647.5217301585</v>
      </c>
      <c r="AB1760" s="2" t="n">
        <f aca="false">pre_f_fd_total+Sensitivity!B1760+Sensitivity!F1760+Sensitivity!W1760+Sensitivity!AA1760+Sensitivity!S1760</f>
        <v>38979613.882539</v>
      </c>
      <c r="AC1760" s="2" t="n">
        <f aca="false">MAX(const_zero,sensitivity_esop_high*Sensitivity!AB1760-pre_f_option_pool_total)</f>
        <v>1452275.08238085</v>
      </c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</row>
    <row r="1761" customFormat="false" ht="15" hidden="true" customHeight="false" outlineLevel="0" collapsed="false">
      <c r="A1761" s="2" t="n">
        <f aca="false">Sensitivity!A1760+const_one</f>
        <v>19</v>
      </c>
      <c r="B1761" s="2" t="n">
        <f aca="false">Sensitivity!AC1760</f>
        <v>1452275.08238085</v>
      </c>
      <c r="C1761" s="2" t="n">
        <f aca="false">Sensitivity!W1760</f>
        <v>190771.69128275</v>
      </c>
      <c r="D1761" s="2" t="n">
        <f aca="false">Sensitivity!AA1760</f>
        <v>74647.5217301585</v>
      </c>
      <c r="E1761" s="5" t="n">
        <f aca="false">sensitivity_pre_high_usd/(pre_f_fd_total+Sensitivity!B1761)</f>
        <v>47.2810306745918</v>
      </c>
      <c r="F1761" s="2" t="n">
        <f aca="false">series_f_primary_raise_usd/Sensitivity!E1761</f>
        <v>634503.934706348</v>
      </c>
      <c r="G1761" s="2" t="n">
        <f aca="false">IF(Sensitivity!E1761&lt;class_seed_ocp,class_seed_ocp*(ad_pre_f_broad_based_fd+series_f_primary_raise_usd/class_seed_ocp)/(ad_pre_f_broad_based_fd+series_f_primary_raise_usd/Sensitivity!E1761),class_seed_ocp)</f>
        <v>1</v>
      </c>
      <c r="H1761" s="2" t="n">
        <f aca="false">class_seed_original_shares*class_seed_issue_pps/Sensitivity!G1761</f>
        <v>5000000</v>
      </c>
      <c r="I1761" s="2" t="n">
        <f aca="false">IF(Sensitivity!E1761&lt;class_series_a_ocp,class_series_a_ocp*(ad_pre_f_broad_based_fd+series_f_primary_raise_usd/class_series_a_ocp)/(ad_pre_f_broad_based_fd+series_f_primary_raise_usd/Sensitivity!E1761),class_series_a_ocp)</f>
        <v>3</v>
      </c>
      <c r="J1761" s="2" t="n">
        <f aca="false">class_series_a_original_shares*class_series_a_issue_pps/Sensitivity!I1761</f>
        <v>5000000</v>
      </c>
      <c r="K1761" s="2" t="n">
        <f aca="false">IF(Sensitivity!E1761&lt;class_series_b_ocp,class_series_b_ocp*(ad_pre_f_broad_based_fd+series_f_primary_raise_usd/class_series_b_ocp)/(ad_pre_f_broad_based_fd+series_f_primary_raise_usd/Sensitivity!E1761),class_series_b_ocp)</f>
        <v>10</v>
      </c>
      <c r="L1761" s="2" t="n">
        <f aca="false">class_series_b_original_shares*class_series_b_issue_pps/Sensitivity!K1761</f>
        <v>3000000</v>
      </c>
      <c r="M1761" s="2" t="n">
        <f aca="false">IF(Sensitivity!E1761&lt;class_series_c_ocp,class_series_c_ocp*(ad_pre_f_broad_based_fd+series_f_primary_raise_usd/class_series_c_ocp)/(ad_pre_f_broad_based_fd+series_f_primary_raise_usd/Sensitivity!E1761),class_series_c_ocp)</f>
        <v>25</v>
      </c>
      <c r="N1761" s="2" t="n">
        <f aca="false">class_series_c_original_shares*class_series_c_issue_pps/Sensitivity!M1761</f>
        <v>2400000</v>
      </c>
      <c r="O1761" s="8" t="n">
        <f aca="false">IF(Sensitivity!E1761&lt;class_series_d_ocp,class_series_d_ocp*(ad_pre_f_broad_based_fd+series_f_primary_raise_usd/class_series_d_ocp)/(ad_pre_f_broad_based_fd+series_f_primary_raise_usd/Sensitivity!E1761),class_series_d_ocp)</f>
        <v>57.9337600240192</v>
      </c>
      <c r="P1761" s="2" t="n">
        <f aca="false">class_series_d_original_shares*class_series_d_issue_pps/Sensitivity!O1761</f>
        <v>1726109.61136547</v>
      </c>
      <c r="Q1761" s="8" t="n">
        <f aca="false">IF(Sensitivity!E1761&lt;class_series_e_ocp,class_series_e_ocp*(ad_pre_f_broad_based_fd+series_f_primary_raise_usd/class_series_e_ocp)/(ad_pre_f_broad_based_fd+series_f_primary_raise_usd/Sensitivity!E1761),class_series_e_ocp)</f>
        <v>49.1263361560506</v>
      </c>
      <c r="R1761" s="2" t="n">
        <f aca="false">class_series_e_original_shares*class_series_e_issue_pps/Sensitivity!Q1761</f>
        <v>6106639.04107346</v>
      </c>
      <c r="S1761" s="2" t="n">
        <f aca="false">Sensitivity!H1761-class_seed_current_shares+Sensitivity!J1761-class_series_a_current_shares+Sensitivity!L1761-class_series_b_current_shares+Sensitivity!N1761-class_series_c_current_shares+Sensitivity!P1761-class_series_d_current_shares+Sensitivity!R1761-class_series_e_current_shares</f>
        <v>9454.65243892372</v>
      </c>
      <c r="T1761" s="5" t="n">
        <f aca="false">note_a_cap_usd/(pre_f_fd_total+Sensitivity!B1761+Sensitivity!S1761+Sensitivity!D1761)</f>
        <v>26.2093393751451</v>
      </c>
      <c r="U1761" s="5" t="n">
        <f aca="false">Sensitivity!E1761*(const_one-note_a_discount)</f>
        <v>37.8248245396734</v>
      </c>
      <c r="V1761" s="5" t="n">
        <f aca="false">MIN(Sensitivity!T1761,Sensitivity!U1761)</f>
        <v>26.2093393751451</v>
      </c>
      <c r="W1761" s="2" t="n">
        <f aca="false">note_a_principal_usd/Sensitivity!V1761</f>
        <v>190771.69128275</v>
      </c>
      <c r="X1761" s="5" t="n">
        <f aca="false">note_b_cap_usd/(pre_f_fd_total+Sensitivity!B1761+Sensitivity!S1761+Sensitivity!C1761)</f>
        <v>41.80769968718</v>
      </c>
      <c r="Y1761" s="5" t="n">
        <f aca="false">Sensitivity!E1761*(const_one-note_b_discount)</f>
        <v>40.188876073403</v>
      </c>
      <c r="Z1761" s="5" t="n">
        <f aca="false">MIN(Sensitivity!X1761,Sensitivity!Y1761)</f>
        <v>40.188876073403</v>
      </c>
      <c r="AA1761" s="2" t="n">
        <f aca="false">note_b_principal_usd/Sensitivity!Z1761</f>
        <v>74647.5217301585</v>
      </c>
      <c r="AB1761" s="2" t="n">
        <f aca="false">pre_f_fd_total+Sensitivity!B1761+Sensitivity!F1761+Sensitivity!W1761+Sensitivity!AA1761+Sensitivity!S1761</f>
        <v>38979613.882539</v>
      </c>
      <c r="AC1761" s="2" t="n">
        <f aca="false">MAX(const_zero,sensitivity_esop_high*Sensitivity!AB1761-pre_f_option_pool_total)</f>
        <v>1452275.08238085</v>
      </c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</row>
    <row r="1762" customFormat="false" ht="15" hidden="true" customHeight="false" outlineLevel="0" collapsed="false">
      <c r="A1762" s="2" t="n">
        <f aca="false">Sensitivity!A1761+const_one</f>
        <v>20</v>
      </c>
      <c r="B1762" s="2" t="n">
        <f aca="false">Sensitivity!AC1761</f>
        <v>1452275.08238085</v>
      </c>
      <c r="C1762" s="2" t="n">
        <f aca="false">Sensitivity!W1761</f>
        <v>190771.69128275</v>
      </c>
      <c r="D1762" s="2" t="n">
        <f aca="false">Sensitivity!AA1761</f>
        <v>74647.5217301585</v>
      </c>
      <c r="E1762" s="5" t="n">
        <f aca="false">sensitivity_pre_high_usd/(pre_f_fd_total+Sensitivity!B1762)</f>
        <v>47.2810306745918</v>
      </c>
      <c r="F1762" s="2" t="n">
        <f aca="false">series_f_primary_raise_usd/Sensitivity!E1762</f>
        <v>634503.934706348</v>
      </c>
      <c r="G1762" s="2" t="n">
        <f aca="false">IF(Sensitivity!E1762&lt;class_seed_ocp,class_seed_ocp*(ad_pre_f_broad_based_fd+series_f_primary_raise_usd/class_seed_ocp)/(ad_pre_f_broad_based_fd+series_f_primary_raise_usd/Sensitivity!E1762),class_seed_ocp)</f>
        <v>1</v>
      </c>
      <c r="H1762" s="2" t="n">
        <f aca="false">class_seed_original_shares*class_seed_issue_pps/Sensitivity!G1762</f>
        <v>5000000</v>
      </c>
      <c r="I1762" s="2" t="n">
        <f aca="false">IF(Sensitivity!E1762&lt;class_series_a_ocp,class_series_a_ocp*(ad_pre_f_broad_based_fd+series_f_primary_raise_usd/class_series_a_ocp)/(ad_pre_f_broad_based_fd+series_f_primary_raise_usd/Sensitivity!E1762),class_series_a_ocp)</f>
        <v>3</v>
      </c>
      <c r="J1762" s="2" t="n">
        <f aca="false">class_series_a_original_shares*class_series_a_issue_pps/Sensitivity!I1762</f>
        <v>5000000</v>
      </c>
      <c r="K1762" s="2" t="n">
        <f aca="false">IF(Sensitivity!E1762&lt;class_series_b_ocp,class_series_b_ocp*(ad_pre_f_broad_based_fd+series_f_primary_raise_usd/class_series_b_ocp)/(ad_pre_f_broad_based_fd+series_f_primary_raise_usd/Sensitivity!E1762),class_series_b_ocp)</f>
        <v>10</v>
      </c>
      <c r="L1762" s="2" t="n">
        <f aca="false">class_series_b_original_shares*class_series_b_issue_pps/Sensitivity!K1762</f>
        <v>3000000</v>
      </c>
      <c r="M1762" s="2" t="n">
        <f aca="false">IF(Sensitivity!E1762&lt;class_series_c_ocp,class_series_c_ocp*(ad_pre_f_broad_based_fd+series_f_primary_raise_usd/class_series_c_ocp)/(ad_pre_f_broad_based_fd+series_f_primary_raise_usd/Sensitivity!E1762),class_series_c_ocp)</f>
        <v>25</v>
      </c>
      <c r="N1762" s="2" t="n">
        <f aca="false">class_series_c_original_shares*class_series_c_issue_pps/Sensitivity!M1762</f>
        <v>2400000</v>
      </c>
      <c r="O1762" s="8" t="n">
        <f aca="false">IF(Sensitivity!E1762&lt;class_series_d_ocp,class_series_d_ocp*(ad_pre_f_broad_based_fd+series_f_primary_raise_usd/class_series_d_ocp)/(ad_pre_f_broad_based_fd+series_f_primary_raise_usd/Sensitivity!E1762),class_series_d_ocp)</f>
        <v>57.9337600240192</v>
      </c>
      <c r="P1762" s="2" t="n">
        <f aca="false">class_series_d_original_shares*class_series_d_issue_pps/Sensitivity!O1762</f>
        <v>1726109.61136547</v>
      </c>
      <c r="Q1762" s="8" t="n">
        <f aca="false">IF(Sensitivity!E1762&lt;class_series_e_ocp,class_series_e_ocp*(ad_pre_f_broad_based_fd+series_f_primary_raise_usd/class_series_e_ocp)/(ad_pre_f_broad_based_fd+series_f_primary_raise_usd/Sensitivity!E1762),class_series_e_ocp)</f>
        <v>49.1263361560506</v>
      </c>
      <c r="R1762" s="2" t="n">
        <f aca="false">class_series_e_original_shares*class_series_e_issue_pps/Sensitivity!Q1762</f>
        <v>6106639.04107346</v>
      </c>
      <c r="S1762" s="2" t="n">
        <f aca="false">Sensitivity!H1762-class_seed_current_shares+Sensitivity!J1762-class_series_a_current_shares+Sensitivity!L1762-class_series_b_current_shares+Sensitivity!N1762-class_series_c_current_shares+Sensitivity!P1762-class_series_d_current_shares+Sensitivity!R1762-class_series_e_current_shares</f>
        <v>9454.65243892372</v>
      </c>
      <c r="T1762" s="5" t="n">
        <f aca="false">note_a_cap_usd/(pre_f_fd_total+Sensitivity!B1762+Sensitivity!S1762+Sensitivity!D1762)</f>
        <v>26.2093393751451</v>
      </c>
      <c r="U1762" s="5" t="n">
        <f aca="false">Sensitivity!E1762*(const_one-note_a_discount)</f>
        <v>37.8248245396734</v>
      </c>
      <c r="V1762" s="5" t="n">
        <f aca="false">MIN(Sensitivity!T1762,Sensitivity!U1762)</f>
        <v>26.2093393751451</v>
      </c>
      <c r="W1762" s="2" t="n">
        <f aca="false">note_a_principal_usd/Sensitivity!V1762</f>
        <v>190771.69128275</v>
      </c>
      <c r="X1762" s="5" t="n">
        <f aca="false">note_b_cap_usd/(pre_f_fd_total+Sensitivity!B1762+Sensitivity!S1762+Sensitivity!C1762)</f>
        <v>41.80769968718</v>
      </c>
      <c r="Y1762" s="5" t="n">
        <f aca="false">Sensitivity!E1762*(const_one-note_b_discount)</f>
        <v>40.188876073403</v>
      </c>
      <c r="Z1762" s="5" t="n">
        <f aca="false">MIN(Sensitivity!X1762,Sensitivity!Y1762)</f>
        <v>40.188876073403</v>
      </c>
      <c r="AA1762" s="2" t="n">
        <f aca="false">note_b_principal_usd/Sensitivity!Z1762</f>
        <v>74647.5217301585</v>
      </c>
      <c r="AB1762" s="2" t="n">
        <f aca="false">pre_f_fd_total+Sensitivity!B1762+Sensitivity!F1762+Sensitivity!W1762+Sensitivity!AA1762+Sensitivity!S1762</f>
        <v>38979613.882539</v>
      </c>
      <c r="AC1762" s="2" t="n">
        <f aca="false">MAX(const_zero,sensitivity_esop_high*Sensitivity!AB1762-pre_f_option_pool_total)</f>
        <v>1452275.08238085</v>
      </c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</row>
    <row r="1763" customFormat="false" ht="15" hidden="true" customHeight="false" outlineLevel="0" collapsed="false">
      <c r="A1763" s="2" t="n">
        <f aca="false">Sensitivity!A1762+const_one</f>
        <v>21</v>
      </c>
      <c r="B1763" s="2" t="n">
        <f aca="false">Sensitivity!AC1762</f>
        <v>1452275.08238085</v>
      </c>
      <c r="C1763" s="2" t="n">
        <f aca="false">Sensitivity!W1762</f>
        <v>190771.69128275</v>
      </c>
      <c r="D1763" s="2" t="n">
        <f aca="false">Sensitivity!AA1762</f>
        <v>74647.5217301585</v>
      </c>
      <c r="E1763" s="5" t="n">
        <f aca="false">sensitivity_pre_high_usd/(pre_f_fd_total+Sensitivity!B1763)</f>
        <v>47.2810306745918</v>
      </c>
      <c r="F1763" s="2" t="n">
        <f aca="false">series_f_primary_raise_usd/Sensitivity!E1763</f>
        <v>634503.934706348</v>
      </c>
      <c r="G1763" s="2" t="n">
        <f aca="false">IF(Sensitivity!E1763&lt;class_seed_ocp,class_seed_ocp*(ad_pre_f_broad_based_fd+series_f_primary_raise_usd/class_seed_ocp)/(ad_pre_f_broad_based_fd+series_f_primary_raise_usd/Sensitivity!E1763),class_seed_ocp)</f>
        <v>1</v>
      </c>
      <c r="H1763" s="2" t="n">
        <f aca="false">class_seed_original_shares*class_seed_issue_pps/Sensitivity!G1763</f>
        <v>5000000</v>
      </c>
      <c r="I1763" s="2" t="n">
        <f aca="false">IF(Sensitivity!E1763&lt;class_series_a_ocp,class_series_a_ocp*(ad_pre_f_broad_based_fd+series_f_primary_raise_usd/class_series_a_ocp)/(ad_pre_f_broad_based_fd+series_f_primary_raise_usd/Sensitivity!E1763),class_series_a_ocp)</f>
        <v>3</v>
      </c>
      <c r="J1763" s="2" t="n">
        <f aca="false">class_series_a_original_shares*class_series_a_issue_pps/Sensitivity!I1763</f>
        <v>5000000</v>
      </c>
      <c r="K1763" s="2" t="n">
        <f aca="false">IF(Sensitivity!E1763&lt;class_series_b_ocp,class_series_b_ocp*(ad_pre_f_broad_based_fd+series_f_primary_raise_usd/class_series_b_ocp)/(ad_pre_f_broad_based_fd+series_f_primary_raise_usd/Sensitivity!E1763),class_series_b_ocp)</f>
        <v>10</v>
      </c>
      <c r="L1763" s="2" t="n">
        <f aca="false">class_series_b_original_shares*class_series_b_issue_pps/Sensitivity!K1763</f>
        <v>3000000</v>
      </c>
      <c r="M1763" s="2" t="n">
        <f aca="false">IF(Sensitivity!E1763&lt;class_series_c_ocp,class_series_c_ocp*(ad_pre_f_broad_based_fd+series_f_primary_raise_usd/class_series_c_ocp)/(ad_pre_f_broad_based_fd+series_f_primary_raise_usd/Sensitivity!E1763),class_series_c_ocp)</f>
        <v>25</v>
      </c>
      <c r="N1763" s="2" t="n">
        <f aca="false">class_series_c_original_shares*class_series_c_issue_pps/Sensitivity!M1763</f>
        <v>2400000</v>
      </c>
      <c r="O1763" s="8" t="n">
        <f aca="false">IF(Sensitivity!E1763&lt;class_series_d_ocp,class_series_d_ocp*(ad_pre_f_broad_based_fd+series_f_primary_raise_usd/class_series_d_ocp)/(ad_pre_f_broad_based_fd+series_f_primary_raise_usd/Sensitivity!E1763),class_series_d_ocp)</f>
        <v>57.9337600240192</v>
      </c>
      <c r="P1763" s="2" t="n">
        <f aca="false">class_series_d_original_shares*class_series_d_issue_pps/Sensitivity!O1763</f>
        <v>1726109.61136547</v>
      </c>
      <c r="Q1763" s="8" t="n">
        <f aca="false">IF(Sensitivity!E1763&lt;class_series_e_ocp,class_series_e_ocp*(ad_pre_f_broad_based_fd+series_f_primary_raise_usd/class_series_e_ocp)/(ad_pre_f_broad_based_fd+series_f_primary_raise_usd/Sensitivity!E1763),class_series_e_ocp)</f>
        <v>49.1263361560506</v>
      </c>
      <c r="R1763" s="2" t="n">
        <f aca="false">class_series_e_original_shares*class_series_e_issue_pps/Sensitivity!Q1763</f>
        <v>6106639.04107346</v>
      </c>
      <c r="S1763" s="2" t="n">
        <f aca="false">Sensitivity!H1763-class_seed_current_shares+Sensitivity!J1763-class_series_a_current_shares+Sensitivity!L1763-class_series_b_current_shares+Sensitivity!N1763-class_series_c_current_shares+Sensitivity!P1763-class_series_d_current_shares+Sensitivity!R1763-class_series_e_current_shares</f>
        <v>9454.65243892372</v>
      </c>
      <c r="T1763" s="5" t="n">
        <f aca="false">note_a_cap_usd/(pre_f_fd_total+Sensitivity!B1763+Sensitivity!S1763+Sensitivity!D1763)</f>
        <v>26.2093393751451</v>
      </c>
      <c r="U1763" s="5" t="n">
        <f aca="false">Sensitivity!E1763*(const_one-note_a_discount)</f>
        <v>37.8248245396734</v>
      </c>
      <c r="V1763" s="5" t="n">
        <f aca="false">MIN(Sensitivity!T1763,Sensitivity!U1763)</f>
        <v>26.2093393751451</v>
      </c>
      <c r="W1763" s="2" t="n">
        <f aca="false">note_a_principal_usd/Sensitivity!V1763</f>
        <v>190771.69128275</v>
      </c>
      <c r="X1763" s="5" t="n">
        <f aca="false">note_b_cap_usd/(pre_f_fd_total+Sensitivity!B1763+Sensitivity!S1763+Sensitivity!C1763)</f>
        <v>41.80769968718</v>
      </c>
      <c r="Y1763" s="5" t="n">
        <f aca="false">Sensitivity!E1763*(const_one-note_b_discount)</f>
        <v>40.188876073403</v>
      </c>
      <c r="Z1763" s="5" t="n">
        <f aca="false">MIN(Sensitivity!X1763,Sensitivity!Y1763)</f>
        <v>40.188876073403</v>
      </c>
      <c r="AA1763" s="2" t="n">
        <f aca="false">note_b_principal_usd/Sensitivity!Z1763</f>
        <v>74647.5217301585</v>
      </c>
      <c r="AB1763" s="2" t="n">
        <f aca="false">pre_f_fd_total+Sensitivity!B1763+Sensitivity!F1763+Sensitivity!W1763+Sensitivity!AA1763+Sensitivity!S1763</f>
        <v>38979613.882539</v>
      </c>
      <c r="AC1763" s="2" t="n">
        <f aca="false">MAX(const_zero,sensitivity_esop_high*Sensitivity!AB1763-pre_f_option_pool_total)</f>
        <v>1452275.08238085</v>
      </c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</row>
    <row r="1764" customFormat="false" ht="15" hidden="true" customHeight="false" outlineLevel="0" collapsed="false">
      <c r="A1764" s="2" t="n">
        <f aca="false">Sensitivity!A1763+const_one</f>
        <v>22</v>
      </c>
      <c r="B1764" s="2" t="n">
        <f aca="false">Sensitivity!AC1763</f>
        <v>1452275.08238085</v>
      </c>
      <c r="C1764" s="2" t="n">
        <f aca="false">Sensitivity!W1763</f>
        <v>190771.69128275</v>
      </c>
      <c r="D1764" s="2" t="n">
        <f aca="false">Sensitivity!AA1763</f>
        <v>74647.5217301585</v>
      </c>
      <c r="E1764" s="5" t="n">
        <f aca="false">sensitivity_pre_high_usd/(pre_f_fd_total+Sensitivity!B1764)</f>
        <v>47.2810306745918</v>
      </c>
      <c r="F1764" s="2" t="n">
        <f aca="false">series_f_primary_raise_usd/Sensitivity!E1764</f>
        <v>634503.934706348</v>
      </c>
      <c r="G1764" s="2" t="n">
        <f aca="false">IF(Sensitivity!E1764&lt;class_seed_ocp,class_seed_ocp*(ad_pre_f_broad_based_fd+series_f_primary_raise_usd/class_seed_ocp)/(ad_pre_f_broad_based_fd+series_f_primary_raise_usd/Sensitivity!E1764),class_seed_ocp)</f>
        <v>1</v>
      </c>
      <c r="H1764" s="2" t="n">
        <f aca="false">class_seed_original_shares*class_seed_issue_pps/Sensitivity!G1764</f>
        <v>5000000</v>
      </c>
      <c r="I1764" s="2" t="n">
        <f aca="false">IF(Sensitivity!E1764&lt;class_series_a_ocp,class_series_a_ocp*(ad_pre_f_broad_based_fd+series_f_primary_raise_usd/class_series_a_ocp)/(ad_pre_f_broad_based_fd+series_f_primary_raise_usd/Sensitivity!E1764),class_series_a_ocp)</f>
        <v>3</v>
      </c>
      <c r="J1764" s="2" t="n">
        <f aca="false">class_series_a_original_shares*class_series_a_issue_pps/Sensitivity!I1764</f>
        <v>5000000</v>
      </c>
      <c r="K1764" s="2" t="n">
        <f aca="false">IF(Sensitivity!E1764&lt;class_series_b_ocp,class_series_b_ocp*(ad_pre_f_broad_based_fd+series_f_primary_raise_usd/class_series_b_ocp)/(ad_pre_f_broad_based_fd+series_f_primary_raise_usd/Sensitivity!E1764),class_series_b_ocp)</f>
        <v>10</v>
      </c>
      <c r="L1764" s="2" t="n">
        <f aca="false">class_series_b_original_shares*class_series_b_issue_pps/Sensitivity!K1764</f>
        <v>3000000</v>
      </c>
      <c r="M1764" s="2" t="n">
        <f aca="false">IF(Sensitivity!E1764&lt;class_series_c_ocp,class_series_c_ocp*(ad_pre_f_broad_based_fd+series_f_primary_raise_usd/class_series_c_ocp)/(ad_pre_f_broad_based_fd+series_f_primary_raise_usd/Sensitivity!E1764),class_series_c_ocp)</f>
        <v>25</v>
      </c>
      <c r="N1764" s="2" t="n">
        <f aca="false">class_series_c_original_shares*class_series_c_issue_pps/Sensitivity!M1764</f>
        <v>2400000</v>
      </c>
      <c r="O1764" s="8" t="n">
        <f aca="false">IF(Sensitivity!E1764&lt;class_series_d_ocp,class_series_d_ocp*(ad_pre_f_broad_based_fd+series_f_primary_raise_usd/class_series_d_ocp)/(ad_pre_f_broad_based_fd+series_f_primary_raise_usd/Sensitivity!E1764),class_series_d_ocp)</f>
        <v>57.9337600240192</v>
      </c>
      <c r="P1764" s="2" t="n">
        <f aca="false">class_series_d_original_shares*class_series_d_issue_pps/Sensitivity!O1764</f>
        <v>1726109.61136547</v>
      </c>
      <c r="Q1764" s="8" t="n">
        <f aca="false">IF(Sensitivity!E1764&lt;class_series_e_ocp,class_series_e_ocp*(ad_pre_f_broad_based_fd+series_f_primary_raise_usd/class_series_e_ocp)/(ad_pre_f_broad_based_fd+series_f_primary_raise_usd/Sensitivity!E1764),class_series_e_ocp)</f>
        <v>49.1263361560506</v>
      </c>
      <c r="R1764" s="2" t="n">
        <f aca="false">class_series_e_original_shares*class_series_e_issue_pps/Sensitivity!Q1764</f>
        <v>6106639.04107346</v>
      </c>
      <c r="S1764" s="2" t="n">
        <f aca="false">Sensitivity!H1764-class_seed_current_shares+Sensitivity!J1764-class_series_a_current_shares+Sensitivity!L1764-class_series_b_current_shares+Sensitivity!N1764-class_series_c_current_shares+Sensitivity!P1764-class_series_d_current_shares+Sensitivity!R1764-class_series_e_current_shares</f>
        <v>9454.65243892372</v>
      </c>
      <c r="T1764" s="5" t="n">
        <f aca="false">note_a_cap_usd/(pre_f_fd_total+Sensitivity!B1764+Sensitivity!S1764+Sensitivity!D1764)</f>
        <v>26.2093393751451</v>
      </c>
      <c r="U1764" s="5" t="n">
        <f aca="false">Sensitivity!E1764*(const_one-note_a_discount)</f>
        <v>37.8248245396734</v>
      </c>
      <c r="V1764" s="5" t="n">
        <f aca="false">MIN(Sensitivity!T1764,Sensitivity!U1764)</f>
        <v>26.2093393751451</v>
      </c>
      <c r="W1764" s="2" t="n">
        <f aca="false">note_a_principal_usd/Sensitivity!V1764</f>
        <v>190771.69128275</v>
      </c>
      <c r="X1764" s="5" t="n">
        <f aca="false">note_b_cap_usd/(pre_f_fd_total+Sensitivity!B1764+Sensitivity!S1764+Sensitivity!C1764)</f>
        <v>41.80769968718</v>
      </c>
      <c r="Y1764" s="5" t="n">
        <f aca="false">Sensitivity!E1764*(const_one-note_b_discount)</f>
        <v>40.188876073403</v>
      </c>
      <c r="Z1764" s="5" t="n">
        <f aca="false">MIN(Sensitivity!X1764,Sensitivity!Y1764)</f>
        <v>40.188876073403</v>
      </c>
      <c r="AA1764" s="2" t="n">
        <f aca="false">note_b_principal_usd/Sensitivity!Z1764</f>
        <v>74647.5217301585</v>
      </c>
      <c r="AB1764" s="2" t="n">
        <f aca="false">pre_f_fd_total+Sensitivity!B1764+Sensitivity!F1764+Sensitivity!W1764+Sensitivity!AA1764+Sensitivity!S1764</f>
        <v>38979613.882539</v>
      </c>
      <c r="AC1764" s="2" t="n">
        <f aca="false">MAX(const_zero,sensitivity_esop_high*Sensitivity!AB1764-pre_f_option_pool_total)</f>
        <v>1452275.08238085</v>
      </c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</row>
    <row r="1765" customFormat="false" ht="15" hidden="true" customHeight="false" outlineLevel="0" collapsed="false">
      <c r="A1765" s="2" t="n">
        <f aca="false">Sensitivity!A1764+const_one</f>
        <v>23</v>
      </c>
      <c r="B1765" s="2" t="n">
        <f aca="false">Sensitivity!AC1764</f>
        <v>1452275.08238085</v>
      </c>
      <c r="C1765" s="2" t="n">
        <f aca="false">Sensitivity!W1764</f>
        <v>190771.69128275</v>
      </c>
      <c r="D1765" s="2" t="n">
        <f aca="false">Sensitivity!AA1764</f>
        <v>74647.5217301585</v>
      </c>
      <c r="E1765" s="5" t="n">
        <f aca="false">sensitivity_pre_high_usd/(pre_f_fd_total+Sensitivity!B1765)</f>
        <v>47.2810306745918</v>
      </c>
      <c r="F1765" s="2" t="n">
        <f aca="false">series_f_primary_raise_usd/Sensitivity!E1765</f>
        <v>634503.934706348</v>
      </c>
      <c r="G1765" s="2" t="n">
        <f aca="false">IF(Sensitivity!E1765&lt;class_seed_ocp,class_seed_ocp*(ad_pre_f_broad_based_fd+series_f_primary_raise_usd/class_seed_ocp)/(ad_pre_f_broad_based_fd+series_f_primary_raise_usd/Sensitivity!E1765),class_seed_ocp)</f>
        <v>1</v>
      </c>
      <c r="H1765" s="2" t="n">
        <f aca="false">class_seed_original_shares*class_seed_issue_pps/Sensitivity!G1765</f>
        <v>5000000</v>
      </c>
      <c r="I1765" s="2" t="n">
        <f aca="false">IF(Sensitivity!E1765&lt;class_series_a_ocp,class_series_a_ocp*(ad_pre_f_broad_based_fd+series_f_primary_raise_usd/class_series_a_ocp)/(ad_pre_f_broad_based_fd+series_f_primary_raise_usd/Sensitivity!E1765),class_series_a_ocp)</f>
        <v>3</v>
      </c>
      <c r="J1765" s="2" t="n">
        <f aca="false">class_series_a_original_shares*class_series_a_issue_pps/Sensitivity!I1765</f>
        <v>5000000</v>
      </c>
      <c r="K1765" s="2" t="n">
        <f aca="false">IF(Sensitivity!E1765&lt;class_series_b_ocp,class_series_b_ocp*(ad_pre_f_broad_based_fd+series_f_primary_raise_usd/class_series_b_ocp)/(ad_pre_f_broad_based_fd+series_f_primary_raise_usd/Sensitivity!E1765),class_series_b_ocp)</f>
        <v>10</v>
      </c>
      <c r="L1765" s="2" t="n">
        <f aca="false">class_series_b_original_shares*class_series_b_issue_pps/Sensitivity!K1765</f>
        <v>3000000</v>
      </c>
      <c r="M1765" s="2" t="n">
        <f aca="false">IF(Sensitivity!E1765&lt;class_series_c_ocp,class_series_c_ocp*(ad_pre_f_broad_based_fd+series_f_primary_raise_usd/class_series_c_ocp)/(ad_pre_f_broad_based_fd+series_f_primary_raise_usd/Sensitivity!E1765),class_series_c_ocp)</f>
        <v>25</v>
      </c>
      <c r="N1765" s="2" t="n">
        <f aca="false">class_series_c_original_shares*class_series_c_issue_pps/Sensitivity!M1765</f>
        <v>2400000</v>
      </c>
      <c r="O1765" s="8" t="n">
        <f aca="false">IF(Sensitivity!E1765&lt;class_series_d_ocp,class_series_d_ocp*(ad_pre_f_broad_based_fd+series_f_primary_raise_usd/class_series_d_ocp)/(ad_pre_f_broad_based_fd+series_f_primary_raise_usd/Sensitivity!E1765),class_series_d_ocp)</f>
        <v>57.9337600240192</v>
      </c>
      <c r="P1765" s="2" t="n">
        <f aca="false">class_series_d_original_shares*class_series_d_issue_pps/Sensitivity!O1765</f>
        <v>1726109.61136547</v>
      </c>
      <c r="Q1765" s="8" t="n">
        <f aca="false">IF(Sensitivity!E1765&lt;class_series_e_ocp,class_series_e_ocp*(ad_pre_f_broad_based_fd+series_f_primary_raise_usd/class_series_e_ocp)/(ad_pre_f_broad_based_fd+series_f_primary_raise_usd/Sensitivity!E1765),class_series_e_ocp)</f>
        <v>49.1263361560506</v>
      </c>
      <c r="R1765" s="2" t="n">
        <f aca="false">class_series_e_original_shares*class_series_e_issue_pps/Sensitivity!Q1765</f>
        <v>6106639.04107346</v>
      </c>
      <c r="S1765" s="2" t="n">
        <f aca="false">Sensitivity!H1765-class_seed_current_shares+Sensitivity!J1765-class_series_a_current_shares+Sensitivity!L1765-class_series_b_current_shares+Sensitivity!N1765-class_series_c_current_shares+Sensitivity!P1765-class_series_d_current_shares+Sensitivity!R1765-class_series_e_current_shares</f>
        <v>9454.65243892372</v>
      </c>
      <c r="T1765" s="5" t="n">
        <f aca="false">note_a_cap_usd/(pre_f_fd_total+Sensitivity!B1765+Sensitivity!S1765+Sensitivity!D1765)</f>
        <v>26.2093393751451</v>
      </c>
      <c r="U1765" s="5" t="n">
        <f aca="false">Sensitivity!E1765*(const_one-note_a_discount)</f>
        <v>37.8248245396734</v>
      </c>
      <c r="V1765" s="5" t="n">
        <f aca="false">MIN(Sensitivity!T1765,Sensitivity!U1765)</f>
        <v>26.2093393751451</v>
      </c>
      <c r="W1765" s="2" t="n">
        <f aca="false">note_a_principal_usd/Sensitivity!V1765</f>
        <v>190771.69128275</v>
      </c>
      <c r="X1765" s="5" t="n">
        <f aca="false">note_b_cap_usd/(pre_f_fd_total+Sensitivity!B1765+Sensitivity!S1765+Sensitivity!C1765)</f>
        <v>41.80769968718</v>
      </c>
      <c r="Y1765" s="5" t="n">
        <f aca="false">Sensitivity!E1765*(const_one-note_b_discount)</f>
        <v>40.188876073403</v>
      </c>
      <c r="Z1765" s="5" t="n">
        <f aca="false">MIN(Sensitivity!X1765,Sensitivity!Y1765)</f>
        <v>40.188876073403</v>
      </c>
      <c r="AA1765" s="2" t="n">
        <f aca="false">note_b_principal_usd/Sensitivity!Z1765</f>
        <v>74647.5217301585</v>
      </c>
      <c r="AB1765" s="2" t="n">
        <f aca="false">pre_f_fd_total+Sensitivity!B1765+Sensitivity!F1765+Sensitivity!W1765+Sensitivity!AA1765+Sensitivity!S1765</f>
        <v>38979613.882539</v>
      </c>
      <c r="AC1765" s="2" t="n">
        <f aca="false">MAX(const_zero,sensitivity_esop_high*Sensitivity!AB1765-pre_f_option_pool_total)</f>
        <v>1452275.08238085</v>
      </c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</row>
    <row r="1766" customFormat="false" ht="15" hidden="true" customHeight="false" outlineLevel="0" collapsed="false">
      <c r="A1766" s="2" t="n">
        <f aca="false">Sensitivity!A1765+const_one</f>
        <v>24</v>
      </c>
      <c r="B1766" s="2" t="n">
        <f aca="false">Sensitivity!AC1765</f>
        <v>1452275.08238085</v>
      </c>
      <c r="C1766" s="2" t="n">
        <f aca="false">Sensitivity!W1765</f>
        <v>190771.69128275</v>
      </c>
      <c r="D1766" s="2" t="n">
        <f aca="false">Sensitivity!AA1765</f>
        <v>74647.5217301585</v>
      </c>
      <c r="E1766" s="5" t="n">
        <f aca="false">sensitivity_pre_high_usd/(pre_f_fd_total+Sensitivity!B1766)</f>
        <v>47.2810306745918</v>
      </c>
      <c r="F1766" s="2" t="n">
        <f aca="false">series_f_primary_raise_usd/Sensitivity!E1766</f>
        <v>634503.934706348</v>
      </c>
      <c r="G1766" s="2" t="n">
        <f aca="false">IF(Sensitivity!E1766&lt;class_seed_ocp,class_seed_ocp*(ad_pre_f_broad_based_fd+series_f_primary_raise_usd/class_seed_ocp)/(ad_pre_f_broad_based_fd+series_f_primary_raise_usd/Sensitivity!E1766),class_seed_ocp)</f>
        <v>1</v>
      </c>
      <c r="H1766" s="2" t="n">
        <f aca="false">class_seed_original_shares*class_seed_issue_pps/Sensitivity!G1766</f>
        <v>5000000</v>
      </c>
      <c r="I1766" s="2" t="n">
        <f aca="false">IF(Sensitivity!E1766&lt;class_series_a_ocp,class_series_a_ocp*(ad_pre_f_broad_based_fd+series_f_primary_raise_usd/class_series_a_ocp)/(ad_pre_f_broad_based_fd+series_f_primary_raise_usd/Sensitivity!E1766),class_series_a_ocp)</f>
        <v>3</v>
      </c>
      <c r="J1766" s="2" t="n">
        <f aca="false">class_series_a_original_shares*class_series_a_issue_pps/Sensitivity!I1766</f>
        <v>5000000</v>
      </c>
      <c r="K1766" s="2" t="n">
        <f aca="false">IF(Sensitivity!E1766&lt;class_series_b_ocp,class_series_b_ocp*(ad_pre_f_broad_based_fd+series_f_primary_raise_usd/class_series_b_ocp)/(ad_pre_f_broad_based_fd+series_f_primary_raise_usd/Sensitivity!E1766),class_series_b_ocp)</f>
        <v>10</v>
      </c>
      <c r="L1766" s="2" t="n">
        <f aca="false">class_series_b_original_shares*class_series_b_issue_pps/Sensitivity!K1766</f>
        <v>3000000</v>
      </c>
      <c r="M1766" s="2" t="n">
        <f aca="false">IF(Sensitivity!E1766&lt;class_series_c_ocp,class_series_c_ocp*(ad_pre_f_broad_based_fd+series_f_primary_raise_usd/class_series_c_ocp)/(ad_pre_f_broad_based_fd+series_f_primary_raise_usd/Sensitivity!E1766),class_series_c_ocp)</f>
        <v>25</v>
      </c>
      <c r="N1766" s="2" t="n">
        <f aca="false">class_series_c_original_shares*class_series_c_issue_pps/Sensitivity!M1766</f>
        <v>2400000</v>
      </c>
      <c r="O1766" s="8" t="n">
        <f aca="false">IF(Sensitivity!E1766&lt;class_series_d_ocp,class_series_d_ocp*(ad_pre_f_broad_based_fd+series_f_primary_raise_usd/class_series_d_ocp)/(ad_pre_f_broad_based_fd+series_f_primary_raise_usd/Sensitivity!E1766),class_series_d_ocp)</f>
        <v>57.9337600240192</v>
      </c>
      <c r="P1766" s="2" t="n">
        <f aca="false">class_series_d_original_shares*class_series_d_issue_pps/Sensitivity!O1766</f>
        <v>1726109.61136547</v>
      </c>
      <c r="Q1766" s="8" t="n">
        <f aca="false">IF(Sensitivity!E1766&lt;class_series_e_ocp,class_series_e_ocp*(ad_pre_f_broad_based_fd+series_f_primary_raise_usd/class_series_e_ocp)/(ad_pre_f_broad_based_fd+series_f_primary_raise_usd/Sensitivity!E1766),class_series_e_ocp)</f>
        <v>49.1263361560506</v>
      </c>
      <c r="R1766" s="2" t="n">
        <f aca="false">class_series_e_original_shares*class_series_e_issue_pps/Sensitivity!Q1766</f>
        <v>6106639.04107346</v>
      </c>
      <c r="S1766" s="2" t="n">
        <f aca="false">Sensitivity!H1766-class_seed_current_shares+Sensitivity!J1766-class_series_a_current_shares+Sensitivity!L1766-class_series_b_current_shares+Sensitivity!N1766-class_series_c_current_shares+Sensitivity!P1766-class_series_d_current_shares+Sensitivity!R1766-class_series_e_current_shares</f>
        <v>9454.65243892372</v>
      </c>
      <c r="T1766" s="5" t="n">
        <f aca="false">note_a_cap_usd/(pre_f_fd_total+Sensitivity!B1766+Sensitivity!S1766+Sensitivity!D1766)</f>
        <v>26.2093393751451</v>
      </c>
      <c r="U1766" s="5" t="n">
        <f aca="false">Sensitivity!E1766*(const_one-note_a_discount)</f>
        <v>37.8248245396734</v>
      </c>
      <c r="V1766" s="5" t="n">
        <f aca="false">MIN(Sensitivity!T1766,Sensitivity!U1766)</f>
        <v>26.2093393751451</v>
      </c>
      <c r="W1766" s="2" t="n">
        <f aca="false">note_a_principal_usd/Sensitivity!V1766</f>
        <v>190771.69128275</v>
      </c>
      <c r="X1766" s="5" t="n">
        <f aca="false">note_b_cap_usd/(pre_f_fd_total+Sensitivity!B1766+Sensitivity!S1766+Sensitivity!C1766)</f>
        <v>41.80769968718</v>
      </c>
      <c r="Y1766" s="5" t="n">
        <f aca="false">Sensitivity!E1766*(const_one-note_b_discount)</f>
        <v>40.188876073403</v>
      </c>
      <c r="Z1766" s="5" t="n">
        <f aca="false">MIN(Sensitivity!X1766,Sensitivity!Y1766)</f>
        <v>40.188876073403</v>
      </c>
      <c r="AA1766" s="2" t="n">
        <f aca="false">note_b_principal_usd/Sensitivity!Z1766</f>
        <v>74647.5217301585</v>
      </c>
      <c r="AB1766" s="2" t="n">
        <f aca="false">pre_f_fd_total+Sensitivity!B1766+Sensitivity!F1766+Sensitivity!W1766+Sensitivity!AA1766+Sensitivity!S1766</f>
        <v>38979613.882539</v>
      </c>
      <c r="AC1766" s="2" t="n">
        <f aca="false">MAX(const_zero,sensitivity_esop_high*Sensitivity!AB1766-pre_f_option_pool_total)</f>
        <v>1452275.08238085</v>
      </c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</row>
    <row r="1767" customFormat="false" ht="15" hidden="true" customHeight="false" outlineLevel="0" collapsed="false">
      <c r="A1767" s="2" t="n">
        <f aca="false">Sensitivity!A1766+const_one</f>
        <v>25</v>
      </c>
      <c r="B1767" s="2" t="n">
        <f aca="false">Sensitivity!AC1766</f>
        <v>1452275.08238085</v>
      </c>
      <c r="C1767" s="2" t="n">
        <f aca="false">Sensitivity!W1766</f>
        <v>190771.69128275</v>
      </c>
      <c r="D1767" s="2" t="n">
        <f aca="false">Sensitivity!AA1766</f>
        <v>74647.5217301585</v>
      </c>
      <c r="E1767" s="5" t="n">
        <f aca="false">sensitivity_pre_high_usd/(pre_f_fd_total+Sensitivity!B1767)</f>
        <v>47.2810306745918</v>
      </c>
      <c r="F1767" s="2" t="n">
        <f aca="false">series_f_primary_raise_usd/Sensitivity!E1767</f>
        <v>634503.934706348</v>
      </c>
      <c r="G1767" s="2" t="n">
        <f aca="false">IF(Sensitivity!E1767&lt;class_seed_ocp,class_seed_ocp*(ad_pre_f_broad_based_fd+series_f_primary_raise_usd/class_seed_ocp)/(ad_pre_f_broad_based_fd+series_f_primary_raise_usd/Sensitivity!E1767),class_seed_ocp)</f>
        <v>1</v>
      </c>
      <c r="H1767" s="2" t="n">
        <f aca="false">class_seed_original_shares*class_seed_issue_pps/Sensitivity!G1767</f>
        <v>5000000</v>
      </c>
      <c r="I1767" s="2" t="n">
        <f aca="false">IF(Sensitivity!E1767&lt;class_series_a_ocp,class_series_a_ocp*(ad_pre_f_broad_based_fd+series_f_primary_raise_usd/class_series_a_ocp)/(ad_pre_f_broad_based_fd+series_f_primary_raise_usd/Sensitivity!E1767),class_series_a_ocp)</f>
        <v>3</v>
      </c>
      <c r="J1767" s="2" t="n">
        <f aca="false">class_series_a_original_shares*class_series_a_issue_pps/Sensitivity!I1767</f>
        <v>5000000</v>
      </c>
      <c r="K1767" s="2" t="n">
        <f aca="false">IF(Sensitivity!E1767&lt;class_series_b_ocp,class_series_b_ocp*(ad_pre_f_broad_based_fd+series_f_primary_raise_usd/class_series_b_ocp)/(ad_pre_f_broad_based_fd+series_f_primary_raise_usd/Sensitivity!E1767),class_series_b_ocp)</f>
        <v>10</v>
      </c>
      <c r="L1767" s="2" t="n">
        <f aca="false">class_series_b_original_shares*class_series_b_issue_pps/Sensitivity!K1767</f>
        <v>3000000</v>
      </c>
      <c r="M1767" s="2" t="n">
        <f aca="false">IF(Sensitivity!E1767&lt;class_series_c_ocp,class_series_c_ocp*(ad_pre_f_broad_based_fd+series_f_primary_raise_usd/class_series_c_ocp)/(ad_pre_f_broad_based_fd+series_f_primary_raise_usd/Sensitivity!E1767),class_series_c_ocp)</f>
        <v>25</v>
      </c>
      <c r="N1767" s="2" t="n">
        <f aca="false">class_series_c_original_shares*class_series_c_issue_pps/Sensitivity!M1767</f>
        <v>2400000</v>
      </c>
      <c r="O1767" s="8" t="n">
        <f aca="false">IF(Sensitivity!E1767&lt;class_series_d_ocp,class_series_d_ocp*(ad_pre_f_broad_based_fd+series_f_primary_raise_usd/class_series_d_ocp)/(ad_pre_f_broad_based_fd+series_f_primary_raise_usd/Sensitivity!E1767),class_series_d_ocp)</f>
        <v>57.9337600240192</v>
      </c>
      <c r="P1767" s="2" t="n">
        <f aca="false">class_series_d_original_shares*class_series_d_issue_pps/Sensitivity!O1767</f>
        <v>1726109.61136547</v>
      </c>
      <c r="Q1767" s="8" t="n">
        <f aca="false">IF(Sensitivity!E1767&lt;class_series_e_ocp,class_series_e_ocp*(ad_pre_f_broad_based_fd+series_f_primary_raise_usd/class_series_e_ocp)/(ad_pre_f_broad_based_fd+series_f_primary_raise_usd/Sensitivity!E1767),class_series_e_ocp)</f>
        <v>49.1263361560506</v>
      </c>
      <c r="R1767" s="2" t="n">
        <f aca="false">class_series_e_original_shares*class_series_e_issue_pps/Sensitivity!Q1767</f>
        <v>6106639.04107346</v>
      </c>
      <c r="S1767" s="2" t="n">
        <f aca="false">Sensitivity!H1767-class_seed_current_shares+Sensitivity!J1767-class_series_a_current_shares+Sensitivity!L1767-class_series_b_current_shares+Sensitivity!N1767-class_series_c_current_shares+Sensitivity!P1767-class_series_d_current_shares+Sensitivity!R1767-class_series_e_current_shares</f>
        <v>9454.65243892372</v>
      </c>
      <c r="T1767" s="5" t="n">
        <f aca="false">note_a_cap_usd/(pre_f_fd_total+Sensitivity!B1767+Sensitivity!S1767+Sensitivity!D1767)</f>
        <v>26.2093393751451</v>
      </c>
      <c r="U1767" s="5" t="n">
        <f aca="false">Sensitivity!E1767*(const_one-note_a_discount)</f>
        <v>37.8248245396734</v>
      </c>
      <c r="V1767" s="5" t="n">
        <f aca="false">MIN(Sensitivity!T1767,Sensitivity!U1767)</f>
        <v>26.2093393751451</v>
      </c>
      <c r="W1767" s="2" t="n">
        <f aca="false">note_a_principal_usd/Sensitivity!V1767</f>
        <v>190771.69128275</v>
      </c>
      <c r="X1767" s="5" t="n">
        <f aca="false">note_b_cap_usd/(pre_f_fd_total+Sensitivity!B1767+Sensitivity!S1767+Sensitivity!C1767)</f>
        <v>41.80769968718</v>
      </c>
      <c r="Y1767" s="5" t="n">
        <f aca="false">Sensitivity!E1767*(const_one-note_b_discount)</f>
        <v>40.188876073403</v>
      </c>
      <c r="Z1767" s="5" t="n">
        <f aca="false">MIN(Sensitivity!X1767,Sensitivity!Y1767)</f>
        <v>40.188876073403</v>
      </c>
      <c r="AA1767" s="2" t="n">
        <f aca="false">note_b_principal_usd/Sensitivity!Z1767</f>
        <v>74647.5217301585</v>
      </c>
      <c r="AB1767" s="2" t="n">
        <f aca="false">pre_f_fd_total+Sensitivity!B1767+Sensitivity!F1767+Sensitivity!W1767+Sensitivity!AA1767+Sensitivity!S1767</f>
        <v>38979613.882539</v>
      </c>
      <c r="AC1767" s="2" t="n">
        <f aca="false">MAX(const_zero,sensitivity_esop_high*Sensitivity!AB1767-pre_f_option_pool_total)</f>
        <v>1452275.08238085</v>
      </c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</row>
    <row r="1768" customFormat="false" ht="15" hidden="true" customHeight="false" outlineLevel="0" collapsed="false">
      <c r="A1768" s="2" t="n">
        <f aca="false">Sensitivity!A1767+const_one</f>
        <v>26</v>
      </c>
      <c r="B1768" s="2" t="n">
        <f aca="false">Sensitivity!AC1767</f>
        <v>1452275.08238085</v>
      </c>
      <c r="C1768" s="2" t="n">
        <f aca="false">Sensitivity!W1767</f>
        <v>190771.69128275</v>
      </c>
      <c r="D1768" s="2" t="n">
        <f aca="false">Sensitivity!AA1767</f>
        <v>74647.5217301585</v>
      </c>
      <c r="E1768" s="5" t="n">
        <f aca="false">sensitivity_pre_high_usd/(pre_f_fd_total+Sensitivity!B1768)</f>
        <v>47.2810306745918</v>
      </c>
      <c r="F1768" s="2" t="n">
        <f aca="false">series_f_primary_raise_usd/Sensitivity!E1768</f>
        <v>634503.934706348</v>
      </c>
      <c r="G1768" s="2" t="n">
        <f aca="false">IF(Sensitivity!E1768&lt;class_seed_ocp,class_seed_ocp*(ad_pre_f_broad_based_fd+series_f_primary_raise_usd/class_seed_ocp)/(ad_pre_f_broad_based_fd+series_f_primary_raise_usd/Sensitivity!E1768),class_seed_ocp)</f>
        <v>1</v>
      </c>
      <c r="H1768" s="2" t="n">
        <f aca="false">class_seed_original_shares*class_seed_issue_pps/Sensitivity!G1768</f>
        <v>5000000</v>
      </c>
      <c r="I1768" s="2" t="n">
        <f aca="false">IF(Sensitivity!E1768&lt;class_series_a_ocp,class_series_a_ocp*(ad_pre_f_broad_based_fd+series_f_primary_raise_usd/class_series_a_ocp)/(ad_pre_f_broad_based_fd+series_f_primary_raise_usd/Sensitivity!E1768),class_series_a_ocp)</f>
        <v>3</v>
      </c>
      <c r="J1768" s="2" t="n">
        <f aca="false">class_series_a_original_shares*class_series_a_issue_pps/Sensitivity!I1768</f>
        <v>5000000</v>
      </c>
      <c r="K1768" s="2" t="n">
        <f aca="false">IF(Sensitivity!E1768&lt;class_series_b_ocp,class_series_b_ocp*(ad_pre_f_broad_based_fd+series_f_primary_raise_usd/class_series_b_ocp)/(ad_pre_f_broad_based_fd+series_f_primary_raise_usd/Sensitivity!E1768),class_series_b_ocp)</f>
        <v>10</v>
      </c>
      <c r="L1768" s="2" t="n">
        <f aca="false">class_series_b_original_shares*class_series_b_issue_pps/Sensitivity!K1768</f>
        <v>3000000</v>
      </c>
      <c r="M1768" s="2" t="n">
        <f aca="false">IF(Sensitivity!E1768&lt;class_series_c_ocp,class_series_c_ocp*(ad_pre_f_broad_based_fd+series_f_primary_raise_usd/class_series_c_ocp)/(ad_pre_f_broad_based_fd+series_f_primary_raise_usd/Sensitivity!E1768),class_series_c_ocp)</f>
        <v>25</v>
      </c>
      <c r="N1768" s="2" t="n">
        <f aca="false">class_series_c_original_shares*class_series_c_issue_pps/Sensitivity!M1768</f>
        <v>2400000</v>
      </c>
      <c r="O1768" s="8" t="n">
        <f aca="false">IF(Sensitivity!E1768&lt;class_series_d_ocp,class_series_d_ocp*(ad_pre_f_broad_based_fd+series_f_primary_raise_usd/class_series_d_ocp)/(ad_pre_f_broad_based_fd+series_f_primary_raise_usd/Sensitivity!E1768),class_series_d_ocp)</f>
        <v>57.9337600240192</v>
      </c>
      <c r="P1768" s="2" t="n">
        <f aca="false">class_series_d_original_shares*class_series_d_issue_pps/Sensitivity!O1768</f>
        <v>1726109.61136547</v>
      </c>
      <c r="Q1768" s="8" t="n">
        <f aca="false">IF(Sensitivity!E1768&lt;class_series_e_ocp,class_series_e_ocp*(ad_pre_f_broad_based_fd+series_f_primary_raise_usd/class_series_e_ocp)/(ad_pre_f_broad_based_fd+series_f_primary_raise_usd/Sensitivity!E1768),class_series_e_ocp)</f>
        <v>49.1263361560506</v>
      </c>
      <c r="R1768" s="2" t="n">
        <f aca="false">class_series_e_original_shares*class_series_e_issue_pps/Sensitivity!Q1768</f>
        <v>6106639.04107346</v>
      </c>
      <c r="S1768" s="2" t="n">
        <f aca="false">Sensitivity!H1768-class_seed_current_shares+Sensitivity!J1768-class_series_a_current_shares+Sensitivity!L1768-class_series_b_current_shares+Sensitivity!N1768-class_series_c_current_shares+Sensitivity!P1768-class_series_d_current_shares+Sensitivity!R1768-class_series_e_current_shares</f>
        <v>9454.65243892372</v>
      </c>
      <c r="T1768" s="5" t="n">
        <f aca="false">note_a_cap_usd/(pre_f_fd_total+Sensitivity!B1768+Sensitivity!S1768+Sensitivity!D1768)</f>
        <v>26.2093393751451</v>
      </c>
      <c r="U1768" s="5" t="n">
        <f aca="false">Sensitivity!E1768*(const_one-note_a_discount)</f>
        <v>37.8248245396734</v>
      </c>
      <c r="V1768" s="5" t="n">
        <f aca="false">MIN(Sensitivity!T1768,Sensitivity!U1768)</f>
        <v>26.2093393751451</v>
      </c>
      <c r="W1768" s="2" t="n">
        <f aca="false">note_a_principal_usd/Sensitivity!V1768</f>
        <v>190771.69128275</v>
      </c>
      <c r="X1768" s="5" t="n">
        <f aca="false">note_b_cap_usd/(pre_f_fd_total+Sensitivity!B1768+Sensitivity!S1768+Sensitivity!C1768)</f>
        <v>41.80769968718</v>
      </c>
      <c r="Y1768" s="5" t="n">
        <f aca="false">Sensitivity!E1768*(const_one-note_b_discount)</f>
        <v>40.188876073403</v>
      </c>
      <c r="Z1768" s="5" t="n">
        <f aca="false">MIN(Sensitivity!X1768,Sensitivity!Y1768)</f>
        <v>40.188876073403</v>
      </c>
      <c r="AA1768" s="2" t="n">
        <f aca="false">note_b_principal_usd/Sensitivity!Z1768</f>
        <v>74647.5217301585</v>
      </c>
      <c r="AB1768" s="2" t="n">
        <f aca="false">pre_f_fd_total+Sensitivity!B1768+Sensitivity!F1768+Sensitivity!W1768+Sensitivity!AA1768+Sensitivity!S1768</f>
        <v>38979613.882539</v>
      </c>
      <c r="AC1768" s="2" t="n">
        <f aca="false">MAX(const_zero,sensitivity_esop_high*Sensitivity!AB1768-pre_f_option_pool_total)</f>
        <v>1452275.08238085</v>
      </c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</row>
    <row r="1769" customFormat="false" ht="15" hidden="true" customHeight="false" outlineLevel="0" collapsed="false">
      <c r="A1769" s="2" t="n">
        <f aca="false">Sensitivity!A1768+const_one</f>
        <v>27</v>
      </c>
      <c r="B1769" s="2" t="n">
        <f aca="false">Sensitivity!AC1768</f>
        <v>1452275.08238085</v>
      </c>
      <c r="C1769" s="2" t="n">
        <f aca="false">Sensitivity!W1768</f>
        <v>190771.69128275</v>
      </c>
      <c r="D1769" s="2" t="n">
        <f aca="false">Sensitivity!AA1768</f>
        <v>74647.5217301585</v>
      </c>
      <c r="E1769" s="5" t="n">
        <f aca="false">sensitivity_pre_high_usd/(pre_f_fd_total+Sensitivity!B1769)</f>
        <v>47.2810306745918</v>
      </c>
      <c r="F1769" s="2" t="n">
        <f aca="false">series_f_primary_raise_usd/Sensitivity!E1769</f>
        <v>634503.934706348</v>
      </c>
      <c r="G1769" s="2" t="n">
        <f aca="false">IF(Sensitivity!E1769&lt;class_seed_ocp,class_seed_ocp*(ad_pre_f_broad_based_fd+series_f_primary_raise_usd/class_seed_ocp)/(ad_pre_f_broad_based_fd+series_f_primary_raise_usd/Sensitivity!E1769),class_seed_ocp)</f>
        <v>1</v>
      </c>
      <c r="H1769" s="2" t="n">
        <f aca="false">class_seed_original_shares*class_seed_issue_pps/Sensitivity!G1769</f>
        <v>5000000</v>
      </c>
      <c r="I1769" s="2" t="n">
        <f aca="false">IF(Sensitivity!E1769&lt;class_series_a_ocp,class_series_a_ocp*(ad_pre_f_broad_based_fd+series_f_primary_raise_usd/class_series_a_ocp)/(ad_pre_f_broad_based_fd+series_f_primary_raise_usd/Sensitivity!E1769),class_series_a_ocp)</f>
        <v>3</v>
      </c>
      <c r="J1769" s="2" t="n">
        <f aca="false">class_series_a_original_shares*class_series_a_issue_pps/Sensitivity!I1769</f>
        <v>5000000</v>
      </c>
      <c r="K1769" s="2" t="n">
        <f aca="false">IF(Sensitivity!E1769&lt;class_series_b_ocp,class_series_b_ocp*(ad_pre_f_broad_based_fd+series_f_primary_raise_usd/class_series_b_ocp)/(ad_pre_f_broad_based_fd+series_f_primary_raise_usd/Sensitivity!E1769),class_series_b_ocp)</f>
        <v>10</v>
      </c>
      <c r="L1769" s="2" t="n">
        <f aca="false">class_series_b_original_shares*class_series_b_issue_pps/Sensitivity!K1769</f>
        <v>3000000</v>
      </c>
      <c r="M1769" s="2" t="n">
        <f aca="false">IF(Sensitivity!E1769&lt;class_series_c_ocp,class_series_c_ocp*(ad_pre_f_broad_based_fd+series_f_primary_raise_usd/class_series_c_ocp)/(ad_pre_f_broad_based_fd+series_f_primary_raise_usd/Sensitivity!E1769),class_series_c_ocp)</f>
        <v>25</v>
      </c>
      <c r="N1769" s="2" t="n">
        <f aca="false">class_series_c_original_shares*class_series_c_issue_pps/Sensitivity!M1769</f>
        <v>2400000</v>
      </c>
      <c r="O1769" s="8" t="n">
        <f aca="false">IF(Sensitivity!E1769&lt;class_series_d_ocp,class_series_d_ocp*(ad_pre_f_broad_based_fd+series_f_primary_raise_usd/class_series_d_ocp)/(ad_pre_f_broad_based_fd+series_f_primary_raise_usd/Sensitivity!E1769),class_series_d_ocp)</f>
        <v>57.9337600240192</v>
      </c>
      <c r="P1769" s="2" t="n">
        <f aca="false">class_series_d_original_shares*class_series_d_issue_pps/Sensitivity!O1769</f>
        <v>1726109.61136547</v>
      </c>
      <c r="Q1769" s="8" t="n">
        <f aca="false">IF(Sensitivity!E1769&lt;class_series_e_ocp,class_series_e_ocp*(ad_pre_f_broad_based_fd+series_f_primary_raise_usd/class_series_e_ocp)/(ad_pre_f_broad_based_fd+series_f_primary_raise_usd/Sensitivity!E1769),class_series_e_ocp)</f>
        <v>49.1263361560506</v>
      </c>
      <c r="R1769" s="2" t="n">
        <f aca="false">class_series_e_original_shares*class_series_e_issue_pps/Sensitivity!Q1769</f>
        <v>6106639.04107346</v>
      </c>
      <c r="S1769" s="2" t="n">
        <f aca="false">Sensitivity!H1769-class_seed_current_shares+Sensitivity!J1769-class_series_a_current_shares+Sensitivity!L1769-class_series_b_current_shares+Sensitivity!N1769-class_series_c_current_shares+Sensitivity!P1769-class_series_d_current_shares+Sensitivity!R1769-class_series_e_current_shares</f>
        <v>9454.65243892372</v>
      </c>
      <c r="T1769" s="5" t="n">
        <f aca="false">note_a_cap_usd/(pre_f_fd_total+Sensitivity!B1769+Sensitivity!S1769+Sensitivity!D1769)</f>
        <v>26.2093393751451</v>
      </c>
      <c r="U1769" s="5" t="n">
        <f aca="false">Sensitivity!E1769*(const_one-note_a_discount)</f>
        <v>37.8248245396734</v>
      </c>
      <c r="V1769" s="5" t="n">
        <f aca="false">MIN(Sensitivity!T1769,Sensitivity!U1769)</f>
        <v>26.2093393751451</v>
      </c>
      <c r="W1769" s="2" t="n">
        <f aca="false">note_a_principal_usd/Sensitivity!V1769</f>
        <v>190771.69128275</v>
      </c>
      <c r="X1769" s="5" t="n">
        <f aca="false">note_b_cap_usd/(pre_f_fd_total+Sensitivity!B1769+Sensitivity!S1769+Sensitivity!C1769)</f>
        <v>41.80769968718</v>
      </c>
      <c r="Y1769" s="5" t="n">
        <f aca="false">Sensitivity!E1769*(const_one-note_b_discount)</f>
        <v>40.188876073403</v>
      </c>
      <c r="Z1769" s="5" t="n">
        <f aca="false">MIN(Sensitivity!X1769,Sensitivity!Y1769)</f>
        <v>40.188876073403</v>
      </c>
      <c r="AA1769" s="2" t="n">
        <f aca="false">note_b_principal_usd/Sensitivity!Z1769</f>
        <v>74647.5217301585</v>
      </c>
      <c r="AB1769" s="2" t="n">
        <f aca="false">pre_f_fd_total+Sensitivity!B1769+Sensitivity!F1769+Sensitivity!W1769+Sensitivity!AA1769+Sensitivity!S1769</f>
        <v>38979613.882539</v>
      </c>
      <c r="AC1769" s="2" t="n">
        <f aca="false">MAX(const_zero,sensitivity_esop_high*Sensitivity!AB1769-pre_f_option_pool_total)</f>
        <v>1452275.08238085</v>
      </c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</row>
    <row r="1770" customFormat="false" ht="15" hidden="true" customHeight="false" outlineLevel="0" collapsed="false">
      <c r="A1770" s="2" t="n">
        <f aca="false">Sensitivity!A1769+const_one</f>
        <v>28</v>
      </c>
      <c r="B1770" s="2" t="n">
        <f aca="false">Sensitivity!AC1769</f>
        <v>1452275.08238085</v>
      </c>
      <c r="C1770" s="2" t="n">
        <f aca="false">Sensitivity!W1769</f>
        <v>190771.69128275</v>
      </c>
      <c r="D1770" s="2" t="n">
        <f aca="false">Sensitivity!AA1769</f>
        <v>74647.5217301585</v>
      </c>
      <c r="E1770" s="5" t="n">
        <f aca="false">sensitivity_pre_high_usd/(pre_f_fd_total+Sensitivity!B1770)</f>
        <v>47.2810306745918</v>
      </c>
      <c r="F1770" s="2" t="n">
        <f aca="false">series_f_primary_raise_usd/Sensitivity!E1770</f>
        <v>634503.934706348</v>
      </c>
      <c r="G1770" s="2" t="n">
        <f aca="false">IF(Sensitivity!E1770&lt;class_seed_ocp,class_seed_ocp*(ad_pre_f_broad_based_fd+series_f_primary_raise_usd/class_seed_ocp)/(ad_pre_f_broad_based_fd+series_f_primary_raise_usd/Sensitivity!E1770),class_seed_ocp)</f>
        <v>1</v>
      </c>
      <c r="H1770" s="2" t="n">
        <f aca="false">class_seed_original_shares*class_seed_issue_pps/Sensitivity!G1770</f>
        <v>5000000</v>
      </c>
      <c r="I1770" s="2" t="n">
        <f aca="false">IF(Sensitivity!E1770&lt;class_series_a_ocp,class_series_a_ocp*(ad_pre_f_broad_based_fd+series_f_primary_raise_usd/class_series_a_ocp)/(ad_pre_f_broad_based_fd+series_f_primary_raise_usd/Sensitivity!E1770),class_series_a_ocp)</f>
        <v>3</v>
      </c>
      <c r="J1770" s="2" t="n">
        <f aca="false">class_series_a_original_shares*class_series_a_issue_pps/Sensitivity!I1770</f>
        <v>5000000</v>
      </c>
      <c r="K1770" s="2" t="n">
        <f aca="false">IF(Sensitivity!E1770&lt;class_series_b_ocp,class_series_b_ocp*(ad_pre_f_broad_based_fd+series_f_primary_raise_usd/class_series_b_ocp)/(ad_pre_f_broad_based_fd+series_f_primary_raise_usd/Sensitivity!E1770),class_series_b_ocp)</f>
        <v>10</v>
      </c>
      <c r="L1770" s="2" t="n">
        <f aca="false">class_series_b_original_shares*class_series_b_issue_pps/Sensitivity!K1770</f>
        <v>3000000</v>
      </c>
      <c r="M1770" s="2" t="n">
        <f aca="false">IF(Sensitivity!E1770&lt;class_series_c_ocp,class_series_c_ocp*(ad_pre_f_broad_based_fd+series_f_primary_raise_usd/class_series_c_ocp)/(ad_pre_f_broad_based_fd+series_f_primary_raise_usd/Sensitivity!E1770),class_series_c_ocp)</f>
        <v>25</v>
      </c>
      <c r="N1770" s="2" t="n">
        <f aca="false">class_series_c_original_shares*class_series_c_issue_pps/Sensitivity!M1770</f>
        <v>2400000</v>
      </c>
      <c r="O1770" s="8" t="n">
        <f aca="false">IF(Sensitivity!E1770&lt;class_series_d_ocp,class_series_d_ocp*(ad_pre_f_broad_based_fd+series_f_primary_raise_usd/class_series_d_ocp)/(ad_pre_f_broad_based_fd+series_f_primary_raise_usd/Sensitivity!E1770),class_series_d_ocp)</f>
        <v>57.9337600240192</v>
      </c>
      <c r="P1770" s="2" t="n">
        <f aca="false">class_series_d_original_shares*class_series_d_issue_pps/Sensitivity!O1770</f>
        <v>1726109.61136547</v>
      </c>
      <c r="Q1770" s="8" t="n">
        <f aca="false">IF(Sensitivity!E1770&lt;class_series_e_ocp,class_series_e_ocp*(ad_pre_f_broad_based_fd+series_f_primary_raise_usd/class_series_e_ocp)/(ad_pre_f_broad_based_fd+series_f_primary_raise_usd/Sensitivity!E1770),class_series_e_ocp)</f>
        <v>49.1263361560506</v>
      </c>
      <c r="R1770" s="2" t="n">
        <f aca="false">class_series_e_original_shares*class_series_e_issue_pps/Sensitivity!Q1770</f>
        <v>6106639.04107346</v>
      </c>
      <c r="S1770" s="2" t="n">
        <f aca="false">Sensitivity!H1770-class_seed_current_shares+Sensitivity!J1770-class_series_a_current_shares+Sensitivity!L1770-class_series_b_current_shares+Sensitivity!N1770-class_series_c_current_shares+Sensitivity!P1770-class_series_d_current_shares+Sensitivity!R1770-class_series_e_current_shares</f>
        <v>9454.65243892372</v>
      </c>
      <c r="T1770" s="5" t="n">
        <f aca="false">note_a_cap_usd/(pre_f_fd_total+Sensitivity!B1770+Sensitivity!S1770+Sensitivity!D1770)</f>
        <v>26.2093393751451</v>
      </c>
      <c r="U1770" s="5" t="n">
        <f aca="false">Sensitivity!E1770*(const_one-note_a_discount)</f>
        <v>37.8248245396734</v>
      </c>
      <c r="V1770" s="5" t="n">
        <f aca="false">MIN(Sensitivity!T1770,Sensitivity!U1770)</f>
        <v>26.2093393751451</v>
      </c>
      <c r="W1770" s="2" t="n">
        <f aca="false">note_a_principal_usd/Sensitivity!V1770</f>
        <v>190771.69128275</v>
      </c>
      <c r="X1770" s="5" t="n">
        <f aca="false">note_b_cap_usd/(pre_f_fd_total+Sensitivity!B1770+Sensitivity!S1770+Sensitivity!C1770)</f>
        <v>41.80769968718</v>
      </c>
      <c r="Y1770" s="5" t="n">
        <f aca="false">Sensitivity!E1770*(const_one-note_b_discount)</f>
        <v>40.188876073403</v>
      </c>
      <c r="Z1770" s="5" t="n">
        <f aca="false">MIN(Sensitivity!X1770,Sensitivity!Y1770)</f>
        <v>40.188876073403</v>
      </c>
      <c r="AA1770" s="2" t="n">
        <f aca="false">note_b_principal_usd/Sensitivity!Z1770</f>
        <v>74647.5217301585</v>
      </c>
      <c r="AB1770" s="2" t="n">
        <f aca="false">pre_f_fd_total+Sensitivity!B1770+Sensitivity!F1770+Sensitivity!W1770+Sensitivity!AA1770+Sensitivity!S1770</f>
        <v>38979613.882539</v>
      </c>
      <c r="AC1770" s="2" t="n">
        <f aca="false">MAX(const_zero,sensitivity_esop_high*Sensitivity!AB1770-pre_f_option_pool_total)</f>
        <v>1452275.08238085</v>
      </c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</row>
    <row r="1771" customFormat="false" ht="15" hidden="true" customHeight="false" outlineLevel="0" collapsed="false">
      <c r="A1771" s="2" t="n">
        <f aca="false">Sensitivity!A1770+const_one</f>
        <v>29</v>
      </c>
      <c r="B1771" s="2" t="n">
        <f aca="false">Sensitivity!AC1770</f>
        <v>1452275.08238085</v>
      </c>
      <c r="C1771" s="2" t="n">
        <f aca="false">Sensitivity!W1770</f>
        <v>190771.69128275</v>
      </c>
      <c r="D1771" s="2" t="n">
        <f aca="false">Sensitivity!AA1770</f>
        <v>74647.5217301585</v>
      </c>
      <c r="E1771" s="5" t="n">
        <f aca="false">sensitivity_pre_high_usd/(pre_f_fd_total+Sensitivity!B1771)</f>
        <v>47.2810306745918</v>
      </c>
      <c r="F1771" s="2" t="n">
        <f aca="false">series_f_primary_raise_usd/Sensitivity!E1771</f>
        <v>634503.934706348</v>
      </c>
      <c r="G1771" s="2" t="n">
        <f aca="false">IF(Sensitivity!E1771&lt;class_seed_ocp,class_seed_ocp*(ad_pre_f_broad_based_fd+series_f_primary_raise_usd/class_seed_ocp)/(ad_pre_f_broad_based_fd+series_f_primary_raise_usd/Sensitivity!E1771),class_seed_ocp)</f>
        <v>1</v>
      </c>
      <c r="H1771" s="2" t="n">
        <f aca="false">class_seed_original_shares*class_seed_issue_pps/Sensitivity!G1771</f>
        <v>5000000</v>
      </c>
      <c r="I1771" s="2" t="n">
        <f aca="false">IF(Sensitivity!E1771&lt;class_series_a_ocp,class_series_a_ocp*(ad_pre_f_broad_based_fd+series_f_primary_raise_usd/class_series_a_ocp)/(ad_pre_f_broad_based_fd+series_f_primary_raise_usd/Sensitivity!E1771),class_series_a_ocp)</f>
        <v>3</v>
      </c>
      <c r="J1771" s="2" t="n">
        <f aca="false">class_series_a_original_shares*class_series_a_issue_pps/Sensitivity!I1771</f>
        <v>5000000</v>
      </c>
      <c r="K1771" s="2" t="n">
        <f aca="false">IF(Sensitivity!E1771&lt;class_series_b_ocp,class_series_b_ocp*(ad_pre_f_broad_based_fd+series_f_primary_raise_usd/class_series_b_ocp)/(ad_pre_f_broad_based_fd+series_f_primary_raise_usd/Sensitivity!E1771),class_series_b_ocp)</f>
        <v>10</v>
      </c>
      <c r="L1771" s="2" t="n">
        <f aca="false">class_series_b_original_shares*class_series_b_issue_pps/Sensitivity!K1771</f>
        <v>3000000</v>
      </c>
      <c r="M1771" s="2" t="n">
        <f aca="false">IF(Sensitivity!E1771&lt;class_series_c_ocp,class_series_c_ocp*(ad_pre_f_broad_based_fd+series_f_primary_raise_usd/class_series_c_ocp)/(ad_pre_f_broad_based_fd+series_f_primary_raise_usd/Sensitivity!E1771),class_series_c_ocp)</f>
        <v>25</v>
      </c>
      <c r="N1771" s="2" t="n">
        <f aca="false">class_series_c_original_shares*class_series_c_issue_pps/Sensitivity!M1771</f>
        <v>2400000</v>
      </c>
      <c r="O1771" s="8" t="n">
        <f aca="false">IF(Sensitivity!E1771&lt;class_series_d_ocp,class_series_d_ocp*(ad_pre_f_broad_based_fd+series_f_primary_raise_usd/class_series_d_ocp)/(ad_pre_f_broad_based_fd+series_f_primary_raise_usd/Sensitivity!E1771),class_series_d_ocp)</f>
        <v>57.9337600240192</v>
      </c>
      <c r="P1771" s="2" t="n">
        <f aca="false">class_series_d_original_shares*class_series_d_issue_pps/Sensitivity!O1771</f>
        <v>1726109.61136547</v>
      </c>
      <c r="Q1771" s="8" t="n">
        <f aca="false">IF(Sensitivity!E1771&lt;class_series_e_ocp,class_series_e_ocp*(ad_pre_f_broad_based_fd+series_f_primary_raise_usd/class_series_e_ocp)/(ad_pre_f_broad_based_fd+series_f_primary_raise_usd/Sensitivity!E1771),class_series_e_ocp)</f>
        <v>49.1263361560506</v>
      </c>
      <c r="R1771" s="2" t="n">
        <f aca="false">class_series_e_original_shares*class_series_e_issue_pps/Sensitivity!Q1771</f>
        <v>6106639.04107346</v>
      </c>
      <c r="S1771" s="2" t="n">
        <f aca="false">Sensitivity!H1771-class_seed_current_shares+Sensitivity!J1771-class_series_a_current_shares+Sensitivity!L1771-class_series_b_current_shares+Sensitivity!N1771-class_series_c_current_shares+Sensitivity!P1771-class_series_d_current_shares+Sensitivity!R1771-class_series_e_current_shares</f>
        <v>9454.65243892372</v>
      </c>
      <c r="T1771" s="5" t="n">
        <f aca="false">note_a_cap_usd/(pre_f_fd_total+Sensitivity!B1771+Sensitivity!S1771+Sensitivity!D1771)</f>
        <v>26.2093393751451</v>
      </c>
      <c r="U1771" s="5" t="n">
        <f aca="false">Sensitivity!E1771*(const_one-note_a_discount)</f>
        <v>37.8248245396734</v>
      </c>
      <c r="V1771" s="5" t="n">
        <f aca="false">MIN(Sensitivity!T1771,Sensitivity!U1771)</f>
        <v>26.2093393751451</v>
      </c>
      <c r="W1771" s="2" t="n">
        <f aca="false">note_a_principal_usd/Sensitivity!V1771</f>
        <v>190771.69128275</v>
      </c>
      <c r="X1771" s="5" t="n">
        <f aca="false">note_b_cap_usd/(pre_f_fd_total+Sensitivity!B1771+Sensitivity!S1771+Sensitivity!C1771)</f>
        <v>41.80769968718</v>
      </c>
      <c r="Y1771" s="5" t="n">
        <f aca="false">Sensitivity!E1771*(const_one-note_b_discount)</f>
        <v>40.188876073403</v>
      </c>
      <c r="Z1771" s="5" t="n">
        <f aca="false">MIN(Sensitivity!X1771,Sensitivity!Y1771)</f>
        <v>40.188876073403</v>
      </c>
      <c r="AA1771" s="2" t="n">
        <f aca="false">note_b_principal_usd/Sensitivity!Z1771</f>
        <v>74647.5217301585</v>
      </c>
      <c r="AB1771" s="2" t="n">
        <f aca="false">pre_f_fd_total+Sensitivity!B1771+Sensitivity!F1771+Sensitivity!W1771+Sensitivity!AA1771+Sensitivity!S1771</f>
        <v>38979613.882539</v>
      </c>
      <c r="AC1771" s="2" t="n">
        <f aca="false">MAX(const_zero,sensitivity_esop_high*Sensitivity!AB1771-pre_f_option_pool_total)</f>
        <v>1452275.08238085</v>
      </c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</row>
    <row r="1772" customFormat="false" ht="15" hidden="true" customHeight="false" outlineLevel="0" collapsed="false">
      <c r="A1772" s="2" t="n">
        <f aca="false">Sensitivity!A1771+const_one</f>
        <v>30</v>
      </c>
      <c r="B1772" s="2" t="n">
        <f aca="false">Sensitivity!AC1771</f>
        <v>1452275.08238085</v>
      </c>
      <c r="C1772" s="2" t="n">
        <f aca="false">Sensitivity!W1771</f>
        <v>190771.69128275</v>
      </c>
      <c r="D1772" s="2" t="n">
        <f aca="false">Sensitivity!AA1771</f>
        <v>74647.5217301585</v>
      </c>
      <c r="E1772" s="5" t="n">
        <f aca="false">sensitivity_pre_high_usd/(pre_f_fd_total+Sensitivity!B1772)</f>
        <v>47.2810306745918</v>
      </c>
      <c r="F1772" s="2" t="n">
        <f aca="false">series_f_primary_raise_usd/Sensitivity!E1772</f>
        <v>634503.934706348</v>
      </c>
      <c r="G1772" s="2" t="n">
        <f aca="false">IF(Sensitivity!E1772&lt;class_seed_ocp,class_seed_ocp*(ad_pre_f_broad_based_fd+series_f_primary_raise_usd/class_seed_ocp)/(ad_pre_f_broad_based_fd+series_f_primary_raise_usd/Sensitivity!E1772),class_seed_ocp)</f>
        <v>1</v>
      </c>
      <c r="H1772" s="2" t="n">
        <f aca="false">class_seed_original_shares*class_seed_issue_pps/Sensitivity!G1772</f>
        <v>5000000</v>
      </c>
      <c r="I1772" s="2" t="n">
        <f aca="false">IF(Sensitivity!E1772&lt;class_series_a_ocp,class_series_a_ocp*(ad_pre_f_broad_based_fd+series_f_primary_raise_usd/class_series_a_ocp)/(ad_pre_f_broad_based_fd+series_f_primary_raise_usd/Sensitivity!E1772),class_series_a_ocp)</f>
        <v>3</v>
      </c>
      <c r="J1772" s="2" t="n">
        <f aca="false">class_series_a_original_shares*class_series_a_issue_pps/Sensitivity!I1772</f>
        <v>5000000</v>
      </c>
      <c r="K1772" s="2" t="n">
        <f aca="false">IF(Sensitivity!E1772&lt;class_series_b_ocp,class_series_b_ocp*(ad_pre_f_broad_based_fd+series_f_primary_raise_usd/class_series_b_ocp)/(ad_pre_f_broad_based_fd+series_f_primary_raise_usd/Sensitivity!E1772),class_series_b_ocp)</f>
        <v>10</v>
      </c>
      <c r="L1772" s="2" t="n">
        <f aca="false">class_series_b_original_shares*class_series_b_issue_pps/Sensitivity!K1772</f>
        <v>3000000</v>
      </c>
      <c r="M1772" s="2" t="n">
        <f aca="false">IF(Sensitivity!E1772&lt;class_series_c_ocp,class_series_c_ocp*(ad_pre_f_broad_based_fd+series_f_primary_raise_usd/class_series_c_ocp)/(ad_pre_f_broad_based_fd+series_f_primary_raise_usd/Sensitivity!E1772),class_series_c_ocp)</f>
        <v>25</v>
      </c>
      <c r="N1772" s="2" t="n">
        <f aca="false">class_series_c_original_shares*class_series_c_issue_pps/Sensitivity!M1772</f>
        <v>2400000</v>
      </c>
      <c r="O1772" s="8" t="n">
        <f aca="false">IF(Sensitivity!E1772&lt;class_series_d_ocp,class_series_d_ocp*(ad_pre_f_broad_based_fd+series_f_primary_raise_usd/class_series_d_ocp)/(ad_pre_f_broad_based_fd+series_f_primary_raise_usd/Sensitivity!E1772),class_series_d_ocp)</f>
        <v>57.9337600240192</v>
      </c>
      <c r="P1772" s="2" t="n">
        <f aca="false">class_series_d_original_shares*class_series_d_issue_pps/Sensitivity!O1772</f>
        <v>1726109.61136547</v>
      </c>
      <c r="Q1772" s="8" t="n">
        <f aca="false">IF(Sensitivity!E1772&lt;class_series_e_ocp,class_series_e_ocp*(ad_pre_f_broad_based_fd+series_f_primary_raise_usd/class_series_e_ocp)/(ad_pre_f_broad_based_fd+series_f_primary_raise_usd/Sensitivity!E1772),class_series_e_ocp)</f>
        <v>49.1263361560506</v>
      </c>
      <c r="R1772" s="2" t="n">
        <f aca="false">class_series_e_original_shares*class_series_e_issue_pps/Sensitivity!Q1772</f>
        <v>6106639.04107346</v>
      </c>
      <c r="S1772" s="2" t="n">
        <f aca="false">Sensitivity!H1772-class_seed_current_shares+Sensitivity!J1772-class_series_a_current_shares+Sensitivity!L1772-class_series_b_current_shares+Sensitivity!N1772-class_series_c_current_shares+Sensitivity!P1772-class_series_d_current_shares+Sensitivity!R1772-class_series_e_current_shares</f>
        <v>9454.65243892372</v>
      </c>
      <c r="T1772" s="5" t="n">
        <f aca="false">note_a_cap_usd/(pre_f_fd_total+Sensitivity!B1772+Sensitivity!S1772+Sensitivity!D1772)</f>
        <v>26.2093393751451</v>
      </c>
      <c r="U1772" s="5" t="n">
        <f aca="false">Sensitivity!E1772*(const_one-note_a_discount)</f>
        <v>37.8248245396734</v>
      </c>
      <c r="V1772" s="5" t="n">
        <f aca="false">MIN(Sensitivity!T1772,Sensitivity!U1772)</f>
        <v>26.2093393751451</v>
      </c>
      <c r="W1772" s="2" t="n">
        <f aca="false">note_a_principal_usd/Sensitivity!V1772</f>
        <v>190771.69128275</v>
      </c>
      <c r="X1772" s="5" t="n">
        <f aca="false">note_b_cap_usd/(pre_f_fd_total+Sensitivity!B1772+Sensitivity!S1772+Sensitivity!C1772)</f>
        <v>41.80769968718</v>
      </c>
      <c r="Y1772" s="5" t="n">
        <f aca="false">Sensitivity!E1772*(const_one-note_b_discount)</f>
        <v>40.188876073403</v>
      </c>
      <c r="Z1772" s="5" t="n">
        <f aca="false">MIN(Sensitivity!X1772,Sensitivity!Y1772)</f>
        <v>40.188876073403</v>
      </c>
      <c r="AA1772" s="2" t="n">
        <f aca="false">note_b_principal_usd/Sensitivity!Z1772</f>
        <v>74647.5217301585</v>
      </c>
      <c r="AB1772" s="2" t="n">
        <f aca="false">pre_f_fd_total+Sensitivity!B1772+Sensitivity!F1772+Sensitivity!W1772+Sensitivity!AA1772+Sensitivity!S1772</f>
        <v>38979613.882539</v>
      </c>
      <c r="AC1772" s="2" t="n">
        <f aca="false">MAX(const_zero,sensitivity_esop_high*Sensitivity!AB1772-pre_f_option_pool_total)</f>
        <v>1452275.08238085</v>
      </c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</row>
    <row r="1773" customFormat="false" ht="15" hidden="true" customHeight="false" outlineLevel="0" collapsed="false">
      <c r="A1773" s="2" t="n">
        <f aca="false">Sensitivity!A1772+const_one</f>
        <v>31</v>
      </c>
      <c r="B1773" s="2" t="n">
        <f aca="false">Sensitivity!AC1772</f>
        <v>1452275.08238085</v>
      </c>
      <c r="C1773" s="2" t="n">
        <f aca="false">Sensitivity!W1772</f>
        <v>190771.69128275</v>
      </c>
      <c r="D1773" s="2" t="n">
        <f aca="false">Sensitivity!AA1772</f>
        <v>74647.5217301585</v>
      </c>
      <c r="E1773" s="5" t="n">
        <f aca="false">sensitivity_pre_high_usd/(pre_f_fd_total+Sensitivity!B1773)</f>
        <v>47.2810306745918</v>
      </c>
      <c r="F1773" s="2" t="n">
        <f aca="false">series_f_primary_raise_usd/Sensitivity!E1773</f>
        <v>634503.934706348</v>
      </c>
      <c r="G1773" s="2" t="n">
        <f aca="false">IF(Sensitivity!E1773&lt;class_seed_ocp,class_seed_ocp*(ad_pre_f_broad_based_fd+series_f_primary_raise_usd/class_seed_ocp)/(ad_pre_f_broad_based_fd+series_f_primary_raise_usd/Sensitivity!E1773),class_seed_ocp)</f>
        <v>1</v>
      </c>
      <c r="H1773" s="2" t="n">
        <f aca="false">class_seed_original_shares*class_seed_issue_pps/Sensitivity!G1773</f>
        <v>5000000</v>
      </c>
      <c r="I1773" s="2" t="n">
        <f aca="false">IF(Sensitivity!E1773&lt;class_series_a_ocp,class_series_a_ocp*(ad_pre_f_broad_based_fd+series_f_primary_raise_usd/class_series_a_ocp)/(ad_pre_f_broad_based_fd+series_f_primary_raise_usd/Sensitivity!E1773),class_series_a_ocp)</f>
        <v>3</v>
      </c>
      <c r="J1773" s="2" t="n">
        <f aca="false">class_series_a_original_shares*class_series_a_issue_pps/Sensitivity!I1773</f>
        <v>5000000</v>
      </c>
      <c r="K1773" s="2" t="n">
        <f aca="false">IF(Sensitivity!E1773&lt;class_series_b_ocp,class_series_b_ocp*(ad_pre_f_broad_based_fd+series_f_primary_raise_usd/class_series_b_ocp)/(ad_pre_f_broad_based_fd+series_f_primary_raise_usd/Sensitivity!E1773),class_series_b_ocp)</f>
        <v>10</v>
      </c>
      <c r="L1773" s="2" t="n">
        <f aca="false">class_series_b_original_shares*class_series_b_issue_pps/Sensitivity!K1773</f>
        <v>3000000</v>
      </c>
      <c r="M1773" s="2" t="n">
        <f aca="false">IF(Sensitivity!E1773&lt;class_series_c_ocp,class_series_c_ocp*(ad_pre_f_broad_based_fd+series_f_primary_raise_usd/class_series_c_ocp)/(ad_pre_f_broad_based_fd+series_f_primary_raise_usd/Sensitivity!E1773),class_series_c_ocp)</f>
        <v>25</v>
      </c>
      <c r="N1773" s="2" t="n">
        <f aca="false">class_series_c_original_shares*class_series_c_issue_pps/Sensitivity!M1773</f>
        <v>2400000</v>
      </c>
      <c r="O1773" s="8" t="n">
        <f aca="false">IF(Sensitivity!E1773&lt;class_series_d_ocp,class_series_d_ocp*(ad_pre_f_broad_based_fd+series_f_primary_raise_usd/class_series_d_ocp)/(ad_pre_f_broad_based_fd+series_f_primary_raise_usd/Sensitivity!E1773),class_series_d_ocp)</f>
        <v>57.9337600240192</v>
      </c>
      <c r="P1773" s="2" t="n">
        <f aca="false">class_series_d_original_shares*class_series_d_issue_pps/Sensitivity!O1773</f>
        <v>1726109.61136547</v>
      </c>
      <c r="Q1773" s="8" t="n">
        <f aca="false">IF(Sensitivity!E1773&lt;class_series_e_ocp,class_series_e_ocp*(ad_pre_f_broad_based_fd+series_f_primary_raise_usd/class_series_e_ocp)/(ad_pre_f_broad_based_fd+series_f_primary_raise_usd/Sensitivity!E1773),class_series_e_ocp)</f>
        <v>49.1263361560506</v>
      </c>
      <c r="R1773" s="2" t="n">
        <f aca="false">class_series_e_original_shares*class_series_e_issue_pps/Sensitivity!Q1773</f>
        <v>6106639.04107346</v>
      </c>
      <c r="S1773" s="2" t="n">
        <f aca="false">Sensitivity!H1773-class_seed_current_shares+Sensitivity!J1773-class_series_a_current_shares+Sensitivity!L1773-class_series_b_current_shares+Sensitivity!N1773-class_series_c_current_shares+Sensitivity!P1773-class_series_d_current_shares+Sensitivity!R1773-class_series_e_current_shares</f>
        <v>9454.65243892372</v>
      </c>
      <c r="T1773" s="5" t="n">
        <f aca="false">note_a_cap_usd/(pre_f_fd_total+Sensitivity!B1773+Sensitivity!S1773+Sensitivity!D1773)</f>
        <v>26.2093393751451</v>
      </c>
      <c r="U1773" s="5" t="n">
        <f aca="false">Sensitivity!E1773*(const_one-note_a_discount)</f>
        <v>37.8248245396734</v>
      </c>
      <c r="V1773" s="5" t="n">
        <f aca="false">MIN(Sensitivity!T1773,Sensitivity!U1773)</f>
        <v>26.2093393751451</v>
      </c>
      <c r="W1773" s="2" t="n">
        <f aca="false">note_a_principal_usd/Sensitivity!V1773</f>
        <v>190771.69128275</v>
      </c>
      <c r="X1773" s="5" t="n">
        <f aca="false">note_b_cap_usd/(pre_f_fd_total+Sensitivity!B1773+Sensitivity!S1773+Sensitivity!C1773)</f>
        <v>41.80769968718</v>
      </c>
      <c r="Y1773" s="5" t="n">
        <f aca="false">Sensitivity!E1773*(const_one-note_b_discount)</f>
        <v>40.188876073403</v>
      </c>
      <c r="Z1773" s="5" t="n">
        <f aca="false">MIN(Sensitivity!X1773,Sensitivity!Y1773)</f>
        <v>40.188876073403</v>
      </c>
      <c r="AA1773" s="2" t="n">
        <f aca="false">note_b_principal_usd/Sensitivity!Z1773</f>
        <v>74647.5217301585</v>
      </c>
      <c r="AB1773" s="2" t="n">
        <f aca="false">pre_f_fd_total+Sensitivity!B1773+Sensitivity!F1773+Sensitivity!W1773+Sensitivity!AA1773+Sensitivity!S1773</f>
        <v>38979613.882539</v>
      </c>
      <c r="AC1773" s="2" t="n">
        <f aca="false">MAX(const_zero,sensitivity_esop_high*Sensitivity!AB1773-pre_f_option_pool_total)</f>
        <v>1452275.08238085</v>
      </c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</row>
    <row r="1774" customFormat="false" ht="15" hidden="true" customHeight="false" outlineLevel="0" collapsed="false">
      <c r="A1774" s="2" t="n">
        <f aca="false">Sensitivity!A1773+const_one</f>
        <v>32</v>
      </c>
      <c r="B1774" s="2" t="n">
        <f aca="false">Sensitivity!AC1773</f>
        <v>1452275.08238085</v>
      </c>
      <c r="C1774" s="2" t="n">
        <f aca="false">Sensitivity!W1773</f>
        <v>190771.69128275</v>
      </c>
      <c r="D1774" s="2" t="n">
        <f aca="false">Sensitivity!AA1773</f>
        <v>74647.5217301585</v>
      </c>
      <c r="E1774" s="5" t="n">
        <f aca="false">sensitivity_pre_high_usd/(pre_f_fd_total+Sensitivity!B1774)</f>
        <v>47.2810306745918</v>
      </c>
      <c r="F1774" s="2" t="n">
        <f aca="false">series_f_primary_raise_usd/Sensitivity!E1774</f>
        <v>634503.934706348</v>
      </c>
      <c r="G1774" s="2" t="n">
        <f aca="false">IF(Sensitivity!E1774&lt;class_seed_ocp,class_seed_ocp*(ad_pre_f_broad_based_fd+series_f_primary_raise_usd/class_seed_ocp)/(ad_pre_f_broad_based_fd+series_f_primary_raise_usd/Sensitivity!E1774),class_seed_ocp)</f>
        <v>1</v>
      </c>
      <c r="H1774" s="2" t="n">
        <f aca="false">class_seed_original_shares*class_seed_issue_pps/Sensitivity!G1774</f>
        <v>5000000</v>
      </c>
      <c r="I1774" s="2" t="n">
        <f aca="false">IF(Sensitivity!E1774&lt;class_series_a_ocp,class_series_a_ocp*(ad_pre_f_broad_based_fd+series_f_primary_raise_usd/class_series_a_ocp)/(ad_pre_f_broad_based_fd+series_f_primary_raise_usd/Sensitivity!E1774),class_series_a_ocp)</f>
        <v>3</v>
      </c>
      <c r="J1774" s="2" t="n">
        <f aca="false">class_series_a_original_shares*class_series_a_issue_pps/Sensitivity!I1774</f>
        <v>5000000</v>
      </c>
      <c r="K1774" s="2" t="n">
        <f aca="false">IF(Sensitivity!E1774&lt;class_series_b_ocp,class_series_b_ocp*(ad_pre_f_broad_based_fd+series_f_primary_raise_usd/class_series_b_ocp)/(ad_pre_f_broad_based_fd+series_f_primary_raise_usd/Sensitivity!E1774),class_series_b_ocp)</f>
        <v>10</v>
      </c>
      <c r="L1774" s="2" t="n">
        <f aca="false">class_series_b_original_shares*class_series_b_issue_pps/Sensitivity!K1774</f>
        <v>3000000</v>
      </c>
      <c r="M1774" s="2" t="n">
        <f aca="false">IF(Sensitivity!E1774&lt;class_series_c_ocp,class_series_c_ocp*(ad_pre_f_broad_based_fd+series_f_primary_raise_usd/class_series_c_ocp)/(ad_pre_f_broad_based_fd+series_f_primary_raise_usd/Sensitivity!E1774),class_series_c_ocp)</f>
        <v>25</v>
      </c>
      <c r="N1774" s="2" t="n">
        <f aca="false">class_series_c_original_shares*class_series_c_issue_pps/Sensitivity!M1774</f>
        <v>2400000</v>
      </c>
      <c r="O1774" s="8" t="n">
        <f aca="false">IF(Sensitivity!E1774&lt;class_series_d_ocp,class_series_d_ocp*(ad_pre_f_broad_based_fd+series_f_primary_raise_usd/class_series_d_ocp)/(ad_pre_f_broad_based_fd+series_f_primary_raise_usd/Sensitivity!E1774),class_series_d_ocp)</f>
        <v>57.9337600240192</v>
      </c>
      <c r="P1774" s="2" t="n">
        <f aca="false">class_series_d_original_shares*class_series_d_issue_pps/Sensitivity!O1774</f>
        <v>1726109.61136547</v>
      </c>
      <c r="Q1774" s="8" t="n">
        <f aca="false">IF(Sensitivity!E1774&lt;class_series_e_ocp,class_series_e_ocp*(ad_pre_f_broad_based_fd+series_f_primary_raise_usd/class_series_e_ocp)/(ad_pre_f_broad_based_fd+series_f_primary_raise_usd/Sensitivity!E1774),class_series_e_ocp)</f>
        <v>49.1263361560506</v>
      </c>
      <c r="R1774" s="2" t="n">
        <f aca="false">class_series_e_original_shares*class_series_e_issue_pps/Sensitivity!Q1774</f>
        <v>6106639.04107346</v>
      </c>
      <c r="S1774" s="2" t="n">
        <f aca="false">Sensitivity!H1774-class_seed_current_shares+Sensitivity!J1774-class_series_a_current_shares+Sensitivity!L1774-class_series_b_current_shares+Sensitivity!N1774-class_series_c_current_shares+Sensitivity!P1774-class_series_d_current_shares+Sensitivity!R1774-class_series_e_current_shares</f>
        <v>9454.65243892372</v>
      </c>
      <c r="T1774" s="5" t="n">
        <f aca="false">note_a_cap_usd/(pre_f_fd_total+Sensitivity!B1774+Sensitivity!S1774+Sensitivity!D1774)</f>
        <v>26.2093393751451</v>
      </c>
      <c r="U1774" s="5" t="n">
        <f aca="false">Sensitivity!E1774*(const_one-note_a_discount)</f>
        <v>37.8248245396734</v>
      </c>
      <c r="V1774" s="5" t="n">
        <f aca="false">MIN(Sensitivity!T1774,Sensitivity!U1774)</f>
        <v>26.2093393751451</v>
      </c>
      <c r="W1774" s="2" t="n">
        <f aca="false">note_a_principal_usd/Sensitivity!V1774</f>
        <v>190771.69128275</v>
      </c>
      <c r="X1774" s="5" t="n">
        <f aca="false">note_b_cap_usd/(pre_f_fd_total+Sensitivity!B1774+Sensitivity!S1774+Sensitivity!C1774)</f>
        <v>41.80769968718</v>
      </c>
      <c r="Y1774" s="5" t="n">
        <f aca="false">Sensitivity!E1774*(const_one-note_b_discount)</f>
        <v>40.188876073403</v>
      </c>
      <c r="Z1774" s="5" t="n">
        <f aca="false">MIN(Sensitivity!X1774,Sensitivity!Y1774)</f>
        <v>40.188876073403</v>
      </c>
      <c r="AA1774" s="2" t="n">
        <f aca="false">note_b_principal_usd/Sensitivity!Z1774</f>
        <v>74647.5217301585</v>
      </c>
      <c r="AB1774" s="2" t="n">
        <f aca="false">pre_f_fd_total+Sensitivity!B1774+Sensitivity!F1774+Sensitivity!W1774+Sensitivity!AA1774+Sensitivity!S1774</f>
        <v>38979613.882539</v>
      </c>
      <c r="AC1774" s="2" t="n">
        <f aca="false">MAX(const_zero,sensitivity_esop_high*Sensitivity!AB1774-pre_f_option_pool_total)</f>
        <v>1452275.08238085</v>
      </c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</row>
    <row r="1775" customFormat="false" ht="15" hidden="true" customHeight="false" outlineLevel="0" collapsed="false">
      <c r="A1775" s="2" t="n">
        <f aca="false">Sensitivity!A1774+const_one</f>
        <v>33</v>
      </c>
      <c r="B1775" s="2" t="n">
        <f aca="false">Sensitivity!AC1774</f>
        <v>1452275.08238085</v>
      </c>
      <c r="C1775" s="2" t="n">
        <f aca="false">Sensitivity!W1774</f>
        <v>190771.69128275</v>
      </c>
      <c r="D1775" s="2" t="n">
        <f aca="false">Sensitivity!AA1774</f>
        <v>74647.5217301585</v>
      </c>
      <c r="E1775" s="5" t="n">
        <f aca="false">sensitivity_pre_high_usd/(pre_f_fd_total+Sensitivity!B1775)</f>
        <v>47.2810306745918</v>
      </c>
      <c r="F1775" s="2" t="n">
        <f aca="false">series_f_primary_raise_usd/Sensitivity!E1775</f>
        <v>634503.934706348</v>
      </c>
      <c r="G1775" s="2" t="n">
        <f aca="false">IF(Sensitivity!E1775&lt;class_seed_ocp,class_seed_ocp*(ad_pre_f_broad_based_fd+series_f_primary_raise_usd/class_seed_ocp)/(ad_pre_f_broad_based_fd+series_f_primary_raise_usd/Sensitivity!E1775),class_seed_ocp)</f>
        <v>1</v>
      </c>
      <c r="H1775" s="2" t="n">
        <f aca="false">class_seed_original_shares*class_seed_issue_pps/Sensitivity!G1775</f>
        <v>5000000</v>
      </c>
      <c r="I1775" s="2" t="n">
        <f aca="false">IF(Sensitivity!E1775&lt;class_series_a_ocp,class_series_a_ocp*(ad_pre_f_broad_based_fd+series_f_primary_raise_usd/class_series_a_ocp)/(ad_pre_f_broad_based_fd+series_f_primary_raise_usd/Sensitivity!E1775),class_series_a_ocp)</f>
        <v>3</v>
      </c>
      <c r="J1775" s="2" t="n">
        <f aca="false">class_series_a_original_shares*class_series_a_issue_pps/Sensitivity!I1775</f>
        <v>5000000</v>
      </c>
      <c r="K1775" s="2" t="n">
        <f aca="false">IF(Sensitivity!E1775&lt;class_series_b_ocp,class_series_b_ocp*(ad_pre_f_broad_based_fd+series_f_primary_raise_usd/class_series_b_ocp)/(ad_pre_f_broad_based_fd+series_f_primary_raise_usd/Sensitivity!E1775),class_series_b_ocp)</f>
        <v>10</v>
      </c>
      <c r="L1775" s="2" t="n">
        <f aca="false">class_series_b_original_shares*class_series_b_issue_pps/Sensitivity!K1775</f>
        <v>3000000</v>
      </c>
      <c r="M1775" s="2" t="n">
        <f aca="false">IF(Sensitivity!E1775&lt;class_series_c_ocp,class_series_c_ocp*(ad_pre_f_broad_based_fd+series_f_primary_raise_usd/class_series_c_ocp)/(ad_pre_f_broad_based_fd+series_f_primary_raise_usd/Sensitivity!E1775),class_series_c_ocp)</f>
        <v>25</v>
      </c>
      <c r="N1775" s="2" t="n">
        <f aca="false">class_series_c_original_shares*class_series_c_issue_pps/Sensitivity!M1775</f>
        <v>2400000</v>
      </c>
      <c r="O1775" s="8" t="n">
        <f aca="false">IF(Sensitivity!E1775&lt;class_series_d_ocp,class_series_d_ocp*(ad_pre_f_broad_based_fd+series_f_primary_raise_usd/class_series_d_ocp)/(ad_pre_f_broad_based_fd+series_f_primary_raise_usd/Sensitivity!E1775),class_series_d_ocp)</f>
        <v>57.9337600240192</v>
      </c>
      <c r="P1775" s="2" t="n">
        <f aca="false">class_series_d_original_shares*class_series_d_issue_pps/Sensitivity!O1775</f>
        <v>1726109.61136547</v>
      </c>
      <c r="Q1775" s="8" t="n">
        <f aca="false">IF(Sensitivity!E1775&lt;class_series_e_ocp,class_series_e_ocp*(ad_pre_f_broad_based_fd+series_f_primary_raise_usd/class_series_e_ocp)/(ad_pre_f_broad_based_fd+series_f_primary_raise_usd/Sensitivity!E1775),class_series_e_ocp)</f>
        <v>49.1263361560506</v>
      </c>
      <c r="R1775" s="2" t="n">
        <f aca="false">class_series_e_original_shares*class_series_e_issue_pps/Sensitivity!Q1775</f>
        <v>6106639.04107346</v>
      </c>
      <c r="S1775" s="2" t="n">
        <f aca="false">Sensitivity!H1775-class_seed_current_shares+Sensitivity!J1775-class_series_a_current_shares+Sensitivity!L1775-class_series_b_current_shares+Sensitivity!N1775-class_series_c_current_shares+Sensitivity!P1775-class_series_d_current_shares+Sensitivity!R1775-class_series_e_current_shares</f>
        <v>9454.65243892372</v>
      </c>
      <c r="T1775" s="5" t="n">
        <f aca="false">note_a_cap_usd/(pre_f_fd_total+Sensitivity!B1775+Sensitivity!S1775+Sensitivity!D1775)</f>
        <v>26.2093393751451</v>
      </c>
      <c r="U1775" s="5" t="n">
        <f aca="false">Sensitivity!E1775*(const_one-note_a_discount)</f>
        <v>37.8248245396734</v>
      </c>
      <c r="V1775" s="5" t="n">
        <f aca="false">MIN(Sensitivity!T1775,Sensitivity!U1775)</f>
        <v>26.2093393751451</v>
      </c>
      <c r="W1775" s="2" t="n">
        <f aca="false">note_a_principal_usd/Sensitivity!V1775</f>
        <v>190771.69128275</v>
      </c>
      <c r="X1775" s="5" t="n">
        <f aca="false">note_b_cap_usd/(pre_f_fd_total+Sensitivity!B1775+Sensitivity!S1775+Sensitivity!C1775)</f>
        <v>41.80769968718</v>
      </c>
      <c r="Y1775" s="5" t="n">
        <f aca="false">Sensitivity!E1775*(const_one-note_b_discount)</f>
        <v>40.188876073403</v>
      </c>
      <c r="Z1775" s="5" t="n">
        <f aca="false">MIN(Sensitivity!X1775,Sensitivity!Y1775)</f>
        <v>40.188876073403</v>
      </c>
      <c r="AA1775" s="2" t="n">
        <f aca="false">note_b_principal_usd/Sensitivity!Z1775</f>
        <v>74647.5217301585</v>
      </c>
      <c r="AB1775" s="2" t="n">
        <f aca="false">pre_f_fd_total+Sensitivity!B1775+Sensitivity!F1775+Sensitivity!W1775+Sensitivity!AA1775+Sensitivity!S1775</f>
        <v>38979613.882539</v>
      </c>
      <c r="AC1775" s="2" t="n">
        <f aca="false">MAX(const_zero,sensitivity_esop_high*Sensitivity!AB1775-pre_f_option_pool_total)</f>
        <v>1452275.08238085</v>
      </c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</row>
    <row r="1776" customFormat="false" ht="15" hidden="true" customHeight="false" outlineLevel="0" collapsed="false">
      <c r="A1776" s="2" t="n">
        <f aca="false">Sensitivity!A1775+const_one</f>
        <v>34</v>
      </c>
      <c r="B1776" s="2" t="n">
        <f aca="false">Sensitivity!AC1775</f>
        <v>1452275.08238085</v>
      </c>
      <c r="C1776" s="2" t="n">
        <f aca="false">Sensitivity!W1775</f>
        <v>190771.69128275</v>
      </c>
      <c r="D1776" s="2" t="n">
        <f aca="false">Sensitivity!AA1775</f>
        <v>74647.5217301585</v>
      </c>
      <c r="E1776" s="5" t="n">
        <f aca="false">sensitivity_pre_high_usd/(pre_f_fd_total+Sensitivity!B1776)</f>
        <v>47.2810306745918</v>
      </c>
      <c r="F1776" s="2" t="n">
        <f aca="false">series_f_primary_raise_usd/Sensitivity!E1776</f>
        <v>634503.934706348</v>
      </c>
      <c r="G1776" s="2" t="n">
        <f aca="false">IF(Sensitivity!E1776&lt;class_seed_ocp,class_seed_ocp*(ad_pre_f_broad_based_fd+series_f_primary_raise_usd/class_seed_ocp)/(ad_pre_f_broad_based_fd+series_f_primary_raise_usd/Sensitivity!E1776),class_seed_ocp)</f>
        <v>1</v>
      </c>
      <c r="H1776" s="2" t="n">
        <f aca="false">class_seed_original_shares*class_seed_issue_pps/Sensitivity!G1776</f>
        <v>5000000</v>
      </c>
      <c r="I1776" s="2" t="n">
        <f aca="false">IF(Sensitivity!E1776&lt;class_series_a_ocp,class_series_a_ocp*(ad_pre_f_broad_based_fd+series_f_primary_raise_usd/class_series_a_ocp)/(ad_pre_f_broad_based_fd+series_f_primary_raise_usd/Sensitivity!E1776),class_series_a_ocp)</f>
        <v>3</v>
      </c>
      <c r="J1776" s="2" t="n">
        <f aca="false">class_series_a_original_shares*class_series_a_issue_pps/Sensitivity!I1776</f>
        <v>5000000</v>
      </c>
      <c r="K1776" s="2" t="n">
        <f aca="false">IF(Sensitivity!E1776&lt;class_series_b_ocp,class_series_b_ocp*(ad_pre_f_broad_based_fd+series_f_primary_raise_usd/class_series_b_ocp)/(ad_pre_f_broad_based_fd+series_f_primary_raise_usd/Sensitivity!E1776),class_series_b_ocp)</f>
        <v>10</v>
      </c>
      <c r="L1776" s="2" t="n">
        <f aca="false">class_series_b_original_shares*class_series_b_issue_pps/Sensitivity!K1776</f>
        <v>3000000</v>
      </c>
      <c r="M1776" s="2" t="n">
        <f aca="false">IF(Sensitivity!E1776&lt;class_series_c_ocp,class_series_c_ocp*(ad_pre_f_broad_based_fd+series_f_primary_raise_usd/class_series_c_ocp)/(ad_pre_f_broad_based_fd+series_f_primary_raise_usd/Sensitivity!E1776),class_series_c_ocp)</f>
        <v>25</v>
      </c>
      <c r="N1776" s="2" t="n">
        <f aca="false">class_series_c_original_shares*class_series_c_issue_pps/Sensitivity!M1776</f>
        <v>2400000</v>
      </c>
      <c r="O1776" s="8" t="n">
        <f aca="false">IF(Sensitivity!E1776&lt;class_series_d_ocp,class_series_d_ocp*(ad_pre_f_broad_based_fd+series_f_primary_raise_usd/class_series_d_ocp)/(ad_pre_f_broad_based_fd+series_f_primary_raise_usd/Sensitivity!E1776),class_series_d_ocp)</f>
        <v>57.9337600240192</v>
      </c>
      <c r="P1776" s="2" t="n">
        <f aca="false">class_series_d_original_shares*class_series_d_issue_pps/Sensitivity!O1776</f>
        <v>1726109.61136547</v>
      </c>
      <c r="Q1776" s="8" t="n">
        <f aca="false">IF(Sensitivity!E1776&lt;class_series_e_ocp,class_series_e_ocp*(ad_pre_f_broad_based_fd+series_f_primary_raise_usd/class_series_e_ocp)/(ad_pre_f_broad_based_fd+series_f_primary_raise_usd/Sensitivity!E1776),class_series_e_ocp)</f>
        <v>49.1263361560506</v>
      </c>
      <c r="R1776" s="2" t="n">
        <f aca="false">class_series_e_original_shares*class_series_e_issue_pps/Sensitivity!Q1776</f>
        <v>6106639.04107346</v>
      </c>
      <c r="S1776" s="2" t="n">
        <f aca="false">Sensitivity!H1776-class_seed_current_shares+Sensitivity!J1776-class_series_a_current_shares+Sensitivity!L1776-class_series_b_current_shares+Sensitivity!N1776-class_series_c_current_shares+Sensitivity!P1776-class_series_d_current_shares+Sensitivity!R1776-class_series_e_current_shares</f>
        <v>9454.65243892372</v>
      </c>
      <c r="T1776" s="5" t="n">
        <f aca="false">note_a_cap_usd/(pre_f_fd_total+Sensitivity!B1776+Sensitivity!S1776+Sensitivity!D1776)</f>
        <v>26.2093393751451</v>
      </c>
      <c r="U1776" s="5" t="n">
        <f aca="false">Sensitivity!E1776*(const_one-note_a_discount)</f>
        <v>37.8248245396734</v>
      </c>
      <c r="V1776" s="5" t="n">
        <f aca="false">MIN(Sensitivity!T1776,Sensitivity!U1776)</f>
        <v>26.2093393751451</v>
      </c>
      <c r="W1776" s="2" t="n">
        <f aca="false">note_a_principal_usd/Sensitivity!V1776</f>
        <v>190771.69128275</v>
      </c>
      <c r="X1776" s="5" t="n">
        <f aca="false">note_b_cap_usd/(pre_f_fd_total+Sensitivity!B1776+Sensitivity!S1776+Sensitivity!C1776)</f>
        <v>41.80769968718</v>
      </c>
      <c r="Y1776" s="5" t="n">
        <f aca="false">Sensitivity!E1776*(const_one-note_b_discount)</f>
        <v>40.188876073403</v>
      </c>
      <c r="Z1776" s="5" t="n">
        <f aca="false">MIN(Sensitivity!X1776,Sensitivity!Y1776)</f>
        <v>40.188876073403</v>
      </c>
      <c r="AA1776" s="2" t="n">
        <f aca="false">note_b_principal_usd/Sensitivity!Z1776</f>
        <v>74647.5217301585</v>
      </c>
      <c r="AB1776" s="2" t="n">
        <f aca="false">pre_f_fd_total+Sensitivity!B1776+Sensitivity!F1776+Sensitivity!W1776+Sensitivity!AA1776+Sensitivity!S1776</f>
        <v>38979613.882539</v>
      </c>
      <c r="AC1776" s="2" t="n">
        <f aca="false">MAX(const_zero,sensitivity_esop_high*Sensitivity!AB1776-pre_f_option_pool_total)</f>
        <v>1452275.08238085</v>
      </c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</row>
    <row r="1777" customFormat="false" ht="15" hidden="true" customHeight="false" outlineLevel="0" collapsed="false">
      <c r="A1777" s="2" t="n">
        <f aca="false">Sensitivity!A1776+const_one</f>
        <v>35</v>
      </c>
      <c r="B1777" s="2" t="n">
        <f aca="false">Sensitivity!AC1776</f>
        <v>1452275.08238085</v>
      </c>
      <c r="C1777" s="2" t="n">
        <f aca="false">Sensitivity!W1776</f>
        <v>190771.69128275</v>
      </c>
      <c r="D1777" s="2" t="n">
        <f aca="false">Sensitivity!AA1776</f>
        <v>74647.5217301585</v>
      </c>
      <c r="E1777" s="5" t="n">
        <f aca="false">sensitivity_pre_high_usd/(pre_f_fd_total+Sensitivity!B1777)</f>
        <v>47.2810306745918</v>
      </c>
      <c r="F1777" s="2" t="n">
        <f aca="false">series_f_primary_raise_usd/Sensitivity!E1777</f>
        <v>634503.934706348</v>
      </c>
      <c r="G1777" s="2" t="n">
        <f aca="false">IF(Sensitivity!E1777&lt;class_seed_ocp,class_seed_ocp*(ad_pre_f_broad_based_fd+series_f_primary_raise_usd/class_seed_ocp)/(ad_pre_f_broad_based_fd+series_f_primary_raise_usd/Sensitivity!E1777),class_seed_ocp)</f>
        <v>1</v>
      </c>
      <c r="H1777" s="2" t="n">
        <f aca="false">class_seed_original_shares*class_seed_issue_pps/Sensitivity!G1777</f>
        <v>5000000</v>
      </c>
      <c r="I1777" s="2" t="n">
        <f aca="false">IF(Sensitivity!E1777&lt;class_series_a_ocp,class_series_a_ocp*(ad_pre_f_broad_based_fd+series_f_primary_raise_usd/class_series_a_ocp)/(ad_pre_f_broad_based_fd+series_f_primary_raise_usd/Sensitivity!E1777),class_series_a_ocp)</f>
        <v>3</v>
      </c>
      <c r="J1777" s="2" t="n">
        <f aca="false">class_series_a_original_shares*class_series_a_issue_pps/Sensitivity!I1777</f>
        <v>5000000</v>
      </c>
      <c r="K1777" s="2" t="n">
        <f aca="false">IF(Sensitivity!E1777&lt;class_series_b_ocp,class_series_b_ocp*(ad_pre_f_broad_based_fd+series_f_primary_raise_usd/class_series_b_ocp)/(ad_pre_f_broad_based_fd+series_f_primary_raise_usd/Sensitivity!E1777),class_series_b_ocp)</f>
        <v>10</v>
      </c>
      <c r="L1777" s="2" t="n">
        <f aca="false">class_series_b_original_shares*class_series_b_issue_pps/Sensitivity!K1777</f>
        <v>3000000</v>
      </c>
      <c r="M1777" s="2" t="n">
        <f aca="false">IF(Sensitivity!E1777&lt;class_series_c_ocp,class_series_c_ocp*(ad_pre_f_broad_based_fd+series_f_primary_raise_usd/class_series_c_ocp)/(ad_pre_f_broad_based_fd+series_f_primary_raise_usd/Sensitivity!E1777),class_series_c_ocp)</f>
        <v>25</v>
      </c>
      <c r="N1777" s="2" t="n">
        <f aca="false">class_series_c_original_shares*class_series_c_issue_pps/Sensitivity!M1777</f>
        <v>2400000</v>
      </c>
      <c r="O1777" s="8" t="n">
        <f aca="false">IF(Sensitivity!E1777&lt;class_series_d_ocp,class_series_d_ocp*(ad_pre_f_broad_based_fd+series_f_primary_raise_usd/class_series_d_ocp)/(ad_pre_f_broad_based_fd+series_f_primary_raise_usd/Sensitivity!E1777),class_series_d_ocp)</f>
        <v>57.9337600240192</v>
      </c>
      <c r="P1777" s="2" t="n">
        <f aca="false">class_series_d_original_shares*class_series_d_issue_pps/Sensitivity!O1777</f>
        <v>1726109.61136547</v>
      </c>
      <c r="Q1777" s="8" t="n">
        <f aca="false">IF(Sensitivity!E1777&lt;class_series_e_ocp,class_series_e_ocp*(ad_pre_f_broad_based_fd+series_f_primary_raise_usd/class_series_e_ocp)/(ad_pre_f_broad_based_fd+series_f_primary_raise_usd/Sensitivity!E1777),class_series_e_ocp)</f>
        <v>49.1263361560506</v>
      </c>
      <c r="R1777" s="2" t="n">
        <f aca="false">class_series_e_original_shares*class_series_e_issue_pps/Sensitivity!Q1777</f>
        <v>6106639.04107346</v>
      </c>
      <c r="S1777" s="2" t="n">
        <f aca="false">Sensitivity!H1777-class_seed_current_shares+Sensitivity!J1777-class_series_a_current_shares+Sensitivity!L1777-class_series_b_current_shares+Sensitivity!N1777-class_series_c_current_shares+Sensitivity!P1777-class_series_d_current_shares+Sensitivity!R1777-class_series_e_current_shares</f>
        <v>9454.65243892372</v>
      </c>
      <c r="T1777" s="5" t="n">
        <f aca="false">note_a_cap_usd/(pre_f_fd_total+Sensitivity!B1777+Sensitivity!S1777+Sensitivity!D1777)</f>
        <v>26.2093393751451</v>
      </c>
      <c r="U1777" s="5" t="n">
        <f aca="false">Sensitivity!E1777*(const_one-note_a_discount)</f>
        <v>37.8248245396734</v>
      </c>
      <c r="V1777" s="5" t="n">
        <f aca="false">MIN(Sensitivity!T1777,Sensitivity!U1777)</f>
        <v>26.2093393751451</v>
      </c>
      <c r="W1777" s="2" t="n">
        <f aca="false">note_a_principal_usd/Sensitivity!V1777</f>
        <v>190771.69128275</v>
      </c>
      <c r="X1777" s="5" t="n">
        <f aca="false">note_b_cap_usd/(pre_f_fd_total+Sensitivity!B1777+Sensitivity!S1777+Sensitivity!C1777)</f>
        <v>41.80769968718</v>
      </c>
      <c r="Y1777" s="5" t="n">
        <f aca="false">Sensitivity!E1777*(const_one-note_b_discount)</f>
        <v>40.188876073403</v>
      </c>
      <c r="Z1777" s="5" t="n">
        <f aca="false">MIN(Sensitivity!X1777,Sensitivity!Y1777)</f>
        <v>40.188876073403</v>
      </c>
      <c r="AA1777" s="2" t="n">
        <f aca="false">note_b_principal_usd/Sensitivity!Z1777</f>
        <v>74647.5217301585</v>
      </c>
      <c r="AB1777" s="2" t="n">
        <f aca="false">pre_f_fd_total+Sensitivity!B1777+Sensitivity!F1777+Sensitivity!W1777+Sensitivity!AA1777+Sensitivity!S1777</f>
        <v>38979613.882539</v>
      </c>
      <c r="AC1777" s="2" t="n">
        <f aca="false">MAX(const_zero,sensitivity_esop_high*Sensitivity!AB1777-pre_f_option_pool_total)</f>
        <v>1452275.08238085</v>
      </c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</row>
    <row r="1778" customFormat="false" ht="15" hidden="true" customHeight="false" outlineLevel="0" collapsed="false">
      <c r="A1778" s="2" t="n">
        <f aca="false">Sensitivity!A1777+const_one</f>
        <v>36</v>
      </c>
      <c r="B1778" s="2" t="n">
        <f aca="false">Sensitivity!AC1777</f>
        <v>1452275.08238085</v>
      </c>
      <c r="C1778" s="2" t="n">
        <f aca="false">Sensitivity!W1777</f>
        <v>190771.69128275</v>
      </c>
      <c r="D1778" s="2" t="n">
        <f aca="false">Sensitivity!AA1777</f>
        <v>74647.5217301585</v>
      </c>
      <c r="E1778" s="5" t="n">
        <f aca="false">sensitivity_pre_high_usd/(pre_f_fd_total+Sensitivity!B1778)</f>
        <v>47.2810306745918</v>
      </c>
      <c r="F1778" s="2" t="n">
        <f aca="false">series_f_primary_raise_usd/Sensitivity!E1778</f>
        <v>634503.934706348</v>
      </c>
      <c r="G1778" s="2" t="n">
        <f aca="false">IF(Sensitivity!E1778&lt;class_seed_ocp,class_seed_ocp*(ad_pre_f_broad_based_fd+series_f_primary_raise_usd/class_seed_ocp)/(ad_pre_f_broad_based_fd+series_f_primary_raise_usd/Sensitivity!E1778),class_seed_ocp)</f>
        <v>1</v>
      </c>
      <c r="H1778" s="2" t="n">
        <f aca="false">class_seed_original_shares*class_seed_issue_pps/Sensitivity!G1778</f>
        <v>5000000</v>
      </c>
      <c r="I1778" s="2" t="n">
        <f aca="false">IF(Sensitivity!E1778&lt;class_series_a_ocp,class_series_a_ocp*(ad_pre_f_broad_based_fd+series_f_primary_raise_usd/class_series_a_ocp)/(ad_pre_f_broad_based_fd+series_f_primary_raise_usd/Sensitivity!E1778),class_series_a_ocp)</f>
        <v>3</v>
      </c>
      <c r="J1778" s="2" t="n">
        <f aca="false">class_series_a_original_shares*class_series_a_issue_pps/Sensitivity!I1778</f>
        <v>5000000</v>
      </c>
      <c r="K1778" s="2" t="n">
        <f aca="false">IF(Sensitivity!E1778&lt;class_series_b_ocp,class_series_b_ocp*(ad_pre_f_broad_based_fd+series_f_primary_raise_usd/class_series_b_ocp)/(ad_pre_f_broad_based_fd+series_f_primary_raise_usd/Sensitivity!E1778),class_series_b_ocp)</f>
        <v>10</v>
      </c>
      <c r="L1778" s="2" t="n">
        <f aca="false">class_series_b_original_shares*class_series_b_issue_pps/Sensitivity!K1778</f>
        <v>3000000</v>
      </c>
      <c r="M1778" s="2" t="n">
        <f aca="false">IF(Sensitivity!E1778&lt;class_series_c_ocp,class_series_c_ocp*(ad_pre_f_broad_based_fd+series_f_primary_raise_usd/class_series_c_ocp)/(ad_pre_f_broad_based_fd+series_f_primary_raise_usd/Sensitivity!E1778),class_series_c_ocp)</f>
        <v>25</v>
      </c>
      <c r="N1778" s="2" t="n">
        <f aca="false">class_series_c_original_shares*class_series_c_issue_pps/Sensitivity!M1778</f>
        <v>2400000</v>
      </c>
      <c r="O1778" s="8" t="n">
        <f aca="false">IF(Sensitivity!E1778&lt;class_series_d_ocp,class_series_d_ocp*(ad_pre_f_broad_based_fd+series_f_primary_raise_usd/class_series_d_ocp)/(ad_pre_f_broad_based_fd+series_f_primary_raise_usd/Sensitivity!E1778),class_series_d_ocp)</f>
        <v>57.9337600240192</v>
      </c>
      <c r="P1778" s="2" t="n">
        <f aca="false">class_series_d_original_shares*class_series_d_issue_pps/Sensitivity!O1778</f>
        <v>1726109.61136547</v>
      </c>
      <c r="Q1778" s="8" t="n">
        <f aca="false">IF(Sensitivity!E1778&lt;class_series_e_ocp,class_series_e_ocp*(ad_pre_f_broad_based_fd+series_f_primary_raise_usd/class_series_e_ocp)/(ad_pre_f_broad_based_fd+series_f_primary_raise_usd/Sensitivity!E1778),class_series_e_ocp)</f>
        <v>49.1263361560506</v>
      </c>
      <c r="R1778" s="2" t="n">
        <f aca="false">class_series_e_original_shares*class_series_e_issue_pps/Sensitivity!Q1778</f>
        <v>6106639.04107346</v>
      </c>
      <c r="S1778" s="2" t="n">
        <f aca="false">Sensitivity!H1778-class_seed_current_shares+Sensitivity!J1778-class_series_a_current_shares+Sensitivity!L1778-class_series_b_current_shares+Sensitivity!N1778-class_series_c_current_shares+Sensitivity!P1778-class_series_d_current_shares+Sensitivity!R1778-class_series_e_current_shares</f>
        <v>9454.65243892372</v>
      </c>
      <c r="T1778" s="5" t="n">
        <f aca="false">note_a_cap_usd/(pre_f_fd_total+Sensitivity!B1778+Sensitivity!S1778+Sensitivity!D1778)</f>
        <v>26.2093393751451</v>
      </c>
      <c r="U1778" s="5" t="n">
        <f aca="false">Sensitivity!E1778*(const_one-note_a_discount)</f>
        <v>37.8248245396734</v>
      </c>
      <c r="V1778" s="5" t="n">
        <f aca="false">MIN(Sensitivity!T1778,Sensitivity!U1778)</f>
        <v>26.2093393751451</v>
      </c>
      <c r="W1778" s="2" t="n">
        <f aca="false">note_a_principal_usd/Sensitivity!V1778</f>
        <v>190771.69128275</v>
      </c>
      <c r="X1778" s="5" t="n">
        <f aca="false">note_b_cap_usd/(pre_f_fd_total+Sensitivity!B1778+Sensitivity!S1778+Sensitivity!C1778)</f>
        <v>41.80769968718</v>
      </c>
      <c r="Y1778" s="5" t="n">
        <f aca="false">Sensitivity!E1778*(const_one-note_b_discount)</f>
        <v>40.188876073403</v>
      </c>
      <c r="Z1778" s="5" t="n">
        <f aca="false">MIN(Sensitivity!X1778,Sensitivity!Y1778)</f>
        <v>40.188876073403</v>
      </c>
      <c r="AA1778" s="2" t="n">
        <f aca="false">note_b_principal_usd/Sensitivity!Z1778</f>
        <v>74647.5217301585</v>
      </c>
      <c r="AB1778" s="2" t="n">
        <f aca="false">pre_f_fd_total+Sensitivity!B1778+Sensitivity!F1778+Sensitivity!W1778+Sensitivity!AA1778+Sensitivity!S1778</f>
        <v>38979613.882539</v>
      </c>
      <c r="AC1778" s="2" t="n">
        <f aca="false">MAX(const_zero,sensitivity_esop_high*Sensitivity!AB1778-pre_f_option_pool_total)</f>
        <v>1452275.08238085</v>
      </c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</row>
    <row r="1779" customFormat="false" ht="15" hidden="true" customHeight="false" outlineLevel="0" collapsed="false">
      <c r="A1779" s="2" t="n">
        <f aca="false">Sensitivity!A1778+const_one</f>
        <v>37</v>
      </c>
      <c r="B1779" s="2" t="n">
        <f aca="false">Sensitivity!AC1778</f>
        <v>1452275.08238085</v>
      </c>
      <c r="C1779" s="2" t="n">
        <f aca="false">Sensitivity!W1778</f>
        <v>190771.69128275</v>
      </c>
      <c r="D1779" s="2" t="n">
        <f aca="false">Sensitivity!AA1778</f>
        <v>74647.5217301585</v>
      </c>
      <c r="E1779" s="5" t="n">
        <f aca="false">sensitivity_pre_high_usd/(pre_f_fd_total+Sensitivity!B1779)</f>
        <v>47.2810306745918</v>
      </c>
      <c r="F1779" s="2" t="n">
        <f aca="false">series_f_primary_raise_usd/Sensitivity!E1779</f>
        <v>634503.934706348</v>
      </c>
      <c r="G1779" s="2" t="n">
        <f aca="false">IF(Sensitivity!E1779&lt;class_seed_ocp,class_seed_ocp*(ad_pre_f_broad_based_fd+series_f_primary_raise_usd/class_seed_ocp)/(ad_pre_f_broad_based_fd+series_f_primary_raise_usd/Sensitivity!E1779),class_seed_ocp)</f>
        <v>1</v>
      </c>
      <c r="H1779" s="2" t="n">
        <f aca="false">class_seed_original_shares*class_seed_issue_pps/Sensitivity!G1779</f>
        <v>5000000</v>
      </c>
      <c r="I1779" s="2" t="n">
        <f aca="false">IF(Sensitivity!E1779&lt;class_series_a_ocp,class_series_a_ocp*(ad_pre_f_broad_based_fd+series_f_primary_raise_usd/class_series_a_ocp)/(ad_pre_f_broad_based_fd+series_f_primary_raise_usd/Sensitivity!E1779),class_series_a_ocp)</f>
        <v>3</v>
      </c>
      <c r="J1779" s="2" t="n">
        <f aca="false">class_series_a_original_shares*class_series_a_issue_pps/Sensitivity!I1779</f>
        <v>5000000</v>
      </c>
      <c r="K1779" s="2" t="n">
        <f aca="false">IF(Sensitivity!E1779&lt;class_series_b_ocp,class_series_b_ocp*(ad_pre_f_broad_based_fd+series_f_primary_raise_usd/class_series_b_ocp)/(ad_pre_f_broad_based_fd+series_f_primary_raise_usd/Sensitivity!E1779),class_series_b_ocp)</f>
        <v>10</v>
      </c>
      <c r="L1779" s="2" t="n">
        <f aca="false">class_series_b_original_shares*class_series_b_issue_pps/Sensitivity!K1779</f>
        <v>3000000</v>
      </c>
      <c r="M1779" s="2" t="n">
        <f aca="false">IF(Sensitivity!E1779&lt;class_series_c_ocp,class_series_c_ocp*(ad_pre_f_broad_based_fd+series_f_primary_raise_usd/class_series_c_ocp)/(ad_pre_f_broad_based_fd+series_f_primary_raise_usd/Sensitivity!E1779),class_series_c_ocp)</f>
        <v>25</v>
      </c>
      <c r="N1779" s="2" t="n">
        <f aca="false">class_series_c_original_shares*class_series_c_issue_pps/Sensitivity!M1779</f>
        <v>2400000</v>
      </c>
      <c r="O1779" s="8" t="n">
        <f aca="false">IF(Sensitivity!E1779&lt;class_series_d_ocp,class_series_d_ocp*(ad_pre_f_broad_based_fd+series_f_primary_raise_usd/class_series_d_ocp)/(ad_pre_f_broad_based_fd+series_f_primary_raise_usd/Sensitivity!E1779),class_series_d_ocp)</f>
        <v>57.9337600240192</v>
      </c>
      <c r="P1779" s="2" t="n">
        <f aca="false">class_series_d_original_shares*class_series_d_issue_pps/Sensitivity!O1779</f>
        <v>1726109.61136547</v>
      </c>
      <c r="Q1779" s="8" t="n">
        <f aca="false">IF(Sensitivity!E1779&lt;class_series_e_ocp,class_series_e_ocp*(ad_pre_f_broad_based_fd+series_f_primary_raise_usd/class_series_e_ocp)/(ad_pre_f_broad_based_fd+series_f_primary_raise_usd/Sensitivity!E1779),class_series_e_ocp)</f>
        <v>49.1263361560506</v>
      </c>
      <c r="R1779" s="2" t="n">
        <f aca="false">class_series_e_original_shares*class_series_e_issue_pps/Sensitivity!Q1779</f>
        <v>6106639.04107346</v>
      </c>
      <c r="S1779" s="2" t="n">
        <f aca="false">Sensitivity!H1779-class_seed_current_shares+Sensitivity!J1779-class_series_a_current_shares+Sensitivity!L1779-class_series_b_current_shares+Sensitivity!N1779-class_series_c_current_shares+Sensitivity!P1779-class_series_d_current_shares+Sensitivity!R1779-class_series_e_current_shares</f>
        <v>9454.65243892372</v>
      </c>
      <c r="T1779" s="5" t="n">
        <f aca="false">note_a_cap_usd/(pre_f_fd_total+Sensitivity!B1779+Sensitivity!S1779+Sensitivity!D1779)</f>
        <v>26.2093393751451</v>
      </c>
      <c r="U1779" s="5" t="n">
        <f aca="false">Sensitivity!E1779*(const_one-note_a_discount)</f>
        <v>37.8248245396734</v>
      </c>
      <c r="V1779" s="5" t="n">
        <f aca="false">MIN(Sensitivity!T1779,Sensitivity!U1779)</f>
        <v>26.2093393751451</v>
      </c>
      <c r="W1779" s="2" t="n">
        <f aca="false">note_a_principal_usd/Sensitivity!V1779</f>
        <v>190771.69128275</v>
      </c>
      <c r="X1779" s="5" t="n">
        <f aca="false">note_b_cap_usd/(pre_f_fd_total+Sensitivity!B1779+Sensitivity!S1779+Sensitivity!C1779)</f>
        <v>41.80769968718</v>
      </c>
      <c r="Y1779" s="5" t="n">
        <f aca="false">Sensitivity!E1779*(const_one-note_b_discount)</f>
        <v>40.188876073403</v>
      </c>
      <c r="Z1779" s="5" t="n">
        <f aca="false">MIN(Sensitivity!X1779,Sensitivity!Y1779)</f>
        <v>40.188876073403</v>
      </c>
      <c r="AA1779" s="2" t="n">
        <f aca="false">note_b_principal_usd/Sensitivity!Z1779</f>
        <v>74647.5217301585</v>
      </c>
      <c r="AB1779" s="2" t="n">
        <f aca="false">pre_f_fd_total+Sensitivity!B1779+Sensitivity!F1779+Sensitivity!W1779+Sensitivity!AA1779+Sensitivity!S1779</f>
        <v>38979613.882539</v>
      </c>
      <c r="AC1779" s="2" t="n">
        <f aca="false">MAX(const_zero,sensitivity_esop_high*Sensitivity!AB1779-pre_f_option_pool_total)</f>
        <v>1452275.08238085</v>
      </c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</row>
    <row r="1780" customFormat="false" ht="15" hidden="true" customHeight="false" outlineLevel="0" collapsed="false">
      <c r="A1780" s="2" t="n">
        <f aca="false">Sensitivity!A1779+const_one</f>
        <v>38</v>
      </c>
      <c r="B1780" s="2" t="n">
        <f aca="false">Sensitivity!AC1779</f>
        <v>1452275.08238085</v>
      </c>
      <c r="C1780" s="2" t="n">
        <f aca="false">Sensitivity!W1779</f>
        <v>190771.69128275</v>
      </c>
      <c r="D1780" s="2" t="n">
        <f aca="false">Sensitivity!AA1779</f>
        <v>74647.5217301585</v>
      </c>
      <c r="E1780" s="5" t="n">
        <f aca="false">sensitivity_pre_high_usd/(pre_f_fd_total+Sensitivity!B1780)</f>
        <v>47.2810306745918</v>
      </c>
      <c r="F1780" s="2" t="n">
        <f aca="false">series_f_primary_raise_usd/Sensitivity!E1780</f>
        <v>634503.934706348</v>
      </c>
      <c r="G1780" s="2" t="n">
        <f aca="false">IF(Sensitivity!E1780&lt;class_seed_ocp,class_seed_ocp*(ad_pre_f_broad_based_fd+series_f_primary_raise_usd/class_seed_ocp)/(ad_pre_f_broad_based_fd+series_f_primary_raise_usd/Sensitivity!E1780),class_seed_ocp)</f>
        <v>1</v>
      </c>
      <c r="H1780" s="2" t="n">
        <f aca="false">class_seed_original_shares*class_seed_issue_pps/Sensitivity!G1780</f>
        <v>5000000</v>
      </c>
      <c r="I1780" s="2" t="n">
        <f aca="false">IF(Sensitivity!E1780&lt;class_series_a_ocp,class_series_a_ocp*(ad_pre_f_broad_based_fd+series_f_primary_raise_usd/class_series_a_ocp)/(ad_pre_f_broad_based_fd+series_f_primary_raise_usd/Sensitivity!E1780),class_series_a_ocp)</f>
        <v>3</v>
      </c>
      <c r="J1780" s="2" t="n">
        <f aca="false">class_series_a_original_shares*class_series_a_issue_pps/Sensitivity!I1780</f>
        <v>5000000</v>
      </c>
      <c r="K1780" s="2" t="n">
        <f aca="false">IF(Sensitivity!E1780&lt;class_series_b_ocp,class_series_b_ocp*(ad_pre_f_broad_based_fd+series_f_primary_raise_usd/class_series_b_ocp)/(ad_pre_f_broad_based_fd+series_f_primary_raise_usd/Sensitivity!E1780),class_series_b_ocp)</f>
        <v>10</v>
      </c>
      <c r="L1780" s="2" t="n">
        <f aca="false">class_series_b_original_shares*class_series_b_issue_pps/Sensitivity!K1780</f>
        <v>3000000</v>
      </c>
      <c r="M1780" s="2" t="n">
        <f aca="false">IF(Sensitivity!E1780&lt;class_series_c_ocp,class_series_c_ocp*(ad_pre_f_broad_based_fd+series_f_primary_raise_usd/class_series_c_ocp)/(ad_pre_f_broad_based_fd+series_f_primary_raise_usd/Sensitivity!E1780),class_series_c_ocp)</f>
        <v>25</v>
      </c>
      <c r="N1780" s="2" t="n">
        <f aca="false">class_series_c_original_shares*class_series_c_issue_pps/Sensitivity!M1780</f>
        <v>2400000</v>
      </c>
      <c r="O1780" s="8" t="n">
        <f aca="false">IF(Sensitivity!E1780&lt;class_series_d_ocp,class_series_d_ocp*(ad_pre_f_broad_based_fd+series_f_primary_raise_usd/class_series_d_ocp)/(ad_pre_f_broad_based_fd+series_f_primary_raise_usd/Sensitivity!E1780),class_series_d_ocp)</f>
        <v>57.9337600240192</v>
      </c>
      <c r="P1780" s="2" t="n">
        <f aca="false">class_series_d_original_shares*class_series_d_issue_pps/Sensitivity!O1780</f>
        <v>1726109.61136547</v>
      </c>
      <c r="Q1780" s="8" t="n">
        <f aca="false">IF(Sensitivity!E1780&lt;class_series_e_ocp,class_series_e_ocp*(ad_pre_f_broad_based_fd+series_f_primary_raise_usd/class_series_e_ocp)/(ad_pre_f_broad_based_fd+series_f_primary_raise_usd/Sensitivity!E1780),class_series_e_ocp)</f>
        <v>49.1263361560506</v>
      </c>
      <c r="R1780" s="2" t="n">
        <f aca="false">class_series_e_original_shares*class_series_e_issue_pps/Sensitivity!Q1780</f>
        <v>6106639.04107346</v>
      </c>
      <c r="S1780" s="2" t="n">
        <f aca="false">Sensitivity!H1780-class_seed_current_shares+Sensitivity!J1780-class_series_a_current_shares+Sensitivity!L1780-class_series_b_current_shares+Sensitivity!N1780-class_series_c_current_shares+Sensitivity!P1780-class_series_d_current_shares+Sensitivity!R1780-class_series_e_current_shares</f>
        <v>9454.65243892372</v>
      </c>
      <c r="T1780" s="5" t="n">
        <f aca="false">note_a_cap_usd/(pre_f_fd_total+Sensitivity!B1780+Sensitivity!S1780+Sensitivity!D1780)</f>
        <v>26.2093393751451</v>
      </c>
      <c r="U1780" s="5" t="n">
        <f aca="false">Sensitivity!E1780*(const_one-note_a_discount)</f>
        <v>37.8248245396734</v>
      </c>
      <c r="V1780" s="5" t="n">
        <f aca="false">MIN(Sensitivity!T1780,Sensitivity!U1780)</f>
        <v>26.2093393751451</v>
      </c>
      <c r="W1780" s="2" t="n">
        <f aca="false">note_a_principal_usd/Sensitivity!V1780</f>
        <v>190771.69128275</v>
      </c>
      <c r="X1780" s="5" t="n">
        <f aca="false">note_b_cap_usd/(pre_f_fd_total+Sensitivity!B1780+Sensitivity!S1780+Sensitivity!C1780)</f>
        <v>41.80769968718</v>
      </c>
      <c r="Y1780" s="5" t="n">
        <f aca="false">Sensitivity!E1780*(const_one-note_b_discount)</f>
        <v>40.188876073403</v>
      </c>
      <c r="Z1780" s="5" t="n">
        <f aca="false">MIN(Sensitivity!X1780,Sensitivity!Y1780)</f>
        <v>40.188876073403</v>
      </c>
      <c r="AA1780" s="2" t="n">
        <f aca="false">note_b_principal_usd/Sensitivity!Z1780</f>
        <v>74647.5217301585</v>
      </c>
      <c r="AB1780" s="2" t="n">
        <f aca="false">pre_f_fd_total+Sensitivity!B1780+Sensitivity!F1780+Sensitivity!W1780+Sensitivity!AA1780+Sensitivity!S1780</f>
        <v>38979613.882539</v>
      </c>
      <c r="AC1780" s="2" t="n">
        <f aca="false">MAX(const_zero,sensitivity_esop_high*Sensitivity!AB1780-pre_f_option_pool_total)</f>
        <v>1452275.08238085</v>
      </c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</row>
    <row r="1781" customFormat="false" ht="15" hidden="true" customHeight="false" outlineLevel="0" collapsed="false">
      <c r="A1781" s="2" t="n">
        <f aca="false">Sensitivity!A1780+const_one</f>
        <v>39</v>
      </c>
      <c r="B1781" s="2" t="n">
        <f aca="false">Sensitivity!AC1780</f>
        <v>1452275.08238085</v>
      </c>
      <c r="C1781" s="2" t="n">
        <f aca="false">Sensitivity!W1780</f>
        <v>190771.69128275</v>
      </c>
      <c r="D1781" s="2" t="n">
        <f aca="false">Sensitivity!AA1780</f>
        <v>74647.5217301585</v>
      </c>
      <c r="E1781" s="5" t="n">
        <f aca="false">sensitivity_pre_high_usd/(pre_f_fd_total+Sensitivity!B1781)</f>
        <v>47.2810306745918</v>
      </c>
      <c r="F1781" s="2" t="n">
        <f aca="false">series_f_primary_raise_usd/Sensitivity!E1781</f>
        <v>634503.934706348</v>
      </c>
      <c r="G1781" s="2" t="n">
        <f aca="false">IF(Sensitivity!E1781&lt;class_seed_ocp,class_seed_ocp*(ad_pre_f_broad_based_fd+series_f_primary_raise_usd/class_seed_ocp)/(ad_pre_f_broad_based_fd+series_f_primary_raise_usd/Sensitivity!E1781),class_seed_ocp)</f>
        <v>1</v>
      </c>
      <c r="H1781" s="2" t="n">
        <f aca="false">class_seed_original_shares*class_seed_issue_pps/Sensitivity!G1781</f>
        <v>5000000</v>
      </c>
      <c r="I1781" s="2" t="n">
        <f aca="false">IF(Sensitivity!E1781&lt;class_series_a_ocp,class_series_a_ocp*(ad_pre_f_broad_based_fd+series_f_primary_raise_usd/class_series_a_ocp)/(ad_pre_f_broad_based_fd+series_f_primary_raise_usd/Sensitivity!E1781),class_series_a_ocp)</f>
        <v>3</v>
      </c>
      <c r="J1781" s="2" t="n">
        <f aca="false">class_series_a_original_shares*class_series_a_issue_pps/Sensitivity!I1781</f>
        <v>5000000</v>
      </c>
      <c r="K1781" s="2" t="n">
        <f aca="false">IF(Sensitivity!E1781&lt;class_series_b_ocp,class_series_b_ocp*(ad_pre_f_broad_based_fd+series_f_primary_raise_usd/class_series_b_ocp)/(ad_pre_f_broad_based_fd+series_f_primary_raise_usd/Sensitivity!E1781),class_series_b_ocp)</f>
        <v>10</v>
      </c>
      <c r="L1781" s="2" t="n">
        <f aca="false">class_series_b_original_shares*class_series_b_issue_pps/Sensitivity!K1781</f>
        <v>3000000</v>
      </c>
      <c r="M1781" s="2" t="n">
        <f aca="false">IF(Sensitivity!E1781&lt;class_series_c_ocp,class_series_c_ocp*(ad_pre_f_broad_based_fd+series_f_primary_raise_usd/class_series_c_ocp)/(ad_pre_f_broad_based_fd+series_f_primary_raise_usd/Sensitivity!E1781),class_series_c_ocp)</f>
        <v>25</v>
      </c>
      <c r="N1781" s="2" t="n">
        <f aca="false">class_series_c_original_shares*class_series_c_issue_pps/Sensitivity!M1781</f>
        <v>2400000</v>
      </c>
      <c r="O1781" s="8" t="n">
        <f aca="false">IF(Sensitivity!E1781&lt;class_series_d_ocp,class_series_d_ocp*(ad_pre_f_broad_based_fd+series_f_primary_raise_usd/class_series_d_ocp)/(ad_pre_f_broad_based_fd+series_f_primary_raise_usd/Sensitivity!E1781),class_series_d_ocp)</f>
        <v>57.9337600240192</v>
      </c>
      <c r="P1781" s="2" t="n">
        <f aca="false">class_series_d_original_shares*class_series_d_issue_pps/Sensitivity!O1781</f>
        <v>1726109.61136547</v>
      </c>
      <c r="Q1781" s="8" t="n">
        <f aca="false">IF(Sensitivity!E1781&lt;class_series_e_ocp,class_series_e_ocp*(ad_pre_f_broad_based_fd+series_f_primary_raise_usd/class_series_e_ocp)/(ad_pre_f_broad_based_fd+series_f_primary_raise_usd/Sensitivity!E1781),class_series_e_ocp)</f>
        <v>49.1263361560506</v>
      </c>
      <c r="R1781" s="2" t="n">
        <f aca="false">class_series_e_original_shares*class_series_e_issue_pps/Sensitivity!Q1781</f>
        <v>6106639.04107346</v>
      </c>
      <c r="S1781" s="2" t="n">
        <f aca="false">Sensitivity!H1781-class_seed_current_shares+Sensitivity!J1781-class_series_a_current_shares+Sensitivity!L1781-class_series_b_current_shares+Sensitivity!N1781-class_series_c_current_shares+Sensitivity!P1781-class_series_d_current_shares+Sensitivity!R1781-class_series_e_current_shares</f>
        <v>9454.65243892372</v>
      </c>
      <c r="T1781" s="5" t="n">
        <f aca="false">note_a_cap_usd/(pre_f_fd_total+Sensitivity!B1781+Sensitivity!S1781+Sensitivity!D1781)</f>
        <v>26.2093393751451</v>
      </c>
      <c r="U1781" s="5" t="n">
        <f aca="false">Sensitivity!E1781*(const_one-note_a_discount)</f>
        <v>37.8248245396734</v>
      </c>
      <c r="V1781" s="5" t="n">
        <f aca="false">MIN(Sensitivity!T1781,Sensitivity!U1781)</f>
        <v>26.2093393751451</v>
      </c>
      <c r="W1781" s="2" t="n">
        <f aca="false">note_a_principal_usd/Sensitivity!V1781</f>
        <v>190771.69128275</v>
      </c>
      <c r="X1781" s="5" t="n">
        <f aca="false">note_b_cap_usd/(pre_f_fd_total+Sensitivity!B1781+Sensitivity!S1781+Sensitivity!C1781)</f>
        <v>41.80769968718</v>
      </c>
      <c r="Y1781" s="5" t="n">
        <f aca="false">Sensitivity!E1781*(const_one-note_b_discount)</f>
        <v>40.188876073403</v>
      </c>
      <c r="Z1781" s="5" t="n">
        <f aca="false">MIN(Sensitivity!X1781,Sensitivity!Y1781)</f>
        <v>40.188876073403</v>
      </c>
      <c r="AA1781" s="2" t="n">
        <f aca="false">note_b_principal_usd/Sensitivity!Z1781</f>
        <v>74647.5217301585</v>
      </c>
      <c r="AB1781" s="2" t="n">
        <f aca="false">pre_f_fd_total+Sensitivity!B1781+Sensitivity!F1781+Sensitivity!W1781+Sensitivity!AA1781+Sensitivity!S1781</f>
        <v>38979613.882539</v>
      </c>
      <c r="AC1781" s="2" t="n">
        <f aca="false">MAX(const_zero,sensitivity_esop_high*Sensitivity!AB1781-pre_f_option_pool_total)</f>
        <v>1452275.08238085</v>
      </c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</row>
    <row r="1782" customFormat="false" ht="15" hidden="true" customHeight="false" outlineLevel="0" collapsed="false">
      <c r="A1782" s="2" t="n">
        <f aca="false">Sensitivity!A1781+const_one</f>
        <v>40</v>
      </c>
      <c r="B1782" s="2" t="n">
        <f aca="false">Sensitivity!AC1781</f>
        <v>1452275.08238085</v>
      </c>
      <c r="C1782" s="2" t="n">
        <f aca="false">Sensitivity!W1781</f>
        <v>190771.69128275</v>
      </c>
      <c r="D1782" s="2" t="n">
        <f aca="false">Sensitivity!AA1781</f>
        <v>74647.5217301585</v>
      </c>
      <c r="E1782" s="5" t="n">
        <f aca="false">sensitivity_pre_high_usd/(pre_f_fd_total+Sensitivity!B1782)</f>
        <v>47.2810306745918</v>
      </c>
      <c r="F1782" s="2" t="n">
        <f aca="false">series_f_primary_raise_usd/Sensitivity!E1782</f>
        <v>634503.934706348</v>
      </c>
      <c r="G1782" s="2" t="n">
        <f aca="false">IF(Sensitivity!E1782&lt;class_seed_ocp,class_seed_ocp*(ad_pre_f_broad_based_fd+series_f_primary_raise_usd/class_seed_ocp)/(ad_pre_f_broad_based_fd+series_f_primary_raise_usd/Sensitivity!E1782),class_seed_ocp)</f>
        <v>1</v>
      </c>
      <c r="H1782" s="2" t="n">
        <f aca="false">class_seed_original_shares*class_seed_issue_pps/Sensitivity!G1782</f>
        <v>5000000</v>
      </c>
      <c r="I1782" s="2" t="n">
        <f aca="false">IF(Sensitivity!E1782&lt;class_series_a_ocp,class_series_a_ocp*(ad_pre_f_broad_based_fd+series_f_primary_raise_usd/class_series_a_ocp)/(ad_pre_f_broad_based_fd+series_f_primary_raise_usd/Sensitivity!E1782),class_series_a_ocp)</f>
        <v>3</v>
      </c>
      <c r="J1782" s="2" t="n">
        <f aca="false">class_series_a_original_shares*class_series_a_issue_pps/Sensitivity!I1782</f>
        <v>5000000</v>
      </c>
      <c r="K1782" s="2" t="n">
        <f aca="false">IF(Sensitivity!E1782&lt;class_series_b_ocp,class_series_b_ocp*(ad_pre_f_broad_based_fd+series_f_primary_raise_usd/class_series_b_ocp)/(ad_pre_f_broad_based_fd+series_f_primary_raise_usd/Sensitivity!E1782),class_series_b_ocp)</f>
        <v>10</v>
      </c>
      <c r="L1782" s="2" t="n">
        <f aca="false">class_series_b_original_shares*class_series_b_issue_pps/Sensitivity!K1782</f>
        <v>3000000</v>
      </c>
      <c r="M1782" s="2" t="n">
        <f aca="false">IF(Sensitivity!E1782&lt;class_series_c_ocp,class_series_c_ocp*(ad_pre_f_broad_based_fd+series_f_primary_raise_usd/class_series_c_ocp)/(ad_pre_f_broad_based_fd+series_f_primary_raise_usd/Sensitivity!E1782),class_series_c_ocp)</f>
        <v>25</v>
      </c>
      <c r="N1782" s="2" t="n">
        <f aca="false">class_series_c_original_shares*class_series_c_issue_pps/Sensitivity!M1782</f>
        <v>2400000</v>
      </c>
      <c r="O1782" s="8" t="n">
        <f aca="false">IF(Sensitivity!E1782&lt;class_series_d_ocp,class_series_d_ocp*(ad_pre_f_broad_based_fd+series_f_primary_raise_usd/class_series_d_ocp)/(ad_pre_f_broad_based_fd+series_f_primary_raise_usd/Sensitivity!E1782),class_series_d_ocp)</f>
        <v>57.9337600240192</v>
      </c>
      <c r="P1782" s="2" t="n">
        <f aca="false">class_series_d_original_shares*class_series_d_issue_pps/Sensitivity!O1782</f>
        <v>1726109.61136547</v>
      </c>
      <c r="Q1782" s="8" t="n">
        <f aca="false">IF(Sensitivity!E1782&lt;class_series_e_ocp,class_series_e_ocp*(ad_pre_f_broad_based_fd+series_f_primary_raise_usd/class_series_e_ocp)/(ad_pre_f_broad_based_fd+series_f_primary_raise_usd/Sensitivity!E1782),class_series_e_ocp)</f>
        <v>49.1263361560506</v>
      </c>
      <c r="R1782" s="2" t="n">
        <f aca="false">class_series_e_original_shares*class_series_e_issue_pps/Sensitivity!Q1782</f>
        <v>6106639.04107346</v>
      </c>
      <c r="S1782" s="2" t="n">
        <f aca="false">Sensitivity!H1782-class_seed_current_shares+Sensitivity!J1782-class_series_a_current_shares+Sensitivity!L1782-class_series_b_current_shares+Sensitivity!N1782-class_series_c_current_shares+Sensitivity!P1782-class_series_d_current_shares+Sensitivity!R1782-class_series_e_current_shares</f>
        <v>9454.65243892372</v>
      </c>
      <c r="T1782" s="5" t="n">
        <f aca="false">note_a_cap_usd/(pre_f_fd_total+Sensitivity!B1782+Sensitivity!S1782+Sensitivity!D1782)</f>
        <v>26.2093393751451</v>
      </c>
      <c r="U1782" s="5" t="n">
        <f aca="false">Sensitivity!E1782*(const_one-note_a_discount)</f>
        <v>37.8248245396734</v>
      </c>
      <c r="V1782" s="5" t="n">
        <f aca="false">MIN(Sensitivity!T1782,Sensitivity!U1782)</f>
        <v>26.2093393751451</v>
      </c>
      <c r="W1782" s="2" t="n">
        <f aca="false">note_a_principal_usd/Sensitivity!V1782</f>
        <v>190771.69128275</v>
      </c>
      <c r="X1782" s="5" t="n">
        <f aca="false">note_b_cap_usd/(pre_f_fd_total+Sensitivity!B1782+Sensitivity!S1782+Sensitivity!C1782)</f>
        <v>41.80769968718</v>
      </c>
      <c r="Y1782" s="5" t="n">
        <f aca="false">Sensitivity!E1782*(const_one-note_b_discount)</f>
        <v>40.188876073403</v>
      </c>
      <c r="Z1782" s="5" t="n">
        <f aca="false">MIN(Sensitivity!X1782,Sensitivity!Y1782)</f>
        <v>40.188876073403</v>
      </c>
      <c r="AA1782" s="2" t="n">
        <f aca="false">note_b_principal_usd/Sensitivity!Z1782</f>
        <v>74647.5217301585</v>
      </c>
      <c r="AB1782" s="2" t="n">
        <f aca="false">pre_f_fd_total+Sensitivity!B1782+Sensitivity!F1782+Sensitivity!W1782+Sensitivity!AA1782+Sensitivity!S1782</f>
        <v>38979613.882539</v>
      </c>
      <c r="AC1782" s="2" t="n">
        <f aca="false">MAX(const_zero,sensitivity_esop_high*Sensitivity!AB1782-pre_f_option_pool_total)</f>
        <v>1452275.08238085</v>
      </c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</row>
    <row r="1783" customFormat="false" ht="15" hidden="true" customHeight="false" outlineLevel="0" collapsed="false">
      <c r="A1783" s="2" t="n">
        <f aca="false">Sensitivity!A1782+const_one</f>
        <v>41</v>
      </c>
      <c r="B1783" s="2" t="n">
        <f aca="false">Sensitivity!AC1782</f>
        <v>1452275.08238085</v>
      </c>
      <c r="C1783" s="2" t="n">
        <f aca="false">Sensitivity!W1782</f>
        <v>190771.69128275</v>
      </c>
      <c r="D1783" s="2" t="n">
        <f aca="false">Sensitivity!AA1782</f>
        <v>74647.5217301585</v>
      </c>
      <c r="E1783" s="5" t="n">
        <f aca="false">sensitivity_pre_high_usd/(pre_f_fd_total+Sensitivity!B1783)</f>
        <v>47.2810306745918</v>
      </c>
      <c r="F1783" s="2" t="n">
        <f aca="false">series_f_primary_raise_usd/Sensitivity!E1783</f>
        <v>634503.934706348</v>
      </c>
      <c r="G1783" s="2" t="n">
        <f aca="false">IF(Sensitivity!E1783&lt;class_seed_ocp,class_seed_ocp*(ad_pre_f_broad_based_fd+series_f_primary_raise_usd/class_seed_ocp)/(ad_pre_f_broad_based_fd+series_f_primary_raise_usd/Sensitivity!E1783),class_seed_ocp)</f>
        <v>1</v>
      </c>
      <c r="H1783" s="2" t="n">
        <f aca="false">class_seed_original_shares*class_seed_issue_pps/Sensitivity!G1783</f>
        <v>5000000</v>
      </c>
      <c r="I1783" s="2" t="n">
        <f aca="false">IF(Sensitivity!E1783&lt;class_series_a_ocp,class_series_a_ocp*(ad_pre_f_broad_based_fd+series_f_primary_raise_usd/class_series_a_ocp)/(ad_pre_f_broad_based_fd+series_f_primary_raise_usd/Sensitivity!E1783),class_series_a_ocp)</f>
        <v>3</v>
      </c>
      <c r="J1783" s="2" t="n">
        <f aca="false">class_series_a_original_shares*class_series_a_issue_pps/Sensitivity!I1783</f>
        <v>5000000</v>
      </c>
      <c r="K1783" s="2" t="n">
        <f aca="false">IF(Sensitivity!E1783&lt;class_series_b_ocp,class_series_b_ocp*(ad_pre_f_broad_based_fd+series_f_primary_raise_usd/class_series_b_ocp)/(ad_pre_f_broad_based_fd+series_f_primary_raise_usd/Sensitivity!E1783),class_series_b_ocp)</f>
        <v>10</v>
      </c>
      <c r="L1783" s="2" t="n">
        <f aca="false">class_series_b_original_shares*class_series_b_issue_pps/Sensitivity!K1783</f>
        <v>3000000</v>
      </c>
      <c r="M1783" s="2" t="n">
        <f aca="false">IF(Sensitivity!E1783&lt;class_series_c_ocp,class_series_c_ocp*(ad_pre_f_broad_based_fd+series_f_primary_raise_usd/class_series_c_ocp)/(ad_pre_f_broad_based_fd+series_f_primary_raise_usd/Sensitivity!E1783),class_series_c_ocp)</f>
        <v>25</v>
      </c>
      <c r="N1783" s="2" t="n">
        <f aca="false">class_series_c_original_shares*class_series_c_issue_pps/Sensitivity!M1783</f>
        <v>2400000</v>
      </c>
      <c r="O1783" s="8" t="n">
        <f aca="false">IF(Sensitivity!E1783&lt;class_series_d_ocp,class_series_d_ocp*(ad_pre_f_broad_based_fd+series_f_primary_raise_usd/class_series_d_ocp)/(ad_pre_f_broad_based_fd+series_f_primary_raise_usd/Sensitivity!E1783),class_series_d_ocp)</f>
        <v>57.9337600240192</v>
      </c>
      <c r="P1783" s="2" t="n">
        <f aca="false">class_series_d_original_shares*class_series_d_issue_pps/Sensitivity!O1783</f>
        <v>1726109.61136547</v>
      </c>
      <c r="Q1783" s="8" t="n">
        <f aca="false">IF(Sensitivity!E1783&lt;class_series_e_ocp,class_series_e_ocp*(ad_pre_f_broad_based_fd+series_f_primary_raise_usd/class_series_e_ocp)/(ad_pre_f_broad_based_fd+series_f_primary_raise_usd/Sensitivity!E1783),class_series_e_ocp)</f>
        <v>49.1263361560506</v>
      </c>
      <c r="R1783" s="2" t="n">
        <f aca="false">class_series_e_original_shares*class_series_e_issue_pps/Sensitivity!Q1783</f>
        <v>6106639.04107346</v>
      </c>
      <c r="S1783" s="2" t="n">
        <f aca="false">Sensitivity!H1783-class_seed_current_shares+Sensitivity!J1783-class_series_a_current_shares+Sensitivity!L1783-class_series_b_current_shares+Sensitivity!N1783-class_series_c_current_shares+Sensitivity!P1783-class_series_d_current_shares+Sensitivity!R1783-class_series_e_current_shares</f>
        <v>9454.65243892372</v>
      </c>
      <c r="T1783" s="5" t="n">
        <f aca="false">note_a_cap_usd/(pre_f_fd_total+Sensitivity!B1783+Sensitivity!S1783+Sensitivity!D1783)</f>
        <v>26.2093393751451</v>
      </c>
      <c r="U1783" s="5" t="n">
        <f aca="false">Sensitivity!E1783*(const_one-note_a_discount)</f>
        <v>37.8248245396734</v>
      </c>
      <c r="V1783" s="5" t="n">
        <f aca="false">MIN(Sensitivity!T1783,Sensitivity!U1783)</f>
        <v>26.2093393751451</v>
      </c>
      <c r="W1783" s="2" t="n">
        <f aca="false">note_a_principal_usd/Sensitivity!V1783</f>
        <v>190771.69128275</v>
      </c>
      <c r="X1783" s="5" t="n">
        <f aca="false">note_b_cap_usd/(pre_f_fd_total+Sensitivity!B1783+Sensitivity!S1783+Sensitivity!C1783)</f>
        <v>41.80769968718</v>
      </c>
      <c r="Y1783" s="5" t="n">
        <f aca="false">Sensitivity!E1783*(const_one-note_b_discount)</f>
        <v>40.188876073403</v>
      </c>
      <c r="Z1783" s="5" t="n">
        <f aca="false">MIN(Sensitivity!X1783,Sensitivity!Y1783)</f>
        <v>40.188876073403</v>
      </c>
      <c r="AA1783" s="2" t="n">
        <f aca="false">note_b_principal_usd/Sensitivity!Z1783</f>
        <v>74647.5217301585</v>
      </c>
      <c r="AB1783" s="2" t="n">
        <f aca="false">pre_f_fd_total+Sensitivity!B1783+Sensitivity!F1783+Sensitivity!W1783+Sensitivity!AA1783+Sensitivity!S1783</f>
        <v>38979613.882539</v>
      </c>
      <c r="AC1783" s="2" t="n">
        <f aca="false">MAX(const_zero,sensitivity_esop_high*Sensitivity!AB1783-pre_f_option_pool_total)</f>
        <v>1452275.08238085</v>
      </c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</row>
    <row r="1784" customFormat="false" ht="15" hidden="true" customHeight="false" outlineLevel="0" collapsed="false">
      <c r="A1784" s="2" t="n">
        <f aca="false">Sensitivity!A1783+const_one</f>
        <v>42</v>
      </c>
      <c r="B1784" s="2" t="n">
        <f aca="false">Sensitivity!AC1783</f>
        <v>1452275.08238085</v>
      </c>
      <c r="C1784" s="2" t="n">
        <f aca="false">Sensitivity!W1783</f>
        <v>190771.69128275</v>
      </c>
      <c r="D1784" s="2" t="n">
        <f aca="false">Sensitivity!AA1783</f>
        <v>74647.5217301585</v>
      </c>
      <c r="E1784" s="5" t="n">
        <f aca="false">sensitivity_pre_high_usd/(pre_f_fd_total+Sensitivity!B1784)</f>
        <v>47.2810306745918</v>
      </c>
      <c r="F1784" s="2" t="n">
        <f aca="false">series_f_primary_raise_usd/Sensitivity!E1784</f>
        <v>634503.934706348</v>
      </c>
      <c r="G1784" s="2" t="n">
        <f aca="false">IF(Sensitivity!E1784&lt;class_seed_ocp,class_seed_ocp*(ad_pre_f_broad_based_fd+series_f_primary_raise_usd/class_seed_ocp)/(ad_pre_f_broad_based_fd+series_f_primary_raise_usd/Sensitivity!E1784),class_seed_ocp)</f>
        <v>1</v>
      </c>
      <c r="H1784" s="2" t="n">
        <f aca="false">class_seed_original_shares*class_seed_issue_pps/Sensitivity!G1784</f>
        <v>5000000</v>
      </c>
      <c r="I1784" s="2" t="n">
        <f aca="false">IF(Sensitivity!E1784&lt;class_series_a_ocp,class_series_a_ocp*(ad_pre_f_broad_based_fd+series_f_primary_raise_usd/class_series_a_ocp)/(ad_pre_f_broad_based_fd+series_f_primary_raise_usd/Sensitivity!E1784),class_series_a_ocp)</f>
        <v>3</v>
      </c>
      <c r="J1784" s="2" t="n">
        <f aca="false">class_series_a_original_shares*class_series_a_issue_pps/Sensitivity!I1784</f>
        <v>5000000</v>
      </c>
      <c r="K1784" s="2" t="n">
        <f aca="false">IF(Sensitivity!E1784&lt;class_series_b_ocp,class_series_b_ocp*(ad_pre_f_broad_based_fd+series_f_primary_raise_usd/class_series_b_ocp)/(ad_pre_f_broad_based_fd+series_f_primary_raise_usd/Sensitivity!E1784),class_series_b_ocp)</f>
        <v>10</v>
      </c>
      <c r="L1784" s="2" t="n">
        <f aca="false">class_series_b_original_shares*class_series_b_issue_pps/Sensitivity!K1784</f>
        <v>3000000</v>
      </c>
      <c r="M1784" s="2" t="n">
        <f aca="false">IF(Sensitivity!E1784&lt;class_series_c_ocp,class_series_c_ocp*(ad_pre_f_broad_based_fd+series_f_primary_raise_usd/class_series_c_ocp)/(ad_pre_f_broad_based_fd+series_f_primary_raise_usd/Sensitivity!E1784),class_series_c_ocp)</f>
        <v>25</v>
      </c>
      <c r="N1784" s="2" t="n">
        <f aca="false">class_series_c_original_shares*class_series_c_issue_pps/Sensitivity!M1784</f>
        <v>2400000</v>
      </c>
      <c r="O1784" s="8" t="n">
        <f aca="false">IF(Sensitivity!E1784&lt;class_series_d_ocp,class_series_d_ocp*(ad_pre_f_broad_based_fd+series_f_primary_raise_usd/class_series_d_ocp)/(ad_pre_f_broad_based_fd+series_f_primary_raise_usd/Sensitivity!E1784),class_series_d_ocp)</f>
        <v>57.9337600240192</v>
      </c>
      <c r="P1784" s="2" t="n">
        <f aca="false">class_series_d_original_shares*class_series_d_issue_pps/Sensitivity!O1784</f>
        <v>1726109.61136547</v>
      </c>
      <c r="Q1784" s="8" t="n">
        <f aca="false">IF(Sensitivity!E1784&lt;class_series_e_ocp,class_series_e_ocp*(ad_pre_f_broad_based_fd+series_f_primary_raise_usd/class_series_e_ocp)/(ad_pre_f_broad_based_fd+series_f_primary_raise_usd/Sensitivity!E1784),class_series_e_ocp)</f>
        <v>49.1263361560506</v>
      </c>
      <c r="R1784" s="2" t="n">
        <f aca="false">class_series_e_original_shares*class_series_e_issue_pps/Sensitivity!Q1784</f>
        <v>6106639.04107346</v>
      </c>
      <c r="S1784" s="2" t="n">
        <f aca="false">Sensitivity!H1784-class_seed_current_shares+Sensitivity!J1784-class_series_a_current_shares+Sensitivity!L1784-class_series_b_current_shares+Sensitivity!N1784-class_series_c_current_shares+Sensitivity!P1784-class_series_d_current_shares+Sensitivity!R1784-class_series_e_current_shares</f>
        <v>9454.65243892372</v>
      </c>
      <c r="T1784" s="5" t="n">
        <f aca="false">note_a_cap_usd/(pre_f_fd_total+Sensitivity!B1784+Sensitivity!S1784+Sensitivity!D1784)</f>
        <v>26.2093393751451</v>
      </c>
      <c r="U1784" s="5" t="n">
        <f aca="false">Sensitivity!E1784*(const_one-note_a_discount)</f>
        <v>37.8248245396734</v>
      </c>
      <c r="V1784" s="5" t="n">
        <f aca="false">MIN(Sensitivity!T1784,Sensitivity!U1784)</f>
        <v>26.2093393751451</v>
      </c>
      <c r="W1784" s="2" t="n">
        <f aca="false">note_a_principal_usd/Sensitivity!V1784</f>
        <v>190771.69128275</v>
      </c>
      <c r="X1784" s="5" t="n">
        <f aca="false">note_b_cap_usd/(pre_f_fd_total+Sensitivity!B1784+Sensitivity!S1784+Sensitivity!C1784)</f>
        <v>41.80769968718</v>
      </c>
      <c r="Y1784" s="5" t="n">
        <f aca="false">Sensitivity!E1784*(const_one-note_b_discount)</f>
        <v>40.188876073403</v>
      </c>
      <c r="Z1784" s="5" t="n">
        <f aca="false">MIN(Sensitivity!X1784,Sensitivity!Y1784)</f>
        <v>40.188876073403</v>
      </c>
      <c r="AA1784" s="2" t="n">
        <f aca="false">note_b_principal_usd/Sensitivity!Z1784</f>
        <v>74647.5217301585</v>
      </c>
      <c r="AB1784" s="2" t="n">
        <f aca="false">pre_f_fd_total+Sensitivity!B1784+Sensitivity!F1784+Sensitivity!W1784+Sensitivity!AA1784+Sensitivity!S1784</f>
        <v>38979613.882539</v>
      </c>
      <c r="AC1784" s="2" t="n">
        <f aca="false">MAX(const_zero,sensitivity_esop_high*Sensitivity!AB1784-pre_f_option_pool_total)</f>
        <v>1452275.08238085</v>
      </c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</row>
    <row r="1785" customFormat="false" ht="15" hidden="true" customHeight="false" outlineLevel="0" collapsed="false">
      <c r="A1785" s="2" t="n">
        <f aca="false">Sensitivity!A1784+const_one</f>
        <v>43</v>
      </c>
      <c r="B1785" s="2" t="n">
        <f aca="false">Sensitivity!AC1784</f>
        <v>1452275.08238085</v>
      </c>
      <c r="C1785" s="2" t="n">
        <f aca="false">Sensitivity!W1784</f>
        <v>190771.69128275</v>
      </c>
      <c r="D1785" s="2" t="n">
        <f aca="false">Sensitivity!AA1784</f>
        <v>74647.5217301585</v>
      </c>
      <c r="E1785" s="5" t="n">
        <f aca="false">sensitivity_pre_high_usd/(pre_f_fd_total+Sensitivity!B1785)</f>
        <v>47.2810306745918</v>
      </c>
      <c r="F1785" s="2" t="n">
        <f aca="false">series_f_primary_raise_usd/Sensitivity!E1785</f>
        <v>634503.934706348</v>
      </c>
      <c r="G1785" s="2" t="n">
        <f aca="false">IF(Sensitivity!E1785&lt;class_seed_ocp,class_seed_ocp*(ad_pre_f_broad_based_fd+series_f_primary_raise_usd/class_seed_ocp)/(ad_pre_f_broad_based_fd+series_f_primary_raise_usd/Sensitivity!E1785),class_seed_ocp)</f>
        <v>1</v>
      </c>
      <c r="H1785" s="2" t="n">
        <f aca="false">class_seed_original_shares*class_seed_issue_pps/Sensitivity!G1785</f>
        <v>5000000</v>
      </c>
      <c r="I1785" s="2" t="n">
        <f aca="false">IF(Sensitivity!E1785&lt;class_series_a_ocp,class_series_a_ocp*(ad_pre_f_broad_based_fd+series_f_primary_raise_usd/class_series_a_ocp)/(ad_pre_f_broad_based_fd+series_f_primary_raise_usd/Sensitivity!E1785),class_series_a_ocp)</f>
        <v>3</v>
      </c>
      <c r="J1785" s="2" t="n">
        <f aca="false">class_series_a_original_shares*class_series_a_issue_pps/Sensitivity!I1785</f>
        <v>5000000</v>
      </c>
      <c r="K1785" s="2" t="n">
        <f aca="false">IF(Sensitivity!E1785&lt;class_series_b_ocp,class_series_b_ocp*(ad_pre_f_broad_based_fd+series_f_primary_raise_usd/class_series_b_ocp)/(ad_pre_f_broad_based_fd+series_f_primary_raise_usd/Sensitivity!E1785),class_series_b_ocp)</f>
        <v>10</v>
      </c>
      <c r="L1785" s="2" t="n">
        <f aca="false">class_series_b_original_shares*class_series_b_issue_pps/Sensitivity!K1785</f>
        <v>3000000</v>
      </c>
      <c r="M1785" s="2" t="n">
        <f aca="false">IF(Sensitivity!E1785&lt;class_series_c_ocp,class_series_c_ocp*(ad_pre_f_broad_based_fd+series_f_primary_raise_usd/class_series_c_ocp)/(ad_pre_f_broad_based_fd+series_f_primary_raise_usd/Sensitivity!E1785),class_series_c_ocp)</f>
        <v>25</v>
      </c>
      <c r="N1785" s="2" t="n">
        <f aca="false">class_series_c_original_shares*class_series_c_issue_pps/Sensitivity!M1785</f>
        <v>2400000</v>
      </c>
      <c r="O1785" s="8" t="n">
        <f aca="false">IF(Sensitivity!E1785&lt;class_series_d_ocp,class_series_d_ocp*(ad_pre_f_broad_based_fd+series_f_primary_raise_usd/class_series_d_ocp)/(ad_pre_f_broad_based_fd+series_f_primary_raise_usd/Sensitivity!E1785),class_series_d_ocp)</f>
        <v>57.9337600240192</v>
      </c>
      <c r="P1785" s="2" t="n">
        <f aca="false">class_series_d_original_shares*class_series_d_issue_pps/Sensitivity!O1785</f>
        <v>1726109.61136547</v>
      </c>
      <c r="Q1785" s="8" t="n">
        <f aca="false">IF(Sensitivity!E1785&lt;class_series_e_ocp,class_series_e_ocp*(ad_pre_f_broad_based_fd+series_f_primary_raise_usd/class_series_e_ocp)/(ad_pre_f_broad_based_fd+series_f_primary_raise_usd/Sensitivity!E1785),class_series_e_ocp)</f>
        <v>49.1263361560506</v>
      </c>
      <c r="R1785" s="2" t="n">
        <f aca="false">class_series_e_original_shares*class_series_e_issue_pps/Sensitivity!Q1785</f>
        <v>6106639.04107346</v>
      </c>
      <c r="S1785" s="2" t="n">
        <f aca="false">Sensitivity!H1785-class_seed_current_shares+Sensitivity!J1785-class_series_a_current_shares+Sensitivity!L1785-class_series_b_current_shares+Sensitivity!N1785-class_series_c_current_shares+Sensitivity!P1785-class_series_d_current_shares+Sensitivity!R1785-class_series_e_current_shares</f>
        <v>9454.65243892372</v>
      </c>
      <c r="T1785" s="5" t="n">
        <f aca="false">note_a_cap_usd/(pre_f_fd_total+Sensitivity!B1785+Sensitivity!S1785+Sensitivity!D1785)</f>
        <v>26.2093393751451</v>
      </c>
      <c r="U1785" s="5" t="n">
        <f aca="false">Sensitivity!E1785*(const_one-note_a_discount)</f>
        <v>37.8248245396734</v>
      </c>
      <c r="V1785" s="5" t="n">
        <f aca="false">MIN(Sensitivity!T1785,Sensitivity!U1785)</f>
        <v>26.2093393751451</v>
      </c>
      <c r="W1785" s="2" t="n">
        <f aca="false">note_a_principal_usd/Sensitivity!V1785</f>
        <v>190771.69128275</v>
      </c>
      <c r="X1785" s="5" t="n">
        <f aca="false">note_b_cap_usd/(pre_f_fd_total+Sensitivity!B1785+Sensitivity!S1785+Sensitivity!C1785)</f>
        <v>41.80769968718</v>
      </c>
      <c r="Y1785" s="5" t="n">
        <f aca="false">Sensitivity!E1785*(const_one-note_b_discount)</f>
        <v>40.188876073403</v>
      </c>
      <c r="Z1785" s="5" t="n">
        <f aca="false">MIN(Sensitivity!X1785,Sensitivity!Y1785)</f>
        <v>40.188876073403</v>
      </c>
      <c r="AA1785" s="2" t="n">
        <f aca="false">note_b_principal_usd/Sensitivity!Z1785</f>
        <v>74647.5217301585</v>
      </c>
      <c r="AB1785" s="2" t="n">
        <f aca="false">pre_f_fd_total+Sensitivity!B1785+Sensitivity!F1785+Sensitivity!W1785+Sensitivity!AA1785+Sensitivity!S1785</f>
        <v>38979613.882539</v>
      </c>
      <c r="AC1785" s="2" t="n">
        <f aca="false">MAX(const_zero,sensitivity_esop_high*Sensitivity!AB1785-pre_f_option_pool_total)</f>
        <v>1452275.08238085</v>
      </c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</row>
    <row r="1786" customFormat="false" ht="15" hidden="true" customHeight="false" outlineLevel="0" collapsed="false">
      <c r="A1786" s="2" t="n">
        <f aca="false">Sensitivity!A1785+const_one</f>
        <v>44</v>
      </c>
      <c r="B1786" s="2" t="n">
        <f aca="false">Sensitivity!AC1785</f>
        <v>1452275.08238085</v>
      </c>
      <c r="C1786" s="2" t="n">
        <f aca="false">Sensitivity!W1785</f>
        <v>190771.69128275</v>
      </c>
      <c r="D1786" s="2" t="n">
        <f aca="false">Sensitivity!AA1785</f>
        <v>74647.5217301585</v>
      </c>
      <c r="E1786" s="5" t="n">
        <f aca="false">sensitivity_pre_high_usd/(pre_f_fd_total+Sensitivity!B1786)</f>
        <v>47.2810306745918</v>
      </c>
      <c r="F1786" s="2" t="n">
        <f aca="false">series_f_primary_raise_usd/Sensitivity!E1786</f>
        <v>634503.934706348</v>
      </c>
      <c r="G1786" s="2" t="n">
        <f aca="false">IF(Sensitivity!E1786&lt;class_seed_ocp,class_seed_ocp*(ad_pre_f_broad_based_fd+series_f_primary_raise_usd/class_seed_ocp)/(ad_pre_f_broad_based_fd+series_f_primary_raise_usd/Sensitivity!E1786),class_seed_ocp)</f>
        <v>1</v>
      </c>
      <c r="H1786" s="2" t="n">
        <f aca="false">class_seed_original_shares*class_seed_issue_pps/Sensitivity!G1786</f>
        <v>5000000</v>
      </c>
      <c r="I1786" s="2" t="n">
        <f aca="false">IF(Sensitivity!E1786&lt;class_series_a_ocp,class_series_a_ocp*(ad_pre_f_broad_based_fd+series_f_primary_raise_usd/class_series_a_ocp)/(ad_pre_f_broad_based_fd+series_f_primary_raise_usd/Sensitivity!E1786),class_series_a_ocp)</f>
        <v>3</v>
      </c>
      <c r="J1786" s="2" t="n">
        <f aca="false">class_series_a_original_shares*class_series_a_issue_pps/Sensitivity!I1786</f>
        <v>5000000</v>
      </c>
      <c r="K1786" s="2" t="n">
        <f aca="false">IF(Sensitivity!E1786&lt;class_series_b_ocp,class_series_b_ocp*(ad_pre_f_broad_based_fd+series_f_primary_raise_usd/class_series_b_ocp)/(ad_pre_f_broad_based_fd+series_f_primary_raise_usd/Sensitivity!E1786),class_series_b_ocp)</f>
        <v>10</v>
      </c>
      <c r="L1786" s="2" t="n">
        <f aca="false">class_series_b_original_shares*class_series_b_issue_pps/Sensitivity!K1786</f>
        <v>3000000</v>
      </c>
      <c r="M1786" s="2" t="n">
        <f aca="false">IF(Sensitivity!E1786&lt;class_series_c_ocp,class_series_c_ocp*(ad_pre_f_broad_based_fd+series_f_primary_raise_usd/class_series_c_ocp)/(ad_pre_f_broad_based_fd+series_f_primary_raise_usd/Sensitivity!E1786),class_series_c_ocp)</f>
        <v>25</v>
      </c>
      <c r="N1786" s="2" t="n">
        <f aca="false">class_series_c_original_shares*class_series_c_issue_pps/Sensitivity!M1786</f>
        <v>2400000</v>
      </c>
      <c r="O1786" s="8" t="n">
        <f aca="false">IF(Sensitivity!E1786&lt;class_series_d_ocp,class_series_d_ocp*(ad_pre_f_broad_based_fd+series_f_primary_raise_usd/class_series_d_ocp)/(ad_pre_f_broad_based_fd+series_f_primary_raise_usd/Sensitivity!E1786),class_series_d_ocp)</f>
        <v>57.9337600240192</v>
      </c>
      <c r="P1786" s="2" t="n">
        <f aca="false">class_series_d_original_shares*class_series_d_issue_pps/Sensitivity!O1786</f>
        <v>1726109.61136547</v>
      </c>
      <c r="Q1786" s="8" t="n">
        <f aca="false">IF(Sensitivity!E1786&lt;class_series_e_ocp,class_series_e_ocp*(ad_pre_f_broad_based_fd+series_f_primary_raise_usd/class_series_e_ocp)/(ad_pre_f_broad_based_fd+series_f_primary_raise_usd/Sensitivity!E1786),class_series_e_ocp)</f>
        <v>49.1263361560506</v>
      </c>
      <c r="R1786" s="2" t="n">
        <f aca="false">class_series_e_original_shares*class_series_e_issue_pps/Sensitivity!Q1786</f>
        <v>6106639.04107346</v>
      </c>
      <c r="S1786" s="2" t="n">
        <f aca="false">Sensitivity!H1786-class_seed_current_shares+Sensitivity!J1786-class_series_a_current_shares+Sensitivity!L1786-class_series_b_current_shares+Sensitivity!N1786-class_series_c_current_shares+Sensitivity!P1786-class_series_d_current_shares+Sensitivity!R1786-class_series_e_current_shares</f>
        <v>9454.65243892372</v>
      </c>
      <c r="T1786" s="5" t="n">
        <f aca="false">note_a_cap_usd/(pre_f_fd_total+Sensitivity!B1786+Sensitivity!S1786+Sensitivity!D1786)</f>
        <v>26.2093393751451</v>
      </c>
      <c r="U1786" s="5" t="n">
        <f aca="false">Sensitivity!E1786*(const_one-note_a_discount)</f>
        <v>37.8248245396734</v>
      </c>
      <c r="V1786" s="5" t="n">
        <f aca="false">MIN(Sensitivity!T1786,Sensitivity!U1786)</f>
        <v>26.2093393751451</v>
      </c>
      <c r="W1786" s="2" t="n">
        <f aca="false">note_a_principal_usd/Sensitivity!V1786</f>
        <v>190771.69128275</v>
      </c>
      <c r="X1786" s="5" t="n">
        <f aca="false">note_b_cap_usd/(pre_f_fd_total+Sensitivity!B1786+Sensitivity!S1786+Sensitivity!C1786)</f>
        <v>41.80769968718</v>
      </c>
      <c r="Y1786" s="5" t="n">
        <f aca="false">Sensitivity!E1786*(const_one-note_b_discount)</f>
        <v>40.188876073403</v>
      </c>
      <c r="Z1786" s="5" t="n">
        <f aca="false">MIN(Sensitivity!X1786,Sensitivity!Y1786)</f>
        <v>40.188876073403</v>
      </c>
      <c r="AA1786" s="2" t="n">
        <f aca="false">note_b_principal_usd/Sensitivity!Z1786</f>
        <v>74647.5217301585</v>
      </c>
      <c r="AB1786" s="2" t="n">
        <f aca="false">pre_f_fd_total+Sensitivity!B1786+Sensitivity!F1786+Sensitivity!W1786+Sensitivity!AA1786+Sensitivity!S1786</f>
        <v>38979613.882539</v>
      </c>
      <c r="AC1786" s="2" t="n">
        <f aca="false">MAX(const_zero,sensitivity_esop_high*Sensitivity!AB1786-pre_f_option_pool_total)</f>
        <v>1452275.08238085</v>
      </c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</row>
    <row r="1787" customFormat="false" ht="15" hidden="true" customHeight="false" outlineLevel="0" collapsed="false">
      <c r="A1787" s="2" t="n">
        <f aca="false">Sensitivity!A1786+const_one</f>
        <v>45</v>
      </c>
      <c r="B1787" s="2" t="n">
        <f aca="false">Sensitivity!AC1786</f>
        <v>1452275.08238085</v>
      </c>
      <c r="C1787" s="2" t="n">
        <f aca="false">Sensitivity!W1786</f>
        <v>190771.69128275</v>
      </c>
      <c r="D1787" s="2" t="n">
        <f aca="false">Sensitivity!AA1786</f>
        <v>74647.5217301585</v>
      </c>
      <c r="E1787" s="5" t="n">
        <f aca="false">sensitivity_pre_high_usd/(pre_f_fd_total+Sensitivity!B1787)</f>
        <v>47.2810306745918</v>
      </c>
      <c r="F1787" s="2" t="n">
        <f aca="false">series_f_primary_raise_usd/Sensitivity!E1787</f>
        <v>634503.934706348</v>
      </c>
      <c r="G1787" s="2" t="n">
        <f aca="false">IF(Sensitivity!E1787&lt;class_seed_ocp,class_seed_ocp*(ad_pre_f_broad_based_fd+series_f_primary_raise_usd/class_seed_ocp)/(ad_pre_f_broad_based_fd+series_f_primary_raise_usd/Sensitivity!E1787),class_seed_ocp)</f>
        <v>1</v>
      </c>
      <c r="H1787" s="2" t="n">
        <f aca="false">class_seed_original_shares*class_seed_issue_pps/Sensitivity!G1787</f>
        <v>5000000</v>
      </c>
      <c r="I1787" s="2" t="n">
        <f aca="false">IF(Sensitivity!E1787&lt;class_series_a_ocp,class_series_a_ocp*(ad_pre_f_broad_based_fd+series_f_primary_raise_usd/class_series_a_ocp)/(ad_pre_f_broad_based_fd+series_f_primary_raise_usd/Sensitivity!E1787),class_series_a_ocp)</f>
        <v>3</v>
      </c>
      <c r="J1787" s="2" t="n">
        <f aca="false">class_series_a_original_shares*class_series_a_issue_pps/Sensitivity!I1787</f>
        <v>5000000</v>
      </c>
      <c r="K1787" s="2" t="n">
        <f aca="false">IF(Sensitivity!E1787&lt;class_series_b_ocp,class_series_b_ocp*(ad_pre_f_broad_based_fd+series_f_primary_raise_usd/class_series_b_ocp)/(ad_pre_f_broad_based_fd+series_f_primary_raise_usd/Sensitivity!E1787),class_series_b_ocp)</f>
        <v>10</v>
      </c>
      <c r="L1787" s="2" t="n">
        <f aca="false">class_series_b_original_shares*class_series_b_issue_pps/Sensitivity!K1787</f>
        <v>3000000</v>
      </c>
      <c r="M1787" s="2" t="n">
        <f aca="false">IF(Sensitivity!E1787&lt;class_series_c_ocp,class_series_c_ocp*(ad_pre_f_broad_based_fd+series_f_primary_raise_usd/class_series_c_ocp)/(ad_pre_f_broad_based_fd+series_f_primary_raise_usd/Sensitivity!E1787),class_series_c_ocp)</f>
        <v>25</v>
      </c>
      <c r="N1787" s="2" t="n">
        <f aca="false">class_series_c_original_shares*class_series_c_issue_pps/Sensitivity!M1787</f>
        <v>2400000</v>
      </c>
      <c r="O1787" s="8" t="n">
        <f aca="false">IF(Sensitivity!E1787&lt;class_series_d_ocp,class_series_d_ocp*(ad_pre_f_broad_based_fd+series_f_primary_raise_usd/class_series_d_ocp)/(ad_pre_f_broad_based_fd+series_f_primary_raise_usd/Sensitivity!E1787),class_series_d_ocp)</f>
        <v>57.9337600240192</v>
      </c>
      <c r="P1787" s="2" t="n">
        <f aca="false">class_series_d_original_shares*class_series_d_issue_pps/Sensitivity!O1787</f>
        <v>1726109.61136547</v>
      </c>
      <c r="Q1787" s="8" t="n">
        <f aca="false">IF(Sensitivity!E1787&lt;class_series_e_ocp,class_series_e_ocp*(ad_pre_f_broad_based_fd+series_f_primary_raise_usd/class_series_e_ocp)/(ad_pre_f_broad_based_fd+series_f_primary_raise_usd/Sensitivity!E1787),class_series_e_ocp)</f>
        <v>49.1263361560506</v>
      </c>
      <c r="R1787" s="2" t="n">
        <f aca="false">class_series_e_original_shares*class_series_e_issue_pps/Sensitivity!Q1787</f>
        <v>6106639.04107346</v>
      </c>
      <c r="S1787" s="2" t="n">
        <f aca="false">Sensitivity!H1787-class_seed_current_shares+Sensitivity!J1787-class_series_a_current_shares+Sensitivity!L1787-class_series_b_current_shares+Sensitivity!N1787-class_series_c_current_shares+Sensitivity!P1787-class_series_d_current_shares+Sensitivity!R1787-class_series_e_current_shares</f>
        <v>9454.65243892372</v>
      </c>
      <c r="T1787" s="5" t="n">
        <f aca="false">note_a_cap_usd/(pre_f_fd_total+Sensitivity!B1787+Sensitivity!S1787+Sensitivity!D1787)</f>
        <v>26.2093393751451</v>
      </c>
      <c r="U1787" s="5" t="n">
        <f aca="false">Sensitivity!E1787*(const_one-note_a_discount)</f>
        <v>37.8248245396734</v>
      </c>
      <c r="V1787" s="5" t="n">
        <f aca="false">MIN(Sensitivity!T1787,Sensitivity!U1787)</f>
        <v>26.2093393751451</v>
      </c>
      <c r="W1787" s="2" t="n">
        <f aca="false">note_a_principal_usd/Sensitivity!V1787</f>
        <v>190771.69128275</v>
      </c>
      <c r="X1787" s="5" t="n">
        <f aca="false">note_b_cap_usd/(pre_f_fd_total+Sensitivity!B1787+Sensitivity!S1787+Sensitivity!C1787)</f>
        <v>41.80769968718</v>
      </c>
      <c r="Y1787" s="5" t="n">
        <f aca="false">Sensitivity!E1787*(const_one-note_b_discount)</f>
        <v>40.188876073403</v>
      </c>
      <c r="Z1787" s="5" t="n">
        <f aca="false">MIN(Sensitivity!X1787,Sensitivity!Y1787)</f>
        <v>40.188876073403</v>
      </c>
      <c r="AA1787" s="2" t="n">
        <f aca="false">note_b_principal_usd/Sensitivity!Z1787</f>
        <v>74647.5217301585</v>
      </c>
      <c r="AB1787" s="2" t="n">
        <f aca="false">pre_f_fd_total+Sensitivity!B1787+Sensitivity!F1787+Sensitivity!W1787+Sensitivity!AA1787+Sensitivity!S1787</f>
        <v>38979613.882539</v>
      </c>
      <c r="AC1787" s="2" t="n">
        <f aca="false">MAX(const_zero,sensitivity_esop_high*Sensitivity!AB1787-pre_f_option_pool_total)</f>
        <v>1452275.08238085</v>
      </c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</row>
    <row r="1788" customFormat="false" ht="15" hidden="true" customHeight="false" outlineLevel="0" collapsed="false">
      <c r="A1788" s="2" t="n">
        <f aca="false">Sensitivity!A1787+const_one</f>
        <v>46</v>
      </c>
      <c r="B1788" s="2" t="n">
        <f aca="false">Sensitivity!AC1787</f>
        <v>1452275.08238085</v>
      </c>
      <c r="C1788" s="2" t="n">
        <f aca="false">Sensitivity!W1787</f>
        <v>190771.69128275</v>
      </c>
      <c r="D1788" s="2" t="n">
        <f aca="false">Sensitivity!AA1787</f>
        <v>74647.5217301585</v>
      </c>
      <c r="E1788" s="5" t="n">
        <f aca="false">sensitivity_pre_high_usd/(pre_f_fd_total+Sensitivity!B1788)</f>
        <v>47.2810306745918</v>
      </c>
      <c r="F1788" s="2" t="n">
        <f aca="false">series_f_primary_raise_usd/Sensitivity!E1788</f>
        <v>634503.934706348</v>
      </c>
      <c r="G1788" s="2" t="n">
        <f aca="false">IF(Sensitivity!E1788&lt;class_seed_ocp,class_seed_ocp*(ad_pre_f_broad_based_fd+series_f_primary_raise_usd/class_seed_ocp)/(ad_pre_f_broad_based_fd+series_f_primary_raise_usd/Sensitivity!E1788),class_seed_ocp)</f>
        <v>1</v>
      </c>
      <c r="H1788" s="2" t="n">
        <f aca="false">class_seed_original_shares*class_seed_issue_pps/Sensitivity!G1788</f>
        <v>5000000</v>
      </c>
      <c r="I1788" s="2" t="n">
        <f aca="false">IF(Sensitivity!E1788&lt;class_series_a_ocp,class_series_a_ocp*(ad_pre_f_broad_based_fd+series_f_primary_raise_usd/class_series_a_ocp)/(ad_pre_f_broad_based_fd+series_f_primary_raise_usd/Sensitivity!E1788),class_series_a_ocp)</f>
        <v>3</v>
      </c>
      <c r="J1788" s="2" t="n">
        <f aca="false">class_series_a_original_shares*class_series_a_issue_pps/Sensitivity!I1788</f>
        <v>5000000</v>
      </c>
      <c r="K1788" s="2" t="n">
        <f aca="false">IF(Sensitivity!E1788&lt;class_series_b_ocp,class_series_b_ocp*(ad_pre_f_broad_based_fd+series_f_primary_raise_usd/class_series_b_ocp)/(ad_pre_f_broad_based_fd+series_f_primary_raise_usd/Sensitivity!E1788),class_series_b_ocp)</f>
        <v>10</v>
      </c>
      <c r="L1788" s="2" t="n">
        <f aca="false">class_series_b_original_shares*class_series_b_issue_pps/Sensitivity!K1788</f>
        <v>3000000</v>
      </c>
      <c r="M1788" s="2" t="n">
        <f aca="false">IF(Sensitivity!E1788&lt;class_series_c_ocp,class_series_c_ocp*(ad_pre_f_broad_based_fd+series_f_primary_raise_usd/class_series_c_ocp)/(ad_pre_f_broad_based_fd+series_f_primary_raise_usd/Sensitivity!E1788),class_series_c_ocp)</f>
        <v>25</v>
      </c>
      <c r="N1788" s="2" t="n">
        <f aca="false">class_series_c_original_shares*class_series_c_issue_pps/Sensitivity!M1788</f>
        <v>2400000</v>
      </c>
      <c r="O1788" s="8" t="n">
        <f aca="false">IF(Sensitivity!E1788&lt;class_series_d_ocp,class_series_d_ocp*(ad_pre_f_broad_based_fd+series_f_primary_raise_usd/class_series_d_ocp)/(ad_pre_f_broad_based_fd+series_f_primary_raise_usd/Sensitivity!E1788),class_series_d_ocp)</f>
        <v>57.9337600240192</v>
      </c>
      <c r="P1788" s="2" t="n">
        <f aca="false">class_series_d_original_shares*class_series_d_issue_pps/Sensitivity!O1788</f>
        <v>1726109.61136547</v>
      </c>
      <c r="Q1788" s="8" t="n">
        <f aca="false">IF(Sensitivity!E1788&lt;class_series_e_ocp,class_series_e_ocp*(ad_pre_f_broad_based_fd+series_f_primary_raise_usd/class_series_e_ocp)/(ad_pre_f_broad_based_fd+series_f_primary_raise_usd/Sensitivity!E1788),class_series_e_ocp)</f>
        <v>49.1263361560506</v>
      </c>
      <c r="R1788" s="2" t="n">
        <f aca="false">class_series_e_original_shares*class_series_e_issue_pps/Sensitivity!Q1788</f>
        <v>6106639.04107346</v>
      </c>
      <c r="S1788" s="2" t="n">
        <f aca="false">Sensitivity!H1788-class_seed_current_shares+Sensitivity!J1788-class_series_a_current_shares+Sensitivity!L1788-class_series_b_current_shares+Sensitivity!N1788-class_series_c_current_shares+Sensitivity!P1788-class_series_d_current_shares+Sensitivity!R1788-class_series_e_current_shares</f>
        <v>9454.65243892372</v>
      </c>
      <c r="T1788" s="5" t="n">
        <f aca="false">note_a_cap_usd/(pre_f_fd_total+Sensitivity!B1788+Sensitivity!S1788+Sensitivity!D1788)</f>
        <v>26.2093393751451</v>
      </c>
      <c r="U1788" s="5" t="n">
        <f aca="false">Sensitivity!E1788*(const_one-note_a_discount)</f>
        <v>37.8248245396734</v>
      </c>
      <c r="V1788" s="5" t="n">
        <f aca="false">MIN(Sensitivity!T1788,Sensitivity!U1788)</f>
        <v>26.2093393751451</v>
      </c>
      <c r="W1788" s="2" t="n">
        <f aca="false">note_a_principal_usd/Sensitivity!V1788</f>
        <v>190771.69128275</v>
      </c>
      <c r="X1788" s="5" t="n">
        <f aca="false">note_b_cap_usd/(pre_f_fd_total+Sensitivity!B1788+Sensitivity!S1788+Sensitivity!C1788)</f>
        <v>41.80769968718</v>
      </c>
      <c r="Y1788" s="5" t="n">
        <f aca="false">Sensitivity!E1788*(const_one-note_b_discount)</f>
        <v>40.188876073403</v>
      </c>
      <c r="Z1788" s="5" t="n">
        <f aca="false">MIN(Sensitivity!X1788,Sensitivity!Y1788)</f>
        <v>40.188876073403</v>
      </c>
      <c r="AA1788" s="2" t="n">
        <f aca="false">note_b_principal_usd/Sensitivity!Z1788</f>
        <v>74647.5217301585</v>
      </c>
      <c r="AB1788" s="2" t="n">
        <f aca="false">pre_f_fd_total+Sensitivity!B1788+Sensitivity!F1788+Sensitivity!W1788+Sensitivity!AA1788+Sensitivity!S1788</f>
        <v>38979613.882539</v>
      </c>
      <c r="AC1788" s="2" t="n">
        <f aca="false">MAX(const_zero,sensitivity_esop_high*Sensitivity!AB1788-pre_f_option_pool_total)</f>
        <v>1452275.08238085</v>
      </c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</row>
    <row r="1789" customFormat="false" ht="15" hidden="true" customHeight="false" outlineLevel="0" collapsed="false">
      <c r="A1789" s="2" t="n">
        <f aca="false">Sensitivity!A1788+const_one</f>
        <v>47</v>
      </c>
      <c r="B1789" s="2" t="n">
        <f aca="false">Sensitivity!AC1788</f>
        <v>1452275.08238085</v>
      </c>
      <c r="C1789" s="2" t="n">
        <f aca="false">Sensitivity!W1788</f>
        <v>190771.69128275</v>
      </c>
      <c r="D1789" s="2" t="n">
        <f aca="false">Sensitivity!AA1788</f>
        <v>74647.5217301585</v>
      </c>
      <c r="E1789" s="5" t="n">
        <f aca="false">sensitivity_pre_high_usd/(pre_f_fd_total+Sensitivity!B1789)</f>
        <v>47.2810306745918</v>
      </c>
      <c r="F1789" s="2" t="n">
        <f aca="false">series_f_primary_raise_usd/Sensitivity!E1789</f>
        <v>634503.934706348</v>
      </c>
      <c r="G1789" s="2" t="n">
        <f aca="false">IF(Sensitivity!E1789&lt;class_seed_ocp,class_seed_ocp*(ad_pre_f_broad_based_fd+series_f_primary_raise_usd/class_seed_ocp)/(ad_pre_f_broad_based_fd+series_f_primary_raise_usd/Sensitivity!E1789),class_seed_ocp)</f>
        <v>1</v>
      </c>
      <c r="H1789" s="2" t="n">
        <f aca="false">class_seed_original_shares*class_seed_issue_pps/Sensitivity!G1789</f>
        <v>5000000</v>
      </c>
      <c r="I1789" s="2" t="n">
        <f aca="false">IF(Sensitivity!E1789&lt;class_series_a_ocp,class_series_a_ocp*(ad_pre_f_broad_based_fd+series_f_primary_raise_usd/class_series_a_ocp)/(ad_pre_f_broad_based_fd+series_f_primary_raise_usd/Sensitivity!E1789),class_series_a_ocp)</f>
        <v>3</v>
      </c>
      <c r="J1789" s="2" t="n">
        <f aca="false">class_series_a_original_shares*class_series_a_issue_pps/Sensitivity!I1789</f>
        <v>5000000</v>
      </c>
      <c r="K1789" s="2" t="n">
        <f aca="false">IF(Sensitivity!E1789&lt;class_series_b_ocp,class_series_b_ocp*(ad_pre_f_broad_based_fd+series_f_primary_raise_usd/class_series_b_ocp)/(ad_pre_f_broad_based_fd+series_f_primary_raise_usd/Sensitivity!E1789),class_series_b_ocp)</f>
        <v>10</v>
      </c>
      <c r="L1789" s="2" t="n">
        <f aca="false">class_series_b_original_shares*class_series_b_issue_pps/Sensitivity!K1789</f>
        <v>3000000</v>
      </c>
      <c r="M1789" s="2" t="n">
        <f aca="false">IF(Sensitivity!E1789&lt;class_series_c_ocp,class_series_c_ocp*(ad_pre_f_broad_based_fd+series_f_primary_raise_usd/class_series_c_ocp)/(ad_pre_f_broad_based_fd+series_f_primary_raise_usd/Sensitivity!E1789),class_series_c_ocp)</f>
        <v>25</v>
      </c>
      <c r="N1789" s="2" t="n">
        <f aca="false">class_series_c_original_shares*class_series_c_issue_pps/Sensitivity!M1789</f>
        <v>2400000</v>
      </c>
      <c r="O1789" s="8" t="n">
        <f aca="false">IF(Sensitivity!E1789&lt;class_series_d_ocp,class_series_d_ocp*(ad_pre_f_broad_based_fd+series_f_primary_raise_usd/class_series_d_ocp)/(ad_pre_f_broad_based_fd+series_f_primary_raise_usd/Sensitivity!E1789),class_series_d_ocp)</f>
        <v>57.9337600240192</v>
      </c>
      <c r="P1789" s="2" t="n">
        <f aca="false">class_series_d_original_shares*class_series_d_issue_pps/Sensitivity!O1789</f>
        <v>1726109.61136547</v>
      </c>
      <c r="Q1789" s="8" t="n">
        <f aca="false">IF(Sensitivity!E1789&lt;class_series_e_ocp,class_series_e_ocp*(ad_pre_f_broad_based_fd+series_f_primary_raise_usd/class_series_e_ocp)/(ad_pre_f_broad_based_fd+series_f_primary_raise_usd/Sensitivity!E1789),class_series_e_ocp)</f>
        <v>49.1263361560506</v>
      </c>
      <c r="R1789" s="2" t="n">
        <f aca="false">class_series_e_original_shares*class_series_e_issue_pps/Sensitivity!Q1789</f>
        <v>6106639.04107346</v>
      </c>
      <c r="S1789" s="2" t="n">
        <f aca="false">Sensitivity!H1789-class_seed_current_shares+Sensitivity!J1789-class_series_a_current_shares+Sensitivity!L1789-class_series_b_current_shares+Sensitivity!N1789-class_series_c_current_shares+Sensitivity!P1789-class_series_d_current_shares+Sensitivity!R1789-class_series_e_current_shares</f>
        <v>9454.65243892372</v>
      </c>
      <c r="T1789" s="5" t="n">
        <f aca="false">note_a_cap_usd/(pre_f_fd_total+Sensitivity!B1789+Sensitivity!S1789+Sensitivity!D1789)</f>
        <v>26.2093393751451</v>
      </c>
      <c r="U1789" s="5" t="n">
        <f aca="false">Sensitivity!E1789*(const_one-note_a_discount)</f>
        <v>37.8248245396734</v>
      </c>
      <c r="V1789" s="5" t="n">
        <f aca="false">MIN(Sensitivity!T1789,Sensitivity!U1789)</f>
        <v>26.2093393751451</v>
      </c>
      <c r="W1789" s="2" t="n">
        <f aca="false">note_a_principal_usd/Sensitivity!V1789</f>
        <v>190771.69128275</v>
      </c>
      <c r="X1789" s="5" t="n">
        <f aca="false">note_b_cap_usd/(pre_f_fd_total+Sensitivity!B1789+Sensitivity!S1789+Sensitivity!C1789)</f>
        <v>41.80769968718</v>
      </c>
      <c r="Y1789" s="5" t="n">
        <f aca="false">Sensitivity!E1789*(const_one-note_b_discount)</f>
        <v>40.188876073403</v>
      </c>
      <c r="Z1789" s="5" t="n">
        <f aca="false">MIN(Sensitivity!X1789,Sensitivity!Y1789)</f>
        <v>40.188876073403</v>
      </c>
      <c r="AA1789" s="2" t="n">
        <f aca="false">note_b_principal_usd/Sensitivity!Z1789</f>
        <v>74647.5217301585</v>
      </c>
      <c r="AB1789" s="2" t="n">
        <f aca="false">pre_f_fd_total+Sensitivity!B1789+Sensitivity!F1789+Sensitivity!W1789+Sensitivity!AA1789+Sensitivity!S1789</f>
        <v>38979613.882539</v>
      </c>
      <c r="AC1789" s="2" t="n">
        <f aca="false">MAX(const_zero,sensitivity_esop_high*Sensitivity!AB1789-pre_f_option_pool_total)</f>
        <v>1452275.08238085</v>
      </c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</row>
    <row r="1790" customFormat="false" ht="15" hidden="true" customHeight="false" outlineLevel="0" collapsed="false">
      <c r="A1790" s="2" t="n">
        <f aca="false">Sensitivity!A1789+const_one</f>
        <v>48</v>
      </c>
      <c r="B1790" s="2" t="n">
        <f aca="false">Sensitivity!AC1789</f>
        <v>1452275.08238085</v>
      </c>
      <c r="C1790" s="2" t="n">
        <f aca="false">Sensitivity!W1789</f>
        <v>190771.69128275</v>
      </c>
      <c r="D1790" s="2" t="n">
        <f aca="false">Sensitivity!AA1789</f>
        <v>74647.5217301585</v>
      </c>
      <c r="E1790" s="5" t="n">
        <f aca="false">sensitivity_pre_high_usd/(pre_f_fd_total+Sensitivity!B1790)</f>
        <v>47.2810306745918</v>
      </c>
      <c r="F1790" s="2" t="n">
        <f aca="false">series_f_primary_raise_usd/Sensitivity!E1790</f>
        <v>634503.934706348</v>
      </c>
      <c r="G1790" s="2" t="n">
        <f aca="false">IF(Sensitivity!E1790&lt;class_seed_ocp,class_seed_ocp*(ad_pre_f_broad_based_fd+series_f_primary_raise_usd/class_seed_ocp)/(ad_pre_f_broad_based_fd+series_f_primary_raise_usd/Sensitivity!E1790),class_seed_ocp)</f>
        <v>1</v>
      </c>
      <c r="H1790" s="2" t="n">
        <f aca="false">class_seed_original_shares*class_seed_issue_pps/Sensitivity!G1790</f>
        <v>5000000</v>
      </c>
      <c r="I1790" s="2" t="n">
        <f aca="false">IF(Sensitivity!E1790&lt;class_series_a_ocp,class_series_a_ocp*(ad_pre_f_broad_based_fd+series_f_primary_raise_usd/class_series_a_ocp)/(ad_pre_f_broad_based_fd+series_f_primary_raise_usd/Sensitivity!E1790),class_series_a_ocp)</f>
        <v>3</v>
      </c>
      <c r="J1790" s="2" t="n">
        <f aca="false">class_series_a_original_shares*class_series_a_issue_pps/Sensitivity!I1790</f>
        <v>5000000</v>
      </c>
      <c r="K1790" s="2" t="n">
        <f aca="false">IF(Sensitivity!E1790&lt;class_series_b_ocp,class_series_b_ocp*(ad_pre_f_broad_based_fd+series_f_primary_raise_usd/class_series_b_ocp)/(ad_pre_f_broad_based_fd+series_f_primary_raise_usd/Sensitivity!E1790),class_series_b_ocp)</f>
        <v>10</v>
      </c>
      <c r="L1790" s="2" t="n">
        <f aca="false">class_series_b_original_shares*class_series_b_issue_pps/Sensitivity!K1790</f>
        <v>3000000</v>
      </c>
      <c r="M1790" s="2" t="n">
        <f aca="false">IF(Sensitivity!E1790&lt;class_series_c_ocp,class_series_c_ocp*(ad_pre_f_broad_based_fd+series_f_primary_raise_usd/class_series_c_ocp)/(ad_pre_f_broad_based_fd+series_f_primary_raise_usd/Sensitivity!E1790),class_series_c_ocp)</f>
        <v>25</v>
      </c>
      <c r="N1790" s="2" t="n">
        <f aca="false">class_series_c_original_shares*class_series_c_issue_pps/Sensitivity!M1790</f>
        <v>2400000</v>
      </c>
      <c r="O1790" s="8" t="n">
        <f aca="false">IF(Sensitivity!E1790&lt;class_series_d_ocp,class_series_d_ocp*(ad_pre_f_broad_based_fd+series_f_primary_raise_usd/class_series_d_ocp)/(ad_pre_f_broad_based_fd+series_f_primary_raise_usd/Sensitivity!E1790),class_series_d_ocp)</f>
        <v>57.9337600240192</v>
      </c>
      <c r="P1790" s="2" t="n">
        <f aca="false">class_series_d_original_shares*class_series_d_issue_pps/Sensitivity!O1790</f>
        <v>1726109.61136547</v>
      </c>
      <c r="Q1790" s="8" t="n">
        <f aca="false">IF(Sensitivity!E1790&lt;class_series_e_ocp,class_series_e_ocp*(ad_pre_f_broad_based_fd+series_f_primary_raise_usd/class_series_e_ocp)/(ad_pre_f_broad_based_fd+series_f_primary_raise_usd/Sensitivity!E1790),class_series_e_ocp)</f>
        <v>49.1263361560506</v>
      </c>
      <c r="R1790" s="2" t="n">
        <f aca="false">class_series_e_original_shares*class_series_e_issue_pps/Sensitivity!Q1790</f>
        <v>6106639.04107346</v>
      </c>
      <c r="S1790" s="2" t="n">
        <f aca="false">Sensitivity!H1790-class_seed_current_shares+Sensitivity!J1790-class_series_a_current_shares+Sensitivity!L1790-class_series_b_current_shares+Sensitivity!N1790-class_series_c_current_shares+Sensitivity!P1790-class_series_d_current_shares+Sensitivity!R1790-class_series_e_current_shares</f>
        <v>9454.65243892372</v>
      </c>
      <c r="T1790" s="5" t="n">
        <f aca="false">note_a_cap_usd/(pre_f_fd_total+Sensitivity!B1790+Sensitivity!S1790+Sensitivity!D1790)</f>
        <v>26.2093393751451</v>
      </c>
      <c r="U1790" s="5" t="n">
        <f aca="false">Sensitivity!E1790*(const_one-note_a_discount)</f>
        <v>37.8248245396734</v>
      </c>
      <c r="V1790" s="5" t="n">
        <f aca="false">MIN(Sensitivity!T1790,Sensitivity!U1790)</f>
        <v>26.2093393751451</v>
      </c>
      <c r="W1790" s="2" t="n">
        <f aca="false">note_a_principal_usd/Sensitivity!V1790</f>
        <v>190771.69128275</v>
      </c>
      <c r="X1790" s="5" t="n">
        <f aca="false">note_b_cap_usd/(pre_f_fd_total+Sensitivity!B1790+Sensitivity!S1790+Sensitivity!C1790)</f>
        <v>41.80769968718</v>
      </c>
      <c r="Y1790" s="5" t="n">
        <f aca="false">Sensitivity!E1790*(const_one-note_b_discount)</f>
        <v>40.188876073403</v>
      </c>
      <c r="Z1790" s="5" t="n">
        <f aca="false">MIN(Sensitivity!X1790,Sensitivity!Y1790)</f>
        <v>40.188876073403</v>
      </c>
      <c r="AA1790" s="2" t="n">
        <f aca="false">note_b_principal_usd/Sensitivity!Z1790</f>
        <v>74647.5217301585</v>
      </c>
      <c r="AB1790" s="2" t="n">
        <f aca="false">pre_f_fd_total+Sensitivity!B1790+Sensitivity!F1790+Sensitivity!W1790+Sensitivity!AA1790+Sensitivity!S1790</f>
        <v>38979613.882539</v>
      </c>
      <c r="AC1790" s="2" t="n">
        <f aca="false">MAX(const_zero,sensitivity_esop_high*Sensitivity!AB1790-pre_f_option_pool_total)</f>
        <v>1452275.08238085</v>
      </c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</row>
    <row r="1791" customFormat="false" ht="15" hidden="true" customHeight="false" outlineLevel="0" collapsed="false">
      <c r="A1791" s="2" t="n">
        <f aca="false">Sensitivity!A1790+const_one</f>
        <v>49</v>
      </c>
      <c r="B1791" s="2" t="n">
        <f aca="false">Sensitivity!AC1790</f>
        <v>1452275.08238085</v>
      </c>
      <c r="C1791" s="2" t="n">
        <f aca="false">Sensitivity!W1790</f>
        <v>190771.69128275</v>
      </c>
      <c r="D1791" s="2" t="n">
        <f aca="false">Sensitivity!AA1790</f>
        <v>74647.5217301585</v>
      </c>
      <c r="E1791" s="5" t="n">
        <f aca="false">sensitivity_pre_high_usd/(pre_f_fd_total+Sensitivity!B1791)</f>
        <v>47.2810306745918</v>
      </c>
      <c r="F1791" s="2" t="n">
        <f aca="false">series_f_primary_raise_usd/Sensitivity!E1791</f>
        <v>634503.934706348</v>
      </c>
      <c r="G1791" s="2" t="n">
        <f aca="false">IF(Sensitivity!E1791&lt;class_seed_ocp,class_seed_ocp*(ad_pre_f_broad_based_fd+series_f_primary_raise_usd/class_seed_ocp)/(ad_pre_f_broad_based_fd+series_f_primary_raise_usd/Sensitivity!E1791),class_seed_ocp)</f>
        <v>1</v>
      </c>
      <c r="H1791" s="2" t="n">
        <f aca="false">class_seed_original_shares*class_seed_issue_pps/Sensitivity!G1791</f>
        <v>5000000</v>
      </c>
      <c r="I1791" s="2" t="n">
        <f aca="false">IF(Sensitivity!E1791&lt;class_series_a_ocp,class_series_a_ocp*(ad_pre_f_broad_based_fd+series_f_primary_raise_usd/class_series_a_ocp)/(ad_pre_f_broad_based_fd+series_f_primary_raise_usd/Sensitivity!E1791),class_series_a_ocp)</f>
        <v>3</v>
      </c>
      <c r="J1791" s="2" t="n">
        <f aca="false">class_series_a_original_shares*class_series_a_issue_pps/Sensitivity!I1791</f>
        <v>5000000</v>
      </c>
      <c r="K1791" s="2" t="n">
        <f aca="false">IF(Sensitivity!E1791&lt;class_series_b_ocp,class_series_b_ocp*(ad_pre_f_broad_based_fd+series_f_primary_raise_usd/class_series_b_ocp)/(ad_pre_f_broad_based_fd+series_f_primary_raise_usd/Sensitivity!E1791),class_series_b_ocp)</f>
        <v>10</v>
      </c>
      <c r="L1791" s="2" t="n">
        <f aca="false">class_series_b_original_shares*class_series_b_issue_pps/Sensitivity!K1791</f>
        <v>3000000</v>
      </c>
      <c r="M1791" s="2" t="n">
        <f aca="false">IF(Sensitivity!E1791&lt;class_series_c_ocp,class_series_c_ocp*(ad_pre_f_broad_based_fd+series_f_primary_raise_usd/class_series_c_ocp)/(ad_pre_f_broad_based_fd+series_f_primary_raise_usd/Sensitivity!E1791),class_series_c_ocp)</f>
        <v>25</v>
      </c>
      <c r="N1791" s="2" t="n">
        <f aca="false">class_series_c_original_shares*class_series_c_issue_pps/Sensitivity!M1791</f>
        <v>2400000</v>
      </c>
      <c r="O1791" s="8" t="n">
        <f aca="false">IF(Sensitivity!E1791&lt;class_series_d_ocp,class_series_d_ocp*(ad_pre_f_broad_based_fd+series_f_primary_raise_usd/class_series_d_ocp)/(ad_pre_f_broad_based_fd+series_f_primary_raise_usd/Sensitivity!E1791),class_series_d_ocp)</f>
        <v>57.9337600240192</v>
      </c>
      <c r="P1791" s="2" t="n">
        <f aca="false">class_series_d_original_shares*class_series_d_issue_pps/Sensitivity!O1791</f>
        <v>1726109.61136547</v>
      </c>
      <c r="Q1791" s="8" t="n">
        <f aca="false">IF(Sensitivity!E1791&lt;class_series_e_ocp,class_series_e_ocp*(ad_pre_f_broad_based_fd+series_f_primary_raise_usd/class_series_e_ocp)/(ad_pre_f_broad_based_fd+series_f_primary_raise_usd/Sensitivity!E1791),class_series_e_ocp)</f>
        <v>49.1263361560506</v>
      </c>
      <c r="R1791" s="2" t="n">
        <f aca="false">class_series_e_original_shares*class_series_e_issue_pps/Sensitivity!Q1791</f>
        <v>6106639.04107346</v>
      </c>
      <c r="S1791" s="2" t="n">
        <f aca="false">Sensitivity!H1791-class_seed_current_shares+Sensitivity!J1791-class_series_a_current_shares+Sensitivity!L1791-class_series_b_current_shares+Sensitivity!N1791-class_series_c_current_shares+Sensitivity!P1791-class_series_d_current_shares+Sensitivity!R1791-class_series_e_current_shares</f>
        <v>9454.65243892372</v>
      </c>
      <c r="T1791" s="5" t="n">
        <f aca="false">note_a_cap_usd/(pre_f_fd_total+Sensitivity!B1791+Sensitivity!S1791+Sensitivity!D1791)</f>
        <v>26.2093393751451</v>
      </c>
      <c r="U1791" s="5" t="n">
        <f aca="false">Sensitivity!E1791*(const_one-note_a_discount)</f>
        <v>37.8248245396734</v>
      </c>
      <c r="V1791" s="5" t="n">
        <f aca="false">MIN(Sensitivity!T1791,Sensitivity!U1791)</f>
        <v>26.2093393751451</v>
      </c>
      <c r="W1791" s="2" t="n">
        <f aca="false">note_a_principal_usd/Sensitivity!V1791</f>
        <v>190771.69128275</v>
      </c>
      <c r="X1791" s="5" t="n">
        <f aca="false">note_b_cap_usd/(pre_f_fd_total+Sensitivity!B1791+Sensitivity!S1791+Sensitivity!C1791)</f>
        <v>41.80769968718</v>
      </c>
      <c r="Y1791" s="5" t="n">
        <f aca="false">Sensitivity!E1791*(const_one-note_b_discount)</f>
        <v>40.188876073403</v>
      </c>
      <c r="Z1791" s="5" t="n">
        <f aca="false">MIN(Sensitivity!X1791,Sensitivity!Y1791)</f>
        <v>40.188876073403</v>
      </c>
      <c r="AA1791" s="2" t="n">
        <f aca="false">note_b_principal_usd/Sensitivity!Z1791</f>
        <v>74647.5217301585</v>
      </c>
      <c r="AB1791" s="2" t="n">
        <f aca="false">pre_f_fd_total+Sensitivity!B1791+Sensitivity!F1791+Sensitivity!W1791+Sensitivity!AA1791+Sensitivity!S1791</f>
        <v>38979613.882539</v>
      </c>
      <c r="AC1791" s="2" t="n">
        <f aca="false">MAX(const_zero,sensitivity_esop_high*Sensitivity!AB1791-pre_f_option_pool_total)</f>
        <v>1452275.08238085</v>
      </c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</row>
    <row r="1792" customFormat="false" ht="15" hidden="true" customHeight="false" outlineLevel="0" collapsed="false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</row>
    <row r="1793" customFormat="false" ht="15" hidden="true" customHeight="false" outlineLevel="0" collapsed="false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</row>
    <row r="1794" customFormat="false" ht="15" hidden="true" customHeight="false" outlineLevel="0" collapsed="false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</row>
    <row r="1795" customFormat="false" ht="15" hidden="true" customHeight="false" outlineLevel="0" collapsed="false">
      <c r="A1795" s="5" t="n">
        <f aca="false">sensitivity_exit_usd</f>
        <v>2000000000</v>
      </c>
      <c r="B1795" s="2" t="n">
        <f aca="false">ROW()-ROW($B$1795)</f>
        <v>0</v>
      </c>
      <c r="C1795" s="2" t="n">
        <f aca="false">MOD(QUOTIENT($B1795,1),2)</f>
        <v>0</v>
      </c>
      <c r="D1795" s="2" t="n">
        <f aca="false">MOD(QUOTIENT($B1795,2),2)</f>
        <v>0</v>
      </c>
      <c r="E1795" s="2" t="n">
        <f aca="false">MOD(QUOTIENT($B1795,4),2)</f>
        <v>0</v>
      </c>
      <c r="F1795" s="2" t="n">
        <f aca="false">MOD(QUOTIENT($B1795,8),2)</f>
        <v>0</v>
      </c>
      <c r="G1795" s="2" t="n">
        <f aca="false">MOD(QUOTIENT($B1795,16),2)</f>
        <v>0</v>
      </c>
      <c r="H1795" s="2" t="n">
        <f aca="false">MOD(QUOTIENT($B1795,32),2)</f>
        <v>0</v>
      </c>
      <c r="I1795" s="2" t="n">
        <f aca="false">MOD(QUOTIENT($B1795,64),2)</f>
        <v>0</v>
      </c>
      <c r="J1795" s="5" t="n">
        <f aca="false">IF($C1795=const_zero,MIN(class_series_f_invested_usd,MAX(const_zero,$A1795)),const_zero)</f>
        <v>30000000</v>
      </c>
      <c r="K1795" s="5" t="n">
        <f aca="false">IF($D1795=const_zero,MIN(class_series_e_invested_usd,MAX(const_zero,$A1795-SUM($J1795:$J1795))),const_zero)</f>
        <v>300000000</v>
      </c>
      <c r="L1795" s="5" t="n">
        <f aca="false">IF($E1795=const_zero,MIN(class_series_d_invested_usd,MAX(const_zero,$A1795-SUM($J1795:$K1795))),const_zero)</f>
        <v>100000000</v>
      </c>
      <c r="M1795" s="5" t="n">
        <f aca="false">IF($F1795=const_zero,MIN(class_series_c_invested_usd,MAX(const_zero,$A1795-SUM($J1795:$L1795))),const_zero)</f>
        <v>60000000</v>
      </c>
      <c r="N1795" s="5" t="n">
        <f aca="false">IF($G1795=const_zero,MIN(class_series_b_invested_usd,MAX(const_zero,$A1795-SUM($J1795:$M1795))),const_zero)</f>
        <v>30000000</v>
      </c>
      <c r="O1795" s="5" t="n">
        <f aca="false">IF($H1795=const_zero,MIN(class_series_a_invested_usd,MAX(const_zero,$A1795-SUM($J1795:$N1795))),const_zero)</f>
        <v>15000000</v>
      </c>
      <c r="P1795" s="5" t="n">
        <f aca="false">IF($I1795=const_zero,MIN(class_seed_invested_usd,MAX(const_zero,$A1795-SUM($J1795:$O1795))),const_zero)</f>
        <v>5000000</v>
      </c>
      <c r="Q1795" s="5" t="n">
        <f aca="false">MAX(const_zero,$A1795-SUM($J1795:$P1795))</f>
        <v>1460000000</v>
      </c>
      <c r="R1795" s="9" t="n">
        <f aca="false">common_rsa_total+Sensitivity!$AE$1740+Sensitivity!$AJ$1740+IF($C1795=const_one,Sensitivity!$D$1740,const_zero)+IF($D1795=const_one,Sensitivity!$Y$1740,const_zero)+IF($E1795=const_one,Sensitivity!$V$1740,const_zero)+IF($F1795=const_one,Sensitivity!$S$1740,const_zero)+IF($G1795=const_one,Sensitivity!$P$1740,const_zero)+IF($H1795=const_one,Sensitivity!$M$1740,const_zero)+IF($I1795=const_one,Sensitivity!$J$1740,const_zero)</f>
        <v>9265419.21301291</v>
      </c>
      <c r="S1795" s="23" t="b">
        <f aca="false">IF($R1795&gt;const_zero,--($Q1795&gt;option_strike_usd*$R1795),const_zero)</f>
        <v>1</v>
      </c>
      <c r="T1795" s="7" t="n">
        <f aca="false">IF($R1795&gt;const_zero,IF($S1795=const_one,($Q1795+option_strike_usd*pre_f_options_issued)/($R1795+pre_f_options_issued),$Q1795/$R1795),const_zero)</f>
        <v>124.30496300399</v>
      </c>
      <c r="U1795" s="5" t="n">
        <f aca="false">IF($C1795=const_one,Sensitivity!$D$1740*$T1795,const_zero)</f>
        <v>0</v>
      </c>
      <c r="V1795" s="5" t="n">
        <f aca="false">IF($D1795=const_one,Sensitivity!$Y$1740*$T1795,const_zero)</f>
        <v>0</v>
      </c>
      <c r="W1795" s="5" t="n">
        <f aca="false">IF($E1795=const_one,Sensitivity!$V$1740*$T1795,const_zero)</f>
        <v>0</v>
      </c>
      <c r="X1795" s="5" t="n">
        <f aca="false">IF($F1795=const_one,Sensitivity!$S$1740*$T1795,const_zero)</f>
        <v>0</v>
      </c>
      <c r="Y1795" s="5" t="n">
        <f aca="false">IF($G1795=const_one,Sensitivity!$P$1740*$T1795,const_zero)</f>
        <v>0</v>
      </c>
      <c r="Z1795" s="5" t="n">
        <f aca="false">IF($H1795=const_one,Sensitivity!$M$1740*$T1795,const_zero)</f>
        <v>0</v>
      </c>
      <c r="AA1795" s="5" t="n">
        <f aca="false">IF($I1795=const_one,Sensitivity!$J$1740*$T1795,const_zero)</f>
        <v>0</v>
      </c>
      <c r="AB1795" s="5" t="n">
        <f aca="false">(Sensitivity!$AE$1740+Sensitivity!$AJ$1740)*$T1795</f>
        <v>32992925.4541176</v>
      </c>
      <c r="AC1795" s="5" t="n">
        <f aca="false">common_rsa_total*$T1795</f>
        <v>1118744667.03591</v>
      </c>
      <c r="AD1795" s="5" t="n">
        <f aca="false">IF($S1795=const_one,pre_f_options_issued*($T1795-option_strike_usd),const_zero)</f>
        <v>308262407.509975</v>
      </c>
      <c r="AE1795" s="5" t="n">
        <f aca="false">J1795+U1795</f>
        <v>30000000</v>
      </c>
      <c r="AF1795" s="5" t="n">
        <f aca="false">K1795+V1795</f>
        <v>300000000</v>
      </c>
      <c r="AG1795" s="5" t="n">
        <f aca="false">L1795+W1795</f>
        <v>100000000</v>
      </c>
      <c r="AH1795" s="5" t="n">
        <f aca="false">M1795+X1795</f>
        <v>60000000</v>
      </c>
      <c r="AI1795" s="5" t="n">
        <f aca="false">N1795+Y1795</f>
        <v>30000000</v>
      </c>
      <c r="AJ1795" s="5" t="n">
        <f aca="false">O1795+Z1795</f>
        <v>15000000</v>
      </c>
      <c r="AK1795" s="5" t="n">
        <f aca="false">P1795+AA1795</f>
        <v>5000000</v>
      </c>
      <c r="AL1795" s="5" t="n">
        <f aca="false">INDEX($AE$1795:$AE$1922,$B1795-$C1795*1+const_one)</f>
        <v>30000000</v>
      </c>
      <c r="AM1795" s="5" t="n">
        <f aca="false">INDEX($AF$1795:$AF$1922,$B1795-$D1795*2+const_one)</f>
        <v>300000000</v>
      </c>
      <c r="AN1795" s="5" t="n">
        <f aca="false">INDEX($AG$1795:$AG$1922,$B1795-$E1795*4+const_one)</f>
        <v>100000000</v>
      </c>
      <c r="AO1795" s="5" t="n">
        <f aca="false">INDEX($AH$1795:$AH$1922,$B1795-$F1795*8+const_one)</f>
        <v>60000000</v>
      </c>
      <c r="AP1795" s="5" t="n">
        <f aca="false">INDEX($AI$1795:$AI$1922,$B1795-$G1795*16+const_one)</f>
        <v>30000000</v>
      </c>
      <c r="AQ1795" s="5" t="n">
        <f aca="false">INDEX($AJ$1795:$AJ$1922,$B1795-$H1795*32+const_one)</f>
        <v>15000000</v>
      </c>
      <c r="AR1795" s="5" t="n">
        <f aca="false">INDEX($AK$1795:$AK$1922,$B1795-$I1795*64+const_one)</f>
        <v>5000000</v>
      </c>
      <c r="AS1795" s="5" t="n">
        <f aca="false">INDEX($AE$1795:$AE$1922,$B1795+(const_one-$C1795)*1+const_one)</f>
        <v>76371209.0202274</v>
      </c>
      <c r="AT1795" s="5" t="n">
        <f aca="false">INDEX($AF$1795:$AF$1922,$B1795+(const_one-$D1795)*2+const_one)</f>
        <v>602222259.846936</v>
      </c>
      <c r="AU1795" s="5" t="n">
        <f aca="false">INDEX($AG$1795:$AG$1922,$B1795+(const_one-$E1795)*4+const_one)</f>
        <v>199906645.337713</v>
      </c>
      <c r="AV1795" s="5" t="n">
        <f aca="false">INDEX($AH$1795:$AH$1922,$B1795+(const_one-$F1795)*8+const_one)</f>
        <v>257952125.881548</v>
      </c>
      <c r="AW1795" s="5" t="n">
        <f aca="false">INDEX($AI$1795:$AI$1922,$B1795+(const_one-$G1795)*16+const_one)</f>
        <v>303242321.494938</v>
      </c>
      <c r="AX1795" s="5" t="n">
        <f aca="false">INDEX($AJ$1795:$AJ$1922,$B1795+(const_one-$H1795)*32+const_one)</f>
        <v>440639145.740299</v>
      </c>
      <c r="AY1795" s="5" t="n">
        <f aca="false">INDEX($AK$1795:$AK$1922,$B1795+(const_one-$I1795)*64+const_one)</f>
        <v>437656816.49671</v>
      </c>
      <c r="AZ1795" s="5" t="n">
        <f aca="false">--($C1795=--(AS1795&gt;AL1795))</f>
        <v>0</v>
      </c>
      <c r="BA1795" s="5" t="n">
        <f aca="false">--($D1795=--(AT1795&gt;AM1795))</f>
        <v>0</v>
      </c>
      <c r="BB1795" s="5" t="n">
        <f aca="false">--($E1795=--(AU1795&gt;AN1795))</f>
        <v>0</v>
      </c>
      <c r="BC1795" s="5" t="n">
        <f aca="false">--($F1795=--(AV1795&gt;AO1795))</f>
        <v>0</v>
      </c>
      <c r="BD1795" s="5" t="n">
        <f aca="false">--($G1795=--(AW1795&gt;AP1795))</f>
        <v>0</v>
      </c>
      <c r="BE1795" s="5" t="n">
        <f aca="false">--($H1795=--(AX1795&gt;AQ1795))</f>
        <v>0</v>
      </c>
      <c r="BF1795" s="5" t="n">
        <f aca="false">--($I1795=--(AY1795&gt;AR1795))</f>
        <v>0</v>
      </c>
      <c r="BG1795" s="5" t="n">
        <f aca="false">SUM(AZ1795:BF1795)</f>
        <v>0</v>
      </c>
      <c r="BH1795" s="5" t="n">
        <f aca="false">SUM(AE1795:AK1795)+AB1795+AC1795+AD1795</f>
        <v>2000000000</v>
      </c>
    </row>
    <row r="1796" customFormat="false" ht="15" hidden="true" customHeight="false" outlineLevel="0" collapsed="false">
      <c r="A1796" s="5" t="n">
        <f aca="false">sensitivity_exit_usd</f>
        <v>2000000000</v>
      </c>
      <c r="B1796" s="2" t="n">
        <f aca="false">ROW()-ROW($B$1795)</f>
        <v>1</v>
      </c>
      <c r="C1796" s="2" t="n">
        <f aca="false">MOD(QUOTIENT($B1796,1),2)</f>
        <v>1</v>
      </c>
      <c r="D1796" s="2" t="n">
        <f aca="false">MOD(QUOTIENT($B1796,2),2)</f>
        <v>0</v>
      </c>
      <c r="E1796" s="2" t="n">
        <f aca="false">MOD(QUOTIENT($B1796,4),2)</f>
        <v>0</v>
      </c>
      <c r="F1796" s="2" t="n">
        <f aca="false">MOD(QUOTIENT($B1796,8),2)</f>
        <v>0</v>
      </c>
      <c r="G1796" s="2" t="n">
        <f aca="false">MOD(QUOTIENT($B1796,16),2)</f>
        <v>0</v>
      </c>
      <c r="H1796" s="2" t="n">
        <f aca="false">MOD(QUOTIENT($B1796,32),2)</f>
        <v>0</v>
      </c>
      <c r="I1796" s="2" t="n">
        <f aca="false">MOD(QUOTIENT($B1796,64),2)</f>
        <v>0</v>
      </c>
      <c r="J1796" s="5" t="n">
        <f aca="false">IF($C1796=const_zero,MIN(class_series_f_invested_usd,MAX(const_zero,$A1796)),const_zero)</f>
        <v>0</v>
      </c>
      <c r="K1796" s="5" t="n">
        <f aca="false">IF($D1796=const_zero,MIN(class_series_e_invested_usd,MAX(const_zero,$A1796-SUM($J1796:$J1796))),const_zero)</f>
        <v>300000000</v>
      </c>
      <c r="L1796" s="5" t="n">
        <f aca="false">IF($E1796=const_zero,MIN(class_series_d_invested_usd,MAX(const_zero,$A1796-SUM($J1796:$K1796))),const_zero)</f>
        <v>100000000</v>
      </c>
      <c r="M1796" s="5" t="n">
        <f aca="false">IF($F1796=const_zero,MIN(class_series_c_invested_usd,MAX(const_zero,$A1796-SUM($J1796:$L1796))),const_zero)</f>
        <v>60000000</v>
      </c>
      <c r="N1796" s="5" t="n">
        <f aca="false">IF($G1796=const_zero,MIN(class_series_b_invested_usd,MAX(const_zero,$A1796-SUM($J1796:$M1796))),const_zero)</f>
        <v>30000000</v>
      </c>
      <c r="O1796" s="5" t="n">
        <f aca="false">IF($H1796=const_zero,MIN(class_series_a_invested_usd,MAX(const_zero,$A1796-SUM($J1796:$N1796))),const_zero)</f>
        <v>15000000</v>
      </c>
      <c r="P1796" s="5" t="n">
        <f aca="false">IF($I1796=const_zero,MIN(class_seed_invested_usd,MAX(const_zero,$A1796-SUM($J1796:$O1796))),const_zero)</f>
        <v>5000000</v>
      </c>
      <c r="Q1796" s="5" t="n">
        <f aca="false">MAX(const_zero,$A1796-SUM($J1796:$P1796))</f>
        <v>1490000000</v>
      </c>
      <c r="R1796" s="9" t="n">
        <f aca="false">common_rsa_total+Sensitivity!$AE$1740+Sensitivity!$AJ$1740+IF($C1796=const_one,Sensitivity!$D$1740,const_zero)+IF($D1796=const_one,Sensitivity!$Y$1740,const_zero)+IF($E1796=const_one,Sensitivity!$V$1740,const_zero)+IF($F1796=const_one,Sensitivity!$S$1740,const_zero)+IF($G1796=const_one,Sensitivity!$P$1740,const_zero)+IF($H1796=const_one,Sensitivity!$M$1740,const_zero)+IF($I1796=const_one,Sensitivity!$J$1740,const_zero)</f>
        <v>9899923.14771926</v>
      </c>
      <c r="S1796" s="23" t="b">
        <f aca="false">IF($R1796&gt;const_zero,--($Q1796&gt;option_strike_usd*$R1796),const_zero)</f>
        <v>1</v>
      </c>
      <c r="T1796" s="7" t="n">
        <f aca="false">IF($R1796&gt;const_zero,IF($S1796=const_one,($Q1796+option_strike_usd*pre_f_options_issued)/($R1796+pre_f_options_issued),$Q1796/$R1796),const_zero)</f>
        <v>120.363649211368</v>
      </c>
      <c r="U1796" s="5" t="n">
        <f aca="false">IF($C1796=const_one,Sensitivity!$D$1740*$T1796,const_zero)</f>
        <v>76371209.0202274</v>
      </c>
      <c r="V1796" s="5" t="n">
        <f aca="false">IF($D1796=const_one,Sensitivity!$Y$1740*$T1796,const_zero)</f>
        <v>0</v>
      </c>
      <c r="W1796" s="5" t="n">
        <f aca="false">IF($E1796=const_one,Sensitivity!$V$1740*$T1796,const_zero)</f>
        <v>0</v>
      </c>
      <c r="X1796" s="5" t="n">
        <f aca="false">IF($F1796=const_one,Sensitivity!$S$1740*$T1796,const_zero)</f>
        <v>0</v>
      </c>
      <c r="Y1796" s="5" t="n">
        <f aca="false">IF($G1796=const_one,Sensitivity!$P$1740*$T1796,const_zero)</f>
        <v>0</v>
      </c>
      <c r="Z1796" s="5" t="n">
        <f aca="false">IF($H1796=const_one,Sensitivity!$M$1740*$T1796,const_zero)</f>
        <v>0</v>
      </c>
      <c r="AA1796" s="5" t="n">
        <f aca="false">IF($I1796=const_one,Sensitivity!$J$1740*$T1796,const_zero)</f>
        <v>0</v>
      </c>
      <c r="AB1796" s="5" t="n">
        <f aca="false">(Sensitivity!$AE$1740+Sensitivity!$AJ$1740)*$T1796</f>
        <v>31946825.049043</v>
      </c>
      <c r="AC1796" s="5" t="n">
        <f aca="false">common_rsa_total*$T1796</f>
        <v>1083272842.90231</v>
      </c>
      <c r="AD1796" s="5" t="n">
        <f aca="false">IF($S1796=const_one,pre_f_options_issued*($T1796-option_strike_usd),const_zero)</f>
        <v>298409123.02842</v>
      </c>
      <c r="AE1796" s="5" t="n">
        <f aca="false">J1796+U1796</f>
        <v>76371209.0202274</v>
      </c>
      <c r="AF1796" s="5" t="n">
        <f aca="false">K1796+V1796</f>
        <v>300000000</v>
      </c>
      <c r="AG1796" s="5" t="n">
        <f aca="false">L1796+W1796</f>
        <v>100000000</v>
      </c>
      <c r="AH1796" s="5" t="n">
        <f aca="false">M1796+X1796</f>
        <v>60000000</v>
      </c>
      <c r="AI1796" s="5" t="n">
        <f aca="false">N1796+Y1796</f>
        <v>30000000</v>
      </c>
      <c r="AJ1796" s="5" t="n">
        <f aca="false">O1796+Z1796</f>
        <v>15000000</v>
      </c>
      <c r="AK1796" s="5" t="n">
        <f aca="false">P1796+AA1796</f>
        <v>5000000</v>
      </c>
      <c r="AL1796" s="5" t="n">
        <f aca="false">INDEX($AE$1795:$AE$1922,$B1796-$C1796*1+const_one)</f>
        <v>30000000</v>
      </c>
      <c r="AM1796" s="5" t="n">
        <f aca="false">INDEX($AF$1795:$AF$1922,$B1796-$D1796*2+const_one)</f>
        <v>300000000</v>
      </c>
      <c r="AN1796" s="5" t="n">
        <f aca="false">INDEX($AG$1795:$AG$1922,$B1796-$E1796*4+const_one)</f>
        <v>100000000</v>
      </c>
      <c r="AO1796" s="5" t="n">
        <f aca="false">INDEX($AH$1795:$AH$1922,$B1796-$F1796*8+const_one)</f>
        <v>60000000</v>
      </c>
      <c r="AP1796" s="5" t="n">
        <f aca="false">INDEX($AI$1795:$AI$1922,$B1796-$G1796*16+const_one)</f>
        <v>30000000</v>
      </c>
      <c r="AQ1796" s="5" t="n">
        <f aca="false">INDEX($AJ$1795:$AJ$1922,$B1796-$H1796*32+const_one)</f>
        <v>15000000</v>
      </c>
      <c r="AR1796" s="5" t="n">
        <f aca="false">INDEX($AK$1795:$AK$1922,$B1796-$I1796*64+const_one)</f>
        <v>5000000</v>
      </c>
      <c r="AS1796" s="5" t="n">
        <f aca="false">INDEX($AE$1795:$AE$1922,$B1796+(const_one-$C1796)*1+const_one)</f>
        <v>76371209.0202274</v>
      </c>
      <c r="AT1796" s="5" t="n">
        <f aca="false">INDEX($AF$1795:$AF$1922,$B1796+(const_one-$D1796)*2+const_one)</f>
        <v>591474006.325874</v>
      </c>
      <c r="AU1796" s="5" t="n">
        <f aca="false">INDEX($AG$1795:$AG$1922,$B1796+(const_one-$E1796)*4+const_one)</f>
        <v>194593174.388024</v>
      </c>
      <c r="AV1796" s="5" t="n">
        <f aca="false">INDEX($AH$1795:$AH$1922,$B1796+(const_one-$F1796)*8+const_one)</f>
        <v>251758064.066312</v>
      </c>
      <c r="AW1796" s="5" t="n">
        <f aca="false">INDEX($AI$1795:$AI$1922,$B1796+(const_one-$G1796)*16+const_one)</f>
        <v>296592389.207894</v>
      </c>
      <c r="AX1796" s="5" t="n">
        <f aca="false">INDEX($AJ$1795:$AJ$1922,$B1796+(const_one-$H1796)*32+const_one)</f>
        <v>433191568.491956</v>
      </c>
      <c r="AY1796" s="5" t="n">
        <f aca="false">INDEX($AK$1795:$AK$1922,$B1796+(const_one-$I1796)*64+const_one)</f>
        <v>430317992.581562</v>
      </c>
      <c r="AZ1796" s="5" t="n">
        <f aca="false">--($C1796=--(AS1796&gt;AL1796))</f>
        <v>1</v>
      </c>
      <c r="BA1796" s="5" t="n">
        <f aca="false">--($D1796=--(AT1796&gt;AM1796))</f>
        <v>0</v>
      </c>
      <c r="BB1796" s="5" t="n">
        <f aca="false">--($E1796=--(AU1796&gt;AN1796))</f>
        <v>0</v>
      </c>
      <c r="BC1796" s="5" t="n">
        <f aca="false">--($F1796=--(AV1796&gt;AO1796))</f>
        <v>0</v>
      </c>
      <c r="BD1796" s="5" t="n">
        <f aca="false">--($G1796=--(AW1796&gt;AP1796))</f>
        <v>0</v>
      </c>
      <c r="BE1796" s="5" t="n">
        <f aca="false">--($H1796=--(AX1796&gt;AQ1796))</f>
        <v>0</v>
      </c>
      <c r="BF1796" s="5" t="n">
        <f aca="false">--($I1796=--(AY1796&gt;AR1796))</f>
        <v>0</v>
      </c>
      <c r="BG1796" s="5" t="n">
        <f aca="false">SUM(AZ1796:BF1796)</f>
        <v>1</v>
      </c>
      <c r="BH1796" s="5" t="n">
        <f aca="false">SUM(AE1796:AK1796)+AB1796+AC1796+AD1796</f>
        <v>2000000000</v>
      </c>
    </row>
    <row r="1797" customFormat="false" ht="15" hidden="true" customHeight="false" outlineLevel="0" collapsed="false">
      <c r="A1797" s="5" t="n">
        <f aca="false">sensitivity_exit_usd</f>
        <v>2000000000</v>
      </c>
      <c r="B1797" s="2" t="n">
        <f aca="false">ROW()-ROW($B$1795)</f>
        <v>2</v>
      </c>
      <c r="C1797" s="2" t="n">
        <f aca="false">MOD(QUOTIENT($B1797,1),2)</f>
        <v>0</v>
      </c>
      <c r="D1797" s="2" t="n">
        <f aca="false">MOD(QUOTIENT($B1797,2),2)</f>
        <v>1</v>
      </c>
      <c r="E1797" s="2" t="n">
        <f aca="false">MOD(QUOTIENT($B1797,4),2)</f>
        <v>0</v>
      </c>
      <c r="F1797" s="2" t="n">
        <f aca="false">MOD(QUOTIENT($B1797,8),2)</f>
        <v>0</v>
      </c>
      <c r="G1797" s="2" t="n">
        <f aca="false">MOD(QUOTIENT($B1797,16),2)</f>
        <v>0</v>
      </c>
      <c r="H1797" s="2" t="n">
        <f aca="false">MOD(QUOTIENT($B1797,32),2)</f>
        <v>0</v>
      </c>
      <c r="I1797" s="2" t="n">
        <f aca="false">MOD(QUOTIENT($B1797,64),2)</f>
        <v>0</v>
      </c>
      <c r="J1797" s="5" t="n">
        <f aca="false">IF($C1797=const_zero,MIN(class_series_f_invested_usd,MAX(const_zero,$A1797)),const_zero)</f>
        <v>30000000</v>
      </c>
      <c r="K1797" s="5" t="n">
        <f aca="false">IF($D1797=const_zero,MIN(class_series_e_invested_usd,MAX(const_zero,$A1797-SUM($J1797:$J1797))),const_zero)</f>
        <v>0</v>
      </c>
      <c r="L1797" s="5" t="n">
        <f aca="false">IF($E1797=const_zero,MIN(class_series_d_invested_usd,MAX(const_zero,$A1797-SUM($J1797:$K1797))),const_zero)</f>
        <v>100000000</v>
      </c>
      <c r="M1797" s="5" t="n">
        <f aca="false">IF($F1797=const_zero,MIN(class_series_c_invested_usd,MAX(const_zero,$A1797-SUM($J1797:$L1797))),const_zero)</f>
        <v>60000000</v>
      </c>
      <c r="N1797" s="5" t="n">
        <f aca="false">IF($G1797=const_zero,MIN(class_series_b_invested_usd,MAX(const_zero,$A1797-SUM($J1797:$M1797))),const_zero)</f>
        <v>30000000</v>
      </c>
      <c r="O1797" s="5" t="n">
        <f aca="false">IF($H1797=const_zero,MIN(class_series_a_invested_usd,MAX(const_zero,$A1797-SUM($J1797:$N1797))),const_zero)</f>
        <v>15000000</v>
      </c>
      <c r="P1797" s="5" t="n">
        <f aca="false">IF($I1797=const_zero,MIN(class_seed_invested_usd,MAX(const_zero,$A1797-SUM($J1797:$O1797))),const_zero)</f>
        <v>5000000</v>
      </c>
      <c r="Q1797" s="5" t="n">
        <f aca="false">MAX(const_zero,$A1797-SUM($J1797:$P1797))</f>
        <v>1760000000</v>
      </c>
      <c r="R1797" s="9" t="n">
        <f aca="false">common_rsa_total+Sensitivity!$AE$1740+Sensitivity!$AJ$1740+IF($C1797=const_one,Sensitivity!$D$1740,const_zero)+IF($D1797=const_one,Sensitivity!$Y$1740,const_zero)+IF($E1797=const_one,Sensitivity!$V$1740,const_zero)+IF($F1797=const_one,Sensitivity!$S$1740,const_zero)+IF($G1797=const_one,Sensitivity!$P$1740,const_zero)+IF($H1797=const_one,Sensitivity!$M$1740,const_zero)+IF($I1797=const_one,Sensitivity!$J$1740,const_zero)</f>
        <v>15372058.2540864</v>
      </c>
      <c r="S1797" s="23" t="b">
        <f aca="false">IF($R1797&gt;const_zero,--($Q1797&gt;option_strike_usd*$R1797),const_zero)</f>
        <v>1</v>
      </c>
      <c r="T1797" s="7" t="n">
        <f aca="false">IF($R1797&gt;const_zero,IF($S1797=const_one,($Q1797+option_strike_usd*pre_f_options_issued)/($R1797+pre_f_options_issued),$Q1797/$R1797),const_zero)</f>
        <v>98.6176284198835</v>
      </c>
      <c r="U1797" s="5" t="n">
        <f aca="false">IF($C1797=const_one,Sensitivity!$D$1740*$T1797,const_zero)</f>
        <v>0</v>
      </c>
      <c r="V1797" s="5" t="n">
        <f aca="false">IF($D1797=const_one,Sensitivity!$Y$1740*$T1797,const_zero)</f>
        <v>602222259.846936</v>
      </c>
      <c r="W1797" s="5" t="n">
        <f aca="false">IF($E1797=const_one,Sensitivity!$V$1740*$T1797,const_zero)</f>
        <v>0</v>
      </c>
      <c r="X1797" s="5" t="n">
        <f aca="false">IF($F1797=const_one,Sensitivity!$S$1740*$T1797,const_zero)</f>
        <v>0</v>
      </c>
      <c r="Y1797" s="5" t="n">
        <f aca="false">IF($G1797=const_one,Sensitivity!$P$1740*$T1797,const_zero)</f>
        <v>0</v>
      </c>
      <c r="Z1797" s="5" t="n">
        <f aca="false">IF($H1797=const_one,Sensitivity!$M$1740*$T1797,const_zero)</f>
        <v>0</v>
      </c>
      <c r="AA1797" s="5" t="n">
        <f aca="false">IF($I1797=const_one,Sensitivity!$J$1740*$T1797,const_zero)</f>
        <v>0</v>
      </c>
      <c r="AB1797" s="5" t="n">
        <f aca="false">(Sensitivity!$AE$1740+Sensitivity!$AJ$1740)*$T1797</f>
        <v>26175013.3244049</v>
      </c>
      <c r="AC1797" s="5" t="n">
        <f aca="false">common_rsa_total*$T1797</f>
        <v>887558655.778951</v>
      </c>
      <c r="AD1797" s="5" t="n">
        <f aca="false">IF($S1797=const_one,pre_f_options_issued*($T1797-option_strike_usd),const_zero)</f>
        <v>244044071.049709</v>
      </c>
      <c r="AE1797" s="5" t="n">
        <f aca="false">J1797+U1797</f>
        <v>30000000</v>
      </c>
      <c r="AF1797" s="5" t="n">
        <f aca="false">K1797+V1797</f>
        <v>602222259.846936</v>
      </c>
      <c r="AG1797" s="5" t="n">
        <f aca="false">L1797+W1797</f>
        <v>100000000</v>
      </c>
      <c r="AH1797" s="5" t="n">
        <f aca="false">M1797+X1797</f>
        <v>60000000</v>
      </c>
      <c r="AI1797" s="5" t="n">
        <f aca="false">N1797+Y1797</f>
        <v>30000000</v>
      </c>
      <c r="AJ1797" s="5" t="n">
        <f aca="false">O1797+Z1797</f>
        <v>15000000</v>
      </c>
      <c r="AK1797" s="5" t="n">
        <f aca="false">P1797+AA1797</f>
        <v>5000000</v>
      </c>
      <c r="AL1797" s="5" t="n">
        <f aca="false">INDEX($AE$1795:$AE$1922,$B1797-$C1797*1+const_one)</f>
        <v>30000000</v>
      </c>
      <c r="AM1797" s="5" t="n">
        <f aca="false">INDEX($AF$1795:$AF$1922,$B1797-$D1797*2+const_one)</f>
        <v>300000000</v>
      </c>
      <c r="AN1797" s="5" t="n">
        <f aca="false">INDEX($AG$1795:$AG$1922,$B1797-$E1797*4+const_one)</f>
        <v>100000000</v>
      </c>
      <c r="AO1797" s="5" t="n">
        <f aca="false">INDEX($AH$1795:$AH$1922,$B1797-$F1797*8+const_one)</f>
        <v>60000000</v>
      </c>
      <c r="AP1797" s="5" t="n">
        <f aca="false">INDEX($AI$1795:$AI$1922,$B1797-$G1797*16+const_one)</f>
        <v>30000000</v>
      </c>
      <c r="AQ1797" s="5" t="n">
        <f aca="false">INDEX($AJ$1795:$AJ$1922,$B1797-$H1797*32+const_one)</f>
        <v>15000000</v>
      </c>
      <c r="AR1797" s="5" t="n">
        <f aca="false">INDEX($AK$1795:$AK$1922,$B1797-$I1797*64+const_one)</f>
        <v>5000000</v>
      </c>
      <c r="AS1797" s="5" t="n">
        <f aca="false">INDEX($AE$1795:$AE$1922,$B1797+(const_one-$C1797)*1+const_one)</f>
        <v>61456487.2372616</v>
      </c>
      <c r="AT1797" s="5" t="n">
        <f aca="false">INDEX($AF$1795:$AF$1922,$B1797+(const_one-$D1797)*2+const_one)</f>
        <v>602222259.846936</v>
      </c>
      <c r="AU1797" s="5" t="n">
        <f aca="false">INDEX($AG$1795:$AG$1922,$B1797+(const_one-$E1797)*4+const_one)</f>
        <v>164039780.31209</v>
      </c>
      <c r="AV1797" s="5" t="n">
        <f aca="false">INDEX($AH$1795:$AH$1922,$B1797+(const_one-$F1797)*8+const_one)</f>
        <v>215764967.975973</v>
      </c>
      <c r="AW1797" s="5" t="n">
        <f aca="false">INDEX($AI$1795:$AI$1922,$B1797+(const_one-$G1797)*16+const_one)</f>
        <v>257641097.70761</v>
      </c>
      <c r="AX1797" s="5" t="n">
        <f aca="false">INDEX($AJ$1795:$AJ$1922,$B1797+(const_one-$H1797)*32+const_one)</f>
        <v>388574561.207763</v>
      </c>
      <c r="AY1797" s="5" t="n">
        <f aca="false">INDEX($AK$1795:$AK$1922,$B1797+(const_one-$I1797)*64+const_one)</f>
        <v>386388487.726988</v>
      </c>
      <c r="AZ1797" s="5" t="n">
        <f aca="false">--($C1797=--(AS1797&gt;AL1797))</f>
        <v>0</v>
      </c>
      <c r="BA1797" s="5" t="n">
        <f aca="false">--($D1797=--(AT1797&gt;AM1797))</f>
        <v>1</v>
      </c>
      <c r="BB1797" s="5" t="n">
        <f aca="false">--($E1797=--(AU1797&gt;AN1797))</f>
        <v>0</v>
      </c>
      <c r="BC1797" s="5" t="n">
        <f aca="false">--($F1797=--(AV1797&gt;AO1797))</f>
        <v>0</v>
      </c>
      <c r="BD1797" s="5" t="n">
        <f aca="false">--($G1797=--(AW1797&gt;AP1797))</f>
        <v>0</v>
      </c>
      <c r="BE1797" s="5" t="n">
        <f aca="false">--($H1797=--(AX1797&gt;AQ1797))</f>
        <v>0</v>
      </c>
      <c r="BF1797" s="5" t="n">
        <f aca="false">--($I1797=--(AY1797&gt;AR1797))</f>
        <v>0</v>
      </c>
      <c r="BG1797" s="5" t="n">
        <f aca="false">SUM(AZ1797:BF1797)</f>
        <v>1</v>
      </c>
      <c r="BH1797" s="5" t="n">
        <f aca="false">SUM(AE1797:AK1797)+AB1797+AC1797+AD1797</f>
        <v>2000000000</v>
      </c>
    </row>
    <row r="1798" customFormat="false" ht="15" hidden="true" customHeight="false" outlineLevel="0" collapsed="false">
      <c r="A1798" s="5" t="n">
        <f aca="false">sensitivity_exit_usd</f>
        <v>2000000000</v>
      </c>
      <c r="B1798" s="2" t="n">
        <f aca="false">ROW()-ROW($B$1795)</f>
        <v>3</v>
      </c>
      <c r="C1798" s="2" t="n">
        <f aca="false">MOD(QUOTIENT($B1798,1),2)</f>
        <v>1</v>
      </c>
      <c r="D1798" s="2" t="n">
        <f aca="false">MOD(QUOTIENT($B1798,2),2)</f>
        <v>1</v>
      </c>
      <c r="E1798" s="2" t="n">
        <f aca="false">MOD(QUOTIENT($B1798,4),2)</f>
        <v>0</v>
      </c>
      <c r="F1798" s="2" t="n">
        <f aca="false">MOD(QUOTIENT($B1798,8),2)</f>
        <v>0</v>
      </c>
      <c r="G1798" s="2" t="n">
        <f aca="false">MOD(QUOTIENT($B1798,16),2)</f>
        <v>0</v>
      </c>
      <c r="H1798" s="2" t="n">
        <f aca="false">MOD(QUOTIENT($B1798,32),2)</f>
        <v>0</v>
      </c>
      <c r="I1798" s="2" t="n">
        <f aca="false">MOD(QUOTIENT($B1798,64),2)</f>
        <v>0</v>
      </c>
      <c r="J1798" s="5" t="n">
        <f aca="false">IF($C1798=const_zero,MIN(class_series_f_invested_usd,MAX(const_zero,$A1798)),const_zero)</f>
        <v>0</v>
      </c>
      <c r="K1798" s="5" t="n">
        <f aca="false">IF($D1798=const_zero,MIN(class_series_e_invested_usd,MAX(const_zero,$A1798-SUM($J1798:$J1798))),const_zero)</f>
        <v>0</v>
      </c>
      <c r="L1798" s="5" t="n">
        <f aca="false">IF($E1798=const_zero,MIN(class_series_d_invested_usd,MAX(const_zero,$A1798-SUM($J1798:$K1798))),const_zero)</f>
        <v>100000000</v>
      </c>
      <c r="M1798" s="5" t="n">
        <f aca="false">IF($F1798=const_zero,MIN(class_series_c_invested_usd,MAX(const_zero,$A1798-SUM($J1798:$L1798))),const_zero)</f>
        <v>60000000</v>
      </c>
      <c r="N1798" s="5" t="n">
        <f aca="false">IF($G1798=const_zero,MIN(class_series_b_invested_usd,MAX(const_zero,$A1798-SUM($J1798:$M1798))),const_zero)</f>
        <v>30000000</v>
      </c>
      <c r="O1798" s="5" t="n">
        <f aca="false">IF($H1798=const_zero,MIN(class_series_a_invested_usd,MAX(const_zero,$A1798-SUM($J1798:$N1798))),const_zero)</f>
        <v>15000000</v>
      </c>
      <c r="P1798" s="5" t="n">
        <f aca="false">IF($I1798=const_zero,MIN(class_seed_invested_usd,MAX(const_zero,$A1798-SUM($J1798:$O1798))),const_zero)</f>
        <v>5000000</v>
      </c>
      <c r="Q1798" s="5" t="n">
        <f aca="false">MAX(const_zero,$A1798-SUM($J1798:$P1798))</f>
        <v>1790000000</v>
      </c>
      <c r="R1798" s="9" t="n">
        <f aca="false">common_rsa_total+Sensitivity!$AE$1740+Sensitivity!$AJ$1740+IF($C1798=const_one,Sensitivity!$D$1740,const_zero)+IF($D1798=const_one,Sensitivity!$Y$1740,const_zero)+IF($E1798=const_one,Sensitivity!$V$1740,const_zero)+IF($F1798=const_one,Sensitivity!$S$1740,const_zero)+IF($G1798=const_one,Sensitivity!$P$1740,const_zero)+IF($H1798=const_one,Sensitivity!$M$1740,const_zero)+IF($I1798=const_one,Sensitivity!$J$1740,const_zero)</f>
        <v>16006562.1887927</v>
      </c>
      <c r="S1798" s="23" t="b">
        <f aca="false">IF($R1798&gt;const_zero,--($Q1798&gt;option_strike_usd*$R1798),const_zero)</f>
        <v>1</v>
      </c>
      <c r="T1798" s="7" t="n">
        <f aca="false">IF($R1798&gt;const_zero,IF($S1798=const_one,($Q1798+option_strike_usd*pre_f_options_issued)/($R1798+pre_f_options_issued),$Q1798/$R1798),const_zero)</f>
        <v>96.8575352739209</v>
      </c>
      <c r="U1798" s="5" t="n">
        <f aca="false">IF($C1798=const_one,Sensitivity!$D$1740*$T1798,const_zero)</f>
        <v>61456487.2372616</v>
      </c>
      <c r="V1798" s="5" t="n">
        <f aca="false">IF($D1798=const_one,Sensitivity!$Y$1740*$T1798,const_zero)</f>
        <v>591474006.325874</v>
      </c>
      <c r="W1798" s="5" t="n">
        <f aca="false">IF($E1798=const_one,Sensitivity!$V$1740*$T1798,const_zero)</f>
        <v>0</v>
      </c>
      <c r="X1798" s="5" t="n">
        <f aca="false">IF($F1798=const_one,Sensitivity!$S$1740*$T1798,const_zero)</f>
        <v>0</v>
      </c>
      <c r="Y1798" s="5" t="n">
        <f aca="false">IF($G1798=const_one,Sensitivity!$P$1740*$T1798,const_zero)</f>
        <v>0</v>
      </c>
      <c r="Z1798" s="5" t="n">
        <f aca="false">IF($H1798=const_one,Sensitivity!$M$1740*$T1798,const_zero)</f>
        <v>0</v>
      </c>
      <c r="AA1798" s="5" t="n">
        <f aca="false">IF($I1798=const_one,Sensitivity!$J$1740*$T1798,const_zero)</f>
        <v>0</v>
      </c>
      <c r="AB1798" s="5" t="n">
        <f aca="false">(Sensitivity!$AE$1740+Sensitivity!$AJ$1740)*$T1798</f>
        <v>25707850.7867741</v>
      </c>
      <c r="AC1798" s="5" t="n">
        <f aca="false">common_rsa_total*$T1798</f>
        <v>871717817.465288</v>
      </c>
      <c r="AD1798" s="5" t="n">
        <f aca="false">IF($S1798=const_one,pre_f_options_issued*($T1798-option_strike_usd),const_zero)</f>
        <v>239643838.184802</v>
      </c>
      <c r="AE1798" s="5" t="n">
        <f aca="false">J1798+U1798</f>
        <v>61456487.2372616</v>
      </c>
      <c r="AF1798" s="5" t="n">
        <f aca="false">K1798+V1798</f>
        <v>591474006.325874</v>
      </c>
      <c r="AG1798" s="5" t="n">
        <f aca="false">L1798+W1798</f>
        <v>100000000</v>
      </c>
      <c r="AH1798" s="5" t="n">
        <f aca="false">M1798+X1798</f>
        <v>60000000</v>
      </c>
      <c r="AI1798" s="5" t="n">
        <f aca="false">N1798+Y1798</f>
        <v>30000000</v>
      </c>
      <c r="AJ1798" s="5" t="n">
        <f aca="false">O1798+Z1798</f>
        <v>15000000</v>
      </c>
      <c r="AK1798" s="5" t="n">
        <f aca="false">P1798+AA1798</f>
        <v>5000000</v>
      </c>
      <c r="AL1798" s="5" t="n">
        <f aca="false">INDEX($AE$1795:$AE$1922,$B1798-$C1798*1+const_one)</f>
        <v>30000000</v>
      </c>
      <c r="AM1798" s="5" t="n">
        <f aca="false">INDEX($AF$1795:$AF$1922,$B1798-$D1798*2+const_one)</f>
        <v>300000000</v>
      </c>
      <c r="AN1798" s="5" t="n">
        <f aca="false">INDEX($AG$1795:$AG$1922,$B1798-$E1798*4+const_one)</f>
        <v>100000000</v>
      </c>
      <c r="AO1798" s="5" t="n">
        <f aca="false">INDEX($AH$1795:$AH$1922,$B1798-$F1798*8+const_one)</f>
        <v>60000000</v>
      </c>
      <c r="AP1798" s="5" t="n">
        <f aca="false">INDEX($AI$1795:$AI$1922,$B1798-$G1798*16+const_one)</f>
        <v>30000000</v>
      </c>
      <c r="AQ1798" s="5" t="n">
        <f aca="false">INDEX($AJ$1795:$AJ$1922,$B1798-$H1798*32+const_one)</f>
        <v>15000000</v>
      </c>
      <c r="AR1798" s="5" t="n">
        <f aca="false">INDEX($AK$1795:$AK$1922,$B1798-$I1798*64+const_one)</f>
        <v>5000000</v>
      </c>
      <c r="AS1798" s="5" t="n">
        <f aca="false">INDEX($AE$1795:$AE$1922,$B1798+(const_one-$C1798)*1+const_one)</f>
        <v>61456487.2372616</v>
      </c>
      <c r="AT1798" s="5" t="n">
        <f aca="false">INDEX($AF$1795:$AF$1922,$B1798+(const_one-$D1798)*2+const_one)</f>
        <v>591474006.325874</v>
      </c>
      <c r="AU1798" s="5" t="n">
        <f aca="false">INDEX($AG$1795:$AG$1922,$B1798+(const_one-$E1798)*4+const_one)</f>
        <v>161454822.762637</v>
      </c>
      <c r="AV1798" s="5" t="n">
        <f aca="false">INDEX($AH$1795:$AH$1922,$B1798+(const_one-$F1798)*8+const_one)</f>
        <v>212660501.513891</v>
      </c>
      <c r="AW1798" s="5" t="n">
        <f aca="false">INDEX($AI$1795:$AI$1922,$B1798+(const_one-$G1798)*16+const_one)</f>
        <v>254224731.596069</v>
      </c>
      <c r="AX1798" s="5" t="n">
        <f aca="false">INDEX($AJ$1795:$AJ$1922,$B1798+(const_one-$H1798)*32+const_one)</f>
        <v>384467108.691412</v>
      </c>
      <c r="AY1798" s="5" t="n">
        <f aca="false">INDEX($AK$1795:$AK$1922,$B1798+(const_one-$I1798)*64+const_one)</f>
        <v>382340043.083161</v>
      </c>
      <c r="AZ1798" s="5" t="n">
        <f aca="false">--($C1798=--(AS1798&gt;AL1798))</f>
        <v>1</v>
      </c>
      <c r="BA1798" s="5" t="n">
        <f aca="false">--($D1798=--(AT1798&gt;AM1798))</f>
        <v>1</v>
      </c>
      <c r="BB1798" s="5" t="n">
        <f aca="false">--($E1798=--(AU1798&gt;AN1798))</f>
        <v>0</v>
      </c>
      <c r="BC1798" s="5" t="n">
        <f aca="false">--($F1798=--(AV1798&gt;AO1798))</f>
        <v>0</v>
      </c>
      <c r="BD1798" s="5" t="n">
        <f aca="false">--($G1798=--(AW1798&gt;AP1798))</f>
        <v>0</v>
      </c>
      <c r="BE1798" s="5" t="n">
        <f aca="false">--($H1798=--(AX1798&gt;AQ1798))</f>
        <v>0</v>
      </c>
      <c r="BF1798" s="5" t="n">
        <f aca="false">--($I1798=--(AY1798&gt;AR1798))</f>
        <v>0</v>
      </c>
      <c r="BG1798" s="5" t="n">
        <f aca="false">SUM(AZ1798:BF1798)</f>
        <v>2</v>
      </c>
      <c r="BH1798" s="5" t="n">
        <f aca="false">SUM(AE1798:AK1798)+AB1798+AC1798+AD1798</f>
        <v>2000000000</v>
      </c>
    </row>
    <row r="1799" customFormat="false" ht="15" hidden="true" customHeight="false" outlineLevel="0" collapsed="false">
      <c r="A1799" s="5" t="n">
        <f aca="false">sensitivity_exit_usd</f>
        <v>2000000000</v>
      </c>
      <c r="B1799" s="2" t="n">
        <f aca="false">ROW()-ROW($B$1795)</f>
        <v>4</v>
      </c>
      <c r="C1799" s="2" t="n">
        <f aca="false">MOD(QUOTIENT($B1799,1),2)</f>
        <v>0</v>
      </c>
      <c r="D1799" s="2" t="n">
        <f aca="false">MOD(QUOTIENT($B1799,2),2)</f>
        <v>0</v>
      </c>
      <c r="E1799" s="2" t="n">
        <f aca="false">MOD(QUOTIENT($B1799,4),2)</f>
        <v>1</v>
      </c>
      <c r="F1799" s="2" t="n">
        <f aca="false">MOD(QUOTIENT($B1799,8),2)</f>
        <v>0</v>
      </c>
      <c r="G1799" s="2" t="n">
        <f aca="false">MOD(QUOTIENT($B1799,16),2)</f>
        <v>0</v>
      </c>
      <c r="H1799" s="2" t="n">
        <f aca="false">MOD(QUOTIENT($B1799,32),2)</f>
        <v>0</v>
      </c>
      <c r="I1799" s="2" t="n">
        <f aca="false">MOD(QUOTIENT($B1799,64),2)</f>
        <v>0</v>
      </c>
      <c r="J1799" s="5" t="n">
        <f aca="false">IF($C1799=const_zero,MIN(class_series_f_invested_usd,MAX(const_zero,$A1799)),const_zero)</f>
        <v>30000000</v>
      </c>
      <c r="K1799" s="5" t="n">
        <f aca="false">IF($D1799=const_zero,MIN(class_series_e_invested_usd,MAX(const_zero,$A1799-SUM($J1799:$J1799))),const_zero)</f>
        <v>300000000</v>
      </c>
      <c r="L1799" s="5" t="n">
        <f aca="false">IF($E1799=const_zero,MIN(class_series_d_invested_usd,MAX(const_zero,$A1799-SUM($J1799:$K1799))),const_zero)</f>
        <v>0</v>
      </c>
      <c r="M1799" s="5" t="n">
        <f aca="false">IF($F1799=const_zero,MIN(class_series_c_invested_usd,MAX(const_zero,$A1799-SUM($J1799:$L1799))),const_zero)</f>
        <v>60000000</v>
      </c>
      <c r="N1799" s="5" t="n">
        <f aca="false">IF($G1799=const_zero,MIN(class_series_b_invested_usd,MAX(const_zero,$A1799-SUM($J1799:$M1799))),const_zero)</f>
        <v>30000000</v>
      </c>
      <c r="O1799" s="5" t="n">
        <f aca="false">IF($H1799=const_zero,MIN(class_series_a_invested_usd,MAX(const_zero,$A1799-SUM($J1799:$N1799))),const_zero)</f>
        <v>15000000</v>
      </c>
      <c r="P1799" s="5" t="n">
        <f aca="false">IF($I1799=const_zero,MIN(class_seed_invested_usd,MAX(const_zero,$A1799-SUM($J1799:$O1799))),const_zero)</f>
        <v>5000000</v>
      </c>
      <c r="Q1799" s="5" t="n">
        <f aca="false">MAX(const_zero,$A1799-SUM($J1799:$P1799))</f>
        <v>1560000000</v>
      </c>
      <c r="R1799" s="9" t="n">
        <f aca="false">common_rsa_total+Sensitivity!$AE$1740+Sensitivity!$AJ$1740+IF($C1799=const_one,Sensitivity!$D$1740,const_zero)+IF($D1799=const_one,Sensitivity!$Y$1740,const_zero)+IF($E1799=const_one,Sensitivity!$V$1740,const_zero)+IF($F1799=const_one,Sensitivity!$S$1740,const_zero)+IF($G1799=const_one,Sensitivity!$P$1740,const_zero)+IF($H1799=const_one,Sensitivity!$M$1740,const_zero)+IF($I1799=const_one,Sensitivity!$J$1740,const_zero)</f>
        <v>10991528.8243784</v>
      </c>
      <c r="S1799" s="23" t="b">
        <f aca="false">IF($R1799&gt;const_zero,--($Q1799&gt;option_strike_usd*$R1799),const_zero)</f>
        <v>1</v>
      </c>
      <c r="T1799" s="7" t="n">
        <f aca="false">IF($R1799&gt;const_zero,IF($S1799=const_one,($Q1799+option_strike_usd*pre_f_options_issued)/($R1799+pre_f_options_issued),$Q1799/$R1799),const_zero)</f>
        <v>115.813413019335</v>
      </c>
      <c r="U1799" s="5" t="n">
        <f aca="false">IF($C1799=const_one,Sensitivity!$D$1740*$T1799,const_zero)</f>
        <v>0</v>
      </c>
      <c r="V1799" s="5" t="n">
        <f aca="false">IF($D1799=const_one,Sensitivity!$Y$1740*$T1799,const_zero)</f>
        <v>0</v>
      </c>
      <c r="W1799" s="5" t="n">
        <f aca="false">IF($E1799=const_one,Sensitivity!$V$1740*$T1799,const_zero)</f>
        <v>199906645.337713</v>
      </c>
      <c r="X1799" s="5" t="n">
        <f aca="false">IF($F1799=const_one,Sensitivity!$S$1740*$T1799,const_zero)</f>
        <v>0</v>
      </c>
      <c r="Y1799" s="5" t="n">
        <f aca="false">IF($G1799=const_one,Sensitivity!$P$1740*$T1799,const_zero)</f>
        <v>0</v>
      </c>
      <c r="Z1799" s="5" t="n">
        <f aca="false">IF($H1799=const_one,Sensitivity!$M$1740*$T1799,const_zero)</f>
        <v>0</v>
      </c>
      <c r="AA1799" s="5" t="n">
        <f aca="false">IF($I1799=const_one,Sensitivity!$J$1740*$T1799,const_zero)</f>
        <v>0</v>
      </c>
      <c r="AB1799" s="5" t="n">
        <f aca="false">(Sensitivity!$AE$1740+Sensitivity!$AJ$1740)*$T1799</f>
        <v>30739104.9399309</v>
      </c>
      <c r="AC1799" s="5" t="n">
        <f aca="false">common_rsa_total*$T1799</f>
        <v>1042320717.17402</v>
      </c>
      <c r="AD1799" s="5" t="n">
        <f aca="false">IF($S1799=const_one,pre_f_options_issued*($T1799-option_strike_usd),const_zero)</f>
        <v>287033532.548338</v>
      </c>
      <c r="AE1799" s="5" t="n">
        <f aca="false">J1799+U1799</f>
        <v>30000000</v>
      </c>
      <c r="AF1799" s="5" t="n">
        <f aca="false">K1799+V1799</f>
        <v>300000000</v>
      </c>
      <c r="AG1799" s="5" t="n">
        <f aca="false">L1799+W1799</f>
        <v>199906645.337713</v>
      </c>
      <c r="AH1799" s="5" t="n">
        <f aca="false">M1799+X1799</f>
        <v>60000000</v>
      </c>
      <c r="AI1799" s="5" t="n">
        <f aca="false">N1799+Y1799</f>
        <v>30000000</v>
      </c>
      <c r="AJ1799" s="5" t="n">
        <f aca="false">O1799+Z1799</f>
        <v>15000000</v>
      </c>
      <c r="AK1799" s="5" t="n">
        <f aca="false">P1799+AA1799</f>
        <v>5000000</v>
      </c>
      <c r="AL1799" s="5" t="n">
        <f aca="false">INDEX($AE$1795:$AE$1922,$B1799-$C1799*1+const_one)</f>
        <v>30000000</v>
      </c>
      <c r="AM1799" s="5" t="n">
        <f aca="false">INDEX($AF$1795:$AF$1922,$B1799-$D1799*2+const_one)</f>
        <v>300000000</v>
      </c>
      <c r="AN1799" s="5" t="n">
        <f aca="false">INDEX($AG$1795:$AG$1922,$B1799-$E1799*4+const_one)</f>
        <v>100000000</v>
      </c>
      <c r="AO1799" s="5" t="n">
        <f aca="false">INDEX($AH$1795:$AH$1922,$B1799-$F1799*8+const_one)</f>
        <v>60000000</v>
      </c>
      <c r="AP1799" s="5" t="n">
        <f aca="false">INDEX($AI$1795:$AI$1922,$B1799-$G1799*16+const_one)</f>
        <v>30000000</v>
      </c>
      <c r="AQ1799" s="5" t="n">
        <f aca="false">INDEX($AJ$1795:$AJ$1922,$B1799-$H1799*32+const_one)</f>
        <v>15000000</v>
      </c>
      <c r="AR1799" s="5" t="n">
        <f aca="false">INDEX($AK$1795:$AK$1922,$B1799-$I1799*64+const_one)</f>
        <v>5000000</v>
      </c>
      <c r="AS1799" s="5" t="n">
        <f aca="false">INDEX($AE$1795:$AE$1922,$B1799+(const_one-$C1799)*1+const_one)</f>
        <v>71530877.2995745</v>
      </c>
      <c r="AT1799" s="5" t="n">
        <f aca="false">INDEX($AF$1795:$AF$1922,$B1799+(const_one-$D1799)*2+const_one)</f>
        <v>580340738.587561</v>
      </c>
      <c r="AU1799" s="5" t="n">
        <f aca="false">INDEX($AG$1795:$AG$1922,$B1799+(const_one-$E1799)*4+const_one)</f>
        <v>199906645.337713</v>
      </c>
      <c r="AV1799" s="5" t="n">
        <f aca="false">INDEX($AH$1795:$AH$1922,$B1799+(const_one-$F1799)*8+const_one)</f>
        <v>245036210.362996</v>
      </c>
      <c r="AW1799" s="5" t="n">
        <f aca="false">INDEX($AI$1795:$AI$1922,$B1799+(const_one-$G1799)*16+const_one)</f>
        <v>289694184.867671</v>
      </c>
      <c r="AX1799" s="5" t="n">
        <f aca="false">INDEX($AJ$1795:$AJ$1922,$B1799+(const_one-$H1799)*32+const_one)</f>
        <v>426546667.66122</v>
      </c>
      <c r="AY1799" s="5" t="n">
        <f aca="false">INDEX($AK$1795:$AK$1922,$B1799+(const_one-$I1799)*64+const_one)</f>
        <v>423842726.820262</v>
      </c>
      <c r="AZ1799" s="5" t="n">
        <f aca="false">--($C1799=--(AS1799&gt;AL1799))</f>
        <v>0</v>
      </c>
      <c r="BA1799" s="5" t="n">
        <f aca="false">--($D1799=--(AT1799&gt;AM1799))</f>
        <v>0</v>
      </c>
      <c r="BB1799" s="5" t="n">
        <f aca="false">--($E1799=--(AU1799&gt;AN1799))</f>
        <v>1</v>
      </c>
      <c r="BC1799" s="5" t="n">
        <f aca="false">--($F1799=--(AV1799&gt;AO1799))</f>
        <v>0</v>
      </c>
      <c r="BD1799" s="5" t="n">
        <f aca="false">--($G1799=--(AW1799&gt;AP1799))</f>
        <v>0</v>
      </c>
      <c r="BE1799" s="5" t="n">
        <f aca="false">--($H1799=--(AX1799&gt;AQ1799))</f>
        <v>0</v>
      </c>
      <c r="BF1799" s="5" t="n">
        <f aca="false">--($I1799=--(AY1799&gt;AR1799))</f>
        <v>0</v>
      </c>
      <c r="BG1799" s="5" t="n">
        <f aca="false">SUM(AZ1799:BF1799)</f>
        <v>1</v>
      </c>
      <c r="BH1799" s="5" t="n">
        <f aca="false">SUM(AE1799:AK1799)+AB1799+AC1799+AD1799</f>
        <v>2000000000</v>
      </c>
    </row>
    <row r="1800" customFormat="false" ht="15" hidden="true" customHeight="false" outlineLevel="0" collapsed="false">
      <c r="A1800" s="5" t="n">
        <f aca="false">sensitivity_exit_usd</f>
        <v>2000000000</v>
      </c>
      <c r="B1800" s="2" t="n">
        <f aca="false">ROW()-ROW($B$1795)</f>
        <v>5</v>
      </c>
      <c r="C1800" s="2" t="n">
        <f aca="false">MOD(QUOTIENT($B1800,1),2)</f>
        <v>1</v>
      </c>
      <c r="D1800" s="2" t="n">
        <f aca="false">MOD(QUOTIENT($B1800,2),2)</f>
        <v>0</v>
      </c>
      <c r="E1800" s="2" t="n">
        <f aca="false">MOD(QUOTIENT($B1800,4),2)</f>
        <v>1</v>
      </c>
      <c r="F1800" s="2" t="n">
        <f aca="false">MOD(QUOTIENT($B1800,8),2)</f>
        <v>0</v>
      </c>
      <c r="G1800" s="2" t="n">
        <f aca="false">MOD(QUOTIENT($B1800,16),2)</f>
        <v>0</v>
      </c>
      <c r="H1800" s="2" t="n">
        <f aca="false">MOD(QUOTIENT($B1800,32),2)</f>
        <v>0</v>
      </c>
      <c r="I1800" s="2" t="n">
        <f aca="false">MOD(QUOTIENT($B1800,64),2)</f>
        <v>0</v>
      </c>
      <c r="J1800" s="5" t="n">
        <f aca="false">IF($C1800=const_zero,MIN(class_series_f_invested_usd,MAX(const_zero,$A1800)),const_zero)</f>
        <v>0</v>
      </c>
      <c r="K1800" s="5" t="n">
        <f aca="false">IF($D1800=const_zero,MIN(class_series_e_invested_usd,MAX(const_zero,$A1800-SUM($J1800:$J1800))),const_zero)</f>
        <v>300000000</v>
      </c>
      <c r="L1800" s="5" t="n">
        <f aca="false">IF($E1800=const_zero,MIN(class_series_d_invested_usd,MAX(const_zero,$A1800-SUM($J1800:$K1800))),const_zero)</f>
        <v>0</v>
      </c>
      <c r="M1800" s="5" t="n">
        <f aca="false">IF($F1800=const_zero,MIN(class_series_c_invested_usd,MAX(const_zero,$A1800-SUM($J1800:$L1800))),const_zero)</f>
        <v>60000000</v>
      </c>
      <c r="N1800" s="5" t="n">
        <f aca="false">IF($G1800=const_zero,MIN(class_series_b_invested_usd,MAX(const_zero,$A1800-SUM($J1800:$M1800))),const_zero)</f>
        <v>30000000</v>
      </c>
      <c r="O1800" s="5" t="n">
        <f aca="false">IF($H1800=const_zero,MIN(class_series_a_invested_usd,MAX(const_zero,$A1800-SUM($J1800:$N1800))),const_zero)</f>
        <v>15000000</v>
      </c>
      <c r="P1800" s="5" t="n">
        <f aca="false">IF($I1800=const_zero,MIN(class_seed_invested_usd,MAX(const_zero,$A1800-SUM($J1800:$O1800))),const_zero)</f>
        <v>5000000</v>
      </c>
      <c r="Q1800" s="5" t="n">
        <f aca="false">MAX(const_zero,$A1800-SUM($J1800:$P1800))</f>
        <v>1590000000</v>
      </c>
      <c r="R1800" s="9" t="n">
        <f aca="false">common_rsa_total+Sensitivity!$AE$1740+Sensitivity!$AJ$1740+IF($C1800=const_one,Sensitivity!$D$1740,const_zero)+IF($D1800=const_one,Sensitivity!$Y$1740,const_zero)+IF($E1800=const_one,Sensitivity!$V$1740,const_zero)+IF($F1800=const_one,Sensitivity!$S$1740,const_zero)+IF($G1800=const_one,Sensitivity!$P$1740,const_zero)+IF($H1800=const_one,Sensitivity!$M$1740,const_zero)+IF($I1800=const_one,Sensitivity!$J$1740,const_zero)</f>
        <v>11626032.7590847</v>
      </c>
      <c r="S1800" s="23" t="b">
        <f aca="false">IF($R1800&gt;const_zero,--($Q1800&gt;option_strike_usd*$R1800),const_zero)</f>
        <v>1</v>
      </c>
      <c r="T1800" s="7" t="n">
        <f aca="false">IF($R1800&gt;const_zero,IF($S1800=const_one,($Q1800+option_strike_usd*pre_f_options_issued)/($R1800+pre_f_options_issued),$Q1800/$R1800),const_zero)</f>
        <v>112.735120126055</v>
      </c>
      <c r="U1800" s="5" t="n">
        <f aca="false">IF($C1800=const_one,Sensitivity!$D$1740*$T1800,const_zero)</f>
        <v>71530877.2995745</v>
      </c>
      <c r="V1800" s="5" t="n">
        <f aca="false">IF($D1800=const_one,Sensitivity!$Y$1740*$T1800,const_zero)</f>
        <v>0</v>
      </c>
      <c r="W1800" s="5" t="n">
        <f aca="false">IF($E1800=const_one,Sensitivity!$V$1740*$T1800,const_zero)</f>
        <v>194593174.388024</v>
      </c>
      <c r="X1800" s="5" t="n">
        <f aca="false">IF($F1800=const_one,Sensitivity!$S$1740*$T1800,const_zero)</f>
        <v>0</v>
      </c>
      <c r="Y1800" s="5" t="n">
        <f aca="false">IF($G1800=const_one,Sensitivity!$P$1740*$T1800,const_zero)</f>
        <v>0</v>
      </c>
      <c r="Z1800" s="5" t="n">
        <f aca="false">IF($H1800=const_one,Sensitivity!$M$1740*$T1800,const_zero)</f>
        <v>0</v>
      </c>
      <c r="AA1800" s="5" t="n">
        <f aca="false">IF($I1800=const_one,Sensitivity!$J$1740*$T1800,const_zero)</f>
        <v>0</v>
      </c>
      <c r="AB1800" s="5" t="n">
        <f aca="false">(Sensitivity!$AE$1740+Sensitivity!$AJ$1740)*$T1800</f>
        <v>29922066.8627731</v>
      </c>
      <c r="AC1800" s="5" t="n">
        <f aca="false">common_rsa_total*$T1800</f>
        <v>1014616081.13449</v>
      </c>
      <c r="AD1800" s="5" t="n">
        <f aca="false">IF($S1800=const_one,pre_f_options_issued*($T1800-option_strike_usd),const_zero)</f>
        <v>279337800.315137</v>
      </c>
      <c r="AE1800" s="5" t="n">
        <f aca="false">J1800+U1800</f>
        <v>71530877.2995745</v>
      </c>
      <c r="AF1800" s="5" t="n">
        <f aca="false">K1800+V1800</f>
        <v>300000000</v>
      </c>
      <c r="AG1800" s="5" t="n">
        <f aca="false">L1800+W1800</f>
        <v>194593174.388024</v>
      </c>
      <c r="AH1800" s="5" t="n">
        <f aca="false">M1800+X1800</f>
        <v>60000000</v>
      </c>
      <c r="AI1800" s="5" t="n">
        <f aca="false">N1800+Y1800</f>
        <v>30000000</v>
      </c>
      <c r="AJ1800" s="5" t="n">
        <f aca="false">O1800+Z1800</f>
        <v>15000000</v>
      </c>
      <c r="AK1800" s="5" t="n">
        <f aca="false">P1800+AA1800</f>
        <v>5000000</v>
      </c>
      <c r="AL1800" s="5" t="n">
        <f aca="false">INDEX($AE$1795:$AE$1922,$B1800-$C1800*1+const_one)</f>
        <v>30000000</v>
      </c>
      <c r="AM1800" s="5" t="n">
        <f aca="false">INDEX($AF$1795:$AF$1922,$B1800-$D1800*2+const_one)</f>
        <v>300000000</v>
      </c>
      <c r="AN1800" s="5" t="n">
        <f aca="false">INDEX($AG$1795:$AG$1922,$B1800-$E1800*4+const_one)</f>
        <v>100000000</v>
      </c>
      <c r="AO1800" s="5" t="n">
        <f aca="false">INDEX($AH$1795:$AH$1922,$B1800-$F1800*8+const_one)</f>
        <v>60000000</v>
      </c>
      <c r="AP1800" s="5" t="n">
        <f aca="false">INDEX($AI$1795:$AI$1922,$B1800-$G1800*16+const_one)</f>
        <v>30000000</v>
      </c>
      <c r="AQ1800" s="5" t="n">
        <f aca="false">INDEX($AJ$1795:$AJ$1922,$B1800-$H1800*32+const_one)</f>
        <v>15000000</v>
      </c>
      <c r="AR1800" s="5" t="n">
        <f aca="false">INDEX($AK$1795:$AK$1922,$B1800-$I1800*64+const_one)</f>
        <v>5000000</v>
      </c>
      <c r="AS1800" s="5" t="n">
        <f aca="false">INDEX($AE$1795:$AE$1922,$B1800+(const_one-$C1800)*1+const_one)</f>
        <v>71530877.2995745</v>
      </c>
      <c r="AT1800" s="5" t="n">
        <f aca="false">INDEX($AF$1795:$AF$1922,$B1800+(const_one-$D1800)*2+const_one)</f>
        <v>571195663.102743</v>
      </c>
      <c r="AU1800" s="5" t="n">
        <f aca="false">INDEX($AG$1795:$AG$1922,$B1800+(const_one-$E1800)*4+const_one)</f>
        <v>194593174.388024</v>
      </c>
      <c r="AV1800" s="5" t="n">
        <f aca="false">INDEX($AH$1795:$AH$1922,$B1800+(const_one-$F1800)*8+const_one)</f>
        <v>239985001.713119</v>
      </c>
      <c r="AW1800" s="5" t="n">
        <f aca="false">INDEX($AI$1795:$AI$1922,$B1800+(const_one-$G1800)*16+const_one)</f>
        <v>284216436.373332</v>
      </c>
      <c r="AX1800" s="5" t="n">
        <f aca="false">INDEX($AJ$1795:$AJ$1922,$B1800+(const_one-$H1800)*32+const_one)</f>
        <v>420238744.816656</v>
      </c>
      <c r="AY1800" s="5" t="n">
        <f aca="false">INDEX($AK$1795:$AK$1922,$B1800+(const_one-$I1800)*64+const_one)</f>
        <v>417624506.901777</v>
      </c>
      <c r="AZ1800" s="5" t="n">
        <f aca="false">--($C1800=--(AS1800&gt;AL1800))</f>
        <v>1</v>
      </c>
      <c r="BA1800" s="5" t="n">
        <f aca="false">--($D1800=--(AT1800&gt;AM1800))</f>
        <v>0</v>
      </c>
      <c r="BB1800" s="5" t="n">
        <f aca="false">--($E1800=--(AU1800&gt;AN1800))</f>
        <v>1</v>
      </c>
      <c r="BC1800" s="5" t="n">
        <f aca="false">--($F1800=--(AV1800&gt;AO1800))</f>
        <v>0</v>
      </c>
      <c r="BD1800" s="5" t="n">
        <f aca="false">--($G1800=--(AW1800&gt;AP1800))</f>
        <v>0</v>
      </c>
      <c r="BE1800" s="5" t="n">
        <f aca="false">--($H1800=--(AX1800&gt;AQ1800))</f>
        <v>0</v>
      </c>
      <c r="BF1800" s="5" t="n">
        <f aca="false">--($I1800=--(AY1800&gt;AR1800))</f>
        <v>0</v>
      </c>
      <c r="BG1800" s="5" t="n">
        <f aca="false">SUM(AZ1800:BF1800)</f>
        <v>2</v>
      </c>
      <c r="BH1800" s="5" t="n">
        <f aca="false">SUM(AE1800:AK1800)+AB1800+AC1800+AD1800</f>
        <v>2000000000</v>
      </c>
    </row>
    <row r="1801" customFormat="false" ht="15" hidden="true" customHeight="false" outlineLevel="0" collapsed="false">
      <c r="A1801" s="5" t="n">
        <f aca="false">sensitivity_exit_usd</f>
        <v>2000000000</v>
      </c>
      <c r="B1801" s="2" t="n">
        <f aca="false">ROW()-ROW($B$1795)</f>
        <v>6</v>
      </c>
      <c r="C1801" s="2" t="n">
        <f aca="false">MOD(QUOTIENT($B1801,1),2)</f>
        <v>0</v>
      </c>
      <c r="D1801" s="2" t="n">
        <f aca="false">MOD(QUOTIENT($B1801,2),2)</f>
        <v>1</v>
      </c>
      <c r="E1801" s="2" t="n">
        <f aca="false">MOD(QUOTIENT($B1801,4),2)</f>
        <v>1</v>
      </c>
      <c r="F1801" s="2" t="n">
        <f aca="false">MOD(QUOTIENT($B1801,8),2)</f>
        <v>0</v>
      </c>
      <c r="G1801" s="2" t="n">
        <f aca="false">MOD(QUOTIENT($B1801,16),2)</f>
        <v>0</v>
      </c>
      <c r="H1801" s="2" t="n">
        <f aca="false">MOD(QUOTIENT($B1801,32),2)</f>
        <v>0</v>
      </c>
      <c r="I1801" s="2" t="n">
        <f aca="false">MOD(QUOTIENT($B1801,64),2)</f>
        <v>0</v>
      </c>
      <c r="J1801" s="5" t="n">
        <f aca="false">IF($C1801=const_zero,MIN(class_series_f_invested_usd,MAX(const_zero,$A1801)),const_zero)</f>
        <v>30000000</v>
      </c>
      <c r="K1801" s="5" t="n">
        <f aca="false">IF($D1801=const_zero,MIN(class_series_e_invested_usd,MAX(const_zero,$A1801-SUM($J1801:$J1801))),const_zero)</f>
        <v>0</v>
      </c>
      <c r="L1801" s="5" t="n">
        <f aca="false">IF($E1801=const_zero,MIN(class_series_d_invested_usd,MAX(const_zero,$A1801-SUM($J1801:$K1801))),const_zero)</f>
        <v>0</v>
      </c>
      <c r="M1801" s="5" t="n">
        <f aca="false">IF($F1801=const_zero,MIN(class_series_c_invested_usd,MAX(const_zero,$A1801-SUM($J1801:$L1801))),const_zero)</f>
        <v>60000000</v>
      </c>
      <c r="N1801" s="5" t="n">
        <f aca="false">IF($G1801=const_zero,MIN(class_series_b_invested_usd,MAX(const_zero,$A1801-SUM($J1801:$M1801))),const_zero)</f>
        <v>30000000</v>
      </c>
      <c r="O1801" s="5" t="n">
        <f aca="false">IF($H1801=const_zero,MIN(class_series_a_invested_usd,MAX(const_zero,$A1801-SUM($J1801:$N1801))),const_zero)</f>
        <v>15000000</v>
      </c>
      <c r="P1801" s="5" t="n">
        <f aca="false">IF($I1801=const_zero,MIN(class_seed_invested_usd,MAX(const_zero,$A1801-SUM($J1801:$O1801))),const_zero)</f>
        <v>5000000</v>
      </c>
      <c r="Q1801" s="5" t="n">
        <f aca="false">MAX(const_zero,$A1801-SUM($J1801:$P1801))</f>
        <v>1860000000</v>
      </c>
      <c r="R1801" s="9" t="n">
        <f aca="false">common_rsa_total+Sensitivity!$AE$1740+Sensitivity!$AJ$1740+IF($C1801=const_one,Sensitivity!$D$1740,const_zero)+IF($D1801=const_one,Sensitivity!$Y$1740,const_zero)+IF($E1801=const_one,Sensitivity!$V$1740,const_zero)+IF($F1801=const_one,Sensitivity!$S$1740,const_zero)+IF($G1801=const_one,Sensitivity!$P$1740,const_zero)+IF($H1801=const_one,Sensitivity!$M$1740,const_zero)+IF($I1801=const_one,Sensitivity!$J$1740,const_zero)</f>
        <v>17098167.8654518</v>
      </c>
      <c r="S1801" s="23" t="b">
        <f aca="false">IF($R1801&gt;const_zero,--($Q1801&gt;option_strike_usd*$R1801),const_zero)</f>
        <v>1</v>
      </c>
      <c r="T1801" s="7" t="n">
        <f aca="false">IF($R1801&gt;const_zero,IF($S1801=const_one,($Q1801+option_strike_usd*pre_f_options_issued)/($R1801+pre_f_options_issued),$Q1801/$R1801),const_zero)</f>
        <v>95.0343936630558</v>
      </c>
      <c r="U1801" s="5" t="n">
        <f aca="false">IF($C1801=const_one,Sensitivity!$D$1740*$T1801,const_zero)</f>
        <v>0</v>
      </c>
      <c r="V1801" s="5" t="n">
        <f aca="false">IF($D1801=const_one,Sensitivity!$Y$1740*$T1801,const_zero)</f>
        <v>580340738.587561</v>
      </c>
      <c r="W1801" s="5" t="n">
        <f aca="false">IF($E1801=const_one,Sensitivity!$V$1740*$T1801,const_zero)</f>
        <v>164039780.31209</v>
      </c>
      <c r="X1801" s="5" t="n">
        <f aca="false">IF($F1801=const_one,Sensitivity!$S$1740*$T1801,const_zero)</f>
        <v>0</v>
      </c>
      <c r="Y1801" s="5" t="n">
        <f aca="false">IF($G1801=const_one,Sensitivity!$P$1740*$T1801,const_zero)</f>
        <v>0</v>
      </c>
      <c r="Z1801" s="5" t="n">
        <f aca="false">IF($H1801=const_one,Sensitivity!$M$1740*$T1801,const_zero)</f>
        <v>0</v>
      </c>
      <c r="AA1801" s="5" t="n">
        <f aca="false">IF($I1801=const_one,Sensitivity!$J$1740*$T1801,const_zero)</f>
        <v>0</v>
      </c>
      <c r="AB1801" s="5" t="n">
        <f aca="false">(Sensitivity!$AE$1740+Sensitivity!$AJ$1740)*$T1801</f>
        <v>25223953.9752072</v>
      </c>
      <c r="AC1801" s="5" t="n">
        <f aca="false">common_rsa_total*$T1801</f>
        <v>855309542.967503</v>
      </c>
      <c r="AD1801" s="5" t="n">
        <f aca="false">IF($S1801=const_one,pre_f_options_issued*($T1801-option_strike_usd),const_zero)</f>
        <v>235085984.15764</v>
      </c>
      <c r="AE1801" s="5" t="n">
        <f aca="false">J1801+U1801</f>
        <v>30000000</v>
      </c>
      <c r="AF1801" s="5" t="n">
        <f aca="false">K1801+V1801</f>
        <v>580340738.587561</v>
      </c>
      <c r="AG1801" s="5" t="n">
        <f aca="false">L1801+W1801</f>
        <v>164039780.31209</v>
      </c>
      <c r="AH1801" s="5" t="n">
        <f aca="false">M1801+X1801</f>
        <v>60000000</v>
      </c>
      <c r="AI1801" s="5" t="n">
        <f aca="false">N1801+Y1801</f>
        <v>30000000</v>
      </c>
      <c r="AJ1801" s="5" t="n">
        <f aca="false">O1801+Z1801</f>
        <v>15000000</v>
      </c>
      <c r="AK1801" s="5" t="n">
        <f aca="false">P1801+AA1801</f>
        <v>5000000</v>
      </c>
      <c r="AL1801" s="5" t="n">
        <f aca="false">INDEX($AE$1795:$AE$1922,$B1801-$C1801*1+const_one)</f>
        <v>30000000</v>
      </c>
      <c r="AM1801" s="5" t="n">
        <f aca="false">INDEX($AF$1795:$AF$1922,$B1801-$D1801*2+const_one)</f>
        <v>300000000</v>
      </c>
      <c r="AN1801" s="5" t="n">
        <f aca="false">INDEX($AG$1795:$AG$1922,$B1801-$E1801*4+const_one)</f>
        <v>100000000</v>
      </c>
      <c r="AO1801" s="5" t="n">
        <f aca="false">INDEX($AH$1795:$AH$1922,$B1801-$F1801*8+const_one)</f>
        <v>60000000</v>
      </c>
      <c r="AP1801" s="5" t="n">
        <f aca="false">INDEX($AI$1795:$AI$1922,$B1801-$G1801*16+const_one)</f>
        <v>30000000</v>
      </c>
      <c r="AQ1801" s="5" t="n">
        <f aca="false">INDEX($AJ$1795:$AJ$1922,$B1801-$H1801*32+const_one)</f>
        <v>15000000</v>
      </c>
      <c r="AR1801" s="5" t="n">
        <f aca="false">INDEX($AK$1795:$AK$1922,$B1801-$I1801*64+const_one)</f>
        <v>5000000</v>
      </c>
      <c r="AS1801" s="5" t="n">
        <f aca="false">INDEX($AE$1795:$AE$1922,$B1801+(const_one-$C1801)*1+const_one)</f>
        <v>59349487.22009</v>
      </c>
      <c r="AT1801" s="5" t="n">
        <f aca="false">INDEX($AF$1795:$AF$1922,$B1801+(const_one-$D1801)*2+const_one)</f>
        <v>580340738.587561</v>
      </c>
      <c r="AU1801" s="5" t="n">
        <f aca="false">INDEX($AG$1795:$AG$1922,$B1801+(const_one-$E1801)*4+const_one)</f>
        <v>164039780.31209</v>
      </c>
      <c r="AV1801" s="5" t="n">
        <f aca="false">INDEX($AH$1795:$AH$1922,$B1801+(const_one-$F1801)*8+const_one)</f>
        <v>209744740.026568</v>
      </c>
      <c r="AW1801" s="5" t="n">
        <f aca="false">INDEX($AI$1795:$AI$1922,$B1801+(const_one-$G1801)*16+const_one)</f>
        <v>251237181.430083</v>
      </c>
      <c r="AX1801" s="5" t="n">
        <f aca="false">INDEX($AJ$1795:$AJ$1922,$B1801+(const_one-$H1801)*32+const_one)</f>
        <v>381634114.026222</v>
      </c>
      <c r="AY1801" s="5" t="n">
        <f aca="false">INDEX($AK$1795:$AK$1922,$B1801+(const_one-$I1801)*64+const_one)</f>
        <v>379601442.313699</v>
      </c>
      <c r="AZ1801" s="5" t="n">
        <f aca="false">--($C1801=--(AS1801&gt;AL1801))</f>
        <v>0</v>
      </c>
      <c r="BA1801" s="5" t="n">
        <f aca="false">--($D1801=--(AT1801&gt;AM1801))</f>
        <v>1</v>
      </c>
      <c r="BB1801" s="5" t="n">
        <f aca="false">--($E1801=--(AU1801&gt;AN1801))</f>
        <v>1</v>
      </c>
      <c r="BC1801" s="5" t="n">
        <f aca="false">--($F1801=--(AV1801&gt;AO1801))</f>
        <v>0</v>
      </c>
      <c r="BD1801" s="5" t="n">
        <f aca="false">--($G1801=--(AW1801&gt;AP1801))</f>
        <v>0</v>
      </c>
      <c r="BE1801" s="5" t="n">
        <f aca="false">--($H1801=--(AX1801&gt;AQ1801))</f>
        <v>0</v>
      </c>
      <c r="BF1801" s="5" t="n">
        <f aca="false">--($I1801=--(AY1801&gt;AR1801))</f>
        <v>0</v>
      </c>
      <c r="BG1801" s="5" t="n">
        <f aca="false">SUM(AZ1801:BF1801)</f>
        <v>2</v>
      </c>
      <c r="BH1801" s="5" t="n">
        <f aca="false">SUM(AE1801:AK1801)+AB1801+AC1801+AD1801</f>
        <v>2000000000</v>
      </c>
    </row>
    <row r="1802" customFormat="false" ht="15" hidden="true" customHeight="false" outlineLevel="0" collapsed="false">
      <c r="A1802" s="5" t="n">
        <f aca="false">sensitivity_exit_usd</f>
        <v>2000000000</v>
      </c>
      <c r="B1802" s="2" t="n">
        <f aca="false">ROW()-ROW($B$1795)</f>
        <v>7</v>
      </c>
      <c r="C1802" s="2" t="n">
        <f aca="false">MOD(QUOTIENT($B1802,1),2)</f>
        <v>1</v>
      </c>
      <c r="D1802" s="2" t="n">
        <f aca="false">MOD(QUOTIENT($B1802,2),2)</f>
        <v>1</v>
      </c>
      <c r="E1802" s="2" t="n">
        <f aca="false">MOD(QUOTIENT($B1802,4),2)</f>
        <v>1</v>
      </c>
      <c r="F1802" s="2" t="n">
        <f aca="false">MOD(QUOTIENT($B1802,8),2)</f>
        <v>0</v>
      </c>
      <c r="G1802" s="2" t="n">
        <f aca="false">MOD(QUOTIENT($B1802,16),2)</f>
        <v>0</v>
      </c>
      <c r="H1802" s="2" t="n">
        <f aca="false">MOD(QUOTIENT($B1802,32),2)</f>
        <v>0</v>
      </c>
      <c r="I1802" s="2" t="n">
        <f aca="false">MOD(QUOTIENT($B1802,64),2)</f>
        <v>0</v>
      </c>
      <c r="J1802" s="5" t="n">
        <f aca="false">IF($C1802=const_zero,MIN(class_series_f_invested_usd,MAX(const_zero,$A1802)),const_zero)</f>
        <v>0</v>
      </c>
      <c r="K1802" s="5" t="n">
        <f aca="false">IF($D1802=const_zero,MIN(class_series_e_invested_usd,MAX(const_zero,$A1802-SUM($J1802:$J1802))),const_zero)</f>
        <v>0</v>
      </c>
      <c r="L1802" s="5" t="n">
        <f aca="false">IF($E1802=const_zero,MIN(class_series_d_invested_usd,MAX(const_zero,$A1802-SUM($J1802:$K1802))),const_zero)</f>
        <v>0</v>
      </c>
      <c r="M1802" s="5" t="n">
        <f aca="false">IF($F1802=const_zero,MIN(class_series_c_invested_usd,MAX(const_zero,$A1802-SUM($J1802:$L1802))),const_zero)</f>
        <v>60000000</v>
      </c>
      <c r="N1802" s="5" t="n">
        <f aca="false">IF($G1802=const_zero,MIN(class_series_b_invested_usd,MAX(const_zero,$A1802-SUM($J1802:$M1802))),const_zero)</f>
        <v>30000000</v>
      </c>
      <c r="O1802" s="5" t="n">
        <f aca="false">IF($H1802=const_zero,MIN(class_series_a_invested_usd,MAX(const_zero,$A1802-SUM($J1802:$N1802))),const_zero)</f>
        <v>15000000</v>
      </c>
      <c r="P1802" s="5" t="n">
        <f aca="false">IF($I1802=const_zero,MIN(class_seed_invested_usd,MAX(const_zero,$A1802-SUM($J1802:$O1802))),const_zero)</f>
        <v>5000000</v>
      </c>
      <c r="Q1802" s="5" t="n">
        <f aca="false">MAX(const_zero,$A1802-SUM($J1802:$P1802))</f>
        <v>1890000000</v>
      </c>
      <c r="R1802" s="9" t="n">
        <f aca="false">common_rsa_total+Sensitivity!$AE$1740+Sensitivity!$AJ$1740+IF($C1802=const_one,Sensitivity!$D$1740,const_zero)+IF($D1802=const_one,Sensitivity!$Y$1740,const_zero)+IF($E1802=const_one,Sensitivity!$V$1740,const_zero)+IF($F1802=const_one,Sensitivity!$S$1740,const_zero)+IF($G1802=const_one,Sensitivity!$P$1740,const_zero)+IF($H1802=const_one,Sensitivity!$M$1740,const_zero)+IF($I1802=const_one,Sensitivity!$J$1740,const_zero)</f>
        <v>17732671.8001582</v>
      </c>
      <c r="S1802" s="23" t="b">
        <f aca="false">IF($R1802&gt;const_zero,--($Q1802&gt;option_strike_usd*$R1802),const_zero)</f>
        <v>1</v>
      </c>
      <c r="T1802" s="7" t="n">
        <f aca="false">IF($R1802&gt;const_zero,IF($S1802=const_one,($Q1802+option_strike_usd*pre_f_options_issued)/($R1802+pre_f_options_issued),$Q1802/$R1802),const_zero)</f>
        <v>93.5368308591456</v>
      </c>
      <c r="U1802" s="5" t="n">
        <f aca="false">IF($C1802=const_one,Sensitivity!$D$1740*$T1802,const_zero)</f>
        <v>59349487.22009</v>
      </c>
      <c r="V1802" s="5" t="n">
        <f aca="false">IF($D1802=const_one,Sensitivity!$Y$1740*$T1802,const_zero)</f>
        <v>571195663.102743</v>
      </c>
      <c r="W1802" s="5" t="n">
        <f aca="false">IF($E1802=const_one,Sensitivity!$V$1740*$T1802,const_zero)</f>
        <v>161454822.762637</v>
      </c>
      <c r="X1802" s="5" t="n">
        <f aca="false">IF($F1802=const_one,Sensitivity!$S$1740*$T1802,const_zero)</f>
        <v>0</v>
      </c>
      <c r="Y1802" s="5" t="n">
        <f aca="false">IF($G1802=const_one,Sensitivity!$P$1740*$T1802,const_zero)</f>
        <v>0</v>
      </c>
      <c r="Z1802" s="5" t="n">
        <f aca="false">IF($H1802=const_one,Sensitivity!$M$1740*$T1802,const_zero)</f>
        <v>0</v>
      </c>
      <c r="AA1802" s="5" t="n">
        <f aca="false">IF($I1802=const_one,Sensitivity!$J$1740*$T1802,const_zero)</f>
        <v>0</v>
      </c>
      <c r="AB1802" s="5" t="n">
        <f aca="false">(Sensitivity!$AE$1740+Sensitivity!$AJ$1740)*$T1802</f>
        <v>24826472.0343559</v>
      </c>
      <c r="AC1802" s="5" t="n">
        <f aca="false">common_rsa_total*$T1802</f>
        <v>841831477.73231</v>
      </c>
      <c r="AD1802" s="5" t="n">
        <f aca="false">IF($S1802=const_one,pre_f_options_issued*($T1802-option_strike_usd),const_zero)</f>
        <v>231342077.147864</v>
      </c>
      <c r="AE1802" s="5" t="n">
        <f aca="false">J1802+U1802</f>
        <v>59349487.22009</v>
      </c>
      <c r="AF1802" s="5" t="n">
        <f aca="false">K1802+V1802</f>
        <v>571195663.102743</v>
      </c>
      <c r="AG1802" s="5" t="n">
        <f aca="false">L1802+W1802</f>
        <v>161454822.762637</v>
      </c>
      <c r="AH1802" s="5" t="n">
        <f aca="false">M1802+X1802</f>
        <v>60000000</v>
      </c>
      <c r="AI1802" s="5" t="n">
        <f aca="false">N1802+Y1802</f>
        <v>30000000</v>
      </c>
      <c r="AJ1802" s="5" t="n">
        <f aca="false">O1802+Z1802</f>
        <v>15000000</v>
      </c>
      <c r="AK1802" s="5" t="n">
        <f aca="false">P1802+AA1802</f>
        <v>5000000</v>
      </c>
      <c r="AL1802" s="5" t="n">
        <f aca="false">INDEX($AE$1795:$AE$1922,$B1802-$C1802*1+const_one)</f>
        <v>30000000</v>
      </c>
      <c r="AM1802" s="5" t="n">
        <f aca="false">INDEX($AF$1795:$AF$1922,$B1802-$D1802*2+const_one)</f>
        <v>300000000</v>
      </c>
      <c r="AN1802" s="5" t="n">
        <f aca="false">INDEX($AG$1795:$AG$1922,$B1802-$E1802*4+const_one)</f>
        <v>100000000</v>
      </c>
      <c r="AO1802" s="5" t="n">
        <f aca="false">INDEX($AH$1795:$AH$1922,$B1802-$F1802*8+const_one)</f>
        <v>60000000</v>
      </c>
      <c r="AP1802" s="5" t="n">
        <f aca="false">INDEX($AI$1795:$AI$1922,$B1802-$G1802*16+const_one)</f>
        <v>30000000</v>
      </c>
      <c r="AQ1802" s="5" t="n">
        <f aca="false">INDEX($AJ$1795:$AJ$1922,$B1802-$H1802*32+const_one)</f>
        <v>15000000</v>
      </c>
      <c r="AR1802" s="5" t="n">
        <f aca="false">INDEX($AK$1795:$AK$1922,$B1802-$I1802*64+const_one)</f>
        <v>5000000</v>
      </c>
      <c r="AS1802" s="5" t="n">
        <f aca="false">INDEX($AE$1795:$AE$1922,$B1802+(const_one-$C1802)*1+const_one)</f>
        <v>59349487.22009</v>
      </c>
      <c r="AT1802" s="5" t="n">
        <f aca="false">INDEX($AF$1795:$AF$1922,$B1802+(const_one-$D1802)*2+const_one)</f>
        <v>571195663.102743</v>
      </c>
      <c r="AU1802" s="5" t="n">
        <f aca="false">INDEX($AG$1795:$AG$1922,$B1802+(const_one-$E1802)*4+const_one)</f>
        <v>161454822.762637</v>
      </c>
      <c r="AV1802" s="5" t="n">
        <f aca="false">INDEX($AH$1795:$AH$1922,$B1802+(const_one-$F1802)*8+const_one)</f>
        <v>207045815.95034</v>
      </c>
      <c r="AW1802" s="5" t="n">
        <f aca="false">INDEX($AI$1795:$AI$1922,$B1802+(const_one-$G1802)*16+const_one)</f>
        <v>248249536.239768</v>
      </c>
      <c r="AX1802" s="5" t="n">
        <f aca="false">INDEX($AJ$1795:$AJ$1922,$B1802+(const_one-$H1802)*32+const_one)</f>
        <v>377982168.338599</v>
      </c>
      <c r="AY1802" s="5" t="n">
        <f aca="false">INDEX($AK$1795:$AK$1922,$B1802+(const_one-$I1802)*64+const_one)</f>
        <v>376000610.444294</v>
      </c>
      <c r="AZ1802" s="5" t="n">
        <f aca="false">--($C1802=--(AS1802&gt;AL1802))</f>
        <v>1</v>
      </c>
      <c r="BA1802" s="5" t="n">
        <f aca="false">--($D1802=--(AT1802&gt;AM1802))</f>
        <v>1</v>
      </c>
      <c r="BB1802" s="5" t="n">
        <f aca="false">--($E1802=--(AU1802&gt;AN1802))</f>
        <v>1</v>
      </c>
      <c r="BC1802" s="5" t="n">
        <f aca="false">--($F1802=--(AV1802&gt;AO1802))</f>
        <v>0</v>
      </c>
      <c r="BD1802" s="5" t="n">
        <f aca="false">--($G1802=--(AW1802&gt;AP1802))</f>
        <v>0</v>
      </c>
      <c r="BE1802" s="5" t="n">
        <f aca="false">--($H1802=--(AX1802&gt;AQ1802))</f>
        <v>0</v>
      </c>
      <c r="BF1802" s="5" t="n">
        <f aca="false">--($I1802=--(AY1802&gt;AR1802))</f>
        <v>0</v>
      </c>
      <c r="BG1802" s="5" t="n">
        <f aca="false">SUM(AZ1802:BF1802)</f>
        <v>3</v>
      </c>
      <c r="BH1802" s="5" t="n">
        <f aca="false">SUM(AE1802:AK1802)+AB1802+AC1802+AD1802</f>
        <v>2000000000</v>
      </c>
    </row>
    <row r="1803" customFormat="false" ht="15" hidden="true" customHeight="false" outlineLevel="0" collapsed="false">
      <c r="A1803" s="5" t="n">
        <f aca="false">sensitivity_exit_usd</f>
        <v>2000000000</v>
      </c>
      <c r="B1803" s="2" t="n">
        <f aca="false">ROW()-ROW($B$1795)</f>
        <v>8</v>
      </c>
      <c r="C1803" s="2" t="n">
        <f aca="false">MOD(QUOTIENT($B1803,1),2)</f>
        <v>0</v>
      </c>
      <c r="D1803" s="2" t="n">
        <f aca="false">MOD(QUOTIENT($B1803,2),2)</f>
        <v>0</v>
      </c>
      <c r="E1803" s="2" t="n">
        <f aca="false">MOD(QUOTIENT($B1803,4),2)</f>
        <v>0</v>
      </c>
      <c r="F1803" s="2" t="n">
        <f aca="false">MOD(QUOTIENT($B1803,8),2)</f>
        <v>1</v>
      </c>
      <c r="G1803" s="2" t="n">
        <f aca="false">MOD(QUOTIENT($B1803,16),2)</f>
        <v>0</v>
      </c>
      <c r="H1803" s="2" t="n">
        <f aca="false">MOD(QUOTIENT($B1803,32),2)</f>
        <v>0</v>
      </c>
      <c r="I1803" s="2" t="n">
        <f aca="false">MOD(QUOTIENT($B1803,64),2)</f>
        <v>0</v>
      </c>
      <c r="J1803" s="5" t="n">
        <f aca="false">IF($C1803=const_zero,MIN(class_series_f_invested_usd,MAX(const_zero,$A1803)),const_zero)</f>
        <v>30000000</v>
      </c>
      <c r="K1803" s="5" t="n">
        <f aca="false">IF($D1803=const_zero,MIN(class_series_e_invested_usd,MAX(const_zero,$A1803-SUM($J1803:$J1803))),const_zero)</f>
        <v>300000000</v>
      </c>
      <c r="L1803" s="5" t="n">
        <f aca="false">IF($E1803=const_zero,MIN(class_series_d_invested_usd,MAX(const_zero,$A1803-SUM($J1803:$K1803))),const_zero)</f>
        <v>100000000</v>
      </c>
      <c r="M1803" s="5" t="n">
        <f aca="false">IF($F1803=const_zero,MIN(class_series_c_invested_usd,MAX(const_zero,$A1803-SUM($J1803:$L1803))),const_zero)</f>
        <v>0</v>
      </c>
      <c r="N1803" s="5" t="n">
        <f aca="false">IF($G1803=const_zero,MIN(class_series_b_invested_usd,MAX(const_zero,$A1803-SUM($J1803:$M1803))),const_zero)</f>
        <v>30000000</v>
      </c>
      <c r="O1803" s="5" t="n">
        <f aca="false">IF($H1803=const_zero,MIN(class_series_a_invested_usd,MAX(const_zero,$A1803-SUM($J1803:$N1803))),const_zero)</f>
        <v>15000000</v>
      </c>
      <c r="P1803" s="5" t="n">
        <f aca="false">IF($I1803=const_zero,MIN(class_seed_invested_usd,MAX(const_zero,$A1803-SUM($J1803:$O1803))),const_zero)</f>
        <v>5000000</v>
      </c>
      <c r="Q1803" s="5" t="n">
        <f aca="false">MAX(const_zero,$A1803-SUM($J1803:$P1803))</f>
        <v>1520000000</v>
      </c>
      <c r="R1803" s="9" t="n">
        <f aca="false">common_rsa_total+Sensitivity!$AE$1740+Sensitivity!$AJ$1740+IF($C1803=const_one,Sensitivity!$D$1740,const_zero)+IF($D1803=const_one,Sensitivity!$Y$1740,const_zero)+IF($E1803=const_one,Sensitivity!$V$1740,const_zero)+IF($F1803=const_one,Sensitivity!$S$1740,const_zero)+IF($G1803=const_one,Sensitivity!$P$1740,const_zero)+IF($H1803=const_one,Sensitivity!$M$1740,const_zero)+IF($I1803=const_one,Sensitivity!$J$1740,const_zero)</f>
        <v>11665419.2130129</v>
      </c>
      <c r="S1803" s="23" t="b">
        <f aca="false">IF($R1803&gt;const_zero,--($Q1803&gt;option_strike_usd*$R1803),const_zero)</f>
        <v>1</v>
      </c>
      <c r="T1803" s="7" t="n">
        <f aca="false">IF($R1803&gt;const_zero,IF($S1803=const_one,($Q1803+option_strike_usd*pre_f_options_issued)/($R1803+pre_f_options_issued),$Q1803/$R1803),const_zero)</f>
        <v>107.480052450645</v>
      </c>
      <c r="U1803" s="5" t="n">
        <f aca="false">IF($C1803=const_one,Sensitivity!$D$1740*$T1803,const_zero)</f>
        <v>0</v>
      </c>
      <c r="V1803" s="5" t="n">
        <f aca="false">IF($D1803=const_one,Sensitivity!$Y$1740*$T1803,const_zero)</f>
        <v>0</v>
      </c>
      <c r="W1803" s="5" t="n">
        <f aca="false">IF($E1803=const_one,Sensitivity!$V$1740*$T1803,const_zero)</f>
        <v>0</v>
      </c>
      <c r="X1803" s="5" t="n">
        <f aca="false">IF($F1803=const_one,Sensitivity!$S$1740*$T1803,const_zero)</f>
        <v>257952125.881548</v>
      </c>
      <c r="Y1803" s="5" t="n">
        <f aca="false">IF($G1803=const_one,Sensitivity!$P$1740*$T1803,const_zero)</f>
        <v>0</v>
      </c>
      <c r="Z1803" s="5" t="n">
        <f aca="false">IF($H1803=const_one,Sensitivity!$M$1740*$T1803,const_zero)</f>
        <v>0</v>
      </c>
      <c r="AA1803" s="5" t="n">
        <f aca="false">IF($I1803=const_one,Sensitivity!$J$1740*$T1803,const_zero)</f>
        <v>0</v>
      </c>
      <c r="AB1803" s="5" t="n">
        <f aca="false">(Sensitivity!$AE$1740+Sensitivity!$AJ$1740)*$T1803</f>
        <v>28527270.9360363</v>
      </c>
      <c r="AC1803" s="5" t="n">
        <f aca="false">common_rsa_total*$T1803</f>
        <v>967320472.055804</v>
      </c>
      <c r="AD1803" s="5" t="n">
        <f aca="false">IF($S1803=const_one,pre_f_options_issued*($T1803-option_strike_usd),const_zero)</f>
        <v>266200131.126612</v>
      </c>
      <c r="AE1803" s="5" t="n">
        <f aca="false">J1803+U1803</f>
        <v>30000000</v>
      </c>
      <c r="AF1803" s="5" t="n">
        <f aca="false">K1803+V1803</f>
        <v>300000000</v>
      </c>
      <c r="AG1803" s="5" t="n">
        <f aca="false">L1803+W1803</f>
        <v>100000000</v>
      </c>
      <c r="AH1803" s="5" t="n">
        <f aca="false">M1803+X1803</f>
        <v>257952125.881548</v>
      </c>
      <c r="AI1803" s="5" t="n">
        <f aca="false">N1803+Y1803</f>
        <v>30000000</v>
      </c>
      <c r="AJ1803" s="5" t="n">
        <f aca="false">O1803+Z1803</f>
        <v>15000000</v>
      </c>
      <c r="AK1803" s="5" t="n">
        <f aca="false">P1803+AA1803</f>
        <v>5000000</v>
      </c>
      <c r="AL1803" s="5" t="n">
        <f aca="false">INDEX($AE$1795:$AE$1922,$B1803-$C1803*1+const_one)</f>
        <v>30000000</v>
      </c>
      <c r="AM1803" s="5" t="n">
        <f aca="false">INDEX($AF$1795:$AF$1922,$B1803-$D1803*2+const_one)</f>
        <v>300000000</v>
      </c>
      <c r="AN1803" s="5" t="n">
        <f aca="false">INDEX($AG$1795:$AG$1922,$B1803-$E1803*4+const_one)</f>
        <v>100000000</v>
      </c>
      <c r="AO1803" s="5" t="n">
        <f aca="false">INDEX($AH$1795:$AH$1922,$B1803-$F1803*8+const_one)</f>
        <v>60000000</v>
      </c>
      <c r="AP1803" s="5" t="n">
        <f aca="false">INDEX($AI$1795:$AI$1922,$B1803-$G1803*16+const_one)</f>
        <v>30000000</v>
      </c>
      <c r="AQ1803" s="5" t="n">
        <f aca="false">INDEX($AJ$1795:$AJ$1922,$B1803-$H1803*32+const_one)</f>
        <v>15000000</v>
      </c>
      <c r="AR1803" s="5" t="n">
        <f aca="false">INDEX($AK$1795:$AK$1922,$B1803-$I1803*64+const_one)</f>
        <v>5000000</v>
      </c>
      <c r="AS1803" s="5" t="n">
        <f aca="false">INDEX($AE$1795:$AE$1922,$B1803+(const_one-$C1803)*1+const_one)</f>
        <v>66558950.9350532</v>
      </c>
      <c r="AT1803" s="5" t="n">
        <f aca="false">INDEX($AF$1795:$AF$1922,$B1803+(const_one-$D1803)*2+const_one)</f>
        <v>548999490.474183</v>
      </c>
      <c r="AU1803" s="5" t="n">
        <f aca="false">INDEX($AG$1795:$AG$1922,$B1803+(const_one-$E1803)*4+const_one)</f>
        <v>176233065.766724</v>
      </c>
      <c r="AV1803" s="5" t="n">
        <f aca="false">INDEX($AH$1795:$AH$1922,$B1803+(const_one-$F1803)*8+const_one)</f>
        <v>257952125.881548</v>
      </c>
      <c r="AW1803" s="5" t="n">
        <f aca="false">INDEX($AI$1795:$AI$1922,$B1803+(const_one-$G1803)*16+const_one)</f>
        <v>271330396.432684</v>
      </c>
      <c r="AX1803" s="5" t="n">
        <f aca="false">INDEX($AJ$1795:$AJ$1922,$B1803+(const_one-$H1803)*32+const_one)</f>
        <v>401113062.780299</v>
      </c>
      <c r="AY1803" s="5" t="n">
        <f aca="false">INDEX($AK$1795:$AK$1922,$B1803+(const_one-$I1803)*64+const_one)</f>
        <v>398504197.331322</v>
      </c>
      <c r="AZ1803" s="5" t="n">
        <f aca="false">--($C1803=--(AS1803&gt;AL1803))</f>
        <v>0</v>
      </c>
      <c r="BA1803" s="5" t="n">
        <f aca="false">--($D1803=--(AT1803&gt;AM1803))</f>
        <v>0</v>
      </c>
      <c r="BB1803" s="5" t="n">
        <f aca="false">--($E1803=--(AU1803&gt;AN1803))</f>
        <v>0</v>
      </c>
      <c r="BC1803" s="5" t="n">
        <f aca="false">--($F1803=--(AV1803&gt;AO1803))</f>
        <v>1</v>
      </c>
      <c r="BD1803" s="5" t="n">
        <f aca="false">--($G1803=--(AW1803&gt;AP1803))</f>
        <v>0</v>
      </c>
      <c r="BE1803" s="5" t="n">
        <f aca="false">--($H1803=--(AX1803&gt;AQ1803))</f>
        <v>0</v>
      </c>
      <c r="BF1803" s="5" t="n">
        <f aca="false">--($I1803=--(AY1803&gt;AR1803))</f>
        <v>0</v>
      </c>
      <c r="BG1803" s="5" t="n">
        <f aca="false">SUM(AZ1803:BF1803)</f>
        <v>1</v>
      </c>
      <c r="BH1803" s="5" t="n">
        <f aca="false">SUM(AE1803:AK1803)+AB1803+AC1803+AD1803</f>
        <v>2000000000</v>
      </c>
    </row>
    <row r="1804" customFormat="false" ht="15" hidden="true" customHeight="false" outlineLevel="0" collapsed="false">
      <c r="A1804" s="5" t="n">
        <f aca="false">sensitivity_exit_usd</f>
        <v>2000000000</v>
      </c>
      <c r="B1804" s="2" t="n">
        <f aca="false">ROW()-ROW($B$1795)</f>
        <v>9</v>
      </c>
      <c r="C1804" s="2" t="n">
        <f aca="false">MOD(QUOTIENT($B1804,1),2)</f>
        <v>1</v>
      </c>
      <c r="D1804" s="2" t="n">
        <f aca="false">MOD(QUOTIENT($B1804,2),2)</f>
        <v>0</v>
      </c>
      <c r="E1804" s="2" t="n">
        <f aca="false">MOD(QUOTIENT($B1804,4),2)</f>
        <v>0</v>
      </c>
      <c r="F1804" s="2" t="n">
        <f aca="false">MOD(QUOTIENT($B1804,8),2)</f>
        <v>1</v>
      </c>
      <c r="G1804" s="2" t="n">
        <f aca="false">MOD(QUOTIENT($B1804,16),2)</f>
        <v>0</v>
      </c>
      <c r="H1804" s="2" t="n">
        <f aca="false">MOD(QUOTIENT($B1804,32),2)</f>
        <v>0</v>
      </c>
      <c r="I1804" s="2" t="n">
        <f aca="false">MOD(QUOTIENT($B1804,64),2)</f>
        <v>0</v>
      </c>
      <c r="J1804" s="5" t="n">
        <f aca="false">IF($C1804=const_zero,MIN(class_series_f_invested_usd,MAX(const_zero,$A1804)),const_zero)</f>
        <v>0</v>
      </c>
      <c r="K1804" s="5" t="n">
        <f aca="false">IF($D1804=const_zero,MIN(class_series_e_invested_usd,MAX(const_zero,$A1804-SUM($J1804:$J1804))),const_zero)</f>
        <v>300000000</v>
      </c>
      <c r="L1804" s="5" t="n">
        <f aca="false">IF($E1804=const_zero,MIN(class_series_d_invested_usd,MAX(const_zero,$A1804-SUM($J1804:$K1804))),const_zero)</f>
        <v>100000000</v>
      </c>
      <c r="M1804" s="5" t="n">
        <f aca="false">IF($F1804=const_zero,MIN(class_series_c_invested_usd,MAX(const_zero,$A1804-SUM($J1804:$L1804))),const_zero)</f>
        <v>0</v>
      </c>
      <c r="N1804" s="5" t="n">
        <f aca="false">IF($G1804=const_zero,MIN(class_series_b_invested_usd,MAX(const_zero,$A1804-SUM($J1804:$M1804))),const_zero)</f>
        <v>30000000</v>
      </c>
      <c r="O1804" s="5" t="n">
        <f aca="false">IF($H1804=const_zero,MIN(class_series_a_invested_usd,MAX(const_zero,$A1804-SUM($J1804:$N1804))),const_zero)</f>
        <v>15000000</v>
      </c>
      <c r="P1804" s="5" t="n">
        <f aca="false">IF($I1804=const_zero,MIN(class_seed_invested_usd,MAX(const_zero,$A1804-SUM($J1804:$O1804))),const_zero)</f>
        <v>5000000</v>
      </c>
      <c r="Q1804" s="5" t="n">
        <f aca="false">MAX(const_zero,$A1804-SUM($J1804:$P1804))</f>
        <v>1550000000</v>
      </c>
      <c r="R1804" s="9" t="n">
        <f aca="false">common_rsa_total+Sensitivity!$AE$1740+Sensitivity!$AJ$1740+IF($C1804=const_one,Sensitivity!$D$1740,const_zero)+IF($D1804=const_one,Sensitivity!$Y$1740,const_zero)+IF($E1804=const_one,Sensitivity!$V$1740,const_zero)+IF($F1804=const_one,Sensitivity!$S$1740,const_zero)+IF($G1804=const_one,Sensitivity!$P$1740,const_zero)+IF($H1804=const_one,Sensitivity!$M$1740,const_zero)+IF($I1804=const_one,Sensitivity!$J$1740,const_zero)</f>
        <v>12299923.1477193</v>
      </c>
      <c r="S1804" s="23" t="b">
        <f aca="false">IF($R1804&gt;const_zero,--($Q1804&gt;option_strike_usd*$R1804),const_zero)</f>
        <v>1</v>
      </c>
      <c r="T1804" s="7" t="n">
        <f aca="false">IF($R1804&gt;const_zero,IF($S1804=const_one,($Q1804+option_strike_usd*pre_f_options_issued)/($R1804+pre_f_options_issued),$Q1804/$R1804),const_zero)</f>
        <v>104.899193360963</v>
      </c>
      <c r="U1804" s="5" t="n">
        <f aca="false">IF($C1804=const_one,Sensitivity!$D$1740*$T1804,const_zero)</f>
        <v>66558950.9350532</v>
      </c>
      <c r="V1804" s="5" t="n">
        <f aca="false">IF($D1804=const_one,Sensitivity!$Y$1740*$T1804,const_zero)</f>
        <v>0</v>
      </c>
      <c r="W1804" s="5" t="n">
        <f aca="false">IF($E1804=const_one,Sensitivity!$V$1740*$T1804,const_zero)</f>
        <v>0</v>
      </c>
      <c r="X1804" s="5" t="n">
        <f aca="false">IF($F1804=const_one,Sensitivity!$S$1740*$T1804,const_zero)</f>
        <v>251758064.066312</v>
      </c>
      <c r="Y1804" s="5" t="n">
        <f aca="false">IF($G1804=const_one,Sensitivity!$P$1740*$T1804,const_zero)</f>
        <v>0</v>
      </c>
      <c r="Z1804" s="5" t="n">
        <f aca="false">IF($H1804=const_one,Sensitivity!$M$1740*$T1804,const_zero)</f>
        <v>0</v>
      </c>
      <c r="AA1804" s="5" t="n">
        <f aca="false">IF($I1804=const_one,Sensitivity!$J$1740*$T1804,const_zero)</f>
        <v>0</v>
      </c>
      <c r="AB1804" s="5" t="n">
        <f aca="false">(Sensitivity!$AE$1740+Sensitivity!$AJ$1740)*$T1804</f>
        <v>27842261.3475558</v>
      </c>
      <c r="AC1804" s="5" t="n">
        <f aca="false">common_rsa_total*$T1804</f>
        <v>944092740.248671</v>
      </c>
      <c r="AD1804" s="5" t="n">
        <f aca="false">IF($S1804=const_one,pre_f_options_issued*($T1804-option_strike_usd),const_zero)</f>
        <v>259747983.402408</v>
      </c>
      <c r="AE1804" s="5" t="n">
        <f aca="false">J1804+U1804</f>
        <v>66558950.9350532</v>
      </c>
      <c r="AF1804" s="5" t="n">
        <f aca="false">K1804+V1804</f>
        <v>300000000</v>
      </c>
      <c r="AG1804" s="5" t="n">
        <f aca="false">L1804+W1804</f>
        <v>100000000</v>
      </c>
      <c r="AH1804" s="5" t="n">
        <f aca="false">M1804+X1804</f>
        <v>251758064.066312</v>
      </c>
      <c r="AI1804" s="5" t="n">
        <f aca="false">N1804+Y1804</f>
        <v>30000000</v>
      </c>
      <c r="AJ1804" s="5" t="n">
        <f aca="false">O1804+Z1804</f>
        <v>15000000</v>
      </c>
      <c r="AK1804" s="5" t="n">
        <f aca="false">P1804+AA1804</f>
        <v>5000000</v>
      </c>
      <c r="AL1804" s="5" t="n">
        <f aca="false">INDEX($AE$1795:$AE$1922,$B1804-$C1804*1+const_one)</f>
        <v>30000000</v>
      </c>
      <c r="AM1804" s="5" t="n">
        <f aca="false">INDEX($AF$1795:$AF$1922,$B1804-$D1804*2+const_one)</f>
        <v>300000000</v>
      </c>
      <c r="AN1804" s="5" t="n">
        <f aca="false">INDEX($AG$1795:$AG$1922,$B1804-$E1804*4+const_one)</f>
        <v>100000000</v>
      </c>
      <c r="AO1804" s="5" t="n">
        <f aca="false">INDEX($AH$1795:$AH$1922,$B1804-$F1804*8+const_one)</f>
        <v>60000000</v>
      </c>
      <c r="AP1804" s="5" t="n">
        <f aca="false">INDEX($AI$1795:$AI$1922,$B1804-$G1804*16+const_one)</f>
        <v>30000000</v>
      </c>
      <c r="AQ1804" s="5" t="n">
        <f aca="false">INDEX($AJ$1795:$AJ$1922,$B1804-$H1804*32+const_one)</f>
        <v>15000000</v>
      </c>
      <c r="AR1804" s="5" t="n">
        <f aca="false">INDEX($AK$1795:$AK$1922,$B1804-$I1804*64+const_one)</f>
        <v>5000000</v>
      </c>
      <c r="AS1804" s="5" t="n">
        <f aca="false">INDEX($AE$1795:$AE$1922,$B1804+(const_one-$C1804)*1+const_one)</f>
        <v>66558950.9350532</v>
      </c>
      <c r="AT1804" s="5" t="n">
        <f aca="false">INDEX($AF$1795:$AF$1922,$B1804+(const_one-$D1804)*2+const_one)</f>
        <v>541100383.766244</v>
      </c>
      <c r="AU1804" s="5" t="n">
        <f aca="false">INDEX($AG$1795:$AG$1922,$B1804+(const_one-$E1804)*4+const_one)</f>
        <v>172600174.183572</v>
      </c>
      <c r="AV1804" s="5" t="n">
        <f aca="false">INDEX($AH$1795:$AH$1922,$B1804+(const_one-$F1804)*8+const_one)</f>
        <v>251758064.066312</v>
      </c>
      <c r="AW1804" s="5" t="n">
        <f aca="false">INDEX($AI$1795:$AI$1922,$B1804+(const_one-$G1804)*16+const_one)</f>
        <v>266714634.698201</v>
      </c>
      <c r="AX1804" s="5" t="n">
        <f aca="false">INDEX($AJ$1795:$AJ$1922,$B1804+(const_one-$H1804)*32+const_one)</f>
        <v>395834869.738007</v>
      </c>
      <c r="AY1804" s="5" t="n">
        <f aca="false">INDEX($AK$1795:$AK$1922,$B1804+(const_one-$I1804)*64+const_one)</f>
        <v>393309607.41113</v>
      </c>
      <c r="AZ1804" s="5" t="n">
        <f aca="false">--($C1804=--(AS1804&gt;AL1804))</f>
        <v>1</v>
      </c>
      <c r="BA1804" s="5" t="n">
        <f aca="false">--($D1804=--(AT1804&gt;AM1804))</f>
        <v>0</v>
      </c>
      <c r="BB1804" s="5" t="n">
        <f aca="false">--($E1804=--(AU1804&gt;AN1804))</f>
        <v>0</v>
      </c>
      <c r="BC1804" s="5" t="n">
        <f aca="false">--($F1804=--(AV1804&gt;AO1804))</f>
        <v>1</v>
      </c>
      <c r="BD1804" s="5" t="n">
        <f aca="false">--($G1804=--(AW1804&gt;AP1804))</f>
        <v>0</v>
      </c>
      <c r="BE1804" s="5" t="n">
        <f aca="false">--($H1804=--(AX1804&gt;AQ1804))</f>
        <v>0</v>
      </c>
      <c r="BF1804" s="5" t="n">
        <f aca="false">--($I1804=--(AY1804&gt;AR1804))</f>
        <v>0</v>
      </c>
      <c r="BG1804" s="5" t="n">
        <f aca="false">SUM(AZ1804:BF1804)</f>
        <v>2</v>
      </c>
      <c r="BH1804" s="5" t="n">
        <f aca="false">SUM(AE1804:AK1804)+AB1804+AC1804+AD1804</f>
        <v>2000000000</v>
      </c>
    </row>
    <row r="1805" customFormat="false" ht="15" hidden="true" customHeight="false" outlineLevel="0" collapsed="false">
      <c r="A1805" s="5" t="n">
        <f aca="false">sensitivity_exit_usd</f>
        <v>2000000000</v>
      </c>
      <c r="B1805" s="2" t="n">
        <f aca="false">ROW()-ROW($B$1795)</f>
        <v>10</v>
      </c>
      <c r="C1805" s="2" t="n">
        <f aca="false">MOD(QUOTIENT($B1805,1),2)</f>
        <v>0</v>
      </c>
      <c r="D1805" s="2" t="n">
        <f aca="false">MOD(QUOTIENT($B1805,2),2)</f>
        <v>1</v>
      </c>
      <c r="E1805" s="2" t="n">
        <f aca="false">MOD(QUOTIENT($B1805,4),2)</f>
        <v>0</v>
      </c>
      <c r="F1805" s="2" t="n">
        <f aca="false">MOD(QUOTIENT($B1805,8),2)</f>
        <v>1</v>
      </c>
      <c r="G1805" s="2" t="n">
        <f aca="false">MOD(QUOTIENT($B1805,16),2)</f>
        <v>0</v>
      </c>
      <c r="H1805" s="2" t="n">
        <f aca="false">MOD(QUOTIENT($B1805,32),2)</f>
        <v>0</v>
      </c>
      <c r="I1805" s="2" t="n">
        <f aca="false">MOD(QUOTIENT($B1805,64),2)</f>
        <v>0</v>
      </c>
      <c r="J1805" s="5" t="n">
        <f aca="false">IF($C1805=const_zero,MIN(class_series_f_invested_usd,MAX(const_zero,$A1805)),const_zero)</f>
        <v>30000000</v>
      </c>
      <c r="K1805" s="5" t="n">
        <f aca="false">IF($D1805=const_zero,MIN(class_series_e_invested_usd,MAX(const_zero,$A1805-SUM($J1805:$J1805))),const_zero)</f>
        <v>0</v>
      </c>
      <c r="L1805" s="5" t="n">
        <f aca="false">IF($E1805=const_zero,MIN(class_series_d_invested_usd,MAX(const_zero,$A1805-SUM($J1805:$K1805))),const_zero)</f>
        <v>100000000</v>
      </c>
      <c r="M1805" s="5" t="n">
        <f aca="false">IF($F1805=const_zero,MIN(class_series_c_invested_usd,MAX(const_zero,$A1805-SUM($J1805:$L1805))),const_zero)</f>
        <v>0</v>
      </c>
      <c r="N1805" s="5" t="n">
        <f aca="false">IF($G1805=const_zero,MIN(class_series_b_invested_usd,MAX(const_zero,$A1805-SUM($J1805:$M1805))),const_zero)</f>
        <v>30000000</v>
      </c>
      <c r="O1805" s="5" t="n">
        <f aca="false">IF($H1805=const_zero,MIN(class_series_a_invested_usd,MAX(const_zero,$A1805-SUM($J1805:$N1805))),const_zero)</f>
        <v>15000000</v>
      </c>
      <c r="P1805" s="5" t="n">
        <f aca="false">IF($I1805=const_zero,MIN(class_seed_invested_usd,MAX(const_zero,$A1805-SUM($J1805:$O1805))),const_zero)</f>
        <v>5000000</v>
      </c>
      <c r="Q1805" s="5" t="n">
        <f aca="false">MAX(const_zero,$A1805-SUM($J1805:$P1805))</f>
        <v>1820000000</v>
      </c>
      <c r="R1805" s="9" t="n">
        <f aca="false">common_rsa_total+Sensitivity!$AE$1740+Sensitivity!$AJ$1740+IF($C1805=const_one,Sensitivity!$D$1740,const_zero)+IF($D1805=const_one,Sensitivity!$Y$1740,const_zero)+IF($E1805=const_one,Sensitivity!$V$1740,const_zero)+IF($F1805=const_one,Sensitivity!$S$1740,const_zero)+IF($G1805=const_one,Sensitivity!$P$1740,const_zero)+IF($H1805=const_one,Sensitivity!$M$1740,const_zero)+IF($I1805=const_one,Sensitivity!$J$1740,const_zero)</f>
        <v>17772058.2540864</v>
      </c>
      <c r="S1805" s="23" t="b">
        <f aca="false">IF($R1805&gt;const_zero,--($Q1805&gt;option_strike_usd*$R1805),const_zero)</f>
        <v>1</v>
      </c>
      <c r="T1805" s="7" t="n">
        <f aca="false">IF($R1805&gt;const_zero,IF($S1805=const_one,($Q1805+option_strike_usd*pre_f_options_issued)/($R1805+pre_f_options_issued),$Q1805/$R1805),const_zero)</f>
        <v>89.9020699899887</v>
      </c>
      <c r="U1805" s="5" t="n">
        <f aca="false">IF($C1805=const_one,Sensitivity!$D$1740*$T1805,const_zero)</f>
        <v>0</v>
      </c>
      <c r="V1805" s="5" t="n">
        <f aca="false">IF($D1805=const_one,Sensitivity!$Y$1740*$T1805,const_zero)</f>
        <v>548999490.474183</v>
      </c>
      <c r="W1805" s="5" t="n">
        <f aca="false">IF($E1805=const_one,Sensitivity!$V$1740*$T1805,const_zero)</f>
        <v>0</v>
      </c>
      <c r="X1805" s="5" t="n">
        <f aca="false">IF($F1805=const_one,Sensitivity!$S$1740*$T1805,const_zero)</f>
        <v>215764967.975973</v>
      </c>
      <c r="Y1805" s="5" t="n">
        <f aca="false">IF($G1805=const_one,Sensitivity!$P$1740*$T1805,const_zero)</f>
        <v>0</v>
      </c>
      <c r="Z1805" s="5" t="n">
        <f aca="false">IF($H1805=const_one,Sensitivity!$M$1740*$T1805,const_zero)</f>
        <v>0</v>
      </c>
      <c r="AA1805" s="5" t="n">
        <f aca="false">IF($I1805=const_one,Sensitivity!$J$1740*$T1805,const_zero)</f>
        <v>0</v>
      </c>
      <c r="AB1805" s="5" t="n">
        <f aca="false">(Sensitivity!$AE$1740+Sensitivity!$AJ$1740)*$T1805</f>
        <v>23861736.6649742</v>
      </c>
      <c r="AC1805" s="5" t="n">
        <f aca="false">common_rsa_total*$T1805</f>
        <v>809118629.909898</v>
      </c>
      <c r="AD1805" s="5" t="n">
        <f aca="false">IF($S1805=const_one,pre_f_options_issued*($T1805-option_strike_usd),const_zero)</f>
        <v>222255174.974972</v>
      </c>
      <c r="AE1805" s="5" t="n">
        <f aca="false">J1805+U1805</f>
        <v>30000000</v>
      </c>
      <c r="AF1805" s="5" t="n">
        <f aca="false">K1805+V1805</f>
        <v>548999490.474183</v>
      </c>
      <c r="AG1805" s="5" t="n">
        <f aca="false">L1805+W1805</f>
        <v>100000000</v>
      </c>
      <c r="AH1805" s="5" t="n">
        <f aca="false">M1805+X1805</f>
        <v>215764967.975973</v>
      </c>
      <c r="AI1805" s="5" t="n">
        <f aca="false">N1805+Y1805</f>
        <v>30000000</v>
      </c>
      <c r="AJ1805" s="5" t="n">
        <f aca="false">O1805+Z1805</f>
        <v>15000000</v>
      </c>
      <c r="AK1805" s="5" t="n">
        <f aca="false">P1805+AA1805</f>
        <v>5000000</v>
      </c>
      <c r="AL1805" s="5" t="n">
        <f aca="false">INDEX($AE$1795:$AE$1922,$B1805-$C1805*1+const_one)</f>
        <v>30000000</v>
      </c>
      <c r="AM1805" s="5" t="n">
        <f aca="false">INDEX($AF$1795:$AF$1922,$B1805-$D1805*2+const_one)</f>
        <v>300000000</v>
      </c>
      <c r="AN1805" s="5" t="n">
        <f aca="false">INDEX($AG$1795:$AG$1922,$B1805-$E1805*4+const_one)</f>
        <v>100000000</v>
      </c>
      <c r="AO1805" s="5" t="n">
        <f aca="false">INDEX($AH$1795:$AH$1922,$B1805-$F1805*8+const_one)</f>
        <v>60000000</v>
      </c>
      <c r="AP1805" s="5" t="n">
        <f aca="false">INDEX($AI$1795:$AI$1922,$B1805-$G1805*16+const_one)</f>
        <v>30000000</v>
      </c>
      <c r="AQ1805" s="5" t="n">
        <f aca="false">INDEX($AJ$1795:$AJ$1922,$B1805-$H1805*32+const_one)</f>
        <v>15000000</v>
      </c>
      <c r="AR1805" s="5" t="n">
        <f aca="false">INDEX($AK$1795:$AK$1922,$B1805-$I1805*64+const_one)</f>
        <v>5000000</v>
      </c>
      <c r="AS1805" s="5" t="n">
        <f aca="false">INDEX($AE$1795:$AE$1922,$B1805+(const_one-$C1805)*1+const_one)</f>
        <v>56222468.7363287</v>
      </c>
      <c r="AT1805" s="5" t="n">
        <f aca="false">INDEX($AF$1795:$AF$1922,$B1805+(const_one-$D1805)*2+const_one)</f>
        <v>548999490.474183</v>
      </c>
      <c r="AU1805" s="5" t="n">
        <f aca="false">INDEX($AG$1795:$AG$1922,$B1805+(const_one-$E1805)*4+const_one)</f>
        <v>150851004.872171</v>
      </c>
      <c r="AV1805" s="5" t="n">
        <f aca="false">INDEX($AH$1795:$AH$1922,$B1805+(const_one-$F1805)*8+const_one)</f>
        <v>215764967.975973</v>
      </c>
      <c r="AW1805" s="5" t="n">
        <f aca="false">INDEX($AI$1795:$AI$1922,$B1805+(const_one-$G1805)*16+const_one)</f>
        <v>238805693.047118</v>
      </c>
      <c r="AX1805" s="5" t="n">
        <f aca="false">INDEX($AJ$1795:$AJ$1922,$B1805+(const_one-$H1805)*32+const_one)</f>
        <v>363543796.378929</v>
      </c>
      <c r="AY1805" s="5" t="n">
        <f aca="false">INDEX($AK$1795:$AK$1922,$B1805+(const_one-$I1805)*64+const_one)</f>
        <v>361565326.738771</v>
      </c>
      <c r="AZ1805" s="5" t="n">
        <f aca="false">--($C1805=--(AS1805&gt;AL1805))</f>
        <v>0</v>
      </c>
      <c r="BA1805" s="5" t="n">
        <f aca="false">--($D1805=--(AT1805&gt;AM1805))</f>
        <v>1</v>
      </c>
      <c r="BB1805" s="5" t="n">
        <f aca="false">--($E1805=--(AU1805&gt;AN1805))</f>
        <v>0</v>
      </c>
      <c r="BC1805" s="5" t="n">
        <f aca="false">--($F1805=--(AV1805&gt;AO1805))</f>
        <v>1</v>
      </c>
      <c r="BD1805" s="5" t="n">
        <f aca="false">--($G1805=--(AW1805&gt;AP1805))</f>
        <v>0</v>
      </c>
      <c r="BE1805" s="5" t="n">
        <f aca="false">--($H1805=--(AX1805&gt;AQ1805))</f>
        <v>0</v>
      </c>
      <c r="BF1805" s="5" t="n">
        <f aca="false">--($I1805=--(AY1805&gt;AR1805))</f>
        <v>0</v>
      </c>
      <c r="BG1805" s="5" t="n">
        <f aca="false">SUM(AZ1805:BF1805)</f>
        <v>2</v>
      </c>
      <c r="BH1805" s="5" t="n">
        <f aca="false">SUM(AE1805:AK1805)+AB1805+AC1805+AD1805</f>
        <v>2000000000</v>
      </c>
    </row>
    <row r="1806" customFormat="false" ht="15" hidden="true" customHeight="false" outlineLevel="0" collapsed="false">
      <c r="A1806" s="5" t="n">
        <f aca="false">sensitivity_exit_usd</f>
        <v>2000000000</v>
      </c>
      <c r="B1806" s="2" t="n">
        <f aca="false">ROW()-ROW($B$1795)</f>
        <v>11</v>
      </c>
      <c r="C1806" s="2" t="n">
        <f aca="false">MOD(QUOTIENT($B1806,1),2)</f>
        <v>1</v>
      </c>
      <c r="D1806" s="2" t="n">
        <f aca="false">MOD(QUOTIENT($B1806,2),2)</f>
        <v>1</v>
      </c>
      <c r="E1806" s="2" t="n">
        <f aca="false">MOD(QUOTIENT($B1806,4),2)</f>
        <v>0</v>
      </c>
      <c r="F1806" s="2" t="n">
        <f aca="false">MOD(QUOTIENT($B1806,8),2)</f>
        <v>1</v>
      </c>
      <c r="G1806" s="2" t="n">
        <f aca="false">MOD(QUOTIENT($B1806,16),2)</f>
        <v>0</v>
      </c>
      <c r="H1806" s="2" t="n">
        <f aca="false">MOD(QUOTIENT($B1806,32),2)</f>
        <v>0</v>
      </c>
      <c r="I1806" s="2" t="n">
        <f aca="false">MOD(QUOTIENT($B1806,64),2)</f>
        <v>0</v>
      </c>
      <c r="J1806" s="5" t="n">
        <f aca="false">IF($C1806=const_zero,MIN(class_series_f_invested_usd,MAX(const_zero,$A1806)),const_zero)</f>
        <v>0</v>
      </c>
      <c r="K1806" s="5" t="n">
        <f aca="false">IF($D1806=const_zero,MIN(class_series_e_invested_usd,MAX(const_zero,$A1806-SUM($J1806:$J1806))),const_zero)</f>
        <v>0</v>
      </c>
      <c r="L1806" s="5" t="n">
        <f aca="false">IF($E1806=const_zero,MIN(class_series_d_invested_usd,MAX(const_zero,$A1806-SUM($J1806:$K1806))),const_zero)</f>
        <v>100000000</v>
      </c>
      <c r="M1806" s="5" t="n">
        <f aca="false">IF($F1806=const_zero,MIN(class_series_c_invested_usd,MAX(const_zero,$A1806-SUM($J1806:$L1806))),const_zero)</f>
        <v>0</v>
      </c>
      <c r="N1806" s="5" t="n">
        <f aca="false">IF($G1806=const_zero,MIN(class_series_b_invested_usd,MAX(const_zero,$A1806-SUM($J1806:$M1806))),const_zero)</f>
        <v>30000000</v>
      </c>
      <c r="O1806" s="5" t="n">
        <f aca="false">IF($H1806=const_zero,MIN(class_series_a_invested_usd,MAX(const_zero,$A1806-SUM($J1806:$N1806))),const_zero)</f>
        <v>15000000</v>
      </c>
      <c r="P1806" s="5" t="n">
        <f aca="false">IF($I1806=const_zero,MIN(class_seed_invested_usd,MAX(const_zero,$A1806-SUM($J1806:$O1806))),const_zero)</f>
        <v>5000000</v>
      </c>
      <c r="Q1806" s="5" t="n">
        <f aca="false">MAX(const_zero,$A1806-SUM($J1806:$P1806))</f>
        <v>1850000000</v>
      </c>
      <c r="R1806" s="9" t="n">
        <f aca="false">common_rsa_total+Sensitivity!$AE$1740+Sensitivity!$AJ$1740+IF($C1806=const_one,Sensitivity!$D$1740,const_zero)+IF($D1806=const_one,Sensitivity!$Y$1740,const_zero)+IF($E1806=const_one,Sensitivity!$V$1740,const_zero)+IF($F1806=const_one,Sensitivity!$S$1740,const_zero)+IF($G1806=const_one,Sensitivity!$P$1740,const_zero)+IF($H1806=const_one,Sensitivity!$M$1740,const_zero)+IF($I1806=const_one,Sensitivity!$J$1740,const_zero)</f>
        <v>18406562.1887927</v>
      </c>
      <c r="S1806" s="23" t="b">
        <f aca="false">IF($R1806&gt;const_zero,--($Q1806&gt;option_strike_usd*$R1806),const_zero)</f>
        <v>1</v>
      </c>
      <c r="T1806" s="7" t="n">
        <f aca="false">IF($R1806&gt;const_zero,IF($S1806=const_one,($Q1806+option_strike_usd*pre_f_options_issued)/($R1806+pre_f_options_issued),$Q1806/$R1806),const_zero)</f>
        <v>88.6085422974544</v>
      </c>
      <c r="U1806" s="5" t="n">
        <f aca="false">IF($C1806=const_one,Sensitivity!$D$1740*$T1806,const_zero)</f>
        <v>56222468.7363287</v>
      </c>
      <c r="V1806" s="5" t="n">
        <f aca="false">IF($D1806=const_one,Sensitivity!$Y$1740*$T1806,const_zero)</f>
        <v>541100383.766244</v>
      </c>
      <c r="W1806" s="5" t="n">
        <f aca="false">IF($E1806=const_one,Sensitivity!$V$1740*$T1806,const_zero)</f>
        <v>0</v>
      </c>
      <c r="X1806" s="5" t="n">
        <f aca="false">IF($F1806=const_one,Sensitivity!$S$1740*$T1806,const_zero)</f>
        <v>212660501.513891</v>
      </c>
      <c r="Y1806" s="5" t="n">
        <f aca="false">IF($G1806=const_one,Sensitivity!$P$1740*$T1806,const_zero)</f>
        <v>0</v>
      </c>
      <c r="Z1806" s="5" t="n">
        <f aca="false">IF($H1806=const_one,Sensitivity!$M$1740*$T1806,const_zero)</f>
        <v>0</v>
      </c>
      <c r="AA1806" s="5" t="n">
        <f aca="false">IF($I1806=const_one,Sensitivity!$J$1740*$T1806,const_zero)</f>
        <v>0</v>
      </c>
      <c r="AB1806" s="5" t="n">
        <f aca="false">(Sensitivity!$AE$1740+Sensitivity!$AJ$1740)*$T1806</f>
        <v>23518409.5628113</v>
      </c>
      <c r="AC1806" s="5" t="n">
        <f aca="false">common_rsa_total*$T1806</f>
        <v>797476880.67709</v>
      </c>
      <c r="AD1806" s="5" t="n">
        <f aca="false">IF($S1806=const_one,pre_f_options_issued*($T1806-option_strike_usd),const_zero)</f>
        <v>219021355.743636</v>
      </c>
      <c r="AE1806" s="5" t="n">
        <f aca="false">J1806+U1806</f>
        <v>56222468.7363287</v>
      </c>
      <c r="AF1806" s="5" t="n">
        <f aca="false">K1806+V1806</f>
        <v>541100383.766244</v>
      </c>
      <c r="AG1806" s="5" t="n">
        <f aca="false">L1806+W1806</f>
        <v>100000000</v>
      </c>
      <c r="AH1806" s="5" t="n">
        <f aca="false">M1806+X1806</f>
        <v>212660501.513891</v>
      </c>
      <c r="AI1806" s="5" t="n">
        <f aca="false">N1806+Y1806</f>
        <v>30000000</v>
      </c>
      <c r="AJ1806" s="5" t="n">
        <f aca="false">O1806+Z1806</f>
        <v>15000000</v>
      </c>
      <c r="AK1806" s="5" t="n">
        <f aca="false">P1806+AA1806</f>
        <v>5000000</v>
      </c>
      <c r="AL1806" s="5" t="n">
        <f aca="false">INDEX($AE$1795:$AE$1922,$B1806-$C1806*1+const_one)</f>
        <v>30000000</v>
      </c>
      <c r="AM1806" s="5" t="n">
        <f aca="false">INDEX($AF$1795:$AF$1922,$B1806-$D1806*2+const_one)</f>
        <v>300000000</v>
      </c>
      <c r="AN1806" s="5" t="n">
        <f aca="false">INDEX($AG$1795:$AG$1922,$B1806-$E1806*4+const_one)</f>
        <v>100000000</v>
      </c>
      <c r="AO1806" s="5" t="n">
        <f aca="false">INDEX($AH$1795:$AH$1922,$B1806-$F1806*8+const_one)</f>
        <v>60000000</v>
      </c>
      <c r="AP1806" s="5" t="n">
        <f aca="false">INDEX($AI$1795:$AI$1922,$B1806-$G1806*16+const_one)</f>
        <v>30000000</v>
      </c>
      <c r="AQ1806" s="5" t="n">
        <f aca="false">INDEX($AJ$1795:$AJ$1922,$B1806-$H1806*32+const_one)</f>
        <v>15000000</v>
      </c>
      <c r="AR1806" s="5" t="n">
        <f aca="false">INDEX($AK$1795:$AK$1922,$B1806-$I1806*64+const_one)</f>
        <v>5000000</v>
      </c>
      <c r="AS1806" s="5" t="n">
        <f aca="false">INDEX($AE$1795:$AE$1922,$B1806+(const_one-$C1806)*1+const_one)</f>
        <v>56222468.7363287</v>
      </c>
      <c r="AT1806" s="5" t="n">
        <f aca="false">INDEX($AF$1795:$AF$1922,$B1806+(const_one-$D1806)*2+const_one)</f>
        <v>541100383.766244</v>
      </c>
      <c r="AU1806" s="5" t="n">
        <f aca="false">INDEX($AG$1795:$AG$1922,$B1806+(const_one-$E1806)*4+const_one)</f>
        <v>148909905.377036</v>
      </c>
      <c r="AV1806" s="5" t="n">
        <f aca="false">INDEX($AH$1795:$AH$1922,$B1806+(const_one-$F1806)*8+const_one)</f>
        <v>212660501.513891</v>
      </c>
      <c r="AW1806" s="5" t="n">
        <f aca="false">INDEX($AI$1795:$AI$1922,$B1806+(const_one-$G1806)*16+const_one)</f>
        <v>236232209.190141</v>
      </c>
      <c r="AX1806" s="5" t="n">
        <f aca="false">INDEX($AJ$1795:$AJ$1922,$B1806+(const_one-$H1806)*32+const_one)</f>
        <v>360429914.704755</v>
      </c>
      <c r="AY1806" s="5" t="n">
        <f aca="false">INDEX($AK$1795:$AK$1922,$B1806+(const_one-$I1806)*64+const_one)</f>
        <v>358499901.77461</v>
      </c>
      <c r="AZ1806" s="5" t="n">
        <f aca="false">--($C1806=--(AS1806&gt;AL1806))</f>
        <v>1</v>
      </c>
      <c r="BA1806" s="5" t="n">
        <f aca="false">--($D1806=--(AT1806&gt;AM1806))</f>
        <v>1</v>
      </c>
      <c r="BB1806" s="5" t="n">
        <f aca="false">--($E1806=--(AU1806&gt;AN1806))</f>
        <v>0</v>
      </c>
      <c r="BC1806" s="5" t="n">
        <f aca="false">--($F1806=--(AV1806&gt;AO1806))</f>
        <v>1</v>
      </c>
      <c r="BD1806" s="5" t="n">
        <f aca="false">--($G1806=--(AW1806&gt;AP1806))</f>
        <v>0</v>
      </c>
      <c r="BE1806" s="5" t="n">
        <f aca="false">--($H1806=--(AX1806&gt;AQ1806))</f>
        <v>0</v>
      </c>
      <c r="BF1806" s="5" t="n">
        <f aca="false">--($I1806=--(AY1806&gt;AR1806))</f>
        <v>0</v>
      </c>
      <c r="BG1806" s="5" t="n">
        <f aca="false">SUM(AZ1806:BF1806)</f>
        <v>3</v>
      </c>
      <c r="BH1806" s="5" t="n">
        <f aca="false">SUM(AE1806:AK1806)+AB1806+AC1806+AD1806</f>
        <v>2000000000</v>
      </c>
    </row>
    <row r="1807" customFormat="false" ht="15" hidden="true" customHeight="false" outlineLevel="0" collapsed="false">
      <c r="A1807" s="5" t="n">
        <f aca="false">sensitivity_exit_usd</f>
        <v>2000000000</v>
      </c>
      <c r="B1807" s="2" t="n">
        <f aca="false">ROW()-ROW($B$1795)</f>
        <v>12</v>
      </c>
      <c r="C1807" s="2" t="n">
        <f aca="false">MOD(QUOTIENT($B1807,1),2)</f>
        <v>0</v>
      </c>
      <c r="D1807" s="2" t="n">
        <f aca="false">MOD(QUOTIENT($B1807,2),2)</f>
        <v>0</v>
      </c>
      <c r="E1807" s="2" t="n">
        <f aca="false">MOD(QUOTIENT($B1807,4),2)</f>
        <v>1</v>
      </c>
      <c r="F1807" s="2" t="n">
        <f aca="false">MOD(QUOTIENT($B1807,8),2)</f>
        <v>1</v>
      </c>
      <c r="G1807" s="2" t="n">
        <f aca="false">MOD(QUOTIENT($B1807,16),2)</f>
        <v>0</v>
      </c>
      <c r="H1807" s="2" t="n">
        <f aca="false">MOD(QUOTIENT($B1807,32),2)</f>
        <v>0</v>
      </c>
      <c r="I1807" s="2" t="n">
        <f aca="false">MOD(QUOTIENT($B1807,64),2)</f>
        <v>0</v>
      </c>
      <c r="J1807" s="5" t="n">
        <f aca="false">IF($C1807=const_zero,MIN(class_series_f_invested_usd,MAX(const_zero,$A1807)),const_zero)</f>
        <v>30000000</v>
      </c>
      <c r="K1807" s="5" t="n">
        <f aca="false">IF($D1807=const_zero,MIN(class_series_e_invested_usd,MAX(const_zero,$A1807-SUM($J1807:$J1807))),const_zero)</f>
        <v>300000000</v>
      </c>
      <c r="L1807" s="5" t="n">
        <f aca="false">IF($E1807=const_zero,MIN(class_series_d_invested_usd,MAX(const_zero,$A1807-SUM($J1807:$K1807))),const_zero)</f>
        <v>0</v>
      </c>
      <c r="M1807" s="5" t="n">
        <f aca="false">IF($F1807=const_zero,MIN(class_series_c_invested_usd,MAX(const_zero,$A1807-SUM($J1807:$L1807))),const_zero)</f>
        <v>0</v>
      </c>
      <c r="N1807" s="5" t="n">
        <f aca="false">IF($G1807=const_zero,MIN(class_series_b_invested_usd,MAX(const_zero,$A1807-SUM($J1807:$M1807))),const_zero)</f>
        <v>30000000</v>
      </c>
      <c r="O1807" s="5" t="n">
        <f aca="false">IF($H1807=const_zero,MIN(class_series_a_invested_usd,MAX(const_zero,$A1807-SUM($J1807:$N1807))),const_zero)</f>
        <v>15000000</v>
      </c>
      <c r="P1807" s="5" t="n">
        <f aca="false">IF($I1807=const_zero,MIN(class_seed_invested_usd,MAX(const_zero,$A1807-SUM($J1807:$O1807))),const_zero)</f>
        <v>5000000</v>
      </c>
      <c r="Q1807" s="5" t="n">
        <f aca="false">MAX(const_zero,$A1807-SUM($J1807:$P1807))</f>
        <v>1620000000</v>
      </c>
      <c r="R1807" s="9" t="n">
        <f aca="false">common_rsa_total+Sensitivity!$AE$1740+Sensitivity!$AJ$1740+IF($C1807=const_one,Sensitivity!$D$1740,const_zero)+IF($D1807=const_one,Sensitivity!$Y$1740,const_zero)+IF($E1807=const_one,Sensitivity!$V$1740,const_zero)+IF($F1807=const_one,Sensitivity!$S$1740,const_zero)+IF($G1807=const_one,Sensitivity!$P$1740,const_zero)+IF($H1807=const_one,Sensitivity!$M$1740,const_zero)+IF($I1807=const_one,Sensitivity!$J$1740,const_zero)</f>
        <v>13391528.8243784</v>
      </c>
      <c r="S1807" s="23" t="b">
        <f aca="false">IF($R1807&gt;const_zero,--($Q1807&gt;option_strike_usd*$R1807),const_zero)</f>
        <v>1</v>
      </c>
      <c r="T1807" s="7" t="n">
        <f aca="false">IF($R1807&gt;const_zero,IF($S1807=const_one,($Q1807+option_strike_usd*pre_f_options_issued)/($R1807+pre_f_options_issued),$Q1807/$R1807),const_zero)</f>
        <v>102.098420984582</v>
      </c>
      <c r="U1807" s="5" t="n">
        <f aca="false">IF($C1807=const_one,Sensitivity!$D$1740*$T1807,const_zero)</f>
        <v>0</v>
      </c>
      <c r="V1807" s="5" t="n">
        <f aca="false">IF($D1807=const_one,Sensitivity!$Y$1740*$T1807,const_zero)</f>
        <v>0</v>
      </c>
      <c r="W1807" s="5" t="n">
        <f aca="false">IF($E1807=const_one,Sensitivity!$V$1740*$T1807,const_zero)</f>
        <v>176233065.766724</v>
      </c>
      <c r="X1807" s="5" t="n">
        <f aca="false">IF($F1807=const_one,Sensitivity!$S$1740*$T1807,const_zero)</f>
        <v>245036210.362996</v>
      </c>
      <c r="Y1807" s="5" t="n">
        <f aca="false">IF($G1807=const_one,Sensitivity!$P$1740*$T1807,const_zero)</f>
        <v>0</v>
      </c>
      <c r="Z1807" s="5" t="n">
        <f aca="false">IF($H1807=const_one,Sensitivity!$M$1740*$T1807,const_zero)</f>
        <v>0</v>
      </c>
      <c r="AA1807" s="5" t="n">
        <f aca="false">IF($I1807=const_one,Sensitivity!$J$1740*$T1807,const_zero)</f>
        <v>0</v>
      </c>
      <c r="AB1807" s="5" t="n">
        <f aca="false">(Sensitivity!$AE$1740+Sensitivity!$AJ$1740)*$T1807</f>
        <v>27098882.5475883</v>
      </c>
      <c r="AC1807" s="5" t="n">
        <f aca="false">common_rsa_total*$T1807</f>
        <v>918885788.861236</v>
      </c>
      <c r="AD1807" s="5" t="n">
        <f aca="false">IF($S1807=const_one,pre_f_options_issued*($T1807-option_strike_usd),const_zero)</f>
        <v>252746052.461455</v>
      </c>
      <c r="AE1807" s="5" t="n">
        <f aca="false">J1807+U1807</f>
        <v>30000000</v>
      </c>
      <c r="AF1807" s="5" t="n">
        <f aca="false">K1807+V1807</f>
        <v>300000000</v>
      </c>
      <c r="AG1807" s="5" t="n">
        <f aca="false">L1807+W1807</f>
        <v>176233065.766724</v>
      </c>
      <c r="AH1807" s="5" t="n">
        <f aca="false">M1807+X1807</f>
        <v>245036210.362996</v>
      </c>
      <c r="AI1807" s="5" t="n">
        <f aca="false">N1807+Y1807</f>
        <v>30000000</v>
      </c>
      <c r="AJ1807" s="5" t="n">
        <f aca="false">O1807+Z1807</f>
        <v>15000000</v>
      </c>
      <c r="AK1807" s="5" t="n">
        <f aca="false">P1807+AA1807</f>
        <v>5000000</v>
      </c>
      <c r="AL1807" s="5" t="n">
        <f aca="false">INDEX($AE$1795:$AE$1922,$B1807-$C1807*1+const_one)</f>
        <v>30000000</v>
      </c>
      <c r="AM1807" s="5" t="n">
        <f aca="false">INDEX($AF$1795:$AF$1922,$B1807-$D1807*2+const_one)</f>
        <v>300000000</v>
      </c>
      <c r="AN1807" s="5" t="n">
        <f aca="false">INDEX($AG$1795:$AG$1922,$B1807-$E1807*4+const_one)</f>
        <v>100000000</v>
      </c>
      <c r="AO1807" s="5" t="n">
        <f aca="false">INDEX($AH$1795:$AH$1922,$B1807-$F1807*8+const_one)</f>
        <v>60000000</v>
      </c>
      <c r="AP1807" s="5" t="n">
        <f aca="false">INDEX($AI$1795:$AI$1922,$B1807-$G1807*16+const_one)</f>
        <v>30000000</v>
      </c>
      <c r="AQ1807" s="5" t="n">
        <f aca="false">INDEX($AJ$1795:$AJ$1922,$B1807-$H1807*32+const_one)</f>
        <v>15000000</v>
      </c>
      <c r="AR1807" s="5" t="n">
        <f aca="false">INDEX($AK$1795:$AK$1922,$B1807-$I1807*64+const_one)</f>
        <v>5000000</v>
      </c>
      <c r="AS1807" s="5" t="n">
        <f aca="false">INDEX($AE$1795:$AE$1922,$B1807+(const_one-$C1807)*1+const_one)</f>
        <v>63446428.2739514</v>
      </c>
      <c r="AT1807" s="5" t="n">
        <f aca="false">INDEX($AF$1795:$AF$1922,$B1807+(const_one-$D1807)*2+const_one)</f>
        <v>533681424.210851</v>
      </c>
      <c r="AU1807" s="5" t="n">
        <f aca="false">INDEX($AG$1795:$AG$1922,$B1807+(const_one-$E1807)*4+const_one)</f>
        <v>176233065.766724</v>
      </c>
      <c r="AV1807" s="5" t="n">
        <f aca="false">INDEX($AH$1795:$AH$1922,$B1807+(const_one-$F1807)*8+const_one)</f>
        <v>245036210.362996</v>
      </c>
      <c r="AW1807" s="5" t="n">
        <f aca="false">INDEX($AI$1795:$AI$1922,$B1807+(const_one-$G1807)*16+const_one)</f>
        <v>262419206.305984</v>
      </c>
      <c r="AX1807" s="5" t="n">
        <f aca="false">INDEX($AJ$1795:$AJ$1922,$B1807+(const_one-$H1807)*32+const_one)</f>
        <v>391905258.290431</v>
      </c>
      <c r="AY1807" s="5" t="n">
        <f aca="false">INDEX($AK$1795:$AK$1922,$B1807+(const_one-$I1807)*64+const_one)</f>
        <v>389511943.735986</v>
      </c>
      <c r="AZ1807" s="5" t="n">
        <f aca="false">--($C1807=--(AS1807&gt;AL1807))</f>
        <v>0</v>
      </c>
      <c r="BA1807" s="5" t="n">
        <f aca="false">--($D1807=--(AT1807&gt;AM1807))</f>
        <v>0</v>
      </c>
      <c r="BB1807" s="5" t="n">
        <f aca="false">--($E1807=--(AU1807&gt;AN1807))</f>
        <v>1</v>
      </c>
      <c r="BC1807" s="5" t="n">
        <f aca="false">--($F1807=--(AV1807&gt;AO1807))</f>
        <v>1</v>
      </c>
      <c r="BD1807" s="5" t="n">
        <f aca="false">--($G1807=--(AW1807&gt;AP1807))</f>
        <v>0</v>
      </c>
      <c r="BE1807" s="5" t="n">
        <f aca="false">--($H1807=--(AX1807&gt;AQ1807))</f>
        <v>0</v>
      </c>
      <c r="BF1807" s="5" t="n">
        <f aca="false">--($I1807=--(AY1807&gt;AR1807))</f>
        <v>0</v>
      </c>
      <c r="BG1807" s="5" t="n">
        <f aca="false">SUM(AZ1807:BF1807)</f>
        <v>2</v>
      </c>
      <c r="BH1807" s="5" t="n">
        <f aca="false">SUM(AE1807:AK1807)+AB1807+AC1807+AD1807</f>
        <v>2000000000</v>
      </c>
    </row>
    <row r="1808" customFormat="false" ht="15" hidden="true" customHeight="false" outlineLevel="0" collapsed="false">
      <c r="A1808" s="5" t="n">
        <f aca="false">sensitivity_exit_usd</f>
        <v>2000000000</v>
      </c>
      <c r="B1808" s="2" t="n">
        <f aca="false">ROW()-ROW($B$1795)</f>
        <v>13</v>
      </c>
      <c r="C1808" s="2" t="n">
        <f aca="false">MOD(QUOTIENT($B1808,1),2)</f>
        <v>1</v>
      </c>
      <c r="D1808" s="2" t="n">
        <f aca="false">MOD(QUOTIENT($B1808,2),2)</f>
        <v>0</v>
      </c>
      <c r="E1808" s="2" t="n">
        <f aca="false">MOD(QUOTIENT($B1808,4),2)</f>
        <v>1</v>
      </c>
      <c r="F1808" s="2" t="n">
        <f aca="false">MOD(QUOTIENT($B1808,8),2)</f>
        <v>1</v>
      </c>
      <c r="G1808" s="2" t="n">
        <f aca="false">MOD(QUOTIENT($B1808,16),2)</f>
        <v>0</v>
      </c>
      <c r="H1808" s="2" t="n">
        <f aca="false">MOD(QUOTIENT($B1808,32),2)</f>
        <v>0</v>
      </c>
      <c r="I1808" s="2" t="n">
        <f aca="false">MOD(QUOTIENT($B1808,64),2)</f>
        <v>0</v>
      </c>
      <c r="J1808" s="5" t="n">
        <f aca="false">IF($C1808=const_zero,MIN(class_series_f_invested_usd,MAX(const_zero,$A1808)),const_zero)</f>
        <v>0</v>
      </c>
      <c r="K1808" s="5" t="n">
        <f aca="false">IF($D1808=const_zero,MIN(class_series_e_invested_usd,MAX(const_zero,$A1808-SUM($J1808:$J1808))),const_zero)</f>
        <v>300000000</v>
      </c>
      <c r="L1808" s="5" t="n">
        <f aca="false">IF($E1808=const_zero,MIN(class_series_d_invested_usd,MAX(const_zero,$A1808-SUM($J1808:$K1808))),const_zero)</f>
        <v>0</v>
      </c>
      <c r="M1808" s="5" t="n">
        <f aca="false">IF($F1808=const_zero,MIN(class_series_c_invested_usd,MAX(const_zero,$A1808-SUM($J1808:$L1808))),const_zero)</f>
        <v>0</v>
      </c>
      <c r="N1808" s="5" t="n">
        <f aca="false">IF($G1808=const_zero,MIN(class_series_b_invested_usd,MAX(const_zero,$A1808-SUM($J1808:$M1808))),const_zero)</f>
        <v>30000000</v>
      </c>
      <c r="O1808" s="5" t="n">
        <f aca="false">IF($H1808=const_zero,MIN(class_series_a_invested_usd,MAX(const_zero,$A1808-SUM($J1808:$N1808))),const_zero)</f>
        <v>15000000</v>
      </c>
      <c r="P1808" s="5" t="n">
        <f aca="false">IF($I1808=const_zero,MIN(class_seed_invested_usd,MAX(const_zero,$A1808-SUM($J1808:$O1808))),const_zero)</f>
        <v>5000000</v>
      </c>
      <c r="Q1808" s="5" t="n">
        <f aca="false">MAX(const_zero,$A1808-SUM($J1808:$P1808))</f>
        <v>1650000000</v>
      </c>
      <c r="R1808" s="9" t="n">
        <f aca="false">common_rsa_total+Sensitivity!$AE$1740+Sensitivity!$AJ$1740+IF($C1808=const_one,Sensitivity!$D$1740,const_zero)+IF($D1808=const_one,Sensitivity!$Y$1740,const_zero)+IF($E1808=const_one,Sensitivity!$V$1740,const_zero)+IF($F1808=const_one,Sensitivity!$S$1740,const_zero)+IF($G1808=const_one,Sensitivity!$P$1740,const_zero)+IF($H1808=const_one,Sensitivity!$M$1740,const_zero)+IF($I1808=const_one,Sensitivity!$J$1740,const_zero)</f>
        <v>14026032.7590847</v>
      </c>
      <c r="S1808" s="23" t="b">
        <f aca="false">IF($R1808&gt;const_zero,--($Q1808&gt;option_strike_usd*$R1808),const_zero)</f>
        <v>1</v>
      </c>
      <c r="T1808" s="7" t="n">
        <f aca="false">IF($R1808&gt;const_zero,IF($S1808=const_one,($Q1808+option_strike_usd*pre_f_options_issued)/($R1808+pre_f_options_issued),$Q1808/$R1808),const_zero)</f>
        <v>99.9937507137994</v>
      </c>
      <c r="U1808" s="5" t="n">
        <f aca="false">IF($C1808=const_one,Sensitivity!$D$1740*$T1808,const_zero)</f>
        <v>63446428.2739514</v>
      </c>
      <c r="V1808" s="5" t="n">
        <f aca="false">IF($D1808=const_one,Sensitivity!$Y$1740*$T1808,const_zero)</f>
        <v>0</v>
      </c>
      <c r="W1808" s="5" t="n">
        <f aca="false">IF($E1808=const_one,Sensitivity!$V$1740*$T1808,const_zero)</f>
        <v>172600174.183572</v>
      </c>
      <c r="X1808" s="5" t="n">
        <f aca="false">IF($F1808=const_one,Sensitivity!$S$1740*$T1808,const_zero)</f>
        <v>239985001.713119</v>
      </c>
      <c r="Y1808" s="5" t="n">
        <f aca="false">IF($G1808=const_one,Sensitivity!$P$1740*$T1808,const_zero)</f>
        <v>0</v>
      </c>
      <c r="Z1808" s="5" t="n">
        <f aca="false">IF($H1808=const_one,Sensitivity!$M$1740*$T1808,const_zero)</f>
        <v>0</v>
      </c>
      <c r="AA1808" s="5" t="n">
        <f aca="false">IF($I1808=const_one,Sensitivity!$J$1740*$T1808,const_zero)</f>
        <v>0</v>
      </c>
      <c r="AB1808" s="5" t="n">
        <f aca="false">(Sensitivity!$AE$1740+Sensitivity!$AJ$1740)*$T1808</f>
        <v>26540262.6206656</v>
      </c>
      <c r="AC1808" s="5" t="n">
        <f aca="false">common_rsa_total*$T1808</f>
        <v>899943756.424195</v>
      </c>
      <c r="AD1808" s="5" t="n">
        <f aca="false">IF($S1808=const_one,pre_f_options_issued*($T1808-option_strike_usd),const_zero)</f>
        <v>247484376.784498</v>
      </c>
      <c r="AE1808" s="5" t="n">
        <f aca="false">J1808+U1808</f>
        <v>63446428.2739514</v>
      </c>
      <c r="AF1808" s="5" t="n">
        <f aca="false">K1808+V1808</f>
        <v>300000000</v>
      </c>
      <c r="AG1808" s="5" t="n">
        <f aca="false">L1808+W1808</f>
        <v>172600174.183572</v>
      </c>
      <c r="AH1808" s="5" t="n">
        <f aca="false">M1808+X1808</f>
        <v>239985001.713119</v>
      </c>
      <c r="AI1808" s="5" t="n">
        <f aca="false">N1808+Y1808</f>
        <v>30000000</v>
      </c>
      <c r="AJ1808" s="5" t="n">
        <f aca="false">O1808+Z1808</f>
        <v>15000000</v>
      </c>
      <c r="AK1808" s="5" t="n">
        <f aca="false">P1808+AA1808</f>
        <v>5000000</v>
      </c>
      <c r="AL1808" s="5" t="n">
        <f aca="false">INDEX($AE$1795:$AE$1922,$B1808-$C1808*1+const_one)</f>
        <v>30000000</v>
      </c>
      <c r="AM1808" s="5" t="n">
        <f aca="false">INDEX($AF$1795:$AF$1922,$B1808-$D1808*2+const_one)</f>
        <v>300000000</v>
      </c>
      <c r="AN1808" s="5" t="n">
        <f aca="false">INDEX($AG$1795:$AG$1922,$B1808-$E1808*4+const_one)</f>
        <v>100000000</v>
      </c>
      <c r="AO1808" s="5" t="n">
        <f aca="false">INDEX($AH$1795:$AH$1922,$B1808-$F1808*8+const_one)</f>
        <v>60000000</v>
      </c>
      <c r="AP1808" s="5" t="n">
        <f aca="false">INDEX($AI$1795:$AI$1922,$B1808-$G1808*16+const_one)</f>
        <v>30000000</v>
      </c>
      <c r="AQ1808" s="5" t="n">
        <f aca="false">INDEX($AJ$1795:$AJ$1922,$B1808-$H1808*32+const_one)</f>
        <v>15000000</v>
      </c>
      <c r="AR1808" s="5" t="n">
        <f aca="false">INDEX($AK$1795:$AK$1922,$B1808-$I1808*64+const_one)</f>
        <v>5000000</v>
      </c>
      <c r="AS1808" s="5" t="n">
        <f aca="false">INDEX($AE$1795:$AE$1922,$B1808+(const_one-$C1808)*1+const_one)</f>
        <v>63446428.2739514</v>
      </c>
      <c r="AT1808" s="5" t="n">
        <f aca="false">INDEX($AF$1795:$AF$1922,$B1808+(const_one-$D1808)*2+const_one)</f>
        <v>526814192.905523</v>
      </c>
      <c r="AU1808" s="5" t="n">
        <f aca="false">INDEX($AG$1795:$AG$1922,$B1808+(const_one-$E1808)*4+const_one)</f>
        <v>172600174.183572</v>
      </c>
      <c r="AV1808" s="5" t="n">
        <f aca="false">INDEX($AH$1795:$AH$1922,$B1808+(const_one-$F1808)*8+const_one)</f>
        <v>239985001.713119</v>
      </c>
      <c r="AW1808" s="5" t="n">
        <f aca="false">INDEX($AI$1795:$AI$1922,$B1808+(const_one-$G1808)*16+const_one)</f>
        <v>258501051.507844</v>
      </c>
      <c r="AX1808" s="5" t="n">
        <f aca="false">INDEX($AJ$1795:$AJ$1922,$B1808+(const_one-$H1808)*32+const_one)</f>
        <v>387321718.465809</v>
      </c>
      <c r="AY1808" s="5" t="n">
        <f aca="false">INDEX($AK$1795:$AK$1922,$B1808+(const_one-$I1808)*64+const_one)</f>
        <v>384998949.539478</v>
      </c>
      <c r="AZ1808" s="5" t="n">
        <f aca="false">--($C1808=--(AS1808&gt;AL1808))</f>
        <v>1</v>
      </c>
      <c r="BA1808" s="5" t="n">
        <f aca="false">--($D1808=--(AT1808&gt;AM1808))</f>
        <v>0</v>
      </c>
      <c r="BB1808" s="5" t="n">
        <f aca="false">--($E1808=--(AU1808&gt;AN1808))</f>
        <v>1</v>
      </c>
      <c r="BC1808" s="5" t="n">
        <f aca="false">--($F1808=--(AV1808&gt;AO1808))</f>
        <v>1</v>
      </c>
      <c r="BD1808" s="5" t="n">
        <f aca="false">--($G1808=--(AW1808&gt;AP1808))</f>
        <v>0</v>
      </c>
      <c r="BE1808" s="5" t="n">
        <f aca="false">--($H1808=--(AX1808&gt;AQ1808))</f>
        <v>0</v>
      </c>
      <c r="BF1808" s="5" t="n">
        <f aca="false">--($I1808=--(AY1808&gt;AR1808))</f>
        <v>0</v>
      </c>
      <c r="BG1808" s="5" t="n">
        <f aca="false">SUM(AZ1808:BF1808)</f>
        <v>3</v>
      </c>
      <c r="BH1808" s="5" t="n">
        <f aca="false">SUM(AE1808:AK1808)+AB1808+AC1808+AD1808</f>
        <v>2000000000</v>
      </c>
    </row>
    <row r="1809" customFormat="false" ht="15" hidden="true" customHeight="false" outlineLevel="0" collapsed="false">
      <c r="A1809" s="5" t="n">
        <f aca="false">sensitivity_exit_usd</f>
        <v>2000000000</v>
      </c>
      <c r="B1809" s="2" t="n">
        <f aca="false">ROW()-ROW($B$1795)</f>
        <v>14</v>
      </c>
      <c r="C1809" s="2" t="n">
        <f aca="false">MOD(QUOTIENT($B1809,1),2)</f>
        <v>0</v>
      </c>
      <c r="D1809" s="2" t="n">
        <f aca="false">MOD(QUOTIENT($B1809,2),2)</f>
        <v>1</v>
      </c>
      <c r="E1809" s="2" t="n">
        <f aca="false">MOD(QUOTIENT($B1809,4),2)</f>
        <v>1</v>
      </c>
      <c r="F1809" s="2" t="n">
        <f aca="false">MOD(QUOTIENT($B1809,8),2)</f>
        <v>1</v>
      </c>
      <c r="G1809" s="2" t="n">
        <f aca="false">MOD(QUOTIENT($B1809,16),2)</f>
        <v>0</v>
      </c>
      <c r="H1809" s="2" t="n">
        <f aca="false">MOD(QUOTIENT($B1809,32),2)</f>
        <v>0</v>
      </c>
      <c r="I1809" s="2" t="n">
        <f aca="false">MOD(QUOTIENT($B1809,64),2)</f>
        <v>0</v>
      </c>
      <c r="J1809" s="5" t="n">
        <f aca="false">IF($C1809=const_zero,MIN(class_series_f_invested_usd,MAX(const_zero,$A1809)),const_zero)</f>
        <v>30000000</v>
      </c>
      <c r="K1809" s="5" t="n">
        <f aca="false">IF($D1809=const_zero,MIN(class_series_e_invested_usd,MAX(const_zero,$A1809-SUM($J1809:$J1809))),const_zero)</f>
        <v>0</v>
      </c>
      <c r="L1809" s="5" t="n">
        <f aca="false">IF($E1809=const_zero,MIN(class_series_d_invested_usd,MAX(const_zero,$A1809-SUM($J1809:$K1809))),const_zero)</f>
        <v>0</v>
      </c>
      <c r="M1809" s="5" t="n">
        <f aca="false">IF($F1809=const_zero,MIN(class_series_c_invested_usd,MAX(const_zero,$A1809-SUM($J1809:$L1809))),const_zero)</f>
        <v>0</v>
      </c>
      <c r="N1809" s="5" t="n">
        <f aca="false">IF($G1809=const_zero,MIN(class_series_b_invested_usd,MAX(const_zero,$A1809-SUM($J1809:$M1809))),const_zero)</f>
        <v>30000000</v>
      </c>
      <c r="O1809" s="5" t="n">
        <f aca="false">IF($H1809=const_zero,MIN(class_series_a_invested_usd,MAX(const_zero,$A1809-SUM($J1809:$N1809))),const_zero)</f>
        <v>15000000</v>
      </c>
      <c r="P1809" s="5" t="n">
        <f aca="false">IF($I1809=const_zero,MIN(class_seed_invested_usd,MAX(const_zero,$A1809-SUM($J1809:$O1809))),const_zero)</f>
        <v>5000000</v>
      </c>
      <c r="Q1809" s="5" t="n">
        <f aca="false">MAX(const_zero,$A1809-SUM($J1809:$P1809))</f>
        <v>1920000000</v>
      </c>
      <c r="R1809" s="9" t="n">
        <f aca="false">common_rsa_total+Sensitivity!$AE$1740+Sensitivity!$AJ$1740+IF($C1809=const_one,Sensitivity!$D$1740,const_zero)+IF($D1809=const_one,Sensitivity!$Y$1740,const_zero)+IF($E1809=const_one,Sensitivity!$V$1740,const_zero)+IF($F1809=const_one,Sensitivity!$S$1740,const_zero)+IF($G1809=const_one,Sensitivity!$P$1740,const_zero)+IF($H1809=const_one,Sensitivity!$M$1740,const_zero)+IF($I1809=const_one,Sensitivity!$J$1740,const_zero)</f>
        <v>19498167.8654518</v>
      </c>
      <c r="S1809" s="23" t="b">
        <f aca="false">IF($R1809&gt;const_zero,--($Q1809&gt;option_strike_usd*$R1809),const_zero)</f>
        <v>1</v>
      </c>
      <c r="T1809" s="7" t="n">
        <f aca="false">IF($R1809&gt;const_zero,IF($S1809=const_one,($Q1809+option_strike_usd*pre_f_options_issued)/($R1809+pre_f_options_issued),$Q1809/$R1809),const_zero)</f>
        <v>87.3936416777367</v>
      </c>
      <c r="U1809" s="5" t="n">
        <f aca="false">IF($C1809=const_one,Sensitivity!$D$1740*$T1809,const_zero)</f>
        <v>0</v>
      </c>
      <c r="V1809" s="5" t="n">
        <f aca="false">IF($D1809=const_one,Sensitivity!$Y$1740*$T1809,const_zero)</f>
        <v>533681424.210851</v>
      </c>
      <c r="W1809" s="5" t="n">
        <f aca="false">IF($E1809=const_one,Sensitivity!$V$1740*$T1809,const_zero)</f>
        <v>150851004.872171</v>
      </c>
      <c r="X1809" s="5" t="n">
        <f aca="false">IF($F1809=const_one,Sensitivity!$S$1740*$T1809,const_zero)</f>
        <v>209744740.026568</v>
      </c>
      <c r="Y1809" s="5" t="n">
        <f aca="false">IF($G1809=const_one,Sensitivity!$P$1740*$T1809,const_zero)</f>
        <v>0</v>
      </c>
      <c r="Z1809" s="5" t="n">
        <f aca="false">IF($H1809=const_one,Sensitivity!$M$1740*$T1809,const_zero)</f>
        <v>0</v>
      </c>
      <c r="AA1809" s="5" t="n">
        <f aca="false">IF($I1809=const_one,Sensitivity!$J$1740*$T1809,const_zero)</f>
        <v>0</v>
      </c>
      <c r="AB1809" s="5" t="n">
        <f aca="false">(Sensitivity!$AE$1740+Sensitivity!$AJ$1740)*$T1809</f>
        <v>23195951.596437</v>
      </c>
      <c r="AC1809" s="5" t="n">
        <f aca="false">common_rsa_total*$T1809</f>
        <v>786542775.099631</v>
      </c>
      <c r="AD1809" s="5" t="n">
        <f aca="false">IF($S1809=const_one,pre_f_options_issued*($T1809-option_strike_usd),const_zero)</f>
        <v>215984104.194342</v>
      </c>
      <c r="AE1809" s="5" t="n">
        <f aca="false">J1809+U1809</f>
        <v>30000000</v>
      </c>
      <c r="AF1809" s="5" t="n">
        <f aca="false">K1809+V1809</f>
        <v>533681424.210851</v>
      </c>
      <c r="AG1809" s="5" t="n">
        <f aca="false">L1809+W1809</f>
        <v>150851004.872171</v>
      </c>
      <c r="AH1809" s="5" t="n">
        <f aca="false">M1809+X1809</f>
        <v>209744740.026568</v>
      </c>
      <c r="AI1809" s="5" t="n">
        <f aca="false">N1809+Y1809</f>
        <v>30000000</v>
      </c>
      <c r="AJ1809" s="5" t="n">
        <f aca="false">O1809+Z1809</f>
        <v>15000000</v>
      </c>
      <c r="AK1809" s="5" t="n">
        <f aca="false">P1809+AA1809</f>
        <v>5000000</v>
      </c>
      <c r="AL1809" s="5" t="n">
        <f aca="false">INDEX($AE$1795:$AE$1922,$B1809-$C1809*1+const_one)</f>
        <v>30000000</v>
      </c>
      <c r="AM1809" s="5" t="n">
        <f aca="false">INDEX($AF$1795:$AF$1922,$B1809-$D1809*2+const_one)</f>
        <v>300000000</v>
      </c>
      <c r="AN1809" s="5" t="n">
        <f aca="false">INDEX($AG$1795:$AG$1922,$B1809-$E1809*4+const_one)</f>
        <v>100000000</v>
      </c>
      <c r="AO1809" s="5" t="n">
        <f aca="false">INDEX($AH$1795:$AH$1922,$B1809-$F1809*8+const_one)</f>
        <v>60000000</v>
      </c>
      <c r="AP1809" s="5" t="n">
        <f aca="false">INDEX($AI$1795:$AI$1922,$B1809-$G1809*16+const_one)</f>
        <v>30000000</v>
      </c>
      <c r="AQ1809" s="5" t="n">
        <f aca="false">INDEX($AJ$1795:$AJ$1922,$B1809-$H1809*32+const_one)</f>
        <v>15000000</v>
      </c>
      <c r="AR1809" s="5" t="n">
        <f aca="false">INDEX($AK$1795:$AK$1922,$B1809-$I1809*64+const_one)</f>
        <v>5000000</v>
      </c>
      <c r="AS1809" s="5" t="n">
        <f aca="false">INDEX($AE$1795:$AE$1922,$B1809+(const_one-$C1809)*1+const_one)</f>
        <v>54738077.0354071</v>
      </c>
      <c r="AT1809" s="5" t="n">
        <f aca="false">INDEX($AF$1795:$AF$1922,$B1809+(const_one-$D1809)*2+const_one)</f>
        <v>533681424.210851</v>
      </c>
      <c r="AU1809" s="5" t="n">
        <f aca="false">INDEX($AG$1795:$AG$1922,$B1809+(const_one-$E1809)*4+const_one)</f>
        <v>150851004.872171</v>
      </c>
      <c r="AV1809" s="5" t="n">
        <f aca="false">INDEX($AH$1795:$AH$1922,$B1809+(const_one-$F1809)*8+const_one)</f>
        <v>209744740.026568</v>
      </c>
      <c r="AW1809" s="5" t="n">
        <f aca="false">INDEX($AI$1795:$AI$1922,$B1809+(const_one-$G1809)*16+const_one)</f>
        <v>234317172.023444</v>
      </c>
      <c r="AX1809" s="5" t="n">
        <f aca="false">INDEX($AJ$1795:$AJ$1922,$B1809+(const_one-$H1809)*32+const_one)</f>
        <v>358820644.729622</v>
      </c>
      <c r="AY1809" s="5" t="n">
        <f aca="false">INDEX($AK$1795:$AK$1922,$B1809+(const_one-$I1809)*64+const_one)</f>
        <v>356968667.208437</v>
      </c>
      <c r="AZ1809" s="5" t="n">
        <f aca="false">--($C1809=--(AS1809&gt;AL1809))</f>
        <v>0</v>
      </c>
      <c r="BA1809" s="5" t="n">
        <f aca="false">--($D1809=--(AT1809&gt;AM1809))</f>
        <v>1</v>
      </c>
      <c r="BB1809" s="5" t="n">
        <f aca="false">--($E1809=--(AU1809&gt;AN1809))</f>
        <v>1</v>
      </c>
      <c r="BC1809" s="5" t="n">
        <f aca="false">--($F1809=--(AV1809&gt;AO1809))</f>
        <v>1</v>
      </c>
      <c r="BD1809" s="5" t="n">
        <f aca="false">--($G1809=--(AW1809&gt;AP1809))</f>
        <v>0</v>
      </c>
      <c r="BE1809" s="5" t="n">
        <f aca="false">--($H1809=--(AX1809&gt;AQ1809))</f>
        <v>0</v>
      </c>
      <c r="BF1809" s="5" t="n">
        <f aca="false">--($I1809=--(AY1809&gt;AR1809))</f>
        <v>0</v>
      </c>
      <c r="BG1809" s="5" t="n">
        <f aca="false">SUM(AZ1809:BF1809)</f>
        <v>3</v>
      </c>
      <c r="BH1809" s="5" t="n">
        <f aca="false">SUM(AE1809:AK1809)+AB1809+AC1809+AD1809</f>
        <v>2000000000</v>
      </c>
    </row>
    <row r="1810" customFormat="false" ht="15" hidden="true" customHeight="false" outlineLevel="0" collapsed="false">
      <c r="A1810" s="5" t="n">
        <f aca="false">sensitivity_exit_usd</f>
        <v>2000000000</v>
      </c>
      <c r="B1810" s="2" t="n">
        <f aca="false">ROW()-ROW($B$1795)</f>
        <v>15</v>
      </c>
      <c r="C1810" s="2" t="n">
        <f aca="false">MOD(QUOTIENT($B1810,1),2)</f>
        <v>1</v>
      </c>
      <c r="D1810" s="2" t="n">
        <f aca="false">MOD(QUOTIENT($B1810,2),2)</f>
        <v>1</v>
      </c>
      <c r="E1810" s="2" t="n">
        <f aca="false">MOD(QUOTIENT($B1810,4),2)</f>
        <v>1</v>
      </c>
      <c r="F1810" s="2" t="n">
        <f aca="false">MOD(QUOTIENT($B1810,8),2)</f>
        <v>1</v>
      </c>
      <c r="G1810" s="2" t="n">
        <f aca="false">MOD(QUOTIENT($B1810,16),2)</f>
        <v>0</v>
      </c>
      <c r="H1810" s="2" t="n">
        <f aca="false">MOD(QUOTIENT($B1810,32),2)</f>
        <v>0</v>
      </c>
      <c r="I1810" s="2" t="n">
        <f aca="false">MOD(QUOTIENT($B1810,64),2)</f>
        <v>0</v>
      </c>
      <c r="J1810" s="5" t="n">
        <f aca="false">IF($C1810=const_zero,MIN(class_series_f_invested_usd,MAX(const_zero,$A1810)),const_zero)</f>
        <v>0</v>
      </c>
      <c r="K1810" s="5" t="n">
        <f aca="false">IF($D1810=const_zero,MIN(class_series_e_invested_usd,MAX(const_zero,$A1810-SUM($J1810:$J1810))),const_zero)</f>
        <v>0</v>
      </c>
      <c r="L1810" s="5" t="n">
        <f aca="false">IF($E1810=const_zero,MIN(class_series_d_invested_usd,MAX(const_zero,$A1810-SUM($J1810:$K1810))),const_zero)</f>
        <v>0</v>
      </c>
      <c r="M1810" s="5" t="n">
        <f aca="false">IF($F1810=const_zero,MIN(class_series_c_invested_usd,MAX(const_zero,$A1810-SUM($J1810:$L1810))),const_zero)</f>
        <v>0</v>
      </c>
      <c r="N1810" s="5" t="n">
        <f aca="false">IF($G1810=const_zero,MIN(class_series_b_invested_usd,MAX(const_zero,$A1810-SUM($J1810:$M1810))),const_zero)</f>
        <v>30000000</v>
      </c>
      <c r="O1810" s="5" t="n">
        <f aca="false">IF($H1810=const_zero,MIN(class_series_a_invested_usd,MAX(const_zero,$A1810-SUM($J1810:$N1810))),const_zero)</f>
        <v>15000000</v>
      </c>
      <c r="P1810" s="5" t="n">
        <f aca="false">IF($I1810=const_zero,MIN(class_seed_invested_usd,MAX(const_zero,$A1810-SUM($J1810:$O1810))),const_zero)</f>
        <v>5000000</v>
      </c>
      <c r="Q1810" s="5" t="n">
        <f aca="false">MAX(const_zero,$A1810-SUM($J1810:$P1810))</f>
        <v>1950000000</v>
      </c>
      <c r="R1810" s="9" t="n">
        <f aca="false">common_rsa_total+Sensitivity!$AE$1740+Sensitivity!$AJ$1740+IF($C1810=const_one,Sensitivity!$D$1740,const_zero)+IF($D1810=const_one,Sensitivity!$Y$1740,const_zero)+IF($E1810=const_one,Sensitivity!$V$1740,const_zero)+IF($F1810=const_one,Sensitivity!$S$1740,const_zero)+IF($G1810=const_one,Sensitivity!$P$1740,const_zero)+IF($H1810=const_one,Sensitivity!$M$1740,const_zero)+IF($I1810=const_one,Sensitivity!$J$1740,const_zero)</f>
        <v>20132671.8001582</v>
      </c>
      <c r="S1810" s="23" t="b">
        <f aca="false">IF($R1810&gt;const_zero,--($Q1810&gt;option_strike_usd*$R1810),const_zero)</f>
        <v>1</v>
      </c>
      <c r="T1810" s="7" t="n">
        <f aca="false">IF($R1810&gt;const_zero,IF($S1810=const_one,($Q1810+option_strike_usd*pre_f_options_issued)/($R1810+pre_f_options_issued),$Q1810/$R1810),const_zero)</f>
        <v>86.2690899793083</v>
      </c>
      <c r="U1810" s="5" t="n">
        <f aca="false">IF($C1810=const_one,Sensitivity!$D$1740*$T1810,const_zero)</f>
        <v>54738077.0354071</v>
      </c>
      <c r="V1810" s="5" t="n">
        <f aca="false">IF($D1810=const_one,Sensitivity!$Y$1740*$T1810,const_zero)</f>
        <v>526814192.905523</v>
      </c>
      <c r="W1810" s="5" t="n">
        <f aca="false">IF($E1810=const_one,Sensitivity!$V$1740*$T1810,const_zero)</f>
        <v>148909905.377036</v>
      </c>
      <c r="X1810" s="5" t="n">
        <f aca="false">IF($F1810=const_one,Sensitivity!$S$1740*$T1810,const_zero)</f>
        <v>207045815.95034</v>
      </c>
      <c r="Y1810" s="5" t="n">
        <f aca="false">IF($G1810=const_one,Sensitivity!$P$1740*$T1810,const_zero)</f>
        <v>0</v>
      </c>
      <c r="Z1810" s="5" t="n">
        <f aca="false">IF($H1810=const_one,Sensitivity!$M$1740*$T1810,const_zero)</f>
        <v>0</v>
      </c>
      <c r="AA1810" s="5" t="n">
        <f aca="false">IF($I1810=const_one,Sensitivity!$J$1740*$T1810,const_zero)</f>
        <v>0</v>
      </c>
      <c r="AB1810" s="5" t="n">
        <f aca="false">(Sensitivity!$AE$1740+Sensitivity!$AJ$1740)*$T1810</f>
        <v>22897473.9696478</v>
      </c>
      <c r="AC1810" s="5" t="n">
        <f aca="false">common_rsa_total*$T1810</f>
        <v>776421809.813775</v>
      </c>
      <c r="AD1810" s="5" t="n">
        <f aca="false">IF($S1810=const_one,pre_f_options_issued*($T1810-option_strike_usd),const_zero)</f>
        <v>213172724.948271</v>
      </c>
      <c r="AE1810" s="5" t="n">
        <f aca="false">J1810+U1810</f>
        <v>54738077.0354071</v>
      </c>
      <c r="AF1810" s="5" t="n">
        <f aca="false">K1810+V1810</f>
        <v>526814192.905523</v>
      </c>
      <c r="AG1810" s="5" t="n">
        <f aca="false">L1810+W1810</f>
        <v>148909905.377036</v>
      </c>
      <c r="AH1810" s="5" t="n">
        <f aca="false">M1810+X1810</f>
        <v>207045815.95034</v>
      </c>
      <c r="AI1810" s="5" t="n">
        <f aca="false">N1810+Y1810</f>
        <v>30000000</v>
      </c>
      <c r="AJ1810" s="5" t="n">
        <f aca="false">O1810+Z1810</f>
        <v>15000000</v>
      </c>
      <c r="AK1810" s="5" t="n">
        <f aca="false">P1810+AA1810</f>
        <v>5000000</v>
      </c>
      <c r="AL1810" s="5" t="n">
        <f aca="false">INDEX($AE$1795:$AE$1922,$B1810-$C1810*1+const_one)</f>
        <v>30000000</v>
      </c>
      <c r="AM1810" s="5" t="n">
        <f aca="false">INDEX($AF$1795:$AF$1922,$B1810-$D1810*2+const_one)</f>
        <v>300000000</v>
      </c>
      <c r="AN1810" s="5" t="n">
        <f aca="false">INDEX($AG$1795:$AG$1922,$B1810-$E1810*4+const_one)</f>
        <v>100000000</v>
      </c>
      <c r="AO1810" s="5" t="n">
        <f aca="false">INDEX($AH$1795:$AH$1922,$B1810-$F1810*8+const_one)</f>
        <v>60000000</v>
      </c>
      <c r="AP1810" s="5" t="n">
        <f aca="false">INDEX($AI$1795:$AI$1922,$B1810-$G1810*16+const_one)</f>
        <v>30000000</v>
      </c>
      <c r="AQ1810" s="5" t="n">
        <f aca="false">INDEX($AJ$1795:$AJ$1922,$B1810-$H1810*32+const_one)</f>
        <v>15000000</v>
      </c>
      <c r="AR1810" s="5" t="n">
        <f aca="false">INDEX($AK$1795:$AK$1922,$B1810-$I1810*64+const_one)</f>
        <v>5000000</v>
      </c>
      <c r="AS1810" s="5" t="n">
        <f aca="false">INDEX($AE$1795:$AE$1922,$B1810+(const_one-$C1810)*1+const_one)</f>
        <v>54738077.0354071</v>
      </c>
      <c r="AT1810" s="5" t="n">
        <f aca="false">INDEX($AF$1795:$AF$1922,$B1810+(const_one-$D1810)*2+const_one)</f>
        <v>526814192.905523</v>
      </c>
      <c r="AU1810" s="5" t="n">
        <f aca="false">INDEX($AG$1795:$AG$1922,$B1810+(const_one-$E1810)*4+const_one)</f>
        <v>148909905.377036</v>
      </c>
      <c r="AV1810" s="5" t="n">
        <f aca="false">INDEX($AH$1795:$AH$1922,$B1810+(const_one-$F1810)*8+const_one)</f>
        <v>207045815.95034</v>
      </c>
      <c r="AW1810" s="5" t="n">
        <f aca="false">INDEX($AI$1795:$AI$1922,$B1810+(const_one-$G1810)*16+const_one)</f>
        <v>232028094.705418</v>
      </c>
      <c r="AX1810" s="5" t="n">
        <f aca="false">INDEX($AJ$1795:$AJ$1922,$B1810+(const_one-$H1810)*32+const_one)</f>
        <v>356009729.031837</v>
      </c>
      <c r="AY1810" s="5" t="n">
        <f aca="false">INDEX($AK$1795:$AK$1922,$B1810+(const_one-$I1810)*64+const_one)</f>
        <v>354200276.787711</v>
      </c>
      <c r="AZ1810" s="5" t="n">
        <f aca="false">--($C1810=--(AS1810&gt;AL1810))</f>
        <v>1</v>
      </c>
      <c r="BA1810" s="5" t="n">
        <f aca="false">--($D1810=--(AT1810&gt;AM1810))</f>
        <v>1</v>
      </c>
      <c r="BB1810" s="5" t="n">
        <f aca="false">--($E1810=--(AU1810&gt;AN1810))</f>
        <v>1</v>
      </c>
      <c r="BC1810" s="5" t="n">
        <f aca="false">--($F1810=--(AV1810&gt;AO1810))</f>
        <v>1</v>
      </c>
      <c r="BD1810" s="5" t="n">
        <f aca="false">--($G1810=--(AW1810&gt;AP1810))</f>
        <v>0</v>
      </c>
      <c r="BE1810" s="5" t="n">
        <f aca="false">--($H1810=--(AX1810&gt;AQ1810))</f>
        <v>0</v>
      </c>
      <c r="BF1810" s="5" t="n">
        <f aca="false">--($I1810=--(AY1810&gt;AR1810))</f>
        <v>0</v>
      </c>
      <c r="BG1810" s="5" t="n">
        <f aca="false">SUM(AZ1810:BF1810)</f>
        <v>4</v>
      </c>
      <c r="BH1810" s="5" t="n">
        <f aca="false">SUM(AE1810:AK1810)+AB1810+AC1810+AD1810</f>
        <v>2000000000</v>
      </c>
    </row>
    <row r="1811" customFormat="false" ht="15" hidden="true" customHeight="false" outlineLevel="0" collapsed="false">
      <c r="A1811" s="5" t="n">
        <f aca="false">sensitivity_exit_usd</f>
        <v>2000000000</v>
      </c>
      <c r="B1811" s="2" t="n">
        <f aca="false">ROW()-ROW($B$1795)</f>
        <v>16</v>
      </c>
      <c r="C1811" s="2" t="n">
        <f aca="false">MOD(QUOTIENT($B1811,1),2)</f>
        <v>0</v>
      </c>
      <c r="D1811" s="2" t="n">
        <f aca="false">MOD(QUOTIENT($B1811,2),2)</f>
        <v>0</v>
      </c>
      <c r="E1811" s="2" t="n">
        <f aca="false">MOD(QUOTIENT($B1811,4),2)</f>
        <v>0</v>
      </c>
      <c r="F1811" s="2" t="n">
        <f aca="false">MOD(QUOTIENT($B1811,8),2)</f>
        <v>0</v>
      </c>
      <c r="G1811" s="2" t="n">
        <f aca="false">MOD(QUOTIENT($B1811,16),2)</f>
        <v>1</v>
      </c>
      <c r="H1811" s="2" t="n">
        <f aca="false">MOD(QUOTIENT($B1811,32),2)</f>
        <v>0</v>
      </c>
      <c r="I1811" s="2" t="n">
        <f aca="false">MOD(QUOTIENT($B1811,64),2)</f>
        <v>0</v>
      </c>
      <c r="J1811" s="5" t="n">
        <f aca="false">IF($C1811=const_zero,MIN(class_series_f_invested_usd,MAX(const_zero,$A1811)),const_zero)</f>
        <v>30000000</v>
      </c>
      <c r="K1811" s="5" t="n">
        <f aca="false">IF($D1811=const_zero,MIN(class_series_e_invested_usd,MAX(const_zero,$A1811-SUM($J1811:$J1811))),const_zero)</f>
        <v>300000000</v>
      </c>
      <c r="L1811" s="5" t="n">
        <f aca="false">IF($E1811=const_zero,MIN(class_series_d_invested_usd,MAX(const_zero,$A1811-SUM($J1811:$K1811))),const_zero)</f>
        <v>100000000</v>
      </c>
      <c r="M1811" s="5" t="n">
        <f aca="false">IF($F1811=const_zero,MIN(class_series_c_invested_usd,MAX(const_zero,$A1811-SUM($J1811:$L1811))),const_zero)</f>
        <v>60000000</v>
      </c>
      <c r="N1811" s="5" t="n">
        <f aca="false">IF($G1811=const_zero,MIN(class_series_b_invested_usd,MAX(const_zero,$A1811-SUM($J1811:$M1811))),const_zero)</f>
        <v>0</v>
      </c>
      <c r="O1811" s="5" t="n">
        <f aca="false">IF($H1811=const_zero,MIN(class_series_a_invested_usd,MAX(const_zero,$A1811-SUM($J1811:$N1811))),const_zero)</f>
        <v>15000000</v>
      </c>
      <c r="P1811" s="5" t="n">
        <f aca="false">IF($I1811=const_zero,MIN(class_seed_invested_usd,MAX(const_zero,$A1811-SUM($J1811:$O1811))),const_zero)</f>
        <v>5000000</v>
      </c>
      <c r="Q1811" s="5" t="n">
        <f aca="false">MAX(const_zero,$A1811-SUM($J1811:$P1811))</f>
        <v>1490000000</v>
      </c>
      <c r="R1811" s="9" t="n">
        <f aca="false">common_rsa_total+Sensitivity!$AE$1740+Sensitivity!$AJ$1740+IF($C1811=const_one,Sensitivity!$D$1740,const_zero)+IF($D1811=const_one,Sensitivity!$Y$1740,const_zero)+IF($E1811=const_one,Sensitivity!$V$1740,const_zero)+IF($F1811=const_one,Sensitivity!$S$1740,const_zero)+IF($G1811=const_one,Sensitivity!$P$1740,const_zero)+IF($H1811=const_one,Sensitivity!$M$1740,const_zero)+IF($I1811=const_one,Sensitivity!$J$1740,const_zero)</f>
        <v>12265419.2130129</v>
      </c>
      <c r="S1811" s="23" t="b">
        <f aca="false">IF($R1811&gt;const_zero,--($Q1811&gt;option_strike_usd*$R1811),const_zero)</f>
        <v>1</v>
      </c>
      <c r="T1811" s="7" t="n">
        <f aca="false">IF($R1811&gt;const_zero,IF($S1811=const_one,($Q1811+option_strike_usd*pre_f_options_issued)/($R1811+pre_f_options_issued),$Q1811/$R1811),const_zero)</f>
        <v>101.080773831646</v>
      </c>
      <c r="U1811" s="5" t="n">
        <f aca="false">IF($C1811=const_one,Sensitivity!$D$1740*$T1811,const_zero)</f>
        <v>0</v>
      </c>
      <c r="V1811" s="5" t="n">
        <f aca="false">IF($D1811=const_one,Sensitivity!$Y$1740*$T1811,const_zero)</f>
        <v>0</v>
      </c>
      <c r="W1811" s="5" t="n">
        <f aca="false">IF($E1811=const_one,Sensitivity!$V$1740*$T1811,const_zero)</f>
        <v>0</v>
      </c>
      <c r="X1811" s="5" t="n">
        <f aca="false">IF($F1811=const_one,Sensitivity!$S$1740*$T1811,const_zero)</f>
        <v>0</v>
      </c>
      <c r="Y1811" s="5" t="n">
        <f aca="false">IF($G1811=const_one,Sensitivity!$P$1740*$T1811,const_zero)</f>
        <v>303242321.494938</v>
      </c>
      <c r="Z1811" s="5" t="n">
        <f aca="false">IF($H1811=const_one,Sensitivity!$M$1740*$T1811,const_zero)</f>
        <v>0</v>
      </c>
      <c r="AA1811" s="5" t="n">
        <f aca="false">IF($I1811=const_one,Sensitivity!$J$1740*$T1811,const_zero)</f>
        <v>0</v>
      </c>
      <c r="AB1811" s="5" t="n">
        <f aca="false">(Sensitivity!$AE$1740+Sensitivity!$AJ$1740)*$T1811</f>
        <v>26828779.4411313</v>
      </c>
      <c r="AC1811" s="5" t="n">
        <f aca="false">common_rsa_total*$T1811</f>
        <v>909726964.484815</v>
      </c>
      <c r="AD1811" s="5" t="n">
        <f aca="false">IF($S1811=const_one,pre_f_options_issued*($T1811-option_strike_usd),const_zero)</f>
        <v>250201934.579115</v>
      </c>
      <c r="AE1811" s="5" t="n">
        <f aca="false">J1811+U1811</f>
        <v>30000000</v>
      </c>
      <c r="AF1811" s="5" t="n">
        <f aca="false">K1811+V1811</f>
        <v>300000000</v>
      </c>
      <c r="AG1811" s="5" t="n">
        <f aca="false">L1811+W1811</f>
        <v>100000000</v>
      </c>
      <c r="AH1811" s="5" t="n">
        <f aca="false">M1811+X1811</f>
        <v>60000000</v>
      </c>
      <c r="AI1811" s="5" t="n">
        <f aca="false">N1811+Y1811</f>
        <v>303242321.494938</v>
      </c>
      <c r="AJ1811" s="5" t="n">
        <f aca="false">O1811+Z1811</f>
        <v>15000000</v>
      </c>
      <c r="AK1811" s="5" t="n">
        <f aca="false">P1811+AA1811</f>
        <v>5000000</v>
      </c>
      <c r="AL1811" s="5" t="n">
        <f aca="false">INDEX($AE$1795:$AE$1922,$B1811-$C1811*1+const_one)</f>
        <v>30000000</v>
      </c>
      <c r="AM1811" s="5" t="n">
        <f aca="false">INDEX($AF$1795:$AF$1922,$B1811-$D1811*2+const_one)</f>
        <v>300000000</v>
      </c>
      <c r="AN1811" s="5" t="n">
        <f aca="false">INDEX($AG$1795:$AG$1922,$B1811-$E1811*4+const_one)</f>
        <v>100000000</v>
      </c>
      <c r="AO1811" s="5" t="n">
        <f aca="false">INDEX($AH$1795:$AH$1922,$B1811-$F1811*8+const_one)</f>
        <v>60000000</v>
      </c>
      <c r="AP1811" s="5" t="n">
        <f aca="false">INDEX($AI$1795:$AI$1922,$B1811-$G1811*16+const_one)</f>
        <v>30000000</v>
      </c>
      <c r="AQ1811" s="5" t="n">
        <f aca="false">INDEX($AJ$1795:$AJ$1922,$B1811-$H1811*32+const_one)</f>
        <v>15000000</v>
      </c>
      <c r="AR1811" s="5" t="n">
        <f aca="false">INDEX($AK$1795:$AK$1922,$B1811-$I1811*64+const_one)</f>
        <v>5000000</v>
      </c>
      <c r="AS1811" s="5" t="n">
        <f aca="false">INDEX($AE$1795:$AE$1922,$B1811+(const_one-$C1811)*1+const_one)</f>
        <v>62729679.3187883</v>
      </c>
      <c r="AT1811" s="5" t="n">
        <f aca="false">INDEX($AF$1795:$AF$1922,$B1811+(const_one-$D1811)*2+const_one)</f>
        <v>524440395.282105</v>
      </c>
      <c r="AU1811" s="5" t="n">
        <f aca="false">INDEX($AG$1795:$AG$1922,$B1811+(const_one-$E1811)*4+const_one)</f>
        <v>166681305.618924</v>
      </c>
      <c r="AV1811" s="5" t="n">
        <f aca="false">INDEX($AH$1795:$AH$1922,$B1811+(const_one-$F1811)*8+const_one)</f>
        <v>217064317.146147</v>
      </c>
      <c r="AW1811" s="5" t="n">
        <f aca="false">INDEX($AI$1795:$AI$1922,$B1811+(const_one-$G1811)*16+const_one)</f>
        <v>303242321.494938</v>
      </c>
      <c r="AX1811" s="5" t="n">
        <f aca="false">INDEX($AJ$1795:$AJ$1922,$B1811+(const_one-$H1811)*32+const_one)</f>
        <v>381347843.866502</v>
      </c>
      <c r="AY1811" s="5" t="n">
        <f aca="false">INDEX($AK$1795:$AK$1922,$B1811+(const_one-$I1811)*64+const_one)</f>
        <v>378818173.260422</v>
      </c>
      <c r="AZ1811" s="5" t="n">
        <f aca="false">--($C1811=--(AS1811&gt;AL1811))</f>
        <v>0</v>
      </c>
      <c r="BA1811" s="5" t="n">
        <f aca="false">--($D1811=--(AT1811&gt;AM1811))</f>
        <v>0</v>
      </c>
      <c r="BB1811" s="5" t="n">
        <f aca="false">--($E1811=--(AU1811&gt;AN1811))</f>
        <v>0</v>
      </c>
      <c r="BC1811" s="5" t="n">
        <f aca="false">--($F1811=--(AV1811&gt;AO1811))</f>
        <v>0</v>
      </c>
      <c r="BD1811" s="5" t="n">
        <f aca="false">--($G1811=--(AW1811&gt;AP1811))</f>
        <v>1</v>
      </c>
      <c r="BE1811" s="5" t="n">
        <f aca="false">--($H1811=--(AX1811&gt;AQ1811))</f>
        <v>0</v>
      </c>
      <c r="BF1811" s="5" t="n">
        <f aca="false">--($I1811=--(AY1811&gt;AR1811))</f>
        <v>0</v>
      </c>
      <c r="BG1811" s="5" t="n">
        <f aca="false">SUM(AZ1811:BF1811)</f>
        <v>1</v>
      </c>
      <c r="BH1811" s="5" t="n">
        <f aca="false">SUM(AE1811:AK1811)+AB1811+AC1811+AD1811</f>
        <v>2000000000</v>
      </c>
    </row>
    <row r="1812" customFormat="false" ht="15" hidden="true" customHeight="false" outlineLevel="0" collapsed="false">
      <c r="A1812" s="5" t="n">
        <f aca="false">sensitivity_exit_usd</f>
        <v>2000000000</v>
      </c>
      <c r="B1812" s="2" t="n">
        <f aca="false">ROW()-ROW($B$1795)</f>
        <v>17</v>
      </c>
      <c r="C1812" s="2" t="n">
        <f aca="false">MOD(QUOTIENT($B1812,1),2)</f>
        <v>1</v>
      </c>
      <c r="D1812" s="2" t="n">
        <f aca="false">MOD(QUOTIENT($B1812,2),2)</f>
        <v>0</v>
      </c>
      <c r="E1812" s="2" t="n">
        <f aca="false">MOD(QUOTIENT($B1812,4),2)</f>
        <v>0</v>
      </c>
      <c r="F1812" s="2" t="n">
        <f aca="false">MOD(QUOTIENT($B1812,8),2)</f>
        <v>0</v>
      </c>
      <c r="G1812" s="2" t="n">
        <f aca="false">MOD(QUOTIENT($B1812,16),2)</f>
        <v>1</v>
      </c>
      <c r="H1812" s="2" t="n">
        <f aca="false">MOD(QUOTIENT($B1812,32),2)</f>
        <v>0</v>
      </c>
      <c r="I1812" s="2" t="n">
        <f aca="false">MOD(QUOTIENT($B1812,64),2)</f>
        <v>0</v>
      </c>
      <c r="J1812" s="5" t="n">
        <f aca="false">IF($C1812=const_zero,MIN(class_series_f_invested_usd,MAX(const_zero,$A1812)),const_zero)</f>
        <v>0</v>
      </c>
      <c r="K1812" s="5" t="n">
        <f aca="false">IF($D1812=const_zero,MIN(class_series_e_invested_usd,MAX(const_zero,$A1812-SUM($J1812:$J1812))),const_zero)</f>
        <v>300000000</v>
      </c>
      <c r="L1812" s="5" t="n">
        <f aca="false">IF($E1812=const_zero,MIN(class_series_d_invested_usd,MAX(const_zero,$A1812-SUM($J1812:$K1812))),const_zero)</f>
        <v>100000000</v>
      </c>
      <c r="M1812" s="5" t="n">
        <f aca="false">IF($F1812=const_zero,MIN(class_series_c_invested_usd,MAX(const_zero,$A1812-SUM($J1812:$L1812))),const_zero)</f>
        <v>60000000</v>
      </c>
      <c r="N1812" s="5" t="n">
        <f aca="false">IF($G1812=const_zero,MIN(class_series_b_invested_usd,MAX(const_zero,$A1812-SUM($J1812:$M1812))),const_zero)</f>
        <v>0</v>
      </c>
      <c r="O1812" s="5" t="n">
        <f aca="false">IF($H1812=const_zero,MIN(class_series_a_invested_usd,MAX(const_zero,$A1812-SUM($J1812:$N1812))),const_zero)</f>
        <v>15000000</v>
      </c>
      <c r="P1812" s="5" t="n">
        <f aca="false">IF($I1812=const_zero,MIN(class_seed_invested_usd,MAX(const_zero,$A1812-SUM($J1812:$O1812))),const_zero)</f>
        <v>5000000</v>
      </c>
      <c r="Q1812" s="5" t="n">
        <f aca="false">MAX(const_zero,$A1812-SUM($J1812:$P1812))</f>
        <v>1520000000</v>
      </c>
      <c r="R1812" s="9" t="n">
        <f aca="false">common_rsa_total+Sensitivity!$AE$1740+Sensitivity!$AJ$1740+IF($C1812=const_one,Sensitivity!$D$1740,const_zero)+IF($D1812=const_one,Sensitivity!$Y$1740,const_zero)+IF($E1812=const_one,Sensitivity!$V$1740,const_zero)+IF($F1812=const_one,Sensitivity!$S$1740,const_zero)+IF($G1812=const_one,Sensitivity!$P$1740,const_zero)+IF($H1812=const_one,Sensitivity!$M$1740,const_zero)+IF($I1812=const_one,Sensitivity!$J$1740,const_zero)</f>
        <v>12899923.1477193</v>
      </c>
      <c r="S1812" s="23" t="b">
        <f aca="false">IF($R1812&gt;const_zero,--($Q1812&gt;option_strike_usd*$R1812),const_zero)</f>
        <v>1</v>
      </c>
      <c r="T1812" s="7" t="n">
        <f aca="false">IF($R1812&gt;const_zero,IF($S1812=const_one,($Q1812+option_strike_usd*pre_f_options_issued)/($R1812+pre_f_options_issued),$Q1812/$R1812),const_zero)</f>
        <v>98.8641297359646</v>
      </c>
      <c r="U1812" s="5" t="n">
        <f aca="false">IF($C1812=const_one,Sensitivity!$D$1740*$T1812,const_zero)</f>
        <v>62729679.3187883</v>
      </c>
      <c r="V1812" s="5" t="n">
        <f aca="false">IF($D1812=const_one,Sensitivity!$Y$1740*$T1812,const_zero)</f>
        <v>0</v>
      </c>
      <c r="W1812" s="5" t="n">
        <f aca="false">IF($E1812=const_one,Sensitivity!$V$1740*$T1812,const_zero)</f>
        <v>0</v>
      </c>
      <c r="X1812" s="5" t="n">
        <f aca="false">IF($F1812=const_one,Sensitivity!$S$1740*$T1812,const_zero)</f>
        <v>0</v>
      </c>
      <c r="Y1812" s="5" t="n">
        <f aca="false">IF($G1812=const_one,Sensitivity!$P$1740*$T1812,const_zero)</f>
        <v>296592389.207894</v>
      </c>
      <c r="Z1812" s="5" t="n">
        <f aca="false">IF($H1812=const_one,Sensitivity!$M$1740*$T1812,const_zero)</f>
        <v>0</v>
      </c>
      <c r="AA1812" s="5" t="n">
        <f aca="false">IF($I1812=const_one,Sensitivity!$J$1740*$T1812,const_zero)</f>
        <v>0</v>
      </c>
      <c r="AB1812" s="5" t="n">
        <f aca="false">(Sensitivity!$AE$1740+Sensitivity!$AJ$1740)*$T1812</f>
        <v>26240439.5097258</v>
      </c>
      <c r="AC1812" s="5" t="n">
        <f aca="false">common_rsa_total*$T1812</f>
        <v>889777167.623681</v>
      </c>
      <c r="AD1812" s="5" t="n">
        <f aca="false">IF($S1812=const_one,pre_f_options_issued*($T1812-option_strike_usd),const_zero)</f>
        <v>244660324.339911</v>
      </c>
      <c r="AE1812" s="5" t="n">
        <f aca="false">J1812+U1812</f>
        <v>62729679.3187883</v>
      </c>
      <c r="AF1812" s="5" t="n">
        <f aca="false">K1812+V1812</f>
        <v>300000000</v>
      </c>
      <c r="AG1812" s="5" t="n">
        <f aca="false">L1812+W1812</f>
        <v>100000000</v>
      </c>
      <c r="AH1812" s="5" t="n">
        <f aca="false">M1812+X1812</f>
        <v>60000000</v>
      </c>
      <c r="AI1812" s="5" t="n">
        <f aca="false">N1812+Y1812</f>
        <v>296592389.207894</v>
      </c>
      <c r="AJ1812" s="5" t="n">
        <f aca="false">O1812+Z1812</f>
        <v>15000000</v>
      </c>
      <c r="AK1812" s="5" t="n">
        <f aca="false">P1812+AA1812</f>
        <v>5000000</v>
      </c>
      <c r="AL1812" s="5" t="n">
        <f aca="false">INDEX($AE$1795:$AE$1922,$B1812-$C1812*1+const_one)</f>
        <v>30000000</v>
      </c>
      <c r="AM1812" s="5" t="n">
        <f aca="false">INDEX($AF$1795:$AF$1922,$B1812-$D1812*2+const_one)</f>
        <v>300000000</v>
      </c>
      <c r="AN1812" s="5" t="n">
        <f aca="false">INDEX($AG$1795:$AG$1922,$B1812-$E1812*4+const_one)</f>
        <v>100000000</v>
      </c>
      <c r="AO1812" s="5" t="n">
        <f aca="false">INDEX($AH$1795:$AH$1922,$B1812-$F1812*8+const_one)</f>
        <v>60000000</v>
      </c>
      <c r="AP1812" s="5" t="n">
        <f aca="false">INDEX($AI$1795:$AI$1922,$B1812-$G1812*16+const_one)</f>
        <v>30000000</v>
      </c>
      <c r="AQ1812" s="5" t="n">
        <f aca="false">INDEX($AJ$1795:$AJ$1922,$B1812-$H1812*32+const_one)</f>
        <v>15000000</v>
      </c>
      <c r="AR1812" s="5" t="n">
        <f aca="false">INDEX($AK$1795:$AK$1922,$B1812-$I1812*64+const_one)</f>
        <v>5000000</v>
      </c>
      <c r="AS1812" s="5" t="n">
        <f aca="false">INDEX($AE$1795:$AE$1922,$B1812+(const_one-$C1812)*1+const_one)</f>
        <v>62729679.3187883</v>
      </c>
      <c r="AT1812" s="5" t="n">
        <f aca="false">INDEX($AF$1795:$AF$1922,$B1812+(const_one-$D1812)*2+const_one)</f>
        <v>517486223.723659</v>
      </c>
      <c r="AU1812" s="5" t="n">
        <f aca="false">INDEX($AG$1795:$AG$1922,$B1812+(const_one-$E1812)*4+const_one)</f>
        <v>163529574.17735</v>
      </c>
      <c r="AV1812" s="5" t="n">
        <f aca="false">INDEX($AH$1795:$AH$1922,$B1812+(const_one-$F1812)*8+const_one)</f>
        <v>213371707.758561</v>
      </c>
      <c r="AW1812" s="5" t="n">
        <f aca="false">INDEX($AI$1795:$AI$1922,$B1812+(const_one-$G1812)*16+const_one)</f>
        <v>296592389.207894</v>
      </c>
      <c r="AX1812" s="5" t="n">
        <f aca="false">INDEX($AJ$1795:$AJ$1922,$B1812+(const_one-$H1812)*32+const_one)</f>
        <v>376839654.950341</v>
      </c>
      <c r="AY1812" s="5" t="n">
        <f aca="false">INDEX($AK$1795:$AK$1922,$B1812+(const_one-$I1812)*64+const_one)</f>
        <v>374388665.324648</v>
      </c>
      <c r="AZ1812" s="5" t="n">
        <f aca="false">--($C1812=--(AS1812&gt;AL1812))</f>
        <v>1</v>
      </c>
      <c r="BA1812" s="5" t="n">
        <f aca="false">--($D1812=--(AT1812&gt;AM1812))</f>
        <v>0</v>
      </c>
      <c r="BB1812" s="5" t="n">
        <f aca="false">--($E1812=--(AU1812&gt;AN1812))</f>
        <v>0</v>
      </c>
      <c r="BC1812" s="5" t="n">
        <f aca="false">--($F1812=--(AV1812&gt;AO1812))</f>
        <v>0</v>
      </c>
      <c r="BD1812" s="5" t="n">
        <f aca="false">--($G1812=--(AW1812&gt;AP1812))</f>
        <v>1</v>
      </c>
      <c r="BE1812" s="5" t="n">
        <f aca="false">--($H1812=--(AX1812&gt;AQ1812))</f>
        <v>0</v>
      </c>
      <c r="BF1812" s="5" t="n">
        <f aca="false">--($I1812=--(AY1812&gt;AR1812))</f>
        <v>0</v>
      </c>
      <c r="BG1812" s="5" t="n">
        <f aca="false">SUM(AZ1812:BF1812)</f>
        <v>2</v>
      </c>
      <c r="BH1812" s="5" t="n">
        <f aca="false">SUM(AE1812:AK1812)+AB1812+AC1812+AD1812</f>
        <v>2000000000</v>
      </c>
    </row>
    <row r="1813" customFormat="false" ht="15" hidden="true" customHeight="false" outlineLevel="0" collapsed="false">
      <c r="A1813" s="5" t="n">
        <f aca="false">sensitivity_exit_usd</f>
        <v>2000000000</v>
      </c>
      <c r="B1813" s="2" t="n">
        <f aca="false">ROW()-ROW($B$1795)</f>
        <v>18</v>
      </c>
      <c r="C1813" s="2" t="n">
        <f aca="false">MOD(QUOTIENT($B1813,1),2)</f>
        <v>0</v>
      </c>
      <c r="D1813" s="2" t="n">
        <f aca="false">MOD(QUOTIENT($B1813,2),2)</f>
        <v>1</v>
      </c>
      <c r="E1813" s="2" t="n">
        <f aca="false">MOD(QUOTIENT($B1813,4),2)</f>
        <v>0</v>
      </c>
      <c r="F1813" s="2" t="n">
        <f aca="false">MOD(QUOTIENT($B1813,8),2)</f>
        <v>0</v>
      </c>
      <c r="G1813" s="2" t="n">
        <f aca="false">MOD(QUOTIENT($B1813,16),2)</f>
        <v>1</v>
      </c>
      <c r="H1813" s="2" t="n">
        <f aca="false">MOD(QUOTIENT($B1813,32),2)</f>
        <v>0</v>
      </c>
      <c r="I1813" s="2" t="n">
        <f aca="false">MOD(QUOTIENT($B1813,64),2)</f>
        <v>0</v>
      </c>
      <c r="J1813" s="5" t="n">
        <f aca="false">IF($C1813=const_zero,MIN(class_series_f_invested_usd,MAX(const_zero,$A1813)),const_zero)</f>
        <v>30000000</v>
      </c>
      <c r="K1813" s="5" t="n">
        <f aca="false">IF($D1813=const_zero,MIN(class_series_e_invested_usd,MAX(const_zero,$A1813-SUM($J1813:$J1813))),const_zero)</f>
        <v>0</v>
      </c>
      <c r="L1813" s="5" t="n">
        <f aca="false">IF($E1813=const_zero,MIN(class_series_d_invested_usd,MAX(const_zero,$A1813-SUM($J1813:$K1813))),const_zero)</f>
        <v>100000000</v>
      </c>
      <c r="M1813" s="5" t="n">
        <f aca="false">IF($F1813=const_zero,MIN(class_series_c_invested_usd,MAX(const_zero,$A1813-SUM($J1813:$L1813))),const_zero)</f>
        <v>60000000</v>
      </c>
      <c r="N1813" s="5" t="n">
        <f aca="false">IF($G1813=const_zero,MIN(class_series_b_invested_usd,MAX(const_zero,$A1813-SUM($J1813:$M1813))),const_zero)</f>
        <v>0</v>
      </c>
      <c r="O1813" s="5" t="n">
        <f aca="false">IF($H1813=const_zero,MIN(class_series_a_invested_usd,MAX(const_zero,$A1813-SUM($J1813:$N1813))),const_zero)</f>
        <v>15000000</v>
      </c>
      <c r="P1813" s="5" t="n">
        <f aca="false">IF($I1813=const_zero,MIN(class_seed_invested_usd,MAX(const_zero,$A1813-SUM($J1813:$O1813))),const_zero)</f>
        <v>5000000</v>
      </c>
      <c r="Q1813" s="5" t="n">
        <f aca="false">MAX(const_zero,$A1813-SUM($J1813:$P1813))</f>
        <v>1790000000</v>
      </c>
      <c r="R1813" s="9" t="n">
        <f aca="false">common_rsa_total+Sensitivity!$AE$1740+Sensitivity!$AJ$1740+IF($C1813=const_one,Sensitivity!$D$1740,const_zero)+IF($D1813=const_one,Sensitivity!$Y$1740,const_zero)+IF($E1813=const_one,Sensitivity!$V$1740,const_zero)+IF($F1813=const_one,Sensitivity!$S$1740,const_zero)+IF($G1813=const_one,Sensitivity!$P$1740,const_zero)+IF($H1813=const_one,Sensitivity!$M$1740,const_zero)+IF($I1813=const_one,Sensitivity!$J$1740,const_zero)</f>
        <v>18372058.2540864</v>
      </c>
      <c r="S1813" s="23" t="b">
        <f aca="false">IF($R1813&gt;const_zero,--($Q1813&gt;option_strike_usd*$R1813),const_zero)</f>
        <v>1</v>
      </c>
      <c r="T1813" s="7" t="n">
        <f aca="false">IF($R1813&gt;const_zero,IF($S1813=const_one,($Q1813+option_strike_usd*pre_f_options_issued)/($R1813+pre_f_options_issued),$Q1813/$R1813),const_zero)</f>
        <v>85.8803659025368</v>
      </c>
      <c r="U1813" s="5" t="n">
        <f aca="false">IF($C1813=const_one,Sensitivity!$D$1740*$T1813,const_zero)</f>
        <v>0</v>
      </c>
      <c r="V1813" s="5" t="n">
        <f aca="false">IF($D1813=const_one,Sensitivity!$Y$1740*$T1813,const_zero)</f>
        <v>524440395.282105</v>
      </c>
      <c r="W1813" s="5" t="n">
        <f aca="false">IF($E1813=const_one,Sensitivity!$V$1740*$T1813,const_zero)</f>
        <v>0</v>
      </c>
      <c r="X1813" s="5" t="n">
        <f aca="false">IF($F1813=const_one,Sensitivity!$S$1740*$T1813,const_zero)</f>
        <v>0</v>
      </c>
      <c r="Y1813" s="5" t="n">
        <f aca="false">IF($G1813=const_one,Sensitivity!$P$1740*$T1813,const_zero)</f>
        <v>257641097.70761</v>
      </c>
      <c r="Z1813" s="5" t="n">
        <f aca="false">IF($H1813=const_one,Sensitivity!$M$1740*$T1813,const_zero)</f>
        <v>0</v>
      </c>
      <c r="AA1813" s="5" t="n">
        <f aca="false">IF($I1813=const_one,Sensitivity!$J$1740*$T1813,const_zero)</f>
        <v>0</v>
      </c>
      <c r="AB1813" s="5" t="n">
        <f aca="false">(Sensitivity!$AE$1740+Sensitivity!$AJ$1740)*$T1813</f>
        <v>22794299.1311119</v>
      </c>
      <c r="AC1813" s="5" t="n">
        <f aca="false">common_rsa_total*$T1813</f>
        <v>772923293.122831</v>
      </c>
      <c r="AD1813" s="5" t="n">
        <f aca="false">IF($S1813=const_one,pre_f_options_issued*($T1813-option_strike_usd),const_zero)</f>
        <v>212200914.756342</v>
      </c>
      <c r="AE1813" s="5" t="n">
        <f aca="false">J1813+U1813</f>
        <v>30000000</v>
      </c>
      <c r="AF1813" s="5" t="n">
        <f aca="false">K1813+V1813</f>
        <v>524440395.282105</v>
      </c>
      <c r="AG1813" s="5" t="n">
        <f aca="false">L1813+W1813</f>
        <v>100000000</v>
      </c>
      <c r="AH1813" s="5" t="n">
        <f aca="false">M1813+X1813</f>
        <v>60000000</v>
      </c>
      <c r="AI1813" s="5" t="n">
        <f aca="false">N1813+Y1813</f>
        <v>257641097.70761</v>
      </c>
      <c r="AJ1813" s="5" t="n">
        <f aca="false">O1813+Z1813</f>
        <v>15000000</v>
      </c>
      <c r="AK1813" s="5" t="n">
        <f aca="false">P1813+AA1813</f>
        <v>5000000</v>
      </c>
      <c r="AL1813" s="5" t="n">
        <f aca="false">INDEX($AE$1795:$AE$1922,$B1813-$C1813*1+const_one)</f>
        <v>30000000</v>
      </c>
      <c r="AM1813" s="5" t="n">
        <f aca="false">INDEX($AF$1795:$AF$1922,$B1813-$D1813*2+const_one)</f>
        <v>300000000</v>
      </c>
      <c r="AN1813" s="5" t="n">
        <f aca="false">INDEX($AG$1795:$AG$1922,$B1813-$E1813*4+const_one)</f>
        <v>100000000</v>
      </c>
      <c r="AO1813" s="5" t="n">
        <f aca="false">INDEX($AH$1795:$AH$1922,$B1813-$F1813*8+const_one)</f>
        <v>60000000</v>
      </c>
      <c r="AP1813" s="5" t="n">
        <f aca="false">INDEX($AI$1795:$AI$1922,$B1813-$G1813*16+const_one)</f>
        <v>30000000</v>
      </c>
      <c r="AQ1813" s="5" t="n">
        <f aca="false">INDEX($AJ$1795:$AJ$1922,$B1813-$H1813*32+const_one)</f>
        <v>15000000</v>
      </c>
      <c r="AR1813" s="5" t="n">
        <f aca="false">INDEX($AK$1795:$AK$1922,$B1813-$I1813*64+const_one)</f>
        <v>5000000</v>
      </c>
      <c r="AS1813" s="5" t="n">
        <f aca="false">INDEX($AE$1795:$AE$1922,$B1813+(const_one-$C1813)*1+const_one)</f>
        <v>53768864.1657904</v>
      </c>
      <c r="AT1813" s="5" t="n">
        <f aca="false">INDEX($AF$1795:$AF$1922,$B1813+(const_one-$D1813)*2+const_one)</f>
        <v>524440395.282105</v>
      </c>
      <c r="AU1813" s="5" t="n">
        <f aca="false">INDEX($AG$1795:$AG$1922,$B1813+(const_one-$E1813)*4+const_one)</f>
        <v>144554304.532946</v>
      </c>
      <c r="AV1813" s="5" t="n">
        <f aca="false">INDEX($AH$1795:$AH$1922,$B1813+(const_one-$F1813)*8+const_one)</f>
        <v>191044554.437695</v>
      </c>
      <c r="AW1813" s="5" t="n">
        <f aca="false">INDEX($AI$1795:$AI$1922,$B1813+(const_one-$G1813)*16+const_one)</f>
        <v>257641097.70761</v>
      </c>
      <c r="AX1813" s="5" t="n">
        <f aca="false">INDEX($AJ$1795:$AJ$1922,$B1813+(const_one-$H1813)*32+const_one)</f>
        <v>349315076.181563</v>
      </c>
      <c r="AY1813" s="5" t="n">
        <f aca="false">INDEX($AK$1795:$AK$1922,$B1813+(const_one-$I1813)*64+const_one)</f>
        <v>347382489.314721</v>
      </c>
      <c r="AZ1813" s="5" t="n">
        <f aca="false">--($C1813=--(AS1813&gt;AL1813))</f>
        <v>0</v>
      </c>
      <c r="BA1813" s="5" t="n">
        <f aca="false">--($D1813=--(AT1813&gt;AM1813))</f>
        <v>1</v>
      </c>
      <c r="BB1813" s="5" t="n">
        <f aca="false">--($E1813=--(AU1813&gt;AN1813))</f>
        <v>0</v>
      </c>
      <c r="BC1813" s="5" t="n">
        <f aca="false">--($F1813=--(AV1813&gt;AO1813))</f>
        <v>0</v>
      </c>
      <c r="BD1813" s="5" t="n">
        <f aca="false">--($G1813=--(AW1813&gt;AP1813))</f>
        <v>1</v>
      </c>
      <c r="BE1813" s="5" t="n">
        <f aca="false">--($H1813=--(AX1813&gt;AQ1813))</f>
        <v>0</v>
      </c>
      <c r="BF1813" s="5" t="n">
        <f aca="false">--($I1813=--(AY1813&gt;AR1813))</f>
        <v>0</v>
      </c>
      <c r="BG1813" s="5" t="n">
        <f aca="false">SUM(AZ1813:BF1813)</f>
        <v>2</v>
      </c>
      <c r="BH1813" s="5" t="n">
        <f aca="false">SUM(AE1813:AK1813)+AB1813+AC1813+AD1813</f>
        <v>2000000000</v>
      </c>
    </row>
    <row r="1814" customFormat="false" ht="15" hidden="true" customHeight="false" outlineLevel="0" collapsed="false">
      <c r="A1814" s="5" t="n">
        <f aca="false">sensitivity_exit_usd</f>
        <v>2000000000</v>
      </c>
      <c r="B1814" s="2" t="n">
        <f aca="false">ROW()-ROW($B$1795)</f>
        <v>19</v>
      </c>
      <c r="C1814" s="2" t="n">
        <f aca="false">MOD(QUOTIENT($B1814,1),2)</f>
        <v>1</v>
      </c>
      <c r="D1814" s="2" t="n">
        <f aca="false">MOD(QUOTIENT($B1814,2),2)</f>
        <v>1</v>
      </c>
      <c r="E1814" s="2" t="n">
        <f aca="false">MOD(QUOTIENT($B1814,4),2)</f>
        <v>0</v>
      </c>
      <c r="F1814" s="2" t="n">
        <f aca="false">MOD(QUOTIENT($B1814,8),2)</f>
        <v>0</v>
      </c>
      <c r="G1814" s="2" t="n">
        <f aca="false">MOD(QUOTIENT($B1814,16),2)</f>
        <v>1</v>
      </c>
      <c r="H1814" s="2" t="n">
        <f aca="false">MOD(QUOTIENT($B1814,32),2)</f>
        <v>0</v>
      </c>
      <c r="I1814" s="2" t="n">
        <f aca="false">MOD(QUOTIENT($B1814,64),2)</f>
        <v>0</v>
      </c>
      <c r="J1814" s="5" t="n">
        <f aca="false">IF($C1814=const_zero,MIN(class_series_f_invested_usd,MAX(const_zero,$A1814)),const_zero)</f>
        <v>0</v>
      </c>
      <c r="K1814" s="5" t="n">
        <f aca="false">IF($D1814=const_zero,MIN(class_series_e_invested_usd,MAX(const_zero,$A1814-SUM($J1814:$J1814))),const_zero)</f>
        <v>0</v>
      </c>
      <c r="L1814" s="5" t="n">
        <f aca="false">IF($E1814=const_zero,MIN(class_series_d_invested_usd,MAX(const_zero,$A1814-SUM($J1814:$K1814))),const_zero)</f>
        <v>100000000</v>
      </c>
      <c r="M1814" s="5" t="n">
        <f aca="false">IF($F1814=const_zero,MIN(class_series_c_invested_usd,MAX(const_zero,$A1814-SUM($J1814:$L1814))),const_zero)</f>
        <v>60000000</v>
      </c>
      <c r="N1814" s="5" t="n">
        <f aca="false">IF($G1814=const_zero,MIN(class_series_b_invested_usd,MAX(const_zero,$A1814-SUM($J1814:$M1814))),const_zero)</f>
        <v>0</v>
      </c>
      <c r="O1814" s="5" t="n">
        <f aca="false">IF($H1814=const_zero,MIN(class_series_a_invested_usd,MAX(const_zero,$A1814-SUM($J1814:$N1814))),const_zero)</f>
        <v>15000000</v>
      </c>
      <c r="P1814" s="5" t="n">
        <f aca="false">IF($I1814=const_zero,MIN(class_seed_invested_usd,MAX(const_zero,$A1814-SUM($J1814:$O1814))),const_zero)</f>
        <v>5000000</v>
      </c>
      <c r="Q1814" s="5" t="n">
        <f aca="false">MAX(const_zero,$A1814-SUM($J1814:$P1814))</f>
        <v>1820000000</v>
      </c>
      <c r="R1814" s="9" t="n">
        <f aca="false">common_rsa_total+Sensitivity!$AE$1740+Sensitivity!$AJ$1740+IF($C1814=const_one,Sensitivity!$D$1740,const_zero)+IF($D1814=const_one,Sensitivity!$Y$1740,const_zero)+IF($E1814=const_one,Sensitivity!$V$1740,const_zero)+IF($F1814=const_one,Sensitivity!$S$1740,const_zero)+IF($G1814=const_one,Sensitivity!$P$1740,const_zero)+IF($H1814=const_one,Sensitivity!$M$1740,const_zero)+IF($I1814=const_one,Sensitivity!$J$1740,const_zero)</f>
        <v>19006562.1887927</v>
      </c>
      <c r="S1814" s="23" t="b">
        <f aca="false">IF($R1814&gt;const_zero,--($Q1814&gt;option_strike_usd*$R1814),const_zero)</f>
        <v>1</v>
      </c>
      <c r="T1814" s="7" t="n">
        <f aca="false">IF($R1814&gt;const_zero,IF($S1814=const_one,($Q1814+option_strike_usd*pre_f_options_issued)/($R1814+pre_f_options_issued),$Q1814/$R1814),const_zero)</f>
        <v>84.7415771986898</v>
      </c>
      <c r="U1814" s="5" t="n">
        <f aca="false">IF($C1814=const_one,Sensitivity!$D$1740*$T1814,const_zero)</f>
        <v>53768864.1657904</v>
      </c>
      <c r="V1814" s="5" t="n">
        <f aca="false">IF($D1814=const_one,Sensitivity!$Y$1740*$T1814,const_zero)</f>
        <v>517486223.723659</v>
      </c>
      <c r="W1814" s="5" t="n">
        <f aca="false">IF($E1814=const_one,Sensitivity!$V$1740*$T1814,const_zero)</f>
        <v>0</v>
      </c>
      <c r="X1814" s="5" t="n">
        <f aca="false">IF($F1814=const_one,Sensitivity!$S$1740*$T1814,const_zero)</f>
        <v>0</v>
      </c>
      <c r="Y1814" s="5" t="n">
        <f aca="false">IF($G1814=const_one,Sensitivity!$P$1740*$T1814,const_zero)</f>
        <v>254224731.596069</v>
      </c>
      <c r="Z1814" s="5" t="n">
        <f aca="false">IF($H1814=const_one,Sensitivity!$M$1740*$T1814,const_zero)</f>
        <v>0</v>
      </c>
      <c r="AA1814" s="5" t="n">
        <f aca="false">IF($I1814=const_one,Sensitivity!$J$1740*$T1814,const_zero)</f>
        <v>0</v>
      </c>
      <c r="AB1814" s="5" t="n">
        <f aca="false">(Sensitivity!$AE$1740+Sensitivity!$AJ$1740)*$T1814</f>
        <v>22492042.7295488</v>
      </c>
      <c r="AC1814" s="5" t="n">
        <f aca="false">common_rsa_total*$T1814</f>
        <v>762674194.788208</v>
      </c>
      <c r="AD1814" s="5" t="n">
        <f aca="false">IF($S1814=const_one,pre_f_options_issued*($T1814-option_strike_usd),const_zero)</f>
        <v>209353942.996724</v>
      </c>
      <c r="AE1814" s="5" t="n">
        <f aca="false">J1814+U1814</f>
        <v>53768864.1657904</v>
      </c>
      <c r="AF1814" s="5" t="n">
        <f aca="false">K1814+V1814</f>
        <v>517486223.723659</v>
      </c>
      <c r="AG1814" s="5" t="n">
        <f aca="false">L1814+W1814</f>
        <v>100000000</v>
      </c>
      <c r="AH1814" s="5" t="n">
        <f aca="false">M1814+X1814</f>
        <v>60000000</v>
      </c>
      <c r="AI1814" s="5" t="n">
        <f aca="false">N1814+Y1814</f>
        <v>254224731.596069</v>
      </c>
      <c r="AJ1814" s="5" t="n">
        <f aca="false">O1814+Z1814</f>
        <v>15000000</v>
      </c>
      <c r="AK1814" s="5" t="n">
        <f aca="false">P1814+AA1814</f>
        <v>5000000</v>
      </c>
      <c r="AL1814" s="5" t="n">
        <f aca="false">INDEX($AE$1795:$AE$1922,$B1814-$C1814*1+const_one)</f>
        <v>30000000</v>
      </c>
      <c r="AM1814" s="5" t="n">
        <f aca="false">INDEX($AF$1795:$AF$1922,$B1814-$D1814*2+const_one)</f>
        <v>300000000</v>
      </c>
      <c r="AN1814" s="5" t="n">
        <f aca="false">INDEX($AG$1795:$AG$1922,$B1814-$E1814*4+const_one)</f>
        <v>100000000</v>
      </c>
      <c r="AO1814" s="5" t="n">
        <f aca="false">INDEX($AH$1795:$AH$1922,$B1814-$F1814*8+const_one)</f>
        <v>60000000</v>
      </c>
      <c r="AP1814" s="5" t="n">
        <f aca="false">INDEX($AI$1795:$AI$1922,$B1814-$G1814*16+const_one)</f>
        <v>30000000</v>
      </c>
      <c r="AQ1814" s="5" t="n">
        <f aca="false">INDEX($AJ$1795:$AJ$1922,$B1814-$H1814*32+const_one)</f>
        <v>15000000</v>
      </c>
      <c r="AR1814" s="5" t="n">
        <f aca="false">INDEX($AK$1795:$AK$1922,$B1814-$I1814*64+const_one)</f>
        <v>5000000</v>
      </c>
      <c r="AS1814" s="5" t="n">
        <f aca="false">INDEX($AE$1795:$AE$1922,$B1814+(const_one-$C1814)*1+const_one)</f>
        <v>53768864.1657904</v>
      </c>
      <c r="AT1814" s="5" t="n">
        <f aca="false">INDEX($AF$1795:$AF$1922,$B1814+(const_one-$D1814)*2+const_one)</f>
        <v>517486223.723659</v>
      </c>
      <c r="AU1814" s="5" t="n">
        <f aca="false">INDEX($AG$1795:$AG$1922,$B1814+(const_one-$E1814)*4+const_one)</f>
        <v>142835303.506828</v>
      </c>
      <c r="AV1814" s="5" t="n">
        <f aca="false">INDEX($AH$1795:$AH$1922,$B1814+(const_one-$F1814)*8+const_one)</f>
        <v>188985767.352113</v>
      </c>
      <c r="AW1814" s="5" t="n">
        <f aca="false">INDEX($AI$1795:$AI$1922,$B1814+(const_one-$G1814)*16+const_one)</f>
        <v>254224731.596069</v>
      </c>
      <c r="AX1814" s="5" t="n">
        <f aca="false">INDEX($AJ$1795:$AJ$1922,$B1814+(const_one-$H1814)*32+const_one)</f>
        <v>346612281.689422</v>
      </c>
      <c r="AY1814" s="5" t="n">
        <f aca="false">INDEX($AK$1795:$AK$1922,$B1814+(const_one-$I1814)*64+const_one)</f>
        <v>344725956.346895</v>
      </c>
      <c r="AZ1814" s="5" t="n">
        <f aca="false">--($C1814=--(AS1814&gt;AL1814))</f>
        <v>1</v>
      </c>
      <c r="BA1814" s="5" t="n">
        <f aca="false">--($D1814=--(AT1814&gt;AM1814))</f>
        <v>1</v>
      </c>
      <c r="BB1814" s="5" t="n">
        <f aca="false">--($E1814=--(AU1814&gt;AN1814))</f>
        <v>0</v>
      </c>
      <c r="BC1814" s="5" t="n">
        <f aca="false">--($F1814=--(AV1814&gt;AO1814))</f>
        <v>0</v>
      </c>
      <c r="BD1814" s="5" t="n">
        <f aca="false">--($G1814=--(AW1814&gt;AP1814))</f>
        <v>1</v>
      </c>
      <c r="BE1814" s="5" t="n">
        <f aca="false">--($H1814=--(AX1814&gt;AQ1814))</f>
        <v>0</v>
      </c>
      <c r="BF1814" s="5" t="n">
        <f aca="false">--($I1814=--(AY1814&gt;AR1814))</f>
        <v>0</v>
      </c>
      <c r="BG1814" s="5" t="n">
        <f aca="false">SUM(AZ1814:BF1814)</f>
        <v>3</v>
      </c>
      <c r="BH1814" s="5" t="n">
        <f aca="false">SUM(AE1814:AK1814)+AB1814+AC1814+AD1814</f>
        <v>2000000000</v>
      </c>
    </row>
    <row r="1815" customFormat="false" ht="15" hidden="true" customHeight="false" outlineLevel="0" collapsed="false">
      <c r="A1815" s="5" t="n">
        <f aca="false">sensitivity_exit_usd</f>
        <v>2000000000</v>
      </c>
      <c r="B1815" s="2" t="n">
        <f aca="false">ROW()-ROW($B$1795)</f>
        <v>20</v>
      </c>
      <c r="C1815" s="2" t="n">
        <f aca="false">MOD(QUOTIENT($B1815,1),2)</f>
        <v>0</v>
      </c>
      <c r="D1815" s="2" t="n">
        <f aca="false">MOD(QUOTIENT($B1815,2),2)</f>
        <v>0</v>
      </c>
      <c r="E1815" s="2" t="n">
        <f aca="false">MOD(QUOTIENT($B1815,4),2)</f>
        <v>1</v>
      </c>
      <c r="F1815" s="2" t="n">
        <f aca="false">MOD(QUOTIENT($B1815,8),2)</f>
        <v>0</v>
      </c>
      <c r="G1815" s="2" t="n">
        <f aca="false">MOD(QUOTIENT($B1815,16),2)</f>
        <v>1</v>
      </c>
      <c r="H1815" s="2" t="n">
        <f aca="false">MOD(QUOTIENT($B1815,32),2)</f>
        <v>0</v>
      </c>
      <c r="I1815" s="2" t="n">
        <f aca="false">MOD(QUOTIENT($B1815,64),2)</f>
        <v>0</v>
      </c>
      <c r="J1815" s="5" t="n">
        <f aca="false">IF($C1815=const_zero,MIN(class_series_f_invested_usd,MAX(const_zero,$A1815)),const_zero)</f>
        <v>30000000</v>
      </c>
      <c r="K1815" s="5" t="n">
        <f aca="false">IF($D1815=const_zero,MIN(class_series_e_invested_usd,MAX(const_zero,$A1815-SUM($J1815:$J1815))),const_zero)</f>
        <v>300000000</v>
      </c>
      <c r="L1815" s="5" t="n">
        <f aca="false">IF($E1815=const_zero,MIN(class_series_d_invested_usd,MAX(const_zero,$A1815-SUM($J1815:$K1815))),const_zero)</f>
        <v>0</v>
      </c>
      <c r="M1815" s="5" t="n">
        <f aca="false">IF($F1815=const_zero,MIN(class_series_c_invested_usd,MAX(const_zero,$A1815-SUM($J1815:$L1815))),const_zero)</f>
        <v>60000000</v>
      </c>
      <c r="N1815" s="5" t="n">
        <f aca="false">IF($G1815=const_zero,MIN(class_series_b_invested_usd,MAX(const_zero,$A1815-SUM($J1815:$M1815))),const_zero)</f>
        <v>0</v>
      </c>
      <c r="O1815" s="5" t="n">
        <f aca="false">IF($H1815=const_zero,MIN(class_series_a_invested_usd,MAX(const_zero,$A1815-SUM($J1815:$N1815))),const_zero)</f>
        <v>15000000</v>
      </c>
      <c r="P1815" s="5" t="n">
        <f aca="false">IF($I1815=const_zero,MIN(class_seed_invested_usd,MAX(const_zero,$A1815-SUM($J1815:$O1815))),const_zero)</f>
        <v>5000000</v>
      </c>
      <c r="Q1815" s="5" t="n">
        <f aca="false">MAX(const_zero,$A1815-SUM($J1815:$P1815))</f>
        <v>1590000000</v>
      </c>
      <c r="R1815" s="9" t="n">
        <f aca="false">common_rsa_total+Sensitivity!$AE$1740+Sensitivity!$AJ$1740+IF($C1815=const_one,Sensitivity!$D$1740,const_zero)+IF($D1815=const_one,Sensitivity!$Y$1740,const_zero)+IF($E1815=const_one,Sensitivity!$V$1740,const_zero)+IF($F1815=const_one,Sensitivity!$S$1740,const_zero)+IF($G1815=const_one,Sensitivity!$P$1740,const_zero)+IF($H1815=const_one,Sensitivity!$M$1740,const_zero)+IF($I1815=const_one,Sensitivity!$J$1740,const_zero)</f>
        <v>13991528.8243784</v>
      </c>
      <c r="S1815" s="23" t="b">
        <f aca="false">IF($R1815&gt;const_zero,--($Q1815&gt;option_strike_usd*$R1815),const_zero)</f>
        <v>1</v>
      </c>
      <c r="T1815" s="7" t="n">
        <f aca="false">IF($R1815&gt;const_zero,IF($S1815=const_one,($Q1815+option_strike_usd*pre_f_options_issued)/($R1815+pre_f_options_issued),$Q1815/$R1815),const_zero)</f>
        <v>96.5647282892238</v>
      </c>
      <c r="U1815" s="5" t="n">
        <f aca="false">IF($C1815=const_one,Sensitivity!$D$1740*$T1815,const_zero)</f>
        <v>0</v>
      </c>
      <c r="V1815" s="5" t="n">
        <f aca="false">IF($D1815=const_one,Sensitivity!$Y$1740*$T1815,const_zero)</f>
        <v>0</v>
      </c>
      <c r="W1815" s="5" t="n">
        <f aca="false">IF($E1815=const_one,Sensitivity!$V$1740*$T1815,const_zero)</f>
        <v>166681305.618924</v>
      </c>
      <c r="X1815" s="5" t="n">
        <f aca="false">IF($F1815=const_one,Sensitivity!$S$1740*$T1815,const_zero)</f>
        <v>0</v>
      </c>
      <c r="Y1815" s="5" t="n">
        <f aca="false">IF($G1815=const_one,Sensitivity!$P$1740*$T1815,const_zero)</f>
        <v>289694184.867671</v>
      </c>
      <c r="Z1815" s="5" t="n">
        <f aca="false">IF($H1815=const_one,Sensitivity!$M$1740*$T1815,const_zero)</f>
        <v>0</v>
      </c>
      <c r="AA1815" s="5" t="n">
        <f aca="false">IF($I1815=const_one,Sensitivity!$J$1740*$T1815,const_zero)</f>
        <v>0</v>
      </c>
      <c r="AB1815" s="5" t="n">
        <f aca="false">(Sensitivity!$AE$1740+Sensitivity!$AJ$1740)*$T1815</f>
        <v>25630134.1873311</v>
      </c>
      <c r="AC1815" s="5" t="n">
        <f aca="false">common_rsa_total*$T1815</f>
        <v>869082554.603014</v>
      </c>
      <c r="AD1815" s="5" t="n">
        <f aca="false">IF($S1815=const_one,pre_f_options_issued*($T1815-option_strike_usd),const_zero)</f>
        <v>238911820.723059</v>
      </c>
      <c r="AE1815" s="5" t="n">
        <f aca="false">J1815+U1815</f>
        <v>30000000</v>
      </c>
      <c r="AF1815" s="5" t="n">
        <f aca="false">K1815+V1815</f>
        <v>300000000</v>
      </c>
      <c r="AG1815" s="5" t="n">
        <f aca="false">L1815+W1815</f>
        <v>166681305.618924</v>
      </c>
      <c r="AH1815" s="5" t="n">
        <f aca="false">M1815+X1815</f>
        <v>60000000</v>
      </c>
      <c r="AI1815" s="5" t="n">
        <f aca="false">N1815+Y1815</f>
        <v>289694184.867671</v>
      </c>
      <c r="AJ1815" s="5" t="n">
        <f aca="false">O1815+Z1815</f>
        <v>15000000</v>
      </c>
      <c r="AK1815" s="5" t="n">
        <f aca="false">P1815+AA1815</f>
        <v>5000000</v>
      </c>
      <c r="AL1815" s="5" t="n">
        <f aca="false">INDEX($AE$1795:$AE$1922,$B1815-$C1815*1+const_one)</f>
        <v>30000000</v>
      </c>
      <c r="AM1815" s="5" t="n">
        <f aca="false">INDEX($AF$1795:$AF$1922,$B1815-$D1815*2+const_one)</f>
        <v>300000000</v>
      </c>
      <c r="AN1815" s="5" t="n">
        <f aca="false">INDEX($AG$1795:$AG$1922,$B1815-$E1815*4+const_one)</f>
        <v>100000000</v>
      </c>
      <c r="AO1815" s="5" t="n">
        <f aca="false">INDEX($AH$1795:$AH$1922,$B1815-$F1815*8+const_one)</f>
        <v>60000000</v>
      </c>
      <c r="AP1815" s="5" t="n">
        <f aca="false">INDEX($AI$1795:$AI$1922,$B1815-$G1815*16+const_one)</f>
        <v>30000000</v>
      </c>
      <c r="AQ1815" s="5" t="n">
        <f aca="false">INDEX($AJ$1795:$AJ$1922,$B1815-$H1815*32+const_one)</f>
        <v>15000000</v>
      </c>
      <c r="AR1815" s="5" t="n">
        <f aca="false">INDEX($AK$1795:$AK$1922,$B1815-$I1815*64+const_one)</f>
        <v>5000000</v>
      </c>
      <c r="AS1815" s="5" t="n">
        <f aca="false">INDEX($AE$1795:$AE$1922,$B1815+(const_one-$C1815)*1+const_one)</f>
        <v>60112149.0623651</v>
      </c>
      <c r="AT1815" s="5" t="n">
        <f aca="false">INDEX($AF$1795:$AF$1922,$B1815+(const_one-$D1815)*2+const_one)</f>
        <v>511404926.896734</v>
      </c>
      <c r="AU1815" s="5" t="n">
        <f aca="false">INDEX($AG$1795:$AG$1922,$B1815+(const_one-$E1815)*4+const_one)</f>
        <v>166681305.618924</v>
      </c>
      <c r="AV1815" s="5" t="n">
        <f aca="false">INDEX($AH$1795:$AH$1922,$B1815+(const_one-$F1815)*8+const_one)</f>
        <v>209935365.044788</v>
      </c>
      <c r="AW1815" s="5" t="n">
        <f aca="false">INDEX($AI$1795:$AI$1922,$B1815+(const_one-$G1815)*16+const_one)</f>
        <v>289694184.867671</v>
      </c>
      <c r="AX1815" s="5" t="n">
        <f aca="false">INDEX($AJ$1795:$AJ$1922,$B1815+(const_one-$H1815)*32+const_one)</f>
        <v>373984562.274735</v>
      </c>
      <c r="AY1815" s="5" t="n">
        <f aca="false">INDEX($AK$1795:$AK$1922,$B1815+(const_one-$I1815)*64+const_one)</f>
        <v>371658064.220149</v>
      </c>
      <c r="AZ1815" s="5" t="n">
        <f aca="false">--($C1815=--(AS1815&gt;AL1815))</f>
        <v>0</v>
      </c>
      <c r="BA1815" s="5" t="n">
        <f aca="false">--($D1815=--(AT1815&gt;AM1815))</f>
        <v>0</v>
      </c>
      <c r="BB1815" s="5" t="n">
        <f aca="false">--($E1815=--(AU1815&gt;AN1815))</f>
        <v>1</v>
      </c>
      <c r="BC1815" s="5" t="n">
        <f aca="false">--($F1815=--(AV1815&gt;AO1815))</f>
        <v>0</v>
      </c>
      <c r="BD1815" s="5" t="n">
        <f aca="false">--($G1815=--(AW1815&gt;AP1815))</f>
        <v>1</v>
      </c>
      <c r="BE1815" s="5" t="n">
        <f aca="false">--($H1815=--(AX1815&gt;AQ1815))</f>
        <v>0</v>
      </c>
      <c r="BF1815" s="5" t="n">
        <f aca="false">--($I1815=--(AY1815&gt;AR1815))</f>
        <v>0</v>
      </c>
      <c r="BG1815" s="5" t="n">
        <f aca="false">SUM(AZ1815:BF1815)</f>
        <v>2</v>
      </c>
      <c r="BH1815" s="5" t="n">
        <f aca="false">SUM(AE1815:AK1815)+AB1815+AC1815+AD1815</f>
        <v>2000000000</v>
      </c>
    </row>
    <row r="1816" customFormat="false" ht="15" hidden="true" customHeight="false" outlineLevel="0" collapsed="false">
      <c r="A1816" s="5" t="n">
        <f aca="false">sensitivity_exit_usd</f>
        <v>2000000000</v>
      </c>
      <c r="B1816" s="2" t="n">
        <f aca="false">ROW()-ROW($B$1795)</f>
        <v>21</v>
      </c>
      <c r="C1816" s="2" t="n">
        <f aca="false">MOD(QUOTIENT($B1816,1),2)</f>
        <v>1</v>
      </c>
      <c r="D1816" s="2" t="n">
        <f aca="false">MOD(QUOTIENT($B1816,2),2)</f>
        <v>0</v>
      </c>
      <c r="E1816" s="2" t="n">
        <f aca="false">MOD(QUOTIENT($B1816,4),2)</f>
        <v>1</v>
      </c>
      <c r="F1816" s="2" t="n">
        <f aca="false">MOD(QUOTIENT($B1816,8),2)</f>
        <v>0</v>
      </c>
      <c r="G1816" s="2" t="n">
        <f aca="false">MOD(QUOTIENT($B1816,16),2)</f>
        <v>1</v>
      </c>
      <c r="H1816" s="2" t="n">
        <f aca="false">MOD(QUOTIENT($B1816,32),2)</f>
        <v>0</v>
      </c>
      <c r="I1816" s="2" t="n">
        <f aca="false">MOD(QUOTIENT($B1816,64),2)</f>
        <v>0</v>
      </c>
      <c r="J1816" s="5" t="n">
        <f aca="false">IF($C1816=const_zero,MIN(class_series_f_invested_usd,MAX(const_zero,$A1816)),const_zero)</f>
        <v>0</v>
      </c>
      <c r="K1816" s="5" t="n">
        <f aca="false">IF($D1816=const_zero,MIN(class_series_e_invested_usd,MAX(const_zero,$A1816-SUM($J1816:$J1816))),const_zero)</f>
        <v>300000000</v>
      </c>
      <c r="L1816" s="5" t="n">
        <f aca="false">IF($E1816=const_zero,MIN(class_series_d_invested_usd,MAX(const_zero,$A1816-SUM($J1816:$K1816))),const_zero)</f>
        <v>0</v>
      </c>
      <c r="M1816" s="5" t="n">
        <f aca="false">IF($F1816=const_zero,MIN(class_series_c_invested_usd,MAX(const_zero,$A1816-SUM($J1816:$L1816))),const_zero)</f>
        <v>60000000</v>
      </c>
      <c r="N1816" s="5" t="n">
        <f aca="false">IF($G1816=const_zero,MIN(class_series_b_invested_usd,MAX(const_zero,$A1816-SUM($J1816:$M1816))),const_zero)</f>
        <v>0</v>
      </c>
      <c r="O1816" s="5" t="n">
        <f aca="false">IF($H1816=const_zero,MIN(class_series_a_invested_usd,MAX(const_zero,$A1816-SUM($J1816:$N1816))),const_zero)</f>
        <v>15000000</v>
      </c>
      <c r="P1816" s="5" t="n">
        <f aca="false">IF($I1816=const_zero,MIN(class_seed_invested_usd,MAX(const_zero,$A1816-SUM($J1816:$O1816))),const_zero)</f>
        <v>5000000</v>
      </c>
      <c r="Q1816" s="5" t="n">
        <f aca="false">MAX(const_zero,$A1816-SUM($J1816:$P1816))</f>
        <v>1620000000</v>
      </c>
      <c r="R1816" s="9" t="n">
        <f aca="false">common_rsa_total+Sensitivity!$AE$1740+Sensitivity!$AJ$1740+IF($C1816=const_one,Sensitivity!$D$1740,const_zero)+IF($D1816=const_one,Sensitivity!$Y$1740,const_zero)+IF($E1816=const_one,Sensitivity!$V$1740,const_zero)+IF($F1816=const_one,Sensitivity!$S$1740,const_zero)+IF($G1816=const_one,Sensitivity!$P$1740,const_zero)+IF($H1816=const_one,Sensitivity!$M$1740,const_zero)+IF($I1816=const_one,Sensitivity!$J$1740,const_zero)</f>
        <v>14626032.7590847</v>
      </c>
      <c r="S1816" s="23" t="b">
        <f aca="false">IF($R1816&gt;const_zero,--($Q1816&gt;option_strike_usd*$R1816),const_zero)</f>
        <v>1</v>
      </c>
      <c r="T1816" s="7" t="n">
        <f aca="false">IF($R1816&gt;const_zero,IF($S1816=const_one,($Q1816+option_strike_usd*pre_f_options_issued)/($R1816+pre_f_options_issued),$Q1816/$R1816),const_zero)</f>
        <v>94.7388121244439</v>
      </c>
      <c r="U1816" s="5" t="n">
        <f aca="false">IF($C1816=const_one,Sensitivity!$D$1740*$T1816,const_zero)</f>
        <v>60112149.0623651</v>
      </c>
      <c r="V1816" s="5" t="n">
        <f aca="false">IF($D1816=const_one,Sensitivity!$Y$1740*$T1816,const_zero)</f>
        <v>0</v>
      </c>
      <c r="W1816" s="5" t="n">
        <f aca="false">IF($E1816=const_one,Sensitivity!$V$1740*$T1816,const_zero)</f>
        <v>163529574.17735</v>
      </c>
      <c r="X1816" s="5" t="n">
        <f aca="false">IF($F1816=const_one,Sensitivity!$S$1740*$T1816,const_zero)</f>
        <v>0</v>
      </c>
      <c r="Y1816" s="5" t="n">
        <f aca="false">IF($G1816=const_one,Sensitivity!$P$1740*$T1816,const_zero)</f>
        <v>284216436.373332</v>
      </c>
      <c r="Z1816" s="5" t="n">
        <f aca="false">IF($H1816=const_one,Sensitivity!$M$1740*$T1816,const_zero)</f>
        <v>0</v>
      </c>
      <c r="AA1816" s="5" t="n">
        <f aca="false">IF($I1816=const_one,Sensitivity!$J$1740*$T1816,const_zero)</f>
        <v>0</v>
      </c>
      <c r="AB1816" s="5" t="n">
        <f aca="false">(Sensitivity!$AE$1740+Sensitivity!$AJ$1740)*$T1816</f>
        <v>25145500.9558477</v>
      </c>
      <c r="AC1816" s="5" t="n">
        <f aca="false">common_rsa_total*$T1816</f>
        <v>852649309.119996</v>
      </c>
      <c r="AD1816" s="5" t="n">
        <f aca="false">IF($S1816=const_one,pre_f_options_issued*($T1816-option_strike_usd),const_zero)</f>
        <v>234347030.31111</v>
      </c>
      <c r="AE1816" s="5" t="n">
        <f aca="false">J1816+U1816</f>
        <v>60112149.0623651</v>
      </c>
      <c r="AF1816" s="5" t="n">
        <f aca="false">K1816+V1816</f>
        <v>300000000</v>
      </c>
      <c r="AG1816" s="5" t="n">
        <f aca="false">L1816+W1816</f>
        <v>163529574.17735</v>
      </c>
      <c r="AH1816" s="5" t="n">
        <f aca="false">M1816+X1816</f>
        <v>60000000</v>
      </c>
      <c r="AI1816" s="5" t="n">
        <f aca="false">N1816+Y1816</f>
        <v>284216436.373332</v>
      </c>
      <c r="AJ1816" s="5" t="n">
        <f aca="false">O1816+Z1816</f>
        <v>15000000</v>
      </c>
      <c r="AK1816" s="5" t="n">
        <f aca="false">P1816+AA1816</f>
        <v>5000000</v>
      </c>
      <c r="AL1816" s="5" t="n">
        <f aca="false">INDEX($AE$1795:$AE$1922,$B1816-$C1816*1+const_one)</f>
        <v>30000000</v>
      </c>
      <c r="AM1816" s="5" t="n">
        <f aca="false">INDEX($AF$1795:$AF$1922,$B1816-$D1816*2+const_one)</f>
        <v>300000000</v>
      </c>
      <c r="AN1816" s="5" t="n">
        <f aca="false">INDEX($AG$1795:$AG$1922,$B1816-$E1816*4+const_one)</f>
        <v>100000000</v>
      </c>
      <c r="AO1816" s="5" t="n">
        <f aca="false">INDEX($AH$1795:$AH$1922,$B1816-$F1816*8+const_one)</f>
        <v>60000000</v>
      </c>
      <c r="AP1816" s="5" t="n">
        <f aca="false">INDEX($AI$1795:$AI$1922,$B1816-$G1816*16+const_one)</f>
        <v>30000000</v>
      </c>
      <c r="AQ1816" s="5" t="n">
        <f aca="false">INDEX($AJ$1795:$AJ$1922,$B1816-$H1816*32+const_one)</f>
        <v>15000000</v>
      </c>
      <c r="AR1816" s="5" t="n">
        <f aca="false">INDEX($AK$1795:$AK$1922,$B1816-$I1816*64+const_one)</f>
        <v>5000000</v>
      </c>
      <c r="AS1816" s="5" t="n">
        <f aca="false">INDEX($AE$1795:$AE$1922,$B1816+(const_one-$C1816)*1+const_one)</f>
        <v>60112149.0623651</v>
      </c>
      <c r="AT1816" s="5" t="n">
        <f aca="false">INDEX($AF$1795:$AF$1922,$B1816+(const_one-$D1816)*2+const_one)</f>
        <v>505323436.643382</v>
      </c>
      <c r="AU1816" s="5" t="n">
        <f aca="false">INDEX($AG$1795:$AG$1922,$B1816+(const_one-$E1816)*4+const_one)</f>
        <v>163529574.17735</v>
      </c>
      <c r="AV1816" s="5" t="n">
        <f aca="false">INDEX($AH$1795:$AH$1922,$B1816+(const_one-$F1816)*8+const_one)</f>
        <v>206800841.206275</v>
      </c>
      <c r="AW1816" s="5" t="n">
        <f aca="false">INDEX($AI$1795:$AI$1922,$B1816+(const_one-$G1816)*16+const_one)</f>
        <v>284216436.373332</v>
      </c>
      <c r="AX1816" s="5" t="n">
        <f aca="false">INDEX($AJ$1795:$AJ$1922,$B1816+(const_one-$H1816)*32+const_one)</f>
        <v>370039224.34483</v>
      </c>
      <c r="AY1816" s="5" t="n">
        <f aca="false">INDEX($AK$1795:$AK$1922,$B1816+(const_one-$I1816)*64+const_one)</f>
        <v>367779442.822113</v>
      </c>
      <c r="AZ1816" s="5" t="n">
        <f aca="false">--($C1816=--(AS1816&gt;AL1816))</f>
        <v>1</v>
      </c>
      <c r="BA1816" s="5" t="n">
        <f aca="false">--($D1816=--(AT1816&gt;AM1816))</f>
        <v>0</v>
      </c>
      <c r="BB1816" s="5" t="n">
        <f aca="false">--($E1816=--(AU1816&gt;AN1816))</f>
        <v>1</v>
      </c>
      <c r="BC1816" s="5" t="n">
        <f aca="false">--($F1816=--(AV1816&gt;AO1816))</f>
        <v>0</v>
      </c>
      <c r="BD1816" s="5" t="n">
        <f aca="false">--($G1816=--(AW1816&gt;AP1816))</f>
        <v>1</v>
      </c>
      <c r="BE1816" s="5" t="n">
        <f aca="false">--($H1816=--(AX1816&gt;AQ1816))</f>
        <v>0</v>
      </c>
      <c r="BF1816" s="5" t="n">
        <f aca="false">--($I1816=--(AY1816&gt;AR1816))</f>
        <v>0</v>
      </c>
      <c r="BG1816" s="5" t="n">
        <f aca="false">SUM(AZ1816:BF1816)</f>
        <v>3</v>
      </c>
      <c r="BH1816" s="5" t="n">
        <f aca="false">SUM(AE1816:AK1816)+AB1816+AC1816+AD1816</f>
        <v>2000000000</v>
      </c>
    </row>
    <row r="1817" customFormat="false" ht="15" hidden="true" customHeight="false" outlineLevel="0" collapsed="false">
      <c r="A1817" s="5" t="n">
        <f aca="false">sensitivity_exit_usd</f>
        <v>2000000000</v>
      </c>
      <c r="B1817" s="2" t="n">
        <f aca="false">ROW()-ROW($B$1795)</f>
        <v>22</v>
      </c>
      <c r="C1817" s="2" t="n">
        <f aca="false">MOD(QUOTIENT($B1817,1),2)</f>
        <v>0</v>
      </c>
      <c r="D1817" s="2" t="n">
        <f aca="false">MOD(QUOTIENT($B1817,2),2)</f>
        <v>1</v>
      </c>
      <c r="E1817" s="2" t="n">
        <f aca="false">MOD(QUOTIENT($B1817,4),2)</f>
        <v>1</v>
      </c>
      <c r="F1817" s="2" t="n">
        <f aca="false">MOD(QUOTIENT($B1817,8),2)</f>
        <v>0</v>
      </c>
      <c r="G1817" s="2" t="n">
        <f aca="false">MOD(QUOTIENT($B1817,16),2)</f>
        <v>1</v>
      </c>
      <c r="H1817" s="2" t="n">
        <f aca="false">MOD(QUOTIENT($B1817,32),2)</f>
        <v>0</v>
      </c>
      <c r="I1817" s="2" t="n">
        <f aca="false">MOD(QUOTIENT($B1817,64),2)</f>
        <v>0</v>
      </c>
      <c r="J1817" s="5" t="n">
        <f aca="false">IF($C1817=const_zero,MIN(class_series_f_invested_usd,MAX(const_zero,$A1817)),const_zero)</f>
        <v>30000000</v>
      </c>
      <c r="K1817" s="5" t="n">
        <f aca="false">IF($D1817=const_zero,MIN(class_series_e_invested_usd,MAX(const_zero,$A1817-SUM($J1817:$J1817))),const_zero)</f>
        <v>0</v>
      </c>
      <c r="L1817" s="5" t="n">
        <f aca="false">IF($E1817=const_zero,MIN(class_series_d_invested_usd,MAX(const_zero,$A1817-SUM($J1817:$K1817))),const_zero)</f>
        <v>0</v>
      </c>
      <c r="M1817" s="5" t="n">
        <f aca="false">IF($F1817=const_zero,MIN(class_series_c_invested_usd,MAX(const_zero,$A1817-SUM($J1817:$L1817))),const_zero)</f>
        <v>60000000</v>
      </c>
      <c r="N1817" s="5" t="n">
        <f aca="false">IF($G1817=const_zero,MIN(class_series_b_invested_usd,MAX(const_zero,$A1817-SUM($J1817:$M1817))),const_zero)</f>
        <v>0</v>
      </c>
      <c r="O1817" s="5" t="n">
        <f aca="false">IF($H1817=const_zero,MIN(class_series_a_invested_usd,MAX(const_zero,$A1817-SUM($J1817:$N1817))),const_zero)</f>
        <v>15000000</v>
      </c>
      <c r="P1817" s="5" t="n">
        <f aca="false">IF($I1817=const_zero,MIN(class_seed_invested_usd,MAX(const_zero,$A1817-SUM($J1817:$O1817))),const_zero)</f>
        <v>5000000</v>
      </c>
      <c r="Q1817" s="5" t="n">
        <f aca="false">MAX(const_zero,$A1817-SUM($J1817:$P1817))</f>
        <v>1890000000</v>
      </c>
      <c r="R1817" s="9" t="n">
        <f aca="false">common_rsa_total+Sensitivity!$AE$1740+Sensitivity!$AJ$1740+IF($C1817=const_one,Sensitivity!$D$1740,const_zero)+IF($D1817=const_one,Sensitivity!$Y$1740,const_zero)+IF($E1817=const_one,Sensitivity!$V$1740,const_zero)+IF($F1817=const_one,Sensitivity!$S$1740,const_zero)+IF($G1817=const_one,Sensitivity!$P$1740,const_zero)+IF($H1817=const_one,Sensitivity!$M$1740,const_zero)+IF($I1817=const_one,Sensitivity!$J$1740,const_zero)</f>
        <v>20098167.8654518</v>
      </c>
      <c r="S1817" s="23" t="b">
        <f aca="false">IF($R1817&gt;const_zero,--($Q1817&gt;option_strike_usd*$R1817),const_zero)</f>
        <v>1</v>
      </c>
      <c r="T1817" s="7" t="n">
        <f aca="false">IF($R1817&gt;const_zero,IF($S1817=const_one,($Q1817+option_strike_usd*pre_f_options_issued)/($R1817+pre_f_options_issued),$Q1817/$R1817),const_zero)</f>
        <v>83.7457271433611</v>
      </c>
      <c r="U1817" s="5" t="n">
        <f aca="false">IF($C1817=const_one,Sensitivity!$D$1740*$T1817,const_zero)</f>
        <v>0</v>
      </c>
      <c r="V1817" s="5" t="n">
        <f aca="false">IF($D1817=const_one,Sensitivity!$Y$1740*$T1817,const_zero)</f>
        <v>511404926.896734</v>
      </c>
      <c r="W1817" s="5" t="n">
        <f aca="false">IF($E1817=const_one,Sensitivity!$V$1740*$T1817,const_zero)</f>
        <v>144554304.532946</v>
      </c>
      <c r="X1817" s="5" t="n">
        <f aca="false">IF($F1817=const_one,Sensitivity!$S$1740*$T1817,const_zero)</f>
        <v>0</v>
      </c>
      <c r="Y1817" s="5" t="n">
        <f aca="false">IF($G1817=const_one,Sensitivity!$P$1740*$T1817,const_zero)</f>
        <v>251237181.430083</v>
      </c>
      <c r="Z1817" s="5" t="n">
        <f aca="false">IF($H1817=const_one,Sensitivity!$M$1740*$T1817,const_zero)</f>
        <v>0</v>
      </c>
      <c r="AA1817" s="5" t="n">
        <f aca="false">IF($I1817=const_one,Sensitivity!$J$1740*$T1817,const_zero)</f>
        <v>0</v>
      </c>
      <c r="AB1817" s="5" t="n">
        <f aca="false">(Sensitivity!$AE$1740+Sensitivity!$AJ$1740)*$T1817</f>
        <v>22227724.9915847</v>
      </c>
      <c r="AC1817" s="5" t="n">
        <f aca="false">common_rsa_total*$T1817</f>
        <v>753711544.29025</v>
      </c>
      <c r="AD1817" s="5" t="n">
        <f aca="false">IF($S1817=const_one,pre_f_options_issued*($T1817-option_strike_usd),const_zero)</f>
        <v>206864317.858403</v>
      </c>
      <c r="AE1817" s="5" t="n">
        <f aca="false">J1817+U1817</f>
        <v>30000000</v>
      </c>
      <c r="AF1817" s="5" t="n">
        <f aca="false">K1817+V1817</f>
        <v>511404926.896734</v>
      </c>
      <c r="AG1817" s="5" t="n">
        <f aca="false">L1817+W1817</f>
        <v>144554304.532946</v>
      </c>
      <c r="AH1817" s="5" t="n">
        <f aca="false">M1817+X1817</f>
        <v>60000000</v>
      </c>
      <c r="AI1817" s="5" t="n">
        <f aca="false">N1817+Y1817</f>
        <v>251237181.430083</v>
      </c>
      <c r="AJ1817" s="5" t="n">
        <f aca="false">O1817+Z1817</f>
        <v>15000000</v>
      </c>
      <c r="AK1817" s="5" t="n">
        <f aca="false">P1817+AA1817</f>
        <v>5000000</v>
      </c>
      <c r="AL1817" s="5" t="n">
        <f aca="false">INDEX($AE$1795:$AE$1922,$B1817-$C1817*1+const_one)</f>
        <v>30000000</v>
      </c>
      <c r="AM1817" s="5" t="n">
        <f aca="false">INDEX($AF$1795:$AF$1922,$B1817-$D1817*2+const_one)</f>
        <v>300000000</v>
      </c>
      <c r="AN1817" s="5" t="n">
        <f aca="false">INDEX($AG$1795:$AG$1922,$B1817-$E1817*4+const_one)</f>
        <v>100000000</v>
      </c>
      <c r="AO1817" s="5" t="n">
        <f aca="false">INDEX($AH$1795:$AH$1922,$B1817-$F1817*8+const_one)</f>
        <v>60000000</v>
      </c>
      <c r="AP1817" s="5" t="n">
        <f aca="false">INDEX($AI$1795:$AI$1922,$B1817-$G1817*16+const_one)</f>
        <v>30000000</v>
      </c>
      <c r="AQ1817" s="5" t="n">
        <f aca="false">INDEX($AJ$1795:$AJ$1922,$B1817-$H1817*32+const_one)</f>
        <v>15000000</v>
      </c>
      <c r="AR1817" s="5" t="n">
        <f aca="false">INDEX($AK$1795:$AK$1922,$B1817-$I1817*64+const_one)</f>
        <v>5000000</v>
      </c>
      <c r="AS1817" s="5" t="n">
        <f aca="false">INDEX($AE$1795:$AE$1922,$B1817+(const_one-$C1817)*1+const_one)</f>
        <v>52505102.5110529</v>
      </c>
      <c r="AT1817" s="5" t="n">
        <f aca="false">INDEX($AF$1795:$AF$1922,$B1817+(const_one-$D1817)*2+const_one)</f>
        <v>511404926.896734</v>
      </c>
      <c r="AU1817" s="5" t="n">
        <f aca="false">INDEX($AG$1795:$AG$1922,$B1817+(const_one-$E1817)*4+const_one)</f>
        <v>144554304.532946</v>
      </c>
      <c r="AV1817" s="5" t="n">
        <f aca="false">INDEX($AH$1795:$AH$1922,$B1817+(const_one-$F1817)*8+const_one)</f>
        <v>187453737.618755</v>
      </c>
      <c r="AW1817" s="5" t="n">
        <f aca="false">INDEX($AI$1795:$AI$1922,$B1817+(const_one-$G1817)*16+const_one)</f>
        <v>251237181.430083</v>
      </c>
      <c r="AX1817" s="5" t="n">
        <f aca="false">INDEX($AJ$1795:$AJ$1922,$B1817+(const_one-$H1817)*32+const_one)</f>
        <v>345584534.687149</v>
      </c>
      <c r="AY1817" s="5" t="n">
        <f aca="false">INDEX($AK$1795:$AK$1922,$B1817+(const_one-$I1817)*64+const_one)</f>
        <v>343772820.219589</v>
      </c>
      <c r="AZ1817" s="5" t="n">
        <f aca="false">--($C1817=--(AS1817&gt;AL1817))</f>
        <v>0</v>
      </c>
      <c r="BA1817" s="5" t="n">
        <f aca="false">--($D1817=--(AT1817&gt;AM1817))</f>
        <v>1</v>
      </c>
      <c r="BB1817" s="5" t="n">
        <f aca="false">--($E1817=--(AU1817&gt;AN1817))</f>
        <v>1</v>
      </c>
      <c r="BC1817" s="5" t="n">
        <f aca="false">--($F1817=--(AV1817&gt;AO1817))</f>
        <v>0</v>
      </c>
      <c r="BD1817" s="5" t="n">
        <f aca="false">--($G1817=--(AW1817&gt;AP1817))</f>
        <v>1</v>
      </c>
      <c r="BE1817" s="5" t="n">
        <f aca="false">--($H1817=--(AX1817&gt;AQ1817))</f>
        <v>0</v>
      </c>
      <c r="BF1817" s="5" t="n">
        <f aca="false">--($I1817=--(AY1817&gt;AR1817))</f>
        <v>0</v>
      </c>
      <c r="BG1817" s="5" t="n">
        <f aca="false">SUM(AZ1817:BF1817)</f>
        <v>3</v>
      </c>
      <c r="BH1817" s="5" t="n">
        <f aca="false">SUM(AE1817:AK1817)+AB1817+AC1817+AD1817</f>
        <v>2000000000</v>
      </c>
    </row>
    <row r="1818" customFormat="false" ht="15" hidden="true" customHeight="false" outlineLevel="0" collapsed="false">
      <c r="A1818" s="5" t="n">
        <f aca="false">sensitivity_exit_usd</f>
        <v>2000000000</v>
      </c>
      <c r="B1818" s="2" t="n">
        <f aca="false">ROW()-ROW($B$1795)</f>
        <v>23</v>
      </c>
      <c r="C1818" s="2" t="n">
        <f aca="false">MOD(QUOTIENT($B1818,1),2)</f>
        <v>1</v>
      </c>
      <c r="D1818" s="2" t="n">
        <f aca="false">MOD(QUOTIENT($B1818,2),2)</f>
        <v>1</v>
      </c>
      <c r="E1818" s="2" t="n">
        <f aca="false">MOD(QUOTIENT($B1818,4),2)</f>
        <v>1</v>
      </c>
      <c r="F1818" s="2" t="n">
        <f aca="false">MOD(QUOTIENT($B1818,8),2)</f>
        <v>0</v>
      </c>
      <c r="G1818" s="2" t="n">
        <f aca="false">MOD(QUOTIENT($B1818,16),2)</f>
        <v>1</v>
      </c>
      <c r="H1818" s="2" t="n">
        <f aca="false">MOD(QUOTIENT($B1818,32),2)</f>
        <v>0</v>
      </c>
      <c r="I1818" s="2" t="n">
        <f aca="false">MOD(QUOTIENT($B1818,64),2)</f>
        <v>0</v>
      </c>
      <c r="J1818" s="5" t="n">
        <f aca="false">IF($C1818=const_zero,MIN(class_series_f_invested_usd,MAX(const_zero,$A1818)),const_zero)</f>
        <v>0</v>
      </c>
      <c r="K1818" s="5" t="n">
        <f aca="false">IF($D1818=const_zero,MIN(class_series_e_invested_usd,MAX(const_zero,$A1818-SUM($J1818:$J1818))),const_zero)</f>
        <v>0</v>
      </c>
      <c r="L1818" s="5" t="n">
        <f aca="false">IF($E1818=const_zero,MIN(class_series_d_invested_usd,MAX(const_zero,$A1818-SUM($J1818:$K1818))),const_zero)</f>
        <v>0</v>
      </c>
      <c r="M1818" s="5" t="n">
        <f aca="false">IF($F1818=const_zero,MIN(class_series_c_invested_usd,MAX(const_zero,$A1818-SUM($J1818:$L1818))),const_zero)</f>
        <v>60000000</v>
      </c>
      <c r="N1818" s="5" t="n">
        <f aca="false">IF($G1818=const_zero,MIN(class_series_b_invested_usd,MAX(const_zero,$A1818-SUM($J1818:$M1818))),const_zero)</f>
        <v>0</v>
      </c>
      <c r="O1818" s="5" t="n">
        <f aca="false">IF($H1818=const_zero,MIN(class_series_a_invested_usd,MAX(const_zero,$A1818-SUM($J1818:$N1818))),const_zero)</f>
        <v>15000000</v>
      </c>
      <c r="P1818" s="5" t="n">
        <f aca="false">IF($I1818=const_zero,MIN(class_seed_invested_usd,MAX(const_zero,$A1818-SUM($J1818:$O1818))),const_zero)</f>
        <v>5000000</v>
      </c>
      <c r="Q1818" s="5" t="n">
        <f aca="false">MAX(const_zero,$A1818-SUM($J1818:$P1818))</f>
        <v>1920000000</v>
      </c>
      <c r="R1818" s="9" t="n">
        <f aca="false">common_rsa_total+Sensitivity!$AE$1740+Sensitivity!$AJ$1740+IF($C1818=const_one,Sensitivity!$D$1740,const_zero)+IF($D1818=const_one,Sensitivity!$Y$1740,const_zero)+IF($E1818=const_one,Sensitivity!$V$1740,const_zero)+IF($F1818=const_one,Sensitivity!$S$1740,const_zero)+IF($G1818=const_one,Sensitivity!$P$1740,const_zero)+IF($H1818=const_one,Sensitivity!$M$1740,const_zero)+IF($I1818=const_one,Sensitivity!$J$1740,const_zero)</f>
        <v>20732671.8001582</v>
      </c>
      <c r="S1818" s="23" t="b">
        <f aca="false">IF($R1818&gt;const_zero,--($Q1818&gt;option_strike_usd*$R1818),const_zero)</f>
        <v>1</v>
      </c>
      <c r="T1818" s="7" t="n">
        <f aca="false">IF($R1818&gt;const_zero,IF($S1818=const_one,($Q1818+option_strike_usd*pre_f_options_issued)/($R1818+pre_f_options_issued),$Q1818/$R1818),const_zero)</f>
        <v>82.7498454132559</v>
      </c>
      <c r="U1818" s="5" t="n">
        <f aca="false">IF($C1818=const_one,Sensitivity!$D$1740*$T1818,const_zero)</f>
        <v>52505102.5110529</v>
      </c>
      <c r="V1818" s="5" t="n">
        <f aca="false">IF($D1818=const_one,Sensitivity!$Y$1740*$T1818,const_zero)</f>
        <v>505323436.643382</v>
      </c>
      <c r="W1818" s="5" t="n">
        <f aca="false">IF($E1818=const_one,Sensitivity!$V$1740*$T1818,const_zero)</f>
        <v>142835303.506828</v>
      </c>
      <c r="X1818" s="5" t="n">
        <f aca="false">IF($F1818=const_one,Sensitivity!$S$1740*$T1818,const_zero)</f>
        <v>0</v>
      </c>
      <c r="Y1818" s="5" t="n">
        <f aca="false">IF($G1818=const_one,Sensitivity!$P$1740*$T1818,const_zero)</f>
        <v>248249536.239768</v>
      </c>
      <c r="Z1818" s="5" t="n">
        <f aca="false">IF($H1818=const_one,Sensitivity!$M$1740*$T1818,const_zero)</f>
        <v>0</v>
      </c>
      <c r="AA1818" s="5" t="n">
        <f aca="false">IF($I1818=const_one,Sensitivity!$J$1740*$T1818,const_zero)</f>
        <v>0</v>
      </c>
      <c r="AB1818" s="5" t="n">
        <f aca="false">(Sensitivity!$AE$1740+Sensitivity!$AJ$1740)*$T1818</f>
        <v>21963398.8465262</v>
      </c>
      <c r="AC1818" s="5" t="n">
        <f aca="false">common_rsa_total*$T1818</f>
        <v>744748608.719304</v>
      </c>
      <c r="AD1818" s="5" t="n">
        <f aca="false">IF($S1818=const_one,pre_f_options_issued*($T1818-option_strike_usd),const_zero)</f>
        <v>204374613.53314</v>
      </c>
      <c r="AE1818" s="5" t="n">
        <f aca="false">J1818+U1818</f>
        <v>52505102.5110529</v>
      </c>
      <c r="AF1818" s="5" t="n">
        <f aca="false">K1818+V1818</f>
        <v>505323436.643382</v>
      </c>
      <c r="AG1818" s="5" t="n">
        <f aca="false">L1818+W1818</f>
        <v>142835303.506828</v>
      </c>
      <c r="AH1818" s="5" t="n">
        <f aca="false">M1818+X1818</f>
        <v>60000000</v>
      </c>
      <c r="AI1818" s="5" t="n">
        <f aca="false">N1818+Y1818</f>
        <v>248249536.239768</v>
      </c>
      <c r="AJ1818" s="5" t="n">
        <f aca="false">O1818+Z1818</f>
        <v>15000000</v>
      </c>
      <c r="AK1818" s="5" t="n">
        <f aca="false">P1818+AA1818</f>
        <v>5000000</v>
      </c>
      <c r="AL1818" s="5" t="n">
        <f aca="false">INDEX($AE$1795:$AE$1922,$B1818-$C1818*1+const_one)</f>
        <v>30000000</v>
      </c>
      <c r="AM1818" s="5" t="n">
        <f aca="false">INDEX($AF$1795:$AF$1922,$B1818-$D1818*2+const_one)</f>
        <v>300000000</v>
      </c>
      <c r="AN1818" s="5" t="n">
        <f aca="false">INDEX($AG$1795:$AG$1922,$B1818-$E1818*4+const_one)</f>
        <v>100000000</v>
      </c>
      <c r="AO1818" s="5" t="n">
        <f aca="false">INDEX($AH$1795:$AH$1922,$B1818-$F1818*8+const_one)</f>
        <v>60000000</v>
      </c>
      <c r="AP1818" s="5" t="n">
        <f aca="false">INDEX($AI$1795:$AI$1922,$B1818-$G1818*16+const_one)</f>
        <v>30000000</v>
      </c>
      <c r="AQ1818" s="5" t="n">
        <f aca="false">INDEX($AJ$1795:$AJ$1922,$B1818-$H1818*32+const_one)</f>
        <v>15000000</v>
      </c>
      <c r="AR1818" s="5" t="n">
        <f aca="false">INDEX($AK$1795:$AK$1922,$B1818-$I1818*64+const_one)</f>
        <v>5000000</v>
      </c>
      <c r="AS1818" s="5" t="n">
        <f aca="false">INDEX($AE$1795:$AE$1922,$B1818+(const_one-$C1818)*1+const_one)</f>
        <v>52505102.5110529</v>
      </c>
      <c r="AT1818" s="5" t="n">
        <f aca="false">INDEX($AF$1795:$AF$1922,$B1818+(const_one-$D1818)*2+const_one)</f>
        <v>505323436.643382</v>
      </c>
      <c r="AU1818" s="5" t="n">
        <f aca="false">INDEX($AG$1795:$AG$1922,$B1818+(const_one-$E1818)*4+const_one)</f>
        <v>142835303.506828</v>
      </c>
      <c r="AV1818" s="5" t="n">
        <f aca="false">INDEX($AH$1795:$AH$1922,$B1818+(const_one-$F1818)*8+const_one)</f>
        <v>185622475.764334</v>
      </c>
      <c r="AW1818" s="5" t="n">
        <f aca="false">INDEX($AI$1795:$AI$1922,$B1818+(const_one-$G1818)*16+const_one)</f>
        <v>248249536.239768</v>
      </c>
      <c r="AX1818" s="5" t="n">
        <f aca="false">INDEX($AJ$1795:$AJ$1922,$B1818+(const_one-$H1818)*32+const_one)</f>
        <v>343130826.177979</v>
      </c>
      <c r="AY1818" s="5" t="n">
        <f aca="false">INDEX($AK$1795:$AK$1922,$B1818+(const_one-$I1818)*64+const_one)</f>
        <v>341359828.365447</v>
      </c>
      <c r="AZ1818" s="5" t="n">
        <f aca="false">--($C1818=--(AS1818&gt;AL1818))</f>
        <v>1</v>
      </c>
      <c r="BA1818" s="5" t="n">
        <f aca="false">--($D1818=--(AT1818&gt;AM1818))</f>
        <v>1</v>
      </c>
      <c r="BB1818" s="5" t="n">
        <f aca="false">--($E1818=--(AU1818&gt;AN1818))</f>
        <v>1</v>
      </c>
      <c r="BC1818" s="5" t="n">
        <f aca="false">--($F1818=--(AV1818&gt;AO1818))</f>
        <v>0</v>
      </c>
      <c r="BD1818" s="5" t="n">
        <f aca="false">--($G1818=--(AW1818&gt;AP1818))</f>
        <v>1</v>
      </c>
      <c r="BE1818" s="5" t="n">
        <f aca="false">--($H1818=--(AX1818&gt;AQ1818))</f>
        <v>0</v>
      </c>
      <c r="BF1818" s="5" t="n">
        <f aca="false">--($I1818=--(AY1818&gt;AR1818))</f>
        <v>0</v>
      </c>
      <c r="BG1818" s="5" t="n">
        <f aca="false">SUM(AZ1818:BF1818)</f>
        <v>4</v>
      </c>
      <c r="BH1818" s="5" t="n">
        <f aca="false">SUM(AE1818:AK1818)+AB1818+AC1818+AD1818</f>
        <v>2000000000</v>
      </c>
    </row>
    <row r="1819" customFormat="false" ht="15" hidden="true" customHeight="false" outlineLevel="0" collapsed="false">
      <c r="A1819" s="5" t="n">
        <f aca="false">sensitivity_exit_usd</f>
        <v>2000000000</v>
      </c>
      <c r="B1819" s="2" t="n">
        <f aca="false">ROW()-ROW($B$1795)</f>
        <v>24</v>
      </c>
      <c r="C1819" s="2" t="n">
        <f aca="false">MOD(QUOTIENT($B1819,1),2)</f>
        <v>0</v>
      </c>
      <c r="D1819" s="2" t="n">
        <f aca="false">MOD(QUOTIENT($B1819,2),2)</f>
        <v>0</v>
      </c>
      <c r="E1819" s="2" t="n">
        <f aca="false">MOD(QUOTIENT($B1819,4),2)</f>
        <v>0</v>
      </c>
      <c r="F1819" s="2" t="n">
        <f aca="false">MOD(QUOTIENT($B1819,8),2)</f>
        <v>1</v>
      </c>
      <c r="G1819" s="2" t="n">
        <f aca="false">MOD(QUOTIENT($B1819,16),2)</f>
        <v>1</v>
      </c>
      <c r="H1819" s="2" t="n">
        <f aca="false">MOD(QUOTIENT($B1819,32),2)</f>
        <v>0</v>
      </c>
      <c r="I1819" s="2" t="n">
        <f aca="false">MOD(QUOTIENT($B1819,64),2)</f>
        <v>0</v>
      </c>
      <c r="J1819" s="5" t="n">
        <f aca="false">IF($C1819=const_zero,MIN(class_series_f_invested_usd,MAX(const_zero,$A1819)),const_zero)</f>
        <v>30000000</v>
      </c>
      <c r="K1819" s="5" t="n">
        <f aca="false">IF($D1819=const_zero,MIN(class_series_e_invested_usd,MAX(const_zero,$A1819-SUM($J1819:$J1819))),const_zero)</f>
        <v>300000000</v>
      </c>
      <c r="L1819" s="5" t="n">
        <f aca="false">IF($E1819=const_zero,MIN(class_series_d_invested_usd,MAX(const_zero,$A1819-SUM($J1819:$K1819))),const_zero)</f>
        <v>100000000</v>
      </c>
      <c r="M1819" s="5" t="n">
        <f aca="false">IF($F1819=const_zero,MIN(class_series_c_invested_usd,MAX(const_zero,$A1819-SUM($J1819:$L1819))),const_zero)</f>
        <v>0</v>
      </c>
      <c r="N1819" s="5" t="n">
        <f aca="false">IF($G1819=const_zero,MIN(class_series_b_invested_usd,MAX(const_zero,$A1819-SUM($J1819:$M1819))),const_zero)</f>
        <v>0</v>
      </c>
      <c r="O1819" s="5" t="n">
        <f aca="false">IF($H1819=const_zero,MIN(class_series_a_invested_usd,MAX(const_zero,$A1819-SUM($J1819:$N1819))),const_zero)</f>
        <v>15000000</v>
      </c>
      <c r="P1819" s="5" t="n">
        <f aca="false">IF($I1819=const_zero,MIN(class_seed_invested_usd,MAX(const_zero,$A1819-SUM($J1819:$O1819))),const_zero)</f>
        <v>5000000</v>
      </c>
      <c r="Q1819" s="5" t="n">
        <f aca="false">MAX(const_zero,$A1819-SUM($J1819:$P1819))</f>
        <v>1550000000</v>
      </c>
      <c r="R1819" s="9" t="n">
        <f aca="false">common_rsa_total+Sensitivity!$AE$1740+Sensitivity!$AJ$1740+IF($C1819=const_one,Sensitivity!$D$1740,const_zero)+IF($D1819=const_one,Sensitivity!$Y$1740,const_zero)+IF($E1819=const_one,Sensitivity!$V$1740,const_zero)+IF($F1819=const_one,Sensitivity!$S$1740,const_zero)+IF($G1819=const_one,Sensitivity!$P$1740,const_zero)+IF($H1819=const_one,Sensitivity!$M$1740,const_zero)+IF($I1819=const_one,Sensitivity!$J$1740,const_zero)</f>
        <v>14665419.2130129</v>
      </c>
      <c r="S1819" s="23" t="b">
        <f aca="false">IF($R1819&gt;const_zero,--($Q1819&gt;option_strike_usd*$R1819),const_zero)</f>
        <v>1</v>
      </c>
      <c r="T1819" s="7" t="n">
        <f aca="false">IF($R1819&gt;const_zero,IF($S1819=const_one,($Q1819+option_strike_usd*pre_f_options_issued)/($R1819+pre_f_options_issued),$Q1819/$R1819),const_zero)</f>
        <v>90.4434654775613</v>
      </c>
      <c r="U1819" s="5" t="n">
        <f aca="false">IF($C1819=const_one,Sensitivity!$D$1740*$T1819,const_zero)</f>
        <v>0</v>
      </c>
      <c r="V1819" s="5" t="n">
        <f aca="false">IF($D1819=const_one,Sensitivity!$Y$1740*$T1819,const_zero)</f>
        <v>0</v>
      </c>
      <c r="W1819" s="5" t="n">
        <f aca="false">IF($E1819=const_one,Sensitivity!$V$1740*$T1819,const_zero)</f>
        <v>0</v>
      </c>
      <c r="X1819" s="5" t="n">
        <f aca="false">IF($F1819=const_one,Sensitivity!$S$1740*$T1819,const_zero)</f>
        <v>217064317.146147</v>
      </c>
      <c r="Y1819" s="5" t="n">
        <f aca="false">IF($G1819=const_one,Sensitivity!$P$1740*$T1819,const_zero)</f>
        <v>271330396.432684</v>
      </c>
      <c r="Z1819" s="5" t="n">
        <f aca="false">IF($H1819=const_one,Sensitivity!$M$1740*$T1819,const_zero)</f>
        <v>0</v>
      </c>
      <c r="AA1819" s="5" t="n">
        <f aca="false">IF($I1819=const_one,Sensitivity!$J$1740*$T1819,const_zero)</f>
        <v>0</v>
      </c>
      <c r="AB1819" s="5" t="n">
        <f aca="false">(Sensitivity!$AE$1740+Sensitivity!$AJ$1740)*$T1819</f>
        <v>24005433.4292144</v>
      </c>
      <c r="AC1819" s="5" t="n">
        <f aca="false">common_rsa_total*$T1819</f>
        <v>813991189.298052</v>
      </c>
      <c r="AD1819" s="5" t="n">
        <f aca="false">IF($S1819=const_one,pre_f_options_issued*($T1819-option_strike_usd),const_zero)</f>
        <v>223608663.693903</v>
      </c>
      <c r="AE1819" s="5" t="n">
        <f aca="false">J1819+U1819</f>
        <v>30000000</v>
      </c>
      <c r="AF1819" s="5" t="n">
        <f aca="false">K1819+V1819</f>
        <v>300000000</v>
      </c>
      <c r="AG1819" s="5" t="n">
        <f aca="false">L1819+W1819</f>
        <v>100000000</v>
      </c>
      <c r="AH1819" s="5" t="n">
        <f aca="false">M1819+X1819</f>
        <v>217064317.146147</v>
      </c>
      <c r="AI1819" s="5" t="n">
        <f aca="false">N1819+Y1819</f>
        <v>271330396.432684</v>
      </c>
      <c r="AJ1819" s="5" t="n">
        <f aca="false">O1819+Z1819</f>
        <v>15000000</v>
      </c>
      <c r="AK1819" s="5" t="n">
        <f aca="false">P1819+AA1819</f>
        <v>5000000</v>
      </c>
      <c r="AL1819" s="5" t="n">
        <f aca="false">INDEX($AE$1795:$AE$1922,$B1819-$C1819*1+const_one)</f>
        <v>30000000</v>
      </c>
      <c r="AM1819" s="5" t="n">
        <f aca="false">INDEX($AF$1795:$AF$1922,$B1819-$D1819*2+const_one)</f>
        <v>300000000</v>
      </c>
      <c r="AN1819" s="5" t="n">
        <f aca="false">INDEX($AG$1795:$AG$1922,$B1819-$E1819*4+const_one)</f>
        <v>100000000</v>
      </c>
      <c r="AO1819" s="5" t="n">
        <f aca="false">INDEX($AH$1795:$AH$1922,$B1819-$F1819*8+const_one)</f>
        <v>60000000</v>
      </c>
      <c r="AP1819" s="5" t="n">
        <f aca="false">INDEX($AI$1795:$AI$1922,$B1819-$G1819*16+const_one)</f>
        <v>30000000</v>
      </c>
      <c r="AQ1819" s="5" t="n">
        <f aca="false">INDEX($AJ$1795:$AJ$1922,$B1819-$H1819*32+const_one)</f>
        <v>15000000</v>
      </c>
      <c r="AR1819" s="5" t="n">
        <f aca="false">INDEX($AK$1795:$AK$1922,$B1819-$I1819*64+const_one)</f>
        <v>5000000</v>
      </c>
      <c r="AS1819" s="5" t="n">
        <f aca="false">INDEX($AE$1795:$AE$1922,$B1819+(const_one-$C1819)*1+const_one)</f>
        <v>56410495.0532583</v>
      </c>
      <c r="AT1819" s="5" t="n">
        <f aca="false">INDEX($AF$1795:$AF$1922,$B1819+(const_one-$D1819)*2+const_one)</f>
        <v>486100056.130712</v>
      </c>
      <c r="AU1819" s="5" t="n">
        <f aca="false">INDEX($AG$1795:$AG$1922,$B1819+(const_one-$E1819)*4+const_one)</f>
        <v>150988104.737219</v>
      </c>
      <c r="AV1819" s="5" t="n">
        <f aca="false">INDEX($AH$1795:$AH$1922,$B1819+(const_one-$F1819)*8+const_one)</f>
        <v>217064317.146147</v>
      </c>
      <c r="AW1819" s="5" t="n">
        <f aca="false">INDEX($AI$1795:$AI$1922,$B1819+(const_one-$G1819)*16+const_one)</f>
        <v>271330396.432684</v>
      </c>
      <c r="AX1819" s="5" t="n">
        <f aca="false">INDEX($AJ$1795:$AJ$1922,$B1819+(const_one-$H1819)*32+const_one)</f>
        <v>353591327.313979</v>
      </c>
      <c r="AY1819" s="5" t="n">
        <f aca="false">INDEX($AK$1795:$AK$1922,$B1819+(const_one-$I1819)*64+const_one)</f>
        <v>351335561.270508</v>
      </c>
      <c r="AZ1819" s="5" t="n">
        <f aca="false">--($C1819=--(AS1819&gt;AL1819))</f>
        <v>0</v>
      </c>
      <c r="BA1819" s="5" t="n">
        <f aca="false">--($D1819=--(AT1819&gt;AM1819))</f>
        <v>0</v>
      </c>
      <c r="BB1819" s="5" t="n">
        <f aca="false">--($E1819=--(AU1819&gt;AN1819))</f>
        <v>0</v>
      </c>
      <c r="BC1819" s="5" t="n">
        <f aca="false">--($F1819=--(AV1819&gt;AO1819))</f>
        <v>1</v>
      </c>
      <c r="BD1819" s="5" t="n">
        <f aca="false">--($G1819=--(AW1819&gt;AP1819))</f>
        <v>1</v>
      </c>
      <c r="BE1819" s="5" t="n">
        <f aca="false">--($H1819=--(AX1819&gt;AQ1819))</f>
        <v>0</v>
      </c>
      <c r="BF1819" s="5" t="n">
        <f aca="false">--($I1819=--(AY1819&gt;AR1819))</f>
        <v>0</v>
      </c>
      <c r="BG1819" s="5" t="n">
        <f aca="false">SUM(AZ1819:BF1819)</f>
        <v>2</v>
      </c>
      <c r="BH1819" s="5" t="n">
        <f aca="false">SUM(AE1819:AK1819)+AB1819+AC1819+AD1819</f>
        <v>2000000000</v>
      </c>
    </row>
    <row r="1820" customFormat="false" ht="15" hidden="true" customHeight="false" outlineLevel="0" collapsed="false">
      <c r="A1820" s="5" t="n">
        <f aca="false">sensitivity_exit_usd</f>
        <v>2000000000</v>
      </c>
      <c r="B1820" s="2" t="n">
        <f aca="false">ROW()-ROW($B$1795)</f>
        <v>25</v>
      </c>
      <c r="C1820" s="2" t="n">
        <f aca="false">MOD(QUOTIENT($B1820,1),2)</f>
        <v>1</v>
      </c>
      <c r="D1820" s="2" t="n">
        <f aca="false">MOD(QUOTIENT($B1820,2),2)</f>
        <v>0</v>
      </c>
      <c r="E1820" s="2" t="n">
        <f aca="false">MOD(QUOTIENT($B1820,4),2)</f>
        <v>0</v>
      </c>
      <c r="F1820" s="2" t="n">
        <f aca="false">MOD(QUOTIENT($B1820,8),2)</f>
        <v>1</v>
      </c>
      <c r="G1820" s="2" t="n">
        <f aca="false">MOD(QUOTIENT($B1820,16),2)</f>
        <v>1</v>
      </c>
      <c r="H1820" s="2" t="n">
        <f aca="false">MOD(QUOTIENT($B1820,32),2)</f>
        <v>0</v>
      </c>
      <c r="I1820" s="2" t="n">
        <f aca="false">MOD(QUOTIENT($B1820,64),2)</f>
        <v>0</v>
      </c>
      <c r="J1820" s="5" t="n">
        <f aca="false">IF($C1820=const_zero,MIN(class_series_f_invested_usd,MAX(const_zero,$A1820)),const_zero)</f>
        <v>0</v>
      </c>
      <c r="K1820" s="5" t="n">
        <f aca="false">IF($D1820=const_zero,MIN(class_series_e_invested_usd,MAX(const_zero,$A1820-SUM($J1820:$J1820))),const_zero)</f>
        <v>300000000</v>
      </c>
      <c r="L1820" s="5" t="n">
        <f aca="false">IF($E1820=const_zero,MIN(class_series_d_invested_usd,MAX(const_zero,$A1820-SUM($J1820:$K1820))),const_zero)</f>
        <v>100000000</v>
      </c>
      <c r="M1820" s="5" t="n">
        <f aca="false">IF($F1820=const_zero,MIN(class_series_c_invested_usd,MAX(const_zero,$A1820-SUM($J1820:$L1820))),const_zero)</f>
        <v>0</v>
      </c>
      <c r="N1820" s="5" t="n">
        <f aca="false">IF($G1820=const_zero,MIN(class_series_b_invested_usd,MAX(const_zero,$A1820-SUM($J1820:$M1820))),const_zero)</f>
        <v>0</v>
      </c>
      <c r="O1820" s="5" t="n">
        <f aca="false">IF($H1820=const_zero,MIN(class_series_a_invested_usd,MAX(const_zero,$A1820-SUM($J1820:$N1820))),const_zero)</f>
        <v>15000000</v>
      </c>
      <c r="P1820" s="5" t="n">
        <f aca="false">IF($I1820=const_zero,MIN(class_seed_invested_usd,MAX(const_zero,$A1820-SUM($J1820:$O1820))),const_zero)</f>
        <v>5000000</v>
      </c>
      <c r="Q1820" s="5" t="n">
        <f aca="false">MAX(const_zero,$A1820-SUM($J1820:$P1820))</f>
        <v>1580000000</v>
      </c>
      <c r="R1820" s="9" t="n">
        <f aca="false">common_rsa_total+Sensitivity!$AE$1740+Sensitivity!$AJ$1740+IF($C1820=const_one,Sensitivity!$D$1740,const_zero)+IF($D1820=const_one,Sensitivity!$Y$1740,const_zero)+IF($E1820=const_one,Sensitivity!$V$1740,const_zero)+IF($F1820=const_one,Sensitivity!$S$1740,const_zero)+IF($G1820=const_one,Sensitivity!$P$1740,const_zero)+IF($H1820=const_one,Sensitivity!$M$1740,const_zero)+IF($I1820=const_one,Sensitivity!$J$1740,const_zero)</f>
        <v>15299923.1477193</v>
      </c>
      <c r="S1820" s="23" t="b">
        <f aca="false">IF($R1820&gt;const_zero,--($Q1820&gt;option_strike_usd*$R1820),const_zero)</f>
        <v>1</v>
      </c>
      <c r="T1820" s="7" t="n">
        <f aca="false">IF($R1820&gt;const_zero,IF($S1820=const_one,($Q1820+option_strike_usd*pre_f_options_issued)/($R1820+pre_f_options_issued),$Q1820/$R1820),const_zero)</f>
        <v>88.9048782327338</v>
      </c>
      <c r="U1820" s="5" t="n">
        <f aca="false">IF($C1820=const_one,Sensitivity!$D$1740*$T1820,const_zero)</f>
        <v>56410495.0532583</v>
      </c>
      <c r="V1820" s="5" t="n">
        <f aca="false">IF($D1820=const_one,Sensitivity!$Y$1740*$T1820,const_zero)</f>
        <v>0</v>
      </c>
      <c r="W1820" s="5" t="n">
        <f aca="false">IF($E1820=const_one,Sensitivity!$V$1740*$T1820,const_zero)</f>
        <v>0</v>
      </c>
      <c r="X1820" s="5" t="n">
        <f aca="false">IF($F1820=const_one,Sensitivity!$S$1740*$T1820,const_zero)</f>
        <v>213371707.758561</v>
      </c>
      <c r="Y1820" s="5" t="n">
        <f aca="false">IF($G1820=const_one,Sensitivity!$P$1740*$T1820,const_zero)</f>
        <v>266714634.698201</v>
      </c>
      <c r="Z1820" s="5" t="n">
        <f aca="false">IF($H1820=const_one,Sensitivity!$M$1740*$T1820,const_zero)</f>
        <v>0</v>
      </c>
      <c r="AA1820" s="5" t="n">
        <f aca="false">IF($I1820=const_one,Sensitivity!$J$1740*$T1820,const_zero)</f>
        <v>0</v>
      </c>
      <c r="AB1820" s="5" t="n">
        <f aca="false">(Sensitivity!$AE$1740+Sensitivity!$AJ$1740)*$T1820</f>
        <v>23597062.8135406</v>
      </c>
      <c r="AC1820" s="5" t="n">
        <f aca="false">common_rsa_total*$T1820</f>
        <v>800143904.094604</v>
      </c>
      <c r="AD1820" s="5" t="n">
        <f aca="false">IF($S1820=const_one,pre_f_options_issued*($T1820-option_strike_usd),const_zero)</f>
        <v>219762195.581835</v>
      </c>
      <c r="AE1820" s="5" t="n">
        <f aca="false">J1820+U1820</f>
        <v>56410495.0532583</v>
      </c>
      <c r="AF1820" s="5" t="n">
        <f aca="false">K1820+V1820</f>
        <v>300000000</v>
      </c>
      <c r="AG1820" s="5" t="n">
        <f aca="false">L1820+W1820</f>
        <v>100000000</v>
      </c>
      <c r="AH1820" s="5" t="n">
        <f aca="false">M1820+X1820</f>
        <v>213371707.758561</v>
      </c>
      <c r="AI1820" s="5" t="n">
        <f aca="false">N1820+Y1820</f>
        <v>266714634.698201</v>
      </c>
      <c r="AJ1820" s="5" t="n">
        <f aca="false">O1820+Z1820</f>
        <v>15000000</v>
      </c>
      <c r="AK1820" s="5" t="n">
        <f aca="false">P1820+AA1820</f>
        <v>5000000</v>
      </c>
      <c r="AL1820" s="5" t="n">
        <f aca="false">INDEX($AE$1795:$AE$1922,$B1820-$C1820*1+const_one)</f>
        <v>30000000</v>
      </c>
      <c r="AM1820" s="5" t="n">
        <f aca="false">INDEX($AF$1795:$AF$1922,$B1820-$D1820*2+const_one)</f>
        <v>300000000</v>
      </c>
      <c r="AN1820" s="5" t="n">
        <f aca="false">INDEX($AG$1795:$AG$1922,$B1820-$E1820*4+const_one)</f>
        <v>100000000</v>
      </c>
      <c r="AO1820" s="5" t="n">
        <f aca="false">INDEX($AH$1795:$AH$1922,$B1820-$F1820*8+const_one)</f>
        <v>60000000</v>
      </c>
      <c r="AP1820" s="5" t="n">
        <f aca="false">INDEX($AI$1795:$AI$1922,$B1820-$G1820*16+const_one)</f>
        <v>30000000</v>
      </c>
      <c r="AQ1820" s="5" t="n">
        <f aca="false">INDEX($AJ$1795:$AJ$1922,$B1820-$H1820*32+const_one)</f>
        <v>15000000</v>
      </c>
      <c r="AR1820" s="5" t="n">
        <f aca="false">INDEX($AK$1795:$AK$1922,$B1820-$I1820*64+const_one)</f>
        <v>5000000</v>
      </c>
      <c r="AS1820" s="5" t="n">
        <f aca="false">INDEX($AE$1795:$AE$1922,$B1820+(const_one-$C1820)*1+const_one)</f>
        <v>56410495.0532583</v>
      </c>
      <c r="AT1820" s="5" t="n">
        <f aca="false">INDEX($AF$1795:$AF$1922,$B1820+(const_one-$D1820)*2+const_one)</f>
        <v>480861610.466516</v>
      </c>
      <c r="AU1820" s="5" t="n">
        <f aca="false">INDEX($AG$1795:$AG$1922,$B1820+(const_one-$E1820)*4+const_one)</f>
        <v>148733716.51859</v>
      </c>
      <c r="AV1820" s="5" t="n">
        <f aca="false">INDEX($AH$1795:$AH$1922,$B1820+(const_one-$F1820)*8+const_one)</f>
        <v>213371707.758561</v>
      </c>
      <c r="AW1820" s="5" t="n">
        <f aca="false">INDEX($AI$1795:$AI$1922,$B1820+(const_one-$G1820)*16+const_one)</f>
        <v>266714634.698201</v>
      </c>
      <c r="AX1820" s="5" t="n">
        <f aca="false">INDEX($AJ$1795:$AJ$1922,$B1820+(const_one-$H1820)*32+const_one)</f>
        <v>350330128.231113</v>
      </c>
      <c r="AY1820" s="5" t="n">
        <f aca="false">INDEX($AK$1795:$AK$1922,$B1820+(const_one-$I1820)*64+const_one)</f>
        <v>348137138.383031</v>
      </c>
      <c r="AZ1820" s="5" t="n">
        <f aca="false">--($C1820=--(AS1820&gt;AL1820))</f>
        <v>1</v>
      </c>
      <c r="BA1820" s="5" t="n">
        <f aca="false">--($D1820=--(AT1820&gt;AM1820))</f>
        <v>0</v>
      </c>
      <c r="BB1820" s="5" t="n">
        <f aca="false">--($E1820=--(AU1820&gt;AN1820))</f>
        <v>0</v>
      </c>
      <c r="BC1820" s="5" t="n">
        <f aca="false">--($F1820=--(AV1820&gt;AO1820))</f>
        <v>1</v>
      </c>
      <c r="BD1820" s="5" t="n">
        <f aca="false">--($G1820=--(AW1820&gt;AP1820))</f>
        <v>1</v>
      </c>
      <c r="BE1820" s="5" t="n">
        <f aca="false">--($H1820=--(AX1820&gt;AQ1820))</f>
        <v>0</v>
      </c>
      <c r="BF1820" s="5" t="n">
        <f aca="false">--($I1820=--(AY1820&gt;AR1820))</f>
        <v>0</v>
      </c>
      <c r="BG1820" s="5" t="n">
        <f aca="false">SUM(AZ1820:BF1820)</f>
        <v>3</v>
      </c>
      <c r="BH1820" s="5" t="n">
        <f aca="false">SUM(AE1820:AK1820)+AB1820+AC1820+AD1820</f>
        <v>2000000000</v>
      </c>
    </row>
    <row r="1821" customFormat="false" ht="15" hidden="true" customHeight="false" outlineLevel="0" collapsed="false">
      <c r="A1821" s="5" t="n">
        <f aca="false">sensitivity_exit_usd</f>
        <v>2000000000</v>
      </c>
      <c r="B1821" s="2" t="n">
        <f aca="false">ROW()-ROW($B$1795)</f>
        <v>26</v>
      </c>
      <c r="C1821" s="2" t="n">
        <f aca="false">MOD(QUOTIENT($B1821,1),2)</f>
        <v>0</v>
      </c>
      <c r="D1821" s="2" t="n">
        <f aca="false">MOD(QUOTIENT($B1821,2),2)</f>
        <v>1</v>
      </c>
      <c r="E1821" s="2" t="n">
        <f aca="false">MOD(QUOTIENT($B1821,4),2)</f>
        <v>0</v>
      </c>
      <c r="F1821" s="2" t="n">
        <f aca="false">MOD(QUOTIENT($B1821,8),2)</f>
        <v>1</v>
      </c>
      <c r="G1821" s="2" t="n">
        <f aca="false">MOD(QUOTIENT($B1821,16),2)</f>
        <v>1</v>
      </c>
      <c r="H1821" s="2" t="n">
        <f aca="false">MOD(QUOTIENT($B1821,32),2)</f>
        <v>0</v>
      </c>
      <c r="I1821" s="2" t="n">
        <f aca="false">MOD(QUOTIENT($B1821,64),2)</f>
        <v>0</v>
      </c>
      <c r="J1821" s="5" t="n">
        <f aca="false">IF($C1821=const_zero,MIN(class_series_f_invested_usd,MAX(const_zero,$A1821)),const_zero)</f>
        <v>30000000</v>
      </c>
      <c r="K1821" s="5" t="n">
        <f aca="false">IF($D1821=const_zero,MIN(class_series_e_invested_usd,MAX(const_zero,$A1821-SUM($J1821:$J1821))),const_zero)</f>
        <v>0</v>
      </c>
      <c r="L1821" s="5" t="n">
        <f aca="false">IF($E1821=const_zero,MIN(class_series_d_invested_usd,MAX(const_zero,$A1821-SUM($J1821:$K1821))),const_zero)</f>
        <v>100000000</v>
      </c>
      <c r="M1821" s="5" t="n">
        <f aca="false">IF($F1821=const_zero,MIN(class_series_c_invested_usd,MAX(const_zero,$A1821-SUM($J1821:$L1821))),const_zero)</f>
        <v>0</v>
      </c>
      <c r="N1821" s="5" t="n">
        <f aca="false">IF($G1821=const_zero,MIN(class_series_b_invested_usd,MAX(const_zero,$A1821-SUM($J1821:$M1821))),const_zero)</f>
        <v>0</v>
      </c>
      <c r="O1821" s="5" t="n">
        <f aca="false">IF($H1821=const_zero,MIN(class_series_a_invested_usd,MAX(const_zero,$A1821-SUM($J1821:$N1821))),const_zero)</f>
        <v>15000000</v>
      </c>
      <c r="P1821" s="5" t="n">
        <f aca="false">IF($I1821=const_zero,MIN(class_seed_invested_usd,MAX(const_zero,$A1821-SUM($J1821:$O1821))),const_zero)</f>
        <v>5000000</v>
      </c>
      <c r="Q1821" s="5" t="n">
        <f aca="false">MAX(const_zero,$A1821-SUM($J1821:$P1821))</f>
        <v>1850000000</v>
      </c>
      <c r="R1821" s="9" t="n">
        <f aca="false">common_rsa_total+Sensitivity!$AE$1740+Sensitivity!$AJ$1740+IF($C1821=const_one,Sensitivity!$D$1740,const_zero)+IF($D1821=const_one,Sensitivity!$Y$1740,const_zero)+IF($E1821=const_one,Sensitivity!$V$1740,const_zero)+IF($F1821=const_one,Sensitivity!$S$1740,const_zero)+IF($G1821=const_one,Sensitivity!$P$1740,const_zero)+IF($H1821=const_one,Sensitivity!$M$1740,const_zero)+IF($I1821=const_one,Sensitivity!$J$1740,const_zero)</f>
        <v>20772058.2540864</v>
      </c>
      <c r="S1821" s="23" t="b">
        <f aca="false">IF($R1821&gt;const_zero,--($Q1821&gt;option_strike_usd*$R1821),const_zero)</f>
        <v>1</v>
      </c>
      <c r="T1821" s="7" t="n">
        <f aca="false">IF($R1821&gt;const_zero,IF($S1821=const_one,($Q1821+option_strike_usd*pre_f_options_issued)/($R1821+pre_f_options_issued),$Q1821/$R1821),const_zero)</f>
        <v>79.6018976823727</v>
      </c>
      <c r="U1821" s="5" t="n">
        <f aca="false">IF($C1821=const_one,Sensitivity!$D$1740*$T1821,const_zero)</f>
        <v>0</v>
      </c>
      <c r="V1821" s="5" t="n">
        <f aca="false">IF($D1821=const_one,Sensitivity!$Y$1740*$T1821,const_zero)</f>
        <v>486100056.130712</v>
      </c>
      <c r="W1821" s="5" t="n">
        <f aca="false">IF($E1821=const_one,Sensitivity!$V$1740*$T1821,const_zero)</f>
        <v>0</v>
      </c>
      <c r="X1821" s="5" t="n">
        <f aca="false">IF($F1821=const_one,Sensitivity!$S$1740*$T1821,const_zero)</f>
        <v>191044554.437695</v>
      </c>
      <c r="Y1821" s="5" t="n">
        <f aca="false">IF($G1821=const_one,Sensitivity!$P$1740*$T1821,const_zero)</f>
        <v>238805693.047118</v>
      </c>
      <c r="Z1821" s="5" t="n">
        <f aca="false">IF($H1821=const_one,Sensitivity!$M$1740*$T1821,const_zero)</f>
        <v>0</v>
      </c>
      <c r="AA1821" s="5" t="n">
        <f aca="false">IF($I1821=const_one,Sensitivity!$J$1740*$T1821,const_zero)</f>
        <v>0</v>
      </c>
      <c r="AB1821" s="5" t="n">
        <f aca="false">(Sensitivity!$AE$1740+Sensitivity!$AJ$1740)*$T1821</f>
        <v>21127873.0371894</v>
      </c>
      <c r="AC1821" s="5" t="n">
        <f aca="false">common_rsa_total*$T1821</f>
        <v>716417079.141354</v>
      </c>
      <c r="AD1821" s="5" t="n">
        <f aca="false">IF($S1821=const_one,pre_f_options_issued*($T1821-option_strike_usd),const_zero)</f>
        <v>196504744.205932</v>
      </c>
      <c r="AE1821" s="5" t="n">
        <f aca="false">J1821+U1821</f>
        <v>30000000</v>
      </c>
      <c r="AF1821" s="5" t="n">
        <f aca="false">K1821+V1821</f>
        <v>486100056.130712</v>
      </c>
      <c r="AG1821" s="5" t="n">
        <f aca="false">L1821+W1821</f>
        <v>100000000</v>
      </c>
      <c r="AH1821" s="5" t="n">
        <f aca="false">M1821+X1821</f>
        <v>191044554.437695</v>
      </c>
      <c r="AI1821" s="5" t="n">
        <f aca="false">N1821+Y1821</f>
        <v>238805693.047118</v>
      </c>
      <c r="AJ1821" s="5" t="n">
        <f aca="false">O1821+Z1821</f>
        <v>15000000</v>
      </c>
      <c r="AK1821" s="5" t="n">
        <f aca="false">P1821+AA1821</f>
        <v>5000000</v>
      </c>
      <c r="AL1821" s="5" t="n">
        <f aca="false">INDEX($AE$1795:$AE$1922,$B1821-$C1821*1+const_one)</f>
        <v>30000000</v>
      </c>
      <c r="AM1821" s="5" t="n">
        <f aca="false">INDEX($AF$1795:$AF$1922,$B1821-$D1821*2+const_one)</f>
        <v>300000000</v>
      </c>
      <c r="AN1821" s="5" t="n">
        <f aca="false">INDEX($AG$1795:$AG$1922,$B1821-$E1821*4+const_one)</f>
        <v>100000000</v>
      </c>
      <c r="AO1821" s="5" t="n">
        <f aca="false">INDEX($AH$1795:$AH$1922,$B1821-$F1821*8+const_one)</f>
        <v>60000000</v>
      </c>
      <c r="AP1821" s="5" t="n">
        <f aca="false">INDEX($AI$1795:$AI$1922,$B1821-$G1821*16+const_one)</f>
        <v>30000000</v>
      </c>
      <c r="AQ1821" s="5" t="n">
        <f aca="false">INDEX($AJ$1795:$AJ$1922,$B1821-$H1821*32+const_one)</f>
        <v>15000000</v>
      </c>
      <c r="AR1821" s="5" t="n">
        <f aca="false">INDEX($AK$1795:$AK$1922,$B1821-$I1821*64+const_one)</f>
        <v>5000000</v>
      </c>
      <c r="AS1821" s="5" t="n">
        <f aca="false">INDEX($AE$1795:$AE$1922,$B1821+(const_one-$C1821)*1+const_one)</f>
        <v>49963422.0785059</v>
      </c>
      <c r="AT1821" s="5" t="n">
        <f aca="false">INDEX($AF$1795:$AF$1922,$B1821+(const_one-$D1821)*2+const_one)</f>
        <v>486100056.130712</v>
      </c>
      <c r="AU1821" s="5" t="n">
        <f aca="false">INDEX($AG$1795:$AG$1922,$B1821+(const_one-$E1821)*4+const_one)</f>
        <v>134819040.912547</v>
      </c>
      <c r="AV1821" s="5" t="n">
        <f aca="false">INDEX($AH$1795:$AH$1922,$B1821+(const_one-$F1821)*8+const_one)</f>
        <v>191044554.437695</v>
      </c>
      <c r="AW1821" s="5" t="n">
        <f aca="false">INDEX($AI$1795:$AI$1922,$B1821+(const_one-$G1821)*16+const_one)</f>
        <v>238805693.047118</v>
      </c>
      <c r="AX1821" s="5" t="n">
        <f aca="false">INDEX($AJ$1795:$AJ$1922,$B1821+(const_one-$H1821)*32+const_one)</f>
        <v>330273088.576789</v>
      </c>
      <c r="AY1821" s="5" t="n">
        <f aca="false">INDEX($AK$1795:$AK$1922,$B1821+(const_one-$I1821)*64+const_one)</f>
        <v>328504557.982</v>
      </c>
      <c r="AZ1821" s="5" t="n">
        <f aca="false">--($C1821=--(AS1821&gt;AL1821))</f>
        <v>0</v>
      </c>
      <c r="BA1821" s="5" t="n">
        <f aca="false">--($D1821=--(AT1821&gt;AM1821))</f>
        <v>1</v>
      </c>
      <c r="BB1821" s="5" t="n">
        <f aca="false">--($E1821=--(AU1821&gt;AN1821))</f>
        <v>0</v>
      </c>
      <c r="BC1821" s="5" t="n">
        <f aca="false">--($F1821=--(AV1821&gt;AO1821))</f>
        <v>1</v>
      </c>
      <c r="BD1821" s="5" t="n">
        <f aca="false">--($G1821=--(AW1821&gt;AP1821))</f>
        <v>1</v>
      </c>
      <c r="BE1821" s="5" t="n">
        <f aca="false">--($H1821=--(AX1821&gt;AQ1821))</f>
        <v>0</v>
      </c>
      <c r="BF1821" s="5" t="n">
        <f aca="false">--($I1821=--(AY1821&gt;AR1821))</f>
        <v>0</v>
      </c>
      <c r="BG1821" s="5" t="n">
        <f aca="false">SUM(AZ1821:BF1821)</f>
        <v>3</v>
      </c>
      <c r="BH1821" s="5" t="n">
        <f aca="false">SUM(AE1821:AK1821)+AB1821+AC1821+AD1821</f>
        <v>2000000000</v>
      </c>
    </row>
    <row r="1822" customFormat="false" ht="15" hidden="true" customHeight="false" outlineLevel="0" collapsed="false">
      <c r="A1822" s="5" t="n">
        <f aca="false">sensitivity_exit_usd</f>
        <v>2000000000</v>
      </c>
      <c r="B1822" s="2" t="n">
        <f aca="false">ROW()-ROW($B$1795)</f>
        <v>27</v>
      </c>
      <c r="C1822" s="2" t="n">
        <f aca="false">MOD(QUOTIENT($B1822,1),2)</f>
        <v>1</v>
      </c>
      <c r="D1822" s="2" t="n">
        <f aca="false">MOD(QUOTIENT($B1822,2),2)</f>
        <v>1</v>
      </c>
      <c r="E1822" s="2" t="n">
        <f aca="false">MOD(QUOTIENT($B1822,4),2)</f>
        <v>0</v>
      </c>
      <c r="F1822" s="2" t="n">
        <f aca="false">MOD(QUOTIENT($B1822,8),2)</f>
        <v>1</v>
      </c>
      <c r="G1822" s="2" t="n">
        <f aca="false">MOD(QUOTIENT($B1822,16),2)</f>
        <v>1</v>
      </c>
      <c r="H1822" s="2" t="n">
        <f aca="false">MOD(QUOTIENT($B1822,32),2)</f>
        <v>0</v>
      </c>
      <c r="I1822" s="2" t="n">
        <f aca="false">MOD(QUOTIENT($B1822,64),2)</f>
        <v>0</v>
      </c>
      <c r="J1822" s="5" t="n">
        <f aca="false">IF($C1822=const_zero,MIN(class_series_f_invested_usd,MAX(const_zero,$A1822)),const_zero)</f>
        <v>0</v>
      </c>
      <c r="K1822" s="5" t="n">
        <f aca="false">IF($D1822=const_zero,MIN(class_series_e_invested_usd,MAX(const_zero,$A1822-SUM($J1822:$J1822))),const_zero)</f>
        <v>0</v>
      </c>
      <c r="L1822" s="5" t="n">
        <f aca="false">IF($E1822=const_zero,MIN(class_series_d_invested_usd,MAX(const_zero,$A1822-SUM($J1822:$K1822))),const_zero)</f>
        <v>100000000</v>
      </c>
      <c r="M1822" s="5" t="n">
        <f aca="false">IF($F1822=const_zero,MIN(class_series_c_invested_usd,MAX(const_zero,$A1822-SUM($J1822:$L1822))),const_zero)</f>
        <v>0</v>
      </c>
      <c r="N1822" s="5" t="n">
        <f aca="false">IF($G1822=const_zero,MIN(class_series_b_invested_usd,MAX(const_zero,$A1822-SUM($J1822:$M1822))),const_zero)</f>
        <v>0</v>
      </c>
      <c r="O1822" s="5" t="n">
        <f aca="false">IF($H1822=const_zero,MIN(class_series_a_invested_usd,MAX(const_zero,$A1822-SUM($J1822:$N1822))),const_zero)</f>
        <v>15000000</v>
      </c>
      <c r="P1822" s="5" t="n">
        <f aca="false">IF($I1822=const_zero,MIN(class_seed_invested_usd,MAX(const_zero,$A1822-SUM($J1822:$O1822))),const_zero)</f>
        <v>5000000</v>
      </c>
      <c r="Q1822" s="5" t="n">
        <f aca="false">MAX(const_zero,$A1822-SUM($J1822:$P1822))</f>
        <v>1880000000</v>
      </c>
      <c r="R1822" s="9" t="n">
        <f aca="false">common_rsa_total+Sensitivity!$AE$1740+Sensitivity!$AJ$1740+IF($C1822=const_one,Sensitivity!$D$1740,const_zero)+IF($D1822=const_one,Sensitivity!$Y$1740,const_zero)+IF($E1822=const_one,Sensitivity!$V$1740,const_zero)+IF($F1822=const_one,Sensitivity!$S$1740,const_zero)+IF($G1822=const_one,Sensitivity!$P$1740,const_zero)+IF($H1822=const_one,Sensitivity!$M$1740,const_zero)+IF($I1822=const_one,Sensitivity!$J$1740,const_zero)</f>
        <v>21406562.1887927</v>
      </c>
      <c r="S1822" s="23" t="b">
        <f aca="false">IF($R1822&gt;const_zero,--($Q1822&gt;option_strike_usd*$R1822),const_zero)</f>
        <v>1</v>
      </c>
      <c r="T1822" s="7" t="n">
        <f aca="false">IF($R1822&gt;const_zero,IF($S1822=const_one,($Q1822+option_strike_usd*pre_f_options_issued)/($R1822+pre_f_options_issued),$Q1822/$R1822),const_zero)</f>
        <v>78.7440697300471</v>
      </c>
      <c r="U1822" s="5" t="n">
        <f aca="false">IF($C1822=const_one,Sensitivity!$D$1740*$T1822,const_zero)</f>
        <v>49963422.0785059</v>
      </c>
      <c r="V1822" s="5" t="n">
        <f aca="false">IF($D1822=const_one,Sensitivity!$Y$1740*$T1822,const_zero)</f>
        <v>480861610.466516</v>
      </c>
      <c r="W1822" s="5" t="n">
        <f aca="false">IF($E1822=const_one,Sensitivity!$V$1740*$T1822,const_zero)</f>
        <v>0</v>
      </c>
      <c r="X1822" s="5" t="n">
        <f aca="false">IF($F1822=const_one,Sensitivity!$S$1740*$T1822,const_zero)</f>
        <v>188985767.352113</v>
      </c>
      <c r="Y1822" s="5" t="n">
        <f aca="false">IF($G1822=const_one,Sensitivity!$P$1740*$T1822,const_zero)</f>
        <v>236232209.190141</v>
      </c>
      <c r="Z1822" s="5" t="n">
        <f aca="false">IF($H1822=const_one,Sensitivity!$M$1740*$T1822,const_zero)</f>
        <v>0</v>
      </c>
      <c r="AA1822" s="5" t="n">
        <f aca="false">IF($I1822=const_one,Sensitivity!$J$1740*$T1822,const_zero)</f>
        <v>0</v>
      </c>
      <c r="AB1822" s="5" t="n">
        <f aca="false">(Sensitivity!$AE$1740+Sensitivity!$AJ$1740)*$T1822</f>
        <v>20900189.0171827</v>
      </c>
      <c r="AC1822" s="5" t="n">
        <f aca="false">common_rsa_total*$T1822</f>
        <v>708696627.570424</v>
      </c>
      <c r="AD1822" s="5" t="n">
        <f aca="false">IF($S1822=const_one,pre_f_options_issued*($T1822-option_strike_usd),const_zero)</f>
        <v>194360174.325118</v>
      </c>
      <c r="AE1822" s="5" t="n">
        <f aca="false">J1822+U1822</f>
        <v>49963422.0785059</v>
      </c>
      <c r="AF1822" s="5" t="n">
        <f aca="false">K1822+V1822</f>
        <v>480861610.466516</v>
      </c>
      <c r="AG1822" s="5" t="n">
        <f aca="false">L1822+W1822</f>
        <v>100000000</v>
      </c>
      <c r="AH1822" s="5" t="n">
        <f aca="false">M1822+X1822</f>
        <v>188985767.352113</v>
      </c>
      <c r="AI1822" s="5" t="n">
        <f aca="false">N1822+Y1822</f>
        <v>236232209.190141</v>
      </c>
      <c r="AJ1822" s="5" t="n">
        <f aca="false">O1822+Z1822</f>
        <v>15000000</v>
      </c>
      <c r="AK1822" s="5" t="n">
        <f aca="false">P1822+AA1822</f>
        <v>5000000</v>
      </c>
      <c r="AL1822" s="5" t="n">
        <f aca="false">INDEX($AE$1795:$AE$1922,$B1822-$C1822*1+const_one)</f>
        <v>30000000</v>
      </c>
      <c r="AM1822" s="5" t="n">
        <f aca="false">INDEX($AF$1795:$AF$1922,$B1822-$D1822*2+const_one)</f>
        <v>300000000</v>
      </c>
      <c r="AN1822" s="5" t="n">
        <f aca="false">INDEX($AG$1795:$AG$1922,$B1822-$E1822*4+const_one)</f>
        <v>100000000</v>
      </c>
      <c r="AO1822" s="5" t="n">
        <f aca="false">INDEX($AH$1795:$AH$1922,$B1822-$F1822*8+const_one)</f>
        <v>60000000</v>
      </c>
      <c r="AP1822" s="5" t="n">
        <f aca="false">INDEX($AI$1795:$AI$1922,$B1822-$G1822*16+const_one)</f>
        <v>30000000</v>
      </c>
      <c r="AQ1822" s="5" t="n">
        <f aca="false">INDEX($AJ$1795:$AJ$1922,$B1822-$H1822*32+const_one)</f>
        <v>15000000</v>
      </c>
      <c r="AR1822" s="5" t="n">
        <f aca="false">INDEX($AK$1795:$AK$1922,$B1822-$I1822*64+const_one)</f>
        <v>5000000</v>
      </c>
      <c r="AS1822" s="5" t="n">
        <f aca="false">INDEX($AE$1795:$AE$1922,$B1822+(const_one-$C1822)*1+const_one)</f>
        <v>49963422.0785059</v>
      </c>
      <c r="AT1822" s="5" t="n">
        <f aca="false">INDEX($AF$1795:$AF$1922,$B1822+(const_one-$D1822)*2+const_one)</f>
        <v>480861610.466516</v>
      </c>
      <c r="AU1822" s="5" t="n">
        <f aca="false">INDEX($AG$1795:$AG$1922,$B1822+(const_one-$E1822)*4+const_one)</f>
        <v>133501974.792613</v>
      </c>
      <c r="AV1822" s="5" t="n">
        <f aca="false">INDEX($AH$1795:$AH$1922,$B1822+(const_one-$F1822)*8+const_one)</f>
        <v>188985767.352113</v>
      </c>
      <c r="AW1822" s="5" t="n">
        <f aca="false">INDEX($AI$1795:$AI$1922,$B1822+(const_one-$G1822)*16+const_one)</f>
        <v>236232209.190141</v>
      </c>
      <c r="AX1822" s="5" t="n">
        <f aca="false">INDEX($AJ$1795:$AJ$1922,$B1822+(const_one-$H1822)*32+const_one)</f>
        <v>328212671.504686</v>
      </c>
      <c r="AY1822" s="5" t="n">
        <f aca="false">INDEX($AK$1795:$AK$1922,$B1822+(const_one-$I1822)*64+const_one)</f>
        <v>326482960.455913</v>
      </c>
      <c r="AZ1822" s="5" t="n">
        <f aca="false">--($C1822=--(AS1822&gt;AL1822))</f>
        <v>1</v>
      </c>
      <c r="BA1822" s="5" t="n">
        <f aca="false">--($D1822=--(AT1822&gt;AM1822))</f>
        <v>1</v>
      </c>
      <c r="BB1822" s="5" t="n">
        <f aca="false">--($E1822=--(AU1822&gt;AN1822))</f>
        <v>0</v>
      </c>
      <c r="BC1822" s="5" t="n">
        <f aca="false">--($F1822=--(AV1822&gt;AO1822))</f>
        <v>1</v>
      </c>
      <c r="BD1822" s="5" t="n">
        <f aca="false">--($G1822=--(AW1822&gt;AP1822))</f>
        <v>1</v>
      </c>
      <c r="BE1822" s="5" t="n">
        <f aca="false">--($H1822=--(AX1822&gt;AQ1822))</f>
        <v>0</v>
      </c>
      <c r="BF1822" s="5" t="n">
        <f aca="false">--($I1822=--(AY1822&gt;AR1822))</f>
        <v>0</v>
      </c>
      <c r="BG1822" s="5" t="n">
        <f aca="false">SUM(AZ1822:BF1822)</f>
        <v>4</v>
      </c>
      <c r="BH1822" s="5" t="n">
        <f aca="false">SUM(AE1822:AK1822)+AB1822+AC1822+AD1822</f>
        <v>2000000000</v>
      </c>
    </row>
    <row r="1823" customFormat="false" ht="15" hidden="true" customHeight="false" outlineLevel="0" collapsed="false">
      <c r="A1823" s="5" t="n">
        <f aca="false">sensitivity_exit_usd</f>
        <v>2000000000</v>
      </c>
      <c r="B1823" s="2" t="n">
        <f aca="false">ROW()-ROW($B$1795)</f>
        <v>28</v>
      </c>
      <c r="C1823" s="2" t="n">
        <f aca="false">MOD(QUOTIENT($B1823,1),2)</f>
        <v>0</v>
      </c>
      <c r="D1823" s="2" t="n">
        <f aca="false">MOD(QUOTIENT($B1823,2),2)</f>
        <v>0</v>
      </c>
      <c r="E1823" s="2" t="n">
        <f aca="false">MOD(QUOTIENT($B1823,4),2)</f>
        <v>1</v>
      </c>
      <c r="F1823" s="2" t="n">
        <f aca="false">MOD(QUOTIENT($B1823,8),2)</f>
        <v>1</v>
      </c>
      <c r="G1823" s="2" t="n">
        <f aca="false">MOD(QUOTIENT($B1823,16),2)</f>
        <v>1</v>
      </c>
      <c r="H1823" s="2" t="n">
        <f aca="false">MOD(QUOTIENT($B1823,32),2)</f>
        <v>0</v>
      </c>
      <c r="I1823" s="2" t="n">
        <f aca="false">MOD(QUOTIENT($B1823,64),2)</f>
        <v>0</v>
      </c>
      <c r="J1823" s="5" t="n">
        <f aca="false">IF($C1823=const_zero,MIN(class_series_f_invested_usd,MAX(const_zero,$A1823)),const_zero)</f>
        <v>30000000</v>
      </c>
      <c r="K1823" s="5" t="n">
        <f aca="false">IF($D1823=const_zero,MIN(class_series_e_invested_usd,MAX(const_zero,$A1823-SUM($J1823:$J1823))),const_zero)</f>
        <v>300000000</v>
      </c>
      <c r="L1823" s="5" t="n">
        <f aca="false">IF($E1823=const_zero,MIN(class_series_d_invested_usd,MAX(const_zero,$A1823-SUM($J1823:$K1823))),const_zero)</f>
        <v>0</v>
      </c>
      <c r="M1823" s="5" t="n">
        <f aca="false">IF($F1823=const_zero,MIN(class_series_c_invested_usd,MAX(const_zero,$A1823-SUM($J1823:$L1823))),const_zero)</f>
        <v>0</v>
      </c>
      <c r="N1823" s="5" t="n">
        <f aca="false">IF($G1823=const_zero,MIN(class_series_b_invested_usd,MAX(const_zero,$A1823-SUM($J1823:$M1823))),const_zero)</f>
        <v>0</v>
      </c>
      <c r="O1823" s="5" t="n">
        <f aca="false">IF($H1823=const_zero,MIN(class_series_a_invested_usd,MAX(const_zero,$A1823-SUM($J1823:$N1823))),const_zero)</f>
        <v>15000000</v>
      </c>
      <c r="P1823" s="5" t="n">
        <f aca="false">IF($I1823=const_zero,MIN(class_seed_invested_usd,MAX(const_zero,$A1823-SUM($J1823:$O1823))),const_zero)</f>
        <v>5000000</v>
      </c>
      <c r="Q1823" s="5" t="n">
        <f aca="false">MAX(const_zero,$A1823-SUM($J1823:$P1823))</f>
        <v>1650000000</v>
      </c>
      <c r="R1823" s="9" t="n">
        <f aca="false">common_rsa_total+Sensitivity!$AE$1740+Sensitivity!$AJ$1740+IF($C1823=const_one,Sensitivity!$D$1740,const_zero)+IF($D1823=const_one,Sensitivity!$Y$1740,const_zero)+IF($E1823=const_one,Sensitivity!$V$1740,const_zero)+IF($F1823=const_one,Sensitivity!$S$1740,const_zero)+IF($G1823=const_one,Sensitivity!$P$1740,const_zero)+IF($H1823=const_one,Sensitivity!$M$1740,const_zero)+IF($I1823=const_one,Sensitivity!$J$1740,const_zero)</f>
        <v>16391528.8243784</v>
      </c>
      <c r="S1823" s="23" t="b">
        <f aca="false">IF($R1823&gt;const_zero,--($Q1823&gt;option_strike_usd*$R1823),const_zero)</f>
        <v>1</v>
      </c>
      <c r="T1823" s="7" t="n">
        <f aca="false">IF($R1823&gt;const_zero,IF($S1823=const_one,($Q1823+option_strike_usd*pre_f_options_issued)/($R1823+pre_f_options_issued),$Q1823/$R1823),const_zero)</f>
        <v>87.4730687686615</v>
      </c>
      <c r="U1823" s="5" t="n">
        <f aca="false">IF($C1823=const_one,Sensitivity!$D$1740*$T1823,const_zero)</f>
        <v>0</v>
      </c>
      <c r="V1823" s="5" t="n">
        <f aca="false">IF($D1823=const_one,Sensitivity!$Y$1740*$T1823,const_zero)</f>
        <v>0</v>
      </c>
      <c r="W1823" s="5" t="n">
        <f aca="false">IF($E1823=const_one,Sensitivity!$V$1740*$T1823,const_zero)</f>
        <v>150988104.737219</v>
      </c>
      <c r="X1823" s="5" t="n">
        <f aca="false">IF($F1823=const_one,Sensitivity!$S$1740*$T1823,const_zero)</f>
        <v>209935365.044788</v>
      </c>
      <c r="Y1823" s="5" t="n">
        <f aca="false">IF($G1823=const_one,Sensitivity!$P$1740*$T1823,const_zero)</f>
        <v>262419206.305984</v>
      </c>
      <c r="Z1823" s="5" t="n">
        <f aca="false">IF($H1823=const_one,Sensitivity!$M$1740*$T1823,const_zero)</f>
        <v>0</v>
      </c>
      <c r="AA1823" s="5" t="n">
        <f aca="false">IF($I1823=const_one,Sensitivity!$J$1740*$T1823,const_zero)</f>
        <v>0</v>
      </c>
      <c r="AB1823" s="5" t="n">
        <f aca="false">(Sensitivity!$AE$1740+Sensitivity!$AJ$1740)*$T1823</f>
        <v>23217033.0724021</v>
      </c>
      <c r="AC1823" s="5" t="n">
        <f aca="false">common_rsa_total*$T1823</f>
        <v>787257618.917953</v>
      </c>
      <c r="AD1823" s="5" t="n">
        <f aca="false">IF($S1823=const_one,pre_f_options_issued*($T1823-option_strike_usd),const_zero)</f>
        <v>216182671.921654</v>
      </c>
      <c r="AE1823" s="5" t="n">
        <f aca="false">J1823+U1823</f>
        <v>30000000</v>
      </c>
      <c r="AF1823" s="5" t="n">
        <f aca="false">K1823+V1823</f>
        <v>300000000</v>
      </c>
      <c r="AG1823" s="5" t="n">
        <f aca="false">L1823+W1823</f>
        <v>150988104.737219</v>
      </c>
      <c r="AH1823" s="5" t="n">
        <f aca="false">M1823+X1823</f>
        <v>209935365.044788</v>
      </c>
      <c r="AI1823" s="5" t="n">
        <f aca="false">N1823+Y1823</f>
        <v>262419206.305984</v>
      </c>
      <c r="AJ1823" s="5" t="n">
        <f aca="false">O1823+Z1823</f>
        <v>15000000</v>
      </c>
      <c r="AK1823" s="5" t="n">
        <f aca="false">P1823+AA1823</f>
        <v>5000000</v>
      </c>
      <c r="AL1823" s="5" t="n">
        <f aca="false">INDEX($AE$1795:$AE$1922,$B1823-$C1823*1+const_one)</f>
        <v>30000000</v>
      </c>
      <c r="AM1823" s="5" t="n">
        <f aca="false">INDEX($AF$1795:$AF$1922,$B1823-$D1823*2+const_one)</f>
        <v>300000000</v>
      </c>
      <c r="AN1823" s="5" t="n">
        <f aca="false">INDEX($AG$1795:$AG$1922,$B1823-$E1823*4+const_one)</f>
        <v>100000000</v>
      </c>
      <c r="AO1823" s="5" t="n">
        <f aca="false">INDEX($AH$1795:$AH$1922,$B1823-$F1823*8+const_one)</f>
        <v>60000000</v>
      </c>
      <c r="AP1823" s="5" t="n">
        <f aca="false">INDEX($AI$1795:$AI$1922,$B1823-$G1823*16+const_one)</f>
        <v>30000000</v>
      </c>
      <c r="AQ1823" s="5" t="n">
        <f aca="false">INDEX($AJ$1795:$AJ$1922,$B1823-$H1823*32+const_one)</f>
        <v>15000000</v>
      </c>
      <c r="AR1823" s="5" t="n">
        <f aca="false">INDEX($AK$1795:$AK$1922,$B1823-$I1823*64+const_one)</f>
        <v>5000000</v>
      </c>
      <c r="AS1823" s="5" t="n">
        <f aca="false">INDEX($AE$1795:$AE$1922,$B1823+(const_one-$C1823)*1+const_one)</f>
        <v>54673311.4358183</v>
      </c>
      <c r="AT1823" s="5" t="n">
        <f aca="false">INDEX($AF$1795:$AF$1922,$B1823+(const_one-$D1823)*2+const_one)</f>
        <v>476963463.557429</v>
      </c>
      <c r="AU1823" s="5" t="n">
        <f aca="false">INDEX($AG$1795:$AG$1922,$B1823+(const_one-$E1823)*4+const_one)</f>
        <v>150988104.737219</v>
      </c>
      <c r="AV1823" s="5" t="n">
        <f aca="false">INDEX($AH$1795:$AH$1922,$B1823+(const_one-$F1823)*8+const_one)</f>
        <v>209935365.044788</v>
      </c>
      <c r="AW1823" s="5" t="n">
        <f aca="false">INDEX($AI$1795:$AI$1922,$B1823+(const_one-$G1823)*16+const_one)</f>
        <v>262419206.305984</v>
      </c>
      <c r="AX1823" s="5" t="n">
        <f aca="false">INDEX($AJ$1795:$AJ$1922,$B1823+(const_one-$H1823)*32+const_one)</f>
        <v>348973063.26804</v>
      </c>
      <c r="AY1823" s="5" t="n">
        <f aca="false">INDEX($AK$1795:$AK$1922,$B1823+(const_one-$I1823)*64+const_one)</f>
        <v>346880271.284424</v>
      </c>
      <c r="AZ1823" s="5" t="n">
        <f aca="false">--($C1823=--(AS1823&gt;AL1823))</f>
        <v>0</v>
      </c>
      <c r="BA1823" s="5" t="n">
        <f aca="false">--($D1823=--(AT1823&gt;AM1823))</f>
        <v>0</v>
      </c>
      <c r="BB1823" s="5" t="n">
        <f aca="false">--($E1823=--(AU1823&gt;AN1823))</f>
        <v>1</v>
      </c>
      <c r="BC1823" s="5" t="n">
        <f aca="false">--($F1823=--(AV1823&gt;AO1823))</f>
        <v>1</v>
      </c>
      <c r="BD1823" s="5" t="n">
        <f aca="false">--($G1823=--(AW1823&gt;AP1823))</f>
        <v>1</v>
      </c>
      <c r="BE1823" s="5" t="n">
        <f aca="false">--($H1823=--(AX1823&gt;AQ1823))</f>
        <v>0</v>
      </c>
      <c r="BF1823" s="5" t="n">
        <f aca="false">--($I1823=--(AY1823&gt;AR1823))</f>
        <v>0</v>
      </c>
      <c r="BG1823" s="5" t="n">
        <f aca="false">SUM(AZ1823:BF1823)</f>
        <v>3</v>
      </c>
      <c r="BH1823" s="5" t="n">
        <f aca="false">SUM(AE1823:AK1823)+AB1823+AC1823+AD1823</f>
        <v>2000000000</v>
      </c>
    </row>
    <row r="1824" customFormat="false" ht="15" hidden="true" customHeight="false" outlineLevel="0" collapsed="false">
      <c r="A1824" s="5" t="n">
        <f aca="false">sensitivity_exit_usd</f>
        <v>2000000000</v>
      </c>
      <c r="B1824" s="2" t="n">
        <f aca="false">ROW()-ROW($B$1795)</f>
        <v>29</v>
      </c>
      <c r="C1824" s="2" t="n">
        <f aca="false">MOD(QUOTIENT($B1824,1),2)</f>
        <v>1</v>
      </c>
      <c r="D1824" s="2" t="n">
        <f aca="false">MOD(QUOTIENT($B1824,2),2)</f>
        <v>0</v>
      </c>
      <c r="E1824" s="2" t="n">
        <f aca="false">MOD(QUOTIENT($B1824,4),2)</f>
        <v>1</v>
      </c>
      <c r="F1824" s="2" t="n">
        <f aca="false">MOD(QUOTIENT($B1824,8),2)</f>
        <v>1</v>
      </c>
      <c r="G1824" s="2" t="n">
        <f aca="false">MOD(QUOTIENT($B1824,16),2)</f>
        <v>1</v>
      </c>
      <c r="H1824" s="2" t="n">
        <f aca="false">MOD(QUOTIENT($B1824,32),2)</f>
        <v>0</v>
      </c>
      <c r="I1824" s="2" t="n">
        <f aca="false">MOD(QUOTIENT($B1824,64),2)</f>
        <v>0</v>
      </c>
      <c r="J1824" s="5" t="n">
        <f aca="false">IF($C1824=const_zero,MIN(class_series_f_invested_usd,MAX(const_zero,$A1824)),const_zero)</f>
        <v>0</v>
      </c>
      <c r="K1824" s="5" t="n">
        <f aca="false">IF($D1824=const_zero,MIN(class_series_e_invested_usd,MAX(const_zero,$A1824-SUM($J1824:$J1824))),const_zero)</f>
        <v>300000000</v>
      </c>
      <c r="L1824" s="5" t="n">
        <f aca="false">IF($E1824=const_zero,MIN(class_series_d_invested_usd,MAX(const_zero,$A1824-SUM($J1824:$K1824))),const_zero)</f>
        <v>0</v>
      </c>
      <c r="M1824" s="5" t="n">
        <f aca="false">IF($F1824=const_zero,MIN(class_series_c_invested_usd,MAX(const_zero,$A1824-SUM($J1824:$L1824))),const_zero)</f>
        <v>0</v>
      </c>
      <c r="N1824" s="5" t="n">
        <f aca="false">IF($G1824=const_zero,MIN(class_series_b_invested_usd,MAX(const_zero,$A1824-SUM($J1824:$M1824))),const_zero)</f>
        <v>0</v>
      </c>
      <c r="O1824" s="5" t="n">
        <f aca="false">IF($H1824=const_zero,MIN(class_series_a_invested_usd,MAX(const_zero,$A1824-SUM($J1824:$N1824))),const_zero)</f>
        <v>15000000</v>
      </c>
      <c r="P1824" s="5" t="n">
        <f aca="false">IF($I1824=const_zero,MIN(class_seed_invested_usd,MAX(const_zero,$A1824-SUM($J1824:$O1824))),const_zero)</f>
        <v>5000000</v>
      </c>
      <c r="Q1824" s="5" t="n">
        <f aca="false">MAX(const_zero,$A1824-SUM($J1824:$P1824))</f>
        <v>1680000000</v>
      </c>
      <c r="R1824" s="9" t="n">
        <f aca="false">common_rsa_total+Sensitivity!$AE$1740+Sensitivity!$AJ$1740+IF($C1824=const_one,Sensitivity!$D$1740,const_zero)+IF($D1824=const_one,Sensitivity!$Y$1740,const_zero)+IF($E1824=const_one,Sensitivity!$V$1740,const_zero)+IF($F1824=const_one,Sensitivity!$S$1740,const_zero)+IF($G1824=const_one,Sensitivity!$P$1740,const_zero)+IF($H1824=const_one,Sensitivity!$M$1740,const_zero)+IF($I1824=const_one,Sensitivity!$J$1740,const_zero)</f>
        <v>17026032.7590847</v>
      </c>
      <c r="S1824" s="23" t="b">
        <f aca="false">IF($R1824&gt;const_zero,--($Q1824&gt;option_strike_usd*$R1824),const_zero)</f>
        <v>1</v>
      </c>
      <c r="T1824" s="7" t="n">
        <f aca="false">IF($R1824&gt;const_zero,IF($S1824=const_one,($Q1824+option_strike_usd*pre_f_options_issued)/($R1824+pre_f_options_issued),$Q1824/$R1824),const_zero)</f>
        <v>86.1670171692812</v>
      </c>
      <c r="U1824" s="5" t="n">
        <f aca="false">IF($C1824=const_one,Sensitivity!$D$1740*$T1824,const_zero)</f>
        <v>54673311.4358183</v>
      </c>
      <c r="V1824" s="5" t="n">
        <f aca="false">IF($D1824=const_one,Sensitivity!$Y$1740*$T1824,const_zero)</f>
        <v>0</v>
      </c>
      <c r="W1824" s="5" t="n">
        <f aca="false">IF($E1824=const_one,Sensitivity!$V$1740*$T1824,const_zero)</f>
        <v>148733716.51859</v>
      </c>
      <c r="X1824" s="5" t="n">
        <f aca="false">IF($F1824=const_one,Sensitivity!$S$1740*$T1824,const_zero)</f>
        <v>206800841.206275</v>
      </c>
      <c r="Y1824" s="5" t="n">
        <f aca="false">IF($G1824=const_one,Sensitivity!$P$1740*$T1824,const_zero)</f>
        <v>258501051.507844</v>
      </c>
      <c r="Z1824" s="5" t="n">
        <f aca="false">IF($H1824=const_one,Sensitivity!$M$1740*$T1824,const_zero)</f>
        <v>0</v>
      </c>
      <c r="AA1824" s="5" t="n">
        <f aca="false">IF($I1824=const_one,Sensitivity!$J$1740*$T1824,const_zero)</f>
        <v>0</v>
      </c>
      <c r="AB1824" s="5" t="n">
        <f aca="false">(Sensitivity!$AE$1740+Sensitivity!$AJ$1740)*$T1824</f>
        <v>22870381.8847404</v>
      </c>
      <c r="AC1824" s="5" t="n">
        <f aca="false">common_rsa_total*$T1824</f>
        <v>775503154.523531</v>
      </c>
      <c r="AD1824" s="5" t="n">
        <f aca="false">IF($S1824=const_one,pre_f_options_issued*($T1824-option_strike_usd),const_zero)</f>
        <v>212917542.923203</v>
      </c>
      <c r="AE1824" s="5" t="n">
        <f aca="false">J1824+U1824</f>
        <v>54673311.4358183</v>
      </c>
      <c r="AF1824" s="5" t="n">
        <f aca="false">K1824+V1824</f>
        <v>300000000</v>
      </c>
      <c r="AG1824" s="5" t="n">
        <f aca="false">L1824+W1824</f>
        <v>148733716.51859</v>
      </c>
      <c r="AH1824" s="5" t="n">
        <f aca="false">M1824+X1824</f>
        <v>206800841.206275</v>
      </c>
      <c r="AI1824" s="5" t="n">
        <f aca="false">N1824+Y1824</f>
        <v>258501051.507844</v>
      </c>
      <c r="AJ1824" s="5" t="n">
        <f aca="false">O1824+Z1824</f>
        <v>15000000</v>
      </c>
      <c r="AK1824" s="5" t="n">
        <f aca="false">P1824+AA1824</f>
        <v>5000000</v>
      </c>
      <c r="AL1824" s="5" t="n">
        <f aca="false">INDEX($AE$1795:$AE$1922,$B1824-$C1824*1+const_one)</f>
        <v>30000000</v>
      </c>
      <c r="AM1824" s="5" t="n">
        <f aca="false">INDEX($AF$1795:$AF$1922,$B1824-$D1824*2+const_one)</f>
        <v>300000000</v>
      </c>
      <c r="AN1824" s="5" t="n">
        <f aca="false">INDEX($AG$1795:$AG$1922,$B1824-$E1824*4+const_one)</f>
        <v>100000000</v>
      </c>
      <c r="AO1824" s="5" t="n">
        <f aca="false">INDEX($AH$1795:$AH$1922,$B1824-$F1824*8+const_one)</f>
        <v>60000000</v>
      </c>
      <c r="AP1824" s="5" t="n">
        <f aca="false">INDEX($AI$1795:$AI$1922,$B1824-$G1824*16+const_one)</f>
        <v>30000000</v>
      </c>
      <c r="AQ1824" s="5" t="n">
        <f aca="false">INDEX($AJ$1795:$AJ$1922,$B1824-$H1824*32+const_one)</f>
        <v>15000000</v>
      </c>
      <c r="AR1824" s="5" t="n">
        <f aca="false">INDEX($AK$1795:$AK$1922,$B1824-$I1824*64+const_one)</f>
        <v>5000000</v>
      </c>
      <c r="AS1824" s="5" t="n">
        <f aca="false">INDEX($AE$1795:$AE$1922,$B1824+(const_one-$C1824)*1+const_one)</f>
        <v>54673311.4358183</v>
      </c>
      <c r="AT1824" s="5" t="n">
        <f aca="false">INDEX($AF$1795:$AF$1922,$B1824+(const_one-$D1824)*2+const_one)</f>
        <v>472303940.584665</v>
      </c>
      <c r="AU1824" s="5" t="n">
        <f aca="false">INDEX($AG$1795:$AG$1922,$B1824+(const_one-$E1824)*4+const_one)</f>
        <v>148733716.51859</v>
      </c>
      <c r="AV1824" s="5" t="n">
        <f aca="false">INDEX($AH$1795:$AH$1922,$B1824+(const_one-$F1824)*8+const_one)</f>
        <v>206800841.206275</v>
      </c>
      <c r="AW1824" s="5" t="n">
        <f aca="false">INDEX($AI$1795:$AI$1922,$B1824+(const_one-$G1824)*16+const_one)</f>
        <v>258501051.507844</v>
      </c>
      <c r="AX1824" s="5" t="n">
        <f aca="false">INDEX($AJ$1795:$AJ$1922,$B1824+(const_one-$H1824)*32+const_one)</f>
        <v>346060860.448624</v>
      </c>
      <c r="AY1824" s="5" t="n">
        <f aca="false">INDEX($AK$1795:$AK$1922,$B1824+(const_one-$I1824)*64+const_one)</f>
        <v>344022210.313433</v>
      </c>
      <c r="AZ1824" s="5" t="n">
        <f aca="false">--($C1824=--(AS1824&gt;AL1824))</f>
        <v>1</v>
      </c>
      <c r="BA1824" s="5" t="n">
        <f aca="false">--($D1824=--(AT1824&gt;AM1824))</f>
        <v>0</v>
      </c>
      <c r="BB1824" s="5" t="n">
        <f aca="false">--($E1824=--(AU1824&gt;AN1824))</f>
        <v>1</v>
      </c>
      <c r="BC1824" s="5" t="n">
        <f aca="false">--($F1824=--(AV1824&gt;AO1824))</f>
        <v>1</v>
      </c>
      <c r="BD1824" s="5" t="n">
        <f aca="false">--($G1824=--(AW1824&gt;AP1824))</f>
        <v>1</v>
      </c>
      <c r="BE1824" s="5" t="n">
        <f aca="false">--($H1824=--(AX1824&gt;AQ1824))</f>
        <v>0</v>
      </c>
      <c r="BF1824" s="5" t="n">
        <f aca="false">--($I1824=--(AY1824&gt;AR1824))</f>
        <v>0</v>
      </c>
      <c r="BG1824" s="5" t="n">
        <f aca="false">SUM(AZ1824:BF1824)</f>
        <v>4</v>
      </c>
      <c r="BH1824" s="5" t="n">
        <f aca="false">SUM(AE1824:AK1824)+AB1824+AC1824+AD1824</f>
        <v>2000000000</v>
      </c>
    </row>
    <row r="1825" customFormat="false" ht="15" hidden="true" customHeight="false" outlineLevel="0" collapsed="false">
      <c r="A1825" s="5" t="n">
        <f aca="false">sensitivity_exit_usd</f>
        <v>2000000000</v>
      </c>
      <c r="B1825" s="2" t="n">
        <f aca="false">ROW()-ROW($B$1795)</f>
        <v>30</v>
      </c>
      <c r="C1825" s="2" t="n">
        <f aca="false">MOD(QUOTIENT($B1825,1),2)</f>
        <v>0</v>
      </c>
      <c r="D1825" s="2" t="n">
        <f aca="false">MOD(QUOTIENT($B1825,2),2)</f>
        <v>1</v>
      </c>
      <c r="E1825" s="2" t="n">
        <f aca="false">MOD(QUOTIENT($B1825,4),2)</f>
        <v>1</v>
      </c>
      <c r="F1825" s="2" t="n">
        <f aca="false">MOD(QUOTIENT($B1825,8),2)</f>
        <v>1</v>
      </c>
      <c r="G1825" s="2" t="n">
        <f aca="false">MOD(QUOTIENT($B1825,16),2)</f>
        <v>1</v>
      </c>
      <c r="H1825" s="2" t="n">
        <f aca="false">MOD(QUOTIENT($B1825,32),2)</f>
        <v>0</v>
      </c>
      <c r="I1825" s="2" t="n">
        <f aca="false">MOD(QUOTIENT($B1825,64),2)</f>
        <v>0</v>
      </c>
      <c r="J1825" s="5" t="n">
        <f aca="false">IF($C1825=const_zero,MIN(class_series_f_invested_usd,MAX(const_zero,$A1825)),const_zero)</f>
        <v>30000000</v>
      </c>
      <c r="K1825" s="5" t="n">
        <f aca="false">IF($D1825=const_zero,MIN(class_series_e_invested_usd,MAX(const_zero,$A1825-SUM($J1825:$J1825))),const_zero)</f>
        <v>0</v>
      </c>
      <c r="L1825" s="5" t="n">
        <f aca="false">IF($E1825=const_zero,MIN(class_series_d_invested_usd,MAX(const_zero,$A1825-SUM($J1825:$K1825))),const_zero)</f>
        <v>0</v>
      </c>
      <c r="M1825" s="5" t="n">
        <f aca="false">IF($F1825=const_zero,MIN(class_series_c_invested_usd,MAX(const_zero,$A1825-SUM($J1825:$L1825))),const_zero)</f>
        <v>0</v>
      </c>
      <c r="N1825" s="5" t="n">
        <f aca="false">IF($G1825=const_zero,MIN(class_series_b_invested_usd,MAX(const_zero,$A1825-SUM($J1825:$M1825))),const_zero)</f>
        <v>0</v>
      </c>
      <c r="O1825" s="5" t="n">
        <f aca="false">IF($H1825=const_zero,MIN(class_series_a_invested_usd,MAX(const_zero,$A1825-SUM($J1825:$N1825))),const_zero)</f>
        <v>15000000</v>
      </c>
      <c r="P1825" s="5" t="n">
        <f aca="false">IF($I1825=const_zero,MIN(class_seed_invested_usd,MAX(const_zero,$A1825-SUM($J1825:$O1825))),const_zero)</f>
        <v>5000000</v>
      </c>
      <c r="Q1825" s="5" t="n">
        <f aca="false">MAX(const_zero,$A1825-SUM($J1825:$P1825))</f>
        <v>1950000000</v>
      </c>
      <c r="R1825" s="9" t="n">
        <f aca="false">common_rsa_total+Sensitivity!$AE$1740+Sensitivity!$AJ$1740+IF($C1825=const_one,Sensitivity!$D$1740,const_zero)+IF($D1825=const_one,Sensitivity!$Y$1740,const_zero)+IF($E1825=const_one,Sensitivity!$V$1740,const_zero)+IF($F1825=const_one,Sensitivity!$S$1740,const_zero)+IF($G1825=const_one,Sensitivity!$P$1740,const_zero)+IF($H1825=const_one,Sensitivity!$M$1740,const_zero)+IF($I1825=const_one,Sensitivity!$J$1740,const_zero)</f>
        <v>22498167.8654518</v>
      </c>
      <c r="S1825" s="23" t="b">
        <f aca="false">IF($R1825&gt;const_zero,--($Q1825&gt;option_strike_usd*$R1825),const_zero)</f>
        <v>1</v>
      </c>
      <c r="T1825" s="7" t="n">
        <f aca="false">IF($R1825&gt;const_zero,IF($S1825=const_one,($Q1825+option_strike_usd*pre_f_options_issued)/($R1825+pre_f_options_issued),$Q1825/$R1825),const_zero)</f>
        <v>78.1057240078146</v>
      </c>
      <c r="U1825" s="5" t="n">
        <f aca="false">IF($C1825=const_one,Sensitivity!$D$1740*$T1825,const_zero)</f>
        <v>0</v>
      </c>
      <c r="V1825" s="5" t="n">
        <f aca="false">IF($D1825=const_one,Sensitivity!$Y$1740*$T1825,const_zero)</f>
        <v>476963463.557429</v>
      </c>
      <c r="W1825" s="5" t="n">
        <f aca="false">IF($E1825=const_one,Sensitivity!$V$1740*$T1825,const_zero)</f>
        <v>134819040.912547</v>
      </c>
      <c r="X1825" s="5" t="n">
        <f aca="false">IF($F1825=const_one,Sensitivity!$S$1740*$T1825,const_zero)</f>
        <v>187453737.618755</v>
      </c>
      <c r="Y1825" s="5" t="n">
        <f aca="false">IF($G1825=const_one,Sensitivity!$P$1740*$T1825,const_zero)</f>
        <v>234317172.023444</v>
      </c>
      <c r="Z1825" s="5" t="n">
        <f aca="false">IF($H1825=const_one,Sensitivity!$M$1740*$T1825,const_zero)</f>
        <v>0</v>
      </c>
      <c r="AA1825" s="5" t="n">
        <f aca="false">IF($I1825=const_one,Sensitivity!$J$1740*$T1825,const_zero)</f>
        <v>0</v>
      </c>
      <c r="AB1825" s="5" t="n">
        <f aca="false">(Sensitivity!$AE$1740+Sensitivity!$AJ$1740)*$T1825</f>
        <v>20730759.7979576</v>
      </c>
      <c r="AC1825" s="5" t="n">
        <f aca="false">common_rsa_total*$T1825</f>
        <v>702951516.070331</v>
      </c>
      <c r="AD1825" s="5" t="n">
        <f aca="false">IF($S1825=const_one,pre_f_options_issued*($T1825-option_strike_usd),const_zero)</f>
        <v>192764310.019536</v>
      </c>
      <c r="AE1825" s="5" t="n">
        <f aca="false">J1825+U1825</f>
        <v>30000000</v>
      </c>
      <c r="AF1825" s="5" t="n">
        <f aca="false">K1825+V1825</f>
        <v>476963463.557429</v>
      </c>
      <c r="AG1825" s="5" t="n">
        <f aca="false">L1825+W1825</f>
        <v>134819040.912547</v>
      </c>
      <c r="AH1825" s="5" t="n">
        <f aca="false">M1825+X1825</f>
        <v>187453737.618755</v>
      </c>
      <c r="AI1825" s="5" t="n">
        <f aca="false">N1825+Y1825</f>
        <v>234317172.023444</v>
      </c>
      <c r="AJ1825" s="5" t="n">
        <f aca="false">O1825+Z1825</f>
        <v>15000000</v>
      </c>
      <c r="AK1825" s="5" t="n">
        <f aca="false">P1825+AA1825</f>
        <v>5000000</v>
      </c>
      <c r="AL1825" s="5" t="n">
        <f aca="false">INDEX($AE$1795:$AE$1922,$B1825-$C1825*1+const_one)</f>
        <v>30000000</v>
      </c>
      <c r="AM1825" s="5" t="n">
        <f aca="false">INDEX($AF$1795:$AF$1922,$B1825-$D1825*2+const_one)</f>
        <v>300000000</v>
      </c>
      <c r="AN1825" s="5" t="n">
        <f aca="false">INDEX($AG$1795:$AG$1922,$B1825-$E1825*4+const_one)</f>
        <v>100000000</v>
      </c>
      <c r="AO1825" s="5" t="n">
        <f aca="false">INDEX($AH$1795:$AH$1922,$B1825-$F1825*8+const_one)</f>
        <v>60000000</v>
      </c>
      <c r="AP1825" s="5" t="n">
        <f aca="false">INDEX($AI$1795:$AI$1922,$B1825-$G1825*16+const_one)</f>
        <v>30000000</v>
      </c>
      <c r="AQ1825" s="5" t="n">
        <f aca="false">INDEX($AJ$1795:$AJ$1922,$B1825-$H1825*32+const_one)</f>
        <v>15000000</v>
      </c>
      <c r="AR1825" s="5" t="n">
        <f aca="false">INDEX($AK$1795:$AK$1922,$B1825-$I1825*64+const_one)</f>
        <v>5000000</v>
      </c>
      <c r="AS1825" s="5" t="n">
        <f aca="false">INDEX($AE$1795:$AE$1922,$B1825+(const_one-$C1825)*1+const_one)</f>
        <v>49074246.3510016</v>
      </c>
      <c r="AT1825" s="5" t="n">
        <f aca="false">INDEX($AF$1795:$AF$1922,$B1825+(const_one-$D1825)*2+const_one)</f>
        <v>476963463.557429</v>
      </c>
      <c r="AU1825" s="5" t="n">
        <f aca="false">INDEX($AG$1795:$AG$1922,$B1825+(const_one-$E1825)*4+const_one)</f>
        <v>134819040.912547</v>
      </c>
      <c r="AV1825" s="5" t="n">
        <f aca="false">INDEX($AH$1795:$AH$1922,$B1825+(const_one-$F1825)*8+const_one)</f>
        <v>187453737.618755</v>
      </c>
      <c r="AW1825" s="5" t="n">
        <f aca="false">INDEX($AI$1795:$AI$1922,$B1825+(const_one-$G1825)*16+const_one)</f>
        <v>234317172.023444</v>
      </c>
      <c r="AX1825" s="5" t="n">
        <f aca="false">INDEX($AJ$1795:$AJ$1922,$B1825+(const_one-$H1825)*32+const_one)</f>
        <v>327936694.138231</v>
      </c>
      <c r="AY1825" s="5" t="n">
        <f aca="false">INDEX($AK$1795:$AK$1922,$B1825+(const_one-$I1825)*64+const_one)</f>
        <v>326269925.680096</v>
      </c>
      <c r="AZ1825" s="5" t="n">
        <f aca="false">--($C1825=--(AS1825&gt;AL1825))</f>
        <v>0</v>
      </c>
      <c r="BA1825" s="5" t="n">
        <f aca="false">--($D1825=--(AT1825&gt;AM1825))</f>
        <v>1</v>
      </c>
      <c r="BB1825" s="5" t="n">
        <f aca="false">--($E1825=--(AU1825&gt;AN1825))</f>
        <v>1</v>
      </c>
      <c r="BC1825" s="5" t="n">
        <f aca="false">--($F1825=--(AV1825&gt;AO1825))</f>
        <v>1</v>
      </c>
      <c r="BD1825" s="5" t="n">
        <f aca="false">--($G1825=--(AW1825&gt;AP1825))</f>
        <v>1</v>
      </c>
      <c r="BE1825" s="5" t="n">
        <f aca="false">--($H1825=--(AX1825&gt;AQ1825))</f>
        <v>0</v>
      </c>
      <c r="BF1825" s="5" t="n">
        <f aca="false">--($I1825=--(AY1825&gt;AR1825))</f>
        <v>0</v>
      </c>
      <c r="BG1825" s="5" t="n">
        <f aca="false">SUM(AZ1825:BF1825)</f>
        <v>4</v>
      </c>
      <c r="BH1825" s="5" t="n">
        <f aca="false">SUM(AE1825:AK1825)+AB1825+AC1825+AD1825</f>
        <v>2000000000</v>
      </c>
    </row>
    <row r="1826" customFormat="false" ht="15" hidden="true" customHeight="false" outlineLevel="0" collapsed="false">
      <c r="A1826" s="5" t="n">
        <f aca="false">sensitivity_exit_usd</f>
        <v>2000000000</v>
      </c>
      <c r="B1826" s="2" t="n">
        <f aca="false">ROW()-ROW($B$1795)</f>
        <v>31</v>
      </c>
      <c r="C1826" s="2" t="n">
        <f aca="false">MOD(QUOTIENT($B1826,1),2)</f>
        <v>1</v>
      </c>
      <c r="D1826" s="2" t="n">
        <f aca="false">MOD(QUOTIENT($B1826,2),2)</f>
        <v>1</v>
      </c>
      <c r="E1826" s="2" t="n">
        <f aca="false">MOD(QUOTIENT($B1826,4),2)</f>
        <v>1</v>
      </c>
      <c r="F1826" s="2" t="n">
        <f aca="false">MOD(QUOTIENT($B1826,8),2)</f>
        <v>1</v>
      </c>
      <c r="G1826" s="2" t="n">
        <f aca="false">MOD(QUOTIENT($B1826,16),2)</f>
        <v>1</v>
      </c>
      <c r="H1826" s="2" t="n">
        <f aca="false">MOD(QUOTIENT($B1826,32),2)</f>
        <v>0</v>
      </c>
      <c r="I1826" s="2" t="n">
        <f aca="false">MOD(QUOTIENT($B1826,64),2)</f>
        <v>0</v>
      </c>
      <c r="J1826" s="5" t="n">
        <f aca="false">IF($C1826=const_zero,MIN(class_series_f_invested_usd,MAX(const_zero,$A1826)),const_zero)</f>
        <v>0</v>
      </c>
      <c r="K1826" s="5" t="n">
        <f aca="false">IF($D1826=const_zero,MIN(class_series_e_invested_usd,MAX(const_zero,$A1826-SUM($J1826:$J1826))),const_zero)</f>
        <v>0</v>
      </c>
      <c r="L1826" s="5" t="n">
        <f aca="false">IF($E1826=const_zero,MIN(class_series_d_invested_usd,MAX(const_zero,$A1826-SUM($J1826:$K1826))),const_zero)</f>
        <v>0</v>
      </c>
      <c r="M1826" s="5" t="n">
        <f aca="false">IF($F1826=const_zero,MIN(class_series_c_invested_usd,MAX(const_zero,$A1826-SUM($J1826:$L1826))),const_zero)</f>
        <v>0</v>
      </c>
      <c r="N1826" s="5" t="n">
        <f aca="false">IF($G1826=const_zero,MIN(class_series_b_invested_usd,MAX(const_zero,$A1826-SUM($J1826:$M1826))),const_zero)</f>
        <v>0</v>
      </c>
      <c r="O1826" s="5" t="n">
        <f aca="false">IF($H1826=const_zero,MIN(class_series_a_invested_usd,MAX(const_zero,$A1826-SUM($J1826:$N1826))),const_zero)</f>
        <v>15000000</v>
      </c>
      <c r="P1826" s="5" t="n">
        <f aca="false">IF($I1826=const_zero,MIN(class_seed_invested_usd,MAX(const_zero,$A1826-SUM($J1826:$O1826))),const_zero)</f>
        <v>5000000</v>
      </c>
      <c r="Q1826" s="5" t="n">
        <f aca="false">MAX(const_zero,$A1826-SUM($J1826:$P1826))</f>
        <v>1980000000</v>
      </c>
      <c r="R1826" s="9" t="n">
        <f aca="false">common_rsa_total+Sensitivity!$AE$1740+Sensitivity!$AJ$1740+IF($C1826=const_one,Sensitivity!$D$1740,const_zero)+IF($D1826=const_one,Sensitivity!$Y$1740,const_zero)+IF($E1826=const_one,Sensitivity!$V$1740,const_zero)+IF($F1826=const_one,Sensitivity!$S$1740,const_zero)+IF($G1826=const_one,Sensitivity!$P$1740,const_zero)+IF($H1826=const_one,Sensitivity!$M$1740,const_zero)+IF($I1826=const_one,Sensitivity!$J$1740,const_zero)</f>
        <v>23132671.8001582</v>
      </c>
      <c r="S1826" s="23" t="b">
        <f aca="false">IF($R1826&gt;const_zero,--($Q1826&gt;option_strike_usd*$R1826),const_zero)</f>
        <v>1</v>
      </c>
      <c r="T1826" s="7" t="n">
        <f aca="false">IF($R1826&gt;const_zero,IF($S1826=const_one,($Q1826+option_strike_usd*pre_f_options_issued)/($R1826+pre_f_options_issued),$Q1826/$R1826),const_zero)</f>
        <v>77.3426982351393</v>
      </c>
      <c r="U1826" s="5" t="n">
        <f aca="false">IF($C1826=const_one,Sensitivity!$D$1740*$T1826,const_zero)</f>
        <v>49074246.3510016</v>
      </c>
      <c r="V1826" s="5" t="n">
        <f aca="false">IF($D1826=const_one,Sensitivity!$Y$1740*$T1826,const_zero)</f>
        <v>472303940.584665</v>
      </c>
      <c r="W1826" s="5" t="n">
        <f aca="false">IF($E1826=const_one,Sensitivity!$V$1740*$T1826,const_zero)</f>
        <v>133501974.792613</v>
      </c>
      <c r="X1826" s="5" t="n">
        <f aca="false">IF($F1826=const_one,Sensitivity!$S$1740*$T1826,const_zero)</f>
        <v>185622475.764334</v>
      </c>
      <c r="Y1826" s="5" t="n">
        <f aca="false">IF($G1826=const_one,Sensitivity!$P$1740*$T1826,const_zero)</f>
        <v>232028094.705418</v>
      </c>
      <c r="Z1826" s="5" t="n">
        <f aca="false">IF($H1826=const_one,Sensitivity!$M$1740*$T1826,const_zero)</f>
        <v>0</v>
      </c>
      <c r="AA1826" s="5" t="n">
        <f aca="false">IF($I1826=const_one,Sensitivity!$J$1740*$T1826,const_zero)</f>
        <v>0</v>
      </c>
      <c r="AB1826" s="5" t="n">
        <f aca="false">(Sensitivity!$AE$1740+Sensitivity!$AJ$1740)*$T1826</f>
        <v>20528238.0978655</v>
      </c>
      <c r="AC1826" s="5" t="n">
        <f aca="false">common_rsa_total*$T1826</f>
        <v>696084284.116254</v>
      </c>
      <c r="AD1826" s="5" t="n">
        <f aca="false">IF($S1826=const_one,pre_f_options_issued*($T1826-option_strike_usd),const_zero)</f>
        <v>190856745.587848</v>
      </c>
      <c r="AE1826" s="5" t="n">
        <f aca="false">J1826+U1826</f>
        <v>49074246.3510016</v>
      </c>
      <c r="AF1826" s="5" t="n">
        <f aca="false">K1826+V1826</f>
        <v>472303940.584665</v>
      </c>
      <c r="AG1826" s="5" t="n">
        <f aca="false">L1826+W1826</f>
        <v>133501974.792613</v>
      </c>
      <c r="AH1826" s="5" t="n">
        <f aca="false">M1826+X1826</f>
        <v>185622475.764334</v>
      </c>
      <c r="AI1826" s="5" t="n">
        <f aca="false">N1826+Y1826</f>
        <v>232028094.705418</v>
      </c>
      <c r="AJ1826" s="5" t="n">
        <f aca="false">O1826+Z1826</f>
        <v>15000000</v>
      </c>
      <c r="AK1826" s="5" t="n">
        <f aca="false">P1826+AA1826</f>
        <v>5000000</v>
      </c>
      <c r="AL1826" s="5" t="n">
        <f aca="false">INDEX($AE$1795:$AE$1922,$B1826-$C1826*1+const_one)</f>
        <v>30000000</v>
      </c>
      <c r="AM1826" s="5" t="n">
        <f aca="false">INDEX($AF$1795:$AF$1922,$B1826-$D1826*2+const_one)</f>
        <v>300000000</v>
      </c>
      <c r="AN1826" s="5" t="n">
        <f aca="false">INDEX($AG$1795:$AG$1922,$B1826-$E1826*4+const_one)</f>
        <v>100000000</v>
      </c>
      <c r="AO1826" s="5" t="n">
        <f aca="false">INDEX($AH$1795:$AH$1922,$B1826-$F1826*8+const_one)</f>
        <v>60000000</v>
      </c>
      <c r="AP1826" s="5" t="n">
        <f aca="false">INDEX($AI$1795:$AI$1922,$B1826-$G1826*16+const_one)</f>
        <v>30000000</v>
      </c>
      <c r="AQ1826" s="5" t="n">
        <f aca="false">INDEX($AJ$1795:$AJ$1922,$B1826-$H1826*32+const_one)</f>
        <v>15000000</v>
      </c>
      <c r="AR1826" s="5" t="n">
        <f aca="false">INDEX($AK$1795:$AK$1922,$B1826-$I1826*64+const_one)</f>
        <v>5000000</v>
      </c>
      <c r="AS1826" s="5" t="n">
        <f aca="false">INDEX($AE$1795:$AE$1922,$B1826+(const_one-$C1826)*1+const_one)</f>
        <v>49074246.3510016</v>
      </c>
      <c r="AT1826" s="5" t="n">
        <f aca="false">INDEX($AF$1795:$AF$1922,$B1826+(const_one-$D1826)*2+const_one)</f>
        <v>472303940.584665</v>
      </c>
      <c r="AU1826" s="5" t="n">
        <f aca="false">INDEX($AG$1795:$AG$1922,$B1826+(const_one-$E1826)*4+const_one)</f>
        <v>133501974.792613</v>
      </c>
      <c r="AV1826" s="5" t="n">
        <f aca="false">INDEX($AH$1795:$AH$1922,$B1826+(const_one-$F1826)*8+const_one)</f>
        <v>185622475.764334</v>
      </c>
      <c r="AW1826" s="5" t="n">
        <f aca="false">INDEX($AI$1795:$AI$1922,$B1826+(const_one-$G1826)*16+const_one)</f>
        <v>232028094.705418</v>
      </c>
      <c r="AX1826" s="5" t="n">
        <f aca="false">INDEX($AJ$1795:$AJ$1922,$B1826+(const_one-$H1826)*32+const_one)</f>
        <v>326040773.235733</v>
      </c>
      <c r="AY1826" s="5" t="n">
        <f aca="false">INDEX($AK$1795:$AK$1922,$B1826+(const_one-$I1826)*64+const_one)</f>
        <v>324408529.06434</v>
      </c>
      <c r="AZ1826" s="5" t="n">
        <f aca="false">--($C1826=--(AS1826&gt;AL1826))</f>
        <v>1</v>
      </c>
      <c r="BA1826" s="5" t="n">
        <f aca="false">--($D1826=--(AT1826&gt;AM1826))</f>
        <v>1</v>
      </c>
      <c r="BB1826" s="5" t="n">
        <f aca="false">--($E1826=--(AU1826&gt;AN1826))</f>
        <v>1</v>
      </c>
      <c r="BC1826" s="5" t="n">
        <f aca="false">--($F1826=--(AV1826&gt;AO1826))</f>
        <v>1</v>
      </c>
      <c r="BD1826" s="5" t="n">
        <f aca="false">--($G1826=--(AW1826&gt;AP1826))</f>
        <v>1</v>
      </c>
      <c r="BE1826" s="5" t="n">
        <f aca="false">--($H1826=--(AX1826&gt;AQ1826))</f>
        <v>0</v>
      </c>
      <c r="BF1826" s="5" t="n">
        <f aca="false">--($I1826=--(AY1826&gt;AR1826))</f>
        <v>0</v>
      </c>
      <c r="BG1826" s="5" t="n">
        <f aca="false">SUM(AZ1826:BF1826)</f>
        <v>5</v>
      </c>
      <c r="BH1826" s="5" t="n">
        <f aca="false">SUM(AE1826:AK1826)+AB1826+AC1826+AD1826</f>
        <v>2000000000</v>
      </c>
    </row>
    <row r="1827" customFormat="false" ht="15" hidden="true" customHeight="false" outlineLevel="0" collapsed="false">
      <c r="A1827" s="5" t="n">
        <f aca="false">sensitivity_exit_usd</f>
        <v>2000000000</v>
      </c>
      <c r="B1827" s="2" t="n">
        <f aca="false">ROW()-ROW($B$1795)</f>
        <v>32</v>
      </c>
      <c r="C1827" s="2" t="n">
        <f aca="false">MOD(QUOTIENT($B1827,1),2)</f>
        <v>0</v>
      </c>
      <c r="D1827" s="2" t="n">
        <f aca="false">MOD(QUOTIENT($B1827,2),2)</f>
        <v>0</v>
      </c>
      <c r="E1827" s="2" t="n">
        <f aca="false">MOD(QUOTIENT($B1827,4),2)</f>
        <v>0</v>
      </c>
      <c r="F1827" s="2" t="n">
        <f aca="false">MOD(QUOTIENT($B1827,8),2)</f>
        <v>0</v>
      </c>
      <c r="G1827" s="2" t="n">
        <f aca="false">MOD(QUOTIENT($B1827,16),2)</f>
        <v>0</v>
      </c>
      <c r="H1827" s="2" t="n">
        <f aca="false">MOD(QUOTIENT($B1827,32),2)</f>
        <v>1</v>
      </c>
      <c r="I1827" s="2" t="n">
        <f aca="false">MOD(QUOTIENT($B1827,64),2)</f>
        <v>0</v>
      </c>
      <c r="J1827" s="5" t="n">
        <f aca="false">IF($C1827=const_zero,MIN(class_series_f_invested_usd,MAX(const_zero,$A1827)),const_zero)</f>
        <v>30000000</v>
      </c>
      <c r="K1827" s="5" t="n">
        <f aca="false">IF($D1827=const_zero,MIN(class_series_e_invested_usd,MAX(const_zero,$A1827-SUM($J1827:$J1827))),const_zero)</f>
        <v>300000000</v>
      </c>
      <c r="L1827" s="5" t="n">
        <f aca="false">IF($E1827=const_zero,MIN(class_series_d_invested_usd,MAX(const_zero,$A1827-SUM($J1827:$K1827))),const_zero)</f>
        <v>100000000</v>
      </c>
      <c r="M1827" s="5" t="n">
        <f aca="false">IF($F1827=const_zero,MIN(class_series_c_invested_usd,MAX(const_zero,$A1827-SUM($J1827:$L1827))),const_zero)</f>
        <v>60000000</v>
      </c>
      <c r="N1827" s="5" t="n">
        <f aca="false">IF($G1827=const_zero,MIN(class_series_b_invested_usd,MAX(const_zero,$A1827-SUM($J1827:$M1827))),const_zero)</f>
        <v>30000000</v>
      </c>
      <c r="O1827" s="5" t="n">
        <f aca="false">IF($H1827=const_zero,MIN(class_series_a_invested_usd,MAX(const_zero,$A1827-SUM($J1827:$N1827))),const_zero)</f>
        <v>0</v>
      </c>
      <c r="P1827" s="5" t="n">
        <f aca="false">IF($I1827=const_zero,MIN(class_seed_invested_usd,MAX(const_zero,$A1827-SUM($J1827:$O1827))),const_zero)</f>
        <v>5000000</v>
      </c>
      <c r="Q1827" s="5" t="n">
        <f aca="false">MAX(const_zero,$A1827-SUM($J1827:$P1827))</f>
        <v>1475000000</v>
      </c>
      <c r="R1827" s="9" t="n">
        <f aca="false">common_rsa_total+Sensitivity!$AE$1740+Sensitivity!$AJ$1740+IF($C1827=const_one,Sensitivity!$D$1740,const_zero)+IF($D1827=const_one,Sensitivity!$Y$1740,const_zero)+IF($E1827=const_one,Sensitivity!$V$1740,const_zero)+IF($F1827=const_one,Sensitivity!$S$1740,const_zero)+IF($G1827=const_one,Sensitivity!$P$1740,const_zero)+IF($H1827=const_one,Sensitivity!$M$1740,const_zero)+IF($I1827=const_one,Sensitivity!$J$1740,const_zero)</f>
        <v>14265419.2130129</v>
      </c>
      <c r="S1827" s="23" t="b">
        <f aca="false">IF($R1827&gt;const_zero,--($Q1827&gt;option_strike_usd*$R1827),const_zero)</f>
        <v>1</v>
      </c>
      <c r="T1827" s="7" t="n">
        <f aca="false">IF($R1827&gt;const_zero,IF($S1827=const_one,($Q1827+option_strike_usd*pre_f_options_issued)/($R1827+pre_f_options_issued),$Q1827/$R1827),const_zero)</f>
        <v>88.1278291480598</v>
      </c>
      <c r="U1827" s="5" t="n">
        <f aca="false">IF($C1827=const_one,Sensitivity!$D$1740*$T1827,const_zero)</f>
        <v>0</v>
      </c>
      <c r="V1827" s="5" t="n">
        <f aca="false">IF($D1827=const_one,Sensitivity!$Y$1740*$T1827,const_zero)</f>
        <v>0</v>
      </c>
      <c r="W1827" s="5" t="n">
        <f aca="false">IF($E1827=const_one,Sensitivity!$V$1740*$T1827,const_zero)</f>
        <v>0</v>
      </c>
      <c r="X1827" s="5" t="n">
        <f aca="false">IF($F1827=const_one,Sensitivity!$S$1740*$T1827,const_zero)</f>
        <v>0</v>
      </c>
      <c r="Y1827" s="5" t="n">
        <f aca="false">IF($G1827=const_one,Sensitivity!$P$1740*$T1827,const_zero)</f>
        <v>0</v>
      </c>
      <c r="Z1827" s="5" t="n">
        <f aca="false">IF($H1827=const_one,Sensitivity!$M$1740*$T1827,const_zero)</f>
        <v>440639145.740299</v>
      </c>
      <c r="AA1827" s="5" t="n">
        <f aca="false">IF($I1827=const_one,Sensitivity!$J$1740*$T1827,const_zero)</f>
        <v>0</v>
      </c>
      <c r="AB1827" s="5" t="n">
        <f aca="false">(Sensitivity!$AE$1740+Sensitivity!$AJ$1740)*$T1827</f>
        <v>23390819.0570141</v>
      </c>
      <c r="AC1827" s="5" t="n">
        <f aca="false">common_rsa_total*$T1827</f>
        <v>793150462.332538</v>
      </c>
      <c r="AD1827" s="5" t="n">
        <f aca="false">IF($S1827=const_one,pre_f_options_issued*($T1827-option_strike_usd),const_zero)</f>
        <v>217819572.870149</v>
      </c>
      <c r="AE1827" s="5" t="n">
        <f aca="false">J1827+U1827</f>
        <v>30000000</v>
      </c>
      <c r="AF1827" s="5" t="n">
        <f aca="false">K1827+V1827</f>
        <v>300000000</v>
      </c>
      <c r="AG1827" s="5" t="n">
        <f aca="false">L1827+W1827</f>
        <v>100000000</v>
      </c>
      <c r="AH1827" s="5" t="n">
        <f aca="false">M1827+X1827</f>
        <v>60000000</v>
      </c>
      <c r="AI1827" s="5" t="n">
        <f aca="false">N1827+Y1827</f>
        <v>30000000</v>
      </c>
      <c r="AJ1827" s="5" t="n">
        <f aca="false">O1827+Z1827</f>
        <v>440639145.740299</v>
      </c>
      <c r="AK1827" s="5" t="n">
        <f aca="false">P1827+AA1827</f>
        <v>5000000</v>
      </c>
      <c r="AL1827" s="5" t="n">
        <f aca="false">INDEX($AE$1795:$AE$1922,$B1827-$C1827*1+const_one)</f>
        <v>30000000</v>
      </c>
      <c r="AM1827" s="5" t="n">
        <f aca="false">INDEX($AF$1795:$AF$1922,$B1827-$D1827*2+const_one)</f>
        <v>300000000</v>
      </c>
      <c r="AN1827" s="5" t="n">
        <f aca="false">INDEX($AG$1795:$AG$1922,$B1827-$E1827*4+const_one)</f>
        <v>100000000</v>
      </c>
      <c r="AO1827" s="5" t="n">
        <f aca="false">INDEX($AH$1795:$AH$1922,$B1827-$F1827*8+const_one)</f>
        <v>60000000</v>
      </c>
      <c r="AP1827" s="5" t="n">
        <f aca="false">INDEX($AI$1795:$AI$1922,$B1827-$G1827*16+const_one)</f>
        <v>30000000</v>
      </c>
      <c r="AQ1827" s="5" t="n">
        <f aca="false">INDEX($AJ$1795:$AJ$1922,$B1827-$H1827*32+const_one)</f>
        <v>15000000</v>
      </c>
      <c r="AR1827" s="5" t="n">
        <f aca="false">INDEX($AK$1795:$AK$1922,$B1827-$I1827*64+const_one)</f>
        <v>5000000</v>
      </c>
      <c r="AS1827" s="5" t="n">
        <f aca="false">INDEX($AE$1795:$AE$1922,$B1827+(const_one-$C1827)*1+const_one)</f>
        <v>54972350.9379521</v>
      </c>
      <c r="AT1827" s="5" t="n">
        <f aca="false">INDEX($AF$1795:$AF$1922,$B1827+(const_one-$D1827)*2+const_one)</f>
        <v>474576917.167863</v>
      </c>
      <c r="AU1827" s="5" t="n">
        <f aca="false">INDEX($AG$1795:$AG$1922,$B1827+(const_one-$E1827)*4+const_one)</f>
        <v>147253260.549189</v>
      </c>
      <c r="AV1827" s="5" t="n">
        <f aca="false">INDEX($AH$1795:$AH$1922,$B1827+(const_one-$F1827)*8+const_one)</f>
        <v>192534270.134544</v>
      </c>
      <c r="AW1827" s="5" t="n">
        <f aca="false">INDEX($AI$1795:$AI$1922,$B1827+(const_one-$G1827)*16+const_one)</f>
        <v>228808706.319901</v>
      </c>
      <c r="AX1827" s="5" t="n">
        <f aca="false">INDEX($AJ$1795:$AJ$1922,$B1827+(const_one-$H1827)*32+const_one)</f>
        <v>440639145.740299</v>
      </c>
      <c r="AY1827" s="5" t="n">
        <f aca="false">INDEX($AK$1795:$AK$1922,$B1827+(const_one-$I1827)*64+const_one)</f>
        <v>340563162.485209</v>
      </c>
      <c r="AZ1827" s="5" t="n">
        <f aca="false">--($C1827=--(AS1827&gt;AL1827))</f>
        <v>0</v>
      </c>
      <c r="BA1827" s="5" t="n">
        <f aca="false">--($D1827=--(AT1827&gt;AM1827))</f>
        <v>0</v>
      </c>
      <c r="BB1827" s="5" t="n">
        <f aca="false">--($E1827=--(AU1827&gt;AN1827))</f>
        <v>0</v>
      </c>
      <c r="BC1827" s="5" t="n">
        <f aca="false">--($F1827=--(AV1827&gt;AO1827))</f>
        <v>0</v>
      </c>
      <c r="BD1827" s="5" t="n">
        <f aca="false">--($G1827=--(AW1827&gt;AP1827))</f>
        <v>0</v>
      </c>
      <c r="BE1827" s="5" t="n">
        <f aca="false">--($H1827=--(AX1827&gt;AQ1827))</f>
        <v>1</v>
      </c>
      <c r="BF1827" s="5" t="n">
        <f aca="false">--($I1827=--(AY1827&gt;AR1827))</f>
        <v>0</v>
      </c>
      <c r="BG1827" s="5" t="n">
        <f aca="false">SUM(AZ1827:BF1827)</f>
        <v>1</v>
      </c>
      <c r="BH1827" s="5" t="n">
        <f aca="false">SUM(AE1827:AK1827)+AB1827+AC1827+AD1827</f>
        <v>2000000000</v>
      </c>
    </row>
    <row r="1828" customFormat="false" ht="15" hidden="true" customHeight="false" outlineLevel="0" collapsed="false">
      <c r="A1828" s="5" t="n">
        <f aca="false">sensitivity_exit_usd</f>
        <v>2000000000</v>
      </c>
      <c r="B1828" s="2" t="n">
        <f aca="false">ROW()-ROW($B$1795)</f>
        <v>33</v>
      </c>
      <c r="C1828" s="2" t="n">
        <f aca="false">MOD(QUOTIENT($B1828,1),2)</f>
        <v>1</v>
      </c>
      <c r="D1828" s="2" t="n">
        <f aca="false">MOD(QUOTIENT($B1828,2),2)</f>
        <v>0</v>
      </c>
      <c r="E1828" s="2" t="n">
        <f aca="false">MOD(QUOTIENT($B1828,4),2)</f>
        <v>0</v>
      </c>
      <c r="F1828" s="2" t="n">
        <f aca="false">MOD(QUOTIENT($B1828,8),2)</f>
        <v>0</v>
      </c>
      <c r="G1828" s="2" t="n">
        <f aca="false">MOD(QUOTIENT($B1828,16),2)</f>
        <v>0</v>
      </c>
      <c r="H1828" s="2" t="n">
        <f aca="false">MOD(QUOTIENT($B1828,32),2)</f>
        <v>1</v>
      </c>
      <c r="I1828" s="2" t="n">
        <f aca="false">MOD(QUOTIENT($B1828,64),2)</f>
        <v>0</v>
      </c>
      <c r="J1828" s="5" t="n">
        <f aca="false">IF($C1828=const_zero,MIN(class_series_f_invested_usd,MAX(const_zero,$A1828)),const_zero)</f>
        <v>0</v>
      </c>
      <c r="K1828" s="5" t="n">
        <f aca="false">IF($D1828=const_zero,MIN(class_series_e_invested_usd,MAX(const_zero,$A1828-SUM($J1828:$J1828))),const_zero)</f>
        <v>300000000</v>
      </c>
      <c r="L1828" s="5" t="n">
        <f aca="false">IF($E1828=const_zero,MIN(class_series_d_invested_usd,MAX(const_zero,$A1828-SUM($J1828:$K1828))),const_zero)</f>
        <v>100000000</v>
      </c>
      <c r="M1828" s="5" t="n">
        <f aca="false">IF($F1828=const_zero,MIN(class_series_c_invested_usd,MAX(const_zero,$A1828-SUM($J1828:$L1828))),const_zero)</f>
        <v>60000000</v>
      </c>
      <c r="N1828" s="5" t="n">
        <f aca="false">IF($G1828=const_zero,MIN(class_series_b_invested_usd,MAX(const_zero,$A1828-SUM($J1828:$M1828))),const_zero)</f>
        <v>30000000</v>
      </c>
      <c r="O1828" s="5" t="n">
        <f aca="false">IF($H1828=const_zero,MIN(class_series_a_invested_usd,MAX(const_zero,$A1828-SUM($J1828:$N1828))),const_zero)</f>
        <v>0</v>
      </c>
      <c r="P1828" s="5" t="n">
        <f aca="false">IF($I1828=const_zero,MIN(class_seed_invested_usd,MAX(const_zero,$A1828-SUM($J1828:$O1828))),const_zero)</f>
        <v>5000000</v>
      </c>
      <c r="Q1828" s="5" t="n">
        <f aca="false">MAX(const_zero,$A1828-SUM($J1828:$P1828))</f>
        <v>1505000000</v>
      </c>
      <c r="R1828" s="9" t="n">
        <f aca="false">common_rsa_total+Sensitivity!$AE$1740+Sensitivity!$AJ$1740+IF($C1828=const_one,Sensitivity!$D$1740,const_zero)+IF($D1828=const_one,Sensitivity!$Y$1740,const_zero)+IF($E1828=const_one,Sensitivity!$V$1740,const_zero)+IF($F1828=const_one,Sensitivity!$S$1740,const_zero)+IF($G1828=const_one,Sensitivity!$P$1740,const_zero)+IF($H1828=const_one,Sensitivity!$M$1740,const_zero)+IF($I1828=const_one,Sensitivity!$J$1740,const_zero)</f>
        <v>14899923.1477193</v>
      </c>
      <c r="S1828" s="23" t="b">
        <f aca="false">IF($R1828&gt;const_zero,--($Q1828&gt;option_strike_usd*$R1828),const_zero)</f>
        <v>1</v>
      </c>
      <c r="T1828" s="7" t="n">
        <f aca="false">IF($R1828&gt;const_zero,IF($S1828=const_one,($Q1828+option_strike_usd*pre_f_options_issued)/($R1828+pre_f_options_issued),$Q1828/$R1828),const_zero)</f>
        <v>86.6383136983912</v>
      </c>
      <c r="U1828" s="5" t="n">
        <f aca="false">IF($C1828=const_one,Sensitivity!$D$1740*$T1828,const_zero)</f>
        <v>54972350.9379521</v>
      </c>
      <c r="V1828" s="5" t="n">
        <f aca="false">IF($D1828=const_one,Sensitivity!$Y$1740*$T1828,const_zero)</f>
        <v>0</v>
      </c>
      <c r="W1828" s="5" t="n">
        <f aca="false">IF($E1828=const_one,Sensitivity!$V$1740*$T1828,const_zero)</f>
        <v>0</v>
      </c>
      <c r="X1828" s="5" t="n">
        <f aca="false">IF($F1828=const_one,Sensitivity!$S$1740*$T1828,const_zero)</f>
        <v>0</v>
      </c>
      <c r="Y1828" s="5" t="n">
        <f aca="false">IF($G1828=const_one,Sensitivity!$P$1740*$T1828,const_zero)</f>
        <v>0</v>
      </c>
      <c r="Z1828" s="5" t="n">
        <f aca="false">IF($H1828=const_one,Sensitivity!$M$1740*$T1828,const_zero)</f>
        <v>433191568.491956</v>
      </c>
      <c r="AA1828" s="5" t="n">
        <f aca="false">IF($I1828=const_one,Sensitivity!$J$1740*$T1828,const_zero)</f>
        <v>0</v>
      </c>
      <c r="AB1828" s="5" t="n">
        <f aca="false">(Sensitivity!$AE$1740+Sensitivity!$AJ$1740)*$T1828</f>
        <v>22995473.0385925</v>
      </c>
      <c r="AC1828" s="5" t="n">
        <f aca="false">common_rsa_total*$T1828</f>
        <v>779744823.285521</v>
      </c>
      <c r="AD1828" s="5" t="n">
        <f aca="false">IF($S1828=const_one,pre_f_options_issued*($T1828-option_strike_usd),const_zero)</f>
        <v>214095784.245978</v>
      </c>
      <c r="AE1828" s="5" t="n">
        <f aca="false">J1828+U1828</f>
        <v>54972350.9379521</v>
      </c>
      <c r="AF1828" s="5" t="n">
        <f aca="false">K1828+V1828</f>
        <v>300000000</v>
      </c>
      <c r="AG1828" s="5" t="n">
        <f aca="false">L1828+W1828</f>
        <v>100000000</v>
      </c>
      <c r="AH1828" s="5" t="n">
        <f aca="false">M1828+X1828</f>
        <v>60000000</v>
      </c>
      <c r="AI1828" s="5" t="n">
        <f aca="false">N1828+Y1828</f>
        <v>30000000</v>
      </c>
      <c r="AJ1828" s="5" t="n">
        <f aca="false">O1828+Z1828</f>
        <v>433191568.491956</v>
      </c>
      <c r="AK1828" s="5" t="n">
        <f aca="false">P1828+AA1828</f>
        <v>5000000</v>
      </c>
      <c r="AL1828" s="5" t="n">
        <f aca="false">INDEX($AE$1795:$AE$1922,$B1828-$C1828*1+const_one)</f>
        <v>30000000</v>
      </c>
      <c r="AM1828" s="5" t="n">
        <f aca="false">INDEX($AF$1795:$AF$1922,$B1828-$D1828*2+const_one)</f>
        <v>300000000</v>
      </c>
      <c r="AN1828" s="5" t="n">
        <f aca="false">INDEX($AG$1795:$AG$1922,$B1828-$E1828*4+const_one)</f>
        <v>100000000</v>
      </c>
      <c r="AO1828" s="5" t="n">
        <f aca="false">INDEX($AH$1795:$AH$1922,$B1828-$F1828*8+const_one)</f>
        <v>60000000</v>
      </c>
      <c r="AP1828" s="5" t="n">
        <f aca="false">INDEX($AI$1795:$AI$1922,$B1828-$G1828*16+const_one)</f>
        <v>30000000</v>
      </c>
      <c r="AQ1828" s="5" t="n">
        <f aca="false">INDEX($AJ$1795:$AJ$1922,$B1828-$H1828*32+const_one)</f>
        <v>15000000</v>
      </c>
      <c r="AR1828" s="5" t="n">
        <f aca="false">INDEX($AK$1795:$AK$1922,$B1828-$I1828*64+const_one)</f>
        <v>5000000</v>
      </c>
      <c r="AS1828" s="5" t="n">
        <f aca="false">INDEX($AE$1795:$AE$1922,$B1828+(const_one-$C1828)*1+const_one)</f>
        <v>54972350.9379521</v>
      </c>
      <c r="AT1828" s="5" t="n">
        <f aca="false">INDEX($AF$1795:$AF$1922,$B1828+(const_one-$D1828)*2+const_one)</f>
        <v>469560371.188722</v>
      </c>
      <c r="AU1828" s="5" t="n">
        <f aca="false">INDEX($AG$1795:$AG$1922,$B1828+(const_one-$E1828)*4+const_one)</f>
        <v>145075627.299238</v>
      </c>
      <c r="AV1828" s="5" t="n">
        <f aca="false">INDEX($AH$1795:$AH$1922,$B1828+(const_one-$F1828)*8+const_one)</f>
        <v>190000737.474243</v>
      </c>
      <c r="AW1828" s="5" t="n">
        <f aca="false">INDEX($AI$1795:$AI$1922,$B1828+(const_one-$G1828)*16+const_one)</f>
        <v>226103792.970205</v>
      </c>
      <c r="AX1828" s="5" t="n">
        <f aca="false">INDEX($AJ$1795:$AJ$1922,$B1828+(const_one-$H1828)*32+const_one)</f>
        <v>433191568.491956</v>
      </c>
      <c r="AY1828" s="5" t="n">
        <f aca="false">INDEX($AK$1795:$AK$1922,$B1828+(const_one-$I1828)*64+const_one)</f>
        <v>337612765.460314</v>
      </c>
      <c r="AZ1828" s="5" t="n">
        <f aca="false">--($C1828=--(AS1828&gt;AL1828))</f>
        <v>1</v>
      </c>
      <c r="BA1828" s="5" t="n">
        <f aca="false">--($D1828=--(AT1828&gt;AM1828))</f>
        <v>0</v>
      </c>
      <c r="BB1828" s="5" t="n">
        <f aca="false">--($E1828=--(AU1828&gt;AN1828))</f>
        <v>0</v>
      </c>
      <c r="BC1828" s="5" t="n">
        <f aca="false">--($F1828=--(AV1828&gt;AO1828))</f>
        <v>0</v>
      </c>
      <c r="BD1828" s="5" t="n">
        <f aca="false">--($G1828=--(AW1828&gt;AP1828))</f>
        <v>0</v>
      </c>
      <c r="BE1828" s="5" t="n">
        <f aca="false">--($H1828=--(AX1828&gt;AQ1828))</f>
        <v>1</v>
      </c>
      <c r="BF1828" s="5" t="n">
        <f aca="false">--($I1828=--(AY1828&gt;AR1828))</f>
        <v>0</v>
      </c>
      <c r="BG1828" s="5" t="n">
        <f aca="false">SUM(AZ1828:BF1828)</f>
        <v>2</v>
      </c>
      <c r="BH1828" s="5" t="n">
        <f aca="false">SUM(AE1828:AK1828)+AB1828+AC1828+AD1828</f>
        <v>2000000000</v>
      </c>
    </row>
    <row r="1829" customFormat="false" ht="15" hidden="true" customHeight="false" outlineLevel="0" collapsed="false">
      <c r="A1829" s="5" t="n">
        <f aca="false">sensitivity_exit_usd</f>
        <v>2000000000</v>
      </c>
      <c r="B1829" s="2" t="n">
        <f aca="false">ROW()-ROW($B$1795)</f>
        <v>34</v>
      </c>
      <c r="C1829" s="2" t="n">
        <f aca="false">MOD(QUOTIENT($B1829,1),2)</f>
        <v>0</v>
      </c>
      <c r="D1829" s="2" t="n">
        <f aca="false">MOD(QUOTIENT($B1829,2),2)</f>
        <v>1</v>
      </c>
      <c r="E1829" s="2" t="n">
        <f aca="false">MOD(QUOTIENT($B1829,4),2)</f>
        <v>0</v>
      </c>
      <c r="F1829" s="2" t="n">
        <f aca="false">MOD(QUOTIENT($B1829,8),2)</f>
        <v>0</v>
      </c>
      <c r="G1829" s="2" t="n">
        <f aca="false">MOD(QUOTIENT($B1829,16),2)</f>
        <v>0</v>
      </c>
      <c r="H1829" s="2" t="n">
        <f aca="false">MOD(QUOTIENT($B1829,32),2)</f>
        <v>1</v>
      </c>
      <c r="I1829" s="2" t="n">
        <f aca="false">MOD(QUOTIENT($B1829,64),2)</f>
        <v>0</v>
      </c>
      <c r="J1829" s="5" t="n">
        <f aca="false">IF($C1829=const_zero,MIN(class_series_f_invested_usd,MAX(const_zero,$A1829)),const_zero)</f>
        <v>30000000</v>
      </c>
      <c r="K1829" s="5" t="n">
        <f aca="false">IF($D1829=const_zero,MIN(class_series_e_invested_usd,MAX(const_zero,$A1829-SUM($J1829:$J1829))),const_zero)</f>
        <v>0</v>
      </c>
      <c r="L1829" s="5" t="n">
        <f aca="false">IF($E1829=const_zero,MIN(class_series_d_invested_usd,MAX(const_zero,$A1829-SUM($J1829:$K1829))),const_zero)</f>
        <v>100000000</v>
      </c>
      <c r="M1829" s="5" t="n">
        <f aca="false">IF($F1829=const_zero,MIN(class_series_c_invested_usd,MAX(const_zero,$A1829-SUM($J1829:$L1829))),const_zero)</f>
        <v>60000000</v>
      </c>
      <c r="N1829" s="5" t="n">
        <f aca="false">IF($G1829=const_zero,MIN(class_series_b_invested_usd,MAX(const_zero,$A1829-SUM($J1829:$M1829))),const_zero)</f>
        <v>30000000</v>
      </c>
      <c r="O1829" s="5" t="n">
        <f aca="false">IF($H1829=const_zero,MIN(class_series_a_invested_usd,MAX(const_zero,$A1829-SUM($J1829:$N1829))),const_zero)</f>
        <v>0</v>
      </c>
      <c r="P1829" s="5" t="n">
        <f aca="false">IF($I1829=const_zero,MIN(class_seed_invested_usd,MAX(const_zero,$A1829-SUM($J1829:$O1829))),const_zero)</f>
        <v>5000000</v>
      </c>
      <c r="Q1829" s="5" t="n">
        <f aca="false">MAX(const_zero,$A1829-SUM($J1829:$P1829))</f>
        <v>1775000000</v>
      </c>
      <c r="R1829" s="9" t="n">
        <f aca="false">common_rsa_total+Sensitivity!$AE$1740+Sensitivity!$AJ$1740+IF($C1829=const_one,Sensitivity!$D$1740,const_zero)+IF($D1829=const_one,Sensitivity!$Y$1740,const_zero)+IF($E1829=const_one,Sensitivity!$V$1740,const_zero)+IF($F1829=const_one,Sensitivity!$S$1740,const_zero)+IF($G1829=const_one,Sensitivity!$P$1740,const_zero)+IF($H1829=const_one,Sensitivity!$M$1740,const_zero)+IF($I1829=const_one,Sensitivity!$J$1740,const_zero)</f>
        <v>20372058.2540864</v>
      </c>
      <c r="S1829" s="23" t="b">
        <f aca="false">IF($R1829&gt;const_zero,--($Q1829&gt;option_strike_usd*$R1829),const_zero)</f>
        <v>1</v>
      </c>
      <c r="T1829" s="7" t="n">
        <f aca="false">IF($R1829&gt;const_zero,IF($S1829=const_one,($Q1829+option_strike_usd*pre_f_options_issued)/($R1829+pre_f_options_issued),$Q1829/$R1829),const_zero)</f>
        <v>77.7149122415526</v>
      </c>
      <c r="U1829" s="5" t="n">
        <f aca="false">IF($C1829=const_one,Sensitivity!$D$1740*$T1829,const_zero)</f>
        <v>0</v>
      </c>
      <c r="V1829" s="5" t="n">
        <f aca="false">IF($D1829=const_one,Sensitivity!$Y$1740*$T1829,const_zero)</f>
        <v>474576917.167863</v>
      </c>
      <c r="W1829" s="5" t="n">
        <f aca="false">IF($E1829=const_one,Sensitivity!$V$1740*$T1829,const_zero)</f>
        <v>0</v>
      </c>
      <c r="X1829" s="5" t="n">
        <f aca="false">IF($F1829=const_one,Sensitivity!$S$1740*$T1829,const_zero)</f>
        <v>0</v>
      </c>
      <c r="Y1829" s="5" t="n">
        <f aca="false">IF($G1829=const_one,Sensitivity!$P$1740*$T1829,const_zero)</f>
        <v>0</v>
      </c>
      <c r="Z1829" s="5" t="n">
        <f aca="false">IF($H1829=const_one,Sensitivity!$M$1740*$T1829,const_zero)</f>
        <v>388574561.207763</v>
      </c>
      <c r="AA1829" s="5" t="n">
        <f aca="false">IF($I1829=const_one,Sensitivity!$J$1740*$T1829,const_zero)</f>
        <v>0</v>
      </c>
      <c r="AB1829" s="5" t="n">
        <f aca="false">(Sensitivity!$AE$1740+Sensitivity!$AJ$1740)*$T1829</f>
        <v>20627030.8465201</v>
      </c>
      <c r="AC1829" s="5" t="n">
        <f aca="false">common_rsa_total*$T1829</f>
        <v>699434210.173973</v>
      </c>
      <c r="AD1829" s="5" t="n">
        <f aca="false">IF($S1829=const_one,pre_f_options_issued*($T1829-option_strike_usd),const_zero)</f>
        <v>191787280.603881</v>
      </c>
      <c r="AE1829" s="5" t="n">
        <f aca="false">J1829+U1829</f>
        <v>30000000</v>
      </c>
      <c r="AF1829" s="5" t="n">
        <f aca="false">K1829+V1829</f>
        <v>474576917.167863</v>
      </c>
      <c r="AG1829" s="5" t="n">
        <f aca="false">L1829+W1829</f>
        <v>100000000</v>
      </c>
      <c r="AH1829" s="5" t="n">
        <f aca="false">M1829+X1829</f>
        <v>60000000</v>
      </c>
      <c r="AI1829" s="5" t="n">
        <f aca="false">N1829+Y1829</f>
        <v>30000000</v>
      </c>
      <c r="AJ1829" s="5" t="n">
        <f aca="false">O1829+Z1829</f>
        <v>388574561.207763</v>
      </c>
      <c r="AK1829" s="5" t="n">
        <f aca="false">P1829+AA1829</f>
        <v>5000000</v>
      </c>
      <c r="AL1829" s="5" t="n">
        <f aca="false">INDEX($AE$1795:$AE$1922,$B1829-$C1829*1+const_one)</f>
        <v>30000000</v>
      </c>
      <c r="AM1829" s="5" t="n">
        <f aca="false">INDEX($AF$1795:$AF$1922,$B1829-$D1829*2+const_one)</f>
        <v>300000000</v>
      </c>
      <c r="AN1829" s="5" t="n">
        <f aca="false">INDEX($AG$1795:$AG$1922,$B1829-$E1829*4+const_one)</f>
        <v>100000000</v>
      </c>
      <c r="AO1829" s="5" t="n">
        <f aca="false">INDEX($AH$1795:$AH$1922,$B1829-$F1829*8+const_one)</f>
        <v>60000000</v>
      </c>
      <c r="AP1829" s="5" t="n">
        <f aca="false">INDEX($AI$1795:$AI$1922,$B1829-$G1829*16+const_one)</f>
        <v>30000000</v>
      </c>
      <c r="AQ1829" s="5" t="n">
        <f aca="false">INDEX($AJ$1795:$AJ$1922,$B1829-$H1829*32+const_one)</f>
        <v>15000000</v>
      </c>
      <c r="AR1829" s="5" t="n">
        <f aca="false">INDEX($AK$1795:$AK$1922,$B1829-$I1829*64+const_one)</f>
        <v>5000000</v>
      </c>
      <c r="AS1829" s="5" t="n">
        <f aca="false">INDEX($AE$1795:$AE$1922,$B1829+(const_one-$C1829)*1+const_one)</f>
        <v>48789178.6459748</v>
      </c>
      <c r="AT1829" s="5" t="n">
        <f aca="false">INDEX($AF$1795:$AF$1922,$B1829+(const_one-$D1829)*2+const_one)</f>
        <v>474576917.167863</v>
      </c>
      <c r="AU1829" s="5" t="n">
        <f aca="false">INDEX($AG$1795:$AG$1922,$B1829+(const_one-$E1829)*4+const_one)</f>
        <v>131748462.449121</v>
      </c>
      <c r="AV1829" s="5" t="n">
        <f aca="false">INDEX($AH$1795:$AH$1922,$B1829+(const_one-$F1829)*8+const_one)</f>
        <v>174501022.261886</v>
      </c>
      <c r="AW1829" s="5" t="n">
        <f aca="false">INDEX($AI$1795:$AI$1922,$B1829+(const_one-$G1829)*16+const_one)</f>
        <v>209589045.708937</v>
      </c>
      <c r="AX1829" s="5" t="n">
        <f aca="false">INDEX($AJ$1795:$AJ$1922,$B1829+(const_one-$H1829)*32+const_one)</f>
        <v>388574561.207763</v>
      </c>
      <c r="AY1829" s="5" t="n">
        <f aca="false">INDEX($AK$1795:$AK$1922,$B1829+(const_one-$I1829)*64+const_one)</f>
        <v>319764687.586118</v>
      </c>
      <c r="AZ1829" s="5" t="n">
        <f aca="false">--($C1829=--(AS1829&gt;AL1829))</f>
        <v>0</v>
      </c>
      <c r="BA1829" s="5" t="n">
        <f aca="false">--($D1829=--(AT1829&gt;AM1829))</f>
        <v>1</v>
      </c>
      <c r="BB1829" s="5" t="n">
        <f aca="false">--($E1829=--(AU1829&gt;AN1829))</f>
        <v>0</v>
      </c>
      <c r="BC1829" s="5" t="n">
        <f aca="false">--($F1829=--(AV1829&gt;AO1829))</f>
        <v>0</v>
      </c>
      <c r="BD1829" s="5" t="n">
        <f aca="false">--($G1829=--(AW1829&gt;AP1829))</f>
        <v>0</v>
      </c>
      <c r="BE1829" s="5" t="n">
        <f aca="false">--($H1829=--(AX1829&gt;AQ1829))</f>
        <v>1</v>
      </c>
      <c r="BF1829" s="5" t="n">
        <f aca="false">--($I1829=--(AY1829&gt;AR1829))</f>
        <v>0</v>
      </c>
      <c r="BG1829" s="5" t="n">
        <f aca="false">SUM(AZ1829:BF1829)</f>
        <v>2</v>
      </c>
      <c r="BH1829" s="5" t="n">
        <f aca="false">SUM(AE1829:AK1829)+AB1829+AC1829+AD1829</f>
        <v>2000000000</v>
      </c>
    </row>
    <row r="1830" customFormat="false" ht="15" hidden="true" customHeight="false" outlineLevel="0" collapsed="false">
      <c r="A1830" s="5" t="n">
        <f aca="false">sensitivity_exit_usd</f>
        <v>2000000000</v>
      </c>
      <c r="B1830" s="2" t="n">
        <f aca="false">ROW()-ROW($B$1795)</f>
        <v>35</v>
      </c>
      <c r="C1830" s="2" t="n">
        <f aca="false">MOD(QUOTIENT($B1830,1),2)</f>
        <v>1</v>
      </c>
      <c r="D1830" s="2" t="n">
        <f aca="false">MOD(QUOTIENT($B1830,2),2)</f>
        <v>1</v>
      </c>
      <c r="E1830" s="2" t="n">
        <f aca="false">MOD(QUOTIENT($B1830,4),2)</f>
        <v>0</v>
      </c>
      <c r="F1830" s="2" t="n">
        <f aca="false">MOD(QUOTIENT($B1830,8),2)</f>
        <v>0</v>
      </c>
      <c r="G1830" s="2" t="n">
        <f aca="false">MOD(QUOTIENT($B1830,16),2)</f>
        <v>0</v>
      </c>
      <c r="H1830" s="2" t="n">
        <f aca="false">MOD(QUOTIENT($B1830,32),2)</f>
        <v>1</v>
      </c>
      <c r="I1830" s="2" t="n">
        <f aca="false">MOD(QUOTIENT($B1830,64),2)</f>
        <v>0</v>
      </c>
      <c r="J1830" s="5" t="n">
        <f aca="false">IF($C1830=const_zero,MIN(class_series_f_invested_usd,MAX(const_zero,$A1830)),const_zero)</f>
        <v>0</v>
      </c>
      <c r="K1830" s="5" t="n">
        <f aca="false">IF($D1830=const_zero,MIN(class_series_e_invested_usd,MAX(const_zero,$A1830-SUM($J1830:$J1830))),const_zero)</f>
        <v>0</v>
      </c>
      <c r="L1830" s="5" t="n">
        <f aca="false">IF($E1830=const_zero,MIN(class_series_d_invested_usd,MAX(const_zero,$A1830-SUM($J1830:$K1830))),const_zero)</f>
        <v>100000000</v>
      </c>
      <c r="M1830" s="5" t="n">
        <f aca="false">IF($F1830=const_zero,MIN(class_series_c_invested_usd,MAX(const_zero,$A1830-SUM($J1830:$L1830))),const_zero)</f>
        <v>60000000</v>
      </c>
      <c r="N1830" s="5" t="n">
        <f aca="false">IF($G1830=const_zero,MIN(class_series_b_invested_usd,MAX(const_zero,$A1830-SUM($J1830:$M1830))),const_zero)</f>
        <v>30000000</v>
      </c>
      <c r="O1830" s="5" t="n">
        <f aca="false">IF($H1830=const_zero,MIN(class_series_a_invested_usd,MAX(const_zero,$A1830-SUM($J1830:$N1830))),const_zero)</f>
        <v>0</v>
      </c>
      <c r="P1830" s="5" t="n">
        <f aca="false">IF($I1830=const_zero,MIN(class_seed_invested_usd,MAX(const_zero,$A1830-SUM($J1830:$O1830))),const_zero)</f>
        <v>5000000</v>
      </c>
      <c r="Q1830" s="5" t="n">
        <f aca="false">MAX(const_zero,$A1830-SUM($J1830:$P1830))</f>
        <v>1805000000</v>
      </c>
      <c r="R1830" s="9" t="n">
        <f aca="false">common_rsa_total+Sensitivity!$AE$1740+Sensitivity!$AJ$1740+IF($C1830=const_one,Sensitivity!$D$1740,const_zero)+IF($D1830=const_one,Sensitivity!$Y$1740,const_zero)+IF($E1830=const_one,Sensitivity!$V$1740,const_zero)+IF($F1830=const_one,Sensitivity!$S$1740,const_zero)+IF($G1830=const_one,Sensitivity!$P$1740,const_zero)+IF($H1830=const_one,Sensitivity!$M$1740,const_zero)+IF($I1830=const_one,Sensitivity!$J$1740,const_zero)</f>
        <v>21006562.1887927</v>
      </c>
      <c r="S1830" s="23" t="b">
        <f aca="false">IF($R1830&gt;const_zero,--($Q1830&gt;option_strike_usd*$R1830),const_zero)</f>
        <v>1</v>
      </c>
      <c r="T1830" s="7" t="n">
        <f aca="false">IF($R1830&gt;const_zero,IF($S1830=const_one,($Q1830+option_strike_usd*pre_f_options_issued)/($R1830+pre_f_options_issued),$Q1830/$R1830),const_zero)</f>
        <v>76.8934217382824</v>
      </c>
      <c r="U1830" s="5" t="n">
        <f aca="false">IF($C1830=const_one,Sensitivity!$D$1740*$T1830,const_zero)</f>
        <v>48789178.6459748</v>
      </c>
      <c r="V1830" s="5" t="n">
        <f aca="false">IF($D1830=const_one,Sensitivity!$Y$1740*$T1830,const_zero)</f>
        <v>469560371.188722</v>
      </c>
      <c r="W1830" s="5" t="n">
        <f aca="false">IF($E1830=const_one,Sensitivity!$V$1740*$T1830,const_zero)</f>
        <v>0</v>
      </c>
      <c r="X1830" s="5" t="n">
        <f aca="false">IF($F1830=const_one,Sensitivity!$S$1740*$T1830,const_zero)</f>
        <v>0</v>
      </c>
      <c r="Y1830" s="5" t="n">
        <f aca="false">IF($G1830=const_one,Sensitivity!$P$1740*$T1830,const_zero)</f>
        <v>0</v>
      </c>
      <c r="Z1830" s="5" t="n">
        <f aca="false">IF($H1830=const_one,Sensitivity!$M$1740*$T1830,const_zero)</f>
        <v>384467108.691412</v>
      </c>
      <c r="AA1830" s="5" t="n">
        <f aca="false">IF($I1830=const_one,Sensitivity!$J$1740*$T1830,const_zero)</f>
        <v>0</v>
      </c>
      <c r="AB1830" s="5" t="n">
        <f aca="false">(Sensitivity!$AE$1740+Sensitivity!$AJ$1740)*$T1830</f>
        <v>20408991.4836446</v>
      </c>
      <c r="AC1830" s="5" t="n">
        <f aca="false">common_rsa_total*$T1830</f>
        <v>692040795.644541</v>
      </c>
      <c r="AD1830" s="5" t="n">
        <f aca="false">IF($S1830=const_one,pre_f_options_issued*($T1830-option_strike_usd),const_zero)</f>
        <v>189733554.345706</v>
      </c>
      <c r="AE1830" s="5" t="n">
        <f aca="false">J1830+U1830</f>
        <v>48789178.6459748</v>
      </c>
      <c r="AF1830" s="5" t="n">
        <f aca="false">K1830+V1830</f>
        <v>469560371.188722</v>
      </c>
      <c r="AG1830" s="5" t="n">
        <f aca="false">L1830+W1830</f>
        <v>100000000</v>
      </c>
      <c r="AH1830" s="5" t="n">
        <f aca="false">M1830+X1830</f>
        <v>60000000</v>
      </c>
      <c r="AI1830" s="5" t="n">
        <f aca="false">N1830+Y1830</f>
        <v>30000000</v>
      </c>
      <c r="AJ1830" s="5" t="n">
        <f aca="false">O1830+Z1830</f>
        <v>384467108.691412</v>
      </c>
      <c r="AK1830" s="5" t="n">
        <f aca="false">P1830+AA1830</f>
        <v>5000000</v>
      </c>
      <c r="AL1830" s="5" t="n">
        <f aca="false">INDEX($AE$1795:$AE$1922,$B1830-$C1830*1+const_one)</f>
        <v>30000000</v>
      </c>
      <c r="AM1830" s="5" t="n">
        <f aca="false">INDEX($AF$1795:$AF$1922,$B1830-$D1830*2+const_one)</f>
        <v>300000000</v>
      </c>
      <c r="AN1830" s="5" t="n">
        <f aca="false">INDEX($AG$1795:$AG$1922,$B1830-$E1830*4+const_one)</f>
        <v>100000000</v>
      </c>
      <c r="AO1830" s="5" t="n">
        <f aca="false">INDEX($AH$1795:$AH$1922,$B1830-$F1830*8+const_one)</f>
        <v>60000000</v>
      </c>
      <c r="AP1830" s="5" t="n">
        <f aca="false">INDEX($AI$1795:$AI$1922,$B1830-$G1830*16+const_one)</f>
        <v>30000000</v>
      </c>
      <c r="AQ1830" s="5" t="n">
        <f aca="false">INDEX($AJ$1795:$AJ$1922,$B1830-$H1830*32+const_one)</f>
        <v>15000000</v>
      </c>
      <c r="AR1830" s="5" t="n">
        <f aca="false">INDEX($AK$1795:$AK$1922,$B1830-$I1830*64+const_one)</f>
        <v>5000000</v>
      </c>
      <c r="AS1830" s="5" t="n">
        <f aca="false">INDEX($AE$1795:$AE$1922,$B1830+(const_one-$C1830)*1+const_one)</f>
        <v>48789178.6459748</v>
      </c>
      <c r="AT1830" s="5" t="n">
        <f aca="false">INDEX($AF$1795:$AF$1922,$B1830+(const_one-$D1830)*2+const_one)</f>
        <v>469560371.188722</v>
      </c>
      <c r="AU1830" s="5" t="n">
        <f aca="false">INDEX($AG$1795:$AG$1922,$B1830+(const_one-$E1830)*4+const_one)</f>
        <v>130487730.738803</v>
      </c>
      <c r="AV1830" s="5" t="n">
        <f aca="false">INDEX($AH$1795:$AH$1922,$B1830+(const_one-$F1830)*8+const_one)</f>
        <v>173006359.058283</v>
      </c>
      <c r="AW1830" s="5" t="n">
        <f aca="false">INDEX($AI$1795:$AI$1922,$B1830+(const_one-$G1830)*16+const_one)</f>
        <v>207967369.013653</v>
      </c>
      <c r="AX1830" s="5" t="n">
        <f aca="false">INDEX($AJ$1795:$AJ$1922,$B1830+(const_one-$H1830)*32+const_one)</f>
        <v>384467108.691412</v>
      </c>
      <c r="AY1830" s="5" t="n">
        <f aca="false">INDEX($AK$1795:$AK$1922,$B1830+(const_one-$I1830)*64+const_one)</f>
        <v>317909256.822378</v>
      </c>
      <c r="AZ1830" s="5" t="n">
        <f aca="false">--($C1830=--(AS1830&gt;AL1830))</f>
        <v>1</v>
      </c>
      <c r="BA1830" s="5" t="n">
        <f aca="false">--($D1830=--(AT1830&gt;AM1830))</f>
        <v>1</v>
      </c>
      <c r="BB1830" s="5" t="n">
        <f aca="false">--($E1830=--(AU1830&gt;AN1830))</f>
        <v>0</v>
      </c>
      <c r="BC1830" s="5" t="n">
        <f aca="false">--($F1830=--(AV1830&gt;AO1830))</f>
        <v>0</v>
      </c>
      <c r="BD1830" s="5" t="n">
        <f aca="false">--($G1830=--(AW1830&gt;AP1830))</f>
        <v>0</v>
      </c>
      <c r="BE1830" s="5" t="n">
        <f aca="false">--($H1830=--(AX1830&gt;AQ1830))</f>
        <v>1</v>
      </c>
      <c r="BF1830" s="5" t="n">
        <f aca="false">--($I1830=--(AY1830&gt;AR1830))</f>
        <v>0</v>
      </c>
      <c r="BG1830" s="5" t="n">
        <f aca="false">SUM(AZ1830:BF1830)</f>
        <v>3</v>
      </c>
      <c r="BH1830" s="5" t="n">
        <f aca="false">SUM(AE1830:AK1830)+AB1830+AC1830+AD1830</f>
        <v>2000000000</v>
      </c>
    </row>
    <row r="1831" customFormat="false" ht="15" hidden="true" customHeight="false" outlineLevel="0" collapsed="false">
      <c r="A1831" s="5" t="n">
        <f aca="false">sensitivity_exit_usd</f>
        <v>2000000000</v>
      </c>
      <c r="B1831" s="2" t="n">
        <f aca="false">ROW()-ROW($B$1795)</f>
        <v>36</v>
      </c>
      <c r="C1831" s="2" t="n">
        <f aca="false">MOD(QUOTIENT($B1831,1),2)</f>
        <v>0</v>
      </c>
      <c r="D1831" s="2" t="n">
        <f aca="false">MOD(QUOTIENT($B1831,2),2)</f>
        <v>0</v>
      </c>
      <c r="E1831" s="2" t="n">
        <f aca="false">MOD(QUOTIENT($B1831,4),2)</f>
        <v>1</v>
      </c>
      <c r="F1831" s="2" t="n">
        <f aca="false">MOD(QUOTIENT($B1831,8),2)</f>
        <v>0</v>
      </c>
      <c r="G1831" s="2" t="n">
        <f aca="false">MOD(QUOTIENT($B1831,16),2)</f>
        <v>0</v>
      </c>
      <c r="H1831" s="2" t="n">
        <f aca="false">MOD(QUOTIENT($B1831,32),2)</f>
        <v>1</v>
      </c>
      <c r="I1831" s="2" t="n">
        <f aca="false">MOD(QUOTIENT($B1831,64),2)</f>
        <v>0</v>
      </c>
      <c r="J1831" s="5" t="n">
        <f aca="false">IF($C1831=const_zero,MIN(class_series_f_invested_usd,MAX(const_zero,$A1831)),const_zero)</f>
        <v>30000000</v>
      </c>
      <c r="K1831" s="5" t="n">
        <f aca="false">IF($D1831=const_zero,MIN(class_series_e_invested_usd,MAX(const_zero,$A1831-SUM($J1831:$J1831))),const_zero)</f>
        <v>300000000</v>
      </c>
      <c r="L1831" s="5" t="n">
        <f aca="false">IF($E1831=const_zero,MIN(class_series_d_invested_usd,MAX(const_zero,$A1831-SUM($J1831:$K1831))),const_zero)</f>
        <v>0</v>
      </c>
      <c r="M1831" s="5" t="n">
        <f aca="false">IF($F1831=const_zero,MIN(class_series_c_invested_usd,MAX(const_zero,$A1831-SUM($J1831:$L1831))),const_zero)</f>
        <v>60000000</v>
      </c>
      <c r="N1831" s="5" t="n">
        <f aca="false">IF($G1831=const_zero,MIN(class_series_b_invested_usd,MAX(const_zero,$A1831-SUM($J1831:$M1831))),const_zero)</f>
        <v>30000000</v>
      </c>
      <c r="O1831" s="5" t="n">
        <f aca="false">IF($H1831=const_zero,MIN(class_series_a_invested_usd,MAX(const_zero,$A1831-SUM($J1831:$N1831))),const_zero)</f>
        <v>0</v>
      </c>
      <c r="P1831" s="5" t="n">
        <f aca="false">IF($I1831=const_zero,MIN(class_seed_invested_usd,MAX(const_zero,$A1831-SUM($J1831:$O1831))),const_zero)</f>
        <v>5000000</v>
      </c>
      <c r="Q1831" s="5" t="n">
        <f aca="false">MAX(const_zero,$A1831-SUM($J1831:$P1831))</f>
        <v>1575000000</v>
      </c>
      <c r="R1831" s="9" t="n">
        <f aca="false">common_rsa_total+Sensitivity!$AE$1740+Sensitivity!$AJ$1740+IF($C1831=const_one,Sensitivity!$D$1740,const_zero)+IF($D1831=const_one,Sensitivity!$Y$1740,const_zero)+IF($E1831=const_one,Sensitivity!$V$1740,const_zero)+IF($F1831=const_one,Sensitivity!$S$1740,const_zero)+IF($G1831=const_one,Sensitivity!$P$1740,const_zero)+IF($H1831=const_one,Sensitivity!$M$1740,const_zero)+IF($I1831=const_one,Sensitivity!$J$1740,const_zero)</f>
        <v>15991528.8243784</v>
      </c>
      <c r="S1831" s="23" t="b">
        <f aca="false">IF($R1831&gt;const_zero,--($Q1831&gt;option_strike_usd*$R1831),const_zero)</f>
        <v>1</v>
      </c>
      <c r="T1831" s="7" t="n">
        <f aca="false">IF($R1831&gt;const_zero,IF($S1831=const_one,($Q1831+option_strike_usd*pre_f_options_issued)/($R1831+pre_f_options_issued),$Q1831/$R1831),const_zero)</f>
        <v>85.3093335322441</v>
      </c>
      <c r="U1831" s="5" t="n">
        <f aca="false">IF($C1831=const_one,Sensitivity!$D$1740*$T1831,const_zero)</f>
        <v>0</v>
      </c>
      <c r="V1831" s="5" t="n">
        <f aca="false">IF($D1831=const_one,Sensitivity!$Y$1740*$T1831,const_zero)</f>
        <v>0</v>
      </c>
      <c r="W1831" s="5" t="n">
        <f aca="false">IF($E1831=const_one,Sensitivity!$V$1740*$T1831,const_zero)</f>
        <v>147253260.549189</v>
      </c>
      <c r="X1831" s="5" t="n">
        <f aca="false">IF($F1831=const_one,Sensitivity!$S$1740*$T1831,const_zero)</f>
        <v>0</v>
      </c>
      <c r="Y1831" s="5" t="n">
        <f aca="false">IF($G1831=const_one,Sensitivity!$P$1740*$T1831,const_zero)</f>
        <v>0</v>
      </c>
      <c r="Z1831" s="5" t="n">
        <f aca="false">IF($H1831=const_one,Sensitivity!$M$1740*$T1831,const_zero)</f>
        <v>426546667.66122</v>
      </c>
      <c r="AA1831" s="5" t="n">
        <f aca="false">IF($I1831=const_one,Sensitivity!$J$1740*$T1831,const_zero)</f>
        <v>0</v>
      </c>
      <c r="AB1831" s="5" t="n">
        <f aca="false">(Sensitivity!$AE$1740+Sensitivity!$AJ$1740)*$T1831</f>
        <v>22642736.1687839</v>
      </c>
      <c r="AC1831" s="5" t="n">
        <f aca="false">common_rsa_total*$T1831</f>
        <v>767784001.790197</v>
      </c>
      <c r="AD1831" s="5" t="n">
        <f aca="false">IF($S1831=const_one,pre_f_options_issued*($T1831-option_strike_usd),const_zero)</f>
        <v>210773333.83061</v>
      </c>
      <c r="AE1831" s="5" t="n">
        <f aca="false">J1831+U1831</f>
        <v>30000000</v>
      </c>
      <c r="AF1831" s="5" t="n">
        <f aca="false">K1831+V1831</f>
        <v>300000000</v>
      </c>
      <c r="AG1831" s="5" t="n">
        <f aca="false">L1831+W1831</f>
        <v>147253260.549189</v>
      </c>
      <c r="AH1831" s="5" t="n">
        <f aca="false">M1831+X1831</f>
        <v>60000000</v>
      </c>
      <c r="AI1831" s="5" t="n">
        <f aca="false">N1831+Y1831</f>
        <v>30000000</v>
      </c>
      <c r="AJ1831" s="5" t="n">
        <f aca="false">O1831+Z1831</f>
        <v>426546667.66122</v>
      </c>
      <c r="AK1831" s="5" t="n">
        <f aca="false">P1831+AA1831</f>
        <v>5000000</v>
      </c>
      <c r="AL1831" s="5" t="n">
        <f aca="false">INDEX($AE$1795:$AE$1922,$B1831-$C1831*1+const_one)</f>
        <v>30000000</v>
      </c>
      <c r="AM1831" s="5" t="n">
        <f aca="false">INDEX($AF$1795:$AF$1922,$B1831-$D1831*2+const_one)</f>
        <v>300000000</v>
      </c>
      <c r="AN1831" s="5" t="n">
        <f aca="false">INDEX($AG$1795:$AG$1922,$B1831-$E1831*4+const_one)</f>
        <v>100000000</v>
      </c>
      <c r="AO1831" s="5" t="n">
        <f aca="false">INDEX($AH$1795:$AH$1922,$B1831-$F1831*8+const_one)</f>
        <v>60000000</v>
      </c>
      <c r="AP1831" s="5" t="n">
        <f aca="false">INDEX($AI$1795:$AI$1922,$B1831-$G1831*16+const_one)</f>
        <v>30000000</v>
      </c>
      <c r="AQ1831" s="5" t="n">
        <f aca="false">INDEX($AJ$1795:$AJ$1922,$B1831-$H1831*32+const_one)</f>
        <v>15000000</v>
      </c>
      <c r="AR1831" s="5" t="n">
        <f aca="false">INDEX($AK$1795:$AK$1922,$B1831-$I1831*64+const_one)</f>
        <v>5000000</v>
      </c>
      <c r="AS1831" s="5" t="n">
        <f aca="false">INDEX($AE$1795:$AE$1922,$B1831+(const_one-$C1831)*1+const_one)</f>
        <v>53328627.4204449</v>
      </c>
      <c r="AT1831" s="5" t="n">
        <f aca="false">INDEX($AF$1795:$AF$1922,$B1831+(const_one-$D1831)*2+const_one)</f>
        <v>466100356.023602</v>
      </c>
      <c r="AU1831" s="5" t="n">
        <f aca="false">INDEX($AG$1795:$AG$1922,$B1831+(const_one-$E1831)*4+const_one)</f>
        <v>147253260.549189</v>
      </c>
      <c r="AV1831" s="5" t="n">
        <f aca="false">INDEX($AH$1795:$AH$1922,$B1831+(const_one-$F1831)*8+const_one)</f>
        <v>188114523.979407</v>
      </c>
      <c r="AW1831" s="5" t="n">
        <f aca="false">INDEX($AI$1795:$AI$1922,$B1831+(const_one-$G1831)*16+const_one)</f>
        <v>224390737.364841</v>
      </c>
      <c r="AX1831" s="5" t="n">
        <f aca="false">INDEX($AJ$1795:$AJ$1922,$B1831+(const_one-$H1831)*32+const_one)</f>
        <v>426546667.66122</v>
      </c>
      <c r="AY1831" s="5" t="n">
        <f aca="false">INDEX($AK$1795:$AK$1922,$B1831+(const_one-$I1831)*64+const_one)</f>
        <v>336823544.314783</v>
      </c>
      <c r="AZ1831" s="5" t="n">
        <f aca="false">--($C1831=--(AS1831&gt;AL1831))</f>
        <v>0</v>
      </c>
      <c r="BA1831" s="5" t="n">
        <f aca="false">--($D1831=--(AT1831&gt;AM1831))</f>
        <v>0</v>
      </c>
      <c r="BB1831" s="5" t="n">
        <f aca="false">--($E1831=--(AU1831&gt;AN1831))</f>
        <v>1</v>
      </c>
      <c r="BC1831" s="5" t="n">
        <f aca="false">--($F1831=--(AV1831&gt;AO1831))</f>
        <v>0</v>
      </c>
      <c r="BD1831" s="5" t="n">
        <f aca="false">--($G1831=--(AW1831&gt;AP1831))</f>
        <v>0</v>
      </c>
      <c r="BE1831" s="5" t="n">
        <f aca="false">--($H1831=--(AX1831&gt;AQ1831))</f>
        <v>1</v>
      </c>
      <c r="BF1831" s="5" t="n">
        <f aca="false">--($I1831=--(AY1831&gt;AR1831))</f>
        <v>0</v>
      </c>
      <c r="BG1831" s="5" t="n">
        <f aca="false">SUM(AZ1831:BF1831)</f>
        <v>2</v>
      </c>
      <c r="BH1831" s="5" t="n">
        <f aca="false">SUM(AE1831:AK1831)+AB1831+AC1831+AD1831</f>
        <v>2000000000</v>
      </c>
    </row>
    <row r="1832" customFormat="false" ht="15" hidden="true" customHeight="false" outlineLevel="0" collapsed="false">
      <c r="A1832" s="5" t="n">
        <f aca="false">sensitivity_exit_usd</f>
        <v>2000000000</v>
      </c>
      <c r="B1832" s="2" t="n">
        <f aca="false">ROW()-ROW($B$1795)</f>
        <v>37</v>
      </c>
      <c r="C1832" s="2" t="n">
        <f aca="false">MOD(QUOTIENT($B1832,1),2)</f>
        <v>1</v>
      </c>
      <c r="D1832" s="2" t="n">
        <f aca="false">MOD(QUOTIENT($B1832,2),2)</f>
        <v>0</v>
      </c>
      <c r="E1832" s="2" t="n">
        <f aca="false">MOD(QUOTIENT($B1832,4),2)</f>
        <v>1</v>
      </c>
      <c r="F1832" s="2" t="n">
        <f aca="false">MOD(QUOTIENT($B1832,8),2)</f>
        <v>0</v>
      </c>
      <c r="G1832" s="2" t="n">
        <f aca="false">MOD(QUOTIENT($B1832,16),2)</f>
        <v>0</v>
      </c>
      <c r="H1832" s="2" t="n">
        <f aca="false">MOD(QUOTIENT($B1832,32),2)</f>
        <v>1</v>
      </c>
      <c r="I1832" s="2" t="n">
        <f aca="false">MOD(QUOTIENT($B1832,64),2)</f>
        <v>0</v>
      </c>
      <c r="J1832" s="5" t="n">
        <f aca="false">IF($C1832=const_zero,MIN(class_series_f_invested_usd,MAX(const_zero,$A1832)),const_zero)</f>
        <v>0</v>
      </c>
      <c r="K1832" s="5" t="n">
        <f aca="false">IF($D1832=const_zero,MIN(class_series_e_invested_usd,MAX(const_zero,$A1832-SUM($J1832:$J1832))),const_zero)</f>
        <v>300000000</v>
      </c>
      <c r="L1832" s="5" t="n">
        <f aca="false">IF($E1832=const_zero,MIN(class_series_d_invested_usd,MAX(const_zero,$A1832-SUM($J1832:$K1832))),const_zero)</f>
        <v>0</v>
      </c>
      <c r="M1832" s="5" t="n">
        <f aca="false">IF($F1832=const_zero,MIN(class_series_c_invested_usd,MAX(const_zero,$A1832-SUM($J1832:$L1832))),const_zero)</f>
        <v>60000000</v>
      </c>
      <c r="N1832" s="5" t="n">
        <f aca="false">IF($G1832=const_zero,MIN(class_series_b_invested_usd,MAX(const_zero,$A1832-SUM($J1832:$M1832))),const_zero)</f>
        <v>30000000</v>
      </c>
      <c r="O1832" s="5" t="n">
        <f aca="false">IF($H1832=const_zero,MIN(class_series_a_invested_usd,MAX(const_zero,$A1832-SUM($J1832:$N1832))),const_zero)</f>
        <v>0</v>
      </c>
      <c r="P1832" s="5" t="n">
        <f aca="false">IF($I1832=const_zero,MIN(class_seed_invested_usd,MAX(const_zero,$A1832-SUM($J1832:$O1832))),const_zero)</f>
        <v>5000000</v>
      </c>
      <c r="Q1832" s="5" t="n">
        <f aca="false">MAX(const_zero,$A1832-SUM($J1832:$P1832))</f>
        <v>1605000000</v>
      </c>
      <c r="R1832" s="9" t="n">
        <f aca="false">common_rsa_total+Sensitivity!$AE$1740+Sensitivity!$AJ$1740+IF($C1832=const_one,Sensitivity!$D$1740,const_zero)+IF($D1832=const_one,Sensitivity!$Y$1740,const_zero)+IF($E1832=const_one,Sensitivity!$V$1740,const_zero)+IF($F1832=const_one,Sensitivity!$S$1740,const_zero)+IF($G1832=const_one,Sensitivity!$P$1740,const_zero)+IF($H1832=const_one,Sensitivity!$M$1740,const_zero)+IF($I1832=const_one,Sensitivity!$J$1740,const_zero)</f>
        <v>16626032.7590847</v>
      </c>
      <c r="S1832" s="23" t="b">
        <f aca="false">IF($R1832&gt;const_zero,--($Q1832&gt;option_strike_usd*$R1832),const_zero)</f>
        <v>1</v>
      </c>
      <c r="T1832" s="7" t="n">
        <f aca="false">IF($R1832&gt;const_zero,IF($S1832=const_one,($Q1832+option_strike_usd*pre_f_options_issued)/($R1832+pre_f_options_issued),$Q1832/$R1832),const_zero)</f>
        <v>84.0477489633311</v>
      </c>
      <c r="U1832" s="5" t="n">
        <f aca="false">IF($C1832=const_one,Sensitivity!$D$1740*$T1832,const_zero)</f>
        <v>53328627.4204449</v>
      </c>
      <c r="V1832" s="5" t="n">
        <f aca="false">IF($D1832=const_one,Sensitivity!$Y$1740*$T1832,const_zero)</f>
        <v>0</v>
      </c>
      <c r="W1832" s="5" t="n">
        <f aca="false">IF($E1832=const_one,Sensitivity!$V$1740*$T1832,const_zero)</f>
        <v>145075627.299238</v>
      </c>
      <c r="X1832" s="5" t="n">
        <f aca="false">IF($F1832=const_one,Sensitivity!$S$1740*$T1832,const_zero)</f>
        <v>0</v>
      </c>
      <c r="Y1832" s="5" t="n">
        <f aca="false">IF($G1832=const_one,Sensitivity!$P$1740*$T1832,const_zero)</f>
        <v>0</v>
      </c>
      <c r="Z1832" s="5" t="n">
        <f aca="false">IF($H1832=const_one,Sensitivity!$M$1740*$T1832,const_zero)</f>
        <v>420238744.816656</v>
      </c>
      <c r="AA1832" s="5" t="n">
        <f aca="false">IF($I1832=const_one,Sensitivity!$J$1740*$T1832,const_zero)</f>
        <v>0</v>
      </c>
      <c r="AB1832" s="5" t="n">
        <f aca="false">(Sensitivity!$AE$1740+Sensitivity!$AJ$1740)*$T1832</f>
        <v>22307887.3853538</v>
      </c>
      <c r="AC1832" s="5" t="n">
        <f aca="false">common_rsa_total*$T1832</f>
        <v>756429740.66998</v>
      </c>
      <c r="AD1832" s="5" t="n">
        <f aca="false">IF($S1832=const_one,pre_f_options_issued*($T1832-option_strike_usd),const_zero)</f>
        <v>207619372.408328</v>
      </c>
      <c r="AE1832" s="5" t="n">
        <f aca="false">J1832+U1832</f>
        <v>53328627.4204449</v>
      </c>
      <c r="AF1832" s="5" t="n">
        <f aca="false">K1832+V1832</f>
        <v>300000000</v>
      </c>
      <c r="AG1832" s="5" t="n">
        <f aca="false">L1832+W1832</f>
        <v>145075627.299238</v>
      </c>
      <c r="AH1832" s="5" t="n">
        <f aca="false">M1832+X1832</f>
        <v>60000000</v>
      </c>
      <c r="AI1832" s="5" t="n">
        <f aca="false">N1832+Y1832</f>
        <v>30000000</v>
      </c>
      <c r="AJ1832" s="5" t="n">
        <f aca="false">O1832+Z1832</f>
        <v>420238744.816656</v>
      </c>
      <c r="AK1832" s="5" t="n">
        <f aca="false">P1832+AA1832</f>
        <v>5000000</v>
      </c>
      <c r="AL1832" s="5" t="n">
        <f aca="false">INDEX($AE$1795:$AE$1922,$B1832-$C1832*1+const_one)</f>
        <v>30000000</v>
      </c>
      <c r="AM1832" s="5" t="n">
        <f aca="false">INDEX($AF$1795:$AF$1922,$B1832-$D1832*2+const_one)</f>
        <v>300000000</v>
      </c>
      <c r="AN1832" s="5" t="n">
        <f aca="false">INDEX($AG$1795:$AG$1922,$B1832-$E1832*4+const_one)</f>
        <v>100000000</v>
      </c>
      <c r="AO1832" s="5" t="n">
        <f aca="false">INDEX($AH$1795:$AH$1922,$B1832-$F1832*8+const_one)</f>
        <v>60000000</v>
      </c>
      <c r="AP1832" s="5" t="n">
        <f aca="false">INDEX($AI$1795:$AI$1922,$B1832-$G1832*16+const_one)</f>
        <v>30000000</v>
      </c>
      <c r="AQ1832" s="5" t="n">
        <f aca="false">INDEX($AJ$1795:$AJ$1922,$B1832-$H1832*32+const_one)</f>
        <v>15000000</v>
      </c>
      <c r="AR1832" s="5" t="n">
        <f aca="false">INDEX($AK$1795:$AK$1922,$B1832-$I1832*64+const_one)</f>
        <v>5000000</v>
      </c>
      <c r="AS1832" s="5" t="n">
        <f aca="false">INDEX($AE$1795:$AE$1922,$B1832+(const_one-$C1832)*1+const_one)</f>
        <v>53328627.4204449</v>
      </c>
      <c r="AT1832" s="5" t="n">
        <f aca="false">INDEX($AF$1795:$AF$1922,$B1832+(const_one-$D1832)*2+const_one)</f>
        <v>461640133.201217</v>
      </c>
      <c r="AU1832" s="5" t="n">
        <f aca="false">INDEX($AG$1795:$AG$1922,$B1832+(const_one-$E1832)*4+const_one)</f>
        <v>145075627.299238</v>
      </c>
      <c r="AV1832" s="5" t="n">
        <f aca="false">INDEX($AH$1795:$AH$1922,$B1832+(const_one-$F1832)*8+const_one)</f>
        <v>185914424.863588</v>
      </c>
      <c r="AW1832" s="5" t="n">
        <f aca="false">INDEX($AI$1795:$AI$1922,$B1832+(const_one-$G1832)*16+const_one)</f>
        <v>222023534.606898</v>
      </c>
      <c r="AX1832" s="5" t="n">
        <f aca="false">INDEX($AJ$1795:$AJ$1922,$B1832+(const_one-$H1832)*32+const_one)</f>
        <v>420238744.816656</v>
      </c>
      <c r="AY1832" s="5" t="n">
        <f aca="false">INDEX($AK$1795:$AK$1922,$B1832+(const_one-$I1832)*64+const_one)</f>
        <v>334182585.280792</v>
      </c>
      <c r="AZ1832" s="5" t="n">
        <f aca="false">--($C1832=--(AS1832&gt;AL1832))</f>
        <v>1</v>
      </c>
      <c r="BA1832" s="5" t="n">
        <f aca="false">--($D1832=--(AT1832&gt;AM1832))</f>
        <v>0</v>
      </c>
      <c r="BB1832" s="5" t="n">
        <f aca="false">--($E1832=--(AU1832&gt;AN1832))</f>
        <v>1</v>
      </c>
      <c r="BC1832" s="5" t="n">
        <f aca="false">--($F1832=--(AV1832&gt;AO1832))</f>
        <v>0</v>
      </c>
      <c r="BD1832" s="5" t="n">
        <f aca="false">--($G1832=--(AW1832&gt;AP1832))</f>
        <v>0</v>
      </c>
      <c r="BE1832" s="5" t="n">
        <f aca="false">--($H1832=--(AX1832&gt;AQ1832))</f>
        <v>1</v>
      </c>
      <c r="BF1832" s="5" t="n">
        <f aca="false">--($I1832=--(AY1832&gt;AR1832))</f>
        <v>0</v>
      </c>
      <c r="BG1832" s="5" t="n">
        <f aca="false">SUM(AZ1832:BF1832)</f>
        <v>3</v>
      </c>
      <c r="BH1832" s="5" t="n">
        <f aca="false">SUM(AE1832:AK1832)+AB1832+AC1832+AD1832</f>
        <v>2000000000</v>
      </c>
    </row>
    <row r="1833" customFormat="false" ht="15" hidden="true" customHeight="false" outlineLevel="0" collapsed="false">
      <c r="A1833" s="5" t="n">
        <f aca="false">sensitivity_exit_usd</f>
        <v>2000000000</v>
      </c>
      <c r="B1833" s="2" t="n">
        <f aca="false">ROW()-ROW($B$1795)</f>
        <v>38</v>
      </c>
      <c r="C1833" s="2" t="n">
        <f aca="false">MOD(QUOTIENT($B1833,1),2)</f>
        <v>0</v>
      </c>
      <c r="D1833" s="2" t="n">
        <f aca="false">MOD(QUOTIENT($B1833,2),2)</f>
        <v>1</v>
      </c>
      <c r="E1833" s="2" t="n">
        <f aca="false">MOD(QUOTIENT($B1833,4),2)</f>
        <v>1</v>
      </c>
      <c r="F1833" s="2" t="n">
        <f aca="false">MOD(QUOTIENT($B1833,8),2)</f>
        <v>0</v>
      </c>
      <c r="G1833" s="2" t="n">
        <f aca="false">MOD(QUOTIENT($B1833,16),2)</f>
        <v>0</v>
      </c>
      <c r="H1833" s="2" t="n">
        <f aca="false">MOD(QUOTIENT($B1833,32),2)</f>
        <v>1</v>
      </c>
      <c r="I1833" s="2" t="n">
        <f aca="false">MOD(QUOTIENT($B1833,64),2)</f>
        <v>0</v>
      </c>
      <c r="J1833" s="5" t="n">
        <f aca="false">IF($C1833=const_zero,MIN(class_series_f_invested_usd,MAX(const_zero,$A1833)),const_zero)</f>
        <v>30000000</v>
      </c>
      <c r="K1833" s="5" t="n">
        <f aca="false">IF($D1833=const_zero,MIN(class_series_e_invested_usd,MAX(const_zero,$A1833-SUM($J1833:$J1833))),const_zero)</f>
        <v>0</v>
      </c>
      <c r="L1833" s="5" t="n">
        <f aca="false">IF($E1833=const_zero,MIN(class_series_d_invested_usd,MAX(const_zero,$A1833-SUM($J1833:$K1833))),const_zero)</f>
        <v>0</v>
      </c>
      <c r="M1833" s="5" t="n">
        <f aca="false">IF($F1833=const_zero,MIN(class_series_c_invested_usd,MAX(const_zero,$A1833-SUM($J1833:$L1833))),const_zero)</f>
        <v>60000000</v>
      </c>
      <c r="N1833" s="5" t="n">
        <f aca="false">IF($G1833=const_zero,MIN(class_series_b_invested_usd,MAX(const_zero,$A1833-SUM($J1833:$M1833))),const_zero)</f>
        <v>30000000</v>
      </c>
      <c r="O1833" s="5" t="n">
        <f aca="false">IF($H1833=const_zero,MIN(class_series_a_invested_usd,MAX(const_zero,$A1833-SUM($J1833:$N1833))),const_zero)</f>
        <v>0</v>
      </c>
      <c r="P1833" s="5" t="n">
        <f aca="false">IF($I1833=const_zero,MIN(class_seed_invested_usd,MAX(const_zero,$A1833-SUM($J1833:$O1833))),const_zero)</f>
        <v>5000000</v>
      </c>
      <c r="Q1833" s="5" t="n">
        <f aca="false">MAX(const_zero,$A1833-SUM($J1833:$P1833))</f>
        <v>1875000000</v>
      </c>
      <c r="R1833" s="9" t="n">
        <f aca="false">common_rsa_total+Sensitivity!$AE$1740+Sensitivity!$AJ$1740+IF($C1833=const_one,Sensitivity!$D$1740,const_zero)+IF($D1833=const_one,Sensitivity!$Y$1740,const_zero)+IF($E1833=const_one,Sensitivity!$V$1740,const_zero)+IF($F1833=const_one,Sensitivity!$S$1740,const_zero)+IF($G1833=const_one,Sensitivity!$P$1740,const_zero)+IF($H1833=const_one,Sensitivity!$M$1740,const_zero)+IF($I1833=const_one,Sensitivity!$J$1740,const_zero)</f>
        <v>22098167.8654518</v>
      </c>
      <c r="S1833" s="23" t="b">
        <f aca="false">IF($R1833&gt;const_zero,--($Q1833&gt;option_strike_usd*$R1833),const_zero)</f>
        <v>1</v>
      </c>
      <c r="T1833" s="7" t="n">
        <f aca="false">IF($R1833&gt;const_zero,IF($S1833=const_one,($Q1833+option_strike_usd*pre_f_options_issued)/($R1833+pre_f_options_issued),$Q1833/$R1833),const_zero)</f>
        <v>76.3268228052445</v>
      </c>
      <c r="U1833" s="5" t="n">
        <f aca="false">IF($C1833=const_one,Sensitivity!$D$1740*$T1833,const_zero)</f>
        <v>0</v>
      </c>
      <c r="V1833" s="5" t="n">
        <f aca="false">IF($D1833=const_one,Sensitivity!$Y$1740*$T1833,const_zero)</f>
        <v>466100356.023602</v>
      </c>
      <c r="W1833" s="5" t="n">
        <f aca="false">IF($E1833=const_one,Sensitivity!$V$1740*$T1833,const_zero)</f>
        <v>131748462.449121</v>
      </c>
      <c r="X1833" s="5" t="n">
        <f aca="false">IF($F1833=const_one,Sensitivity!$S$1740*$T1833,const_zero)</f>
        <v>0</v>
      </c>
      <c r="Y1833" s="5" t="n">
        <f aca="false">IF($G1833=const_one,Sensitivity!$P$1740*$T1833,const_zero)</f>
        <v>0</v>
      </c>
      <c r="Z1833" s="5" t="n">
        <f aca="false">IF($H1833=const_one,Sensitivity!$M$1740*$T1833,const_zero)</f>
        <v>381634114.026222</v>
      </c>
      <c r="AA1833" s="5" t="n">
        <f aca="false">IF($I1833=const_one,Sensitivity!$J$1740*$T1833,const_zero)</f>
        <v>0</v>
      </c>
      <c r="AB1833" s="5" t="n">
        <f aca="false">(Sensitivity!$AE$1740+Sensitivity!$AJ$1740)*$T1833</f>
        <v>20258605.2407437</v>
      </c>
      <c r="AC1833" s="5" t="n">
        <f aca="false">common_rsa_total*$T1833</f>
        <v>686941405.2472</v>
      </c>
      <c r="AD1833" s="5" t="n">
        <f aca="false">IF($S1833=const_one,pre_f_options_issued*($T1833-option_strike_usd),const_zero)</f>
        <v>188317057.013111</v>
      </c>
      <c r="AE1833" s="5" t="n">
        <f aca="false">J1833+U1833</f>
        <v>30000000</v>
      </c>
      <c r="AF1833" s="5" t="n">
        <f aca="false">K1833+V1833</f>
        <v>466100356.023602</v>
      </c>
      <c r="AG1833" s="5" t="n">
        <f aca="false">L1833+W1833</f>
        <v>131748462.449121</v>
      </c>
      <c r="AH1833" s="5" t="n">
        <f aca="false">M1833+X1833</f>
        <v>60000000</v>
      </c>
      <c r="AI1833" s="5" t="n">
        <f aca="false">N1833+Y1833</f>
        <v>30000000</v>
      </c>
      <c r="AJ1833" s="5" t="n">
        <f aca="false">O1833+Z1833</f>
        <v>381634114.026222</v>
      </c>
      <c r="AK1833" s="5" t="n">
        <f aca="false">P1833+AA1833</f>
        <v>5000000</v>
      </c>
      <c r="AL1833" s="5" t="n">
        <f aca="false">INDEX($AE$1795:$AE$1922,$B1833-$C1833*1+const_one)</f>
        <v>30000000</v>
      </c>
      <c r="AM1833" s="5" t="n">
        <f aca="false">INDEX($AF$1795:$AF$1922,$B1833-$D1833*2+const_one)</f>
        <v>300000000</v>
      </c>
      <c r="AN1833" s="5" t="n">
        <f aca="false">INDEX($AG$1795:$AG$1922,$B1833-$E1833*4+const_one)</f>
        <v>100000000</v>
      </c>
      <c r="AO1833" s="5" t="n">
        <f aca="false">INDEX($AH$1795:$AH$1922,$B1833-$F1833*8+const_one)</f>
        <v>60000000</v>
      </c>
      <c r="AP1833" s="5" t="n">
        <f aca="false">INDEX($AI$1795:$AI$1922,$B1833-$G1833*16+const_one)</f>
        <v>30000000</v>
      </c>
      <c r="AQ1833" s="5" t="n">
        <f aca="false">INDEX($AJ$1795:$AJ$1922,$B1833-$H1833*32+const_one)</f>
        <v>15000000</v>
      </c>
      <c r="AR1833" s="5" t="n">
        <f aca="false">INDEX($AK$1795:$AK$1922,$B1833-$I1833*64+const_one)</f>
        <v>5000000</v>
      </c>
      <c r="AS1833" s="5" t="n">
        <f aca="false">INDEX($AE$1795:$AE$1922,$B1833+(const_one-$C1833)*1+const_one)</f>
        <v>47966234.6119356</v>
      </c>
      <c r="AT1833" s="5" t="n">
        <f aca="false">INDEX($AF$1795:$AF$1922,$B1833+(const_one-$D1833)*2+const_one)</f>
        <v>466100356.023602</v>
      </c>
      <c r="AU1833" s="5" t="n">
        <f aca="false">INDEX($AG$1795:$AG$1922,$B1833+(const_one-$E1833)*4+const_one)</f>
        <v>131748462.449121</v>
      </c>
      <c r="AV1833" s="5" t="n">
        <f aca="false">INDEX($AH$1795:$AH$1922,$B1833+(const_one-$F1833)*8+const_one)</f>
        <v>172233909.470219</v>
      </c>
      <c r="AW1833" s="5" t="n">
        <f aca="false">INDEX($AI$1795:$AI$1922,$B1833+(const_one-$G1833)*16+const_one)</f>
        <v>207350720.812289</v>
      </c>
      <c r="AX1833" s="5" t="n">
        <f aca="false">INDEX($AJ$1795:$AJ$1922,$B1833+(const_one-$H1833)*32+const_one)</f>
        <v>381634114.026222</v>
      </c>
      <c r="AY1833" s="5" t="n">
        <f aca="false">INDEX($AK$1795:$AK$1922,$B1833+(const_one-$I1833)*64+const_one)</f>
        <v>318009548.52299</v>
      </c>
      <c r="AZ1833" s="5" t="n">
        <f aca="false">--($C1833=--(AS1833&gt;AL1833))</f>
        <v>0</v>
      </c>
      <c r="BA1833" s="5" t="n">
        <f aca="false">--($D1833=--(AT1833&gt;AM1833))</f>
        <v>1</v>
      </c>
      <c r="BB1833" s="5" t="n">
        <f aca="false">--($E1833=--(AU1833&gt;AN1833))</f>
        <v>1</v>
      </c>
      <c r="BC1833" s="5" t="n">
        <f aca="false">--($F1833=--(AV1833&gt;AO1833))</f>
        <v>0</v>
      </c>
      <c r="BD1833" s="5" t="n">
        <f aca="false">--($G1833=--(AW1833&gt;AP1833))</f>
        <v>0</v>
      </c>
      <c r="BE1833" s="5" t="n">
        <f aca="false">--($H1833=--(AX1833&gt;AQ1833))</f>
        <v>1</v>
      </c>
      <c r="BF1833" s="5" t="n">
        <f aca="false">--($I1833=--(AY1833&gt;AR1833))</f>
        <v>0</v>
      </c>
      <c r="BG1833" s="5" t="n">
        <f aca="false">SUM(AZ1833:BF1833)</f>
        <v>3</v>
      </c>
      <c r="BH1833" s="5" t="n">
        <f aca="false">SUM(AE1833:AK1833)+AB1833+AC1833+AD1833</f>
        <v>2000000000</v>
      </c>
    </row>
    <row r="1834" customFormat="false" ht="15" hidden="true" customHeight="false" outlineLevel="0" collapsed="false">
      <c r="A1834" s="5" t="n">
        <f aca="false">sensitivity_exit_usd</f>
        <v>2000000000</v>
      </c>
      <c r="B1834" s="2" t="n">
        <f aca="false">ROW()-ROW($B$1795)</f>
        <v>39</v>
      </c>
      <c r="C1834" s="2" t="n">
        <f aca="false">MOD(QUOTIENT($B1834,1),2)</f>
        <v>1</v>
      </c>
      <c r="D1834" s="2" t="n">
        <f aca="false">MOD(QUOTIENT($B1834,2),2)</f>
        <v>1</v>
      </c>
      <c r="E1834" s="2" t="n">
        <f aca="false">MOD(QUOTIENT($B1834,4),2)</f>
        <v>1</v>
      </c>
      <c r="F1834" s="2" t="n">
        <f aca="false">MOD(QUOTIENT($B1834,8),2)</f>
        <v>0</v>
      </c>
      <c r="G1834" s="2" t="n">
        <f aca="false">MOD(QUOTIENT($B1834,16),2)</f>
        <v>0</v>
      </c>
      <c r="H1834" s="2" t="n">
        <f aca="false">MOD(QUOTIENT($B1834,32),2)</f>
        <v>1</v>
      </c>
      <c r="I1834" s="2" t="n">
        <f aca="false">MOD(QUOTIENT($B1834,64),2)</f>
        <v>0</v>
      </c>
      <c r="J1834" s="5" t="n">
        <f aca="false">IF($C1834=const_zero,MIN(class_series_f_invested_usd,MAX(const_zero,$A1834)),const_zero)</f>
        <v>0</v>
      </c>
      <c r="K1834" s="5" t="n">
        <f aca="false">IF($D1834=const_zero,MIN(class_series_e_invested_usd,MAX(const_zero,$A1834-SUM($J1834:$J1834))),const_zero)</f>
        <v>0</v>
      </c>
      <c r="L1834" s="5" t="n">
        <f aca="false">IF($E1834=const_zero,MIN(class_series_d_invested_usd,MAX(const_zero,$A1834-SUM($J1834:$K1834))),const_zero)</f>
        <v>0</v>
      </c>
      <c r="M1834" s="5" t="n">
        <f aca="false">IF($F1834=const_zero,MIN(class_series_c_invested_usd,MAX(const_zero,$A1834-SUM($J1834:$L1834))),const_zero)</f>
        <v>60000000</v>
      </c>
      <c r="N1834" s="5" t="n">
        <f aca="false">IF($G1834=const_zero,MIN(class_series_b_invested_usd,MAX(const_zero,$A1834-SUM($J1834:$M1834))),const_zero)</f>
        <v>30000000</v>
      </c>
      <c r="O1834" s="5" t="n">
        <f aca="false">IF($H1834=const_zero,MIN(class_series_a_invested_usd,MAX(const_zero,$A1834-SUM($J1834:$N1834))),const_zero)</f>
        <v>0</v>
      </c>
      <c r="P1834" s="5" t="n">
        <f aca="false">IF($I1834=const_zero,MIN(class_seed_invested_usd,MAX(const_zero,$A1834-SUM($J1834:$O1834))),const_zero)</f>
        <v>5000000</v>
      </c>
      <c r="Q1834" s="5" t="n">
        <f aca="false">MAX(const_zero,$A1834-SUM($J1834:$P1834))</f>
        <v>1905000000</v>
      </c>
      <c r="R1834" s="9" t="n">
        <f aca="false">common_rsa_total+Sensitivity!$AE$1740+Sensitivity!$AJ$1740+IF($C1834=const_one,Sensitivity!$D$1740,const_zero)+IF($D1834=const_one,Sensitivity!$Y$1740,const_zero)+IF($E1834=const_one,Sensitivity!$V$1740,const_zero)+IF($F1834=const_one,Sensitivity!$S$1740,const_zero)+IF($G1834=const_one,Sensitivity!$P$1740,const_zero)+IF($H1834=const_one,Sensitivity!$M$1740,const_zero)+IF($I1834=const_one,Sensitivity!$J$1740,const_zero)</f>
        <v>22732671.8001582</v>
      </c>
      <c r="S1834" s="23" t="b">
        <f aca="false">IF($R1834&gt;const_zero,--($Q1834&gt;option_strike_usd*$R1834),const_zero)</f>
        <v>1</v>
      </c>
      <c r="T1834" s="7" t="n">
        <f aca="false">IF($R1834&gt;const_zero,IF($S1834=const_one,($Q1834+option_strike_usd*pre_f_options_issued)/($R1834+pre_f_options_issued),$Q1834/$R1834),const_zero)</f>
        <v>75.5964336677197</v>
      </c>
      <c r="U1834" s="5" t="n">
        <f aca="false">IF($C1834=const_one,Sensitivity!$D$1740*$T1834,const_zero)</f>
        <v>47966234.6119356</v>
      </c>
      <c r="V1834" s="5" t="n">
        <f aca="false">IF($D1834=const_one,Sensitivity!$Y$1740*$T1834,const_zero)</f>
        <v>461640133.201217</v>
      </c>
      <c r="W1834" s="5" t="n">
        <f aca="false">IF($E1834=const_one,Sensitivity!$V$1740*$T1834,const_zero)</f>
        <v>130487730.738803</v>
      </c>
      <c r="X1834" s="5" t="n">
        <f aca="false">IF($F1834=const_one,Sensitivity!$S$1740*$T1834,const_zero)</f>
        <v>0</v>
      </c>
      <c r="Y1834" s="5" t="n">
        <f aca="false">IF($G1834=const_one,Sensitivity!$P$1740*$T1834,const_zero)</f>
        <v>0</v>
      </c>
      <c r="Z1834" s="5" t="n">
        <f aca="false">IF($H1834=const_one,Sensitivity!$M$1740*$T1834,const_zero)</f>
        <v>377982168.338599</v>
      </c>
      <c r="AA1834" s="5" t="n">
        <f aca="false">IF($I1834=const_one,Sensitivity!$J$1740*$T1834,const_zero)</f>
        <v>0</v>
      </c>
      <c r="AB1834" s="5" t="n">
        <f aca="false">(Sensitivity!$AE$1740+Sensitivity!$AJ$1740)*$T1834</f>
        <v>20064745.9306687</v>
      </c>
      <c r="AC1834" s="5" t="n">
        <f aca="false">common_rsa_total*$T1834</f>
        <v>680367903.009478</v>
      </c>
      <c r="AD1834" s="5" t="n">
        <f aca="false">IF($S1834=const_one,pre_f_options_issued*($T1834-option_strike_usd),const_zero)</f>
        <v>186491084.169299</v>
      </c>
      <c r="AE1834" s="5" t="n">
        <f aca="false">J1834+U1834</f>
        <v>47966234.6119356</v>
      </c>
      <c r="AF1834" s="5" t="n">
        <f aca="false">K1834+V1834</f>
        <v>461640133.201217</v>
      </c>
      <c r="AG1834" s="5" t="n">
        <f aca="false">L1834+W1834</f>
        <v>130487730.738803</v>
      </c>
      <c r="AH1834" s="5" t="n">
        <f aca="false">M1834+X1834</f>
        <v>60000000</v>
      </c>
      <c r="AI1834" s="5" t="n">
        <f aca="false">N1834+Y1834</f>
        <v>30000000</v>
      </c>
      <c r="AJ1834" s="5" t="n">
        <f aca="false">O1834+Z1834</f>
        <v>377982168.338599</v>
      </c>
      <c r="AK1834" s="5" t="n">
        <f aca="false">P1834+AA1834</f>
        <v>5000000</v>
      </c>
      <c r="AL1834" s="5" t="n">
        <f aca="false">INDEX($AE$1795:$AE$1922,$B1834-$C1834*1+const_one)</f>
        <v>30000000</v>
      </c>
      <c r="AM1834" s="5" t="n">
        <f aca="false">INDEX($AF$1795:$AF$1922,$B1834-$D1834*2+const_one)</f>
        <v>300000000</v>
      </c>
      <c r="AN1834" s="5" t="n">
        <f aca="false">INDEX($AG$1795:$AG$1922,$B1834-$E1834*4+const_one)</f>
        <v>100000000</v>
      </c>
      <c r="AO1834" s="5" t="n">
        <f aca="false">INDEX($AH$1795:$AH$1922,$B1834-$F1834*8+const_one)</f>
        <v>60000000</v>
      </c>
      <c r="AP1834" s="5" t="n">
        <f aca="false">INDEX($AI$1795:$AI$1922,$B1834-$G1834*16+const_one)</f>
        <v>30000000</v>
      </c>
      <c r="AQ1834" s="5" t="n">
        <f aca="false">INDEX($AJ$1795:$AJ$1922,$B1834-$H1834*32+const_one)</f>
        <v>15000000</v>
      </c>
      <c r="AR1834" s="5" t="n">
        <f aca="false">INDEX($AK$1795:$AK$1922,$B1834-$I1834*64+const_one)</f>
        <v>5000000</v>
      </c>
      <c r="AS1834" s="5" t="n">
        <f aca="false">INDEX($AE$1795:$AE$1922,$B1834+(const_one-$C1834)*1+const_one)</f>
        <v>47966234.6119356</v>
      </c>
      <c r="AT1834" s="5" t="n">
        <f aca="false">INDEX($AF$1795:$AF$1922,$B1834+(const_one-$D1834)*2+const_one)</f>
        <v>461640133.201217</v>
      </c>
      <c r="AU1834" s="5" t="n">
        <f aca="false">INDEX($AG$1795:$AG$1922,$B1834+(const_one-$E1834)*4+const_one)</f>
        <v>130487730.738803</v>
      </c>
      <c r="AV1834" s="5" t="n">
        <f aca="false">INDEX($AH$1795:$AH$1922,$B1834+(const_one-$F1834)*8+const_one)</f>
        <v>170884669.935282</v>
      </c>
      <c r="AW1834" s="5" t="n">
        <f aca="false">INDEX($AI$1795:$AI$1922,$B1834+(const_one-$G1834)*16+const_one)</f>
        <v>205878495.706787</v>
      </c>
      <c r="AX1834" s="5" t="n">
        <f aca="false">INDEX($AJ$1795:$AJ$1922,$B1834+(const_one-$H1834)*32+const_one)</f>
        <v>377982168.338599</v>
      </c>
      <c r="AY1834" s="5" t="n">
        <f aca="false">INDEX($AK$1795:$AK$1922,$B1834+(const_one-$I1834)*64+const_one)</f>
        <v>316296887.791107</v>
      </c>
      <c r="AZ1834" s="5" t="n">
        <f aca="false">--($C1834=--(AS1834&gt;AL1834))</f>
        <v>1</v>
      </c>
      <c r="BA1834" s="5" t="n">
        <f aca="false">--($D1834=--(AT1834&gt;AM1834))</f>
        <v>1</v>
      </c>
      <c r="BB1834" s="5" t="n">
        <f aca="false">--($E1834=--(AU1834&gt;AN1834))</f>
        <v>1</v>
      </c>
      <c r="BC1834" s="5" t="n">
        <f aca="false">--($F1834=--(AV1834&gt;AO1834))</f>
        <v>0</v>
      </c>
      <c r="BD1834" s="5" t="n">
        <f aca="false">--($G1834=--(AW1834&gt;AP1834))</f>
        <v>0</v>
      </c>
      <c r="BE1834" s="5" t="n">
        <f aca="false">--($H1834=--(AX1834&gt;AQ1834))</f>
        <v>1</v>
      </c>
      <c r="BF1834" s="5" t="n">
        <f aca="false">--($I1834=--(AY1834&gt;AR1834))</f>
        <v>0</v>
      </c>
      <c r="BG1834" s="5" t="n">
        <f aca="false">SUM(AZ1834:BF1834)</f>
        <v>4</v>
      </c>
      <c r="BH1834" s="5" t="n">
        <f aca="false">SUM(AE1834:AK1834)+AB1834+AC1834+AD1834</f>
        <v>2000000000</v>
      </c>
    </row>
    <row r="1835" customFormat="false" ht="15" hidden="true" customHeight="false" outlineLevel="0" collapsed="false">
      <c r="A1835" s="5" t="n">
        <f aca="false">sensitivity_exit_usd</f>
        <v>2000000000</v>
      </c>
      <c r="B1835" s="2" t="n">
        <f aca="false">ROW()-ROW($B$1795)</f>
        <v>40</v>
      </c>
      <c r="C1835" s="2" t="n">
        <f aca="false">MOD(QUOTIENT($B1835,1),2)</f>
        <v>0</v>
      </c>
      <c r="D1835" s="2" t="n">
        <f aca="false">MOD(QUOTIENT($B1835,2),2)</f>
        <v>0</v>
      </c>
      <c r="E1835" s="2" t="n">
        <f aca="false">MOD(QUOTIENT($B1835,4),2)</f>
        <v>0</v>
      </c>
      <c r="F1835" s="2" t="n">
        <f aca="false">MOD(QUOTIENT($B1835,8),2)</f>
        <v>1</v>
      </c>
      <c r="G1835" s="2" t="n">
        <f aca="false">MOD(QUOTIENT($B1835,16),2)</f>
        <v>0</v>
      </c>
      <c r="H1835" s="2" t="n">
        <f aca="false">MOD(QUOTIENT($B1835,32),2)</f>
        <v>1</v>
      </c>
      <c r="I1835" s="2" t="n">
        <f aca="false">MOD(QUOTIENT($B1835,64),2)</f>
        <v>0</v>
      </c>
      <c r="J1835" s="5" t="n">
        <f aca="false">IF($C1835=const_zero,MIN(class_series_f_invested_usd,MAX(const_zero,$A1835)),const_zero)</f>
        <v>30000000</v>
      </c>
      <c r="K1835" s="5" t="n">
        <f aca="false">IF($D1835=const_zero,MIN(class_series_e_invested_usd,MAX(const_zero,$A1835-SUM($J1835:$J1835))),const_zero)</f>
        <v>300000000</v>
      </c>
      <c r="L1835" s="5" t="n">
        <f aca="false">IF($E1835=const_zero,MIN(class_series_d_invested_usd,MAX(const_zero,$A1835-SUM($J1835:$K1835))),const_zero)</f>
        <v>100000000</v>
      </c>
      <c r="M1835" s="5" t="n">
        <f aca="false">IF($F1835=const_zero,MIN(class_series_c_invested_usd,MAX(const_zero,$A1835-SUM($J1835:$L1835))),const_zero)</f>
        <v>0</v>
      </c>
      <c r="N1835" s="5" t="n">
        <f aca="false">IF($G1835=const_zero,MIN(class_series_b_invested_usd,MAX(const_zero,$A1835-SUM($J1835:$M1835))),const_zero)</f>
        <v>30000000</v>
      </c>
      <c r="O1835" s="5" t="n">
        <f aca="false">IF($H1835=const_zero,MIN(class_series_a_invested_usd,MAX(const_zero,$A1835-SUM($J1835:$N1835))),const_zero)</f>
        <v>0</v>
      </c>
      <c r="P1835" s="5" t="n">
        <f aca="false">IF($I1835=const_zero,MIN(class_seed_invested_usd,MAX(const_zero,$A1835-SUM($J1835:$O1835))),const_zero)</f>
        <v>5000000</v>
      </c>
      <c r="Q1835" s="5" t="n">
        <f aca="false">MAX(const_zero,$A1835-SUM($J1835:$P1835))</f>
        <v>1535000000</v>
      </c>
      <c r="R1835" s="9" t="n">
        <f aca="false">common_rsa_total+Sensitivity!$AE$1740+Sensitivity!$AJ$1740+IF($C1835=const_one,Sensitivity!$D$1740,const_zero)+IF($D1835=const_one,Sensitivity!$Y$1740,const_zero)+IF($E1835=const_one,Sensitivity!$V$1740,const_zero)+IF($F1835=const_one,Sensitivity!$S$1740,const_zero)+IF($G1835=const_one,Sensitivity!$P$1740,const_zero)+IF($H1835=const_one,Sensitivity!$M$1740,const_zero)+IF($I1835=const_one,Sensitivity!$J$1740,const_zero)</f>
        <v>16665419.2130129</v>
      </c>
      <c r="S1835" s="23" t="b">
        <f aca="false">IF($R1835&gt;const_zero,--($Q1835&gt;option_strike_usd*$R1835),const_zero)</f>
        <v>1</v>
      </c>
      <c r="T1835" s="7" t="n">
        <f aca="false">IF($R1835&gt;const_zero,IF($S1835=const_one,($Q1835+option_strike_usd*pre_f_options_issued)/($R1835+pre_f_options_issued),$Q1835/$R1835),const_zero)</f>
        <v>80.2226125560599</v>
      </c>
      <c r="U1835" s="5" t="n">
        <f aca="false">IF($C1835=const_one,Sensitivity!$D$1740*$T1835,const_zero)</f>
        <v>0</v>
      </c>
      <c r="V1835" s="5" t="n">
        <f aca="false">IF($D1835=const_one,Sensitivity!$Y$1740*$T1835,const_zero)</f>
        <v>0</v>
      </c>
      <c r="W1835" s="5" t="n">
        <f aca="false">IF($E1835=const_one,Sensitivity!$V$1740*$T1835,const_zero)</f>
        <v>0</v>
      </c>
      <c r="X1835" s="5" t="n">
        <f aca="false">IF($F1835=const_one,Sensitivity!$S$1740*$T1835,const_zero)</f>
        <v>192534270.134544</v>
      </c>
      <c r="Y1835" s="5" t="n">
        <f aca="false">IF($G1835=const_one,Sensitivity!$P$1740*$T1835,const_zero)</f>
        <v>0</v>
      </c>
      <c r="Z1835" s="5" t="n">
        <f aca="false">IF($H1835=const_one,Sensitivity!$M$1740*$T1835,const_zero)</f>
        <v>401113062.780299</v>
      </c>
      <c r="AA1835" s="5" t="n">
        <f aca="false">IF($I1835=const_one,Sensitivity!$J$1740*$T1835,const_zero)</f>
        <v>0</v>
      </c>
      <c r="AB1835" s="5" t="n">
        <f aca="false">(Sensitivity!$AE$1740+Sensitivity!$AJ$1740)*$T1835</f>
        <v>21292622.6904689</v>
      </c>
      <c r="AC1835" s="5" t="n">
        <f aca="false">common_rsa_total*$T1835</f>
        <v>722003513.004539</v>
      </c>
      <c r="AD1835" s="5" t="n">
        <f aca="false">IF($S1835=const_one,pre_f_options_issued*($T1835-option_strike_usd),const_zero)</f>
        <v>198056531.39015</v>
      </c>
      <c r="AE1835" s="5" t="n">
        <f aca="false">J1835+U1835</f>
        <v>30000000</v>
      </c>
      <c r="AF1835" s="5" t="n">
        <f aca="false">K1835+V1835</f>
        <v>300000000</v>
      </c>
      <c r="AG1835" s="5" t="n">
        <f aca="false">L1835+W1835</f>
        <v>100000000</v>
      </c>
      <c r="AH1835" s="5" t="n">
        <f aca="false">M1835+X1835</f>
        <v>192534270.134544</v>
      </c>
      <c r="AI1835" s="5" t="n">
        <f aca="false">N1835+Y1835</f>
        <v>30000000</v>
      </c>
      <c r="AJ1835" s="5" t="n">
        <f aca="false">O1835+Z1835</f>
        <v>401113062.780299</v>
      </c>
      <c r="AK1835" s="5" t="n">
        <f aca="false">P1835+AA1835</f>
        <v>5000000</v>
      </c>
      <c r="AL1835" s="5" t="n">
        <f aca="false">INDEX($AE$1795:$AE$1922,$B1835-$C1835*1+const_one)</f>
        <v>30000000</v>
      </c>
      <c r="AM1835" s="5" t="n">
        <f aca="false">INDEX($AF$1795:$AF$1922,$B1835-$D1835*2+const_one)</f>
        <v>300000000</v>
      </c>
      <c r="AN1835" s="5" t="n">
        <f aca="false">INDEX($AG$1795:$AG$1922,$B1835-$E1835*4+const_one)</f>
        <v>100000000</v>
      </c>
      <c r="AO1835" s="5" t="n">
        <f aca="false">INDEX($AH$1795:$AH$1922,$B1835-$F1835*8+const_one)</f>
        <v>60000000</v>
      </c>
      <c r="AP1835" s="5" t="n">
        <f aca="false">INDEX($AI$1795:$AI$1922,$B1835-$G1835*16+const_one)</f>
        <v>30000000</v>
      </c>
      <c r="AQ1835" s="5" t="n">
        <f aca="false">INDEX($AJ$1795:$AJ$1922,$B1835-$H1835*32+const_one)</f>
        <v>15000000</v>
      </c>
      <c r="AR1835" s="5" t="n">
        <f aca="false">INDEX($AK$1795:$AK$1922,$B1835-$I1835*64+const_one)</f>
        <v>5000000</v>
      </c>
      <c r="AS1835" s="5" t="n">
        <f aca="false">INDEX($AE$1795:$AE$1922,$B1835+(const_one-$C1835)*1+const_one)</f>
        <v>50231756.468548</v>
      </c>
      <c r="AT1835" s="5" t="n">
        <f aca="false">INDEX($AF$1795:$AF$1922,$B1835+(const_one-$D1835)*2+const_one)</f>
        <v>444006148.021525</v>
      </c>
      <c r="AU1835" s="5" t="n">
        <f aca="false">INDEX($AG$1795:$AG$1922,$B1835+(const_one-$E1835)*4+const_one)</f>
        <v>135294286.615956</v>
      </c>
      <c r="AV1835" s="5" t="n">
        <f aca="false">INDEX($AH$1795:$AH$1922,$B1835+(const_one-$F1835)*8+const_one)</f>
        <v>192534270.134544</v>
      </c>
      <c r="AW1835" s="5" t="n">
        <f aca="false">INDEX($AI$1795:$AI$1922,$B1835+(const_one-$G1835)*16+const_one)</f>
        <v>212154796.388387</v>
      </c>
      <c r="AX1835" s="5" t="n">
        <f aca="false">INDEX($AJ$1795:$AJ$1922,$B1835+(const_one-$H1835)*32+const_one)</f>
        <v>401113062.780299</v>
      </c>
      <c r="AY1835" s="5" t="n">
        <f aca="false">INDEX($AK$1795:$AK$1922,$B1835+(const_one-$I1835)*64+const_one)</f>
        <v>319154405.392929</v>
      </c>
      <c r="AZ1835" s="5" t="n">
        <f aca="false">--($C1835=--(AS1835&gt;AL1835))</f>
        <v>0</v>
      </c>
      <c r="BA1835" s="5" t="n">
        <f aca="false">--($D1835=--(AT1835&gt;AM1835))</f>
        <v>0</v>
      </c>
      <c r="BB1835" s="5" t="n">
        <f aca="false">--($E1835=--(AU1835&gt;AN1835))</f>
        <v>0</v>
      </c>
      <c r="BC1835" s="5" t="n">
        <f aca="false">--($F1835=--(AV1835&gt;AO1835))</f>
        <v>1</v>
      </c>
      <c r="BD1835" s="5" t="n">
        <f aca="false">--($G1835=--(AW1835&gt;AP1835))</f>
        <v>0</v>
      </c>
      <c r="BE1835" s="5" t="n">
        <f aca="false">--($H1835=--(AX1835&gt;AQ1835))</f>
        <v>1</v>
      </c>
      <c r="BF1835" s="5" t="n">
        <f aca="false">--($I1835=--(AY1835&gt;AR1835))</f>
        <v>0</v>
      </c>
      <c r="BG1835" s="5" t="n">
        <f aca="false">SUM(AZ1835:BF1835)</f>
        <v>2</v>
      </c>
      <c r="BH1835" s="5" t="n">
        <f aca="false">SUM(AE1835:AK1835)+AB1835+AC1835+AD1835</f>
        <v>2000000000</v>
      </c>
    </row>
    <row r="1836" customFormat="false" ht="15" hidden="true" customHeight="false" outlineLevel="0" collapsed="false">
      <c r="A1836" s="5" t="n">
        <f aca="false">sensitivity_exit_usd</f>
        <v>2000000000</v>
      </c>
      <c r="B1836" s="2" t="n">
        <f aca="false">ROW()-ROW($B$1795)</f>
        <v>41</v>
      </c>
      <c r="C1836" s="2" t="n">
        <f aca="false">MOD(QUOTIENT($B1836,1),2)</f>
        <v>1</v>
      </c>
      <c r="D1836" s="2" t="n">
        <f aca="false">MOD(QUOTIENT($B1836,2),2)</f>
        <v>0</v>
      </c>
      <c r="E1836" s="2" t="n">
        <f aca="false">MOD(QUOTIENT($B1836,4),2)</f>
        <v>0</v>
      </c>
      <c r="F1836" s="2" t="n">
        <f aca="false">MOD(QUOTIENT($B1836,8),2)</f>
        <v>1</v>
      </c>
      <c r="G1836" s="2" t="n">
        <f aca="false">MOD(QUOTIENT($B1836,16),2)</f>
        <v>0</v>
      </c>
      <c r="H1836" s="2" t="n">
        <f aca="false">MOD(QUOTIENT($B1836,32),2)</f>
        <v>1</v>
      </c>
      <c r="I1836" s="2" t="n">
        <f aca="false">MOD(QUOTIENT($B1836,64),2)</f>
        <v>0</v>
      </c>
      <c r="J1836" s="5" t="n">
        <f aca="false">IF($C1836=const_zero,MIN(class_series_f_invested_usd,MAX(const_zero,$A1836)),const_zero)</f>
        <v>0</v>
      </c>
      <c r="K1836" s="5" t="n">
        <f aca="false">IF($D1836=const_zero,MIN(class_series_e_invested_usd,MAX(const_zero,$A1836-SUM($J1836:$J1836))),const_zero)</f>
        <v>300000000</v>
      </c>
      <c r="L1836" s="5" t="n">
        <f aca="false">IF($E1836=const_zero,MIN(class_series_d_invested_usd,MAX(const_zero,$A1836-SUM($J1836:$K1836))),const_zero)</f>
        <v>100000000</v>
      </c>
      <c r="M1836" s="5" t="n">
        <f aca="false">IF($F1836=const_zero,MIN(class_series_c_invested_usd,MAX(const_zero,$A1836-SUM($J1836:$L1836))),const_zero)</f>
        <v>0</v>
      </c>
      <c r="N1836" s="5" t="n">
        <f aca="false">IF($G1836=const_zero,MIN(class_series_b_invested_usd,MAX(const_zero,$A1836-SUM($J1836:$M1836))),const_zero)</f>
        <v>30000000</v>
      </c>
      <c r="O1836" s="5" t="n">
        <f aca="false">IF($H1836=const_zero,MIN(class_series_a_invested_usd,MAX(const_zero,$A1836-SUM($J1836:$N1836))),const_zero)</f>
        <v>0</v>
      </c>
      <c r="P1836" s="5" t="n">
        <f aca="false">IF($I1836=const_zero,MIN(class_seed_invested_usd,MAX(const_zero,$A1836-SUM($J1836:$O1836))),const_zero)</f>
        <v>5000000</v>
      </c>
      <c r="Q1836" s="5" t="n">
        <f aca="false">MAX(const_zero,$A1836-SUM($J1836:$P1836))</f>
        <v>1565000000</v>
      </c>
      <c r="R1836" s="9" t="n">
        <f aca="false">common_rsa_total+Sensitivity!$AE$1740+Sensitivity!$AJ$1740+IF($C1836=const_one,Sensitivity!$D$1740,const_zero)+IF($D1836=const_one,Sensitivity!$Y$1740,const_zero)+IF($E1836=const_one,Sensitivity!$V$1740,const_zero)+IF($F1836=const_one,Sensitivity!$S$1740,const_zero)+IF($G1836=const_one,Sensitivity!$P$1740,const_zero)+IF($H1836=const_one,Sensitivity!$M$1740,const_zero)+IF($I1836=const_one,Sensitivity!$J$1740,const_zero)</f>
        <v>17299923.1477193</v>
      </c>
      <c r="S1836" s="23" t="b">
        <f aca="false">IF($R1836&gt;const_zero,--($Q1836&gt;option_strike_usd*$R1836),const_zero)</f>
        <v>1</v>
      </c>
      <c r="T1836" s="7" t="n">
        <f aca="false">IF($R1836&gt;const_zero,IF($S1836=const_one,($Q1836+option_strike_usd*pre_f_options_issued)/($R1836+pre_f_options_issued),$Q1836/$R1836),const_zero)</f>
        <v>79.1669739476014</v>
      </c>
      <c r="U1836" s="5" t="n">
        <f aca="false">IF($C1836=const_one,Sensitivity!$D$1740*$T1836,const_zero)</f>
        <v>50231756.468548</v>
      </c>
      <c r="V1836" s="5" t="n">
        <f aca="false">IF($D1836=const_one,Sensitivity!$Y$1740*$T1836,const_zero)</f>
        <v>0</v>
      </c>
      <c r="W1836" s="5" t="n">
        <f aca="false">IF($E1836=const_one,Sensitivity!$V$1740*$T1836,const_zero)</f>
        <v>0</v>
      </c>
      <c r="X1836" s="5" t="n">
        <f aca="false">IF($F1836=const_one,Sensitivity!$S$1740*$T1836,const_zero)</f>
        <v>190000737.474243</v>
      </c>
      <c r="Y1836" s="5" t="n">
        <f aca="false">IF($G1836=const_one,Sensitivity!$P$1740*$T1836,const_zero)</f>
        <v>0</v>
      </c>
      <c r="Z1836" s="5" t="n">
        <f aca="false">IF($H1836=const_one,Sensitivity!$M$1740*$T1836,const_zero)</f>
        <v>395834869.738007</v>
      </c>
      <c r="AA1836" s="5" t="n">
        <f aca="false">IF($I1836=const_one,Sensitivity!$J$1740*$T1836,const_zero)</f>
        <v>0</v>
      </c>
      <c r="AB1836" s="5" t="n">
        <f aca="false">(Sensitivity!$AE$1740+Sensitivity!$AJ$1740)*$T1836</f>
        <v>21012435.9217858</v>
      </c>
      <c r="AC1836" s="5" t="n">
        <f aca="false">common_rsa_total*$T1836</f>
        <v>712502765.528413</v>
      </c>
      <c r="AD1836" s="5" t="n">
        <f aca="false">IF($S1836=const_one,pre_f_options_issued*($T1836-option_strike_usd),const_zero)</f>
        <v>195417434.869003</v>
      </c>
      <c r="AE1836" s="5" t="n">
        <f aca="false">J1836+U1836</f>
        <v>50231756.468548</v>
      </c>
      <c r="AF1836" s="5" t="n">
        <f aca="false">K1836+V1836</f>
        <v>300000000</v>
      </c>
      <c r="AG1836" s="5" t="n">
        <f aca="false">L1836+W1836</f>
        <v>100000000</v>
      </c>
      <c r="AH1836" s="5" t="n">
        <f aca="false">M1836+X1836</f>
        <v>190000737.474243</v>
      </c>
      <c r="AI1836" s="5" t="n">
        <f aca="false">N1836+Y1836</f>
        <v>30000000</v>
      </c>
      <c r="AJ1836" s="5" t="n">
        <f aca="false">O1836+Z1836</f>
        <v>395834869.738007</v>
      </c>
      <c r="AK1836" s="5" t="n">
        <f aca="false">P1836+AA1836</f>
        <v>5000000</v>
      </c>
      <c r="AL1836" s="5" t="n">
        <f aca="false">INDEX($AE$1795:$AE$1922,$B1836-$C1836*1+const_one)</f>
        <v>30000000</v>
      </c>
      <c r="AM1836" s="5" t="n">
        <f aca="false">INDEX($AF$1795:$AF$1922,$B1836-$D1836*2+const_one)</f>
        <v>300000000</v>
      </c>
      <c r="AN1836" s="5" t="n">
        <f aca="false">INDEX($AG$1795:$AG$1922,$B1836-$E1836*4+const_one)</f>
        <v>100000000</v>
      </c>
      <c r="AO1836" s="5" t="n">
        <f aca="false">INDEX($AH$1795:$AH$1922,$B1836-$F1836*8+const_one)</f>
        <v>60000000</v>
      </c>
      <c r="AP1836" s="5" t="n">
        <f aca="false">INDEX($AI$1795:$AI$1922,$B1836-$G1836*16+const_one)</f>
        <v>30000000</v>
      </c>
      <c r="AQ1836" s="5" t="n">
        <f aca="false">INDEX($AJ$1795:$AJ$1922,$B1836-$H1836*32+const_one)</f>
        <v>15000000</v>
      </c>
      <c r="AR1836" s="5" t="n">
        <f aca="false">INDEX($AK$1795:$AK$1922,$B1836-$I1836*64+const_one)</f>
        <v>5000000</v>
      </c>
      <c r="AS1836" s="5" t="n">
        <f aca="false">INDEX($AE$1795:$AE$1922,$B1836+(const_one-$C1836)*1+const_one)</f>
        <v>50231756.468548</v>
      </c>
      <c r="AT1836" s="5" t="n">
        <f aca="false">INDEX($AF$1795:$AF$1922,$B1836+(const_one-$D1836)*2+const_one)</f>
        <v>440203077.741367</v>
      </c>
      <c r="AU1836" s="5" t="n">
        <f aca="false">INDEX($AG$1795:$AG$1922,$B1836+(const_one-$E1836)*4+const_one)</f>
        <v>133711948.186885</v>
      </c>
      <c r="AV1836" s="5" t="n">
        <f aca="false">INDEX($AH$1795:$AH$1922,$B1836+(const_one-$F1836)*8+const_one)</f>
        <v>190000737.474243</v>
      </c>
      <c r="AW1836" s="5" t="n">
        <f aca="false">INDEX($AI$1795:$AI$1922,$B1836+(const_one-$G1836)*16+const_one)</f>
        <v>210198076.938668</v>
      </c>
      <c r="AX1836" s="5" t="n">
        <f aca="false">INDEX($AJ$1795:$AJ$1922,$B1836+(const_one-$H1836)*32+const_one)</f>
        <v>395834869.738007</v>
      </c>
      <c r="AY1836" s="5" t="n">
        <f aca="false">INDEX($AK$1795:$AK$1922,$B1836+(const_one-$I1836)*64+const_one)</f>
        <v>317037272.78377</v>
      </c>
      <c r="AZ1836" s="5" t="n">
        <f aca="false">--($C1836=--(AS1836&gt;AL1836))</f>
        <v>1</v>
      </c>
      <c r="BA1836" s="5" t="n">
        <f aca="false">--($D1836=--(AT1836&gt;AM1836))</f>
        <v>0</v>
      </c>
      <c r="BB1836" s="5" t="n">
        <f aca="false">--($E1836=--(AU1836&gt;AN1836))</f>
        <v>0</v>
      </c>
      <c r="BC1836" s="5" t="n">
        <f aca="false">--($F1836=--(AV1836&gt;AO1836))</f>
        <v>1</v>
      </c>
      <c r="BD1836" s="5" t="n">
        <f aca="false">--($G1836=--(AW1836&gt;AP1836))</f>
        <v>0</v>
      </c>
      <c r="BE1836" s="5" t="n">
        <f aca="false">--($H1836=--(AX1836&gt;AQ1836))</f>
        <v>1</v>
      </c>
      <c r="BF1836" s="5" t="n">
        <f aca="false">--($I1836=--(AY1836&gt;AR1836))</f>
        <v>0</v>
      </c>
      <c r="BG1836" s="5" t="n">
        <f aca="false">SUM(AZ1836:BF1836)</f>
        <v>3</v>
      </c>
      <c r="BH1836" s="5" t="n">
        <f aca="false">SUM(AE1836:AK1836)+AB1836+AC1836+AD1836</f>
        <v>2000000000</v>
      </c>
    </row>
    <row r="1837" customFormat="false" ht="15" hidden="true" customHeight="false" outlineLevel="0" collapsed="false">
      <c r="A1837" s="5" t="n">
        <f aca="false">sensitivity_exit_usd</f>
        <v>2000000000</v>
      </c>
      <c r="B1837" s="2" t="n">
        <f aca="false">ROW()-ROW($B$1795)</f>
        <v>42</v>
      </c>
      <c r="C1837" s="2" t="n">
        <f aca="false">MOD(QUOTIENT($B1837,1),2)</f>
        <v>0</v>
      </c>
      <c r="D1837" s="2" t="n">
        <f aca="false">MOD(QUOTIENT($B1837,2),2)</f>
        <v>1</v>
      </c>
      <c r="E1837" s="2" t="n">
        <f aca="false">MOD(QUOTIENT($B1837,4),2)</f>
        <v>0</v>
      </c>
      <c r="F1837" s="2" t="n">
        <f aca="false">MOD(QUOTIENT($B1837,8),2)</f>
        <v>1</v>
      </c>
      <c r="G1837" s="2" t="n">
        <f aca="false">MOD(QUOTIENT($B1837,16),2)</f>
        <v>0</v>
      </c>
      <c r="H1837" s="2" t="n">
        <f aca="false">MOD(QUOTIENT($B1837,32),2)</f>
        <v>1</v>
      </c>
      <c r="I1837" s="2" t="n">
        <f aca="false">MOD(QUOTIENT($B1837,64),2)</f>
        <v>0</v>
      </c>
      <c r="J1837" s="5" t="n">
        <f aca="false">IF($C1837=const_zero,MIN(class_series_f_invested_usd,MAX(const_zero,$A1837)),const_zero)</f>
        <v>30000000</v>
      </c>
      <c r="K1837" s="5" t="n">
        <f aca="false">IF($D1837=const_zero,MIN(class_series_e_invested_usd,MAX(const_zero,$A1837-SUM($J1837:$J1837))),const_zero)</f>
        <v>0</v>
      </c>
      <c r="L1837" s="5" t="n">
        <f aca="false">IF($E1837=const_zero,MIN(class_series_d_invested_usd,MAX(const_zero,$A1837-SUM($J1837:$K1837))),const_zero)</f>
        <v>100000000</v>
      </c>
      <c r="M1837" s="5" t="n">
        <f aca="false">IF($F1837=const_zero,MIN(class_series_c_invested_usd,MAX(const_zero,$A1837-SUM($J1837:$L1837))),const_zero)</f>
        <v>0</v>
      </c>
      <c r="N1837" s="5" t="n">
        <f aca="false">IF($G1837=const_zero,MIN(class_series_b_invested_usd,MAX(const_zero,$A1837-SUM($J1837:$M1837))),const_zero)</f>
        <v>30000000</v>
      </c>
      <c r="O1837" s="5" t="n">
        <f aca="false">IF($H1837=const_zero,MIN(class_series_a_invested_usd,MAX(const_zero,$A1837-SUM($J1837:$N1837))),const_zero)</f>
        <v>0</v>
      </c>
      <c r="P1837" s="5" t="n">
        <f aca="false">IF($I1837=const_zero,MIN(class_seed_invested_usd,MAX(const_zero,$A1837-SUM($J1837:$O1837))),const_zero)</f>
        <v>5000000</v>
      </c>
      <c r="Q1837" s="5" t="n">
        <f aca="false">MAX(const_zero,$A1837-SUM($J1837:$P1837))</f>
        <v>1835000000</v>
      </c>
      <c r="R1837" s="9" t="n">
        <f aca="false">common_rsa_total+Sensitivity!$AE$1740+Sensitivity!$AJ$1740+IF($C1837=const_one,Sensitivity!$D$1740,const_zero)+IF($D1837=const_one,Sensitivity!$Y$1740,const_zero)+IF($E1837=const_one,Sensitivity!$V$1740,const_zero)+IF($F1837=const_one,Sensitivity!$S$1740,const_zero)+IF($G1837=const_one,Sensitivity!$P$1740,const_zero)+IF($H1837=const_one,Sensitivity!$M$1740,const_zero)+IF($I1837=const_one,Sensitivity!$J$1740,const_zero)</f>
        <v>22772058.2540864</v>
      </c>
      <c r="S1837" s="23" t="b">
        <f aca="false">IF($R1837&gt;const_zero,--($Q1837&gt;option_strike_usd*$R1837),const_zero)</f>
        <v>1</v>
      </c>
      <c r="T1837" s="7" t="n">
        <f aca="false">IF($R1837&gt;const_zero,IF($S1837=const_one,($Q1837+option_strike_usd*pre_f_options_issued)/($R1837+pre_f_options_issued),$Q1837/$R1837),const_zero)</f>
        <v>72.7087592757858</v>
      </c>
      <c r="U1837" s="5" t="n">
        <f aca="false">IF($C1837=const_one,Sensitivity!$D$1740*$T1837,const_zero)</f>
        <v>0</v>
      </c>
      <c r="V1837" s="5" t="n">
        <f aca="false">IF($D1837=const_one,Sensitivity!$Y$1740*$T1837,const_zero)</f>
        <v>444006148.021525</v>
      </c>
      <c r="W1837" s="5" t="n">
        <f aca="false">IF($E1837=const_one,Sensitivity!$V$1740*$T1837,const_zero)</f>
        <v>0</v>
      </c>
      <c r="X1837" s="5" t="n">
        <f aca="false">IF($F1837=const_one,Sensitivity!$S$1740*$T1837,const_zero)</f>
        <v>174501022.261886</v>
      </c>
      <c r="Y1837" s="5" t="n">
        <f aca="false">IF($G1837=const_one,Sensitivity!$P$1740*$T1837,const_zero)</f>
        <v>0</v>
      </c>
      <c r="Z1837" s="5" t="n">
        <f aca="false">IF($H1837=const_one,Sensitivity!$M$1740*$T1837,const_zero)</f>
        <v>363543796.378929</v>
      </c>
      <c r="AA1837" s="5" t="n">
        <f aca="false">IF($I1837=const_one,Sensitivity!$J$1740*$T1837,const_zero)</f>
        <v>0</v>
      </c>
      <c r="AB1837" s="5" t="n">
        <f aca="false">(Sensitivity!$AE$1740+Sensitivity!$AJ$1740)*$T1837</f>
        <v>19298301.6661241</v>
      </c>
      <c r="AC1837" s="5" t="n">
        <f aca="false">common_rsa_total*$T1837</f>
        <v>654378833.482072</v>
      </c>
      <c r="AD1837" s="5" t="n">
        <f aca="false">IF($S1837=const_one,pre_f_options_issued*($T1837-option_strike_usd),const_zero)</f>
        <v>179271898.189464</v>
      </c>
      <c r="AE1837" s="5" t="n">
        <f aca="false">J1837+U1837</f>
        <v>30000000</v>
      </c>
      <c r="AF1837" s="5" t="n">
        <f aca="false">K1837+V1837</f>
        <v>444006148.021525</v>
      </c>
      <c r="AG1837" s="5" t="n">
        <f aca="false">L1837+W1837</f>
        <v>100000000</v>
      </c>
      <c r="AH1837" s="5" t="n">
        <f aca="false">M1837+X1837</f>
        <v>174501022.261886</v>
      </c>
      <c r="AI1837" s="5" t="n">
        <f aca="false">N1837+Y1837</f>
        <v>30000000</v>
      </c>
      <c r="AJ1837" s="5" t="n">
        <f aca="false">O1837+Z1837</f>
        <v>363543796.378929</v>
      </c>
      <c r="AK1837" s="5" t="n">
        <f aca="false">P1837+AA1837</f>
        <v>5000000</v>
      </c>
      <c r="AL1837" s="5" t="n">
        <f aca="false">INDEX($AE$1795:$AE$1922,$B1837-$C1837*1+const_one)</f>
        <v>30000000</v>
      </c>
      <c r="AM1837" s="5" t="n">
        <f aca="false">INDEX($AF$1795:$AF$1922,$B1837-$D1837*2+const_one)</f>
        <v>300000000</v>
      </c>
      <c r="AN1837" s="5" t="n">
        <f aca="false">INDEX($AG$1795:$AG$1922,$B1837-$E1837*4+const_one)</f>
        <v>100000000</v>
      </c>
      <c r="AO1837" s="5" t="n">
        <f aca="false">INDEX($AH$1795:$AH$1922,$B1837-$F1837*8+const_one)</f>
        <v>60000000</v>
      </c>
      <c r="AP1837" s="5" t="n">
        <f aca="false">INDEX($AI$1795:$AI$1922,$B1837-$G1837*16+const_one)</f>
        <v>30000000</v>
      </c>
      <c r="AQ1837" s="5" t="n">
        <f aca="false">INDEX($AJ$1795:$AJ$1922,$B1837-$H1837*32+const_one)</f>
        <v>15000000</v>
      </c>
      <c r="AR1837" s="5" t="n">
        <f aca="false">INDEX($AK$1795:$AK$1922,$B1837-$I1837*64+const_one)</f>
        <v>5000000</v>
      </c>
      <c r="AS1837" s="5" t="n">
        <f aca="false">INDEX($AE$1795:$AE$1922,$B1837+(const_one-$C1837)*1+const_one)</f>
        <v>45738839.8132081</v>
      </c>
      <c r="AT1837" s="5" t="n">
        <f aca="false">INDEX($AF$1795:$AF$1922,$B1837+(const_one-$D1837)*2+const_one)</f>
        <v>444006148.021525</v>
      </c>
      <c r="AU1837" s="5" t="n">
        <f aca="false">INDEX($AG$1795:$AG$1922,$B1837+(const_one-$E1837)*4+const_one)</f>
        <v>123872752.724831</v>
      </c>
      <c r="AV1837" s="5" t="n">
        <f aca="false">INDEX($AH$1795:$AH$1922,$B1837+(const_one-$F1837)*8+const_one)</f>
        <v>174501022.261886</v>
      </c>
      <c r="AW1837" s="5" t="n">
        <f aca="false">INDEX($AI$1795:$AI$1922,$B1837+(const_one-$G1837)*16+const_one)</f>
        <v>198163853.146073</v>
      </c>
      <c r="AX1837" s="5" t="n">
        <f aca="false">INDEX($AJ$1795:$AJ$1922,$B1837+(const_one-$H1837)*32+const_one)</f>
        <v>363543796.378929</v>
      </c>
      <c r="AY1837" s="5" t="n">
        <f aca="false">INDEX($AK$1795:$AK$1922,$B1837+(const_one-$I1837)*64+const_one)</f>
        <v>304323542.280328</v>
      </c>
      <c r="AZ1837" s="5" t="n">
        <f aca="false">--($C1837=--(AS1837&gt;AL1837))</f>
        <v>0</v>
      </c>
      <c r="BA1837" s="5" t="n">
        <f aca="false">--($D1837=--(AT1837&gt;AM1837))</f>
        <v>1</v>
      </c>
      <c r="BB1837" s="5" t="n">
        <f aca="false">--($E1837=--(AU1837&gt;AN1837))</f>
        <v>0</v>
      </c>
      <c r="BC1837" s="5" t="n">
        <f aca="false">--($F1837=--(AV1837&gt;AO1837))</f>
        <v>1</v>
      </c>
      <c r="BD1837" s="5" t="n">
        <f aca="false">--($G1837=--(AW1837&gt;AP1837))</f>
        <v>0</v>
      </c>
      <c r="BE1837" s="5" t="n">
        <f aca="false">--($H1837=--(AX1837&gt;AQ1837))</f>
        <v>1</v>
      </c>
      <c r="BF1837" s="5" t="n">
        <f aca="false">--($I1837=--(AY1837&gt;AR1837))</f>
        <v>0</v>
      </c>
      <c r="BG1837" s="5" t="n">
        <f aca="false">SUM(AZ1837:BF1837)</f>
        <v>3</v>
      </c>
      <c r="BH1837" s="5" t="n">
        <f aca="false">SUM(AE1837:AK1837)+AB1837+AC1837+AD1837</f>
        <v>2000000000</v>
      </c>
    </row>
    <row r="1838" customFormat="false" ht="15" hidden="true" customHeight="false" outlineLevel="0" collapsed="false">
      <c r="A1838" s="5" t="n">
        <f aca="false">sensitivity_exit_usd</f>
        <v>2000000000</v>
      </c>
      <c r="B1838" s="2" t="n">
        <f aca="false">ROW()-ROW($B$1795)</f>
        <v>43</v>
      </c>
      <c r="C1838" s="2" t="n">
        <f aca="false">MOD(QUOTIENT($B1838,1),2)</f>
        <v>1</v>
      </c>
      <c r="D1838" s="2" t="n">
        <f aca="false">MOD(QUOTIENT($B1838,2),2)</f>
        <v>1</v>
      </c>
      <c r="E1838" s="2" t="n">
        <f aca="false">MOD(QUOTIENT($B1838,4),2)</f>
        <v>0</v>
      </c>
      <c r="F1838" s="2" t="n">
        <f aca="false">MOD(QUOTIENT($B1838,8),2)</f>
        <v>1</v>
      </c>
      <c r="G1838" s="2" t="n">
        <f aca="false">MOD(QUOTIENT($B1838,16),2)</f>
        <v>0</v>
      </c>
      <c r="H1838" s="2" t="n">
        <f aca="false">MOD(QUOTIENT($B1838,32),2)</f>
        <v>1</v>
      </c>
      <c r="I1838" s="2" t="n">
        <f aca="false">MOD(QUOTIENT($B1838,64),2)</f>
        <v>0</v>
      </c>
      <c r="J1838" s="5" t="n">
        <f aca="false">IF($C1838=const_zero,MIN(class_series_f_invested_usd,MAX(const_zero,$A1838)),const_zero)</f>
        <v>0</v>
      </c>
      <c r="K1838" s="5" t="n">
        <f aca="false">IF($D1838=const_zero,MIN(class_series_e_invested_usd,MAX(const_zero,$A1838-SUM($J1838:$J1838))),const_zero)</f>
        <v>0</v>
      </c>
      <c r="L1838" s="5" t="n">
        <f aca="false">IF($E1838=const_zero,MIN(class_series_d_invested_usd,MAX(const_zero,$A1838-SUM($J1838:$K1838))),const_zero)</f>
        <v>100000000</v>
      </c>
      <c r="M1838" s="5" t="n">
        <f aca="false">IF($F1838=const_zero,MIN(class_series_c_invested_usd,MAX(const_zero,$A1838-SUM($J1838:$L1838))),const_zero)</f>
        <v>0</v>
      </c>
      <c r="N1838" s="5" t="n">
        <f aca="false">IF($G1838=const_zero,MIN(class_series_b_invested_usd,MAX(const_zero,$A1838-SUM($J1838:$M1838))),const_zero)</f>
        <v>30000000</v>
      </c>
      <c r="O1838" s="5" t="n">
        <f aca="false">IF($H1838=const_zero,MIN(class_series_a_invested_usd,MAX(const_zero,$A1838-SUM($J1838:$N1838))),const_zero)</f>
        <v>0</v>
      </c>
      <c r="P1838" s="5" t="n">
        <f aca="false">IF($I1838=const_zero,MIN(class_seed_invested_usd,MAX(const_zero,$A1838-SUM($J1838:$O1838))),const_zero)</f>
        <v>5000000</v>
      </c>
      <c r="Q1838" s="5" t="n">
        <f aca="false">MAX(const_zero,$A1838-SUM($J1838:$P1838))</f>
        <v>1865000000</v>
      </c>
      <c r="R1838" s="9" t="n">
        <f aca="false">common_rsa_total+Sensitivity!$AE$1740+Sensitivity!$AJ$1740+IF($C1838=const_one,Sensitivity!$D$1740,const_zero)+IF($D1838=const_one,Sensitivity!$Y$1740,const_zero)+IF($E1838=const_one,Sensitivity!$V$1740,const_zero)+IF($F1838=const_one,Sensitivity!$S$1740,const_zero)+IF($G1838=const_one,Sensitivity!$P$1740,const_zero)+IF($H1838=const_one,Sensitivity!$M$1740,const_zero)+IF($I1838=const_one,Sensitivity!$J$1740,const_zero)</f>
        <v>23406562.1887927</v>
      </c>
      <c r="S1838" s="23" t="b">
        <f aca="false">IF($R1838&gt;const_zero,--($Q1838&gt;option_strike_usd*$R1838),const_zero)</f>
        <v>1</v>
      </c>
      <c r="T1838" s="7" t="n">
        <f aca="false">IF($R1838&gt;const_zero,IF($S1838=const_one,($Q1838+option_strike_usd*pre_f_options_issued)/($R1838+pre_f_options_issued),$Q1838/$R1838),const_zero)</f>
        <v>72.0859829409511</v>
      </c>
      <c r="U1838" s="5" t="n">
        <f aca="false">IF($C1838=const_one,Sensitivity!$D$1740*$T1838,const_zero)</f>
        <v>45738839.8132081</v>
      </c>
      <c r="V1838" s="5" t="n">
        <f aca="false">IF($D1838=const_one,Sensitivity!$Y$1740*$T1838,const_zero)</f>
        <v>440203077.741367</v>
      </c>
      <c r="W1838" s="5" t="n">
        <f aca="false">IF($E1838=const_one,Sensitivity!$V$1740*$T1838,const_zero)</f>
        <v>0</v>
      </c>
      <c r="X1838" s="5" t="n">
        <f aca="false">IF($F1838=const_one,Sensitivity!$S$1740*$T1838,const_zero)</f>
        <v>173006359.058283</v>
      </c>
      <c r="Y1838" s="5" t="n">
        <f aca="false">IF($G1838=const_one,Sensitivity!$P$1740*$T1838,const_zero)</f>
        <v>0</v>
      </c>
      <c r="Z1838" s="5" t="n">
        <f aca="false">IF($H1838=const_one,Sensitivity!$M$1740*$T1838,const_zero)</f>
        <v>360429914.704755</v>
      </c>
      <c r="AA1838" s="5" t="n">
        <f aca="false">IF($I1838=const_one,Sensitivity!$J$1740*$T1838,const_zero)</f>
        <v>0</v>
      </c>
      <c r="AB1838" s="5" t="n">
        <f aca="false">(Sensitivity!$AE$1740+Sensitivity!$AJ$1740)*$T1838</f>
        <v>19133004.8614492</v>
      </c>
      <c r="AC1838" s="5" t="n">
        <f aca="false">common_rsa_total*$T1838</f>
        <v>648773846.46856</v>
      </c>
      <c r="AD1838" s="5" t="n">
        <f aca="false">IF($S1838=const_one,pre_f_options_issued*($T1838-option_strike_usd),const_zero)</f>
        <v>177714957.352378</v>
      </c>
      <c r="AE1838" s="5" t="n">
        <f aca="false">J1838+U1838</f>
        <v>45738839.8132081</v>
      </c>
      <c r="AF1838" s="5" t="n">
        <f aca="false">K1838+V1838</f>
        <v>440203077.741367</v>
      </c>
      <c r="AG1838" s="5" t="n">
        <f aca="false">L1838+W1838</f>
        <v>100000000</v>
      </c>
      <c r="AH1838" s="5" t="n">
        <f aca="false">M1838+X1838</f>
        <v>173006359.058283</v>
      </c>
      <c r="AI1838" s="5" t="n">
        <f aca="false">N1838+Y1838</f>
        <v>30000000</v>
      </c>
      <c r="AJ1838" s="5" t="n">
        <f aca="false">O1838+Z1838</f>
        <v>360429914.704755</v>
      </c>
      <c r="AK1838" s="5" t="n">
        <f aca="false">P1838+AA1838</f>
        <v>5000000</v>
      </c>
      <c r="AL1838" s="5" t="n">
        <f aca="false">INDEX($AE$1795:$AE$1922,$B1838-$C1838*1+const_one)</f>
        <v>30000000</v>
      </c>
      <c r="AM1838" s="5" t="n">
        <f aca="false">INDEX($AF$1795:$AF$1922,$B1838-$D1838*2+const_one)</f>
        <v>300000000</v>
      </c>
      <c r="AN1838" s="5" t="n">
        <f aca="false">INDEX($AG$1795:$AG$1922,$B1838-$E1838*4+const_one)</f>
        <v>100000000</v>
      </c>
      <c r="AO1838" s="5" t="n">
        <f aca="false">INDEX($AH$1795:$AH$1922,$B1838-$F1838*8+const_one)</f>
        <v>60000000</v>
      </c>
      <c r="AP1838" s="5" t="n">
        <f aca="false">INDEX($AI$1795:$AI$1922,$B1838-$G1838*16+const_one)</f>
        <v>30000000</v>
      </c>
      <c r="AQ1838" s="5" t="n">
        <f aca="false">INDEX($AJ$1795:$AJ$1922,$B1838-$H1838*32+const_one)</f>
        <v>15000000</v>
      </c>
      <c r="AR1838" s="5" t="n">
        <f aca="false">INDEX($AK$1795:$AK$1922,$B1838-$I1838*64+const_one)</f>
        <v>5000000</v>
      </c>
      <c r="AS1838" s="5" t="n">
        <f aca="false">INDEX($AE$1795:$AE$1922,$B1838+(const_one-$C1838)*1+const_one)</f>
        <v>45738839.8132081</v>
      </c>
      <c r="AT1838" s="5" t="n">
        <f aca="false">INDEX($AF$1795:$AF$1922,$B1838+(const_one-$D1838)*2+const_one)</f>
        <v>440203077.741367</v>
      </c>
      <c r="AU1838" s="5" t="n">
        <f aca="false">INDEX($AG$1795:$AG$1922,$B1838+(const_one-$E1838)*4+const_one)</f>
        <v>122902363.004294</v>
      </c>
      <c r="AV1838" s="5" t="n">
        <f aca="false">INDEX($AH$1795:$AH$1922,$B1838+(const_one-$F1838)*8+const_one)</f>
        <v>173006359.058283</v>
      </c>
      <c r="AW1838" s="5" t="n">
        <f aca="false">INDEX($AI$1795:$AI$1922,$B1838+(const_one-$G1838)*16+const_one)</f>
        <v>196927602.902812</v>
      </c>
      <c r="AX1838" s="5" t="n">
        <f aca="false">INDEX($AJ$1795:$AJ$1922,$B1838+(const_one-$H1838)*32+const_one)</f>
        <v>360429914.704755</v>
      </c>
      <c r="AY1838" s="5" t="n">
        <f aca="false">INDEX($AK$1795:$AK$1922,$B1838+(const_one-$I1838)*64+const_one)</f>
        <v>302929194.868364</v>
      </c>
      <c r="AZ1838" s="5" t="n">
        <f aca="false">--($C1838=--(AS1838&gt;AL1838))</f>
        <v>1</v>
      </c>
      <c r="BA1838" s="5" t="n">
        <f aca="false">--($D1838=--(AT1838&gt;AM1838))</f>
        <v>1</v>
      </c>
      <c r="BB1838" s="5" t="n">
        <f aca="false">--($E1838=--(AU1838&gt;AN1838))</f>
        <v>0</v>
      </c>
      <c r="BC1838" s="5" t="n">
        <f aca="false">--($F1838=--(AV1838&gt;AO1838))</f>
        <v>1</v>
      </c>
      <c r="BD1838" s="5" t="n">
        <f aca="false">--($G1838=--(AW1838&gt;AP1838))</f>
        <v>0</v>
      </c>
      <c r="BE1838" s="5" t="n">
        <f aca="false">--($H1838=--(AX1838&gt;AQ1838))</f>
        <v>1</v>
      </c>
      <c r="BF1838" s="5" t="n">
        <f aca="false">--($I1838=--(AY1838&gt;AR1838))</f>
        <v>0</v>
      </c>
      <c r="BG1838" s="5" t="n">
        <f aca="false">SUM(AZ1838:BF1838)</f>
        <v>4</v>
      </c>
      <c r="BH1838" s="5" t="n">
        <f aca="false">SUM(AE1838:AK1838)+AB1838+AC1838+AD1838</f>
        <v>2000000000</v>
      </c>
    </row>
    <row r="1839" customFormat="false" ht="15" hidden="true" customHeight="false" outlineLevel="0" collapsed="false">
      <c r="A1839" s="5" t="n">
        <f aca="false">sensitivity_exit_usd</f>
        <v>2000000000</v>
      </c>
      <c r="B1839" s="2" t="n">
        <f aca="false">ROW()-ROW($B$1795)</f>
        <v>44</v>
      </c>
      <c r="C1839" s="2" t="n">
        <f aca="false">MOD(QUOTIENT($B1839,1),2)</f>
        <v>0</v>
      </c>
      <c r="D1839" s="2" t="n">
        <f aca="false">MOD(QUOTIENT($B1839,2),2)</f>
        <v>0</v>
      </c>
      <c r="E1839" s="2" t="n">
        <f aca="false">MOD(QUOTIENT($B1839,4),2)</f>
        <v>1</v>
      </c>
      <c r="F1839" s="2" t="n">
        <f aca="false">MOD(QUOTIENT($B1839,8),2)</f>
        <v>1</v>
      </c>
      <c r="G1839" s="2" t="n">
        <f aca="false">MOD(QUOTIENT($B1839,16),2)</f>
        <v>0</v>
      </c>
      <c r="H1839" s="2" t="n">
        <f aca="false">MOD(QUOTIENT($B1839,32),2)</f>
        <v>1</v>
      </c>
      <c r="I1839" s="2" t="n">
        <f aca="false">MOD(QUOTIENT($B1839,64),2)</f>
        <v>0</v>
      </c>
      <c r="J1839" s="5" t="n">
        <f aca="false">IF($C1839=const_zero,MIN(class_series_f_invested_usd,MAX(const_zero,$A1839)),const_zero)</f>
        <v>30000000</v>
      </c>
      <c r="K1839" s="5" t="n">
        <f aca="false">IF($D1839=const_zero,MIN(class_series_e_invested_usd,MAX(const_zero,$A1839-SUM($J1839:$J1839))),const_zero)</f>
        <v>300000000</v>
      </c>
      <c r="L1839" s="5" t="n">
        <f aca="false">IF($E1839=const_zero,MIN(class_series_d_invested_usd,MAX(const_zero,$A1839-SUM($J1839:$K1839))),const_zero)</f>
        <v>0</v>
      </c>
      <c r="M1839" s="5" t="n">
        <f aca="false">IF($F1839=const_zero,MIN(class_series_c_invested_usd,MAX(const_zero,$A1839-SUM($J1839:$L1839))),const_zero)</f>
        <v>0</v>
      </c>
      <c r="N1839" s="5" t="n">
        <f aca="false">IF($G1839=const_zero,MIN(class_series_b_invested_usd,MAX(const_zero,$A1839-SUM($J1839:$M1839))),const_zero)</f>
        <v>30000000</v>
      </c>
      <c r="O1839" s="5" t="n">
        <f aca="false">IF($H1839=const_zero,MIN(class_series_a_invested_usd,MAX(const_zero,$A1839-SUM($J1839:$N1839))),const_zero)</f>
        <v>0</v>
      </c>
      <c r="P1839" s="5" t="n">
        <f aca="false">IF($I1839=const_zero,MIN(class_seed_invested_usd,MAX(const_zero,$A1839-SUM($J1839:$O1839))),const_zero)</f>
        <v>5000000</v>
      </c>
      <c r="Q1839" s="5" t="n">
        <f aca="false">MAX(const_zero,$A1839-SUM($J1839:$P1839))</f>
        <v>1635000000</v>
      </c>
      <c r="R1839" s="9" t="n">
        <f aca="false">common_rsa_total+Sensitivity!$AE$1740+Sensitivity!$AJ$1740+IF($C1839=const_one,Sensitivity!$D$1740,const_zero)+IF($D1839=const_one,Sensitivity!$Y$1740,const_zero)+IF($E1839=const_one,Sensitivity!$V$1740,const_zero)+IF($F1839=const_one,Sensitivity!$S$1740,const_zero)+IF($G1839=const_one,Sensitivity!$P$1740,const_zero)+IF($H1839=const_one,Sensitivity!$M$1740,const_zero)+IF($I1839=const_one,Sensitivity!$J$1740,const_zero)</f>
        <v>18391528.8243784</v>
      </c>
      <c r="S1839" s="23" t="b">
        <f aca="false">IF($R1839&gt;const_zero,--($Q1839&gt;option_strike_usd*$R1839),const_zero)</f>
        <v>1</v>
      </c>
      <c r="T1839" s="7" t="n">
        <f aca="false">IF($R1839&gt;const_zero,IF($S1839=const_one,($Q1839+option_strike_usd*pre_f_options_issued)/($R1839+pre_f_options_issued),$Q1839/$R1839),const_zero)</f>
        <v>78.3810516580863</v>
      </c>
      <c r="U1839" s="5" t="n">
        <f aca="false">IF($C1839=const_one,Sensitivity!$D$1740*$T1839,const_zero)</f>
        <v>0</v>
      </c>
      <c r="V1839" s="5" t="n">
        <f aca="false">IF($D1839=const_one,Sensitivity!$Y$1740*$T1839,const_zero)</f>
        <v>0</v>
      </c>
      <c r="W1839" s="5" t="n">
        <f aca="false">IF($E1839=const_one,Sensitivity!$V$1740*$T1839,const_zero)</f>
        <v>135294286.615956</v>
      </c>
      <c r="X1839" s="5" t="n">
        <f aca="false">IF($F1839=const_one,Sensitivity!$S$1740*$T1839,const_zero)</f>
        <v>188114523.979407</v>
      </c>
      <c r="Y1839" s="5" t="n">
        <f aca="false">IF($G1839=const_one,Sensitivity!$P$1740*$T1839,const_zero)</f>
        <v>0</v>
      </c>
      <c r="Z1839" s="5" t="n">
        <f aca="false">IF($H1839=const_one,Sensitivity!$M$1740*$T1839,const_zero)</f>
        <v>391905258.290431</v>
      </c>
      <c r="AA1839" s="5" t="n">
        <f aca="false">IF($I1839=const_one,Sensitivity!$J$1740*$T1839,const_zero)</f>
        <v>0</v>
      </c>
      <c r="AB1839" s="5" t="n">
        <f aca="false">(Sensitivity!$AE$1740+Sensitivity!$AJ$1740)*$T1839</f>
        <v>20803837.0462134</v>
      </c>
      <c r="AC1839" s="5" t="n">
        <f aca="false">common_rsa_total*$T1839</f>
        <v>705429464.922777</v>
      </c>
      <c r="AD1839" s="5" t="n">
        <f aca="false">IF($S1839=const_one,pre_f_options_issued*($T1839-option_strike_usd),const_zero)</f>
        <v>193452629.145216</v>
      </c>
      <c r="AE1839" s="5" t="n">
        <f aca="false">J1839+U1839</f>
        <v>30000000</v>
      </c>
      <c r="AF1839" s="5" t="n">
        <f aca="false">K1839+V1839</f>
        <v>300000000</v>
      </c>
      <c r="AG1839" s="5" t="n">
        <f aca="false">L1839+W1839</f>
        <v>135294286.615956</v>
      </c>
      <c r="AH1839" s="5" t="n">
        <f aca="false">M1839+X1839</f>
        <v>188114523.979407</v>
      </c>
      <c r="AI1839" s="5" t="n">
        <f aca="false">N1839+Y1839</f>
        <v>30000000</v>
      </c>
      <c r="AJ1839" s="5" t="n">
        <f aca="false">O1839+Z1839</f>
        <v>391905258.290431</v>
      </c>
      <c r="AK1839" s="5" t="n">
        <f aca="false">P1839+AA1839</f>
        <v>5000000</v>
      </c>
      <c r="AL1839" s="5" t="n">
        <f aca="false">INDEX($AE$1795:$AE$1922,$B1839-$C1839*1+const_one)</f>
        <v>30000000</v>
      </c>
      <c r="AM1839" s="5" t="n">
        <f aca="false">INDEX($AF$1795:$AF$1922,$B1839-$D1839*2+const_one)</f>
        <v>300000000</v>
      </c>
      <c r="AN1839" s="5" t="n">
        <f aca="false">INDEX($AG$1795:$AG$1922,$B1839-$E1839*4+const_one)</f>
        <v>100000000</v>
      </c>
      <c r="AO1839" s="5" t="n">
        <f aca="false">INDEX($AH$1795:$AH$1922,$B1839-$F1839*8+const_one)</f>
        <v>60000000</v>
      </c>
      <c r="AP1839" s="5" t="n">
        <f aca="false">INDEX($AI$1795:$AI$1922,$B1839-$G1839*16+const_one)</f>
        <v>30000000</v>
      </c>
      <c r="AQ1839" s="5" t="n">
        <f aca="false">INDEX($AJ$1795:$AJ$1922,$B1839-$H1839*32+const_one)</f>
        <v>15000000</v>
      </c>
      <c r="AR1839" s="5" t="n">
        <f aca="false">INDEX($AK$1795:$AK$1922,$B1839-$I1839*64+const_one)</f>
        <v>5000000</v>
      </c>
      <c r="AS1839" s="5" t="n">
        <f aca="false">INDEX($AE$1795:$AE$1922,$B1839+(const_one-$C1839)*1+const_one)</f>
        <v>49151430.872756</v>
      </c>
      <c r="AT1839" s="5" t="n">
        <f aca="false">INDEX($AF$1795:$AF$1922,$B1839+(const_one-$D1839)*2+const_one)</f>
        <v>438237631.569812</v>
      </c>
      <c r="AU1839" s="5" t="n">
        <f aca="false">INDEX($AG$1795:$AG$1922,$B1839+(const_one-$E1839)*4+const_one)</f>
        <v>135294286.615956</v>
      </c>
      <c r="AV1839" s="5" t="n">
        <f aca="false">INDEX($AH$1795:$AH$1922,$B1839+(const_one-$F1839)*8+const_one)</f>
        <v>188114523.979407</v>
      </c>
      <c r="AW1839" s="5" t="n">
        <f aca="false">INDEX($AI$1795:$AI$1922,$B1839+(const_one-$G1839)*16+const_one)</f>
        <v>209383837.960824</v>
      </c>
      <c r="AX1839" s="5" t="n">
        <f aca="false">INDEX($AJ$1795:$AJ$1922,$B1839+(const_one-$H1839)*32+const_one)</f>
        <v>391905258.290431</v>
      </c>
      <c r="AY1839" s="5" t="n">
        <f aca="false">INDEX($AK$1795:$AK$1922,$B1839+(const_one-$I1839)*64+const_one)</f>
        <v>317188685.755298</v>
      </c>
      <c r="AZ1839" s="5" t="n">
        <f aca="false">--($C1839=--(AS1839&gt;AL1839))</f>
        <v>0</v>
      </c>
      <c r="BA1839" s="5" t="n">
        <f aca="false">--($D1839=--(AT1839&gt;AM1839))</f>
        <v>0</v>
      </c>
      <c r="BB1839" s="5" t="n">
        <f aca="false">--($E1839=--(AU1839&gt;AN1839))</f>
        <v>1</v>
      </c>
      <c r="BC1839" s="5" t="n">
        <f aca="false">--($F1839=--(AV1839&gt;AO1839))</f>
        <v>1</v>
      </c>
      <c r="BD1839" s="5" t="n">
        <f aca="false">--($G1839=--(AW1839&gt;AP1839))</f>
        <v>0</v>
      </c>
      <c r="BE1839" s="5" t="n">
        <f aca="false">--($H1839=--(AX1839&gt;AQ1839))</f>
        <v>1</v>
      </c>
      <c r="BF1839" s="5" t="n">
        <f aca="false">--($I1839=--(AY1839&gt;AR1839))</f>
        <v>0</v>
      </c>
      <c r="BG1839" s="5" t="n">
        <f aca="false">SUM(AZ1839:BF1839)</f>
        <v>3</v>
      </c>
      <c r="BH1839" s="5" t="n">
        <f aca="false">SUM(AE1839:AK1839)+AB1839+AC1839+AD1839</f>
        <v>2000000000</v>
      </c>
    </row>
    <row r="1840" customFormat="false" ht="15" hidden="true" customHeight="false" outlineLevel="0" collapsed="false">
      <c r="A1840" s="5" t="n">
        <f aca="false">sensitivity_exit_usd</f>
        <v>2000000000</v>
      </c>
      <c r="B1840" s="2" t="n">
        <f aca="false">ROW()-ROW($B$1795)</f>
        <v>45</v>
      </c>
      <c r="C1840" s="2" t="n">
        <f aca="false">MOD(QUOTIENT($B1840,1),2)</f>
        <v>1</v>
      </c>
      <c r="D1840" s="2" t="n">
        <f aca="false">MOD(QUOTIENT($B1840,2),2)</f>
        <v>0</v>
      </c>
      <c r="E1840" s="2" t="n">
        <f aca="false">MOD(QUOTIENT($B1840,4),2)</f>
        <v>1</v>
      </c>
      <c r="F1840" s="2" t="n">
        <f aca="false">MOD(QUOTIENT($B1840,8),2)</f>
        <v>1</v>
      </c>
      <c r="G1840" s="2" t="n">
        <f aca="false">MOD(QUOTIENT($B1840,16),2)</f>
        <v>0</v>
      </c>
      <c r="H1840" s="2" t="n">
        <f aca="false">MOD(QUOTIENT($B1840,32),2)</f>
        <v>1</v>
      </c>
      <c r="I1840" s="2" t="n">
        <f aca="false">MOD(QUOTIENT($B1840,64),2)</f>
        <v>0</v>
      </c>
      <c r="J1840" s="5" t="n">
        <f aca="false">IF($C1840=const_zero,MIN(class_series_f_invested_usd,MAX(const_zero,$A1840)),const_zero)</f>
        <v>0</v>
      </c>
      <c r="K1840" s="5" t="n">
        <f aca="false">IF($D1840=const_zero,MIN(class_series_e_invested_usd,MAX(const_zero,$A1840-SUM($J1840:$J1840))),const_zero)</f>
        <v>300000000</v>
      </c>
      <c r="L1840" s="5" t="n">
        <f aca="false">IF($E1840=const_zero,MIN(class_series_d_invested_usd,MAX(const_zero,$A1840-SUM($J1840:$K1840))),const_zero)</f>
        <v>0</v>
      </c>
      <c r="M1840" s="5" t="n">
        <f aca="false">IF($F1840=const_zero,MIN(class_series_c_invested_usd,MAX(const_zero,$A1840-SUM($J1840:$L1840))),const_zero)</f>
        <v>0</v>
      </c>
      <c r="N1840" s="5" t="n">
        <f aca="false">IF($G1840=const_zero,MIN(class_series_b_invested_usd,MAX(const_zero,$A1840-SUM($J1840:$M1840))),const_zero)</f>
        <v>30000000</v>
      </c>
      <c r="O1840" s="5" t="n">
        <f aca="false">IF($H1840=const_zero,MIN(class_series_a_invested_usd,MAX(const_zero,$A1840-SUM($J1840:$N1840))),const_zero)</f>
        <v>0</v>
      </c>
      <c r="P1840" s="5" t="n">
        <f aca="false">IF($I1840=const_zero,MIN(class_seed_invested_usd,MAX(const_zero,$A1840-SUM($J1840:$O1840))),const_zero)</f>
        <v>5000000</v>
      </c>
      <c r="Q1840" s="5" t="n">
        <f aca="false">MAX(const_zero,$A1840-SUM($J1840:$P1840))</f>
        <v>1665000000</v>
      </c>
      <c r="R1840" s="9" t="n">
        <f aca="false">common_rsa_total+Sensitivity!$AE$1740+Sensitivity!$AJ$1740+IF($C1840=const_one,Sensitivity!$D$1740,const_zero)+IF($D1840=const_one,Sensitivity!$Y$1740,const_zero)+IF($E1840=const_one,Sensitivity!$V$1740,const_zero)+IF($F1840=const_one,Sensitivity!$S$1740,const_zero)+IF($G1840=const_one,Sensitivity!$P$1740,const_zero)+IF($H1840=const_one,Sensitivity!$M$1740,const_zero)+IF($I1840=const_one,Sensitivity!$J$1740,const_zero)</f>
        <v>19026032.7590847</v>
      </c>
      <c r="S1840" s="23" t="b">
        <f aca="false">IF($R1840&gt;const_zero,--($Q1840&gt;option_strike_usd*$R1840),const_zero)</f>
        <v>1</v>
      </c>
      <c r="T1840" s="7" t="n">
        <f aca="false">IF($R1840&gt;const_zero,IF($S1840=const_one,($Q1840+option_strike_usd*pre_f_options_issued)/($R1840+pre_f_options_issued),$Q1840/$R1840),const_zero)</f>
        <v>77.4643436931619</v>
      </c>
      <c r="U1840" s="5" t="n">
        <f aca="false">IF($C1840=const_one,Sensitivity!$D$1740*$T1840,const_zero)</f>
        <v>49151430.872756</v>
      </c>
      <c r="V1840" s="5" t="n">
        <f aca="false">IF($D1840=const_one,Sensitivity!$Y$1740*$T1840,const_zero)</f>
        <v>0</v>
      </c>
      <c r="W1840" s="5" t="n">
        <f aca="false">IF($E1840=const_one,Sensitivity!$V$1740*$T1840,const_zero)</f>
        <v>133711948.186885</v>
      </c>
      <c r="X1840" s="5" t="n">
        <f aca="false">IF($F1840=const_one,Sensitivity!$S$1740*$T1840,const_zero)</f>
        <v>185914424.863588</v>
      </c>
      <c r="Y1840" s="5" t="n">
        <f aca="false">IF($G1840=const_one,Sensitivity!$P$1740*$T1840,const_zero)</f>
        <v>0</v>
      </c>
      <c r="Z1840" s="5" t="n">
        <f aca="false">IF($H1840=const_one,Sensitivity!$M$1740*$T1840,const_zero)</f>
        <v>387321718.465809</v>
      </c>
      <c r="AA1840" s="5" t="n">
        <f aca="false">IF($I1840=const_one,Sensitivity!$J$1740*$T1840,const_zero)</f>
        <v>0</v>
      </c>
      <c r="AB1840" s="5" t="n">
        <f aca="false">(Sensitivity!$AE$1740+Sensitivity!$AJ$1740)*$T1840</f>
        <v>20560525.1396005</v>
      </c>
      <c r="AC1840" s="5" t="n">
        <f aca="false">common_rsa_total*$T1840</f>
        <v>697179093.238457</v>
      </c>
      <c r="AD1840" s="5" t="n">
        <f aca="false">IF($S1840=const_one,pre_f_options_issued*($T1840-option_strike_usd),const_zero)</f>
        <v>191160859.232905</v>
      </c>
      <c r="AE1840" s="5" t="n">
        <f aca="false">J1840+U1840</f>
        <v>49151430.872756</v>
      </c>
      <c r="AF1840" s="5" t="n">
        <f aca="false">K1840+V1840</f>
        <v>300000000</v>
      </c>
      <c r="AG1840" s="5" t="n">
        <f aca="false">L1840+W1840</f>
        <v>133711948.186885</v>
      </c>
      <c r="AH1840" s="5" t="n">
        <f aca="false">M1840+X1840</f>
        <v>185914424.863588</v>
      </c>
      <c r="AI1840" s="5" t="n">
        <f aca="false">N1840+Y1840</f>
        <v>30000000</v>
      </c>
      <c r="AJ1840" s="5" t="n">
        <f aca="false">O1840+Z1840</f>
        <v>387321718.465809</v>
      </c>
      <c r="AK1840" s="5" t="n">
        <f aca="false">P1840+AA1840</f>
        <v>5000000</v>
      </c>
      <c r="AL1840" s="5" t="n">
        <f aca="false">INDEX($AE$1795:$AE$1922,$B1840-$C1840*1+const_one)</f>
        <v>30000000</v>
      </c>
      <c r="AM1840" s="5" t="n">
        <f aca="false">INDEX($AF$1795:$AF$1922,$B1840-$D1840*2+const_one)</f>
        <v>300000000</v>
      </c>
      <c r="AN1840" s="5" t="n">
        <f aca="false">INDEX($AG$1795:$AG$1922,$B1840-$E1840*4+const_one)</f>
        <v>100000000</v>
      </c>
      <c r="AO1840" s="5" t="n">
        <f aca="false">INDEX($AH$1795:$AH$1922,$B1840-$F1840*8+const_one)</f>
        <v>60000000</v>
      </c>
      <c r="AP1840" s="5" t="n">
        <f aca="false">INDEX($AI$1795:$AI$1922,$B1840-$G1840*16+const_one)</f>
        <v>30000000</v>
      </c>
      <c r="AQ1840" s="5" t="n">
        <f aca="false">INDEX($AJ$1795:$AJ$1922,$B1840-$H1840*32+const_one)</f>
        <v>15000000</v>
      </c>
      <c r="AR1840" s="5" t="n">
        <f aca="false">INDEX($AK$1795:$AK$1922,$B1840-$I1840*64+const_one)</f>
        <v>5000000</v>
      </c>
      <c r="AS1840" s="5" t="n">
        <f aca="false">INDEX($AE$1795:$AE$1922,$B1840+(const_one-$C1840)*1+const_one)</f>
        <v>49151430.872756</v>
      </c>
      <c r="AT1840" s="5" t="n">
        <f aca="false">INDEX($AF$1795:$AF$1922,$B1840+(const_one-$D1840)*2+const_one)</f>
        <v>434804582.06156</v>
      </c>
      <c r="AU1840" s="5" t="n">
        <f aca="false">INDEX($AG$1795:$AG$1922,$B1840+(const_one-$E1840)*4+const_one)</f>
        <v>133711948.186885</v>
      </c>
      <c r="AV1840" s="5" t="n">
        <f aca="false">INDEX($AH$1795:$AH$1922,$B1840+(const_one-$F1840)*8+const_one)</f>
        <v>185914424.863588</v>
      </c>
      <c r="AW1840" s="5" t="n">
        <f aca="false">INDEX($AI$1795:$AI$1922,$B1840+(const_one-$G1840)*16+const_one)</f>
        <v>207636516.269174</v>
      </c>
      <c r="AX1840" s="5" t="n">
        <f aca="false">INDEX($AJ$1795:$AJ$1922,$B1840+(const_one-$H1840)*32+const_one)</f>
        <v>387321718.465809</v>
      </c>
      <c r="AY1840" s="5" t="n">
        <f aca="false">INDEX($AK$1795:$AK$1922,$B1840+(const_one-$I1840)*64+const_one)</f>
        <v>315256339.91144</v>
      </c>
      <c r="AZ1840" s="5" t="n">
        <f aca="false">--($C1840=--(AS1840&gt;AL1840))</f>
        <v>1</v>
      </c>
      <c r="BA1840" s="5" t="n">
        <f aca="false">--($D1840=--(AT1840&gt;AM1840))</f>
        <v>0</v>
      </c>
      <c r="BB1840" s="5" t="n">
        <f aca="false">--($E1840=--(AU1840&gt;AN1840))</f>
        <v>1</v>
      </c>
      <c r="BC1840" s="5" t="n">
        <f aca="false">--($F1840=--(AV1840&gt;AO1840))</f>
        <v>1</v>
      </c>
      <c r="BD1840" s="5" t="n">
        <f aca="false">--($G1840=--(AW1840&gt;AP1840))</f>
        <v>0</v>
      </c>
      <c r="BE1840" s="5" t="n">
        <f aca="false">--($H1840=--(AX1840&gt;AQ1840))</f>
        <v>1</v>
      </c>
      <c r="BF1840" s="5" t="n">
        <f aca="false">--($I1840=--(AY1840&gt;AR1840))</f>
        <v>0</v>
      </c>
      <c r="BG1840" s="5" t="n">
        <f aca="false">SUM(AZ1840:BF1840)</f>
        <v>4</v>
      </c>
      <c r="BH1840" s="5" t="n">
        <f aca="false">SUM(AE1840:AK1840)+AB1840+AC1840+AD1840</f>
        <v>2000000000</v>
      </c>
    </row>
    <row r="1841" customFormat="false" ht="15" hidden="true" customHeight="false" outlineLevel="0" collapsed="false">
      <c r="A1841" s="5" t="n">
        <f aca="false">sensitivity_exit_usd</f>
        <v>2000000000</v>
      </c>
      <c r="B1841" s="2" t="n">
        <f aca="false">ROW()-ROW($B$1795)</f>
        <v>46</v>
      </c>
      <c r="C1841" s="2" t="n">
        <f aca="false">MOD(QUOTIENT($B1841,1),2)</f>
        <v>0</v>
      </c>
      <c r="D1841" s="2" t="n">
        <f aca="false">MOD(QUOTIENT($B1841,2),2)</f>
        <v>1</v>
      </c>
      <c r="E1841" s="2" t="n">
        <f aca="false">MOD(QUOTIENT($B1841,4),2)</f>
        <v>1</v>
      </c>
      <c r="F1841" s="2" t="n">
        <f aca="false">MOD(QUOTIENT($B1841,8),2)</f>
        <v>1</v>
      </c>
      <c r="G1841" s="2" t="n">
        <f aca="false">MOD(QUOTIENT($B1841,16),2)</f>
        <v>0</v>
      </c>
      <c r="H1841" s="2" t="n">
        <f aca="false">MOD(QUOTIENT($B1841,32),2)</f>
        <v>1</v>
      </c>
      <c r="I1841" s="2" t="n">
        <f aca="false">MOD(QUOTIENT($B1841,64),2)</f>
        <v>0</v>
      </c>
      <c r="J1841" s="5" t="n">
        <f aca="false">IF($C1841=const_zero,MIN(class_series_f_invested_usd,MAX(const_zero,$A1841)),const_zero)</f>
        <v>30000000</v>
      </c>
      <c r="K1841" s="5" t="n">
        <f aca="false">IF($D1841=const_zero,MIN(class_series_e_invested_usd,MAX(const_zero,$A1841-SUM($J1841:$J1841))),const_zero)</f>
        <v>0</v>
      </c>
      <c r="L1841" s="5" t="n">
        <f aca="false">IF($E1841=const_zero,MIN(class_series_d_invested_usd,MAX(const_zero,$A1841-SUM($J1841:$K1841))),const_zero)</f>
        <v>0</v>
      </c>
      <c r="M1841" s="5" t="n">
        <f aca="false">IF($F1841=const_zero,MIN(class_series_c_invested_usd,MAX(const_zero,$A1841-SUM($J1841:$L1841))),const_zero)</f>
        <v>0</v>
      </c>
      <c r="N1841" s="5" t="n">
        <f aca="false">IF($G1841=const_zero,MIN(class_series_b_invested_usd,MAX(const_zero,$A1841-SUM($J1841:$M1841))),const_zero)</f>
        <v>30000000</v>
      </c>
      <c r="O1841" s="5" t="n">
        <f aca="false">IF($H1841=const_zero,MIN(class_series_a_invested_usd,MAX(const_zero,$A1841-SUM($J1841:$N1841))),const_zero)</f>
        <v>0</v>
      </c>
      <c r="P1841" s="5" t="n">
        <f aca="false">IF($I1841=const_zero,MIN(class_seed_invested_usd,MAX(const_zero,$A1841-SUM($J1841:$O1841))),const_zero)</f>
        <v>5000000</v>
      </c>
      <c r="Q1841" s="5" t="n">
        <f aca="false">MAX(const_zero,$A1841-SUM($J1841:$P1841))</f>
        <v>1935000000</v>
      </c>
      <c r="R1841" s="9" t="n">
        <f aca="false">common_rsa_total+Sensitivity!$AE$1740+Sensitivity!$AJ$1740+IF($C1841=const_one,Sensitivity!$D$1740,const_zero)+IF($D1841=const_one,Sensitivity!$Y$1740,const_zero)+IF($E1841=const_one,Sensitivity!$V$1740,const_zero)+IF($F1841=const_one,Sensitivity!$S$1740,const_zero)+IF($G1841=const_one,Sensitivity!$P$1740,const_zero)+IF($H1841=const_one,Sensitivity!$M$1740,const_zero)+IF($I1841=const_one,Sensitivity!$J$1740,const_zero)</f>
        <v>24498167.8654518</v>
      </c>
      <c r="S1841" s="23" t="b">
        <f aca="false">IF($R1841&gt;const_zero,--($Q1841&gt;option_strike_usd*$R1841),const_zero)</f>
        <v>1</v>
      </c>
      <c r="T1841" s="7" t="n">
        <f aca="false">IF($R1841&gt;const_zero,IF($S1841=const_one,($Q1841+option_strike_usd*pre_f_options_issued)/($R1841+pre_f_options_issued),$Q1841/$R1841),const_zero)</f>
        <v>71.7641289459245</v>
      </c>
      <c r="U1841" s="5" t="n">
        <f aca="false">IF($C1841=const_one,Sensitivity!$D$1740*$T1841,const_zero)</f>
        <v>0</v>
      </c>
      <c r="V1841" s="5" t="n">
        <f aca="false">IF($D1841=const_one,Sensitivity!$Y$1740*$T1841,const_zero)</f>
        <v>438237631.569812</v>
      </c>
      <c r="W1841" s="5" t="n">
        <f aca="false">IF($E1841=const_one,Sensitivity!$V$1740*$T1841,const_zero)</f>
        <v>123872752.724831</v>
      </c>
      <c r="X1841" s="5" t="n">
        <f aca="false">IF($F1841=const_one,Sensitivity!$S$1740*$T1841,const_zero)</f>
        <v>172233909.470219</v>
      </c>
      <c r="Y1841" s="5" t="n">
        <f aca="false">IF($G1841=const_one,Sensitivity!$P$1740*$T1841,const_zero)</f>
        <v>0</v>
      </c>
      <c r="Z1841" s="5" t="n">
        <f aca="false">IF($H1841=const_one,Sensitivity!$M$1740*$T1841,const_zero)</f>
        <v>358820644.729622</v>
      </c>
      <c r="AA1841" s="5" t="n">
        <f aca="false">IF($I1841=const_one,Sensitivity!$J$1740*$T1841,const_zero)</f>
        <v>0</v>
      </c>
      <c r="AB1841" s="5" t="n">
        <f aca="false">(Sensitivity!$AE$1740+Sensitivity!$AJ$1740)*$T1841</f>
        <v>19047578.6273841</v>
      </c>
      <c r="AC1841" s="5" t="n">
        <f aca="false">common_rsa_total*$T1841</f>
        <v>645877160.51332</v>
      </c>
      <c r="AD1841" s="5" t="n">
        <f aca="false">IF($S1841=const_one,pre_f_options_issued*($T1841-option_strike_usd),const_zero)</f>
        <v>176910322.364811</v>
      </c>
      <c r="AE1841" s="5" t="n">
        <f aca="false">J1841+U1841</f>
        <v>30000000</v>
      </c>
      <c r="AF1841" s="5" t="n">
        <f aca="false">K1841+V1841</f>
        <v>438237631.569812</v>
      </c>
      <c r="AG1841" s="5" t="n">
        <f aca="false">L1841+W1841</f>
        <v>123872752.724831</v>
      </c>
      <c r="AH1841" s="5" t="n">
        <f aca="false">M1841+X1841</f>
        <v>172233909.470219</v>
      </c>
      <c r="AI1841" s="5" t="n">
        <f aca="false">N1841+Y1841</f>
        <v>30000000</v>
      </c>
      <c r="AJ1841" s="5" t="n">
        <f aca="false">O1841+Z1841</f>
        <v>358820644.729622</v>
      </c>
      <c r="AK1841" s="5" t="n">
        <f aca="false">P1841+AA1841</f>
        <v>5000000</v>
      </c>
      <c r="AL1841" s="5" t="n">
        <f aca="false">INDEX($AE$1795:$AE$1922,$B1841-$C1841*1+const_one)</f>
        <v>30000000</v>
      </c>
      <c r="AM1841" s="5" t="n">
        <f aca="false">INDEX($AF$1795:$AF$1922,$B1841-$D1841*2+const_one)</f>
        <v>300000000</v>
      </c>
      <c r="AN1841" s="5" t="n">
        <f aca="false">INDEX($AG$1795:$AG$1922,$B1841-$E1841*4+const_one)</f>
        <v>100000000</v>
      </c>
      <c r="AO1841" s="5" t="n">
        <f aca="false">INDEX($AH$1795:$AH$1922,$B1841-$F1841*8+const_one)</f>
        <v>60000000</v>
      </c>
      <c r="AP1841" s="5" t="n">
        <f aca="false">INDEX($AI$1795:$AI$1922,$B1841-$G1841*16+const_one)</f>
        <v>30000000</v>
      </c>
      <c r="AQ1841" s="5" t="n">
        <f aca="false">INDEX($AJ$1795:$AJ$1922,$B1841-$H1841*32+const_one)</f>
        <v>15000000</v>
      </c>
      <c r="AR1841" s="5" t="n">
        <f aca="false">INDEX($AK$1795:$AK$1922,$B1841-$I1841*64+const_one)</f>
        <v>5000000</v>
      </c>
      <c r="AS1841" s="5" t="n">
        <f aca="false">INDEX($AE$1795:$AE$1922,$B1841+(const_one-$C1841)*1+const_one)</f>
        <v>45177914.7728883</v>
      </c>
      <c r="AT1841" s="5" t="n">
        <f aca="false">INDEX($AF$1795:$AF$1922,$B1841+(const_one-$D1841)*2+const_one)</f>
        <v>438237631.569812</v>
      </c>
      <c r="AU1841" s="5" t="n">
        <f aca="false">INDEX($AG$1795:$AG$1922,$B1841+(const_one-$E1841)*4+const_one)</f>
        <v>123872752.724831</v>
      </c>
      <c r="AV1841" s="5" t="n">
        <f aca="false">INDEX($AH$1795:$AH$1922,$B1841+(const_one-$F1841)*8+const_one)</f>
        <v>172233909.470219</v>
      </c>
      <c r="AW1841" s="5" t="n">
        <f aca="false">INDEX($AI$1795:$AI$1922,$B1841+(const_one-$G1841)*16+const_one)</f>
        <v>196762016.482939</v>
      </c>
      <c r="AX1841" s="5" t="n">
        <f aca="false">INDEX($AJ$1795:$AJ$1922,$B1841+(const_one-$H1841)*32+const_one)</f>
        <v>358820644.729622</v>
      </c>
      <c r="AY1841" s="5" t="n">
        <f aca="false">INDEX($AK$1795:$AK$1922,$B1841+(const_one-$I1841)*64+const_one)</f>
        <v>303533003.540697</v>
      </c>
      <c r="AZ1841" s="5" t="n">
        <f aca="false">--($C1841=--(AS1841&gt;AL1841))</f>
        <v>0</v>
      </c>
      <c r="BA1841" s="5" t="n">
        <f aca="false">--($D1841=--(AT1841&gt;AM1841))</f>
        <v>1</v>
      </c>
      <c r="BB1841" s="5" t="n">
        <f aca="false">--($E1841=--(AU1841&gt;AN1841))</f>
        <v>1</v>
      </c>
      <c r="BC1841" s="5" t="n">
        <f aca="false">--($F1841=--(AV1841&gt;AO1841))</f>
        <v>1</v>
      </c>
      <c r="BD1841" s="5" t="n">
        <f aca="false">--($G1841=--(AW1841&gt;AP1841))</f>
        <v>0</v>
      </c>
      <c r="BE1841" s="5" t="n">
        <f aca="false">--($H1841=--(AX1841&gt;AQ1841))</f>
        <v>1</v>
      </c>
      <c r="BF1841" s="5" t="n">
        <f aca="false">--($I1841=--(AY1841&gt;AR1841))</f>
        <v>0</v>
      </c>
      <c r="BG1841" s="5" t="n">
        <f aca="false">SUM(AZ1841:BF1841)</f>
        <v>4</v>
      </c>
      <c r="BH1841" s="5" t="n">
        <f aca="false">SUM(AE1841:AK1841)+AB1841+AC1841+AD1841</f>
        <v>2000000000</v>
      </c>
    </row>
    <row r="1842" customFormat="false" ht="15" hidden="true" customHeight="false" outlineLevel="0" collapsed="false">
      <c r="A1842" s="5" t="n">
        <f aca="false">sensitivity_exit_usd</f>
        <v>2000000000</v>
      </c>
      <c r="B1842" s="2" t="n">
        <f aca="false">ROW()-ROW($B$1795)</f>
        <v>47</v>
      </c>
      <c r="C1842" s="2" t="n">
        <f aca="false">MOD(QUOTIENT($B1842,1),2)</f>
        <v>1</v>
      </c>
      <c r="D1842" s="2" t="n">
        <f aca="false">MOD(QUOTIENT($B1842,2),2)</f>
        <v>1</v>
      </c>
      <c r="E1842" s="2" t="n">
        <f aca="false">MOD(QUOTIENT($B1842,4),2)</f>
        <v>1</v>
      </c>
      <c r="F1842" s="2" t="n">
        <f aca="false">MOD(QUOTIENT($B1842,8),2)</f>
        <v>1</v>
      </c>
      <c r="G1842" s="2" t="n">
        <f aca="false">MOD(QUOTIENT($B1842,16),2)</f>
        <v>0</v>
      </c>
      <c r="H1842" s="2" t="n">
        <f aca="false">MOD(QUOTIENT($B1842,32),2)</f>
        <v>1</v>
      </c>
      <c r="I1842" s="2" t="n">
        <f aca="false">MOD(QUOTIENT($B1842,64),2)</f>
        <v>0</v>
      </c>
      <c r="J1842" s="5" t="n">
        <f aca="false">IF($C1842=const_zero,MIN(class_series_f_invested_usd,MAX(const_zero,$A1842)),const_zero)</f>
        <v>0</v>
      </c>
      <c r="K1842" s="5" t="n">
        <f aca="false">IF($D1842=const_zero,MIN(class_series_e_invested_usd,MAX(const_zero,$A1842-SUM($J1842:$J1842))),const_zero)</f>
        <v>0</v>
      </c>
      <c r="L1842" s="5" t="n">
        <f aca="false">IF($E1842=const_zero,MIN(class_series_d_invested_usd,MAX(const_zero,$A1842-SUM($J1842:$K1842))),const_zero)</f>
        <v>0</v>
      </c>
      <c r="M1842" s="5" t="n">
        <f aca="false">IF($F1842=const_zero,MIN(class_series_c_invested_usd,MAX(const_zero,$A1842-SUM($J1842:$L1842))),const_zero)</f>
        <v>0</v>
      </c>
      <c r="N1842" s="5" t="n">
        <f aca="false">IF($G1842=const_zero,MIN(class_series_b_invested_usd,MAX(const_zero,$A1842-SUM($J1842:$M1842))),const_zero)</f>
        <v>30000000</v>
      </c>
      <c r="O1842" s="5" t="n">
        <f aca="false">IF($H1842=const_zero,MIN(class_series_a_invested_usd,MAX(const_zero,$A1842-SUM($J1842:$N1842))),const_zero)</f>
        <v>0</v>
      </c>
      <c r="P1842" s="5" t="n">
        <f aca="false">IF($I1842=const_zero,MIN(class_seed_invested_usd,MAX(const_zero,$A1842-SUM($J1842:$O1842))),const_zero)</f>
        <v>5000000</v>
      </c>
      <c r="Q1842" s="5" t="n">
        <f aca="false">MAX(const_zero,$A1842-SUM($J1842:$P1842))</f>
        <v>1965000000</v>
      </c>
      <c r="R1842" s="9" t="n">
        <f aca="false">common_rsa_total+Sensitivity!$AE$1740+Sensitivity!$AJ$1740+IF($C1842=const_one,Sensitivity!$D$1740,const_zero)+IF($D1842=const_one,Sensitivity!$Y$1740,const_zero)+IF($E1842=const_one,Sensitivity!$V$1740,const_zero)+IF($F1842=const_one,Sensitivity!$S$1740,const_zero)+IF($G1842=const_one,Sensitivity!$P$1740,const_zero)+IF($H1842=const_one,Sensitivity!$M$1740,const_zero)+IF($I1842=const_one,Sensitivity!$J$1740,const_zero)</f>
        <v>25132671.8001582</v>
      </c>
      <c r="S1842" s="23" t="b">
        <f aca="false">IF($R1842&gt;const_zero,--($Q1842&gt;option_strike_usd*$R1842),const_zero)</f>
        <v>1</v>
      </c>
      <c r="T1842" s="7" t="n">
        <f aca="false">IF($R1842&gt;const_zero,IF($S1842=const_one,($Q1842+option_strike_usd*pre_f_options_issued)/($R1842+pre_f_options_issued),$Q1842/$R1842),const_zero)</f>
        <v>71.2019458063674</v>
      </c>
      <c r="U1842" s="5" t="n">
        <f aca="false">IF($C1842=const_one,Sensitivity!$D$1740*$T1842,const_zero)</f>
        <v>45177914.7728883</v>
      </c>
      <c r="V1842" s="5" t="n">
        <f aca="false">IF($D1842=const_one,Sensitivity!$Y$1740*$T1842,const_zero)</f>
        <v>434804582.06156</v>
      </c>
      <c r="W1842" s="5" t="n">
        <f aca="false">IF($E1842=const_one,Sensitivity!$V$1740*$T1842,const_zero)</f>
        <v>122902363.004294</v>
      </c>
      <c r="X1842" s="5" t="n">
        <f aca="false">IF($F1842=const_one,Sensitivity!$S$1740*$T1842,const_zero)</f>
        <v>170884669.935282</v>
      </c>
      <c r="Y1842" s="5" t="n">
        <f aca="false">IF($G1842=const_one,Sensitivity!$P$1740*$T1842,const_zero)</f>
        <v>0</v>
      </c>
      <c r="Z1842" s="5" t="n">
        <f aca="false">IF($H1842=const_one,Sensitivity!$M$1740*$T1842,const_zero)</f>
        <v>356009729.031837</v>
      </c>
      <c r="AA1842" s="5" t="n">
        <f aca="false">IF($I1842=const_one,Sensitivity!$J$1740*$T1842,const_zero)</f>
        <v>0</v>
      </c>
      <c r="AB1842" s="5" t="n">
        <f aca="false">(Sensitivity!$AE$1740+Sensitivity!$AJ$1740)*$T1842</f>
        <v>18898364.4209138</v>
      </c>
      <c r="AC1842" s="5" t="n">
        <f aca="false">common_rsa_total*$T1842</f>
        <v>640817512.257307</v>
      </c>
      <c r="AD1842" s="5" t="n">
        <f aca="false">IF($S1842=const_one,pre_f_options_issued*($T1842-option_strike_usd),const_zero)</f>
        <v>175504864.515919</v>
      </c>
      <c r="AE1842" s="5" t="n">
        <f aca="false">J1842+U1842</f>
        <v>45177914.7728883</v>
      </c>
      <c r="AF1842" s="5" t="n">
        <f aca="false">K1842+V1842</f>
        <v>434804582.06156</v>
      </c>
      <c r="AG1842" s="5" t="n">
        <f aca="false">L1842+W1842</f>
        <v>122902363.004294</v>
      </c>
      <c r="AH1842" s="5" t="n">
        <f aca="false">M1842+X1842</f>
        <v>170884669.935282</v>
      </c>
      <c r="AI1842" s="5" t="n">
        <f aca="false">N1842+Y1842</f>
        <v>30000000</v>
      </c>
      <c r="AJ1842" s="5" t="n">
        <f aca="false">O1842+Z1842</f>
        <v>356009729.031837</v>
      </c>
      <c r="AK1842" s="5" t="n">
        <f aca="false">P1842+AA1842</f>
        <v>5000000</v>
      </c>
      <c r="AL1842" s="5" t="n">
        <f aca="false">INDEX($AE$1795:$AE$1922,$B1842-$C1842*1+const_one)</f>
        <v>30000000</v>
      </c>
      <c r="AM1842" s="5" t="n">
        <f aca="false">INDEX($AF$1795:$AF$1922,$B1842-$D1842*2+const_one)</f>
        <v>300000000</v>
      </c>
      <c r="AN1842" s="5" t="n">
        <f aca="false">INDEX($AG$1795:$AG$1922,$B1842-$E1842*4+const_one)</f>
        <v>100000000</v>
      </c>
      <c r="AO1842" s="5" t="n">
        <f aca="false">INDEX($AH$1795:$AH$1922,$B1842-$F1842*8+const_one)</f>
        <v>60000000</v>
      </c>
      <c r="AP1842" s="5" t="n">
        <f aca="false">INDEX($AI$1795:$AI$1922,$B1842-$G1842*16+const_one)</f>
        <v>30000000</v>
      </c>
      <c r="AQ1842" s="5" t="n">
        <f aca="false">INDEX($AJ$1795:$AJ$1922,$B1842-$H1842*32+const_one)</f>
        <v>15000000</v>
      </c>
      <c r="AR1842" s="5" t="n">
        <f aca="false">INDEX($AK$1795:$AK$1922,$B1842-$I1842*64+const_one)</f>
        <v>5000000</v>
      </c>
      <c r="AS1842" s="5" t="n">
        <f aca="false">INDEX($AE$1795:$AE$1922,$B1842+(const_one-$C1842)*1+const_one)</f>
        <v>45177914.7728883</v>
      </c>
      <c r="AT1842" s="5" t="n">
        <f aca="false">INDEX($AF$1795:$AF$1922,$B1842+(const_one-$D1842)*2+const_one)</f>
        <v>434804582.06156</v>
      </c>
      <c r="AU1842" s="5" t="n">
        <f aca="false">INDEX($AG$1795:$AG$1922,$B1842+(const_one-$E1842)*4+const_one)</f>
        <v>122902363.004294</v>
      </c>
      <c r="AV1842" s="5" t="n">
        <f aca="false">INDEX($AH$1795:$AH$1922,$B1842+(const_one-$F1842)*8+const_one)</f>
        <v>170884669.935282</v>
      </c>
      <c r="AW1842" s="5" t="n">
        <f aca="false">INDEX($AI$1795:$AI$1922,$B1842+(const_one-$G1842)*16+const_one)</f>
        <v>195624463.94144</v>
      </c>
      <c r="AX1842" s="5" t="n">
        <f aca="false">INDEX($AJ$1795:$AJ$1922,$B1842+(const_one-$H1842)*32+const_one)</f>
        <v>356009729.031837</v>
      </c>
      <c r="AY1842" s="5" t="n">
        <f aca="false">INDEX($AK$1795:$AK$1922,$B1842+(const_one-$I1842)*64+const_one)</f>
        <v>302227781.420956</v>
      </c>
      <c r="AZ1842" s="5" t="n">
        <f aca="false">--($C1842=--(AS1842&gt;AL1842))</f>
        <v>1</v>
      </c>
      <c r="BA1842" s="5" t="n">
        <f aca="false">--($D1842=--(AT1842&gt;AM1842))</f>
        <v>1</v>
      </c>
      <c r="BB1842" s="5" t="n">
        <f aca="false">--($E1842=--(AU1842&gt;AN1842))</f>
        <v>1</v>
      </c>
      <c r="BC1842" s="5" t="n">
        <f aca="false">--($F1842=--(AV1842&gt;AO1842))</f>
        <v>1</v>
      </c>
      <c r="BD1842" s="5" t="n">
        <f aca="false">--($G1842=--(AW1842&gt;AP1842))</f>
        <v>0</v>
      </c>
      <c r="BE1842" s="5" t="n">
        <f aca="false">--($H1842=--(AX1842&gt;AQ1842))</f>
        <v>1</v>
      </c>
      <c r="BF1842" s="5" t="n">
        <f aca="false">--($I1842=--(AY1842&gt;AR1842))</f>
        <v>0</v>
      </c>
      <c r="BG1842" s="5" t="n">
        <f aca="false">SUM(AZ1842:BF1842)</f>
        <v>5</v>
      </c>
      <c r="BH1842" s="5" t="n">
        <f aca="false">SUM(AE1842:AK1842)+AB1842+AC1842+AD1842</f>
        <v>2000000000</v>
      </c>
    </row>
    <row r="1843" customFormat="false" ht="15" hidden="true" customHeight="false" outlineLevel="0" collapsed="false">
      <c r="A1843" s="5" t="n">
        <f aca="false">sensitivity_exit_usd</f>
        <v>2000000000</v>
      </c>
      <c r="B1843" s="2" t="n">
        <f aca="false">ROW()-ROW($B$1795)</f>
        <v>48</v>
      </c>
      <c r="C1843" s="2" t="n">
        <f aca="false">MOD(QUOTIENT($B1843,1),2)</f>
        <v>0</v>
      </c>
      <c r="D1843" s="2" t="n">
        <f aca="false">MOD(QUOTIENT($B1843,2),2)</f>
        <v>0</v>
      </c>
      <c r="E1843" s="2" t="n">
        <f aca="false">MOD(QUOTIENT($B1843,4),2)</f>
        <v>0</v>
      </c>
      <c r="F1843" s="2" t="n">
        <f aca="false">MOD(QUOTIENT($B1843,8),2)</f>
        <v>0</v>
      </c>
      <c r="G1843" s="2" t="n">
        <f aca="false">MOD(QUOTIENT($B1843,16),2)</f>
        <v>1</v>
      </c>
      <c r="H1843" s="2" t="n">
        <f aca="false">MOD(QUOTIENT($B1843,32),2)</f>
        <v>1</v>
      </c>
      <c r="I1843" s="2" t="n">
        <f aca="false">MOD(QUOTIENT($B1843,64),2)</f>
        <v>0</v>
      </c>
      <c r="J1843" s="5" t="n">
        <f aca="false">IF($C1843=const_zero,MIN(class_series_f_invested_usd,MAX(const_zero,$A1843)),const_zero)</f>
        <v>30000000</v>
      </c>
      <c r="K1843" s="5" t="n">
        <f aca="false">IF($D1843=const_zero,MIN(class_series_e_invested_usd,MAX(const_zero,$A1843-SUM($J1843:$J1843))),const_zero)</f>
        <v>300000000</v>
      </c>
      <c r="L1843" s="5" t="n">
        <f aca="false">IF($E1843=const_zero,MIN(class_series_d_invested_usd,MAX(const_zero,$A1843-SUM($J1843:$K1843))),const_zero)</f>
        <v>100000000</v>
      </c>
      <c r="M1843" s="5" t="n">
        <f aca="false">IF($F1843=const_zero,MIN(class_series_c_invested_usd,MAX(const_zero,$A1843-SUM($J1843:$L1843))),const_zero)</f>
        <v>60000000</v>
      </c>
      <c r="N1843" s="5" t="n">
        <f aca="false">IF($G1843=const_zero,MIN(class_series_b_invested_usd,MAX(const_zero,$A1843-SUM($J1843:$M1843))),const_zero)</f>
        <v>0</v>
      </c>
      <c r="O1843" s="5" t="n">
        <f aca="false">IF($H1843=const_zero,MIN(class_series_a_invested_usd,MAX(const_zero,$A1843-SUM($J1843:$N1843))),const_zero)</f>
        <v>0</v>
      </c>
      <c r="P1843" s="5" t="n">
        <f aca="false">IF($I1843=const_zero,MIN(class_seed_invested_usd,MAX(const_zero,$A1843-SUM($J1843:$O1843))),const_zero)</f>
        <v>5000000</v>
      </c>
      <c r="Q1843" s="5" t="n">
        <f aca="false">MAX(const_zero,$A1843-SUM($J1843:$P1843))</f>
        <v>1505000000</v>
      </c>
      <c r="R1843" s="9" t="n">
        <f aca="false">common_rsa_total+Sensitivity!$AE$1740+Sensitivity!$AJ$1740+IF($C1843=const_one,Sensitivity!$D$1740,const_zero)+IF($D1843=const_one,Sensitivity!$Y$1740,const_zero)+IF($E1843=const_one,Sensitivity!$V$1740,const_zero)+IF($F1843=const_one,Sensitivity!$S$1740,const_zero)+IF($G1843=const_one,Sensitivity!$P$1740,const_zero)+IF($H1843=const_one,Sensitivity!$M$1740,const_zero)+IF($I1843=const_one,Sensitivity!$J$1740,const_zero)</f>
        <v>17265419.2130129</v>
      </c>
      <c r="S1843" s="23" t="b">
        <f aca="false">IF($R1843&gt;const_zero,--($Q1843&gt;option_strike_usd*$R1843),const_zero)</f>
        <v>1</v>
      </c>
      <c r="T1843" s="7" t="n">
        <f aca="false">IF($R1843&gt;const_zero,IF($S1843=const_one,($Q1843+option_strike_usd*pre_f_options_issued)/($R1843+pre_f_options_issued),$Q1843/$R1843),const_zero)</f>
        <v>76.2695687733004</v>
      </c>
      <c r="U1843" s="5" t="n">
        <f aca="false">IF($C1843=const_one,Sensitivity!$D$1740*$T1843,const_zero)</f>
        <v>0</v>
      </c>
      <c r="V1843" s="5" t="n">
        <f aca="false">IF($D1843=const_one,Sensitivity!$Y$1740*$T1843,const_zero)</f>
        <v>0</v>
      </c>
      <c r="W1843" s="5" t="n">
        <f aca="false">IF($E1843=const_one,Sensitivity!$V$1740*$T1843,const_zero)</f>
        <v>0</v>
      </c>
      <c r="X1843" s="5" t="n">
        <f aca="false">IF($F1843=const_one,Sensitivity!$S$1740*$T1843,const_zero)</f>
        <v>0</v>
      </c>
      <c r="Y1843" s="5" t="n">
        <f aca="false">IF($G1843=const_one,Sensitivity!$P$1740*$T1843,const_zero)</f>
        <v>228808706.319901</v>
      </c>
      <c r="Z1843" s="5" t="n">
        <f aca="false">IF($H1843=const_one,Sensitivity!$M$1740*$T1843,const_zero)</f>
        <v>381347843.866502</v>
      </c>
      <c r="AA1843" s="5" t="n">
        <f aca="false">IF($I1843=const_one,Sensitivity!$J$1740*$T1843,const_zero)</f>
        <v>0</v>
      </c>
      <c r="AB1843" s="5" t="n">
        <f aca="false">(Sensitivity!$AE$1740+Sensitivity!$AJ$1740)*$T1843</f>
        <v>20243408.9206433</v>
      </c>
      <c r="AC1843" s="5" t="n">
        <f aca="false">common_rsa_total*$T1843</f>
        <v>686426118.959703</v>
      </c>
      <c r="AD1843" s="5" t="n">
        <f aca="false">IF($S1843=const_one,pre_f_options_issued*($T1843-option_strike_usd),const_zero)</f>
        <v>188173921.933251</v>
      </c>
      <c r="AE1843" s="5" t="n">
        <f aca="false">J1843+U1843</f>
        <v>30000000</v>
      </c>
      <c r="AF1843" s="5" t="n">
        <f aca="false">K1843+V1843</f>
        <v>300000000</v>
      </c>
      <c r="AG1843" s="5" t="n">
        <f aca="false">L1843+W1843</f>
        <v>100000000</v>
      </c>
      <c r="AH1843" s="5" t="n">
        <f aca="false">M1843+X1843</f>
        <v>60000000</v>
      </c>
      <c r="AI1843" s="5" t="n">
        <f aca="false">N1843+Y1843</f>
        <v>228808706.319901</v>
      </c>
      <c r="AJ1843" s="5" t="n">
        <f aca="false">O1843+Z1843</f>
        <v>381347843.866502</v>
      </c>
      <c r="AK1843" s="5" t="n">
        <f aca="false">P1843+AA1843</f>
        <v>5000000</v>
      </c>
      <c r="AL1843" s="5" t="n">
        <f aca="false">INDEX($AE$1795:$AE$1922,$B1843-$C1843*1+const_one)</f>
        <v>30000000</v>
      </c>
      <c r="AM1843" s="5" t="n">
        <f aca="false">INDEX($AF$1795:$AF$1922,$B1843-$D1843*2+const_one)</f>
        <v>300000000</v>
      </c>
      <c r="AN1843" s="5" t="n">
        <f aca="false">INDEX($AG$1795:$AG$1922,$B1843-$E1843*4+const_one)</f>
        <v>100000000</v>
      </c>
      <c r="AO1843" s="5" t="n">
        <f aca="false">INDEX($AH$1795:$AH$1922,$B1843-$F1843*8+const_one)</f>
        <v>60000000</v>
      </c>
      <c r="AP1843" s="5" t="n">
        <f aca="false">INDEX($AI$1795:$AI$1922,$B1843-$G1843*16+const_one)</f>
        <v>30000000</v>
      </c>
      <c r="AQ1843" s="5" t="n">
        <f aca="false">INDEX($AJ$1795:$AJ$1922,$B1843-$H1843*32+const_one)</f>
        <v>15000000</v>
      </c>
      <c r="AR1843" s="5" t="n">
        <f aca="false">INDEX($AK$1795:$AK$1922,$B1843-$I1843*64+const_one)</f>
        <v>5000000</v>
      </c>
      <c r="AS1843" s="5" t="n">
        <f aca="false">INDEX($AE$1795:$AE$1922,$B1843+(const_one-$C1843)*1+const_one)</f>
        <v>47821248.7638748</v>
      </c>
      <c r="AT1843" s="5" t="n">
        <f aca="false">INDEX($AF$1795:$AF$1922,$B1843+(const_one-$D1843)*2+const_one)</f>
        <v>426628216.369176</v>
      </c>
      <c r="AU1843" s="5" t="n">
        <f aca="false">INDEX($AG$1795:$AG$1922,$B1843+(const_one-$E1843)*4+const_one)</f>
        <v>129107669.488946</v>
      </c>
      <c r="AV1843" s="5" t="n">
        <f aca="false">INDEX($AH$1795:$AH$1922,$B1843+(const_one-$F1843)*8+const_one)</f>
        <v>169723837.11071</v>
      </c>
      <c r="AW1843" s="5" t="n">
        <f aca="false">INDEX($AI$1795:$AI$1922,$B1843+(const_one-$G1843)*16+const_one)</f>
        <v>228808706.319901</v>
      </c>
      <c r="AX1843" s="5" t="n">
        <f aca="false">INDEX($AJ$1795:$AJ$1922,$B1843+(const_one-$H1843)*32+const_one)</f>
        <v>381347843.866502</v>
      </c>
      <c r="AY1843" s="5" t="n">
        <f aca="false">INDEX($AK$1795:$AK$1922,$B1843+(const_one-$I1843)*64+const_one)</f>
        <v>305365313.42164</v>
      </c>
      <c r="AZ1843" s="5" t="n">
        <f aca="false">--($C1843=--(AS1843&gt;AL1843))</f>
        <v>0</v>
      </c>
      <c r="BA1843" s="5" t="n">
        <f aca="false">--($D1843=--(AT1843&gt;AM1843))</f>
        <v>0</v>
      </c>
      <c r="BB1843" s="5" t="n">
        <f aca="false">--($E1843=--(AU1843&gt;AN1843))</f>
        <v>0</v>
      </c>
      <c r="BC1843" s="5" t="n">
        <f aca="false">--($F1843=--(AV1843&gt;AO1843))</f>
        <v>0</v>
      </c>
      <c r="BD1843" s="5" t="n">
        <f aca="false">--($G1843=--(AW1843&gt;AP1843))</f>
        <v>1</v>
      </c>
      <c r="BE1843" s="5" t="n">
        <f aca="false">--($H1843=--(AX1843&gt;AQ1843))</f>
        <v>1</v>
      </c>
      <c r="BF1843" s="5" t="n">
        <f aca="false">--($I1843=--(AY1843&gt;AR1843))</f>
        <v>0</v>
      </c>
      <c r="BG1843" s="5" t="n">
        <f aca="false">SUM(AZ1843:BF1843)</f>
        <v>2</v>
      </c>
      <c r="BH1843" s="5" t="n">
        <f aca="false">SUM(AE1843:AK1843)+AB1843+AC1843+AD1843</f>
        <v>2000000000</v>
      </c>
    </row>
    <row r="1844" customFormat="false" ht="15" hidden="true" customHeight="false" outlineLevel="0" collapsed="false">
      <c r="A1844" s="5" t="n">
        <f aca="false">sensitivity_exit_usd</f>
        <v>2000000000</v>
      </c>
      <c r="B1844" s="2" t="n">
        <f aca="false">ROW()-ROW($B$1795)</f>
        <v>49</v>
      </c>
      <c r="C1844" s="2" t="n">
        <f aca="false">MOD(QUOTIENT($B1844,1),2)</f>
        <v>1</v>
      </c>
      <c r="D1844" s="2" t="n">
        <f aca="false">MOD(QUOTIENT($B1844,2),2)</f>
        <v>0</v>
      </c>
      <c r="E1844" s="2" t="n">
        <f aca="false">MOD(QUOTIENT($B1844,4),2)</f>
        <v>0</v>
      </c>
      <c r="F1844" s="2" t="n">
        <f aca="false">MOD(QUOTIENT($B1844,8),2)</f>
        <v>0</v>
      </c>
      <c r="G1844" s="2" t="n">
        <f aca="false">MOD(QUOTIENT($B1844,16),2)</f>
        <v>1</v>
      </c>
      <c r="H1844" s="2" t="n">
        <f aca="false">MOD(QUOTIENT($B1844,32),2)</f>
        <v>1</v>
      </c>
      <c r="I1844" s="2" t="n">
        <f aca="false">MOD(QUOTIENT($B1844,64),2)</f>
        <v>0</v>
      </c>
      <c r="J1844" s="5" t="n">
        <f aca="false">IF($C1844=const_zero,MIN(class_series_f_invested_usd,MAX(const_zero,$A1844)),const_zero)</f>
        <v>0</v>
      </c>
      <c r="K1844" s="5" t="n">
        <f aca="false">IF($D1844=const_zero,MIN(class_series_e_invested_usd,MAX(const_zero,$A1844-SUM($J1844:$J1844))),const_zero)</f>
        <v>300000000</v>
      </c>
      <c r="L1844" s="5" t="n">
        <f aca="false">IF($E1844=const_zero,MIN(class_series_d_invested_usd,MAX(const_zero,$A1844-SUM($J1844:$K1844))),const_zero)</f>
        <v>100000000</v>
      </c>
      <c r="M1844" s="5" t="n">
        <f aca="false">IF($F1844=const_zero,MIN(class_series_c_invested_usd,MAX(const_zero,$A1844-SUM($J1844:$L1844))),const_zero)</f>
        <v>60000000</v>
      </c>
      <c r="N1844" s="5" t="n">
        <f aca="false">IF($G1844=const_zero,MIN(class_series_b_invested_usd,MAX(const_zero,$A1844-SUM($J1844:$M1844))),const_zero)</f>
        <v>0</v>
      </c>
      <c r="O1844" s="5" t="n">
        <f aca="false">IF($H1844=const_zero,MIN(class_series_a_invested_usd,MAX(const_zero,$A1844-SUM($J1844:$N1844))),const_zero)</f>
        <v>0</v>
      </c>
      <c r="P1844" s="5" t="n">
        <f aca="false">IF($I1844=const_zero,MIN(class_seed_invested_usd,MAX(const_zero,$A1844-SUM($J1844:$O1844))),const_zero)</f>
        <v>5000000</v>
      </c>
      <c r="Q1844" s="5" t="n">
        <f aca="false">MAX(const_zero,$A1844-SUM($J1844:$P1844))</f>
        <v>1535000000</v>
      </c>
      <c r="R1844" s="9" t="n">
        <f aca="false">common_rsa_total+Sensitivity!$AE$1740+Sensitivity!$AJ$1740+IF($C1844=const_one,Sensitivity!$D$1740,const_zero)+IF($D1844=const_one,Sensitivity!$Y$1740,const_zero)+IF($E1844=const_one,Sensitivity!$V$1740,const_zero)+IF($F1844=const_one,Sensitivity!$S$1740,const_zero)+IF($G1844=const_one,Sensitivity!$P$1740,const_zero)+IF($H1844=const_one,Sensitivity!$M$1740,const_zero)+IF($I1844=const_one,Sensitivity!$J$1740,const_zero)</f>
        <v>17899923.1477193</v>
      </c>
      <c r="S1844" s="23" t="b">
        <f aca="false">IF($R1844&gt;const_zero,--($Q1844&gt;option_strike_usd*$R1844),const_zero)</f>
        <v>1</v>
      </c>
      <c r="T1844" s="7" t="n">
        <f aca="false">IF($R1844&gt;const_zero,IF($S1844=const_one,($Q1844+option_strike_usd*pre_f_options_issued)/($R1844+pre_f_options_issued),$Q1844/$R1844),const_zero)</f>
        <v>75.3679309900682</v>
      </c>
      <c r="U1844" s="5" t="n">
        <f aca="false">IF($C1844=const_one,Sensitivity!$D$1740*$T1844,const_zero)</f>
        <v>47821248.7638748</v>
      </c>
      <c r="V1844" s="5" t="n">
        <f aca="false">IF($D1844=const_one,Sensitivity!$Y$1740*$T1844,const_zero)</f>
        <v>0</v>
      </c>
      <c r="W1844" s="5" t="n">
        <f aca="false">IF($E1844=const_one,Sensitivity!$V$1740*$T1844,const_zero)</f>
        <v>0</v>
      </c>
      <c r="X1844" s="5" t="n">
        <f aca="false">IF($F1844=const_one,Sensitivity!$S$1740*$T1844,const_zero)</f>
        <v>0</v>
      </c>
      <c r="Y1844" s="5" t="n">
        <f aca="false">IF($G1844=const_one,Sensitivity!$P$1740*$T1844,const_zero)</f>
        <v>226103792.970205</v>
      </c>
      <c r="Z1844" s="5" t="n">
        <f aca="false">IF($H1844=const_one,Sensitivity!$M$1740*$T1844,const_zero)</f>
        <v>376839654.950341</v>
      </c>
      <c r="AA1844" s="5" t="n">
        <f aca="false">IF($I1844=const_one,Sensitivity!$J$1740*$T1844,const_zero)</f>
        <v>0</v>
      </c>
      <c r="AB1844" s="5" t="n">
        <f aca="false">(Sensitivity!$AE$1740+Sensitivity!$AJ$1740)*$T1844</f>
        <v>20004096.9297951</v>
      </c>
      <c r="AC1844" s="5" t="n">
        <f aca="false">common_rsa_total*$T1844</f>
        <v>678311378.910614</v>
      </c>
      <c r="AD1844" s="5" t="n">
        <f aca="false">IF($S1844=const_one,pre_f_options_issued*($T1844-option_strike_usd),const_zero)</f>
        <v>185919827.475171</v>
      </c>
      <c r="AE1844" s="5" t="n">
        <f aca="false">J1844+U1844</f>
        <v>47821248.7638748</v>
      </c>
      <c r="AF1844" s="5" t="n">
        <f aca="false">K1844+V1844</f>
        <v>300000000</v>
      </c>
      <c r="AG1844" s="5" t="n">
        <f aca="false">L1844+W1844</f>
        <v>100000000</v>
      </c>
      <c r="AH1844" s="5" t="n">
        <f aca="false">M1844+X1844</f>
        <v>60000000</v>
      </c>
      <c r="AI1844" s="5" t="n">
        <f aca="false">N1844+Y1844</f>
        <v>226103792.970205</v>
      </c>
      <c r="AJ1844" s="5" t="n">
        <f aca="false">O1844+Z1844</f>
        <v>376839654.950341</v>
      </c>
      <c r="AK1844" s="5" t="n">
        <f aca="false">P1844+AA1844</f>
        <v>5000000</v>
      </c>
      <c r="AL1844" s="5" t="n">
        <f aca="false">INDEX($AE$1795:$AE$1922,$B1844-$C1844*1+const_one)</f>
        <v>30000000</v>
      </c>
      <c r="AM1844" s="5" t="n">
        <f aca="false">INDEX($AF$1795:$AF$1922,$B1844-$D1844*2+const_one)</f>
        <v>300000000</v>
      </c>
      <c r="AN1844" s="5" t="n">
        <f aca="false">INDEX($AG$1795:$AG$1922,$B1844-$E1844*4+const_one)</f>
        <v>100000000</v>
      </c>
      <c r="AO1844" s="5" t="n">
        <f aca="false">INDEX($AH$1795:$AH$1922,$B1844-$F1844*8+const_one)</f>
        <v>60000000</v>
      </c>
      <c r="AP1844" s="5" t="n">
        <f aca="false">INDEX($AI$1795:$AI$1922,$B1844-$G1844*16+const_one)</f>
        <v>30000000</v>
      </c>
      <c r="AQ1844" s="5" t="n">
        <f aca="false">INDEX($AJ$1795:$AJ$1922,$B1844-$H1844*32+const_one)</f>
        <v>15000000</v>
      </c>
      <c r="AR1844" s="5" t="n">
        <f aca="false">INDEX($AK$1795:$AK$1922,$B1844-$I1844*64+const_one)</f>
        <v>5000000</v>
      </c>
      <c r="AS1844" s="5" t="n">
        <f aca="false">INDEX($AE$1795:$AE$1922,$B1844+(const_one-$C1844)*1+const_one)</f>
        <v>47821248.7638748</v>
      </c>
      <c r="AT1844" s="5" t="n">
        <f aca="false">INDEX($AF$1795:$AF$1922,$B1844+(const_one-$D1844)*2+const_one)</f>
        <v>423327218.296035</v>
      </c>
      <c r="AU1844" s="5" t="n">
        <f aca="false">INDEX($AG$1795:$AG$1922,$B1844+(const_one-$E1844)*4+const_one)</f>
        <v>127745652.344767</v>
      </c>
      <c r="AV1844" s="5" t="n">
        <f aca="false">INDEX($AH$1795:$AH$1922,$B1844+(const_one-$F1844)*8+const_one)</f>
        <v>168158461.550934</v>
      </c>
      <c r="AW1844" s="5" t="n">
        <f aca="false">INDEX($AI$1795:$AI$1922,$B1844+(const_one-$G1844)*16+const_one)</f>
        <v>226103792.970205</v>
      </c>
      <c r="AX1844" s="5" t="n">
        <f aca="false">INDEX($AJ$1795:$AJ$1922,$B1844+(const_one-$H1844)*32+const_one)</f>
        <v>376839654.950341</v>
      </c>
      <c r="AY1844" s="5" t="n">
        <f aca="false">INDEX($AK$1795:$AK$1922,$B1844+(const_one-$I1844)*64+const_one)</f>
        <v>303642651.009065</v>
      </c>
      <c r="AZ1844" s="5" t="n">
        <f aca="false">--($C1844=--(AS1844&gt;AL1844))</f>
        <v>1</v>
      </c>
      <c r="BA1844" s="5" t="n">
        <f aca="false">--($D1844=--(AT1844&gt;AM1844))</f>
        <v>0</v>
      </c>
      <c r="BB1844" s="5" t="n">
        <f aca="false">--($E1844=--(AU1844&gt;AN1844))</f>
        <v>0</v>
      </c>
      <c r="BC1844" s="5" t="n">
        <f aca="false">--($F1844=--(AV1844&gt;AO1844))</f>
        <v>0</v>
      </c>
      <c r="BD1844" s="5" t="n">
        <f aca="false">--($G1844=--(AW1844&gt;AP1844))</f>
        <v>1</v>
      </c>
      <c r="BE1844" s="5" t="n">
        <f aca="false">--($H1844=--(AX1844&gt;AQ1844))</f>
        <v>1</v>
      </c>
      <c r="BF1844" s="5" t="n">
        <f aca="false">--($I1844=--(AY1844&gt;AR1844))</f>
        <v>0</v>
      </c>
      <c r="BG1844" s="5" t="n">
        <f aca="false">SUM(AZ1844:BF1844)</f>
        <v>3</v>
      </c>
      <c r="BH1844" s="5" t="n">
        <f aca="false">SUM(AE1844:AK1844)+AB1844+AC1844+AD1844</f>
        <v>2000000000</v>
      </c>
    </row>
    <row r="1845" customFormat="false" ht="15" hidden="true" customHeight="false" outlineLevel="0" collapsed="false">
      <c r="A1845" s="5" t="n">
        <f aca="false">sensitivity_exit_usd</f>
        <v>2000000000</v>
      </c>
      <c r="B1845" s="2" t="n">
        <f aca="false">ROW()-ROW($B$1795)</f>
        <v>50</v>
      </c>
      <c r="C1845" s="2" t="n">
        <f aca="false">MOD(QUOTIENT($B1845,1),2)</f>
        <v>0</v>
      </c>
      <c r="D1845" s="2" t="n">
        <f aca="false">MOD(QUOTIENT($B1845,2),2)</f>
        <v>1</v>
      </c>
      <c r="E1845" s="2" t="n">
        <f aca="false">MOD(QUOTIENT($B1845,4),2)</f>
        <v>0</v>
      </c>
      <c r="F1845" s="2" t="n">
        <f aca="false">MOD(QUOTIENT($B1845,8),2)</f>
        <v>0</v>
      </c>
      <c r="G1845" s="2" t="n">
        <f aca="false">MOD(QUOTIENT($B1845,16),2)</f>
        <v>1</v>
      </c>
      <c r="H1845" s="2" t="n">
        <f aca="false">MOD(QUOTIENT($B1845,32),2)</f>
        <v>1</v>
      </c>
      <c r="I1845" s="2" t="n">
        <f aca="false">MOD(QUOTIENT($B1845,64),2)</f>
        <v>0</v>
      </c>
      <c r="J1845" s="5" t="n">
        <f aca="false">IF($C1845=const_zero,MIN(class_series_f_invested_usd,MAX(const_zero,$A1845)),const_zero)</f>
        <v>30000000</v>
      </c>
      <c r="K1845" s="5" t="n">
        <f aca="false">IF($D1845=const_zero,MIN(class_series_e_invested_usd,MAX(const_zero,$A1845-SUM($J1845:$J1845))),const_zero)</f>
        <v>0</v>
      </c>
      <c r="L1845" s="5" t="n">
        <f aca="false">IF($E1845=const_zero,MIN(class_series_d_invested_usd,MAX(const_zero,$A1845-SUM($J1845:$K1845))),const_zero)</f>
        <v>100000000</v>
      </c>
      <c r="M1845" s="5" t="n">
        <f aca="false">IF($F1845=const_zero,MIN(class_series_c_invested_usd,MAX(const_zero,$A1845-SUM($J1845:$L1845))),const_zero)</f>
        <v>60000000</v>
      </c>
      <c r="N1845" s="5" t="n">
        <f aca="false">IF($G1845=const_zero,MIN(class_series_b_invested_usd,MAX(const_zero,$A1845-SUM($J1845:$M1845))),const_zero)</f>
        <v>0</v>
      </c>
      <c r="O1845" s="5" t="n">
        <f aca="false">IF($H1845=const_zero,MIN(class_series_a_invested_usd,MAX(const_zero,$A1845-SUM($J1845:$N1845))),const_zero)</f>
        <v>0</v>
      </c>
      <c r="P1845" s="5" t="n">
        <f aca="false">IF($I1845=const_zero,MIN(class_seed_invested_usd,MAX(const_zero,$A1845-SUM($J1845:$O1845))),const_zero)</f>
        <v>5000000</v>
      </c>
      <c r="Q1845" s="5" t="n">
        <f aca="false">MAX(const_zero,$A1845-SUM($J1845:$P1845))</f>
        <v>1805000000</v>
      </c>
      <c r="R1845" s="9" t="n">
        <f aca="false">common_rsa_total+Sensitivity!$AE$1740+Sensitivity!$AJ$1740+IF($C1845=const_one,Sensitivity!$D$1740,const_zero)+IF($D1845=const_one,Sensitivity!$Y$1740,const_zero)+IF($E1845=const_one,Sensitivity!$V$1740,const_zero)+IF($F1845=const_one,Sensitivity!$S$1740,const_zero)+IF($G1845=const_one,Sensitivity!$P$1740,const_zero)+IF($H1845=const_one,Sensitivity!$M$1740,const_zero)+IF($I1845=const_one,Sensitivity!$J$1740,const_zero)</f>
        <v>23372058.2540864</v>
      </c>
      <c r="S1845" s="23" t="b">
        <f aca="false">IF($R1845&gt;const_zero,--($Q1845&gt;option_strike_usd*$R1845),const_zero)</f>
        <v>1</v>
      </c>
      <c r="T1845" s="7" t="n">
        <f aca="false">IF($R1845&gt;const_zero,IF($S1845=const_one,($Q1845+option_strike_usd*pre_f_options_issued)/($R1845+pre_f_options_issued),$Q1845/$R1845),const_zero)</f>
        <v>69.8630152363125</v>
      </c>
      <c r="U1845" s="5" t="n">
        <f aca="false">IF($C1845=const_one,Sensitivity!$D$1740*$T1845,const_zero)</f>
        <v>0</v>
      </c>
      <c r="V1845" s="5" t="n">
        <f aca="false">IF($D1845=const_one,Sensitivity!$Y$1740*$T1845,const_zero)</f>
        <v>426628216.369176</v>
      </c>
      <c r="W1845" s="5" t="n">
        <f aca="false">IF($E1845=const_one,Sensitivity!$V$1740*$T1845,const_zero)</f>
        <v>0</v>
      </c>
      <c r="X1845" s="5" t="n">
        <f aca="false">IF($F1845=const_one,Sensitivity!$S$1740*$T1845,const_zero)</f>
        <v>0</v>
      </c>
      <c r="Y1845" s="5" t="n">
        <f aca="false">IF($G1845=const_one,Sensitivity!$P$1740*$T1845,const_zero)</f>
        <v>209589045.708937</v>
      </c>
      <c r="Z1845" s="5" t="n">
        <f aca="false">IF($H1845=const_one,Sensitivity!$M$1740*$T1845,const_zero)</f>
        <v>349315076.181563</v>
      </c>
      <c r="AA1845" s="5" t="n">
        <f aca="false">IF($I1845=const_one,Sensitivity!$J$1740*$T1845,const_zero)</f>
        <v>0</v>
      </c>
      <c r="AB1845" s="5" t="n">
        <f aca="false">(Sensitivity!$AE$1740+Sensitivity!$AJ$1740)*$T1845</f>
        <v>18542986.5227309</v>
      </c>
      <c r="AC1845" s="5" t="n">
        <f aca="false">common_rsa_total*$T1845</f>
        <v>628767137.126813</v>
      </c>
      <c r="AD1845" s="5" t="n">
        <f aca="false">IF($S1845=const_one,pre_f_options_issued*($T1845-option_strike_usd),const_zero)</f>
        <v>172157538.090781</v>
      </c>
      <c r="AE1845" s="5" t="n">
        <f aca="false">J1845+U1845</f>
        <v>30000000</v>
      </c>
      <c r="AF1845" s="5" t="n">
        <f aca="false">K1845+V1845</f>
        <v>426628216.369176</v>
      </c>
      <c r="AG1845" s="5" t="n">
        <f aca="false">L1845+W1845</f>
        <v>100000000</v>
      </c>
      <c r="AH1845" s="5" t="n">
        <f aca="false">M1845+X1845</f>
        <v>60000000</v>
      </c>
      <c r="AI1845" s="5" t="n">
        <f aca="false">N1845+Y1845</f>
        <v>209589045.708937</v>
      </c>
      <c r="AJ1845" s="5" t="n">
        <f aca="false">O1845+Z1845</f>
        <v>349315076.181563</v>
      </c>
      <c r="AK1845" s="5" t="n">
        <f aca="false">P1845+AA1845</f>
        <v>5000000</v>
      </c>
      <c r="AL1845" s="5" t="n">
        <f aca="false">INDEX($AE$1795:$AE$1922,$B1845-$C1845*1+const_one)</f>
        <v>30000000</v>
      </c>
      <c r="AM1845" s="5" t="n">
        <f aca="false">INDEX($AF$1795:$AF$1922,$B1845-$D1845*2+const_one)</f>
        <v>300000000</v>
      </c>
      <c r="AN1845" s="5" t="n">
        <f aca="false">INDEX($AG$1795:$AG$1922,$B1845-$E1845*4+const_one)</f>
        <v>100000000</v>
      </c>
      <c r="AO1845" s="5" t="n">
        <f aca="false">INDEX($AH$1795:$AH$1922,$B1845-$F1845*8+const_one)</f>
        <v>60000000</v>
      </c>
      <c r="AP1845" s="5" t="n">
        <f aca="false">INDEX($AI$1795:$AI$1922,$B1845-$G1845*16+const_one)</f>
        <v>30000000</v>
      </c>
      <c r="AQ1845" s="5" t="n">
        <f aca="false">INDEX($AJ$1795:$AJ$1922,$B1845-$H1845*32+const_one)</f>
        <v>15000000</v>
      </c>
      <c r="AR1845" s="5" t="n">
        <f aca="false">INDEX($AK$1795:$AK$1922,$B1845-$I1845*64+const_one)</f>
        <v>5000000</v>
      </c>
      <c r="AS1845" s="5" t="n">
        <f aca="false">INDEX($AE$1795:$AE$1922,$B1845+(const_one-$C1845)*1+const_one)</f>
        <v>43985371.3098966</v>
      </c>
      <c r="AT1845" s="5" t="n">
        <f aca="false">INDEX($AF$1795:$AF$1922,$B1845+(const_one-$D1845)*2+const_one)</f>
        <v>426628216.369176</v>
      </c>
      <c r="AU1845" s="5" t="n">
        <f aca="false">INDEX($AG$1795:$AG$1922,$B1845+(const_one-$E1845)*4+const_one)</f>
        <v>119303357.37255</v>
      </c>
      <c r="AV1845" s="5" t="n">
        <f aca="false">INDEX($AH$1795:$AH$1922,$B1845+(const_one-$F1845)*8+const_one)</f>
        <v>158531082.516859</v>
      </c>
      <c r="AW1845" s="5" t="n">
        <f aca="false">INDEX($AI$1795:$AI$1922,$B1845+(const_one-$G1845)*16+const_one)</f>
        <v>209589045.708937</v>
      </c>
      <c r="AX1845" s="5" t="n">
        <f aca="false">INDEX($AJ$1795:$AJ$1922,$B1845+(const_one-$H1845)*32+const_one)</f>
        <v>349315076.181563</v>
      </c>
      <c r="AY1845" s="5" t="n">
        <f aca="false">INDEX($AK$1795:$AK$1922,$B1845+(const_one-$I1845)*64+const_one)</f>
        <v>293550236.444</v>
      </c>
      <c r="AZ1845" s="5" t="n">
        <f aca="false">--($C1845=--(AS1845&gt;AL1845))</f>
        <v>0</v>
      </c>
      <c r="BA1845" s="5" t="n">
        <f aca="false">--($D1845=--(AT1845&gt;AM1845))</f>
        <v>1</v>
      </c>
      <c r="BB1845" s="5" t="n">
        <f aca="false">--($E1845=--(AU1845&gt;AN1845))</f>
        <v>0</v>
      </c>
      <c r="BC1845" s="5" t="n">
        <f aca="false">--($F1845=--(AV1845&gt;AO1845))</f>
        <v>0</v>
      </c>
      <c r="BD1845" s="5" t="n">
        <f aca="false">--($G1845=--(AW1845&gt;AP1845))</f>
        <v>1</v>
      </c>
      <c r="BE1845" s="5" t="n">
        <f aca="false">--($H1845=--(AX1845&gt;AQ1845))</f>
        <v>1</v>
      </c>
      <c r="BF1845" s="5" t="n">
        <f aca="false">--($I1845=--(AY1845&gt;AR1845))</f>
        <v>0</v>
      </c>
      <c r="BG1845" s="5" t="n">
        <f aca="false">SUM(AZ1845:BF1845)</f>
        <v>3</v>
      </c>
      <c r="BH1845" s="5" t="n">
        <f aca="false">SUM(AE1845:AK1845)+AB1845+AC1845+AD1845</f>
        <v>2000000000</v>
      </c>
    </row>
    <row r="1846" customFormat="false" ht="15" hidden="true" customHeight="false" outlineLevel="0" collapsed="false">
      <c r="A1846" s="5" t="n">
        <f aca="false">sensitivity_exit_usd</f>
        <v>2000000000</v>
      </c>
      <c r="B1846" s="2" t="n">
        <f aca="false">ROW()-ROW($B$1795)</f>
        <v>51</v>
      </c>
      <c r="C1846" s="2" t="n">
        <f aca="false">MOD(QUOTIENT($B1846,1),2)</f>
        <v>1</v>
      </c>
      <c r="D1846" s="2" t="n">
        <f aca="false">MOD(QUOTIENT($B1846,2),2)</f>
        <v>1</v>
      </c>
      <c r="E1846" s="2" t="n">
        <f aca="false">MOD(QUOTIENT($B1846,4),2)</f>
        <v>0</v>
      </c>
      <c r="F1846" s="2" t="n">
        <f aca="false">MOD(QUOTIENT($B1846,8),2)</f>
        <v>0</v>
      </c>
      <c r="G1846" s="2" t="n">
        <f aca="false">MOD(QUOTIENT($B1846,16),2)</f>
        <v>1</v>
      </c>
      <c r="H1846" s="2" t="n">
        <f aca="false">MOD(QUOTIENT($B1846,32),2)</f>
        <v>1</v>
      </c>
      <c r="I1846" s="2" t="n">
        <f aca="false">MOD(QUOTIENT($B1846,64),2)</f>
        <v>0</v>
      </c>
      <c r="J1846" s="5" t="n">
        <f aca="false">IF($C1846=const_zero,MIN(class_series_f_invested_usd,MAX(const_zero,$A1846)),const_zero)</f>
        <v>0</v>
      </c>
      <c r="K1846" s="5" t="n">
        <f aca="false">IF($D1846=const_zero,MIN(class_series_e_invested_usd,MAX(const_zero,$A1846-SUM($J1846:$J1846))),const_zero)</f>
        <v>0</v>
      </c>
      <c r="L1846" s="5" t="n">
        <f aca="false">IF($E1846=const_zero,MIN(class_series_d_invested_usd,MAX(const_zero,$A1846-SUM($J1846:$K1846))),const_zero)</f>
        <v>100000000</v>
      </c>
      <c r="M1846" s="5" t="n">
        <f aca="false">IF($F1846=const_zero,MIN(class_series_c_invested_usd,MAX(const_zero,$A1846-SUM($J1846:$L1846))),const_zero)</f>
        <v>60000000</v>
      </c>
      <c r="N1846" s="5" t="n">
        <f aca="false">IF($G1846=const_zero,MIN(class_series_b_invested_usd,MAX(const_zero,$A1846-SUM($J1846:$M1846))),const_zero)</f>
        <v>0</v>
      </c>
      <c r="O1846" s="5" t="n">
        <f aca="false">IF($H1846=const_zero,MIN(class_series_a_invested_usd,MAX(const_zero,$A1846-SUM($J1846:$N1846))),const_zero)</f>
        <v>0</v>
      </c>
      <c r="P1846" s="5" t="n">
        <f aca="false">IF($I1846=const_zero,MIN(class_seed_invested_usd,MAX(const_zero,$A1846-SUM($J1846:$O1846))),const_zero)</f>
        <v>5000000</v>
      </c>
      <c r="Q1846" s="5" t="n">
        <f aca="false">MAX(const_zero,$A1846-SUM($J1846:$P1846))</f>
        <v>1835000000</v>
      </c>
      <c r="R1846" s="9" t="n">
        <f aca="false">common_rsa_total+Sensitivity!$AE$1740+Sensitivity!$AJ$1740+IF($C1846=const_one,Sensitivity!$D$1740,const_zero)+IF($D1846=const_one,Sensitivity!$Y$1740,const_zero)+IF($E1846=const_one,Sensitivity!$V$1740,const_zero)+IF($F1846=const_one,Sensitivity!$S$1740,const_zero)+IF($G1846=const_one,Sensitivity!$P$1740,const_zero)+IF($H1846=const_one,Sensitivity!$M$1740,const_zero)+IF($I1846=const_one,Sensitivity!$J$1740,const_zero)</f>
        <v>24006562.1887927</v>
      </c>
      <c r="S1846" s="23" t="b">
        <f aca="false">IF($R1846&gt;const_zero,--($Q1846&gt;option_strike_usd*$R1846),const_zero)</f>
        <v>1</v>
      </c>
      <c r="T1846" s="7" t="n">
        <f aca="false">IF($R1846&gt;const_zero,IF($S1846=const_one,($Q1846+option_strike_usd*pre_f_options_issued)/($R1846+pre_f_options_issued),$Q1846/$R1846),const_zero)</f>
        <v>69.3224563378844</v>
      </c>
      <c r="U1846" s="5" t="n">
        <f aca="false">IF($C1846=const_one,Sensitivity!$D$1740*$T1846,const_zero)</f>
        <v>43985371.3098966</v>
      </c>
      <c r="V1846" s="5" t="n">
        <f aca="false">IF($D1846=const_one,Sensitivity!$Y$1740*$T1846,const_zero)</f>
        <v>423327218.296035</v>
      </c>
      <c r="W1846" s="5" t="n">
        <f aca="false">IF($E1846=const_one,Sensitivity!$V$1740*$T1846,const_zero)</f>
        <v>0</v>
      </c>
      <c r="X1846" s="5" t="n">
        <f aca="false">IF($F1846=const_one,Sensitivity!$S$1740*$T1846,const_zero)</f>
        <v>0</v>
      </c>
      <c r="Y1846" s="5" t="n">
        <f aca="false">IF($G1846=const_one,Sensitivity!$P$1740*$T1846,const_zero)</f>
        <v>207967369.013653</v>
      </c>
      <c r="Z1846" s="5" t="n">
        <f aca="false">IF($H1846=const_one,Sensitivity!$M$1740*$T1846,const_zero)</f>
        <v>346612281.689422</v>
      </c>
      <c r="AA1846" s="5" t="n">
        <f aca="false">IF($I1846=const_one,Sensitivity!$J$1740*$T1846,const_zero)</f>
        <v>0</v>
      </c>
      <c r="AB1846" s="5" t="n">
        <f aca="false">(Sensitivity!$AE$1740+Sensitivity!$AJ$1740)*$T1846</f>
        <v>18399511.805323</v>
      </c>
      <c r="AC1846" s="5" t="n">
        <f aca="false">common_rsa_total*$T1846</f>
        <v>623902107.04096</v>
      </c>
      <c r="AD1846" s="5" t="n">
        <f aca="false">IF($S1846=const_one,pre_f_options_issued*($T1846-option_strike_usd),const_zero)</f>
        <v>170806140.844711</v>
      </c>
      <c r="AE1846" s="5" t="n">
        <f aca="false">J1846+U1846</f>
        <v>43985371.3098966</v>
      </c>
      <c r="AF1846" s="5" t="n">
        <f aca="false">K1846+V1846</f>
        <v>423327218.296035</v>
      </c>
      <c r="AG1846" s="5" t="n">
        <f aca="false">L1846+W1846</f>
        <v>100000000</v>
      </c>
      <c r="AH1846" s="5" t="n">
        <f aca="false">M1846+X1846</f>
        <v>60000000</v>
      </c>
      <c r="AI1846" s="5" t="n">
        <f aca="false">N1846+Y1846</f>
        <v>207967369.013653</v>
      </c>
      <c r="AJ1846" s="5" t="n">
        <f aca="false">O1846+Z1846</f>
        <v>346612281.689422</v>
      </c>
      <c r="AK1846" s="5" t="n">
        <f aca="false">P1846+AA1846</f>
        <v>5000000</v>
      </c>
      <c r="AL1846" s="5" t="n">
        <f aca="false">INDEX($AE$1795:$AE$1922,$B1846-$C1846*1+const_one)</f>
        <v>30000000</v>
      </c>
      <c r="AM1846" s="5" t="n">
        <f aca="false">INDEX($AF$1795:$AF$1922,$B1846-$D1846*2+const_one)</f>
        <v>300000000</v>
      </c>
      <c r="AN1846" s="5" t="n">
        <f aca="false">INDEX($AG$1795:$AG$1922,$B1846-$E1846*4+const_one)</f>
        <v>100000000</v>
      </c>
      <c r="AO1846" s="5" t="n">
        <f aca="false">INDEX($AH$1795:$AH$1922,$B1846-$F1846*8+const_one)</f>
        <v>60000000</v>
      </c>
      <c r="AP1846" s="5" t="n">
        <f aca="false">INDEX($AI$1795:$AI$1922,$B1846-$G1846*16+const_one)</f>
        <v>30000000</v>
      </c>
      <c r="AQ1846" s="5" t="n">
        <f aca="false">INDEX($AJ$1795:$AJ$1922,$B1846-$H1846*32+const_one)</f>
        <v>15000000</v>
      </c>
      <c r="AR1846" s="5" t="n">
        <f aca="false">INDEX($AK$1795:$AK$1922,$B1846-$I1846*64+const_one)</f>
        <v>5000000</v>
      </c>
      <c r="AS1846" s="5" t="n">
        <f aca="false">INDEX($AE$1795:$AE$1922,$B1846+(const_one-$C1846)*1+const_one)</f>
        <v>43985371.3098966</v>
      </c>
      <c r="AT1846" s="5" t="n">
        <f aca="false">INDEX($AF$1795:$AF$1922,$B1846+(const_one-$D1846)*2+const_one)</f>
        <v>423327218.296035</v>
      </c>
      <c r="AU1846" s="5" t="n">
        <f aca="false">INDEX($AG$1795:$AG$1922,$B1846+(const_one-$E1846)*4+const_one)</f>
        <v>118456283.404317</v>
      </c>
      <c r="AV1846" s="5" t="n">
        <f aca="false">INDEX($AH$1795:$AH$1922,$B1846+(const_one-$F1846)*8+const_one)</f>
        <v>157542082.322249</v>
      </c>
      <c r="AW1846" s="5" t="n">
        <f aca="false">INDEX($AI$1795:$AI$1922,$B1846+(const_one-$G1846)*16+const_one)</f>
        <v>207967369.013653</v>
      </c>
      <c r="AX1846" s="5" t="n">
        <f aca="false">INDEX($AJ$1795:$AJ$1922,$B1846+(const_one-$H1846)*32+const_one)</f>
        <v>346612281.689422</v>
      </c>
      <c r="AY1846" s="5" t="n">
        <f aca="false">INDEX($AK$1795:$AK$1922,$B1846+(const_one-$I1846)*64+const_one)</f>
        <v>292399403.806646</v>
      </c>
      <c r="AZ1846" s="5" t="n">
        <f aca="false">--($C1846=--(AS1846&gt;AL1846))</f>
        <v>1</v>
      </c>
      <c r="BA1846" s="5" t="n">
        <f aca="false">--($D1846=--(AT1846&gt;AM1846))</f>
        <v>1</v>
      </c>
      <c r="BB1846" s="5" t="n">
        <f aca="false">--($E1846=--(AU1846&gt;AN1846))</f>
        <v>0</v>
      </c>
      <c r="BC1846" s="5" t="n">
        <f aca="false">--($F1846=--(AV1846&gt;AO1846))</f>
        <v>0</v>
      </c>
      <c r="BD1846" s="5" t="n">
        <f aca="false">--($G1846=--(AW1846&gt;AP1846))</f>
        <v>1</v>
      </c>
      <c r="BE1846" s="5" t="n">
        <f aca="false">--($H1846=--(AX1846&gt;AQ1846))</f>
        <v>1</v>
      </c>
      <c r="BF1846" s="5" t="n">
        <f aca="false">--($I1846=--(AY1846&gt;AR1846))</f>
        <v>0</v>
      </c>
      <c r="BG1846" s="5" t="n">
        <f aca="false">SUM(AZ1846:BF1846)</f>
        <v>4</v>
      </c>
      <c r="BH1846" s="5" t="n">
        <f aca="false">SUM(AE1846:AK1846)+AB1846+AC1846+AD1846</f>
        <v>2000000000</v>
      </c>
    </row>
    <row r="1847" customFormat="false" ht="15" hidden="true" customHeight="false" outlineLevel="0" collapsed="false">
      <c r="A1847" s="5" t="n">
        <f aca="false">sensitivity_exit_usd</f>
        <v>2000000000</v>
      </c>
      <c r="B1847" s="2" t="n">
        <f aca="false">ROW()-ROW($B$1795)</f>
        <v>52</v>
      </c>
      <c r="C1847" s="2" t="n">
        <f aca="false">MOD(QUOTIENT($B1847,1),2)</f>
        <v>0</v>
      </c>
      <c r="D1847" s="2" t="n">
        <f aca="false">MOD(QUOTIENT($B1847,2),2)</f>
        <v>0</v>
      </c>
      <c r="E1847" s="2" t="n">
        <f aca="false">MOD(QUOTIENT($B1847,4),2)</f>
        <v>1</v>
      </c>
      <c r="F1847" s="2" t="n">
        <f aca="false">MOD(QUOTIENT($B1847,8),2)</f>
        <v>0</v>
      </c>
      <c r="G1847" s="2" t="n">
        <f aca="false">MOD(QUOTIENT($B1847,16),2)</f>
        <v>1</v>
      </c>
      <c r="H1847" s="2" t="n">
        <f aca="false">MOD(QUOTIENT($B1847,32),2)</f>
        <v>1</v>
      </c>
      <c r="I1847" s="2" t="n">
        <f aca="false">MOD(QUOTIENT($B1847,64),2)</f>
        <v>0</v>
      </c>
      <c r="J1847" s="5" t="n">
        <f aca="false">IF($C1847=const_zero,MIN(class_series_f_invested_usd,MAX(const_zero,$A1847)),const_zero)</f>
        <v>30000000</v>
      </c>
      <c r="K1847" s="5" t="n">
        <f aca="false">IF($D1847=const_zero,MIN(class_series_e_invested_usd,MAX(const_zero,$A1847-SUM($J1847:$J1847))),const_zero)</f>
        <v>300000000</v>
      </c>
      <c r="L1847" s="5" t="n">
        <f aca="false">IF($E1847=const_zero,MIN(class_series_d_invested_usd,MAX(const_zero,$A1847-SUM($J1847:$K1847))),const_zero)</f>
        <v>0</v>
      </c>
      <c r="M1847" s="5" t="n">
        <f aca="false">IF($F1847=const_zero,MIN(class_series_c_invested_usd,MAX(const_zero,$A1847-SUM($J1847:$L1847))),const_zero)</f>
        <v>60000000</v>
      </c>
      <c r="N1847" s="5" t="n">
        <f aca="false">IF($G1847=const_zero,MIN(class_series_b_invested_usd,MAX(const_zero,$A1847-SUM($J1847:$M1847))),const_zero)</f>
        <v>0</v>
      </c>
      <c r="O1847" s="5" t="n">
        <f aca="false">IF($H1847=const_zero,MIN(class_series_a_invested_usd,MAX(const_zero,$A1847-SUM($J1847:$N1847))),const_zero)</f>
        <v>0</v>
      </c>
      <c r="P1847" s="5" t="n">
        <f aca="false">IF($I1847=const_zero,MIN(class_seed_invested_usd,MAX(const_zero,$A1847-SUM($J1847:$O1847))),const_zero)</f>
        <v>5000000</v>
      </c>
      <c r="Q1847" s="5" t="n">
        <f aca="false">MAX(const_zero,$A1847-SUM($J1847:$P1847))</f>
        <v>1605000000</v>
      </c>
      <c r="R1847" s="9" t="n">
        <f aca="false">common_rsa_total+Sensitivity!$AE$1740+Sensitivity!$AJ$1740+IF($C1847=const_one,Sensitivity!$D$1740,const_zero)+IF($D1847=const_one,Sensitivity!$Y$1740,const_zero)+IF($E1847=const_one,Sensitivity!$V$1740,const_zero)+IF($F1847=const_one,Sensitivity!$S$1740,const_zero)+IF($G1847=const_one,Sensitivity!$P$1740,const_zero)+IF($H1847=const_one,Sensitivity!$M$1740,const_zero)+IF($I1847=const_one,Sensitivity!$J$1740,const_zero)</f>
        <v>18991528.8243784</v>
      </c>
      <c r="S1847" s="23" t="b">
        <f aca="false">IF($R1847&gt;const_zero,--($Q1847&gt;option_strike_usd*$R1847),const_zero)</f>
        <v>1</v>
      </c>
      <c r="T1847" s="7" t="n">
        <f aca="false">IF($R1847&gt;const_zero,IF($S1847=const_one,($Q1847+option_strike_usd*pre_f_options_issued)/($R1847+pre_f_options_issued),$Q1847/$R1847),const_zero)</f>
        <v>74.796912454947</v>
      </c>
      <c r="U1847" s="5" t="n">
        <f aca="false">IF($C1847=const_one,Sensitivity!$D$1740*$T1847,const_zero)</f>
        <v>0</v>
      </c>
      <c r="V1847" s="5" t="n">
        <f aca="false">IF($D1847=const_one,Sensitivity!$Y$1740*$T1847,const_zero)</f>
        <v>0</v>
      </c>
      <c r="W1847" s="5" t="n">
        <f aca="false">IF($E1847=const_one,Sensitivity!$V$1740*$T1847,const_zero)</f>
        <v>129107669.488946</v>
      </c>
      <c r="X1847" s="5" t="n">
        <f aca="false">IF($F1847=const_one,Sensitivity!$S$1740*$T1847,const_zero)</f>
        <v>0</v>
      </c>
      <c r="Y1847" s="5" t="n">
        <f aca="false">IF($G1847=const_one,Sensitivity!$P$1740*$T1847,const_zero)</f>
        <v>224390737.364841</v>
      </c>
      <c r="Z1847" s="5" t="n">
        <f aca="false">IF($H1847=const_one,Sensitivity!$M$1740*$T1847,const_zero)</f>
        <v>373984562.274735</v>
      </c>
      <c r="AA1847" s="5" t="n">
        <f aca="false">IF($I1847=const_one,Sensitivity!$J$1740*$T1847,const_zero)</f>
        <v>0</v>
      </c>
      <c r="AB1847" s="5" t="n">
        <f aca="false">(Sensitivity!$AE$1740+Sensitivity!$AJ$1740)*$T1847</f>
        <v>19852537.6395874</v>
      </c>
      <c r="AC1847" s="5" t="n">
        <f aca="false">common_rsa_total*$T1847</f>
        <v>673172212.094523</v>
      </c>
      <c r="AD1847" s="5" t="n">
        <f aca="false">IF($S1847=const_one,pre_f_options_issued*($T1847-option_strike_usd),const_zero)</f>
        <v>184492281.137368</v>
      </c>
      <c r="AE1847" s="5" t="n">
        <f aca="false">J1847+U1847</f>
        <v>30000000</v>
      </c>
      <c r="AF1847" s="5" t="n">
        <f aca="false">K1847+V1847</f>
        <v>300000000</v>
      </c>
      <c r="AG1847" s="5" t="n">
        <f aca="false">L1847+W1847</f>
        <v>129107669.488946</v>
      </c>
      <c r="AH1847" s="5" t="n">
        <f aca="false">M1847+X1847</f>
        <v>60000000</v>
      </c>
      <c r="AI1847" s="5" t="n">
        <f aca="false">N1847+Y1847</f>
        <v>224390737.364841</v>
      </c>
      <c r="AJ1847" s="5" t="n">
        <f aca="false">O1847+Z1847</f>
        <v>373984562.274735</v>
      </c>
      <c r="AK1847" s="5" t="n">
        <f aca="false">P1847+AA1847</f>
        <v>5000000</v>
      </c>
      <c r="AL1847" s="5" t="n">
        <f aca="false">INDEX($AE$1795:$AE$1922,$B1847-$C1847*1+const_one)</f>
        <v>30000000</v>
      </c>
      <c r="AM1847" s="5" t="n">
        <f aca="false">INDEX($AF$1795:$AF$1922,$B1847-$D1847*2+const_one)</f>
        <v>300000000</v>
      </c>
      <c r="AN1847" s="5" t="n">
        <f aca="false">INDEX($AG$1795:$AG$1922,$B1847-$E1847*4+const_one)</f>
        <v>100000000</v>
      </c>
      <c r="AO1847" s="5" t="n">
        <f aca="false">INDEX($AH$1795:$AH$1922,$B1847-$F1847*8+const_one)</f>
        <v>60000000</v>
      </c>
      <c r="AP1847" s="5" t="n">
        <f aca="false">INDEX($AI$1795:$AI$1922,$B1847-$G1847*16+const_one)</f>
        <v>30000000</v>
      </c>
      <c r="AQ1847" s="5" t="n">
        <f aca="false">INDEX($AJ$1795:$AJ$1922,$B1847-$H1847*32+const_one)</f>
        <v>15000000</v>
      </c>
      <c r="AR1847" s="5" t="n">
        <f aca="false">INDEX($AK$1795:$AK$1922,$B1847-$I1847*64+const_one)</f>
        <v>5000000</v>
      </c>
      <c r="AS1847" s="5" t="n">
        <f aca="false">INDEX($AE$1795:$AE$1922,$B1847+(const_one-$C1847)*1+const_one)</f>
        <v>46958268.7684958</v>
      </c>
      <c r="AT1847" s="5" t="n">
        <f aca="false">INDEX($AF$1795:$AF$1922,$B1847+(const_one-$D1847)*2+const_one)</f>
        <v>422072002.30235</v>
      </c>
      <c r="AU1847" s="5" t="n">
        <f aca="false">INDEX($AG$1795:$AG$1922,$B1847+(const_one-$E1847)*4+const_one)</f>
        <v>129107669.488946</v>
      </c>
      <c r="AV1847" s="5" t="n">
        <f aca="false">INDEX($AH$1795:$AH$1922,$B1847+(const_one-$F1847)*8+const_one)</f>
        <v>167507070.368659</v>
      </c>
      <c r="AW1847" s="5" t="n">
        <f aca="false">INDEX($AI$1795:$AI$1922,$B1847+(const_one-$G1847)*16+const_one)</f>
        <v>224390737.364841</v>
      </c>
      <c r="AX1847" s="5" t="n">
        <f aca="false">INDEX($AJ$1795:$AJ$1922,$B1847+(const_one-$H1847)*32+const_one)</f>
        <v>373984562.274735</v>
      </c>
      <c r="AY1847" s="5" t="n">
        <f aca="false">INDEX($AK$1795:$AK$1922,$B1847+(const_one-$I1847)*64+const_one)</f>
        <v>304342571.297004</v>
      </c>
      <c r="AZ1847" s="5" t="n">
        <f aca="false">--($C1847=--(AS1847&gt;AL1847))</f>
        <v>0</v>
      </c>
      <c r="BA1847" s="5" t="n">
        <f aca="false">--($D1847=--(AT1847&gt;AM1847))</f>
        <v>0</v>
      </c>
      <c r="BB1847" s="5" t="n">
        <f aca="false">--($E1847=--(AU1847&gt;AN1847))</f>
        <v>1</v>
      </c>
      <c r="BC1847" s="5" t="n">
        <f aca="false">--($F1847=--(AV1847&gt;AO1847))</f>
        <v>0</v>
      </c>
      <c r="BD1847" s="5" t="n">
        <f aca="false">--($G1847=--(AW1847&gt;AP1847))</f>
        <v>1</v>
      </c>
      <c r="BE1847" s="5" t="n">
        <f aca="false">--($H1847=--(AX1847&gt;AQ1847))</f>
        <v>1</v>
      </c>
      <c r="BF1847" s="5" t="n">
        <f aca="false">--($I1847=--(AY1847&gt;AR1847))</f>
        <v>0</v>
      </c>
      <c r="BG1847" s="5" t="n">
        <f aca="false">SUM(AZ1847:BF1847)</f>
        <v>3</v>
      </c>
      <c r="BH1847" s="5" t="n">
        <f aca="false">SUM(AE1847:AK1847)+AB1847+AC1847+AD1847</f>
        <v>2000000000</v>
      </c>
    </row>
    <row r="1848" customFormat="false" ht="15" hidden="true" customHeight="false" outlineLevel="0" collapsed="false">
      <c r="A1848" s="5" t="n">
        <f aca="false">sensitivity_exit_usd</f>
        <v>2000000000</v>
      </c>
      <c r="B1848" s="2" t="n">
        <f aca="false">ROW()-ROW($B$1795)</f>
        <v>53</v>
      </c>
      <c r="C1848" s="2" t="n">
        <f aca="false">MOD(QUOTIENT($B1848,1),2)</f>
        <v>1</v>
      </c>
      <c r="D1848" s="2" t="n">
        <f aca="false">MOD(QUOTIENT($B1848,2),2)</f>
        <v>0</v>
      </c>
      <c r="E1848" s="2" t="n">
        <f aca="false">MOD(QUOTIENT($B1848,4),2)</f>
        <v>1</v>
      </c>
      <c r="F1848" s="2" t="n">
        <f aca="false">MOD(QUOTIENT($B1848,8),2)</f>
        <v>0</v>
      </c>
      <c r="G1848" s="2" t="n">
        <f aca="false">MOD(QUOTIENT($B1848,16),2)</f>
        <v>1</v>
      </c>
      <c r="H1848" s="2" t="n">
        <f aca="false">MOD(QUOTIENT($B1848,32),2)</f>
        <v>1</v>
      </c>
      <c r="I1848" s="2" t="n">
        <f aca="false">MOD(QUOTIENT($B1848,64),2)</f>
        <v>0</v>
      </c>
      <c r="J1848" s="5" t="n">
        <f aca="false">IF($C1848=const_zero,MIN(class_series_f_invested_usd,MAX(const_zero,$A1848)),const_zero)</f>
        <v>0</v>
      </c>
      <c r="K1848" s="5" t="n">
        <f aca="false">IF($D1848=const_zero,MIN(class_series_e_invested_usd,MAX(const_zero,$A1848-SUM($J1848:$J1848))),const_zero)</f>
        <v>300000000</v>
      </c>
      <c r="L1848" s="5" t="n">
        <f aca="false">IF($E1848=const_zero,MIN(class_series_d_invested_usd,MAX(const_zero,$A1848-SUM($J1848:$K1848))),const_zero)</f>
        <v>0</v>
      </c>
      <c r="M1848" s="5" t="n">
        <f aca="false">IF($F1848=const_zero,MIN(class_series_c_invested_usd,MAX(const_zero,$A1848-SUM($J1848:$L1848))),const_zero)</f>
        <v>60000000</v>
      </c>
      <c r="N1848" s="5" t="n">
        <f aca="false">IF($G1848=const_zero,MIN(class_series_b_invested_usd,MAX(const_zero,$A1848-SUM($J1848:$M1848))),const_zero)</f>
        <v>0</v>
      </c>
      <c r="O1848" s="5" t="n">
        <f aca="false">IF($H1848=const_zero,MIN(class_series_a_invested_usd,MAX(const_zero,$A1848-SUM($J1848:$N1848))),const_zero)</f>
        <v>0</v>
      </c>
      <c r="P1848" s="5" t="n">
        <f aca="false">IF($I1848=const_zero,MIN(class_seed_invested_usd,MAX(const_zero,$A1848-SUM($J1848:$O1848))),const_zero)</f>
        <v>5000000</v>
      </c>
      <c r="Q1848" s="5" t="n">
        <f aca="false">MAX(const_zero,$A1848-SUM($J1848:$P1848))</f>
        <v>1635000000</v>
      </c>
      <c r="R1848" s="9" t="n">
        <f aca="false">common_rsa_total+Sensitivity!$AE$1740+Sensitivity!$AJ$1740+IF($C1848=const_one,Sensitivity!$D$1740,const_zero)+IF($D1848=const_one,Sensitivity!$Y$1740,const_zero)+IF($E1848=const_one,Sensitivity!$V$1740,const_zero)+IF($F1848=const_one,Sensitivity!$S$1740,const_zero)+IF($G1848=const_one,Sensitivity!$P$1740,const_zero)+IF($H1848=const_one,Sensitivity!$M$1740,const_zero)+IF($I1848=const_one,Sensitivity!$J$1740,const_zero)</f>
        <v>19626032.7590847</v>
      </c>
      <c r="S1848" s="23" t="b">
        <f aca="false">IF($R1848&gt;const_zero,--($Q1848&gt;option_strike_usd*$R1848),const_zero)</f>
        <v>1</v>
      </c>
      <c r="T1848" s="7" t="n">
        <f aca="false">IF($R1848&gt;const_zero,IF($S1848=const_one,($Q1848+option_strike_usd*pre_f_options_issued)/($R1848+pre_f_options_issued),$Q1848/$R1848),const_zero)</f>
        <v>74.0078448689659</v>
      </c>
      <c r="U1848" s="5" t="n">
        <f aca="false">IF($C1848=const_one,Sensitivity!$D$1740*$T1848,const_zero)</f>
        <v>46958268.7684958</v>
      </c>
      <c r="V1848" s="5" t="n">
        <f aca="false">IF($D1848=const_one,Sensitivity!$Y$1740*$T1848,const_zero)</f>
        <v>0</v>
      </c>
      <c r="W1848" s="5" t="n">
        <f aca="false">IF($E1848=const_one,Sensitivity!$V$1740*$T1848,const_zero)</f>
        <v>127745652.344767</v>
      </c>
      <c r="X1848" s="5" t="n">
        <f aca="false">IF($F1848=const_one,Sensitivity!$S$1740*$T1848,const_zero)</f>
        <v>0</v>
      </c>
      <c r="Y1848" s="5" t="n">
        <f aca="false">IF($G1848=const_one,Sensitivity!$P$1740*$T1848,const_zero)</f>
        <v>222023534.606898</v>
      </c>
      <c r="Z1848" s="5" t="n">
        <f aca="false">IF($H1848=const_one,Sensitivity!$M$1740*$T1848,const_zero)</f>
        <v>370039224.34483</v>
      </c>
      <c r="AA1848" s="5" t="n">
        <f aca="false">IF($I1848=const_one,Sensitivity!$J$1740*$T1848,const_zero)</f>
        <v>0</v>
      </c>
      <c r="AB1848" s="5" t="n">
        <f aca="false">(Sensitivity!$AE$1740+Sensitivity!$AJ$1740)*$T1848</f>
        <v>19643103.9419023</v>
      </c>
      <c r="AC1848" s="5" t="n">
        <f aca="false">common_rsa_total*$T1848</f>
        <v>666070603.820693</v>
      </c>
      <c r="AD1848" s="5" t="n">
        <f aca="false">IF($S1848=const_one,pre_f_options_issued*($T1848-option_strike_usd),const_zero)</f>
        <v>182519612.172415</v>
      </c>
      <c r="AE1848" s="5" t="n">
        <f aca="false">J1848+U1848</f>
        <v>46958268.7684958</v>
      </c>
      <c r="AF1848" s="5" t="n">
        <f aca="false">K1848+V1848</f>
        <v>300000000</v>
      </c>
      <c r="AG1848" s="5" t="n">
        <f aca="false">L1848+W1848</f>
        <v>127745652.344767</v>
      </c>
      <c r="AH1848" s="5" t="n">
        <f aca="false">M1848+X1848</f>
        <v>60000000</v>
      </c>
      <c r="AI1848" s="5" t="n">
        <f aca="false">N1848+Y1848</f>
        <v>222023534.606898</v>
      </c>
      <c r="AJ1848" s="5" t="n">
        <f aca="false">O1848+Z1848</f>
        <v>370039224.34483</v>
      </c>
      <c r="AK1848" s="5" t="n">
        <f aca="false">P1848+AA1848</f>
        <v>5000000</v>
      </c>
      <c r="AL1848" s="5" t="n">
        <f aca="false">INDEX($AE$1795:$AE$1922,$B1848-$C1848*1+const_one)</f>
        <v>30000000</v>
      </c>
      <c r="AM1848" s="5" t="n">
        <f aca="false">INDEX($AF$1795:$AF$1922,$B1848-$D1848*2+const_one)</f>
        <v>300000000</v>
      </c>
      <c r="AN1848" s="5" t="n">
        <f aca="false">INDEX($AG$1795:$AG$1922,$B1848-$E1848*4+const_one)</f>
        <v>100000000</v>
      </c>
      <c r="AO1848" s="5" t="n">
        <f aca="false">INDEX($AH$1795:$AH$1922,$B1848-$F1848*8+const_one)</f>
        <v>60000000</v>
      </c>
      <c r="AP1848" s="5" t="n">
        <f aca="false">INDEX($AI$1795:$AI$1922,$B1848-$G1848*16+const_one)</f>
        <v>30000000</v>
      </c>
      <c r="AQ1848" s="5" t="n">
        <f aca="false">INDEX($AJ$1795:$AJ$1922,$B1848-$H1848*32+const_one)</f>
        <v>15000000</v>
      </c>
      <c r="AR1848" s="5" t="n">
        <f aca="false">INDEX($AK$1795:$AK$1922,$B1848-$I1848*64+const_one)</f>
        <v>5000000</v>
      </c>
      <c r="AS1848" s="5" t="n">
        <f aca="false">INDEX($AE$1795:$AE$1922,$B1848+(const_one-$C1848)*1+const_one)</f>
        <v>46958268.7684958</v>
      </c>
      <c r="AT1848" s="5" t="n">
        <f aca="false">INDEX($AF$1795:$AF$1922,$B1848+(const_one-$D1848)*2+const_one)</f>
        <v>419075219.866847</v>
      </c>
      <c r="AU1848" s="5" t="n">
        <f aca="false">INDEX($AG$1795:$AG$1922,$B1848+(const_one-$E1848)*4+const_one)</f>
        <v>127745652.344767</v>
      </c>
      <c r="AV1848" s="5" t="n">
        <f aca="false">INDEX($AH$1795:$AH$1922,$B1848+(const_one-$F1848)*8+const_one)</f>
        <v>166109213.01534</v>
      </c>
      <c r="AW1848" s="5" t="n">
        <f aca="false">INDEX($AI$1795:$AI$1922,$B1848+(const_one-$G1848)*16+const_one)</f>
        <v>222023534.606898</v>
      </c>
      <c r="AX1848" s="5" t="n">
        <f aca="false">INDEX($AJ$1795:$AJ$1922,$B1848+(const_one-$H1848)*32+const_one)</f>
        <v>370039224.34483</v>
      </c>
      <c r="AY1848" s="5" t="n">
        <f aca="false">INDEX($AK$1795:$AK$1922,$B1848+(const_one-$I1848)*64+const_one)</f>
        <v>302753449.903196</v>
      </c>
      <c r="AZ1848" s="5" t="n">
        <f aca="false">--($C1848=--(AS1848&gt;AL1848))</f>
        <v>1</v>
      </c>
      <c r="BA1848" s="5" t="n">
        <f aca="false">--($D1848=--(AT1848&gt;AM1848))</f>
        <v>0</v>
      </c>
      <c r="BB1848" s="5" t="n">
        <f aca="false">--($E1848=--(AU1848&gt;AN1848))</f>
        <v>1</v>
      </c>
      <c r="BC1848" s="5" t="n">
        <f aca="false">--($F1848=--(AV1848&gt;AO1848))</f>
        <v>0</v>
      </c>
      <c r="BD1848" s="5" t="n">
        <f aca="false">--($G1848=--(AW1848&gt;AP1848))</f>
        <v>1</v>
      </c>
      <c r="BE1848" s="5" t="n">
        <f aca="false">--($H1848=--(AX1848&gt;AQ1848))</f>
        <v>1</v>
      </c>
      <c r="BF1848" s="5" t="n">
        <f aca="false">--($I1848=--(AY1848&gt;AR1848))</f>
        <v>0</v>
      </c>
      <c r="BG1848" s="5" t="n">
        <f aca="false">SUM(AZ1848:BF1848)</f>
        <v>4</v>
      </c>
      <c r="BH1848" s="5" t="n">
        <f aca="false">SUM(AE1848:AK1848)+AB1848+AC1848+AD1848</f>
        <v>2000000000</v>
      </c>
    </row>
    <row r="1849" customFormat="false" ht="15" hidden="true" customHeight="false" outlineLevel="0" collapsed="false">
      <c r="A1849" s="5" t="n">
        <f aca="false">sensitivity_exit_usd</f>
        <v>2000000000</v>
      </c>
      <c r="B1849" s="2" t="n">
        <f aca="false">ROW()-ROW($B$1795)</f>
        <v>54</v>
      </c>
      <c r="C1849" s="2" t="n">
        <f aca="false">MOD(QUOTIENT($B1849,1),2)</f>
        <v>0</v>
      </c>
      <c r="D1849" s="2" t="n">
        <f aca="false">MOD(QUOTIENT($B1849,2),2)</f>
        <v>1</v>
      </c>
      <c r="E1849" s="2" t="n">
        <f aca="false">MOD(QUOTIENT($B1849,4),2)</f>
        <v>1</v>
      </c>
      <c r="F1849" s="2" t="n">
        <f aca="false">MOD(QUOTIENT($B1849,8),2)</f>
        <v>0</v>
      </c>
      <c r="G1849" s="2" t="n">
        <f aca="false">MOD(QUOTIENT($B1849,16),2)</f>
        <v>1</v>
      </c>
      <c r="H1849" s="2" t="n">
        <f aca="false">MOD(QUOTIENT($B1849,32),2)</f>
        <v>1</v>
      </c>
      <c r="I1849" s="2" t="n">
        <f aca="false">MOD(QUOTIENT($B1849,64),2)</f>
        <v>0</v>
      </c>
      <c r="J1849" s="5" t="n">
        <f aca="false">IF($C1849=const_zero,MIN(class_series_f_invested_usd,MAX(const_zero,$A1849)),const_zero)</f>
        <v>30000000</v>
      </c>
      <c r="K1849" s="5" t="n">
        <f aca="false">IF($D1849=const_zero,MIN(class_series_e_invested_usd,MAX(const_zero,$A1849-SUM($J1849:$J1849))),const_zero)</f>
        <v>0</v>
      </c>
      <c r="L1849" s="5" t="n">
        <f aca="false">IF($E1849=const_zero,MIN(class_series_d_invested_usd,MAX(const_zero,$A1849-SUM($J1849:$K1849))),const_zero)</f>
        <v>0</v>
      </c>
      <c r="M1849" s="5" t="n">
        <f aca="false">IF($F1849=const_zero,MIN(class_series_c_invested_usd,MAX(const_zero,$A1849-SUM($J1849:$L1849))),const_zero)</f>
        <v>60000000</v>
      </c>
      <c r="N1849" s="5" t="n">
        <f aca="false">IF($G1849=const_zero,MIN(class_series_b_invested_usd,MAX(const_zero,$A1849-SUM($J1849:$M1849))),const_zero)</f>
        <v>0</v>
      </c>
      <c r="O1849" s="5" t="n">
        <f aca="false">IF($H1849=const_zero,MIN(class_series_a_invested_usd,MAX(const_zero,$A1849-SUM($J1849:$N1849))),const_zero)</f>
        <v>0</v>
      </c>
      <c r="P1849" s="5" t="n">
        <f aca="false">IF($I1849=const_zero,MIN(class_seed_invested_usd,MAX(const_zero,$A1849-SUM($J1849:$O1849))),const_zero)</f>
        <v>5000000</v>
      </c>
      <c r="Q1849" s="5" t="n">
        <f aca="false">MAX(const_zero,$A1849-SUM($J1849:$P1849))</f>
        <v>1905000000</v>
      </c>
      <c r="R1849" s="9" t="n">
        <f aca="false">common_rsa_total+Sensitivity!$AE$1740+Sensitivity!$AJ$1740+IF($C1849=const_one,Sensitivity!$D$1740,const_zero)+IF($D1849=const_one,Sensitivity!$Y$1740,const_zero)+IF($E1849=const_one,Sensitivity!$V$1740,const_zero)+IF($F1849=const_one,Sensitivity!$S$1740,const_zero)+IF($G1849=const_one,Sensitivity!$P$1740,const_zero)+IF($H1849=const_one,Sensitivity!$M$1740,const_zero)+IF($I1849=const_one,Sensitivity!$J$1740,const_zero)</f>
        <v>25098167.8654518</v>
      </c>
      <c r="S1849" s="23" t="b">
        <f aca="false">IF($R1849&gt;const_zero,--($Q1849&gt;option_strike_usd*$R1849),const_zero)</f>
        <v>1</v>
      </c>
      <c r="T1849" s="7" t="n">
        <f aca="false">IF($R1849&gt;const_zero,IF($S1849=const_one,($Q1849+option_strike_usd*pre_f_options_issued)/($R1849+pre_f_options_issued),$Q1849/$R1849),const_zero)</f>
        <v>69.1169069374298</v>
      </c>
      <c r="U1849" s="5" t="n">
        <f aca="false">IF($C1849=const_one,Sensitivity!$D$1740*$T1849,const_zero)</f>
        <v>0</v>
      </c>
      <c r="V1849" s="5" t="n">
        <f aca="false">IF($D1849=const_one,Sensitivity!$Y$1740*$T1849,const_zero)</f>
        <v>422072002.30235</v>
      </c>
      <c r="W1849" s="5" t="n">
        <f aca="false">IF($E1849=const_one,Sensitivity!$V$1740*$T1849,const_zero)</f>
        <v>119303357.37255</v>
      </c>
      <c r="X1849" s="5" t="n">
        <f aca="false">IF($F1849=const_one,Sensitivity!$S$1740*$T1849,const_zero)</f>
        <v>0</v>
      </c>
      <c r="Y1849" s="5" t="n">
        <f aca="false">IF($G1849=const_one,Sensitivity!$P$1740*$T1849,const_zero)</f>
        <v>207350720.812289</v>
      </c>
      <c r="Z1849" s="5" t="n">
        <f aca="false">IF($H1849=const_one,Sensitivity!$M$1740*$T1849,const_zero)</f>
        <v>345584534.687149</v>
      </c>
      <c r="AA1849" s="5" t="n">
        <f aca="false">IF($I1849=const_one,Sensitivity!$J$1740*$T1849,const_zero)</f>
        <v>0</v>
      </c>
      <c r="AB1849" s="5" t="n">
        <f aca="false">(Sensitivity!$AE$1740+Sensitivity!$AJ$1740)*$T1849</f>
        <v>18344955.045219</v>
      </c>
      <c r="AC1849" s="5" t="n">
        <f aca="false">common_rsa_total*$T1849</f>
        <v>622052162.436868</v>
      </c>
      <c r="AD1849" s="5" t="n">
        <f aca="false">IF($S1849=const_one,pre_f_options_issued*($T1849-option_strike_usd),const_zero)</f>
        <v>170292267.343575</v>
      </c>
      <c r="AE1849" s="5" t="n">
        <f aca="false">J1849+U1849</f>
        <v>30000000</v>
      </c>
      <c r="AF1849" s="5" t="n">
        <f aca="false">K1849+V1849</f>
        <v>422072002.30235</v>
      </c>
      <c r="AG1849" s="5" t="n">
        <f aca="false">L1849+W1849</f>
        <v>119303357.37255</v>
      </c>
      <c r="AH1849" s="5" t="n">
        <f aca="false">M1849+X1849</f>
        <v>60000000</v>
      </c>
      <c r="AI1849" s="5" t="n">
        <f aca="false">N1849+Y1849</f>
        <v>207350720.812289</v>
      </c>
      <c r="AJ1849" s="5" t="n">
        <f aca="false">O1849+Z1849</f>
        <v>345584534.687149</v>
      </c>
      <c r="AK1849" s="5" t="n">
        <f aca="false">P1849+AA1849</f>
        <v>5000000</v>
      </c>
      <c r="AL1849" s="5" t="n">
        <f aca="false">INDEX($AE$1795:$AE$1922,$B1849-$C1849*1+const_one)</f>
        <v>30000000</v>
      </c>
      <c r="AM1849" s="5" t="n">
        <f aca="false">INDEX($AF$1795:$AF$1922,$B1849-$D1849*2+const_one)</f>
        <v>300000000</v>
      </c>
      <c r="AN1849" s="5" t="n">
        <f aca="false">INDEX($AG$1795:$AG$1922,$B1849-$E1849*4+const_one)</f>
        <v>100000000</v>
      </c>
      <c r="AO1849" s="5" t="n">
        <f aca="false">INDEX($AH$1795:$AH$1922,$B1849-$F1849*8+const_one)</f>
        <v>60000000</v>
      </c>
      <c r="AP1849" s="5" t="n">
        <f aca="false">INDEX($AI$1795:$AI$1922,$B1849-$G1849*16+const_one)</f>
        <v>30000000</v>
      </c>
      <c r="AQ1849" s="5" t="n">
        <f aca="false">INDEX($AJ$1795:$AJ$1922,$B1849-$H1849*32+const_one)</f>
        <v>15000000</v>
      </c>
      <c r="AR1849" s="5" t="n">
        <f aca="false">INDEX($AK$1795:$AK$1922,$B1849-$I1849*64+const_one)</f>
        <v>5000000</v>
      </c>
      <c r="AS1849" s="5" t="n">
        <f aca="false">INDEX($AE$1795:$AE$1922,$B1849+(const_one-$C1849)*1+const_one)</f>
        <v>43543571.8657935</v>
      </c>
      <c r="AT1849" s="5" t="n">
        <f aca="false">INDEX($AF$1795:$AF$1922,$B1849+(const_one-$D1849)*2+const_one)</f>
        <v>422072002.30235</v>
      </c>
      <c r="AU1849" s="5" t="n">
        <f aca="false">INDEX($AG$1795:$AG$1922,$B1849+(const_one-$E1849)*4+const_one)</f>
        <v>119303357.37255</v>
      </c>
      <c r="AV1849" s="5" t="n">
        <f aca="false">INDEX($AH$1795:$AH$1922,$B1849+(const_one-$F1849)*8+const_one)</f>
        <v>157409613.186351</v>
      </c>
      <c r="AW1849" s="5" t="n">
        <f aca="false">INDEX($AI$1795:$AI$1922,$B1849+(const_one-$G1849)*16+const_one)</f>
        <v>207350720.812289</v>
      </c>
      <c r="AX1849" s="5" t="n">
        <f aca="false">INDEX($AJ$1795:$AJ$1922,$B1849+(const_one-$H1849)*32+const_one)</f>
        <v>345584534.687149</v>
      </c>
      <c r="AY1849" s="5" t="n">
        <f aca="false">INDEX($AK$1795:$AK$1922,$B1849+(const_one-$I1849)*64+const_one)</f>
        <v>293344706.962336</v>
      </c>
      <c r="AZ1849" s="5" t="n">
        <f aca="false">--($C1849=--(AS1849&gt;AL1849))</f>
        <v>0</v>
      </c>
      <c r="BA1849" s="5" t="n">
        <f aca="false">--($D1849=--(AT1849&gt;AM1849))</f>
        <v>1</v>
      </c>
      <c r="BB1849" s="5" t="n">
        <f aca="false">--($E1849=--(AU1849&gt;AN1849))</f>
        <v>1</v>
      </c>
      <c r="BC1849" s="5" t="n">
        <f aca="false">--($F1849=--(AV1849&gt;AO1849))</f>
        <v>0</v>
      </c>
      <c r="BD1849" s="5" t="n">
        <f aca="false">--($G1849=--(AW1849&gt;AP1849))</f>
        <v>1</v>
      </c>
      <c r="BE1849" s="5" t="n">
        <f aca="false">--($H1849=--(AX1849&gt;AQ1849))</f>
        <v>1</v>
      </c>
      <c r="BF1849" s="5" t="n">
        <f aca="false">--($I1849=--(AY1849&gt;AR1849))</f>
        <v>0</v>
      </c>
      <c r="BG1849" s="5" t="n">
        <f aca="false">SUM(AZ1849:BF1849)</f>
        <v>4</v>
      </c>
      <c r="BH1849" s="5" t="n">
        <f aca="false">SUM(AE1849:AK1849)+AB1849+AC1849+AD1849</f>
        <v>2000000000</v>
      </c>
    </row>
    <row r="1850" customFormat="false" ht="15" hidden="true" customHeight="false" outlineLevel="0" collapsed="false">
      <c r="A1850" s="5" t="n">
        <f aca="false">sensitivity_exit_usd</f>
        <v>2000000000</v>
      </c>
      <c r="B1850" s="2" t="n">
        <f aca="false">ROW()-ROW($B$1795)</f>
        <v>55</v>
      </c>
      <c r="C1850" s="2" t="n">
        <f aca="false">MOD(QUOTIENT($B1850,1),2)</f>
        <v>1</v>
      </c>
      <c r="D1850" s="2" t="n">
        <f aca="false">MOD(QUOTIENT($B1850,2),2)</f>
        <v>1</v>
      </c>
      <c r="E1850" s="2" t="n">
        <f aca="false">MOD(QUOTIENT($B1850,4),2)</f>
        <v>1</v>
      </c>
      <c r="F1850" s="2" t="n">
        <f aca="false">MOD(QUOTIENT($B1850,8),2)</f>
        <v>0</v>
      </c>
      <c r="G1850" s="2" t="n">
        <f aca="false">MOD(QUOTIENT($B1850,16),2)</f>
        <v>1</v>
      </c>
      <c r="H1850" s="2" t="n">
        <f aca="false">MOD(QUOTIENT($B1850,32),2)</f>
        <v>1</v>
      </c>
      <c r="I1850" s="2" t="n">
        <f aca="false">MOD(QUOTIENT($B1850,64),2)</f>
        <v>0</v>
      </c>
      <c r="J1850" s="5" t="n">
        <f aca="false">IF($C1850=const_zero,MIN(class_series_f_invested_usd,MAX(const_zero,$A1850)),const_zero)</f>
        <v>0</v>
      </c>
      <c r="K1850" s="5" t="n">
        <f aca="false">IF($D1850=const_zero,MIN(class_series_e_invested_usd,MAX(const_zero,$A1850-SUM($J1850:$J1850))),const_zero)</f>
        <v>0</v>
      </c>
      <c r="L1850" s="5" t="n">
        <f aca="false">IF($E1850=const_zero,MIN(class_series_d_invested_usd,MAX(const_zero,$A1850-SUM($J1850:$K1850))),const_zero)</f>
        <v>0</v>
      </c>
      <c r="M1850" s="5" t="n">
        <f aca="false">IF($F1850=const_zero,MIN(class_series_c_invested_usd,MAX(const_zero,$A1850-SUM($J1850:$L1850))),const_zero)</f>
        <v>60000000</v>
      </c>
      <c r="N1850" s="5" t="n">
        <f aca="false">IF($G1850=const_zero,MIN(class_series_b_invested_usd,MAX(const_zero,$A1850-SUM($J1850:$M1850))),const_zero)</f>
        <v>0</v>
      </c>
      <c r="O1850" s="5" t="n">
        <f aca="false">IF($H1850=const_zero,MIN(class_series_a_invested_usd,MAX(const_zero,$A1850-SUM($J1850:$N1850))),const_zero)</f>
        <v>0</v>
      </c>
      <c r="P1850" s="5" t="n">
        <f aca="false">IF($I1850=const_zero,MIN(class_seed_invested_usd,MAX(const_zero,$A1850-SUM($J1850:$O1850))),const_zero)</f>
        <v>5000000</v>
      </c>
      <c r="Q1850" s="5" t="n">
        <f aca="false">MAX(const_zero,$A1850-SUM($J1850:$P1850))</f>
        <v>1935000000</v>
      </c>
      <c r="R1850" s="9" t="n">
        <f aca="false">common_rsa_total+Sensitivity!$AE$1740+Sensitivity!$AJ$1740+IF($C1850=const_one,Sensitivity!$D$1740,const_zero)+IF($D1850=const_one,Sensitivity!$Y$1740,const_zero)+IF($E1850=const_one,Sensitivity!$V$1740,const_zero)+IF($F1850=const_one,Sensitivity!$S$1740,const_zero)+IF($G1850=const_one,Sensitivity!$P$1740,const_zero)+IF($H1850=const_one,Sensitivity!$M$1740,const_zero)+IF($I1850=const_one,Sensitivity!$J$1740,const_zero)</f>
        <v>25732671.8001582</v>
      </c>
      <c r="S1850" s="23" t="b">
        <f aca="false">IF($R1850&gt;const_zero,--($Q1850&gt;option_strike_usd*$R1850),const_zero)</f>
        <v>1</v>
      </c>
      <c r="T1850" s="7" t="n">
        <f aca="false">IF($R1850&gt;const_zero,IF($S1850=const_one,($Q1850+option_strike_usd*pre_f_options_issued)/($R1850+pre_f_options_issued),$Q1850/$R1850),const_zero)</f>
        <v>68.6261652355958</v>
      </c>
      <c r="U1850" s="5" t="n">
        <f aca="false">IF($C1850=const_one,Sensitivity!$D$1740*$T1850,const_zero)</f>
        <v>43543571.8657935</v>
      </c>
      <c r="V1850" s="5" t="n">
        <f aca="false">IF($D1850=const_one,Sensitivity!$Y$1740*$T1850,const_zero)</f>
        <v>419075219.866847</v>
      </c>
      <c r="W1850" s="5" t="n">
        <f aca="false">IF($E1850=const_one,Sensitivity!$V$1740*$T1850,const_zero)</f>
        <v>118456283.404317</v>
      </c>
      <c r="X1850" s="5" t="n">
        <f aca="false">IF($F1850=const_one,Sensitivity!$S$1740*$T1850,const_zero)</f>
        <v>0</v>
      </c>
      <c r="Y1850" s="5" t="n">
        <f aca="false">IF($G1850=const_one,Sensitivity!$P$1740*$T1850,const_zero)</f>
        <v>205878495.706787</v>
      </c>
      <c r="Z1850" s="5" t="n">
        <f aca="false">IF($H1850=const_one,Sensitivity!$M$1740*$T1850,const_zero)</f>
        <v>343130826.177979</v>
      </c>
      <c r="AA1850" s="5" t="n">
        <f aca="false">IF($I1850=const_one,Sensitivity!$J$1740*$T1850,const_zero)</f>
        <v>0</v>
      </c>
      <c r="AB1850" s="5" t="n">
        <f aca="false">(Sensitivity!$AE$1740+Sensitivity!$AJ$1740)*$T1850</f>
        <v>18214702.7689256</v>
      </c>
      <c r="AC1850" s="5" t="n">
        <f aca="false">common_rsa_total*$T1850</f>
        <v>617635487.120362</v>
      </c>
      <c r="AD1850" s="5" t="n">
        <f aca="false">IF($S1850=const_one,pre_f_options_issued*($T1850-option_strike_usd),const_zero)</f>
        <v>169065413.088989</v>
      </c>
      <c r="AE1850" s="5" t="n">
        <f aca="false">J1850+U1850</f>
        <v>43543571.8657935</v>
      </c>
      <c r="AF1850" s="5" t="n">
        <f aca="false">K1850+V1850</f>
        <v>419075219.866847</v>
      </c>
      <c r="AG1850" s="5" t="n">
        <f aca="false">L1850+W1850</f>
        <v>118456283.404317</v>
      </c>
      <c r="AH1850" s="5" t="n">
        <f aca="false">M1850+X1850</f>
        <v>60000000</v>
      </c>
      <c r="AI1850" s="5" t="n">
        <f aca="false">N1850+Y1850</f>
        <v>205878495.706787</v>
      </c>
      <c r="AJ1850" s="5" t="n">
        <f aca="false">O1850+Z1850</f>
        <v>343130826.177979</v>
      </c>
      <c r="AK1850" s="5" t="n">
        <f aca="false">P1850+AA1850</f>
        <v>5000000</v>
      </c>
      <c r="AL1850" s="5" t="n">
        <f aca="false">INDEX($AE$1795:$AE$1922,$B1850-$C1850*1+const_one)</f>
        <v>30000000</v>
      </c>
      <c r="AM1850" s="5" t="n">
        <f aca="false">INDEX($AF$1795:$AF$1922,$B1850-$D1850*2+const_one)</f>
        <v>300000000</v>
      </c>
      <c r="AN1850" s="5" t="n">
        <f aca="false">INDEX($AG$1795:$AG$1922,$B1850-$E1850*4+const_one)</f>
        <v>100000000</v>
      </c>
      <c r="AO1850" s="5" t="n">
        <f aca="false">INDEX($AH$1795:$AH$1922,$B1850-$F1850*8+const_one)</f>
        <v>60000000</v>
      </c>
      <c r="AP1850" s="5" t="n">
        <f aca="false">INDEX($AI$1795:$AI$1922,$B1850-$G1850*16+const_one)</f>
        <v>30000000</v>
      </c>
      <c r="AQ1850" s="5" t="n">
        <f aca="false">INDEX($AJ$1795:$AJ$1922,$B1850-$H1850*32+const_one)</f>
        <v>15000000</v>
      </c>
      <c r="AR1850" s="5" t="n">
        <f aca="false">INDEX($AK$1795:$AK$1922,$B1850-$I1850*64+const_one)</f>
        <v>5000000</v>
      </c>
      <c r="AS1850" s="5" t="n">
        <f aca="false">INDEX($AE$1795:$AE$1922,$B1850+(const_one-$C1850)*1+const_one)</f>
        <v>43543571.8657935</v>
      </c>
      <c r="AT1850" s="5" t="n">
        <f aca="false">INDEX($AF$1795:$AF$1922,$B1850+(const_one-$D1850)*2+const_one)</f>
        <v>419075219.866847</v>
      </c>
      <c r="AU1850" s="5" t="n">
        <f aca="false">INDEX($AG$1795:$AG$1922,$B1850+(const_one-$E1850)*4+const_one)</f>
        <v>118456283.404317</v>
      </c>
      <c r="AV1850" s="5" t="n">
        <f aca="false">INDEX($AH$1795:$AH$1922,$B1850+(const_one-$F1850)*8+const_one)</f>
        <v>156499571.153152</v>
      </c>
      <c r="AW1850" s="5" t="n">
        <f aca="false">INDEX($AI$1795:$AI$1922,$B1850+(const_one-$G1850)*16+const_one)</f>
        <v>205878495.706787</v>
      </c>
      <c r="AX1850" s="5" t="n">
        <f aca="false">INDEX($AJ$1795:$AJ$1922,$B1850+(const_one-$H1850)*32+const_one)</f>
        <v>343130826.177979</v>
      </c>
      <c r="AY1850" s="5" t="n">
        <f aca="false">INDEX($AK$1795:$AK$1922,$B1850+(const_one-$I1850)*64+const_one)</f>
        <v>292257572.860987</v>
      </c>
      <c r="AZ1850" s="5" t="n">
        <f aca="false">--($C1850=--(AS1850&gt;AL1850))</f>
        <v>1</v>
      </c>
      <c r="BA1850" s="5" t="n">
        <f aca="false">--($D1850=--(AT1850&gt;AM1850))</f>
        <v>1</v>
      </c>
      <c r="BB1850" s="5" t="n">
        <f aca="false">--($E1850=--(AU1850&gt;AN1850))</f>
        <v>1</v>
      </c>
      <c r="BC1850" s="5" t="n">
        <f aca="false">--($F1850=--(AV1850&gt;AO1850))</f>
        <v>0</v>
      </c>
      <c r="BD1850" s="5" t="n">
        <f aca="false">--($G1850=--(AW1850&gt;AP1850))</f>
        <v>1</v>
      </c>
      <c r="BE1850" s="5" t="n">
        <f aca="false">--($H1850=--(AX1850&gt;AQ1850))</f>
        <v>1</v>
      </c>
      <c r="BF1850" s="5" t="n">
        <f aca="false">--($I1850=--(AY1850&gt;AR1850))</f>
        <v>0</v>
      </c>
      <c r="BG1850" s="5" t="n">
        <f aca="false">SUM(AZ1850:BF1850)</f>
        <v>5</v>
      </c>
      <c r="BH1850" s="5" t="n">
        <f aca="false">SUM(AE1850:AK1850)+AB1850+AC1850+AD1850</f>
        <v>2000000000</v>
      </c>
    </row>
    <row r="1851" customFormat="false" ht="15" hidden="true" customHeight="false" outlineLevel="0" collapsed="false">
      <c r="A1851" s="5" t="n">
        <f aca="false">sensitivity_exit_usd</f>
        <v>2000000000</v>
      </c>
      <c r="B1851" s="2" t="n">
        <f aca="false">ROW()-ROW($B$1795)</f>
        <v>56</v>
      </c>
      <c r="C1851" s="2" t="n">
        <f aca="false">MOD(QUOTIENT($B1851,1),2)</f>
        <v>0</v>
      </c>
      <c r="D1851" s="2" t="n">
        <f aca="false">MOD(QUOTIENT($B1851,2),2)</f>
        <v>0</v>
      </c>
      <c r="E1851" s="2" t="n">
        <f aca="false">MOD(QUOTIENT($B1851,4),2)</f>
        <v>0</v>
      </c>
      <c r="F1851" s="2" t="n">
        <f aca="false">MOD(QUOTIENT($B1851,8),2)</f>
        <v>1</v>
      </c>
      <c r="G1851" s="2" t="n">
        <f aca="false">MOD(QUOTIENT($B1851,16),2)</f>
        <v>1</v>
      </c>
      <c r="H1851" s="2" t="n">
        <f aca="false">MOD(QUOTIENT($B1851,32),2)</f>
        <v>1</v>
      </c>
      <c r="I1851" s="2" t="n">
        <f aca="false">MOD(QUOTIENT($B1851,64),2)</f>
        <v>0</v>
      </c>
      <c r="J1851" s="5" t="n">
        <f aca="false">IF($C1851=const_zero,MIN(class_series_f_invested_usd,MAX(const_zero,$A1851)),const_zero)</f>
        <v>30000000</v>
      </c>
      <c r="K1851" s="5" t="n">
        <f aca="false">IF($D1851=const_zero,MIN(class_series_e_invested_usd,MAX(const_zero,$A1851-SUM($J1851:$J1851))),const_zero)</f>
        <v>300000000</v>
      </c>
      <c r="L1851" s="5" t="n">
        <f aca="false">IF($E1851=const_zero,MIN(class_series_d_invested_usd,MAX(const_zero,$A1851-SUM($J1851:$K1851))),const_zero)</f>
        <v>100000000</v>
      </c>
      <c r="M1851" s="5" t="n">
        <f aca="false">IF($F1851=const_zero,MIN(class_series_c_invested_usd,MAX(const_zero,$A1851-SUM($J1851:$L1851))),const_zero)</f>
        <v>0</v>
      </c>
      <c r="N1851" s="5" t="n">
        <f aca="false">IF($G1851=const_zero,MIN(class_series_b_invested_usd,MAX(const_zero,$A1851-SUM($J1851:$M1851))),const_zero)</f>
        <v>0</v>
      </c>
      <c r="O1851" s="5" t="n">
        <f aca="false">IF($H1851=const_zero,MIN(class_series_a_invested_usd,MAX(const_zero,$A1851-SUM($J1851:$N1851))),const_zero)</f>
        <v>0</v>
      </c>
      <c r="P1851" s="5" t="n">
        <f aca="false">IF($I1851=const_zero,MIN(class_seed_invested_usd,MAX(const_zero,$A1851-SUM($J1851:$O1851))),const_zero)</f>
        <v>5000000</v>
      </c>
      <c r="Q1851" s="5" t="n">
        <f aca="false">MAX(const_zero,$A1851-SUM($J1851:$P1851))</f>
        <v>1565000000</v>
      </c>
      <c r="R1851" s="9" t="n">
        <f aca="false">common_rsa_total+Sensitivity!$AE$1740+Sensitivity!$AJ$1740+IF($C1851=const_one,Sensitivity!$D$1740,const_zero)+IF($D1851=const_one,Sensitivity!$Y$1740,const_zero)+IF($E1851=const_one,Sensitivity!$V$1740,const_zero)+IF($F1851=const_one,Sensitivity!$S$1740,const_zero)+IF($G1851=const_one,Sensitivity!$P$1740,const_zero)+IF($H1851=const_one,Sensitivity!$M$1740,const_zero)+IF($I1851=const_one,Sensitivity!$J$1740,const_zero)</f>
        <v>19665419.2130129</v>
      </c>
      <c r="S1851" s="23" t="b">
        <f aca="false">IF($R1851&gt;const_zero,--($Q1851&gt;option_strike_usd*$R1851),const_zero)</f>
        <v>1</v>
      </c>
      <c r="T1851" s="7" t="n">
        <f aca="false">IF($R1851&gt;const_zero,IF($S1851=const_one,($Q1851+option_strike_usd*pre_f_options_issued)/($R1851+pre_f_options_issued),$Q1851/$R1851),const_zero)</f>
        <v>70.7182654627957</v>
      </c>
      <c r="U1851" s="5" t="n">
        <f aca="false">IF($C1851=const_one,Sensitivity!$D$1740*$T1851,const_zero)</f>
        <v>0</v>
      </c>
      <c r="V1851" s="5" t="n">
        <f aca="false">IF($D1851=const_one,Sensitivity!$Y$1740*$T1851,const_zero)</f>
        <v>0</v>
      </c>
      <c r="W1851" s="5" t="n">
        <f aca="false">IF($E1851=const_one,Sensitivity!$V$1740*$T1851,const_zero)</f>
        <v>0</v>
      </c>
      <c r="X1851" s="5" t="n">
        <f aca="false">IF($F1851=const_one,Sensitivity!$S$1740*$T1851,const_zero)</f>
        <v>169723837.11071</v>
      </c>
      <c r="Y1851" s="5" t="n">
        <f aca="false">IF($G1851=const_one,Sensitivity!$P$1740*$T1851,const_zero)</f>
        <v>212154796.388387</v>
      </c>
      <c r="Z1851" s="5" t="n">
        <f aca="false">IF($H1851=const_one,Sensitivity!$M$1740*$T1851,const_zero)</f>
        <v>353591327.313979</v>
      </c>
      <c r="AA1851" s="5" t="n">
        <f aca="false">IF($I1851=const_one,Sensitivity!$J$1740*$T1851,const_zero)</f>
        <v>0</v>
      </c>
      <c r="AB1851" s="5" t="n">
        <f aca="false">(Sensitivity!$AE$1740+Sensitivity!$AJ$1740)*$T1851</f>
        <v>18769986.3647732</v>
      </c>
      <c r="AC1851" s="5" t="n">
        <f aca="false">common_rsa_total*$T1851</f>
        <v>636464389.165162</v>
      </c>
      <c r="AD1851" s="5" t="n">
        <f aca="false">IF($S1851=const_one,pre_f_options_issued*($T1851-option_strike_usd),const_zero)</f>
        <v>174295663.656989</v>
      </c>
      <c r="AE1851" s="5" t="n">
        <f aca="false">J1851+U1851</f>
        <v>30000000</v>
      </c>
      <c r="AF1851" s="5" t="n">
        <f aca="false">K1851+V1851</f>
        <v>300000000</v>
      </c>
      <c r="AG1851" s="5" t="n">
        <f aca="false">L1851+W1851</f>
        <v>100000000</v>
      </c>
      <c r="AH1851" s="5" t="n">
        <f aca="false">M1851+X1851</f>
        <v>169723837.11071</v>
      </c>
      <c r="AI1851" s="5" t="n">
        <f aca="false">N1851+Y1851</f>
        <v>212154796.388387</v>
      </c>
      <c r="AJ1851" s="5" t="n">
        <f aca="false">O1851+Z1851</f>
        <v>353591327.313979</v>
      </c>
      <c r="AK1851" s="5" t="n">
        <f aca="false">P1851+AA1851</f>
        <v>5000000</v>
      </c>
      <c r="AL1851" s="5" t="n">
        <f aca="false">INDEX($AE$1795:$AE$1922,$B1851-$C1851*1+const_one)</f>
        <v>30000000</v>
      </c>
      <c r="AM1851" s="5" t="n">
        <f aca="false">INDEX($AF$1795:$AF$1922,$B1851-$D1851*2+const_one)</f>
        <v>300000000</v>
      </c>
      <c r="AN1851" s="5" t="n">
        <f aca="false">INDEX($AG$1795:$AG$1922,$B1851-$E1851*4+const_one)</f>
        <v>100000000</v>
      </c>
      <c r="AO1851" s="5" t="n">
        <f aca="false">INDEX($AH$1795:$AH$1922,$B1851-$F1851*8+const_one)</f>
        <v>60000000</v>
      </c>
      <c r="AP1851" s="5" t="n">
        <f aca="false">INDEX($AI$1795:$AI$1922,$B1851-$G1851*16+const_one)</f>
        <v>30000000</v>
      </c>
      <c r="AQ1851" s="5" t="n">
        <f aca="false">INDEX($AJ$1795:$AJ$1922,$B1851-$H1851*32+const_one)</f>
        <v>15000000</v>
      </c>
      <c r="AR1851" s="5" t="n">
        <f aca="false">INDEX($AK$1795:$AK$1922,$B1851-$I1851*64+const_one)</f>
        <v>5000000</v>
      </c>
      <c r="AS1851" s="5" t="n">
        <f aca="false">INDEX($AE$1795:$AE$1922,$B1851+(const_one-$C1851)*1+const_one)</f>
        <v>44457168.9617641</v>
      </c>
      <c r="AT1851" s="5" t="n">
        <f aca="false">INDEX($AF$1795:$AF$1922,$B1851+(const_one-$D1851)*2+const_one)</f>
        <v>403371707.383786</v>
      </c>
      <c r="AU1851" s="5" t="n">
        <f aca="false">INDEX($AG$1795:$AG$1922,$B1851+(const_one-$E1851)*4+const_one)</f>
        <v>120473151.722923</v>
      </c>
      <c r="AV1851" s="5" t="n">
        <f aca="false">INDEX($AH$1795:$AH$1922,$B1851+(const_one-$F1851)*8+const_one)</f>
        <v>169723837.11071</v>
      </c>
      <c r="AW1851" s="5" t="n">
        <f aca="false">INDEX($AI$1795:$AI$1922,$B1851+(const_one-$G1851)*16+const_one)</f>
        <v>212154796.388387</v>
      </c>
      <c r="AX1851" s="5" t="n">
        <f aca="false">INDEX($AJ$1795:$AJ$1922,$B1851+(const_one-$H1851)*32+const_one)</f>
        <v>353591327.313979</v>
      </c>
      <c r="AY1851" s="5" t="n">
        <f aca="false">INDEX($AK$1795:$AK$1922,$B1851+(const_one-$I1851)*64+const_one)</f>
        <v>289430468.138466</v>
      </c>
      <c r="AZ1851" s="5" t="n">
        <f aca="false">--($C1851=--(AS1851&gt;AL1851))</f>
        <v>0</v>
      </c>
      <c r="BA1851" s="5" t="n">
        <f aca="false">--($D1851=--(AT1851&gt;AM1851))</f>
        <v>0</v>
      </c>
      <c r="BB1851" s="5" t="n">
        <f aca="false">--($E1851=--(AU1851&gt;AN1851))</f>
        <v>0</v>
      </c>
      <c r="BC1851" s="5" t="n">
        <f aca="false">--($F1851=--(AV1851&gt;AO1851))</f>
        <v>1</v>
      </c>
      <c r="BD1851" s="5" t="n">
        <f aca="false">--($G1851=--(AW1851&gt;AP1851))</f>
        <v>1</v>
      </c>
      <c r="BE1851" s="5" t="n">
        <f aca="false">--($H1851=--(AX1851&gt;AQ1851))</f>
        <v>1</v>
      </c>
      <c r="BF1851" s="5" t="n">
        <f aca="false">--($I1851=--(AY1851&gt;AR1851))</f>
        <v>0</v>
      </c>
      <c r="BG1851" s="5" t="n">
        <f aca="false">SUM(AZ1851:BF1851)</f>
        <v>3</v>
      </c>
      <c r="BH1851" s="5" t="n">
        <f aca="false">SUM(AE1851:AK1851)+AB1851+AC1851+AD1851</f>
        <v>2000000000</v>
      </c>
    </row>
    <row r="1852" customFormat="false" ht="15" hidden="true" customHeight="false" outlineLevel="0" collapsed="false">
      <c r="A1852" s="5" t="n">
        <f aca="false">sensitivity_exit_usd</f>
        <v>2000000000</v>
      </c>
      <c r="B1852" s="2" t="n">
        <f aca="false">ROW()-ROW($B$1795)</f>
        <v>57</v>
      </c>
      <c r="C1852" s="2" t="n">
        <f aca="false">MOD(QUOTIENT($B1852,1),2)</f>
        <v>1</v>
      </c>
      <c r="D1852" s="2" t="n">
        <f aca="false">MOD(QUOTIENT($B1852,2),2)</f>
        <v>0</v>
      </c>
      <c r="E1852" s="2" t="n">
        <f aca="false">MOD(QUOTIENT($B1852,4),2)</f>
        <v>0</v>
      </c>
      <c r="F1852" s="2" t="n">
        <f aca="false">MOD(QUOTIENT($B1852,8),2)</f>
        <v>1</v>
      </c>
      <c r="G1852" s="2" t="n">
        <f aca="false">MOD(QUOTIENT($B1852,16),2)</f>
        <v>1</v>
      </c>
      <c r="H1852" s="2" t="n">
        <f aca="false">MOD(QUOTIENT($B1852,32),2)</f>
        <v>1</v>
      </c>
      <c r="I1852" s="2" t="n">
        <f aca="false">MOD(QUOTIENT($B1852,64),2)</f>
        <v>0</v>
      </c>
      <c r="J1852" s="5" t="n">
        <f aca="false">IF($C1852=const_zero,MIN(class_series_f_invested_usd,MAX(const_zero,$A1852)),const_zero)</f>
        <v>0</v>
      </c>
      <c r="K1852" s="5" t="n">
        <f aca="false">IF($D1852=const_zero,MIN(class_series_e_invested_usd,MAX(const_zero,$A1852-SUM($J1852:$J1852))),const_zero)</f>
        <v>300000000</v>
      </c>
      <c r="L1852" s="5" t="n">
        <f aca="false">IF($E1852=const_zero,MIN(class_series_d_invested_usd,MAX(const_zero,$A1852-SUM($J1852:$K1852))),const_zero)</f>
        <v>100000000</v>
      </c>
      <c r="M1852" s="5" t="n">
        <f aca="false">IF($F1852=const_zero,MIN(class_series_c_invested_usd,MAX(const_zero,$A1852-SUM($J1852:$L1852))),const_zero)</f>
        <v>0</v>
      </c>
      <c r="N1852" s="5" t="n">
        <f aca="false">IF($G1852=const_zero,MIN(class_series_b_invested_usd,MAX(const_zero,$A1852-SUM($J1852:$M1852))),const_zero)</f>
        <v>0</v>
      </c>
      <c r="O1852" s="5" t="n">
        <f aca="false">IF($H1852=const_zero,MIN(class_series_a_invested_usd,MAX(const_zero,$A1852-SUM($J1852:$N1852))),const_zero)</f>
        <v>0</v>
      </c>
      <c r="P1852" s="5" t="n">
        <f aca="false">IF($I1852=const_zero,MIN(class_seed_invested_usd,MAX(const_zero,$A1852-SUM($J1852:$O1852))),const_zero)</f>
        <v>5000000</v>
      </c>
      <c r="Q1852" s="5" t="n">
        <f aca="false">MAX(const_zero,$A1852-SUM($J1852:$P1852))</f>
        <v>1595000000</v>
      </c>
      <c r="R1852" s="9" t="n">
        <f aca="false">common_rsa_total+Sensitivity!$AE$1740+Sensitivity!$AJ$1740+IF($C1852=const_one,Sensitivity!$D$1740,const_zero)+IF($D1852=const_one,Sensitivity!$Y$1740,const_zero)+IF($E1852=const_one,Sensitivity!$V$1740,const_zero)+IF($F1852=const_one,Sensitivity!$S$1740,const_zero)+IF($G1852=const_one,Sensitivity!$P$1740,const_zero)+IF($H1852=const_one,Sensitivity!$M$1740,const_zero)+IF($I1852=const_one,Sensitivity!$J$1740,const_zero)</f>
        <v>20299923.1477193</v>
      </c>
      <c r="S1852" s="23" t="b">
        <f aca="false">IF($R1852&gt;const_zero,--($Q1852&gt;option_strike_usd*$R1852),const_zero)</f>
        <v>1</v>
      </c>
      <c r="T1852" s="7" t="n">
        <f aca="false">IF($R1852&gt;const_zero,IF($S1852=const_one,($Q1852+option_strike_usd*pre_f_options_issued)/($R1852+pre_f_options_issued),$Q1852/$R1852),const_zero)</f>
        <v>70.0660256462225</v>
      </c>
      <c r="U1852" s="5" t="n">
        <f aca="false">IF($C1852=const_one,Sensitivity!$D$1740*$T1852,const_zero)</f>
        <v>44457168.9617641</v>
      </c>
      <c r="V1852" s="5" t="n">
        <f aca="false">IF($D1852=const_one,Sensitivity!$Y$1740*$T1852,const_zero)</f>
        <v>0</v>
      </c>
      <c r="W1852" s="5" t="n">
        <f aca="false">IF($E1852=const_one,Sensitivity!$V$1740*$T1852,const_zero)</f>
        <v>0</v>
      </c>
      <c r="X1852" s="5" t="n">
        <f aca="false">IF($F1852=const_one,Sensitivity!$S$1740*$T1852,const_zero)</f>
        <v>168158461.550934</v>
      </c>
      <c r="Y1852" s="5" t="n">
        <f aca="false">IF($G1852=const_one,Sensitivity!$P$1740*$T1852,const_zero)</f>
        <v>210198076.938668</v>
      </c>
      <c r="Z1852" s="5" t="n">
        <f aca="false">IF($H1852=const_one,Sensitivity!$M$1740*$T1852,const_zero)</f>
        <v>350330128.231113</v>
      </c>
      <c r="AA1852" s="5" t="n">
        <f aca="false">IF($I1852=const_one,Sensitivity!$J$1740*$T1852,const_zero)</f>
        <v>0</v>
      </c>
      <c r="AB1852" s="5" t="n">
        <f aca="false">(Sensitivity!$AE$1740+Sensitivity!$AJ$1740)*$T1852</f>
        <v>18596869.3859626</v>
      </c>
      <c r="AC1852" s="5" t="n">
        <f aca="false">common_rsa_total*$T1852</f>
        <v>630594230.816003</v>
      </c>
      <c r="AD1852" s="5" t="n">
        <f aca="false">IF($S1852=const_one,pre_f_options_issued*($T1852-option_strike_usd),const_zero)</f>
        <v>172665064.115556</v>
      </c>
      <c r="AE1852" s="5" t="n">
        <f aca="false">J1852+U1852</f>
        <v>44457168.9617641</v>
      </c>
      <c r="AF1852" s="5" t="n">
        <f aca="false">K1852+V1852</f>
        <v>300000000</v>
      </c>
      <c r="AG1852" s="5" t="n">
        <f aca="false">L1852+W1852</f>
        <v>100000000</v>
      </c>
      <c r="AH1852" s="5" t="n">
        <f aca="false">M1852+X1852</f>
        <v>168158461.550934</v>
      </c>
      <c r="AI1852" s="5" t="n">
        <f aca="false">N1852+Y1852</f>
        <v>210198076.938668</v>
      </c>
      <c r="AJ1852" s="5" t="n">
        <f aca="false">O1852+Z1852</f>
        <v>350330128.231113</v>
      </c>
      <c r="AK1852" s="5" t="n">
        <f aca="false">P1852+AA1852</f>
        <v>5000000</v>
      </c>
      <c r="AL1852" s="5" t="n">
        <f aca="false">INDEX($AE$1795:$AE$1922,$B1852-$C1852*1+const_one)</f>
        <v>30000000</v>
      </c>
      <c r="AM1852" s="5" t="n">
        <f aca="false">INDEX($AF$1795:$AF$1922,$B1852-$D1852*2+const_one)</f>
        <v>300000000</v>
      </c>
      <c r="AN1852" s="5" t="n">
        <f aca="false">INDEX($AG$1795:$AG$1922,$B1852-$E1852*4+const_one)</f>
        <v>100000000</v>
      </c>
      <c r="AO1852" s="5" t="n">
        <f aca="false">INDEX($AH$1795:$AH$1922,$B1852-$F1852*8+const_one)</f>
        <v>60000000</v>
      </c>
      <c r="AP1852" s="5" t="n">
        <f aca="false">INDEX($AI$1795:$AI$1922,$B1852-$G1852*16+const_one)</f>
        <v>30000000</v>
      </c>
      <c r="AQ1852" s="5" t="n">
        <f aca="false">INDEX($AJ$1795:$AJ$1922,$B1852-$H1852*32+const_one)</f>
        <v>15000000</v>
      </c>
      <c r="AR1852" s="5" t="n">
        <f aca="false">INDEX($AK$1795:$AK$1922,$B1852-$I1852*64+const_one)</f>
        <v>5000000</v>
      </c>
      <c r="AS1852" s="5" t="n">
        <f aca="false">INDEX($AE$1795:$AE$1922,$B1852+(const_one-$C1852)*1+const_one)</f>
        <v>44457168.9617641</v>
      </c>
      <c r="AT1852" s="5" t="n">
        <f aca="false">INDEX($AF$1795:$AF$1922,$B1852+(const_one-$D1852)*2+const_one)</f>
        <v>400855262.717107</v>
      </c>
      <c r="AU1852" s="5" t="n">
        <f aca="false">INDEX($AG$1795:$AG$1922,$B1852+(const_one-$E1852)*4+const_one)</f>
        <v>119467795.467555</v>
      </c>
      <c r="AV1852" s="5" t="n">
        <f aca="false">INDEX($AH$1795:$AH$1922,$B1852+(const_one-$F1852)*8+const_one)</f>
        <v>168158461.550934</v>
      </c>
      <c r="AW1852" s="5" t="n">
        <f aca="false">INDEX($AI$1795:$AI$1922,$B1852+(const_one-$G1852)*16+const_one)</f>
        <v>210198076.938668</v>
      </c>
      <c r="AX1852" s="5" t="n">
        <f aca="false">INDEX($AJ$1795:$AJ$1922,$B1852+(const_one-$H1852)*32+const_one)</f>
        <v>350330128.231113</v>
      </c>
      <c r="AY1852" s="5" t="n">
        <f aca="false">INDEX($AK$1795:$AK$1922,$B1852+(const_one-$I1852)*64+const_one)</f>
        <v>288220221.23674</v>
      </c>
      <c r="AZ1852" s="5" t="n">
        <f aca="false">--($C1852=--(AS1852&gt;AL1852))</f>
        <v>1</v>
      </c>
      <c r="BA1852" s="5" t="n">
        <f aca="false">--($D1852=--(AT1852&gt;AM1852))</f>
        <v>0</v>
      </c>
      <c r="BB1852" s="5" t="n">
        <f aca="false">--($E1852=--(AU1852&gt;AN1852))</f>
        <v>0</v>
      </c>
      <c r="BC1852" s="5" t="n">
        <f aca="false">--($F1852=--(AV1852&gt;AO1852))</f>
        <v>1</v>
      </c>
      <c r="BD1852" s="5" t="n">
        <f aca="false">--($G1852=--(AW1852&gt;AP1852))</f>
        <v>1</v>
      </c>
      <c r="BE1852" s="5" t="n">
        <f aca="false">--($H1852=--(AX1852&gt;AQ1852))</f>
        <v>1</v>
      </c>
      <c r="BF1852" s="5" t="n">
        <f aca="false">--($I1852=--(AY1852&gt;AR1852))</f>
        <v>0</v>
      </c>
      <c r="BG1852" s="5" t="n">
        <f aca="false">SUM(AZ1852:BF1852)</f>
        <v>4</v>
      </c>
      <c r="BH1852" s="5" t="n">
        <f aca="false">SUM(AE1852:AK1852)+AB1852+AC1852+AD1852</f>
        <v>2000000000</v>
      </c>
    </row>
    <row r="1853" customFormat="false" ht="15" hidden="true" customHeight="false" outlineLevel="0" collapsed="false">
      <c r="A1853" s="5" t="n">
        <f aca="false">sensitivity_exit_usd</f>
        <v>2000000000</v>
      </c>
      <c r="B1853" s="2" t="n">
        <f aca="false">ROW()-ROW($B$1795)</f>
        <v>58</v>
      </c>
      <c r="C1853" s="2" t="n">
        <f aca="false">MOD(QUOTIENT($B1853,1),2)</f>
        <v>0</v>
      </c>
      <c r="D1853" s="2" t="n">
        <f aca="false">MOD(QUOTIENT($B1853,2),2)</f>
        <v>1</v>
      </c>
      <c r="E1853" s="2" t="n">
        <f aca="false">MOD(QUOTIENT($B1853,4),2)</f>
        <v>0</v>
      </c>
      <c r="F1853" s="2" t="n">
        <f aca="false">MOD(QUOTIENT($B1853,8),2)</f>
        <v>1</v>
      </c>
      <c r="G1853" s="2" t="n">
        <f aca="false">MOD(QUOTIENT($B1853,16),2)</f>
        <v>1</v>
      </c>
      <c r="H1853" s="2" t="n">
        <f aca="false">MOD(QUOTIENT($B1853,32),2)</f>
        <v>1</v>
      </c>
      <c r="I1853" s="2" t="n">
        <f aca="false">MOD(QUOTIENT($B1853,64),2)</f>
        <v>0</v>
      </c>
      <c r="J1853" s="5" t="n">
        <f aca="false">IF($C1853=const_zero,MIN(class_series_f_invested_usd,MAX(const_zero,$A1853)),const_zero)</f>
        <v>30000000</v>
      </c>
      <c r="K1853" s="5" t="n">
        <f aca="false">IF($D1853=const_zero,MIN(class_series_e_invested_usd,MAX(const_zero,$A1853-SUM($J1853:$J1853))),const_zero)</f>
        <v>0</v>
      </c>
      <c r="L1853" s="5" t="n">
        <f aca="false">IF($E1853=const_zero,MIN(class_series_d_invested_usd,MAX(const_zero,$A1853-SUM($J1853:$K1853))),const_zero)</f>
        <v>100000000</v>
      </c>
      <c r="M1853" s="5" t="n">
        <f aca="false">IF($F1853=const_zero,MIN(class_series_c_invested_usd,MAX(const_zero,$A1853-SUM($J1853:$L1853))),const_zero)</f>
        <v>0</v>
      </c>
      <c r="N1853" s="5" t="n">
        <f aca="false">IF($G1853=const_zero,MIN(class_series_b_invested_usd,MAX(const_zero,$A1853-SUM($J1853:$M1853))),const_zero)</f>
        <v>0</v>
      </c>
      <c r="O1853" s="5" t="n">
        <f aca="false">IF($H1853=const_zero,MIN(class_series_a_invested_usd,MAX(const_zero,$A1853-SUM($J1853:$N1853))),const_zero)</f>
        <v>0</v>
      </c>
      <c r="P1853" s="5" t="n">
        <f aca="false">IF($I1853=const_zero,MIN(class_seed_invested_usd,MAX(const_zero,$A1853-SUM($J1853:$O1853))),const_zero)</f>
        <v>5000000</v>
      </c>
      <c r="Q1853" s="5" t="n">
        <f aca="false">MAX(const_zero,$A1853-SUM($J1853:$P1853))</f>
        <v>1865000000</v>
      </c>
      <c r="R1853" s="9" t="n">
        <f aca="false">common_rsa_total+Sensitivity!$AE$1740+Sensitivity!$AJ$1740+IF($C1853=const_one,Sensitivity!$D$1740,const_zero)+IF($D1853=const_one,Sensitivity!$Y$1740,const_zero)+IF($E1853=const_one,Sensitivity!$V$1740,const_zero)+IF($F1853=const_one,Sensitivity!$S$1740,const_zero)+IF($G1853=const_one,Sensitivity!$P$1740,const_zero)+IF($H1853=const_one,Sensitivity!$M$1740,const_zero)+IF($I1853=const_one,Sensitivity!$J$1740,const_zero)</f>
        <v>25772058.2540864</v>
      </c>
      <c r="S1853" s="23" t="b">
        <f aca="false">IF($R1853&gt;const_zero,--($Q1853&gt;option_strike_usd*$R1853),const_zero)</f>
        <v>1</v>
      </c>
      <c r="T1853" s="7" t="n">
        <f aca="false">IF($R1853&gt;const_zero,IF($S1853=const_one,($Q1853+option_strike_usd*pre_f_options_issued)/($R1853+pre_f_options_issued),$Q1853/$R1853),const_zero)</f>
        <v>66.0546177153578</v>
      </c>
      <c r="U1853" s="5" t="n">
        <f aca="false">IF($C1853=const_one,Sensitivity!$D$1740*$T1853,const_zero)</f>
        <v>0</v>
      </c>
      <c r="V1853" s="5" t="n">
        <f aca="false">IF($D1853=const_one,Sensitivity!$Y$1740*$T1853,const_zero)</f>
        <v>403371707.383786</v>
      </c>
      <c r="W1853" s="5" t="n">
        <f aca="false">IF($E1853=const_one,Sensitivity!$V$1740*$T1853,const_zero)</f>
        <v>0</v>
      </c>
      <c r="X1853" s="5" t="n">
        <f aca="false">IF($F1853=const_one,Sensitivity!$S$1740*$T1853,const_zero)</f>
        <v>158531082.516859</v>
      </c>
      <c r="Y1853" s="5" t="n">
        <f aca="false">IF($G1853=const_one,Sensitivity!$P$1740*$T1853,const_zero)</f>
        <v>198163853.146073</v>
      </c>
      <c r="Z1853" s="5" t="n">
        <f aca="false">IF($H1853=const_one,Sensitivity!$M$1740*$T1853,const_zero)</f>
        <v>330273088.576789</v>
      </c>
      <c r="AA1853" s="5" t="n">
        <f aca="false">IF($I1853=const_one,Sensitivity!$J$1740*$T1853,const_zero)</f>
        <v>0</v>
      </c>
      <c r="AB1853" s="5" t="n">
        <f aca="false">(Sensitivity!$AE$1740+Sensitivity!$AJ$1740)*$T1853</f>
        <v>17532164.6498788</v>
      </c>
      <c r="AC1853" s="5" t="n">
        <f aca="false">common_rsa_total*$T1853</f>
        <v>594491559.43822</v>
      </c>
      <c r="AD1853" s="5" t="n">
        <f aca="false">IF($S1853=const_one,pre_f_options_issued*($T1853-option_strike_usd),const_zero)</f>
        <v>162636544.288394</v>
      </c>
      <c r="AE1853" s="5" t="n">
        <f aca="false">J1853+U1853</f>
        <v>30000000</v>
      </c>
      <c r="AF1853" s="5" t="n">
        <f aca="false">K1853+V1853</f>
        <v>403371707.383786</v>
      </c>
      <c r="AG1853" s="5" t="n">
        <f aca="false">L1853+W1853</f>
        <v>100000000</v>
      </c>
      <c r="AH1853" s="5" t="n">
        <f aca="false">M1853+X1853</f>
        <v>158531082.516859</v>
      </c>
      <c r="AI1853" s="5" t="n">
        <f aca="false">N1853+Y1853</f>
        <v>198163853.146073</v>
      </c>
      <c r="AJ1853" s="5" t="n">
        <f aca="false">O1853+Z1853</f>
        <v>330273088.576789</v>
      </c>
      <c r="AK1853" s="5" t="n">
        <f aca="false">P1853+AA1853</f>
        <v>5000000</v>
      </c>
      <c r="AL1853" s="5" t="n">
        <f aca="false">INDEX($AE$1795:$AE$1922,$B1853-$C1853*1+const_one)</f>
        <v>30000000</v>
      </c>
      <c r="AM1853" s="5" t="n">
        <f aca="false">INDEX($AF$1795:$AF$1922,$B1853-$D1853*2+const_one)</f>
        <v>300000000</v>
      </c>
      <c r="AN1853" s="5" t="n">
        <f aca="false">INDEX($AG$1795:$AG$1922,$B1853-$E1853*4+const_one)</f>
        <v>100000000</v>
      </c>
      <c r="AO1853" s="5" t="n">
        <f aca="false">INDEX($AH$1795:$AH$1922,$B1853-$F1853*8+const_one)</f>
        <v>60000000</v>
      </c>
      <c r="AP1853" s="5" t="n">
        <f aca="false">INDEX($AI$1795:$AI$1922,$B1853-$G1853*16+const_one)</f>
        <v>30000000</v>
      </c>
      <c r="AQ1853" s="5" t="n">
        <f aca="false">INDEX($AJ$1795:$AJ$1922,$B1853-$H1853*32+const_one)</f>
        <v>15000000</v>
      </c>
      <c r="AR1853" s="5" t="n">
        <f aca="false">INDEX($AK$1795:$AK$1922,$B1853-$I1853*64+const_one)</f>
        <v>5000000</v>
      </c>
      <c r="AS1853" s="5" t="n">
        <f aca="false">INDEX($AE$1795:$AE$1922,$B1853+(const_one-$C1853)*1+const_one)</f>
        <v>41650446.298041</v>
      </c>
      <c r="AT1853" s="5" t="n">
        <f aca="false">INDEX($AF$1795:$AF$1922,$B1853+(const_one-$D1853)*2+const_one)</f>
        <v>403371707.383786</v>
      </c>
      <c r="AU1853" s="5" t="n">
        <f aca="false">INDEX($AG$1795:$AG$1922,$B1853+(const_one-$E1853)*4+const_one)</f>
        <v>113210935.934284</v>
      </c>
      <c r="AV1853" s="5" t="n">
        <f aca="false">INDEX($AH$1795:$AH$1922,$B1853+(const_one-$F1853)*8+const_one)</f>
        <v>158531082.516859</v>
      </c>
      <c r="AW1853" s="5" t="n">
        <f aca="false">INDEX($AI$1795:$AI$1922,$B1853+(const_one-$G1853)*16+const_one)</f>
        <v>198163853.146073</v>
      </c>
      <c r="AX1853" s="5" t="n">
        <f aca="false">INDEX($AJ$1795:$AJ$1922,$B1853+(const_one-$H1853)*32+const_one)</f>
        <v>330273088.576789</v>
      </c>
      <c r="AY1853" s="5" t="n">
        <f aca="false">INDEX($AK$1795:$AK$1922,$B1853+(const_one-$I1853)*64+const_one)</f>
        <v>281392270.009329</v>
      </c>
      <c r="AZ1853" s="5" t="n">
        <f aca="false">--($C1853=--(AS1853&gt;AL1853))</f>
        <v>0</v>
      </c>
      <c r="BA1853" s="5" t="n">
        <f aca="false">--($D1853=--(AT1853&gt;AM1853))</f>
        <v>1</v>
      </c>
      <c r="BB1853" s="5" t="n">
        <f aca="false">--($E1853=--(AU1853&gt;AN1853))</f>
        <v>0</v>
      </c>
      <c r="BC1853" s="5" t="n">
        <f aca="false">--($F1853=--(AV1853&gt;AO1853))</f>
        <v>1</v>
      </c>
      <c r="BD1853" s="5" t="n">
        <f aca="false">--($G1853=--(AW1853&gt;AP1853))</f>
        <v>1</v>
      </c>
      <c r="BE1853" s="5" t="n">
        <f aca="false">--($H1853=--(AX1853&gt;AQ1853))</f>
        <v>1</v>
      </c>
      <c r="BF1853" s="5" t="n">
        <f aca="false">--($I1853=--(AY1853&gt;AR1853))</f>
        <v>0</v>
      </c>
      <c r="BG1853" s="5" t="n">
        <f aca="false">SUM(AZ1853:BF1853)</f>
        <v>4</v>
      </c>
      <c r="BH1853" s="5" t="n">
        <f aca="false">SUM(AE1853:AK1853)+AB1853+AC1853+AD1853</f>
        <v>2000000000</v>
      </c>
    </row>
    <row r="1854" customFormat="false" ht="15" hidden="true" customHeight="false" outlineLevel="0" collapsed="false">
      <c r="A1854" s="5" t="n">
        <f aca="false">sensitivity_exit_usd</f>
        <v>2000000000</v>
      </c>
      <c r="B1854" s="2" t="n">
        <f aca="false">ROW()-ROW($B$1795)</f>
        <v>59</v>
      </c>
      <c r="C1854" s="2" t="n">
        <f aca="false">MOD(QUOTIENT($B1854,1),2)</f>
        <v>1</v>
      </c>
      <c r="D1854" s="2" t="n">
        <f aca="false">MOD(QUOTIENT($B1854,2),2)</f>
        <v>1</v>
      </c>
      <c r="E1854" s="2" t="n">
        <f aca="false">MOD(QUOTIENT($B1854,4),2)</f>
        <v>0</v>
      </c>
      <c r="F1854" s="2" t="n">
        <f aca="false">MOD(QUOTIENT($B1854,8),2)</f>
        <v>1</v>
      </c>
      <c r="G1854" s="2" t="n">
        <f aca="false">MOD(QUOTIENT($B1854,16),2)</f>
        <v>1</v>
      </c>
      <c r="H1854" s="2" t="n">
        <f aca="false">MOD(QUOTIENT($B1854,32),2)</f>
        <v>1</v>
      </c>
      <c r="I1854" s="2" t="n">
        <f aca="false">MOD(QUOTIENT($B1854,64),2)</f>
        <v>0</v>
      </c>
      <c r="J1854" s="5" t="n">
        <f aca="false">IF($C1854=const_zero,MIN(class_series_f_invested_usd,MAX(const_zero,$A1854)),const_zero)</f>
        <v>0</v>
      </c>
      <c r="K1854" s="5" t="n">
        <f aca="false">IF($D1854=const_zero,MIN(class_series_e_invested_usd,MAX(const_zero,$A1854-SUM($J1854:$J1854))),const_zero)</f>
        <v>0</v>
      </c>
      <c r="L1854" s="5" t="n">
        <f aca="false">IF($E1854=const_zero,MIN(class_series_d_invested_usd,MAX(const_zero,$A1854-SUM($J1854:$K1854))),const_zero)</f>
        <v>100000000</v>
      </c>
      <c r="M1854" s="5" t="n">
        <f aca="false">IF($F1854=const_zero,MIN(class_series_c_invested_usd,MAX(const_zero,$A1854-SUM($J1854:$L1854))),const_zero)</f>
        <v>0</v>
      </c>
      <c r="N1854" s="5" t="n">
        <f aca="false">IF($G1854=const_zero,MIN(class_series_b_invested_usd,MAX(const_zero,$A1854-SUM($J1854:$M1854))),const_zero)</f>
        <v>0</v>
      </c>
      <c r="O1854" s="5" t="n">
        <f aca="false">IF($H1854=const_zero,MIN(class_series_a_invested_usd,MAX(const_zero,$A1854-SUM($J1854:$N1854))),const_zero)</f>
        <v>0</v>
      </c>
      <c r="P1854" s="5" t="n">
        <f aca="false">IF($I1854=const_zero,MIN(class_seed_invested_usd,MAX(const_zero,$A1854-SUM($J1854:$O1854))),const_zero)</f>
        <v>5000000</v>
      </c>
      <c r="Q1854" s="5" t="n">
        <f aca="false">MAX(const_zero,$A1854-SUM($J1854:$P1854))</f>
        <v>1895000000</v>
      </c>
      <c r="R1854" s="9" t="n">
        <f aca="false">common_rsa_total+Sensitivity!$AE$1740+Sensitivity!$AJ$1740+IF($C1854=const_one,Sensitivity!$D$1740,const_zero)+IF($D1854=const_one,Sensitivity!$Y$1740,const_zero)+IF($E1854=const_one,Sensitivity!$V$1740,const_zero)+IF($F1854=const_one,Sensitivity!$S$1740,const_zero)+IF($G1854=const_one,Sensitivity!$P$1740,const_zero)+IF($H1854=const_one,Sensitivity!$M$1740,const_zero)+IF($I1854=const_one,Sensitivity!$J$1740,const_zero)</f>
        <v>26406562.1887927</v>
      </c>
      <c r="S1854" s="23" t="b">
        <f aca="false">IF($R1854&gt;const_zero,--($Q1854&gt;option_strike_usd*$R1854),const_zero)</f>
        <v>1</v>
      </c>
      <c r="T1854" s="7" t="n">
        <f aca="false">IF($R1854&gt;const_zero,IF($S1854=const_one,($Q1854+option_strike_usd*pre_f_options_issued)/($R1854+pre_f_options_issued),$Q1854/$R1854),const_zero)</f>
        <v>65.6425343009372</v>
      </c>
      <c r="U1854" s="5" t="n">
        <f aca="false">IF($C1854=const_one,Sensitivity!$D$1740*$T1854,const_zero)</f>
        <v>41650446.298041</v>
      </c>
      <c r="V1854" s="5" t="n">
        <f aca="false">IF($D1854=const_one,Sensitivity!$Y$1740*$T1854,const_zero)</f>
        <v>400855262.717107</v>
      </c>
      <c r="W1854" s="5" t="n">
        <f aca="false">IF($E1854=const_one,Sensitivity!$V$1740*$T1854,const_zero)</f>
        <v>0</v>
      </c>
      <c r="X1854" s="5" t="n">
        <f aca="false">IF($F1854=const_one,Sensitivity!$S$1740*$T1854,const_zero)</f>
        <v>157542082.322249</v>
      </c>
      <c r="Y1854" s="5" t="n">
        <f aca="false">IF($G1854=const_one,Sensitivity!$P$1740*$T1854,const_zero)</f>
        <v>196927602.902812</v>
      </c>
      <c r="Z1854" s="5" t="n">
        <f aca="false">IF($H1854=const_one,Sensitivity!$M$1740*$T1854,const_zero)</f>
        <v>328212671.504686</v>
      </c>
      <c r="AA1854" s="5" t="n">
        <f aca="false">IF($I1854=const_one,Sensitivity!$J$1740*$T1854,const_zero)</f>
        <v>0</v>
      </c>
      <c r="AB1854" s="5" t="n">
        <f aca="false">(Sensitivity!$AE$1740+Sensitivity!$AJ$1740)*$T1854</f>
        <v>17422789.7943276</v>
      </c>
      <c r="AC1854" s="5" t="n">
        <f aca="false">common_rsa_total*$T1854</f>
        <v>590782808.708435</v>
      </c>
      <c r="AD1854" s="5" t="n">
        <f aca="false">IF($S1854=const_one,pre_f_options_issued*($T1854-option_strike_usd),const_zero)</f>
        <v>161606335.752343</v>
      </c>
      <c r="AE1854" s="5" t="n">
        <f aca="false">J1854+U1854</f>
        <v>41650446.298041</v>
      </c>
      <c r="AF1854" s="5" t="n">
        <f aca="false">K1854+V1854</f>
        <v>400855262.717107</v>
      </c>
      <c r="AG1854" s="5" t="n">
        <f aca="false">L1854+W1854</f>
        <v>100000000</v>
      </c>
      <c r="AH1854" s="5" t="n">
        <f aca="false">M1854+X1854</f>
        <v>157542082.322249</v>
      </c>
      <c r="AI1854" s="5" t="n">
        <f aca="false">N1854+Y1854</f>
        <v>196927602.902812</v>
      </c>
      <c r="AJ1854" s="5" t="n">
        <f aca="false">O1854+Z1854</f>
        <v>328212671.504686</v>
      </c>
      <c r="AK1854" s="5" t="n">
        <f aca="false">P1854+AA1854</f>
        <v>5000000</v>
      </c>
      <c r="AL1854" s="5" t="n">
        <f aca="false">INDEX($AE$1795:$AE$1922,$B1854-$C1854*1+const_one)</f>
        <v>30000000</v>
      </c>
      <c r="AM1854" s="5" t="n">
        <f aca="false">INDEX($AF$1795:$AF$1922,$B1854-$D1854*2+const_one)</f>
        <v>300000000</v>
      </c>
      <c r="AN1854" s="5" t="n">
        <f aca="false">INDEX($AG$1795:$AG$1922,$B1854-$E1854*4+const_one)</f>
        <v>100000000</v>
      </c>
      <c r="AO1854" s="5" t="n">
        <f aca="false">INDEX($AH$1795:$AH$1922,$B1854-$F1854*8+const_one)</f>
        <v>60000000</v>
      </c>
      <c r="AP1854" s="5" t="n">
        <f aca="false">INDEX($AI$1795:$AI$1922,$B1854-$G1854*16+const_one)</f>
        <v>30000000</v>
      </c>
      <c r="AQ1854" s="5" t="n">
        <f aca="false">INDEX($AJ$1795:$AJ$1922,$B1854-$H1854*32+const_one)</f>
        <v>15000000</v>
      </c>
      <c r="AR1854" s="5" t="n">
        <f aca="false">INDEX($AK$1795:$AK$1922,$B1854-$I1854*64+const_one)</f>
        <v>5000000</v>
      </c>
      <c r="AS1854" s="5" t="n">
        <f aca="false">INDEX($AE$1795:$AE$1922,$B1854+(const_one-$C1854)*1+const_one)</f>
        <v>41650446.298041</v>
      </c>
      <c r="AT1854" s="5" t="n">
        <f aca="false">INDEX($AF$1795:$AF$1922,$B1854+(const_one-$D1854)*2+const_one)</f>
        <v>400855262.717107</v>
      </c>
      <c r="AU1854" s="5" t="n">
        <f aca="false">INDEX($AG$1795:$AG$1922,$B1854+(const_one-$E1854)*4+const_one)</f>
        <v>112556422.475845</v>
      </c>
      <c r="AV1854" s="5" t="n">
        <f aca="false">INDEX($AH$1795:$AH$1922,$B1854+(const_one-$F1854)*8+const_one)</f>
        <v>157542082.322249</v>
      </c>
      <c r="AW1854" s="5" t="n">
        <f aca="false">INDEX($AI$1795:$AI$1922,$B1854+(const_one-$G1854)*16+const_one)</f>
        <v>196927602.902812</v>
      </c>
      <c r="AX1854" s="5" t="n">
        <f aca="false">INDEX($AJ$1795:$AJ$1922,$B1854+(const_one-$H1854)*32+const_one)</f>
        <v>328212671.504686</v>
      </c>
      <c r="AY1854" s="5" t="n">
        <f aca="false">INDEX($AK$1795:$AK$1922,$B1854+(const_one-$I1854)*64+const_one)</f>
        <v>280550412.248642</v>
      </c>
      <c r="AZ1854" s="5" t="n">
        <f aca="false">--($C1854=--(AS1854&gt;AL1854))</f>
        <v>1</v>
      </c>
      <c r="BA1854" s="5" t="n">
        <f aca="false">--($D1854=--(AT1854&gt;AM1854))</f>
        <v>1</v>
      </c>
      <c r="BB1854" s="5" t="n">
        <f aca="false">--($E1854=--(AU1854&gt;AN1854))</f>
        <v>0</v>
      </c>
      <c r="BC1854" s="5" t="n">
        <f aca="false">--($F1854=--(AV1854&gt;AO1854))</f>
        <v>1</v>
      </c>
      <c r="BD1854" s="5" t="n">
        <f aca="false">--($G1854=--(AW1854&gt;AP1854))</f>
        <v>1</v>
      </c>
      <c r="BE1854" s="5" t="n">
        <f aca="false">--($H1854=--(AX1854&gt;AQ1854))</f>
        <v>1</v>
      </c>
      <c r="BF1854" s="5" t="n">
        <f aca="false">--($I1854=--(AY1854&gt;AR1854))</f>
        <v>0</v>
      </c>
      <c r="BG1854" s="5" t="n">
        <f aca="false">SUM(AZ1854:BF1854)</f>
        <v>5</v>
      </c>
      <c r="BH1854" s="5" t="n">
        <f aca="false">SUM(AE1854:AK1854)+AB1854+AC1854+AD1854</f>
        <v>2000000000</v>
      </c>
    </row>
    <row r="1855" customFormat="false" ht="15" hidden="true" customHeight="false" outlineLevel="0" collapsed="false">
      <c r="A1855" s="5" t="n">
        <f aca="false">sensitivity_exit_usd</f>
        <v>2000000000</v>
      </c>
      <c r="B1855" s="2" t="n">
        <f aca="false">ROW()-ROW($B$1795)</f>
        <v>60</v>
      </c>
      <c r="C1855" s="2" t="n">
        <f aca="false">MOD(QUOTIENT($B1855,1),2)</f>
        <v>0</v>
      </c>
      <c r="D1855" s="2" t="n">
        <f aca="false">MOD(QUOTIENT($B1855,2),2)</f>
        <v>0</v>
      </c>
      <c r="E1855" s="2" t="n">
        <f aca="false">MOD(QUOTIENT($B1855,4),2)</f>
        <v>1</v>
      </c>
      <c r="F1855" s="2" t="n">
        <f aca="false">MOD(QUOTIENT($B1855,8),2)</f>
        <v>1</v>
      </c>
      <c r="G1855" s="2" t="n">
        <f aca="false">MOD(QUOTIENT($B1855,16),2)</f>
        <v>1</v>
      </c>
      <c r="H1855" s="2" t="n">
        <f aca="false">MOD(QUOTIENT($B1855,32),2)</f>
        <v>1</v>
      </c>
      <c r="I1855" s="2" t="n">
        <f aca="false">MOD(QUOTIENT($B1855,64),2)</f>
        <v>0</v>
      </c>
      <c r="J1855" s="5" t="n">
        <f aca="false">IF($C1855=const_zero,MIN(class_series_f_invested_usd,MAX(const_zero,$A1855)),const_zero)</f>
        <v>30000000</v>
      </c>
      <c r="K1855" s="5" t="n">
        <f aca="false">IF($D1855=const_zero,MIN(class_series_e_invested_usd,MAX(const_zero,$A1855-SUM($J1855:$J1855))),const_zero)</f>
        <v>300000000</v>
      </c>
      <c r="L1855" s="5" t="n">
        <f aca="false">IF($E1855=const_zero,MIN(class_series_d_invested_usd,MAX(const_zero,$A1855-SUM($J1855:$K1855))),const_zero)</f>
        <v>0</v>
      </c>
      <c r="M1855" s="5" t="n">
        <f aca="false">IF($F1855=const_zero,MIN(class_series_c_invested_usd,MAX(const_zero,$A1855-SUM($J1855:$L1855))),const_zero)</f>
        <v>0</v>
      </c>
      <c r="N1855" s="5" t="n">
        <f aca="false">IF($G1855=const_zero,MIN(class_series_b_invested_usd,MAX(const_zero,$A1855-SUM($J1855:$M1855))),const_zero)</f>
        <v>0</v>
      </c>
      <c r="O1855" s="5" t="n">
        <f aca="false">IF($H1855=const_zero,MIN(class_series_a_invested_usd,MAX(const_zero,$A1855-SUM($J1855:$N1855))),const_zero)</f>
        <v>0</v>
      </c>
      <c r="P1855" s="5" t="n">
        <f aca="false">IF($I1855=const_zero,MIN(class_seed_invested_usd,MAX(const_zero,$A1855-SUM($J1855:$O1855))),const_zero)</f>
        <v>5000000</v>
      </c>
      <c r="Q1855" s="5" t="n">
        <f aca="false">MAX(const_zero,$A1855-SUM($J1855:$P1855))</f>
        <v>1665000000</v>
      </c>
      <c r="R1855" s="9" t="n">
        <f aca="false">common_rsa_total+Sensitivity!$AE$1740+Sensitivity!$AJ$1740+IF($C1855=const_one,Sensitivity!$D$1740,const_zero)+IF($D1855=const_one,Sensitivity!$Y$1740,const_zero)+IF($E1855=const_one,Sensitivity!$V$1740,const_zero)+IF($F1855=const_one,Sensitivity!$S$1740,const_zero)+IF($G1855=const_one,Sensitivity!$P$1740,const_zero)+IF($H1855=const_one,Sensitivity!$M$1740,const_zero)+IF($I1855=const_one,Sensitivity!$J$1740,const_zero)</f>
        <v>21391528.8243784</v>
      </c>
      <c r="S1855" s="23" t="b">
        <f aca="false">IF($R1855&gt;const_zero,--($Q1855&gt;option_strike_usd*$R1855),const_zero)</f>
        <v>1</v>
      </c>
      <c r="T1855" s="7" t="n">
        <f aca="false">IF($R1855&gt;const_zero,IF($S1855=const_one,($Q1855+option_strike_usd*pre_f_options_issued)/($R1855+pre_f_options_issued),$Q1855/$R1855),const_zero)</f>
        <v>69.794612653608</v>
      </c>
      <c r="U1855" s="5" t="n">
        <f aca="false">IF($C1855=const_one,Sensitivity!$D$1740*$T1855,const_zero)</f>
        <v>0</v>
      </c>
      <c r="V1855" s="5" t="n">
        <f aca="false">IF($D1855=const_one,Sensitivity!$Y$1740*$T1855,const_zero)</f>
        <v>0</v>
      </c>
      <c r="W1855" s="5" t="n">
        <f aca="false">IF($E1855=const_one,Sensitivity!$V$1740*$T1855,const_zero)</f>
        <v>120473151.722923</v>
      </c>
      <c r="X1855" s="5" t="n">
        <f aca="false">IF($F1855=const_one,Sensitivity!$S$1740*$T1855,const_zero)</f>
        <v>167507070.368659</v>
      </c>
      <c r="Y1855" s="5" t="n">
        <f aca="false">IF($G1855=const_one,Sensitivity!$P$1740*$T1855,const_zero)</f>
        <v>209383837.960824</v>
      </c>
      <c r="Z1855" s="5" t="n">
        <f aca="false">IF($H1855=const_one,Sensitivity!$M$1740*$T1855,const_zero)</f>
        <v>348973063.26804</v>
      </c>
      <c r="AA1855" s="5" t="n">
        <f aca="false">IF($I1855=const_one,Sensitivity!$J$1740*$T1855,const_zero)</f>
        <v>0</v>
      </c>
      <c r="AB1855" s="5" t="n">
        <f aca="false">(Sensitivity!$AE$1740+Sensitivity!$AJ$1740)*$T1855</f>
        <v>18524831.1630614</v>
      </c>
      <c r="AC1855" s="5" t="n">
        <f aca="false">common_rsa_total*$T1855</f>
        <v>628151513.882472</v>
      </c>
      <c r="AD1855" s="5" t="n">
        <f aca="false">IF($S1855=const_one,pre_f_options_issued*($T1855-option_strike_usd),const_zero)</f>
        <v>171986531.63402</v>
      </c>
      <c r="AE1855" s="5" t="n">
        <f aca="false">J1855+U1855</f>
        <v>30000000</v>
      </c>
      <c r="AF1855" s="5" t="n">
        <f aca="false">K1855+V1855</f>
        <v>300000000</v>
      </c>
      <c r="AG1855" s="5" t="n">
        <f aca="false">L1855+W1855</f>
        <v>120473151.722923</v>
      </c>
      <c r="AH1855" s="5" t="n">
        <f aca="false">M1855+X1855</f>
        <v>167507070.368659</v>
      </c>
      <c r="AI1855" s="5" t="n">
        <f aca="false">N1855+Y1855</f>
        <v>209383837.960824</v>
      </c>
      <c r="AJ1855" s="5" t="n">
        <f aca="false">O1855+Z1855</f>
        <v>348973063.26804</v>
      </c>
      <c r="AK1855" s="5" t="n">
        <f aca="false">P1855+AA1855</f>
        <v>5000000</v>
      </c>
      <c r="AL1855" s="5" t="n">
        <f aca="false">INDEX($AE$1795:$AE$1922,$B1855-$C1855*1+const_one)</f>
        <v>30000000</v>
      </c>
      <c r="AM1855" s="5" t="n">
        <f aca="false">INDEX($AF$1795:$AF$1922,$B1855-$D1855*2+const_one)</f>
        <v>300000000</v>
      </c>
      <c r="AN1855" s="5" t="n">
        <f aca="false">INDEX($AG$1795:$AG$1922,$B1855-$E1855*4+const_one)</f>
        <v>100000000</v>
      </c>
      <c r="AO1855" s="5" t="n">
        <f aca="false">INDEX($AH$1795:$AH$1922,$B1855-$F1855*8+const_one)</f>
        <v>60000000</v>
      </c>
      <c r="AP1855" s="5" t="n">
        <f aca="false">INDEX($AI$1795:$AI$1922,$B1855-$G1855*16+const_one)</f>
        <v>30000000</v>
      </c>
      <c r="AQ1855" s="5" t="n">
        <f aca="false">INDEX($AJ$1795:$AJ$1922,$B1855-$H1855*32+const_one)</f>
        <v>15000000</v>
      </c>
      <c r="AR1855" s="5" t="n">
        <f aca="false">INDEX($AK$1795:$AK$1922,$B1855-$I1855*64+const_one)</f>
        <v>5000000</v>
      </c>
      <c r="AS1855" s="5" t="n">
        <f aca="false">INDEX($AE$1795:$AE$1922,$B1855+(const_one-$C1855)*1+const_one)</f>
        <v>43915395.5205032</v>
      </c>
      <c r="AT1855" s="5" t="n">
        <f aca="false">INDEX($AF$1795:$AF$1922,$B1855+(const_one-$D1855)*2+const_one)</f>
        <v>400518203.885018</v>
      </c>
      <c r="AU1855" s="5" t="n">
        <f aca="false">INDEX($AG$1795:$AG$1922,$B1855+(const_one-$E1855)*4+const_one)</f>
        <v>120473151.722923</v>
      </c>
      <c r="AV1855" s="5" t="n">
        <f aca="false">INDEX($AH$1795:$AH$1922,$B1855+(const_one-$F1855)*8+const_one)</f>
        <v>167507070.368659</v>
      </c>
      <c r="AW1855" s="5" t="n">
        <f aca="false">INDEX($AI$1795:$AI$1922,$B1855+(const_one-$G1855)*16+const_one)</f>
        <v>209383837.960824</v>
      </c>
      <c r="AX1855" s="5" t="n">
        <f aca="false">INDEX($AJ$1795:$AJ$1922,$B1855+(const_one-$H1855)*32+const_one)</f>
        <v>348973063.26804</v>
      </c>
      <c r="AY1855" s="5" t="n">
        <f aca="false">INDEX($AK$1795:$AK$1922,$B1855+(const_one-$I1855)*64+const_one)</f>
        <v>289444703.699577</v>
      </c>
      <c r="AZ1855" s="5" t="n">
        <f aca="false">--($C1855=--(AS1855&gt;AL1855))</f>
        <v>0</v>
      </c>
      <c r="BA1855" s="5" t="n">
        <f aca="false">--($D1855=--(AT1855&gt;AM1855))</f>
        <v>0</v>
      </c>
      <c r="BB1855" s="5" t="n">
        <f aca="false">--($E1855=--(AU1855&gt;AN1855))</f>
        <v>1</v>
      </c>
      <c r="BC1855" s="5" t="n">
        <f aca="false">--($F1855=--(AV1855&gt;AO1855))</f>
        <v>1</v>
      </c>
      <c r="BD1855" s="5" t="n">
        <f aca="false">--($G1855=--(AW1855&gt;AP1855))</f>
        <v>1</v>
      </c>
      <c r="BE1855" s="5" t="n">
        <f aca="false">--($H1855=--(AX1855&gt;AQ1855))</f>
        <v>1</v>
      </c>
      <c r="BF1855" s="5" t="n">
        <f aca="false">--($I1855=--(AY1855&gt;AR1855))</f>
        <v>0</v>
      </c>
      <c r="BG1855" s="5" t="n">
        <f aca="false">SUM(AZ1855:BF1855)</f>
        <v>4</v>
      </c>
      <c r="BH1855" s="5" t="n">
        <f aca="false">SUM(AE1855:AK1855)+AB1855+AC1855+AD1855</f>
        <v>2000000000</v>
      </c>
    </row>
    <row r="1856" customFormat="false" ht="15" hidden="true" customHeight="false" outlineLevel="0" collapsed="false">
      <c r="A1856" s="5" t="n">
        <f aca="false">sensitivity_exit_usd</f>
        <v>2000000000</v>
      </c>
      <c r="B1856" s="2" t="n">
        <f aca="false">ROW()-ROW($B$1795)</f>
        <v>61</v>
      </c>
      <c r="C1856" s="2" t="n">
        <f aca="false">MOD(QUOTIENT($B1856,1),2)</f>
        <v>1</v>
      </c>
      <c r="D1856" s="2" t="n">
        <f aca="false">MOD(QUOTIENT($B1856,2),2)</f>
        <v>0</v>
      </c>
      <c r="E1856" s="2" t="n">
        <f aca="false">MOD(QUOTIENT($B1856,4),2)</f>
        <v>1</v>
      </c>
      <c r="F1856" s="2" t="n">
        <f aca="false">MOD(QUOTIENT($B1856,8),2)</f>
        <v>1</v>
      </c>
      <c r="G1856" s="2" t="n">
        <f aca="false">MOD(QUOTIENT($B1856,16),2)</f>
        <v>1</v>
      </c>
      <c r="H1856" s="2" t="n">
        <f aca="false">MOD(QUOTIENT($B1856,32),2)</f>
        <v>1</v>
      </c>
      <c r="I1856" s="2" t="n">
        <f aca="false">MOD(QUOTIENT($B1856,64),2)</f>
        <v>0</v>
      </c>
      <c r="J1856" s="5" t="n">
        <f aca="false">IF($C1856=const_zero,MIN(class_series_f_invested_usd,MAX(const_zero,$A1856)),const_zero)</f>
        <v>0</v>
      </c>
      <c r="K1856" s="5" t="n">
        <f aca="false">IF($D1856=const_zero,MIN(class_series_e_invested_usd,MAX(const_zero,$A1856-SUM($J1856:$J1856))),const_zero)</f>
        <v>300000000</v>
      </c>
      <c r="L1856" s="5" t="n">
        <f aca="false">IF($E1856=const_zero,MIN(class_series_d_invested_usd,MAX(const_zero,$A1856-SUM($J1856:$K1856))),const_zero)</f>
        <v>0</v>
      </c>
      <c r="M1856" s="5" t="n">
        <f aca="false">IF($F1856=const_zero,MIN(class_series_c_invested_usd,MAX(const_zero,$A1856-SUM($J1856:$L1856))),const_zero)</f>
        <v>0</v>
      </c>
      <c r="N1856" s="5" t="n">
        <f aca="false">IF($G1856=const_zero,MIN(class_series_b_invested_usd,MAX(const_zero,$A1856-SUM($J1856:$M1856))),const_zero)</f>
        <v>0</v>
      </c>
      <c r="O1856" s="5" t="n">
        <f aca="false">IF($H1856=const_zero,MIN(class_series_a_invested_usd,MAX(const_zero,$A1856-SUM($J1856:$N1856))),const_zero)</f>
        <v>0</v>
      </c>
      <c r="P1856" s="5" t="n">
        <f aca="false">IF($I1856=const_zero,MIN(class_seed_invested_usd,MAX(const_zero,$A1856-SUM($J1856:$O1856))),const_zero)</f>
        <v>5000000</v>
      </c>
      <c r="Q1856" s="5" t="n">
        <f aca="false">MAX(const_zero,$A1856-SUM($J1856:$P1856))</f>
        <v>1695000000</v>
      </c>
      <c r="R1856" s="9" t="n">
        <f aca="false">common_rsa_total+Sensitivity!$AE$1740+Sensitivity!$AJ$1740+IF($C1856=const_one,Sensitivity!$D$1740,const_zero)+IF($D1856=const_one,Sensitivity!$Y$1740,const_zero)+IF($E1856=const_one,Sensitivity!$V$1740,const_zero)+IF($F1856=const_one,Sensitivity!$S$1740,const_zero)+IF($G1856=const_one,Sensitivity!$P$1740,const_zero)+IF($H1856=const_one,Sensitivity!$M$1740,const_zero)+IF($I1856=const_one,Sensitivity!$J$1740,const_zero)</f>
        <v>22026032.7590847</v>
      </c>
      <c r="S1856" s="23" t="b">
        <f aca="false">IF($R1856&gt;const_zero,--($Q1856&gt;option_strike_usd*$R1856),const_zero)</f>
        <v>1</v>
      </c>
      <c r="T1856" s="7" t="n">
        <f aca="false">IF($R1856&gt;const_zero,IF($S1856=const_one,($Q1856+option_strike_usd*pre_f_options_issued)/($R1856+pre_f_options_issued),$Q1856/$R1856),const_zero)</f>
        <v>69.2121720897248</v>
      </c>
      <c r="U1856" s="5" t="n">
        <f aca="false">IF($C1856=const_one,Sensitivity!$D$1740*$T1856,const_zero)</f>
        <v>43915395.5205032</v>
      </c>
      <c r="V1856" s="5" t="n">
        <f aca="false">IF($D1856=const_one,Sensitivity!$Y$1740*$T1856,const_zero)</f>
        <v>0</v>
      </c>
      <c r="W1856" s="5" t="n">
        <f aca="false">IF($E1856=const_one,Sensitivity!$V$1740*$T1856,const_zero)</f>
        <v>119467795.467555</v>
      </c>
      <c r="X1856" s="5" t="n">
        <f aca="false">IF($F1856=const_one,Sensitivity!$S$1740*$T1856,const_zero)</f>
        <v>166109213.01534</v>
      </c>
      <c r="Y1856" s="5" t="n">
        <f aca="false">IF($G1856=const_one,Sensitivity!$P$1740*$T1856,const_zero)</f>
        <v>207636516.269174</v>
      </c>
      <c r="Z1856" s="5" t="n">
        <f aca="false">IF($H1856=const_one,Sensitivity!$M$1740*$T1856,const_zero)</f>
        <v>346060860.448624</v>
      </c>
      <c r="AA1856" s="5" t="n">
        <f aca="false">IF($I1856=const_one,Sensitivity!$J$1740*$T1856,const_zero)</f>
        <v>0</v>
      </c>
      <c r="AB1856" s="5" t="n">
        <f aca="false">(Sensitivity!$AE$1740+Sensitivity!$AJ$1740)*$T1856</f>
        <v>18370240.2469687</v>
      </c>
      <c r="AC1856" s="5" t="n">
        <f aca="false">common_rsa_total*$T1856</f>
        <v>622909548.807523</v>
      </c>
      <c r="AD1856" s="5" t="n">
        <f aca="false">IF($S1856=const_one,pre_f_options_issued*($T1856-option_strike_usd),const_zero)</f>
        <v>170530430.224312</v>
      </c>
      <c r="AE1856" s="5" t="n">
        <f aca="false">J1856+U1856</f>
        <v>43915395.5205032</v>
      </c>
      <c r="AF1856" s="5" t="n">
        <f aca="false">K1856+V1856</f>
        <v>300000000</v>
      </c>
      <c r="AG1856" s="5" t="n">
        <f aca="false">L1856+W1856</f>
        <v>119467795.467555</v>
      </c>
      <c r="AH1856" s="5" t="n">
        <f aca="false">M1856+X1856</f>
        <v>166109213.01534</v>
      </c>
      <c r="AI1856" s="5" t="n">
        <f aca="false">N1856+Y1856</f>
        <v>207636516.269174</v>
      </c>
      <c r="AJ1856" s="5" t="n">
        <f aca="false">O1856+Z1856</f>
        <v>346060860.448624</v>
      </c>
      <c r="AK1856" s="5" t="n">
        <f aca="false">P1856+AA1856</f>
        <v>5000000</v>
      </c>
      <c r="AL1856" s="5" t="n">
        <f aca="false">INDEX($AE$1795:$AE$1922,$B1856-$C1856*1+const_one)</f>
        <v>30000000</v>
      </c>
      <c r="AM1856" s="5" t="n">
        <f aca="false">INDEX($AF$1795:$AF$1922,$B1856-$D1856*2+const_one)</f>
        <v>300000000</v>
      </c>
      <c r="AN1856" s="5" t="n">
        <f aca="false">INDEX($AG$1795:$AG$1922,$B1856-$E1856*4+const_one)</f>
        <v>100000000</v>
      </c>
      <c r="AO1856" s="5" t="n">
        <f aca="false">INDEX($AH$1795:$AH$1922,$B1856-$F1856*8+const_one)</f>
        <v>60000000</v>
      </c>
      <c r="AP1856" s="5" t="n">
        <f aca="false">INDEX($AI$1795:$AI$1922,$B1856-$G1856*16+const_one)</f>
        <v>30000000</v>
      </c>
      <c r="AQ1856" s="5" t="n">
        <f aca="false">INDEX($AJ$1795:$AJ$1922,$B1856-$H1856*32+const_one)</f>
        <v>15000000</v>
      </c>
      <c r="AR1856" s="5" t="n">
        <f aca="false">INDEX($AK$1795:$AK$1922,$B1856-$I1856*64+const_one)</f>
        <v>5000000</v>
      </c>
      <c r="AS1856" s="5" t="n">
        <f aca="false">INDEX($AE$1795:$AE$1922,$B1856+(const_one-$C1856)*1+const_one)</f>
        <v>43915395.5205032</v>
      </c>
      <c r="AT1856" s="5" t="n">
        <f aca="false">INDEX($AF$1795:$AF$1922,$B1856+(const_one-$D1856)*2+const_one)</f>
        <v>398202662.964621</v>
      </c>
      <c r="AU1856" s="5" t="n">
        <f aca="false">INDEX($AG$1795:$AG$1922,$B1856+(const_one-$E1856)*4+const_one)</f>
        <v>119467795.467555</v>
      </c>
      <c r="AV1856" s="5" t="n">
        <f aca="false">INDEX($AH$1795:$AH$1922,$B1856+(const_one-$F1856)*8+const_one)</f>
        <v>166109213.01534</v>
      </c>
      <c r="AW1856" s="5" t="n">
        <f aca="false">INDEX($AI$1795:$AI$1922,$B1856+(const_one-$G1856)*16+const_one)</f>
        <v>207636516.269174</v>
      </c>
      <c r="AX1856" s="5" t="n">
        <f aca="false">INDEX($AJ$1795:$AJ$1922,$B1856+(const_one-$H1856)*32+const_one)</f>
        <v>346060860.448624</v>
      </c>
      <c r="AY1856" s="5" t="n">
        <f aca="false">INDEX($AK$1795:$AK$1922,$B1856+(const_one-$I1856)*64+const_one)</f>
        <v>288304902.641579</v>
      </c>
      <c r="AZ1856" s="5" t="n">
        <f aca="false">--($C1856=--(AS1856&gt;AL1856))</f>
        <v>1</v>
      </c>
      <c r="BA1856" s="5" t="n">
        <f aca="false">--($D1856=--(AT1856&gt;AM1856))</f>
        <v>0</v>
      </c>
      <c r="BB1856" s="5" t="n">
        <f aca="false">--($E1856=--(AU1856&gt;AN1856))</f>
        <v>1</v>
      </c>
      <c r="BC1856" s="5" t="n">
        <f aca="false">--($F1856=--(AV1856&gt;AO1856))</f>
        <v>1</v>
      </c>
      <c r="BD1856" s="5" t="n">
        <f aca="false">--($G1856=--(AW1856&gt;AP1856))</f>
        <v>1</v>
      </c>
      <c r="BE1856" s="5" t="n">
        <f aca="false">--($H1856=--(AX1856&gt;AQ1856))</f>
        <v>1</v>
      </c>
      <c r="BF1856" s="5" t="n">
        <f aca="false">--($I1856=--(AY1856&gt;AR1856))</f>
        <v>0</v>
      </c>
      <c r="BG1856" s="5" t="n">
        <f aca="false">SUM(AZ1856:BF1856)</f>
        <v>5</v>
      </c>
      <c r="BH1856" s="5" t="n">
        <f aca="false">SUM(AE1856:AK1856)+AB1856+AC1856+AD1856</f>
        <v>2000000000</v>
      </c>
    </row>
    <row r="1857" customFormat="false" ht="15" hidden="true" customHeight="false" outlineLevel="0" collapsed="false">
      <c r="A1857" s="5" t="n">
        <f aca="false">sensitivity_exit_usd</f>
        <v>2000000000</v>
      </c>
      <c r="B1857" s="2" t="n">
        <f aca="false">ROW()-ROW($B$1795)</f>
        <v>62</v>
      </c>
      <c r="C1857" s="2" t="n">
        <f aca="false">MOD(QUOTIENT($B1857,1),2)</f>
        <v>0</v>
      </c>
      <c r="D1857" s="2" t="n">
        <f aca="false">MOD(QUOTIENT($B1857,2),2)</f>
        <v>1</v>
      </c>
      <c r="E1857" s="2" t="n">
        <f aca="false">MOD(QUOTIENT($B1857,4),2)</f>
        <v>1</v>
      </c>
      <c r="F1857" s="2" t="n">
        <f aca="false">MOD(QUOTIENT($B1857,8),2)</f>
        <v>1</v>
      </c>
      <c r="G1857" s="2" t="n">
        <f aca="false">MOD(QUOTIENT($B1857,16),2)</f>
        <v>1</v>
      </c>
      <c r="H1857" s="2" t="n">
        <f aca="false">MOD(QUOTIENT($B1857,32),2)</f>
        <v>1</v>
      </c>
      <c r="I1857" s="2" t="n">
        <f aca="false">MOD(QUOTIENT($B1857,64),2)</f>
        <v>0</v>
      </c>
      <c r="J1857" s="5" t="n">
        <f aca="false">IF($C1857=const_zero,MIN(class_series_f_invested_usd,MAX(const_zero,$A1857)),const_zero)</f>
        <v>30000000</v>
      </c>
      <c r="K1857" s="5" t="n">
        <f aca="false">IF($D1857=const_zero,MIN(class_series_e_invested_usd,MAX(const_zero,$A1857-SUM($J1857:$J1857))),const_zero)</f>
        <v>0</v>
      </c>
      <c r="L1857" s="5" t="n">
        <f aca="false">IF($E1857=const_zero,MIN(class_series_d_invested_usd,MAX(const_zero,$A1857-SUM($J1857:$K1857))),const_zero)</f>
        <v>0</v>
      </c>
      <c r="M1857" s="5" t="n">
        <f aca="false">IF($F1857=const_zero,MIN(class_series_c_invested_usd,MAX(const_zero,$A1857-SUM($J1857:$L1857))),const_zero)</f>
        <v>0</v>
      </c>
      <c r="N1857" s="5" t="n">
        <f aca="false">IF($G1857=const_zero,MIN(class_series_b_invested_usd,MAX(const_zero,$A1857-SUM($J1857:$M1857))),const_zero)</f>
        <v>0</v>
      </c>
      <c r="O1857" s="5" t="n">
        <f aca="false">IF($H1857=const_zero,MIN(class_series_a_invested_usd,MAX(const_zero,$A1857-SUM($J1857:$N1857))),const_zero)</f>
        <v>0</v>
      </c>
      <c r="P1857" s="5" t="n">
        <f aca="false">IF($I1857=const_zero,MIN(class_seed_invested_usd,MAX(const_zero,$A1857-SUM($J1857:$O1857))),const_zero)</f>
        <v>5000000</v>
      </c>
      <c r="Q1857" s="5" t="n">
        <f aca="false">MAX(const_zero,$A1857-SUM($J1857:$P1857))</f>
        <v>1965000000</v>
      </c>
      <c r="R1857" s="9" t="n">
        <f aca="false">common_rsa_total+Sensitivity!$AE$1740+Sensitivity!$AJ$1740+IF($C1857=const_one,Sensitivity!$D$1740,const_zero)+IF($D1857=const_one,Sensitivity!$Y$1740,const_zero)+IF($E1857=const_one,Sensitivity!$V$1740,const_zero)+IF($F1857=const_one,Sensitivity!$S$1740,const_zero)+IF($G1857=const_one,Sensitivity!$P$1740,const_zero)+IF($H1857=const_one,Sensitivity!$M$1740,const_zero)+IF($I1857=const_one,Sensitivity!$J$1740,const_zero)</f>
        <v>27498167.8654518</v>
      </c>
      <c r="S1857" s="23" t="b">
        <f aca="false">IF($R1857&gt;const_zero,--($Q1857&gt;option_strike_usd*$R1857),const_zero)</f>
        <v>1</v>
      </c>
      <c r="T1857" s="7" t="n">
        <f aca="false">IF($R1857&gt;const_zero,IF($S1857=const_one,($Q1857+option_strike_usd*pre_f_options_issued)/($R1857+pre_f_options_issued),$Q1857/$R1857),const_zero)</f>
        <v>65.5873388276463</v>
      </c>
      <c r="U1857" s="5" t="n">
        <f aca="false">IF($C1857=const_one,Sensitivity!$D$1740*$T1857,const_zero)</f>
        <v>0</v>
      </c>
      <c r="V1857" s="5" t="n">
        <f aca="false">IF($D1857=const_one,Sensitivity!$Y$1740*$T1857,const_zero)</f>
        <v>400518203.885018</v>
      </c>
      <c r="W1857" s="5" t="n">
        <f aca="false">IF($E1857=const_one,Sensitivity!$V$1740*$T1857,const_zero)</f>
        <v>113210935.934284</v>
      </c>
      <c r="X1857" s="5" t="n">
        <f aca="false">IF($F1857=const_one,Sensitivity!$S$1740*$T1857,const_zero)</f>
        <v>157409613.186351</v>
      </c>
      <c r="Y1857" s="5" t="n">
        <f aca="false">IF($G1857=const_one,Sensitivity!$P$1740*$T1857,const_zero)</f>
        <v>196762016.482939</v>
      </c>
      <c r="Z1857" s="5" t="n">
        <f aca="false">IF($H1857=const_one,Sensitivity!$M$1740*$T1857,const_zero)</f>
        <v>327936694.138231</v>
      </c>
      <c r="AA1857" s="5" t="n">
        <f aca="false">IF($I1857=const_one,Sensitivity!$J$1740*$T1857,const_zero)</f>
        <v>0</v>
      </c>
      <c r="AB1857" s="5" t="n">
        <f aca="false">(Sensitivity!$AE$1740+Sensitivity!$AJ$1740)*$T1857</f>
        <v>17408139.8552448</v>
      </c>
      <c r="AC1857" s="5" t="n">
        <f aca="false">common_rsa_total*$T1857</f>
        <v>590286049.448817</v>
      </c>
      <c r="AD1857" s="5" t="n">
        <f aca="false">IF($S1857=const_one,pre_f_options_issued*($T1857-option_strike_usd),const_zero)</f>
        <v>161468347.069116</v>
      </c>
      <c r="AE1857" s="5" t="n">
        <f aca="false">J1857+U1857</f>
        <v>30000000</v>
      </c>
      <c r="AF1857" s="5" t="n">
        <f aca="false">K1857+V1857</f>
        <v>400518203.885018</v>
      </c>
      <c r="AG1857" s="5" t="n">
        <f aca="false">L1857+W1857</f>
        <v>113210935.934284</v>
      </c>
      <c r="AH1857" s="5" t="n">
        <f aca="false">M1857+X1857</f>
        <v>157409613.186351</v>
      </c>
      <c r="AI1857" s="5" t="n">
        <f aca="false">N1857+Y1857</f>
        <v>196762016.482939</v>
      </c>
      <c r="AJ1857" s="5" t="n">
        <f aca="false">O1857+Z1857</f>
        <v>327936694.138231</v>
      </c>
      <c r="AK1857" s="5" t="n">
        <f aca="false">P1857+AA1857</f>
        <v>5000000</v>
      </c>
      <c r="AL1857" s="5" t="n">
        <f aca="false">INDEX($AE$1795:$AE$1922,$B1857-$C1857*1+const_one)</f>
        <v>30000000</v>
      </c>
      <c r="AM1857" s="5" t="n">
        <f aca="false">INDEX($AF$1795:$AF$1922,$B1857-$D1857*2+const_one)</f>
        <v>300000000</v>
      </c>
      <c r="AN1857" s="5" t="n">
        <f aca="false">INDEX($AG$1795:$AG$1922,$B1857-$E1857*4+const_one)</f>
        <v>100000000</v>
      </c>
      <c r="AO1857" s="5" t="n">
        <f aca="false">INDEX($AH$1795:$AH$1922,$B1857-$F1857*8+const_one)</f>
        <v>60000000</v>
      </c>
      <c r="AP1857" s="5" t="n">
        <f aca="false">INDEX($AI$1795:$AI$1922,$B1857-$G1857*16+const_one)</f>
        <v>30000000</v>
      </c>
      <c r="AQ1857" s="5" t="n">
        <f aca="false">INDEX($AJ$1795:$AJ$1922,$B1857-$H1857*32+const_one)</f>
        <v>15000000</v>
      </c>
      <c r="AR1857" s="5" t="n">
        <f aca="false">INDEX($AK$1795:$AK$1922,$B1857-$I1857*64+const_one)</f>
        <v>5000000</v>
      </c>
      <c r="AS1857" s="5" t="n">
        <f aca="false">INDEX($AE$1795:$AE$1922,$B1857+(const_one-$C1857)*1+const_one)</f>
        <v>41374830.6985545</v>
      </c>
      <c r="AT1857" s="5" t="n">
        <f aca="false">INDEX($AF$1795:$AF$1922,$B1857+(const_one-$D1857)*2+const_one)</f>
        <v>400518203.885018</v>
      </c>
      <c r="AU1857" s="5" t="n">
        <f aca="false">INDEX($AG$1795:$AG$1922,$B1857+(const_one-$E1857)*4+const_one)</f>
        <v>113210935.934284</v>
      </c>
      <c r="AV1857" s="5" t="n">
        <f aca="false">INDEX($AH$1795:$AH$1922,$B1857+(const_one-$F1857)*8+const_one)</f>
        <v>157409613.186351</v>
      </c>
      <c r="AW1857" s="5" t="n">
        <f aca="false">INDEX($AI$1795:$AI$1922,$B1857+(const_one-$G1857)*16+const_one)</f>
        <v>196762016.482939</v>
      </c>
      <c r="AX1857" s="5" t="n">
        <f aca="false">INDEX($AJ$1795:$AJ$1922,$B1857+(const_one-$H1857)*32+const_one)</f>
        <v>327936694.138231</v>
      </c>
      <c r="AY1857" s="5" t="n">
        <f aca="false">INDEX($AK$1795:$AK$1922,$B1857+(const_one-$I1857)*64+const_one)</f>
        <v>281800465.610535</v>
      </c>
      <c r="AZ1857" s="5" t="n">
        <f aca="false">--($C1857=--(AS1857&gt;AL1857))</f>
        <v>0</v>
      </c>
      <c r="BA1857" s="5" t="n">
        <f aca="false">--($D1857=--(AT1857&gt;AM1857))</f>
        <v>1</v>
      </c>
      <c r="BB1857" s="5" t="n">
        <f aca="false">--($E1857=--(AU1857&gt;AN1857))</f>
        <v>1</v>
      </c>
      <c r="BC1857" s="5" t="n">
        <f aca="false">--($F1857=--(AV1857&gt;AO1857))</f>
        <v>1</v>
      </c>
      <c r="BD1857" s="5" t="n">
        <f aca="false">--($G1857=--(AW1857&gt;AP1857))</f>
        <v>1</v>
      </c>
      <c r="BE1857" s="5" t="n">
        <f aca="false">--($H1857=--(AX1857&gt;AQ1857))</f>
        <v>1</v>
      </c>
      <c r="BF1857" s="5" t="n">
        <f aca="false">--($I1857=--(AY1857&gt;AR1857))</f>
        <v>0</v>
      </c>
      <c r="BG1857" s="5" t="n">
        <f aca="false">SUM(AZ1857:BF1857)</f>
        <v>5</v>
      </c>
      <c r="BH1857" s="5" t="n">
        <f aca="false">SUM(AE1857:AK1857)+AB1857+AC1857+AD1857</f>
        <v>2000000000</v>
      </c>
    </row>
    <row r="1858" customFormat="false" ht="15" hidden="true" customHeight="false" outlineLevel="0" collapsed="false">
      <c r="A1858" s="5" t="n">
        <f aca="false">sensitivity_exit_usd</f>
        <v>2000000000</v>
      </c>
      <c r="B1858" s="2" t="n">
        <f aca="false">ROW()-ROW($B$1795)</f>
        <v>63</v>
      </c>
      <c r="C1858" s="2" t="n">
        <f aca="false">MOD(QUOTIENT($B1858,1),2)</f>
        <v>1</v>
      </c>
      <c r="D1858" s="2" t="n">
        <f aca="false">MOD(QUOTIENT($B1858,2),2)</f>
        <v>1</v>
      </c>
      <c r="E1858" s="2" t="n">
        <f aca="false">MOD(QUOTIENT($B1858,4),2)</f>
        <v>1</v>
      </c>
      <c r="F1858" s="2" t="n">
        <f aca="false">MOD(QUOTIENT($B1858,8),2)</f>
        <v>1</v>
      </c>
      <c r="G1858" s="2" t="n">
        <f aca="false">MOD(QUOTIENT($B1858,16),2)</f>
        <v>1</v>
      </c>
      <c r="H1858" s="2" t="n">
        <f aca="false">MOD(QUOTIENT($B1858,32),2)</f>
        <v>1</v>
      </c>
      <c r="I1858" s="2" t="n">
        <f aca="false">MOD(QUOTIENT($B1858,64),2)</f>
        <v>0</v>
      </c>
      <c r="J1858" s="5" t="n">
        <f aca="false">IF($C1858=const_zero,MIN(class_series_f_invested_usd,MAX(const_zero,$A1858)),const_zero)</f>
        <v>0</v>
      </c>
      <c r="K1858" s="5" t="n">
        <f aca="false">IF($D1858=const_zero,MIN(class_series_e_invested_usd,MAX(const_zero,$A1858-SUM($J1858:$J1858))),const_zero)</f>
        <v>0</v>
      </c>
      <c r="L1858" s="5" t="n">
        <f aca="false">IF($E1858=const_zero,MIN(class_series_d_invested_usd,MAX(const_zero,$A1858-SUM($J1858:$K1858))),const_zero)</f>
        <v>0</v>
      </c>
      <c r="M1858" s="5" t="n">
        <f aca="false">IF($F1858=const_zero,MIN(class_series_c_invested_usd,MAX(const_zero,$A1858-SUM($J1858:$L1858))),const_zero)</f>
        <v>0</v>
      </c>
      <c r="N1858" s="5" t="n">
        <f aca="false">IF($G1858=const_zero,MIN(class_series_b_invested_usd,MAX(const_zero,$A1858-SUM($J1858:$M1858))),const_zero)</f>
        <v>0</v>
      </c>
      <c r="O1858" s="5" t="n">
        <f aca="false">IF($H1858=const_zero,MIN(class_series_a_invested_usd,MAX(const_zero,$A1858-SUM($J1858:$N1858))),const_zero)</f>
        <v>0</v>
      </c>
      <c r="P1858" s="5" t="n">
        <f aca="false">IF($I1858=const_zero,MIN(class_seed_invested_usd,MAX(const_zero,$A1858-SUM($J1858:$O1858))),const_zero)</f>
        <v>5000000</v>
      </c>
      <c r="Q1858" s="5" t="n">
        <f aca="false">MAX(const_zero,$A1858-SUM($J1858:$P1858))</f>
        <v>1995000000</v>
      </c>
      <c r="R1858" s="9" t="n">
        <f aca="false">common_rsa_total+Sensitivity!$AE$1740+Sensitivity!$AJ$1740+IF($C1858=const_one,Sensitivity!$D$1740,const_zero)+IF($D1858=const_one,Sensitivity!$Y$1740,const_zero)+IF($E1858=const_one,Sensitivity!$V$1740,const_zero)+IF($F1858=const_one,Sensitivity!$S$1740,const_zero)+IF($G1858=const_one,Sensitivity!$P$1740,const_zero)+IF($H1858=const_one,Sensitivity!$M$1740,const_zero)+IF($I1858=const_one,Sensitivity!$J$1740,const_zero)</f>
        <v>28132671.8001582</v>
      </c>
      <c r="S1858" s="23" t="b">
        <f aca="false">IF($R1858&gt;const_zero,--($Q1858&gt;option_strike_usd*$R1858),const_zero)</f>
        <v>1</v>
      </c>
      <c r="T1858" s="7" t="n">
        <f aca="false">IF($R1858&gt;const_zero,IF($S1858=const_one,($Q1858+option_strike_usd*pre_f_options_issued)/($R1858+pre_f_options_issued),$Q1858/$R1858),const_zero)</f>
        <v>65.2081546471466</v>
      </c>
      <c r="U1858" s="5" t="n">
        <f aca="false">IF($C1858=const_one,Sensitivity!$D$1740*$T1858,const_zero)</f>
        <v>41374830.6985545</v>
      </c>
      <c r="V1858" s="5" t="n">
        <f aca="false">IF($D1858=const_one,Sensitivity!$Y$1740*$T1858,const_zero)</f>
        <v>398202662.964621</v>
      </c>
      <c r="W1858" s="5" t="n">
        <f aca="false">IF($E1858=const_one,Sensitivity!$V$1740*$T1858,const_zero)</f>
        <v>112556422.475845</v>
      </c>
      <c r="X1858" s="5" t="n">
        <f aca="false">IF($F1858=const_one,Sensitivity!$S$1740*$T1858,const_zero)</f>
        <v>156499571.153152</v>
      </c>
      <c r="Y1858" s="5" t="n">
        <f aca="false">IF($G1858=const_one,Sensitivity!$P$1740*$T1858,const_zero)</f>
        <v>195624463.94144</v>
      </c>
      <c r="Z1858" s="5" t="n">
        <f aca="false">IF($H1858=const_one,Sensitivity!$M$1740*$T1858,const_zero)</f>
        <v>326040773.235733</v>
      </c>
      <c r="AA1858" s="5" t="n">
        <f aca="false">IF($I1858=const_one,Sensitivity!$J$1740*$T1858,const_zero)</f>
        <v>0</v>
      </c>
      <c r="AB1858" s="5" t="n">
        <f aca="false">(Sensitivity!$AE$1740+Sensitivity!$AJ$1740)*$T1858</f>
        <v>17307497.0884697</v>
      </c>
      <c r="AC1858" s="5" t="n">
        <f aca="false">common_rsa_total*$T1858</f>
        <v>586873391.824319</v>
      </c>
      <c r="AD1858" s="5" t="n">
        <f aca="false">IF($S1858=const_one,pre_f_options_issued*($T1858-option_strike_usd),const_zero)</f>
        <v>160520386.617866</v>
      </c>
      <c r="AE1858" s="5" t="n">
        <f aca="false">J1858+U1858</f>
        <v>41374830.6985545</v>
      </c>
      <c r="AF1858" s="5" t="n">
        <f aca="false">K1858+V1858</f>
        <v>398202662.964621</v>
      </c>
      <c r="AG1858" s="5" t="n">
        <f aca="false">L1858+W1858</f>
        <v>112556422.475845</v>
      </c>
      <c r="AH1858" s="5" t="n">
        <f aca="false">M1858+X1858</f>
        <v>156499571.153152</v>
      </c>
      <c r="AI1858" s="5" t="n">
        <f aca="false">N1858+Y1858</f>
        <v>195624463.94144</v>
      </c>
      <c r="AJ1858" s="5" t="n">
        <f aca="false">O1858+Z1858</f>
        <v>326040773.235733</v>
      </c>
      <c r="AK1858" s="5" t="n">
        <f aca="false">P1858+AA1858</f>
        <v>5000000</v>
      </c>
      <c r="AL1858" s="5" t="n">
        <f aca="false">INDEX($AE$1795:$AE$1922,$B1858-$C1858*1+const_one)</f>
        <v>30000000</v>
      </c>
      <c r="AM1858" s="5" t="n">
        <f aca="false">INDEX($AF$1795:$AF$1922,$B1858-$D1858*2+const_one)</f>
        <v>300000000</v>
      </c>
      <c r="AN1858" s="5" t="n">
        <f aca="false">INDEX($AG$1795:$AG$1922,$B1858-$E1858*4+const_one)</f>
        <v>100000000</v>
      </c>
      <c r="AO1858" s="5" t="n">
        <f aca="false">INDEX($AH$1795:$AH$1922,$B1858-$F1858*8+const_one)</f>
        <v>60000000</v>
      </c>
      <c r="AP1858" s="5" t="n">
        <f aca="false">INDEX($AI$1795:$AI$1922,$B1858-$G1858*16+const_one)</f>
        <v>30000000</v>
      </c>
      <c r="AQ1858" s="5" t="n">
        <f aca="false">INDEX($AJ$1795:$AJ$1922,$B1858-$H1858*32+const_one)</f>
        <v>15000000</v>
      </c>
      <c r="AR1858" s="5" t="n">
        <f aca="false">INDEX($AK$1795:$AK$1922,$B1858-$I1858*64+const_one)</f>
        <v>5000000</v>
      </c>
      <c r="AS1858" s="5" t="n">
        <f aca="false">INDEX($AE$1795:$AE$1922,$B1858+(const_one-$C1858)*1+const_one)</f>
        <v>41374830.6985545</v>
      </c>
      <c r="AT1858" s="5" t="n">
        <f aca="false">INDEX($AF$1795:$AF$1922,$B1858+(const_one-$D1858)*2+const_one)</f>
        <v>398202662.964621</v>
      </c>
      <c r="AU1858" s="5" t="n">
        <f aca="false">INDEX($AG$1795:$AG$1922,$B1858+(const_one-$E1858)*4+const_one)</f>
        <v>112556422.475845</v>
      </c>
      <c r="AV1858" s="5" t="n">
        <f aca="false">INDEX($AH$1795:$AH$1922,$B1858+(const_one-$F1858)*8+const_one)</f>
        <v>156499571.153152</v>
      </c>
      <c r="AW1858" s="5" t="n">
        <f aca="false">INDEX($AI$1795:$AI$1922,$B1858+(const_one-$G1858)*16+const_one)</f>
        <v>195624463.94144</v>
      </c>
      <c r="AX1858" s="5" t="n">
        <f aca="false">INDEX($AJ$1795:$AJ$1922,$B1858+(const_one-$H1858)*32+const_one)</f>
        <v>326040773.235733</v>
      </c>
      <c r="AY1858" s="5" t="n">
        <f aca="false">INDEX($AK$1795:$AK$1922,$B1858+(const_one-$I1858)*64+const_one)</f>
        <v>280992120.269678</v>
      </c>
      <c r="AZ1858" s="5" t="n">
        <f aca="false">--($C1858=--(AS1858&gt;AL1858))</f>
        <v>1</v>
      </c>
      <c r="BA1858" s="5" t="n">
        <f aca="false">--($D1858=--(AT1858&gt;AM1858))</f>
        <v>1</v>
      </c>
      <c r="BB1858" s="5" t="n">
        <f aca="false">--($E1858=--(AU1858&gt;AN1858))</f>
        <v>1</v>
      </c>
      <c r="BC1858" s="5" t="n">
        <f aca="false">--($F1858=--(AV1858&gt;AO1858))</f>
        <v>1</v>
      </c>
      <c r="BD1858" s="5" t="n">
        <f aca="false">--($G1858=--(AW1858&gt;AP1858))</f>
        <v>1</v>
      </c>
      <c r="BE1858" s="5" t="n">
        <f aca="false">--($H1858=--(AX1858&gt;AQ1858))</f>
        <v>1</v>
      </c>
      <c r="BF1858" s="5" t="n">
        <f aca="false">--($I1858=--(AY1858&gt;AR1858))</f>
        <v>0</v>
      </c>
      <c r="BG1858" s="5" t="n">
        <f aca="false">SUM(AZ1858:BF1858)</f>
        <v>6</v>
      </c>
      <c r="BH1858" s="5" t="n">
        <f aca="false">SUM(AE1858:AK1858)+AB1858+AC1858+AD1858</f>
        <v>2000000000</v>
      </c>
    </row>
    <row r="1859" customFormat="false" ht="15" hidden="true" customHeight="false" outlineLevel="0" collapsed="false">
      <c r="A1859" s="5" t="n">
        <f aca="false">sensitivity_exit_usd</f>
        <v>2000000000</v>
      </c>
      <c r="B1859" s="2" t="n">
        <f aca="false">ROW()-ROW($B$1795)</f>
        <v>64</v>
      </c>
      <c r="C1859" s="2" t="n">
        <f aca="false">MOD(QUOTIENT($B1859,1),2)</f>
        <v>0</v>
      </c>
      <c r="D1859" s="2" t="n">
        <f aca="false">MOD(QUOTIENT($B1859,2),2)</f>
        <v>0</v>
      </c>
      <c r="E1859" s="2" t="n">
        <f aca="false">MOD(QUOTIENT($B1859,4),2)</f>
        <v>0</v>
      </c>
      <c r="F1859" s="2" t="n">
        <f aca="false">MOD(QUOTIENT($B1859,8),2)</f>
        <v>0</v>
      </c>
      <c r="G1859" s="2" t="n">
        <f aca="false">MOD(QUOTIENT($B1859,16),2)</f>
        <v>0</v>
      </c>
      <c r="H1859" s="2" t="n">
        <f aca="false">MOD(QUOTIENT($B1859,32),2)</f>
        <v>0</v>
      </c>
      <c r="I1859" s="2" t="n">
        <f aca="false">MOD(QUOTIENT($B1859,64),2)</f>
        <v>1</v>
      </c>
      <c r="J1859" s="5" t="n">
        <f aca="false">IF($C1859=const_zero,MIN(class_series_f_invested_usd,MAX(const_zero,$A1859)),const_zero)</f>
        <v>30000000</v>
      </c>
      <c r="K1859" s="5" t="n">
        <f aca="false">IF($D1859=const_zero,MIN(class_series_e_invested_usd,MAX(const_zero,$A1859-SUM($J1859:$J1859))),const_zero)</f>
        <v>300000000</v>
      </c>
      <c r="L1859" s="5" t="n">
        <f aca="false">IF($E1859=const_zero,MIN(class_series_d_invested_usd,MAX(const_zero,$A1859-SUM($J1859:$K1859))),const_zero)</f>
        <v>100000000</v>
      </c>
      <c r="M1859" s="5" t="n">
        <f aca="false">IF($F1859=const_zero,MIN(class_series_c_invested_usd,MAX(const_zero,$A1859-SUM($J1859:$L1859))),const_zero)</f>
        <v>60000000</v>
      </c>
      <c r="N1859" s="5" t="n">
        <f aca="false">IF($G1859=const_zero,MIN(class_series_b_invested_usd,MAX(const_zero,$A1859-SUM($J1859:$M1859))),const_zero)</f>
        <v>30000000</v>
      </c>
      <c r="O1859" s="5" t="n">
        <f aca="false">IF($H1859=const_zero,MIN(class_series_a_invested_usd,MAX(const_zero,$A1859-SUM($J1859:$N1859))),const_zero)</f>
        <v>15000000</v>
      </c>
      <c r="P1859" s="5" t="n">
        <f aca="false">IF($I1859=const_zero,MIN(class_seed_invested_usd,MAX(const_zero,$A1859-SUM($J1859:$O1859))),const_zero)</f>
        <v>0</v>
      </c>
      <c r="Q1859" s="5" t="n">
        <f aca="false">MAX(const_zero,$A1859-SUM($J1859:$P1859))</f>
        <v>1465000000</v>
      </c>
      <c r="R1859" s="9" t="n">
        <f aca="false">common_rsa_total+Sensitivity!$AE$1740+Sensitivity!$AJ$1740+IF($C1859=const_one,Sensitivity!$D$1740,const_zero)+IF($D1859=const_one,Sensitivity!$Y$1740,const_zero)+IF($E1859=const_one,Sensitivity!$V$1740,const_zero)+IF($F1859=const_one,Sensitivity!$S$1740,const_zero)+IF($G1859=const_one,Sensitivity!$P$1740,const_zero)+IF($H1859=const_one,Sensitivity!$M$1740,const_zero)+IF($I1859=const_one,Sensitivity!$J$1740,const_zero)</f>
        <v>14265419.2130129</v>
      </c>
      <c r="S1859" s="23" t="b">
        <f aca="false">IF($R1859&gt;const_zero,--($Q1859&gt;option_strike_usd*$R1859),const_zero)</f>
        <v>1</v>
      </c>
      <c r="T1859" s="7" t="n">
        <f aca="false">IF($R1859&gt;const_zero,IF($S1859=const_one,($Q1859+option_strike_usd*pre_f_options_issued)/($R1859+pre_f_options_issued),$Q1859/$R1859),const_zero)</f>
        <v>87.5313632993419</v>
      </c>
      <c r="U1859" s="5" t="n">
        <f aca="false">IF($C1859=const_one,Sensitivity!$D$1740*$T1859,const_zero)</f>
        <v>0</v>
      </c>
      <c r="V1859" s="5" t="n">
        <f aca="false">IF($D1859=const_one,Sensitivity!$Y$1740*$T1859,const_zero)</f>
        <v>0</v>
      </c>
      <c r="W1859" s="5" t="n">
        <f aca="false">IF($E1859=const_one,Sensitivity!$V$1740*$T1859,const_zero)</f>
        <v>0</v>
      </c>
      <c r="X1859" s="5" t="n">
        <f aca="false">IF($F1859=const_one,Sensitivity!$S$1740*$T1859,const_zero)</f>
        <v>0</v>
      </c>
      <c r="Y1859" s="5" t="n">
        <f aca="false">IF($G1859=const_one,Sensitivity!$P$1740*$T1859,const_zero)</f>
        <v>0</v>
      </c>
      <c r="Z1859" s="5" t="n">
        <f aca="false">IF($H1859=const_one,Sensitivity!$M$1740*$T1859,const_zero)</f>
        <v>0</v>
      </c>
      <c r="AA1859" s="5" t="n">
        <f aca="false">IF($I1859=const_one,Sensitivity!$J$1740*$T1859,const_zero)</f>
        <v>437656816.49671</v>
      </c>
      <c r="AB1859" s="5" t="n">
        <f aca="false">(Sensitivity!$AE$1740+Sensitivity!$AJ$1740)*$T1859</f>
        <v>23232505.5608583</v>
      </c>
      <c r="AC1859" s="5" t="n">
        <f aca="false">common_rsa_total*$T1859</f>
        <v>787782269.694077</v>
      </c>
      <c r="AD1859" s="5" t="n">
        <f aca="false">IF($S1859=const_one,pre_f_options_issued*($T1859-option_strike_usd),const_zero)</f>
        <v>216328408.248355</v>
      </c>
      <c r="AE1859" s="5" t="n">
        <f aca="false">J1859+U1859</f>
        <v>30000000</v>
      </c>
      <c r="AF1859" s="5" t="n">
        <f aca="false">K1859+V1859</f>
        <v>300000000</v>
      </c>
      <c r="AG1859" s="5" t="n">
        <f aca="false">L1859+W1859</f>
        <v>100000000</v>
      </c>
      <c r="AH1859" s="5" t="n">
        <f aca="false">M1859+X1859</f>
        <v>60000000</v>
      </c>
      <c r="AI1859" s="5" t="n">
        <f aca="false">N1859+Y1859</f>
        <v>30000000</v>
      </c>
      <c r="AJ1859" s="5" t="n">
        <f aca="false">O1859+Z1859</f>
        <v>15000000</v>
      </c>
      <c r="AK1859" s="5" t="n">
        <f aca="false">P1859+AA1859</f>
        <v>437656816.49671</v>
      </c>
      <c r="AL1859" s="5" t="n">
        <f aca="false">INDEX($AE$1795:$AE$1922,$B1859-$C1859*1+const_one)</f>
        <v>30000000</v>
      </c>
      <c r="AM1859" s="5" t="n">
        <f aca="false">INDEX($AF$1795:$AF$1922,$B1859-$D1859*2+const_one)</f>
        <v>300000000</v>
      </c>
      <c r="AN1859" s="5" t="n">
        <f aca="false">INDEX($AG$1795:$AG$1922,$B1859-$E1859*4+const_one)</f>
        <v>100000000</v>
      </c>
      <c r="AO1859" s="5" t="n">
        <f aca="false">INDEX($AH$1795:$AH$1922,$B1859-$F1859*8+const_one)</f>
        <v>60000000</v>
      </c>
      <c r="AP1859" s="5" t="n">
        <f aca="false">INDEX($AI$1795:$AI$1922,$B1859-$G1859*16+const_one)</f>
        <v>30000000</v>
      </c>
      <c r="AQ1859" s="5" t="n">
        <f aca="false">INDEX($AJ$1795:$AJ$1922,$B1859-$H1859*32+const_one)</f>
        <v>15000000</v>
      </c>
      <c r="AR1859" s="5" t="n">
        <f aca="false">INDEX($AK$1795:$AK$1922,$B1859-$I1859*64+const_one)</f>
        <v>5000000</v>
      </c>
      <c r="AS1859" s="5" t="n">
        <f aca="false">INDEX($AE$1795:$AE$1922,$B1859+(const_one-$C1859)*1+const_one)</f>
        <v>54607691.8935876</v>
      </c>
      <c r="AT1859" s="5" t="n">
        <f aca="false">INDEX($AF$1795:$AF$1922,$B1859+(const_one-$D1859)*2+const_one)</f>
        <v>471907004.834991</v>
      </c>
      <c r="AU1859" s="5" t="n">
        <f aca="false">INDEX($AG$1795:$AG$1922,$B1859+(const_one-$E1859)*4+const_one)</f>
        <v>146319800.89436</v>
      </c>
      <c r="AV1859" s="5" t="n">
        <f aca="false">INDEX($AH$1795:$AH$1922,$B1859+(const_one-$F1859)*8+const_one)</f>
        <v>191282014.719034</v>
      </c>
      <c r="AW1859" s="5" t="n">
        <f aca="false">INDEX($AI$1795:$AI$1922,$B1859+(const_one-$G1859)*16+const_one)</f>
        <v>227290903.956253</v>
      </c>
      <c r="AX1859" s="5" t="n">
        <f aca="false">INDEX($AJ$1795:$AJ$1922,$B1859+(const_one-$H1859)*32+const_one)</f>
        <v>340563162.485209</v>
      </c>
      <c r="AY1859" s="5" t="n">
        <f aca="false">INDEX($AK$1795:$AK$1922,$B1859+(const_one-$I1859)*64+const_one)</f>
        <v>437656816.49671</v>
      </c>
      <c r="AZ1859" s="5" t="n">
        <f aca="false">--($C1859=--(AS1859&gt;AL1859))</f>
        <v>0</v>
      </c>
      <c r="BA1859" s="5" t="n">
        <f aca="false">--($D1859=--(AT1859&gt;AM1859))</f>
        <v>0</v>
      </c>
      <c r="BB1859" s="5" t="n">
        <f aca="false">--($E1859=--(AU1859&gt;AN1859))</f>
        <v>0</v>
      </c>
      <c r="BC1859" s="5" t="n">
        <f aca="false">--($F1859=--(AV1859&gt;AO1859))</f>
        <v>0</v>
      </c>
      <c r="BD1859" s="5" t="n">
        <f aca="false">--($G1859=--(AW1859&gt;AP1859))</f>
        <v>0</v>
      </c>
      <c r="BE1859" s="5" t="n">
        <f aca="false">--($H1859=--(AX1859&gt;AQ1859))</f>
        <v>0</v>
      </c>
      <c r="BF1859" s="5" t="n">
        <f aca="false">--($I1859=--(AY1859&gt;AR1859))</f>
        <v>1</v>
      </c>
      <c r="BG1859" s="5" t="n">
        <f aca="false">SUM(AZ1859:BF1859)</f>
        <v>1</v>
      </c>
      <c r="BH1859" s="5" t="n">
        <f aca="false">SUM(AE1859:AK1859)+AB1859+AC1859+AD1859</f>
        <v>2000000000</v>
      </c>
    </row>
    <row r="1860" customFormat="false" ht="15" hidden="true" customHeight="false" outlineLevel="0" collapsed="false">
      <c r="A1860" s="5" t="n">
        <f aca="false">sensitivity_exit_usd</f>
        <v>2000000000</v>
      </c>
      <c r="B1860" s="2" t="n">
        <f aca="false">ROW()-ROW($B$1795)</f>
        <v>65</v>
      </c>
      <c r="C1860" s="2" t="n">
        <f aca="false">MOD(QUOTIENT($B1860,1),2)</f>
        <v>1</v>
      </c>
      <c r="D1860" s="2" t="n">
        <f aca="false">MOD(QUOTIENT($B1860,2),2)</f>
        <v>0</v>
      </c>
      <c r="E1860" s="2" t="n">
        <f aca="false">MOD(QUOTIENT($B1860,4),2)</f>
        <v>0</v>
      </c>
      <c r="F1860" s="2" t="n">
        <f aca="false">MOD(QUOTIENT($B1860,8),2)</f>
        <v>0</v>
      </c>
      <c r="G1860" s="2" t="n">
        <f aca="false">MOD(QUOTIENT($B1860,16),2)</f>
        <v>0</v>
      </c>
      <c r="H1860" s="2" t="n">
        <f aca="false">MOD(QUOTIENT($B1860,32),2)</f>
        <v>0</v>
      </c>
      <c r="I1860" s="2" t="n">
        <f aca="false">MOD(QUOTIENT($B1860,64),2)</f>
        <v>1</v>
      </c>
      <c r="J1860" s="5" t="n">
        <f aca="false">IF($C1860=const_zero,MIN(class_series_f_invested_usd,MAX(const_zero,$A1860)),const_zero)</f>
        <v>0</v>
      </c>
      <c r="K1860" s="5" t="n">
        <f aca="false">IF($D1860=const_zero,MIN(class_series_e_invested_usd,MAX(const_zero,$A1860-SUM($J1860:$J1860))),const_zero)</f>
        <v>300000000</v>
      </c>
      <c r="L1860" s="5" t="n">
        <f aca="false">IF($E1860=const_zero,MIN(class_series_d_invested_usd,MAX(const_zero,$A1860-SUM($J1860:$K1860))),const_zero)</f>
        <v>100000000</v>
      </c>
      <c r="M1860" s="5" t="n">
        <f aca="false">IF($F1860=const_zero,MIN(class_series_c_invested_usd,MAX(const_zero,$A1860-SUM($J1860:$L1860))),const_zero)</f>
        <v>60000000</v>
      </c>
      <c r="N1860" s="5" t="n">
        <f aca="false">IF($G1860=const_zero,MIN(class_series_b_invested_usd,MAX(const_zero,$A1860-SUM($J1860:$M1860))),const_zero)</f>
        <v>30000000</v>
      </c>
      <c r="O1860" s="5" t="n">
        <f aca="false">IF($H1860=const_zero,MIN(class_series_a_invested_usd,MAX(const_zero,$A1860-SUM($J1860:$N1860))),const_zero)</f>
        <v>15000000</v>
      </c>
      <c r="P1860" s="5" t="n">
        <f aca="false">IF($I1860=const_zero,MIN(class_seed_invested_usd,MAX(const_zero,$A1860-SUM($J1860:$O1860))),const_zero)</f>
        <v>0</v>
      </c>
      <c r="Q1860" s="5" t="n">
        <f aca="false">MAX(const_zero,$A1860-SUM($J1860:$P1860))</f>
        <v>1495000000</v>
      </c>
      <c r="R1860" s="9" t="n">
        <f aca="false">common_rsa_total+Sensitivity!$AE$1740+Sensitivity!$AJ$1740+IF($C1860=const_one,Sensitivity!$D$1740,const_zero)+IF($D1860=const_one,Sensitivity!$Y$1740,const_zero)+IF($E1860=const_one,Sensitivity!$V$1740,const_zero)+IF($F1860=const_one,Sensitivity!$S$1740,const_zero)+IF($G1860=const_one,Sensitivity!$P$1740,const_zero)+IF($H1860=const_one,Sensitivity!$M$1740,const_zero)+IF($I1860=const_one,Sensitivity!$J$1740,const_zero)</f>
        <v>14899923.1477193</v>
      </c>
      <c r="S1860" s="23" t="b">
        <f aca="false">IF($R1860&gt;const_zero,--($Q1860&gt;option_strike_usd*$R1860),const_zero)</f>
        <v>1</v>
      </c>
      <c r="T1860" s="7" t="n">
        <f aca="false">IF($R1860&gt;const_zero,IF($S1860=const_one,($Q1860+option_strike_usd*pre_f_options_issued)/($R1860+pre_f_options_issued),$Q1860/$R1860),const_zero)</f>
        <v>86.0635985163124</v>
      </c>
      <c r="U1860" s="5" t="n">
        <f aca="false">IF($C1860=const_one,Sensitivity!$D$1740*$T1860,const_zero)</f>
        <v>54607691.8935876</v>
      </c>
      <c r="V1860" s="5" t="n">
        <f aca="false">IF($D1860=const_one,Sensitivity!$Y$1740*$T1860,const_zero)</f>
        <v>0</v>
      </c>
      <c r="W1860" s="5" t="n">
        <f aca="false">IF($E1860=const_one,Sensitivity!$V$1740*$T1860,const_zero)</f>
        <v>0</v>
      </c>
      <c r="X1860" s="5" t="n">
        <f aca="false">IF($F1860=const_one,Sensitivity!$S$1740*$T1860,const_zero)</f>
        <v>0</v>
      </c>
      <c r="Y1860" s="5" t="n">
        <f aca="false">IF($G1860=const_one,Sensitivity!$P$1740*$T1860,const_zero)</f>
        <v>0</v>
      </c>
      <c r="Z1860" s="5" t="n">
        <f aca="false">IF($H1860=const_one,Sensitivity!$M$1740*$T1860,const_zero)</f>
        <v>0</v>
      </c>
      <c r="AA1860" s="5" t="n">
        <f aca="false">IF($I1860=const_one,Sensitivity!$J$1740*$T1860,const_zero)</f>
        <v>430317992.581562</v>
      </c>
      <c r="AB1860" s="5" t="n">
        <f aca="false">(Sensitivity!$AE$1740+Sensitivity!$AJ$1740)*$T1860</f>
        <v>22842932.5872585</v>
      </c>
      <c r="AC1860" s="5" t="n">
        <f aca="false">common_rsa_total*$T1860</f>
        <v>774572386.646811</v>
      </c>
      <c r="AD1860" s="5" t="n">
        <f aca="false">IF($S1860=const_one,pre_f_options_issued*($T1860-option_strike_usd),const_zero)</f>
        <v>212658996.290781</v>
      </c>
      <c r="AE1860" s="5" t="n">
        <f aca="false">J1860+U1860</f>
        <v>54607691.8935876</v>
      </c>
      <c r="AF1860" s="5" t="n">
        <f aca="false">K1860+V1860</f>
        <v>300000000</v>
      </c>
      <c r="AG1860" s="5" t="n">
        <f aca="false">L1860+W1860</f>
        <v>100000000</v>
      </c>
      <c r="AH1860" s="5" t="n">
        <f aca="false">M1860+X1860</f>
        <v>60000000</v>
      </c>
      <c r="AI1860" s="5" t="n">
        <f aca="false">N1860+Y1860</f>
        <v>30000000</v>
      </c>
      <c r="AJ1860" s="5" t="n">
        <f aca="false">O1860+Z1860</f>
        <v>15000000</v>
      </c>
      <c r="AK1860" s="5" t="n">
        <f aca="false">P1860+AA1860</f>
        <v>430317992.581562</v>
      </c>
      <c r="AL1860" s="5" t="n">
        <f aca="false">INDEX($AE$1795:$AE$1922,$B1860-$C1860*1+const_one)</f>
        <v>30000000</v>
      </c>
      <c r="AM1860" s="5" t="n">
        <f aca="false">INDEX($AF$1795:$AF$1922,$B1860-$D1860*2+const_one)</f>
        <v>300000000</v>
      </c>
      <c r="AN1860" s="5" t="n">
        <f aca="false">INDEX($AG$1795:$AG$1922,$B1860-$E1860*4+const_one)</f>
        <v>100000000</v>
      </c>
      <c r="AO1860" s="5" t="n">
        <f aca="false">INDEX($AH$1795:$AH$1922,$B1860-$F1860*8+const_one)</f>
        <v>60000000</v>
      </c>
      <c r="AP1860" s="5" t="n">
        <f aca="false">INDEX($AI$1795:$AI$1922,$B1860-$G1860*16+const_one)</f>
        <v>30000000</v>
      </c>
      <c r="AQ1860" s="5" t="n">
        <f aca="false">INDEX($AJ$1795:$AJ$1922,$B1860-$H1860*32+const_one)</f>
        <v>15000000</v>
      </c>
      <c r="AR1860" s="5" t="n">
        <f aca="false">INDEX($AK$1795:$AK$1922,$B1860-$I1860*64+const_one)</f>
        <v>5000000</v>
      </c>
      <c r="AS1860" s="5" t="n">
        <f aca="false">INDEX($AE$1795:$AE$1922,$B1860+(const_one-$C1860)*1+const_one)</f>
        <v>54607691.8935876</v>
      </c>
      <c r="AT1860" s="5" t="n">
        <f aca="false">INDEX($AF$1795:$AF$1922,$B1860+(const_one-$D1860)*2+const_one)</f>
        <v>466962526.811467</v>
      </c>
      <c r="AU1860" s="5" t="n">
        <f aca="false">INDEX($AG$1795:$AG$1922,$B1860+(const_one-$E1860)*4+const_one)</f>
        <v>144173135.060984</v>
      </c>
      <c r="AV1860" s="5" t="n">
        <f aca="false">INDEX($AH$1795:$AH$1922,$B1860+(const_one-$F1860)*8+const_one)</f>
        <v>188788611.557342</v>
      </c>
      <c r="AW1860" s="5" t="n">
        <f aca="false">INDEX($AI$1795:$AI$1922,$B1860+(const_one-$G1860)*16+const_one)</f>
        <v>224633199.194789</v>
      </c>
      <c r="AX1860" s="5" t="n">
        <f aca="false">INDEX($AJ$1795:$AJ$1922,$B1860+(const_one-$H1860)*32+const_one)</f>
        <v>337612765.460314</v>
      </c>
      <c r="AY1860" s="5" t="n">
        <f aca="false">INDEX($AK$1795:$AK$1922,$B1860+(const_one-$I1860)*64+const_one)</f>
        <v>430317992.581562</v>
      </c>
      <c r="AZ1860" s="5" t="n">
        <f aca="false">--($C1860=--(AS1860&gt;AL1860))</f>
        <v>1</v>
      </c>
      <c r="BA1860" s="5" t="n">
        <f aca="false">--($D1860=--(AT1860&gt;AM1860))</f>
        <v>0</v>
      </c>
      <c r="BB1860" s="5" t="n">
        <f aca="false">--($E1860=--(AU1860&gt;AN1860))</f>
        <v>0</v>
      </c>
      <c r="BC1860" s="5" t="n">
        <f aca="false">--($F1860=--(AV1860&gt;AO1860))</f>
        <v>0</v>
      </c>
      <c r="BD1860" s="5" t="n">
        <f aca="false">--($G1860=--(AW1860&gt;AP1860))</f>
        <v>0</v>
      </c>
      <c r="BE1860" s="5" t="n">
        <f aca="false">--($H1860=--(AX1860&gt;AQ1860))</f>
        <v>0</v>
      </c>
      <c r="BF1860" s="5" t="n">
        <f aca="false">--($I1860=--(AY1860&gt;AR1860))</f>
        <v>1</v>
      </c>
      <c r="BG1860" s="5" t="n">
        <f aca="false">SUM(AZ1860:BF1860)</f>
        <v>2</v>
      </c>
      <c r="BH1860" s="5" t="n">
        <f aca="false">SUM(AE1860:AK1860)+AB1860+AC1860+AD1860</f>
        <v>2000000000</v>
      </c>
    </row>
    <row r="1861" customFormat="false" ht="15" hidden="true" customHeight="false" outlineLevel="0" collapsed="false">
      <c r="A1861" s="5" t="n">
        <f aca="false">sensitivity_exit_usd</f>
        <v>2000000000</v>
      </c>
      <c r="B1861" s="2" t="n">
        <f aca="false">ROW()-ROW($B$1795)</f>
        <v>66</v>
      </c>
      <c r="C1861" s="2" t="n">
        <f aca="false">MOD(QUOTIENT($B1861,1),2)</f>
        <v>0</v>
      </c>
      <c r="D1861" s="2" t="n">
        <f aca="false">MOD(QUOTIENT($B1861,2),2)</f>
        <v>1</v>
      </c>
      <c r="E1861" s="2" t="n">
        <f aca="false">MOD(QUOTIENT($B1861,4),2)</f>
        <v>0</v>
      </c>
      <c r="F1861" s="2" t="n">
        <f aca="false">MOD(QUOTIENT($B1861,8),2)</f>
        <v>0</v>
      </c>
      <c r="G1861" s="2" t="n">
        <f aca="false">MOD(QUOTIENT($B1861,16),2)</f>
        <v>0</v>
      </c>
      <c r="H1861" s="2" t="n">
        <f aca="false">MOD(QUOTIENT($B1861,32),2)</f>
        <v>0</v>
      </c>
      <c r="I1861" s="2" t="n">
        <f aca="false">MOD(QUOTIENT($B1861,64),2)</f>
        <v>1</v>
      </c>
      <c r="J1861" s="5" t="n">
        <f aca="false">IF($C1861=const_zero,MIN(class_series_f_invested_usd,MAX(const_zero,$A1861)),const_zero)</f>
        <v>30000000</v>
      </c>
      <c r="K1861" s="5" t="n">
        <f aca="false">IF($D1861=const_zero,MIN(class_series_e_invested_usd,MAX(const_zero,$A1861-SUM($J1861:$J1861))),const_zero)</f>
        <v>0</v>
      </c>
      <c r="L1861" s="5" t="n">
        <f aca="false">IF($E1861=const_zero,MIN(class_series_d_invested_usd,MAX(const_zero,$A1861-SUM($J1861:$K1861))),const_zero)</f>
        <v>100000000</v>
      </c>
      <c r="M1861" s="5" t="n">
        <f aca="false">IF($F1861=const_zero,MIN(class_series_c_invested_usd,MAX(const_zero,$A1861-SUM($J1861:$L1861))),const_zero)</f>
        <v>60000000</v>
      </c>
      <c r="N1861" s="5" t="n">
        <f aca="false">IF($G1861=const_zero,MIN(class_series_b_invested_usd,MAX(const_zero,$A1861-SUM($J1861:$M1861))),const_zero)</f>
        <v>30000000</v>
      </c>
      <c r="O1861" s="5" t="n">
        <f aca="false">IF($H1861=const_zero,MIN(class_series_a_invested_usd,MAX(const_zero,$A1861-SUM($J1861:$N1861))),const_zero)</f>
        <v>15000000</v>
      </c>
      <c r="P1861" s="5" t="n">
        <f aca="false">IF($I1861=const_zero,MIN(class_seed_invested_usd,MAX(const_zero,$A1861-SUM($J1861:$O1861))),const_zero)</f>
        <v>0</v>
      </c>
      <c r="Q1861" s="5" t="n">
        <f aca="false">MAX(const_zero,$A1861-SUM($J1861:$P1861))</f>
        <v>1765000000</v>
      </c>
      <c r="R1861" s="9" t="n">
        <f aca="false">common_rsa_total+Sensitivity!$AE$1740+Sensitivity!$AJ$1740+IF($C1861=const_one,Sensitivity!$D$1740,const_zero)+IF($D1861=const_one,Sensitivity!$Y$1740,const_zero)+IF($E1861=const_one,Sensitivity!$V$1740,const_zero)+IF($F1861=const_one,Sensitivity!$S$1740,const_zero)+IF($G1861=const_one,Sensitivity!$P$1740,const_zero)+IF($H1861=const_one,Sensitivity!$M$1740,const_zero)+IF($I1861=const_one,Sensitivity!$J$1740,const_zero)</f>
        <v>20372058.2540864</v>
      </c>
      <c r="S1861" s="23" t="b">
        <f aca="false">IF($R1861&gt;const_zero,--($Q1861&gt;option_strike_usd*$R1861),const_zero)</f>
        <v>1</v>
      </c>
      <c r="T1861" s="7" t="n">
        <f aca="false">IF($R1861&gt;const_zero,IF($S1861=const_one,($Q1861+option_strike_usd*pre_f_options_issued)/($R1861+pre_f_options_issued),$Q1861/$R1861),const_zero)</f>
        <v>77.2776975453976</v>
      </c>
      <c r="U1861" s="5" t="n">
        <f aca="false">IF($C1861=const_one,Sensitivity!$D$1740*$T1861,const_zero)</f>
        <v>0</v>
      </c>
      <c r="V1861" s="5" t="n">
        <f aca="false">IF($D1861=const_one,Sensitivity!$Y$1740*$T1861,const_zero)</f>
        <v>471907004.834991</v>
      </c>
      <c r="W1861" s="5" t="n">
        <f aca="false">IF($E1861=const_one,Sensitivity!$V$1740*$T1861,const_zero)</f>
        <v>0</v>
      </c>
      <c r="X1861" s="5" t="n">
        <f aca="false">IF($F1861=const_one,Sensitivity!$S$1740*$T1861,const_zero)</f>
        <v>0</v>
      </c>
      <c r="Y1861" s="5" t="n">
        <f aca="false">IF($G1861=const_one,Sensitivity!$P$1740*$T1861,const_zero)</f>
        <v>0</v>
      </c>
      <c r="Z1861" s="5" t="n">
        <f aca="false">IF($H1861=const_one,Sensitivity!$M$1740*$T1861,const_zero)</f>
        <v>0</v>
      </c>
      <c r="AA1861" s="5" t="n">
        <f aca="false">IF($I1861=const_one,Sensitivity!$J$1740*$T1861,const_zero)</f>
        <v>386388487.726988</v>
      </c>
      <c r="AB1861" s="5" t="n">
        <f aca="false">(Sensitivity!$AE$1740+Sensitivity!$AJ$1740)*$T1861</f>
        <v>20510985.665949</v>
      </c>
      <c r="AC1861" s="5" t="n">
        <f aca="false">common_rsa_total*$T1861</f>
        <v>695499277.908578</v>
      </c>
      <c r="AD1861" s="5" t="n">
        <f aca="false">IF($S1861=const_one,pre_f_options_issued*($T1861-option_strike_usd),const_zero)</f>
        <v>190694243.863494</v>
      </c>
      <c r="AE1861" s="5" t="n">
        <f aca="false">J1861+U1861</f>
        <v>30000000</v>
      </c>
      <c r="AF1861" s="5" t="n">
        <f aca="false">K1861+V1861</f>
        <v>471907004.834991</v>
      </c>
      <c r="AG1861" s="5" t="n">
        <f aca="false">L1861+W1861</f>
        <v>100000000</v>
      </c>
      <c r="AH1861" s="5" t="n">
        <f aca="false">M1861+X1861</f>
        <v>60000000</v>
      </c>
      <c r="AI1861" s="5" t="n">
        <f aca="false">N1861+Y1861</f>
        <v>30000000</v>
      </c>
      <c r="AJ1861" s="5" t="n">
        <f aca="false">O1861+Z1861</f>
        <v>15000000</v>
      </c>
      <c r="AK1861" s="5" t="n">
        <f aca="false">P1861+AA1861</f>
        <v>386388487.726988</v>
      </c>
      <c r="AL1861" s="5" t="n">
        <f aca="false">INDEX($AE$1795:$AE$1922,$B1861-$C1861*1+const_one)</f>
        <v>30000000</v>
      </c>
      <c r="AM1861" s="5" t="n">
        <f aca="false">INDEX($AF$1795:$AF$1922,$B1861-$D1861*2+const_one)</f>
        <v>300000000</v>
      </c>
      <c r="AN1861" s="5" t="n">
        <f aca="false">INDEX($AG$1795:$AG$1922,$B1861-$E1861*4+const_one)</f>
        <v>100000000</v>
      </c>
      <c r="AO1861" s="5" t="n">
        <f aca="false">INDEX($AH$1795:$AH$1922,$B1861-$F1861*8+const_one)</f>
        <v>60000000</v>
      </c>
      <c r="AP1861" s="5" t="n">
        <f aca="false">INDEX($AI$1795:$AI$1922,$B1861-$G1861*16+const_one)</f>
        <v>30000000</v>
      </c>
      <c r="AQ1861" s="5" t="n">
        <f aca="false">INDEX($AJ$1795:$AJ$1922,$B1861-$H1861*32+const_one)</f>
        <v>15000000</v>
      </c>
      <c r="AR1861" s="5" t="n">
        <f aca="false">INDEX($AK$1795:$AK$1922,$B1861-$I1861*64+const_one)</f>
        <v>5000000</v>
      </c>
      <c r="AS1861" s="5" t="n">
        <f aca="false">INDEX($AE$1795:$AE$1922,$B1861+(const_one-$C1861)*1+const_one)</f>
        <v>48519252.346412</v>
      </c>
      <c r="AT1861" s="5" t="n">
        <f aca="false">INDEX($AF$1795:$AF$1922,$B1861+(const_one-$D1861)*2+const_one)</f>
        <v>471907004.834991</v>
      </c>
      <c r="AU1861" s="5" t="n">
        <f aca="false">INDEX($AG$1795:$AG$1922,$B1861+(const_one-$E1861)*4+const_one)</f>
        <v>131046739.613174</v>
      </c>
      <c r="AV1861" s="5" t="n">
        <f aca="false">INDEX($AH$1795:$AH$1922,$B1861+(const_one-$F1861)*8+const_one)</f>
        <v>173551356.83461</v>
      </c>
      <c r="AW1861" s="5" t="n">
        <f aca="false">INDEX($AI$1795:$AI$1922,$B1861+(const_one-$G1861)*16+const_one)</f>
        <v>208429493.588833</v>
      </c>
      <c r="AX1861" s="5" t="n">
        <f aca="false">INDEX($AJ$1795:$AJ$1922,$B1861+(const_one-$H1861)*32+const_one)</f>
        <v>319764687.586118</v>
      </c>
      <c r="AY1861" s="5" t="n">
        <f aca="false">INDEX($AK$1795:$AK$1922,$B1861+(const_one-$I1861)*64+const_one)</f>
        <v>386388487.726988</v>
      </c>
      <c r="AZ1861" s="5" t="n">
        <f aca="false">--($C1861=--(AS1861&gt;AL1861))</f>
        <v>0</v>
      </c>
      <c r="BA1861" s="5" t="n">
        <f aca="false">--($D1861=--(AT1861&gt;AM1861))</f>
        <v>1</v>
      </c>
      <c r="BB1861" s="5" t="n">
        <f aca="false">--($E1861=--(AU1861&gt;AN1861))</f>
        <v>0</v>
      </c>
      <c r="BC1861" s="5" t="n">
        <f aca="false">--($F1861=--(AV1861&gt;AO1861))</f>
        <v>0</v>
      </c>
      <c r="BD1861" s="5" t="n">
        <f aca="false">--($G1861=--(AW1861&gt;AP1861))</f>
        <v>0</v>
      </c>
      <c r="BE1861" s="5" t="n">
        <f aca="false">--($H1861=--(AX1861&gt;AQ1861))</f>
        <v>0</v>
      </c>
      <c r="BF1861" s="5" t="n">
        <f aca="false">--($I1861=--(AY1861&gt;AR1861))</f>
        <v>1</v>
      </c>
      <c r="BG1861" s="5" t="n">
        <f aca="false">SUM(AZ1861:BF1861)</f>
        <v>2</v>
      </c>
      <c r="BH1861" s="5" t="n">
        <f aca="false">SUM(AE1861:AK1861)+AB1861+AC1861+AD1861</f>
        <v>2000000000</v>
      </c>
    </row>
    <row r="1862" customFormat="false" ht="15" hidden="true" customHeight="false" outlineLevel="0" collapsed="false">
      <c r="A1862" s="5" t="n">
        <f aca="false">sensitivity_exit_usd</f>
        <v>2000000000</v>
      </c>
      <c r="B1862" s="2" t="n">
        <f aca="false">ROW()-ROW($B$1795)</f>
        <v>67</v>
      </c>
      <c r="C1862" s="2" t="n">
        <f aca="false">MOD(QUOTIENT($B1862,1),2)</f>
        <v>1</v>
      </c>
      <c r="D1862" s="2" t="n">
        <f aca="false">MOD(QUOTIENT($B1862,2),2)</f>
        <v>1</v>
      </c>
      <c r="E1862" s="2" t="n">
        <f aca="false">MOD(QUOTIENT($B1862,4),2)</f>
        <v>0</v>
      </c>
      <c r="F1862" s="2" t="n">
        <f aca="false">MOD(QUOTIENT($B1862,8),2)</f>
        <v>0</v>
      </c>
      <c r="G1862" s="2" t="n">
        <f aca="false">MOD(QUOTIENT($B1862,16),2)</f>
        <v>0</v>
      </c>
      <c r="H1862" s="2" t="n">
        <f aca="false">MOD(QUOTIENT($B1862,32),2)</f>
        <v>0</v>
      </c>
      <c r="I1862" s="2" t="n">
        <f aca="false">MOD(QUOTIENT($B1862,64),2)</f>
        <v>1</v>
      </c>
      <c r="J1862" s="5" t="n">
        <f aca="false">IF($C1862=const_zero,MIN(class_series_f_invested_usd,MAX(const_zero,$A1862)),const_zero)</f>
        <v>0</v>
      </c>
      <c r="K1862" s="5" t="n">
        <f aca="false">IF($D1862=const_zero,MIN(class_series_e_invested_usd,MAX(const_zero,$A1862-SUM($J1862:$J1862))),const_zero)</f>
        <v>0</v>
      </c>
      <c r="L1862" s="5" t="n">
        <f aca="false">IF($E1862=const_zero,MIN(class_series_d_invested_usd,MAX(const_zero,$A1862-SUM($J1862:$K1862))),const_zero)</f>
        <v>100000000</v>
      </c>
      <c r="M1862" s="5" t="n">
        <f aca="false">IF($F1862=const_zero,MIN(class_series_c_invested_usd,MAX(const_zero,$A1862-SUM($J1862:$L1862))),const_zero)</f>
        <v>60000000</v>
      </c>
      <c r="N1862" s="5" t="n">
        <f aca="false">IF($G1862=const_zero,MIN(class_series_b_invested_usd,MAX(const_zero,$A1862-SUM($J1862:$M1862))),const_zero)</f>
        <v>30000000</v>
      </c>
      <c r="O1862" s="5" t="n">
        <f aca="false">IF($H1862=const_zero,MIN(class_series_a_invested_usd,MAX(const_zero,$A1862-SUM($J1862:$N1862))),const_zero)</f>
        <v>15000000</v>
      </c>
      <c r="P1862" s="5" t="n">
        <f aca="false">IF($I1862=const_zero,MIN(class_seed_invested_usd,MAX(const_zero,$A1862-SUM($J1862:$O1862))),const_zero)</f>
        <v>0</v>
      </c>
      <c r="Q1862" s="5" t="n">
        <f aca="false">MAX(const_zero,$A1862-SUM($J1862:$P1862))</f>
        <v>1795000000</v>
      </c>
      <c r="R1862" s="9" t="n">
        <f aca="false">common_rsa_total+Sensitivity!$AE$1740+Sensitivity!$AJ$1740+IF($C1862=const_one,Sensitivity!$D$1740,const_zero)+IF($D1862=const_one,Sensitivity!$Y$1740,const_zero)+IF($E1862=const_one,Sensitivity!$V$1740,const_zero)+IF($F1862=const_one,Sensitivity!$S$1740,const_zero)+IF($G1862=const_one,Sensitivity!$P$1740,const_zero)+IF($H1862=const_one,Sensitivity!$M$1740,const_zero)+IF($I1862=const_one,Sensitivity!$J$1740,const_zero)</f>
        <v>21006562.1887927</v>
      </c>
      <c r="S1862" s="23" t="b">
        <f aca="false">IF($R1862&gt;const_zero,--($Q1862&gt;option_strike_usd*$R1862),const_zero)</f>
        <v>1</v>
      </c>
      <c r="T1862" s="7" t="n">
        <f aca="false">IF($R1862&gt;const_zero,IF($S1862=const_one,($Q1862+option_strike_usd*pre_f_options_issued)/($R1862+pre_f_options_issued),$Q1862/$R1862),const_zero)</f>
        <v>76.4680086166321</v>
      </c>
      <c r="U1862" s="5" t="n">
        <f aca="false">IF($C1862=const_one,Sensitivity!$D$1740*$T1862,const_zero)</f>
        <v>48519252.346412</v>
      </c>
      <c r="V1862" s="5" t="n">
        <f aca="false">IF($D1862=const_one,Sensitivity!$Y$1740*$T1862,const_zero)</f>
        <v>466962526.811467</v>
      </c>
      <c r="W1862" s="5" t="n">
        <f aca="false">IF($E1862=const_one,Sensitivity!$V$1740*$T1862,const_zero)</f>
        <v>0</v>
      </c>
      <c r="X1862" s="5" t="n">
        <f aca="false">IF($F1862=const_one,Sensitivity!$S$1740*$T1862,const_zero)</f>
        <v>0</v>
      </c>
      <c r="Y1862" s="5" t="n">
        <f aca="false">IF($G1862=const_one,Sensitivity!$P$1740*$T1862,const_zero)</f>
        <v>0</v>
      </c>
      <c r="Z1862" s="5" t="n">
        <f aca="false">IF($H1862=const_one,Sensitivity!$M$1740*$T1862,const_zero)</f>
        <v>0</v>
      </c>
      <c r="AA1862" s="5" t="n">
        <f aca="false">IF($I1862=const_one,Sensitivity!$J$1740*$T1862,const_zero)</f>
        <v>382340043.083161</v>
      </c>
      <c r="AB1862" s="5" t="n">
        <f aca="false">(Sensitivity!$AE$1740+Sensitivity!$AJ$1740)*$T1862</f>
        <v>20296078.6676908</v>
      </c>
      <c r="AC1862" s="5" t="n">
        <f aca="false">common_rsa_total*$T1862</f>
        <v>688212077.549689</v>
      </c>
      <c r="AD1862" s="5" t="n">
        <f aca="false">IF($S1862=const_one,pre_f_options_issued*($T1862-option_strike_usd),const_zero)</f>
        <v>188670021.54158</v>
      </c>
      <c r="AE1862" s="5" t="n">
        <f aca="false">J1862+U1862</f>
        <v>48519252.346412</v>
      </c>
      <c r="AF1862" s="5" t="n">
        <f aca="false">K1862+V1862</f>
        <v>466962526.811467</v>
      </c>
      <c r="AG1862" s="5" t="n">
        <f aca="false">L1862+W1862</f>
        <v>100000000</v>
      </c>
      <c r="AH1862" s="5" t="n">
        <f aca="false">M1862+X1862</f>
        <v>60000000</v>
      </c>
      <c r="AI1862" s="5" t="n">
        <f aca="false">N1862+Y1862</f>
        <v>30000000</v>
      </c>
      <c r="AJ1862" s="5" t="n">
        <f aca="false">O1862+Z1862</f>
        <v>15000000</v>
      </c>
      <c r="AK1862" s="5" t="n">
        <f aca="false">P1862+AA1862</f>
        <v>382340043.083161</v>
      </c>
      <c r="AL1862" s="5" t="n">
        <f aca="false">INDEX($AE$1795:$AE$1922,$B1862-$C1862*1+const_one)</f>
        <v>30000000</v>
      </c>
      <c r="AM1862" s="5" t="n">
        <f aca="false">INDEX($AF$1795:$AF$1922,$B1862-$D1862*2+const_one)</f>
        <v>300000000</v>
      </c>
      <c r="AN1862" s="5" t="n">
        <f aca="false">INDEX($AG$1795:$AG$1922,$B1862-$E1862*4+const_one)</f>
        <v>100000000</v>
      </c>
      <c r="AO1862" s="5" t="n">
        <f aca="false">INDEX($AH$1795:$AH$1922,$B1862-$F1862*8+const_one)</f>
        <v>60000000</v>
      </c>
      <c r="AP1862" s="5" t="n">
        <f aca="false">INDEX($AI$1795:$AI$1922,$B1862-$G1862*16+const_one)</f>
        <v>30000000</v>
      </c>
      <c r="AQ1862" s="5" t="n">
        <f aca="false">INDEX($AJ$1795:$AJ$1922,$B1862-$H1862*32+const_one)</f>
        <v>15000000</v>
      </c>
      <c r="AR1862" s="5" t="n">
        <f aca="false">INDEX($AK$1795:$AK$1922,$B1862-$I1862*64+const_one)</f>
        <v>5000000</v>
      </c>
      <c r="AS1862" s="5" t="n">
        <f aca="false">INDEX($AE$1795:$AE$1922,$B1862+(const_one-$C1862)*1+const_one)</f>
        <v>48519252.346412</v>
      </c>
      <c r="AT1862" s="5" t="n">
        <f aca="false">INDEX($AF$1795:$AF$1922,$B1862+(const_one-$D1862)*2+const_one)</f>
        <v>466962526.811467</v>
      </c>
      <c r="AU1862" s="5" t="n">
        <f aca="false">INDEX($AG$1795:$AG$1922,$B1862+(const_one-$E1862)*4+const_one)</f>
        <v>129803653.513436</v>
      </c>
      <c r="AV1862" s="5" t="n">
        <f aca="false">INDEX($AH$1795:$AH$1922,$B1862+(const_one-$F1862)*8+const_one)</f>
        <v>172079952.851813</v>
      </c>
      <c r="AW1862" s="5" t="n">
        <f aca="false">INDEX($AI$1795:$AI$1922,$B1862+(const_one-$G1862)*16+const_one)</f>
        <v>206835573.808137</v>
      </c>
      <c r="AX1862" s="5" t="n">
        <f aca="false">INDEX($AJ$1795:$AJ$1922,$B1862+(const_one-$H1862)*32+const_one)</f>
        <v>317909256.822378</v>
      </c>
      <c r="AY1862" s="5" t="n">
        <f aca="false">INDEX($AK$1795:$AK$1922,$B1862+(const_one-$I1862)*64+const_one)</f>
        <v>382340043.083161</v>
      </c>
      <c r="AZ1862" s="5" t="n">
        <f aca="false">--($C1862=--(AS1862&gt;AL1862))</f>
        <v>1</v>
      </c>
      <c r="BA1862" s="5" t="n">
        <f aca="false">--($D1862=--(AT1862&gt;AM1862))</f>
        <v>1</v>
      </c>
      <c r="BB1862" s="5" t="n">
        <f aca="false">--($E1862=--(AU1862&gt;AN1862))</f>
        <v>0</v>
      </c>
      <c r="BC1862" s="5" t="n">
        <f aca="false">--($F1862=--(AV1862&gt;AO1862))</f>
        <v>0</v>
      </c>
      <c r="BD1862" s="5" t="n">
        <f aca="false">--($G1862=--(AW1862&gt;AP1862))</f>
        <v>0</v>
      </c>
      <c r="BE1862" s="5" t="n">
        <f aca="false">--($H1862=--(AX1862&gt;AQ1862))</f>
        <v>0</v>
      </c>
      <c r="BF1862" s="5" t="n">
        <f aca="false">--($I1862=--(AY1862&gt;AR1862))</f>
        <v>1</v>
      </c>
      <c r="BG1862" s="5" t="n">
        <f aca="false">SUM(AZ1862:BF1862)</f>
        <v>3</v>
      </c>
      <c r="BH1862" s="5" t="n">
        <f aca="false">SUM(AE1862:AK1862)+AB1862+AC1862+AD1862</f>
        <v>2000000000</v>
      </c>
    </row>
    <row r="1863" customFormat="false" ht="15" hidden="true" customHeight="false" outlineLevel="0" collapsed="false">
      <c r="A1863" s="5" t="n">
        <f aca="false">sensitivity_exit_usd</f>
        <v>2000000000</v>
      </c>
      <c r="B1863" s="2" t="n">
        <f aca="false">ROW()-ROW($B$1795)</f>
        <v>68</v>
      </c>
      <c r="C1863" s="2" t="n">
        <f aca="false">MOD(QUOTIENT($B1863,1),2)</f>
        <v>0</v>
      </c>
      <c r="D1863" s="2" t="n">
        <f aca="false">MOD(QUOTIENT($B1863,2),2)</f>
        <v>0</v>
      </c>
      <c r="E1863" s="2" t="n">
        <f aca="false">MOD(QUOTIENT($B1863,4),2)</f>
        <v>1</v>
      </c>
      <c r="F1863" s="2" t="n">
        <f aca="false">MOD(QUOTIENT($B1863,8),2)</f>
        <v>0</v>
      </c>
      <c r="G1863" s="2" t="n">
        <f aca="false">MOD(QUOTIENT($B1863,16),2)</f>
        <v>0</v>
      </c>
      <c r="H1863" s="2" t="n">
        <f aca="false">MOD(QUOTIENT($B1863,32),2)</f>
        <v>0</v>
      </c>
      <c r="I1863" s="2" t="n">
        <f aca="false">MOD(QUOTIENT($B1863,64),2)</f>
        <v>1</v>
      </c>
      <c r="J1863" s="5" t="n">
        <f aca="false">IF($C1863=const_zero,MIN(class_series_f_invested_usd,MAX(const_zero,$A1863)),const_zero)</f>
        <v>30000000</v>
      </c>
      <c r="K1863" s="5" t="n">
        <f aca="false">IF($D1863=const_zero,MIN(class_series_e_invested_usd,MAX(const_zero,$A1863-SUM($J1863:$J1863))),const_zero)</f>
        <v>300000000</v>
      </c>
      <c r="L1863" s="5" t="n">
        <f aca="false">IF($E1863=const_zero,MIN(class_series_d_invested_usd,MAX(const_zero,$A1863-SUM($J1863:$K1863))),const_zero)</f>
        <v>0</v>
      </c>
      <c r="M1863" s="5" t="n">
        <f aca="false">IF($F1863=const_zero,MIN(class_series_c_invested_usd,MAX(const_zero,$A1863-SUM($J1863:$L1863))),const_zero)</f>
        <v>60000000</v>
      </c>
      <c r="N1863" s="5" t="n">
        <f aca="false">IF($G1863=const_zero,MIN(class_series_b_invested_usd,MAX(const_zero,$A1863-SUM($J1863:$M1863))),const_zero)</f>
        <v>30000000</v>
      </c>
      <c r="O1863" s="5" t="n">
        <f aca="false">IF($H1863=const_zero,MIN(class_series_a_invested_usd,MAX(const_zero,$A1863-SUM($J1863:$N1863))),const_zero)</f>
        <v>15000000</v>
      </c>
      <c r="P1863" s="5" t="n">
        <f aca="false">IF($I1863=const_zero,MIN(class_seed_invested_usd,MAX(const_zero,$A1863-SUM($J1863:$O1863))),const_zero)</f>
        <v>0</v>
      </c>
      <c r="Q1863" s="5" t="n">
        <f aca="false">MAX(const_zero,$A1863-SUM($J1863:$P1863))</f>
        <v>1565000000</v>
      </c>
      <c r="R1863" s="9" t="n">
        <f aca="false">common_rsa_total+Sensitivity!$AE$1740+Sensitivity!$AJ$1740+IF($C1863=const_one,Sensitivity!$D$1740,const_zero)+IF($D1863=const_one,Sensitivity!$Y$1740,const_zero)+IF($E1863=const_one,Sensitivity!$V$1740,const_zero)+IF($F1863=const_one,Sensitivity!$S$1740,const_zero)+IF($G1863=const_one,Sensitivity!$P$1740,const_zero)+IF($H1863=const_one,Sensitivity!$M$1740,const_zero)+IF($I1863=const_one,Sensitivity!$J$1740,const_zero)</f>
        <v>15991528.8243784</v>
      </c>
      <c r="S1863" s="23" t="b">
        <f aca="false">IF($R1863&gt;const_zero,--($Q1863&gt;option_strike_usd*$R1863),const_zero)</f>
        <v>1</v>
      </c>
      <c r="T1863" s="7" t="n">
        <f aca="false">IF($R1863&gt;const_zero,IF($S1863=const_one,($Q1863+option_strike_usd*pre_f_options_issued)/($R1863+pre_f_options_issued),$Q1863/$R1863),const_zero)</f>
        <v>84.7685453640524</v>
      </c>
      <c r="U1863" s="5" t="n">
        <f aca="false">IF($C1863=const_one,Sensitivity!$D$1740*$T1863,const_zero)</f>
        <v>0</v>
      </c>
      <c r="V1863" s="5" t="n">
        <f aca="false">IF($D1863=const_one,Sensitivity!$Y$1740*$T1863,const_zero)</f>
        <v>0</v>
      </c>
      <c r="W1863" s="5" t="n">
        <f aca="false">IF($E1863=const_one,Sensitivity!$V$1740*$T1863,const_zero)</f>
        <v>146319800.89436</v>
      </c>
      <c r="X1863" s="5" t="n">
        <f aca="false">IF($F1863=const_one,Sensitivity!$S$1740*$T1863,const_zero)</f>
        <v>0</v>
      </c>
      <c r="Y1863" s="5" t="n">
        <f aca="false">IF($G1863=const_one,Sensitivity!$P$1740*$T1863,const_zero)</f>
        <v>0</v>
      </c>
      <c r="Z1863" s="5" t="n">
        <f aca="false">IF($H1863=const_one,Sensitivity!$M$1740*$T1863,const_zero)</f>
        <v>0</v>
      </c>
      <c r="AA1863" s="5" t="n">
        <f aca="false">IF($I1863=const_one,Sensitivity!$J$1740*$T1863,const_zero)</f>
        <v>423842726.820262</v>
      </c>
      <c r="AB1863" s="5" t="n">
        <f aca="false">(Sensitivity!$AE$1740+Sensitivity!$AJ$1740)*$T1863</f>
        <v>22499200.5987758</v>
      </c>
      <c r="AC1863" s="5" t="n">
        <f aca="false">common_rsa_total*$T1863</f>
        <v>762916908.276471</v>
      </c>
      <c r="AD1863" s="5" t="n">
        <f aca="false">IF($S1863=const_one,pre_f_options_issued*($T1863-option_strike_usd),const_zero)</f>
        <v>209421363.410131</v>
      </c>
      <c r="AE1863" s="5" t="n">
        <f aca="false">J1863+U1863</f>
        <v>30000000</v>
      </c>
      <c r="AF1863" s="5" t="n">
        <f aca="false">K1863+V1863</f>
        <v>300000000</v>
      </c>
      <c r="AG1863" s="5" t="n">
        <f aca="false">L1863+W1863</f>
        <v>146319800.89436</v>
      </c>
      <c r="AH1863" s="5" t="n">
        <f aca="false">M1863+X1863</f>
        <v>60000000</v>
      </c>
      <c r="AI1863" s="5" t="n">
        <f aca="false">N1863+Y1863</f>
        <v>30000000</v>
      </c>
      <c r="AJ1863" s="5" t="n">
        <f aca="false">O1863+Z1863</f>
        <v>15000000</v>
      </c>
      <c r="AK1863" s="5" t="n">
        <f aca="false">P1863+AA1863</f>
        <v>423842726.820262</v>
      </c>
      <c r="AL1863" s="5" t="n">
        <f aca="false">INDEX($AE$1795:$AE$1922,$B1863-$C1863*1+const_one)</f>
        <v>30000000</v>
      </c>
      <c r="AM1863" s="5" t="n">
        <f aca="false">INDEX($AF$1795:$AF$1922,$B1863-$D1863*2+const_one)</f>
        <v>300000000</v>
      </c>
      <c r="AN1863" s="5" t="n">
        <f aca="false">INDEX($AG$1795:$AG$1922,$B1863-$E1863*4+const_one)</f>
        <v>100000000</v>
      </c>
      <c r="AO1863" s="5" t="n">
        <f aca="false">INDEX($AH$1795:$AH$1922,$B1863-$F1863*8+const_one)</f>
        <v>60000000</v>
      </c>
      <c r="AP1863" s="5" t="n">
        <f aca="false">INDEX($AI$1795:$AI$1922,$B1863-$G1863*16+const_one)</f>
        <v>30000000</v>
      </c>
      <c r="AQ1863" s="5" t="n">
        <f aca="false">INDEX($AJ$1795:$AJ$1922,$B1863-$H1863*32+const_one)</f>
        <v>15000000</v>
      </c>
      <c r="AR1863" s="5" t="n">
        <f aca="false">INDEX($AK$1795:$AK$1922,$B1863-$I1863*64+const_one)</f>
        <v>5000000</v>
      </c>
      <c r="AS1863" s="5" t="n">
        <f aca="false">INDEX($AE$1795:$AE$1922,$B1863+(const_one-$C1863)*1+const_one)</f>
        <v>52996878.5717952</v>
      </c>
      <c r="AT1863" s="5" t="n">
        <f aca="false">INDEX($AF$1795:$AF$1922,$B1863+(const_one-$D1863)*2+const_one)</f>
        <v>463617797.536126</v>
      </c>
      <c r="AU1863" s="5" t="n">
        <f aca="false">INDEX($AG$1795:$AG$1922,$B1863+(const_one-$E1863)*4+const_one)</f>
        <v>146319800.89436</v>
      </c>
      <c r="AV1863" s="5" t="n">
        <f aca="false">INDEX($AH$1795:$AH$1922,$B1863+(const_one-$F1863)*8+const_one)</f>
        <v>186965732.993273</v>
      </c>
      <c r="AW1863" s="5" t="n">
        <f aca="false">INDEX($AI$1795:$AI$1922,$B1863+(const_one-$G1863)*16+const_one)</f>
        <v>222994838.532089</v>
      </c>
      <c r="AX1863" s="5" t="n">
        <f aca="false">INDEX($AJ$1795:$AJ$1922,$B1863+(const_one-$H1863)*32+const_one)</f>
        <v>336823544.314783</v>
      </c>
      <c r="AY1863" s="5" t="n">
        <f aca="false">INDEX($AK$1795:$AK$1922,$B1863+(const_one-$I1863)*64+const_one)</f>
        <v>423842726.820262</v>
      </c>
      <c r="AZ1863" s="5" t="n">
        <f aca="false">--($C1863=--(AS1863&gt;AL1863))</f>
        <v>0</v>
      </c>
      <c r="BA1863" s="5" t="n">
        <f aca="false">--($D1863=--(AT1863&gt;AM1863))</f>
        <v>0</v>
      </c>
      <c r="BB1863" s="5" t="n">
        <f aca="false">--($E1863=--(AU1863&gt;AN1863))</f>
        <v>1</v>
      </c>
      <c r="BC1863" s="5" t="n">
        <f aca="false">--($F1863=--(AV1863&gt;AO1863))</f>
        <v>0</v>
      </c>
      <c r="BD1863" s="5" t="n">
        <f aca="false">--($G1863=--(AW1863&gt;AP1863))</f>
        <v>0</v>
      </c>
      <c r="BE1863" s="5" t="n">
        <f aca="false">--($H1863=--(AX1863&gt;AQ1863))</f>
        <v>0</v>
      </c>
      <c r="BF1863" s="5" t="n">
        <f aca="false">--($I1863=--(AY1863&gt;AR1863))</f>
        <v>1</v>
      </c>
      <c r="BG1863" s="5" t="n">
        <f aca="false">SUM(AZ1863:BF1863)</f>
        <v>2</v>
      </c>
      <c r="BH1863" s="5" t="n">
        <f aca="false">SUM(AE1863:AK1863)+AB1863+AC1863+AD1863</f>
        <v>2000000000</v>
      </c>
    </row>
    <row r="1864" customFormat="false" ht="15" hidden="true" customHeight="false" outlineLevel="0" collapsed="false">
      <c r="A1864" s="5" t="n">
        <f aca="false">sensitivity_exit_usd</f>
        <v>2000000000</v>
      </c>
      <c r="B1864" s="2" t="n">
        <f aca="false">ROW()-ROW($B$1795)</f>
        <v>69</v>
      </c>
      <c r="C1864" s="2" t="n">
        <f aca="false">MOD(QUOTIENT($B1864,1),2)</f>
        <v>1</v>
      </c>
      <c r="D1864" s="2" t="n">
        <f aca="false">MOD(QUOTIENT($B1864,2),2)</f>
        <v>0</v>
      </c>
      <c r="E1864" s="2" t="n">
        <f aca="false">MOD(QUOTIENT($B1864,4),2)</f>
        <v>1</v>
      </c>
      <c r="F1864" s="2" t="n">
        <f aca="false">MOD(QUOTIENT($B1864,8),2)</f>
        <v>0</v>
      </c>
      <c r="G1864" s="2" t="n">
        <f aca="false">MOD(QUOTIENT($B1864,16),2)</f>
        <v>0</v>
      </c>
      <c r="H1864" s="2" t="n">
        <f aca="false">MOD(QUOTIENT($B1864,32),2)</f>
        <v>0</v>
      </c>
      <c r="I1864" s="2" t="n">
        <f aca="false">MOD(QUOTIENT($B1864,64),2)</f>
        <v>1</v>
      </c>
      <c r="J1864" s="5" t="n">
        <f aca="false">IF($C1864=const_zero,MIN(class_series_f_invested_usd,MAX(const_zero,$A1864)),const_zero)</f>
        <v>0</v>
      </c>
      <c r="K1864" s="5" t="n">
        <f aca="false">IF($D1864=const_zero,MIN(class_series_e_invested_usd,MAX(const_zero,$A1864-SUM($J1864:$J1864))),const_zero)</f>
        <v>300000000</v>
      </c>
      <c r="L1864" s="5" t="n">
        <f aca="false">IF($E1864=const_zero,MIN(class_series_d_invested_usd,MAX(const_zero,$A1864-SUM($J1864:$K1864))),const_zero)</f>
        <v>0</v>
      </c>
      <c r="M1864" s="5" t="n">
        <f aca="false">IF($F1864=const_zero,MIN(class_series_c_invested_usd,MAX(const_zero,$A1864-SUM($J1864:$L1864))),const_zero)</f>
        <v>60000000</v>
      </c>
      <c r="N1864" s="5" t="n">
        <f aca="false">IF($G1864=const_zero,MIN(class_series_b_invested_usd,MAX(const_zero,$A1864-SUM($J1864:$M1864))),const_zero)</f>
        <v>30000000</v>
      </c>
      <c r="O1864" s="5" t="n">
        <f aca="false">IF($H1864=const_zero,MIN(class_series_a_invested_usd,MAX(const_zero,$A1864-SUM($J1864:$N1864))),const_zero)</f>
        <v>15000000</v>
      </c>
      <c r="P1864" s="5" t="n">
        <f aca="false">IF($I1864=const_zero,MIN(class_seed_invested_usd,MAX(const_zero,$A1864-SUM($J1864:$O1864))),const_zero)</f>
        <v>0</v>
      </c>
      <c r="Q1864" s="5" t="n">
        <f aca="false">MAX(const_zero,$A1864-SUM($J1864:$P1864))</f>
        <v>1595000000</v>
      </c>
      <c r="R1864" s="9" t="n">
        <f aca="false">common_rsa_total+Sensitivity!$AE$1740+Sensitivity!$AJ$1740+IF($C1864=const_one,Sensitivity!$D$1740,const_zero)+IF($D1864=const_one,Sensitivity!$Y$1740,const_zero)+IF($E1864=const_one,Sensitivity!$V$1740,const_zero)+IF($F1864=const_one,Sensitivity!$S$1740,const_zero)+IF($G1864=const_one,Sensitivity!$P$1740,const_zero)+IF($H1864=const_one,Sensitivity!$M$1740,const_zero)+IF($I1864=const_one,Sensitivity!$J$1740,const_zero)</f>
        <v>16626032.7590847</v>
      </c>
      <c r="S1864" s="23" t="b">
        <f aca="false">IF($R1864&gt;const_zero,--($Q1864&gt;option_strike_usd*$R1864),const_zero)</f>
        <v>1</v>
      </c>
      <c r="T1864" s="7" t="n">
        <f aca="false">IF($R1864&gt;const_zero,IF($S1864=const_one,($Q1864+option_strike_usd*pre_f_options_issued)/($R1864+pre_f_options_issued),$Q1864/$R1864),const_zero)</f>
        <v>83.5249013803555</v>
      </c>
      <c r="U1864" s="5" t="n">
        <f aca="false">IF($C1864=const_one,Sensitivity!$D$1740*$T1864,const_zero)</f>
        <v>52996878.5717952</v>
      </c>
      <c r="V1864" s="5" t="n">
        <f aca="false">IF($D1864=const_one,Sensitivity!$Y$1740*$T1864,const_zero)</f>
        <v>0</v>
      </c>
      <c r="W1864" s="5" t="n">
        <f aca="false">IF($E1864=const_one,Sensitivity!$V$1740*$T1864,const_zero)</f>
        <v>144173135.060984</v>
      </c>
      <c r="X1864" s="5" t="n">
        <f aca="false">IF($F1864=const_one,Sensitivity!$S$1740*$T1864,const_zero)</f>
        <v>0</v>
      </c>
      <c r="Y1864" s="5" t="n">
        <f aca="false">IF($G1864=const_one,Sensitivity!$P$1740*$T1864,const_zero)</f>
        <v>0</v>
      </c>
      <c r="Z1864" s="5" t="n">
        <f aca="false">IF($H1864=const_one,Sensitivity!$M$1740*$T1864,const_zero)</f>
        <v>0</v>
      </c>
      <c r="AA1864" s="5" t="n">
        <f aca="false">IF($I1864=const_one,Sensitivity!$J$1740*$T1864,const_zero)</f>
        <v>417624506.901777</v>
      </c>
      <c r="AB1864" s="5" t="n">
        <f aca="false">(Sensitivity!$AE$1740+Sensitivity!$AJ$1740)*$T1864</f>
        <v>22169113.5913547</v>
      </c>
      <c r="AC1864" s="5" t="n">
        <f aca="false">common_rsa_total*$T1864</f>
        <v>751724112.423199</v>
      </c>
      <c r="AD1864" s="5" t="n">
        <f aca="false">IF($S1864=const_one,pre_f_options_issued*($T1864-option_strike_usd),const_zero)</f>
        <v>206312253.450889</v>
      </c>
      <c r="AE1864" s="5" t="n">
        <f aca="false">J1864+U1864</f>
        <v>52996878.5717952</v>
      </c>
      <c r="AF1864" s="5" t="n">
        <f aca="false">K1864+V1864</f>
        <v>300000000</v>
      </c>
      <c r="AG1864" s="5" t="n">
        <f aca="false">L1864+W1864</f>
        <v>144173135.060984</v>
      </c>
      <c r="AH1864" s="5" t="n">
        <f aca="false">M1864+X1864</f>
        <v>60000000</v>
      </c>
      <c r="AI1864" s="5" t="n">
        <f aca="false">N1864+Y1864</f>
        <v>30000000</v>
      </c>
      <c r="AJ1864" s="5" t="n">
        <f aca="false">O1864+Z1864</f>
        <v>15000000</v>
      </c>
      <c r="AK1864" s="5" t="n">
        <f aca="false">P1864+AA1864</f>
        <v>417624506.901777</v>
      </c>
      <c r="AL1864" s="5" t="n">
        <f aca="false">INDEX($AE$1795:$AE$1922,$B1864-$C1864*1+const_one)</f>
        <v>30000000</v>
      </c>
      <c r="AM1864" s="5" t="n">
        <f aca="false">INDEX($AF$1795:$AF$1922,$B1864-$D1864*2+const_one)</f>
        <v>300000000</v>
      </c>
      <c r="AN1864" s="5" t="n">
        <f aca="false">INDEX($AG$1795:$AG$1922,$B1864-$E1864*4+const_one)</f>
        <v>100000000</v>
      </c>
      <c r="AO1864" s="5" t="n">
        <f aca="false">INDEX($AH$1795:$AH$1922,$B1864-$F1864*8+const_one)</f>
        <v>60000000</v>
      </c>
      <c r="AP1864" s="5" t="n">
        <f aca="false">INDEX($AI$1795:$AI$1922,$B1864-$G1864*16+const_one)</f>
        <v>30000000</v>
      </c>
      <c r="AQ1864" s="5" t="n">
        <f aca="false">INDEX($AJ$1795:$AJ$1922,$B1864-$H1864*32+const_one)</f>
        <v>15000000</v>
      </c>
      <c r="AR1864" s="5" t="n">
        <f aca="false">INDEX($AK$1795:$AK$1922,$B1864-$I1864*64+const_one)</f>
        <v>5000000</v>
      </c>
      <c r="AS1864" s="5" t="n">
        <f aca="false">INDEX($AE$1795:$AE$1922,$B1864+(const_one-$C1864)*1+const_one)</f>
        <v>52996878.5717952</v>
      </c>
      <c r="AT1864" s="5" t="n">
        <f aca="false">INDEX($AF$1795:$AF$1922,$B1864+(const_one-$D1864)*2+const_one)</f>
        <v>459220001.441316</v>
      </c>
      <c r="AU1864" s="5" t="n">
        <f aca="false">INDEX($AG$1795:$AG$1922,$B1864+(const_one-$E1864)*4+const_one)</f>
        <v>144173135.060984</v>
      </c>
      <c r="AV1864" s="5" t="n">
        <f aca="false">INDEX($AH$1795:$AH$1922,$B1864+(const_one-$F1864)*8+const_one)</f>
        <v>184799495.778949</v>
      </c>
      <c r="AW1864" s="5" t="n">
        <f aca="false">INDEX($AI$1795:$AI$1922,$B1864+(const_one-$G1864)*16+const_one)</f>
        <v>220667665.693268</v>
      </c>
      <c r="AX1864" s="5" t="n">
        <f aca="false">INDEX($AJ$1795:$AJ$1922,$B1864+(const_one-$H1864)*32+const_one)</f>
        <v>334182585.280792</v>
      </c>
      <c r="AY1864" s="5" t="n">
        <f aca="false">INDEX($AK$1795:$AK$1922,$B1864+(const_one-$I1864)*64+const_one)</f>
        <v>417624506.901777</v>
      </c>
      <c r="AZ1864" s="5" t="n">
        <f aca="false">--($C1864=--(AS1864&gt;AL1864))</f>
        <v>1</v>
      </c>
      <c r="BA1864" s="5" t="n">
        <f aca="false">--($D1864=--(AT1864&gt;AM1864))</f>
        <v>0</v>
      </c>
      <c r="BB1864" s="5" t="n">
        <f aca="false">--($E1864=--(AU1864&gt;AN1864))</f>
        <v>1</v>
      </c>
      <c r="BC1864" s="5" t="n">
        <f aca="false">--($F1864=--(AV1864&gt;AO1864))</f>
        <v>0</v>
      </c>
      <c r="BD1864" s="5" t="n">
        <f aca="false">--($G1864=--(AW1864&gt;AP1864))</f>
        <v>0</v>
      </c>
      <c r="BE1864" s="5" t="n">
        <f aca="false">--($H1864=--(AX1864&gt;AQ1864))</f>
        <v>0</v>
      </c>
      <c r="BF1864" s="5" t="n">
        <f aca="false">--($I1864=--(AY1864&gt;AR1864))</f>
        <v>1</v>
      </c>
      <c r="BG1864" s="5" t="n">
        <f aca="false">SUM(AZ1864:BF1864)</f>
        <v>3</v>
      </c>
      <c r="BH1864" s="5" t="n">
        <f aca="false">SUM(AE1864:AK1864)+AB1864+AC1864+AD1864</f>
        <v>2000000000</v>
      </c>
    </row>
    <row r="1865" customFormat="false" ht="15" hidden="true" customHeight="false" outlineLevel="0" collapsed="false">
      <c r="A1865" s="5" t="n">
        <f aca="false">sensitivity_exit_usd</f>
        <v>2000000000</v>
      </c>
      <c r="B1865" s="2" t="n">
        <f aca="false">ROW()-ROW($B$1795)</f>
        <v>70</v>
      </c>
      <c r="C1865" s="2" t="n">
        <f aca="false">MOD(QUOTIENT($B1865,1),2)</f>
        <v>0</v>
      </c>
      <c r="D1865" s="2" t="n">
        <f aca="false">MOD(QUOTIENT($B1865,2),2)</f>
        <v>1</v>
      </c>
      <c r="E1865" s="2" t="n">
        <f aca="false">MOD(QUOTIENT($B1865,4),2)</f>
        <v>1</v>
      </c>
      <c r="F1865" s="2" t="n">
        <f aca="false">MOD(QUOTIENT($B1865,8),2)</f>
        <v>0</v>
      </c>
      <c r="G1865" s="2" t="n">
        <f aca="false">MOD(QUOTIENT($B1865,16),2)</f>
        <v>0</v>
      </c>
      <c r="H1865" s="2" t="n">
        <f aca="false">MOD(QUOTIENT($B1865,32),2)</f>
        <v>0</v>
      </c>
      <c r="I1865" s="2" t="n">
        <f aca="false">MOD(QUOTIENT($B1865,64),2)</f>
        <v>1</v>
      </c>
      <c r="J1865" s="5" t="n">
        <f aca="false">IF($C1865=const_zero,MIN(class_series_f_invested_usd,MAX(const_zero,$A1865)),const_zero)</f>
        <v>30000000</v>
      </c>
      <c r="K1865" s="5" t="n">
        <f aca="false">IF($D1865=const_zero,MIN(class_series_e_invested_usd,MAX(const_zero,$A1865-SUM($J1865:$J1865))),const_zero)</f>
        <v>0</v>
      </c>
      <c r="L1865" s="5" t="n">
        <f aca="false">IF($E1865=const_zero,MIN(class_series_d_invested_usd,MAX(const_zero,$A1865-SUM($J1865:$K1865))),const_zero)</f>
        <v>0</v>
      </c>
      <c r="M1865" s="5" t="n">
        <f aca="false">IF($F1865=const_zero,MIN(class_series_c_invested_usd,MAX(const_zero,$A1865-SUM($J1865:$L1865))),const_zero)</f>
        <v>60000000</v>
      </c>
      <c r="N1865" s="5" t="n">
        <f aca="false">IF($G1865=const_zero,MIN(class_series_b_invested_usd,MAX(const_zero,$A1865-SUM($J1865:$M1865))),const_zero)</f>
        <v>30000000</v>
      </c>
      <c r="O1865" s="5" t="n">
        <f aca="false">IF($H1865=const_zero,MIN(class_series_a_invested_usd,MAX(const_zero,$A1865-SUM($J1865:$N1865))),const_zero)</f>
        <v>15000000</v>
      </c>
      <c r="P1865" s="5" t="n">
        <f aca="false">IF($I1865=const_zero,MIN(class_seed_invested_usd,MAX(const_zero,$A1865-SUM($J1865:$O1865))),const_zero)</f>
        <v>0</v>
      </c>
      <c r="Q1865" s="5" t="n">
        <f aca="false">MAX(const_zero,$A1865-SUM($J1865:$P1865))</f>
        <v>1865000000</v>
      </c>
      <c r="R1865" s="9" t="n">
        <f aca="false">common_rsa_total+Sensitivity!$AE$1740+Sensitivity!$AJ$1740+IF($C1865=const_one,Sensitivity!$D$1740,const_zero)+IF($D1865=const_one,Sensitivity!$Y$1740,const_zero)+IF($E1865=const_one,Sensitivity!$V$1740,const_zero)+IF($F1865=const_one,Sensitivity!$S$1740,const_zero)+IF($G1865=const_one,Sensitivity!$P$1740,const_zero)+IF($H1865=const_one,Sensitivity!$M$1740,const_zero)+IF($I1865=const_one,Sensitivity!$J$1740,const_zero)</f>
        <v>22098167.8654518</v>
      </c>
      <c r="S1865" s="23" t="b">
        <f aca="false">IF($R1865&gt;const_zero,--($Q1865&gt;option_strike_usd*$R1865),const_zero)</f>
        <v>1</v>
      </c>
      <c r="T1865" s="7" t="n">
        <f aca="false">IF($R1865&gt;const_zero,IF($S1865=const_one,($Q1865+option_strike_usd*pre_f_options_issued)/($R1865+pre_f_options_issued),$Q1865/$R1865),const_zero)</f>
        <v>75.9202884627398</v>
      </c>
      <c r="U1865" s="5" t="n">
        <f aca="false">IF($C1865=const_one,Sensitivity!$D$1740*$T1865,const_zero)</f>
        <v>0</v>
      </c>
      <c r="V1865" s="5" t="n">
        <f aca="false">IF($D1865=const_one,Sensitivity!$Y$1740*$T1865,const_zero)</f>
        <v>463617797.536126</v>
      </c>
      <c r="W1865" s="5" t="n">
        <f aca="false">IF($E1865=const_one,Sensitivity!$V$1740*$T1865,const_zero)</f>
        <v>131046739.613174</v>
      </c>
      <c r="X1865" s="5" t="n">
        <f aca="false">IF($F1865=const_one,Sensitivity!$S$1740*$T1865,const_zero)</f>
        <v>0</v>
      </c>
      <c r="Y1865" s="5" t="n">
        <f aca="false">IF($G1865=const_one,Sensitivity!$P$1740*$T1865,const_zero)</f>
        <v>0</v>
      </c>
      <c r="Z1865" s="5" t="n">
        <f aca="false">IF($H1865=const_one,Sensitivity!$M$1740*$T1865,const_zero)</f>
        <v>0</v>
      </c>
      <c r="AA1865" s="5" t="n">
        <f aca="false">IF($I1865=const_one,Sensitivity!$J$1740*$T1865,const_zero)</f>
        <v>379601442.313699</v>
      </c>
      <c r="AB1865" s="5" t="n">
        <f aca="false">(Sensitivity!$AE$1740+Sensitivity!$AJ$1740)*$T1865</f>
        <v>20150703.2154934</v>
      </c>
      <c r="AC1865" s="5" t="n">
        <f aca="false">common_rsa_total*$T1865</f>
        <v>683282596.164658</v>
      </c>
      <c r="AD1865" s="5" t="n">
        <f aca="false">IF($S1865=const_one,pre_f_options_issued*($T1865-option_strike_usd),const_zero)</f>
        <v>187300721.15685</v>
      </c>
      <c r="AE1865" s="5" t="n">
        <f aca="false">J1865+U1865</f>
        <v>30000000</v>
      </c>
      <c r="AF1865" s="5" t="n">
        <f aca="false">K1865+V1865</f>
        <v>463617797.536126</v>
      </c>
      <c r="AG1865" s="5" t="n">
        <f aca="false">L1865+W1865</f>
        <v>131046739.613174</v>
      </c>
      <c r="AH1865" s="5" t="n">
        <f aca="false">M1865+X1865</f>
        <v>60000000</v>
      </c>
      <c r="AI1865" s="5" t="n">
        <f aca="false">N1865+Y1865</f>
        <v>30000000</v>
      </c>
      <c r="AJ1865" s="5" t="n">
        <f aca="false">O1865+Z1865</f>
        <v>15000000</v>
      </c>
      <c r="AK1865" s="5" t="n">
        <f aca="false">P1865+AA1865</f>
        <v>379601442.313699</v>
      </c>
      <c r="AL1865" s="5" t="n">
        <f aca="false">INDEX($AE$1795:$AE$1922,$B1865-$C1865*1+const_one)</f>
        <v>30000000</v>
      </c>
      <c r="AM1865" s="5" t="n">
        <f aca="false">INDEX($AF$1795:$AF$1922,$B1865-$D1865*2+const_one)</f>
        <v>300000000</v>
      </c>
      <c r="AN1865" s="5" t="n">
        <f aca="false">INDEX($AG$1795:$AG$1922,$B1865-$E1865*4+const_one)</f>
        <v>100000000</v>
      </c>
      <c r="AO1865" s="5" t="n">
        <f aca="false">INDEX($AH$1795:$AH$1922,$B1865-$F1865*8+const_one)</f>
        <v>60000000</v>
      </c>
      <c r="AP1865" s="5" t="n">
        <f aca="false">INDEX($AI$1795:$AI$1922,$B1865-$G1865*16+const_one)</f>
        <v>30000000</v>
      </c>
      <c r="AQ1865" s="5" t="n">
        <f aca="false">INDEX($AJ$1795:$AJ$1922,$B1865-$H1865*32+const_one)</f>
        <v>15000000</v>
      </c>
      <c r="AR1865" s="5" t="n">
        <f aca="false">INDEX($AK$1795:$AK$1922,$B1865-$I1865*64+const_one)</f>
        <v>5000000</v>
      </c>
      <c r="AS1865" s="5" t="n">
        <f aca="false">INDEX($AE$1795:$AE$1922,$B1865+(const_one-$C1865)*1+const_one)</f>
        <v>47714773.3557786</v>
      </c>
      <c r="AT1865" s="5" t="n">
        <f aca="false">INDEX($AF$1795:$AF$1922,$B1865+(const_one-$D1865)*2+const_one)</f>
        <v>463617797.536126</v>
      </c>
      <c r="AU1865" s="5" t="n">
        <f aca="false">INDEX($AG$1795:$AG$1922,$B1865+(const_one-$E1865)*4+const_one)</f>
        <v>131046739.613174</v>
      </c>
      <c r="AV1865" s="5" t="n">
        <f aca="false">INDEX($AH$1795:$AH$1922,$B1865+(const_one-$F1865)*8+const_one)</f>
        <v>171344960.26005</v>
      </c>
      <c r="AW1865" s="5" t="n">
        <f aca="false">INDEX($AI$1795:$AI$1922,$B1865+(const_one-$G1865)*16+const_one)</f>
        <v>206263692.131753</v>
      </c>
      <c r="AX1865" s="5" t="n">
        <f aca="false">INDEX($AJ$1795:$AJ$1922,$B1865+(const_one-$H1865)*32+const_one)</f>
        <v>318009548.52299</v>
      </c>
      <c r="AY1865" s="5" t="n">
        <f aca="false">INDEX($AK$1795:$AK$1922,$B1865+(const_one-$I1865)*64+const_one)</f>
        <v>379601442.313699</v>
      </c>
      <c r="AZ1865" s="5" t="n">
        <f aca="false">--($C1865=--(AS1865&gt;AL1865))</f>
        <v>0</v>
      </c>
      <c r="BA1865" s="5" t="n">
        <f aca="false">--($D1865=--(AT1865&gt;AM1865))</f>
        <v>1</v>
      </c>
      <c r="BB1865" s="5" t="n">
        <f aca="false">--($E1865=--(AU1865&gt;AN1865))</f>
        <v>1</v>
      </c>
      <c r="BC1865" s="5" t="n">
        <f aca="false">--($F1865=--(AV1865&gt;AO1865))</f>
        <v>0</v>
      </c>
      <c r="BD1865" s="5" t="n">
        <f aca="false">--($G1865=--(AW1865&gt;AP1865))</f>
        <v>0</v>
      </c>
      <c r="BE1865" s="5" t="n">
        <f aca="false">--($H1865=--(AX1865&gt;AQ1865))</f>
        <v>0</v>
      </c>
      <c r="BF1865" s="5" t="n">
        <f aca="false">--($I1865=--(AY1865&gt;AR1865))</f>
        <v>1</v>
      </c>
      <c r="BG1865" s="5" t="n">
        <f aca="false">SUM(AZ1865:BF1865)</f>
        <v>3</v>
      </c>
      <c r="BH1865" s="5" t="n">
        <f aca="false">SUM(AE1865:AK1865)+AB1865+AC1865+AD1865</f>
        <v>2000000000</v>
      </c>
    </row>
    <row r="1866" customFormat="false" ht="15" hidden="true" customHeight="false" outlineLevel="0" collapsed="false">
      <c r="A1866" s="5" t="n">
        <f aca="false">sensitivity_exit_usd</f>
        <v>2000000000</v>
      </c>
      <c r="B1866" s="2" t="n">
        <f aca="false">ROW()-ROW($B$1795)</f>
        <v>71</v>
      </c>
      <c r="C1866" s="2" t="n">
        <f aca="false">MOD(QUOTIENT($B1866,1),2)</f>
        <v>1</v>
      </c>
      <c r="D1866" s="2" t="n">
        <f aca="false">MOD(QUOTIENT($B1866,2),2)</f>
        <v>1</v>
      </c>
      <c r="E1866" s="2" t="n">
        <f aca="false">MOD(QUOTIENT($B1866,4),2)</f>
        <v>1</v>
      </c>
      <c r="F1866" s="2" t="n">
        <f aca="false">MOD(QUOTIENT($B1866,8),2)</f>
        <v>0</v>
      </c>
      <c r="G1866" s="2" t="n">
        <f aca="false">MOD(QUOTIENT($B1866,16),2)</f>
        <v>0</v>
      </c>
      <c r="H1866" s="2" t="n">
        <f aca="false">MOD(QUOTIENT($B1866,32),2)</f>
        <v>0</v>
      </c>
      <c r="I1866" s="2" t="n">
        <f aca="false">MOD(QUOTIENT($B1866,64),2)</f>
        <v>1</v>
      </c>
      <c r="J1866" s="5" t="n">
        <f aca="false">IF($C1866=const_zero,MIN(class_series_f_invested_usd,MAX(const_zero,$A1866)),const_zero)</f>
        <v>0</v>
      </c>
      <c r="K1866" s="5" t="n">
        <f aca="false">IF($D1866=const_zero,MIN(class_series_e_invested_usd,MAX(const_zero,$A1866-SUM($J1866:$J1866))),const_zero)</f>
        <v>0</v>
      </c>
      <c r="L1866" s="5" t="n">
        <f aca="false">IF($E1866=const_zero,MIN(class_series_d_invested_usd,MAX(const_zero,$A1866-SUM($J1866:$K1866))),const_zero)</f>
        <v>0</v>
      </c>
      <c r="M1866" s="5" t="n">
        <f aca="false">IF($F1866=const_zero,MIN(class_series_c_invested_usd,MAX(const_zero,$A1866-SUM($J1866:$L1866))),const_zero)</f>
        <v>60000000</v>
      </c>
      <c r="N1866" s="5" t="n">
        <f aca="false">IF($G1866=const_zero,MIN(class_series_b_invested_usd,MAX(const_zero,$A1866-SUM($J1866:$M1866))),const_zero)</f>
        <v>30000000</v>
      </c>
      <c r="O1866" s="5" t="n">
        <f aca="false">IF($H1866=const_zero,MIN(class_series_a_invested_usd,MAX(const_zero,$A1866-SUM($J1866:$N1866))),const_zero)</f>
        <v>15000000</v>
      </c>
      <c r="P1866" s="5" t="n">
        <f aca="false">IF($I1866=const_zero,MIN(class_seed_invested_usd,MAX(const_zero,$A1866-SUM($J1866:$O1866))),const_zero)</f>
        <v>0</v>
      </c>
      <c r="Q1866" s="5" t="n">
        <f aca="false">MAX(const_zero,$A1866-SUM($J1866:$P1866))</f>
        <v>1895000000</v>
      </c>
      <c r="R1866" s="9" t="n">
        <f aca="false">common_rsa_total+Sensitivity!$AE$1740+Sensitivity!$AJ$1740+IF($C1866=const_one,Sensitivity!$D$1740,const_zero)+IF($D1866=const_one,Sensitivity!$Y$1740,const_zero)+IF($E1866=const_one,Sensitivity!$V$1740,const_zero)+IF($F1866=const_one,Sensitivity!$S$1740,const_zero)+IF($G1866=const_one,Sensitivity!$P$1740,const_zero)+IF($H1866=const_one,Sensitivity!$M$1740,const_zero)+IF($I1866=const_one,Sensitivity!$J$1740,const_zero)</f>
        <v>22732671.8001582</v>
      </c>
      <c r="S1866" s="23" t="b">
        <f aca="false">IF($R1866&gt;const_zero,--($Q1866&gt;option_strike_usd*$R1866),const_zero)</f>
        <v>1</v>
      </c>
      <c r="T1866" s="7" t="n">
        <f aca="false">IF($R1866&gt;const_zero,IF($S1866=const_one,($Q1866+option_strike_usd*pre_f_options_issued)/($R1866+pre_f_options_issued),$Q1866/$R1866),const_zero)</f>
        <v>75.2001220888588</v>
      </c>
      <c r="U1866" s="5" t="n">
        <f aca="false">IF($C1866=const_one,Sensitivity!$D$1740*$T1866,const_zero)</f>
        <v>47714773.3557786</v>
      </c>
      <c r="V1866" s="5" t="n">
        <f aca="false">IF($D1866=const_one,Sensitivity!$Y$1740*$T1866,const_zero)</f>
        <v>459220001.441316</v>
      </c>
      <c r="W1866" s="5" t="n">
        <f aca="false">IF($E1866=const_one,Sensitivity!$V$1740*$T1866,const_zero)</f>
        <v>129803653.513436</v>
      </c>
      <c r="X1866" s="5" t="n">
        <f aca="false">IF($F1866=const_one,Sensitivity!$S$1740*$T1866,const_zero)</f>
        <v>0</v>
      </c>
      <c r="Y1866" s="5" t="n">
        <f aca="false">IF($G1866=const_one,Sensitivity!$P$1740*$T1866,const_zero)</f>
        <v>0</v>
      </c>
      <c r="Z1866" s="5" t="n">
        <f aca="false">IF($H1866=const_one,Sensitivity!$M$1740*$T1866,const_zero)</f>
        <v>0</v>
      </c>
      <c r="AA1866" s="5" t="n">
        <f aca="false">IF($I1866=const_one,Sensitivity!$J$1740*$T1866,const_zero)</f>
        <v>376000610.444294</v>
      </c>
      <c r="AB1866" s="5" t="n">
        <f aca="false">(Sensitivity!$AE$1740+Sensitivity!$AJ$1740)*$T1866</f>
        <v>19959557.2232995</v>
      </c>
      <c r="AC1866" s="5" t="n">
        <f aca="false">common_rsa_total*$T1866</f>
        <v>676801098.799729</v>
      </c>
      <c r="AD1866" s="5" t="n">
        <f aca="false">IF($S1866=const_one,pre_f_options_issued*($T1866-option_strike_usd),const_zero)</f>
        <v>185500305.222147</v>
      </c>
      <c r="AE1866" s="5" t="n">
        <f aca="false">J1866+U1866</f>
        <v>47714773.3557786</v>
      </c>
      <c r="AF1866" s="5" t="n">
        <f aca="false">K1866+V1866</f>
        <v>459220001.441316</v>
      </c>
      <c r="AG1866" s="5" t="n">
        <f aca="false">L1866+W1866</f>
        <v>129803653.513436</v>
      </c>
      <c r="AH1866" s="5" t="n">
        <f aca="false">M1866+X1866</f>
        <v>60000000</v>
      </c>
      <c r="AI1866" s="5" t="n">
        <f aca="false">N1866+Y1866</f>
        <v>30000000</v>
      </c>
      <c r="AJ1866" s="5" t="n">
        <f aca="false">O1866+Z1866</f>
        <v>15000000</v>
      </c>
      <c r="AK1866" s="5" t="n">
        <f aca="false">P1866+AA1866</f>
        <v>376000610.444294</v>
      </c>
      <c r="AL1866" s="5" t="n">
        <f aca="false">INDEX($AE$1795:$AE$1922,$B1866-$C1866*1+const_one)</f>
        <v>30000000</v>
      </c>
      <c r="AM1866" s="5" t="n">
        <f aca="false">INDEX($AF$1795:$AF$1922,$B1866-$D1866*2+const_one)</f>
        <v>300000000</v>
      </c>
      <c r="AN1866" s="5" t="n">
        <f aca="false">INDEX($AG$1795:$AG$1922,$B1866-$E1866*4+const_one)</f>
        <v>100000000</v>
      </c>
      <c r="AO1866" s="5" t="n">
        <f aca="false">INDEX($AH$1795:$AH$1922,$B1866-$F1866*8+const_one)</f>
        <v>60000000</v>
      </c>
      <c r="AP1866" s="5" t="n">
        <f aca="false">INDEX($AI$1795:$AI$1922,$B1866-$G1866*16+const_one)</f>
        <v>30000000</v>
      </c>
      <c r="AQ1866" s="5" t="n">
        <f aca="false">INDEX($AJ$1795:$AJ$1922,$B1866-$H1866*32+const_one)</f>
        <v>15000000</v>
      </c>
      <c r="AR1866" s="5" t="n">
        <f aca="false">INDEX($AK$1795:$AK$1922,$B1866-$I1866*64+const_one)</f>
        <v>5000000</v>
      </c>
      <c r="AS1866" s="5" t="n">
        <f aca="false">INDEX($AE$1795:$AE$1922,$B1866+(const_one-$C1866)*1+const_one)</f>
        <v>47714773.3557786</v>
      </c>
      <c r="AT1866" s="5" t="n">
        <f aca="false">INDEX($AF$1795:$AF$1922,$B1866+(const_one-$D1866)*2+const_one)</f>
        <v>459220001.441316</v>
      </c>
      <c r="AU1866" s="5" t="n">
        <f aca="false">INDEX($AG$1795:$AG$1922,$B1866+(const_one-$E1866)*4+const_one)</f>
        <v>129803653.513436</v>
      </c>
      <c r="AV1866" s="5" t="n">
        <f aca="false">INDEX($AH$1795:$AH$1922,$B1866+(const_one-$F1866)*8+const_one)</f>
        <v>170016132.858101</v>
      </c>
      <c r="AW1866" s="5" t="n">
        <f aca="false">INDEX($AI$1795:$AI$1922,$B1866+(const_one-$G1866)*16+const_one)</f>
        <v>204815897.019268</v>
      </c>
      <c r="AX1866" s="5" t="n">
        <f aca="false">INDEX($AJ$1795:$AJ$1922,$B1866+(const_one-$H1866)*32+const_one)</f>
        <v>316296887.791107</v>
      </c>
      <c r="AY1866" s="5" t="n">
        <f aca="false">INDEX($AK$1795:$AK$1922,$B1866+(const_one-$I1866)*64+const_one)</f>
        <v>376000610.444294</v>
      </c>
      <c r="AZ1866" s="5" t="n">
        <f aca="false">--($C1866=--(AS1866&gt;AL1866))</f>
        <v>1</v>
      </c>
      <c r="BA1866" s="5" t="n">
        <f aca="false">--($D1866=--(AT1866&gt;AM1866))</f>
        <v>1</v>
      </c>
      <c r="BB1866" s="5" t="n">
        <f aca="false">--($E1866=--(AU1866&gt;AN1866))</f>
        <v>1</v>
      </c>
      <c r="BC1866" s="5" t="n">
        <f aca="false">--($F1866=--(AV1866&gt;AO1866))</f>
        <v>0</v>
      </c>
      <c r="BD1866" s="5" t="n">
        <f aca="false">--($G1866=--(AW1866&gt;AP1866))</f>
        <v>0</v>
      </c>
      <c r="BE1866" s="5" t="n">
        <f aca="false">--($H1866=--(AX1866&gt;AQ1866))</f>
        <v>0</v>
      </c>
      <c r="BF1866" s="5" t="n">
        <f aca="false">--($I1866=--(AY1866&gt;AR1866))</f>
        <v>1</v>
      </c>
      <c r="BG1866" s="5" t="n">
        <f aca="false">SUM(AZ1866:BF1866)</f>
        <v>4</v>
      </c>
      <c r="BH1866" s="5" t="n">
        <f aca="false">SUM(AE1866:AK1866)+AB1866+AC1866+AD1866</f>
        <v>2000000000</v>
      </c>
    </row>
    <row r="1867" customFormat="false" ht="15" hidden="true" customHeight="false" outlineLevel="0" collapsed="false">
      <c r="A1867" s="5" t="n">
        <f aca="false">sensitivity_exit_usd</f>
        <v>2000000000</v>
      </c>
      <c r="B1867" s="2" t="n">
        <f aca="false">ROW()-ROW($B$1795)</f>
        <v>72</v>
      </c>
      <c r="C1867" s="2" t="n">
        <f aca="false">MOD(QUOTIENT($B1867,1),2)</f>
        <v>0</v>
      </c>
      <c r="D1867" s="2" t="n">
        <f aca="false">MOD(QUOTIENT($B1867,2),2)</f>
        <v>0</v>
      </c>
      <c r="E1867" s="2" t="n">
        <f aca="false">MOD(QUOTIENT($B1867,4),2)</f>
        <v>0</v>
      </c>
      <c r="F1867" s="2" t="n">
        <f aca="false">MOD(QUOTIENT($B1867,8),2)</f>
        <v>1</v>
      </c>
      <c r="G1867" s="2" t="n">
        <f aca="false">MOD(QUOTIENT($B1867,16),2)</f>
        <v>0</v>
      </c>
      <c r="H1867" s="2" t="n">
        <f aca="false">MOD(QUOTIENT($B1867,32),2)</f>
        <v>0</v>
      </c>
      <c r="I1867" s="2" t="n">
        <f aca="false">MOD(QUOTIENT($B1867,64),2)</f>
        <v>1</v>
      </c>
      <c r="J1867" s="5" t="n">
        <f aca="false">IF($C1867=const_zero,MIN(class_series_f_invested_usd,MAX(const_zero,$A1867)),const_zero)</f>
        <v>30000000</v>
      </c>
      <c r="K1867" s="5" t="n">
        <f aca="false">IF($D1867=const_zero,MIN(class_series_e_invested_usd,MAX(const_zero,$A1867-SUM($J1867:$J1867))),const_zero)</f>
        <v>300000000</v>
      </c>
      <c r="L1867" s="5" t="n">
        <f aca="false">IF($E1867=const_zero,MIN(class_series_d_invested_usd,MAX(const_zero,$A1867-SUM($J1867:$K1867))),const_zero)</f>
        <v>100000000</v>
      </c>
      <c r="M1867" s="5" t="n">
        <f aca="false">IF($F1867=const_zero,MIN(class_series_c_invested_usd,MAX(const_zero,$A1867-SUM($J1867:$L1867))),const_zero)</f>
        <v>0</v>
      </c>
      <c r="N1867" s="5" t="n">
        <f aca="false">IF($G1867=const_zero,MIN(class_series_b_invested_usd,MAX(const_zero,$A1867-SUM($J1867:$M1867))),const_zero)</f>
        <v>30000000</v>
      </c>
      <c r="O1867" s="5" t="n">
        <f aca="false">IF($H1867=const_zero,MIN(class_series_a_invested_usd,MAX(const_zero,$A1867-SUM($J1867:$N1867))),const_zero)</f>
        <v>15000000</v>
      </c>
      <c r="P1867" s="5" t="n">
        <f aca="false">IF($I1867=const_zero,MIN(class_seed_invested_usd,MAX(const_zero,$A1867-SUM($J1867:$O1867))),const_zero)</f>
        <v>0</v>
      </c>
      <c r="Q1867" s="5" t="n">
        <f aca="false">MAX(const_zero,$A1867-SUM($J1867:$P1867))</f>
        <v>1525000000</v>
      </c>
      <c r="R1867" s="9" t="n">
        <f aca="false">common_rsa_total+Sensitivity!$AE$1740+Sensitivity!$AJ$1740+IF($C1867=const_one,Sensitivity!$D$1740,const_zero)+IF($D1867=const_one,Sensitivity!$Y$1740,const_zero)+IF($E1867=const_one,Sensitivity!$V$1740,const_zero)+IF($F1867=const_one,Sensitivity!$S$1740,const_zero)+IF($G1867=const_one,Sensitivity!$P$1740,const_zero)+IF($H1867=const_one,Sensitivity!$M$1740,const_zero)+IF($I1867=const_one,Sensitivity!$J$1740,const_zero)</f>
        <v>16665419.2130129</v>
      </c>
      <c r="S1867" s="23" t="b">
        <f aca="false">IF($R1867&gt;const_zero,--($Q1867&gt;option_strike_usd*$R1867),const_zero)</f>
        <v>1</v>
      </c>
      <c r="T1867" s="7" t="n">
        <f aca="false">IF($R1867&gt;const_zero,IF($S1867=const_one,($Q1867+option_strike_usd*pre_f_options_issued)/($R1867+pre_f_options_issued),$Q1867/$R1867),const_zero)</f>
        <v>79.7008394662643</v>
      </c>
      <c r="U1867" s="5" t="n">
        <f aca="false">IF($C1867=const_one,Sensitivity!$D$1740*$T1867,const_zero)</f>
        <v>0</v>
      </c>
      <c r="V1867" s="5" t="n">
        <f aca="false">IF($D1867=const_one,Sensitivity!$Y$1740*$T1867,const_zero)</f>
        <v>0</v>
      </c>
      <c r="W1867" s="5" t="n">
        <f aca="false">IF($E1867=const_one,Sensitivity!$V$1740*$T1867,const_zero)</f>
        <v>0</v>
      </c>
      <c r="X1867" s="5" t="n">
        <f aca="false">IF($F1867=const_one,Sensitivity!$S$1740*$T1867,const_zero)</f>
        <v>191282014.719034</v>
      </c>
      <c r="Y1867" s="5" t="n">
        <f aca="false">IF($G1867=const_one,Sensitivity!$P$1740*$T1867,const_zero)</f>
        <v>0</v>
      </c>
      <c r="Z1867" s="5" t="n">
        <f aca="false">IF($H1867=const_one,Sensitivity!$M$1740*$T1867,const_zero)</f>
        <v>0</v>
      </c>
      <c r="AA1867" s="5" t="n">
        <f aca="false">IF($I1867=const_one,Sensitivity!$J$1740*$T1867,const_zero)</f>
        <v>398504197.331322</v>
      </c>
      <c r="AB1867" s="5" t="n">
        <f aca="false">(Sensitivity!$AE$1740+Sensitivity!$AJ$1740)*$T1867</f>
        <v>21154134.087604</v>
      </c>
      <c r="AC1867" s="5" t="n">
        <f aca="false">common_rsa_total*$T1867</f>
        <v>717307555.196379</v>
      </c>
      <c r="AD1867" s="5" t="n">
        <f aca="false">IF($S1867=const_one,pre_f_options_issued*($T1867-option_strike_usd),const_zero)</f>
        <v>196752098.665661</v>
      </c>
      <c r="AE1867" s="5" t="n">
        <f aca="false">J1867+U1867</f>
        <v>30000000</v>
      </c>
      <c r="AF1867" s="5" t="n">
        <f aca="false">K1867+V1867</f>
        <v>300000000</v>
      </c>
      <c r="AG1867" s="5" t="n">
        <f aca="false">L1867+W1867</f>
        <v>100000000</v>
      </c>
      <c r="AH1867" s="5" t="n">
        <f aca="false">M1867+X1867</f>
        <v>191282014.719034</v>
      </c>
      <c r="AI1867" s="5" t="n">
        <f aca="false">N1867+Y1867</f>
        <v>30000000</v>
      </c>
      <c r="AJ1867" s="5" t="n">
        <f aca="false">O1867+Z1867</f>
        <v>15000000</v>
      </c>
      <c r="AK1867" s="5" t="n">
        <f aca="false">P1867+AA1867</f>
        <v>398504197.331322</v>
      </c>
      <c r="AL1867" s="5" t="n">
        <f aca="false">INDEX($AE$1795:$AE$1922,$B1867-$C1867*1+const_one)</f>
        <v>30000000</v>
      </c>
      <c r="AM1867" s="5" t="n">
        <f aca="false">INDEX($AF$1795:$AF$1922,$B1867-$D1867*2+const_one)</f>
        <v>300000000</v>
      </c>
      <c r="AN1867" s="5" t="n">
        <f aca="false">INDEX($AG$1795:$AG$1922,$B1867-$E1867*4+const_one)</f>
        <v>100000000</v>
      </c>
      <c r="AO1867" s="5" t="n">
        <f aca="false">INDEX($AH$1795:$AH$1922,$B1867-$F1867*8+const_one)</f>
        <v>60000000</v>
      </c>
      <c r="AP1867" s="5" t="n">
        <f aca="false">INDEX($AI$1795:$AI$1922,$B1867-$G1867*16+const_one)</f>
        <v>30000000</v>
      </c>
      <c r="AQ1867" s="5" t="n">
        <f aca="false">INDEX($AJ$1795:$AJ$1922,$B1867-$H1867*32+const_one)</f>
        <v>15000000</v>
      </c>
      <c r="AR1867" s="5" t="n">
        <f aca="false">INDEX($AK$1795:$AK$1922,$B1867-$I1867*64+const_one)</f>
        <v>5000000</v>
      </c>
      <c r="AS1867" s="5" t="n">
        <f aca="false">INDEX($AE$1795:$AE$1922,$B1867+(const_one-$C1867)*1+const_one)</f>
        <v>49911298.6920341</v>
      </c>
      <c r="AT1867" s="5" t="n">
        <f aca="false">INDEX($AF$1795:$AF$1922,$B1867+(const_one-$D1867)*2+const_one)</f>
        <v>441589788.032292</v>
      </c>
      <c r="AU1867" s="5" t="n">
        <f aca="false">INDEX($AG$1795:$AG$1922,$B1867+(const_one-$E1867)*4+const_one)</f>
        <v>134468061.964866</v>
      </c>
      <c r="AV1867" s="5" t="n">
        <f aca="false">INDEX($AH$1795:$AH$1922,$B1867+(const_one-$F1867)*8+const_one)</f>
        <v>191282014.719034</v>
      </c>
      <c r="AW1867" s="5" t="n">
        <f aca="false">INDEX($AI$1795:$AI$1922,$B1867+(const_one-$G1867)*16+const_one)</f>
        <v>210801336.762305</v>
      </c>
      <c r="AX1867" s="5" t="n">
        <f aca="false">INDEX($AJ$1795:$AJ$1922,$B1867+(const_one-$H1867)*32+const_one)</f>
        <v>319154405.392929</v>
      </c>
      <c r="AY1867" s="5" t="n">
        <f aca="false">INDEX($AK$1795:$AK$1922,$B1867+(const_one-$I1867)*64+const_one)</f>
        <v>398504197.331322</v>
      </c>
      <c r="AZ1867" s="5" t="n">
        <f aca="false">--($C1867=--(AS1867&gt;AL1867))</f>
        <v>0</v>
      </c>
      <c r="BA1867" s="5" t="n">
        <f aca="false">--($D1867=--(AT1867&gt;AM1867))</f>
        <v>0</v>
      </c>
      <c r="BB1867" s="5" t="n">
        <f aca="false">--($E1867=--(AU1867&gt;AN1867))</f>
        <v>0</v>
      </c>
      <c r="BC1867" s="5" t="n">
        <f aca="false">--($F1867=--(AV1867&gt;AO1867))</f>
        <v>1</v>
      </c>
      <c r="BD1867" s="5" t="n">
        <f aca="false">--($G1867=--(AW1867&gt;AP1867))</f>
        <v>0</v>
      </c>
      <c r="BE1867" s="5" t="n">
        <f aca="false">--($H1867=--(AX1867&gt;AQ1867))</f>
        <v>0</v>
      </c>
      <c r="BF1867" s="5" t="n">
        <f aca="false">--($I1867=--(AY1867&gt;AR1867))</f>
        <v>1</v>
      </c>
      <c r="BG1867" s="5" t="n">
        <f aca="false">SUM(AZ1867:BF1867)</f>
        <v>2</v>
      </c>
      <c r="BH1867" s="5" t="n">
        <f aca="false">SUM(AE1867:AK1867)+AB1867+AC1867+AD1867</f>
        <v>2000000000</v>
      </c>
    </row>
    <row r="1868" customFormat="false" ht="15" hidden="true" customHeight="false" outlineLevel="0" collapsed="false">
      <c r="A1868" s="5" t="n">
        <f aca="false">sensitivity_exit_usd</f>
        <v>2000000000</v>
      </c>
      <c r="B1868" s="2" t="n">
        <f aca="false">ROW()-ROW($B$1795)</f>
        <v>73</v>
      </c>
      <c r="C1868" s="2" t="n">
        <f aca="false">MOD(QUOTIENT($B1868,1),2)</f>
        <v>1</v>
      </c>
      <c r="D1868" s="2" t="n">
        <f aca="false">MOD(QUOTIENT($B1868,2),2)</f>
        <v>0</v>
      </c>
      <c r="E1868" s="2" t="n">
        <f aca="false">MOD(QUOTIENT($B1868,4),2)</f>
        <v>0</v>
      </c>
      <c r="F1868" s="2" t="n">
        <f aca="false">MOD(QUOTIENT($B1868,8),2)</f>
        <v>1</v>
      </c>
      <c r="G1868" s="2" t="n">
        <f aca="false">MOD(QUOTIENT($B1868,16),2)</f>
        <v>0</v>
      </c>
      <c r="H1868" s="2" t="n">
        <f aca="false">MOD(QUOTIENT($B1868,32),2)</f>
        <v>0</v>
      </c>
      <c r="I1868" s="2" t="n">
        <f aca="false">MOD(QUOTIENT($B1868,64),2)</f>
        <v>1</v>
      </c>
      <c r="J1868" s="5" t="n">
        <f aca="false">IF($C1868=const_zero,MIN(class_series_f_invested_usd,MAX(const_zero,$A1868)),const_zero)</f>
        <v>0</v>
      </c>
      <c r="K1868" s="5" t="n">
        <f aca="false">IF($D1868=const_zero,MIN(class_series_e_invested_usd,MAX(const_zero,$A1868-SUM($J1868:$J1868))),const_zero)</f>
        <v>300000000</v>
      </c>
      <c r="L1868" s="5" t="n">
        <f aca="false">IF($E1868=const_zero,MIN(class_series_d_invested_usd,MAX(const_zero,$A1868-SUM($J1868:$K1868))),const_zero)</f>
        <v>100000000</v>
      </c>
      <c r="M1868" s="5" t="n">
        <f aca="false">IF($F1868=const_zero,MIN(class_series_c_invested_usd,MAX(const_zero,$A1868-SUM($J1868:$L1868))),const_zero)</f>
        <v>0</v>
      </c>
      <c r="N1868" s="5" t="n">
        <f aca="false">IF($G1868=const_zero,MIN(class_series_b_invested_usd,MAX(const_zero,$A1868-SUM($J1868:$M1868))),const_zero)</f>
        <v>30000000</v>
      </c>
      <c r="O1868" s="5" t="n">
        <f aca="false">IF($H1868=const_zero,MIN(class_series_a_invested_usd,MAX(const_zero,$A1868-SUM($J1868:$N1868))),const_zero)</f>
        <v>15000000</v>
      </c>
      <c r="P1868" s="5" t="n">
        <f aca="false">IF($I1868=const_zero,MIN(class_seed_invested_usd,MAX(const_zero,$A1868-SUM($J1868:$O1868))),const_zero)</f>
        <v>0</v>
      </c>
      <c r="Q1868" s="5" t="n">
        <f aca="false">MAX(const_zero,$A1868-SUM($J1868:$P1868))</f>
        <v>1555000000</v>
      </c>
      <c r="R1868" s="9" t="n">
        <f aca="false">common_rsa_total+Sensitivity!$AE$1740+Sensitivity!$AJ$1740+IF($C1868=const_one,Sensitivity!$D$1740,const_zero)+IF($D1868=const_one,Sensitivity!$Y$1740,const_zero)+IF($E1868=const_one,Sensitivity!$V$1740,const_zero)+IF($F1868=const_one,Sensitivity!$S$1740,const_zero)+IF($G1868=const_one,Sensitivity!$P$1740,const_zero)+IF($H1868=const_one,Sensitivity!$M$1740,const_zero)+IF($I1868=const_one,Sensitivity!$J$1740,const_zero)</f>
        <v>17299923.1477193</v>
      </c>
      <c r="S1868" s="23" t="b">
        <f aca="false">IF($R1868&gt;const_zero,--($Q1868&gt;option_strike_usd*$R1868),const_zero)</f>
        <v>1</v>
      </c>
      <c r="T1868" s="7" t="n">
        <f aca="false">IF($R1868&gt;const_zero,IF($S1868=const_one,($Q1868+option_strike_usd*pre_f_options_issued)/($R1868+pre_f_options_issued),$Q1868/$R1868),const_zero)</f>
        <v>78.6619214822259</v>
      </c>
      <c r="U1868" s="5" t="n">
        <f aca="false">IF($C1868=const_one,Sensitivity!$D$1740*$T1868,const_zero)</f>
        <v>49911298.6920341</v>
      </c>
      <c r="V1868" s="5" t="n">
        <f aca="false">IF($D1868=const_one,Sensitivity!$Y$1740*$T1868,const_zero)</f>
        <v>0</v>
      </c>
      <c r="W1868" s="5" t="n">
        <f aca="false">IF($E1868=const_one,Sensitivity!$V$1740*$T1868,const_zero)</f>
        <v>0</v>
      </c>
      <c r="X1868" s="5" t="n">
        <f aca="false">IF($F1868=const_one,Sensitivity!$S$1740*$T1868,const_zero)</f>
        <v>188788611.557342</v>
      </c>
      <c r="Y1868" s="5" t="n">
        <f aca="false">IF($G1868=const_one,Sensitivity!$P$1740*$T1868,const_zero)</f>
        <v>0</v>
      </c>
      <c r="Z1868" s="5" t="n">
        <f aca="false">IF($H1868=const_one,Sensitivity!$M$1740*$T1868,const_zero)</f>
        <v>0</v>
      </c>
      <c r="AA1868" s="5" t="n">
        <f aca="false">IF($I1868=const_one,Sensitivity!$J$1740*$T1868,const_zero)</f>
        <v>393309607.41113</v>
      </c>
      <c r="AB1868" s="5" t="n">
        <f aca="false">(Sensitivity!$AE$1740+Sensitivity!$AJ$1740)*$T1868</f>
        <v>20878385.2938956</v>
      </c>
      <c r="AC1868" s="5" t="n">
        <f aca="false">common_rsa_total*$T1868</f>
        <v>707957293.340033</v>
      </c>
      <c r="AD1868" s="5" t="n">
        <f aca="false">IF($S1868=const_one,pre_f_options_issued*($T1868-option_strike_usd),const_zero)</f>
        <v>194154803.705565</v>
      </c>
      <c r="AE1868" s="5" t="n">
        <f aca="false">J1868+U1868</f>
        <v>49911298.6920341</v>
      </c>
      <c r="AF1868" s="5" t="n">
        <f aca="false">K1868+V1868</f>
        <v>300000000</v>
      </c>
      <c r="AG1868" s="5" t="n">
        <f aca="false">L1868+W1868</f>
        <v>100000000</v>
      </c>
      <c r="AH1868" s="5" t="n">
        <f aca="false">M1868+X1868</f>
        <v>188788611.557342</v>
      </c>
      <c r="AI1868" s="5" t="n">
        <f aca="false">N1868+Y1868</f>
        <v>30000000</v>
      </c>
      <c r="AJ1868" s="5" t="n">
        <f aca="false">O1868+Z1868</f>
        <v>15000000</v>
      </c>
      <c r="AK1868" s="5" t="n">
        <f aca="false">P1868+AA1868</f>
        <v>393309607.41113</v>
      </c>
      <c r="AL1868" s="5" t="n">
        <f aca="false">INDEX($AE$1795:$AE$1922,$B1868-$C1868*1+const_one)</f>
        <v>30000000</v>
      </c>
      <c r="AM1868" s="5" t="n">
        <f aca="false">INDEX($AF$1795:$AF$1922,$B1868-$D1868*2+const_one)</f>
        <v>300000000</v>
      </c>
      <c r="AN1868" s="5" t="n">
        <f aca="false">INDEX($AG$1795:$AG$1922,$B1868-$E1868*4+const_one)</f>
        <v>100000000</v>
      </c>
      <c r="AO1868" s="5" t="n">
        <f aca="false">INDEX($AH$1795:$AH$1922,$B1868-$F1868*8+const_one)</f>
        <v>60000000</v>
      </c>
      <c r="AP1868" s="5" t="n">
        <f aca="false">INDEX($AI$1795:$AI$1922,$B1868-$G1868*16+const_one)</f>
        <v>30000000</v>
      </c>
      <c r="AQ1868" s="5" t="n">
        <f aca="false">INDEX($AJ$1795:$AJ$1922,$B1868-$H1868*32+const_one)</f>
        <v>15000000</v>
      </c>
      <c r="AR1868" s="5" t="n">
        <f aca="false">INDEX($AK$1795:$AK$1922,$B1868-$I1868*64+const_one)</f>
        <v>5000000</v>
      </c>
      <c r="AS1868" s="5" t="n">
        <f aca="false">INDEX($AE$1795:$AE$1922,$B1868+(const_one-$C1868)*1+const_one)</f>
        <v>49911298.6920341</v>
      </c>
      <c r="AT1868" s="5" t="n">
        <f aca="false">INDEX($AF$1795:$AF$1922,$B1868+(const_one-$D1868)*2+const_one)</f>
        <v>437845899.279566</v>
      </c>
      <c r="AU1868" s="5" t="n">
        <f aca="false">INDEX($AG$1795:$AG$1922,$B1868+(const_one-$E1868)*4+const_one)</f>
        <v>132910077.43314</v>
      </c>
      <c r="AV1868" s="5" t="n">
        <f aca="false">INDEX($AH$1795:$AH$1922,$B1868+(const_one-$F1868)*8+const_one)</f>
        <v>188788611.557342</v>
      </c>
      <c r="AW1868" s="5" t="n">
        <f aca="false">INDEX($AI$1795:$AI$1922,$B1868+(const_one-$G1868)*16+const_one)</f>
        <v>208882283.029818</v>
      </c>
      <c r="AX1868" s="5" t="n">
        <f aca="false">INDEX($AJ$1795:$AJ$1922,$B1868+(const_one-$H1868)*32+const_one)</f>
        <v>317037272.78377</v>
      </c>
      <c r="AY1868" s="5" t="n">
        <f aca="false">INDEX($AK$1795:$AK$1922,$B1868+(const_one-$I1868)*64+const_one)</f>
        <v>393309607.41113</v>
      </c>
      <c r="AZ1868" s="5" t="n">
        <f aca="false">--($C1868=--(AS1868&gt;AL1868))</f>
        <v>1</v>
      </c>
      <c r="BA1868" s="5" t="n">
        <f aca="false">--($D1868=--(AT1868&gt;AM1868))</f>
        <v>0</v>
      </c>
      <c r="BB1868" s="5" t="n">
        <f aca="false">--($E1868=--(AU1868&gt;AN1868))</f>
        <v>0</v>
      </c>
      <c r="BC1868" s="5" t="n">
        <f aca="false">--($F1868=--(AV1868&gt;AO1868))</f>
        <v>1</v>
      </c>
      <c r="BD1868" s="5" t="n">
        <f aca="false">--($G1868=--(AW1868&gt;AP1868))</f>
        <v>0</v>
      </c>
      <c r="BE1868" s="5" t="n">
        <f aca="false">--($H1868=--(AX1868&gt;AQ1868))</f>
        <v>0</v>
      </c>
      <c r="BF1868" s="5" t="n">
        <f aca="false">--($I1868=--(AY1868&gt;AR1868))</f>
        <v>1</v>
      </c>
      <c r="BG1868" s="5" t="n">
        <f aca="false">SUM(AZ1868:BF1868)</f>
        <v>3</v>
      </c>
      <c r="BH1868" s="5" t="n">
        <f aca="false">SUM(AE1868:AK1868)+AB1868+AC1868+AD1868</f>
        <v>2000000000</v>
      </c>
    </row>
    <row r="1869" customFormat="false" ht="15" hidden="true" customHeight="false" outlineLevel="0" collapsed="false">
      <c r="A1869" s="5" t="n">
        <f aca="false">sensitivity_exit_usd</f>
        <v>2000000000</v>
      </c>
      <c r="B1869" s="2" t="n">
        <f aca="false">ROW()-ROW($B$1795)</f>
        <v>74</v>
      </c>
      <c r="C1869" s="2" t="n">
        <f aca="false">MOD(QUOTIENT($B1869,1),2)</f>
        <v>0</v>
      </c>
      <c r="D1869" s="2" t="n">
        <f aca="false">MOD(QUOTIENT($B1869,2),2)</f>
        <v>1</v>
      </c>
      <c r="E1869" s="2" t="n">
        <f aca="false">MOD(QUOTIENT($B1869,4),2)</f>
        <v>0</v>
      </c>
      <c r="F1869" s="2" t="n">
        <f aca="false">MOD(QUOTIENT($B1869,8),2)</f>
        <v>1</v>
      </c>
      <c r="G1869" s="2" t="n">
        <f aca="false">MOD(QUOTIENT($B1869,16),2)</f>
        <v>0</v>
      </c>
      <c r="H1869" s="2" t="n">
        <f aca="false">MOD(QUOTIENT($B1869,32),2)</f>
        <v>0</v>
      </c>
      <c r="I1869" s="2" t="n">
        <f aca="false">MOD(QUOTIENT($B1869,64),2)</f>
        <v>1</v>
      </c>
      <c r="J1869" s="5" t="n">
        <f aca="false">IF($C1869=const_zero,MIN(class_series_f_invested_usd,MAX(const_zero,$A1869)),const_zero)</f>
        <v>30000000</v>
      </c>
      <c r="K1869" s="5" t="n">
        <f aca="false">IF($D1869=const_zero,MIN(class_series_e_invested_usd,MAX(const_zero,$A1869-SUM($J1869:$J1869))),const_zero)</f>
        <v>0</v>
      </c>
      <c r="L1869" s="5" t="n">
        <f aca="false">IF($E1869=const_zero,MIN(class_series_d_invested_usd,MAX(const_zero,$A1869-SUM($J1869:$K1869))),const_zero)</f>
        <v>100000000</v>
      </c>
      <c r="M1869" s="5" t="n">
        <f aca="false">IF($F1869=const_zero,MIN(class_series_c_invested_usd,MAX(const_zero,$A1869-SUM($J1869:$L1869))),const_zero)</f>
        <v>0</v>
      </c>
      <c r="N1869" s="5" t="n">
        <f aca="false">IF($G1869=const_zero,MIN(class_series_b_invested_usd,MAX(const_zero,$A1869-SUM($J1869:$M1869))),const_zero)</f>
        <v>30000000</v>
      </c>
      <c r="O1869" s="5" t="n">
        <f aca="false">IF($H1869=const_zero,MIN(class_series_a_invested_usd,MAX(const_zero,$A1869-SUM($J1869:$N1869))),const_zero)</f>
        <v>15000000</v>
      </c>
      <c r="P1869" s="5" t="n">
        <f aca="false">IF($I1869=const_zero,MIN(class_seed_invested_usd,MAX(const_zero,$A1869-SUM($J1869:$O1869))),const_zero)</f>
        <v>0</v>
      </c>
      <c r="Q1869" s="5" t="n">
        <f aca="false">MAX(const_zero,$A1869-SUM($J1869:$P1869))</f>
        <v>1825000000</v>
      </c>
      <c r="R1869" s="9" t="n">
        <f aca="false">common_rsa_total+Sensitivity!$AE$1740+Sensitivity!$AJ$1740+IF($C1869=const_one,Sensitivity!$D$1740,const_zero)+IF($D1869=const_one,Sensitivity!$Y$1740,const_zero)+IF($E1869=const_one,Sensitivity!$V$1740,const_zero)+IF($F1869=const_one,Sensitivity!$S$1740,const_zero)+IF($G1869=const_one,Sensitivity!$P$1740,const_zero)+IF($H1869=const_one,Sensitivity!$M$1740,const_zero)+IF($I1869=const_one,Sensitivity!$J$1740,const_zero)</f>
        <v>22772058.2540864</v>
      </c>
      <c r="S1869" s="23" t="b">
        <f aca="false">IF($R1869&gt;const_zero,--($Q1869&gt;option_strike_usd*$R1869),const_zero)</f>
        <v>1</v>
      </c>
      <c r="T1869" s="7" t="n">
        <f aca="false">IF($R1869&gt;const_zero,IF($S1869=const_one,($Q1869+option_strike_usd*pre_f_options_issued)/($R1869+pre_f_options_issued),$Q1869/$R1869),const_zero)</f>
        <v>72.3130653477543</v>
      </c>
      <c r="U1869" s="5" t="n">
        <f aca="false">IF($C1869=const_one,Sensitivity!$D$1740*$T1869,const_zero)</f>
        <v>0</v>
      </c>
      <c r="V1869" s="5" t="n">
        <f aca="false">IF($D1869=const_one,Sensitivity!$Y$1740*$T1869,const_zero)</f>
        <v>441589788.032292</v>
      </c>
      <c r="W1869" s="5" t="n">
        <f aca="false">IF($E1869=const_one,Sensitivity!$V$1740*$T1869,const_zero)</f>
        <v>0</v>
      </c>
      <c r="X1869" s="5" t="n">
        <f aca="false">IF($F1869=const_one,Sensitivity!$S$1740*$T1869,const_zero)</f>
        <v>173551356.83461</v>
      </c>
      <c r="Y1869" s="5" t="n">
        <f aca="false">IF($G1869=const_one,Sensitivity!$P$1740*$T1869,const_zero)</f>
        <v>0</v>
      </c>
      <c r="Z1869" s="5" t="n">
        <f aca="false">IF($H1869=const_one,Sensitivity!$M$1740*$T1869,const_zero)</f>
        <v>0</v>
      </c>
      <c r="AA1869" s="5" t="n">
        <f aca="false">IF($I1869=const_one,Sensitivity!$J$1740*$T1869,const_zero)</f>
        <v>361565326.738771</v>
      </c>
      <c r="AB1869" s="5" t="n">
        <f aca="false">(Sensitivity!$AE$1740+Sensitivity!$AJ$1740)*$T1869</f>
        <v>19193276.8951519</v>
      </c>
      <c r="AC1869" s="5" t="n">
        <f aca="false">common_rsa_total*$T1869</f>
        <v>650817588.129789</v>
      </c>
      <c r="AD1869" s="5" t="n">
        <f aca="false">IF($S1869=const_one,pre_f_options_issued*($T1869-option_strike_usd),const_zero)</f>
        <v>178282663.369386</v>
      </c>
      <c r="AE1869" s="5" t="n">
        <f aca="false">J1869+U1869</f>
        <v>30000000</v>
      </c>
      <c r="AF1869" s="5" t="n">
        <f aca="false">K1869+V1869</f>
        <v>441589788.032292</v>
      </c>
      <c r="AG1869" s="5" t="n">
        <f aca="false">L1869+W1869</f>
        <v>100000000</v>
      </c>
      <c r="AH1869" s="5" t="n">
        <f aca="false">M1869+X1869</f>
        <v>173551356.83461</v>
      </c>
      <c r="AI1869" s="5" t="n">
        <f aca="false">N1869+Y1869</f>
        <v>30000000</v>
      </c>
      <c r="AJ1869" s="5" t="n">
        <f aca="false">O1869+Z1869</f>
        <v>15000000</v>
      </c>
      <c r="AK1869" s="5" t="n">
        <f aca="false">P1869+AA1869</f>
        <v>361565326.738771</v>
      </c>
      <c r="AL1869" s="5" t="n">
        <f aca="false">INDEX($AE$1795:$AE$1922,$B1869-$C1869*1+const_one)</f>
        <v>30000000</v>
      </c>
      <c r="AM1869" s="5" t="n">
        <f aca="false">INDEX($AF$1795:$AF$1922,$B1869-$D1869*2+const_one)</f>
        <v>300000000</v>
      </c>
      <c r="AN1869" s="5" t="n">
        <f aca="false">INDEX($AG$1795:$AG$1922,$B1869-$E1869*4+const_one)</f>
        <v>100000000</v>
      </c>
      <c r="AO1869" s="5" t="n">
        <f aca="false">INDEX($AH$1795:$AH$1922,$B1869-$F1869*8+const_one)</f>
        <v>60000000</v>
      </c>
      <c r="AP1869" s="5" t="n">
        <f aca="false">INDEX($AI$1795:$AI$1922,$B1869-$G1869*16+const_one)</f>
        <v>30000000</v>
      </c>
      <c r="AQ1869" s="5" t="n">
        <f aca="false">INDEX($AJ$1795:$AJ$1922,$B1869-$H1869*32+const_one)</f>
        <v>15000000</v>
      </c>
      <c r="AR1869" s="5" t="n">
        <f aca="false">INDEX($AK$1795:$AK$1922,$B1869-$I1869*64+const_one)</f>
        <v>5000000</v>
      </c>
      <c r="AS1869" s="5" t="n">
        <f aca="false">INDEX($AE$1795:$AE$1922,$B1869+(const_one-$C1869)*1+const_one)</f>
        <v>45493919.6535658</v>
      </c>
      <c r="AT1869" s="5" t="n">
        <f aca="false">INDEX($AF$1795:$AF$1922,$B1869+(const_one-$D1869)*2+const_one)</f>
        <v>441589788.032292</v>
      </c>
      <c r="AU1869" s="5" t="n">
        <f aca="false">INDEX($AG$1795:$AG$1922,$B1869+(const_one-$E1869)*4+const_one)</f>
        <v>123233409.484961</v>
      </c>
      <c r="AV1869" s="5" t="n">
        <f aca="false">INDEX($AH$1795:$AH$1922,$B1869+(const_one-$F1869)*8+const_one)</f>
        <v>173551356.83461</v>
      </c>
      <c r="AW1869" s="5" t="n">
        <f aca="false">INDEX($AI$1795:$AI$1922,$B1869+(const_one-$G1869)*16+const_one)</f>
        <v>197102734.7892</v>
      </c>
      <c r="AX1869" s="5" t="n">
        <f aca="false">INDEX($AJ$1795:$AJ$1922,$B1869+(const_one-$H1869)*32+const_one)</f>
        <v>304323542.280328</v>
      </c>
      <c r="AY1869" s="5" t="n">
        <f aca="false">INDEX($AK$1795:$AK$1922,$B1869+(const_one-$I1869)*64+const_one)</f>
        <v>361565326.738771</v>
      </c>
      <c r="AZ1869" s="5" t="n">
        <f aca="false">--($C1869=--(AS1869&gt;AL1869))</f>
        <v>0</v>
      </c>
      <c r="BA1869" s="5" t="n">
        <f aca="false">--($D1869=--(AT1869&gt;AM1869))</f>
        <v>1</v>
      </c>
      <c r="BB1869" s="5" t="n">
        <f aca="false">--($E1869=--(AU1869&gt;AN1869))</f>
        <v>0</v>
      </c>
      <c r="BC1869" s="5" t="n">
        <f aca="false">--($F1869=--(AV1869&gt;AO1869))</f>
        <v>1</v>
      </c>
      <c r="BD1869" s="5" t="n">
        <f aca="false">--($G1869=--(AW1869&gt;AP1869))</f>
        <v>0</v>
      </c>
      <c r="BE1869" s="5" t="n">
        <f aca="false">--($H1869=--(AX1869&gt;AQ1869))</f>
        <v>0</v>
      </c>
      <c r="BF1869" s="5" t="n">
        <f aca="false">--($I1869=--(AY1869&gt;AR1869))</f>
        <v>1</v>
      </c>
      <c r="BG1869" s="5" t="n">
        <f aca="false">SUM(AZ1869:BF1869)</f>
        <v>3</v>
      </c>
      <c r="BH1869" s="5" t="n">
        <f aca="false">SUM(AE1869:AK1869)+AB1869+AC1869+AD1869</f>
        <v>2000000000</v>
      </c>
    </row>
    <row r="1870" customFormat="false" ht="15" hidden="true" customHeight="false" outlineLevel="0" collapsed="false">
      <c r="A1870" s="5" t="n">
        <f aca="false">sensitivity_exit_usd</f>
        <v>2000000000</v>
      </c>
      <c r="B1870" s="2" t="n">
        <f aca="false">ROW()-ROW($B$1795)</f>
        <v>75</v>
      </c>
      <c r="C1870" s="2" t="n">
        <f aca="false">MOD(QUOTIENT($B1870,1),2)</f>
        <v>1</v>
      </c>
      <c r="D1870" s="2" t="n">
        <f aca="false">MOD(QUOTIENT($B1870,2),2)</f>
        <v>1</v>
      </c>
      <c r="E1870" s="2" t="n">
        <f aca="false">MOD(QUOTIENT($B1870,4),2)</f>
        <v>0</v>
      </c>
      <c r="F1870" s="2" t="n">
        <f aca="false">MOD(QUOTIENT($B1870,8),2)</f>
        <v>1</v>
      </c>
      <c r="G1870" s="2" t="n">
        <f aca="false">MOD(QUOTIENT($B1870,16),2)</f>
        <v>0</v>
      </c>
      <c r="H1870" s="2" t="n">
        <f aca="false">MOD(QUOTIENT($B1870,32),2)</f>
        <v>0</v>
      </c>
      <c r="I1870" s="2" t="n">
        <f aca="false">MOD(QUOTIENT($B1870,64),2)</f>
        <v>1</v>
      </c>
      <c r="J1870" s="5" t="n">
        <f aca="false">IF($C1870=const_zero,MIN(class_series_f_invested_usd,MAX(const_zero,$A1870)),const_zero)</f>
        <v>0</v>
      </c>
      <c r="K1870" s="5" t="n">
        <f aca="false">IF($D1870=const_zero,MIN(class_series_e_invested_usd,MAX(const_zero,$A1870-SUM($J1870:$J1870))),const_zero)</f>
        <v>0</v>
      </c>
      <c r="L1870" s="5" t="n">
        <f aca="false">IF($E1870=const_zero,MIN(class_series_d_invested_usd,MAX(const_zero,$A1870-SUM($J1870:$K1870))),const_zero)</f>
        <v>100000000</v>
      </c>
      <c r="M1870" s="5" t="n">
        <f aca="false">IF($F1870=const_zero,MIN(class_series_c_invested_usd,MAX(const_zero,$A1870-SUM($J1870:$L1870))),const_zero)</f>
        <v>0</v>
      </c>
      <c r="N1870" s="5" t="n">
        <f aca="false">IF($G1870=const_zero,MIN(class_series_b_invested_usd,MAX(const_zero,$A1870-SUM($J1870:$M1870))),const_zero)</f>
        <v>30000000</v>
      </c>
      <c r="O1870" s="5" t="n">
        <f aca="false">IF($H1870=const_zero,MIN(class_series_a_invested_usd,MAX(const_zero,$A1870-SUM($J1870:$N1870))),const_zero)</f>
        <v>15000000</v>
      </c>
      <c r="P1870" s="5" t="n">
        <f aca="false">IF($I1870=const_zero,MIN(class_seed_invested_usd,MAX(const_zero,$A1870-SUM($J1870:$O1870))),const_zero)</f>
        <v>0</v>
      </c>
      <c r="Q1870" s="5" t="n">
        <f aca="false">MAX(const_zero,$A1870-SUM($J1870:$P1870))</f>
        <v>1855000000</v>
      </c>
      <c r="R1870" s="9" t="n">
        <f aca="false">common_rsa_total+Sensitivity!$AE$1740+Sensitivity!$AJ$1740+IF($C1870=const_one,Sensitivity!$D$1740,const_zero)+IF($D1870=const_one,Sensitivity!$Y$1740,const_zero)+IF($E1870=const_one,Sensitivity!$V$1740,const_zero)+IF($F1870=const_one,Sensitivity!$S$1740,const_zero)+IF($G1870=const_one,Sensitivity!$P$1740,const_zero)+IF($H1870=const_one,Sensitivity!$M$1740,const_zero)+IF($I1870=const_one,Sensitivity!$J$1740,const_zero)</f>
        <v>23406562.1887927</v>
      </c>
      <c r="S1870" s="23" t="b">
        <f aca="false">IF($R1870&gt;const_zero,--($Q1870&gt;option_strike_usd*$R1870),const_zero)</f>
        <v>1</v>
      </c>
      <c r="T1870" s="7" t="n">
        <f aca="false">IF($R1870&gt;const_zero,IF($S1870=const_one,($Q1870+option_strike_usd*pre_f_options_issued)/($R1870+pre_f_options_issued),$Q1870/$R1870),const_zero)</f>
        <v>71.6999803549219</v>
      </c>
      <c r="U1870" s="5" t="n">
        <f aca="false">IF($C1870=const_one,Sensitivity!$D$1740*$T1870,const_zero)</f>
        <v>45493919.6535658</v>
      </c>
      <c r="V1870" s="5" t="n">
        <f aca="false">IF($D1870=const_one,Sensitivity!$Y$1740*$T1870,const_zero)</f>
        <v>437845899.279566</v>
      </c>
      <c r="W1870" s="5" t="n">
        <f aca="false">IF($E1870=const_one,Sensitivity!$V$1740*$T1870,const_zero)</f>
        <v>0</v>
      </c>
      <c r="X1870" s="5" t="n">
        <f aca="false">IF($F1870=const_one,Sensitivity!$S$1740*$T1870,const_zero)</f>
        <v>172079952.851813</v>
      </c>
      <c r="Y1870" s="5" t="n">
        <f aca="false">IF($G1870=const_one,Sensitivity!$P$1740*$T1870,const_zero)</f>
        <v>0</v>
      </c>
      <c r="Z1870" s="5" t="n">
        <f aca="false">IF($H1870=const_one,Sensitivity!$M$1740*$T1870,const_zero)</f>
        <v>0</v>
      </c>
      <c r="AA1870" s="5" t="n">
        <f aca="false">IF($I1870=const_one,Sensitivity!$J$1740*$T1870,const_zero)</f>
        <v>358499901.77461</v>
      </c>
      <c r="AB1870" s="5" t="n">
        <f aca="false">(Sensitivity!$AE$1740+Sensitivity!$AJ$1740)*$T1870</f>
        <v>19030552.3588444</v>
      </c>
      <c r="AC1870" s="5" t="n">
        <f aca="false">common_rsa_total*$T1870</f>
        <v>645299823.194297</v>
      </c>
      <c r="AD1870" s="5" t="n">
        <f aca="false">IF($S1870=const_one,pre_f_options_issued*($T1870-option_strike_usd),const_zero)</f>
        <v>176749950.887305</v>
      </c>
      <c r="AE1870" s="5" t="n">
        <f aca="false">J1870+U1870</f>
        <v>45493919.6535658</v>
      </c>
      <c r="AF1870" s="5" t="n">
        <f aca="false">K1870+V1870</f>
        <v>437845899.279566</v>
      </c>
      <c r="AG1870" s="5" t="n">
        <f aca="false">L1870+W1870</f>
        <v>100000000</v>
      </c>
      <c r="AH1870" s="5" t="n">
        <f aca="false">M1870+X1870</f>
        <v>172079952.851813</v>
      </c>
      <c r="AI1870" s="5" t="n">
        <f aca="false">N1870+Y1870</f>
        <v>30000000</v>
      </c>
      <c r="AJ1870" s="5" t="n">
        <f aca="false">O1870+Z1870</f>
        <v>15000000</v>
      </c>
      <c r="AK1870" s="5" t="n">
        <f aca="false">P1870+AA1870</f>
        <v>358499901.77461</v>
      </c>
      <c r="AL1870" s="5" t="n">
        <f aca="false">INDEX($AE$1795:$AE$1922,$B1870-$C1870*1+const_one)</f>
        <v>30000000</v>
      </c>
      <c r="AM1870" s="5" t="n">
        <f aca="false">INDEX($AF$1795:$AF$1922,$B1870-$D1870*2+const_one)</f>
        <v>300000000</v>
      </c>
      <c r="AN1870" s="5" t="n">
        <f aca="false">INDEX($AG$1795:$AG$1922,$B1870-$E1870*4+const_one)</f>
        <v>100000000</v>
      </c>
      <c r="AO1870" s="5" t="n">
        <f aca="false">INDEX($AH$1795:$AH$1922,$B1870-$F1870*8+const_one)</f>
        <v>60000000</v>
      </c>
      <c r="AP1870" s="5" t="n">
        <f aca="false">INDEX($AI$1795:$AI$1922,$B1870-$G1870*16+const_one)</f>
        <v>30000000</v>
      </c>
      <c r="AQ1870" s="5" t="n">
        <f aca="false">INDEX($AJ$1795:$AJ$1922,$B1870-$H1870*32+const_one)</f>
        <v>15000000</v>
      </c>
      <c r="AR1870" s="5" t="n">
        <f aca="false">INDEX($AK$1795:$AK$1922,$B1870-$I1870*64+const_one)</f>
        <v>5000000</v>
      </c>
      <c r="AS1870" s="5" t="n">
        <f aca="false">INDEX($AE$1795:$AE$1922,$B1870+(const_one-$C1870)*1+const_one)</f>
        <v>45493919.6535658</v>
      </c>
      <c r="AT1870" s="5" t="n">
        <f aca="false">INDEX($AF$1795:$AF$1922,$B1870+(const_one-$D1870)*2+const_one)</f>
        <v>437845899.279566</v>
      </c>
      <c r="AU1870" s="5" t="n">
        <f aca="false">INDEX($AG$1795:$AG$1922,$B1870+(const_one-$E1870)*4+const_one)</f>
        <v>122277700.422315</v>
      </c>
      <c r="AV1870" s="5" t="n">
        <f aca="false">INDEX($AH$1795:$AH$1922,$B1870+(const_one-$F1870)*8+const_one)</f>
        <v>172079952.851813</v>
      </c>
      <c r="AW1870" s="5" t="n">
        <f aca="false">INDEX($AI$1795:$AI$1922,$B1870+(const_one-$G1870)*16+const_one)</f>
        <v>195889776.273548</v>
      </c>
      <c r="AX1870" s="5" t="n">
        <f aca="false">INDEX($AJ$1795:$AJ$1922,$B1870+(const_one-$H1870)*32+const_one)</f>
        <v>302929194.868364</v>
      </c>
      <c r="AY1870" s="5" t="n">
        <f aca="false">INDEX($AK$1795:$AK$1922,$B1870+(const_one-$I1870)*64+const_one)</f>
        <v>358499901.77461</v>
      </c>
      <c r="AZ1870" s="5" t="n">
        <f aca="false">--($C1870=--(AS1870&gt;AL1870))</f>
        <v>1</v>
      </c>
      <c r="BA1870" s="5" t="n">
        <f aca="false">--($D1870=--(AT1870&gt;AM1870))</f>
        <v>1</v>
      </c>
      <c r="BB1870" s="5" t="n">
        <f aca="false">--($E1870=--(AU1870&gt;AN1870))</f>
        <v>0</v>
      </c>
      <c r="BC1870" s="5" t="n">
        <f aca="false">--($F1870=--(AV1870&gt;AO1870))</f>
        <v>1</v>
      </c>
      <c r="BD1870" s="5" t="n">
        <f aca="false">--($G1870=--(AW1870&gt;AP1870))</f>
        <v>0</v>
      </c>
      <c r="BE1870" s="5" t="n">
        <f aca="false">--($H1870=--(AX1870&gt;AQ1870))</f>
        <v>0</v>
      </c>
      <c r="BF1870" s="5" t="n">
        <f aca="false">--($I1870=--(AY1870&gt;AR1870))</f>
        <v>1</v>
      </c>
      <c r="BG1870" s="5" t="n">
        <f aca="false">SUM(AZ1870:BF1870)</f>
        <v>4</v>
      </c>
      <c r="BH1870" s="5" t="n">
        <f aca="false">SUM(AE1870:AK1870)+AB1870+AC1870+AD1870</f>
        <v>2000000000</v>
      </c>
    </row>
    <row r="1871" customFormat="false" ht="15" hidden="true" customHeight="false" outlineLevel="0" collapsed="false">
      <c r="A1871" s="5" t="n">
        <f aca="false">sensitivity_exit_usd</f>
        <v>2000000000</v>
      </c>
      <c r="B1871" s="2" t="n">
        <f aca="false">ROW()-ROW($B$1795)</f>
        <v>76</v>
      </c>
      <c r="C1871" s="2" t="n">
        <f aca="false">MOD(QUOTIENT($B1871,1),2)</f>
        <v>0</v>
      </c>
      <c r="D1871" s="2" t="n">
        <f aca="false">MOD(QUOTIENT($B1871,2),2)</f>
        <v>0</v>
      </c>
      <c r="E1871" s="2" t="n">
        <f aca="false">MOD(QUOTIENT($B1871,4),2)</f>
        <v>1</v>
      </c>
      <c r="F1871" s="2" t="n">
        <f aca="false">MOD(QUOTIENT($B1871,8),2)</f>
        <v>1</v>
      </c>
      <c r="G1871" s="2" t="n">
        <f aca="false">MOD(QUOTIENT($B1871,16),2)</f>
        <v>0</v>
      </c>
      <c r="H1871" s="2" t="n">
        <f aca="false">MOD(QUOTIENT($B1871,32),2)</f>
        <v>0</v>
      </c>
      <c r="I1871" s="2" t="n">
        <f aca="false">MOD(QUOTIENT($B1871,64),2)</f>
        <v>1</v>
      </c>
      <c r="J1871" s="5" t="n">
        <f aca="false">IF($C1871=const_zero,MIN(class_series_f_invested_usd,MAX(const_zero,$A1871)),const_zero)</f>
        <v>30000000</v>
      </c>
      <c r="K1871" s="5" t="n">
        <f aca="false">IF($D1871=const_zero,MIN(class_series_e_invested_usd,MAX(const_zero,$A1871-SUM($J1871:$J1871))),const_zero)</f>
        <v>300000000</v>
      </c>
      <c r="L1871" s="5" t="n">
        <f aca="false">IF($E1871=const_zero,MIN(class_series_d_invested_usd,MAX(const_zero,$A1871-SUM($J1871:$K1871))),const_zero)</f>
        <v>0</v>
      </c>
      <c r="M1871" s="5" t="n">
        <f aca="false">IF($F1871=const_zero,MIN(class_series_c_invested_usd,MAX(const_zero,$A1871-SUM($J1871:$L1871))),const_zero)</f>
        <v>0</v>
      </c>
      <c r="N1871" s="5" t="n">
        <f aca="false">IF($G1871=const_zero,MIN(class_series_b_invested_usd,MAX(const_zero,$A1871-SUM($J1871:$M1871))),const_zero)</f>
        <v>30000000</v>
      </c>
      <c r="O1871" s="5" t="n">
        <f aca="false">IF($H1871=const_zero,MIN(class_series_a_invested_usd,MAX(const_zero,$A1871-SUM($J1871:$N1871))),const_zero)</f>
        <v>15000000</v>
      </c>
      <c r="P1871" s="5" t="n">
        <f aca="false">IF($I1871=const_zero,MIN(class_seed_invested_usd,MAX(const_zero,$A1871-SUM($J1871:$O1871))),const_zero)</f>
        <v>0</v>
      </c>
      <c r="Q1871" s="5" t="n">
        <f aca="false">MAX(const_zero,$A1871-SUM($J1871:$P1871))</f>
        <v>1625000000</v>
      </c>
      <c r="R1871" s="9" t="n">
        <f aca="false">common_rsa_total+Sensitivity!$AE$1740+Sensitivity!$AJ$1740+IF($C1871=const_one,Sensitivity!$D$1740,const_zero)+IF($D1871=const_one,Sensitivity!$Y$1740,const_zero)+IF($E1871=const_one,Sensitivity!$V$1740,const_zero)+IF($F1871=const_one,Sensitivity!$S$1740,const_zero)+IF($G1871=const_one,Sensitivity!$P$1740,const_zero)+IF($H1871=const_one,Sensitivity!$M$1740,const_zero)+IF($I1871=const_one,Sensitivity!$J$1740,const_zero)</f>
        <v>18391528.8243784</v>
      </c>
      <c r="S1871" s="23" t="b">
        <f aca="false">IF($R1871&gt;const_zero,--($Q1871&gt;option_strike_usd*$R1871),const_zero)</f>
        <v>1</v>
      </c>
      <c r="T1871" s="7" t="n">
        <f aca="false">IF($R1871&gt;const_zero,IF($S1871=const_one,($Q1871+option_strike_usd*pre_f_options_issued)/($R1871+pre_f_options_issued),$Q1871/$R1871),const_zero)</f>
        <v>77.9023887471972</v>
      </c>
      <c r="U1871" s="5" t="n">
        <f aca="false">IF($C1871=const_one,Sensitivity!$D$1740*$T1871,const_zero)</f>
        <v>0</v>
      </c>
      <c r="V1871" s="5" t="n">
        <f aca="false">IF($D1871=const_one,Sensitivity!$Y$1740*$T1871,const_zero)</f>
        <v>0</v>
      </c>
      <c r="W1871" s="5" t="n">
        <f aca="false">IF($E1871=const_one,Sensitivity!$V$1740*$T1871,const_zero)</f>
        <v>134468061.964866</v>
      </c>
      <c r="X1871" s="5" t="n">
        <f aca="false">IF($F1871=const_one,Sensitivity!$S$1740*$T1871,const_zero)</f>
        <v>186965732.993273</v>
      </c>
      <c r="Y1871" s="5" t="n">
        <f aca="false">IF($G1871=const_one,Sensitivity!$P$1740*$T1871,const_zero)</f>
        <v>0</v>
      </c>
      <c r="Z1871" s="5" t="n">
        <f aca="false">IF($H1871=const_one,Sensitivity!$M$1740*$T1871,const_zero)</f>
        <v>0</v>
      </c>
      <c r="AA1871" s="5" t="n">
        <f aca="false">IF($I1871=const_one,Sensitivity!$J$1740*$T1871,const_zero)</f>
        <v>389511943.735986</v>
      </c>
      <c r="AB1871" s="5" t="n">
        <f aca="false">(Sensitivity!$AE$1740+Sensitivity!$AJ$1740)*$T1871</f>
        <v>20676790.7131067</v>
      </c>
      <c r="AC1871" s="5" t="n">
        <f aca="false">common_rsa_total*$T1871</f>
        <v>701121498.724775</v>
      </c>
      <c r="AD1871" s="5" t="n">
        <f aca="false">IF($S1871=const_one,pre_f_options_issued*($T1871-option_strike_usd),const_zero)</f>
        <v>192255971.867993</v>
      </c>
      <c r="AE1871" s="5" t="n">
        <f aca="false">J1871+U1871</f>
        <v>30000000</v>
      </c>
      <c r="AF1871" s="5" t="n">
        <f aca="false">K1871+V1871</f>
        <v>300000000</v>
      </c>
      <c r="AG1871" s="5" t="n">
        <f aca="false">L1871+W1871</f>
        <v>134468061.964866</v>
      </c>
      <c r="AH1871" s="5" t="n">
        <f aca="false">M1871+X1871</f>
        <v>186965732.993273</v>
      </c>
      <c r="AI1871" s="5" t="n">
        <f aca="false">N1871+Y1871</f>
        <v>30000000</v>
      </c>
      <c r="AJ1871" s="5" t="n">
        <f aca="false">O1871+Z1871</f>
        <v>15000000</v>
      </c>
      <c r="AK1871" s="5" t="n">
        <f aca="false">P1871+AA1871</f>
        <v>389511943.735986</v>
      </c>
      <c r="AL1871" s="5" t="n">
        <f aca="false">INDEX($AE$1795:$AE$1922,$B1871-$C1871*1+const_one)</f>
        <v>30000000</v>
      </c>
      <c r="AM1871" s="5" t="n">
        <f aca="false">INDEX($AF$1795:$AF$1922,$B1871-$D1871*2+const_one)</f>
        <v>300000000</v>
      </c>
      <c r="AN1871" s="5" t="n">
        <f aca="false">INDEX($AG$1795:$AG$1922,$B1871-$E1871*4+const_one)</f>
        <v>100000000</v>
      </c>
      <c r="AO1871" s="5" t="n">
        <f aca="false">INDEX($AH$1795:$AH$1922,$B1871-$F1871*8+const_one)</f>
        <v>60000000</v>
      </c>
      <c r="AP1871" s="5" t="n">
        <f aca="false">INDEX($AI$1795:$AI$1922,$B1871-$G1871*16+const_one)</f>
        <v>30000000</v>
      </c>
      <c r="AQ1871" s="5" t="n">
        <f aca="false">INDEX($AJ$1795:$AJ$1922,$B1871-$H1871*32+const_one)</f>
        <v>15000000</v>
      </c>
      <c r="AR1871" s="5" t="n">
        <f aca="false">INDEX($AK$1795:$AK$1922,$B1871-$I1871*64+const_one)</f>
        <v>5000000</v>
      </c>
      <c r="AS1871" s="5" t="n">
        <f aca="false">INDEX($AE$1795:$AE$1922,$B1871+(const_one-$C1871)*1+const_one)</f>
        <v>48856669.6681218</v>
      </c>
      <c r="AT1871" s="5" t="n">
        <f aca="false">INDEX($AF$1795:$AF$1922,$B1871+(const_one-$D1871)*2+const_one)</f>
        <v>435975759.923</v>
      </c>
      <c r="AU1871" s="5" t="n">
        <f aca="false">INDEX($AG$1795:$AG$1922,$B1871+(const_one-$E1871)*4+const_one)</f>
        <v>134468061.964866</v>
      </c>
      <c r="AV1871" s="5" t="n">
        <f aca="false">INDEX($AH$1795:$AH$1922,$B1871+(const_one-$F1871)*8+const_one)</f>
        <v>186965732.993273</v>
      </c>
      <c r="AW1871" s="5" t="n">
        <f aca="false">INDEX($AI$1795:$AI$1922,$B1871+(const_one-$G1871)*16+const_one)</f>
        <v>208128162.770654</v>
      </c>
      <c r="AX1871" s="5" t="n">
        <f aca="false">INDEX($AJ$1795:$AJ$1922,$B1871+(const_one-$H1871)*32+const_one)</f>
        <v>317188685.755298</v>
      </c>
      <c r="AY1871" s="5" t="n">
        <f aca="false">INDEX($AK$1795:$AK$1922,$B1871+(const_one-$I1871)*64+const_one)</f>
        <v>389511943.735986</v>
      </c>
      <c r="AZ1871" s="5" t="n">
        <f aca="false">--($C1871=--(AS1871&gt;AL1871))</f>
        <v>0</v>
      </c>
      <c r="BA1871" s="5" t="n">
        <f aca="false">--($D1871=--(AT1871&gt;AM1871))</f>
        <v>0</v>
      </c>
      <c r="BB1871" s="5" t="n">
        <f aca="false">--($E1871=--(AU1871&gt;AN1871))</f>
        <v>1</v>
      </c>
      <c r="BC1871" s="5" t="n">
        <f aca="false">--($F1871=--(AV1871&gt;AO1871))</f>
        <v>1</v>
      </c>
      <c r="BD1871" s="5" t="n">
        <f aca="false">--($G1871=--(AW1871&gt;AP1871))</f>
        <v>0</v>
      </c>
      <c r="BE1871" s="5" t="n">
        <f aca="false">--($H1871=--(AX1871&gt;AQ1871))</f>
        <v>0</v>
      </c>
      <c r="BF1871" s="5" t="n">
        <f aca="false">--($I1871=--(AY1871&gt;AR1871))</f>
        <v>1</v>
      </c>
      <c r="BG1871" s="5" t="n">
        <f aca="false">SUM(AZ1871:BF1871)</f>
        <v>3</v>
      </c>
      <c r="BH1871" s="5" t="n">
        <f aca="false">SUM(AE1871:AK1871)+AB1871+AC1871+AD1871</f>
        <v>2000000000</v>
      </c>
    </row>
    <row r="1872" customFormat="false" ht="15" hidden="true" customHeight="false" outlineLevel="0" collapsed="false">
      <c r="A1872" s="5" t="n">
        <f aca="false">sensitivity_exit_usd</f>
        <v>2000000000</v>
      </c>
      <c r="B1872" s="2" t="n">
        <f aca="false">ROW()-ROW($B$1795)</f>
        <v>77</v>
      </c>
      <c r="C1872" s="2" t="n">
        <f aca="false">MOD(QUOTIENT($B1872,1),2)</f>
        <v>1</v>
      </c>
      <c r="D1872" s="2" t="n">
        <f aca="false">MOD(QUOTIENT($B1872,2),2)</f>
        <v>0</v>
      </c>
      <c r="E1872" s="2" t="n">
        <f aca="false">MOD(QUOTIENT($B1872,4),2)</f>
        <v>1</v>
      </c>
      <c r="F1872" s="2" t="n">
        <f aca="false">MOD(QUOTIENT($B1872,8),2)</f>
        <v>1</v>
      </c>
      <c r="G1872" s="2" t="n">
        <f aca="false">MOD(QUOTIENT($B1872,16),2)</f>
        <v>0</v>
      </c>
      <c r="H1872" s="2" t="n">
        <f aca="false">MOD(QUOTIENT($B1872,32),2)</f>
        <v>0</v>
      </c>
      <c r="I1872" s="2" t="n">
        <f aca="false">MOD(QUOTIENT($B1872,64),2)</f>
        <v>1</v>
      </c>
      <c r="J1872" s="5" t="n">
        <f aca="false">IF($C1872=const_zero,MIN(class_series_f_invested_usd,MAX(const_zero,$A1872)),const_zero)</f>
        <v>0</v>
      </c>
      <c r="K1872" s="5" t="n">
        <f aca="false">IF($D1872=const_zero,MIN(class_series_e_invested_usd,MAX(const_zero,$A1872-SUM($J1872:$J1872))),const_zero)</f>
        <v>300000000</v>
      </c>
      <c r="L1872" s="5" t="n">
        <f aca="false">IF($E1872=const_zero,MIN(class_series_d_invested_usd,MAX(const_zero,$A1872-SUM($J1872:$K1872))),const_zero)</f>
        <v>0</v>
      </c>
      <c r="M1872" s="5" t="n">
        <f aca="false">IF($F1872=const_zero,MIN(class_series_c_invested_usd,MAX(const_zero,$A1872-SUM($J1872:$L1872))),const_zero)</f>
        <v>0</v>
      </c>
      <c r="N1872" s="5" t="n">
        <f aca="false">IF($G1872=const_zero,MIN(class_series_b_invested_usd,MAX(const_zero,$A1872-SUM($J1872:$M1872))),const_zero)</f>
        <v>30000000</v>
      </c>
      <c r="O1872" s="5" t="n">
        <f aca="false">IF($H1872=const_zero,MIN(class_series_a_invested_usd,MAX(const_zero,$A1872-SUM($J1872:$N1872))),const_zero)</f>
        <v>15000000</v>
      </c>
      <c r="P1872" s="5" t="n">
        <f aca="false">IF($I1872=const_zero,MIN(class_seed_invested_usd,MAX(const_zero,$A1872-SUM($J1872:$O1872))),const_zero)</f>
        <v>0</v>
      </c>
      <c r="Q1872" s="5" t="n">
        <f aca="false">MAX(const_zero,$A1872-SUM($J1872:$P1872))</f>
        <v>1655000000</v>
      </c>
      <c r="R1872" s="9" t="n">
        <f aca="false">common_rsa_total+Sensitivity!$AE$1740+Sensitivity!$AJ$1740+IF($C1872=const_one,Sensitivity!$D$1740,const_zero)+IF($D1872=const_one,Sensitivity!$Y$1740,const_zero)+IF($E1872=const_one,Sensitivity!$V$1740,const_zero)+IF($F1872=const_one,Sensitivity!$S$1740,const_zero)+IF($G1872=const_one,Sensitivity!$P$1740,const_zero)+IF($H1872=const_one,Sensitivity!$M$1740,const_zero)+IF($I1872=const_one,Sensitivity!$J$1740,const_zero)</f>
        <v>19026032.7590847</v>
      </c>
      <c r="S1872" s="23" t="b">
        <f aca="false">IF($R1872&gt;const_zero,--($Q1872&gt;option_strike_usd*$R1872),const_zero)</f>
        <v>1</v>
      </c>
      <c r="T1872" s="7" t="n">
        <f aca="false">IF($R1872&gt;const_zero,IF($S1872=const_one,($Q1872+option_strike_usd*pre_f_options_issued)/($R1872+pre_f_options_issued),$Q1872/$R1872),const_zero)</f>
        <v>76.9997899078955</v>
      </c>
      <c r="U1872" s="5" t="n">
        <f aca="false">IF($C1872=const_one,Sensitivity!$D$1740*$T1872,const_zero)</f>
        <v>48856669.6681218</v>
      </c>
      <c r="V1872" s="5" t="n">
        <f aca="false">IF($D1872=const_one,Sensitivity!$Y$1740*$T1872,const_zero)</f>
        <v>0</v>
      </c>
      <c r="W1872" s="5" t="n">
        <f aca="false">IF($E1872=const_one,Sensitivity!$V$1740*$T1872,const_zero)</f>
        <v>132910077.43314</v>
      </c>
      <c r="X1872" s="5" t="n">
        <f aca="false">IF($F1872=const_one,Sensitivity!$S$1740*$T1872,const_zero)</f>
        <v>184799495.778949</v>
      </c>
      <c r="Y1872" s="5" t="n">
        <f aca="false">IF($G1872=const_one,Sensitivity!$P$1740*$T1872,const_zero)</f>
        <v>0</v>
      </c>
      <c r="Z1872" s="5" t="n">
        <f aca="false">IF($H1872=const_one,Sensitivity!$M$1740*$T1872,const_zero)</f>
        <v>0</v>
      </c>
      <c r="AA1872" s="5" t="n">
        <f aca="false">IF($I1872=const_one,Sensitivity!$J$1740*$T1872,const_zero)</f>
        <v>384998949.539478</v>
      </c>
      <c r="AB1872" s="5" t="n">
        <f aca="false">(Sensitivity!$AE$1740+Sensitivity!$AJ$1740)*$T1872</f>
        <v>20437223.6395129</v>
      </c>
      <c r="AC1872" s="5" t="n">
        <f aca="false">common_rsa_total*$T1872</f>
        <v>692998109.17106</v>
      </c>
      <c r="AD1872" s="5" t="n">
        <f aca="false">IF($S1872=const_one,pre_f_options_issued*($T1872-option_strike_usd),const_zero)</f>
        <v>189999474.769739</v>
      </c>
      <c r="AE1872" s="5" t="n">
        <f aca="false">J1872+U1872</f>
        <v>48856669.6681218</v>
      </c>
      <c r="AF1872" s="5" t="n">
        <f aca="false">K1872+V1872</f>
        <v>300000000</v>
      </c>
      <c r="AG1872" s="5" t="n">
        <f aca="false">L1872+W1872</f>
        <v>132910077.43314</v>
      </c>
      <c r="AH1872" s="5" t="n">
        <f aca="false">M1872+X1872</f>
        <v>184799495.778949</v>
      </c>
      <c r="AI1872" s="5" t="n">
        <f aca="false">N1872+Y1872</f>
        <v>30000000</v>
      </c>
      <c r="AJ1872" s="5" t="n">
        <f aca="false">O1872+Z1872</f>
        <v>15000000</v>
      </c>
      <c r="AK1872" s="5" t="n">
        <f aca="false">P1872+AA1872</f>
        <v>384998949.539478</v>
      </c>
      <c r="AL1872" s="5" t="n">
        <f aca="false">INDEX($AE$1795:$AE$1922,$B1872-$C1872*1+const_one)</f>
        <v>30000000</v>
      </c>
      <c r="AM1872" s="5" t="n">
        <f aca="false">INDEX($AF$1795:$AF$1922,$B1872-$D1872*2+const_one)</f>
        <v>300000000</v>
      </c>
      <c r="AN1872" s="5" t="n">
        <f aca="false">INDEX($AG$1795:$AG$1922,$B1872-$E1872*4+const_one)</f>
        <v>100000000</v>
      </c>
      <c r="AO1872" s="5" t="n">
        <f aca="false">INDEX($AH$1795:$AH$1922,$B1872-$F1872*8+const_one)</f>
        <v>60000000</v>
      </c>
      <c r="AP1872" s="5" t="n">
        <f aca="false">INDEX($AI$1795:$AI$1922,$B1872-$G1872*16+const_one)</f>
        <v>30000000</v>
      </c>
      <c r="AQ1872" s="5" t="n">
        <f aca="false">INDEX($AJ$1795:$AJ$1922,$B1872-$H1872*32+const_one)</f>
        <v>15000000</v>
      </c>
      <c r="AR1872" s="5" t="n">
        <f aca="false">INDEX($AK$1795:$AK$1922,$B1872-$I1872*64+const_one)</f>
        <v>5000000</v>
      </c>
      <c r="AS1872" s="5" t="n">
        <f aca="false">INDEX($AE$1795:$AE$1922,$B1872+(const_one-$C1872)*1+const_one)</f>
        <v>48856669.6681218</v>
      </c>
      <c r="AT1872" s="5" t="n">
        <f aca="false">INDEX($AF$1795:$AF$1922,$B1872+(const_one-$D1872)*2+const_one)</f>
        <v>432594647.718172</v>
      </c>
      <c r="AU1872" s="5" t="n">
        <f aca="false">INDEX($AG$1795:$AG$1922,$B1872+(const_one-$E1872)*4+const_one)</f>
        <v>132910077.43314</v>
      </c>
      <c r="AV1872" s="5" t="n">
        <f aca="false">INDEX($AH$1795:$AH$1922,$B1872+(const_one-$F1872)*8+const_one)</f>
        <v>184799495.778949</v>
      </c>
      <c r="AW1872" s="5" t="n">
        <f aca="false">INDEX($AI$1795:$AI$1922,$B1872+(const_one-$G1872)*16+const_one)</f>
        <v>206413326.18806</v>
      </c>
      <c r="AX1872" s="5" t="n">
        <f aca="false">INDEX($AJ$1795:$AJ$1922,$B1872+(const_one-$H1872)*32+const_one)</f>
        <v>315256339.91144</v>
      </c>
      <c r="AY1872" s="5" t="n">
        <f aca="false">INDEX($AK$1795:$AK$1922,$B1872+(const_one-$I1872)*64+const_one)</f>
        <v>384998949.539478</v>
      </c>
      <c r="AZ1872" s="5" t="n">
        <f aca="false">--($C1872=--(AS1872&gt;AL1872))</f>
        <v>1</v>
      </c>
      <c r="BA1872" s="5" t="n">
        <f aca="false">--($D1872=--(AT1872&gt;AM1872))</f>
        <v>0</v>
      </c>
      <c r="BB1872" s="5" t="n">
        <f aca="false">--($E1872=--(AU1872&gt;AN1872))</f>
        <v>1</v>
      </c>
      <c r="BC1872" s="5" t="n">
        <f aca="false">--($F1872=--(AV1872&gt;AO1872))</f>
        <v>1</v>
      </c>
      <c r="BD1872" s="5" t="n">
        <f aca="false">--($G1872=--(AW1872&gt;AP1872))</f>
        <v>0</v>
      </c>
      <c r="BE1872" s="5" t="n">
        <f aca="false">--($H1872=--(AX1872&gt;AQ1872))</f>
        <v>0</v>
      </c>
      <c r="BF1872" s="5" t="n">
        <f aca="false">--($I1872=--(AY1872&gt;AR1872))</f>
        <v>1</v>
      </c>
      <c r="BG1872" s="5" t="n">
        <f aca="false">SUM(AZ1872:BF1872)</f>
        <v>4</v>
      </c>
      <c r="BH1872" s="5" t="n">
        <f aca="false">SUM(AE1872:AK1872)+AB1872+AC1872+AD1872</f>
        <v>2000000000</v>
      </c>
    </row>
    <row r="1873" customFormat="false" ht="15" hidden="true" customHeight="false" outlineLevel="0" collapsed="false">
      <c r="A1873" s="5" t="n">
        <f aca="false">sensitivity_exit_usd</f>
        <v>2000000000</v>
      </c>
      <c r="B1873" s="2" t="n">
        <f aca="false">ROW()-ROW($B$1795)</f>
        <v>78</v>
      </c>
      <c r="C1873" s="2" t="n">
        <f aca="false">MOD(QUOTIENT($B1873,1),2)</f>
        <v>0</v>
      </c>
      <c r="D1873" s="2" t="n">
        <f aca="false">MOD(QUOTIENT($B1873,2),2)</f>
        <v>1</v>
      </c>
      <c r="E1873" s="2" t="n">
        <f aca="false">MOD(QUOTIENT($B1873,4),2)</f>
        <v>1</v>
      </c>
      <c r="F1873" s="2" t="n">
        <f aca="false">MOD(QUOTIENT($B1873,8),2)</f>
        <v>1</v>
      </c>
      <c r="G1873" s="2" t="n">
        <f aca="false">MOD(QUOTIENT($B1873,16),2)</f>
        <v>0</v>
      </c>
      <c r="H1873" s="2" t="n">
        <f aca="false">MOD(QUOTIENT($B1873,32),2)</f>
        <v>0</v>
      </c>
      <c r="I1873" s="2" t="n">
        <f aca="false">MOD(QUOTIENT($B1873,64),2)</f>
        <v>1</v>
      </c>
      <c r="J1873" s="5" t="n">
        <f aca="false">IF($C1873=const_zero,MIN(class_series_f_invested_usd,MAX(const_zero,$A1873)),const_zero)</f>
        <v>30000000</v>
      </c>
      <c r="K1873" s="5" t="n">
        <f aca="false">IF($D1873=const_zero,MIN(class_series_e_invested_usd,MAX(const_zero,$A1873-SUM($J1873:$J1873))),const_zero)</f>
        <v>0</v>
      </c>
      <c r="L1873" s="5" t="n">
        <f aca="false">IF($E1873=const_zero,MIN(class_series_d_invested_usd,MAX(const_zero,$A1873-SUM($J1873:$K1873))),const_zero)</f>
        <v>0</v>
      </c>
      <c r="M1873" s="5" t="n">
        <f aca="false">IF($F1873=const_zero,MIN(class_series_c_invested_usd,MAX(const_zero,$A1873-SUM($J1873:$L1873))),const_zero)</f>
        <v>0</v>
      </c>
      <c r="N1873" s="5" t="n">
        <f aca="false">IF($G1873=const_zero,MIN(class_series_b_invested_usd,MAX(const_zero,$A1873-SUM($J1873:$M1873))),const_zero)</f>
        <v>30000000</v>
      </c>
      <c r="O1873" s="5" t="n">
        <f aca="false">IF($H1873=const_zero,MIN(class_series_a_invested_usd,MAX(const_zero,$A1873-SUM($J1873:$N1873))),const_zero)</f>
        <v>15000000</v>
      </c>
      <c r="P1873" s="5" t="n">
        <f aca="false">IF($I1873=const_zero,MIN(class_seed_invested_usd,MAX(const_zero,$A1873-SUM($J1873:$O1873))),const_zero)</f>
        <v>0</v>
      </c>
      <c r="Q1873" s="5" t="n">
        <f aca="false">MAX(const_zero,$A1873-SUM($J1873:$P1873))</f>
        <v>1925000000</v>
      </c>
      <c r="R1873" s="9" t="n">
        <f aca="false">common_rsa_total+Sensitivity!$AE$1740+Sensitivity!$AJ$1740+IF($C1873=const_one,Sensitivity!$D$1740,const_zero)+IF($D1873=const_one,Sensitivity!$Y$1740,const_zero)+IF($E1873=const_one,Sensitivity!$V$1740,const_zero)+IF($F1873=const_one,Sensitivity!$S$1740,const_zero)+IF($G1873=const_one,Sensitivity!$P$1740,const_zero)+IF($H1873=const_one,Sensitivity!$M$1740,const_zero)+IF($I1873=const_one,Sensitivity!$J$1740,const_zero)</f>
        <v>24498167.8654518</v>
      </c>
      <c r="S1873" s="23" t="b">
        <f aca="false">IF($R1873&gt;const_zero,--($Q1873&gt;option_strike_usd*$R1873),const_zero)</f>
        <v>1</v>
      </c>
      <c r="T1873" s="7" t="n">
        <f aca="false">IF($R1873&gt;const_zero,IF($S1873=const_one,($Q1873+option_strike_usd*pre_f_options_issued)/($R1873+pre_f_options_issued),$Q1873/$R1873),const_zero)</f>
        <v>71.3937334416875</v>
      </c>
      <c r="U1873" s="5" t="n">
        <f aca="false">IF($C1873=const_one,Sensitivity!$D$1740*$T1873,const_zero)</f>
        <v>0</v>
      </c>
      <c r="V1873" s="5" t="n">
        <f aca="false">IF($D1873=const_one,Sensitivity!$Y$1740*$T1873,const_zero)</f>
        <v>435975759.923</v>
      </c>
      <c r="W1873" s="5" t="n">
        <f aca="false">IF($E1873=const_one,Sensitivity!$V$1740*$T1873,const_zero)</f>
        <v>123233409.484961</v>
      </c>
      <c r="X1873" s="5" t="n">
        <f aca="false">IF($F1873=const_one,Sensitivity!$S$1740*$T1873,const_zero)</f>
        <v>171344960.26005</v>
      </c>
      <c r="Y1873" s="5" t="n">
        <f aca="false">IF($G1873=const_one,Sensitivity!$P$1740*$T1873,const_zero)</f>
        <v>0</v>
      </c>
      <c r="Z1873" s="5" t="n">
        <f aca="false">IF($H1873=const_one,Sensitivity!$M$1740*$T1873,const_zero)</f>
        <v>0</v>
      </c>
      <c r="AA1873" s="5" t="n">
        <f aca="false">IF($I1873=const_one,Sensitivity!$J$1740*$T1873,const_zero)</f>
        <v>356968667.208437</v>
      </c>
      <c r="AB1873" s="5" t="n">
        <f aca="false">(Sensitivity!$AE$1740+Sensitivity!$AJ$1740)*$T1873</f>
        <v>18949268.544146</v>
      </c>
      <c r="AC1873" s="5" t="n">
        <f aca="false">common_rsa_total*$T1873</f>
        <v>642543600.975187</v>
      </c>
      <c r="AD1873" s="5" t="n">
        <f aca="false">IF($S1873=const_one,pre_f_options_issued*($T1873-option_strike_usd),const_zero)</f>
        <v>175984333.604219</v>
      </c>
      <c r="AE1873" s="5" t="n">
        <f aca="false">J1873+U1873</f>
        <v>30000000</v>
      </c>
      <c r="AF1873" s="5" t="n">
        <f aca="false">K1873+V1873</f>
        <v>435975759.923</v>
      </c>
      <c r="AG1873" s="5" t="n">
        <f aca="false">L1873+W1873</f>
        <v>123233409.484961</v>
      </c>
      <c r="AH1873" s="5" t="n">
        <f aca="false">M1873+X1873</f>
        <v>171344960.26005</v>
      </c>
      <c r="AI1873" s="5" t="n">
        <f aca="false">N1873+Y1873</f>
        <v>30000000</v>
      </c>
      <c r="AJ1873" s="5" t="n">
        <f aca="false">O1873+Z1873</f>
        <v>15000000</v>
      </c>
      <c r="AK1873" s="5" t="n">
        <f aca="false">P1873+AA1873</f>
        <v>356968667.208437</v>
      </c>
      <c r="AL1873" s="5" t="n">
        <f aca="false">INDEX($AE$1795:$AE$1922,$B1873-$C1873*1+const_one)</f>
        <v>30000000</v>
      </c>
      <c r="AM1873" s="5" t="n">
        <f aca="false">INDEX($AF$1795:$AF$1922,$B1873-$D1873*2+const_one)</f>
        <v>300000000</v>
      </c>
      <c r="AN1873" s="5" t="n">
        <f aca="false">INDEX($AG$1795:$AG$1922,$B1873-$E1873*4+const_one)</f>
        <v>100000000</v>
      </c>
      <c r="AO1873" s="5" t="n">
        <f aca="false">INDEX($AH$1795:$AH$1922,$B1873-$F1873*8+const_one)</f>
        <v>60000000</v>
      </c>
      <c r="AP1873" s="5" t="n">
        <f aca="false">INDEX($AI$1795:$AI$1922,$B1873-$G1873*16+const_one)</f>
        <v>30000000</v>
      </c>
      <c r="AQ1873" s="5" t="n">
        <f aca="false">INDEX($AJ$1795:$AJ$1922,$B1873-$H1873*32+const_one)</f>
        <v>15000000</v>
      </c>
      <c r="AR1873" s="5" t="n">
        <f aca="false">INDEX($AK$1795:$AK$1922,$B1873-$I1873*64+const_one)</f>
        <v>5000000</v>
      </c>
      <c r="AS1873" s="5" t="n">
        <f aca="false">INDEX($AE$1795:$AE$1922,$B1873+(const_one-$C1873)*1+const_one)</f>
        <v>44948293.859176</v>
      </c>
      <c r="AT1873" s="5" t="n">
        <f aca="false">INDEX($AF$1795:$AF$1922,$B1873+(const_one-$D1873)*2+const_one)</f>
        <v>435975759.923</v>
      </c>
      <c r="AU1873" s="5" t="n">
        <f aca="false">INDEX($AG$1795:$AG$1922,$B1873+(const_one-$E1873)*4+const_one)</f>
        <v>123233409.484961</v>
      </c>
      <c r="AV1873" s="5" t="n">
        <f aca="false">INDEX($AH$1795:$AH$1922,$B1873+(const_one-$F1873)*8+const_one)</f>
        <v>171344960.26005</v>
      </c>
      <c r="AW1873" s="5" t="n">
        <f aca="false">INDEX($AI$1795:$AI$1922,$B1873+(const_one-$G1873)*16+const_one)</f>
        <v>195761955.408057</v>
      </c>
      <c r="AX1873" s="5" t="n">
        <f aca="false">INDEX($AJ$1795:$AJ$1922,$B1873+(const_one-$H1873)*32+const_one)</f>
        <v>303533003.540697</v>
      </c>
      <c r="AY1873" s="5" t="n">
        <f aca="false">INDEX($AK$1795:$AK$1922,$B1873+(const_one-$I1873)*64+const_one)</f>
        <v>356968667.208437</v>
      </c>
      <c r="AZ1873" s="5" t="n">
        <f aca="false">--($C1873=--(AS1873&gt;AL1873))</f>
        <v>0</v>
      </c>
      <c r="BA1873" s="5" t="n">
        <f aca="false">--($D1873=--(AT1873&gt;AM1873))</f>
        <v>1</v>
      </c>
      <c r="BB1873" s="5" t="n">
        <f aca="false">--($E1873=--(AU1873&gt;AN1873))</f>
        <v>1</v>
      </c>
      <c r="BC1873" s="5" t="n">
        <f aca="false">--($F1873=--(AV1873&gt;AO1873))</f>
        <v>1</v>
      </c>
      <c r="BD1873" s="5" t="n">
        <f aca="false">--($G1873=--(AW1873&gt;AP1873))</f>
        <v>0</v>
      </c>
      <c r="BE1873" s="5" t="n">
        <f aca="false">--($H1873=--(AX1873&gt;AQ1873))</f>
        <v>0</v>
      </c>
      <c r="BF1873" s="5" t="n">
        <f aca="false">--($I1873=--(AY1873&gt;AR1873))</f>
        <v>1</v>
      </c>
      <c r="BG1873" s="5" t="n">
        <f aca="false">SUM(AZ1873:BF1873)</f>
        <v>4</v>
      </c>
      <c r="BH1873" s="5" t="n">
        <f aca="false">SUM(AE1873:AK1873)+AB1873+AC1873+AD1873</f>
        <v>2000000000</v>
      </c>
    </row>
    <row r="1874" customFormat="false" ht="15" hidden="true" customHeight="false" outlineLevel="0" collapsed="false">
      <c r="A1874" s="5" t="n">
        <f aca="false">sensitivity_exit_usd</f>
        <v>2000000000</v>
      </c>
      <c r="B1874" s="2" t="n">
        <f aca="false">ROW()-ROW($B$1795)</f>
        <v>79</v>
      </c>
      <c r="C1874" s="2" t="n">
        <f aca="false">MOD(QUOTIENT($B1874,1),2)</f>
        <v>1</v>
      </c>
      <c r="D1874" s="2" t="n">
        <f aca="false">MOD(QUOTIENT($B1874,2),2)</f>
        <v>1</v>
      </c>
      <c r="E1874" s="2" t="n">
        <f aca="false">MOD(QUOTIENT($B1874,4),2)</f>
        <v>1</v>
      </c>
      <c r="F1874" s="2" t="n">
        <f aca="false">MOD(QUOTIENT($B1874,8),2)</f>
        <v>1</v>
      </c>
      <c r="G1874" s="2" t="n">
        <f aca="false">MOD(QUOTIENT($B1874,16),2)</f>
        <v>0</v>
      </c>
      <c r="H1874" s="2" t="n">
        <f aca="false">MOD(QUOTIENT($B1874,32),2)</f>
        <v>0</v>
      </c>
      <c r="I1874" s="2" t="n">
        <f aca="false">MOD(QUOTIENT($B1874,64),2)</f>
        <v>1</v>
      </c>
      <c r="J1874" s="5" t="n">
        <f aca="false">IF($C1874=const_zero,MIN(class_series_f_invested_usd,MAX(const_zero,$A1874)),const_zero)</f>
        <v>0</v>
      </c>
      <c r="K1874" s="5" t="n">
        <f aca="false">IF($D1874=const_zero,MIN(class_series_e_invested_usd,MAX(const_zero,$A1874-SUM($J1874:$J1874))),const_zero)</f>
        <v>0</v>
      </c>
      <c r="L1874" s="5" t="n">
        <f aca="false">IF($E1874=const_zero,MIN(class_series_d_invested_usd,MAX(const_zero,$A1874-SUM($J1874:$K1874))),const_zero)</f>
        <v>0</v>
      </c>
      <c r="M1874" s="5" t="n">
        <f aca="false">IF($F1874=const_zero,MIN(class_series_c_invested_usd,MAX(const_zero,$A1874-SUM($J1874:$L1874))),const_zero)</f>
        <v>0</v>
      </c>
      <c r="N1874" s="5" t="n">
        <f aca="false">IF($G1874=const_zero,MIN(class_series_b_invested_usd,MAX(const_zero,$A1874-SUM($J1874:$M1874))),const_zero)</f>
        <v>30000000</v>
      </c>
      <c r="O1874" s="5" t="n">
        <f aca="false">IF($H1874=const_zero,MIN(class_series_a_invested_usd,MAX(const_zero,$A1874-SUM($J1874:$N1874))),const_zero)</f>
        <v>15000000</v>
      </c>
      <c r="P1874" s="5" t="n">
        <f aca="false">IF($I1874=const_zero,MIN(class_seed_invested_usd,MAX(const_zero,$A1874-SUM($J1874:$O1874))),const_zero)</f>
        <v>0</v>
      </c>
      <c r="Q1874" s="5" t="n">
        <f aca="false">MAX(const_zero,$A1874-SUM($J1874:$P1874))</f>
        <v>1955000000</v>
      </c>
      <c r="R1874" s="9" t="n">
        <f aca="false">common_rsa_total+Sensitivity!$AE$1740+Sensitivity!$AJ$1740+IF($C1874=const_one,Sensitivity!$D$1740,const_zero)+IF($D1874=const_one,Sensitivity!$Y$1740,const_zero)+IF($E1874=const_one,Sensitivity!$V$1740,const_zero)+IF($F1874=const_one,Sensitivity!$S$1740,const_zero)+IF($G1874=const_one,Sensitivity!$P$1740,const_zero)+IF($H1874=const_one,Sensitivity!$M$1740,const_zero)+IF($I1874=const_one,Sensitivity!$J$1740,const_zero)</f>
        <v>25132671.8001582</v>
      </c>
      <c r="S1874" s="23" t="b">
        <f aca="false">IF($R1874&gt;const_zero,--($Q1874&gt;option_strike_usd*$R1874),const_zero)</f>
        <v>1</v>
      </c>
      <c r="T1874" s="7" t="n">
        <f aca="false">IF($R1874&gt;const_zero,IF($S1874=const_one,($Q1874+option_strike_usd*pre_f_options_issued)/($R1874+pre_f_options_issued),$Q1874/$R1874),const_zero)</f>
        <v>70.8400553575422</v>
      </c>
      <c r="U1874" s="5" t="n">
        <f aca="false">IF($C1874=const_one,Sensitivity!$D$1740*$T1874,const_zero)</f>
        <v>44948293.859176</v>
      </c>
      <c r="V1874" s="5" t="n">
        <f aca="false">IF($D1874=const_one,Sensitivity!$Y$1740*$T1874,const_zero)</f>
        <v>432594647.718172</v>
      </c>
      <c r="W1874" s="5" t="n">
        <f aca="false">IF($E1874=const_one,Sensitivity!$V$1740*$T1874,const_zero)</f>
        <v>122277700.422315</v>
      </c>
      <c r="X1874" s="5" t="n">
        <f aca="false">IF($F1874=const_one,Sensitivity!$S$1740*$T1874,const_zero)</f>
        <v>170016132.858101</v>
      </c>
      <c r="Y1874" s="5" t="n">
        <f aca="false">IF($G1874=const_one,Sensitivity!$P$1740*$T1874,const_zero)</f>
        <v>0</v>
      </c>
      <c r="Z1874" s="5" t="n">
        <f aca="false">IF($H1874=const_one,Sensitivity!$M$1740*$T1874,const_zero)</f>
        <v>0</v>
      </c>
      <c r="AA1874" s="5" t="n">
        <f aca="false">IF($I1874=const_one,Sensitivity!$J$1740*$T1874,const_zero)</f>
        <v>354200276.787711</v>
      </c>
      <c r="AB1874" s="5" t="n">
        <f aca="false">(Sensitivity!$AE$1740+Sensitivity!$AJ$1740)*$T1874</f>
        <v>18802311.7427897</v>
      </c>
      <c r="AC1874" s="5" t="n">
        <f aca="false">common_rsa_total*$T1874</f>
        <v>637560498.21788</v>
      </c>
      <c r="AD1874" s="5" t="n">
        <f aca="false">IF($S1874=const_one,pre_f_options_issued*($T1874-option_strike_usd),const_zero)</f>
        <v>174600138.393855</v>
      </c>
      <c r="AE1874" s="5" t="n">
        <f aca="false">J1874+U1874</f>
        <v>44948293.859176</v>
      </c>
      <c r="AF1874" s="5" t="n">
        <f aca="false">K1874+V1874</f>
        <v>432594647.718172</v>
      </c>
      <c r="AG1874" s="5" t="n">
        <f aca="false">L1874+W1874</f>
        <v>122277700.422315</v>
      </c>
      <c r="AH1874" s="5" t="n">
        <f aca="false">M1874+X1874</f>
        <v>170016132.858101</v>
      </c>
      <c r="AI1874" s="5" t="n">
        <f aca="false">N1874+Y1874</f>
        <v>30000000</v>
      </c>
      <c r="AJ1874" s="5" t="n">
        <f aca="false">O1874+Z1874</f>
        <v>15000000</v>
      </c>
      <c r="AK1874" s="5" t="n">
        <f aca="false">P1874+AA1874</f>
        <v>354200276.787711</v>
      </c>
      <c r="AL1874" s="5" t="n">
        <f aca="false">INDEX($AE$1795:$AE$1922,$B1874-$C1874*1+const_one)</f>
        <v>30000000</v>
      </c>
      <c r="AM1874" s="5" t="n">
        <f aca="false">INDEX($AF$1795:$AF$1922,$B1874-$D1874*2+const_one)</f>
        <v>300000000</v>
      </c>
      <c r="AN1874" s="5" t="n">
        <f aca="false">INDEX($AG$1795:$AG$1922,$B1874-$E1874*4+const_one)</f>
        <v>100000000</v>
      </c>
      <c r="AO1874" s="5" t="n">
        <f aca="false">INDEX($AH$1795:$AH$1922,$B1874-$F1874*8+const_one)</f>
        <v>60000000</v>
      </c>
      <c r="AP1874" s="5" t="n">
        <f aca="false">INDEX($AI$1795:$AI$1922,$B1874-$G1874*16+const_one)</f>
        <v>30000000</v>
      </c>
      <c r="AQ1874" s="5" t="n">
        <f aca="false">INDEX($AJ$1795:$AJ$1922,$B1874-$H1874*32+const_one)</f>
        <v>15000000</v>
      </c>
      <c r="AR1874" s="5" t="n">
        <f aca="false">INDEX($AK$1795:$AK$1922,$B1874-$I1874*64+const_one)</f>
        <v>5000000</v>
      </c>
      <c r="AS1874" s="5" t="n">
        <f aca="false">INDEX($AE$1795:$AE$1922,$B1874+(const_one-$C1874)*1+const_one)</f>
        <v>44948293.859176</v>
      </c>
      <c r="AT1874" s="5" t="n">
        <f aca="false">INDEX($AF$1795:$AF$1922,$B1874+(const_one-$D1874)*2+const_one)</f>
        <v>432594647.718172</v>
      </c>
      <c r="AU1874" s="5" t="n">
        <f aca="false">INDEX($AG$1795:$AG$1922,$B1874+(const_one-$E1874)*4+const_one)</f>
        <v>122277700.422315</v>
      </c>
      <c r="AV1874" s="5" t="n">
        <f aca="false">INDEX($AH$1795:$AH$1922,$B1874+(const_one-$F1874)*8+const_one)</f>
        <v>170016132.858101</v>
      </c>
      <c r="AW1874" s="5" t="n">
        <f aca="false">INDEX($AI$1795:$AI$1922,$B1874+(const_one-$G1874)*16+const_one)</f>
        <v>194645117.438604</v>
      </c>
      <c r="AX1874" s="5" t="n">
        <f aca="false">INDEX($AJ$1795:$AJ$1922,$B1874+(const_one-$H1874)*32+const_one)</f>
        <v>302227781.420956</v>
      </c>
      <c r="AY1874" s="5" t="n">
        <f aca="false">INDEX($AK$1795:$AK$1922,$B1874+(const_one-$I1874)*64+const_one)</f>
        <v>354200276.787711</v>
      </c>
      <c r="AZ1874" s="5" t="n">
        <f aca="false">--($C1874=--(AS1874&gt;AL1874))</f>
        <v>1</v>
      </c>
      <c r="BA1874" s="5" t="n">
        <f aca="false">--($D1874=--(AT1874&gt;AM1874))</f>
        <v>1</v>
      </c>
      <c r="BB1874" s="5" t="n">
        <f aca="false">--($E1874=--(AU1874&gt;AN1874))</f>
        <v>1</v>
      </c>
      <c r="BC1874" s="5" t="n">
        <f aca="false">--($F1874=--(AV1874&gt;AO1874))</f>
        <v>1</v>
      </c>
      <c r="BD1874" s="5" t="n">
        <f aca="false">--($G1874=--(AW1874&gt;AP1874))</f>
        <v>0</v>
      </c>
      <c r="BE1874" s="5" t="n">
        <f aca="false">--($H1874=--(AX1874&gt;AQ1874))</f>
        <v>0</v>
      </c>
      <c r="BF1874" s="5" t="n">
        <f aca="false">--($I1874=--(AY1874&gt;AR1874))</f>
        <v>1</v>
      </c>
      <c r="BG1874" s="5" t="n">
        <f aca="false">SUM(AZ1874:BF1874)</f>
        <v>5</v>
      </c>
      <c r="BH1874" s="5" t="n">
        <f aca="false">SUM(AE1874:AK1874)+AB1874+AC1874+AD1874</f>
        <v>2000000000</v>
      </c>
    </row>
    <row r="1875" customFormat="false" ht="15" hidden="true" customHeight="false" outlineLevel="0" collapsed="false">
      <c r="A1875" s="5" t="n">
        <f aca="false">sensitivity_exit_usd</f>
        <v>2000000000</v>
      </c>
      <c r="B1875" s="2" t="n">
        <f aca="false">ROW()-ROW($B$1795)</f>
        <v>80</v>
      </c>
      <c r="C1875" s="2" t="n">
        <f aca="false">MOD(QUOTIENT($B1875,1),2)</f>
        <v>0</v>
      </c>
      <c r="D1875" s="2" t="n">
        <f aca="false">MOD(QUOTIENT($B1875,2),2)</f>
        <v>0</v>
      </c>
      <c r="E1875" s="2" t="n">
        <f aca="false">MOD(QUOTIENT($B1875,4),2)</f>
        <v>0</v>
      </c>
      <c r="F1875" s="2" t="n">
        <f aca="false">MOD(QUOTIENT($B1875,8),2)</f>
        <v>0</v>
      </c>
      <c r="G1875" s="2" t="n">
        <f aca="false">MOD(QUOTIENT($B1875,16),2)</f>
        <v>1</v>
      </c>
      <c r="H1875" s="2" t="n">
        <f aca="false">MOD(QUOTIENT($B1875,32),2)</f>
        <v>0</v>
      </c>
      <c r="I1875" s="2" t="n">
        <f aca="false">MOD(QUOTIENT($B1875,64),2)</f>
        <v>1</v>
      </c>
      <c r="J1875" s="5" t="n">
        <f aca="false">IF($C1875=const_zero,MIN(class_series_f_invested_usd,MAX(const_zero,$A1875)),const_zero)</f>
        <v>30000000</v>
      </c>
      <c r="K1875" s="5" t="n">
        <f aca="false">IF($D1875=const_zero,MIN(class_series_e_invested_usd,MAX(const_zero,$A1875-SUM($J1875:$J1875))),const_zero)</f>
        <v>300000000</v>
      </c>
      <c r="L1875" s="5" t="n">
        <f aca="false">IF($E1875=const_zero,MIN(class_series_d_invested_usd,MAX(const_zero,$A1875-SUM($J1875:$K1875))),const_zero)</f>
        <v>100000000</v>
      </c>
      <c r="M1875" s="5" t="n">
        <f aca="false">IF($F1875=const_zero,MIN(class_series_c_invested_usd,MAX(const_zero,$A1875-SUM($J1875:$L1875))),const_zero)</f>
        <v>60000000</v>
      </c>
      <c r="N1875" s="5" t="n">
        <f aca="false">IF($G1875=const_zero,MIN(class_series_b_invested_usd,MAX(const_zero,$A1875-SUM($J1875:$M1875))),const_zero)</f>
        <v>0</v>
      </c>
      <c r="O1875" s="5" t="n">
        <f aca="false">IF($H1875=const_zero,MIN(class_series_a_invested_usd,MAX(const_zero,$A1875-SUM($J1875:$N1875))),const_zero)</f>
        <v>15000000</v>
      </c>
      <c r="P1875" s="5" t="n">
        <f aca="false">IF($I1875=const_zero,MIN(class_seed_invested_usd,MAX(const_zero,$A1875-SUM($J1875:$O1875))),const_zero)</f>
        <v>0</v>
      </c>
      <c r="Q1875" s="5" t="n">
        <f aca="false">MAX(const_zero,$A1875-SUM($J1875:$P1875))</f>
        <v>1495000000</v>
      </c>
      <c r="R1875" s="9" t="n">
        <f aca="false">common_rsa_total+Sensitivity!$AE$1740+Sensitivity!$AJ$1740+IF($C1875=const_one,Sensitivity!$D$1740,const_zero)+IF($D1875=const_one,Sensitivity!$Y$1740,const_zero)+IF($E1875=const_one,Sensitivity!$V$1740,const_zero)+IF($F1875=const_one,Sensitivity!$S$1740,const_zero)+IF($G1875=const_one,Sensitivity!$P$1740,const_zero)+IF($H1875=const_one,Sensitivity!$M$1740,const_zero)+IF($I1875=const_one,Sensitivity!$J$1740,const_zero)</f>
        <v>17265419.2130129</v>
      </c>
      <c r="S1875" s="23" t="b">
        <f aca="false">IF($R1875&gt;const_zero,--($Q1875&gt;option_strike_usd*$R1875),const_zero)</f>
        <v>1</v>
      </c>
      <c r="T1875" s="7" t="n">
        <f aca="false">IF($R1875&gt;const_zero,IF($S1875=const_one,($Q1875+option_strike_usd*pre_f_options_issued)/($R1875+pre_f_options_issued),$Q1875/$R1875),const_zero)</f>
        <v>75.7636346520844</v>
      </c>
      <c r="U1875" s="5" t="n">
        <f aca="false">IF($C1875=const_one,Sensitivity!$D$1740*$T1875,const_zero)</f>
        <v>0</v>
      </c>
      <c r="V1875" s="5" t="n">
        <f aca="false">IF($D1875=const_one,Sensitivity!$Y$1740*$T1875,const_zero)</f>
        <v>0</v>
      </c>
      <c r="W1875" s="5" t="n">
        <f aca="false">IF($E1875=const_one,Sensitivity!$V$1740*$T1875,const_zero)</f>
        <v>0</v>
      </c>
      <c r="X1875" s="5" t="n">
        <f aca="false">IF($F1875=const_one,Sensitivity!$S$1740*$T1875,const_zero)</f>
        <v>0</v>
      </c>
      <c r="Y1875" s="5" t="n">
        <f aca="false">IF($G1875=const_one,Sensitivity!$P$1740*$T1875,const_zero)</f>
        <v>227290903.956253</v>
      </c>
      <c r="Z1875" s="5" t="n">
        <f aca="false">IF($H1875=const_one,Sensitivity!$M$1740*$T1875,const_zero)</f>
        <v>0</v>
      </c>
      <c r="AA1875" s="5" t="n">
        <f aca="false">IF($I1875=const_one,Sensitivity!$J$1740*$T1875,const_zero)</f>
        <v>378818173.260422</v>
      </c>
      <c r="AB1875" s="5" t="n">
        <f aca="false">(Sensitivity!$AE$1740+Sensitivity!$AJ$1740)*$T1875</f>
        <v>20109124.2843538</v>
      </c>
      <c r="AC1875" s="5" t="n">
        <f aca="false">common_rsa_total*$T1875</f>
        <v>681872711.86876</v>
      </c>
      <c r="AD1875" s="5" t="n">
        <f aca="false">IF($S1875=const_one,pre_f_options_issued*($T1875-option_strike_usd),const_zero)</f>
        <v>186909086.630211</v>
      </c>
      <c r="AE1875" s="5" t="n">
        <f aca="false">J1875+U1875</f>
        <v>30000000</v>
      </c>
      <c r="AF1875" s="5" t="n">
        <f aca="false">K1875+V1875</f>
        <v>300000000</v>
      </c>
      <c r="AG1875" s="5" t="n">
        <f aca="false">L1875+W1875</f>
        <v>100000000</v>
      </c>
      <c r="AH1875" s="5" t="n">
        <f aca="false">M1875+X1875</f>
        <v>60000000</v>
      </c>
      <c r="AI1875" s="5" t="n">
        <f aca="false">N1875+Y1875</f>
        <v>227290903.956253</v>
      </c>
      <c r="AJ1875" s="5" t="n">
        <f aca="false">O1875+Z1875</f>
        <v>15000000</v>
      </c>
      <c r="AK1875" s="5" t="n">
        <f aca="false">P1875+AA1875</f>
        <v>378818173.260422</v>
      </c>
      <c r="AL1875" s="5" t="n">
        <f aca="false">INDEX($AE$1795:$AE$1922,$B1875-$C1875*1+const_one)</f>
        <v>30000000</v>
      </c>
      <c r="AM1875" s="5" t="n">
        <f aca="false">INDEX($AF$1795:$AF$1922,$B1875-$D1875*2+const_one)</f>
        <v>300000000</v>
      </c>
      <c r="AN1875" s="5" t="n">
        <f aca="false">INDEX($AG$1795:$AG$1922,$B1875-$E1875*4+const_one)</f>
        <v>100000000</v>
      </c>
      <c r="AO1875" s="5" t="n">
        <f aca="false">INDEX($AH$1795:$AH$1922,$B1875-$F1875*8+const_one)</f>
        <v>60000000</v>
      </c>
      <c r="AP1875" s="5" t="n">
        <f aca="false">INDEX($AI$1795:$AI$1922,$B1875-$G1875*16+const_one)</f>
        <v>30000000</v>
      </c>
      <c r="AQ1875" s="5" t="n">
        <f aca="false">INDEX($AJ$1795:$AJ$1922,$B1875-$H1875*32+const_one)</f>
        <v>15000000</v>
      </c>
      <c r="AR1875" s="5" t="n">
        <f aca="false">INDEX($AK$1795:$AK$1922,$B1875-$I1875*64+const_one)</f>
        <v>5000000</v>
      </c>
      <c r="AS1875" s="5" t="n">
        <f aca="false">INDEX($AE$1795:$AE$1922,$B1875+(const_one-$C1875)*1+const_one)</f>
        <v>47510216.2515894</v>
      </c>
      <c r="AT1875" s="5" t="n">
        <f aca="false">INDEX($AF$1795:$AF$1922,$B1875+(const_one-$D1875)*2+const_one)</f>
        <v>424267894.286912</v>
      </c>
      <c r="AU1875" s="5" t="n">
        <f aca="false">INDEX($AG$1795:$AG$1922,$B1875+(const_one-$E1875)*4+const_one)</f>
        <v>128304511.358377</v>
      </c>
      <c r="AV1875" s="5" t="n">
        <f aca="false">INDEX($AH$1795:$AH$1922,$B1875+(const_one-$F1875)*8+const_one)</f>
        <v>168641069.409844</v>
      </c>
      <c r="AW1875" s="5" t="n">
        <f aca="false">INDEX($AI$1795:$AI$1922,$B1875+(const_one-$G1875)*16+const_one)</f>
        <v>227290903.956253</v>
      </c>
      <c r="AX1875" s="5" t="n">
        <f aca="false">INDEX($AJ$1795:$AJ$1922,$B1875+(const_one-$H1875)*32+const_one)</f>
        <v>305365313.42164</v>
      </c>
      <c r="AY1875" s="5" t="n">
        <f aca="false">INDEX($AK$1795:$AK$1922,$B1875+(const_one-$I1875)*64+const_one)</f>
        <v>378818173.260422</v>
      </c>
      <c r="AZ1875" s="5" t="n">
        <f aca="false">--($C1875=--(AS1875&gt;AL1875))</f>
        <v>0</v>
      </c>
      <c r="BA1875" s="5" t="n">
        <f aca="false">--($D1875=--(AT1875&gt;AM1875))</f>
        <v>0</v>
      </c>
      <c r="BB1875" s="5" t="n">
        <f aca="false">--($E1875=--(AU1875&gt;AN1875))</f>
        <v>0</v>
      </c>
      <c r="BC1875" s="5" t="n">
        <f aca="false">--($F1875=--(AV1875&gt;AO1875))</f>
        <v>0</v>
      </c>
      <c r="BD1875" s="5" t="n">
        <f aca="false">--($G1875=--(AW1875&gt;AP1875))</f>
        <v>1</v>
      </c>
      <c r="BE1875" s="5" t="n">
        <f aca="false">--($H1875=--(AX1875&gt;AQ1875))</f>
        <v>0</v>
      </c>
      <c r="BF1875" s="5" t="n">
        <f aca="false">--($I1875=--(AY1875&gt;AR1875))</f>
        <v>1</v>
      </c>
      <c r="BG1875" s="5" t="n">
        <f aca="false">SUM(AZ1875:BF1875)</f>
        <v>2</v>
      </c>
      <c r="BH1875" s="5" t="n">
        <f aca="false">SUM(AE1875:AK1875)+AB1875+AC1875+AD1875</f>
        <v>2000000000</v>
      </c>
    </row>
    <row r="1876" customFormat="false" ht="15" hidden="true" customHeight="false" outlineLevel="0" collapsed="false">
      <c r="A1876" s="5" t="n">
        <f aca="false">sensitivity_exit_usd</f>
        <v>2000000000</v>
      </c>
      <c r="B1876" s="2" t="n">
        <f aca="false">ROW()-ROW($B$1795)</f>
        <v>81</v>
      </c>
      <c r="C1876" s="2" t="n">
        <f aca="false">MOD(QUOTIENT($B1876,1),2)</f>
        <v>1</v>
      </c>
      <c r="D1876" s="2" t="n">
        <f aca="false">MOD(QUOTIENT($B1876,2),2)</f>
        <v>0</v>
      </c>
      <c r="E1876" s="2" t="n">
        <f aca="false">MOD(QUOTIENT($B1876,4),2)</f>
        <v>0</v>
      </c>
      <c r="F1876" s="2" t="n">
        <f aca="false">MOD(QUOTIENT($B1876,8),2)</f>
        <v>0</v>
      </c>
      <c r="G1876" s="2" t="n">
        <f aca="false">MOD(QUOTIENT($B1876,16),2)</f>
        <v>1</v>
      </c>
      <c r="H1876" s="2" t="n">
        <f aca="false">MOD(QUOTIENT($B1876,32),2)</f>
        <v>0</v>
      </c>
      <c r="I1876" s="2" t="n">
        <f aca="false">MOD(QUOTIENT($B1876,64),2)</f>
        <v>1</v>
      </c>
      <c r="J1876" s="5" t="n">
        <f aca="false">IF($C1876=const_zero,MIN(class_series_f_invested_usd,MAX(const_zero,$A1876)),const_zero)</f>
        <v>0</v>
      </c>
      <c r="K1876" s="5" t="n">
        <f aca="false">IF($D1876=const_zero,MIN(class_series_e_invested_usd,MAX(const_zero,$A1876-SUM($J1876:$J1876))),const_zero)</f>
        <v>300000000</v>
      </c>
      <c r="L1876" s="5" t="n">
        <f aca="false">IF($E1876=const_zero,MIN(class_series_d_invested_usd,MAX(const_zero,$A1876-SUM($J1876:$K1876))),const_zero)</f>
        <v>100000000</v>
      </c>
      <c r="M1876" s="5" t="n">
        <f aca="false">IF($F1876=const_zero,MIN(class_series_c_invested_usd,MAX(const_zero,$A1876-SUM($J1876:$L1876))),const_zero)</f>
        <v>60000000</v>
      </c>
      <c r="N1876" s="5" t="n">
        <f aca="false">IF($G1876=const_zero,MIN(class_series_b_invested_usd,MAX(const_zero,$A1876-SUM($J1876:$M1876))),const_zero)</f>
        <v>0</v>
      </c>
      <c r="O1876" s="5" t="n">
        <f aca="false">IF($H1876=const_zero,MIN(class_series_a_invested_usd,MAX(const_zero,$A1876-SUM($J1876:$N1876))),const_zero)</f>
        <v>15000000</v>
      </c>
      <c r="P1876" s="5" t="n">
        <f aca="false">IF($I1876=const_zero,MIN(class_seed_invested_usd,MAX(const_zero,$A1876-SUM($J1876:$O1876))),const_zero)</f>
        <v>0</v>
      </c>
      <c r="Q1876" s="5" t="n">
        <f aca="false">MAX(const_zero,$A1876-SUM($J1876:$P1876))</f>
        <v>1525000000</v>
      </c>
      <c r="R1876" s="9" t="n">
        <f aca="false">common_rsa_total+Sensitivity!$AE$1740+Sensitivity!$AJ$1740+IF($C1876=const_one,Sensitivity!$D$1740,const_zero)+IF($D1876=const_one,Sensitivity!$Y$1740,const_zero)+IF($E1876=const_one,Sensitivity!$V$1740,const_zero)+IF($F1876=const_one,Sensitivity!$S$1740,const_zero)+IF($G1876=const_one,Sensitivity!$P$1740,const_zero)+IF($H1876=const_one,Sensitivity!$M$1740,const_zero)+IF($I1876=const_one,Sensitivity!$J$1740,const_zero)</f>
        <v>17899923.1477193</v>
      </c>
      <c r="S1876" s="23" t="b">
        <f aca="false">IF($R1876&gt;const_zero,--($Q1876&gt;option_strike_usd*$R1876),const_zero)</f>
        <v>1</v>
      </c>
      <c r="T1876" s="7" t="n">
        <f aca="false">IF($R1876&gt;const_zero,IF($S1876=const_one,($Q1876+option_strike_usd*pre_f_options_issued)/($R1876+pre_f_options_issued),$Q1876/$R1876),const_zero)</f>
        <v>74.8777330649296</v>
      </c>
      <c r="U1876" s="5" t="n">
        <f aca="false">IF($C1876=const_one,Sensitivity!$D$1740*$T1876,const_zero)</f>
        <v>47510216.2515894</v>
      </c>
      <c r="V1876" s="5" t="n">
        <f aca="false">IF($D1876=const_one,Sensitivity!$Y$1740*$T1876,const_zero)</f>
        <v>0</v>
      </c>
      <c r="W1876" s="5" t="n">
        <f aca="false">IF($E1876=const_one,Sensitivity!$V$1740*$T1876,const_zero)</f>
        <v>0</v>
      </c>
      <c r="X1876" s="5" t="n">
        <f aca="false">IF($F1876=const_one,Sensitivity!$S$1740*$T1876,const_zero)</f>
        <v>0</v>
      </c>
      <c r="Y1876" s="5" t="n">
        <f aca="false">IF($G1876=const_one,Sensitivity!$P$1740*$T1876,const_zero)</f>
        <v>224633199.194789</v>
      </c>
      <c r="Z1876" s="5" t="n">
        <f aca="false">IF($H1876=const_one,Sensitivity!$M$1740*$T1876,const_zero)</f>
        <v>0</v>
      </c>
      <c r="AA1876" s="5" t="n">
        <f aca="false">IF($I1876=const_one,Sensitivity!$J$1740*$T1876,const_zero)</f>
        <v>374388665.324648</v>
      </c>
      <c r="AB1876" s="5" t="n">
        <f aca="false">(Sensitivity!$AE$1740+Sensitivity!$AJ$1740)*$T1876</f>
        <v>19873988.9822842</v>
      </c>
      <c r="AC1876" s="5" t="n">
        <f aca="false">common_rsa_total*$T1876</f>
        <v>673899597.584366</v>
      </c>
      <c r="AD1876" s="5" t="n">
        <f aca="false">IF($S1876=const_one,pre_f_options_issued*($T1876-option_strike_usd),const_zero)</f>
        <v>184694332.662324</v>
      </c>
      <c r="AE1876" s="5" t="n">
        <f aca="false">J1876+U1876</f>
        <v>47510216.2515894</v>
      </c>
      <c r="AF1876" s="5" t="n">
        <f aca="false">K1876+V1876</f>
        <v>300000000</v>
      </c>
      <c r="AG1876" s="5" t="n">
        <f aca="false">L1876+W1876</f>
        <v>100000000</v>
      </c>
      <c r="AH1876" s="5" t="n">
        <f aca="false">M1876+X1876</f>
        <v>60000000</v>
      </c>
      <c r="AI1876" s="5" t="n">
        <f aca="false">N1876+Y1876</f>
        <v>224633199.194789</v>
      </c>
      <c r="AJ1876" s="5" t="n">
        <f aca="false">O1876+Z1876</f>
        <v>15000000</v>
      </c>
      <c r="AK1876" s="5" t="n">
        <f aca="false">P1876+AA1876</f>
        <v>374388665.324648</v>
      </c>
      <c r="AL1876" s="5" t="n">
        <f aca="false">INDEX($AE$1795:$AE$1922,$B1876-$C1876*1+const_one)</f>
        <v>30000000</v>
      </c>
      <c r="AM1876" s="5" t="n">
        <f aca="false">INDEX($AF$1795:$AF$1922,$B1876-$D1876*2+const_one)</f>
        <v>300000000</v>
      </c>
      <c r="AN1876" s="5" t="n">
        <f aca="false">INDEX($AG$1795:$AG$1922,$B1876-$E1876*4+const_one)</f>
        <v>100000000</v>
      </c>
      <c r="AO1876" s="5" t="n">
        <f aca="false">INDEX($AH$1795:$AH$1922,$B1876-$F1876*8+const_one)</f>
        <v>60000000</v>
      </c>
      <c r="AP1876" s="5" t="n">
        <f aca="false">INDEX($AI$1795:$AI$1922,$B1876-$G1876*16+const_one)</f>
        <v>30000000</v>
      </c>
      <c r="AQ1876" s="5" t="n">
        <f aca="false">INDEX($AJ$1795:$AJ$1922,$B1876-$H1876*32+const_one)</f>
        <v>15000000</v>
      </c>
      <c r="AR1876" s="5" t="n">
        <f aca="false">INDEX($AK$1795:$AK$1922,$B1876-$I1876*64+const_one)</f>
        <v>5000000</v>
      </c>
      <c r="AS1876" s="5" t="n">
        <f aca="false">INDEX($AE$1795:$AE$1922,$B1876+(const_one-$C1876)*1+const_one)</f>
        <v>47510216.2515894</v>
      </c>
      <c r="AT1876" s="5" t="n">
        <f aca="false">INDEX($AF$1795:$AF$1922,$B1876+(const_one-$D1876)*2+const_one)</f>
        <v>421023396.699866</v>
      </c>
      <c r="AU1876" s="5" t="n">
        <f aca="false">INDEX($AG$1795:$AG$1922,$B1876+(const_one-$E1876)*4+const_one)</f>
        <v>126965526.223577</v>
      </c>
      <c r="AV1876" s="5" t="n">
        <f aca="false">INDEX($AH$1795:$AH$1922,$B1876+(const_one-$F1876)*8+const_one)</f>
        <v>167105826.423855</v>
      </c>
      <c r="AW1876" s="5" t="n">
        <f aca="false">INDEX($AI$1795:$AI$1922,$B1876+(const_one-$G1876)*16+const_one)</f>
        <v>224633199.194789</v>
      </c>
      <c r="AX1876" s="5" t="n">
        <f aca="false">INDEX($AJ$1795:$AJ$1922,$B1876+(const_one-$H1876)*32+const_one)</f>
        <v>303642651.009065</v>
      </c>
      <c r="AY1876" s="5" t="n">
        <f aca="false">INDEX($AK$1795:$AK$1922,$B1876+(const_one-$I1876)*64+const_one)</f>
        <v>374388665.324648</v>
      </c>
      <c r="AZ1876" s="5" t="n">
        <f aca="false">--($C1876=--(AS1876&gt;AL1876))</f>
        <v>1</v>
      </c>
      <c r="BA1876" s="5" t="n">
        <f aca="false">--($D1876=--(AT1876&gt;AM1876))</f>
        <v>0</v>
      </c>
      <c r="BB1876" s="5" t="n">
        <f aca="false">--($E1876=--(AU1876&gt;AN1876))</f>
        <v>0</v>
      </c>
      <c r="BC1876" s="5" t="n">
        <f aca="false">--($F1876=--(AV1876&gt;AO1876))</f>
        <v>0</v>
      </c>
      <c r="BD1876" s="5" t="n">
        <f aca="false">--($G1876=--(AW1876&gt;AP1876))</f>
        <v>1</v>
      </c>
      <c r="BE1876" s="5" t="n">
        <f aca="false">--($H1876=--(AX1876&gt;AQ1876))</f>
        <v>0</v>
      </c>
      <c r="BF1876" s="5" t="n">
        <f aca="false">--($I1876=--(AY1876&gt;AR1876))</f>
        <v>1</v>
      </c>
      <c r="BG1876" s="5" t="n">
        <f aca="false">SUM(AZ1876:BF1876)</f>
        <v>3</v>
      </c>
      <c r="BH1876" s="5" t="n">
        <f aca="false">SUM(AE1876:AK1876)+AB1876+AC1876+AD1876</f>
        <v>2000000000</v>
      </c>
    </row>
    <row r="1877" customFormat="false" ht="15" hidden="true" customHeight="false" outlineLevel="0" collapsed="false">
      <c r="A1877" s="5" t="n">
        <f aca="false">sensitivity_exit_usd</f>
        <v>2000000000</v>
      </c>
      <c r="B1877" s="2" t="n">
        <f aca="false">ROW()-ROW($B$1795)</f>
        <v>82</v>
      </c>
      <c r="C1877" s="2" t="n">
        <f aca="false">MOD(QUOTIENT($B1877,1),2)</f>
        <v>0</v>
      </c>
      <c r="D1877" s="2" t="n">
        <f aca="false">MOD(QUOTIENT($B1877,2),2)</f>
        <v>1</v>
      </c>
      <c r="E1877" s="2" t="n">
        <f aca="false">MOD(QUOTIENT($B1877,4),2)</f>
        <v>0</v>
      </c>
      <c r="F1877" s="2" t="n">
        <f aca="false">MOD(QUOTIENT($B1877,8),2)</f>
        <v>0</v>
      </c>
      <c r="G1877" s="2" t="n">
        <f aca="false">MOD(QUOTIENT($B1877,16),2)</f>
        <v>1</v>
      </c>
      <c r="H1877" s="2" t="n">
        <f aca="false">MOD(QUOTIENT($B1877,32),2)</f>
        <v>0</v>
      </c>
      <c r="I1877" s="2" t="n">
        <f aca="false">MOD(QUOTIENT($B1877,64),2)</f>
        <v>1</v>
      </c>
      <c r="J1877" s="5" t="n">
        <f aca="false">IF($C1877=const_zero,MIN(class_series_f_invested_usd,MAX(const_zero,$A1877)),const_zero)</f>
        <v>30000000</v>
      </c>
      <c r="K1877" s="5" t="n">
        <f aca="false">IF($D1877=const_zero,MIN(class_series_e_invested_usd,MAX(const_zero,$A1877-SUM($J1877:$J1877))),const_zero)</f>
        <v>0</v>
      </c>
      <c r="L1877" s="5" t="n">
        <f aca="false">IF($E1877=const_zero,MIN(class_series_d_invested_usd,MAX(const_zero,$A1877-SUM($J1877:$K1877))),const_zero)</f>
        <v>100000000</v>
      </c>
      <c r="M1877" s="5" t="n">
        <f aca="false">IF($F1877=const_zero,MIN(class_series_c_invested_usd,MAX(const_zero,$A1877-SUM($J1877:$L1877))),const_zero)</f>
        <v>60000000</v>
      </c>
      <c r="N1877" s="5" t="n">
        <f aca="false">IF($G1877=const_zero,MIN(class_series_b_invested_usd,MAX(const_zero,$A1877-SUM($J1877:$M1877))),const_zero)</f>
        <v>0</v>
      </c>
      <c r="O1877" s="5" t="n">
        <f aca="false">IF($H1877=const_zero,MIN(class_series_a_invested_usd,MAX(const_zero,$A1877-SUM($J1877:$N1877))),const_zero)</f>
        <v>15000000</v>
      </c>
      <c r="P1877" s="5" t="n">
        <f aca="false">IF($I1877=const_zero,MIN(class_seed_invested_usd,MAX(const_zero,$A1877-SUM($J1877:$O1877))),const_zero)</f>
        <v>0</v>
      </c>
      <c r="Q1877" s="5" t="n">
        <f aca="false">MAX(const_zero,$A1877-SUM($J1877:$P1877))</f>
        <v>1795000000</v>
      </c>
      <c r="R1877" s="9" t="n">
        <f aca="false">common_rsa_total+Sensitivity!$AE$1740+Sensitivity!$AJ$1740+IF($C1877=const_one,Sensitivity!$D$1740,const_zero)+IF($D1877=const_one,Sensitivity!$Y$1740,const_zero)+IF($E1877=const_one,Sensitivity!$V$1740,const_zero)+IF($F1877=const_one,Sensitivity!$S$1740,const_zero)+IF($G1877=const_one,Sensitivity!$P$1740,const_zero)+IF($H1877=const_one,Sensitivity!$M$1740,const_zero)+IF($I1877=const_one,Sensitivity!$J$1740,const_zero)</f>
        <v>23372058.2540864</v>
      </c>
      <c r="S1877" s="23" t="b">
        <f aca="false">IF($R1877&gt;const_zero,--($Q1877&gt;option_strike_usd*$R1877),const_zero)</f>
        <v>1</v>
      </c>
      <c r="T1877" s="7" t="n">
        <f aca="false">IF($R1877&gt;const_zero,IF($S1877=const_one,($Q1877+option_strike_usd*pre_f_options_issued)/($R1877+pre_f_options_issued),$Q1877/$R1877),const_zero)</f>
        <v>69.4764978629442</v>
      </c>
      <c r="U1877" s="5" t="n">
        <f aca="false">IF($C1877=const_one,Sensitivity!$D$1740*$T1877,const_zero)</f>
        <v>0</v>
      </c>
      <c r="V1877" s="5" t="n">
        <f aca="false">IF($D1877=const_one,Sensitivity!$Y$1740*$T1877,const_zero)</f>
        <v>424267894.286912</v>
      </c>
      <c r="W1877" s="5" t="n">
        <f aca="false">IF($E1877=const_one,Sensitivity!$V$1740*$T1877,const_zero)</f>
        <v>0</v>
      </c>
      <c r="X1877" s="5" t="n">
        <f aca="false">IF($F1877=const_one,Sensitivity!$S$1740*$T1877,const_zero)</f>
        <v>0</v>
      </c>
      <c r="Y1877" s="5" t="n">
        <f aca="false">IF($G1877=const_one,Sensitivity!$P$1740*$T1877,const_zero)</f>
        <v>208429493.588833</v>
      </c>
      <c r="Z1877" s="5" t="n">
        <f aca="false">IF($H1877=const_one,Sensitivity!$M$1740*$T1877,const_zero)</f>
        <v>0</v>
      </c>
      <c r="AA1877" s="5" t="n">
        <f aca="false">IF($I1877=const_one,Sensitivity!$J$1740*$T1877,const_zero)</f>
        <v>347382489.314721</v>
      </c>
      <c r="AB1877" s="5" t="n">
        <f aca="false">(Sensitivity!$AE$1740+Sensitivity!$AJ$1740)*$T1877</f>
        <v>18440397.3856757</v>
      </c>
      <c r="AC1877" s="5" t="n">
        <f aca="false">common_rsa_total*$T1877</f>
        <v>625288480.766498</v>
      </c>
      <c r="AD1877" s="5" t="n">
        <f aca="false">IF($S1877=const_one,pre_f_options_issued*($T1877-option_strike_usd),const_zero)</f>
        <v>171191244.657361</v>
      </c>
      <c r="AE1877" s="5" t="n">
        <f aca="false">J1877+U1877</f>
        <v>30000000</v>
      </c>
      <c r="AF1877" s="5" t="n">
        <f aca="false">K1877+V1877</f>
        <v>424267894.286912</v>
      </c>
      <c r="AG1877" s="5" t="n">
        <f aca="false">L1877+W1877</f>
        <v>100000000</v>
      </c>
      <c r="AH1877" s="5" t="n">
        <f aca="false">M1877+X1877</f>
        <v>60000000</v>
      </c>
      <c r="AI1877" s="5" t="n">
        <f aca="false">N1877+Y1877</f>
        <v>208429493.588833</v>
      </c>
      <c r="AJ1877" s="5" t="n">
        <f aca="false">O1877+Z1877</f>
        <v>15000000</v>
      </c>
      <c r="AK1877" s="5" t="n">
        <f aca="false">P1877+AA1877</f>
        <v>347382489.314721</v>
      </c>
      <c r="AL1877" s="5" t="n">
        <f aca="false">INDEX($AE$1795:$AE$1922,$B1877-$C1877*1+const_one)</f>
        <v>30000000</v>
      </c>
      <c r="AM1877" s="5" t="n">
        <f aca="false">INDEX($AF$1795:$AF$1922,$B1877-$D1877*2+const_one)</f>
        <v>300000000</v>
      </c>
      <c r="AN1877" s="5" t="n">
        <f aca="false">INDEX($AG$1795:$AG$1922,$B1877-$E1877*4+const_one)</f>
        <v>100000000</v>
      </c>
      <c r="AO1877" s="5" t="n">
        <f aca="false">INDEX($AH$1795:$AH$1922,$B1877-$F1877*8+const_one)</f>
        <v>60000000</v>
      </c>
      <c r="AP1877" s="5" t="n">
        <f aca="false">INDEX($AI$1795:$AI$1922,$B1877-$G1877*16+const_one)</f>
        <v>30000000</v>
      </c>
      <c r="AQ1877" s="5" t="n">
        <f aca="false">INDEX($AJ$1795:$AJ$1922,$B1877-$H1877*32+const_one)</f>
        <v>15000000</v>
      </c>
      <c r="AR1877" s="5" t="n">
        <f aca="false">INDEX($AK$1795:$AK$1922,$B1877-$I1877*64+const_one)</f>
        <v>5000000</v>
      </c>
      <c r="AS1877" s="5" t="n">
        <f aca="false">INDEX($AE$1795:$AE$1922,$B1877+(const_one-$C1877)*1+const_one)</f>
        <v>43745995.1395026</v>
      </c>
      <c r="AT1877" s="5" t="n">
        <f aca="false">INDEX($AF$1795:$AF$1922,$B1877+(const_one-$D1877)*2+const_one)</f>
        <v>424267894.286912</v>
      </c>
      <c r="AU1877" s="5" t="n">
        <f aca="false">INDEX($AG$1795:$AG$1922,$B1877+(const_one-$E1877)*4+const_one)</f>
        <v>118677913.821449</v>
      </c>
      <c r="AV1877" s="5" t="n">
        <f aca="false">INDEX($AH$1795:$AH$1922,$B1877+(const_one-$F1877)*8+const_one)</f>
        <v>157682187.83136</v>
      </c>
      <c r="AW1877" s="5" t="n">
        <f aca="false">INDEX($AI$1795:$AI$1922,$B1877+(const_one-$G1877)*16+const_one)</f>
        <v>208429493.588833</v>
      </c>
      <c r="AX1877" s="5" t="n">
        <f aca="false">INDEX($AJ$1795:$AJ$1922,$B1877+(const_one-$H1877)*32+const_one)</f>
        <v>293550236.444</v>
      </c>
      <c r="AY1877" s="5" t="n">
        <f aca="false">INDEX($AK$1795:$AK$1922,$B1877+(const_one-$I1877)*64+const_one)</f>
        <v>347382489.314721</v>
      </c>
      <c r="AZ1877" s="5" t="n">
        <f aca="false">--($C1877=--(AS1877&gt;AL1877))</f>
        <v>0</v>
      </c>
      <c r="BA1877" s="5" t="n">
        <f aca="false">--($D1877=--(AT1877&gt;AM1877))</f>
        <v>1</v>
      </c>
      <c r="BB1877" s="5" t="n">
        <f aca="false">--($E1877=--(AU1877&gt;AN1877))</f>
        <v>0</v>
      </c>
      <c r="BC1877" s="5" t="n">
        <f aca="false">--($F1877=--(AV1877&gt;AO1877))</f>
        <v>0</v>
      </c>
      <c r="BD1877" s="5" t="n">
        <f aca="false">--($G1877=--(AW1877&gt;AP1877))</f>
        <v>1</v>
      </c>
      <c r="BE1877" s="5" t="n">
        <f aca="false">--($H1877=--(AX1877&gt;AQ1877))</f>
        <v>0</v>
      </c>
      <c r="BF1877" s="5" t="n">
        <f aca="false">--($I1877=--(AY1877&gt;AR1877))</f>
        <v>1</v>
      </c>
      <c r="BG1877" s="5" t="n">
        <f aca="false">SUM(AZ1877:BF1877)</f>
        <v>3</v>
      </c>
      <c r="BH1877" s="5" t="n">
        <f aca="false">SUM(AE1877:AK1877)+AB1877+AC1877+AD1877</f>
        <v>2000000000</v>
      </c>
    </row>
    <row r="1878" customFormat="false" ht="15" hidden="true" customHeight="false" outlineLevel="0" collapsed="false">
      <c r="A1878" s="5" t="n">
        <f aca="false">sensitivity_exit_usd</f>
        <v>2000000000</v>
      </c>
      <c r="B1878" s="2" t="n">
        <f aca="false">ROW()-ROW($B$1795)</f>
        <v>83</v>
      </c>
      <c r="C1878" s="2" t="n">
        <f aca="false">MOD(QUOTIENT($B1878,1),2)</f>
        <v>1</v>
      </c>
      <c r="D1878" s="2" t="n">
        <f aca="false">MOD(QUOTIENT($B1878,2),2)</f>
        <v>1</v>
      </c>
      <c r="E1878" s="2" t="n">
        <f aca="false">MOD(QUOTIENT($B1878,4),2)</f>
        <v>0</v>
      </c>
      <c r="F1878" s="2" t="n">
        <f aca="false">MOD(QUOTIENT($B1878,8),2)</f>
        <v>0</v>
      </c>
      <c r="G1878" s="2" t="n">
        <f aca="false">MOD(QUOTIENT($B1878,16),2)</f>
        <v>1</v>
      </c>
      <c r="H1878" s="2" t="n">
        <f aca="false">MOD(QUOTIENT($B1878,32),2)</f>
        <v>0</v>
      </c>
      <c r="I1878" s="2" t="n">
        <f aca="false">MOD(QUOTIENT($B1878,64),2)</f>
        <v>1</v>
      </c>
      <c r="J1878" s="5" t="n">
        <f aca="false">IF($C1878=const_zero,MIN(class_series_f_invested_usd,MAX(const_zero,$A1878)),const_zero)</f>
        <v>0</v>
      </c>
      <c r="K1878" s="5" t="n">
        <f aca="false">IF($D1878=const_zero,MIN(class_series_e_invested_usd,MAX(const_zero,$A1878-SUM($J1878:$J1878))),const_zero)</f>
        <v>0</v>
      </c>
      <c r="L1878" s="5" t="n">
        <f aca="false">IF($E1878=const_zero,MIN(class_series_d_invested_usd,MAX(const_zero,$A1878-SUM($J1878:$K1878))),const_zero)</f>
        <v>100000000</v>
      </c>
      <c r="M1878" s="5" t="n">
        <f aca="false">IF($F1878=const_zero,MIN(class_series_c_invested_usd,MAX(const_zero,$A1878-SUM($J1878:$L1878))),const_zero)</f>
        <v>60000000</v>
      </c>
      <c r="N1878" s="5" t="n">
        <f aca="false">IF($G1878=const_zero,MIN(class_series_b_invested_usd,MAX(const_zero,$A1878-SUM($J1878:$M1878))),const_zero)</f>
        <v>0</v>
      </c>
      <c r="O1878" s="5" t="n">
        <f aca="false">IF($H1878=const_zero,MIN(class_series_a_invested_usd,MAX(const_zero,$A1878-SUM($J1878:$N1878))),const_zero)</f>
        <v>15000000</v>
      </c>
      <c r="P1878" s="5" t="n">
        <f aca="false">IF($I1878=const_zero,MIN(class_seed_invested_usd,MAX(const_zero,$A1878-SUM($J1878:$O1878))),const_zero)</f>
        <v>0</v>
      </c>
      <c r="Q1878" s="5" t="n">
        <f aca="false">MAX(const_zero,$A1878-SUM($J1878:$P1878))</f>
        <v>1825000000</v>
      </c>
      <c r="R1878" s="9" t="n">
        <f aca="false">common_rsa_total+Sensitivity!$AE$1740+Sensitivity!$AJ$1740+IF($C1878=const_one,Sensitivity!$D$1740,const_zero)+IF($D1878=const_one,Sensitivity!$Y$1740,const_zero)+IF($E1878=const_one,Sensitivity!$V$1740,const_zero)+IF($F1878=const_one,Sensitivity!$S$1740,const_zero)+IF($G1878=const_one,Sensitivity!$P$1740,const_zero)+IF($H1878=const_one,Sensitivity!$M$1740,const_zero)+IF($I1878=const_one,Sensitivity!$J$1740,const_zero)</f>
        <v>24006562.1887927</v>
      </c>
      <c r="S1878" s="23" t="b">
        <f aca="false">IF($R1878&gt;const_zero,--($Q1878&gt;option_strike_usd*$R1878),const_zero)</f>
        <v>1</v>
      </c>
      <c r="T1878" s="7" t="n">
        <f aca="false">IF($R1878&gt;const_zero,IF($S1878=const_one,($Q1878+option_strike_usd*pre_f_options_issued)/($R1878+pre_f_options_issued),$Q1878/$R1878),const_zero)</f>
        <v>68.9451912693789</v>
      </c>
      <c r="U1878" s="5" t="n">
        <f aca="false">IF($C1878=const_one,Sensitivity!$D$1740*$T1878,const_zero)</f>
        <v>43745995.1395026</v>
      </c>
      <c r="V1878" s="5" t="n">
        <f aca="false">IF($D1878=const_one,Sensitivity!$Y$1740*$T1878,const_zero)</f>
        <v>421023396.699866</v>
      </c>
      <c r="W1878" s="5" t="n">
        <f aca="false">IF($E1878=const_one,Sensitivity!$V$1740*$T1878,const_zero)</f>
        <v>0</v>
      </c>
      <c r="X1878" s="5" t="n">
        <f aca="false">IF($F1878=const_one,Sensitivity!$S$1740*$T1878,const_zero)</f>
        <v>0</v>
      </c>
      <c r="Y1878" s="5" t="n">
        <f aca="false">IF($G1878=const_one,Sensitivity!$P$1740*$T1878,const_zero)</f>
        <v>206835573.808137</v>
      </c>
      <c r="Z1878" s="5" t="n">
        <f aca="false">IF($H1878=const_one,Sensitivity!$M$1740*$T1878,const_zero)</f>
        <v>0</v>
      </c>
      <c r="AA1878" s="5" t="n">
        <f aca="false">IF($I1878=const_one,Sensitivity!$J$1740*$T1878,const_zero)</f>
        <v>344725956.346895</v>
      </c>
      <c r="AB1878" s="5" t="n">
        <f aca="false">(Sensitivity!$AE$1740+Sensitivity!$AJ$1740)*$T1878</f>
        <v>18299378.407743</v>
      </c>
      <c r="AC1878" s="5" t="n">
        <f aca="false">common_rsa_total*$T1878</f>
        <v>620506721.42441</v>
      </c>
      <c r="AD1878" s="5" t="n">
        <f aca="false">IF($S1878=const_one,pre_f_options_issued*($T1878-option_strike_usd),const_zero)</f>
        <v>169862978.173447</v>
      </c>
      <c r="AE1878" s="5" t="n">
        <f aca="false">J1878+U1878</f>
        <v>43745995.1395026</v>
      </c>
      <c r="AF1878" s="5" t="n">
        <f aca="false">K1878+V1878</f>
        <v>421023396.699866</v>
      </c>
      <c r="AG1878" s="5" t="n">
        <f aca="false">L1878+W1878</f>
        <v>100000000</v>
      </c>
      <c r="AH1878" s="5" t="n">
        <f aca="false">M1878+X1878</f>
        <v>60000000</v>
      </c>
      <c r="AI1878" s="5" t="n">
        <f aca="false">N1878+Y1878</f>
        <v>206835573.808137</v>
      </c>
      <c r="AJ1878" s="5" t="n">
        <f aca="false">O1878+Z1878</f>
        <v>15000000</v>
      </c>
      <c r="AK1878" s="5" t="n">
        <f aca="false">P1878+AA1878</f>
        <v>344725956.346895</v>
      </c>
      <c r="AL1878" s="5" t="n">
        <f aca="false">INDEX($AE$1795:$AE$1922,$B1878-$C1878*1+const_one)</f>
        <v>30000000</v>
      </c>
      <c r="AM1878" s="5" t="n">
        <f aca="false">INDEX($AF$1795:$AF$1922,$B1878-$D1878*2+const_one)</f>
        <v>300000000</v>
      </c>
      <c r="AN1878" s="5" t="n">
        <f aca="false">INDEX($AG$1795:$AG$1922,$B1878-$E1878*4+const_one)</f>
        <v>100000000</v>
      </c>
      <c r="AO1878" s="5" t="n">
        <f aca="false">INDEX($AH$1795:$AH$1922,$B1878-$F1878*8+const_one)</f>
        <v>60000000</v>
      </c>
      <c r="AP1878" s="5" t="n">
        <f aca="false">INDEX($AI$1795:$AI$1922,$B1878-$G1878*16+const_one)</f>
        <v>30000000</v>
      </c>
      <c r="AQ1878" s="5" t="n">
        <f aca="false">INDEX($AJ$1795:$AJ$1922,$B1878-$H1878*32+const_one)</f>
        <v>15000000</v>
      </c>
      <c r="AR1878" s="5" t="n">
        <f aca="false">INDEX($AK$1795:$AK$1922,$B1878-$I1878*64+const_one)</f>
        <v>5000000</v>
      </c>
      <c r="AS1878" s="5" t="n">
        <f aca="false">INDEX($AE$1795:$AE$1922,$B1878+(const_one-$C1878)*1+const_one)</f>
        <v>43745995.1395026</v>
      </c>
      <c r="AT1878" s="5" t="n">
        <f aca="false">INDEX($AF$1795:$AF$1922,$B1878+(const_one-$D1878)*2+const_one)</f>
        <v>421023396.699866</v>
      </c>
      <c r="AU1878" s="5" t="n">
        <f aca="false">INDEX($AG$1795:$AG$1922,$B1878+(const_one-$E1878)*4+const_one)</f>
        <v>117844896.135133</v>
      </c>
      <c r="AV1878" s="5" t="n">
        <f aca="false">INDEX($AH$1795:$AH$1922,$B1878+(const_one-$F1878)*8+const_one)</f>
        <v>156711821.018838</v>
      </c>
      <c r="AW1878" s="5" t="n">
        <f aca="false">INDEX($AI$1795:$AI$1922,$B1878+(const_one-$G1878)*16+const_one)</f>
        <v>206835573.808137</v>
      </c>
      <c r="AX1878" s="5" t="n">
        <f aca="false">INDEX($AJ$1795:$AJ$1922,$B1878+(const_one-$H1878)*32+const_one)</f>
        <v>292399403.806646</v>
      </c>
      <c r="AY1878" s="5" t="n">
        <f aca="false">INDEX($AK$1795:$AK$1922,$B1878+(const_one-$I1878)*64+const_one)</f>
        <v>344725956.346895</v>
      </c>
      <c r="AZ1878" s="5" t="n">
        <f aca="false">--($C1878=--(AS1878&gt;AL1878))</f>
        <v>1</v>
      </c>
      <c r="BA1878" s="5" t="n">
        <f aca="false">--($D1878=--(AT1878&gt;AM1878))</f>
        <v>1</v>
      </c>
      <c r="BB1878" s="5" t="n">
        <f aca="false">--($E1878=--(AU1878&gt;AN1878))</f>
        <v>0</v>
      </c>
      <c r="BC1878" s="5" t="n">
        <f aca="false">--($F1878=--(AV1878&gt;AO1878))</f>
        <v>0</v>
      </c>
      <c r="BD1878" s="5" t="n">
        <f aca="false">--($G1878=--(AW1878&gt;AP1878))</f>
        <v>1</v>
      </c>
      <c r="BE1878" s="5" t="n">
        <f aca="false">--($H1878=--(AX1878&gt;AQ1878))</f>
        <v>0</v>
      </c>
      <c r="BF1878" s="5" t="n">
        <f aca="false">--($I1878=--(AY1878&gt;AR1878))</f>
        <v>1</v>
      </c>
      <c r="BG1878" s="5" t="n">
        <f aca="false">SUM(AZ1878:BF1878)</f>
        <v>4</v>
      </c>
      <c r="BH1878" s="5" t="n">
        <f aca="false">SUM(AE1878:AK1878)+AB1878+AC1878+AD1878</f>
        <v>2000000000</v>
      </c>
    </row>
    <row r="1879" customFormat="false" ht="15" hidden="true" customHeight="false" outlineLevel="0" collapsed="false">
      <c r="A1879" s="5" t="n">
        <f aca="false">sensitivity_exit_usd</f>
        <v>2000000000</v>
      </c>
      <c r="B1879" s="2" t="n">
        <f aca="false">ROW()-ROW($B$1795)</f>
        <v>84</v>
      </c>
      <c r="C1879" s="2" t="n">
        <f aca="false">MOD(QUOTIENT($B1879,1),2)</f>
        <v>0</v>
      </c>
      <c r="D1879" s="2" t="n">
        <f aca="false">MOD(QUOTIENT($B1879,2),2)</f>
        <v>0</v>
      </c>
      <c r="E1879" s="2" t="n">
        <f aca="false">MOD(QUOTIENT($B1879,4),2)</f>
        <v>1</v>
      </c>
      <c r="F1879" s="2" t="n">
        <f aca="false">MOD(QUOTIENT($B1879,8),2)</f>
        <v>0</v>
      </c>
      <c r="G1879" s="2" t="n">
        <f aca="false">MOD(QUOTIENT($B1879,16),2)</f>
        <v>1</v>
      </c>
      <c r="H1879" s="2" t="n">
        <f aca="false">MOD(QUOTIENT($B1879,32),2)</f>
        <v>0</v>
      </c>
      <c r="I1879" s="2" t="n">
        <f aca="false">MOD(QUOTIENT($B1879,64),2)</f>
        <v>1</v>
      </c>
      <c r="J1879" s="5" t="n">
        <f aca="false">IF($C1879=const_zero,MIN(class_series_f_invested_usd,MAX(const_zero,$A1879)),const_zero)</f>
        <v>30000000</v>
      </c>
      <c r="K1879" s="5" t="n">
        <f aca="false">IF($D1879=const_zero,MIN(class_series_e_invested_usd,MAX(const_zero,$A1879-SUM($J1879:$J1879))),const_zero)</f>
        <v>300000000</v>
      </c>
      <c r="L1879" s="5" t="n">
        <f aca="false">IF($E1879=const_zero,MIN(class_series_d_invested_usd,MAX(const_zero,$A1879-SUM($J1879:$K1879))),const_zero)</f>
        <v>0</v>
      </c>
      <c r="M1879" s="5" t="n">
        <f aca="false">IF($F1879=const_zero,MIN(class_series_c_invested_usd,MAX(const_zero,$A1879-SUM($J1879:$L1879))),const_zero)</f>
        <v>60000000</v>
      </c>
      <c r="N1879" s="5" t="n">
        <f aca="false">IF($G1879=const_zero,MIN(class_series_b_invested_usd,MAX(const_zero,$A1879-SUM($J1879:$M1879))),const_zero)</f>
        <v>0</v>
      </c>
      <c r="O1879" s="5" t="n">
        <f aca="false">IF($H1879=const_zero,MIN(class_series_a_invested_usd,MAX(const_zero,$A1879-SUM($J1879:$N1879))),const_zero)</f>
        <v>15000000</v>
      </c>
      <c r="P1879" s="5" t="n">
        <f aca="false">IF($I1879=const_zero,MIN(class_seed_invested_usd,MAX(const_zero,$A1879-SUM($J1879:$O1879))),const_zero)</f>
        <v>0</v>
      </c>
      <c r="Q1879" s="5" t="n">
        <f aca="false">MAX(const_zero,$A1879-SUM($J1879:$P1879))</f>
        <v>1595000000</v>
      </c>
      <c r="R1879" s="9" t="n">
        <f aca="false">common_rsa_total+Sensitivity!$AE$1740+Sensitivity!$AJ$1740+IF($C1879=const_one,Sensitivity!$D$1740,const_zero)+IF($D1879=const_one,Sensitivity!$Y$1740,const_zero)+IF($E1879=const_one,Sensitivity!$V$1740,const_zero)+IF($F1879=const_one,Sensitivity!$S$1740,const_zero)+IF($G1879=const_one,Sensitivity!$P$1740,const_zero)+IF($H1879=const_one,Sensitivity!$M$1740,const_zero)+IF($I1879=const_one,Sensitivity!$J$1740,const_zero)</f>
        <v>18991528.8243784</v>
      </c>
      <c r="S1879" s="23" t="b">
        <f aca="false">IF($R1879&gt;const_zero,--($Q1879&gt;option_strike_usd*$R1879),const_zero)</f>
        <v>1</v>
      </c>
      <c r="T1879" s="7" t="n">
        <f aca="false">IF($R1879&gt;const_zero,IF($S1879=const_one,($Q1879+option_strike_usd*pre_f_options_issued)/($R1879+pre_f_options_issued),$Q1879/$R1879),const_zero)</f>
        <v>74.3316128440298</v>
      </c>
      <c r="U1879" s="5" t="n">
        <f aca="false">IF($C1879=const_one,Sensitivity!$D$1740*$T1879,const_zero)</f>
        <v>0</v>
      </c>
      <c r="V1879" s="5" t="n">
        <f aca="false">IF($D1879=const_one,Sensitivity!$Y$1740*$T1879,const_zero)</f>
        <v>0</v>
      </c>
      <c r="W1879" s="5" t="n">
        <f aca="false">IF($E1879=const_one,Sensitivity!$V$1740*$T1879,const_zero)</f>
        <v>128304511.358377</v>
      </c>
      <c r="X1879" s="5" t="n">
        <f aca="false">IF($F1879=const_one,Sensitivity!$S$1740*$T1879,const_zero)</f>
        <v>0</v>
      </c>
      <c r="Y1879" s="5" t="n">
        <f aca="false">IF($G1879=const_one,Sensitivity!$P$1740*$T1879,const_zero)</f>
        <v>222994838.532089</v>
      </c>
      <c r="Z1879" s="5" t="n">
        <f aca="false">IF($H1879=const_one,Sensitivity!$M$1740*$T1879,const_zero)</f>
        <v>0</v>
      </c>
      <c r="AA1879" s="5" t="n">
        <f aca="false">IF($I1879=const_one,Sensitivity!$J$1740*$T1879,const_zero)</f>
        <v>371658064.220149</v>
      </c>
      <c r="AB1879" s="5" t="n">
        <f aca="false">(Sensitivity!$AE$1740+Sensitivity!$AJ$1740)*$T1879</f>
        <v>19729038.1830426</v>
      </c>
      <c r="AC1879" s="5" t="n">
        <f aca="false">common_rsa_total*$T1879</f>
        <v>668984515.596268</v>
      </c>
      <c r="AD1879" s="5" t="n">
        <f aca="false">IF($S1879=const_one,pre_f_options_issued*($T1879-option_strike_usd),const_zero)</f>
        <v>183329032.110075</v>
      </c>
      <c r="AE1879" s="5" t="n">
        <f aca="false">J1879+U1879</f>
        <v>30000000</v>
      </c>
      <c r="AF1879" s="5" t="n">
        <f aca="false">K1879+V1879</f>
        <v>300000000</v>
      </c>
      <c r="AG1879" s="5" t="n">
        <f aca="false">L1879+W1879</f>
        <v>128304511.358377</v>
      </c>
      <c r="AH1879" s="5" t="n">
        <f aca="false">M1879+X1879</f>
        <v>60000000</v>
      </c>
      <c r="AI1879" s="5" t="n">
        <f aca="false">N1879+Y1879</f>
        <v>222994838.532089</v>
      </c>
      <c r="AJ1879" s="5" t="n">
        <f aca="false">O1879+Z1879</f>
        <v>15000000</v>
      </c>
      <c r="AK1879" s="5" t="n">
        <f aca="false">P1879+AA1879</f>
        <v>371658064.220149</v>
      </c>
      <c r="AL1879" s="5" t="n">
        <f aca="false">INDEX($AE$1795:$AE$1922,$B1879-$C1879*1+const_one)</f>
        <v>30000000</v>
      </c>
      <c r="AM1879" s="5" t="n">
        <f aca="false">INDEX($AF$1795:$AF$1922,$B1879-$D1879*2+const_one)</f>
        <v>300000000</v>
      </c>
      <c r="AN1879" s="5" t="n">
        <f aca="false">INDEX($AG$1795:$AG$1922,$B1879-$E1879*4+const_one)</f>
        <v>100000000</v>
      </c>
      <c r="AO1879" s="5" t="n">
        <f aca="false">INDEX($AH$1795:$AH$1922,$B1879-$F1879*8+const_one)</f>
        <v>60000000</v>
      </c>
      <c r="AP1879" s="5" t="n">
        <f aca="false">INDEX($AI$1795:$AI$1922,$B1879-$G1879*16+const_one)</f>
        <v>30000000</v>
      </c>
      <c r="AQ1879" s="5" t="n">
        <f aca="false">INDEX($AJ$1795:$AJ$1922,$B1879-$H1879*32+const_one)</f>
        <v>15000000</v>
      </c>
      <c r="AR1879" s="5" t="n">
        <f aca="false">INDEX($AK$1795:$AK$1922,$B1879-$I1879*64+const_one)</f>
        <v>5000000</v>
      </c>
      <c r="AS1879" s="5" t="n">
        <f aca="false">INDEX($AE$1795:$AE$1922,$B1879+(const_one-$C1879)*1+const_one)</f>
        <v>46671500.7149478</v>
      </c>
      <c r="AT1879" s="5" t="n">
        <f aca="false">INDEX($AF$1795:$AF$1922,$B1879+(const_one-$D1879)*2+const_one)</f>
        <v>419859305.042573</v>
      </c>
      <c r="AU1879" s="5" t="n">
        <f aca="false">INDEX($AG$1795:$AG$1922,$B1879+(const_one-$E1879)*4+const_one)</f>
        <v>128304511.358377</v>
      </c>
      <c r="AV1879" s="5" t="n">
        <f aca="false">INDEX($AH$1795:$AH$1922,$B1879+(const_one-$F1879)*8+const_one)</f>
        <v>166502530.216523</v>
      </c>
      <c r="AW1879" s="5" t="n">
        <f aca="false">INDEX($AI$1795:$AI$1922,$B1879+(const_one-$G1879)*16+const_one)</f>
        <v>222994838.532089</v>
      </c>
      <c r="AX1879" s="5" t="n">
        <f aca="false">INDEX($AJ$1795:$AJ$1922,$B1879+(const_one-$H1879)*32+const_one)</f>
        <v>304342571.297004</v>
      </c>
      <c r="AY1879" s="5" t="n">
        <f aca="false">INDEX($AK$1795:$AK$1922,$B1879+(const_one-$I1879)*64+const_one)</f>
        <v>371658064.220149</v>
      </c>
      <c r="AZ1879" s="5" t="n">
        <f aca="false">--($C1879=--(AS1879&gt;AL1879))</f>
        <v>0</v>
      </c>
      <c r="BA1879" s="5" t="n">
        <f aca="false">--($D1879=--(AT1879&gt;AM1879))</f>
        <v>0</v>
      </c>
      <c r="BB1879" s="5" t="n">
        <f aca="false">--($E1879=--(AU1879&gt;AN1879))</f>
        <v>1</v>
      </c>
      <c r="BC1879" s="5" t="n">
        <f aca="false">--($F1879=--(AV1879&gt;AO1879))</f>
        <v>0</v>
      </c>
      <c r="BD1879" s="5" t="n">
        <f aca="false">--($G1879=--(AW1879&gt;AP1879))</f>
        <v>1</v>
      </c>
      <c r="BE1879" s="5" t="n">
        <f aca="false">--($H1879=--(AX1879&gt;AQ1879))</f>
        <v>0</v>
      </c>
      <c r="BF1879" s="5" t="n">
        <f aca="false">--($I1879=--(AY1879&gt;AR1879))</f>
        <v>1</v>
      </c>
      <c r="BG1879" s="5" t="n">
        <f aca="false">SUM(AZ1879:BF1879)</f>
        <v>3</v>
      </c>
      <c r="BH1879" s="5" t="n">
        <f aca="false">SUM(AE1879:AK1879)+AB1879+AC1879+AD1879</f>
        <v>2000000000</v>
      </c>
    </row>
    <row r="1880" customFormat="false" ht="15" hidden="true" customHeight="false" outlineLevel="0" collapsed="false">
      <c r="A1880" s="5" t="n">
        <f aca="false">sensitivity_exit_usd</f>
        <v>2000000000</v>
      </c>
      <c r="B1880" s="2" t="n">
        <f aca="false">ROW()-ROW($B$1795)</f>
        <v>85</v>
      </c>
      <c r="C1880" s="2" t="n">
        <f aca="false">MOD(QUOTIENT($B1880,1),2)</f>
        <v>1</v>
      </c>
      <c r="D1880" s="2" t="n">
        <f aca="false">MOD(QUOTIENT($B1880,2),2)</f>
        <v>0</v>
      </c>
      <c r="E1880" s="2" t="n">
        <f aca="false">MOD(QUOTIENT($B1880,4),2)</f>
        <v>1</v>
      </c>
      <c r="F1880" s="2" t="n">
        <f aca="false">MOD(QUOTIENT($B1880,8),2)</f>
        <v>0</v>
      </c>
      <c r="G1880" s="2" t="n">
        <f aca="false">MOD(QUOTIENT($B1880,16),2)</f>
        <v>1</v>
      </c>
      <c r="H1880" s="2" t="n">
        <f aca="false">MOD(QUOTIENT($B1880,32),2)</f>
        <v>0</v>
      </c>
      <c r="I1880" s="2" t="n">
        <f aca="false">MOD(QUOTIENT($B1880,64),2)</f>
        <v>1</v>
      </c>
      <c r="J1880" s="5" t="n">
        <f aca="false">IF($C1880=const_zero,MIN(class_series_f_invested_usd,MAX(const_zero,$A1880)),const_zero)</f>
        <v>0</v>
      </c>
      <c r="K1880" s="5" t="n">
        <f aca="false">IF($D1880=const_zero,MIN(class_series_e_invested_usd,MAX(const_zero,$A1880-SUM($J1880:$J1880))),const_zero)</f>
        <v>300000000</v>
      </c>
      <c r="L1880" s="5" t="n">
        <f aca="false">IF($E1880=const_zero,MIN(class_series_d_invested_usd,MAX(const_zero,$A1880-SUM($J1880:$K1880))),const_zero)</f>
        <v>0</v>
      </c>
      <c r="M1880" s="5" t="n">
        <f aca="false">IF($F1880=const_zero,MIN(class_series_c_invested_usd,MAX(const_zero,$A1880-SUM($J1880:$L1880))),const_zero)</f>
        <v>60000000</v>
      </c>
      <c r="N1880" s="5" t="n">
        <f aca="false">IF($G1880=const_zero,MIN(class_series_b_invested_usd,MAX(const_zero,$A1880-SUM($J1880:$M1880))),const_zero)</f>
        <v>0</v>
      </c>
      <c r="O1880" s="5" t="n">
        <f aca="false">IF($H1880=const_zero,MIN(class_series_a_invested_usd,MAX(const_zero,$A1880-SUM($J1880:$N1880))),const_zero)</f>
        <v>15000000</v>
      </c>
      <c r="P1880" s="5" t="n">
        <f aca="false">IF($I1880=const_zero,MIN(class_seed_invested_usd,MAX(const_zero,$A1880-SUM($J1880:$O1880))),const_zero)</f>
        <v>0</v>
      </c>
      <c r="Q1880" s="5" t="n">
        <f aca="false">MAX(const_zero,$A1880-SUM($J1880:$P1880))</f>
        <v>1625000000</v>
      </c>
      <c r="R1880" s="9" t="n">
        <f aca="false">common_rsa_total+Sensitivity!$AE$1740+Sensitivity!$AJ$1740+IF($C1880=const_one,Sensitivity!$D$1740,const_zero)+IF($D1880=const_one,Sensitivity!$Y$1740,const_zero)+IF($E1880=const_one,Sensitivity!$V$1740,const_zero)+IF($F1880=const_one,Sensitivity!$S$1740,const_zero)+IF($G1880=const_one,Sensitivity!$P$1740,const_zero)+IF($H1880=const_one,Sensitivity!$M$1740,const_zero)+IF($I1880=const_one,Sensitivity!$J$1740,const_zero)</f>
        <v>19626032.7590847</v>
      </c>
      <c r="S1880" s="23" t="b">
        <f aca="false">IF($R1880&gt;const_zero,--($Q1880&gt;option_strike_usd*$R1880),const_zero)</f>
        <v>1</v>
      </c>
      <c r="T1880" s="7" t="n">
        <f aca="false">IF($R1880&gt;const_zero,IF($S1880=const_one,($Q1880+option_strike_usd*pre_f_options_issued)/($R1880+pre_f_options_issued),$Q1880/$R1880),const_zero)</f>
        <v>73.5558885644226</v>
      </c>
      <c r="U1880" s="5" t="n">
        <f aca="false">IF($C1880=const_one,Sensitivity!$D$1740*$T1880,const_zero)</f>
        <v>46671500.7149478</v>
      </c>
      <c r="V1880" s="5" t="n">
        <f aca="false">IF($D1880=const_one,Sensitivity!$Y$1740*$T1880,const_zero)</f>
        <v>0</v>
      </c>
      <c r="W1880" s="5" t="n">
        <f aca="false">IF($E1880=const_one,Sensitivity!$V$1740*$T1880,const_zero)</f>
        <v>126965526.223577</v>
      </c>
      <c r="X1880" s="5" t="n">
        <f aca="false">IF($F1880=const_one,Sensitivity!$S$1740*$T1880,const_zero)</f>
        <v>0</v>
      </c>
      <c r="Y1880" s="5" t="n">
        <f aca="false">IF($G1880=const_one,Sensitivity!$P$1740*$T1880,const_zero)</f>
        <v>220667665.693268</v>
      </c>
      <c r="Z1880" s="5" t="n">
        <f aca="false">IF($H1880=const_one,Sensitivity!$M$1740*$T1880,const_zero)</f>
        <v>0</v>
      </c>
      <c r="AA1880" s="5" t="n">
        <f aca="false">IF($I1880=const_one,Sensitivity!$J$1740*$T1880,const_zero)</f>
        <v>367779442.822113</v>
      </c>
      <c r="AB1880" s="5" t="n">
        <f aca="false">(Sensitivity!$AE$1740+Sensitivity!$AJ$1740)*$T1880</f>
        <v>19523146.0552342</v>
      </c>
      <c r="AC1880" s="5" t="n">
        <f aca="false">common_rsa_total*$T1880</f>
        <v>662002997.079804</v>
      </c>
      <c r="AD1880" s="5" t="n">
        <f aca="false">IF($S1880=const_one,pre_f_options_issued*($T1880-option_strike_usd),const_zero)</f>
        <v>181389721.411057</v>
      </c>
      <c r="AE1880" s="5" t="n">
        <f aca="false">J1880+U1880</f>
        <v>46671500.7149478</v>
      </c>
      <c r="AF1880" s="5" t="n">
        <f aca="false">K1880+V1880</f>
        <v>300000000</v>
      </c>
      <c r="AG1880" s="5" t="n">
        <f aca="false">L1880+W1880</f>
        <v>126965526.223577</v>
      </c>
      <c r="AH1880" s="5" t="n">
        <f aca="false">M1880+X1880</f>
        <v>60000000</v>
      </c>
      <c r="AI1880" s="5" t="n">
        <f aca="false">N1880+Y1880</f>
        <v>220667665.693268</v>
      </c>
      <c r="AJ1880" s="5" t="n">
        <f aca="false">O1880+Z1880</f>
        <v>15000000</v>
      </c>
      <c r="AK1880" s="5" t="n">
        <f aca="false">P1880+AA1880</f>
        <v>367779442.822113</v>
      </c>
      <c r="AL1880" s="5" t="n">
        <f aca="false">INDEX($AE$1795:$AE$1922,$B1880-$C1880*1+const_one)</f>
        <v>30000000</v>
      </c>
      <c r="AM1880" s="5" t="n">
        <f aca="false">INDEX($AF$1795:$AF$1922,$B1880-$D1880*2+const_one)</f>
        <v>300000000</v>
      </c>
      <c r="AN1880" s="5" t="n">
        <f aca="false">INDEX($AG$1795:$AG$1922,$B1880-$E1880*4+const_one)</f>
        <v>100000000</v>
      </c>
      <c r="AO1880" s="5" t="n">
        <f aca="false">INDEX($AH$1795:$AH$1922,$B1880-$F1880*8+const_one)</f>
        <v>60000000</v>
      </c>
      <c r="AP1880" s="5" t="n">
        <f aca="false">INDEX($AI$1795:$AI$1922,$B1880-$G1880*16+const_one)</f>
        <v>30000000</v>
      </c>
      <c r="AQ1880" s="5" t="n">
        <f aca="false">INDEX($AJ$1795:$AJ$1922,$B1880-$H1880*32+const_one)</f>
        <v>15000000</v>
      </c>
      <c r="AR1880" s="5" t="n">
        <f aca="false">INDEX($AK$1795:$AK$1922,$B1880-$I1880*64+const_one)</f>
        <v>5000000</v>
      </c>
      <c r="AS1880" s="5" t="n">
        <f aca="false">INDEX($AE$1795:$AE$1922,$B1880+(const_one-$C1880)*1+const_one)</f>
        <v>46671500.7149478</v>
      </c>
      <c r="AT1880" s="5" t="n">
        <f aca="false">INDEX($AF$1795:$AF$1922,$B1880+(const_one-$D1880)*2+const_one)</f>
        <v>416912250.990115</v>
      </c>
      <c r="AU1880" s="5" t="n">
        <f aca="false">INDEX($AG$1795:$AG$1922,$B1880+(const_one-$E1880)*4+const_one)</f>
        <v>126965526.223577</v>
      </c>
      <c r="AV1880" s="5" t="n">
        <f aca="false">INDEX($AH$1795:$AH$1922,$B1880+(const_one-$F1880)*8+const_one)</f>
        <v>165130660.950448</v>
      </c>
      <c r="AW1880" s="5" t="n">
        <f aca="false">INDEX($AI$1795:$AI$1922,$B1880+(const_one-$G1880)*16+const_one)</f>
        <v>220667665.693268</v>
      </c>
      <c r="AX1880" s="5" t="n">
        <f aca="false">INDEX($AJ$1795:$AJ$1922,$B1880+(const_one-$H1880)*32+const_one)</f>
        <v>302753449.903196</v>
      </c>
      <c r="AY1880" s="5" t="n">
        <f aca="false">INDEX($AK$1795:$AK$1922,$B1880+(const_one-$I1880)*64+const_one)</f>
        <v>367779442.822113</v>
      </c>
      <c r="AZ1880" s="5" t="n">
        <f aca="false">--($C1880=--(AS1880&gt;AL1880))</f>
        <v>1</v>
      </c>
      <c r="BA1880" s="5" t="n">
        <f aca="false">--($D1880=--(AT1880&gt;AM1880))</f>
        <v>0</v>
      </c>
      <c r="BB1880" s="5" t="n">
        <f aca="false">--($E1880=--(AU1880&gt;AN1880))</f>
        <v>1</v>
      </c>
      <c r="BC1880" s="5" t="n">
        <f aca="false">--($F1880=--(AV1880&gt;AO1880))</f>
        <v>0</v>
      </c>
      <c r="BD1880" s="5" t="n">
        <f aca="false">--($G1880=--(AW1880&gt;AP1880))</f>
        <v>1</v>
      </c>
      <c r="BE1880" s="5" t="n">
        <f aca="false">--($H1880=--(AX1880&gt;AQ1880))</f>
        <v>0</v>
      </c>
      <c r="BF1880" s="5" t="n">
        <f aca="false">--($I1880=--(AY1880&gt;AR1880))</f>
        <v>1</v>
      </c>
      <c r="BG1880" s="5" t="n">
        <f aca="false">SUM(AZ1880:BF1880)</f>
        <v>4</v>
      </c>
      <c r="BH1880" s="5" t="n">
        <f aca="false">SUM(AE1880:AK1880)+AB1880+AC1880+AD1880</f>
        <v>2000000000</v>
      </c>
    </row>
    <row r="1881" customFormat="false" ht="15" hidden="true" customHeight="false" outlineLevel="0" collapsed="false">
      <c r="A1881" s="5" t="n">
        <f aca="false">sensitivity_exit_usd</f>
        <v>2000000000</v>
      </c>
      <c r="B1881" s="2" t="n">
        <f aca="false">ROW()-ROW($B$1795)</f>
        <v>86</v>
      </c>
      <c r="C1881" s="2" t="n">
        <f aca="false">MOD(QUOTIENT($B1881,1),2)</f>
        <v>0</v>
      </c>
      <c r="D1881" s="2" t="n">
        <f aca="false">MOD(QUOTIENT($B1881,2),2)</f>
        <v>1</v>
      </c>
      <c r="E1881" s="2" t="n">
        <f aca="false">MOD(QUOTIENT($B1881,4),2)</f>
        <v>1</v>
      </c>
      <c r="F1881" s="2" t="n">
        <f aca="false">MOD(QUOTIENT($B1881,8),2)</f>
        <v>0</v>
      </c>
      <c r="G1881" s="2" t="n">
        <f aca="false">MOD(QUOTIENT($B1881,16),2)</f>
        <v>1</v>
      </c>
      <c r="H1881" s="2" t="n">
        <f aca="false">MOD(QUOTIENT($B1881,32),2)</f>
        <v>0</v>
      </c>
      <c r="I1881" s="2" t="n">
        <f aca="false">MOD(QUOTIENT($B1881,64),2)</f>
        <v>1</v>
      </c>
      <c r="J1881" s="5" t="n">
        <f aca="false">IF($C1881=const_zero,MIN(class_series_f_invested_usd,MAX(const_zero,$A1881)),const_zero)</f>
        <v>30000000</v>
      </c>
      <c r="K1881" s="5" t="n">
        <f aca="false">IF($D1881=const_zero,MIN(class_series_e_invested_usd,MAX(const_zero,$A1881-SUM($J1881:$J1881))),const_zero)</f>
        <v>0</v>
      </c>
      <c r="L1881" s="5" t="n">
        <f aca="false">IF($E1881=const_zero,MIN(class_series_d_invested_usd,MAX(const_zero,$A1881-SUM($J1881:$K1881))),const_zero)</f>
        <v>0</v>
      </c>
      <c r="M1881" s="5" t="n">
        <f aca="false">IF($F1881=const_zero,MIN(class_series_c_invested_usd,MAX(const_zero,$A1881-SUM($J1881:$L1881))),const_zero)</f>
        <v>60000000</v>
      </c>
      <c r="N1881" s="5" t="n">
        <f aca="false">IF($G1881=const_zero,MIN(class_series_b_invested_usd,MAX(const_zero,$A1881-SUM($J1881:$M1881))),const_zero)</f>
        <v>0</v>
      </c>
      <c r="O1881" s="5" t="n">
        <f aca="false">IF($H1881=const_zero,MIN(class_series_a_invested_usd,MAX(const_zero,$A1881-SUM($J1881:$N1881))),const_zero)</f>
        <v>15000000</v>
      </c>
      <c r="P1881" s="5" t="n">
        <f aca="false">IF($I1881=const_zero,MIN(class_seed_invested_usd,MAX(const_zero,$A1881-SUM($J1881:$O1881))),const_zero)</f>
        <v>0</v>
      </c>
      <c r="Q1881" s="5" t="n">
        <f aca="false">MAX(const_zero,$A1881-SUM($J1881:$P1881))</f>
        <v>1895000000</v>
      </c>
      <c r="R1881" s="9" t="n">
        <f aca="false">common_rsa_total+Sensitivity!$AE$1740+Sensitivity!$AJ$1740+IF($C1881=const_one,Sensitivity!$D$1740,const_zero)+IF($D1881=const_one,Sensitivity!$Y$1740,const_zero)+IF($E1881=const_one,Sensitivity!$V$1740,const_zero)+IF($F1881=const_one,Sensitivity!$S$1740,const_zero)+IF($G1881=const_one,Sensitivity!$P$1740,const_zero)+IF($H1881=const_one,Sensitivity!$M$1740,const_zero)+IF($I1881=const_one,Sensitivity!$J$1740,const_zero)</f>
        <v>25098167.8654518</v>
      </c>
      <c r="S1881" s="23" t="b">
        <f aca="false">IF($R1881&gt;const_zero,--($Q1881&gt;option_strike_usd*$R1881),const_zero)</f>
        <v>1</v>
      </c>
      <c r="T1881" s="7" t="n">
        <f aca="false">IF($R1881&gt;const_zero,IF($S1881=const_one,($Q1881+option_strike_usd*pre_f_options_issued)/($R1881+pre_f_options_issued),$Q1881/$R1881),const_zero)</f>
        <v>68.7545640439177</v>
      </c>
      <c r="U1881" s="5" t="n">
        <f aca="false">IF($C1881=const_one,Sensitivity!$D$1740*$T1881,const_zero)</f>
        <v>0</v>
      </c>
      <c r="V1881" s="5" t="n">
        <f aca="false">IF($D1881=const_one,Sensitivity!$Y$1740*$T1881,const_zero)</f>
        <v>419859305.042573</v>
      </c>
      <c r="W1881" s="5" t="n">
        <f aca="false">IF($E1881=const_one,Sensitivity!$V$1740*$T1881,const_zero)</f>
        <v>118677913.821449</v>
      </c>
      <c r="X1881" s="5" t="n">
        <f aca="false">IF($F1881=const_one,Sensitivity!$S$1740*$T1881,const_zero)</f>
        <v>0</v>
      </c>
      <c r="Y1881" s="5" t="n">
        <f aca="false">IF($G1881=const_one,Sensitivity!$P$1740*$T1881,const_zero)</f>
        <v>206263692.131753</v>
      </c>
      <c r="Z1881" s="5" t="n">
        <f aca="false">IF($H1881=const_one,Sensitivity!$M$1740*$T1881,const_zero)</f>
        <v>0</v>
      </c>
      <c r="AA1881" s="5" t="n">
        <f aca="false">IF($I1881=const_one,Sensitivity!$J$1740*$T1881,const_zero)</f>
        <v>343772820.219589</v>
      </c>
      <c r="AB1881" s="5" t="n">
        <f aca="false">(Sensitivity!$AE$1740+Sensitivity!$AJ$1740)*$T1881</f>
        <v>18248782.2795822</v>
      </c>
      <c r="AC1881" s="5" t="n">
        <f aca="false">common_rsa_total*$T1881</f>
        <v>618791076.39526</v>
      </c>
      <c r="AD1881" s="5" t="n">
        <f aca="false">IF($S1881=const_one,pre_f_options_issued*($T1881-option_strike_usd),const_zero)</f>
        <v>169386410.109794</v>
      </c>
      <c r="AE1881" s="5" t="n">
        <f aca="false">J1881+U1881</f>
        <v>30000000</v>
      </c>
      <c r="AF1881" s="5" t="n">
        <f aca="false">K1881+V1881</f>
        <v>419859305.042573</v>
      </c>
      <c r="AG1881" s="5" t="n">
        <f aca="false">L1881+W1881</f>
        <v>118677913.821449</v>
      </c>
      <c r="AH1881" s="5" t="n">
        <f aca="false">M1881+X1881</f>
        <v>60000000</v>
      </c>
      <c r="AI1881" s="5" t="n">
        <f aca="false">N1881+Y1881</f>
        <v>206263692.131753</v>
      </c>
      <c r="AJ1881" s="5" t="n">
        <f aca="false">O1881+Z1881</f>
        <v>15000000</v>
      </c>
      <c r="AK1881" s="5" t="n">
        <f aca="false">P1881+AA1881</f>
        <v>343772820.219589</v>
      </c>
      <c r="AL1881" s="5" t="n">
        <f aca="false">INDEX($AE$1795:$AE$1922,$B1881-$C1881*1+const_one)</f>
        <v>30000000</v>
      </c>
      <c r="AM1881" s="5" t="n">
        <f aca="false">INDEX($AF$1795:$AF$1922,$B1881-$D1881*2+const_one)</f>
        <v>300000000</v>
      </c>
      <c r="AN1881" s="5" t="n">
        <f aca="false">INDEX($AG$1795:$AG$1922,$B1881-$E1881*4+const_one)</f>
        <v>100000000</v>
      </c>
      <c r="AO1881" s="5" t="n">
        <f aca="false">INDEX($AH$1795:$AH$1922,$B1881-$F1881*8+const_one)</f>
        <v>60000000</v>
      </c>
      <c r="AP1881" s="5" t="n">
        <f aca="false">INDEX($AI$1795:$AI$1922,$B1881-$G1881*16+const_one)</f>
        <v>30000000</v>
      </c>
      <c r="AQ1881" s="5" t="n">
        <f aca="false">INDEX($AJ$1795:$AJ$1922,$B1881-$H1881*32+const_one)</f>
        <v>15000000</v>
      </c>
      <c r="AR1881" s="5" t="n">
        <f aca="false">INDEX($AK$1795:$AK$1922,$B1881-$I1881*64+const_one)</f>
        <v>5000000</v>
      </c>
      <c r="AS1881" s="5" t="n">
        <f aca="false">INDEX($AE$1795:$AE$1922,$B1881+(const_one-$C1881)*1+const_one)</f>
        <v>43318830.849712</v>
      </c>
      <c r="AT1881" s="5" t="n">
        <f aca="false">INDEX($AF$1795:$AF$1922,$B1881+(const_one-$D1881)*2+const_one)</f>
        <v>419859305.042573</v>
      </c>
      <c r="AU1881" s="5" t="n">
        <f aca="false">INDEX($AG$1795:$AG$1922,$B1881+(const_one-$E1881)*4+const_one)</f>
        <v>118677913.821449</v>
      </c>
      <c r="AV1881" s="5" t="n">
        <f aca="false">INDEX($AH$1795:$AH$1922,$B1881+(const_one-$F1881)*8+const_one)</f>
        <v>156609564.326446</v>
      </c>
      <c r="AW1881" s="5" t="n">
        <f aca="false">INDEX($AI$1795:$AI$1922,$B1881+(const_one-$G1881)*16+const_one)</f>
        <v>206263692.131753</v>
      </c>
      <c r="AX1881" s="5" t="n">
        <f aca="false">INDEX($AJ$1795:$AJ$1922,$B1881+(const_one-$H1881)*32+const_one)</f>
        <v>293344706.962336</v>
      </c>
      <c r="AY1881" s="5" t="n">
        <f aca="false">INDEX($AK$1795:$AK$1922,$B1881+(const_one-$I1881)*64+const_one)</f>
        <v>343772820.219589</v>
      </c>
      <c r="AZ1881" s="5" t="n">
        <f aca="false">--($C1881=--(AS1881&gt;AL1881))</f>
        <v>0</v>
      </c>
      <c r="BA1881" s="5" t="n">
        <f aca="false">--($D1881=--(AT1881&gt;AM1881))</f>
        <v>1</v>
      </c>
      <c r="BB1881" s="5" t="n">
        <f aca="false">--($E1881=--(AU1881&gt;AN1881))</f>
        <v>1</v>
      </c>
      <c r="BC1881" s="5" t="n">
        <f aca="false">--($F1881=--(AV1881&gt;AO1881))</f>
        <v>0</v>
      </c>
      <c r="BD1881" s="5" t="n">
        <f aca="false">--($G1881=--(AW1881&gt;AP1881))</f>
        <v>1</v>
      </c>
      <c r="BE1881" s="5" t="n">
        <f aca="false">--($H1881=--(AX1881&gt;AQ1881))</f>
        <v>0</v>
      </c>
      <c r="BF1881" s="5" t="n">
        <f aca="false">--($I1881=--(AY1881&gt;AR1881))</f>
        <v>1</v>
      </c>
      <c r="BG1881" s="5" t="n">
        <f aca="false">SUM(AZ1881:BF1881)</f>
        <v>4</v>
      </c>
      <c r="BH1881" s="5" t="n">
        <f aca="false">SUM(AE1881:AK1881)+AB1881+AC1881+AD1881</f>
        <v>2000000000</v>
      </c>
    </row>
    <row r="1882" customFormat="false" ht="15" hidden="true" customHeight="false" outlineLevel="0" collapsed="false">
      <c r="A1882" s="5" t="n">
        <f aca="false">sensitivity_exit_usd</f>
        <v>2000000000</v>
      </c>
      <c r="B1882" s="2" t="n">
        <f aca="false">ROW()-ROW($B$1795)</f>
        <v>87</v>
      </c>
      <c r="C1882" s="2" t="n">
        <f aca="false">MOD(QUOTIENT($B1882,1),2)</f>
        <v>1</v>
      </c>
      <c r="D1882" s="2" t="n">
        <f aca="false">MOD(QUOTIENT($B1882,2),2)</f>
        <v>1</v>
      </c>
      <c r="E1882" s="2" t="n">
        <f aca="false">MOD(QUOTIENT($B1882,4),2)</f>
        <v>1</v>
      </c>
      <c r="F1882" s="2" t="n">
        <f aca="false">MOD(QUOTIENT($B1882,8),2)</f>
        <v>0</v>
      </c>
      <c r="G1882" s="2" t="n">
        <f aca="false">MOD(QUOTIENT($B1882,16),2)</f>
        <v>1</v>
      </c>
      <c r="H1882" s="2" t="n">
        <f aca="false">MOD(QUOTIENT($B1882,32),2)</f>
        <v>0</v>
      </c>
      <c r="I1882" s="2" t="n">
        <f aca="false">MOD(QUOTIENT($B1882,64),2)</f>
        <v>1</v>
      </c>
      <c r="J1882" s="5" t="n">
        <f aca="false">IF($C1882=const_zero,MIN(class_series_f_invested_usd,MAX(const_zero,$A1882)),const_zero)</f>
        <v>0</v>
      </c>
      <c r="K1882" s="5" t="n">
        <f aca="false">IF($D1882=const_zero,MIN(class_series_e_invested_usd,MAX(const_zero,$A1882-SUM($J1882:$J1882))),const_zero)</f>
        <v>0</v>
      </c>
      <c r="L1882" s="5" t="n">
        <f aca="false">IF($E1882=const_zero,MIN(class_series_d_invested_usd,MAX(const_zero,$A1882-SUM($J1882:$K1882))),const_zero)</f>
        <v>0</v>
      </c>
      <c r="M1882" s="5" t="n">
        <f aca="false">IF($F1882=const_zero,MIN(class_series_c_invested_usd,MAX(const_zero,$A1882-SUM($J1882:$L1882))),const_zero)</f>
        <v>60000000</v>
      </c>
      <c r="N1882" s="5" t="n">
        <f aca="false">IF($G1882=const_zero,MIN(class_series_b_invested_usd,MAX(const_zero,$A1882-SUM($J1882:$M1882))),const_zero)</f>
        <v>0</v>
      </c>
      <c r="O1882" s="5" t="n">
        <f aca="false">IF($H1882=const_zero,MIN(class_series_a_invested_usd,MAX(const_zero,$A1882-SUM($J1882:$N1882))),const_zero)</f>
        <v>15000000</v>
      </c>
      <c r="P1882" s="5" t="n">
        <f aca="false">IF($I1882=const_zero,MIN(class_seed_invested_usd,MAX(const_zero,$A1882-SUM($J1882:$O1882))),const_zero)</f>
        <v>0</v>
      </c>
      <c r="Q1882" s="5" t="n">
        <f aca="false">MAX(const_zero,$A1882-SUM($J1882:$P1882))</f>
        <v>1925000000</v>
      </c>
      <c r="R1882" s="9" t="n">
        <f aca="false">common_rsa_total+Sensitivity!$AE$1740+Sensitivity!$AJ$1740+IF($C1882=const_one,Sensitivity!$D$1740,const_zero)+IF($D1882=const_one,Sensitivity!$Y$1740,const_zero)+IF($E1882=const_one,Sensitivity!$V$1740,const_zero)+IF($F1882=const_one,Sensitivity!$S$1740,const_zero)+IF($G1882=const_one,Sensitivity!$P$1740,const_zero)+IF($H1882=const_one,Sensitivity!$M$1740,const_zero)+IF($I1882=const_one,Sensitivity!$J$1740,const_zero)</f>
        <v>25732671.8001582</v>
      </c>
      <c r="S1882" s="23" t="b">
        <f aca="false">IF($R1882&gt;const_zero,--($Q1882&gt;option_strike_usd*$R1882),const_zero)</f>
        <v>1</v>
      </c>
      <c r="T1882" s="7" t="n">
        <f aca="false">IF($R1882&gt;const_zero,IF($S1882=const_one,($Q1882+option_strike_usd*pre_f_options_issued)/($R1882+pre_f_options_issued),$Q1882/$R1882),const_zero)</f>
        <v>68.2719656730895</v>
      </c>
      <c r="U1882" s="5" t="n">
        <f aca="false">IF($C1882=const_one,Sensitivity!$D$1740*$T1882,const_zero)</f>
        <v>43318830.849712</v>
      </c>
      <c r="V1882" s="5" t="n">
        <f aca="false">IF($D1882=const_one,Sensitivity!$Y$1740*$T1882,const_zero)</f>
        <v>416912250.990115</v>
      </c>
      <c r="W1882" s="5" t="n">
        <f aca="false">IF($E1882=const_one,Sensitivity!$V$1740*$T1882,const_zero)</f>
        <v>117844896.135133</v>
      </c>
      <c r="X1882" s="5" t="n">
        <f aca="false">IF($F1882=const_one,Sensitivity!$S$1740*$T1882,const_zero)</f>
        <v>0</v>
      </c>
      <c r="Y1882" s="5" t="n">
        <f aca="false">IF($G1882=const_one,Sensitivity!$P$1740*$T1882,const_zero)</f>
        <v>204815897.019268</v>
      </c>
      <c r="Z1882" s="5" t="n">
        <f aca="false">IF($H1882=const_one,Sensitivity!$M$1740*$T1882,const_zero)</f>
        <v>0</v>
      </c>
      <c r="AA1882" s="5" t="n">
        <f aca="false">IF($I1882=const_one,Sensitivity!$J$1740*$T1882,const_zero)</f>
        <v>341359828.365447</v>
      </c>
      <c r="AB1882" s="5" t="n">
        <f aca="false">(Sensitivity!$AE$1740+Sensitivity!$AJ$1740)*$T1882</f>
        <v>18120691.3997957</v>
      </c>
      <c r="AC1882" s="5" t="n">
        <f aca="false">common_rsa_total*$T1882</f>
        <v>614447691.057805</v>
      </c>
      <c r="AD1882" s="5" t="n">
        <f aca="false">IF($S1882=const_one,pre_f_options_issued*($T1882-option_strike_usd),const_zero)</f>
        <v>168179914.182724</v>
      </c>
      <c r="AE1882" s="5" t="n">
        <f aca="false">J1882+U1882</f>
        <v>43318830.849712</v>
      </c>
      <c r="AF1882" s="5" t="n">
        <f aca="false">K1882+V1882</f>
        <v>416912250.990115</v>
      </c>
      <c r="AG1882" s="5" t="n">
        <f aca="false">L1882+W1882</f>
        <v>117844896.135133</v>
      </c>
      <c r="AH1882" s="5" t="n">
        <f aca="false">M1882+X1882</f>
        <v>60000000</v>
      </c>
      <c r="AI1882" s="5" t="n">
        <f aca="false">N1882+Y1882</f>
        <v>204815897.019268</v>
      </c>
      <c r="AJ1882" s="5" t="n">
        <f aca="false">O1882+Z1882</f>
        <v>15000000</v>
      </c>
      <c r="AK1882" s="5" t="n">
        <f aca="false">P1882+AA1882</f>
        <v>341359828.365447</v>
      </c>
      <c r="AL1882" s="5" t="n">
        <f aca="false">INDEX($AE$1795:$AE$1922,$B1882-$C1882*1+const_one)</f>
        <v>30000000</v>
      </c>
      <c r="AM1882" s="5" t="n">
        <f aca="false">INDEX($AF$1795:$AF$1922,$B1882-$D1882*2+const_one)</f>
        <v>300000000</v>
      </c>
      <c r="AN1882" s="5" t="n">
        <f aca="false">INDEX($AG$1795:$AG$1922,$B1882-$E1882*4+const_one)</f>
        <v>100000000</v>
      </c>
      <c r="AO1882" s="5" t="n">
        <f aca="false">INDEX($AH$1795:$AH$1922,$B1882-$F1882*8+const_one)</f>
        <v>60000000</v>
      </c>
      <c r="AP1882" s="5" t="n">
        <f aca="false">INDEX($AI$1795:$AI$1922,$B1882-$G1882*16+const_one)</f>
        <v>30000000</v>
      </c>
      <c r="AQ1882" s="5" t="n">
        <f aca="false">INDEX($AJ$1795:$AJ$1922,$B1882-$H1882*32+const_one)</f>
        <v>15000000</v>
      </c>
      <c r="AR1882" s="5" t="n">
        <f aca="false">INDEX($AK$1795:$AK$1922,$B1882-$I1882*64+const_one)</f>
        <v>5000000</v>
      </c>
      <c r="AS1882" s="5" t="n">
        <f aca="false">INDEX($AE$1795:$AE$1922,$B1882+(const_one-$C1882)*1+const_one)</f>
        <v>43318830.849712</v>
      </c>
      <c r="AT1882" s="5" t="n">
        <f aca="false">INDEX($AF$1795:$AF$1922,$B1882+(const_one-$D1882)*2+const_one)</f>
        <v>416912250.990115</v>
      </c>
      <c r="AU1882" s="5" t="n">
        <f aca="false">INDEX($AG$1795:$AG$1922,$B1882+(const_one-$E1882)*4+const_one)</f>
        <v>117844896.135133</v>
      </c>
      <c r="AV1882" s="5" t="n">
        <f aca="false">INDEX($AH$1795:$AH$1922,$B1882+(const_one-$F1882)*8+const_one)</f>
        <v>155716093.950883</v>
      </c>
      <c r="AW1882" s="5" t="n">
        <f aca="false">INDEX($AI$1795:$AI$1922,$B1882+(const_one-$G1882)*16+const_one)</f>
        <v>204815897.019268</v>
      </c>
      <c r="AX1882" s="5" t="n">
        <f aca="false">INDEX($AJ$1795:$AJ$1922,$B1882+(const_one-$H1882)*32+const_one)</f>
        <v>292257572.860987</v>
      </c>
      <c r="AY1882" s="5" t="n">
        <f aca="false">INDEX($AK$1795:$AK$1922,$B1882+(const_one-$I1882)*64+const_one)</f>
        <v>341359828.365447</v>
      </c>
      <c r="AZ1882" s="5" t="n">
        <f aca="false">--($C1882=--(AS1882&gt;AL1882))</f>
        <v>1</v>
      </c>
      <c r="BA1882" s="5" t="n">
        <f aca="false">--($D1882=--(AT1882&gt;AM1882))</f>
        <v>1</v>
      </c>
      <c r="BB1882" s="5" t="n">
        <f aca="false">--($E1882=--(AU1882&gt;AN1882))</f>
        <v>1</v>
      </c>
      <c r="BC1882" s="5" t="n">
        <f aca="false">--($F1882=--(AV1882&gt;AO1882))</f>
        <v>0</v>
      </c>
      <c r="BD1882" s="5" t="n">
        <f aca="false">--($G1882=--(AW1882&gt;AP1882))</f>
        <v>1</v>
      </c>
      <c r="BE1882" s="5" t="n">
        <f aca="false">--($H1882=--(AX1882&gt;AQ1882))</f>
        <v>0</v>
      </c>
      <c r="BF1882" s="5" t="n">
        <f aca="false">--($I1882=--(AY1882&gt;AR1882))</f>
        <v>1</v>
      </c>
      <c r="BG1882" s="5" t="n">
        <f aca="false">SUM(AZ1882:BF1882)</f>
        <v>5</v>
      </c>
      <c r="BH1882" s="5" t="n">
        <f aca="false">SUM(AE1882:AK1882)+AB1882+AC1882+AD1882</f>
        <v>2000000000</v>
      </c>
    </row>
    <row r="1883" customFormat="false" ht="15" hidden="true" customHeight="false" outlineLevel="0" collapsed="false">
      <c r="A1883" s="5" t="n">
        <f aca="false">sensitivity_exit_usd</f>
        <v>2000000000</v>
      </c>
      <c r="B1883" s="2" t="n">
        <f aca="false">ROW()-ROW($B$1795)</f>
        <v>88</v>
      </c>
      <c r="C1883" s="2" t="n">
        <f aca="false">MOD(QUOTIENT($B1883,1),2)</f>
        <v>0</v>
      </c>
      <c r="D1883" s="2" t="n">
        <f aca="false">MOD(QUOTIENT($B1883,2),2)</f>
        <v>0</v>
      </c>
      <c r="E1883" s="2" t="n">
        <f aca="false">MOD(QUOTIENT($B1883,4),2)</f>
        <v>0</v>
      </c>
      <c r="F1883" s="2" t="n">
        <f aca="false">MOD(QUOTIENT($B1883,8),2)</f>
        <v>1</v>
      </c>
      <c r="G1883" s="2" t="n">
        <f aca="false">MOD(QUOTIENT($B1883,16),2)</f>
        <v>1</v>
      </c>
      <c r="H1883" s="2" t="n">
        <f aca="false">MOD(QUOTIENT($B1883,32),2)</f>
        <v>0</v>
      </c>
      <c r="I1883" s="2" t="n">
        <f aca="false">MOD(QUOTIENT($B1883,64),2)</f>
        <v>1</v>
      </c>
      <c r="J1883" s="5" t="n">
        <f aca="false">IF($C1883=const_zero,MIN(class_series_f_invested_usd,MAX(const_zero,$A1883)),const_zero)</f>
        <v>30000000</v>
      </c>
      <c r="K1883" s="5" t="n">
        <f aca="false">IF($D1883=const_zero,MIN(class_series_e_invested_usd,MAX(const_zero,$A1883-SUM($J1883:$J1883))),const_zero)</f>
        <v>300000000</v>
      </c>
      <c r="L1883" s="5" t="n">
        <f aca="false">IF($E1883=const_zero,MIN(class_series_d_invested_usd,MAX(const_zero,$A1883-SUM($J1883:$K1883))),const_zero)</f>
        <v>100000000</v>
      </c>
      <c r="M1883" s="5" t="n">
        <f aca="false">IF($F1883=const_zero,MIN(class_series_c_invested_usd,MAX(const_zero,$A1883-SUM($J1883:$L1883))),const_zero)</f>
        <v>0</v>
      </c>
      <c r="N1883" s="5" t="n">
        <f aca="false">IF($G1883=const_zero,MIN(class_series_b_invested_usd,MAX(const_zero,$A1883-SUM($J1883:$M1883))),const_zero)</f>
        <v>0</v>
      </c>
      <c r="O1883" s="5" t="n">
        <f aca="false">IF($H1883=const_zero,MIN(class_series_a_invested_usd,MAX(const_zero,$A1883-SUM($J1883:$N1883))),const_zero)</f>
        <v>15000000</v>
      </c>
      <c r="P1883" s="5" t="n">
        <f aca="false">IF($I1883=const_zero,MIN(class_seed_invested_usd,MAX(const_zero,$A1883-SUM($J1883:$O1883))),const_zero)</f>
        <v>0</v>
      </c>
      <c r="Q1883" s="5" t="n">
        <f aca="false">MAX(const_zero,$A1883-SUM($J1883:$P1883))</f>
        <v>1555000000</v>
      </c>
      <c r="R1883" s="9" t="n">
        <f aca="false">common_rsa_total+Sensitivity!$AE$1740+Sensitivity!$AJ$1740+IF($C1883=const_one,Sensitivity!$D$1740,const_zero)+IF($D1883=const_one,Sensitivity!$Y$1740,const_zero)+IF($E1883=const_one,Sensitivity!$V$1740,const_zero)+IF($F1883=const_one,Sensitivity!$S$1740,const_zero)+IF($G1883=const_one,Sensitivity!$P$1740,const_zero)+IF($H1883=const_one,Sensitivity!$M$1740,const_zero)+IF($I1883=const_one,Sensitivity!$J$1740,const_zero)</f>
        <v>19665419.2130129</v>
      </c>
      <c r="S1883" s="23" t="b">
        <f aca="false">IF($R1883&gt;const_zero,--($Q1883&gt;option_strike_usd*$R1883),const_zero)</f>
        <v>1</v>
      </c>
      <c r="T1883" s="7" t="n">
        <f aca="false">IF($R1883&gt;const_zero,IF($S1883=const_one,($Q1883+option_strike_usd*pre_f_options_issued)/($R1883+pre_f_options_issued),$Q1883/$R1883),const_zero)</f>
        <v>70.2671122541017</v>
      </c>
      <c r="U1883" s="5" t="n">
        <f aca="false">IF($C1883=const_one,Sensitivity!$D$1740*$T1883,const_zero)</f>
        <v>0</v>
      </c>
      <c r="V1883" s="5" t="n">
        <f aca="false">IF($D1883=const_one,Sensitivity!$Y$1740*$T1883,const_zero)</f>
        <v>0</v>
      </c>
      <c r="W1883" s="5" t="n">
        <f aca="false">IF($E1883=const_one,Sensitivity!$V$1740*$T1883,const_zero)</f>
        <v>0</v>
      </c>
      <c r="X1883" s="5" t="n">
        <f aca="false">IF($F1883=const_one,Sensitivity!$S$1740*$T1883,const_zero)</f>
        <v>168641069.409844</v>
      </c>
      <c r="Y1883" s="5" t="n">
        <f aca="false">IF($G1883=const_one,Sensitivity!$P$1740*$T1883,const_zero)</f>
        <v>210801336.762305</v>
      </c>
      <c r="Z1883" s="5" t="n">
        <f aca="false">IF($H1883=const_one,Sensitivity!$M$1740*$T1883,const_zero)</f>
        <v>0</v>
      </c>
      <c r="AA1883" s="5" t="n">
        <f aca="false">IF($I1883=const_one,Sensitivity!$J$1740*$T1883,const_zero)</f>
        <v>351335561.270508</v>
      </c>
      <c r="AB1883" s="5" t="n">
        <f aca="false">(Sensitivity!$AE$1740+Sensitivity!$AJ$1740)*$T1883</f>
        <v>18650241.6351733</v>
      </c>
      <c r="AC1883" s="5" t="n">
        <f aca="false">common_rsa_total*$T1883</f>
        <v>632404010.286915</v>
      </c>
      <c r="AD1883" s="5" t="n">
        <f aca="false">IF($S1883=const_one,pre_f_options_issued*($T1883-option_strike_usd),const_zero)</f>
        <v>173167780.635254</v>
      </c>
      <c r="AE1883" s="5" t="n">
        <f aca="false">J1883+U1883</f>
        <v>30000000</v>
      </c>
      <c r="AF1883" s="5" t="n">
        <f aca="false">K1883+V1883</f>
        <v>300000000</v>
      </c>
      <c r="AG1883" s="5" t="n">
        <f aca="false">L1883+W1883</f>
        <v>100000000</v>
      </c>
      <c r="AH1883" s="5" t="n">
        <f aca="false">M1883+X1883</f>
        <v>168641069.409844</v>
      </c>
      <c r="AI1883" s="5" t="n">
        <f aca="false">N1883+Y1883</f>
        <v>210801336.762305</v>
      </c>
      <c r="AJ1883" s="5" t="n">
        <f aca="false">O1883+Z1883</f>
        <v>15000000</v>
      </c>
      <c r="AK1883" s="5" t="n">
        <f aca="false">P1883+AA1883</f>
        <v>351335561.270508</v>
      </c>
      <c r="AL1883" s="5" t="n">
        <f aca="false">INDEX($AE$1795:$AE$1922,$B1883-$C1883*1+const_one)</f>
        <v>30000000</v>
      </c>
      <c r="AM1883" s="5" t="n">
        <f aca="false">INDEX($AF$1795:$AF$1922,$B1883-$D1883*2+const_one)</f>
        <v>300000000</v>
      </c>
      <c r="AN1883" s="5" t="n">
        <f aca="false">INDEX($AG$1795:$AG$1922,$B1883-$E1883*4+const_one)</f>
        <v>100000000</v>
      </c>
      <c r="AO1883" s="5" t="n">
        <f aca="false">INDEX($AH$1795:$AH$1922,$B1883-$F1883*8+const_one)</f>
        <v>60000000</v>
      </c>
      <c r="AP1883" s="5" t="n">
        <f aca="false">INDEX($AI$1795:$AI$1922,$B1883-$G1883*16+const_one)</f>
        <v>30000000</v>
      </c>
      <c r="AQ1883" s="5" t="n">
        <f aca="false">INDEX($AJ$1795:$AJ$1922,$B1883-$H1883*32+const_one)</f>
        <v>15000000</v>
      </c>
      <c r="AR1883" s="5" t="n">
        <f aca="false">INDEX($AK$1795:$AK$1922,$B1883-$I1883*64+const_one)</f>
        <v>5000000</v>
      </c>
      <c r="AS1883" s="5" t="n">
        <f aca="false">INDEX($AE$1795:$AE$1922,$B1883+(const_one-$C1883)*1+const_one)</f>
        <v>44178876.8242882</v>
      </c>
      <c r="AT1883" s="5" t="n">
        <f aca="false">INDEX($AF$1795:$AF$1922,$B1883+(const_one-$D1883)*2+const_one)</f>
        <v>401211751.788692</v>
      </c>
      <c r="AU1883" s="5" t="n">
        <f aca="false">INDEX($AG$1795:$AG$1922,$B1883+(const_one-$E1883)*4+const_one)</f>
        <v>119750674.051421</v>
      </c>
      <c r="AV1883" s="5" t="n">
        <f aca="false">INDEX($AH$1795:$AH$1922,$B1883+(const_one-$F1883)*8+const_one)</f>
        <v>168641069.409844</v>
      </c>
      <c r="AW1883" s="5" t="n">
        <f aca="false">INDEX($AI$1795:$AI$1922,$B1883+(const_one-$G1883)*16+const_one)</f>
        <v>210801336.762305</v>
      </c>
      <c r="AX1883" s="5" t="n">
        <f aca="false">INDEX($AJ$1795:$AJ$1922,$B1883+(const_one-$H1883)*32+const_one)</f>
        <v>289430468.138466</v>
      </c>
      <c r="AY1883" s="5" t="n">
        <f aca="false">INDEX($AK$1795:$AK$1922,$B1883+(const_one-$I1883)*64+const_one)</f>
        <v>351335561.270508</v>
      </c>
      <c r="AZ1883" s="5" t="n">
        <f aca="false">--($C1883=--(AS1883&gt;AL1883))</f>
        <v>0</v>
      </c>
      <c r="BA1883" s="5" t="n">
        <f aca="false">--($D1883=--(AT1883&gt;AM1883))</f>
        <v>0</v>
      </c>
      <c r="BB1883" s="5" t="n">
        <f aca="false">--($E1883=--(AU1883&gt;AN1883))</f>
        <v>0</v>
      </c>
      <c r="BC1883" s="5" t="n">
        <f aca="false">--($F1883=--(AV1883&gt;AO1883))</f>
        <v>1</v>
      </c>
      <c r="BD1883" s="5" t="n">
        <f aca="false">--($G1883=--(AW1883&gt;AP1883))</f>
        <v>1</v>
      </c>
      <c r="BE1883" s="5" t="n">
        <f aca="false">--($H1883=--(AX1883&gt;AQ1883))</f>
        <v>0</v>
      </c>
      <c r="BF1883" s="5" t="n">
        <f aca="false">--($I1883=--(AY1883&gt;AR1883))</f>
        <v>1</v>
      </c>
      <c r="BG1883" s="5" t="n">
        <f aca="false">SUM(AZ1883:BF1883)</f>
        <v>3</v>
      </c>
      <c r="BH1883" s="5" t="n">
        <f aca="false">SUM(AE1883:AK1883)+AB1883+AC1883+AD1883</f>
        <v>2000000000</v>
      </c>
    </row>
    <row r="1884" customFormat="false" ht="15" hidden="true" customHeight="false" outlineLevel="0" collapsed="false">
      <c r="A1884" s="5" t="n">
        <f aca="false">sensitivity_exit_usd</f>
        <v>2000000000</v>
      </c>
      <c r="B1884" s="2" t="n">
        <f aca="false">ROW()-ROW($B$1795)</f>
        <v>89</v>
      </c>
      <c r="C1884" s="2" t="n">
        <f aca="false">MOD(QUOTIENT($B1884,1),2)</f>
        <v>1</v>
      </c>
      <c r="D1884" s="2" t="n">
        <f aca="false">MOD(QUOTIENT($B1884,2),2)</f>
        <v>0</v>
      </c>
      <c r="E1884" s="2" t="n">
        <f aca="false">MOD(QUOTIENT($B1884,4),2)</f>
        <v>0</v>
      </c>
      <c r="F1884" s="2" t="n">
        <f aca="false">MOD(QUOTIENT($B1884,8),2)</f>
        <v>1</v>
      </c>
      <c r="G1884" s="2" t="n">
        <f aca="false">MOD(QUOTIENT($B1884,16),2)</f>
        <v>1</v>
      </c>
      <c r="H1884" s="2" t="n">
        <f aca="false">MOD(QUOTIENT($B1884,32),2)</f>
        <v>0</v>
      </c>
      <c r="I1884" s="2" t="n">
        <f aca="false">MOD(QUOTIENT($B1884,64),2)</f>
        <v>1</v>
      </c>
      <c r="J1884" s="5" t="n">
        <f aca="false">IF($C1884=const_zero,MIN(class_series_f_invested_usd,MAX(const_zero,$A1884)),const_zero)</f>
        <v>0</v>
      </c>
      <c r="K1884" s="5" t="n">
        <f aca="false">IF($D1884=const_zero,MIN(class_series_e_invested_usd,MAX(const_zero,$A1884-SUM($J1884:$J1884))),const_zero)</f>
        <v>300000000</v>
      </c>
      <c r="L1884" s="5" t="n">
        <f aca="false">IF($E1884=const_zero,MIN(class_series_d_invested_usd,MAX(const_zero,$A1884-SUM($J1884:$K1884))),const_zero)</f>
        <v>100000000</v>
      </c>
      <c r="M1884" s="5" t="n">
        <f aca="false">IF($F1884=const_zero,MIN(class_series_c_invested_usd,MAX(const_zero,$A1884-SUM($J1884:$L1884))),const_zero)</f>
        <v>0</v>
      </c>
      <c r="N1884" s="5" t="n">
        <f aca="false">IF($G1884=const_zero,MIN(class_series_b_invested_usd,MAX(const_zero,$A1884-SUM($J1884:$M1884))),const_zero)</f>
        <v>0</v>
      </c>
      <c r="O1884" s="5" t="n">
        <f aca="false">IF($H1884=const_zero,MIN(class_series_a_invested_usd,MAX(const_zero,$A1884-SUM($J1884:$N1884))),const_zero)</f>
        <v>15000000</v>
      </c>
      <c r="P1884" s="5" t="n">
        <f aca="false">IF($I1884=const_zero,MIN(class_seed_invested_usd,MAX(const_zero,$A1884-SUM($J1884:$O1884))),const_zero)</f>
        <v>0</v>
      </c>
      <c r="Q1884" s="5" t="n">
        <f aca="false">MAX(const_zero,$A1884-SUM($J1884:$P1884))</f>
        <v>1585000000</v>
      </c>
      <c r="R1884" s="9" t="n">
        <f aca="false">common_rsa_total+Sensitivity!$AE$1740+Sensitivity!$AJ$1740+IF($C1884=const_one,Sensitivity!$D$1740,const_zero)+IF($D1884=const_one,Sensitivity!$Y$1740,const_zero)+IF($E1884=const_one,Sensitivity!$V$1740,const_zero)+IF($F1884=const_one,Sensitivity!$S$1740,const_zero)+IF($G1884=const_one,Sensitivity!$P$1740,const_zero)+IF($H1884=const_one,Sensitivity!$M$1740,const_zero)+IF($I1884=const_one,Sensitivity!$J$1740,const_zero)</f>
        <v>20299923.1477193</v>
      </c>
      <c r="S1884" s="23" t="b">
        <f aca="false">IF($R1884&gt;const_zero,--($Q1884&gt;option_strike_usd*$R1884),const_zero)</f>
        <v>1</v>
      </c>
      <c r="T1884" s="7" t="n">
        <f aca="false">IF($R1884&gt;const_zero,IF($S1884=const_one,($Q1884+option_strike_usd*pre_f_options_issued)/($R1884+pre_f_options_issued),$Q1884/$R1884),const_zero)</f>
        <v>69.6274276766061</v>
      </c>
      <c r="U1884" s="5" t="n">
        <f aca="false">IF($C1884=const_one,Sensitivity!$D$1740*$T1884,const_zero)</f>
        <v>44178876.8242882</v>
      </c>
      <c r="V1884" s="5" t="n">
        <f aca="false">IF($D1884=const_one,Sensitivity!$Y$1740*$T1884,const_zero)</f>
        <v>0</v>
      </c>
      <c r="W1884" s="5" t="n">
        <f aca="false">IF($E1884=const_one,Sensitivity!$V$1740*$T1884,const_zero)</f>
        <v>0</v>
      </c>
      <c r="X1884" s="5" t="n">
        <f aca="false">IF($F1884=const_one,Sensitivity!$S$1740*$T1884,const_zero)</f>
        <v>167105826.423855</v>
      </c>
      <c r="Y1884" s="5" t="n">
        <f aca="false">IF($G1884=const_one,Sensitivity!$P$1740*$T1884,const_zero)</f>
        <v>208882283.029818</v>
      </c>
      <c r="Z1884" s="5" t="n">
        <f aca="false">IF($H1884=const_one,Sensitivity!$M$1740*$T1884,const_zero)</f>
        <v>0</v>
      </c>
      <c r="AA1884" s="5" t="n">
        <f aca="false">IF($I1884=const_one,Sensitivity!$J$1740*$T1884,const_zero)</f>
        <v>348137138.383031</v>
      </c>
      <c r="AB1884" s="5" t="n">
        <f aca="false">(Sensitivity!$AE$1740+Sensitivity!$AJ$1740)*$T1884</f>
        <v>18480457.058038</v>
      </c>
      <c r="AC1884" s="5" t="n">
        <f aca="false">common_rsa_total*$T1884</f>
        <v>626646849.089455</v>
      </c>
      <c r="AD1884" s="5" t="n">
        <f aca="false">IF($S1884=const_one,pre_f_options_issued*($T1884-option_strike_usd),const_zero)</f>
        <v>171568569.191515</v>
      </c>
      <c r="AE1884" s="5" t="n">
        <f aca="false">J1884+U1884</f>
        <v>44178876.8242882</v>
      </c>
      <c r="AF1884" s="5" t="n">
        <f aca="false">K1884+V1884</f>
        <v>300000000</v>
      </c>
      <c r="AG1884" s="5" t="n">
        <f aca="false">L1884+W1884</f>
        <v>100000000</v>
      </c>
      <c r="AH1884" s="5" t="n">
        <f aca="false">M1884+X1884</f>
        <v>167105826.423855</v>
      </c>
      <c r="AI1884" s="5" t="n">
        <f aca="false">N1884+Y1884</f>
        <v>208882283.029818</v>
      </c>
      <c r="AJ1884" s="5" t="n">
        <f aca="false">O1884+Z1884</f>
        <v>15000000</v>
      </c>
      <c r="AK1884" s="5" t="n">
        <f aca="false">P1884+AA1884</f>
        <v>348137138.383031</v>
      </c>
      <c r="AL1884" s="5" t="n">
        <f aca="false">INDEX($AE$1795:$AE$1922,$B1884-$C1884*1+const_one)</f>
        <v>30000000</v>
      </c>
      <c r="AM1884" s="5" t="n">
        <f aca="false">INDEX($AF$1795:$AF$1922,$B1884-$D1884*2+const_one)</f>
        <v>300000000</v>
      </c>
      <c r="AN1884" s="5" t="n">
        <f aca="false">INDEX($AG$1795:$AG$1922,$B1884-$E1884*4+const_one)</f>
        <v>100000000</v>
      </c>
      <c r="AO1884" s="5" t="n">
        <f aca="false">INDEX($AH$1795:$AH$1922,$B1884-$F1884*8+const_one)</f>
        <v>60000000</v>
      </c>
      <c r="AP1884" s="5" t="n">
        <f aca="false">INDEX($AI$1795:$AI$1922,$B1884-$G1884*16+const_one)</f>
        <v>30000000</v>
      </c>
      <c r="AQ1884" s="5" t="n">
        <f aca="false">INDEX($AJ$1795:$AJ$1922,$B1884-$H1884*32+const_one)</f>
        <v>15000000</v>
      </c>
      <c r="AR1884" s="5" t="n">
        <f aca="false">INDEX($AK$1795:$AK$1922,$B1884-$I1884*64+const_one)</f>
        <v>5000000</v>
      </c>
      <c r="AS1884" s="5" t="n">
        <f aca="false">INDEX($AE$1795:$AE$1922,$B1884+(const_one-$C1884)*1+const_one)</f>
        <v>44178876.8242882</v>
      </c>
      <c r="AT1884" s="5" t="n">
        <f aca="false">INDEX($AF$1795:$AF$1922,$B1884+(const_one-$D1884)*2+const_one)</f>
        <v>398742718.513064</v>
      </c>
      <c r="AU1884" s="5" t="n">
        <f aca="false">INDEX($AG$1795:$AG$1922,$B1884+(const_one-$E1884)*4+const_one)</f>
        <v>118764008.749042</v>
      </c>
      <c r="AV1884" s="5" t="n">
        <f aca="false">INDEX($AH$1795:$AH$1922,$B1884+(const_one-$F1884)*8+const_one)</f>
        <v>167105826.423855</v>
      </c>
      <c r="AW1884" s="5" t="n">
        <f aca="false">INDEX($AI$1795:$AI$1922,$B1884+(const_one-$G1884)*16+const_one)</f>
        <v>208882283.029818</v>
      </c>
      <c r="AX1884" s="5" t="n">
        <f aca="false">INDEX($AJ$1795:$AJ$1922,$B1884+(const_one-$H1884)*32+const_one)</f>
        <v>288220221.23674</v>
      </c>
      <c r="AY1884" s="5" t="n">
        <f aca="false">INDEX($AK$1795:$AK$1922,$B1884+(const_one-$I1884)*64+const_one)</f>
        <v>348137138.383031</v>
      </c>
      <c r="AZ1884" s="5" t="n">
        <f aca="false">--($C1884=--(AS1884&gt;AL1884))</f>
        <v>1</v>
      </c>
      <c r="BA1884" s="5" t="n">
        <f aca="false">--($D1884=--(AT1884&gt;AM1884))</f>
        <v>0</v>
      </c>
      <c r="BB1884" s="5" t="n">
        <f aca="false">--($E1884=--(AU1884&gt;AN1884))</f>
        <v>0</v>
      </c>
      <c r="BC1884" s="5" t="n">
        <f aca="false">--($F1884=--(AV1884&gt;AO1884))</f>
        <v>1</v>
      </c>
      <c r="BD1884" s="5" t="n">
        <f aca="false">--($G1884=--(AW1884&gt;AP1884))</f>
        <v>1</v>
      </c>
      <c r="BE1884" s="5" t="n">
        <f aca="false">--($H1884=--(AX1884&gt;AQ1884))</f>
        <v>0</v>
      </c>
      <c r="BF1884" s="5" t="n">
        <f aca="false">--($I1884=--(AY1884&gt;AR1884))</f>
        <v>1</v>
      </c>
      <c r="BG1884" s="5" t="n">
        <f aca="false">SUM(AZ1884:BF1884)</f>
        <v>4</v>
      </c>
      <c r="BH1884" s="5" t="n">
        <f aca="false">SUM(AE1884:AK1884)+AB1884+AC1884+AD1884</f>
        <v>2000000000</v>
      </c>
    </row>
    <row r="1885" customFormat="false" ht="15" hidden="true" customHeight="false" outlineLevel="0" collapsed="false">
      <c r="A1885" s="5" t="n">
        <f aca="false">sensitivity_exit_usd</f>
        <v>2000000000</v>
      </c>
      <c r="B1885" s="2" t="n">
        <f aca="false">ROW()-ROW($B$1795)</f>
        <v>90</v>
      </c>
      <c r="C1885" s="2" t="n">
        <f aca="false">MOD(QUOTIENT($B1885,1),2)</f>
        <v>0</v>
      </c>
      <c r="D1885" s="2" t="n">
        <f aca="false">MOD(QUOTIENT($B1885,2),2)</f>
        <v>1</v>
      </c>
      <c r="E1885" s="2" t="n">
        <f aca="false">MOD(QUOTIENT($B1885,4),2)</f>
        <v>0</v>
      </c>
      <c r="F1885" s="2" t="n">
        <f aca="false">MOD(QUOTIENT($B1885,8),2)</f>
        <v>1</v>
      </c>
      <c r="G1885" s="2" t="n">
        <f aca="false">MOD(QUOTIENT($B1885,16),2)</f>
        <v>1</v>
      </c>
      <c r="H1885" s="2" t="n">
        <f aca="false">MOD(QUOTIENT($B1885,32),2)</f>
        <v>0</v>
      </c>
      <c r="I1885" s="2" t="n">
        <f aca="false">MOD(QUOTIENT($B1885,64),2)</f>
        <v>1</v>
      </c>
      <c r="J1885" s="5" t="n">
        <f aca="false">IF($C1885=const_zero,MIN(class_series_f_invested_usd,MAX(const_zero,$A1885)),const_zero)</f>
        <v>30000000</v>
      </c>
      <c r="K1885" s="5" t="n">
        <f aca="false">IF($D1885=const_zero,MIN(class_series_e_invested_usd,MAX(const_zero,$A1885-SUM($J1885:$J1885))),const_zero)</f>
        <v>0</v>
      </c>
      <c r="L1885" s="5" t="n">
        <f aca="false">IF($E1885=const_zero,MIN(class_series_d_invested_usd,MAX(const_zero,$A1885-SUM($J1885:$K1885))),const_zero)</f>
        <v>100000000</v>
      </c>
      <c r="M1885" s="5" t="n">
        <f aca="false">IF($F1885=const_zero,MIN(class_series_c_invested_usd,MAX(const_zero,$A1885-SUM($J1885:$L1885))),const_zero)</f>
        <v>0</v>
      </c>
      <c r="N1885" s="5" t="n">
        <f aca="false">IF($G1885=const_zero,MIN(class_series_b_invested_usd,MAX(const_zero,$A1885-SUM($J1885:$M1885))),const_zero)</f>
        <v>0</v>
      </c>
      <c r="O1885" s="5" t="n">
        <f aca="false">IF($H1885=const_zero,MIN(class_series_a_invested_usd,MAX(const_zero,$A1885-SUM($J1885:$N1885))),const_zero)</f>
        <v>15000000</v>
      </c>
      <c r="P1885" s="5" t="n">
        <f aca="false">IF($I1885=const_zero,MIN(class_seed_invested_usd,MAX(const_zero,$A1885-SUM($J1885:$O1885))),const_zero)</f>
        <v>0</v>
      </c>
      <c r="Q1885" s="5" t="n">
        <f aca="false">MAX(const_zero,$A1885-SUM($J1885:$P1885))</f>
        <v>1855000000</v>
      </c>
      <c r="R1885" s="9" t="n">
        <f aca="false">common_rsa_total+Sensitivity!$AE$1740+Sensitivity!$AJ$1740+IF($C1885=const_one,Sensitivity!$D$1740,const_zero)+IF($D1885=const_one,Sensitivity!$Y$1740,const_zero)+IF($E1885=const_one,Sensitivity!$V$1740,const_zero)+IF($F1885=const_one,Sensitivity!$S$1740,const_zero)+IF($G1885=const_one,Sensitivity!$P$1740,const_zero)+IF($H1885=const_one,Sensitivity!$M$1740,const_zero)+IF($I1885=const_one,Sensitivity!$J$1740,const_zero)</f>
        <v>25772058.2540864</v>
      </c>
      <c r="S1885" s="23" t="b">
        <f aca="false">IF($R1885&gt;const_zero,--($Q1885&gt;option_strike_usd*$R1885),const_zero)</f>
        <v>1</v>
      </c>
      <c r="T1885" s="7" t="n">
        <f aca="false">IF($R1885&gt;const_zero,IF($S1885=const_one,($Q1885+option_strike_usd*pre_f_options_issued)/($R1885+pre_f_options_issued),$Q1885/$R1885),const_zero)</f>
        <v>65.7009115964</v>
      </c>
      <c r="U1885" s="5" t="n">
        <f aca="false">IF($C1885=const_one,Sensitivity!$D$1740*$T1885,const_zero)</f>
        <v>0</v>
      </c>
      <c r="V1885" s="5" t="n">
        <f aca="false">IF($D1885=const_one,Sensitivity!$Y$1740*$T1885,const_zero)</f>
        <v>401211751.788692</v>
      </c>
      <c r="W1885" s="5" t="n">
        <f aca="false">IF($E1885=const_one,Sensitivity!$V$1740*$T1885,const_zero)</f>
        <v>0</v>
      </c>
      <c r="X1885" s="5" t="n">
        <f aca="false">IF($F1885=const_one,Sensitivity!$S$1740*$T1885,const_zero)</f>
        <v>157682187.83136</v>
      </c>
      <c r="Y1885" s="5" t="n">
        <f aca="false">IF($G1885=const_one,Sensitivity!$P$1740*$T1885,const_zero)</f>
        <v>197102734.7892</v>
      </c>
      <c r="Z1885" s="5" t="n">
        <f aca="false">IF($H1885=const_one,Sensitivity!$M$1740*$T1885,const_zero)</f>
        <v>0</v>
      </c>
      <c r="AA1885" s="5" t="n">
        <f aca="false">IF($I1885=const_one,Sensitivity!$J$1740*$T1885,const_zero)</f>
        <v>328504557.982</v>
      </c>
      <c r="AB1885" s="5" t="n">
        <f aca="false">(Sensitivity!$AE$1740+Sensitivity!$AJ$1740)*$T1885</f>
        <v>17438284.2501472</v>
      </c>
      <c r="AC1885" s="5" t="n">
        <f aca="false">common_rsa_total*$T1885</f>
        <v>591308204.3676</v>
      </c>
      <c r="AD1885" s="5" t="n">
        <f aca="false">IF($S1885=const_one,pre_f_options_issued*($T1885-option_strike_usd),const_zero)</f>
        <v>161752278.991</v>
      </c>
      <c r="AE1885" s="5" t="n">
        <f aca="false">J1885+U1885</f>
        <v>30000000</v>
      </c>
      <c r="AF1885" s="5" t="n">
        <f aca="false">K1885+V1885</f>
        <v>401211751.788692</v>
      </c>
      <c r="AG1885" s="5" t="n">
        <f aca="false">L1885+W1885</f>
        <v>100000000</v>
      </c>
      <c r="AH1885" s="5" t="n">
        <f aca="false">M1885+X1885</f>
        <v>157682187.83136</v>
      </c>
      <c r="AI1885" s="5" t="n">
        <f aca="false">N1885+Y1885</f>
        <v>197102734.7892</v>
      </c>
      <c r="AJ1885" s="5" t="n">
        <f aca="false">O1885+Z1885</f>
        <v>15000000</v>
      </c>
      <c r="AK1885" s="5" t="n">
        <f aca="false">P1885+AA1885</f>
        <v>328504557.982</v>
      </c>
      <c r="AL1885" s="5" t="n">
        <f aca="false">INDEX($AE$1795:$AE$1922,$B1885-$C1885*1+const_one)</f>
        <v>30000000</v>
      </c>
      <c r="AM1885" s="5" t="n">
        <f aca="false">INDEX($AF$1795:$AF$1922,$B1885-$D1885*2+const_one)</f>
        <v>300000000</v>
      </c>
      <c r="AN1885" s="5" t="n">
        <f aca="false">INDEX($AG$1795:$AG$1922,$B1885-$E1885*4+const_one)</f>
        <v>100000000</v>
      </c>
      <c r="AO1885" s="5" t="n">
        <f aca="false">INDEX($AH$1795:$AH$1922,$B1885-$F1885*8+const_one)</f>
        <v>60000000</v>
      </c>
      <c r="AP1885" s="5" t="n">
        <f aca="false">INDEX($AI$1795:$AI$1922,$B1885-$G1885*16+const_one)</f>
        <v>30000000</v>
      </c>
      <c r="AQ1885" s="5" t="n">
        <f aca="false">INDEX($AJ$1795:$AJ$1922,$B1885-$H1885*32+const_one)</f>
        <v>15000000</v>
      </c>
      <c r="AR1885" s="5" t="n">
        <f aca="false">INDEX($AK$1795:$AK$1922,$B1885-$I1885*64+const_one)</f>
        <v>5000000</v>
      </c>
      <c r="AS1885" s="5" t="n">
        <f aca="false">INDEX($AE$1795:$AE$1922,$B1885+(const_one-$C1885)*1+const_one)</f>
        <v>41430944.6047707</v>
      </c>
      <c r="AT1885" s="5" t="n">
        <f aca="false">INDEX($AF$1795:$AF$1922,$B1885+(const_one-$D1885)*2+const_one)</f>
        <v>401211751.788692</v>
      </c>
      <c r="AU1885" s="5" t="n">
        <f aca="false">INDEX($AG$1795:$AG$1922,$B1885+(const_one-$E1885)*4+const_one)</f>
        <v>112635530.923182</v>
      </c>
      <c r="AV1885" s="5" t="n">
        <f aca="false">INDEX($AH$1795:$AH$1922,$B1885+(const_one-$F1885)*8+const_one)</f>
        <v>157682187.83136</v>
      </c>
      <c r="AW1885" s="5" t="n">
        <f aca="false">INDEX($AI$1795:$AI$1922,$B1885+(const_one-$G1885)*16+const_one)</f>
        <v>197102734.7892</v>
      </c>
      <c r="AX1885" s="5" t="n">
        <f aca="false">INDEX($AJ$1795:$AJ$1922,$B1885+(const_one-$H1885)*32+const_one)</f>
        <v>281392270.009329</v>
      </c>
      <c r="AY1885" s="5" t="n">
        <f aca="false">INDEX($AK$1795:$AK$1922,$B1885+(const_one-$I1885)*64+const_one)</f>
        <v>328504557.982</v>
      </c>
      <c r="AZ1885" s="5" t="n">
        <f aca="false">--($C1885=--(AS1885&gt;AL1885))</f>
        <v>0</v>
      </c>
      <c r="BA1885" s="5" t="n">
        <f aca="false">--($D1885=--(AT1885&gt;AM1885))</f>
        <v>1</v>
      </c>
      <c r="BB1885" s="5" t="n">
        <f aca="false">--($E1885=--(AU1885&gt;AN1885))</f>
        <v>0</v>
      </c>
      <c r="BC1885" s="5" t="n">
        <f aca="false">--($F1885=--(AV1885&gt;AO1885))</f>
        <v>1</v>
      </c>
      <c r="BD1885" s="5" t="n">
        <f aca="false">--($G1885=--(AW1885&gt;AP1885))</f>
        <v>1</v>
      </c>
      <c r="BE1885" s="5" t="n">
        <f aca="false">--($H1885=--(AX1885&gt;AQ1885))</f>
        <v>0</v>
      </c>
      <c r="BF1885" s="5" t="n">
        <f aca="false">--($I1885=--(AY1885&gt;AR1885))</f>
        <v>1</v>
      </c>
      <c r="BG1885" s="5" t="n">
        <f aca="false">SUM(AZ1885:BF1885)</f>
        <v>4</v>
      </c>
      <c r="BH1885" s="5" t="n">
        <f aca="false">SUM(AE1885:AK1885)+AB1885+AC1885+AD1885</f>
        <v>2000000000</v>
      </c>
    </row>
    <row r="1886" customFormat="false" ht="15" hidden="true" customHeight="false" outlineLevel="0" collapsed="false">
      <c r="A1886" s="5" t="n">
        <f aca="false">sensitivity_exit_usd</f>
        <v>2000000000</v>
      </c>
      <c r="B1886" s="2" t="n">
        <f aca="false">ROW()-ROW($B$1795)</f>
        <v>91</v>
      </c>
      <c r="C1886" s="2" t="n">
        <f aca="false">MOD(QUOTIENT($B1886,1),2)</f>
        <v>1</v>
      </c>
      <c r="D1886" s="2" t="n">
        <f aca="false">MOD(QUOTIENT($B1886,2),2)</f>
        <v>1</v>
      </c>
      <c r="E1886" s="2" t="n">
        <f aca="false">MOD(QUOTIENT($B1886,4),2)</f>
        <v>0</v>
      </c>
      <c r="F1886" s="2" t="n">
        <f aca="false">MOD(QUOTIENT($B1886,8),2)</f>
        <v>1</v>
      </c>
      <c r="G1886" s="2" t="n">
        <f aca="false">MOD(QUOTIENT($B1886,16),2)</f>
        <v>1</v>
      </c>
      <c r="H1886" s="2" t="n">
        <f aca="false">MOD(QUOTIENT($B1886,32),2)</f>
        <v>0</v>
      </c>
      <c r="I1886" s="2" t="n">
        <f aca="false">MOD(QUOTIENT($B1886,64),2)</f>
        <v>1</v>
      </c>
      <c r="J1886" s="5" t="n">
        <f aca="false">IF($C1886=const_zero,MIN(class_series_f_invested_usd,MAX(const_zero,$A1886)),const_zero)</f>
        <v>0</v>
      </c>
      <c r="K1886" s="5" t="n">
        <f aca="false">IF($D1886=const_zero,MIN(class_series_e_invested_usd,MAX(const_zero,$A1886-SUM($J1886:$J1886))),const_zero)</f>
        <v>0</v>
      </c>
      <c r="L1886" s="5" t="n">
        <f aca="false">IF($E1886=const_zero,MIN(class_series_d_invested_usd,MAX(const_zero,$A1886-SUM($J1886:$K1886))),const_zero)</f>
        <v>100000000</v>
      </c>
      <c r="M1886" s="5" t="n">
        <f aca="false">IF($F1886=const_zero,MIN(class_series_c_invested_usd,MAX(const_zero,$A1886-SUM($J1886:$L1886))),const_zero)</f>
        <v>0</v>
      </c>
      <c r="N1886" s="5" t="n">
        <f aca="false">IF($G1886=const_zero,MIN(class_series_b_invested_usd,MAX(const_zero,$A1886-SUM($J1886:$M1886))),const_zero)</f>
        <v>0</v>
      </c>
      <c r="O1886" s="5" t="n">
        <f aca="false">IF($H1886=const_zero,MIN(class_series_a_invested_usd,MAX(const_zero,$A1886-SUM($J1886:$N1886))),const_zero)</f>
        <v>15000000</v>
      </c>
      <c r="P1886" s="5" t="n">
        <f aca="false">IF($I1886=const_zero,MIN(class_seed_invested_usd,MAX(const_zero,$A1886-SUM($J1886:$O1886))),const_zero)</f>
        <v>0</v>
      </c>
      <c r="Q1886" s="5" t="n">
        <f aca="false">MAX(const_zero,$A1886-SUM($J1886:$P1886))</f>
        <v>1885000000</v>
      </c>
      <c r="R1886" s="9" t="n">
        <f aca="false">common_rsa_total+Sensitivity!$AE$1740+Sensitivity!$AJ$1740+IF($C1886=const_one,Sensitivity!$D$1740,const_zero)+IF($D1886=const_one,Sensitivity!$Y$1740,const_zero)+IF($E1886=const_one,Sensitivity!$V$1740,const_zero)+IF($F1886=const_one,Sensitivity!$S$1740,const_zero)+IF($G1886=const_one,Sensitivity!$P$1740,const_zero)+IF($H1886=const_one,Sensitivity!$M$1740,const_zero)+IF($I1886=const_one,Sensitivity!$J$1740,const_zero)</f>
        <v>26406562.1887927</v>
      </c>
      <c r="S1886" s="23" t="b">
        <f aca="false">IF($R1886&gt;const_zero,--($Q1886&gt;option_strike_usd*$R1886),const_zero)</f>
        <v>1</v>
      </c>
      <c r="T1886" s="7" t="n">
        <f aca="false">IF($R1886&gt;const_zero,IF($S1886=const_one,($Q1886+option_strike_usd*pre_f_options_issued)/($R1886+pre_f_options_issued),$Q1886/$R1886),const_zero)</f>
        <v>65.2965920911826</v>
      </c>
      <c r="U1886" s="5" t="n">
        <f aca="false">IF($C1886=const_one,Sensitivity!$D$1740*$T1886,const_zero)</f>
        <v>41430944.6047707</v>
      </c>
      <c r="V1886" s="5" t="n">
        <f aca="false">IF($D1886=const_one,Sensitivity!$Y$1740*$T1886,const_zero)</f>
        <v>398742718.513064</v>
      </c>
      <c r="W1886" s="5" t="n">
        <f aca="false">IF($E1886=const_one,Sensitivity!$V$1740*$T1886,const_zero)</f>
        <v>0</v>
      </c>
      <c r="X1886" s="5" t="n">
        <f aca="false">IF($F1886=const_one,Sensitivity!$S$1740*$T1886,const_zero)</f>
        <v>156711821.018838</v>
      </c>
      <c r="Y1886" s="5" t="n">
        <f aca="false">IF($G1886=const_one,Sensitivity!$P$1740*$T1886,const_zero)</f>
        <v>195889776.273548</v>
      </c>
      <c r="Z1886" s="5" t="n">
        <f aca="false">IF($H1886=const_one,Sensitivity!$M$1740*$T1886,const_zero)</f>
        <v>0</v>
      </c>
      <c r="AA1886" s="5" t="n">
        <f aca="false">IF($I1886=const_one,Sensitivity!$J$1740*$T1886,const_zero)</f>
        <v>326482960.455913</v>
      </c>
      <c r="AB1886" s="5" t="n">
        <f aca="false">(Sensitivity!$AE$1740+Sensitivity!$AJ$1740)*$T1886</f>
        <v>17330970.0852666</v>
      </c>
      <c r="AC1886" s="5" t="n">
        <f aca="false">common_rsa_total*$T1886</f>
        <v>587669328.820643</v>
      </c>
      <c r="AD1886" s="5" t="n">
        <f aca="false">IF($S1886=const_one,pre_f_options_issued*($T1886-option_strike_usd),const_zero)</f>
        <v>160741480.227956</v>
      </c>
      <c r="AE1886" s="5" t="n">
        <f aca="false">J1886+U1886</f>
        <v>41430944.6047707</v>
      </c>
      <c r="AF1886" s="5" t="n">
        <f aca="false">K1886+V1886</f>
        <v>398742718.513064</v>
      </c>
      <c r="AG1886" s="5" t="n">
        <f aca="false">L1886+W1886</f>
        <v>100000000</v>
      </c>
      <c r="AH1886" s="5" t="n">
        <f aca="false">M1886+X1886</f>
        <v>156711821.018838</v>
      </c>
      <c r="AI1886" s="5" t="n">
        <f aca="false">N1886+Y1886</f>
        <v>195889776.273548</v>
      </c>
      <c r="AJ1886" s="5" t="n">
        <f aca="false">O1886+Z1886</f>
        <v>15000000</v>
      </c>
      <c r="AK1886" s="5" t="n">
        <f aca="false">P1886+AA1886</f>
        <v>326482960.455913</v>
      </c>
      <c r="AL1886" s="5" t="n">
        <f aca="false">INDEX($AE$1795:$AE$1922,$B1886-$C1886*1+const_one)</f>
        <v>30000000</v>
      </c>
      <c r="AM1886" s="5" t="n">
        <f aca="false">INDEX($AF$1795:$AF$1922,$B1886-$D1886*2+const_one)</f>
        <v>300000000</v>
      </c>
      <c r="AN1886" s="5" t="n">
        <f aca="false">INDEX($AG$1795:$AG$1922,$B1886-$E1886*4+const_one)</f>
        <v>100000000</v>
      </c>
      <c r="AO1886" s="5" t="n">
        <f aca="false">INDEX($AH$1795:$AH$1922,$B1886-$F1886*8+const_one)</f>
        <v>60000000</v>
      </c>
      <c r="AP1886" s="5" t="n">
        <f aca="false">INDEX($AI$1795:$AI$1922,$B1886-$G1886*16+const_one)</f>
        <v>30000000</v>
      </c>
      <c r="AQ1886" s="5" t="n">
        <f aca="false">INDEX($AJ$1795:$AJ$1922,$B1886-$H1886*32+const_one)</f>
        <v>15000000</v>
      </c>
      <c r="AR1886" s="5" t="n">
        <f aca="false">INDEX($AK$1795:$AK$1922,$B1886-$I1886*64+const_one)</f>
        <v>5000000</v>
      </c>
      <c r="AS1886" s="5" t="n">
        <f aca="false">INDEX($AE$1795:$AE$1922,$B1886+(const_one-$C1886)*1+const_one)</f>
        <v>41430944.6047707</v>
      </c>
      <c r="AT1886" s="5" t="n">
        <f aca="false">INDEX($AF$1795:$AF$1922,$B1886+(const_one-$D1886)*2+const_one)</f>
        <v>398742718.513064</v>
      </c>
      <c r="AU1886" s="5" t="n">
        <f aca="false">INDEX($AG$1795:$AG$1922,$B1886+(const_one-$E1886)*4+const_one)</f>
        <v>111992936.005378</v>
      </c>
      <c r="AV1886" s="5" t="n">
        <f aca="false">INDEX($AH$1795:$AH$1922,$B1886+(const_one-$F1886)*8+const_one)</f>
        <v>156711821.018838</v>
      </c>
      <c r="AW1886" s="5" t="n">
        <f aca="false">INDEX($AI$1795:$AI$1922,$B1886+(const_one-$G1886)*16+const_one)</f>
        <v>195889776.273548</v>
      </c>
      <c r="AX1886" s="5" t="n">
        <f aca="false">INDEX($AJ$1795:$AJ$1922,$B1886+(const_one-$H1886)*32+const_one)</f>
        <v>280550412.248642</v>
      </c>
      <c r="AY1886" s="5" t="n">
        <f aca="false">INDEX($AK$1795:$AK$1922,$B1886+(const_one-$I1886)*64+const_one)</f>
        <v>326482960.455913</v>
      </c>
      <c r="AZ1886" s="5" t="n">
        <f aca="false">--($C1886=--(AS1886&gt;AL1886))</f>
        <v>1</v>
      </c>
      <c r="BA1886" s="5" t="n">
        <f aca="false">--($D1886=--(AT1886&gt;AM1886))</f>
        <v>1</v>
      </c>
      <c r="BB1886" s="5" t="n">
        <f aca="false">--($E1886=--(AU1886&gt;AN1886))</f>
        <v>0</v>
      </c>
      <c r="BC1886" s="5" t="n">
        <f aca="false">--($F1886=--(AV1886&gt;AO1886))</f>
        <v>1</v>
      </c>
      <c r="BD1886" s="5" t="n">
        <f aca="false">--($G1886=--(AW1886&gt;AP1886))</f>
        <v>1</v>
      </c>
      <c r="BE1886" s="5" t="n">
        <f aca="false">--($H1886=--(AX1886&gt;AQ1886))</f>
        <v>0</v>
      </c>
      <c r="BF1886" s="5" t="n">
        <f aca="false">--($I1886=--(AY1886&gt;AR1886))</f>
        <v>1</v>
      </c>
      <c r="BG1886" s="5" t="n">
        <f aca="false">SUM(AZ1886:BF1886)</f>
        <v>5</v>
      </c>
      <c r="BH1886" s="5" t="n">
        <f aca="false">SUM(AE1886:AK1886)+AB1886+AC1886+AD1886</f>
        <v>2000000000</v>
      </c>
    </row>
    <row r="1887" customFormat="false" ht="15" hidden="true" customHeight="false" outlineLevel="0" collapsed="false">
      <c r="A1887" s="5" t="n">
        <f aca="false">sensitivity_exit_usd</f>
        <v>2000000000</v>
      </c>
      <c r="B1887" s="2" t="n">
        <f aca="false">ROW()-ROW($B$1795)</f>
        <v>92</v>
      </c>
      <c r="C1887" s="2" t="n">
        <f aca="false">MOD(QUOTIENT($B1887,1),2)</f>
        <v>0</v>
      </c>
      <c r="D1887" s="2" t="n">
        <f aca="false">MOD(QUOTIENT($B1887,2),2)</f>
        <v>0</v>
      </c>
      <c r="E1887" s="2" t="n">
        <f aca="false">MOD(QUOTIENT($B1887,4),2)</f>
        <v>1</v>
      </c>
      <c r="F1887" s="2" t="n">
        <f aca="false">MOD(QUOTIENT($B1887,8),2)</f>
        <v>1</v>
      </c>
      <c r="G1887" s="2" t="n">
        <f aca="false">MOD(QUOTIENT($B1887,16),2)</f>
        <v>1</v>
      </c>
      <c r="H1887" s="2" t="n">
        <f aca="false">MOD(QUOTIENT($B1887,32),2)</f>
        <v>0</v>
      </c>
      <c r="I1887" s="2" t="n">
        <f aca="false">MOD(QUOTIENT($B1887,64),2)</f>
        <v>1</v>
      </c>
      <c r="J1887" s="5" t="n">
        <f aca="false">IF($C1887=const_zero,MIN(class_series_f_invested_usd,MAX(const_zero,$A1887)),const_zero)</f>
        <v>30000000</v>
      </c>
      <c r="K1887" s="5" t="n">
        <f aca="false">IF($D1887=const_zero,MIN(class_series_e_invested_usd,MAX(const_zero,$A1887-SUM($J1887:$J1887))),const_zero)</f>
        <v>300000000</v>
      </c>
      <c r="L1887" s="5" t="n">
        <f aca="false">IF($E1887=const_zero,MIN(class_series_d_invested_usd,MAX(const_zero,$A1887-SUM($J1887:$K1887))),const_zero)</f>
        <v>0</v>
      </c>
      <c r="M1887" s="5" t="n">
        <f aca="false">IF($F1887=const_zero,MIN(class_series_c_invested_usd,MAX(const_zero,$A1887-SUM($J1887:$L1887))),const_zero)</f>
        <v>0</v>
      </c>
      <c r="N1887" s="5" t="n">
        <f aca="false">IF($G1887=const_zero,MIN(class_series_b_invested_usd,MAX(const_zero,$A1887-SUM($J1887:$M1887))),const_zero)</f>
        <v>0</v>
      </c>
      <c r="O1887" s="5" t="n">
        <f aca="false">IF($H1887=const_zero,MIN(class_series_a_invested_usd,MAX(const_zero,$A1887-SUM($J1887:$N1887))),const_zero)</f>
        <v>15000000</v>
      </c>
      <c r="P1887" s="5" t="n">
        <f aca="false">IF($I1887=const_zero,MIN(class_seed_invested_usd,MAX(const_zero,$A1887-SUM($J1887:$O1887))),const_zero)</f>
        <v>0</v>
      </c>
      <c r="Q1887" s="5" t="n">
        <f aca="false">MAX(const_zero,$A1887-SUM($J1887:$P1887))</f>
        <v>1655000000</v>
      </c>
      <c r="R1887" s="9" t="n">
        <f aca="false">common_rsa_total+Sensitivity!$AE$1740+Sensitivity!$AJ$1740+IF($C1887=const_one,Sensitivity!$D$1740,const_zero)+IF($D1887=const_one,Sensitivity!$Y$1740,const_zero)+IF($E1887=const_one,Sensitivity!$V$1740,const_zero)+IF($F1887=const_one,Sensitivity!$S$1740,const_zero)+IF($G1887=const_one,Sensitivity!$P$1740,const_zero)+IF($H1887=const_one,Sensitivity!$M$1740,const_zero)+IF($I1887=const_one,Sensitivity!$J$1740,const_zero)</f>
        <v>21391528.8243784</v>
      </c>
      <c r="S1887" s="23" t="b">
        <f aca="false">IF($R1887&gt;const_zero,--($Q1887&gt;option_strike_usd*$R1887),const_zero)</f>
        <v>1</v>
      </c>
      <c r="T1887" s="7" t="n">
        <f aca="false">IF($R1887&gt;const_zero,IF($S1887=const_one,($Q1887+option_strike_usd*pre_f_options_issued)/($R1887+pre_f_options_issued),$Q1887/$R1887),const_zero)</f>
        <v>69.3760542568847</v>
      </c>
      <c r="U1887" s="5" t="n">
        <f aca="false">IF($C1887=const_one,Sensitivity!$D$1740*$T1887,const_zero)</f>
        <v>0</v>
      </c>
      <c r="V1887" s="5" t="n">
        <f aca="false">IF($D1887=const_one,Sensitivity!$Y$1740*$T1887,const_zero)</f>
        <v>0</v>
      </c>
      <c r="W1887" s="5" t="n">
        <f aca="false">IF($E1887=const_one,Sensitivity!$V$1740*$T1887,const_zero)</f>
        <v>119750674.051421</v>
      </c>
      <c r="X1887" s="5" t="n">
        <f aca="false">IF($F1887=const_one,Sensitivity!$S$1740*$T1887,const_zero)</f>
        <v>166502530.216523</v>
      </c>
      <c r="Y1887" s="5" t="n">
        <f aca="false">IF($G1887=const_one,Sensitivity!$P$1740*$T1887,const_zero)</f>
        <v>208128162.770654</v>
      </c>
      <c r="Z1887" s="5" t="n">
        <f aca="false">IF($H1887=const_one,Sensitivity!$M$1740*$T1887,const_zero)</f>
        <v>0</v>
      </c>
      <c r="AA1887" s="5" t="n">
        <f aca="false">IF($I1887=const_one,Sensitivity!$J$1740*$T1887,const_zero)</f>
        <v>346880271.284424</v>
      </c>
      <c r="AB1887" s="5" t="n">
        <f aca="false">(Sensitivity!$AE$1740+Sensitivity!$AJ$1740)*$T1887</f>
        <v>18413737.7228032</v>
      </c>
      <c r="AC1887" s="5" t="n">
        <f aca="false">common_rsa_total*$T1887</f>
        <v>624384488.311963</v>
      </c>
      <c r="AD1887" s="5" t="n">
        <f aca="false">IF($S1887=const_one,pre_f_options_issued*($T1887-option_strike_usd),const_zero)</f>
        <v>170940135.642212</v>
      </c>
      <c r="AE1887" s="5" t="n">
        <f aca="false">J1887+U1887</f>
        <v>30000000</v>
      </c>
      <c r="AF1887" s="5" t="n">
        <f aca="false">K1887+V1887</f>
        <v>300000000</v>
      </c>
      <c r="AG1887" s="5" t="n">
        <f aca="false">L1887+W1887</f>
        <v>119750674.051421</v>
      </c>
      <c r="AH1887" s="5" t="n">
        <f aca="false">M1887+X1887</f>
        <v>166502530.216523</v>
      </c>
      <c r="AI1887" s="5" t="n">
        <f aca="false">N1887+Y1887</f>
        <v>208128162.770654</v>
      </c>
      <c r="AJ1887" s="5" t="n">
        <f aca="false">O1887+Z1887</f>
        <v>15000000</v>
      </c>
      <c r="AK1887" s="5" t="n">
        <f aca="false">P1887+AA1887</f>
        <v>346880271.284424</v>
      </c>
      <c r="AL1887" s="5" t="n">
        <f aca="false">INDEX($AE$1795:$AE$1922,$B1887-$C1887*1+const_one)</f>
        <v>30000000</v>
      </c>
      <c r="AM1887" s="5" t="n">
        <f aca="false">INDEX($AF$1795:$AF$1922,$B1887-$D1887*2+const_one)</f>
        <v>300000000</v>
      </c>
      <c r="AN1887" s="5" t="n">
        <f aca="false">INDEX($AG$1795:$AG$1922,$B1887-$E1887*4+const_one)</f>
        <v>100000000</v>
      </c>
      <c r="AO1887" s="5" t="n">
        <f aca="false">INDEX($AH$1795:$AH$1922,$B1887-$F1887*8+const_one)</f>
        <v>60000000</v>
      </c>
      <c r="AP1887" s="5" t="n">
        <f aca="false">INDEX($AI$1795:$AI$1922,$B1887-$G1887*16+const_one)</f>
        <v>30000000</v>
      </c>
      <c r="AQ1887" s="5" t="n">
        <f aca="false">INDEX($AJ$1795:$AJ$1922,$B1887-$H1887*32+const_one)</f>
        <v>15000000</v>
      </c>
      <c r="AR1887" s="5" t="n">
        <f aca="false">INDEX($AK$1795:$AK$1922,$B1887-$I1887*64+const_one)</f>
        <v>5000000</v>
      </c>
      <c r="AS1887" s="5" t="n">
        <f aca="false">INDEX($AE$1795:$AE$1922,$B1887+(const_one-$C1887)*1+const_one)</f>
        <v>43656689.2140496</v>
      </c>
      <c r="AT1887" s="5" t="n">
        <f aca="false">INDEX($AF$1795:$AF$1922,$B1887+(const_one-$D1887)*2+const_one)</f>
        <v>398482533.217241</v>
      </c>
      <c r="AU1887" s="5" t="n">
        <f aca="false">INDEX($AG$1795:$AG$1922,$B1887+(const_one-$E1887)*4+const_one)</f>
        <v>119750674.051421</v>
      </c>
      <c r="AV1887" s="5" t="n">
        <f aca="false">INDEX($AH$1795:$AH$1922,$B1887+(const_one-$F1887)*8+const_one)</f>
        <v>166502530.216523</v>
      </c>
      <c r="AW1887" s="5" t="n">
        <f aca="false">INDEX($AI$1795:$AI$1922,$B1887+(const_one-$G1887)*16+const_one)</f>
        <v>208128162.770654</v>
      </c>
      <c r="AX1887" s="5" t="n">
        <f aca="false">INDEX($AJ$1795:$AJ$1922,$B1887+(const_one-$H1887)*32+const_one)</f>
        <v>289444703.699577</v>
      </c>
      <c r="AY1887" s="5" t="n">
        <f aca="false">INDEX($AK$1795:$AK$1922,$B1887+(const_one-$I1887)*64+const_one)</f>
        <v>346880271.284424</v>
      </c>
      <c r="AZ1887" s="5" t="n">
        <f aca="false">--($C1887=--(AS1887&gt;AL1887))</f>
        <v>0</v>
      </c>
      <c r="BA1887" s="5" t="n">
        <f aca="false">--($D1887=--(AT1887&gt;AM1887))</f>
        <v>0</v>
      </c>
      <c r="BB1887" s="5" t="n">
        <f aca="false">--($E1887=--(AU1887&gt;AN1887))</f>
        <v>1</v>
      </c>
      <c r="BC1887" s="5" t="n">
        <f aca="false">--($F1887=--(AV1887&gt;AO1887))</f>
        <v>1</v>
      </c>
      <c r="BD1887" s="5" t="n">
        <f aca="false">--($G1887=--(AW1887&gt;AP1887))</f>
        <v>1</v>
      </c>
      <c r="BE1887" s="5" t="n">
        <f aca="false">--($H1887=--(AX1887&gt;AQ1887))</f>
        <v>0</v>
      </c>
      <c r="BF1887" s="5" t="n">
        <f aca="false">--($I1887=--(AY1887&gt;AR1887))</f>
        <v>1</v>
      </c>
      <c r="BG1887" s="5" t="n">
        <f aca="false">SUM(AZ1887:BF1887)</f>
        <v>4</v>
      </c>
      <c r="BH1887" s="5" t="n">
        <f aca="false">SUM(AE1887:AK1887)+AB1887+AC1887+AD1887</f>
        <v>2000000000</v>
      </c>
    </row>
    <row r="1888" customFormat="false" ht="15" hidden="true" customHeight="false" outlineLevel="0" collapsed="false">
      <c r="A1888" s="5" t="n">
        <f aca="false">sensitivity_exit_usd</f>
        <v>2000000000</v>
      </c>
      <c r="B1888" s="2" t="n">
        <f aca="false">ROW()-ROW($B$1795)</f>
        <v>93</v>
      </c>
      <c r="C1888" s="2" t="n">
        <f aca="false">MOD(QUOTIENT($B1888,1),2)</f>
        <v>1</v>
      </c>
      <c r="D1888" s="2" t="n">
        <f aca="false">MOD(QUOTIENT($B1888,2),2)</f>
        <v>0</v>
      </c>
      <c r="E1888" s="2" t="n">
        <f aca="false">MOD(QUOTIENT($B1888,4),2)</f>
        <v>1</v>
      </c>
      <c r="F1888" s="2" t="n">
        <f aca="false">MOD(QUOTIENT($B1888,8),2)</f>
        <v>1</v>
      </c>
      <c r="G1888" s="2" t="n">
        <f aca="false">MOD(QUOTIENT($B1888,16),2)</f>
        <v>1</v>
      </c>
      <c r="H1888" s="2" t="n">
        <f aca="false">MOD(QUOTIENT($B1888,32),2)</f>
        <v>0</v>
      </c>
      <c r="I1888" s="2" t="n">
        <f aca="false">MOD(QUOTIENT($B1888,64),2)</f>
        <v>1</v>
      </c>
      <c r="J1888" s="5" t="n">
        <f aca="false">IF($C1888=const_zero,MIN(class_series_f_invested_usd,MAX(const_zero,$A1888)),const_zero)</f>
        <v>0</v>
      </c>
      <c r="K1888" s="5" t="n">
        <f aca="false">IF($D1888=const_zero,MIN(class_series_e_invested_usd,MAX(const_zero,$A1888-SUM($J1888:$J1888))),const_zero)</f>
        <v>300000000</v>
      </c>
      <c r="L1888" s="5" t="n">
        <f aca="false">IF($E1888=const_zero,MIN(class_series_d_invested_usd,MAX(const_zero,$A1888-SUM($J1888:$K1888))),const_zero)</f>
        <v>0</v>
      </c>
      <c r="M1888" s="5" t="n">
        <f aca="false">IF($F1888=const_zero,MIN(class_series_c_invested_usd,MAX(const_zero,$A1888-SUM($J1888:$L1888))),const_zero)</f>
        <v>0</v>
      </c>
      <c r="N1888" s="5" t="n">
        <f aca="false">IF($G1888=const_zero,MIN(class_series_b_invested_usd,MAX(const_zero,$A1888-SUM($J1888:$M1888))),const_zero)</f>
        <v>0</v>
      </c>
      <c r="O1888" s="5" t="n">
        <f aca="false">IF($H1888=const_zero,MIN(class_series_a_invested_usd,MAX(const_zero,$A1888-SUM($J1888:$N1888))),const_zero)</f>
        <v>15000000</v>
      </c>
      <c r="P1888" s="5" t="n">
        <f aca="false">IF($I1888=const_zero,MIN(class_seed_invested_usd,MAX(const_zero,$A1888-SUM($J1888:$O1888))),const_zero)</f>
        <v>0</v>
      </c>
      <c r="Q1888" s="5" t="n">
        <f aca="false">MAX(const_zero,$A1888-SUM($J1888:$P1888))</f>
        <v>1685000000</v>
      </c>
      <c r="R1888" s="9" t="n">
        <f aca="false">common_rsa_total+Sensitivity!$AE$1740+Sensitivity!$AJ$1740+IF($C1888=const_one,Sensitivity!$D$1740,const_zero)+IF($D1888=const_one,Sensitivity!$Y$1740,const_zero)+IF($E1888=const_one,Sensitivity!$V$1740,const_zero)+IF($F1888=const_one,Sensitivity!$S$1740,const_zero)+IF($G1888=const_one,Sensitivity!$P$1740,const_zero)+IF($H1888=const_one,Sensitivity!$M$1740,const_zero)+IF($I1888=const_one,Sensitivity!$J$1740,const_zero)</f>
        <v>22026032.7590847</v>
      </c>
      <c r="S1888" s="23" t="b">
        <f aca="false">IF($R1888&gt;const_zero,--($Q1888&gt;option_strike_usd*$R1888),const_zero)</f>
        <v>1</v>
      </c>
      <c r="T1888" s="7" t="n">
        <f aca="false">IF($R1888&gt;const_zero,IF($S1888=const_one,($Q1888+option_strike_usd*pre_f_options_issued)/($R1888+pre_f_options_issued),$Q1888/$R1888),const_zero)</f>
        <v>68.8044420626867</v>
      </c>
      <c r="U1888" s="5" t="n">
        <f aca="false">IF($C1888=const_one,Sensitivity!$D$1740*$T1888,const_zero)</f>
        <v>43656689.2140496</v>
      </c>
      <c r="V1888" s="5" t="n">
        <f aca="false">IF($D1888=const_one,Sensitivity!$Y$1740*$T1888,const_zero)</f>
        <v>0</v>
      </c>
      <c r="W1888" s="5" t="n">
        <f aca="false">IF($E1888=const_one,Sensitivity!$V$1740*$T1888,const_zero)</f>
        <v>118764008.749042</v>
      </c>
      <c r="X1888" s="5" t="n">
        <f aca="false">IF($F1888=const_one,Sensitivity!$S$1740*$T1888,const_zero)</f>
        <v>165130660.950448</v>
      </c>
      <c r="Y1888" s="5" t="n">
        <f aca="false">IF($G1888=const_one,Sensitivity!$P$1740*$T1888,const_zero)</f>
        <v>206413326.18806</v>
      </c>
      <c r="Z1888" s="5" t="n">
        <f aca="false">IF($H1888=const_one,Sensitivity!$M$1740*$T1888,const_zero)</f>
        <v>0</v>
      </c>
      <c r="AA1888" s="5" t="n">
        <f aca="false">IF($I1888=const_one,Sensitivity!$J$1740*$T1888,const_zero)</f>
        <v>344022210.313433</v>
      </c>
      <c r="AB1888" s="5" t="n">
        <f aca="false">(Sensitivity!$AE$1740+Sensitivity!$AJ$1740)*$T1888</f>
        <v>18262020.8640705</v>
      </c>
      <c r="AC1888" s="5" t="n">
        <f aca="false">common_rsa_total*$T1888</f>
        <v>619239978.56418</v>
      </c>
      <c r="AD1888" s="5" t="n">
        <f aca="false">IF($S1888=const_one,pre_f_options_issued*($T1888-option_strike_usd),const_zero)</f>
        <v>169511105.156717</v>
      </c>
      <c r="AE1888" s="5" t="n">
        <f aca="false">J1888+U1888</f>
        <v>43656689.2140496</v>
      </c>
      <c r="AF1888" s="5" t="n">
        <f aca="false">K1888+V1888</f>
        <v>300000000</v>
      </c>
      <c r="AG1888" s="5" t="n">
        <f aca="false">L1888+W1888</f>
        <v>118764008.749042</v>
      </c>
      <c r="AH1888" s="5" t="n">
        <f aca="false">M1888+X1888</f>
        <v>165130660.950448</v>
      </c>
      <c r="AI1888" s="5" t="n">
        <f aca="false">N1888+Y1888</f>
        <v>206413326.18806</v>
      </c>
      <c r="AJ1888" s="5" t="n">
        <f aca="false">O1888+Z1888</f>
        <v>15000000</v>
      </c>
      <c r="AK1888" s="5" t="n">
        <f aca="false">P1888+AA1888</f>
        <v>344022210.313433</v>
      </c>
      <c r="AL1888" s="5" t="n">
        <f aca="false">INDEX($AE$1795:$AE$1922,$B1888-$C1888*1+const_one)</f>
        <v>30000000</v>
      </c>
      <c r="AM1888" s="5" t="n">
        <f aca="false">INDEX($AF$1795:$AF$1922,$B1888-$D1888*2+const_one)</f>
        <v>300000000</v>
      </c>
      <c r="AN1888" s="5" t="n">
        <f aca="false">INDEX($AG$1795:$AG$1922,$B1888-$E1888*4+const_one)</f>
        <v>100000000</v>
      </c>
      <c r="AO1888" s="5" t="n">
        <f aca="false">INDEX($AH$1795:$AH$1922,$B1888-$F1888*8+const_one)</f>
        <v>60000000</v>
      </c>
      <c r="AP1888" s="5" t="n">
        <f aca="false">INDEX($AI$1795:$AI$1922,$B1888-$G1888*16+const_one)</f>
        <v>30000000</v>
      </c>
      <c r="AQ1888" s="5" t="n">
        <f aca="false">INDEX($AJ$1795:$AJ$1922,$B1888-$H1888*32+const_one)</f>
        <v>15000000</v>
      </c>
      <c r="AR1888" s="5" t="n">
        <f aca="false">INDEX($AK$1795:$AK$1922,$B1888-$I1888*64+const_one)</f>
        <v>5000000</v>
      </c>
      <c r="AS1888" s="5" t="n">
        <f aca="false">INDEX($AE$1795:$AE$1922,$B1888+(const_one-$C1888)*1+const_one)</f>
        <v>43656689.2140496</v>
      </c>
      <c r="AT1888" s="5" t="n">
        <f aca="false">INDEX($AF$1795:$AF$1922,$B1888+(const_one-$D1888)*2+const_one)</f>
        <v>396209157.768302</v>
      </c>
      <c r="AU1888" s="5" t="n">
        <f aca="false">INDEX($AG$1795:$AG$1922,$B1888+(const_one-$E1888)*4+const_one)</f>
        <v>118764008.749042</v>
      </c>
      <c r="AV1888" s="5" t="n">
        <f aca="false">INDEX($AH$1795:$AH$1922,$B1888+(const_one-$F1888)*8+const_one)</f>
        <v>165130660.950448</v>
      </c>
      <c r="AW1888" s="5" t="n">
        <f aca="false">INDEX($AI$1795:$AI$1922,$B1888+(const_one-$G1888)*16+const_one)</f>
        <v>206413326.18806</v>
      </c>
      <c r="AX1888" s="5" t="n">
        <f aca="false">INDEX($AJ$1795:$AJ$1922,$B1888+(const_one-$H1888)*32+const_one)</f>
        <v>288304902.641579</v>
      </c>
      <c r="AY1888" s="5" t="n">
        <f aca="false">INDEX($AK$1795:$AK$1922,$B1888+(const_one-$I1888)*64+const_one)</f>
        <v>344022210.313433</v>
      </c>
      <c r="AZ1888" s="5" t="n">
        <f aca="false">--($C1888=--(AS1888&gt;AL1888))</f>
        <v>1</v>
      </c>
      <c r="BA1888" s="5" t="n">
        <f aca="false">--($D1888=--(AT1888&gt;AM1888))</f>
        <v>0</v>
      </c>
      <c r="BB1888" s="5" t="n">
        <f aca="false">--($E1888=--(AU1888&gt;AN1888))</f>
        <v>1</v>
      </c>
      <c r="BC1888" s="5" t="n">
        <f aca="false">--($F1888=--(AV1888&gt;AO1888))</f>
        <v>1</v>
      </c>
      <c r="BD1888" s="5" t="n">
        <f aca="false">--($G1888=--(AW1888&gt;AP1888))</f>
        <v>1</v>
      </c>
      <c r="BE1888" s="5" t="n">
        <f aca="false">--($H1888=--(AX1888&gt;AQ1888))</f>
        <v>0</v>
      </c>
      <c r="BF1888" s="5" t="n">
        <f aca="false">--($I1888=--(AY1888&gt;AR1888))</f>
        <v>1</v>
      </c>
      <c r="BG1888" s="5" t="n">
        <f aca="false">SUM(AZ1888:BF1888)</f>
        <v>5</v>
      </c>
      <c r="BH1888" s="5" t="n">
        <f aca="false">SUM(AE1888:AK1888)+AB1888+AC1888+AD1888</f>
        <v>2000000000</v>
      </c>
    </row>
    <row r="1889" customFormat="false" ht="15" hidden="true" customHeight="false" outlineLevel="0" collapsed="false">
      <c r="A1889" s="5" t="n">
        <f aca="false">sensitivity_exit_usd</f>
        <v>2000000000</v>
      </c>
      <c r="B1889" s="2" t="n">
        <f aca="false">ROW()-ROW($B$1795)</f>
        <v>94</v>
      </c>
      <c r="C1889" s="2" t="n">
        <f aca="false">MOD(QUOTIENT($B1889,1),2)</f>
        <v>0</v>
      </c>
      <c r="D1889" s="2" t="n">
        <f aca="false">MOD(QUOTIENT($B1889,2),2)</f>
        <v>1</v>
      </c>
      <c r="E1889" s="2" t="n">
        <f aca="false">MOD(QUOTIENT($B1889,4),2)</f>
        <v>1</v>
      </c>
      <c r="F1889" s="2" t="n">
        <f aca="false">MOD(QUOTIENT($B1889,8),2)</f>
        <v>1</v>
      </c>
      <c r="G1889" s="2" t="n">
        <f aca="false">MOD(QUOTIENT($B1889,16),2)</f>
        <v>1</v>
      </c>
      <c r="H1889" s="2" t="n">
        <f aca="false">MOD(QUOTIENT($B1889,32),2)</f>
        <v>0</v>
      </c>
      <c r="I1889" s="2" t="n">
        <f aca="false">MOD(QUOTIENT($B1889,64),2)</f>
        <v>1</v>
      </c>
      <c r="J1889" s="5" t="n">
        <f aca="false">IF($C1889=const_zero,MIN(class_series_f_invested_usd,MAX(const_zero,$A1889)),const_zero)</f>
        <v>30000000</v>
      </c>
      <c r="K1889" s="5" t="n">
        <f aca="false">IF($D1889=const_zero,MIN(class_series_e_invested_usd,MAX(const_zero,$A1889-SUM($J1889:$J1889))),const_zero)</f>
        <v>0</v>
      </c>
      <c r="L1889" s="5" t="n">
        <f aca="false">IF($E1889=const_zero,MIN(class_series_d_invested_usd,MAX(const_zero,$A1889-SUM($J1889:$K1889))),const_zero)</f>
        <v>0</v>
      </c>
      <c r="M1889" s="5" t="n">
        <f aca="false">IF($F1889=const_zero,MIN(class_series_c_invested_usd,MAX(const_zero,$A1889-SUM($J1889:$L1889))),const_zero)</f>
        <v>0</v>
      </c>
      <c r="N1889" s="5" t="n">
        <f aca="false">IF($G1889=const_zero,MIN(class_series_b_invested_usd,MAX(const_zero,$A1889-SUM($J1889:$M1889))),const_zero)</f>
        <v>0</v>
      </c>
      <c r="O1889" s="5" t="n">
        <f aca="false">IF($H1889=const_zero,MIN(class_series_a_invested_usd,MAX(const_zero,$A1889-SUM($J1889:$N1889))),const_zero)</f>
        <v>15000000</v>
      </c>
      <c r="P1889" s="5" t="n">
        <f aca="false">IF($I1889=const_zero,MIN(class_seed_invested_usd,MAX(const_zero,$A1889-SUM($J1889:$O1889))),const_zero)</f>
        <v>0</v>
      </c>
      <c r="Q1889" s="5" t="n">
        <f aca="false">MAX(const_zero,$A1889-SUM($J1889:$P1889))</f>
        <v>1955000000</v>
      </c>
      <c r="R1889" s="9" t="n">
        <f aca="false">common_rsa_total+Sensitivity!$AE$1740+Sensitivity!$AJ$1740+IF($C1889=const_one,Sensitivity!$D$1740,const_zero)+IF($D1889=const_one,Sensitivity!$Y$1740,const_zero)+IF($E1889=const_one,Sensitivity!$V$1740,const_zero)+IF($F1889=const_one,Sensitivity!$S$1740,const_zero)+IF($G1889=const_one,Sensitivity!$P$1740,const_zero)+IF($H1889=const_one,Sensitivity!$M$1740,const_zero)+IF($I1889=const_one,Sensitivity!$J$1740,const_zero)</f>
        <v>27498167.8654518</v>
      </c>
      <c r="S1889" s="23" t="b">
        <f aca="false">IF($R1889&gt;const_zero,--($Q1889&gt;option_strike_usd*$R1889),const_zero)</f>
        <v>1</v>
      </c>
      <c r="T1889" s="7" t="n">
        <f aca="false">IF($R1889&gt;const_zero,IF($S1889=const_one,($Q1889+option_strike_usd*pre_f_options_issued)/($R1889+pre_f_options_issued),$Q1889/$R1889),const_zero)</f>
        <v>65.2539851360191</v>
      </c>
      <c r="U1889" s="5" t="n">
        <f aca="false">IF($C1889=const_one,Sensitivity!$D$1740*$T1889,const_zero)</f>
        <v>0</v>
      </c>
      <c r="V1889" s="5" t="n">
        <f aca="false">IF($D1889=const_one,Sensitivity!$Y$1740*$T1889,const_zero)</f>
        <v>398482533.217241</v>
      </c>
      <c r="W1889" s="5" t="n">
        <f aca="false">IF($E1889=const_one,Sensitivity!$V$1740*$T1889,const_zero)</f>
        <v>112635530.923182</v>
      </c>
      <c r="X1889" s="5" t="n">
        <f aca="false">IF($F1889=const_one,Sensitivity!$S$1740*$T1889,const_zero)</f>
        <v>156609564.326446</v>
      </c>
      <c r="Y1889" s="5" t="n">
        <f aca="false">IF($G1889=const_one,Sensitivity!$P$1740*$T1889,const_zero)</f>
        <v>195761955.408057</v>
      </c>
      <c r="Z1889" s="5" t="n">
        <f aca="false">IF($H1889=const_one,Sensitivity!$M$1740*$T1889,const_zero)</f>
        <v>0</v>
      </c>
      <c r="AA1889" s="5" t="n">
        <f aca="false">IF($I1889=const_one,Sensitivity!$J$1740*$T1889,const_zero)</f>
        <v>326269925.680096</v>
      </c>
      <c r="AB1889" s="5" t="n">
        <f aca="false">(Sensitivity!$AE$1740+Sensitivity!$AJ$1740)*$T1889</f>
        <v>17319661.3807582</v>
      </c>
      <c r="AC1889" s="5" t="n">
        <f aca="false">common_rsa_total*$T1889</f>
        <v>587285866.224172</v>
      </c>
      <c r="AD1889" s="5" t="n">
        <f aca="false">IF($S1889=const_one,pre_f_options_issued*($T1889-option_strike_usd),const_zero)</f>
        <v>160634962.840048</v>
      </c>
      <c r="AE1889" s="5" t="n">
        <f aca="false">J1889+U1889</f>
        <v>30000000</v>
      </c>
      <c r="AF1889" s="5" t="n">
        <f aca="false">K1889+V1889</f>
        <v>398482533.217241</v>
      </c>
      <c r="AG1889" s="5" t="n">
        <f aca="false">L1889+W1889</f>
        <v>112635530.923182</v>
      </c>
      <c r="AH1889" s="5" t="n">
        <f aca="false">M1889+X1889</f>
        <v>156609564.326446</v>
      </c>
      <c r="AI1889" s="5" t="n">
        <f aca="false">N1889+Y1889</f>
        <v>195761955.408057</v>
      </c>
      <c r="AJ1889" s="5" t="n">
        <f aca="false">O1889+Z1889</f>
        <v>15000000</v>
      </c>
      <c r="AK1889" s="5" t="n">
        <f aca="false">P1889+AA1889</f>
        <v>326269925.680096</v>
      </c>
      <c r="AL1889" s="5" t="n">
        <f aca="false">INDEX($AE$1795:$AE$1922,$B1889-$C1889*1+const_one)</f>
        <v>30000000</v>
      </c>
      <c r="AM1889" s="5" t="n">
        <f aca="false">INDEX($AF$1795:$AF$1922,$B1889-$D1889*2+const_one)</f>
        <v>300000000</v>
      </c>
      <c r="AN1889" s="5" t="n">
        <f aca="false">INDEX($AG$1795:$AG$1922,$B1889-$E1889*4+const_one)</f>
        <v>100000000</v>
      </c>
      <c r="AO1889" s="5" t="n">
        <f aca="false">INDEX($AH$1795:$AH$1922,$B1889-$F1889*8+const_one)</f>
        <v>60000000</v>
      </c>
      <c r="AP1889" s="5" t="n">
        <f aca="false">INDEX($AI$1795:$AI$1922,$B1889-$G1889*16+const_one)</f>
        <v>30000000</v>
      </c>
      <c r="AQ1889" s="5" t="n">
        <f aca="false">INDEX($AJ$1795:$AJ$1922,$B1889-$H1889*32+const_one)</f>
        <v>15000000</v>
      </c>
      <c r="AR1889" s="5" t="n">
        <f aca="false">INDEX($AK$1795:$AK$1922,$B1889-$I1889*64+const_one)</f>
        <v>5000000</v>
      </c>
      <c r="AS1889" s="5" t="n">
        <f aca="false">INDEX($AE$1795:$AE$1922,$B1889+(const_one-$C1889)*1+const_one)</f>
        <v>41167697.6287244</v>
      </c>
      <c r="AT1889" s="5" t="n">
        <f aca="false">INDEX($AF$1795:$AF$1922,$B1889+(const_one-$D1889)*2+const_one)</f>
        <v>398482533.217241</v>
      </c>
      <c r="AU1889" s="5" t="n">
        <f aca="false">INDEX($AG$1795:$AG$1922,$B1889+(const_one-$E1889)*4+const_one)</f>
        <v>112635530.923182</v>
      </c>
      <c r="AV1889" s="5" t="n">
        <f aca="false">INDEX($AH$1795:$AH$1922,$B1889+(const_one-$F1889)*8+const_one)</f>
        <v>156609564.326446</v>
      </c>
      <c r="AW1889" s="5" t="n">
        <f aca="false">INDEX($AI$1795:$AI$1922,$B1889+(const_one-$G1889)*16+const_one)</f>
        <v>195761955.408057</v>
      </c>
      <c r="AX1889" s="5" t="n">
        <f aca="false">INDEX($AJ$1795:$AJ$1922,$B1889+(const_one-$H1889)*32+const_one)</f>
        <v>281800465.610535</v>
      </c>
      <c r="AY1889" s="5" t="n">
        <f aca="false">INDEX($AK$1795:$AK$1922,$B1889+(const_one-$I1889)*64+const_one)</f>
        <v>326269925.680096</v>
      </c>
      <c r="AZ1889" s="5" t="n">
        <f aca="false">--($C1889=--(AS1889&gt;AL1889))</f>
        <v>0</v>
      </c>
      <c r="BA1889" s="5" t="n">
        <f aca="false">--($D1889=--(AT1889&gt;AM1889))</f>
        <v>1</v>
      </c>
      <c r="BB1889" s="5" t="n">
        <f aca="false">--($E1889=--(AU1889&gt;AN1889))</f>
        <v>1</v>
      </c>
      <c r="BC1889" s="5" t="n">
        <f aca="false">--($F1889=--(AV1889&gt;AO1889))</f>
        <v>1</v>
      </c>
      <c r="BD1889" s="5" t="n">
        <f aca="false">--($G1889=--(AW1889&gt;AP1889))</f>
        <v>1</v>
      </c>
      <c r="BE1889" s="5" t="n">
        <f aca="false">--($H1889=--(AX1889&gt;AQ1889))</f>
        <v>0</v>
      </c>
      <c r="BF1889" s="5" t="n">
        <f aca="false">--($I1889=--(AY1889&gt;AR1889))</f>
        <v>1</v>
      </c>
      <c r="BG1889" s="5" t="n">
        <f aca="false">SUM(AZ1889:BF1889)</f>
        <v>5</v>
      </c>
      <c r="BH1889" s="5" t="n">
        <f aca="false">SUM(AE1889:AK1889)+AB1889+AC1889+AD1889</f>
        <v>2000000000</v>
      </c>
    </row>
    <row r="1890" customFormat="false" ht="15" hidden="true" customHeight="false" outlineLevel="0" collapsed="false">
      <c r="A1890" s="5" t="n">
        <f aca="false">sensitivity_exit_usd</f>
        <v>2000000000</v>
      </c>
      <c r="B1890" s="2" t="n">
        <f aca="false">ROW()-ROW($B$1795)</f>
        <v>95</v>
      </c>
      <c r="C1890" s="2" t="n">
        <f aca="false">MOD(QUOTIENT($B1890,1),2)</f>
        <v>1</v>
      </c>
      <c r="D1890" s="2" t="n">
        <f aca="false">MOD(QUOTIENT($B1890,2),2)</f>
        <v>1</v>
      </c>
      <c r="E1890" s="2" t="n">
        <f aca="false">MOD(QUOTIENT($B1890,4),2)</f>
        <v>1</v>
      </c>
      <c r="F1890" s="2" t="n">
        <f aca="false">MOD(QUOTIENT($B1890,8),2)</f>
        <v>1</v>
      </c>
      <c r="G1890" s="2" t="n">
        <f aca="false">MOD(QUOTIENT($B1890,16),2)</f>
        <v>1</v>
      </c>
      <c r="H1890" s="2" t="n">
        <f aca="false">MOD(QUOTIENT($B1890,32),2)</f>
        <v>0</v>
      </c>
      <c r="I1890" s="2" t="n">
        <f aca="false">MOD(QUOTIENT($B1890,64),2)</f>
        <v>1</v>
      </c>
      <c r="J1890" s="5" t="n">
        <f aca="false">IF($C1890=const_zero,MIN(class_series_f_invested_usd,MAX(const_zero,$A1890)),const_zero)</f>
        <v>0</v>
      </c>
      <c r="K1890" s="5" t="n">
        <f aca="false">IF($D1890=const_zero,MIN(class_series_e_invested_usd,MAX(const_zero,$A1890-SUM($J1890:$J1890))),const_zero)</f>
        <v>0</v>
      </c>
      <c r="L1890" s="5" t="n">
        <f aca="false">IF($E1890=const_zero,MIN(class_series_d_invested_usd,MAX(const_zero,$A1890-SUM($J1890:$K1890))),const_zero)</f>
        <v>0</v>
      </c>
      <c r="M1890" s="5" t="n">
        <f aca="false">IF($F1890=const_zero,MIN(class_series_c_invested_usd,MAX(const_zero,$A1890-SUM($J1890:$L1890))),const_zero)</f>
        <v>0</v>
      </c>
      <c r="N1890" s="5" t="n">
        <f aca="false">IF($G1890=const_zero,MIN(class_series_b_invested_usd,MAX(const_zero,$A1890-SUM($J1890:$M1890))),const_zero)</f>
        <v>0</v>
      </c>
      <c r="O1890" s="5" t="n">
        <f aca="false">IF($H1890=const_zero,MIN(class_series_a_invested_usd,MAX(const_zero,$A1890-SUM($J1890:$N1890))),const_zero)</f>
        <v>15000000</v>
      </c>
      <c r="P1890" s="5" t="n">
        <f aca="false">IF($I1890=const_zero,MIN(class_seed_invested_usd,MAX(const_zero,$A1890-SUM($J1890:$O1890))),const_zero)</f>
        <v>0</v>
      </c>
      <c r="Q1890" s="5" t="n">
        <f aca="false">MAX(const_zero,$A1890-SUM($J1890:$P1890))</f>
        <v>1985000000</v>
      </c>
      <c r="R1890" s="9" t="n">
        <f aca="false">common_rsa_total+Sensitivity!$AE$1740+Sensitivity!$AJ$1740+IF($C1890=const_one,Sensitivity!$D$1740,const_zero)+IF($D1890=const_one,Sensitivity!$Y$1740,const_zero)+IF($E1890=const_one,Sensitivity!$V$1740,const_zero)+IF($F1890=const_one,Sensitivity!$S$1740,const_zero)+IF($G1890=const_one,Sensitivity!$P$1740,const_zero)+IF($H1890=const_one,Sensitivity!$M$1740,const_zero)+IF($I1890=const_one,Sensitivity!$J$1740,const_zero)</f>
        <v>28132671.8001582</v>
      </c>
      <c r="S1890" s="23" t="b">
        <f aca="false">IF($R1890&gt;const_zero,--($Q1890&gt;option_strike_usd*$R1890),const_zero)</f>
        <v>1</v>
      </c>
      <c r="T1890" s="7" t="n">
        <f aca="false">IF($R1890&gt;const_zero,IF($S1890=const_one,($Q1890+option_strike_usd*pre_f_options_issued)/($R1890+pre_f_options_issued),$Q1890/$R1890),const_zero)</f>
        <v>64.881705812868</v>
      </c>
      <c r="U1890" s="5" t="n">
        <f aca="false">IF($C1890=const_one,Sensitivity!$D$1740*$T1890,const_zero)</f>
        <v>41167697.6287244</v>
      </c>
      <c r="V1890" s="5" t="n">
        <f aca="false">IF($D1890=const_one,Sensitivity!$Y$1740*$T1890,const_zero)</f>
        <v>396209157.768302</v>
      </c>
      <c r="W1890" s="5" t="n">
        <f aca="false">IF($E1890=const_one,Sensitivity!$V$1740*$T1890,const_zero)</f>
        <v>111992936.005378</v>
      </c>
      <c r="X1890" s="5" t="n">
        <f aca="false">IF($F1890=const_one,Sensitivity!$S$1740*$T1890,const_zero)</f>
        <v>155716093.950883</v>
      </c>
      <c r="Y1890" s="5" t="n">
        <f aca="false">IF($G1890=const_one,Sensitivity!$P$1740*$T1890,const_zero)</f>
        <v>194645117.438604</v>
      </c>
      <c r="Z1890" s="5" t="n">
        <f aca="false">IF($H1890=const_one,Sensitivity!$M$1740*$T1890,const_zero)</f>
        <v>0</v>
      </c>
      <c r="AA1890" s="5" t="n">
        <f aca="false">IF($I1890=const_one,Sensitivity!$J$1740*$T1890,const_zero)</f>
        <v>324408529.06434</v>
      </c>
      <c r="AB1890" s="5" t="n">
        <f aca="false">(Sensitivity!$AE$1740+Sensitivity!$AJ$1740)*$T1890</f>
        <v>17220851.2957865</v>
      </c>
      <c r="AC1890" s="5" t="n">
        <f aca="false">common_rsa_total*$T1890</f>
        <v>583935352.315812</v>
      </c>
      <c r="AD1890" s="5" t="n">
        <f aca="false">IF($S1890=const_one,pre_f_options_issued*($T1890-option_strike_usd),const_zero)</f>
        <v>159704264.53217</v>
      </c>
      <c r="AE1890" s="5" t="n">
        <f aca="false">J1890+U1890</f>
        <v>41167697.6287244</v>
      </c>
      <c r="AF1890" s="5" t="n">
        <f aca="false">K1890+V1890</f>
        <v>396209157.768302</v>
      </c>
      <c r="AG1890" s="5" t="n">
        <f aca="false">L1890+W1890</f>
        <v>111992936.005378</v>
      </c>
      <c r="AH1890" s="5" t="n">
        <f aca="false">M1890+X1890</f>
        <v>155716093.950883</v>
      </c>
      <c r="AI1890" s="5" t="n">
        <f aca="false">N1890+Y1890</f>
        <v>194645117.438604</v>
      </c>
      <c r="AJ1890" s="5" t="n">
        <f aca="false">O1890+Z1890</f>
        <v>15000000</v>
      </c>
      <c r="AK1890" s="5" t="n">
        <f aca="false">P1890+AA1890</f>
        <v>324408529.06434</v>
      </c>
      <c r="AL1890" s="5" t="n">
        <f aca="false">INDEX($AE$1795:$AE$1922,$B1890-$C1890*1+const_one)</f>
        <v>30000000</v>
      </c>
      <c r="AM1890" s="5" t="n">
        <f aca="false">INDEX($AF$1795:$AF$1922,$B1890-$D1890*2+const_one)</f>
        <v>300000000</v>
      </c>
      <c r="AN1890" s="5" t="n">
        <f aca="false">INDEX($AG$1795:$AG$1922,$B1890-$E1890*4+const_one)</f>
        <v>100000000</v>
      </c>
      <c r="AO1890" s="5" t="n">
        <f aca="false">INDEX($AH$1795:$AH$1922,$B1890-$F1890*8+const_one)</f>
        <v>60000000</v>
      </c>
      <c r="AP1890" s="5" t="n">
        <f aca="false">INDEX($AI$1795:$AI$1922,$B1890-$G1890*16+const_one)</f>
        <v>30000000</v>
      </c>
      <c r="AQ1890" s="5" t="n">
        <f aca="false">INDEX($AJ$1795:$AJ$1922,$B1890-$H1890*32+const_one)</f>
        <v>15000000</v>
      </c>
      <c r="AR1890" s="5" t="n">
        <f aca="false">INDEX($AK$1795:$AK$1922,$B1890-$I1890*64+const_one)</f>
        <v>5000000</v>
      </c>
      <c r="AS1890" s="5" t="n">
        <f aca="false">INDEX($AE$1795:$AE$1922,$B1890+(const_one-$C1890)*1+const_one)</f>
        <v>41167697.6287244</v>
      </c>
      <c r="AT1890" s="5" t="n">
        <f aca="false">INDEX($AF$1795:$AF$1922,$B1890+(const_one-$D1890)*2+const_one)</f>
        <v>396209157.768302</v>
      </c>
      <c r="AU1890" s="5" t="n">
        <f aca="false">INDEX($AG$1795:$AG$1922,$B1890+(const_one-$E1890)*4+const_one)</f>
        <v>111992936.005378</v>
      </c>
      <c r="AV1890" s="5" t="n">
        <f aca="false">INDEX($AH$1795:$AH$1922,$B1890+(const_one-$F1890)*8+const_one)</f>
        <v>155716093.950883</v>
      </c>
      <c r="AW1890" s="5" t="n">
        <f aca="false">INDEX($AI$1795:$AI$1922,$B1890+(const_one-$G1890)*16+const_one)</f>
        <v>194645117.438604</v>
      </c>
      <c r="AX1890" s="5" t="n">
        <f aca="false">INDEX($AJ$1795:$AJ$1922,$B1890+(const_one-$H1890)*32+const_one)</f>
        <v>280992120.269678</v>
      </c>
      <c r="AY1890" s="5" t="n">
        <f aca="false">INDEX($AK$1795:$AK$1922,$B1890+(const_one-$I1890)*64+const_one)</f>
        <v>324408529.06434</v>
      </c>
      <c r="AZ1890" s="5" t="n">
        <f aca="false">--($C1890=--(AS1890&gt;AL1890))</f>
        <v>1</v>
      </c>
      <c r="BA1890" s="5" t="n">
        <f aca="false">--($D1890=--(AT1890&gt;AM1890))</f>
        <v>1</v>
      </c>
      <c r="BB1890" s="5" t="n">
        <f aca="false">--($E1890=--(AU1890&gt;AN1890))</f>
        <v>1</v>
      </c>
      <c r="BC1890" s="5" t="n">
        <f aca="false">--($F1890=--(AV1890&gt;AO1890))</f>
        <v>1</v>
      </c>
      <c r="BD1890" s="5" t="n">
        <f aca="false">--($G1890=--(AW1890&gt;AP1890))</f>
        <v>1</v>
      </c>
      <c r="BE1890" s="5" t="n">
        <f aca="false">--($H1890=--(AX1890&gt;AQ1890))</f>
        <v>0</v>
      </c>
      <c r="BF1890" s="5" t="n">
        <f aca="false">--($I1890=--(AY1890&gt;AR1890))</f>
        <v>1</v>
      </c>
      <c r="BG1890" s="5" t="n">
        <f aca="false">SUM(AZ1890:BF1890)</f>
        <v>6</v>
      </c>
      <c r="BH1890" s="5" t="n">
        <f aca="false">SUM(AE1890:AK1890)+AB1890+AC1890+AD1890</f>
        <v>2000000000</v>
      </c>
    </row>
    <row r="1891" customFormat="false" ht="15" hidden="true" customHeight="false" outlineLevel="0" collapsed="false">
      <c r="A1891" s="5" t="n">
        <f aca="false">sensitivity_exit_usd</f>
        <v>2000000000</v>
      </c>
      <c r="B1891" s="2" t="n">
        <f aca="false">ROW()-ROW($B$1795)</f>
        <v>96</v>
      </c>
      <c r="C1891" s="2" t="n">
        <f aca="false">MOD(QUOTIENT($B1891,1),2)</f>
        <v>0</v>
      </c>
      <c r="D1891" s="2" t="n">
        <f aca="false">MOD(QUOTIENT($B1891,2),2)</f>
        <v>0</v>
      </c>
      <c r="E1891" s="2" t="n">
        <f aca="false">MOD(QUOTIENT($B1891,4),2)</f>
        <v>0</v>
      </c>
      <c r="F1891" s="2" t="n">
        <f aca="false">MOD(QUOTIENT($B1891,8),2)</f>
        <v>0</v>
      </c>
      <c r="G1891" s="2" t="n">
        <f aca="false">MOD(QUOTIENT($B1891,16),2)</f>
        <v>0</v>
      </c>
      <c r="H1891" s="2" t="n">
        <f aca="false">MOD(QUOTIENT($B1891,32),2)</f>
        <v>1</v>
      </c>
      <c r="I1891" s="2" t="n">
        <f aca="false">MOD(QUOTIENT($B1891,64),2)</f>
        <v>1</v>
      </c>
      <c r="J1891" s="5" t="n">
        <f aca="false">IF($C1891=const_zero,MIN(class_series_f_invested_usd,MAX(const_zero,$A1891)),const_zero)</f>
        <v>30000000</v>
      </c>
      <c r="K1891" s="5" t="n">
        <f aca="false">IF($D1891=const_zero,MIN(class_series_e_invested_usd,MAX(const_zero,$A1891-SUM($J1891:$J1891))),const_zero)</f>
        <v>300000000</v>
      </c>
      <c r="L1891" s="5" t="n">
        <f aca="false">IF($E1891=const_zero,MIN(class_series_d_invested_usd,MAX(const_zero,$A1891-SUM($J1891:$K1891))),const_zero)</f>
        <v>100000000</v>
      </c>
      <c r="M1891" s="5" t="n">
        <f aca="false">IF($F1891=const_zero,MIN(class_series_c_invested_usd,MAX(const_zero,$A1891-SUM($J1891:$L1891))),const_zero)</f>
        <v>60000000</v>
      </c>
      <c r="N1891" s="5" t="n">
        <f aca="false">IF($G1891=const_zero,MIN(class_series_b_invested_usd,MAX(const_zero,$A1891-SUM($J1891:$M1891))),const_zero)</f>
        <v>30000000</v>
      </c>
      <c r="O1891" s="5" t="n">
        <f aca="false">IF($H1891=const_zero,MIN(class_series_a_invested_usd,MAX(const_zero,$A1891-SUM($J1891:$N1891))),const_zero)</f>
        <v>0</v>
      </c>
      <c r="P1891" s="5" t="n">
        <f aca="false">IF($I1891=const_zero,MIN(class_seed_invested_usd,MAX(const_zero,$A1891-SUM($J1891:$O1891))),const_zero)</f>
        <v>0</v>
      </c>
      <c r="Q1891" s="5" t="n">
        <f aca="false">MAX(const_zero,$A1891-SUM($J1891:$P1891))</f>
        <v>1480000000</v>
      </c>
      <c r="R1891" s="9" t="n">
        <f aca="false">common_rsa_total+Sensitivity!$AE$1740+Sensitivity!$AJ$1740+IF($C1891=const_one,Sensitivity!$D$1740,const_zero)+IF($D1891=const_one,Sensitivity!$Y$1740,const_zero)+IF($E1891=const_one,Sensitivity!$V$1740,const_zero)+IF($F1891=const_one,Sensitivity!$S$1740,const_zero)+IF($G1891=const_one,Sensitivity!$P$1740,const_zero)+IF($H1891=const_one,Sensitivity!$M$1740,const_zero)+IF($I1891=const_one,Sensitivity!$J$1740,const_zero)</f>
        <v>19265419.2130129</v>
      </c>
      <c r="S1891" s="23" t="b">
        <f aca="false">IF($R1891&gt;const_zero,--($Q1891&gt;option_strike_usd*$R1891),const_zero)</f>
        <v>1</v>
      </c>
      <c r="T1891" s="7" t="n">
        <f aca="false">IF($R1891&gt;const_zero,IF($S1891=const_one,($Q1891+option_strike_usd*pre_f_options_issued)/($R1891+pre_f_options_issued),$Q1891/$R1891),const_zero)</f>
        <v>68.1126324970418</v>
      </c>
      <c r="U1891" s="5" t="n">
        <f aca="false">IF($C1891=const_one,Sensitivity!$D$1740*$T1891,const_zero)</f>
        <v>0</v>
      </c>
      <c r="V1891" s="5" t="n">
        <f aca="false">IF($D1891=const_one,Sensitivity!$Y$1740*$T1891,const_zero)</f>
        <v>0</v>
      </c>
      <c r="W1891" s="5" t="n">
        <f aca="false">IF($E1891=const_one,Sensitivity!$V$1740*$T1891,const_zero)</f>
        <v>0</v>
      </c>
      <c r="X1891" s="5" t="n">
        <f aca="false">IF($F1891=const_one,Sensitivity!$S$1740*$T1891,const_zero)</f>
        <v>0</v>
      </c>
      <c r="Y1891" s="5" t="n">
        <f aca="false">IF($G1891=const_one,Sensitivity!$P$1740*$T1891,const_zero)</f>
        <v>0</v>
      </c>
      <c r="Z1891" s="5" t="n">
        <f aca="false">IF($H1891=const_one,Sensitivity!$M$1740*$T1891,const_zero)</f>
        <v>340563162.485209</v>
      </c>
      <c r="AA1891" s="5" t="n">
        <f aca="false">IF($I1891=const_one,Sensitivity!$J$1740*$T1891,const_zero)</f>
        <v>340563162.485209</v>
      </c>
      <c r="AB1891" s="5" t="n">
        <f aca="false">(Sensitivity!$AE$1740+Sensitivity!$AJ$1740)*$T1891</f>
        <v>18078401.3136023</v>
      </c>
      <c r="AC1891" s="5" t="n">
        <f aca="false">common_rsa_total*$T1891</f>
        <v>613013692.473376</v>
      </c>
      <c r="AD1891" s="5" t="n">
        <f aca="false">IF($S1891=const_one,pre_f_options_issued*($T1891-option_strike_usd),const_zero)</f>
        <v>167781581.242604</v>
      </c>
      <c r="AE1891" s="5" t="n">
        <f aca="false">J1891+U1891</f>
        <v>30000000</v>
      </c>
      <c r="AF1891" s="5" t="n">
        <f aca="false">K1891+V1891</f>
        <v>300000000</v>
      </c>
      <c r="AG1891" s="5" t="n">
        <f aca="false">L1891+W1891</f>
        <v>100000000</v>
      </c>
      <c r="AH1891" s="5" t="n">
        <f aca="false">M1891+X1891</f>
        <v>60000000</v>
      </c>
      <c r="AI1891" s="5" t="n">
        <f aca="false">N1891+Y1891</f>
        <v>30000000</v>
      </c>
      <c r="AJ1891" s="5" t="n">
        <f aca="false">O1891+Z1891</f>
        <v>340563162.485209</v>
      </c>
      <c r="AK1891" s="5" t="n">
        <f aca="false">P1891+AA1891</f>
        <v>340563162.485209</v>
      </c>
      <c r="AL1891" s="5" t="n">
        <f aca="false">INDEX($AE$1795:$AE$1922,$B1891-$C1891*1+const_one)</f>
        <v>30000000</v>
      </c>
      <c r="AM1891" s="5" t="n">
        <f aca="false">INDEX($AF$1795:$AF$1922,$B1891-$D1891*2+const_one)</f>
        <v>300000000</v>
      </c>
      <c r="AN1891" s="5" t="n">
        <f aca="false">INDEX($AG$1795:$AG$1922,$B1891-$E1891*4+const_one)</f>
        <v>100000000</v>
      </c>
      <c r="AO1891" s="5" t="n">
        <f aca="false">INDEX($AH$1795:$AH$1922,$B1891-$F1891*8+const_one)</f>
        <v>60000000</v>
      </c>
      <c r="AP1891" s="5" t="n">
        <f aca="false">INDEX($AI$1795:$AI$1922,$B1891-$G1891*16+const_one)</f>
        <v>30000000</v>
      </c>
      <c r="AQ1891" s="5" t="n">
        <f aca="false">INDEX($AJ$1795:$AJ$1922,$B1891-$H1891*32+const_one)</f>
        <v>15000000</v>
      </c>
      <c r="AR1891" s="5" t="n">
        <f aca="false">INDEX($AK$1795:$AK$1922,$B1891-$I1891*64+const_one)</f>
        <v>5000000</v>
      </c>
      <c r="AS1891" s="5" t="n">
        <f aca="false">INDEX($AE$1795:$AE$1922,$B1891+(const_one-$C1891)*1+const_one)</f>
        <v>42843325.6183321</v>
      </c>
      <c r="AT1891" s="5" t="n">
        <f aca="false">INDEX($AF$1795:$AF$1922,$B1891+(const_one-$D1891)*2+const_one)</f>
        <v>390537505.034009</v>
      </c>
      <c r="AU1891" s="5" t="n">
        <f aca="false">INDEX($AG$1795:$AG$1922,$B1891+(const_one-$E1891)*4+const_one)</f>
        <v>116278871.435186</v>
      </c>
      <c r="AV1891" s="5" t="n">
        <f aca="false">INDEX($AH$1795:$AH$1922,$B1891+(const_one-$F1891)*8+const_one)</f>
        <v>153194114.588606</v>
      </c>
      <c r="AW1891" s="5" t="n">
        <f aca="false">INDEX($AI$1795:$AI$1922,$B1891+(const_one-$G1891)*16+const_one)</f>
        <v>183219188.052984</v>
      </c>
      <c r="AX1891" s="5" t="n">
        <f aca="false">INDEX($AJ$1795:$AJ$1922,$B1891+(const_one-$H1891)*32+const_one)</f>
        <v>340563162.485209</v>
      </c>
      <c r="AY1891" s="5" t="n">
        <f aca="false">INDEX($AK$1795:$AK$1922,$B1891+(const_one-$I1891)*64+const_one)</f>
        <v>340563162.485209</v>
      </c>
      <c r="AZ1891" s="5" t="n">
        <f aca="false">--($C1891=--(AS1891&gt;AL1891))</f>
        <v>0</v>
      </c>
      <c r="BA1891" s="5" t="n">
        <f aca="false">--($D1891=--(AT1891&gt;AM1891))</f>
        <v>0</v>
      </c>
      <c r="BB1891" s="5" t="n">
        <f aca="false">--($E1891=--(AU1891&gt;AN1891))</f>
        <v>0</v>
      </c>
      <c r="BC1891" s="5" t="n">
        <f aca="false">--($F1891=--(AV1891&gt;AO1891))</f>
        <v>0</v>
      </c>
      <c r="BD1891" s="5" t="n">
        <f aca="false">--($G1891=--(AW1891&gt;AP1891))</f>
        <v>0</v>
      </c>
      <c r="BE1891" s="5" t="n">
        <f aca="false">--($H1891=--(AX1891&gt;AQ1891))</f>
        <v>1</v>
      </c>
      <c r="BF1891" s="5" t="n">
        <f aca="false">--($I1891=--(AY1891&gt;AR1891))</f>
        <v>1</v>
      </c>
      <c r="BG1891" s="5" t="n">
        <f aca="false">SUM(AZ1891:BF1891)</f>
        <v>2</v>
      </c>
      <c r="BH1891" s="5" t="n">
        <f aca="false">SUM(AE1891:AK1891)+AB1891+AC1891+AD1891</f>
        <v>2000000000</v>
      </c>
    </row>
    <row r="1892" customFormat="false" ht="15" hidden="true" customHeight="false" outlineLevel="0" collapsed="false">
      <c r="A1892" s="5" t="n">
        <f aca="false">sensitivity_exit_usd</f>
        <v>2000000000</v>
      </c>
      <c r="B1892" s="2" t="n">
        <f aca="false">ROW()-ROW($B$1795)</f>
        <v>97</v>
      </c>
      <c r="C1892" s="2" t="n">
        <f aca="false">MOD(QUOTIENT($B1892,1),2)</f>
        <v>1</v>
      </c>
      <c r="D1892" s="2" t="n">
        <f aca="false">MOD(QUOTIENT($B1892,2),2)</f>
        <v>0</v>
      </c>
      <c r="E1892" s="2" t="n">
        <f aca="false">MOD(QUOTIENT($B1892,4),2)</f>
        <v>0</v>
      </c>
      <c r="F1892" s="2" t="n">
        <f aca="false">MOD(QUOTIENT($B1892,8),2)</f>
        <v>0</v>
      </c>
      <c r="G1892" s="2" t="n">
        <f aca="false">MOD(QUOTIENT($B1892,16),2)</f>
        <v>0</v>
      </c>
      <c r="H1892" s="2" t="n">
        <f aca="false">MOD(QUOTIENT($B1892,32),2)</f>
        <v>1</v>
      </c>
      <c r="I1892" s="2" t="n">
        <f aca="false">MOD(QUOTIENT($B1892,64),2)</f>
        <v>1</v>
      </c>
      <c r="J1892" s="5" t="n">
        <f aca="false">IF($C1892=const_zero,MIN(class_series_f_invested_usd,MAX(const_zero,$A1892)),const_zero)</f>
        <v>0</v>
      </c>
      <c r="K1892" s="5" t="n">
        <f aca="false">IF($D1892=const_zero,MIN(class_series_e_invested_usd,MAX(const_zero,$A1892-SUM($J1892:$J1892))),const_zero)</f>
        <v>300000000</v>
      </c>
      <c r="L1892" s="5" t="n">
        <f aca="false">IF($E1892=const_zero,MIN(class_series_d_invested_usd,MAX(const_zero,$A1892-SUM($J1892:$K1892))),const_zero)</f>
        <v>100000000</v>
      </c>
      <c r="M1892" s="5" t="n">
        <f aca="false">IF($F1892=const_zero,MIN(class_series_c_invested_usd,MAX(const_zero,$A1892-SUM($J1892:$L1892))),const_zero)</f>
        <v>60000000</v>
      </c>
      <c r="N1892" s="5" t="n">
        <f aca="false">IF($G1892=const_zero,MIN(class_series_b_invested_usd,MAX(const_zero,$A1892-SUM($J1892:$M1892))),const_zero)</f>
        <v>30000000</v>
      </c>
      <c r="O1892" s="5" t="n">
        <f aca="false">IF($H1892=const_zero,MIN(class_series_a_invested_usd,MAX(const_zero,$A1892-SUM($J1892:$N1892))),const_zero)</f>
        <v>0</v>
      </c>
      <c r="P1892" s="5" t="n">
        <f aca="false">IF($I1892=const_zero,MIN(class_seed_invested_usd,MAX(const_zero,$A1892-SUM($J1892:$O1892))),const_zero)</f>
        <v>0</v>
      </c>
      <c r="Q1892" s="5" t="n">
        <f aca="false">MAX(const_zero,$A1892-SUM($J1892:$P1892))</f>
        <v>1510000000</v>
      </c>
      <c r="R1892" s="9" t="n">
        <f aca="false">common_rsa_total+Sensitivity!$AE$1740+Sensitivity!$AJ$1740+IF($C1892=const_one,Sensitivity!$D$1740,const_zero)+IF($D1892=const_one,Sensitivity!$Y$1740,const_zero)+IF($E1892=const_one,Sensitivity!$V$1740,const_zero)+IF($F1892=const_one,Sensitivity!$S$1740,const_zero)+IF($G1892=const_one,Sensitivity!$P$1740,const_zero)+IF($H1892=const_one,Sensitivity!$M$1740,const_zero)+IF($I1892=const_one,Sensitivity!$J$1740,const_zero)</f>
        <v>19899923.1477193</v>
      </c>
      <c r="S1892" s="23" t="b">
        <f aca="false">IF($R1892&gt;const_zero,--($Q1892&gt;option_strike_usd*$R1892),const_zero)</f>
        <v>1</v>
      </c>
      <c r="T1892" s="7" t="n">
        <f aca="false">IF($R1892&gt;const_zero,IF($S1892=const_one,($Q1892+option_strike_usd*pre_f_options_issued)/($R1892+pre_f_options_issued),$Q1892/$R1892),const_zero)</f>
        <v>67.5225530920628</v>
      </c>
      <c r="U1892" s="5" t="n">
        <f aca="false">IF($C1892=const_one,Sensitivity!$D$1740*$T1892,const_zero)</f>
        <v>42843325.6183321</v>
      </c>
      <c r="V1892" s="5" t="n">
        <f aca="false">IF($D1892=const_one,Sensitivity!$Y$1740*$T1892,const_zero)</f>
        <v>0</v>
      </c>
      <c r="W1892" s="5" t="n">
        <f aca="false">IF($E1892=const_one,Sensitivity!$V$1740*$T1892,const_zero)</f>
        <v>0</v>
      </c>
      <c r="X1892" s="5" t="n">
        <f aca="false">IF($F1892=const_one,Sensitivity!$S$1740*$T1892,const_zero)</f>
        <v>0</v>
      </c>
      <c r="Y1892" s="5" t="n">
        <f aca="false">IF($G1892=const_one,Sensitivity!$P$1740*$T1892,const_zero)</f>
        <v>0</v>
      </c>
      <c r="Z1892" s="5" t="n">
        <f aca="false">IF($H1892=const_one,Sensitivity!$M$1740*$T1892,const_zero)</f>
        <v>337612765.460314</v>
      </c>
      <c r="AA1892" s="5" t="n">
        <f aca="false">IF($I1892=const_one,Sensitivity!$J$1740*$T1892,const_zero)</f>
        <v>337612765.460314</v>
      </c>
      <c r="AB1892" s="5" t="n">
        <f aca="false">(Sensitivity!$AE$1740+Sensitivity!$AJ$1740)*$T1892</f>
        <v>17921782.9023176</v>
      </c>
      <c r="AC1892" s="5" t="n">
        <f aca="false">common_rsa_total*$T1892</f>
        <v>607702977.828565</v>
      </c>
      <c r="AD1892" s="5" t="n">
        <f aca="false">IF($S1892=const_one,pre_f_options_issued*($T1892-option_strike_usd),const_zero)</f>
        <v>166306382.730157</v>
      </c>
      <c r="AE1892" s="5" t="n">
        <f aca="false">J1892+U1892</f>
        <v>42843325.6183321</v>
      </c>
      <c r="AF1892" s="5" t="n">
        <f aca="false">K1892+V1892</f>
        <v>300000000</v>
      </c>
      <c r="AG1892" s="5" t="n">
        <f aca="false">L1892+W1892</f>
        <v>100000000</v>
      </c>
      <c r="AH1892" s="5" t="n">
        <f aca="false">M1892+X1892</f>
        <v>60000000</v>
      </c>
      <c r="AI1892" s="5" t="n">
        <f aca="false">N1892+Y1892</f>
        <v>30000000</v>
      </c>
      <c r="AJ1892" s="5" t="n">
        <f aca="false">O1892+Z1892</f>
        <v>337612765.460314</v>
      </c>
      <c r="AK1892" s="5" t="n">
        <f aca="false">P1892+AA1892</f>
        <v>337612765.460314</v>
      </c>
      <c r="AL1892" s="5" t="n">
        <f aca="false">INDEX($AE$1795:$AE$1922,$B1892-$C1892*1+const_one)</f>
        <v>30000000</v>
      </c>
      <c r="AM1892" s="5" t="n">
        <f aca="false">INDEX($AF$1795:$AF$1922,$B1892-$D1892*2+const_one)</f>
        <v>300000000</v>
      </c>
      <c r="AN1892" s="5" t="n">
        <f aca="false">INDEX($AG$1795:$AG$1922,$B1892-$E1892*4+const_one)</f>
        <v>100000000</v>
      </c>
      <c r="AO1892" s="5" t="n">
        <f aca="false">INDEX($AH$1795:$AH$1922,$B1892-$F1892*8+const_one)</f>
        <v>60000000</v>
      </c>
      <c r="AP1892" s="5" t="n">
        <f aca="false">INDEX($AI$1795:$AI$1922,$B1892-$G1892*16+const_one)</f>
        <v>30000000</v>
      </c>
      <c r="AQ1892" s="5" t="n">
        <f aca="false">INDEX($AJ$1795:$AJ$1922,$B1892-$H1892*32+const_one)</f>
        <v>15000000</v>
      </c>
      <c r="AR1892" s="5" t="n">
        <f aca="false">INDEX($AK$1795:$AK$1922,$B1892-$I1892*64+const_one)</f>
        <v>5000000</v>
      </c>
      <c r="AS1892" s="5" t="n">
        <f aca="false">INDEX($AE$1795:$AE$1922,$B1892+(const_one-$C1892)*1+const_one)</f>
        <v>42843325.6183321</v>
      </c>
      <c r="AT1892" s="5" t="n">
        <f aca="false">INDEX($AF$1795:$AF$1922,$B1892+(const_one-$D1892)*2+const_one)</f>
        <v>388271415.846037</v>
      </c>
      <c r="AU1892" s="5" t="n">
        <f aca="false">INDEX($AG$1795:$AG$1922,$B1892+(const_one-$E1892)*4+const_one)</f>
        <v>115367154.480827</v>
      </c>
      <c r="AV1892" s="5" t="n">
        <f aca="false">INDEX($AH$1795:$AH$1922,$B1892+(const_one-$F1892)*8+const_one)</f>
        <v>152177890.93621</v>
      </c>
      <c r="AW1892" s="5" t="n">
        <f aca="false">INDEX($AI$1795:$AI$1922,$B1892+(const_one-$G1892)*16+const_one)</f>
        <v>182185590.605439</v>
      </c>
      <c r="AX1892" s="5" t="n">
        <f aca="false">INDEX($AJ$1795:$AJ$1922,$B1892+(const_one-$H1892)*32+const_one)</f>
        <v>337612765.460314</v>
      </c>
      <c r="AY1892" s="5" t="n">
        <f aca="false">INDEX($AK$1795:$AK$1922,$B1892+(const_one-$I1892)*64+const_one)</f>
        <v>337612765.460314</v>
      </c>
      <c r="AZ1892" s="5" t="n">
        <f aca="false">--($C1892=--(AS1892&gt;AL1892))</f>
        <v>1</v>
      </c>
      <c r="BA1892" s="5" t="n">
        <f aca="false">--($D1892=--(AT1892&gt;AM1892))</f>
        <v>0</v>
      </c>
      <c r="BB1892" s="5" t="n">
        <f aca="false">--($E1892=--(AU1892&gt;AN1892))</f>
        <v>0</v>
      </c>
      <c r="BC1892" s="5" t="n">
        <f aca="false">--($F1892=--(AV1892&gt;AO1892))</f>
        <v>0</v>
      </c>
      <c r="BD1892" s="5" t="n">
        <f aca="false">--($G1892=--(AW1892&gt;AP1892))</f>
        <v>0</v>
      </c>
      <c r="BE1892" s="5" t="n">
        <f aca="false">--($H1892=--(AX1892&gt;AQ1892))</f>
        <v>1</v>
      </c>
      <c r="BF1892" s="5" t="n">
        <f aca="false">--($I1892=--(AY1892&gt;AR1892))</f>
        <v>1</v>
      </c>
      <c r="BG1892" s="5" t="n">
        <f aca="false">SUM(AZ1892:BF1892)</f>
        <v>3</v>
      </c>
      <c r="BH1892" s="5" t="n">
        <f aca="false">SUM(AE1892:AK1892)+AB1892+AC1892+AD1892</f>
        <v>2000000000</v>
      </c>
    </row>
    <row r="1893" customFormat="false" ht="15" hidden="true" customHeight="false" outlineLevel="0" collapsed="false">
      <c r="A1893" s="5" t="n">
        <f aca="false">sensitivity_exit_usd</f>
        <v>2000000000</v>
      </c>
      <c r="B1893" s="2" t="n">
        <f aca="false">ROW()-ROW($B$1795)</f>
        <v>98</v>
      </c>
      <c r="C1893" s="2" t="n">
        <f aca="false">MOD(QUOTIENT($B1893,1),2)</f>
        <v>0</v>
      </c>
      <c r="D1893" s="2" t="n">
        <f aca="false">MOD(QUOTIENT($B1893,2),2)</f>
        <v>1</v>
      </c>
      <c r="E1893" s="2" t="n">
        <f aca="false">MOD(QUOTIENT($B1893,4),2)</f>
        <v>0</v>
      </c>
      <c r="F1893" s="2" t="n">
        <f aca="false">MOD(QUOTIENT($B1893,8),2)</f>
        <v>0</v>
      </c>
      <c r="G1893" s="2" t="n">
        <f aca="false">MOD(QUOTIENT($B1893,16),2)</f>
        <v>0</v>
      </c>
      <c r="H1893" s="2" t="n">
        <f aca="false">MOD(QUOTIENT($B1893,32),2)</f>
        <v>1</v>
      </c>
      <c r="I1893" s="2" t="n">
        <f aca="false">MOD(QUOTIENT($B1893,64),2)</f>
        <v>1</v>
      </c>
      <c r="J1893" s="5" t="n">
        <f aca="false">IF($C1893=const_zero,MIN(class_series_f_invested_usd,MAX(const_zero,$A1893)),const_zero)</f>
        <v>30000000</v>
      </c>
      <c r="K1893" s="5" t="n">
        <f aca="false">IF($D1893=const_zero,MIN(class_series_e_invested_usd,MAX(const_zero,$A1893-SUM($J1893:$J1893))),const_zero)</f>
        <v>0</v>
      </c>
      <c r="L1893" s="5" t="n">
        <f aca="false">IF($E1893=const_zero,MIN(class_series_d_invested_usd,MAX(const_zero,$A1893-SUM($J1893:$K1893))),const_zero)</f>
        <v>100000000</v>
      </c>
      <c r="M1893" s="5" t="n">
        <f aca="false">IF($F1893=const_zero,MIN(class_series_c_invested_usd,MAX(const_zero,$A1893-SUM($J1893:$L1893))),const_zero)</f>
        <v>60000000</v>
      </c>
      <c r="N1893" s="5" t="n">
        <f aca="false">IF($G1893=const_zero,MIN(class_series_b_invested_usd,MAX(const_zero,$A1893-SUM($J1893:$M1893))),const_zero)</f>
        <v>30000000</v>
      </c>
      <c r="O1893" s="5" t="n">
        <f aca="false">IF($H1893=const_zero,MIN(class_series_a_invested_usd,MAX(const_zero,$A1893-SUM($J1893:$N1893))),const_zero)</f>
        <v>0</v>
      </c>
      <c r="P1893" s="5" t="n">
        <f aca="false">IF($I1893=const_zero,MIN(class_seed_invested_usd,MAX(const_zero,$A1893-SUM($J1893:$O1893))),const_zero)</f>
        <v>0</v>
      </c>
      <c r="Q1893" s="5" t="n">
        <f aca="false">MAX(const_zero,$A1893-SUM($J1893:$P1893))</f>
        <v>1780000000</v>
      </c>
      <c r="R1893" s="9" t="n">
        <f aca="false">common_rsa_total+Sensitivity!$AE$1740+Sensitivity!$AJ$1740+IF($C1893=const_one,Sensitivity!$D$1740,const_zero)+IF($D1893=const_one,Sensitivity!$Y$1740,const_zero)+IF($E1893=const_one,Sensitivity!$V$1740,const_zero)+IF($F1893=const_one,Sensitivity!$S$1740,const_zero)+IF($G1893=const_one,Sensitivity!$P$1740,const_zero)+IF($H1893=const_one,Sensitivity!$M$1740,const_zero)+IF($I1893=const_one,Sensitivity!$J$1740,const_zero)</f>
        <v>25372058.2540864</v>
      </c>
      <c r="S1893" s="23" t="b">
        <f aca="false">IF($R1893&gt;const_zero,--($Q1893&gt;option_strike_usd*$R1893),const_zero)</f>
        <v>1</v>
      </c>
      <c r="T1893" s="7" t="n">
        <f aca="false">IF($R1893&gt;const_zero,IF($S1893=const_one,($Q1893+option_strike_usd*pre_f_options_issued)/($R1893+pre_f_options_issued),$Q1893/$R1893),const_zero)</f>
        <v>63.9529375172235</v>
      </c>
      <c r="U1893" s="5" t="n">
        <f aca="false">IF($C1893=const_one,Sensitivity!$D$1740*$T1893,const_zero)</f>
        <v>0</v>
      </c>
      <c r="V1893" s="5" t="n">
        <f aca="false">IF($D1893=const_one,Sensitivity!$Y$1740*$T1893,const_zero)</f>
        <v>390537505.034009</v>
      </c>
      <c r="W1893" s="5" t="n">
        <f aca="false">IF($E1893=const_one,Sensitivity!$V$1740*$T1893,const_zero)</f>
        <v>0</v>
      </c>
      <c r="X1893" s="5" t="n">
        <f aca="false">IF($F1893=const_one,Sensitivity!$S$1740*$T1893,const_zero)</f>
        <v>0</v>
      </c>
      <c r="Y1893" s="5" t="n">
        <f aca="false">IF($G1893=const_one,Sensitivity!$P$1740*$T1893,const_zero)</f>
        <v>0</v>
      </c>
      <c r="Z1893" s="5" t="n">
        <f aca="false">IF($H1893=const_one,Sensitivity!$M$1740*$T1893,const_zero)</f>
        <v>319764687.586118</v>
      </c>
      <c r="AA1893" s="5" t="n">
        <f aca="false">IF($I1893=const_one,Sensitivity!$J$1740*$T1893,const_zero)</f>
        <v>319764687.586118</v>
      </c>
      <c r="AB1893" s="5" t="n">
        <f aca="false">(Sensitivity!$AE$1740+Sensitivity!$AJ$1740)*$T1893</f>
        <v>16974338.3456852</v>
      </c>
      <c r="AC1893" s="5" t="n">
        <f aca="false">common_rsa_total*$T1893</f>
        <v>575576437.655012</v>
      </c>
      <c r="AD1893" s="5" t="n">
        <f aca="false">IF($S1893=const_one,pre_f_options_issued*($T1893-option_strike_usd),const_zero)</f>
        <v>157382343.793059</v>
      </c>
      <c r="AE1893" s="5" t="n">
        <f aca="false">J1893+U1893</f>
        <v>30000000</v>
      </c>
      <c r="AF1893" s="5" t="n">
        <f aca="false">K1893+V1893</f>
        <v>390537505.034009</v>
      </c>
      <c r="AG1893" s="5" t="n">
        <f aca="false">L1893+W1893</f>
        <v>100000000</v>
      </c>
      <c r="AH1893" s="5" t="n">
        <f aca="false">M1893+X1893</f>
        <v>60000000</v>
      </c>
      <c r="AI1893" s="5" t="n">
        <f aca="false">N1893+Y1893</f>
        <v>30000000</v>
      </c>
      <c r="AJ1893" s="5" t="n">
        <f aca="false">O1893+Z1893</f>
        <v>319764687.586118</v>
      </c>
      <c r="AK1893" s="5" t="n">
        <f aca="false">P1893+AA1893</f>
        <v>319764687.586118</v>
      </c>
      <c r="AL1893" s="5" t="n">
        <f aca="false">INDEX($AE$1795:$AE$1922,$B1893-$C1893*1+const_one)</f>
        <v>30000000</v>
      </c>
      <c r="AM1893" s="5" t="n">
        <f aca="false">INDEX($AF$1795:$AF$1922,$B1893-$D1893*2+const_one)</f>
        <v>300000000</v>
      </c>
      <c r="AN1893" s="5" t="n">
        <f aca="false">INDEX($AG$1795:$AG$1922,$B1893-$E1893*4+const_one)</f>
        <v>100000000</v>
      </c>
      <c r="AO1893" s="5" t="n">
        <f aca="false">INDEX($AH$1795:$AH$1922,$B1893-$F1893*8+const_one)</f>
        <v>60000000</v>
      </c>
      <c r="AP1893" s="5" t="n">
        <f aca="false">INDEX($AI$1795:$AI$1922,$B1893-$G1893*16+const_one)</f>
        <v>30000000</v>
      </c>
      <c r="AQ1893" s="5" t="n">
        <f aca="false">INDEX($AJ$1795:$AJ$1922,$B1893-$H1893*32+const_one)</f>
        <v>15000000</v>
      </c>
      <c r="AR1893" s="5" t="n">
        <f aca="false">INDEX($AK$1795:$AK$1922,$B1893-$I1893*64+const_one)</f>
        <v>5000000</v>
      </c>
      <c r="AS1893" s="5" t="n">
        <f aca="false">INDEX($AE$1795:$AE$1922,$B1893+(const_one-$C1893)*1+const_one)</f>
        <v>40342934.866674</v>
      </c>
      <c r="AT1893" s="5" t="n">
        <f aca="false">INDEX($AF$1795:$AF$1922,$B1893+(const_one-$D1893)*2+const_one)</f>
        <v>390537505.034009</v>
      </c>
      <c r="AU1893" s="5" t="n">
        <f aca="false">INDEX($AG$1795:$AG$1922,$B1893+(const_one-$E1893)*4+const_one)</f>
        <v>109783867.642305</v>
      </c>
      <c r="AV1893" s="5" t="n">
        <f aca="false">INDEX($AH$1795:$AH$1922,$B1893+(const_one-$F1893)*8+const_one)</f>
        <v>146075300.294557</v>
      </c>
      <c r="AW1893" s="5" t="n">
        <f aca="false">INDEX($AI$1795:$AI$1922,$B1893+(const_one-$G1893)*16+const_one)</f>
        <v>176130141.8664</v>
      </c>
      <c r="AX1893" s="5" t="n">
        <f aca="false">INDEX($AJ$1795:$AJ$1922,$B1893+(const_one-$H1893)*32+const_one)</f>
        <v>319764687.586118</v>
      </c>
      <c r="AY1893" s="5" t="n">
        <f aca="false">INDEX($AK$1795:$AK$1922,$B1893+(const_one-$I1893)*64+const_one)</f>
        <v>319764687.586118</v>
      </c>
      <c r="AZ1893" s="5" t="n">
        <f aca="false">--($C1893=--(AS1893&gt;AL1893))</f>
        <v>0</v>
      </c>
      <c r="BA1893" s="5" t="n">
        <f aca="false">--($D1893=--(AT1893&gt;AM1893))</f>
        <v>1</v>
      </c>
      <c r="BB1893" s="5" t="n">
        <f aca="false">--($E1893=--(AU1893&gt;AN1893))</f>
        <v>0</v>
      </c>
      <c r="BC1893" s="5" t="n">
        <f aca="false">--($F1893=--(AV1893&gt;AO1893))</f>
        <v>0</v>
      </c>
      <c r="BD1893" s="5" t="n">
        <f aca="false">--($G1893=--(AW1893&gt;AP1893))</f>
        <v>0</v>
      </c>
      <c r="BE1893" s="5" t="n">
        <f aca="false">--($H1893=--(AX1893&gt;AQ1893))</f>
        <v>1</v>
      </c>
      <c r="BF1893" s="5" t="n">
        <f aca="false">--($I1893=--(AY1893&gt;AR1893))</f>
        <v>1</v>
      </c>
      <c r="BG1893" s="5" t="n">
        <f aca="false">SUM(AZ1893:BF1893)</f>
        <v>3</v>
      </c>
      <c r="BH1893" s="5" t="n">
        <f aca="false">SUM(AE1893:AK1893)+AB1893+AC1893+AD1893</f>
        <v>2000000000</v>
      </c>
    </row>
    <row r="1894" customFormat="false" ht="15" hidden="true" customHeight="false" outlineLevel="0" collapsed="false">
      <c r="A1894" s="5" t="n">
        <f aca="false">sensitivity_exit_usd</f>
        <v>2000000000</v>
      </c>
      <c r="B1894" s="2" t="n">
        <f aca="false">ROW()-ROW($B$1795)</f>
        <v>99</v>
      </c>
      <c r="C1894" s="2" t="n">
        <f aca="false">MOD(QUOTIENT($B1894,1),2)</f>
        <v>1</v>
      </c>
      <c r="D1894" s="2" t="n">
        <f aca="false">MOD(QUOTIENT($B1894,2),2)</f>
        <v>1</v>
      </c>
      <c r="E1894" s="2" t="n">
        <f aca="false">MOD(QUOTIENT($B1894,4),2)</f>
        <v>0</v>
      </c>
      <c r="F1894" s="2" t="n">
        <f aca="false">MOD(QUOTIENT($B1894,8),2)</f>
        <v>0</v>
      </c>
      <c r="G1894" s="2" t="n">
        <f aca="false">MOD(QUOTIENT($B1894,16),2)</f>
        <v>0</v>
      </c>
      <c r="H1894" s="2" t="n">
        <f aca="false">MOD(QUOTIENT($B1894,32),2)</f>
        <v>1</v>
      </c>
      <c r="I1894" s="2" t="n">
        <f aca="false">MOD(QUOTIENT($B1894,64),2)</f>
        <v>1</v>
      </c>
      <c r="J1894" s="5" t="n">
        <f aca="false">IF($C1894=const_zero,MIN(class_series_f_invested_usd,MAX(const_zero,$A1894)),const_zero)</f>
        <v>0</v>
      </c>
      <c r="K1894" s="5" t="n">
        <f aca="false">IF($D1894=const_zero,MIN(class_series_e_invested_usd,MAX(const_zero,$A1894-SUM($J1894:$J1894))),const_zero)</f>
        <v>0</v>
      </c>
      <c r="L1894" s="5" t="n">
        <f aca="false">IF($E1894=const_zero,MIN(class_series_d_invested_usd,MAX(const_zero,$A1894-SUM($J1894:$K1894))),const_zero)</f>
        <v>100000000</v>
      </c>
      <c r="M1894" s="5" t="n">
        <f aca="false">IF($F1894=const_zero,MIN(class_series_c_invested_usd,MAX(const_zero,$A1894-SUM($J1894:$L1894))),const_zero)</f>
        <v>60000000</v>
      </c>
      <c r="N1894" s="5" t="n">
        <f aca="false">IF($G1894=const_zero,MIN(class_series_b_invested_usd,MAX(const_zero,$A1894-SUM($J1894:$M1894))),const_zero)</f>
        <v>30000000</v>
      </c>
      <c r="O1894" s="5" t="n">
        <f aca="false">IF($H1894=const_zero,MIN(class_series_a_invested_usd,MAX(const_zero,$A1894-SUM($J1894:$N1894))),const_zero)</f>
        <v>0</v>
      </c>
      <c r="P1894" s="5" t="n">
        <f aca="false">IF($I1894=const_zero,MIN(class_seed_invested_usd,MAX(const_zero,$A1894-SUM($J1894:$O1894))),const_zero)</f>
        <v>0</v>
      </c>
      <c r="Q1894" s="5" t="n">
        <f aca="false">MAX(const_zero,$A1894-SUM($J1894:$P1894))</f>
        <v>1810000000</v>
      </c>
      <c r="R1894" s="9" t="n">
        <f aca="false">common_rsa_total+Sensitivity!$AE$1740+Sensitivity!$AJ$1740+IF($C1894=const_one,Sensitivity!$D$1740,const_zero)+IF($D1894=const_one,Sensitivity!$Y$1740,const_zero)+IF($E1894=const_one,Sensitivity!$V$1740,const_zero)+IF($F1894=const_one,Sensitivity!$S$1740,const_zero)+IF($G1894=const_one,Sensitivity!$P$1740,const_zero)+IF($H1894=const_one,Sensitivity!$M$1740,const_zero)+IF($I1894=const_one,Sensitivity!$J$1740,const_zero)</f>
        <v>26006562.1887927</v>
      </c>
      <c r="S1894" s="23" t="b">
        <f aca="false">IF($R1894&gt;const_zero,--($Q1894&gt;option_strike_usd*$R1894),const_zero)</f>
        <v>1</v>
      </c>
      <c r="T1894" s="7" t="n">
        <f aca="false">IF($R1894&gt;const_zero,IF($S1894=const_one,($Q1894+option_strike_usd*pre_f_options_issued)/($R1894+pre_f_options_issued),$Q1894/$R1894),const_zero)</f>
        <v>63.5818513644757</v>
      </c>
      <c r="U1894" s="5" t="n">
        <f aca="false">IF($C1894=const_one,Sensitivity!$D$1740*$T1894,const_zero)</f>
        <v>40342934.866674</v>
      </c>
      <c r="V1894" s="5" t="n">
        <f aca="false">IF($D1894=const_one,Sensitivity!$Y$1740*$T1894,const_zero)</f>
        <v>388271415.846037</v>
      </c>
      <c r="W1894" s="5" t="n">
        <f aca="false">IF($E1894=const_one,Sensitivity!$V$1740*$T1894,const_zero)</f>
        <v>0</v>
      </c>
      <c r="X1894" s="5" t="n">
        <f aca="false">IF($F1894=const_one,Sensitivity!$S$1740*$T1894,const_zero)</f>
        <v>0</v>
      </c>
      <c r="Y1894" s="5" t="n">
        <f aca="false">IF($G1894=const_one,Sensitivity!$P$1740*$T1894,const_zero)</f>
        <v>0</v>
      </c>
      <c r="Z1894" s="5" t="n">
        <f aca="false">IF($H1894=const_one,Sensitivity!$M$1740*$T1894,const_zero)</f>
        <v>317909256.822378</v>
      </c>
      <c r="AA1894" s="5" t="n">
        <f aca="false">IF($I1894=const_one,Sensitivity!$J$1740*$T1894,const_zero)</f>
        <v>317909256.822378</v>
      </c>
      <c r="AB1894" s="5" t="n">
        <f aca="false">(Sensitivity!$AE$1740+Sensitivity!$AJ$1740)*$T1894</f>
        <v>16875844.9510628</v>
      </c>
      <c r="AC1894" s="5" t="n">
        <f aca="false">common_rsa_total*$T1894</f>
        <v>572236662.280281</v>
      </c>
      <c r="AD1894" s="5" t="n">
        <f aca="false">IF($S1894=const_one,pre_f_options_issued*($T1894-option_strike_usd),const_zero)</f>
        <v>156454628.411189</v>
      </c>
      <c r="AE1894" s="5" t="n">
        <f aca="false">J1894+U1894</f>
        <v>40342934.866674</v>
      </c>
      <c r="AF1894" s="5" t="n">
        <f aca="false">K1894+V1894</f>
        <v>388271415.846037</v>
      </c>
      <c r="AG1894" s="5" t="n">
        <f aca="false">L1894+W1894</f>
        <v>100000000</v>
      </c>
      <c r="AH1894" s="5" t="n">
        <f aca="false">M1894+X1894</f>
        <v>60000000</v>
      </c>
      <c r="AI1894" s="5" t="n">
        <f aca="false">N1894+Y1894</f>
        <v>30000000</v>
      </c>
      <c r="AJ1894" s="5" t="n">
        <f aca="false">O1894+Z1894</f>
        <v>317909256.822378</v>
      </c>
      <c r="AK1894" s="5" t="n">
        <f aca="false">P1894+AA1894</f>
        <v>317909256.822378</v>
      </c>
      <c r="AL1894" s="5" t="n">
        <f aca="false">INDEX($AE$1795:$AE$1922,$B1894-$C1894*1+const_one)</f>
        <v>30000000</v>
      </c>
      <c r="AM1894" s="5" t="n">
        <f aca="false">INDEX($AF$1795:$AF$1922,$B1894-$D1894*2+const_one)</f>
        <v>300000000</v>
      </c>
      <c r="AN1894" s="5" t="n">
        <f aca="false">INDEX($AG$1795:$AG$1922,$B1894-$E1894*4+const_one)</f>
        <v>100000000</v>
      </c>
      <c r="AO1894" s="5" t="n">
        <f aca="false">INDEX($AH$1795:$AH$1922,$B1894-$F1894*8+const_one)</f>
        <v>60000000</v>
      </c>
      <c r="AP1894" s="5" t="n">
        <f aca="false">INDEX($AI$1795:$AI$1922,$B1894-$G1894*16+const_one)</f>
        <v>30000000</v>
      </c>
      <c r="AQ1894" s="5" t="n">
        <f aca="false">INDEX($AJ$1795:$AJ$1922,$B1894-$H1894*32+const_one)</f>
        <v>15000000</v>
      </c>
      <c r="AR1894" s="5" t="n">
        <f aca="false">INDEX($AK$1795:$AK$1922,$B1894-$I1894*64+const_one)</f>
        <v>5000000</v>
      </c>
      <c r="AS1894" s="5" t="n">
        <f aca="false">INDEX($AE$1795:$AE$1922,$B1894+(const_one-$C1894)*1+const_one)</f>
        <v>40342934.866674</v>
      </c>
      <c r="AT1894" s="5" t="n">
        <f aca="false">INDEX($AF$1795:$AF$1922,$B1894+(const_one-$D1894)*2+const_one)</f>
        <v>388271415.846037</v>
      </c>
      <c r="AU1894" s="5" t="n">
        <f aca="false">INDEX($AG$1795:$AG$1922,$B1894+(const_one-$E1894)*4+const_one)</f>
        <v>109192619.612243</v>
      </c>
      <c r="AV1894" s="5" t="n">
        <f aca="false">INDEX($AH$1795:$AH$1922,$B1894+(const_one-$F1894)*8+const_one)</f>
        <v>145406013.536815</v>
      </c>
      <c r="AW1894" s="5" t="n">
        <f aca="false">INDEX($AI$1795:$AI$1922,$B1894+(const_one-$G1894)*16+const_one)</f>
        <v>175439642.283988</v>
      </c>
      <c r="AX1894" s="5" t="n">
        <f aca="false">INDEX($AJ$1795:$AJ$1922,$B1894+(const_one-$H1894)*32+const_one)</f>
        <v>317909256.822378</v>
      </c>
      <c r="AY1894" s="5" t="n">
        <f aca="false">INDEX($AK$1795:$AK$1922,$B1894+(const_one-$I1894)*64+const_one)</f>
        <v>317909256.822378</v>
      </c>
      <c r="AZ1894" s="5" t="n">
        <f aca="false">--($C1894=--(AS1894&gt;AL1894))</f>
        <v>1</v>
      </c>
      <c r="BA1894" s="5" t="n">
        <f aca="false">--($D1894=--(AT1894&gt;AM1894))</f>
        <v>1</v>
      </c>
      <c r="BB1894" s="5" t="n">
        <f aca="false">--($E1894=--(AU1894&gt;AN1894))</f>
        <v>0</v>
      </c>
      <c r="BC1894" s="5" t="n">
        <f aca="false">--($F1894=--(AV1894&gt;AO1894))</f>
        <v>0</v>
      </c>
      <c r="BD1894" s="5" t="n">
        <f aca="false">--($G1894=--(AW1894&gt;AP1894))</f>
        <v>0</v>
      </c>
      <c r="BE1894" s="5" t="n">
        <f aca="false">--($H1894=--(AX1894&gt;AQ1894))</f>
        <v>1</v>
      </c>
      <c r="BF1894" s="5" t="n">
        <f aca="false">--($I1894=--(AY1894&gt;AR1894))</f>
        <v>1</v>
      </c>
      <c r="BG1894" s="5" t="n">
        <f aca="false">SUM(AZ1894:BF1894)</f>
        <v>4</v>
      </c>
      <c r="BH1894" s="5" t="n">
        <f aca="false">SUM(AE1894:AK1894)+AB1894+AC1894+AD1894</f>
        <v>2000000000</v>
      </c>
    </row>
    <row r="1895" customFormat="false" ht="15" hidden="true" customHeight="false" outlineLevel="0" collapsed="false">
      <c r="A1895" s="5" t="n">
        <f aca="false">sensitivity_exit_usd</f>
        <v>2000000000</v>
      </c>
      <c r="B1895" s="2" t="n">
        <f aca="false">ROW()-ROW($B$1795)</f>
        <v>100</v>
      </c>
      <c r="C1895" s="2" t="n">
        <f aca="false">MOD(QUOTIENT($B1895,1),2)</f>
        <v>0</v>
      </c>
      <c r="D1895" s="2" t="n">
        <f aca="false">MOD(QUOTIENT($B1895,2),2)</f>
        <v>0</v>
      </c>
      <c r="E1895" s="2" t="n">
        <f aca="false">MOD(QUOTIENT($B1895,4),2)</f>
        <v>1</v>
      </c>
      <c r="F1895" s="2" t="n">
        <f aca="false">MOD(QUOTIENT($B1895,8),2)</f>
        <v>0</v>
      </c>
      <c r="G1895" s="2" t="n">
        <f aca="false">MOD(QUOTIENT($B1895,16),2)</f>
        <v>0</v>
      </c>
      <c r="H1895" s="2" t="n">
        <f aca="false">MOD(QUOTIENT($B1895,32),2)</f>
        <v>1</v>
      </c>
      <c r="I1895" s="2" t="n">
        <f aca="false">MOD(QUOTIENT($B1895,64),2)</f>
        <v>1</v>
      </c>
      <c r="J1895" s="5" t="n">
        <f aca="false">IF($C1895=const_zero,MIN(class_series_f_invested_usd,MAX(const_zero,$A1895)),const_zero)</f>
        <v>30000000</v>
      </c>
      <c r="K1895" s="5" t="n">
        <f aca="false">IF($D1895=const_zero,MIN(class_series_e_invested_usd,MAX(const_zero,$A1895-SUM($J1895:$J1895))),const_zero)</f>
        <v>300000000</v>
      </c>
      <c r="L1895" s="5" t="n">
        <f aca="false">IF($E1895=const_zero,MIN(class_series_d_invested_usd,MAX(const_zero,$A1895-SUM($J1895:$K1895))),const_zero)</f>
        <v>0</v>
      </c>
      <c r="M1895" s="5" t="n">
        <f aca="false">IF($F1895=const_zero,MIN(class_series_c_invested_usd,MAX(const_zero,$A1895-SUM($J1895:$L1895))),const_zero)</f>
        <v>60000000</v>
      </c>
      <c r="N1895" s="5" t="n">
        <f aca="false">IF($G1895=const_zero,MIN(class_series_b_invested_usd,MAX(const_zero,$A1895-SUM($J1895:$M1895))),const_zero)</f>
        <v>30000000</v>
      </c>
      <c r="O1895" s="5" t="n">
        <f aca="false">IF($H1895=const_zero,MIN(class_series_a_invested_usd,MAX(const_zero,$A1895-SUM($J1895:$N1895))),const_zero)</f>
        <v>0</v>
      </c>
      <c r="P1895" s="5" t="n">
        <f aca="false">IF($I1895=const_zero,MIN(class_seed_invested_usd,MAX(const_zero,$A1895-SUM($J1895:$O1895))),const_zero)</f>
        <v>0</v>
      </c>
      <c r="Q1895" s="5" t="n">
        <f aca="false">MAX(const_zero,$A1895-SUM($J1895:$P1895))</f>
        <v>1580000000</v>
      </c>
      <c r="R1895" s="9" t="n">
        <f aca="false">common_rsa_total+Sensitivity!$AE$1740+Sensitivity!$AJ$1740+IF($C1895=const_one,Sensitivity!$D$1740,const_zero)+IF($D1895=const_one,Sensitivity!$Y$1740,const_zero)+IF($E1895=const_one,Sensitivity!$V$1740,const_zero)+IF($F1895=const_one,Sensitivity!$S$1740,const_zero)+IF($G1895=const_one,Sensitivity!$P$1740,const_zero)+IF($H1895=const_one,Sensitivity!$M$1740,const_zero)+IF($I1895=const_one,Sensitivity!$J$1740,const_zero)</f>
        <v>20991528.8243784</v>
      </c>
      <c r="S1895" s="23" t="b">
        <f aca="false">IF($R1895&gt;const_zero,--($Q1895&gt;option_strike_usd*$R1895),const_zero)</f>
        <v>1</v>
      </c>
      <c r="T1895" s="7" t="n">
        <f aca="false">IF($R1895&gt;const_zero,IF($S1895=const_one,($Q1895+option_strike_usd*pre_f_options_issued)/($R1895+pre_f_options_issued),$Q1895/$R1895),const_zero)</f>
        <v>67.3647088629565</v>
      </c>
      <c r="U1895" s="5" t="n">
        <f aca="false">IF($C1895=const_one,Sensitivity!$D$1740*$T1895,const_zero)</f>
        <v>0</v>
      </c>
      <c r="V1895" s="5" t="n">
        <f aca="false">IF($D1895=const_one,Sensitivity!$Y$1740*$T1895,const_zero)</f>
        <v>0</v>
      </c>
      <c r="W1895" s="5" t="n">
        <f aca="false">IF($E1895=const_one,Sensitivity!$V$1740*$T1895,const_zero)</f>
        <v>116278871.435186</v>
      </c>
      <c r="X1895" s="5" t="n">
        <f aca="false">IF($F1895=const_one,Sensitivity!$S$1740*$T1895,const_zero)</f>
        <v>0</v>
      </c>
      <c r="Y1895" s="5" t="n">
        <f aca="false">IF($G1895=const_one,Sensitivity!$P$1740*$T1895,const_zero)</f>
        <v>0</v>
      </c>
      <c r="Z1895" s="5" t="n">
        <f aca="false">IF($H1895=const_one,Sensitivity!$M$1740*$T1895,const_zero)</f>
        <v>336823544.314783</v>
      </c>
      <c r="AA1895" s="5" t="n">
        <f aca="false">IF($I1895=const_one,Sensitivity!$J$1740*$T1895,const_zero)</f>
        <v>336823544.314783</v>
      </c>
      <c r="AB1895" s="5" t="n">
        <f aca="false">(Sensitivity!$AE$1740+Sensitivity!$AJ$1740)*$T1895</f>
        <v>17879888.0112496</v>
      </c>
      <c r="AC1895" s="5" t="n">
        <f aca="false">common_rsa_total*$T1895</f>
        <v>606282379.766609</v>
      </c>
      <c r="AD1895" s="5" t="n">
        <f aca="false">IF($S1895=const_one,pre_f_options_issued*($T1895-option_strike_usd),const_zero)</f>
        <v>165911772.157391</v>
      </c>
      <c r="AE1895" s="5" t="n">
        <f aca="false">J1895+U1895</f>
        <v>30000000</v>
      </c>
      <c r="AF1895" s="5" t="n">
        <f aca="false">K1895+V1895</f>
        <v>300000000</v>
      </c>
      <c r="AG1895" s="5" t="n">
        <f aca="false">L1895+W1895</f>
        <v>116278871.435186</v>
      </c>
      <c r="AH1895" s="5" t="n">
        <f aca="false">M1895+X1895</f>
        <v>60000000</v>
      </c>
      <c r="AI1895" s="5" t="n">
        <f aca="false">N1895+Y1895</f>
        <v>30000000</v>
      </c>
      <c r="AJ1895" s="5" t="n">
        <f aca="false">O1895+Z1895</f>
        <v>336823544.314783</v>
      </c>
      <c r="AK1895" s="5" t="n">
        <f aca="false">P1895+AA1895</f>
        <v>336823544.314783</v>
      </c>
      <c r="AL1895" s="5" t="n">
        <f aca="false">INDEX($AE$1795:$AE$1922,$B1895-$C1895*1+const_one)</f>
        <v>30000000</v>
      </c>
      <c r="AM1895" s="5" t="n">
        <f aca="false">INDEX($AF$1795:$AF$1922,$B1895-$D1895*2+const_one)</f>
        <v>300000000</v>
      </c>
      <c r="AN1895" s="5" t="n">
        <f aca="false">INDEX($AG$1795:$AG$1922,$B1895-$E1895*4+const_one)</f>
        <v>100000000</v>
      </c>
      <c r="AO1895" s="5" t="n">
        <f aca="false">INDEX($AH$1795:$AH$1922,$B1895-$F1895*8+const_one)</f>
        <v>60000000</v>
      </c>
      <c r="AP1895" s="5" t="n">
        <f aca="false">INDEX($AI$1795:$AI$1922,$B1895-$G1895*16+const_one)</f>
        <v>30000000</v>
      </c>
      <c r="AQ1895" s="5" t="n">
        <f aca="false">INDEX($AJ$1795:$AJ$1922,$B1895-$H1895*32+const_one)</f>
        <v>15000000</v>
      </c>
      <c r="AR1895" s="5" t="n">
        <f aca="false">INDEX($AK$1795:$AK$1922,$B1895-$I1895*64+const_one)</f>
        <v>5000000</v>
      </c>
      <c r="AS1895" s="5" t="n">
        <f aca="false">INDEX($AE$1795:$AE$1922,$B1895+(const_one-$C1895)*1+const_one)</f>
        <v>42408033.0542004</v>
      </c>
      <c r="AT1895" s="5" t="n">
        <f aca="false">INDEX($AF$1795:$AF$1922,$B1895+(const_one-$D1895)*2+const_one)</f>
        <v>388393904.888927</v>
      </c>
      <c r="AU1895" s="5" t="n">
        <f aca="false">INDEX($AG$1795:$AG$1922,$B1895+(const_one-$E1895)*4+const_one)</f>
        <v>116278871.435186</v>
      </c>
      <c r="AV1895" s="5" t="n">
        <f aca="false">INDEX($AH$1795:$AH$1922,$B1895+(const_one-$F1895)*8+const_one)</f>
        <v>152250569.162543</v>
      </c>
      <c r="AW1895" s="5" t="n">
        <f aca="false">INDEX($AI$1795:$AI$1922,$B1895+(const_one-$G1895)*16+const_one)</f>
        <v>182605542.778202</v>
      </c>
      <c r="AX1895" s="5" t="n">
        <f aca="false">INDEX($AJ$1795:$AJ$1922,$B1895+(const_one-$H1895)*32+const_one)</f>
        <v>336823544.314783</v>
      </c>
      <c r="AY1895" s="5" t="n">
        <f aca="false">INDEX($AK$1795:$AK$1922,$B1895+(const_one-$I1895)*64+const_one)</f>
        <v>336823544.314783</v>
      </c>
      <c r="AZ1895" s="5" t="n">
        <f aca="false">--($C1895=--(AS1895&gt;AL1895))</f>
        <v>0</v>
      </c>
      <c r="BA1895" s="5" t="n">
        <f aca="false">--($D1895=--(AT1895&gt;AM1895))</f>
        <v>0</v>
      </c>
      <c r="BB1895" s="5" t="n">
        <f aca="false">--($E1895=--(AU1895&gt;AN1895))</f>
        <v>1</v>
      </c>
      <c r="BC1895" s="5" t="n">
        <f aca="false">--($F1895=--(AV1895&gt;AO1895))</f>
        <v>0</v>
      </c>
      <c r="BD1895" s="5" t="n">
        <f aca="false">--($G1895=--(AW1895&gt;AP1895))</f>
        <v>0</v>
      </c>
      <c r="BE1895" s="5" t="n">
        <f aca="false">--($H1895=--(AX1895&gt;AQ1895))</f>
        <v>1</v>
      </c>
      <c r="BF1895" s="5" t="n">
        <f aca="false">--($I1895=--(AY1895&gt;AR1895))</f>
        <v>1</v>
      </c>
      <c r="BG1895" s="5" t="n">
        <f aca="false">SUM(AZ1895:BF1895)</f>
        <v>3</v>
      </c>
      <c r="BH1895" s="5" t="n">
        <f aca="false">SUM(AE1895:AK1895)+AB1895+AC1895+AD1895</f>
        <v>2000000000</v>
      </c>
    </row>
    <row r="1896" customFormat="false" ht="15" hidden="true" customHeight="false" outlineLevel="0" collapsed="false">
      <c r="A1896" s="5" t="n">
        <f aca="false">sensitivity_exit_usd</f>
        <v>2000000000</v>
      </c>
      <c r="B1896" s="2" t="n">
        <f aca="false">ROW()-ROW($B$1795)</f>
        <v>101</v>
      </c>
      <c r="C1896" s="2" t="n">
        <f aca="false">MOD(QUOTIENT($B1896,1),2)</f>
        <v>1</v>
      </c>
      <c r="D1896" s="2" t="n">
        <f aca="false">MOD(QUOTIENT($B1896,2),2)</f>
        <v>0</v>
      </c>
      <c r="E1896" s="2" t="n">
        <f aca="false">MOD(QUOTIENT($B1896,4),2)</f>
        <v>1</v>
      </c>
      <c r="F1896" s="2" t="n">
        <f aca="false">MOD(QUOTIENT($B1896,8),2)</f>
        <v>0</v>
      </c>
      <c r="G1896" s="2" t="n">
        <f aca="false">MOD(QUOTIENT($B1896,16),2)</f>
        <v>0</v>
      </c>
      <c r="H1896" s="2" t="n">
        <f aca="false">MOD(QUOTIENT($B1896,32),2)</f>
        <v>1</v>
      </c>
      <c r="I1896" s="2" t="n">
        <f aca="false">MOD(QUOTIENT($B1896,64),2)</f>
        <v>1</v>
      </c>
      <c r="J1896" s="5" t="n">
        <f aca="false">IF($C1896=const_zero,MIN(class_series_f_invested_usd,MAX(const_zero,$A1896)),const_zero)</f>
        <v>0</v>
      </c>
      <c r="K1896" s="5" t="n">
        <f aca="false">IF($D1896=const_zero,MIN(class_series_e_invested_usd,MAX(const_zero,$A1896-SUM($J1896:$J1896))),const_zero)</f>
        <v>300000000</v>
      </c>
      <c r="L1896" s="5" t="n">
        <f aca="false">IF($E1896=const_zero,MIN(class_series_d_invested_usd,MAX(const_zero,$A1896-SUM($J1896:$K1896))),const_zero)</f>
        <v>0</v>
      </c>
      <c r="M1896" s="5" t="n">
        <f aca="false">IF($F1896=const_zero,MIN(class_series_c_invested_usd,MAX(const_zero,$A1896-SUM($J1896:$L1896))),const_zero)</f>
        <v>60000000</v>
      </c>
      <c r="N1896" s="5" t="n">
        <f aca="false">IF($G1896=const_zero,MIN(class_series_b_invested_usd,MAX(const_zero,$A1896-SUM($J1896:$M1896))),const_zero)</f>
        <v>30000000</v>
      </c>
      <c r="O1896" s="5" t="n">
        <f aca="false">IF($H1896=const_zero,MIN(class_series_a_invested_usd,MAX(const_zero,$A1896-SUM($J1896:$N1896))),const_zero)</f>
        <v>0</v>
      </c>
      <c r="P1896" s="5" t="n">
        <f aca="false">IF($I1896=const_zero,MIN(class_seed_invested_usd,MAX(const_zero,$A1896-SUM($J1896:$O1896))),const_zero)</f>
        <v>0</v>
      </c>
      <c r="Q1896" s="5" t="n">
        <f aca="false">MAX(const_zero,$A1896-SUM($J1896:$P1896))</f>
        <v>1610000000</v>
      </c>
      <c r="R1896" s="9" t="n">
        <f aca="false">common_rsa_total+Sensitivity!$AE$1740+Sensitivity!$AJ$1740+IF($C1896=const_one,Sensitivity!$D$1740,const_zero)+IF($D1896=const_one,Sensitivity!$Y$1740,const_zero)+IF($E1896=const_one,Sensitivity!$V$1740,const_zero)+IF($F1896=const_one,Sensitivity!$S$1740,const_zero)+IF($G1896=const_one,Sensitivity!$P$1740,const_zero)+IF($H1896=const_one,Sensitivity!$M$1740,const_zero)+IF($I1896=const_one,Sensitivity!$J$1740,const_zero)</f>
        <v>21626032.7590847</v>
      </c>
      <c r="S1896" s="23" t="b">
        <f aca="false">IF($R1896&gt;const_zero,--($Q1896&gt;option_strike_usd*$R1896),const_zero)</f>
        <v>1</v>
      </c>
      <c r="T1896" s="7" t="n">
        <f aca="false">IF($R1896&gt;const_zero,IF($S1896=const_one,($Q1896+option_strike_usd*pre_f_options_issued)/($R1896+pre_f_options_issued),$Q1896/$R1896),const_zero)</f>
        <v>66.8365170561583</v>
      </c>
      <c r="U1896" s="5" t="n">
        <f aca="false">IF($C1896=const_one,Sensitivity!$D$1740*$T1896,const_zero)</f>
        <v>42408033.0542004</v>
      </c>
      <c r="V1896" s="5" t="n">
        <f aca="false">IF($D1896=const_one,Sensitivity!$Y$1740*$T1896,const_zero)</f>
        <v>0</v>
      </c>
      <c r="W1896" s="5" t="n">
        <f aca="false">IF($E1896=const_one,Sensitivity!$V$1740*$T1896,const_zero)</f>
        <v>115367154.480827</v>
      </c>
      <c r="X1896" s="5" t="n">
        <f aca="false">IF($F1896=const_one,Sensitivity!$S$1740*$T1896,const_zero)</f>
        <v>0</v>
      </c>
      <c r="Y1896" s="5" t="n">
        <f aca="false">IF($G1896=const_one,Sensitivity!$P$1740*$T1896,const_zero)</f>
        <v>0</v>
      </c>
      <c r="Z1896" s="5" t="n">
        <f aca="false">IF($H1896=const_one,Sensitivity!$M$1740*$T1896,const_zero)</f>
        <v>334182585.280792</v>
      </c>
      <c r="AA1896" s="5" t="n">
        <f aca="false">IF($I1896=const_one,Sensitivity!$J$1740*$T1896,const_zero)</f>
        <v>334182585.280792</v>
      </c>
      <c r="AB1896" s="5" t="n">
        <f aca="false">(Sensitivity!$AE$1740+Sensitivity!$AJ$1740)*$T1896</f>
        <v>17739695.7575694</v>
      </c>
      <c r="AC1896" s="5" t="n">
        <f aca="false">common_rsa_total*$T1896</f>
        <v>601528653.505425</v>
      </c>
      <c r="AD1896" s="5" t="n">
        <f aca="false">IF($S1896=const_one,pre_f_options_issued*($T1896-option_strike_usd),const_zero)</f>
        <v>164591292.640396</v>
      </c>
      <c r="AE1896" s="5" t="n">
        <f aca="false">J1896+U1896</f>
        <v>42408033.0542004</v>
      </c>
      <c r="AF1896" s="5" t="n">
        <f aca="false">K1896+V1896</f>
        <v>300000000</v>
      </c>
      <c r="AG1896" s="5" t="n">
        <f aca="false">L1896+W1896</f>
        <v>115367154.480827</v>
      </c>
      <c r="AH1896" s="5" t="n">
        <f aca="false">M1896+X1896</f>
        <v>60000000</v>
      </c>
      <c r="AI1896" s="5" t="n">
        <f aca="false">N1896+Y1896</f>
        <v>30000000</v>
      </c>
      <c r="AJ1896" s="5" t="n">
        <f aca="false">O1896+Z1896</f>
        <v>334182585.280792</v>
      </c>
      <c r="AK1896" s="5" t="n">
        <f aca="false">P1896+AA1896</f>
        <v>334182585.280792</v>
      </c>
      <c r="AL1896" s="5" t="n">
        <f aca="false">INDEX($AE$1795:$AE$1922,$B1896-$C1896*1+const_one)</f>
        <v>30000000</v>
      </c>
      <c r="AM1896" s="5" t="n">
        <f aca="false">INDEX($AF$1795:$AF$1922,$B1896-$D1896*2+const_one)</f>
        <v>300000000</v>
      </c>
      <c r="AN1896" s="5" t="n">
        <f aca="false">INDEX($AG$1795:$AG$1922,$B1896-$E1896*4+const_one)</f>
        <v>100000000</v>
      </c>
      <c r="AO1896" s="5" t="n">
        <f aca="false">INDEX($AH$1795:$AH$1922,$B1896-$F1896*8+const_one)</f>
        <v>60000000</v>
      </c>
      <c r="AP1896" s="5" t="n">
        <f aca="false">INDEX($AI$1795:$AI$1922,$B1896-$G1896*16+const_one)</f>
        <v>30000000</v>
      </c>
      <c r="AQ1896" s="5" t="n">
        <f aca="false">INDEX($AJ$1795:$AJ$1922,$B1896-$H1896*32+const_one)</f>
        <v>15000000</v>
      </c>
      <c r="AR1896" s="5" t="n">
        <f aca="false">INDEX($AK$1795:$AK$1922,$B1896-$I1896*64+const_one)</f>
        <v>5000000</v>
      </c>
      <c r="AS1896" s="5" t="n">
        <f aca="false">INDEX($AE$1795:$AE$1922,$B1896+(const_one-$C1896)*1+const_one)</f>
        <v>42408033.0542004</v>
      </c>
      <c r="AT1896" s="5" t="n">
        <f aca="false">INDEX($AF$1795:$AF$1922,$B1896+(const_one-$D1896)*2+const_one)</f>
        <v>386302184.711041</v>
      </c>
      <c r="AU1896" s="5" t="n">
        <f aca="false">INDEX($AG$1795:$AG$1922,$B1896+(const_one-$E1896)*4+const_one)</f>
        <v>115367154.480827</v>
      </c>
      <c r="AV1896" s="5" t="n">
        <f aca="false">INDEX($AH$1795:$AH$1922,$B1896+(const_one-$F1896)*8+const_one)</f>
        <v>151323043.157491</v>
      </c>
      <c r="AW1896" s="5" t="n">
        <f aca="false">INDEX($AI$1795:$AI$1922,$B1896+(const_one-$G1896)*16+const_one)</f>
        <v>181652069.941917</v>
      </c>
      <c r="AX1896" s="5" t="n">
        <f aca="false">INDEX($AJ$1795:$AJ$1922,$B1896+(const_one-$H1896)*32+const_one)</f>
        <v>334182585.280792</v>
      </c>
      <c r="AY1896" s="5" t="n">
        <f aca="false">INDEX($AK$1795:$AK$1922,$B1896+(const_one-$I1896)*64+const_one)</f>
        <v>334182585.280792</v>
      </c>
      <c r="AZ1896" s="5" t="n">
        <f aca="false">--($C1896=--(AS1896&gt;AL1896))</f>
        <v>1</v>
      </c>
      <c r="BA1896" s="5" t="n">
        <f aca="false">--($D1896=--(AT1896&gt;AM1896))</f>
        <v>0</v>
      </c>
      <c r="BB1896" s="5" t="n">
        <f aca="false">--($E1896=--(AU1896&gt;AN1896))</f>
        <v>1</v>
      </c>
      <c r="BC1896" s="5" t="n">
        <f aca="false">--($F1896=--(AV1896&gt;AO1896))</f>
        <v>0</v>
      </c>
      <c r="BD1896" s="5" t="n">
        <f aca="false">--($G1896=--(AW1896&gt;AP1896))</f>
        <v>0</v>
      </c>
      <c r="BE1896" s="5" t="n">
        <f aca="false">--($H1896=--(AX1896&gt;AQ1896))</f>
        <v>1</v>
      </c>
      <c r="BF1896" s="5" t="n">
        <f aca="false">--($I1896=--(AY1896&gt;AR1896))</f>
        <v>1</v>
      </c>
      <c r="BG1896" s="5" t="n">
        <f aca="false">SUM(AZ1896:BF1896)</f>
        <v>4</v>
      </c>
      <c r="BH1896" s="5" t="n">
        <f aca="false">SUM(AE1896:AK1896)+AB1896+AC1896+AD1896</f>
        <v>2000000000</v>
      </c>
    </row>
    <row r="1897" customFormat="false" ht="15" hidden="true" customHeight="false" outlineLevel="0" collapsed="false">
      <c r="A1897" s="5" t="n">
        <f aca="false">sensitivity_exit_usd</f>
        <v>2000000000</v>
      </c>
      <c r="B1897" s="2" t="n">
        <f aca="false">ROW()-ROW($B$1795)</f>
        <v>102</v>
      </c>
      <c r="C1897" s="2" t="n">
        <f aca="false">MOD(QUOTIENT($B1897,1),2)</f>
        <v>0</v>
      </c>
      <c r="D1897" s="2" t="n">
        <f aca="false">MOD(QUOTIENT($B1897,2),2)</f>
        <v>1</v>
      </c>
      <c r="E1897" s="2" t="n">
        <f aca="false">MOD(QUOTIENT($B1897,4),2)</f>
        <v>1</v>
      </c>
      <c r="F1897" s="2" t="n">
        <f aca="false">MOD(QUOTIENT($B1897,8),2)</f>
        <v>0</v>
      </c>
      <c r="G1897" s="2" t="n">
        <f aca="false">MOD(QUOTIENT($B1897,16),2)</f>
        <v>0</v>
      </c>
      <c r="H1897" s="2" t="n">
        <f aca="false">MOD(QUOTIENT($B1897,32),2)</f>
        <v>1</v>
      </c>
      <c r="I1897" s="2" t="n">
        <f aca="false">MOD(QUOTIENT($B1897,64),2)</f>
        <v>1</v>
      </c>
      <c r="J1897" s="5" t="n">
        <f aca="false">IF($C1897=const_zero,MIN(class_series_f_invested_usd,MAX(const_zero,$A1897)),const_zero)</f>
        <v>30000000</v>
      </c>
      <c r="K1897" s="5" t="n">
        <f aca="false">IF($D1897=const_zero,MIN(class_series_e_invested_usd,MAX(const_zero,$A1897-SUM($J1897:$J1897))),const_zero)</f>
        <v>0</v>
      </c>
      <c r="L1897" s="5" t="n">
        <f aca="false">IF($E1897=const_zero,MIN(class_series_d_invested_usd,MAX(const_zero,$A1897-SUM($J1897:$K1897))),const_zero)</f>
        <v>0</v>
      </c>
      <c r="M1897" s="5" t="n">
        <f aca="false">IF($F1897=const_zero,MIN(class_series_c_invested_usd,MAX(const_zero,$A1897-SUM($J1897:$L1897))),const_zero)</f>
        <v>60000000</v>
      </c>
      <c r="N1897" s="5" t="n">
        <f aca="false">IF($G1897=const_zero,MIN(class_series_b_invested_usd,MAX(const_zero,$A1897-SUM($J1897:$M1897))),const_zero)</f>
        <v>30000000</v>
      </c>
      <c r="O1897" s="5" t="n">
        <f aca="false">IF($H1897=const_zero,MIN(class_series_a_invested_usd,MAX(const_zero,$A1897-SUM($J1897:$N1897))),const_zero)</f>
        <v>0</v>
      </c>
      <c r="P1897" s="5" t="n">
        <f aca="false">IF($I1897=const_zero,MIN(class_seed_invested_usd,MAX(const_zero,$A1897-SUM($J1897:$O1897))),const_zero)</f>
        <v>0</v>
      </c>
      <c r="Q1897" s="5" t="n">
        <f aca="false">MAX(const_zero,$A1897-SUM($J1897:$P1897))</f>
        <v>1880000000</v>
      </c>
      <c r="R1897" s="9" t="n">
        <f aca="false">common_rsa_total+Sensitivity!$AE$1740+Sensitivity!$AJ$1740+IF($C1897=const_one,Sensitivity!$D$1740,const_zero)+IF($D1897=const_one,Sensitivity!$Y$1740,const_zero)+IF($E1897=const_one,Sensitivity!$V$1740,const_zero)+IF($F1897=const_one,Sensitivity!$S$1740,const_zero)+IF($G1897=const_one,Sensitivity!$P$1740,const_zero)+IF($H1897=const_one,Sensitivity!$M$1740,const_zero)+IF($I1897=const_one,Sensitivity!$J$1740,const_zero)</f>
        <v>27098167.8654518</v>
      </c>
      <c r="S1897" s="23" t="b">
        <f aca="false">IF($R1897&gt;const_zero,--($Q1897&gt;option_strike_usd*$R1897),const_zero)</f>
        <v>1</v>
      </c>
      <c r="T1897" s="7" t="n">
        <f aca="false">IF($R1897&gt;const_zero,IF($S1897=const_one,($Q1897+option_strike_usd*pre_f_options_issued)/($R1897+pre_f_options_issued),$Q1897/$R1897),const_zero)</f>
        <v>63.601909704598</v>
      </c>
      <c r="U1897" s="5" t="n">
        <f aca="false">IF($C1897=const_one,Sensitivity!$D$1740*$T1897,const_zero)</f>
        <v>0</v>
      </c>
      <c r="V1897" s="5" t="n">
        <f aca="false">IF($D1897=const_one,Sensitivity!$Y$1740*$T1897,const_zero)</f>
        <v>388393904.888927</v>
      </c>
      <c r="W1897" s="5" t="n">
        <f aca="false">IF($E1897=const_one,Sensitivity!$V$1740*$T1897,const_zero)</f>
        <v>109783867.642305</v>
      </c>
      <c r="X1897" s="5" t="n">
        <f aca="false">IF($F1897=const_one,Sensitivity!$S$1740*$T1897,const_zero)</f>
        <v>0</v>
      </c>
      <c r="Y1897" s="5" t="n">
        <f aca="false">IF($G1897=const_one,Sensitivity!$P$1740*$T1897,const_zero)</f>
        <v>0</v>
      </c>
      <c r="Z1897" s="5" t="n">
        <f aca="false">IF($H1897=const_one,Sensitivity!$M$1740*$T1897,const_zero)</f>
        <v>318009548.52299</v>
      </c>
      <c r="AA1897" s="5" t="n">
        <f aca="false">IF($I1897=const_one,Sensitivity!$J$1740*$T1897,const_zero)</f>
        <v>318009548.52299</v>
      </c>
      <c r="AB1897" s="5" t="n">
        <f aca="false">(Sensitivity!$AE$1740+Sensitivity!$AJ$1740)*$T1897</f>
        <v>16881168.8199124</v>
      </c>
      <c r="AC1897" s="5" t="n">
        <f aca="false">common_rsa_total*$T1897</f>
        <v>572417187.341382</v>
      </c>
      <c r="AD1897" s="5" t="n">
        <f aca="false">IF($S1897=const_one,pre_f_options_issued*($T1897-option_strike_usd),const_zero)</f>
        <v>156504774.261495</v>
      </c>
      <c r="AE1897" s="5" t="n">
        <f aca="false">J1897+U1897</f>
        <v>30000000</v>
      </c>
      <c r="AF1897" s="5" t="n">
        <f aca="false">K1897+V1897</f>
        <v>388393904.888927</v>
      </c>
      <c r="AG1897" s="5" t="n">
        <f aca="false">L1897+W1897</f>
        <v>109783867.642305</v>
      </c>
      <c r="AH1897" s="5" t="n">
        <f aca="false">M1897+X1897</f>
        <v>60000000</v>
      </c>
      <c r="AI1897" s="5" t="n">
        <f aca="false">N1897+Y1897</f>
        <v>30000000</v>
      </c>
      <c r="AJ1897" s="5" t="n">
        <f aca="false">O1897+Z1897</f>
        <v>318009548.52299</v>
      </c>
      <c r="AK1897" s="5" t="n">
        <f aca="false">P1897+AA1897</f>
        <v>318009548.52299</v>
      </c>
      <c r="AL1897" s="5" t="n">
        <f aca="false">INDEX($AE$1795:$AE$1922,$B1897-$C1897*1+const_one)</f>
        <v>30000000</v>
      </c>
      <c r="AM1897" s="5" t="n">
        <f aca="false">INDEX($AF$1795:$AF$1922,$B1897-$D1897*2+const_one)</f>
        <v>300000000</v>
      </c>
      <c r="AN1897" s="5" t="n">
        <f aca="false">INDEX($AG$1795:$AG$1922,$B1897-$E1897*4+const_one)</f>
        <v>100000000</v>
      </c>
      <c r="AO1897" s="5" t="n">
        <f aca="false">INDEX($AH$1795:$AH$1922,$B1897-$F1897*8+const_one)</f>
        <v>60000000</v>
      </c>
      <c r="AP1897" s="5" t="n">
        <f aca="false">INDEX($AI$1795:$AI$1922,$B1897-$G1897*16+const_one)</f>
        <v>30000000</v>
      </c>
      <c r="AQ1897" s="5" t="n">
        <f aca="false">INDEX($AJ$1795:$AJ$1922,$B1897-$H1897*32+const_one)</f>
        <v>15000000</v>
      </c>
      <c r="AR1897" s="5" t="n">
        <f aca="false">INDEX($AK$1795:$AK$1922,$B1897-$I1897*64+const_one)</f>
        <v>5000000</v>
      </c>
      <c r="AS1897" s="5" t="n">
        <f aca="false">INDEX($AE$1795:$AE$1922,$B1897+(const_one-$C1897)*1+const_one)</f>
        <v>40138323.9677659</v>
      </c>
      <c r="AT1897" s="5" t="n">
        <f aca="false">INDEX($AF$1795:$AF$1922,$B1897+(const_one-$D1897)*2+const_one)</f>
        <v>388393904.888927</v>
      </c>
      <c r="AU1897" s="5" t="n">
        <f aca="false">INDEX($AG$1795:$AG$1922,$B1897+(const_one-$E1897)*4+const_one)</f>
        <v>109783867.642305</v>
      </c>
      <c r="AV1897" s="5" t="n">
        <f aca="false">INDEX($AH$1795:$AH$1922,$B1897+(const_one-$F1897)*8+const_one)</f>
        <v>145695841.699534</v>
      </c>
      <c r="AW1897" s="5" t="n">
        <f aca="false">INDEX($AI$1795:$AI$1922,$B1897+(const_one-$G1897)*16+const_one)</f>
        <v>176006824.177402</v>
      </c>
      <c r="AX1897" s="5" t="n">
        <f aca="false">INDEX($AJ$1795:$AJ$1922,$B1897+(const_one-$H1897)*32+const_one)</f>
        <v>318009548.52299</v>
      </c>
      <c r="AY1897" s="5" t="n">
        <f aca="false">INDEX($AK$1795:$AK$1922,$B1897+(const_one-$I1897)*64+const_one)</f>
        <v>318009548.52299</v>
      </c>
      <c r="AZ1897" s="5" t="n">
        <f aca="false">--($C1897=--(AS1897&gt;AL1897))</f>
        <v>0</v>
      </c>
      <c r="BA1897" s="5" t="n">
        <f aca="false">--($D1897=--(AT1897&gt;AM1897))</f>
        <v>1</v>
      </c>
      <c r="BB1897" s="5" t="n">
        <f aca="false">--($E1897=--(AU1897&gt;AN1897))</f>
        <v>1</v>
      </c>
      <c r="BC1897" s="5" t="n">
        <f aca="false">--($F1897=--(AV1897&gt;AO1897))</f>
        <v>0</v>
      </c>
      <c r="BD1897" s="5" t="n">
        <f aca="false">--($G1897=--(AW1897&gt;AP1897))</f>
        <v>0</v>
      </c>
      <c r="BE1897" s="5" t="n">
        <f aca="false">--($H1897=--(AX1897&gt;AQ1897))</f>
        <v>1</v>
      </c>
      <c r="BF1897" s="5" t="n">
        <f aca="false">--($I1897=--(AY1897&gt;AR1897))</f>
        <v>1</v>
      </c>
      <c r="BG1897" s="5" t="n">
        <f aca="false">SUM(AZ1897:BF1897)</f>
        <v>4</v>
      </c>
      <c r="BH1897" s="5" t="n">
        <f aca="false">SUM(AE1897:AK1897)+AB1897+AC1897+AD1897</f>
        <v>2000000000</v>
      </c>
    </row>
    <row r="1898" customFormat="false" ht="15" hidden="true" customHeight="false" outlineLevel="0" collapsed="false">
      <c r="A1898" s="5" t="n">
        <f aca="false">sensitivity_exit_usd</f>
        <v>2000000000</v>
      </c>
      <c r="B1898" s="2" t="n">
        <f aca="false">ROW()-ROW($B$1795)</f>
        <v>103</v>
      </c>
      <c r="C1898" s="2" t="n">
        <f aca="false">MOD(QUOTIENT($B1898,1),2)</f>
        <v>1</v>
      </c>
      <c r="D1898" s="2" t="n">
        <f aca="false">MOD(QUOTIENT($B1898,2),2)</f>
        <v>1</v>
      </c>
      <c r="E1898" s="2" t="n">
        <f aca="false">MOD(QUOTIENT($B1898,4),2)</f>
        <v>1</v>
      </c>
      <c r="F1898" s="2" t="n">
        <f aca="false">MOD(QUOTIENT($B1898,8),2)</f>
        <v>0</v>
      </c>
      <c r="G1898" s="2" t="n">
        <f aca="false">MOD(QUOTIENT($B1898,16),2)</f>
        <v>0</v>
      </c>
      <c r="H1898" s="2" t="n">
        <f aca="false">MOD(QUOTIENT($B1898,32),2)</f>
        <v>1</v>
      </c>
      <c r="I1898" s="2" t="n">
        <f aca="false">MOD(QUOTIENT($B1898,64),2)</f>
        <v>1</v>
      </c>
      <c r="J1898" s="5" t="n">
        <f aca="false">IF($C1898=const_zero,MIN(class_series_f_invested_usd,MAX(const_zero,$A1898)),const_zero)</f>
        <v>0</v>
      </c>
      <c r="K1898" s="5" t="n">
        <f aca="false">IF($D1898=const_zero,MIN(class_series_e_invested_usd,MAX(const_zero,$A1898-SUM($J1898:$J1898))),const_zero)</f>
        <v>0</v>
      </c>
      <c r="L1898" s="5" t="n">
        <f aca="false">IF($E1898=const_zero,MIN(class_series_d_invested_usd,MAX(const_zero,$A1898-SUM($J1898:$K1898))),const_zero)</f>
        <v>0</v>
      </c>
      <c r="M1898" s="5" t="n">
        <f aca="false">IF($F1898=const_zero,MIN(class_series_c_invested_usd,MAX(const_zero,$A1898-SUM($J1898:$L1898))),const_zero)</f>
        <v>60000000</v>
      </c>
      <c r="N1898" s="5" t="n">
        <f aca="false">IF($G1898=const_zero,MIN(class_series_b_invested_usd,MAX(const_zero,$A1898-SUM($J1898:$M1898))),const_zero)</f>
        <v>30000000</v>
      </c>
      <c r="O1898" s="5" t="n">
        <f aca="false">IF($H1898=const_zero,MIN(class_series_a_invested_usd,MAX(const_zero,$A1898-SUM($J1898:$N1898))),const_zero)</f>
        <v>0</v>
      </c>
      <c r="P1898" s="5" t="n">
        <f aca="false">IF($I1898=const_zero,MIN(class_seed_invested_usd,MAX(const_zero,$A1898-SUM($J1898:$O1898))),const_zero)</f>
        <v>0</v>
      </c>
      <c r="Q1898" s="5" t="n">
        <f aca="false">MAX(const_zero,$A1898-SUM($J1898:$P1898))</f>
        <v>1910000000</v>
      </c>
      <c r="R1898" s="9" t="n">
        <f aca="false">common_rsa_total+Sensitivity!$AE$1740+Sensitivity!$AJ$1740+IF($C1898=const_one,Sensitivity!$D$1740,const_zero)+IF($D1898=const_one,Sensitivity!$Y$1740,const_zero)+IF($E1898=const_one,Sensitivity!$V$1740,const_zero)+IF($F1898=const_one,Sensitivity!$S$1740,const_zero)+IF($G1898=const_one,Sensitivity!$P$1740,const_zero)+IF($H1898=const_one,Sensitivity!$M$1740,const_zero)+IF($I1898=const_one,Sensitivity!$J$1740,const_zero)</f>
        <v>27732671.8001582</v>
      </c>
      <c r="S1898" s="23" t="b">
        <f aca="false">IF($R1898&gt;const_zero,--($Q1898&gt;option_strike_usd*$R1898),const_zero)</f>
        <v>1</v>
      </c>
      <c r="T1898" s="7" t="n">
        <f aca="false">IF($R1898&gt;const_zero,IF($S1898=const_one,($Q1898+option_strike_usd*pre_f_options_issued)/($R1898+pre_f_options_issued),$Q1898/$R1898),const_zero)</f>
        <v>63.2593775582214</v>
      </c>
      <c r="U1898" s="5" t="n">
        <f aca="false">IF($C1898=const_one,Sensitivity!$D$1740*$T1898,const_zero)</f>
        <v>40138323.9677659</v>
      </c>
      <c r="V1898" s="5" t="n">
        <f aca="false">IF($D1898=const_one,Sensitivity!$Y$1740*$T1898,const_zero)</f>
        <v>386302184.711041</v>
      </c>
      <c r="W1898" s="5" t="n">
        <f aca="false">IF($E1898=const_one,Sensitivity!$V$1740*$T1898,const_zero)</f>
        <v>109192619.612243</v>
      </c>
      <c r="X1898" s="5" t="n">
        <f aca="false">IF($F1898=const_one,Sensitivity!$S$1740*$T1898,const_zero)</f>
        <v>0</v>
      </c>
      <c r="Y1898" s="5" t="n">
        <f aca="false">IF($G1898=const_one,Sensitivity!$P$1740*$T1898,const_zero)</f>
        <v>0</v>
      </c>
      <c r="Z1898" s="5" t="n">
        <f aca="false">IF($H1898=const_one,Sensitivity!$M$1740*$T1898,const_zero)</f>
        <v>316296887.791107</v>
      </c>
      <c r="AA1898" s="5" t="n">
        <f aca="false">IF($I1898=const_one,Sensitivity!$J$1740*$T1898,const_zero)</f>
        <v>316296887.791107</v>
      </c>
      <c r="AB1898" s="5" t="n">
        <f aca="false">(Sensitivity!$AE$1740+Sensitivity!$AJ$1740)*$T1898</f>
        <v>16790254.2071896</v>
      </c>
      <c r="AC1898" s="5" t="n">
        <f aca="false">common_rsa_total*$T1898</f>
        <v>569334398.023993</v>
      </c>
      <c r="AD1898" s="5" t="n">
        <f aca="false">IF($S1898=const_one,pre_f_options_issued*($T1898-option_strike_usd),const_zero)</f>
        <v>155648443.895554</v>
      </c>
      <c r="AE1898" s="5" t="n">
        <f aca="false">J1898+U1898</f>
        <v>40138323.9677659</v>
      </c>
      <c r="AF1898" s="5" t="n">
        <f aca="false">K1898+V1898</f>
        <v>386302184.711041</v>
      </c>
      <c r="AG1898" s="5" t="n">
        <f aca="false">L1898+W1898</f>
        <v>109192619.612243</v>
      </c>
      <c r="AH1898" s="5" t="n">
        <f aca="false">M1898+X1898</f>
        <v>60000000</v>
      </c>
      <c r="AI1898" s="5" t="n">
        <f aca="false">N1898+Y1898</f>
        <v>30000000</v>
      </c>
      <c r="AJ1898" s="5" t="n">
        <f aca="false">O1898+Z1898</f>
        <v>316296887.791107</v>
      </c>
      <c r="AK1898" s="5" t="n">
        <f aca="false">P1898+AA1898</f>
        <v>316296887.791107</v>
      </c>
      <c r="AL1898" s="5" t="n">
        <f aca="false">INDEX($AE$1795:$AE$1922,$B1898-$C1898*1+const_one)</f>
        <v>30000000</v>
      </c>
      <c r="AM1898" s="5" t="n">
        <f aca="false">INDEX($AF$1795:$AF$1922,$B1898-$D1898*2+const_one)</f>
        <v>300000000</v>
      </c>
      <c r="AN1898" s="5" t="n">
        <f aca="false">INDEX($AG$1795:$AG$1922,$B1898-$E1898*4+const_one)</f>
        <v>100000000</v>
      </c>
      <c r="AO1898" s="5" t="n">
        <f aca="false">INDEX($AH$1795:$AH$1922,$B1898-$F1898*8+const_one)</f>
        <v>60000000</v>
      </c>
      <c r="AP1898" s="5" t="n">
        <f aca="false">INDEX($AI$1795:$AI$1922,$B1898-$G1898*16+const_one)</f>
        <v>30000000</v>
      </c>
      <c r="AQ1898" s="5" t="n">
        <f aca="false">INDEX($AJ$1795:$AJ$1922,$B1898-$H1898*32+const_one)</f>
        <v>15000000</v>
      </c>
      <c r="AR1898" s="5" t="n">
        <f aca="false">INDEX($AK$1795:$AK$1922,$B1898-$I1898*64+const_one)</f>
        <v>5000000</v>
      </c>
      <c r="AS1898" s="5" t="n">
        <f aca="false">INDEX($AE$1795:$AE$1922,$B1898+(const_one-$C1898)*1+const_one)</f>
        <v>40138323.9677659</v>
      </c>
      <c r="AT1898" s="5" t="n">
        <f aca="false">INDEX($AF$1795:$AF$1922,$B1898+(const_one-$D1898)*2+const_one)</f>
        <v>386302184.711041</v>
      </c>
      <c r="AU1898" s="5" t="n">
        <f aca="false">INDEX($AG$1795:$AG$1922,$B1898+(const_one-$E1898)*4+const_one)</f>
        <v>109192619.612243</v>
      </c>
      <c r="AV1898" s="5" t="n">
        <f aca="false">INDEX($AH$1795:$AH$1922,$B1898+(const_one-$F1898)*8+const_one)</f>
        <v>145069335.082059</v>
      </c>
      <c r="AW1898" s="5" t="n">
        <f aca="false">INDEX($AI$1795:$AI$1922,$B1898+(const_one-$G1898)*16+const_one)</f>
        <v>175354543.716592</v>
      </c>
      <c r="AX1898" s="5" t="n">
        <f aca="false">INDEX($AJ$1795:$AJ$1922,$B1898+(const_one-$H1898)*32+const_one)</f>
        <v>316296887.791107</v>
      </c>
      <c r="AY1898" s="5" t="n">
        <f aca="false">INDEX($AK$1795:$AK$1922,$B1898+(const_one-$I1898)*64+const_one)</f>
        <v>316296887.791107</v>
      </c>
      <c r="AZ1898" s="5" t="n">
        <f aca="false">--($C1898=--(AS1898&gt;AL1898))</f>
        <v>1</v>
      </c>
      <c r="BA1898" s="5" t="n">
        <f aca="false">--($D1898=--(AT1898&gt;AM1898))</f>
        <v>1</v>
      </c>
      <c r="BB1898" s="5" t="n">
        <f aca="false">--($E1898=--(AU1898&gt;AN1898))</f>
        <v>1</v>
      </c>
      <c r="BC1898" s="5" t="n">
        <f aca="false">--($F1898=--(AV1898&gt;AO1898))</f>
        <v>0</v>
      </c>
      <c r="BD1898" s="5" t="n">
        <f aca="false">--($G1898=--(AW1898&gt;AP1898))</f>
        <v>0</v>
      </c>
      <c r="BE1898" s="5" t="n">
        <f aca="false">--($H1898=--(AX1898&gt;AQ1898))</f>
        <v>1</v>
      </c>
      <c r="BF1898" s="5" t="n">
        <f aca="false">--($I1898=--(AY1898&gt;AR1898))</f>
        <v>1</v>
      </c>
      <c r="BG1898" s="5" t="n">
        <f aca="false">SUM(AZ1898:BF1898)</f>
        <v>5</v>
      </c>
      <c r="BH1898" s="5" t="n">
        <f aca="false">SUM(AE1898:AK1898)+AB1898+AC1898+AD1898</f>
        <v>2000000000</v>
      </c>
    </row>
    <row r="1899" customFormat="false" ht="15" hidden="true" customHeight="false" outlineLevel="0" collapsed="false">
      <c r="A1899" s="5" t="n">
        <f aca="false">sensitivity_exit_usd</f>
        <v>2000000000</v>
      </c>
      <c r="B1899" s="2" t="n">
        <f aca="false">ROW()-ROW($B$1795)</f>
        <v>104</v>
      </c>
      <c r="C1899" s="2" t="n">
        <f aca="false">MOD(QUOTIENT($B1899,1),2)</f>
        <v>0</v>
      </c>
      <c r="D1899" s="2" t="n">
        <f aca="false">MOD(QUOTIENT($B1899,2),2)</f>
        <v>0</v>
      </c>
      <c r="E1899" s="2" t="n">
        <f aca="false">MOD(QUOTIENT($B1899,4),2)</f>
        <v>0</v>
      </c>
      <c r="F1899" s="2" t="n">
        <f aca="false">MOD(QUOTIENT($B1899,8),2)</f>
        <v>1</v>
      </c>
      <c r="G1899" s="2" t="n">
        <f aca="false">MOD(QUOTIENT($B1899,16),2)</f>
        <v>0</v>
      </c>
      <c r="H1899" s="2" t="n">
        <f aca="false">MOD(QUOTIENT($B1899,32),2)</f>
        <v>1</v>
      </c>
      <c r="I1899" s="2" t="n">
        <f aca="false">MOD(QUOTIENT($B1899,64),2)</f>
        <v>1</v>
      </c>
      <c r="J1899" s="5" t="n">
        <f aca="false">IF($C1899=const_zero,MIN(class_series_f_invested_usd,MAX(const_zero,$A1899)),const_zero)</f>
        <v>30000000</v>
      </c>
      <c r="K1899" s="5" t="n">
        <f aca="false">IF($D1899=const_zero,MIN(class_series_e_invested_usd,MAX(const_zero,$A1899-SUM($J1899:$J1899))),const_zero)</f>
        <v>300000000</v>
      </c>
      <c r="L1899" s="5" t="n">
        <f aca="false">IF($E1899=const_zero,MIN(class_series_d_invested_usd,MAX(const_zero,$A1899-SUM($J1899:$K1899))),const_zero)</f>
        <v>100000000</v>
      </c>
      <c r="M1899" s="5" t="n">
        <f aca="false">IF($F1899=const_zero,MIN(class_series_c_invested_usd,MAX(const_zero,$A1899-SUM($J1899:$L1899))),const_zero)</f>
        <v>0</v>
      </c>
      <c r="N1899" s="5" t="n">
        <f aca="false">IF($G1899=const_zero,MIN(class_series_b_invested_usd,MAX(const_zero,$A1899-SUM($J1899:$M1899))),const_zero)</f>
        <v>30000000</v>
      </c>
      <c r="O1899" s="5" t="n">
        <f aca="false">IF($H1899=const_zero,MIN(class_series_a_invested_usd,MAX(const_zero,$A1899-SUM($J1899:$N1899))),const_zero)</f>
        <v>0</v>
      </c>
      <c r="P1899" s="5" t="n">
        <f aca="false">IF($I1899=const_zero,MIN(class_seed_invested_usd,MAX(const_zero,$A1899-SUM($J1899:$O1899))),const_zero)</f>
        <v>0</v>
      </c>
      <c r="Q1899" s="5" t="n">
        <f aca="false">MAX(const_zero,$A1899-SUM($J1899:$P1899))</f>
        <v>1540000000</v>
      </c>
      <c r="R1899" s="9" t="n">
        <f aca="false">common_rsa_total+Sensitivity!$AE$1740+Sensitivity!$AJ$1740+IF($C1899=const_one,Sensitivity!$D$1740,const_zero)+IF($D1899=const_one,Sensitivity!$Y$1740,const_zero)+IF($E1899=const_one,Sensitivity!$V$1740,const_zero)+IF($F1899=const_one,Sensitivity!$S$1740,const_zero)+IF($G1899=const_one,Sensitivity!$P$1740,const_zero)+IF($H1899=const_one,Sensitivity!$M$1740,const_zero)+IF($I1899=const_one,Sensitivity!$J$1740,const_zero)</f>
        <v>21665419.2130129</v>
      </c>
      <c r="S1899" s="23" t="b">
        <f aca="false">IF($R1899&gt;const_zero,--($Q1899&gt;option_strike_usd*$R1899),const_zero)</f>
        <v>1</v>
      </c>
      <c r="T1899" s="7" t="n">
        <f aca="false">IF($R1899&gt;const_zero,IF($S1899=const_one,($Q1899+option_strike_usd*pre_f_options_issued)/($R1899+pre_f_options_issued),$Q1899/$R1899),const_zero)</f>
        <v>63.8308810785858</v>
      </c>
      <c r="U1899" s="5" t="n">
        <f aca="false">IF($C1899=const_one,Sensitivity!$D$1740*$T1899,const_zero)</f>
        <v>0</v>
      </c>
      <c r="V1899" s="5" t="n">
        <f aca="false">IF($D1899=const_one,Sensitivity!$Y$1740*$T1899,const_zero)</f>
        <v>0</v>
      </c>
      <c r="W1899" s="5" t="n">
        <f aca="false">IF($E1899=const_one,Sensitivity!$V$1740*$T1899,const_zero)</f>
        <v>0</v>
      </c>
      <c r="X1899" s="5" t="n">
        <f aca="false">IF($F1899=const_one,Sensitivity!$S$1740*$T1899,const_zero)</f>
        <v>153194114.588606</v>
      </c>
      <c r="Y1899" s="5" t="n">
        <f aca="false">IF($G1899=const_one,Sensitivity!$P$1740*$T1899,const_zero)</f>
        <v>0</v>
      </c>
      <c r="Z1899" s="5" t="n">
        <f aca="false">IF($H1899=const_one,Sensitivity!$M$1740*$T1899,const_zero)</f>
        <v>319154405.392929</v>
      </c>
      <c r="AA1899" s="5" t="n">
        <f aca="false">IF($I1899=const_one,Sensitivity!$J$1740*$T1899,const_zero)</f>
        <v>319154405.392929</v>
      </c>
      <c r="AB1899" s="5" t="n">
        <f aca="false">(Sensitivity!$AE$1740+Sensitivity!$AJ$1740)*$T1899</f>
        <v>16941942.2217988</v>
      </c>
      <c r="AC1899" s="5" t="n">
        <f aca="false">common_rsa_total*$T1899</f>
        <v>574477929.707272</v>
      </c>
      <c r="AD1899" s="5" t="n">
        <f aca="false">IF($S1899=const_one,pre_f_options_issued*($T1899-option_strike_usd),const_zero)</f>
        <v>157077202.696465</v>
      </c>
      <c r="AE1899" s="5" t="n">
        <f aca="false">J1899+U1899</f>
        <v>30000000</v>
      </c>
      <c r="AF1899" s="5" t="n">
        <f aca="false">K1899+V1899</f>
        <v>300000000</v>
      </c>
      <c r="AG1899" s="5" t="n">
        <f aca="false">L1899+W1899</f>
        <v>100000000</v>
      </c>
      <c r="AH1899" s="5" t="n">
        <f aca="false">M1899+X1899</f>
        <v>153194114.588606</v>
      </c>
      <c r="AI1899" s="5" t="n">
        <f aca="false">N1899+Y1899</f>
        <v>30000000</v>
      </c>
      <c r="AJ1899" s="5" t="n">
        <f aca="false">O1899+Z1899</f>
        <v>319154405.392929</v>
      </c>
      <c r="AK1899" s="5" t="n">
        <f aca="false">P1899+AA1899</f>
        <v>319154405.392929</v>
      </c>
      <c r="AL1899" s="5" t="n">
        <f aca="false">INDEX($AE$1795:$AE$1922,$B1899-$C1899*1+const_one)</f>
        <v>30000000</v>
      </c>
      <c r="AM1899" s="5" t="n">
        <f aca="false">INDEX($AF$1795:$AF$1922,$B1899-$D1899*2+const_one)</f>
        <v>300000000</v>
      </c>
      <c r="AN1899" s="5" t="n">
        <f aca="false">INDEX($AG$1795:$AG$1922,$B1899-$E1899*4+const_one)</f>
        <v>100000000</v>
      </c>
      <c r="AO1899" s="5" t="n">
        <f aca="false">INDEX($AH$1795:$AH$1922,$B1899-$F1899*8+const_one)</f>
        <v>60000000</v>
      </c>
      <c r="AP1899" s="5" t="n">
        <f aca="false">INDEX($AI$1795:$AI$1922,$B1899-$G1899*16+const_one)</f>
        <v>30000000</v>
      </c>
      <c r="AQ1899" s="5" t="n">
        <f aca="false">INDEX($AJ$1795:$AJ$1922,$B1899-$H1899*32+const_one)</f>
        <v>15000000</v>
      </c>
      <c r="AR1899" s="5" t="n">
        <f aca="false">INDEX($AK$1795:$AK$1922,$B1899-$I1899*64+const_one)</f>
        <v>5000000</v>
      </c>
      <c r="AS1899" s="5" t="n">
        <f aca="false">INDEX($AE$1795:$AE$1922,$B1899+(const_one-$C1899)*1+const_one)</f>
        <v>40232279.4059743</v>
      </c>
      <c r="AT1899" s="5" t="n">
        <f aca="false">INDEX($AF$1795:$AF$1922,$B1899+(const_one-$D1899)*2+const_one)</f>
        <v>371678804.881364</v>
      </c>
      <c r="AU1899" s="5" t="n">
        <f aca="false">INDEX($AG$1795:$AG$1922,$B1899+(const_one-$E1899)*4+const_one)</f>
        <v>109500487.81972</v>
      </c>
      <c r="AV1899" s="5" t="n">
        <f aca="false">INDEX($AH$1795:$AH$1922,$B1899+(const_one-$F1899)*8+const_one)</f>
        <v>153194114.588606</v>
      </c>
      <c r="AW1899" s="5" t="n">
        <f aca="false">INDEX($AI$1795:$AI$1922,$B1899+(const_one-$G1899)*16+const_one)</f>
        <v>173658280.88308</v>
      </c>
      <c r="AX1899" s="5" t="n">
        <f aca="false">INDEX($AJ$1795:$AJ$1922,$B1899+(const_one-$H1899)*32+const_one)</f>
        <v>319154405.392929</v>
      </c>
      <c r="AY1899" s="5" t="n">
        <f aca="false">INDEX($AK$1795:$AK$1922,$B1899+(const_one-$I1899)*64+const_one)</f>
        <v>319154405.392929</v>
      </c>
      <c r="AZ1899" s="5" t="n">
        <f aca="false">--($C1899=--(AS1899&gt;AL1899))</f>
        <v>0</v>
      </c>
      <c r="BA1899" s="5" t="n">
        <f aca="false">--($D1899=--(AT1899&gt;AM1899))</f>
        <v>0</v>
      </c>
      <c r="BB1899" s="5" t="n">
        <f aca="false">--($E1899=--(AU1899&gt;AN1899))</f>
        <v>0</v>
      </c>
      <c r="BC1899" s="5" t="n">
        <f aca="false">--($F1899=--(AV1899&gt;AO1899))</f>
        <v>1</v>
      </c>
      <c r="BD1899" s="5" t="n">
        <f aca="false">--($G1899=--(AW1899&gt;AP1899))</f>
        <v>0</v>
      </c>
      <c r="BE1899" s="5" t="n">
        <f aca="false">--($H1899=--(AX1899&gt;AQ1899))</f>
        <v>1</v>
      </c>
      <c r="BF1899" s="5" t="n">
        <f aca="false">--($I1899=--(AY1899&gt;AR1899))</f>
        <v>1</v>
      </c>
      <c r="BG1899" s="5" t="n">
        <f aca="false">SUM(AZ1899:BF1899)</f>
        <v>3</v>
      </c>
      <c r="BH1899" s="5" t="n">
        <f aca="false">SUM(AE1899:AK1899)+AB1899+AC1899+AD1899</f>
        <v>2000000000</v>
      </c>
    </row>
    <row r="1900" customFormat="false" ht="15" hidden="true" customHeight="false" outlineLevel="0" collapsed="false">
      <c r="A1900" s="5" t="n">
        <f aca="false">sensitivity_exit_usd</f>
        <v>2000000000</v>
      </c>
      <c r="B1900" s="2" t="n">
        <f aca="false">ROW()-ROW($B$1795)</f>
        <v>105</v>
      </c>
      <c r="C1900" s="2" t="n">
        <f aca="false">MOD(QUOTIENT($B1900,1),2)</f>
        <v>1</v>
      </c>
      <c r="D1900" s="2" t="n">
        <f aca="false">MOD(QUOTIENT($B1900,2),2)</f>
        <v>0</v>
      </c>
      <c r="E1900" s="2" t="n">
        <f aca="false">MOD(QUOTIENT($B1900,4),2)</f>
        <v>0</v>
      </c>
      <c r="F1900" s="2" t="n">
        <f aca="false">MOD(QUOTIENT($B1900,8),2)</f>
        <v>1</v>
      </c>
      <c r="G1900" s="2" t="n">
        <f aca="false">MOD(QUOTIENT($B1900,16),2)</f>
        <v>0</v>
      </c>
      <c r="H1900" s="2" t="n">
        <f aca="false">MOD(QUOTIENT($B1900,32),2)</f>
        <v>1</v>
      </c>
      <c r="I1900" s="2" t="n">
        <f aca="false">MOD(QUOTIENT($B1900,64),2)</f>
        <v>1</v>
      </c>
      <c r="J1900" s="5" t="n">
        <f aca="false">IF($C1900=const_zero,MIN(class_series_f_invested_usd,MAX(const_zero,$A1900)),const_zero)</f>
        <v>0</v>
      </c>
      <c r="K1900" s="5" t="n">
        <f aca="false">IF($D1900=const_zero,MIN(class_series_e_invested_usd,MAX(const_zero,$A1900-SUM($J1900:$J1900))),const_zero)</f>
        <v>300000000</v>
      </c>
      <c r="L1900" s="5" t="n">
        <f aca="false">IF($E1900=const_zero,MIN(class_series_d_invested_usd,MAX(const_zero,$A1900-SUM($J1900:$K1900))),const_zero)</f>
        <v>100000000</v>
      </c>
      <c r="M1900" s="5" t="n">
        <f aca="false">IF($F1900=const_zero,MIN(class_series_c_invested_usd,MAX(const_zero,$A1900-SUM($J1900:$L1900))),const_zero)</f>
        <v>0</v>
      </c>
      <c r="N1900" s="5" t="n">
        <f aca="false">IF($G1900=const_zero,MIN(class_series_b_invested_usd,MAX(const_zero,$A1900-SUM($J1900:$M1900))),const_zero)</f>
        <v>30000000</v>
      </c>
      <c r="O1900" s="5" t="n">
        <f aca="false">IF($H1900=const_zero,MIN(class_series_a_invested_usd,MAX(const_zero,$A1900-SUM($J1900:$N1900))),const_zero)</f>
        <v>0</v>
      </c>
      <c r="P1900" s="5" t="n">
        <f aca="false">IF($I1900=const_zero,MIN(class_seed_invested_usd,MAX(const_zero,$A1900-SUM($J1900:$O1900))),const_zero)</f>
        <v>0</v>
      </c>
      <c r="Q1900" s="5" t="n">
        <f aca="false">MAX(const_zero,$A1900-SUM($J1900:$P1900))</f>
        <v>1570000000</v>
      </c>
      <c r="R1900" s="9" t="n">
        <f aca="false">common_rsa_total+Sensitivity!$AE$1740+Sensitivity!$AJ$1740+IF($C1900=const_one,Sensitivity!$D$1740,const_zero)+IF($D1900=const_one,Sensitivity!$Y$1740,const_zero)+IF($E1900=const_one,Sensitivity!$V$1740,const_zero)+IF($F1900=const_one,Sensitivity!$S$1740,const_zero)+IF($G1900=const_one,Sensitivity!$P$1740,const_zero)+IF($H1900=const_one,Sensitivity!$M$1740,const_zero)+IF($I1900=const_one,Sensitivity!$J$1740,const_zero)</f>
        <v>22299923.1477193</v>
      </c>
      <c r="S1900" s="23" t="b">
        <f aca="false">IF($R1900&gt;const_zero,--($Q1900&gt;option_strike_usd*$R1900),const_zero)</f>
        <v>1</v>
      </c>
      <c r="T1900" s="7" t="n">
        <f aca="false">IF($R1900&gt;const_zero,IF($S1900=const_one,($Q1900+option_strike_usd*pre_f_options_issued)/($R1900+pre_f_options_issued),$Q1900/$R1900),const_zero)</f>
        <v>63.407454556754</v>
      </c>
      <c r="U1900" s="5" t="n">
        <f aca="false">IF($C1900=const_one,Sensitivity!$D$1740*$T1900,const_zero)</f>
        <v>40232279.4059743</v>
      </c>
      <c r="V1900" s="5" t="n">
        <f aca="false">IF($D1900=const_one,Sensitivity!$Y$1740*$T1900,const_zero)</f>
        <v>0</v>
      </c>
      <c r="W1900" s="5" t="n">
        <f aca="false">IF($E1900=const_one,Sensitivity!$V$1740*$T1900,const_zero)</f>
        <v>0</v>
      </c>
      <c r="X1900" s="5" t="n">
        <f aca="false">IF($F1900=const_one,Sensitivity!$S$1740*$T1900,const_zero)</f>
        <v>152177890.93621</v>
      </c>
      <c r="Y1900" s="5" t="n">
        <f aca="false">IF($G1900=const_one,Sensitivity!$P$1740*$T1900,const_zero)</f>
        <v>0</v>
      </c>
      <c r="Z1900" s="5" t="n">
        <f aca="false">IF($H1900=const_one,Sensitivity!$M$1740*$T1900,const_zero)</f>
        <v>317037272.78377</v>
      </c>
      <c r="AA1900" s="5" t="n">
        <f aca="false">IF($I1900=const_one,Sensitivity!$J$1740*$T1900,const_zero)</f>
        <v>317037272.78377</v>
      </c>
      <c r="AB1900" s="5" t="n">
        <f aca="false">(Sensitivity!$AE$1740+Sensitivity!$AJ$1740)*$T1900</f>
        <v>16829556.6876054</v>
      </c>
      <c r="AC1900" s="5" t="n">
        <f aca="false">common_rsa_total*$T1900</f>
        <v>570667091.010786</v>
      </c>
      <c r="AD1900" s="5" t="n">
        <f aca="false">IF($S1900=const_one,pre_f_options_issued*($T1900-option_strike_usd),const_zero)</f>
        <v>156018636.391885</v>
      </c>
      <c r="AE1900" s="5" t="n">
        <f aca="false">J1900+U1900</f>
        <v>40232279.4059743</v>
      </c>
      <c r="AF1900" s="5" t="n">
        <f aca="false">K1900+V1900</f>
        <v>300000000</v>
      </c>
      <c r="AG1900" s="5" t="n">
        <f aca="false">L1900+W1900</f>
        <v>100000000</v>
      </c>
      <c r="AH1900" s="5" t="n">
        <f aca="false">M1900+X1900</f>
        <v>152177890.93621</v>
      </c>
      <c r="AI1900" s="5" t="n">
        <f aca="false">N1900+Y1900</f>
        <v>30000000</v>
      </c>
      <c r="AJ1900" s="5" t="n">
        <f aca="false">O1900+Z1900</f>
        <v>317037272.78377</v>
      </c>
      <c r="AK1900" s="5" t="n">
        <f aca="false">P1900+AA1900</f>
        <v>317037272.78377</v>
      </c>
      <c r="AL1900" s="5" t="n">
        <f aca="false">INDEX($AE$1795:$AE$1922,$B1900-$C1900*1+const_one)</f>
        <v>30000000</v>
      </c>
      <c r="AM1900" s="5" t="n">
        <f aca="false">INDEX($AF$1795:$AF$1922,$B1900-$D1900*2+const_one)</f>
        <v>300000000</v>
      </c>
      <c r="AN1900" s="5" t="n">
        <f aca="false">INDEX($AG$1795:$AG$1922,$B1900-$E1900*4+const_one)</f>
        <v>100000000</v>
      </c>
      <c r="AO1900" s="5" t="n">
        <f aca="false">INDEX($AH$1795:$AH$1922,$B1900-$F1900*8+const_one)</f>
        <v>60000000</v>
      </c>
      <c r="AP1900" s="5" t="n">
        <f aca="false">INDEX($AI$1795:$AI$1922,$B1900-$G1900*16+const_one)</f>
        <v>30000000</v>
      </c>
      <c r="AQ1900" s="5" t="n">
        <f aca="false">INDEX($AJ$1795:$AJ$1922,$B1900-$H1900*32+const_one)</f>
        <v>15000000</v>
      </c>
      <c r="AR1900" s="5" t="n">
        <f aca="false">INDEX($AK$1795:$AK$1922,$B1900-$I1900*64+const_one)</f>
        <v>5000000</v>
      </c>
      <c r="AS1900" s="5" t="n">
        <f aca="false">INDEX($AE$1795:$AE$1922,$B1900+(const_one-$C1900)*1+const_one)</f>
        <v>40232279.4059743</v>
      </c>
      <c r="AT1900" s="5" t="n">
        <f aca="false">INDEX($AF$1795:$AF$1922,$B1900+(const_one-$D1900)*2+const_one)</f>
        <v>369975849.61282</v>
      </c>
      <c r="AU1900" s="5" t="n">
        <f aca="false">INDEX($AG$1795:$AG$1922,$B1900+(const_one-$E1900)*4+const_one)</f>
        <v>108833399.673007</v>
      </c>
      <c r="AV1900" s="5" t="n">
        <f aca="false">INDEX($AH$1795:$AH$1922,$B1900+(const_one-$F1900)*8+const_one)</f>
        <v>152177890.93621</v>
      </c>
      <c r="AW1900" s="5" t="n">
        <f aca="false">INDEX($AI$1795:$AI$1922,$B1900+(const_one-$G1900)*16+const_one)</f>
        <v>172932132.742044</v>
      </c>
      <c r="AX1900" s="5" t="n">
        <f aca="false">INDEX($AJ$1795:$AJ$1922,$B1900+(const_one-$H1900)*32+const_one)</f>
        <v>317037272.78377</v>
      </c>
      <c r="AY1900" s="5" t="n">
        <f aca="false">INDEX($AK$1795:$AK$1922,$B1900+(const_one-$I1900)*64+const_one)</f>
        <v>317037272.78377</v>
      </c>
      <c r="AZ1900" s="5" t="n">
        <f aca="false">--($C1900=--(AS1900&gt;AL1900))</f>
        <v>1</v>
      </c>
      <c r="BA1900" s="5" t="n">
        <f aca="false">--($D1900=--(AT1900&gt;AM1900))</f>
        <v>0</v>
      </c>
      <c r="BB1900" s="5" t="n">
        <f aca="false">--($E1900=--(AU1900&gt;AN1900))</f>
        <v>0</v>
      </c>
      <c r="BC1900" s="5" t="n">
        <f aca="false">--($F1900=--(AV1900&gt;AO1900))</f>
        <v>1</v>
      </c>
      <c r="BD1900" s="5" t="n">
        <f aca="false">--($G1900=--(AW1900&gt;AP1900))</f>
        <v>0</v>
      </c>
      <c r="BE1900" s="5" t="n">
        <f aca="false">--($H1900=--(AX1900&gt;AQ1900))</f>
        <v>1</v>
      </c>
      <c r="BF1900" s="5" t="n">
        <f aca="false">--($I1900=--(AY1900&gt;AR1900))</f>
        <v>1</v>
      </c>
      <c r="BG1900" s="5" t="n">
        <f aca="false">SUM(AZ1900:BF1900)</f>
        <v>4</v>
      </c>
      <c r="BH1900" s="5" t="n">
        <f aca="false">SUM(AE1900:AK1900)+AB1900+AC1900+AD1900</f>
        <v>2000000000</v>
      </c>
    </row>
    <row r="1901" customFormat="false" ht="15" hidden="true" customHeight="false" outlineLevel="0" collapsed="false">
      <c r="A1901" s="5" t="n">
        <f aca="false">sensitivity_exit_usd</f>
        <v>2000000000</v>
      </c>
      <c r="B1901" s="2" t="n">
        <f aca="false">ROW()-ROW($B$1795)</f>
        <v>106</v>
      </c>
      <c r="C1901" s="2" t="n">
        <f aca="false">MOD(QUOTIENT($B1901,1),2)</f>
        <v>0</v>
      </c>
      <c r="D1901" s="2" t="n">
        <f aca="false">MOD(QUOTIENT($B1901,2),2)</f>
        <v>1</v>
      </c>
      <c r="E1901" s="2" t="n">
        <f aca="false">MOD(QUOTIENT($B1901,4),2)</f>
        <v>0</v>
      </c>
      <c r="F1901" s="2" t="n">
        <f aca="false">MOD(QUOTIENT($B1901,8),2)</f>
        <v>1</v>
      </c>
      <c r="G1901" s="2" t="n">
        <f aca="false">MOD(QUOTIENT($B1901,16),2)</f>
        <v>0</v>
      </c>
      <c r="H1901" s="2" t="n">
        <f aca="false">MOD(QUOTIENT($B1901,32),2)</f>
        <v>1</v>
      </c>
      <c r="I1901" s="2" t="n">
        <f aca="false">MOD(QUOTIENT($B1901,64),2)</f>
        <v>1</v>
      </c>
      <c r="J1901" s="5" t="n">
        <f aca="false">IF($C1901=const_zero,MIN(class_series_f_invested_usd,MAX(const_zero,$A1901)),const_zero)</f>
        <v>30000000</v>
      </c>
      <c r="K1901" s="5" t="n">
        <f aca="false">IF($D1901=const_zero,MIN(class_series_e_invested_usd,MAX(const_zero,$A1901-SUM($J1901:$J1901))),const_zero)</f>
        <v>0</v>
      </c>
      <c r="L1901" s="5" t="n">
        <f aca="false">IF($E1901=const_zero,MIN(class_series_d_invested_usd,MAX(const_zero,$A1901-SUM($J1901:$K1901))),const_zero)</f>
        <v>100000000</v>
      </c>
      <c r="M1901" s="5" t="n">
        <f aca="false">IF($F1901=const_zero,MIN(class_series_c_invested_usd,MAX(const_zero,$A1901-SUM($J1901:$L1901))),const_zero)</f>
        <v>0</v>
      </c>
      <c r="N1901" s="5" t="n">
        <f aca="false">IF($G1901=const_zero,MIN(class_series_b_invested_usd,MAX(const_zero,$A1901-SUM($J1901:$M1901))),const_zero)</f>
        <v>30000000</v>
      </c>
      <c r="O1901" s="5" t="n">
        <f aca="false">IF($H1901=const_zero,MIN(class_series_a_invested_usd,MAX(const_zero,$A1901-SUM($J1901:$N1901))),const_zero)</f>
        <v>0</v>
      </c>
      <c r="P1901" s="5" t="n">
        <f aca="false">IF($I1901=const_zero,MIN(class_seed_invested_usd,MAX(const_zero,$A1901-SUM($J1901:$O1901))),const_zero)</f>
        <v>0</v>
      </c>
      <c r="Q1901" s="5" t="n">
        <f aca="false">MAX(const_zero,$A1901-SUM($J1901:$P1901))</f>
        <v>1840000000</v>
      </c>
      <c r="R1901" s="9" t="n">
        <f aca="false">common_rsa_total+Sensitivity!$AE$1740+Sensitivity!$AJ$1740+IF($C1901=const_one,Sensitivity!$D$1740,const_zero)+IF($D1901=const_one,Sensitivity!$Y$1740,const_zero)+IF($E1901=const_one,Sensitivity!$V$1740,const_zero)+IF($F1901=const_one,Sensitivity!$S$1740,const_zero)+IF($G1901=const_one,Sensitivity!$P$1740,const_zero)+IF($H1901=const_one,Sensitivity!$M$1740,const_zero)+IF($I1901=const_one,Sensitivity!$J$1740,const_zero)</f>
        <v>27772058.2540864</v>
      </c>
      <c r="S1901" s="23" t="b">
        <f aca="false">IF($R1901&gt;const_zero,--($Q1901&gt;option_strike_usd*$R1901),const_zero)</f>
        <v>1</v>
      </c>
      <c r="T1901" s="7" t="n">
        <f aca="false">IF($R1901&gt;const_zero,IF($S1901=const_one,($Q1901+option_strike_usd*pre_f_options_issued)/($R1901+pre_f_options_issued),$Q1901/$R1901),const_zero)</f>
        <v>60.8647084560656</v>
      </c>
      <c r="U1901" s="5" t="n">
        <f aca="false">IF($C1901=const_one,Sensitivity!$D$1740*$T1901,const_zero)</f>
        <v>0</v>
      </c>
      <c r="V1901" s="5" t="n">
        <f aca="false">IF($D1901=const_one,Sensitivity!$Y$1740*$T1901,const_zero)</f>
        <v>371678804.881364</v>
      </c>
      <c r="W1901" s="5" t="n">
        <f aca="false">IF($E1901=const_one,Sensitivity!$V$1740*$T1901,const_zero)</f>
        <v>0</v>
      </c>
      <c r="X1901" s="5" t="n">
        <f aca="false">IF($F1901=const_one,Sensitivity!$S$1740*$T1901,const_zero)</f>
        <v>146075300.294557</v>
      </c>
      <c r="Y1901" s="5" t="n">
        <f aca="false">IF($G1901=const_one,Sensitivity!$P$1740*$T1901,const_zero)</f>
        <v>0</v>
      </c>
      <c r="Z1901" s="5" t="n">
        <f aca="false">IF($H1901=const_one,Sensitivity!$M$1740*$T1901,const_zero)</f>
        <v>304323542.280328</v>
      </c>
      <c r="AA1901" s="5" t="n">
        <f aca="false">IF($I1901=const_one,Sensitivity!$J$1740*$T1901,const_zero)</f>
        <v>304323542.280328</v>
      </c>
      <c r="AB1901" s="5" t="n">
        <f aca="false">(Sensitivity!$AE$1740+Sensitivity!$AJ$1740)*$T1901</f>
        <v>16154663.018669</v>
      </c>
      <c r="AC1901" s="5" t="n">
        <f aca="false">common_rsa_total*$T1901</f>
        <v>547782376.10459</v>
      </c>
      <c r="AD1901" s="5" t="n">
        <f aca="false">IF($S1901=const_one,pre_f_options_issued*($T1901-option_strike_usd),const_zero)</f>
        <v>149661771.140164</v>
      </c>
      <c r="AE1901" s="5" t="n">
        <f aca="false">J1901+U1901</f>
        <v>30000000</v>
      </c>
      <c r="AF1901" s="5" t="n">
        <f aca="false">K1901+V1901</f>
        <v>371678804.881364</v>
      </c>
      <c r="AG1901" s="5" t="n">
        <f aca="false">L1901+W1901</f>
        <v>100000000</v>
      </c>
      <c r="AH1901" s="5" t="n">
        <f aca="false">M1901+X1901</f>
        <v>146075300.294557</v>
      </c>
      <c r="AI1901" s="5" t="n">
        <f aca="false">N1901+Y1901</f>
        <v>30000000</v>
      </c>
      <c r="AJ1901" s="5" t="n">
        <f aca="false">O1901+Z1901</f>
        <v>304323542.280328</v>
      </c>
      <c r="AK1901" s="5" t="n">
        <f aca="false">P1901+AA1901</f>
        <v>304323542.280328</v>
      </c>
      <c r="AL1901" s="5" t="n">
        <f aca="false">INDEX($AE$1795:$AE$1922,$B1901-$C1901*1+const_one)</f>
        <v>30000000</v>
      </c>
      <c r="AM1901" s="5" t="n">
        <f aca="false">INDEX($AF$1795:$AF$1922,$B1901-$D1901*2+const_one)</f>
        <v>300000000</v>
      </c>
      <c r="AN1901" s="5" t="n">
        <f aca="false">INDEX($AG$1795:$AG$1922,$B1901-$E1901*4+const_one)</f>
        <v>100000000</v>
      </c>
      <c r="AO1901" s="5" t="n">
        <f aca="false">INDEX($AH$1795:$AH$1922,$B1901-$F1901*8+const_one)</f>
        <v>60000000</v>
      </c>
      <c r="AP1901" s="5" t="n">
        <f aca="false">INDEX($AI$1795:$AI$1922,$B1901-$G1901*16+const_one)</f>
        <v>30000000</v>
      </c>
      <c r="AQ1901" s="5" t="n">
        <f aca="false">INDEX($AJ$1795:$AJ$1922,$B1901-$H1901*32+const_one)</f>
        <v>15000000</v>
      </c>
      <c r="AR1901" s="5" t="n">
        <f aca="false">INDEX($AK$1795:$AK$1922,$B1901-$I1901*64+const_one)</f>
        <v>5000000</v>
      </c>
      <c r="AS1901" s="5" t="n">
        <f aca="false">INDEX($AE$1795:$AE$1922,$B1901+(const_one-$C1901)*1+const_one)</f>
        <v>38441953.2162806</v>
      </c>
      <c r="AT1901" s="5" t="n">
        <f aca="false">INDEX($AF$1795:$AF$1922,$B1901+(const_one-$D1901)*2+const_one)</f>
        <v>371678804.881364</v>
      </c>
      <c r="AU1901" s="5" t="n">
        <f aca="false">INDEX($AG$1795:$AG$1922,$B1901+(const_one-$E1901)*4+const_one)</f>
        <v>104786246.955645</v>
      </c>
      <c r="AV1901" s="5" t="n">
        <f aca="false">INDEX($AH$1795:$AH$1922,$B1901+(const_one-$F1901)*8+const_one)</f>
        <v>146075300.294557</v>
      </c>
      <c r="AW1901" s="5" t="n">
        <f aca="false">INDEX($AI$1795:$AI$1922,$B1901+(const_one-$G1901)*16+const_one)</f>
        <v>168835362.005598</v>
      </c>
      <c r="AX1901" s="5" t="n">
        <f aca="false">INDEX($AJ$1795:$AJ$1922,$B1901+(const_one-$H1901)*32+const_one)</f>
        <v>304323542.280328</v>
      </c>
      <c r="AY1901" s="5" t="n">
        <f aca="false">INDEX($AK$1795:$AK$1922,$B1901+(const_one-$I1901)*64+const_one)</f>
        <v>304323542.280328</v>
      </c>
      <c r="AZ1901" s="5" t="n">
        <f aca="false">--($C1901=--(AS1901&gt;AL1901))</f>
        <v>0</v>
      </c>
      <c r="BA1901" s="5" t="n">
        <f aca="false">--($D1901=--(AT1901&gt;AM1901))</f>
        <v>1</v>
      </c>
      <c r="BB1901" s="5" t="n">
        <f aca="false">--($E1901=--(AU1901&gt;AN1901))</f>
        <v>0</v>
      </c>
      <c r="BC1901" s="5" t="n">
        <f aca="false">--($F1901=--(AV1901&gt;AO1901))</f>
        <v>1</v>
      </c>
      <c r="BD1901" s="5" t="n">
        <f aca="false">--($G1901=--(AW1901&gt;AP1901))</f>
        <v>0</v>
      </c>
      <c r="BE1901" s="5" t="n">
        <f aca="false">--($H1901=--(AX1901&gt;AQ1901))</f>
        <v>1</v>
      </c>
      <c r="BF1901" s="5" t="n">
        <f aca="false">--($I1901=--(AY1901&gt;AR1901))</f>
        <v>1</v>
      </c>
      <c r="BG1901" s="5" t="n">
        <f aca="false">SUM(AZ1901:BF1901)</f>
        <v>4</v>
      </c>
      <c r="BH1901" s="5" t="n">
        <f aca="false">SUM(AE1901:AK1901)+AB1901+AC1901+AD1901</f>
        <v>2000000000</v>
      </c>
    </row>
    <row r="1902" customFormat="false" ht="15" hidden="true" customHeight="false" outlineLevel="0" collapsed="false">
      <c r="A1902" s="5" t="n">
        <f aca="false">sensitivity_exit_usd</f>
        <v>2000000000</v>
      </c>
      <c r="B1902" s="2" t="n">
        <f aca="false">ROW()-ROW($B$1795)</f>
        <v>107</v>
      </c>
      <c r="C1902" s="2" t="n">
        <f aca="false">MOD(QUOTIENT($B1902,1),2)</f>
        <v>1</v>
      </c>
      <c r="D1902" s="2" t="n">
        <f aca="false">MOD(QUOTIENT($B1902,2),2)</f>
        <v>1</v>
      </c>
      <c r="E1902" s="2" t="n">
        <f aca="false">MOD(QUOTIENT($B1902,4),2)</f>
        <v>0</v>
      </c>
      <c r="F1902" s="2" t="n">
        <f aca="false">MOD(QUOTIENT($B1902,8),2)</f>
        <v>1</v>
      </c>
      <c r="G1902" s="2" t="n">
        <f aca="false">MOD(QUOTIENT($B1902,16),2)</f>
        <v>0</v>
      </c>
      <c r="H1902" s="2" t="n">
        <f aca="false">MOD(QUOTIENT($B1902,32),2)</f>
        <v>1</v>
      </c>
      <c r="I1902" s="2" t="n">
        <f aca="false">MOD(QUOTIENT($B1902,64),2)</f>
        <v>1</v>
      </c>
      <c r="J1902" s="5" t="n">
        <f aca="false">IF($C1902=const_zero,MIN(class_series_f_invested_usd,MAX(const_zero,$A1902)),const_zero)</f>
        <v>0</v>
      </c>
      <c r="K1902" s="5" t="n">
        <f aca="false">IF($D1902=const_zero,MIN(class_series_e_invested_usd,MAX(const_zero,$A1902-SUM($J1902:$J1902))),const_zero)</f>
        <v>0</v>
      </c>
      <c r="L1902" s="5" t="n">
        <f aca="false">IF($E1902=const_zero,MIN(class_series_d_invested_usd,MAX(const_zero,$A1902-SUM($J1902:$K1902))),const_zero)</f>
        <v>100000000</v>
      </c>
      <c r="M1902" s="5" t="n">
        <f aca="false">IF($F1902=const_zero,MIN(class_series_c_invested_usd,MAX(const_zero,$A1902-SUM($J1902:$L1902))),const_zero)</f>
        <v>0</v>
      </c>
      <c r="N1902" s="5" t="n">
        <f aca="false">IF($G1902=const_zero,MIN(class_series_b_invested_usd,MAX(const_zero,$A1902-SUM($J1902:$M1902))),const_zero)</f>
        <v>30000000</v>
      </c>
      <c r="O1902" s="5" t="n">
        <f aca="false">IF($H1902=const_zero,MIN(class_series_a_invested_usd,MAX(const_zero,$A1902-SUM($J1902:$N1902))),const_zero)</f>
        <v>0</v>
      </c>
      <c r="P1902" s="5" t="n">
        <f aca="false">IF($I1902=const_zero,MIN(class_seed_invested_usd,MAX(const_zero,$A1902-SUM($J1902:$O1902))),const_zero)</f>
        <v>0</v>
      </c>
      <c r="Q1902" s="5" t="n">
        <f aca="false">MAX(const_zero,$A1902-SUM($J1902:$P1902))</f>
        <v>1870000000</v>
      </c>
      <c r="R1902" s="9" t="n">
        <f aca="false">common_rsa_total+Sensitivity!$AE$1740+Sensitivity!$AJ$1740+IF($C1902=const_one,Sensitivity!$D$1740,const_zero)+IF($D1902=const_one,Sensitivity!$Y$1740,const_zero)+IF($E1902=const_one,Sensitivity!$V$1740,const_zero)+IF($F1902=const_one,Sensitivity!$S$1740,const_zero)+IF($G1902=const_one,Sensitivity!$P$1740,const_zero)+IF($H1902=const_one,Sensitivity!$M$1740,const_zero)+IF($I1902=const_one,Sensitivity!$J$1740,const_zero)</f>
        <v>28406562.1887927</v>
      </c>
      <c r="S1902" s="23" t="b">
        <f aca="false">IF($R1902&gt;const_zero,--($Q1902&gt;option_strike_usd*$R1902),const_zero)</f>
        <v>1</v>
      </c>
      <c r="T1902" s="7" t="n">
        <f aca="false">IF($R1902&gt;const_zero,IF($S1902=const_one,($Q1902+option_strike_usd*pre_f_options_issued)/($R1902+pre_f_options_issued),$Q1902/$R1902),const_zero)</f>
        <v>60.5858389736728</v>
      </c>
      <c r="U1902" s="5" t="n">
        <f aca="false">IF($C1902=const_one,Sensitivity!$D$1740*$T1902,const_zero)</f>
        <v>38441953.2162806</v>
      </c>
      <c r="V1902" s="5" t="n">
        <f aca="false">IF($D1902=const_one,Sensitivity!$Y$1740*$T1902,const_zero)</f>
        <v>369975849.61282</v>
      </c>
      <c r="W1902" s="5" t="n">
        <f aca="false">IF($E1902=const_one,Sensitivity!$V$1740*$T1902,const_zero)</f>
        <v>0</v>
      </c>
      <c r="X1902" s="5" t="n">
        <f aca="false">IF($F1902=const_one,Sensitivity!$S$1740*$T1902,const_zero)</f>
        <v>145406013.536815</v>
      </c>
      <c r="Y1902" s="5" t="n">
        <f aca="false">IF($G1902=const_one,Sensitivity!$P$1740*$T1902,const_zero)</f>
        <v>0</v>
      </c>
      <c r="Z1902" s="5" t="n">
        <f aca="false">IF($H1902=const_one,Sensitivity!$M$1740*$T1902,const_zero)</f>
        <v>302929194.868364</v>
      </c>
      <c r="AA1902" s="5" t="n">
        <f aca="false">IF($I1902=const_one,Sensitivity!$J$1740*$T1902,const_zero)</f>
        <v>302929194.868364</v>
      </c>
      <c r="AB1902" s="5" t="n">
        <f aca="false">(Sensitivity!$AE$1740+Sensitivity!$AJ$1740)*$T1902</f>
        <v>16080645.700119</v>
      </c>
      <c r="AC1902" s="5" t="n">
        <f aca="false">common_rsa_total*$T1902</f>
        <v>545272550.763055</v>
      </c>
      <c r="AD1902" s="5" t="n">
        <f aca="false">IF($S1902=const_one,pre_f_options_issued*($T1902-option_strike_usd),const_zero)</f>
        <v>148964597.434182</v>
      </c>
      <c r="AE1902" s="5" t="n">
        <f aca="false">J1902+U1902</f>
        <v>38441953.2162806</v>
      </c>
      <c r="AF1902" s="5" t="n">
        <f aca="false">K1902+V1902</f>
        <v>369975849.61282</v>
      </c>
      <c r="AG1902" s="5" t="n">
        <f aca="false">L1902+W1902</f>
        <v>100000000</v>
      </c>
      <c r="AH1902" s="5" t="n">
        <f aca="false">M1902+X1902</f>
        <v>145406013.536815</v>
      </c>
      <c r="AI1902" s="5" t="n">
        <f aca="false">N1902+Y1902</f>
        <v>30000000</v>
      </c>
      <c r="AJ1902" s="5" t="n">
        <f aca="false">O1902+Z1902</f>
        <v>302929194.868364</v>
      </c>
      <c r="AK1902" s="5" t="n">
        <f aca="false">P1902+AA1902</f>
        <v>302929194.868364</v>
      </c>
      <c r="AL1902" s="5" t="n">
        <f aca="false">INDEX($AE$1795:$AE$1922,$B1902-$C1902*1+const_one)</f>
        <v>30000000</v>
      </c>
      <c r="AM1902" s="5" t="n">
        <f aca="false">INDEX($AF$1795:$AF$1922,$B1902-$D1902*2+const_one)</f>
        <v>300000000</v>
      </c>
      <c r="AN1902" s="5" t="n">
        <f aca="false">INDEX($AG$1795:$AG$1922,$B1902-$E1902*4+const_one)</f>
        <v>100000000</v>
      </c>
      <c r="AO1902" s="5" t="n">
        <f aca="false">INDEX($AH$1795:$AH$1922,$B1902-$F1902*8+const_one)</f>
        <v>60000000</v>
      </c>
      <c r="AP1902" s="5" t="n">
        <f aca="false">INDEX($AI$1795:$AI$1922,$B1902-$G1902*16+const_one)</f>
        <v>30000000</v>
      </c>
      <c r="AQ1902" s="5" t="n">
        <f aca="false">INDEX($AJ$1795:$AJ$1922,$B1902-$H1902*32+const_one)</f>
        <v>15000000</v>
      </c>
      <c r="AR1902" s="5" t="n">
        <f aca="false">INDEX($AK$1795:$AK$1922,$B1902-$I1902*64+const_one)</f>
        <v>5000000</v>
      </c>
      <c r="AS1902" s="5" t="n">
        <f aca="false">INDEX($AE$1795:$AE$1922,$B1902+(const_one-$C1902)*1+const_one)</f>
        <v>38441953.2162806</v>
      </c>
      <c r="AT1902" s="5" t="n">
        <f aca="false">INDEX($AF$1795:$AF$1922,$B1902+(const_one-$D1902)*2+const_one)</f>
        <v>369975849.61282</v>
      </c>
      <c r="AU1902" s="5" t="n">
        <f aca="false">INDEX($AG$1795:$AG$1922,$B1902+(const_one-$E1902)*4+const_one)</f>
        <v>104335655.666475</v>
      </c>
      <c r="AV1902" s="5" t="n">
        <f aca="false">INDEX($AH$1795:$AH$1922,$B1902+(const_one-$F1902)*8+const_one)</f>
        <v>145406013.536815</v>
      </c>
      <c r="AW1902" s="5" t="n">
        <f aca="false">INDEX($AI$1795:$AI$1922,$B1902+(const_one-$G1902)*16+const_one)</f>
        <v>168330247.349185</v>
      </c>
      <c r="AX1902" s="5" t="n">
        <f aca="false">INDEX($AJ$1795:$AJ$1922,$B1902+(const_one-$H1902)*32+const_one)</f>
        <v>302929194.868364</v>
      </c>
      <c r="AY1902" s="5" t="n">
        <f aca="false">INDEX($AK$1795:$AK$1922,$B1902+(const_one-$I1902)*64+const_one)</f>
        <v>302929194.868364</v>
      </c>
      <c r="AZ1902" s="5" t="n">
        <f aca="false">--($C1902=--(AS1902&gt;AL1902))</f>
        <v>1</v>
      </c>
      <c r="BA1902" s="5" t="n">
        <f aca="false">--($D1902=--(AT1902&gt;AM1902))</f>
        <v>1</v>
      </c>
      <c r="BB1902" s="5" t="n">
        <f aca="false">--($E1902=--(AU1902&gt;AN1902))</f>
        <v>0</v>
      </c>
      <c r="BC1902" s="5" t="n">
        <f aca="false">--($F1902=--(AV1902&gt;AO1902))</f>
        <v>1</v>
      </c>
      <c r="BD1902" s="5" t="n">
        <f aca="false">--($G1902=--(AW1902&gt;AP1902))</f>
        <v>0</v>
      </c>
      <c r="BE1902" s="5" t="n">
        <f aca="false">--($H1902=--(AX1902&gt;AQ1902))</f>
        <v>1</v>
      </c>
      <c r="BF1902" s="5" t="n">
        <f aca="false">--($I1902=--(AY1902&gt;AR1902))</f>
        <v>1</v>
      </c>
      <c r="BG1902" s="5" t="n">
        <f aca="false">SUM(AZ1902:BF1902)</f>
        <v>5</v>
      </c>
      <c r="BH1902" s="5" t="n">
        <f aca="false">SUM(AE1902:AK1902)+AB1902+AC1902+AD1902</f>
        <v>2000000000</v>
      </c>
    </row>
    <row r="1903" customFormat="false" ht="15" hidden="true" customHeight="false" outlineLevel="0" collapsed="false">
      <c r="A1903" s="5" t="n">
        <f aca="false">sensitivity_exit_usd</f>
        <v>2000000000</v>
      </c>
      <c r="B1903" s="2" t="n">
        <f aca="false">ROW()-ROW($B$1795)</f>
        <v>108</v>
      </c>
      <c r="C1903" s="2" t="n">
        <f aca="false">MOD(QUOTIENT($B1903,1),2)</f>
        <v>0</v>
      </c>
      <c r="D1903" s="2" t="n">
        <f aca="false">MOD(QUOTIENT($B1903,2),2)</f>
        <v>0</v>
      </c>
      <c r="E1903" s="2" t="n">
        <f aca="false">MOD(QUOTIENT($B1903,4),2)</f>
        <v>1</v>
      </c>
      <c r="F1903" s="2" t="n">
        <f aca="false">MOD(QUOTIENT($B1903,8),2)</f>
        <v>1</v>
      </c>
      <c r="G1903" s="2" t="n">
        <f aca="false">MOD(QUOTIENT($B1903,16),2)</f>
        <v>0</v>
      </c>
      <c r="H1903" s="2" t="n">
        <f aca="false">MOD(QUOTIENT($B1903,32),2)</f>
        <v>1</v>
      </c>
      <c r="I1903" s="2" t="n">
        <f aca="false">MOD(QUOTIENT($B1903,64),2)</f>
        <v>1</v>
      </c>
      <c r="J1903" s="5" t="n">
        <f aca="false">IF($C1903=const_zero,MIN(class_series_f_invested_usd,MAX(const_zero,$A1903)),const_zero)</f>
        <v>30000000</v>
      </c>
      <c r="K1903" s="5" t="n">
        <f aca="false">IF($D1903=const_zero,MIN(class_series_e_invested_usd,MAX(const_zero,$A1903-SUM($J1903:$J1903))),const_zero)</f>
        <v>300000000</v>
      </c>
      <c r="L1903" s="5" t="n">
        <f aca="false">IF($E1903=const_zero,MIN(class_series_d_invested_usd,MAX(const_zero,$A1903-SUM($J1903:$K1903))),const_zero)</f>
        <v>0</v>
      </c>
      <c r="M1903" s="5" t="n">
        <f aca="false">IF($F1903=const_zero,MIN(class_series_c_invested_usd,MAX(const_zero,$A1903-SUM($J1903:$L1903))),const_zero)</f>
        <v>0</v>
      </c>
      <c r="N1903" s="5" t="n">
        <f aca="false">IF($G1903=const_zero,MIN(class_series_b_invested_usd,MAX(const_zero,$A1903-SUM($J1903:$M1903))),const_zero)</f>
        <v>30000000</v>
      </c>
      <c r="O1903" s="5" t="n">
        <f aca="false">IF($H1903=const_zero,MIN(class_series_a_invested_usd,MAX(const_zero,$A1903-SUM($J1903:$N1903))),const_zero)</f>
        <v>0</v>
      </c>
      <c r="P1903" s="5" t="n">
        <f aca="false">IF($I1903=const_zero,MIN(class_seed_invested_usd,MAX(const_zero,$A1903-SUM($J1903:$O1903))),const_zero)</f>
        <v>0</v>
      </c>
      <c r="Q1903" s="5" t="n">
        <f aca="false">MAX(const_zero,$A1903-SUM($J1903:$P1903))</f>
        <v>1640000000</v>
      </c>
      <c r="R1903" s="9" t="n">
        <f aca="false">common_rsa_total+Sensitivity!$AE$1740+Sensitivity!$AJ$1740+IF($C1903=const_one,Sensitivity!$D$1740,const_zero)+IF($D1903=const_one,Sensitivity!$Y$1740,const_zero)+IF($E1903=const_one,Sensitivity!$V$1740,const_zero)+IF($F1903=const_one,Sensitivity!$S$1740,const_zero)+IF($G1903=const_one,Sensitivity!$P$1740,const_zero)+IF($H1903=const_one,Sensitivity!$M$1740,const_zero)+IF($I1903=const_one,Sensitivity!$J$1740,const_zero)</f>
        <v>23391528.8243784</v>
      </c>
      <c r="S1903" s="23" t="b">
        <f aca="false">IF($R1903&gt;const_zero,--($Q1903&gt;option_strike_usd*$R1903),const_zero)</f>
        <v>1</v>
      </c>
      <c r="T1903" s="7" t="n">
        <f aca="false">IF($R1903&gt;const_zero,IF($S1903=const_one,($Q1903+option_strike_usd*pre_f_options_issued)/($R1903+pre_f_options_issued),$Q1903/$R1903),const_zero)</f>
        <v>63.4377371510597</v>
      </c>
      <c r="U1903" s="5" t="n">
        <f aca="false">IF($C1903=const_one,Sensitivity!$D$1740*$T1903,const_zero)</f>
        <v>0</v>
      </c>
      <c r="V1903" s="5" t="n">
        <f aca="false">IF($D1903=const_one,Sensitivity!$Y$1740*$T1903,const_zero)</f>
        <v>0</v>
      </c>
      <c r="W1903" s="5" t="n">
        <f aca="false">IF($E1903=const_one,Sensitivity!$V$1740*$T1903,const_zero)</f>
        <v>109500487.81972</v>
      </c>
      <c r="X1903" s="5" t="n">
        <f aca="false">IF($F1903=const_one,Sensitivity!$S$1740*$T1903,const_zero)</f>
        <v>152250569.162543</v>
      </c>
      <c r="Y1903" s="5" t="n">
        <f aca="false">IF($G1903=const_one,Sensitivity!$P$1740*$T1903,const_zero)</f>
        <v>0</v>
      </c>
      <c r="Z1903" s="5" t="n">
        <f aca="false">IF($H1903=const_one,Sensitivity!$M$1740*$T1903,const_zero)</f>
        <v>317188685.755298</v>
      </c>
      <c r="AA1903" s="5" t="n">
        <f aca="false">IF($I1903=const_one,Sensitivity!$J$1740*$T1903,const_zero)</f>
        <v>317188685.755298</v>
      </c>
      <c r="AB1903" s="5" t="n">
        <f aca="false">(Sensitivity!$AE$1740+Sensitivity!$AJ$1740)*$T1903</f>
        <v>16837594.269954</v>
      </c>
      <c r="AC1903" s="5" t="n">
        <f aca="false">common_rsa_total*$T1903</f>
        <v>570939634.359537</v>
      </c>
      <c r="AD1903" s="5" t="n">
        <f aca="false">IF($S1903=const_one,pre_f_options_issued*($T1903-option_strike_usd),const_zero)</f>
        <v>156094342.877649</v>
      </c>
      <c r="AE1903" s="5" t="n">
        <f aca="false">J1903+U1903</f>
        <v>30000000</v>
      </c>
      <c r="AF1903" s="5" t="n">
        <f aca="false">K1903+V1903</f>
        <v>300000000</v>
      </c>
      <c r="AG1903" s="5" t="n">
        <f aca="false">L1903+W1903</f>
        <v>109500487.81972</v>
      </c>
      <c r="AH1903" s="5" t="n">
        <f aca="false">M1903+X1903</f>
        <v>152250569.162543</v>
      </c>
      <c r="AI1903" s="5" t="n">
        <f aca="false">N1903+Y1903</f>
        <v>30000000</v>
      </c>
      <c r="AJ1903" s="5" t="n">
        <f aca="false">O1903+Z1903</f>
        <v>317188685.755298</v>
      </c>
      <c r="AK1903" s="5" t="n">
        <f aca="false">P1903+AA1903</f>
        <v>317188685.755298</v>
      </c>
      <c r="AL1903" s="5" t="n">
        <f aca="false">INDEX($AE$1795:$AE$1922,$B1903-$C1903*1+const_one)</f>
        <v>30000000</v>
      </c>
      <c r="AM1903" s="5" t="n">
        <f aca="false">INDEX($AF$1795:$AF$1922,$B1903-$D1903*2+const_one)</f>
        <v>300000000</v>
      </c>
      <c r="AN1903" s="5" t="n">
        <f aca="false">INDEX($AG$1795:$AG$1922,$B1903-$E1903*4+const_one)</f>
        <v>100000000</v>
      </c>
      <c r="AO1903" s="5" t="n">
        <f aca="false">INDEX($AH$1795:$AH$1922,$B1903-$F1903*8+const_one)</f>
        <v>60000000</v>
      </c>
      <c r="AP1903" s="5" t="n">
        <f aca="false">INDEX($AI$1795:$AI$1922,$B1903-$G1903*16+const_one)</f>
        <v>30000000</v>
      </c>
      <c r="AQ1903" s="5" t="n">
        <f aca="false">INDEX($AJ$1795:$AJ$1922,$B1903-$H1903*32+const_one)</f>
        <v>15000000</v>
      </c>
      <c r="AR1903" s="5" t="n">
        <f aca="false">INDEX($AK$1795:$AK$1922,$B1903-$I1903*64+const_one)</f>
        <v>5000000</v>
      </c>
      <c r="AS1903" s="5" t="n">
        <f aca="false">INDEX($AE$1795:$AE$1922,$B1903+(const_one-$C1903)*1+const_one)</f>
        <v>40006277.6229861</v>
      </c>
      <c r="AT1903" s="5" t="n">
        <f aca="false">INDEX($AF$1795:$AF$1922,$B1903+(const_one-$D1903)*2+const_one)</f>
        <v>370713297.935181</v>
      </c>
      <c r="AU1903" s="5" t="n">
        <f aca="false">INDEX($AG$1795:$AG$1922,$B1903+(const_one-$E1903)*4+const_one)</f>
        <v>109500487.81972</v>
      </c>
      <c r="AV1903" s="5" t="n">
        <f aca="false">INDEX($AH$1795:$AH$1922,$B1903+(const_one-$F1903)*8+const_one)</f>
        <v>152250569.162543</v>
      </c>
      <c r="AW1903" s="5" t="n">
        <f aca="false">INDEX($AI$1795:$AI$1922,$B1903+(const_one-$G1903)*16+const_one)</f>
        <v>173666822.219746</v>
      </c>
      <c r="AX1903" s="5" t="n">
        <f aca="false">INDEX($AJ$1795:$AJ$1922,$B1903+(const_one-$H1903)*32+const_one)</f>
        <v>317188685.755298</v>
      </c>
      <c r="AY1903" s="5" t="n">
        <f aca="false">INDEX($AK$1795:$AK$1922,$B1903+(const_one-$I1903)*64+const_one)</f>
        <v>317188685.755298</v>
      </c>
      <c r="AZ1903" s="5" t="n">
        <f aca="false">--($C1903=--(AS1903&gt;AL1903))</f>
        <v>0</v>
      </c>
      <c r="BA1903" s="5" t="n">
        <f aca="false">--($D1903=--(AT1903&gt;AM1903))</f>
        <v>0</v>
      </c>
      <c r="BB1903" s="5" t="n">
        <f aca="false">--($E1903=--(AU1903&gt;AN1903))</f>
        <v>1</v>
      </c>
      <c r="BC1903" s="5" t="n">
        <f aca="false">--($F1903=--(AV1903&gt;AO1903))</f>
        <v>1</v>
      </c>
      <c r="BD1903" s="5" t="n">
        <f aca="false">--($G1903=--(AW1903&gt;AP1903))</f>
        <v>0</v>
      </c>
      <c r="BE1903" s="5" t="n">
        <f aca="false">--($H1903=--(AX1903&gt;AQ1903))</f>
        <v>1</v>
      </c>
      <c r="BF1903" s="5" t="n">
        <f aca="false">--($I1903=--(AY1903&gt;AR1903))</f>
        <v>1</v>
      </c>
      <c r="BG1903" s="5" t="n">
        <f aca="false">SUM(AZ1903:BF1903)</f>
        <v>4</v>
      </c>
      <c r="BH1903" s="5" t="n">
        <f aca="false">SUM(AE1903:AK1903)+AB1903+AC1903+AD1903</f>
        <v>2000000000</v>
      </c>
    </row>
    <row r="1904" customFormat="false" ht="15" hidden="true" customHeight="false" outlineLevel="0" collapsed="false">
      <c r="A1904" s="5" t="n">
        <f aca="false">sensitivity_exit_usd</f>
        <v>2000000000</v>
      </c>
      <c r="B1904" s="2" t="n">
        <f aca="false">ROW()-ROW($B$1795)</f>
        <v>109</v>
      </c>
      <c r="C1904" s="2" t="n">
        <f aca="false">MOD(QUOTIENT($B1904,1),2)</f>
        <v>1</v>
      </c>
      <c r="D1904" s="2" t="n">
        <f aca="false">MOD(QUOTIENT($B1904,2),2)</f>
        <v>0</v>
      </c>
      <c r="E1904" s="2" t="n">
        <f aca="false">MOD(QUOTIENT($B1904,4),2)</f>
        <v>1</v>
      </c>
      <c r="F1904" s="2" t="n">
        <f aca="false">MOD(QUOTIENT($B1904,8),2)</f>
        <v>1</v>
      </c>
      <c r="G1904" s="2" t="n">
        <f aca="false">MOD(QUOTIENT($B1904,16),2)</f>
        <v>0</v>
      </c>
      <c r="H1904" s="2" t="n">
        <f aca="false">MOD(QUOTIENT($B1904,32),2)</f>
        <v>1</v>
      </c>
      <c r="I1904" s="2" t="n">
        <f aca="false">MOD(QUOTIENT($B1904,64),2)</f>
        <v>1</v>
      </c>
      <c r="J1904" s="5" t="n">
        <f aca="false">IF($C1904=const_zero,MIN(class_series_f_invested_usd,MAX(const_zero,$A1904)),const_zero)</f>
        <v>0</v>
      </c>
      <c r="K1904" s="5" t="n">
        <f aca="false">IF($D1904=const_zero,MIN(class_series_e_invested_usd,MAX(const_zero,$A1904-SUM($J1904:$J1904))),const_zero)</f>
        <v>300000000</v>
      </c>
      <c r="L1904" s="5" t="n">
        <f aca="false">IF($E1904=const_zero,MIN(class_series_d_invested_usd,MAX(const_zero,$A1904-SUM($J1904:$K1904))),const_zero)</f>
        <v>0</v>
      </c>
      <c r="M1904" s="5" t="n">
        <f aca="false">IF($F1904=const_zero,MIN(class_series_c_invested_usd,MAX(const_zero,$A1904-SUM($J1904:$L1904))),const_zero)</f>
        <v>0</v>
      </c>
      <c r="N1904" s="5" t="n">
        <f aca="false">IF($G1904=const_zero,MIN(class_series_b_invested_usd,MAX(const_zero,$A1904-SUM($J1904:$M1904))),const_zero)</f>
        <v>30000000</v>
      </c>
      <c r="O1904" s="5" t="n">
        <f aca="false">IF($H1904=const_zero,MIN(class_series_a_invested_usd,MAX(const_zero,$A1904-SUM($J1904:$N1904))),const_zero)</f>
        <v>0</v>
      </c>
      <c r="P1904" s="5" t="n">
        <f aca="false">IF($I1904=const_zero,MIN(class_seed_invested_usd,MAX(const_zero,$A1904-SUM($J1904:$O1904))),const_zero)</f>
        <v>0</v>
      </c>
      <c r="Q1904" s="5" t="n">
        <f aca="false">MAX(const_zero,$A1904-SUM($J1904:$P1904))</f>
        <v>1670000000</v>
      </c>
      <c r="R1904" s="9" t="n">
        <f aca="false">common_rsa_total+Sensitivity!$AE$1740+Sensitivity!$AJ$1740+IF($C1904=const_one,Sensitivity!$D$1740,const_zero)+IF($D1904=const_one,Sensitivity!$Y$1740,const_zero)+IF($E1904=const_one,Sensitivity!$V$1740,const_zero)+IF($F1904=const_one,Sensitivity!$S$1740,const_zero)+IF($G1904=const_one,Sensitivity!$P$1740,const_zero)+IF($H1904=const_one,Sensitivity!$M$1740,const_zero)+IF($I1904=const_one,Sensitivity!$J$1740,const_zero)</f>
        <v>24026032.7590847</v>
      </c>
      <c r="S1904" s="23" t="b">
        <f aca="false">IF($R1904&gt;const_zero,--($Q1904&gt;option_strike_usd*$R1904),const_zero)</f>
        <v>1</v>
      </c>
      <c r="T1904" s="7" t="n">
        <f aca="false">IF($R1904&gt;const_zero,IF($S1904=const_one,($Q1904+option_strike_usd*pre_f_options_issued)/($R1904+pre_f_options_issued),$Q1904/$R1904),const_zero)</f>
        <v>63.051267982288</v>
      </c>
      <c r="U1904" s="5" t="n">
        <f aca="false">IF($C1904=const_one,Sensitivity!$D$1740*$T1904,const_zero)</f>
        <v>40006277.6229861</v>
      </c>
      <c r="V1904" s="5" t="n">
        <f aca="false">IF($D1904=const_one,Sensitivity!$Y$1740*$T1904,const_zero)</f>
        <v>0</v>
      </c>
      <c r="W1904" s="5" t="n">
        <f aca="false">IF($E1904=const_one,Sensitivity!$V$1740*$T1904,const_zero)</f>
        <v>108833399.673007</v>
      </c>
      <c r="X1904" s="5" t="n">
        <f aca="false">IF($F1904=const_one,Sensitivity!$S$1740*$T1904,const_zero)</f>
        <v>151323043.157491</v>
      </c>
      <c r="Y1904" s="5" t="n">
        <f aca="false">IF($G1904=const_one,Sensitivity!$P$1740*$T1904,const_zero)</f>
        <v>0</v>
      </c>
      <c r="Z1904" s="5" t="n">
        <f aca="false">IF($H1904=const_one,Sensitivity!$M$1740*$T1904,const_zero)</f>
        <v>315256339.91144</v>
      </c>
      <c r="AA1904" s="5" t="n">
        <f aca="false">IF($I1904=const_one,Sensitivity!$J$1740*$T1904,const_zero)</f>
        <v>315256339.91144</v>
      </c>
      <c r="AB1904" s="5" t="n">
        <f aca="false">(Sensitivity!$AE$1740+Sensitivity!$AJ$1740)*$T1904</f>
        <v>16735017.9273248</v>
      </c>
      <c r="AC1904" s="5" t="n">
        <f aca="false">common_rsa_total*$T1904</f>
        <v>567461411.840592</v>
      </c>
      <c r="AD1904" s="5" t="n">
        <f aca="false">IF($S1904=const_one,pre_f_options_issued*($T1904-option_strike_usd),const_zero)</f>
        <v>155128169.95572</v>
      </c>
      <c r="AE1904" s="5" t="n">
        <f aca="false">J1904+U1904</f>
        <v>40006277.6229861</v>
      </c>
      <c r="AF1904" s="5" t="n">
        <f aca="false">K1904+V1904</f>
        <v>300000000</v>
      </c>
      <c r="AG1904" s="5" t="n">
        <f aca="false">L1904+W1904</f>
        <v>108833399.673007</v>
      </c>
      <c r="AH1904" s="5" t="n">
        <f aca="false">M1904+X1904</f>
        <v>151323043.157491</v>
      </c>
      <c r="AI1904" s="5" t="n">
        <f aca="false">N1904+Y1904</f>
        <v>30000000</v>
      </c>
      <c r="AJ1904" s="5" t="n">
        <f aca="false">O1904+Z1904</f>
        <v>315256339.91144</v>
      </c>
      <c r="AK1904" s="5" t="n">
        <f aca="false">P1904+AA1904</f>
        <v>315256339.91144</v>
      </c>
      <c r="AL1904" s="5" t="n">
        <f aca="false">INDEX($AE$1795:$AE$1922,$B1904-$C1904*1+const_one)</f>
        <v>30000000</v>
      </c>
      <c r="AM1904" s="5" t="n">
        <f aca="false">INDEX($AF$1795:$AF$1922,$B1904-$D1904*2+const_one)</f>
        <v>300000000</v>
      </c>
      <c r="AN1904" s="5" t="n">
        <f aca="false">INDEX($AG$1795:$AG$1922,$B1904-$E1904*4+const_one)</f>
        <v>100000000</v>
      </c>
      <c r="AO1904" s="5" t="n">
        <f aca="false">INDEX($AH$1795:$AH$1922,$B1904-$F1904*8+const_one)</f>
        <v>60000000</v>
      </c>
      <c r="AP1904" s="5" t="n">
        <f aca="false">INDEX($AI$1795:$AI$1922,$B1904-$G1904*16+const_one)</f>
        <v>30000000</v>
      </c>
      <c r="AQ1904" s="5" t="n">
        <f aca="false">INDEX($AJ$1795:$AJ$1922,$B1904-$H1904*32+const_one)</f>
        <v>15000000</v>
      </c>
      <c r="AR1904" s="5" t="n">
        <f aca="false">INDEX($AK$1795:$AK$1922,$B1904-$I1904*64+const_one)</f>
        <v>5000000</v>
      </c>
      <c r="AS1904" s="5" t="n">
        <f aca="false">INDEX($AE$1795:$AE$1922,$B1904+(const_one-$C1904)*1+const_one)</f>
        <v>40006277.6229861</v>
      </c>
      <c r="AT1904" s="5" t="n">
        <f aca="false">INDEX($AF$1795:$AF$1922,$B1904+(const_one-$D1904)*2+const_one)</f>
        <v>369119193.864445</v>
      </c>
      <c r="AU1904" s="5" t="n">
        <f aca="false">INDEX($AG$1795:$AG$1922,$B1904+(const_one-$E1904)*4+const_one)</f>
        <v>108833399.673007</v>
      </c>
      <c r="AV1904" s="5" t="n">
        <f aca="false">INDEX($AH$1795:$AH$1922,$B1904+(const_one-$F1904)*8+const_one)</f>
        <v>151323043.157491</v>
      </c>
      <c r="AW1904" s="5" t="n">
        <f aca="false">INDEX($AI$1795:$AI$1922,$B1904+(const_one-$G1904)*16+const_one)</f>
        <v>172982941.584948</v>
      </c>
      <c r="AX1904" s="5" t="n">
        <f aca="false">INDEX($AJ$1795:$AJ$1922,$B1904+(const_one-$H1904)*32+const_one)</f>
        <v>315256339.91144</v>
      </c>
      <c r="AY1904" s="5" t="n">
        <f aca="false">INDEX($AK$1795:$AK$1922,$B1904+(const_one-$I1904)*64+const_one)</f>
        <v>315256339.91144</v>
      </c>
      <c r="AZ1904" s="5" t="n">
        <f aca="false">--($C1904=--(AS1904&gt;AL1904))</f>
        <v>1</v>
      </c>
      <c r="BA1904" s="5" t="n">
        <f aca="false">--($D1904=--(AT1904&gt;AM1904))</f>
        <v>0</v>
      </c>
      <c r="BB1904" s="5" t="n">
        <f aca="false">--($E1904=--(AU1904&gt;AN1904))</f>
        <v>1</v>
      </c>
      <c r="BC1904" s="5" t="n">
        <f aca="false">--($F1904=--(AV1904&gt;AO1904))</f>
        <v>1</v>
      </c>
      <c r="BD1904" s="5" t="n">
        <f aca="false">--($G1904=--(AW1904&gt;AP1904))</f>
        <v>0</v>
      </c>
      <c r="BE1904" s="5" t="n">
        <f aca="false">--($H1904=--(AX1904&gt;AQ1904))</f>
        <v>1</v>
      </c>
      <c r="BF1904" s="5" t="n">
        <f aca="false">--($I1904=--(AY1904&gt;AR1904))</f>
        <v>1</v>
      </c>
      <c r="BG1904" s="5" t="n">
        <f aca="false">SUM(AZ1904:BF1904)</f>
        <v>5</v>
      </c>
      <c r="BH1904" s="5" t="n">
        <f aca="false">SUM(AE1904:AK1904)+AB1904+AC1904+AD1904</f>
        <v>2000000000</v>
      </c>
    </row>
    <row r="1905" customFormat="false" ht="15" hidden="true" customHeight="false" outlineLevel="0" collapsed="false">
      <c r="A1905" s="5" t="n">
        <f aca="false">sensitivity_exit_usd</f>
        <v>2000000000</v>
      </c>
      <c r="B1905" s="2" t="n">
        <f aca="false">ROW()-ROW($B$1795)</f>
        <v>110</v>
      </c>
      <c r="C1905" s="2" t="n">
        <f aca="false">MOD(QUOTIENT($B1905,1),2)</f>
        <v>0</v>
      </c>
      <c r="D1905" s="2" t="n">
        <f aca="false">MOD(QUOTIENT($B1905,2),2)</f>
        <v>1</v>
      </c>
      <c r="E1905" s="2" t="n">
        <f aca="false">MOD(QUOTIENT($B1905,4),2)</f>
        <v>1</v>
      </c>
      <c r="F1905" s="2" t="n">
        <f aca="false">MOD(QUOTIENT($B1905,8),2)</f>
        <v>1</v>
      </c>
      <c r="G1905" s="2" t="n">
        <f aca="false">MOD(QUOTIENT($B1905,16),2)</f>
        <v>0</v>
      </c>
      <c r="H1905" s="2" t="n">
        <f aca="false">MOD(QUOTIENT($B1905,32),2)</f>
        <v>1</v>
      </c>
      <c r="I1905" s="2" t="n">
        <f aca="false">MOD(QUOTIENT($B1905,64),2)</f>
        <v>1</v>
      </c>
      <c r="J1905" s="5" t="n">
        <f aca="false">IF($C1905=const_zero,MIN(class_series_f_invested_usd,MAX(const_zero,$A1905)),const_zero)</f>
        <v>30000000</v>
      </c>
      <c r="K1905" s="5" t="n">
        <f aca="false">IF($D1905=const_zero,MIN(class_series_e_invested_usd,MAX(const_zero,$A1905-SUM($J1905:$J1905))),const_zero)</f>
        <v>0</v>
      </c>
      <c r="L1905" s="5" t="n">
        <f aca="false">IF($E1905=const_zero,MIN(class_series_d_invested_usd,MAX(const_zero,$A1905-SUM($J1905:$K1905))),const_zero)</f>
        <v>0</v>
      </c>
      <c r="M1905" s="5" t="n">
        <f aca="false">IF($F1905=const_zero,MIN(class_series_c_invested_usd,MAX(const_zero,$A1905-SUM($J1905:$L1905))),const_zero)</f>
        <v>0</v>
      </c>
      <c r="N1905" s="5" t="n">
        <f aca="false">IF($G1905=const_zero,MIN(class_series_b_invested_usd,MAX(const_zero,$A1905-SUM($J1905:$M1905))),const_zero)</f>
        <v>30000000</v>
      </c>
      <c r="O1905" s="5" t="n">
        <f aca="false">IF($H1905=const_zero,MIN(class_series_a_invested_usd,MAX(const_zero,$A1905-SUM($J1905:$N1905))),const_zero)</f>
        <v>0</v>
      </c>
      <c r="P1905" s="5" t="n">
        <f aca="false">IF($I1905=const_zero,MIN(class_seed_invested_usd,MAX(const_zero,$A1905-SUM($J1905:$O1905))),const_zero)</f>
        <v>0</v>
      </c>
      <c r="Q1905" s="5" t="n">
        <f aca="false">MAX(const_zero,$A1905-SUM($J1905:$P1905))</f>
        <v>1940000000</v>
      </c>
      <c r="R1905" s="9" t="n">
        <f aca="false">common_rsa_total+Sensitivity!$AE$1740+Sensitivity!$AJ$1740+IF($C1905=const_one,Sensitivity!$D$1740,const_zero)+IF($D1905=const_one,Sensitivity!$Y$1740,const_zero)+IF($E1905=const_one,Sensitivity!$V$1740,const_zero)+IF($F1905=const_one,Sensitivity!$S$1740,const_zero)+IF($G1905=const_one,Sensitivity!$P$1740,const_zero)+IF($H1905=const_one,Sensitivity!$M$1740,const_zero)+IF($I1905=const_one,Sensitivity!$J$1740,const_zero)</f>
        <v>29498167.8654518</v>
      </c>
      <c r="S1905" s="23" t="b">
        <f aca="false">IF($R1905&gt;const_zero,--($Q1905&gt;option_strike_usd*$R1905),const_zero)</f>
        <v>1</v>
      </c>
      <c r="T1905" s="7" t="n">
        <f aca="false">IF($R1905&gt;const_zero,IF($S1905=const_one,($Q1905+option_strike_usd*pre_f_options_issued)/($R1905+pre_f_options_issued),$Q1905/$R1905),const_zero)</f>
        <v>60.7066007081394</v>
      </c>
      <c r="U1905" s="5" t="n">
        <f aca="false">IF($C1905=const_one,Sensitivity!$D$1740*$T1905,const_zero)</f>
        <v>0</v>
      </c>
      <c r="V1905" s="5" t="n">
        <f aca="false">IF($D1905=const_one,Sensitivity!$Y$1740*$T1905,const_zero)</f>
        <v>370713297.935181</v>
      </c>
      <c r="W1905" s="5" t="n">
        <f aca="false">IF($E1905=const_one,Sensitivity!$V$1740*$T1905,const_zero)</f>
        <v>104786246.955645</v>
      </c>
      <c r="X1905" s="5" t="n">
        <f aca="false">IF($F1905=const_one,Sensitivity!$S$1740*$T1905,const_zero)</f>
        <v>145695841.699534</v>
      </c>
      <c r="Y1905" s="5" t="n">
        <f aca="false">IF($G1905=const_one,Sensitivity!$P$1740*$T1905,const_zero)</f>
        <v>0</v>
      </c>
      <c r="Z1905" s="5" t="n">
        <f aca="false">IF($H1905=const_one,Sensitivity!$M$1740*$T1905,const_zero)</f>
        <v>303533003.540697</v>
      </c>
      <c r="AA1905" s="5" t="n">
        <f aca="false">IF($I1905=const_one,Sensitivity!$J$1740*$T1905,const_zero)</f>
        <v>303533003.540697</v>
      </c>
      <c r="AB1905" s="5" t="n">
        <f aca="false">(Sensitivity!$AE$1740+Sensitivity!$AJ$1740)*$T1905</f>
        <v>16112698.1846432</v>
      </c>
      <c r="AC1905" s="5" t="n">
        <f aca="false">common_rsa_total*$T1905</f>
        <v>546359406.373254</v>
      </c>
      <c r="AD1905" s="5" t="n">
        <f aca="false">IF($S1905=const_one,pre_f_options_issued*($T1905-option_strike_usd),const_zero)</f>
        <v>149266501.770348</v>
      </c>
      <c r="AE1905" s="5" t="n">
        <f aca="false">J1905+U1905</f>
        <v>30000000</v>
      </c>
      <c r="AF1905" s="5" t="n">
        <f aca="false">K1905+V1905</f>
        <v>370713297.935181</v>
      </c>
      <c r="AG1905" s="5" t="n">
        <f aca="false">L1905+W1905</f>
        <v>104786246.955645</v>
      </c>
      <c r="AH1905" s="5" t="n">
        <f aca="false">M1905+X1905</f>
        <v>145695841.699534</v>
      </c>
      <c r="AI1905" s="5" t="n">
        <f aca="false">N1905+Y1905</f>
        <v>30000000</v>
      </c>
      <c r="AJ1905" s="5" t="n">
        <f aca="false">O1905+Z1905</f>
        <v>303533003.540697</v>
      </c>
      <c r="AK1905" s="5" t="n">
        <f aca="false">P1905+AA1905</f>
        <v>303533003.540697</v>
      </c>
      <c r="AL1905" s="5" t="n">
        <f aca="false">INDEX($AE$1795:$AE$1922,$B1905-$C1905*1+const_one)</f>
        <v>30000000</v>
      </c>
      <c r="AM1905" s="5" t="n">
        <f aca="false">INDEX($AF$1795:$AF$1922,$B1905-$D1905*2+const_one)</f>
        <v>300000000</v>
      </c>
      <c r="AN1905" s="5" t="n">
        <f aca="false">INDEX($AG$1795:$AG$1922,$B1905-$E1905*4+const_one)</f>
        <v>100000000</v>
      </c>
      <c r="AO1905" s="5" t="n">
        <f aca="false">INDEX($AH$1795:$AH$1922,$B1905-$F1905*8+const_one)</f>
        <v>60000000</v>
      </c>
      <c r="AP1905" s="5" t="n">
        <f aca="false">INDEX($AI$1795:$AI$1922,$B1905-$G1905*16+const_one)</f>
        <v>30000000</v>
      </c>
      <c r="AQ1905" s="5" t="n">
        <f aca="false">INDEX($AJ$1795:$AJ$1922,$B1905-$H1905*32+const_one)</f>
        <v>15000000</v>
      </c>
      <c r="AR1905" s="5" t="n">
        <f aca="false">INDEX($AK$1795:$AK$1922,$B1905-$I1905*64+const_one)</f>
        <v>5000000</v>
      </c>
      <c r="AS1905" s="5" t="n">
        <f aca="false">INDEX($AE$1795:$AE$1922,$B1905+(const_one-$C1905)*1+const_one)</f>
        <v>38352943.2978333</v>
      </c>
      <c r="AT1905" s="5" t="n">
        <f aca="false">INDEX($AF$1795:$AF$1922,$B1905+(const_one-$D1905)*2+const_one)</f>
        <v>370713297.935181</v>
      </c>
      <c r="AU1905" s="5" t="n">
        <f aca="false">INDEX($AG$1795:$AG$1922,$B1905+(const_one-$E1905)*4+const_one)</f>
        <v>104786246.955645</v>
      </c>
      <c r="AV1905" s="5" t="n">
        <f aca="false">INDEX($AH$1795:$AH$1922,$B1905+(const_one-$F1905)*8+const_one)</f>
        <v>145695841.699534</v>
      </c>
      <c r="AW1905" s="5" t="n">
        <f aca="false">INDEX($AI$1795:$AI$1922,$B1905+(const_one-$G1905)*16+const_one)</f>
        <v>169080279.366321</v>
      </c>
      <c r="AX1905" s="5" t="n">
        <f aca="false">INDEX($AJ$1795:$AJ$1922,$B1905+(const_one-$H1905)*32+const_one)</f>
        <v>303533003.540697</v>
      </c>
      <c r="AY1905" s="5" t="n">
        <f aca="false">INDEX($AK$1795:$AK$1922,$B1905+(const_one-$I1905)*64+const_one)</f>
        <v>303533003.540697</v>
      </c>
      <c r="AZ1905" s="5" t="n">
        <f aca="false">--($C1905=--(AS1905&gt;AL1905))</f>
        <v>0</v>
      </c>
      <c r="BA1905" s="5" t="n">
        <f aca="false">--($D1905=--(AT1905&gt;AM1905))</f>
        <v>1</v>
      </c>
      <c r="BB1905" s="5" t="n">
        <f aca="false">--($E1905=--(AU1905&gt;AN1905))</f>
        <v>1</v>
      </c>
      <c r="BC1905" s="5" t="n">
        <f aca="false">--($F1905=--(AV1905&gt;AO1905))</f>
        <v>1</v>
      </c>
      <c r="BD1905" s="5" t="n">
        <f aca="false">--($G1905=--(AW1905&gt;AP1905))</f>
        <v>0</v>
      </c>
      <c r="BE1905" s="5" t="n">
        <f aca="false">--($H1905=--(AX1905&gt;AQ1905))</f>
        <v>1</v>
      </c>
      <c r="BF1905" s="5" t="n">
        <f aca="false">--($I1905=--(AY1905&gt;AR1905))</f>
        <v>1</v>
      </c>
      <c r="BG1905" s="5" t="n">
        <f aca="false">SUM(AZ1905:BF1905)</f>
        <v>5</v>
      </c>
      <c r="BH1905" s="5" t="n">
        <f aca="false">SUM(AE1905:AK1905)+AB1905+AC1905+AD1905</f>
        <v>2000000000</v>
      </c>
    </row>
    <row r="1906" customFormat="false" ht="15" hidden="true" customHeight="false" outlineLevel="0" collapsed="false">
      <c r="A1906" s="5" t="n">
        <f aca="false">sensitivity_exit_usd</f>
        <v>2000000000</v>
      </c>
      <c r="B1906" s="2" t="n">
        <f aca="false">ROW()-ROW($B$1795)</f>
        <v>111</v>
      </c>
      <c r="C1906" s="2" t="n">
        <f aca="false">MOD(QUOTIENT($B1906,1),2)</f>
        <v>1</v>
      </c>
      <c r="D1906" s="2" t="n">
        <f aca="false">MOD(QUOTIENT($B1906,2),2)</f>
        <v>1</v>
      </c>
      <c r="E1906" s="2" t="n">
        <f aca="false">MOD(QUOTIENT($B1906,4),2)</f>
        <v>1</v>
      </c>
      <c r="F1906" s="2" t="n">
        <f aca="false">MOD(QUOTIENT($B1906,8),2)</f>
        <v>1</v>
      </c>
      <c r="G1906" s="2" t="n">
        <f aca="false">MOD(QUOTIENT($B1906,16),2)</f>
        <v>0</v>
      </c>
      <c r="H1906" s="2" t="n">
        <f aca="false">MOD(QUOTIENT($B1906,32),2)</f>
        <v>1</v>
      </c>
      <c r="I1906" s="2" t="n">
        <f aca="false">MOD(QUOTIENT($B1906,64),2)</f>
        <v>1</v>
      </c>
      <c r="J1906" s="5" t="n">
        <f aca="false">IF($C1906=const_zero,MIN(class_series_f_invested_usd,MAX(const_zero,$A1906)),const_zero)</f>
        <v>0</v>
      </c>
      <c r="K1906" s="5" t="n">
        <f aca="false">IF($D1906=const_zero,MIN(class_series_e_invested_usd,MAX(const_zero,$A1906-SUM($J1906:$J1906))),const_zero)</f>
        <v>0</v>
      </c>
      <c r="L1906" s="5" t="n">
        <f aca="false">IF($E1906=const_zero,MIN(class_series_d_invested_usd,MAX(const_zero,$A1906-SUM($J1906:$K1906))),const_zero)</f>
        <v>0</v>
      </c>
      <c r="M1906" s="5" t="n">
        <f aca="false">IF($F1906=const_zero,MIN(class_series_c_invested_usd,MAX(const_zero,$A1906-SUM($J1906:$L1906))),const_zero)</f>
        <v>0</v>
      </c>
      <c r="N1906" s="5" t="n">
        <f aca="false">IF($G1906=const_zero,MIN(class_series_b_invested_usd,MAX(const_zero,$A1906-SUM($J1906:$M1906))),const_zero)</f>
        <v>30000000</v>
      </c>
      <c r="O1906" s="5" t="n">
        <f aca="false">IF($H1906=const_zero,MIN(class_series_a_invested_usd,MAX(const_zero,$A1906-SUM($J1906:$N1906))),const_zero)</f>
        <v>0</v>
      </c>
      <c r="P1906" s="5" t="n">
        <f aca="false">IF($I1906=const_zero,MIN(class_seed_invested_usd,MAX(const_zero,$A1906-SUM($J1906:$O1906))),const_zero)</f>
        <v>0</v>
      </c>
      <c r="Q1906" s="5" t="n">
        <f aca="false">MAX(const_zero,$A1906-SUM($J1906:$P1906))</f>
        <v>1970000000</v>
      </c>
      <c r="R1906" s="9" t="n">
        <f aca="false">common_rsa_total+Sensitivity!$AE$1740+Sensitivity!$AJ$1740+IF($C1906=const_one,Sensitivity!$D$1740,const_zero)+IF($D1906=const_one,Sensitivity!$Y$1740,const_zero)+IF($E1906=const_one,Sensitivity!$V$1740,const_zero)+IF($F1906=const_one,Sensitivity!$S$1740,const_zero)+IF($G1906=const_one,Sensitivity!$P$1740,const_zero)+IF($H1906=const_one,Sensitivity!$M$1740,const_zero)+IF($I1906=const_one,Sensitivity!$J$1740,const_zero)</f>
        <v>30132671.8001582</v>
      </c>
      <c r="S1906" s="23" t="b">
        <f aca="false">IF($R1906&gt;const_zero,--($Q1906&gt;option_strike_usd*$R1906),const_zero)</f>
        <v>1</v>
      </c>
      <c r="T1906" s="7" t="n">
        <f aca="false">IF($R1906&gt;const_zero,IF($S1906=const_one,($Q1906+option_strike_usd*pre_f_options_issued)/($R1906+pre_f_options_issued),$Q1906/$R1906),const_zero)</f>
        <v>60.4455562841912</v>
      </c>
      <c r="U1906" s="5" t="n">
        <f aca="false">IF($C1906=const_one,Sensitivity!$D$1740*$T1906,const_zero)</f>
        <v>38352943.2978333</v>
      </c>
      <c r="V1906" s="5" t="n">
        <f aca="false">IF($D1906=const_one,Sensitivity!$Y$1740*$T1906,const_zero)</f>
        <v>369119193.864445</v>
      </c>
      <c r="W1906" s="5" t="n">
        <f aca="false">IF($E1906=const_one,Sensitivity!$V$1740*$T1906,const_zero)</f>
        <v>104335655.666475</v>
      </c>
      <c r="X1906" s="5" t="n">
        <f aca="false">IF($F1906=const_one,Sensitivity!$S$1740*$T1906,const_zero)</f>
        <v>145069335.082059</v>
      </c>
      <c r="Y1906" s="5" t="n">
        <f aca="false">IF($G1906=const_one,Sensitivity!$P$1740*$T1906,const_zero)</f>
        <v>0</v>
      </c>
      <c r="Z1906" s="5" t="n">
        <f aca="false">IF($H1906=const_one,Sensitivity!$M$1740*$T1906,const_zero)</f>
        <v>302227781.420956</v>
      </c>
      <c r="AA1906" s="5" t="n">
        <f aca="false">IF($I1906=const_one,Sensitivity!$J$1740*$T1906,const_zero)</f>
        <v>302227781.420956</v>
      </c>
      <c r="AB1906" s="5" t="n">
        <f aca="false">(Sensitivity!$AE$1740+Sensitivity!$AJ$1740)*$T1906</f>
        <v>16043411.9790775</v>
      </c>
      <c r="AC1906" s="5" t="n">
        <f aca="false">common_rsa_total*$T1906</f>
        <v>544010006.557721</v>
      </c>
      <c r="AD1906" s="5" t="n">
        <f aca="false">IF($S1906=const_one,pre_f_options_issued*($T1906-option_strike_usd),const_zero)</f>
        <v>148613890.710478</v>
      </c>
      <c r="AE1906" s="5" t="n">
        <f aca="false">J1906+U1906</f>
        <v>38352943.2978333</v>
      </c>
      <c r="AF1906" s="5" t="n">
        <f aca="false">K1906+V1906</f>
        <v>369119193.864445</v>
      </c>
      <c r="AG1906" s="5" t="n">
        <f aca="false">L1906+W1906</f>
        <v>104335655.666475</v>
      </c>
      <c r="AH1906" s="5" t="n">
        <f aca="false">M1906+X1906</f>
        <v>145069335.082059</v>
      </c>
      <c r="AI1906" s="5" t="n">
        <f aca="false">N1906+Y1906</f>
        <v>30000000</v>
      </c>
      <c r="AJ1906" s="5" t="n">
        <f aca="false">O1906+Z1906</f>
        <v>302227781.420956</v>
      </c>
      <c r="AK1906" s="5" t="n">
        <f aca="false">P1906+AA1906</f>
        <v>302227781.420956</v>
      </c>
      <c r="AL1906" s="5" t="n">
        <f aca="false">INDEX($AE$1795:$AE$1922,$B1906-$C1906*1+const_one)</f>
        <v>30000000</v>
      </c>
      <c r="AM1906" s="5" t="n">
        <f aca="false">INDEX($AF$1795:$AF$1922,$B1906-$D1906*2+const_one)</f>
        <v>300000000</v>
      </c>
      <c r="AN1906" s="5" t="n">
        <f aca="false">INDEX($AG$1795:$AG$1922,$B1906-$E1906*4+const_one)</f>
        <v>100000000</v>
      </c>
      <c r="AO1906" s="5" t="n">
        <f aca="false">INDEX($AH$1795:$AH$1922,$B1906-$F1906*8+const_one)</f>
        <v>60000000</v>
      </c>
      <c r="AP1906" s="5" t="n">
        <f aca="false">INDEX($AI$1795:$AI$1922,$B1906-$G1906*16+const_one)</f>
        <v>30000000</v>
      </c>
      <c r="AQ1906" s="5" t="n">
        <f aca="false">INDEX($AJ$1795:$AJ$1922,$B1906-$H1906*32+const_one)</f>
        <v>15000000</v>
      </c>
      <c r="AR1906" s="5" t="n">
        <f aca="false">INDEX($AK$1795:$AK$1922,$B1906-$I1906*64+const_one)</f>
        <v>5000000</v>
      </c>
      <c r="AS1906" s="5" t="n">
        <f aca="false">INDEX($AE$1795:$AE$1922,$B1906+(const_one-$C1906)*1+const_one)</f>
        <v>38352943.2978333</v>
      </c>
      <c r="AT1906" s="5" t="n">
        <f aca="false">INDEX($AF$1795:$AF$1922,$B1906+(const_one-$D1906)*2+const_one)</f>
        <v>369119193.864445</v>
      </c>
      <c r="AU1906" s="5" t="n">
        <f aca="false">INDEX($AG$1795:$AG$1922,$B1906+(const_one-$E1906)*4+const_one)</f>
        <v>104335655.666475</v>
      </c>
      <c r="AV1906" s="5" t="n">
        <f aca="false">INDEX($AH$1795:$AH$1922,$B1906+(const_one-$F1906)*8+const_one)</f>
        <v>145069335.082059</v>
      </c>
      <c r="AW1906" s="5" t="n">
        <f aca="false">INDEX($AI$1795:$AI$1922,$B1906+(const_one-$G1906)*16+const_one)</f>
        <v>168595272.161807</v>
      </c>
      <c r="AX1906" s="5" t="n">
        <f aca="false">INDEX($AJ$1795:$AJ$1922,$B1906+(const_one-$H1906)*32+const_one)</f>
        <v>302227781.420956</v>
      </c>
      <c r="AY1906" s="5" t="n">
        <f aca="false">INDEX($AK$1795:$AK$1922,$B1906+(const_one-$I1906)*64+const_one)</f>
        <v>302227781.420956</v>
      </c>
      <c r="AZ1906" s="5" t="n">
        <f aca="false">--($C1906=--(AS1906&gt;AL1906))</f>
        <v>1</v>
      </c>
      <c r="BA1906" s="5" t="n">
        <f aca="false">--($D1906=--(AT1906&gt;AM1906))</f>
        <v>1</v>
      </c>
      <c r="BB1906" s="5" t="n">
        <f aca="false">--($E1906=--(AU1906&gt;AN1906))</f>
        <v>1</v>
      </c>
      <c r="BC1906" s="5" t="n">
        <f aca="false">--($F1906=--(AV1906&gt;AO1906))</f>
        <v>1</v>
      </c>
      <c r="BD1906" s="5" t="n">
        <f aca="false">--($G1906=--(AW1906&gt;AP1906))</f>
        <v>0</v>
      </c>
      <c r="BE1906" s="5" t="n">
        <f aca="false">--($H1906=--(AX1906&gt;AQ1906))</f>
        <v>1</v>
      </c>
      <c r="BF1906" s="5" t="n">
        <f aca="false">--($I1906=--(AY1906&gt;AR1906))</f>
        <v>1</v>
      </c>
      <c r="BG1906" s="5" t="n">
        <f aca="false">SUM(AZ1906:BF1906)</f>
        <v>6</v>
      </c>
      <c r="BH1906" s="5" t="n">
        <f aca="false">SUM(AE1906:AK1906)+AB1906+AC1906+AD1906</f>
        <v>2000000000</v>
      </c>
    </row>
    <row r="1907" customFormat="false" ht="15" hidden="true" customHeight="false" outlineLevel="0" collapsed="false">
      <c r="A1907" s="5" t="n">
        <f aca="false">sensitivity_exit_usd</f>
        <v>2000000000</v>
      </c>
      <c r="B1907" s="2" t="n">
        <f aca="false">ROW()-ROW($B$1795)</f>
        <v>112</v>
      </c>
      <c r="C1907" s="2" t="n">
        <f aca="false">MOD(QUOTIENT($B1907,1),2)</f>
        <v>0</v>
      </c>
      <c r="D1907" s="2" t="n">
        <f aca="false">MOD(QUOTIENT($B1907,2),2)</f>
        <v>0</v>
      </c>
      <c r="E1907" s="2" t="n">
        <f aca="false">MOD(QUOTIENT($B1907,4),2)</f>
        <v>0</v>
      </c>
      <c r="F1907" s="2" t="n">
        <f aca="false">MOD(QUOTIENT($B1907,8),2)</f>
        <v>0</v>
      </c>
      <c r="G1907" s="2" t="n">
        <f aca="false">MOD(QUOTIENT($B1907,16),2)</f>
        <v>1</v>
      </c>
      <c r="H1907" s="2" t="n">
        <f aca="false">MOD(QUOTIENT($B1907,32),2)</f>
        <v>1</v>
      </c>
      <c r="I1907" s="2" t="n">
        <f aca="false">MOD(QUOTIENT($B1907,64),2)</f>
        <v>1</v>
      </c>
      <c r="J1907" s="5" t="n">
        <f aca="false">IF($C1907=const_zero,MIN(class_series_f_invested_usd,MAX(const_zero,$A1907)),const_zero)</f>
        <v>30000000</v>
      </c>
      <c r="K1907" s="5" t="n">
        <f aca="false">IF($D1907=const_zero,MIN(class_series_e_invested_usd,MAX(const_zero,$A1907-SUM($J1907:$J1907))),const_zero)</f>
        <v>300000000</v>
      </c>
      <c r="L1907" s="5" t="n">
        <f aca="false">IF($E1907=const_zero,MIN(class_series_d_invested_usd,MAX(const_zero,$A1907-SUM($J1907:$K1907))),const_zero)</f>
        <v>100000000</v>
      </c>
      <c r="M1907" s="5" t="n">
        <f aca="false">IF($F1907=const_zero,MIN(class_series_c_invested_usd,MAX(const_zero,$A1907-SUM($J1907:$L1907))),const_zero)</f>
        <v>60000000</v>
      </c>
      <c r="N1907" s="5" t="n">
        <f aca="false">IF($G1907=const_zero,MIN(class_series_b_invested_usd,MAX(const_zero,$A1907-SUM($J1907:$M1907))),const_zero)</f>
        <v>0</v>
      </c>
      <c r="O1907" s="5" t="n">
        <f aca="false">IF($H1907=const_zero,MIN(class_series_a_invested_usd,MAX(const_zero,$A1907-SUM($J1907:$N1907))),const_zero)</f>
        <v>0</v>
      </c>
      <c r="P1907" s="5" t="n">
        <f aca="false">IF($I1907=const_zero,MIN(class_seed_invested_usd,MAX(const_zero,$A1907-SUM($J1907:$O1907))),const_zero)</f>
        <v>0</v>
      </c>
      <c r="Q1907" s="5" t="n">
        <f aca="false">MAX(const_zero,$A1907-SUM($J1907:$P1907))</f>
        <v>1510000000</v>
      </c>
      <c r="R1907" s="9" t="n">
        <f aca="false">common_rsa_total+Sensitivity!$AE$1740+Sensitivity!$AJ$1740+IF($C1907=const_one,Sensitivity!$D$1740,const_zero)+IF($D1907=const_one,Sensitivity!$Y$1740,const_zero)+IF($E1907=const_one,Sensitivity!$V$1740,const_zero)+IF($F1907=const_one,Sensitivity!$S$1740,const_zero)+IF($G1907=const_one,Sensitivity!$P$1740,const_zero)+IF($H1907=const_one,Sensitivity!$M$1740,const_zero)+IF($I1907=const_one,Sensitivity!$J$1740,const_zero)</f>
        <v>22265419.2130129</v>
      </c>
      <c r="S1907" s="23" t="b">
        <f aca="false">IF($R1907&gt;const_zero,--($Q1907&gt;option_strike_usd*$R1907),const_zero)</f>
        <v>1</v>
      </c>
      <c r="T1907" s="7" t="n">
        <f aca="false">IF($R1907&gt;const_zero,IF($S1907=const_one,($Q1907+option_strike_usd*pre_f_options_issued)/($R1907+pre_f_options_issued),$Q1907/$R1907),const_zero)</f>
        <v>61.0730626843281</v>
      </c>
      <c r="U1907" s="5" t="n">
        <f aca="false">IF($C1907=const_one,Sensitivity!$D$1740*$T1907,const_zero)</f>
        <v>0</v>
      </c>
      <c r="V1907" s="5" t="n">
        <f aca="false">IF($D1907=const_one,Sensitivity!$Y$1740*$T1907,const_zero)</f>
        <v>0</v>
      </c>
      <c r="W1907" s="5" t="n">
        <f aca="false">IF($E1907=const_one,Sensitivity!$V$1740*$T1907,const_zero)</f>
        <v>0</v>
      </c>
      <c r="X1907" s="5" t="n">
        <f aca="false">IF($F1907=const_one,Sensitivity!$S$1740*$T1907,const_zero)</f>
        <v>0</v>
      </c>
      <c r="Y1907" s="5" t="n">
        <f aca="false">IF($G1907=const_one,Sensitivity!$P$1740*$T1907,const_zero)</f>
        <v>183219188.052984</v>
      </c>
      <c r="Z1907" s="5" t="n">
        <f aca="false">IF($H1907=const_one,Sensitivity!$M$1740*$T1907,const_zero)</f>
        <v>305365313.42164</v>
      </c>
      <c r="AA1907" s="5" t="n">
        <f aca="false">IF($I1907=const_one,Sensitivity!$J$1740*$T1907,const_zero)</f>
        <v>305365313.42164</v>
      </c>
      <c r="AB1907" s="5" t="n">
        <f aca="false">(Sensitivity!$AE$1740+Sensitivity!$AJ$1740)*$T1907</f>
        <v>16209964.2339624</v>
      </c>
      <c r="AC1907" s="5" t="n">
        <f aca="false">common_rsa_total*$T1907</f>
        <v>549657564.158953</v>
      </c>
      <c r="AD1907" s="5" t="n">
        <f aca="false">IF($S1907=const_one,pre_f_options_issued*($T1907-option_strike_usd),const_zero)</f>
        <v>150182656.71082</v>
      </c>
      <c r="AE1907" s="5" t="n">
        <f aca="false">J1907+U1907</f>
        <v>30000000</v>
      </c>
      <c r="AF1907" s="5" t="n">
        <f aca="false">K1907+V1907</f>
        <v>300000000</v>
      </c>
      <c r="AG1907" s="5" t="n">
        <f aca="false">L1907+W1907</f>
        <v>100000000</v>
      </c>
      <c r="AH1907" s="5" t="n">
        <f aca="false">M1907+X1907</f>
        <v>60000000</v>
      </c>
      <c r="AI1907" s="5" t="n">
        <f aca="false">N1907+Y1907</f>
        <v>183219188.052984</v>
      </c>
      <c r="AJ1907" s="5" t="n">
        <f aca="false">O1907+Z1907</f>
        <v>305365313.42164</v>
      </c>
      <c r="AK1907" s="5" t="n">
        <f aca="false">P1907+AA1907</f>
        <v>305365313.42164</v>
      </c>
      <c r="AL1907" s="5" t="n">
        <f aca="false">INDEX($AE$1795:$AE$1922,$B1907-$C1907*1+const_one)</f>
        <v>30000000</v>
      </c>
      <c r="AM1907" s="5" t="n">
        <f aca="false">INDEX($AF$1795:$AF$1922,$B1907-$D1907*2+const_one)</f>
        <v>300000000</v>
      </c>
      <c r="AN1907" s="5" t="n">
        <f aca="false">INDEX($AG$1795:$AG$1922,$B1907-$E1907*4+const_one)</f>
        <v>100000000</v>
      </c>
      <c r="AO1907" s="5" t="n">
        <f aca="false">INDEX($AH$1795:$AH$1922,$B1907-$F1907*8+const_one)</f>
        <v>60000000</v>
      </c>
      <c r="AP1907" s="5" t="n">
        <f aca="false">INDEX($AI$1795:$AI$1922,$B1907-$G1907*16+const_one)</f>
        <v>30000000</v>
      </c>
      <c r="AQ1907" s="5" t="n">
        <f aca="false">INDEX($AJ$1795:$AJ$1922,$B1907-$H1907*32+const_one)</f>
        <v>15000000</v>
      </c>
      <c r="AR1907" s="5" t="n">
        <f aca="false">INDEX($AK$1795:$AK$1922,$B1907-$I1907*64+const_one)</f>
        <v>5000000</v>
      </c>
      <c r="AS1907" s="5" t="n">
        <f aca="false">INDEX($AE$1795:$AE$1922,$B1907+(const_one-$C1907)*1+const_one)</f>
        <v>38532491.3619837</v>
      </c>
      <c r="AT1907" s="5" t="n">
        <f aca="false">INDEX($AF$1795:$AF$1922,$B1907+(const_one-$D1907)*2+const_one)</f>
        <v>358521066.877055</v>
      </c>
      <c r="AU1907" s="5" t="n">
        <f aca="false">INDEX($AG$1795:$AG$1922,$B1907+(const_one-$E1907)*4+const_one)</f>
        <v>105065727.492688</v>
      </c>
      <c r="AV1907" s="5" t="n">
        <f aca="false">INDEX($AH$1795:$AH$1922,$B1907+(const_one-$F1907)*8+const_one)</f>
        <v>138926624.706464</v>
      </c>
      <c r="AW1907" s="5" t="n">
        <f aca="false">INDEX($AI$1795:$AI$1922,$B1907+(const_one-$G1907)*16+const_one)</f>
        <v>183219188.052984</v>
      </c>
      <c r="AX1907" s="5" t="n">
        <f aca="false">INDEX($AJ$1795:$AJ$1922,$B1907+(const_one-$H1907)*32+const_one)</f>
        <v>305365313.42164</v>
      </c>
      <c r="AY1907" s="5" t="n">
        <f aca="false">INDEX($AK$1795:$AK$1922,$B1907+(const_one-$I1907)*64+const_one)</f>
        <v>305365313.42164</v>
      </c>
      <c r="AZ1907" s="5" t="n">
        <f aca="false">--($C1907=--(AS1907&gt;AL1907))</f>
        <v>0</v>
      </c>
      <c r="BA1907" s="5" t="n">
        <f aca="false">--($D1907=--(AT1907&gt;AM1907))</f>
        <v>0</v>
      </c>
      <c r="BB1907" s="5" t="n">
        <f aca="false">--($E1907=--(AU1907&gt;AN1907))</f>
        <v>0</v>
      </c>
      <c r="BC1907" s="5" t="n">
        <f aca="false">--($F1907=--(AV1907&gt;AO1907))</f>
        <v>0</v>
      </c>
      <c r="BD1907" s="5" t="n">
        <f aca="false">--($G1907=--(AW1907&gt;AP1907))</f>
        <v>1</v>
      </c>
      <c r="BE1907" s="5" t="n">
        <f aca="false">--($H1907=--(AX1907&gt;AQ1907))</f>
        <v>1</v>
      </c>
      <c r="BF1907" s="5" t="n">
        <f aca="false">--($I1907=--(AY1907&gt;AR1907))</f>
        <v>1</v>
      </c>
      <c r="BG1907" s="5" t="n">
        <f aca="false">SUM(AZ1907:BF1907)</f>
        <v>3</v>
      </c>
      <c r="BH1907" s="5" t="n">
        <f aca="false">SUM(AE1907:AK1907)+AB1907+AC1907+AD1907</f>
        <v>2000000000</v>
      </c>
    </row>
    <row r="1908" customFormat="false" ht="15" hidden="true" customHeight="false" outlineLevel="0" collapsed="false">
      <c r="A1908" s="5" t="n">
        <f aca="false">sensitivity_exit_usd</f>
        <v>2000000000</v>
      </c>
      <c r="B1908" s="2" t="n">
        <f aca="false">ROW()-ROW($B$1795)</f>
        <v>113</v>
      </c>
      <c r="C1908" s="2" t="n">
        <f aca="false">MOD(QUOTIENT($B1908,1),2)</f>
        <v>1</v>
      </c>
      <c r="D1908" s="2" t="n">
        <f aca="false">MOD(QUOTIENT($B1908,2),2)</f>
        <v>0</v>
      </c>
      <c r="E1908" s="2" t="n">
        <f aca="false">MOD(QUOTIENT($B1908,4),2)</f>
        <v>0</v>
      </c>
      <c r="F1908" s="2" t="n">
        <f aca="false">MOD(QUOTIENT($B1908,8),2)</f>
        <v>0</v>
      </c>
      <c r="G1908" s="2" t="n">
        <f aca="false">MOD(QUOTIENT($B1908,16),2)</f>
        <v>1</v>
      </c>
      <c r="H1908" s="2" t="n">
        <f aca="false">MOD(QUOTIENT($B1908,32),2)</f>
        <v>1</v>
      </c>
      <c r="I1908" s="2" t="n">
        <f aca="false">MOD(QUOTIENT($B1908,64),2)</f>
        <v>1</v>
      </c>
      <c r="J1908" s="5" t="n">
        <f aca="false">IF($C1908=const_zero,MIN(class_series_f_invested_usd,MAX(const_zero,$A1908)),const_zero)</f>
        <v>0</v>
      </c>
      <c r="K1908" s="5" t="n">
        <f aca="false">IF($D1908=const_zero,MIN(class_series_e_invested_usd,MAX(const_zero,$A1908-SUM($J1908:$J1908))),const_zero)</f>
        <v>300000000</v>
      </c>
      <c r="L1908" s="5" t="n">
        <f aca="false">IF($E1908=const_zero,MIN(class_series_d_invested_usd,MAX(const_zero,$A1908-SUM($J1908:$K1908))),const_zero)</f>
        <v>100000000</v>
      </c>
      <c r="M1908" s="5" t="n">
        <f aca="false">IF($F1908=const_zero,MIN(class_series_c_invested_usd,MAX(const_zero,$A1908-SUM($J1908:$L1908))),const_zero)</f>
        <v>60000000</v>
      </c>
      <c r="N1908" s="5" t="n">
        <f aca="false">IF($G1908=const_zero,MIN(class_series_b_invested_usd,MAX(const_zero,$A1908-SUM($J1908:$M1908))),const_zero)</f>
        <v>0</v>
      </c>
      <c r="O1908" s="5" t="n">
        <f aca="false">IF($H1908=const_zero,MIN(class_series_a_invested_usd,MAX(const_zero,$A1908-SUM($J1908:$N1908))),const_zero)</f>
        <v>0</v>
      </c>
      <c r="P1908" s="5" t="n">
        <f aca="false">IF($I1908=const_zero,MIN(class_seed_invested_usd,MAX(const_zero,$A1908-SUM($J1908:$O1908))),const_zero)</f>
        <v>0</v>
      </c>
      <c r="Q1908" s="5" t="n">
        <f aca="false">MAX(const_zero,$A1908-SUM($J1908:$P1908))</f>
        <v>1540000000</v>
      </c>
      <c r="R1908" s="9" t="n">
        <f aca="false">common_rsa_total+Sensitivity!$AE$1740+Sensitivity!$AJ$1740+IF($C1908=const_one,Sensitivity!$D$1740,const_zero)+IF($D1908=const_one,Sensitivity!$Y$1740,const_zero)+IF($E1908=const_one,Sensitivity!$V$1740,const_zero)+IF($F1908=const_one,Sensitivity!$S$1740,const_zero)+IF($G1908=const_one,Sensitivity!$P$1740,const_zero)+IF($H1908=const_one,Sensitivity!$M$1740,const_zero)+IF($I1908=const_one,Sensitivity!$J$1740,const_zero)</f>
        <v>22899923.1477193</v>
      </c>
      <c r="S1908" s="23" t="b">
        <f aca="false">IF($R1908&gt;const_zero,--($Q1908&gt;option_strike_usd*$R1908),const_zero)</f>
        <v>1</v>
      </c>
      <c r="T1908" s="7" t="n">
        <f aca="false">IF($R1908&gt;const_zero,IF($S1908=const_one,($Q1908+option_strike_usd*pre_f_options_issued)/($R1908+pre_f_options_issued),$Q1908/$R1908),const_zero)</f>
        <v>60.7285302018131</v>
      </c>
      <c r="U1908" s="5" t="n">
        <f aca="false">IF($C1908=const_one,Sensitivity!$D$1740*$T1908,const_zero)</f>
        <v>38532491.3619837</v>
      </c>
      <c r="V1908" s="5" t="n">
        <f aca="false">IF($D1908=const_one,Sensitivity!$Y$1740*$T1908,const_zero)</f>
        <v>0</v>
      </c>
      <c r="W1908" s="5" t="n">
        <f aca="false">IF($E1908=const_one,Sensitivity!$V$1740*$T1908,const_zero)</f>
        <v>0</v>
      </c>
      <c r="X1908" s="5" t="n">
        <f aca="false">IF($F1908=const_one,Sensitivity!$S$1740*$T1908,const_zero)</f>
        <v>0</v>
      </c>
      <c r="Y1908" s="5" t="n">
        <f aca="false">IF($G1908=const_one,Sensitivity!$P$1740*$T1908,const_zero)</f>
        <v>182185590.605439</v>
      </c>
      <c r="Z1908" s="5" t="n">
        <f aca="false">IF($H1908=const_one,Sensitivity!$M$1740*$T1908,const_zero)</f>
        <v>303642651.009065</v>
      </c>
      <c r="AA1908" s="5" t="n">
        <f aca="false">IF($I1908=const_one,Sensitivity!$J$1740*$T1908,const_zero)</f>
        <v>303642651.009065</v>
      </c>
      <c r="AB1908" s="5" t="n">
        <f aca="false">(Sensitivity!$AE$1740+Sensitivity!$AJ$1740)*$T1908</f>
        <v>16118518.6935959</v>
      </c>
      <c r="AC1908" s="5" t="n">
        <f aca="false">common_rsa_total*$T1908</f>
        <v>546556771.816318</v>
      </c>
      <c r="AD1908" s="5" t="n">
        <f aca="false">IF($S1908=const_one,pre_f_options_issued*($T1908-option_strike_usd),const_zero)</f>
        <v>149321325.504533</v>
      </c>
      <c r="AE1908" s="5" t="n">
        <f aca="false">J1908+U1908</f>
        <v>38532491.3619837</v>
      </c>
      <c r="AF1908" s="5" t="n">
        <f aca="false">K1908+V1908</f>
        <v>300000000</v>
      </c>
      <c r="AG1908" s="5" t="n">
        <f aca="false">L1908+W1908</f>
        <v>100000000</v>
      </c>
      <c r="AH1908" s="5" t="n">
        <f aca="false">M1908+X1908</f>
        <v>60000000</v>
      </c>
      <c r="AI1908" s="5" t="n">
        <f aca="false">N1908+Y1908</f>
        <v>182185590.605439</v>
      </c>
      <c r="AJ1908" s="5" t="n">
        <f aca="false">O1908+Z1908</f>
        <v>303642651.009065</v>
      </c>
      <c r="AK1908" s="5" t="n">
        <f aca="false">P1908+AA1908</f>
        <v>303642651.009065</v>
      </c>
      <c r="AL1908" s="5" t="n">
        <f aca="false">INDEX($AE$1795:$AE$1922,$B1908-$C1908*1+const_one)</f>
        <v>30000000</v>
      </c>
      <c r="AM1908" s="5" t="n">
        <f aca="false">INDEX($AF$1795:$AF$1922,$B1908-$D1908*2+const_one)</f>
        <v>300000000</v>
      </c>
      <c r="AN1908" s="5" t="n">
        <f aca="false">INDEX($AG$1795:$AG$1922,$B1908-$E1908*4+const_one)</f>
        <v>100000000</v>
      </c>
      <c r="AO1908" s="5" t="n">
        <f aca="false">INDEX($AH$1795:$AH$1922,$B1908-$F1908*8+const_one)</f>
        <v>60000000</v>
      </c>
      <c r="AP1908" s="5" t="n">
        <f aca="false">INDEX($AI$1795:$AI$1922,$B1908-$G1908*16+const_one)</f>
        <v>30000000</v>
      </c>
      <c r="AQ1908" s="5" t="n">
        <f aca="false">INDEX($AJ$1795:$AJ$1922,$B1908-$H1908*32+const_one)</f>
        <v>15000000</v>
      </c>
      <c r="AR1908" s="5" t="n">
        <f aca="false">INDEX($AK$1795:$AK$1922,$B1908-$I1908*64+const_one)</f>
        <v>5000000</v>
      </c>
      <c r="AS1908" s="5" t="n">
        <f aca="false">INDEX($AE$1795:$AE$1922,$B1908+(const_one-$C1908)*1+const_one)</f>
        <v>38532491.3619837</v>
      </c>
      <c r="AT1908" s="5" t="n">
        <f aca="false">INDEX($AF$1795:$AF$1922,$B1908+(const_one-$D1908)*2+const_one)</f>
        <v>357115522.974453</v>
      </c>
      <c r="AU1908" s="5" t="n">
        <f aca="false">INDEX($AG$1795:$AG$1922,$B1908+(const_one-$E1908)*4+const_one)</f>
        <v>104517127.950392</v>
      </c>
      <c r="AV1908" s="5" t="n">
        <f aca="false">INDEX($AH$1795:$AH$1922,$B1908+(const_one-$F1908)*8+const_one)</f>
        <v>138345706.193635</v>
      </c>
      <c r="AW1908" s="5" t="n">
        <f aca="false">INDEX($AI$1795:$AI$1922,$B1908+(const_one-$G1908)*16+const_one)</f>
        <v>182185590.605439</v>
      </c>
      <c r="AX1908" s="5" t="n">
        <f aca="false">INDEX($AJ$1795:$AJ$1922,$B1908+(const_one-$H1908)*32+const_one)</f>
        <v>303642651.009065</v>
      </c>
      <c r="AY1908" s="5" t="n">
        <f aca="false">INDEX($AK$1795:$AK$1922,$B1908+(const_one-$I1908)*64+const_one)</f>
        <v>303642651.009065</v>
      </c>
      <c r="AZ1908" s="5" t="n">
        <f aca="false">--($C1908=--(AS1908&gt;AL1908))</f>
        <v>1</v>
      </c>
      <c r="BA1908" s="5" t="n">
        <f aca="false">--($D1908=--(AT1908&gt;AM1908))</f>
        <v>0</v>
      </c>
      <c r="BB1908" s="5" t="n">
        <f aca="false">--($E1908=--(AU1908&gt;AN1908))</f>
        <v>0</v>
      </c>
      <c r="BC1908" s="5" t="n">
        <f aca="false">--($F1908=--(AV1908&gt;AO1908))</f>
        <v>0</v>
      </c>
      <c r="BD1908" s="5" t="n">
        <f aca="false">--($G1908=--(AW1908&gt;AP1908))</f>
        <v>1</v>
      </c>
      <c r="BE1908" s="5" t="n">
        <f aca="false">--($H1908=--(AX1908&gt;AQ1908))</f>
        <v>1</v>
      </c>
      <c r="BF1908" s="5" t="n">
        <f aca="false">--($I1908=--(AY1908&gt;AR1908))</f>
        <v>1</v>
      </c>
      <c r="BG1908" s="5" t="n">
        <f aca="false">SUM(AZ1908:BF1908)</f>
        <v>4</v>
      </c>
      <c r="BH1908" s="5" t="n">
        <f aca="false">SUM(AE1908:AK1908)+AB1908+AC1908+AD1908</f>
        <v>2000000000</v>
      </c>
    </row>
    <row r="1909" customFormat="false" ht="15" hidden="true" customHeight="false" outlineLevel="0" collapsed="false">
      <c r="A1909" s="5" t="n">
        <f aca="false">sensitivity_exit_usd</f>
        <v>2000000000</v>
      </c>
      <c r="B1909" s="2" t="n">
        <f aca="false">ROW()-ROW($B$1795)</f>
        <v>114</v>
      </c>
      <c r="C1909" s="2" t="n">
        <f aca="false">MOD(QUOTIENT($B1909,1),2)</f>
        <v>0</v>
      </c>
      <c r="D1909" s="2" t="n">
        <f aca="false">MOD(QUOTIENT($B1909,2),2)</f>
        <v>1</v>
      </c>
      <c r="E1909" s="2" t="n">
        <f aca="false">MOD(QUOTIENT($B1909,4),2)</f>
        <v>0</v>
      </c>
      <c r="F1909" s="2" t="n">
        <f aca="false">MOD(QUOTIENT($B1909,8),2)</f>
        <v>0</v>
      </c>
      <c r="G1909" s="2" t="n">
        <f aca="false">MOD(QUOTIENT($B1909,16),2)</f>
        <v>1</v>
      </c>
      <c r="H1909" s="2" t="n">
        <f aca="false">MOD(QUOTIENT($B1909,32),2)</f>
        <v>1</v>
      </c>
      <c r="I1909" s="2" t="n">
        <f aca="false">MOD(QUOTIENT($B1909,64),2)</f>
        <v>1</v>
      </c>
      <c r="J1909" s="5" t="n">
        <f aca="false">IF($C1909=const_zero,MIN(class_series_f_invested_usd,MAX(const_zero,$A1909)),const_zero)</f>
        <v>30000000</v>
      </c>
      <c r="K1909" s="5" t="n">
        <f aca="false">IF($D1909=const_zero,MIN(class_series_e_invested_usd,MAX(const_zero,$A1909-SUM($J1909:$J1909))),const_zero)</f>
        <v>0</v>
      </c>
      <c r="L1909" s="5" t="n">
        <f aca="false">IF($E1909=const_zero,MIN(class_series_d_invested_usd,MAX(const_zero,$A1909-SUM($J1909:$K1909))),const_zero)</f>
        <v>100000000</v>
      </c>
      <c r="M1909" s="5" t="n">
        <f aca="false">IF($F1909=const_zero,MIN(class_series_c_invested_usd,MAX(const_zero,$A1909-SUM($J1909:$L1909))),const_zero)</f>
        <v>60000000</v>
      </c>
      <c r="N1909" s="5" t="n">
        <f aca="false">IF($G1909=const_zero,MIN(class_series_b_invested_usd,MAX(const_zero,$A1909-SUM($J1909:$M1909))),const_zero)</f>
        <v>0</v>
      </c>
      <c r="O1909" s="5" t="n">
        <f aca="false">IF($H1909=const_zero,MIN(class_series_a_invested_usd,MAX(const_zero,$A1909-SUM($J1909:$N1909))),const_zero)</f>
        <v>0</v>
      </c>
      <c r="P1909" s="5" t="n">
        <f aca="false">IF($I1909=const_zero,MIN(class_seed_invested_usd,MAX(const_zero,$A1909-SUM($J1909:$O1909))),const_zero)</f>
        <v>0</v>
      </c>
      <c r="Q1909" s="5" t="n">
        <f aca="false">MAX(const_zero,$A1909-SUM($J1909:$P1909))</f>
        <v>1810000000</v>
      </c>
      <c r="R1909" s="9" t="n">
        <f aca="false">common_rsa_total+Sensitivity!$AE$1740+Sensitivity!$AJ$1740+IF($C1909=const_one,Sensitivity!$D$1740,const_zero)+IF($D1909=const_one,Sensitivity!$Y$1740,const_zero)+IF($E1909=const_one,Sensitivity!$V$1740,const_zero)+IF($F1909=const_one,Sensitivity!$S$1740,const_zero)+IF($G1909=const_one,Sensitivity!$P$1740,const_zero)+IF($H1909=const_one,Sensitivity!$M$1740,const_zero)+IF($I1909=const_one,Sensitivity!$J$1740,const_zero)</f>
        <v>28372058.2540864</v>
      </c>
      <c r="S1909" s="23" t="b">
        <f aca="false">IF($R1909&gt;const_zero,--($Q1909&gt;option_strike_usd*$R1909),const_zero)</f>
        <v>1</v>
      </c>
      <c r="T1909" s="7" t="n">
        <f aca="false">IF($R1909&gt;const_zero,IF($S1909=const_one,($Q1909+option_strike_usd*pre_f_options_issued)/($R1909+pre_f_options_issued),$Q1909/$R1909),const_zero)</f>
        <v>58.7100472888</v>
      </c>
      <c r="U1909" s="5" t="n">
        <f aca="false">IF($C1909=const_one,Sensitivity!$D$1740*$T1909,const_zero)</f>
        <v>0</v>
      </c>
      <c r="V1909" s="5" t="n">
        <f aca="false">IF($D1909=const_one,Sensitivity!$Y$1740*$T1909,const_zero)</f>
        <v>358521066.877055</v>
      </c>
      <c r="W1909" s="5" t="n">
        <f aca="false">IF($E1909=const_one,Sensitivity!$V$1740*$T1909,const_zero)</f>
        <v>0</v>
      </c>
      <c r="X1909" s="5" t="n">
        <f aca="false">IF($F1909=const_one,Sensitivity!$S$1740*$T1909,const_zero)</f>
        <v>0</v>
      </c>
      <c r="Y1909" s="5" t="n">
        <f aca="false">IF($G1909=const_one,Sensitivity!$P$1740*$T1909,const_zero)</f>
        <v>176130141.8664</v>
      </c>
      <c r="Z1909" s="5" t="n">
        <f aca="false">IF($H1909=const_one,Sensitivity!$M$1740*$T1909,const_zero)</f>
        <v>293550236.444</v>
      </c>
      <c r="AA1909" s="5" t="n">
        <f aca="false">IF($I1909=const_one,Sensitivity!$J$1740*$T1909,const_zero)</f>
        <v>293550236.444</v>
      </c>
      <c r="AB1909" s="5" t="n">
        <f aca="false">(Sensitivity!$AE$1740+Sensitivity!$AJ$1740)*$T1909</f>
        <v>15582774.5473439</v>
      </c>
      <c r="AC1909" s="5" t="n">
        <f aca="false">common_rsa_total*$T1909</f>
        <v>528390425.5992</v>
      </c>
      <c r="AD1909" s="5" t="n">
        <f aca="false">IF($S1909=const_one,pre_f_options_issued*($T1909-option_strike_usd),const_zero)</f>
        <v>144275118.222</v>
      </c>
      <c r="AE1909" s="5" t="n">
        <f aca="false">J1909+U1909</f>
        <v>30000000</v>
      </c>
      <c r="AF1909" s="5" t="n">
        <f aca="false">K1909+V1909</f>
        <v>358521066.877055</v>
      </c>
      <c r="AG1909" s="5" t="n">
        <f aca="false">L1909+W1909</f>
        <v>100000000</v>
      </c>
      <c r="AH1909" s="5" t="n">
        <f aca="false">M1909+X1909</f>
        <v>60000000</v>
      </c>
      <c r="AI1909" s="5" t="n">
        <f aca="false">N1909+Y1909</f>
        <v>176130141.8664</v>
      </c>
      <c r="AJ1909" s="5" t="n">
        <f aca="false">O1909+Z1909</f>
        <v>293550236.444</v>
      </c>
      <c r="AK1909" s="5" t="n">
        <f aca="false">P1909+AA1909</f>
        <v>293550236.444</v>
      </c>
      <c r="AL1909" s="5" t="n">
        <f aca="false">INDEX($AE$1795:$AE$1922,$B1909-$C1909*1+const_one)</f>
        <v>30000000</v>
      </c>
      <c r="AM1909" s="5" t="n">
        <f aca="false">INDEX($AF$1795:$AF$1922,$B1909-$D1909*2+const_one)</f>
        <v>300000000</v>
      </c>
      <c r="AN1909" s="5" t="n">
        <f aca="false">INDEX($AG$1795:$AG$1922,$B1909-$E1909*4+const_one)</f>
        <v>100000000</v>
      </c>
      <c r="AO1909" s="5" t="n">
        <f aca="false">INDEX($AH$1795:$AH$1922,$B1909-$F1909*8+const_one)</f>
        <v>60000000</v>
      </c>
      <c r="AP1909" s="5" t="n">
        <f aca="false">INDEX($AI$1795:$AI$1922,$B1909-$G1909*16+const_one)</f>
        <v>30000000</v>
      </c>
      <c r="AQ1909" s="5" t="n">
        <f aca="false">INDEX($AJ$1795:$AJ$1922,$B1909-$H1909*32+const_one)</f>
        <v>15000000</v>
      </c>
      <c r="AR1909" s="5" t="n">
        <f aca="false">INDEX($AK$1795:$AK$1922,$B1909-$I1909*64+const_one)</f>
        <v>5000000</v>
      </c>
      <c r="AS1909" s="5" t="n">
        <f aca="false">INDEX($AE$1795:$AE$1922,$B1909+(const_one-$C1909)*1+const_one)</f>
        <v>37105714.4442214</v>
      </c>
      <c r="AT1909" s="5" t="n">
        <f aca="false">INDEX($AF$1795:$AF$1922,$B1909+(const_one-$D1909)*2+const_one)</f>
        <v>358521066.877055</v>
      </c>
      <c r="AU1909" s="5" t="n">
        <f aca="false">INDEX($AG$1795:$AG$1922,$B1909+(const_one-$E1909)*4+const_one)</f>
        <v>101269023.626175</v>
      </c>
      <c r="AV1909" s="5" t="n">
        <f aca="false">INDEX($AH$1795:$AH$1922,$B1909+(const_one-$F1909)*8+const_one)</f>
        <v>135068289.604478</v>
      </c>
      <c r="AW1909" s="5" t="n">
        <f aca="false">INDEX($AI$1795:$AI$1922,$B1909+(const_one-$G1909)*16+const_one)</f>
        <v>176130141.8664</v>
      </c>
      <c r="AX1909" s="5" t="n">
        <f aca="false">INDEX($AJ$1795:$AJ$1922,$B1909+(const_one-$H1909)*32+const_one)</f>
        <v>293550236.444</v>
      </c>
      <c r="AY1909" s="5" t="n">
        <f aca="false">INDEX($AK$1795:$AK$1922,$B1909+(const_one-$I1909)*64+const_one)</f>
        <v>293550236.444</v>
      </c>
      <c r="AZ1909" s="5" t="n">
        <f aca="false">--($C1909=--(AS1909&gt;AL1909))</f>
        <v>0</v>
      </c>
      <c r="BA1909" s="5" t="n">
        <f aca="false">--($D1909=--(AT1909&gt;AM1909))</f>
        <v>1</v>
      </c>
      <c r="BB1909" s="5" t="n">
        <f aca="false">--($E1909=--(AU1909&gt;AN1909))</f>
        <v>0</v>
      </c>
      <c r="BC1909" s="5" t="n">
        <f aca="false">--($F1909=--(AV1909&gt;AO1909))</f>
        <v>0</v>
      </c>
      <c r="BD1909" s="5" t="n">
        <f aca="false">--($G1909=--(AW1909&gt;AP1909))</f>
        <v>1</v>
      </c>
      <c r="BE1909" s="5" t="n">
        <f aca="false">--($H1909=--(AX1909&gt;AQ1909))</f>
        <v>1</v>
      </c>
      <c r="BF1909" s="5" t="n">
        <f aca="false">--($I1909=--(AY1909&gt;AR1909))</f>
        <v>1</v>
      </c>
      <c r="BG1909" s="5" t="n">
        <f aca="false">SUM(AZ1909:BF1909)</f>
        <v>4</v>
      </c>
      <c r="BH1909" s="5" t="n">
        <f aca="false">SUM(AE1909:AK1909)+AB1909+AC1909+AD1909</f>
        <v>2000000000</v>
      </c>
    </row>
    <row r="1910" customFormat="false" ht="15" hidden="true" customHeight="false" outlineLevel="0" collapsed="false">
      <c r="A1910" s="5" t="n">
        <f aca="false">sensitivity_exit_usd</f>
        <v>2000000000</v>
      </c>
      <c r="B1910" s="2" t="n">
        <f aca="false">ROW()-ROW($B$1795)</f>
        <v>115</v>
      </c>
      <c r="C1910" s="2" t="n">
        <f aca="false">MOD(QUOTIENT($B1910,1),2)</f>
        <v>1</v>
      </c>
      <c r="D1910" s="2" t="n">
        <f aca="false">MOD(QUOTIENT($B1910,2),2)</f>
        <v>1</v>
      </c>
      <c r="E1910" s="2" t="n">
        <f aca="false">MOD(QUOTIENT($B1910,4),2)</f>
        <v>0</v>
      </c>
      <c r="F1910" s="2" t="n">
        <f aca="false">MOD(QUOTIENT($B1910,8),2)</f>
        <v>0</v>
      </c>
      <c r="G1910" s="2" t="n">
        <f aca="false">MOD(QUOTIENT($B1910,16),2)</f>
        <v>1</v>
      </c>
      <c r="H1910" s="2" t="n">
        <f aca="false">MOD(QUOTIENT($B1910,32),2)</f>
        <v>1</v>
      </c>
      <c r="I1910" s="2" t="n">
        <f aca="false">MOD(QUOTIENT($B1910,64),2)</f>
        <v>1</v>
      </c>
      <c r="J1910" s="5" t="n">
        <f aca="false">IF($C1910=const_zero,MIN(class_series_f_invested_usd,MAX(const_zero,$A1910)),const_zero)</f>
        <v>0</v>
      </c>
      <c r="K1910" s="5" t="n">
        <f aca="false">IF($D1910=const_zero,MIN(class_series_e_invested_usd,MAX(const_zero,$A1910-SUM($J1910:$J1910))),const_zero)</f>
        <v>0</v>
      </c>
      <c r="L1910" s="5" t="n">
        <f aca="false">IF($E1910=const_zero,MIN(class_series_d_invested_usd,MAX(const_zero,$A1910-SUM($J1910:$K1910))),const_zero)</f>
        <v>100000000</v>
      </c>
      <c r="M1910" s="5" t="n">
        <f aca="false">IF($F1910=const_zero,MIN(class_series_c_invested_usd,MAX(const_zero,$A1910-SUM($J1910:$L1910))),const_zero)</f>
        <v>60000000</v>
      </c>
      <c r="N1910" s="5" t="n">
        <f aca="false">IF($G1910=const_zero,MIN(class_series_b_invested_usd,MAX(const_zero,$A1910-SUM($J1910:$M1910))),const_zero)</f>
        <v>0</v>
      </c>
      <c r="O1910" s="5" t="n">
        <f aca="false">IF($H1910=const_zero,MIN(class_series_a_invested_usd,MAX(const_zero,$A1910-SUM($J1910:$N1910))),const_zero)</f>
        <v>0</v>
      </c>
      <c r="P1910" s="5" t="n">
        <f aca="false">IF($I1910=const_zero,MIN(class_seed_invested_usd,MAX(const_zero,$A1910-SUM($J1910:$O1910))),const_zero)</f>
        <v>0</v>
      </c>
      <c r="Q1910" s="5" t="n">
        <f aca="false">MAX(const_zero,$A1910-SUM($J1910:$P1910))</f>
        <v>1840000000</v>
      </c>
      <c r="R1910" s="9" t="n">
        <f aca="false">common_rsa_total+Sensitivity!$AE$1740+Sensitivity!$AJ$1740+IF($C1910=const_one,Sensitivity!$D$1740,const_zero)+IF($D1910=const_one,Sensitivity!$Y$1740,const_zero)+IF($E1910=const_one,Sensitivity!$V$1740,const_zero)+IF($F1910=const_one,Sensitivity!$S$1740,const_zero)+IF($G1910=const_one,Sensitivity!$P$1740,const_zero)+IF($H1910=const_one,Sensitivity!$M$1740,const_zero)+IF($I1910=const_one,Sensitivity!$J$1740,const_zero)</f>
        <v>29006562.1887927</v>
      </c>
      <c r="S1910" s="23" t="b">
        <f aca="false">IF($R1910&gt;const_zero,--($Q1910&gt;option_strike_usd*$R1910),const_zero)</f>
        <v>1</v>
      </c>
      <c r="T1910" s="7" t="n">
        <f aca="false">IF($R1910&gt;const_zero,IF($S1910=const_one,($Q1910+option_strike_usd*pre_f_options_issued)/($R1910+pre_f_options_issued),$Q1910/$R1910),const_zero)</f>
        <v>58.4798807613292</v>
      </c>
      <c r="U1910" s="5" t="n">
        <f aca="false">IF($C1910=const_one,Sensitivity!$D$1740*$T1910,const_zero)</f>
        <v>37105714.4442214</v>
      </c>
      <c r="V1910" s="5" t="n">
        <f aca="false">IF($D1910=const_one,Sensitivity!$Y$1740*$T1910,const_zero)</f>
        <v>357115522.974453</v>
      </c>
      <c r="W1910" s="5" t="n">
        <f aca="false">IF($E1910=const_one,Sensitivity!$V$1740*$T1910,const_zero)</f>
        <v>0</v>
      </c>
      <c r="X1910" s="5" t="n">
        <f aca="false">IF($F1910=const_one,Sensitivity!$S$1740*$T1910,const_zero)</f>
        <v>0</v>
      </c>
      <c r="Y1910" s="5" t="n">
        <f aca="false">IF($G1910=const_one,Sensitivity!$P$1740*$T1910,const_zero)</f>
        <v>175439642.283988</v>
      </c>
      <c r="Z1910" s="5" t="n">
        <f aca="false">IF($H1910=const_one,Sensitivity!$M$1740*$T1910,const_zero)</f>
        <v>292399403.806646</v>
      </c>
      <c r="AA1910" s="5" t="n">
        <f aca="false">IF($I1910=const_one,Sensitivity!$J$1740*$T1910,const_zero)</f>
        <v>292399403.806646</v>
      </c>
      <c r="AB1910" s="5" t="n">
        <f aca="false">(Sensitivity!$AE$1740+Sensitivity!$AJ$1740)*$T1910</f>
        <v>15521683.9287607</v>
      </c>
      <c r="AC1910" s="5" t="n">
        <f aca="false">common_rsa_total*$T1910</f>
        <v>526318926.851963</v>
      </c>
      <c r="AD1910" s="5" t="n">
        <f aca="false">IF($S1910=const_one,pre_f_options_issued*($T1910-option_strike_usd),const_zero)</f>
        <v>143699701.903323</v>
      </c>
      <c r="AE1910" s="5" t="n">
        <f aca="false">J1910+U1910</f>
        <v>37105714.4442214</v>
      </c>
      <c r="AF1910" s="5" t="n">
        <f aca="false">K1910+V1910</f>
        <v>357115522.974453</v>
      </c>
      <c r="AG1910" s="5" t="n">
        <f aca="false">L1910+W1910</f>
        <v>100000000</v>
      </c>
      <c r="AH1910" s="5" t="n">
        <f aca="false">M1910+X1910</f>
        <v>60000000</v>
      </c>
      <c r="AI1910" s="5" t="n">
        <f aca="false">N1910+Y1910</f>
        <v>175439642.283988</v>
      </c>
      <c r="AJ1910" s="5" t="n">
        <f aca="false">O1910+Z1910</f>
        <v>292399403.806646</v>
      </c>
      <c r="AK1910" s="5" t="n">
        <f aca="false">P1910+AA1910</f>
        <v>292399403.806646</v>
      </c>
      <c r="AL1910" s="5" t="n">
        <f aca="false">INDEX($AE$1795:$AE$1922,$B1910-$C1910*1+const_one)</f>
        <v>30000000</v>
      </c>
      <c r="AM1910" s="5" t="n">
        <f aca="false">INDEX($AF$1795:$AF$1922,$B1910-$D1910*2+const_one)</f>
        <v>300000000</v>
      </c>
      <c r="AN1910" s="5" t="n">
        <f aca="false">INDEX($AG$1795:$AG$1922,$B1910-$E1910*4+const_one)</f>
        <v>100000000</v>
      </c>
      <c r="AO1910" s="5" t="n">
        <f aca="false">INDEX($AH$1795:$AH$1922,$B1910-$F1910*8+const_one)</f>
        <v>60000000</v>
      </c>
      <c r="AP1910" s="5" t="n">
        <f aca="false">INDEX($AI$1795:$AI$1922,$B1910-$G1910*16+const_one)</f>
        <v>30000000</v>
      </c>
      <c r="AQ1910" s="5" t="n">
        <f aca="false">INDEX($AJ$1795:$AJ$1922,$B1910-$H1910*32+const_one)</f>
        <v>15000000</v>
      </c>
      <c r="AR1910" s="5" t="n">
        <f aca="false">INDEX($AK$1795:$AK$1922,$B1910-$I1910*64+const_one)</f>
        <v>5000000</v>
      </c>
      <c r="AS1910" s="5" t="n">
        <f aca="false">INDEX($AE$1795:$AE$1922,$B1910+(const_one-$C1910)*1+const_one)</f>
        <v>37105714.4442214</v>
      </c>
      <c r="AT1910" s="5" t="n">
        <f aca="false">INDEX($AF$1795:$AF$1922,$B1910+(const_one-$D1910)*2+const_one)</f>
        <v>357115522.974453</v>
      </c>
      <c r="AU1910" s="5" t="n">
        <f aca="false">INDEX($AG$1795:$AG$1922,$B1910+(const_one-$E1910)*4+const_one)</f>
        <v>100893721.101939</v>
      </c>
      <c r="AV1910" s="5" t="n">
        <f aca="false">INDEX($AH$1795:$AH$1922,$B1910+(const_one-$F1910)*8+const_one)</f>
        <v>134664197.879348</v>
      </c>
      <c r="AW1910" s="5" t="n">
        <f aca="false">INDEX($AI$1795:$AI$1922,$B1910+(const_one-$G1910)*16+const_one)</f>
        <v>175439642.283988</v>
      </c>
      <c r="AX1910" s="5" t="n">
        <f aca="false">INDEX($AJ$1795:$AJ$1922,$B1910+(const_one-$H1910)*32+const_one)</f>
        <v>292399403.806646</v>
      </c>
      <c r="AY1910" s="5" t="n">
        <f aca="false">INDEX($AK$1795:$AK$1922,$B1910+(const_one-$I1910)*64+const_one)</f>
        <v>292399403.806646</v>
      </c>
      <c r="AZ1910" s="5" t="n">
        <f aca="false">--($C1910=--(AS1910&gt;AL1910))</f>
        <v>1</v>
      </c>
      <c r="BA1910" s="5" t="n">
        <f aca="false">--($D1910=--(AT1910&gt;AM1910))</f>
        <v>1</v>
      </c>
      <c r="BB1910" s="5" t="n">
        <f aca="false">--($E1910=--(AU1910&gt;AN1910))</f>
        <v>0</v>
      </c>
      <c r="BC1910" s="5" t="n">
        <f aca="false">--($F1910=--(AV1910&gt;AO1910))</f>
        <v>0</v>
      </c>
      <c r="BD1910" s="5" t="n">
        <f aca="false">--($G1910=--(AW1910&gt;AP1910))</f>
        <v>1</v>
      </c>
      <c r="BE1910" s="5" t="n">
        <f aca="false">--($H1910=--(AX1910&gt;AQ1910))</f>
        <v>1</v>
      </c>
      <c r="BF1910" s="5" t="n">
        <f aca="false">--($I1910=--(AY1910&gt;AR1910))</f>
        <v>1</v>
      </c>
      <c r="BG1910" s="5" t="n">
        <f aca="false">SUM(AZ1910:BF1910)</f>
        <v>5</v>
      </c>
      <c r="BH1910" s="5" t="n">
        <f aca="false">SUM(AE1910:AK1910)+AB1910+AC1910+AD1910</f>
        <v>2000000000</v>
      </c>
    </row>
    <row r="1911" customFormat="false" ht="15" hidden="true" customHeight="false" outlineLevel="0" collapsed="false">
      <c r="A1911" s="5" t="n">
        <f aca="false">sensitivity_exit_usd</f>
        <v>2000000000</v>
      </c>
      <c r="B1911" s="2" t="n">
        <f aca="false">ROW()-ROW($B$1795)</f>
        <v>116</v>
      </c>
      <c r="C1911" s="2" t="n">
        <f aca="false">MOD(QUOTIENT($B1911,1),2)</f>
        <v>0</v>
      </c>
      <c r="D1911" s="2" t="n">
        <f aca="false">MOD(QUOTIENT($B1911,2),2)</f>
        <v>0</v>
      </c>
      <c r="E1911" s="2" t="n">
        <f aca="false">MOD(QUOTIENT($B1911,4),2)</f>
        <v>1</v>
      </c>
      <c r="F1911" s="2" t="n">
        <f aca="false">MOD(QUOTIENT($B1911,8),2)</f>
        <v>0</v>
      </c>
      <c r="G1911" s="2" t="n">
        <f aca="false">MOD(QUOTIENT($B1911,16),2)</f>
        <v>1</v>
      </c>
      <c r="H1911" s="2" t="n">
        <f aca="false">MOD(QUOTIENT($B1911,32),2)</f>
        <v>1</v>
      </c>
      <c r="I1911" s="2" t="n">
        <f aca="false">MOD(QUOTIENT($B1911,64),2)</f>
        <v>1</v>
      </c>
      <c r="J1911" s="5" t="n">
        <f aca="false">IF($C1911=const_zero,MIN(class_series_f_invested_usd,MAX(const_zero,$A1911)),const_zero)</f>
        <v>30000000</v>
      </c>
      <c r="K1911" s="5" t="n">
        <f aca="false">IF($D1911=const_zero,MIN(class_series_e_invested_usd,MAX(const_zero,$A1911-SUM($J1911:$J1911))),const_zero)</f>
        <v>300000000</v>
      </c>
      <c r="L1911" s="5" t="n">
        <f aca="false">IF($E1911=const_zero,MIN(class_series_d_invested_usd,MAX(const_zero,$A1911-SUM($J1911:$K1911))),const_zero)</f>
        <v>0</v>
      </c>
      <c r="M1911" s="5" t="n">
        <f aca="false">IF($F1911=const_zero,MIN(class_series_c_invested_usd,MAX(const_zero,$A1911-SUM($J1911:$L1911))),const_zero)</f>
        <v>60000000</v>
      </c>
      <c r="N1911" s="5" t="n">
        <f aca="false">IF($G1911=const_zero,MIN(class_series_b_invested_usd,MAX(const_zero,$A1911-SUM($J1911:$M1911))),const_zero)</f>
        <v>0</v>
      </c>
      <c r="O1911" s="5" t="n">
        <f aca="false">IF($H1911=const_zero,MIN(class_series_a_invested_usd,MAX(const_zero,$A1911-SUM($J1911:$N1911))),const_zero)</f>
        <v>0</v>
      </c>
      <c r="P1911" s="5" t="n">
        <f aca="false">IF($I1911=const_zero,MIN(class_seed_invested_usd,MAX(const_zero,$A1911-SUM($J1911:$O1911))),const_zero)</f>
        <v>0</v>
      </c>
      <c r="Q1911" s="5" t="n">
        <f aca="false">MAX(const_zero,$A1911-SUM($J1911:$P1911))</f>
        <v>1610000000</v>
      </c>
      <c r="R1911" s="9" t="n">
        <f aca="false">common_rsa_total+Sensitivity!$AE$1740+Sensitivity!$AJ$1740+IF($C1911=const_one,Sensitivity!$D$1740,const_zero)+IF($D1911=const_one,Sensitivity!$Y$1740,const_zero)+IF($E1911=const_one,Sensitivity!$V$1740,const_zero)+IF($F1911=const_one,Sensitivity!$S$1740,const_zero)+IF($G1911=const_one,Sensitivity!$P$1740,const_zero)+IF($H1911=const_one,Sensitivity!$M$1740,const_zero)+IF($I1911=const_one,Sensitivity!$J$1740,const_zero)</f>
        <v>23991528.8243784</v>
      </c>
      <c r="S1911" s="23" t="b">
        <f aca="false">IF($R1911&gt;const_zero,--($Q1911&gt;option_strike_usd*$R1911),const_zero)</f>
        <v>1</v>
      </c>
      <c r="T1911" s="7" t="n">
        <f aca="false">IF($R1911&gt;const_zero,IF($S1911=const_one,($Q1911+option_strike_usd*pre_f_options_issued)/($R1911+pre_f_options_issued),$Q1911/$R1911),const_zero)</f>
        <v>60.8685142594007</v>
      </c>
      <c r="U1911" s="5" t="n">
        <f aca="false">IF($C1911=const_one,Sensitivity!$D$1740*$T1911,const_zero)</f>
        <v>0</v>
      </c>
      <c r="V1911" s="5" t="n">
        <f aca="false">IF($D1911=const_one,Sensitivity!$Y$1740*$T1911,const_zero)</f>
        <v>0</v>
      </c>
      <c r="W1911" s="5" t="n">
        <f aca="false">IF($E1911=const_one,Sensitivity!$V$1740*$T1911,const_zero)</f>
        <v>105065727.492688</v>
      </c>
      <c r="X1911" s="5" t="n">
        <f aca="false">IF($F1911=const_one,Sensitivity!$S$1740*$T1911,const_zero)</f>
        <v>0</v>
      </c>
      <c r="Y1911" s="5" t="n">
        <f aca="false">IF($G1911=const_one,Sensitivity!$P$1740*$T1911,const_zero)</f>
        <v>182605542.778202</v>
      </c>
      <c r="Z1911" s="5" t="n">
        <f aca="false">IF($H1911=const_one,Sensitivity!$M$1740*$T1911,const_zero)</f>
        <v>304342571.297004</v>
      </c>
      <c r="AA1911" s="5" t="n">
        <f aca="false">IF($I1911=const_one,Sensitivity!$J$1740*$T1911,const_zero)</f>
        <v>304342571.297004</v>
      </c>
      <c r="AB1911" s="5" t="n">
        <f aca="false">(Sensitivity!$AE$1740+Sensitivity!$AJ$1740)*$T1911</f>
        <v>16155673.1519951</v>
      </c>
      <c r="AC1911" s="5" t="n">
        <f aca="false">common_rsa_total*$T1911</f>
        <v>547816628.334606</v>
      </c>
      <c r="AD1911" s="5" t="n">
        <f aca="false">IF($S1911=const_one,pre_f_options_issued*($T1911-option_strike_usd),const_zero)</f>
        <v>149671285.648502</v>
      </c>
      <c r="AE1911" s="5" t="n">
        <f aca="false">J1911+U1911</f>
        <v>30000000</v>
      </c>
      <c r="AF1911" s="5" t="n">
        <f aca="false">K1911+V1911</f>
        <v>300000000</v>
      </c>
      <c r="AG1911" s="5" t="n">
        <f aca="false">L1911+W1911</f>
        <v>105065727.492688</v>
      </c>
      <c r="AH1911" s="5" t="n">
        <f aca="false">M1911+X1911</f>
        <v>60000000</v>
      </c>
      <c r="AI1911" s="5" t="n">
        <f aca="false">N1911+Y1911</f>
        <v>182605542.778202</v>
      </c>
      <c r="AJ1911" s="5" t="n">
        <f aca="false">O1911+Z1911</f>
        <v>304342571.297004</v>
      </c>
      <c r="AK1911" s="5" t="n">
        <f aca="false">P1911+AA1911</f>
        <v>304342571.297004</v>
      </c>
      <c r="AL1911" s="5" t="n">
        <f aca="false">INDEX($AE$1795:$AE$1922,$B1911-$C1911*1+const_one)</f>
        <v>30000000</v>
      </c>
      <c r="AM1911" s="5" t="n">
        <f aca="false">INDEX($AF$1795:$AF$1922,$B1911-$D1911*2+const_one)</f>
        <v>300000000</v>
      </c>
      <c r="AN1911" s="5" t="n">
        <f aca="false">INDEX($AG$1795:$AG$1922,$B1911-$E1911*4+const_one)</f>
        <v>100000000</v>
      </c>
      <c r="AO1911" s="5" t="n">
        <f aca="false">INDEX($AH$1795:$AH$1922,$B1911-$F1911*8+const_one)</f>
        <v>60000000</v>
      </c>
      <c r="AP1911" s="5" t="n">
        <f aca="false">INDEX($AI$1795:$AI$1922,$B1911-$G1911*16+const_one)</f>
        <v>30000000</v>
      </c>
      <c r="AQ1911" s="5" t="n">
        <f aca="false">INDEX($AJ$1795:$AJ$1922,$B1911-$H1911*32+const_one)</f>
        <v>15000000</v>
      </c>
      <c r="AR1911" s="5" t="n">
        <f aca="false">INDEX($AK$1795:$AK$1922,$B1911-$I1911*64+const_one)</f>
        <v>5000000</v>
      </c>
      <c r="AS1911" s="5" t="n">
        <f aca="false">INDEX($AE$1795:$AE$1922,$B1911+(const_one-$C1911)*1+const_one)</f>
        <v>38419651.0418997</v>
      </c>
      <c r="AT1911" s="5" t="n">
        <f aca="false">INDEX($AF$1795:$AF$1922,$B1911+(const_one-$D1911)*2+const_one)</f>
        <v>358270048.005691</v>
      </c>
      <c r="AU1911" s="5" t="n">
        <f aca="false">INDEX($AG$1795:$AG$1922,$B1911+(const_one-$E1911)*4+const_one)</f>
        <v>105065727.492688</v>
      </c>
      <c r="AV1911" s="5" t="n">
        <f aca="false">INDEX($AH$1795:$AH$1922,$B1911+(const_one-$F1911)*8+const_one)</f>
        <v>138933457.775797</v>
      </c>
      <c r="AW1911" s="5" t="n">
        <f aca="false">INDEX($AI$1795:$AI$1922,$B1911+(const_one-$G1911)*16+const_one)</f>
        <v>182605542.778202</v>
      </c>
      <c r="AX1911" s="5" t="n">
        <f aca="false">INDEX($AJ$1795:$AJ$1922,$B1911+(const_one-$H1911)*32+const_one)</f>
        <v>304342571.297004</v>
      </c>
      <c r="AY1911" s="5" t="n">
        <f aca="false">INDEX($AK$1795:$AK$1922,$B1911+(const_one-$I1911)*64+const_one)</f>
        <v>304342571.297004</v>
      </c>
      <c r="AZ1911" s="5" t="n">
        <f aca="false">--($C1911=--(AS1911&gt;AL1911))</f>
        <v>0</v>
      </c>
      <c r="BA1911" s="5" t="n">
        <f aca="false">--($D1911=--(AT1911&gt;AM1911))</f>
        <v>0</v>
      </c>
      <c r="BB1911" s="5" t="n">
        <f aca="false">--($E1911=--(AU1911&gt;AN1911))</f>
        <v>1</v>
      </c>
      <c r="BC1911" s="5" t="n">
        <f aca="false">--($F1911=--(AV1911&gt;AO1911))</f>
        <v>0</v>
      </c>
      <c r="BD1911" s="5" t="n">
        <f aca="false">--($G1911=--(AW1911&gt;AP1911))</f>
        <v>1</v>
      </c>
      <c r="BE1911" s="5" t="n">
        <f aca="false">--($H1911=--(AX1911&gt;AQ1911))</f>
        <v>1</v>
      </c>
      <c r="BF1911" s="5" t="n">
        <f aca="false">--($I1911=--(AY1911&gt;AR1911))</f>
        <v>1</v>
      </c>
      <c r="BG1911" s="5" t="n">
        <f aca="false">SUM(AZ1911:BF1911)</f>
        <v>4</v>
      </c>
      <c r="BH1911" s="5" t="n">
        <f aca="false">SUM(AE1911:AK1911)+AB1911+AC1911+AD1911</f>
        <v>2000000000</v>
      </c>
    </row>
    <row r="1912" customFormat="false" ht="15" hidden="true" customHeight="false" outlineLevel="0" collapsed="false">
      <c r="A1912" s="5" t="n">
        <f aca="false">sensitivity_exit_usd</f>
        <v>2000000000</v>
      </c>
      <c r="B1912" s="2" t="n">
        <f aca="false">ROW()-ROW($B$1795)</f>
        <v>117</v>
      </c>
      <c r="C1912" s="2" t="n">
        <f aca="false">MOD(QUOTIENT($B1912,1),2)</f>
        <v>1</v>
      </c>
      <c r="D1912" s="2" t="n">
        <f aca="false">MOD(QUOTIENT($B1912,2),2)</f>
        <v>0</v>
      </c>
      <c r="E1912" s="2" t="n">
        <f aca="false">MOD(QUOTIENT($B1912,4),2)</f>
        <v>1</v>
      </c>
      <c r="F1912" s="2" t="n">
        <f aca="false">MOD(QUOTIENT($B1912,8),2)</f>
        <v>0</v>
      </c>
      <c r="G1912" s="2" t="n">
        <f aca="false">MOD(QUOTIENT($B1912,16),2)</f>
        <v>1</v>
      </c>
      <c r="H1912" s="2" t="n">
        <f aca="false">MOD(QUOTIENT($B1912,32),2)</f>
        <v>1</v>
      </c>
      <c r="I1912" s="2" t="n">
        <f aca="false">MOD(QUOTIENT($B1912,64),2)</f>
        <v>1</v>
      </c>
      <c r="J1912" s="5" t="n">
        <f aca="false">IF($C1912=const_zero,MIN(class_series_f_invested_usd,MAX(const_zero,$A1912)),const_zero)</f>
        <v>0</v>
      </c>
      <c r="K1912" s="5" t="n">
        <f aca="false">IF($D1912=const_zero,MIN(class_series_e_invested_usd,MAX(const_zero,$A1912-SUM($J1912:$J1912))),const_zero)</f>
        <v>300000000</v>
      </c>
      <c r="L1912" s="5" t="n">
        <f aca="false">IF($E1912=const_zero,MIN(class_series_d_invested_usd,MAX(const_zero,$A1912-SUM($J1912:$K1912))),const_zero)</f>
        <v>0</v>
      </c>
      <c r="M1912" s="5" t="n">
        <f aca="false">IF($F1912=const_zero,MIN(class_series_c_invested_usd,MAX(const_zero,$A1912-SUM($J1912:$L1912))),const_zero)</f>
        <v>60000000</v>
      </c>
      <c r="N1912" s="5" t="n">
        <f aca="false">IF($G1912=const_zero,MIN(class_series_b_invested_usd,MAX(const_zero,$A1912-SUM($J1912:$M1912))),const_zero)</f>
        <v>0</v>
      </c>
      <c r="O1912" s="5" t="n">
        <f aca="false">IF($H1912=const_zero,MIN(class_series_a_invested_usd,MAX(const_zero,$A1912-SUM($J1912:$N1912))),const_zero)</f>
        <v>0</v>
      </c>
      <c r="P1912" s="5" t="n">
        <f aca="false">IF($I1912=const_zero,MIN(class_seed_invested_usd,MAX(const_zero,$A1912-SUM($J1912:$O1912))),const_zero)</f>
        <v>0</v>
      </c>
      <c r="Q1912" s="5" t="n">
        <f aca="false">MAX(const_zero,$A1912-SUM($J1912:$P1912))</f>
        <v>1640000000</v>
      </c>
      <c r="R1912" s="9" t="n">
        <f aca="false">common_rsa_total+Sensitivity!$AE$1740+Sensitivity!$AJ$1740+IF($C1912=const_one,Sensitivity!$D$1740,const_zero)+IF($D1912=const_one,Sensitivity!$Y$1740,const_zero)+IF($E1912=const_one,Sensitivity!$V$1740,const_zero)+IF($F1912=const_one,Sensitivity!$S$1740,const_zero)+IF($G1912=const_one,Sensitivity!$P$1740,const_zero)+IF($H1912=const_one,Sensitivity!$M$1740,const_zero)+IF($I1912=const_one,Sensitivity!$J$1740,const_zero)</f>
        <v>24626032.7590847</v>
      </c>
      <c r="S1912" s="23" t="b">
        <f aca="false">IF($R1912&gt;const_zero,--($Q1912&gt;option_strike_usd*$R1912),const_zero)</f>
        <v>1</v>
      </c>
      <c r="T1912" s="7" t="n">
        <f aca="false">IF($R1912&gt;const_zero,IF($S1912=const_one,($Q1912+option_strike_usd*pre_f_options_issued)/($R1912+pre_f_options_issued),$Q1912/$R1912),const_zero)</f>
        <v>60.5506899806391</v>
      </c>
      <c r="U1912" s="5" t="n">
        <f aca="false">IF($C1912=const_one,Sensitivity!$D$1740*$T1912,const_zero)</f>
        <v>38419651.0418997</v>
      </c>
      <c r="V1912" s="5" t="n">
        <f aca="false">IF($D1912=const_one,Sensitivity!$Y$1740*$T1912,const_zero)</f>
        <v>0</v>
      </c>
      <c r="W1912" s="5" t="n">
        <f aca="false">IF($E1912=const_one,Sensitivity!$V$1740*$T1912,const_zero)</f>
        <v>104517127.950392</v>
      </c>
      <c r="X1912" s="5" t="n">
        <f aca="false">IF($F1912=const_one,Sensitivity!$S$1740*$T1912,const_zero)</f>
        <v>0</v>
      </c>
      <c r="Y1912" s="5" t="n">
        <f aca="false">IF($G1912=const_one,Sensitivity!$P$1740*$T1912,const_zero)</f>
        <v>181652069.941917</v>
      </c>
      <c r="Z1912" s="5" t="n">
        <f aca="false">IF($H1912=const_one,Sensitivity!$M$1740*$T1912,const_zero)</f>
        <v>302753449.903196</v>
      </c>
      <c r="AA1912" s="5" t="n">
        <f aca="false">IF($I1912=const_one,Sensitivity!$J$1740*$T1912,const_zero)</f>
        <v>302753449.903196</v>
      </c>
      <c r="AB1912" s="5" t="n">
        <f aca="false">(Sensitivity!$AE$1740+Sensitivity!$AJ$1740)*$T1912</f>
        <v>16071316.4820498</v>
      </c>
      <c r="AC1912" s="5" t="n">
        <f aca="false">common_rsa_total*$T1912</f>
        <v>544956209.825752</v>
      </c>
      <c r="AD1912" s="5" t="n">
        <f aca="false">IF($S1912=const_one,pre_f_options_issued*($T1912-option_strike_usd),const_zero)</f>
        <v>148876724.951598</v>
      </c>
      <c r="AE1912" s="5" t="n">
        <f aca="false">J1912+U1912</f>
        <v>38419651.0418997</v>
      </c>
      <c r="AF1912" s="5" t="n">
        <f aca="false">K1912+V1912</f>
        <v>300000000</v>
      </c>
      <c r="AG1912" s="5" t="n">
        <f aca="false">L1912+W1912</f>
        <v>104517127.950392</v>
      </c>
      <c r="AH1912" s="5" t="n">
        <f aca="false">M1912+X1912</f>
        <v>60000000</v>
      </c>
      <c r="AI1912" s="5" t="n">
        <f aca="false">N1912+Y1912</f>
        <v>181652069.941917</v>
      </c>
      <c r="AJ1912" s="5" t="n">
        <f aca="false">O1912+Z1912</f>
        <v>302753449.903196</v>
      </c>
      <c r="AK1912" s="5" t="n">
        <f aca="false">P1912+AA1912</f>
        <v>302753449.903196</v>
      </c>
      <c r="AL1912" s="5" t="n">
        <f aca="false">INDEX($AE$1795:$AE$1922,$B1912-$C1912*1+const_one)</f>
        <v>30000000</v>
      </c>
      <c r="AM1912" s="5" t="n">
        <f aca="false">INDEX($AF$1795:$AF$1922,$B1912-$D1912*2+const_one)</f>
        <v>300000000</v>
      </c>
      <c r="AN1912" s="5" t="n">
        <f aca="false">INDEX($AG$1795:$AG$1922,$B1912-$E1912*4+const_one)</f>
        <v>100000000</v>
      </c>
      <c r="AO1912" s="5" t="n">
        <f aca="false">INDEX($AH$1795:$AH$1922,$B1912-$F1912*8+const_one)</f>
        <v>60000000</v>
      </c>
      <c r="AP1912" s="5" t="n">
        <f aca="false">INDEX($AI$1795:$AI$1922,$B1912-$G1912*16+const_one)</f>
        <v>30000000</v>
      </c>
      <c r="AQ1912" s="5" t="n">
        <f aca="false">INDEX($AJ$1795:$AJ$1922,$B1912-$H1912*32+const_one)</f>
        <v>15000000</v>
      </c>
      <c r="AR1912" s="5" t="n">
        <f aca="false">INDEX($AK$1795:$AK$1922,$B1912-$I1912*64+const_one)</f>
        <v>5000000</v>
      </c>
      <c r="AS1912" s="5" t="n">
        <f aca="false">INDEX($AE$1795:$AE$1922,$B1912+(const_one-$C1912)*1+const_one)</f>
        <v>38419651.0418997</v>
      </c>
      <c r="AT1912" s="5" t="n">
        <f aca="false">INDEX($AF$1795:$AF$1922,$B1912+(const_one-$D1912)*2+const_one)</f>
        <v>356942300.896455</v>
      </c>
      <c r="AU1912" s="5" t="n">
        <f aca="false">INDEX($AG$1795:$AG$1922,$B1912+(const_one-$E1912)*4+const_one)</f>
        <v>104517127.950392</v>
      </c>
      <c r="AV1912" s="5" t="n">
        <f aca="false">INDEX($AH$1795:$AH$1922,$B1912+(const_one-$F1912)*8+const_one)</f>
        <v>138386353.267958</v>
      </c>
      <c r="AW1912" s="5" t="n">
        <f aca="false">INDEX($AI$1795:$AI$1922,$B1912+(const_one-$G1912)*16+const_one)</f>
        <v>181652069.941917</v>
      </c>
      <c r="AX1912" s="5" t="n">
        <f aca="false">INDEX($AJ$1795:$AJ$1922,$B1912+(const_one-$H1912)*32+const_one)</f>
        <v>302753449.903196</v>
      </c>
      <c r="AY1912" s="5" t="n">
        <f aca="false">INDEX($AK$1795:$AK$1922,$B1912+(const_one-$I1912)*64+const_one)</f>
        <v>302753449.903196</v>
      </c>
      <c r="AZ1912" s="5" t="n">
        <f aca="false">--($C1912=--(AS1912&gt;AL1912))</f>
        <v>1</v>
      </c>
      <c r="BA1912" s="5" t="n">
        <f aca="false">--($D1912=--(AT1912&gt;AM1912))</f>
        <v>0</v>
      </c>
      <c r="BB1912" s="5" t="n">
        <f aca="false">--($E1912=--(AU1912&gt;AN1912))</f>
        <v>1</v>
      </c>
      <c r="BC1912" s="5" t="n">
        <f aca="false">--($F1912=--(AV1912&gt;AO1912))</f>
        <v>0</v>
      </c>
      <c r="BD1912" s="5" t="n">
        <f aca="false">--($G1912=--(AW1912&gt;AP1912))</f>
        <v>1</v>
      </c>
      <c r="BE1912" s="5" t="n">
        <f aca="false">--($H1912=--(AX1912&gt;AQ1912))</f>
        <v>1</v>
      </c>
      <c r="BF1912" s="5" t="n">
        <f aca="false">--($I1912=--(AY1912&gt;AR1912))</f>
        <v>1</v>
      </c>
      <c r="BG1912" s="5" t="n">
        <f aca="false">SUM(AZ1912:BF1912)</f>
        <v>5</v>
      </c>
      <c r="BH1912" s="5" t="n">
        <f aca="false">SUM(AE1912:AK1912)+AB1912+AC1912+AD1912</f>
        <v>2000000000</v>
      </c>
    </row>
    <row r="1913" customFormat="false" ht="15" hidden="true" customHeight="false" outlineLevel="0" collapsed="false">
      <c r="A1913" s="5" t="n">
        <f aca="false">sensitivity_exit_usd</f>
        <v>2000000000</v>
      </c>
      <c r="B1913" s="2" t="n">
        <f aca="false">ROW()-ROW($B$1795)</f>
        <v>118</v>
      </c>
      <c r="C1913" s="2" t="n">
        <f aca="false">MOD(QUOTIENT($B1913,1),2)</f>
        <v>0</v>
      </c>
      <c r="D1913" s="2" t="n">
        <f aca="false">MOD(QUOTIENT($B1913,2),2)</f>
        <v>1</v>
      </c>
      <c r="E1913" s="2" t="n">
        <f aca="false">MOD(QUOTIENT($B1913,4),2)</f>
        <v>1</v>
      </c>
      <c r="F1913" s="2" t="n">
        <f aca="false">MOD(QUOTIENT($B1913,8),2)</f>
        <v>0</v>
      </c>
      <c r="G1913" s="2" t="n">
        <f aca="false">MOD(QUOTIENT($B1913,16),2)</f>
        <v>1</v>
      </c>
      <c r="H1913" s="2" t="n">
        <f aca="false">MOD(QUOTIENT($B1913,32),2)</f>
        <v>1</v>
      </c>
      <c r="I1913" s="2" t="n">
        <f aca="false">MOD(QUOTIENT($B1913,64),2)</f>
        <v>1</v>
      </c>
      <c r="J1913" s="5" t="n">
        <f aca="false">IF($C1913=const_zero,MIN(class_series_f_invested_usd,MAX(const_zero,$A1913)),const_zero)</f>
        <v>30000000</v>
      </c>
      <c r="K1913" s="5" t="n">
        <f aca="false">IF($D1913=const_zero,MIN(class_series_e_invested_usd,MAX(const_zero,$A1913-SUM($J1913:$J1913))),const_zero)</f>
        <v>0</v>
      </c>
      <c r="L1913" s="5" t="n">
        <f aca="false">IF($E1913=const_zero,MIN(class_series_d_invested_usd,MAX(const_zero,$A1913-SUM($J1913:$K1913))),const_zero)</f>
        <v>0</v>
      </c>
      <c r="M1913" s="5" t="n">
        <f aca="false">IF($F1913=const_zero,MIN(class_series_c_invested_usd,MAX(const_zero,$A1913-SUM($J1913:$L1913))),const_zero)</f>
        <v>60000000</v>
      </c>
      <c r="N1913" s="5" t="n">
        <f aca="false">IF($G1913=const_zero,MIN(class_series_b_invested_usd,MAX(const_zero,$A1913-SUM($J1913:$M1913))),const_zero)</f>
        <v>0</v>
      </c>
      <c r="O1913" s="5" t="n">
        <f aca="false">IF($H1913=const_zero,MIN(class_series_a_invested_usd,MAX(const_zero,$A1913-SUM($J1913:$N1913))),const_zero)</f>
        <v>0</v>
      </c>
      <c r="P1913" s="5" t="n">
        <f aca="false">IF($I1913=const_zero,MIN(class_seed_invested_usd,MAX(const_zero,$A1913-SUM($J1913:$O1913))),const_zero)</f>
        <v>0</v>
      </c>
      <c r="Q1913" s="5" t="n">
        <f aca="false">MAX(const_zero,$A1913-SUM($J1913:$P1913))</f>
        <v>1910000000</v>
      </c>
      <c r="R1913" s="9" t="n">
        <f aca="false">common_rsa_total+Sensitivity!$AE$1740+Sensitivity!$AJ$1740+IF($C1913=const_one,Sensitivity!$D$1740,const_zero)+IF($D1913=const_one,Sensitivity!$Y$1740,const_zero)+IF($E1913=const_one,Sensitivity!$V$1740,const_zero)+IF($F1913=const_one,Sensitivity!$S$1740,const_zero)+IF($G1913=const_one,Sensitivity!$P$1740,const_zero)+IF($H1913=const_one,Sensitivity!$M$1740,const_zero)+IF($I1913=const_one,Sensitivity!$J$1740,const_zero)</f>
        <v>30098167.8654518</v>
      </c>
      <c r="S1913" s="23" t="b">
        <f aca="false">IF($R1913&gt;const_zero,--($Q1913&gt;option_strike_usd*$R1913),const_zero)</f>
        <v>1</v>
      </c>
      <c r="T1913" s="7" t="n">
        <f aca="false">IF($R1913&gt;const_zero,IF($S1913=const_one,($Q1913+option_strike_usd*pre_f_options_issued)/($R1913+pre_f_options_issued),$Q1913/$R1913),const_zero)</f>
        <v>58.6689413924672</v>
      </c>
      <c r="U1913" s="5" t="n">
        <f aca="false">IF($C1913=const_one,Sensitivity!$D$1740*$T1913,const_zero)</f>
        <v>0</v>
      </c>
      <c r="V1913" s="5" t="n">
        <f aca="false">IF($D1913=const_one,Sensitivity!$Y$1740*$T1913,const_zero)</f>
        <v>358270048.005691</v>
      </c>
      <c r="W1913" s="5" t="n">
        <f aca="false">IF($E1913=const_one,Sensitivity!$V$1740*$T1913,const_zero)</f>
        <v>101269023.626175</v>
      </c>
      <c r="X1913" s="5" t="n">
        <f aca="false">IF($F1913=const_one,Sensitivity!$S$1740*$T1913,const_zero)</f>
        <v>0</v>
      </c>
      <c r="Y1913" s="5" t="n">
        <f aca="false">IF($G1913=const_one,Sensitivity!$P$1740*$T1913,const_zero)</f>
        <v>176006824.177402</v>
      </c>
      <c r="Z1913" s="5" t="n">
        <f aca="false">IF($H1913=const_one,Sensitivity!$M$1740*$T1913,const_zero)</f>
        <v>293344706.962336</v>
      </c>
      <c r="AA1913" s="5" t="n">
        <f aca="false">IF($I1913=const_one,Sensitivity!$J$1740*$T1913,const_zero)</f>
        <v>293344706.962336</v>
      </c>
      <c r="AB1913" s="5" t="n">
        <f aca="false">(Sensitivity!$AE$1740+Sensitivity!$AJ$1740)*$T1913</f>
        <v>15571864.2526891</v>
      </c>
      <c r="AC1913" s="5" t="n">
        <f aca="false">common_rsa_total*$T1913</f>
        <v>528020472.532205</v>
      </c>
      <c r="AD1913" s="5" t="n">
        <f aca="false">IF($S1913=const_one,pre_f_options_issued*($T1913-option_strike_usd),const_zero)</f>
        <v>144172353.481168</v>
      </c>
      <c r="AE1913" s="5" t="n">
        <f aca="false">J1913+U1913</f>
        <v>30000000</v>
      </c>
      <c r="AF1913" s="5" t="n">
        <f aca="false">K1913+V1913</f>
        <v>358270048.005691</v>
      </c>
      <c r="AG1913" s="5" t="n">
        <f aca="false">L1913+W1913</f>
        <v>101269023.626175</v>
      </c>
      <c r="AH1913" s="5" t="n">
        <f aca="false">M1913+X1913</f>
        <v>60000000</v>
      </c>
      <c r="AI1913" s="5" t="n">
        <f aca="false">N1913+Y1913</f>
        <v>176006824.177402</v>
      </c>
      <c r="AJ1913" s="5" t="n">
        <f aca="false">O1913+Z1913</f>
        <v>293344706.962336</v>
      </c>
      <c r="AK1913" s="5" t="n">
        <f aca="false">P1913+AA1913</f>
        <v>293344706.962336</v>
      </c>
      <c r="AL1913" s="5" t="n">
        <f aca="false">INDEX($AE$1795:$AE$1922,$B1913-$C1913*1+const_one)</f>
        <v>30000000</v>
      </c>
      <c r="AM1913" s="5" t="n">
        <f aca="false">INDEX($AF$1795:$AF$1922,$B1913-$D1913*2+const_one)</f>
        <v>300000000</v>
      </c>
      <c r="AN1913" s="5" t="n">
        <f aca="false">INDEX($AG$1795:$AG$1922,$B1913-$E1913*4+const_one)</f>
        <v>100000000</v>
      </c>
      <c r="AO1913" s="5" t="n">
        <f aca="false">INDEX($AH$1795:$AH$1922,$B1913-$F1913*8+const_one)</f>
        <v>60000000</v>
      </c>
      <c r="AP1913" s="5" t="n">
        <f aca="false">INDEX($AI$1795:$AI$1922,$B1913-$G1913*16+const_one)</f>
        <v>30000000</v>
      </c>
      <c r="AQ1913" s="5" t="n">
        <f aca="false">INDEX($AJ$1795:$AJ$1922,$B1913-$H1913*32+const_one)</f>
        <v>15000000</v>
      </c>
      <c r="AR1913" s="5" t="n">
        <f aca="false">INDEX($AK$1795:$AK$1922,$B1913-$I1913*64+const_one)</f>
        <v>5000000</v>
      </c>
      <c r="AS1913" s="5" t="n">
        <f aca="false">INDEX($AE$1795:$AE$1922,$B1913+(const_one-$C1913)*1+const_one)</f>
        <v>37087715.9856047</v>
      </c>
      <c r="AT1913" s="5" t="n">
        <f aca="false">INDEX($AF$1795:$AF$1922,$B1913+(const_one-$D1913)*2+const_one)</f>
        <v>358270048.005691</v>
      </c>
      <c r="AU1913" s="5" t="n">
        <f aca="false">INDEX($AG$1795:$AG$1922,$B1913+(const_one-$E1913)*4+const_one)</f>
        <v>101269023.626175</v>
      </c>
      <c r="AV1913" s="5" t="n">
        <f aca="false">INDEX($AH$1795:$AH$1922,$B1913+(const_one-$F1913)*8+const_one)</f>
        <v>135264223.493057</v>
      </c>
      <c r="AW1913" s="5" t="n">
        <f aca="false">INDEX($AI$1795:$AI$1922,$B1913+(const_one-$G1913)*16+const_one)</f>
        <v>176006824.177402</v>
      </c>
      <c r="AX1913" s="5" t="n">
        <f aca="false">INDEX($AJ$1795:$AJ$1922,$B1913+(const_one-$H1913)*32+const_one)</f>
        <v>293344706.962336</v>
      </c>
      <c r="AY1913" s="5" t="n">
        <f aca="false">INDEX($AK$1795:$AK$1922,$B1913+(const_one-$I1913)*64+const_one)</f>
        <v>293344706.962336</v>
      </c>
      <c r="AZ1913" s="5" t="n">
        <f aca="false">--($C1913=--(AS1913&gt;AL1913))</f>
        <v>0</v>
      </c>
      <c r="BA1913" s="5" t="n">
        <f aca="false">--($D1913=--(AT1913&gt;AM1913))</f>
        <v>1</v>
      </c>
      <c r="BB1913" s="5" t="n">
        <f aca="false">--($E1913=--(AU1913&gt;AN1913))</f>
        <v>1</v>
      </c>
      <c r="BC1913" s="5" t="n">
        <f aca="false">--($F1913=--(AV1913&gt;AO1913))</f>
        <v>0</v>
      </c>
      <c r="BD1913" s="5" t="n">
        <f aca="false">--($G1913=--(AW1913&gt;AP1913))</f>
        <v>1</v>
      </c>
      <c r="BE1913" s="5" t="n">
        <f aca="false">--($H1913=--(AX1913&gt;AQ1913))</f>
        <v>1</v>
      </c>
      <c r="BF1913" s="5" t="n">
        <f aca="false">--($I1913=--(AY1913&gt;AR1913))</f>
        <v>1</v>
      </c>
      <c r="BG1913" s="5" t="n">
        <f aca="false">SUM(AZ1913:BF1913)</f>
        <v>5</v>
      </c>
      <c r="BH1913" s="5" t="n">
        <f aca="false">SUM(AE1913:AK1913)+AB1913+AC1913+AD1913</f>
        <v>2000000000</v>
      </c>
    </row>
    <row r="1914" customFormat="false" ht="15" hidden="true" customHeight="false" outlineLevel="0" collapsed="false">
      <c r="A1914" s="5" t="n">
        <f aca="false">sensitivity_exit_usd</f>
        <v>2000000000</v>
      </c>
      <c r="B1914" s="2" t="n">
        <f aca="false">ROW()-ROW($B$1795)</f>
        <v>119</v>
      </c>
      <c r="C1914" s="2" t="n">
        <f aca="false">MOD(QUOTIENT($B1914,1),2)</f>
        <v>1</v>
      </c>
      <c r="D1914" s="2" t="n">
        <f aca="false">MOD(QUOTIENT($B1914,2),2)</f>
        <v>1</v>
      </c>
      <c r="E1914" s="2" t="n">
        <f aca="false">MOD(QUOTIENT($B1914,4),2)</f>
        <v>1</v>
      </c>
      <c r="F1914" s="2" t="n">
        <f aca="false">MOD(QUOTIENT($B1914,8),2)</f>
        <v>0</v>
      </c>
      <c r="G1914" s="2" t="n">
        <f aca="false">MOD(QUOTIENT($B1914,16),2)</f>
        <v>1</v>
      </c>
      <c r="H1914" s="2" t="n">
        <f aca="false">MOD(QUOTIENT($B1914,32),2)</f>
        <v>1</v>
      </c>
      <c r="I1914" s="2" t="n">
        <f aca="false">MOD(QUOTIENT($B1914,64),2)</f>
        <v>1</v>
      </c>
      <c r="J1914" s="5" t="n">
        <f aca="false">IF($C1914=const_zero,MIN(class_series_f_invested_usd,MAX(const_zero,$A1914)),const_zero)</f>
        <v>0</v>
      </c>
      <c r="K1914" s="5" t="n">
        <f aca="false">IF($D1914=const_zero,MIN(class_series_e_invested_usd,MAX(const_zero,$A1914-SUM($J1914:$J1914))),const_zero)</f>
        <v>0</v>
      </c>
      <c r="L1914" s="5" t="n">
        <f aca="false">IF($E1914=const_zero,MIN(class_series_d_invested_usd,MAX(const_zero,$A1914-SUM($J1914:$K1914))),const_zero)</f>
        <v>0</v>
      </c>
      <c r="M1914" s="5" t="n">
        <f aca="false">IF($F1914=const_zero,MIN(class_series_c_invested_usd,MAX(const_zero,$A1914-SUM($J1914:$L1914))),const_zero)</f>
        <v>60000000</v>
      </c>
      <c r="N1914" s="5" t="n">
        <f aca="false">IF($G1914=const_zero,MIN(class_series_b_invested_usd,MAX(const_zero,$A1914-SUM($J1914:$M1914))),const_zero)</f>
        <v>0</v>
      </c>
      <c r="O1914" s="5" t="n">
        <f aca="false">IF($H1914=const_zero,MIN(class_series_a_invested_usd,MAX(const_zero,$A1914-SUM($J1914:$N1914))),const_zero)</f>
        <v>0</v>
      </c>
      <c r="P1914" s="5" t="n">
        <f aca="false">IF($I1914=const_zero,MIN(class_seed_invested_usd,MAX(const_zero,$A1914-SUM($J1914:$O1914))),const_zero)</f>
        <v>0</v>
      </c>
      <c r="Q1914" s="5" t="n">
        <f aca="false">MAX(const_zero,$A1914-SUM($J1914:$P1914))</f>
        <v>1940000000</v>
      </c>
      <c r="R1914" s="9" t="n">
        <f aca="false">common_rsa_total+Sensitivity!$AE$1740+Sensitivity!$AJ$1740+IF($C1914=const_one,Sensitivity!$D$1740,const_zero)+IF($D1914=const_one,Sensitivity!$Y$1740,const_zero)+IF($E1914=const_one,Sensitivity!$V$1740,const_zero)+IF($F1914=const_one,Sensitivity!$S$1740,const_zero)+IF($G1914=const_one,Sensitivity!$P$1740,const_zero)+IF($H1914=const_one,Sensitivity!$M$1740,const_zero)+IF($I1914=const_one,Sensitivity!$J$1740,const_zero)</f>
        <v>30732671.8001582</v>
      </c>
      <c r="S1914" s="23" t="b">
        <f aca="false">IF($R1914&gt;const_zero,--($Q1914&gt;option_strike_usd*$R1914),const_zero)</f>
        <v>1</v>
      </c>
      <c r="T1914" s="7" t="n">
        <f aca="false">IF($R1914&gt;const_zero,IF($S1914=const_one,($Q1914+option_strike_usd*pre_f_options_issued)/($R1914+pre_f_options_issued),$Q1914/$R1914),const_zero)</f>
        <v>58.4515145721974</v>
      </c>
      <c r="U1914" s="5" t="n">
        <f aca="false">IF($C1914=const_one,Sensitivity!$D$1740*$T1914,const_zero)</f>
        <v>37087715.9856047</v>
      </c>
      <c r="V1914" s="5" t="n">
        <f aca="false">IF($D1914=const_one,Sensitivity!$Y$1740*$T1914,const_zero)</f>
        <v>356942300.896455</v>
      </c>
      <c r="W1914" s="5" t="n">
        <f aca="false">IF($E1914=const_one,Sensitivity!$V$1740*$T1914,const_zero)</f>
        <v>100893721.101939</v>
      </c>
      <c r="X1914" s="5" t="n">
        <f aca="false">IF($F1914=const_one,Sensitivity!$S$1740*$T1914,const_zero)</f>
        <v>0</v>
      </c>
      <c r="Y1914" s="5" t="n">
        <f aca="false">IF($G1914=const_one,Sensitivity!$P$1740*$T1914,const_zero)</f>
        <v>175354543.716592</v>
      </c>
      <c r="Z1914" s="5" t="n">
        <f aca="false">IF($H1914=const_one,Sensitivity!$M$1740*$T1914,const_zero)</f>
        <v>292257572.860987</v>
      </c>
      <c r="AA1914" s="5" t="n">
        <f aca="false">IF($I1914=const_one,Sensitivity!$J$1740*$T1914,const_zero)</f>
        <v>292257572.860987</v>
      </c>
      <c r="AB1914" s="5" t="n">
        <f aca="false">(Sensitivity!$AE$1740+Sensitivity!$AJ$1740)*$T1914</f>
        <v>15514154.9971652</v>
      </c>
      <c r="AC1914" s="5" t="n">
        <f aca="false">common_rsa_total*$T1914</f>
        <v>526063631.149777</v>
      </c>
      <c r="AD1914" s="5" t="n">
        <f aca="false">IF($S1914=const_one,pre_f_options_issued*($T1914-option_strike_usd),const_zero)</f>
        <v>143628786.430494</v>
      </c>
      <c r="AE1914" s="5" t="n">
        <f aca="false">J1914+U1914</f>
        <v>37087715.9856047</v>
      </c>
      <c r="AF1914" s="5" t="n">
        <f aca="false">K1914+V1914</f>
        <v>356942300.896455</v>
      </c>
      <c r="AG1914" s="5" t="n">
        <f aca="false">L1914+W1914</f>
        <v>100893721.101939</v>
      </c>
      <c r="AH1914" s="5" t="n">
        <f aca="false">M1914+X1914</f>
        <v>60000000</v>
      </c>
      <c r="AI1914" s="5" t="n">
        <f aca="false">N1914+Y1914</f>
        <v>175354543.716592</v>
      </c>
      <c r="AJ1914" s="5" t="n">
        <f aca="false">O1914+Z1914</f>
        <v>292257572.860987</v>
      </c>
      <c r="AK1914" s="5" t="n">
        <f aca="false">P1914+AA1914</f>
        <v>292257572.860987</v>
      </c>
      <c r="AL1914" s="5" t="n">
        <f aca="false">INDEX($AE$1795:$AE$1922,$B1914-$C1914*1+const_one)</f>
        <v>30000000</v>
      </c>
      <c r="AM1914" s="5" t="n">
        <f aca="false">INDEX($AF$1795:$AF$1922,$B1914-$D1914*2+const_one)</f>
        <v>300000000</v>
      </c>
      <c r="AN1914" s="5" t="n">
        <f aca="false">INDEX($AG$1795:$AG$1922,$B1914-$E1914*4+const_one)</f>
        <v>100000000</v>
      </c>
      <c r="AO1914" s="5" t="n">
        <f aca="false">INDEX($AH$1795:$AH$1922,$B1914-$F1914*8+const_one)</f>
        <v>60000000</v>
      </c>
      <c r="AP1914" s="5" t="n">
        <f aca="false">INDEX($AI$1795:$AI$1922,$B1914-$G1914*16+const_one)</f>
        <v>30000000</v>
      </c>
      <c r="AQ1914" s="5" t="n">
        <f aca="false">INDEX($AJ$1795:$AJ$1922,$B1914-$H1914*32+const_one)</f>
        <v>15000000</v>
      </c>
      <c r="AR1914" s="5" t="n">
        <f aca="false">INDEX($AK$1795:$AK$1922,$B1914-$I1914*64+const_one)</f>
        <v>5000000</v>
      </c>
      <c r="AS1914" s="5" t="n">
        <f aca="false">INDEX($AE$1795:$AE$1922,$B1914+(const_one-$C1914)*1+const_one)</f>
        <v>37087715.9856047</v>
      </c>
      <c r="AT1914" s="5" t="n">
        <f aca="false">INDEX($AF$1795:$AF$1922,$B1914+(const_one-$D1914)*2+const_one)</f>
        <v>356942300.896455</v>
      </c>
      <c r="AU1914" s="5" t="n">
        <f aca="false">INDEX($AG$1795:$AG$1922,$B1914+(const_one-$E1914)*4+const_one)</f>
        <v>100893721.101939</v>
      </c>
      <c r="AV1914" s="5" t="n">
        <f aca="false">INDEX($AH$1795:$AH$1922,$B1914+(const_one-$F1914)*8+const_one)</f>
        <v>134876217.729445</v>
      </c>
      <c r="AW1914" s="5" t="n">
        <f aca="false">INDEX($AI$1795:$AI$1922,$B1914+(const_one-$G1914)*16+const_one)</f>
        <v>175354543.716592</v>
      </c>
      <c r="AX1914" s="5" t="n">
        <f aca="false">INDEX($AJ$1795:$AJ$1922,$B1914+(const_one-$H1914)*32+const_one)</f>
        <v>292257572.860987</v>
      </c>
      <c r="AY1914" s="5" t="n">
        <f aca="false">INDEX($AK$1795:$AK$1922,$B1914+(const_one-$I1914)*64+const_one)</f>
        <v>292257572.860987</v>
      </c>
      <c r="AZ1914" s="5" t="n">
        <f aca="false">--($C1914=--(AS1914&gt;AL1914))</f>
        <v>1</v>
      </c>
      <c r="BA1914" s="5" t="n">
        <f aca="false">--($D1914=--(AT1914&gt;AM1914))</f>
        <v>1</v>
      </c>
      <c r="BB1914" s="5" t="n">
        <f aca="false">--($E1914=--(AU1914&gt;AN1914))</f>
        <v>1</v>
      </c>
      <c r="BC1914" s="5" t="n">
        <f aca="false">--($F1914=--(AV1914&gt;AO1914))</f>
        <v>0</v>
      </c>
      <c r="BD1914" s="5" t="n">
        <f aca="false">--($G1914=--(AW1914&gt;AP1914))</f>
        <v>1</v>
      </c>
      <c r="BE1914" s="5" t="n">
        <f aca="false">--($H1914=--(AX1914&gt;AQ1914))</f>
        <v>1</v>
      </c>
      <c r="BF1914" s="5" t="n">
        <f aca="false">--($I1914=--(AY1914&gt;AR1914))</f>
        <v>1</v>
      </c>
      <c r="BG1914" s="5" t="n">
        <f aca="false">SUM(AZ1914:BF1914)</f>
        <v>6</v>
      </c>
      <c r="BH1914" s="5" t="n">
        <f aca="false">SUM(AE1914:AK1914)+AB1914+AC1914+AD1914</f>
        <v>2000000000</v>
      </c>
    </row>
    <row r="1915" customFormat="false" ht="15" hidden="true" customHeight="false" outlineLevel="0" collapsed="false">
      <c r="A1915" s="5" t="n">
        <f aca="false">sensitivity_exit_usd</f>
        <v>2000000000</v>
      </c>
      <c r="B1915" s="2" t="n">
        <f aca="false">ROW()-ROW($B$1795)</f>
        <v>120</v>
      </c>
      <c r="C1915" s="2" t="n">
        <f aca="false">MOD(QUOTIENT($B1915,1),2)</f>
        <v>0</v>
      </c>
      <c r="D1915" s="2" t="n">
        <f aca="false">MOD(QUOTIENT($B1915,2),2)</f>
        <v>0</v>
      </c>
      <c r="E1915" s="2" t="n">
        <f aca="false">MOD(QUOTIENT($B1915,4),2)</f>
        <v>0</v>
      </c>
      <c r="F1915" s="2" t="n">
        <f aca="false">MOD(QUOTIENT($B1915,8),2)</f>
        <v>1</v>
      </c>
      <c r="G1915" s="2" t="n">
        <f aca="false">MOD(QUOTIENT($B1915,16),2)</f>
        <v>1</v>
      </c>
      <c r="H1915" s="2" t="n">
        <f aca="false">MOD(QUOTIENT($B1915,32),2)</f>
        <v>1</v>
      </c>
      <c r="I1915" s="2" t="n">
        <f aca="false">MOD(QUOTIENT($B1915,64),2)</f>
        <v>1</v>
      </c>
      <c r="J1915" s="5" t="n">
        <f aca="false">IF($C1915=const_zero,MIN(class_series_f_invested_usd,MAX(const_zero,$A1915)),const_zero)</f>
        <v>30000000</v>
      </c>
      <c r="K1915" s="5" t="n">
        <f aca="false">IF($D1915=const_zero,MIN(class_series_e_invested_usd,MAX(const_zero,$A1915-SUM($J1915:$J1915))),const_zero)</f>
        <v>300000000</v>
      </c>
      <c r="L1915" s="5" t="n">
        <f aca="false">IF($E1915=const_zero,MIN(class_series_d_invested_usd,MAX(const_zero,$A1915-SUM($J1915:$K1915))),const_zero)</f>
        <v>100000000</v>
      </c>
      <c r="M1915" s="5" t="n">
        <f aca="false">IF($F1915=const_zero,MIN(class_series_c_invested_usd,MAX(const_zero,$A1915-SUM($J1915:$L1915))),const_zero)</f>
        <v>0</v>
      </c>
      <c r="N1915" s="5" t="n">
        <f aca="false">IF($G1915=const_zero,MIN(class_series_b_invested_usd,MAX(const_zero,$A1915-SUM($J1915:$M1915))),const_zero)</f>
        <v>0</v>
      </c>
      <c r="O1915" s="5" t="n">
        <f aca="false">IF($H1915=const_zero,MIN(class_series_a_invested_usd,MAX(const_zero,$A1915-SUM($J1915:$N1915))),const_zero)</f>
        <v>0</v>
      </c>
      <c r="P1915" s="5" t="n">
        <f aca="false">IF($I1915=const_zero,MIN(class_seed_invested_usd,MAX(const_zero,$A1915-SUM($J1915:$O1915))),const_zero)</f>
        <v>0</v>
      </c>
      <c r="Q1915" s="5" t="n">
        <f aca="false">MAX(const_zero,$A1915-SUM($J1915:$P1915))</f>
        <v>1570000000</v>
      </c>
      <c r="R1915" s="9" t="n">
        <f aca="false">common_rsa_total+Sensitivity!$AE$1740+Sensitivity!$AJ$1740+IF($C1915=const_one,Sensitivity!$D$1740,const_zero)+IF($D1915=const_one,Sensitivity!$Y$1740,const_zero)+IF($E1915=const_one,Sensitivity!$V$1740,const_zero)+IF($F1915=const_one,Sensitivity!$S$1740,const_zero)+IF($G1915=const_one,Sensitivity!$P$1740,const_zero)+IF($H1915=const_one,Sensitivity!$M$1740,const_zero)+IF($I1915=const_one,Sensitivity!$J$1740,const_zero)</f>
        <v>24665419.2130129</v>
      </c>
      <c r="S1915" s="23" t="b">
        <f aca="false">IF($R1915&gt;const_zero,--($Q1915&gt;option_strike_usd*$R1915),const_zero)</f>
        <v>1</v>
      </c>
      <c r="T1915" s="7" t="n">
        <f aca="false">IF($R1915&gt;const_zero,IF($S1915=const_one,($Q1915+option_strike_usd*pre_f_options_issued)/($R1915+pre_f_options_issued),$Q1915/$R1915),const_zero)</f>
        <v>57.8860936276932</v>
      </c>
      <c r="U1915" s="5" t="n">
        <f aca="false">IF($C1915=const_one,Sensitivity!$D$1740*$T1915,const_zero)</f>
        <v>0</v>
      </c>
      <c r="V1915" s="5" t="n">
        <f aca="false">IF($D1915=const_one,Sensitivity!$Y$1740*$T1915,const_zero)</f>
        <v>0</v>
      </c>
      <c r="W1915" s="5" t="n">
        <f aca="false">IF($E1915=const_one,Sensitivity!$V$1740*$T1915,const_zero)</f>
        <v>0</v>
      </c>
      <c r="X1915" s="5" t="n">
        <f aca="false">IF($F1915=const_one,Sensitivity!$S$1740*$T1915,const_zero)</f>
        <v>138926624.706464</v>
      </c>
      <c r="Y1915" s="5" t="n">
        <f aca="false">IF($G1915=const_one,Sensitivity!$P$1740*$T1915,const_zero)</f>
        <v>173658280.88308</v>
      </c>
      <c r="Z1915" s="5" t="n">
        <f aca="false">IF($H1915=const_one,Sensitivity!$M$1740*$T1915,const_zero)</f>
        <v>289430468.138466</v>
      </c>
      <c r="AA1915" s="5" t="n">
        <f aca="false">IF($I1915=const_one,Sensitivity!$J$1740*$T1915,const_zero)</f>
        <v>289430468.138466</v>
      </c>
      <c r="AB1915" s="5" t="n">
        <f aca="false">(Sensitivity!$AE$1740+Sensitivity!$AJ$1740)*$T1915</f>
        <v>15364081.4150538</v>
      </c>
      <c r="AC1915" s="5" t="n">
        <f aca="false">common_rsa_total*$T1915</f>
        <v>520974842.649238</v>
      </c>
      <c r="AD1915" s="5" t="n">
        <f aca="false">IF($S1915=const_one,pre_f_options_issued*($T1915-option_strike_usd),const_zero)</f>
        <v>142215234.069233</v>
      </c>
      <c r="AE1915" s="5" t="n">
        <f aca="false">J1915+U1915</f>
        <v>30000000</v>
      </c>
      <c r="AF1915" s="5" t="n">
        <f aca="false">K1915+V1915</f>
        <v>300000000</v>
      </c>
      <c r="AG1915" s="5" t="n">
        <f aca="false">L1915+W1915</f>
        <v>100000000</v>
      </c>
      <c r="AH1915" s="5" t="n">
        <f aca="false">M1915+X1915</f>
        <v>138926624.706464</v>
      </c>
      <c r="AI1915" s="5" t="n">
        <f aca="false">N1915+Y1915</f>
        <v>173658280.88308</v>
      </c>
      <c r="AJ1915" s="5" t="n">
        <f aca="false">O1915+Z1915</f>
        <v>289430468.138466</v>
      </c>
      <c r="AK1915" s="5" t="n">
        <f aca="false">P1915+AA1915</f>
        <v>289430468.138466</v>
      </c>
      <c r="AL1915" s="5" t="n">
        <f aca="false">INDEX($AE$1795:$AE$1922,$B1915-$C1915*1+const_one)</f>
        <v>30000000</v>
      </c>
      <c r="AM1915" s="5" t="n">
        <f aca="false">INDEX($AF$1795:$AF$1922,$B1915-$D1915*2+const_one)</f>
        <v>300000000</v>
      </c>
      <c r="AN1915" s="5" t="n">
        <f aca="false">INDEX($AG$1795:$AG$1922,$B1915-$E1915*4+const_one)</f>
        <v>100000000</v>
      </c>
      <c r="AO1915" s="5" t="n">
        <f aca="false">INDEX($AH$1795:$AH$1922,$B1915-$F1915*8+const_one)</f>
        <v>60000000</v>
      </c>
      <c r="AP1915" s="5" t="n">
        <f aca="false">INDEX($AI$1795:$AI$1922,$B1915-$G1915*16+const_one)</f>
        <v>30000000</v>
      </c>
      <c r="AQ1915" s="5" t="n">
        <f aca="false">INDEX($AJ$1795:$AJ$1922,$B1915-$H1915*32+const_one)</f>
        <v>15000000</v>
      </c>
      <c r="AR1915" s="5" t="n">
        <f aca="false">INDEX($AK$1795:$AK$1922,$B1915-$I1915*64+const_one)</f>
        <v>5000000</v>
      </c>
      <c r="AS1915" s="5" t="n">
        <f aca="false">INDEX($AE$1795:$AE$1922,$B1915+(const_one-$C1915)*1+const_one)</f>
        <v>36575372.887329</v>
      </c>
      <c r="AT1915" s="5" t="n">
        <f aca="false">INDEX($AF$1795:$AF$1922,$B1915+(const_one-$D1915)*2+const_one)</f>
        <v>343672204.379051</v>
      </c>
      <c r="AU1915" s="5" t="n">
        <f aca="false">INDEX($AG$1795:$AG$1922,$B1915+(const_one-$E1915)*4+const_one)</f>
        <v>99922657.0029341</v>
      </c>
      <c r="AV1915" s="5" t="n">
        <f aca="false">INDEX($AH$1795:$AH$1922,$B1915+(const_one-$F1915)*8+const_one)</f>
        <v>138926624.706464</v>
      </c>
      <c r="AW1915" s="5" t="n">
        <f aca="false">INDEX($AI$1795:$AI$1922,$B1915+(const_one-$G1915)*16+const_one)</f>
        <v>173658280.88308</v>
      </c>
      <c r="AX1915" s="5" t="n">
        <f aca="false">INDEX($AJ$1795:$AJ$1922,$B1915+(const_one-$H1915)*32+const_one)</f>
        <v>289430468.138466</v>
      </c>
      <c r="AY1915" s="5" t="n">
        <f aca="false">INDEX($AK$1795:$AK$1922,$B1915+(const_one-$I1915)*64+const_one)</f>
        <v>289430468.138466</v>
      </c>
      <c r="AZ1915" s="5" t="n">
        <f aca="false">--($C1915=--(AS1915&gt;AL1915))</f>
        <v>0</v>
      </c>
      <c r="BA1915" s="5" t="n">
        <f aca="false">--($D1915=--(AT1915&gt;AM1915))</f>
        <v>0</v>
      </c>
      <c r="BB1915" s="5" t="n">
        <f aca="false">--($E1915=--(AU1915&gt;AN1915))</f>
        <v>1</v>
      </c>
      <c r="BC1915" s="5" t="n">
        <f aca="false">--($F1915=--(AV1915&gt;AO1915))</f>
        <v>1</v>
      </c>
      <c r="BD1915" s="5" t="n">
        <f aca="false">--($G1915=--(AW1915&gt;AP1915))</f>
        <v>1</v>
      </c>
      <c r="BE1915" s="5" t="n">
        <f aca="false">--($H1915=--(AX1915&gt;AQ1915))</f>
        <v>1</v>
      </c>
      <c r="BF1915" s="5" t="n">
        <f aca="false">--($I1915=--(AY1915&gt;AR1915))</f>
        <v>1</v>
      </c>
      <c r="BG1915" s="5" t="n">
        <f aca="false">SUM(AZ1915:BF1915)</f>
        <v>5</v>
      </c>
      <c r="BH1915" s="5" t="n">
        <f aca="false">SUM(AE1915:AK1915)+AB1915+AC1915+AD1915</f>
        <v>2000000000</v>
      </c>
    </row>
    <row r="1916" customFormat="false" ht="15" hidden="true" customHeight="false" outlineLevel="0" collapsed="false">
      <c r="A1916" s="5" t="n">
        <f aca="false">sensitivity_exit_usd</f>
        <v>2000000000</v>
      </c>
      <c r="B1916" s="2" t="n">
        <f aca="false">ROW()-ROW($B$1795)</f>
        <v>121</v>
      </c>
      <c r="C1916" s="2" t="n">
        <f aca="false">MOD(QUOTIENT($B1916,1),2)</f>
        <v>1</v>
      </c>
      <c r="D1916" s="2" t="n">
        <f aca="false">MOD(QUOTIENT($B1916,2),2)</f>
        <v>0</v>
      </c>
      <c r="E1916" s="2" t="n">
        <f aca="false">MOD(QUOTIENT($B1916,4),2)</f>
        <v>0</v>
      </c>
      <c r="F1916" s="2" t="n">
        <f aca="false">MOD(QUOTIENT($B1916,8),2)</f>
        <v>1</v>
      </c>
      <c r="G1916" s="2" t="n">
        <f aca="false">MOD(QUOTIENT($B1916,16),2)</f>
        <v>1</v>
      </c>
      <c r="H1916" s="2" t="n">
        <f aca="false">MOD(QUOTIENT($B1916,32),2)</f>
        <v>1</v>
      </c>
      <c r="I1916" s="2" t="n">
        <f aca="false">MOD(QUOTIENT($B1916,64),2)</f>
        <v>1</v>
      </c>
      <c r="J1916" s="5" t="n">
        <f aca="false">IF($C1916=const_zero,MIN(class_series_f_invested_usd,MAX(const_zero,$A1916)),const_zero)</f>
        <v>0</v>
      </c>
      <c r="K1916" s="5" t="n">
        <f aca="false">IF($D1916=const_zero,MIN(class_series_e_invested_usd,MAX(const_zero,$A1916-SUM($J1916:$J1916))),const_zero)</f>
        <v>300000000</v>
      </c>
      <c r="L1916" s="5" t="n">
        <f aca="false">IF($E1916=const_zero,MIN(class_series_d_invested_usd,MAX(const_zero,$A1916-SUM($J1916:$K1916))),const_zero)</f>
        <v>100000000</v>
      </c>
      <c r="M1916" s="5" t="n">
        <f aca="false">IF($F1916=const_zero,MIN(class_series_c_invested_usd,MAX(const_zero,$A1916-SUM($J1916:$L1916))),const_zero)</f>
        <v>0</v>
      </c>
      <c r="N1916" s="5" t="n">
        <f aca="false">IF($G1916=const_zero,MIN(class_series_b_invested_usd,MAX(const_zero,$A1916-SUM($J1916:$M1916))),const_zero)</f>
        <v>0</v>
      </c>
      <c r="O1916" s="5" t="n">
        <f aca="false">IF($H1916=const_zero,MIN(class_series_a_invested_usd,MAX(const_zero,$A1916-SUM($J1916:$N1916))),const_zero)</f>
        <v>0</v>
      </c>
      <c r="P1916" s="5" t="n">
        <f aca="false">IF($I1916=const_zero,MIN(class_seed_invested_usd,MAX(const_zero,$A1916-SUM($J1916:$O1916))),const_zero)</f>
        <v>0</v>
      </c>
      <c r="Q1916" s="5" t="n">
        <f aca="false">MAX(const_zero,$A1916-SUM($J1916:$P1916))</f>
        <v>1600000000</v>
      </c>
      <c r="R1916" s="9" t="n">
        <f aca="false">common_rsa_total+Sensitivity!$AE$1740+Sensitivity!$AJ$1740+IF($C1916=const_one,Sensitivity!$D$1740,const_zero)+IF($D1916=const_one,Sensitivity!$Y$1740,const_zero)+IF($E1916=const_one,Sensitivity!$V$1740,const_zero)+IF($F1916=const_one,Sensitivity!$S$1740,const_zero)+IF($G1916=const_one,Sensitivity!$P$1740,const_zero)+IF($H1916=const_one,Sensitivity!$M$1740,const_zero)+IF($I1916=const_one,Sensitivity!$J$1740,const_zero)</f>
        <v>25299923.1477193</v>
      </c>
      <c r="S1916" s="23" t="b">
        <f aca="false">IF($R1916&gt;const_zero,--($Q1916&gt;option_strike_usd*$R1916),const_zero)</f>
        <v>1</v>
      </c>
      <c r="T1916" s="7" t="n">
        <f aca="false">IF($R1916&gt;const_zero,IF($S1916=const_one,($Q1916+option_strike_usd*pre_f_options_issued)/($R1916+pre_f_options_issued),$Q1916/$R1916),const_zero)</f>
        <v>57.6440442473479</v>
      </c>
      <c r="U1916" s="5" t="n">
        <f aca="false">IF($C1916=const_one,Sensitivity!$D$1740*$T1916,const_zero)</f>
        <v>36575372.887329</v>
      </c>
      <c r="V1916" s="5" t="n">
        <f aca="false">IF($D1916=const_one,Sensitivity!$Y$1740*$T1916,const_zero)</f>
        <v>0</v>
      </c>
      <c r="W1916" s="5" t="n">
        <f aca="false">IF($E1916=const_one,Sensitivity!$V$1740*$T1916,const_zero)</f>
        <v>0</v>
      </c>
      <c r="X1916" s="5" t="n">
        <f aca="false">IF($F1916=const_one,Sensitivity!$S$1740*$T1916,const_zero)</f>
        <v>138345706.193635</v>
      </c>
      <c r="Y1916" s="5" t="n">
        <f aca="false">IF($G1916=const_one,Sensitivity!$P$1740*$T1916,const_zero)</f>
        <v>172932132.742044</v>
      </c>
      <c r="Z1916" s="5" t="n">
        <f aca="false">IF($H1916=const_one,Sensitivity!$M$1740*$T1916,const_zero)</f>
        <v>288220221.23674</v>
      </c>
      <c r="AA1916" s="5" t="n">
        <f aca="false">IF($I1916=const_one,Sensitivity!$J$1740*$T1916,const_zero)</f>
        <v>288220221.23674</v>
      </c>
      <c r="AB1916" s="5" t="n">
        <f aca="false">(Sensitivity!$AE$1740+Sensitivity!$AJ$1740)*$T1916</f>
        <v>15299836.8590123</v>
      </c>
      <c r="AC1916" s="5" t="n">
        <f aca="false">common_rsa_total*$T1916</f>
        <v>518796398.226131</v>
      </c>
      <c r="AD1916" s="5" t="n">
        <f aca="false">IF($S1916=const_one,pre_f_options_issued*($T1916-option_strike_usd),const_zero)</f>
        <v>141610110.61837</v>
      </c>
      <c r="AE1916" s="5" t="n">
        <f aca="false">J1916+U1916</f>
        <v>36575372.887329</v>
      </c>
      <c r="AF1916" s="5" t="n">
        <f aca="false">K1916+V1916</f>
        <v>300000000</v>
      </c>
      <c r="AG1916" s="5" t="n">
        <f aca="false">L1916+W1916</f>
        <v>100000000</v>
      </c>
      <c r="AH1916" s="5" t="n">
        <f aca="false">M1916+X1916</f>
        <v>138345706.193635</v>
      </c>
      <c r="AI1916" s="5" t="n">
        <f aca="false">N1916+Y1916</f>
        <v>172932132.742044</v>
      </c>
      <c r="AJ1916" s="5" t="n">
        <f aca="false">O1916+Z1916</f>
        <v>288220221.23674</v>
      </c>
      <c r="AK1916" s="5" t="n">
        <f aca="false">P1916+AA1916</f>
        <v>288220221.23674</v>
      </c>
      <c r="AL1916" s="5" t="n">
        <f aca="false">INDEX($AE$1795:$AE$1922,$B1916-$C1916*1+const_one)</f>
        <v>30000000</v>
      </c>
      <c r="AM1916" s="5" t="n">
        <f aca="false">INDEX($AF$1795:$AF$1922,$B1916-$D1916*2+const_one)</f>
        <v>300000000</v>
      </c>
      <c r="AN1916" s="5" t="n">
        <f aca="false">INDEX($AG$1795:$AG$1922,$B1916-$E1916*4+const_one)</f>
        <v>100000000</v>
      </c>
      <c r="AO1916" s="5" t="n">
        <f aca="false">INDEX($AH$1795:$AH$1922,$B1916-$F1916*8+const_one)</f>
        <v>60000000</v>
      </c>
      <c r="AP1916" s="5" t="n">
        <f aca="false">INDEX($AI$1795:$AI$1922,$B1916-$G1916*16+const_one)</f>
        <v>30000000</v>
      </c>
      <c r="AQ1916" s="5" t="n">
        <f aca="false">INDEX($AJ$1795:$AJ$1922,$B1916-$H1916*32+const_one)</f>
        <v>15000000</v>
      </c>
      <c r="AR1916" s="5" t="n">
        <f aca="false">INDEX($AK$1795:$AK$1922,$B1916-$I1916*64+const_one)</f>
        <v>5000000</v>
      </c>
      <c r="AS1916" s="5" t="n">
        <f aca="false">INDEX($AE$1795:$AE$1922,$B1916+(const_one-$C1916)*1+const_one)</f>
        <v>36575372.887329</v>
      </c>
      <c r="AT1916" s="5" t="n">
        <f aca="false">INDEX($AF$1795:$AF$1922,$B1916+(const_one-$D1916)*2+const_one)</f>
        <v>342644020.085362</v>
      </c>
      <c r="AU1916" s="5" t="n">
        <f aca="false">INDEX($AG$1795:$AG$1922,$B1916+(const_one-$E1916)*4+const_one)</f>
        <v>99529172.6906831</v>
      </c>
      <c r="AV1916" s="5" t="n">
        <f aca="false">INDEX($AH$1795:$AH$1922,$B1916+(const_one-$F1916)*8+const_one)</f>
        <v>138345706.193635</v>
      </c>
      <c r="AW1916" s="5" t="n">
        <f aca="false">INDEX($AI$1795:$AI$1922,$B1916+(const_one-$G1916)*16+const_one)</f>
        <v>172932132.742044</v>
      </c>
      <c r="AX1916" s="5" t="n">
        <f aca="false">INDEX($AJ$1795:$AJ$1922,$B1916+(const_one-$H1916)*32+const_one)</f>
        <v>288220221.23674</v>
      </c>
      <c r="AY1916" s="5" t="n">
        <f aca="false">INDEX($AK$1795:$AK$1922,$B1916+(const_one-$I1916)*64+const_one)</f>
        <v>288220221.23674</v>
      </c>
      <c r="AZ1916" s="5" t="n">
        <f aca="false">--($C1916=--(AS1916&gt;AL1916))</f>
        <v>1</v>
      </c>
      <c r="BA1916" s="5" t="n">
        <f aca="false">--($D1916=--(AT1916&gt;AM1916))</f>
        <v>0</v>
      </c>
      <c r="BB1916" s="5" t="n">
        <f aca="false">--($E1916=--(AU1916&gt;AN1916))</f>
        <v>1</v>
      </c>
      <c r="BC1916" s="5" t="n">
        <f aca="false">--($F1916=--(AV1916&gt;AO1916))</f>
        <v>1</v>
      </c>
      <c r="BD1916" s="5" t="n">
        <f aca="false">--($G1916=--(AW1916&gt;AP1916))</f>
        <v>1</v>
      </c>
      <c r="BE1916" s="5" t="n">
        <f aca="false">--($H1916=--(AX1916&gt;AQ1916))</f>
        <v>1</v>
      </c>
      <c r="BF1916" s="5" t="n">
        <f aca="false">--($I1916=--(AY1916&gt;AR1916))</f>
        <v>1</v>
      </c>
      <c r="BG1916" s="5" t="n">
        <f aca="false">SUM(AZ1916:BF1916)</f>
        <v>6</v>
      </c>
      <c r="BH1916" s="5" t="n">
        <f aca="false">SUM(AE1916:AK1916)+AB1916+AC1916+AD1916</f>
        <v>2000000000</v>
      </c>
    </row>
    <row r="1917" customFormat="false" ht="15" hidden="true" customHeight="false" outlineLevel="0" collapsed="false">
      <c r="A1917" s="5" t="n">
        <f aca="false">sensitivity_exit_usd</f>
        <v>2000000000</v>
      </c>
      <c r="B1917" s="2" t="n">
        <f aca="false">ROW()-ROW($B$1795)</f>
        <v>122</v>
      </c>
      <c r="C1917" s="2" t="n">
        <f aca="false">MOD(QUOTIENT($B1917,1),2)</f>
        <v>0</v>
      </c>
      <c r="D1917" s="2" t="n">
        <f aca="false">MOD(QUOTIENT($B1917,2),2)</f>
        <v>1</v>
      </c>
      <c r="E1917" s="2" t="n">
        <f aca="false">MOD(QUOTIENT($B1917,4),2)</f>
        <v>0</v>
      </c>
      <c r="F1917" s="2" t="n">
        <f aca="false">MOD(QUOTIENT($B1917,8),2)</f>
        <v>1</v>
      </c>
      <c r="G1917" s="2" t="n">
        <f aca="false">MOD(QUOTIENT($B1917,16),2)</f>
        <v>1</v>
      </c>
      <c r="H1917" s="2" t="n">
        <f aca="false">MOD(QUOTIENT($B1917,32),2)</f>
        <v>1</v>
      </c>
      <c r="I1917" s="2" t="n">
        <f aca="false">MOD(QUOTIENT($B1917,64),2)</f>
        <v>1</v>
      </c>
      <c r="J1917" s="5" t="n">
        <f aca="false">IF($C1917=const_zero,MIN(class_series_f_invested_usd,MAX(const_zero,$A1917)),const_zero)</f>
        <v>30000000</v>
      </c>
      <c r="K1917" s="5" t="n">
        <f aca="false">IF($D1917=const_zero,MIN(class_series_e_invested_usd,MAX(const_zero,$A1917-SUM($J1917:$J1917))),const_zero)</f>
        <v>0</v>
      </c>
      <c r="L1917" s="5" t="n">
        <f aca="false">IF($E1917=const_zero,MIN(class_series_d_invested_usd,MAX(const_zero,$A1917-SUM($J1917:$K1917))),const_zero)</f>
        <v>100000000</v>
      </c>
      <c r="M1917" s="5" t="n">
        <f aca="false">IF($F1917=const_zero,MIN(class_series_c_invested_usd,MAX(const_zero,$A1917-SUM($J1917:$L1917))),const_zero)</f>
        <v>0</v>
      </c>
      <c r="N1917" s="5" t="n">
        <f aca="false">IF($G1917=const_zero,MIN(class_series_b_invested_usd,MAX(const_zero,$A1917-SUM($J1917:$M1917))),const_zero)</f>
        <v>0</v>
      </c>
      <c r="O1917" s="5" t="n">
        <f aca="false">IF($H1917=const_zero,MIN(class_series_a_invested_usd,MAX(const_zero,$A1917-SUM($J1917:$N1917))),const_zero)</f>
        <v>0</v>
      </c>
      <c r="P1917" s="5" t="n">
        <f aca="false">IF($I1917=const_zero,MIN(class_seed_invested_usd,MAX(const_zero,$A1917-SUM($J1917:$O1917))),const_zero)</f>
        <v>0</v>
      </c>
      <c r="Q1917" s="5" t="n">
        <f aca="false">MAX(const_zero,$A1917-SUM($J1917:$P1917))</f>
        <v>1870000000</v>
      </c>
      <c r="R1917" s="9" t="n">
        <f aca="false">common_rsa_total+Sensitivity!$AE$1740+Sensitivity!$AJ$1740+IF($C1917=const_one,Sensitivity!$D$1740,const_zero)+IF($D1917=const_one,Sensitivity!$Y$1740,const_zero)+IF($E1917=const_one,Sensitivity!$V$1740,const_zero)+IF($F1917=const_one,Sensitivity!$S$1740,const_zero)+IF($G1917=const_one,Sensitivity!$P$1740,const_zero)+IF($H1917=const_one,Sensitivity!$M$1740,const_zero)+IF($I1917=const_one,Sensitivity!$J$1740,const_zero)</f>
        <v>30772058.2540864</v>
      </c>
      <c r="S1917" s="23" t="b">
        <f aca="false">IF($R1917&gt;const_zero,--($Q1917&gt;option_strike_usd*$R1917),const_zero)</f>
        <v>1</v>
      </c>
      <c r="T1917" s="7" t="n">
        <f aca="false">IF($R1917&gt;const_zero,IF($S1917=const_one,($Q1917+option_strike_usd*pre_f_options_issued)/($R1917+pre_f_options_issued),$Q1917/$R1917),const_zero)</f>
        <v>56.2784540018658</v>
      </c>
      <c r="U1917" s="5" t="n">
        <f aca="false">IF($C1917=const_one,Sensitivity!$D$1740*$T1917,const_zero)</f>
        <v>0</v>
      </c>
      <c r="V1917" s="5" t="n">
        <f aca="false">IF($D1917=const_one,Sensitivity!$Y$1740*$T1917,const_zero)</f>
        <v>343672204.379051</v>
      </c>
      <c r="W1917" s="5" t="n">
        <f aca="false">IF($E1917=const_one,Sensitivity!$V$1740*$T1917,const_zero)</f>
        <v>0</v>
      </c>
      <c r="X1917" s="5" t="n">
        <f aca="false">IF($F1917=const_one,Sensitivity!$S$1740*$T1917,const_zero)</f>
        <v>135068289.604478</v>
      </c>
      <c r="Y1917" s="5" t="n">
        <f aca="false">IF($G1917=const_one,Sensitivity!$P$1740*$T1917,const_zero)</f>
        <v>168835362.005598</v>
      </c>
      <c r="Z1917" s="5" t="n">
        <f aca="false">IF($H1917=const_one,Sensitivity!$M$1740*$T1917,const_zero)</f>
        <v>281392270.009329</v>
      </c>
      <c r="AA1917" s="5" t="n">
        <f aca="false">IF($I1917=const_one,Sensitivity!$J$1740*$T1917,const_zero)</f>
        <v>281392270.009329</v>
      </c>
      <c r="AB1917" s="5" t="n">
        <f aca="false">(Sensitivity!$AE$1740+Sensitivity!$AJ$1740)*$T1917</f>
        <v>14937382.9707584</v>
      </c>
      <c r="AC1917" s="5" t="n">
        <f aca="false">common_rsa_total*$T1917</f>
        <v>506506086.016793</v>
      </c>
      <c r="AD1917" s="5" t="n">
        <f aca="false">IF($S1917=const_one,pre_f_options_issued*($T1917-option_strike_usd),const_zero)</f>
        <v>138196135.004665</v>
      </c>
      <c r="AE1917" s="5" t="n">
        <f aca="false">J1917+U1917</f>
        <v>30000000</v>
      </c>
      <c r="AF1917" s="5" t="n">
        <f aca="false">K1917+V1917</f>
        <v>343672204.379051</v>
      </c>
      <c r="AG1917" s="5" t="n">
        <f aca="false">L1917+W1917</f>
        <v>100000000</v>
      </c>
      <c r="AH1917" s="5" t="n">
        <f aca="false">M1917+X1917</f>
        <v>135068289.604478</v>
      </c>
      <c r="AI1917" s="5" t="n">
        <f aca="false">N1917+Y1917</f>
        <v>168835362.005598</v>
      </c>
      <c r="AJ1917" s="5" t="n">
        <f aca="false">O1917+Z1917</f>
        <v>281392270.009329</v>
      </c>
      <c r="AK1917" s="5" t="n">
        <f aca="false">P1917+AA1917</f>
        <v>281392270.009329</v>
      </c>
      <c r="AL1917" s="5" t="n">
        <f aca="false">INDEX($AE$1795:$AE$1922,$B1917-$C1917*1+const_one)</f>
        <v>30000000</v>
      </c>
      <c r="AM1917" s="5" t="n">
        <f aca="false">INDEX($AF$1795:$AF$1922,$B1917-$D1917*2+const_one)</f>
        <v>300000000</v>
      </c>
      <c r="AN1917" s="5" t="n">
        <f aca="false">INDEX($AG$1795:$AG$1922,$B1917-$E1917*4+const_one)</f>
        <v>100000000</v>
      </c>
      <c r="AO1917" s="5" t="n">
        <f aca="false">INDEX($AH$1795:$AH$1922,$B1917-$F1917*8+const_one)</f>
        <v>60000000</v>
      </c>
      <c r="AP1917" s="5" t="n">
        <f aca="false">INDEX($AI$1795:$AI$1922,$B1917-$G1917*16+const_one)</f>
        <v>30000000</v>
      </c>
      <c r="AQ1917" s="5" t="n">
        <f aca="false">INDEX($AJ$1795:$AJ$1922,$B1917-$H1917*32+const_one)</f>
        <v>15000000</v>
      </c>
      <c r="AR1917" s="5" t="n">
        <f aca="false">INDEX($AK$1795:$AK$1922,$B1917-$I1917*64+const_one)</f>
        <v>5000000</v>
      </c>
      <c r="AS1917" s="5" t="n">
        <f aca="false">INDEX($AE$1795:$AE$1922,$B1917+(const_one-$C1917)*1+const_one)</f>
        <v>35602068.0910502</v>
      </c>
      <c r="AT1917" s="5" t="n">
        <f aca="false">INDEX($AF$1795:$AF$1922,$B1917+(const_one-$D1917)*2+const_one)</f>
        <v>343672204.379051</v>
      </c>
      <c r="AU1917" s="5" t="n">
        <f aca="false">INDEX($AG$1795:$AG$1922,$B1917+(const_one-$E1917)*4+const_one)</f>
        <v>97283698.4355218</v>
      </c>
      <c r="AV1917" s="5" t="n">
        <f aca="false">INDEX($AH$1795:$AH$1922,$B1917+(const_one-$F1917)*8+const_one)</f>
        <v>135068289.604478</v>
      </c>
      <c r="AW1917" s="5" t="n">
        <f aca="false">INDEX($AI$1795:$AI$1922,$B1917+(const_one-$G1917)*16+const_one)</f>
        <v>168835362.005598</v>
      </c>
      <c r="AX1917" s="5" t="n">
        <f aca="false">INDEX($AJ$1795:$AJ$1922,$B1917+(const_one-$H1917)*32+const_one)</f>
        <v>281392270.009329</v>
      </c>
      <c r="AY1917" s="5" t="n">
        <f aca="false">INDEX($AK$1795:$AK$1922,$B1917+(const_one-$I1917)*64+const_one)</f>
        <v>281392270.009329</v>
      </c>
      <c r="AZ1917" s="5" t="n">
        <f aca="false">--($C1917=--(AS1917&gt;AL1917))</f>
        <v>0</v>
      </c>
      <c r="BA1917" s="5" t="n">
        <f aca="false">--($D1917=--(AT1917&gt;AM1917))</f>
        <v>1</v>
      </c>
      <c r="BB1917" s="5" t="n">
        <f aca="false">--($E1917=--(AU1917&gt;AN1917))</f>
        <v>1</v>
      </c>
      <c r="BC1917" s="5" t="n">
        <f aca="false">--($F1917=--(AV1917&gt;AO1917))</f>
        <v>1</v>
      </c>
      <c r="BD1917" s="5" t="n">
        <f aca="false">--($G1917=--(AW1917&gt;AP1917))</f>
        <v>1</v>
      </c>
      <c r="BE1917" s="5" t="n">
        <f aca="false">--($H1917=--(AX1917&gt;AQ1917))</f>
        <v>1</v>
      </c>
      <c r="BF1917" s="5" t="n">
        <f aca="false">--($I1917=--(AY1917&gt;AR1917))</f>
        <v>1</v>
      </c>
      <c r="BG1917" s="5" t="n">
        <f aca="false">SUM(AZ1917:BF1917)</f>
        <v>6</v>
      </c>
      <c r="BH1917" s="5" t="n">
        <f aca="false">SUM(AE1917:AK1917)+AB1917+AC1917+AD1917</f>
        <v>2000000000</v>
      </c>
    </row>
    <row r="1918" customFormat="false" ht="15" hidden="true" customHeight="false" outlineLevel="0" collapsed="false">
      <c r="A1918" s="5" t="n">
        <f aca="false">sensitivity_exit_usd</f>
        <v>2000000000</v>
      </c>
      <c r="B1918" s="2" t="n">
        <f aca="false">ROW()-ROW($B$1795)</f>
        <v>123</v>
      </c>
      <c r="C1918" s="2" t="n">
        <f aca="false">MOD(QUOTIENT($B1918,1),2)</f>
        <v>1</v>
      </c>
      <c r="D1918" s="2" t="n">
        <f aca="false">MOD(QUOTIENT($B1918,2),2)</f>
        <v>1</v>
      </c>
      <c r="E1918" s="2" t="n">
        <f aca="false">MOD(QUOTIENT($B1918,4),2)</f>
        <v>0</v>
      </c>
      <c r="F1918" s="2" t="n">
        <f aca="false">MOD(QUOTIENT($B1918,8),2)</f>
        <v>1</v>
      </c>
      <c r="G1918" s="2" t="n">
        <f aca="false">MOD(QUOTIENT($B1918,16),2)</f>
        <v>1</v>
      </c>
      <c r="H1918" s="2" t="n">
        <f aca="false">MOD(QUOTIENT($B1918,32),2)</f>
        <v>1</v>
      </c>
      <c r="I1918" s="2" t="n">
        <f aca="false">MOD(QUOTIENT($B1918,64),2)</f>
        <v>1</v>
      </c>
      <c r="J1918" s="5" t="n">
        <f aca="false">IF($C1918=const_zero,MIN(class_series_f_invested_usd,MAX(const_zero,$A1918)),const_zero)</f>
        <v>0</v>
      </c>
      <c r="K1918" s="5" t="n">
        <f aca="false">IF($D1918=const_zero,MIN(class_series_e_invested_usd,MAX(const_zero,$A1918-SUM($J1918:$J1918))),const_zero)</f>
        <v>0</v>
      </c>
      <c r="L1918" s="5" t="n">
        <f aca="false">IF($E1918=const_zero,MIN(class_series_d_invested_usd,MAX(const_zero,$A1918-SUM($J1918:$K1918))),const_zero)</f>
        <v>100000000</v>
      </c>
      <c r="M1918" s="5" t="n">
        <f aca="false">IF($F1918=const_zero,MIN(class_series_c_invested_usd,MAX(const_zero,$A1918-SUM($J1918:$L1918))),const_zero)</f>
        <v>0</v>
      </c>
      <c r="N1918" s="5" t="n">
        <f aca="false">IF($G1918=const_zero,MIN(class_series_b_invested_usd,MAX(const_zero,$A1918-SUM($J1918:$M1918))),const_zero)</f>
        <v>0</v>
      </c>
      <c r="O1918" s="5" t="n">
        <f aca="false">IF($H1918=const_zero,MIN(class_series_a_invested_usd,MAX(const_zero,$A1918-SUM($J1918:$N1918))),const_zero)</f>
        <v>0</v>
      </c>
      <c r="P1918" s="5" t="n">
        <f aca="false">IF($I1918=const_zero,MIN(class_seed_invested_usd,MAX(const_zero,$A1918-SUM($J1918:$O1918))),const_zero)</f>
        <v>0</v>
      </c>
      <c r="Q1918" s="5" t="n">
        <f aca="false">MAX(const_zero,$A1918-SUM($J1918:$P1918))</f>
        <v>1900000000</v>
      </c>
      <c r="R1918" s="9" t="n">
        <f aca="false">common_rsa_total+Sensitivity!$AE$1740+Sensitivity!$AJ$1740+IF($C1918=const_one,Sensitivity!$D$1740,const_zero)+IF($D1918=const_one,Sensitivity!$Y$1740,const_zero)+IF($E1918=const_one,Sensitivity!$V$1740,const_zero)+IF($F1918=const_one,Sensitivity!$S$1740,const_zero)+IF($G1918=const_one,Sensitivity!$P$1740,const_zero)+IF($H1918=const_one,Sensitivity!$M$1740,const_zero)+IF($I1918=const_one,Sensitivity!$J$1740,const_zero)</f>
        <v>31406562.1887927</v>
      </c>
      <c r="S1918" s="23" t="b">
        <f aca="false">IF($R1918&gt;const_zero,--($Q1918&gt;option_strike_usd*$R1918),const_zero)</f>
        <v>1</v>
      </c>
      <c r="T1918" s="7" t="n">
        <f aca="false">IF($R1918&gt;const_zero,IF($S1918=const_one,($Q1918+option_strike_usd*pre_f_options_issued)/($R1918+pre_f_options_issued),$Q1918/$R1918),const_zero)</f>
        <v>56.1100824497283</v>
      </c>
      <c r="U1918" s="5" t="n">
        <f aca="false">IF($C1918=const_one,Sensitivity!$D$1740*$T1918,const_zero)</f>
        <v>35602068.0910502</v>
      </c>
      <c r="V1918" s="5" t="n">
        <f aca="false">IF($D1918=const_one,Sensitivity!$Y$1740*$T1918,const_zero)</f>
        <v>342644020.085362</v>
      </c>
      <c r="W1918" s="5" t="n">
        <f aca="false">IF($E1918=const_one,Sensitivity!$V$1740*$T1918,const_zero)</f>
        <v>0</v>
      </c>
      <c r="X1918" s="5" t="n">
        <f aca="false">IF($F1918=const_one,Sensitivity!$S$1740*$T1918,const_zero)</f>
        <v>134664197.879348</v>
      </c>
      <c r="Y1918" s="5" t="n">
        <f aca="false">IF($G1918=const_one,Sensitivity!$P$1740*$T1918,const_zero)</f>
        <v>168330247.349185</v>
      </c>
      <c r="Z1918" s="5" t="n">
        <f aca="false">IF($H1918=const_one,Sensitivity!$M$1740*$T1918,const_zero)</f>
        <v>280550412.248642</v>
      </c>
      <c r="AA1918" s="5" t="n">
        <f aca="false">IF($I1918=const_one,Sensitivity!$J$1740*$T1918,const_zero)</f>
        <v>280550412.248642</v>
      </c>
      <c r="AB1918" s="5" t="n">
        <f aca="false">(Sensitivity!$AE$1740+Sensitivity!$AJ$1740)*$T1918</f>
        <v>14892693.9258963</v>
      </c>
      <c r="AC1918" s="5" t="n">
        <f aca="false">common_rsa_total*$T1918</f>
        <v>504990742.047555</v>
      </c>
      <c r="AD1918" s="5" t="n">
        <f aca="false">IF($S1918=const_one,pre_f_options_issued*($T1918-option_strike_usd),const_zero)</f>
        <v>137775206.124321</v>
      </c>
      <c r="AE1918" s="5" t="n">
        <f aca="false">J1918+U1918</f>
        <v>35602068.0910502</v>
      </c>
      <c r="AF1918" s="5" t="n">
        <f aca="false">K1918+V1918</f>
        <v>342644020.085362</v>
      </c>
      <c r="AG1918" s="5" t="n">
        <f aca="false">L1918+W1918</f>
        <v>100000000</v>
      </c>
      <c r="AH1918" s="5" t="n">
        <f aca="false">M1918+X1918</f>
        <v>134664197.879348</v>
      </c>
      <c r="AI1918" s="5" t="n">
        <f aca="false">N1918+Y1918</f>
        <v>168330247.349185</v>
      </c>
      <c r="AJ1918" s="5" t="n">
        <f aca="false">O1918+Z1918</f>
        <v>280550412.248642</v>
      </c>
      <c r="AK1918" s="5" t="n">
        <f aca="false">P1918+AA1918</f>
        <v>280550412.248642</v>
      </c>
      <c r="AL1918" s="5" t="n">
        <f aca="false">INDEX($AE$1795:$AE$1922,$B1918-$C1918*1+const_one)</f>
        <v>30000000</v>
      </c>
      <c r="AM1918" s="5" t="n">
        <f aca="false">INDEX($AF$1795:$AF$1922,$B1918-$D1918*2+const_one)</f>
        <v>300000000</v>
      </c>
      <c r="AN1918" s="5" t="n">
        <f aca="false">INDEX($AG$1795:$AG$1922,$B1918-$E1918*4+const_one)</f>
        <v>100000000</v>
      </c>
      <c r="AO1918" s="5" t="n">
        <f aca="false">INDEX($AH$1795:$AH$1922,$B1918-$F1918*8+const_one)</f>
        <v>60000000</v>
      </c>
      <c r="AP1918" s="5" t="n">
        <f aca="false">INDEX($AI$1795:$AI$1922,$B1918-$G1918*16+const_one)</f>
        <v>30000000</v>
      </c>
      <c r="AQ1918" s="5" t="n">
        <f aca="false">INDEX($AJ$1795:$AJ$1922,$B1918-$H1918*32+const_one)</f>
        <v>15000000</v>
      </c>
      <c r="AR1918" s="5" t="n">
        <f aca="false">INDEX($AK$1795:$AK$1922,$B1918-$I1918*64+const_one)</f>
        <v>5000000</v>
      </c>
      <c r="AS1918" s="5" t="n">
        <f aca="false">INDEX($AE$1795:$AE$1922,$B1918+(const_one-$C1918)*1+const_one)</f>
        <v>35602068.0910502</v>
      </c>
      <c r="AT1918" s="5" t="n">
        <f aca="false">INDEX($AF$1795:$AF$1922,$B1918+(const_one-$D1918)*2+const_one)</f>
        <v>342644020.085362</v>
      </c>
      <c r="AU1918" s="5" t="n">
        <f aca="false">INDEX($AG$1795:$AG$1922,$B1918+(const_one-$E1918)*4+const_one)</f>
        <v>97004639.9030904</v>
      </c>
      <c r="AV1918" s="5" t="n">
        <f aca="false">INDEX($AH$1795:$AH$1922,$B1918+(const_one-$F1918)*8+const_one)</f>
        <v>134664197.879348</v>
      </c>
      <c r="AW1918" s="5" t="n">
        <f aca="false">INDEX($AI$1795:$AI$1922,$B1918+(const_one-$G1918)*16+const_one)</f>
        <v>168330247.349185</v>
      </c>
      <c r="AX1918" s="5" t="n">
        <f aca="false">INDEX($AJ$1795:$AJ$1922,$B1918+(const_one-$H1918)*32+const_one)</f>
        <v>280550412.248642</v>
      </c>
      <c r="AY1918" s="5" t="n">
        <f aca="false">INDEX($AK$1795:$AK$1922,$B1918+(const_one-$I1918)*64+const_one)</f>
        <v>280550412.248642</v>
      </c>
      <c r="AZ1918" s="5" t="n">
        <f aca="false">--($C1918=--(AS1918&gt;AL1918))</f>
        <v>1</v>
      </c>
      <c r="BA1918" s="5" t="n">
        <f aca="false">--($D1918=--(AT1918&gt;AM1918))</f>
        <v>1</v>
      </c>
      <c r="BB1918" s="5" t="n">
        <f aca="false">--($E1918=--(AU1918&gt;AN1918))</f>
        <v>1</v>
      </c>
      <c r="BC1918" s="5" t="n">
        <f aca="false">--($F1918=--(AV1918&gt;AO1918))</f>
        <v>1</v>
      </c>
      <c r="BD1918" s="5" t="n">
        <f aca="false">--($G1918=--(AW1918&gt;AP1918))</f>
        <v>1</v>
      </c>
      <c r="BE1918" s="5" t="n">
        <f aca="false">--($H1918=--(AX1918&gt;AQ1918))</f>
        <v>1</v>
      </c>
      <c r="BF1918" s="5" t="n">
        <f aca="false">--($I1918=--(AY1918&gt;AR1918))</f>
        <v>1</v>
      </c>
      <c r="BG1918" s="5" t="n">
        <f aca="false">SUM(AZ1918:BF1918)</f>
        <v>7</v>
      </c>
      <c r="BH1918" s="5" t="n">
        <f aca="false">SUM(AE1918:AK1918)+AB1918+AC1918+AD1918</f>
        <v>2000000000</v>
      </c>
    </row>
    <row r="1919" customFormat="false" ht="15" hidden="true" customHeight="false" outlineLevel="0" collapsed="false">
      <c r="A1919" s="5" t="n">
        <f aca="false">sensitivity_exit_usd</f>
        <v>2000000000</v>
      </c>
      <c r="B1919" s="2" t="n">
        <f aca="false">ROW()-ROW($B$1795)</f>
        <v>124</v>
      </c>
      <c r="C1919" s="2" t="n">
        <f aca="false">MOD(QUOTIENT($B1919,1),2)</f>
        <v>0</v>
      </c>
      <c r="D1919" s="2" t="n">
        <f aca="false">MOD(QUOTIENT($B1919,2),2)</f>
        <v>0</v>
      </c>
      <c r="E1919" s="2" t="n">
        <f aca="false">MOD(QUOTIENT($B1919,4),2)</f>
        <v>1</v>
      </c>
      <c r="F1919" s="2" t="n">
        <f aca="false">MOD(QUOTIENT($B1919,8),2)</f>
        <v>1</v>
      </c>
      <c r="G1919" s="2" t="n">
        <f aca="false">MOD(QUOTIENT($B1919,16),2)</f>
        <v>1</v>
      </c>
      <c r="H1919" s="2" t="n">
        <f aca="false">MOD(QUOTIENT($B1919,32),2)</f>
        <v>1</v>
      </c>
      <c r="I1919" s="2" t="n">
        <f aca="false">MOD(QUOTIENT($B1919,64),2)</f>
        <v>1</v>
      </c>
      <c r="J1919" s="5" t="n">
        <f aca="false">IF($C1919=const_zero,MIN(class_series_f_invested_usd,MAX(const_zero,$A1919)),const_zero)</f>
        <v>30000000</v>
      </c>
      <c r="K1919" s="5" t="n">
        <f aca="false">IF($D1919=const_zero,MIN(class_series_e_invested_usd,MAX(const_zero,$A1919-SUM($J1919:$J1919))),const_zero)</f>
        <v>300000000</v>
      </c>
      <c r="L1919" s="5" t="n">
        <f aca="false">IF($E1919=const_zero,MIN(class_series_d_invested_usd,MAX(const_zero,$A1919-SUM($J1919:$K1919))),const_zero)</f>
        <v>0</v>
      </c>
      <c r="M1919" s="5" t="n">
        <f aca="false">IF($F1919=const_zero,MIN(class_series_c_invested_usd,MAX(const_zero,$A1919-SUM($J1919:$L1919))),const_zero)</f>
        <v>0</v>
      </c>
      <c r="N1919" s="5" t="n">
        <f aca="false">IF($G1919=const_zero,MIN(class_series_b_invested_usd,MAX(const_zero,$A1919-SUM($J1919:$M1919))),const_zero)</f>
        <v>0</v>
      </c>
      <c r="O1919" s="5" t="n">
        <f aca="false">IF($H1919=const_zero,MIN(class_series_a_invested_usd,MAX(const_zero,$A1919-SUM($J1919:$N1919))),const_zero)</f>
        <v>0</v>
      </c>
      <c r="P1919" s="5" t="n">
        <f aca="false">IF($I1919=const_zero,MIN(class_seed_invested_usd,MAX(const_zero,$A1919-SUM($J1919:$O1919))),const_zero)</f>
        <v>0</v>
      </c>
      <c r="Q1919" s="5" t="n">
        <f aca="false">MAX(const_zero,$A1919-SUM($J1919:$P1919))</f>
        <v>1670000000</v>
      </c>
      <c r="R1919" s="9" t="n">
        <f aca="false">common_rsa_total+Sensitivity!$AE$1740+Sensitivity!$AJ$1740+IF($C1919=const_one,Sensitivity!$D$1740,const_zero)+IF($D1919=const_one,Sensitivity!$Y$1740,const_zero)+IF($E1919=const_one,Sensitivity!$V$1740,const_zero)+IF($F1919=const_one,Sensitivity!$S$1740,const_zero)+IF($G1919=const_one,Sensitivity!$P$1740,const_zero)+IF($H1919=const_one,Sensitivity!$M$1740,const_zero)+IF($I1919=const_one,Sensitivity!$J$1740,const_zero)</f>
        <v>26391528.8243784</v>
      </c>
      <c r="S1919" s="23" t="b">
        <f aca="false">IF($R1919&gt;const_zero,--($Q1919&gt;option_strike_usd*$R1919),const_zero)</f>
        <v>1</v>
      </c>
      <c r="T1919" s="7" t="n">
        <f aca="false">IF($R1919&gt;const_zero,IF($S1919=const_one,($Q1919+option_strike_usd*pre_f_options_issued)/($R1919+pre_f_options_issued),$Q1919/$R1919),const_zero)</f>
        <v>57.8889407399155</v>
      </c>
      <c r="U1919" s="5" t="n">
        <f aca="false">IF($C1919=const_one,Sensitivity!$D$1740*$T1919,const_zero)</f>
        <v>0</v>
      </c>
      <c r="V1919" s="5" t="n">
        <f aca="false">IF($D1919=const_one,Sensitivity!$Y$1740*$T1919,const_zero)</f>
        <v>0</v>
      </c>
      <c r="W1919" s="5" t="n">
        <f aca="false">IF($E1919=const_one,Sensitivity!$V$1740*$T1919,const_zero)</f>
        <v>99922657.0029341</v>
      </c>
      <c r="X1919" s="5" t="n">
        <f aca="false">IF($F1919=const_one,Sensitivity!$S$1740*$T1919,const_zero)</f>
        <v>138933457.775797</v>
      </c>
      <c r="Y1919" s="5" t="n">
        <f aca="false">IF($G1919=const_one,Sensitivity!$P$1740*$T1919,const_zero)</f>
        <v>173666822.219746</v>
      </c>
      <c r="Z1919" s="5" t="n">
        <f aca="false">IF($H1919=const_one,Sensitivity!$M$1740*$T1919,const_zero)</f>
        <v>289444703.699577</v>
      </c>
      <c r="AA1919" s="5" t="n">
        <f aca="false">IF($I1919=const_one,Sensitivity!$J$1740*$T1919,const_zero)</f>
        <v>289444703.699577</v>
      </c>
      <c r="AB1919" s="5" t="n">
        <f aca="false">(Sensitivity!$AE$1740+Sensitivity!$AJ$1740)*$T1919</f>
        <v>15364837.0933393</v>
      </c>
      <c r="AC1919" s="5" t="n">
        <f aca="false">common_rsa_total*$T1919</f>
        <v>521000466.659239</v>
      </c>
      <c r="AD1919" s="5" t="n">
        <f aca="false">IF($S1919=const_one,pre_f_options_issued*($T1919-option_strike_usd),const_zero)</f>
        <v>142222351.849789</v>
      </c>
      <c r="AE1919" s="5" t="n">
        <f aca="false">J1919+U1919</f>
        <v>30000000</v>
      </c>
      <c r="AF1919" s="5" t="n">
        <f aca="false">K1919+V1919</f>
        <v>300000000</v>
      </c>
      <c r="AG1919" s="5" t="n">
        <f aca="false">L1919+W1919</f>
        <v>99922657.0029341</v>
      </c>
      <c r="AH1919" s="5" t="n">
        <f aca="false">M1919+X1919</f>
        <v>138933457.775797</v>
      </c>
      <c r="AI1919" s="5" t="n">
        <f aca="false">N1919+Y1919</f>
        <v>173666822.219746</v>
      </c>
      <c r="AJ1919" s="5" t="n">
        <f aca="false">O1919+Z1919</f>
        <v>289444703.699577</v>
      </c>
      <c r="AK1919" s="5" t="n">
        <f aca="false">P1919+AA1919</f>
        <v>289444703.699577</v>
      </c>
      <c r="AL1919" s="5" t="n">
        <f aca="false">INDEX($AE$1795:$AE$1922,$B1919-$C1919*1+const_one)</f>
        <v>30000000</v>
      </c>
      <c r="AM1919" s="5" t="n">
        <f aca="false">INDEX($AF$1795:$AF$1922,$B1919-$D1919*2+const_one)</f>
        <v>300000000</v>
      </c>
      <c r="AN1919" s="5" t="n">
        <f aca="false">INDEX($AG$1795:$AG$1922,$B1919-$E1919*4+const_one)</f>
        <v>100000000</v>
      </c>
      <c r="AO1919" s="5" t="n">
        <f aca="false">INDEX($AH$1795:$AH$1922,$B1919-$F1919*8+const_one)</f>
        <v>60000000</v>
      </c>
      <c r="AP1919" s="5" t="n">
        <f aca="false">INDEX($AI$1795:$AI$1922,$B1919-$G1919*16+const_one)</f>
        <v>30000000</v>
      </c>
      <c r="AQ1919" s="5" t="n">
        <f aca="false">INDEX($AJ$1795:$AJ$1922,$B1919-$H1919*32+const_one)</f>
        <v>15000000</v>
      </c>
      <c r="AR1919" s="5" t="n">
        <f aca="false">INDEX($AK$1795:$AK$1922,$B1919-$I1919*64+const_one)</f>
        <v>5000000</v>
      </c>
      <c r="AS1919" s="5" t="n">
        <f aca="false">INDEX($AE$1795:$AE$1922,$B1919+(const_one-$C1919)*1+const_one)</f>
        <v>36586119.0242425</v>
      </c>
      <c r="AT1919" s="5" t="n">
        <f aca="false">INDEX($AF$1795:$AF$1922,$B1919+(const_one-$D1919)*2+const_one)</f>
        <v>344170745.017995</v>
      </c>
      <c r="AU1919" s="5" t="n">
        <f aca="false">INDEX($AG$1795:$AG$1922,$B1919+(const_one-$E1919)*4+const_one)</f>
        <v>99922657.0029341</v>
      </c>
      <c r="AV1919" s="5" t="n">
        <f aca="false">INDEX($AH$1795:$AH$1922,$B1919+(const_one-$F1919)*8+const_one)</f>
        <v>138933457.775797</v>
      </c>
      <c r="AW1919" s="5" t="n">
        <f aca="false">INDEX($AI$1795:$AI$1922,$B1919+(const_one-$G1919)*16+const_one)</f>
        <v>173666822.219746</v>
      </c>
      <c r="AX1919" s="5" t="n">
        <f aca="false">INDEX($AJ$1795:$AJ$1922,$B1919+(const_one-$H1919)*32+const_one)</f>
        <v>289444703.699577</v>
      </c>
      <c r="AY1919" s="5" t="n">
        <f aca="false">INDEX($AK$1795:$AK$1922,$B1919+(const_one-$I1919)*64+const_one)</f>
        <v>289444703.699577</v>
      </c>
      <c r="AZ1919" s="5" t="n">
        <f aca="false">--($C1919=--(AS1919&gt;AL1919))</f>
        <v>0</v>
      </c>
      <c r="BA1919" s="5" t="n">
        <f aca="false">--($D1919=--(AT1919&gt;AM1919))</f>
        <v>0</v>
      </c>
      <c r="BB1919" s="5" t="n">
        <f aca="false">--($E1919=--(AU1919&gt;AN1919))</f>
        <v>0</v>
      </c>
      <c r="BC1919" s="5" t="n">
        <f aca="false">--($F1919=--(AV1919&gt;AO1919))</f>
        <v>1</v>
      </c>
      <c r="BD1919" s="5" t="n">
        <f aca="false">--($G1919=--(AW1919&gt;AP1919))</f>
        <v>1</v>
      </c>
      <c r="BE1919" s="5" t="n">
        <f aca="false">--($H1919=--(AX1919&gt;AQ1919))</f>
        <v>1</v>
      </c>
      <c r="BF1919" s="5" t="n">
        <f aca="false">--($I1919=--(AY1919&gt;AR1919))</f>
        <v>1</v>
      </c>
      <c r="BG1919" s="5" t="n">
        <f aca="false">SUM(AZ1919:BF1919)</f>
        <v>4</v>
      </c>
      <c r="BH1919" s="5" t="n">
        <f aca="false">SUM(AE1919:AK1919)+AB1919+AC1919+AD1919</f>
        <v>2000000000</v>
      </c>
    </row>
    <row r="1920" customFormat="false" ht="15" hidden="true" customHeight="false" outlineLevel="0" collapsed="false">
      <c r="A1920" s="5" t="n">
        <f aca="false">sensitivity_exit_usd</f>
        <v>2000000000</v>
      </c>
      <c r="B1920" s="2" t="n">
        <f aca="false">ROW()-ROW($B$1795)</f>
        <v>125</v>
      </c>
      <c r="C1920" s="2" t="n">
        <f aca="false">MOD(QUOTIENT($B1920,1),2)</f>
        <v>1</v>
      </c>
      <c r="D1920" s="2" t="n">
        <f aca="false">MOD(QUOTIENT($B1920,2),2)</f>
        <v>0</v>
      </c>
      <c r="E1920" s="2" t="n">
        <f aca="false">MOD(QUOTIENT($B1920,4),2)</f>
        <v>1</v>
      </c>
      <c r="F1920" s="2" t="n">
        <f aca="false">MOD(QUOTIENT($B1920,8),2)</f>
        <v>1</v>
      </c>
      <c r="G1920" s="2" t="n">
        <f aca="false">MOD(QUOTIENT($B1920,16),2)</f>
        <v>1</v>
      </c>
      <c r="H1920" s="2" t="n">
        <f aca="false">MOD(QUOTIENT($B1920,32),2)</f>
        <v>1</v>
      </c>
      <c r="I1920" s="2" t="n">
        <f aca="false">MOD(QUOTIENT($B1920,64),2)</f>
        <v>1</v>
      </c>
      <c r="J1920" s="5" t="n">
        <f aca="false">IF($C1920=const_zero,MIN(class_series_f_invested_usd,MAX(const_zero,$A1920)),const_zero)</f>
        <v>0</v>
      </c>
      <c r="K1920" s="5" t="n">
        <f aca="false">IF($D1920=const_zero,MIN(class_series_e_invested_usd,MAX(const_zero,$A1920-SUM($J1920:$J1920))),const_zero)</f>
        <v>300000000</v>
      </c>
      <c r="L1920" s="5" t="n">
        <f aca="false">IF($E1920=const_zero,MIN(class_series_d_invested_usd,MAX(const_zero,$A1920-SUM($J1920:$K1920))),const_zero)</f>
        <v>0</v>
      </c>
      <c r="M1920" s="5" t="n">
        <f aca="false">IF($F1920=const_zero,MIN(class_series_c_invested_usd,MAX(const_zero,$A1920-SUM($J1920:$L1920))),const_zero)</f>
        <v>0</v>
      </c>
      <c r="N1920" s="5" t="n">
        <f aca="false">IF($G1920=const_zero,MIN(class_series_b_invested_usd,MAX(const_zero,$A1920-SUM($J1920:$M1920))),const_zero)</f>
        <v>0</v>
      </c>
      <c r="O1920" s="5" t="n">
        <f aca="false">IF($H1920=const_zero,MIN(class_series_a_invested_usd,MAX(const_zero,$A1920-SUM($J1920:$N1920))),const_zero)</f>
        <v>0</v>
      </c>
      <c r="P1920" s="5" t="n">
        <f aca="false">IF($I1920=const_zero,MIN(class_seed_invested_usd,MAX(const_zero,$A1920-SUM($J1920:$O1920))),const_zero)</f>
        <v>0</v>
      </c>
      <c r="Q1920" s="5" t="n">
        <f aca="false">MAX(const_zero,$A1920-SUM($J1920:$P1920))</f>
        <v>1700000000</v>
      </c>
      <c r="R1920" s="9" t="n">
        <f aca="false">common_rsa_total+Sensitivity!$AE$1740+Sensitivity!$AJ$1740+IF($C1920=const_one,Sensitivity!$D$1740,const_zero)+IF($D1920=const_one,Sensitivity!$Y$1740,const_zero)+IF($E1920=const_one,Sensitivity!$V$1740,const_zero)+IF($F1920=const_one,Sensitivity!$S$1740,const_zero)+IF($G1920=const_one,Sensitivity!$P$1740,const_zero)+IF($H1920=const_one,Sensitivity!$M$1740,const_zero)+IF($I1920=const_one,Sensitivity!$J$1740,const_zero)</f>
        <v>27026032.7590847</v>
      </c>
      <c r="S1920" s="23" t="b">
        <f aca="false">IF($R1920&gt;const_zero,--($Q1920&gt;option_strike_usd*$R1920),const_zero)</f>
        <v>1</v>
      </c>
      <c r="T1920" s="7" t="n">
        <f aca="false">IF($R1920&gt;const_zero,IF($S1920=const_one,($Q1920+option_strike_usd*pre_f_options_issued)/($R1920+pre_f_options_issued),$Q1920/$R1920),const_zero)</f>
        <v>57.6609805283159</v>
      </c>
      <c r="U1920" s="5" t="n">
        <f aca="false">IF($C1920=const_one,Sensitivity!$D$1740*$T1920,const_zero)</f>
        <v>36586119.0242425</v>
      </c>
      <c r="V1920" s="5" t="n">
        <f aca="false">IF($D1920=const_one,Sensitivity!$Y$1740*$T1920,const_zero)</f>
        <v>0</v>
      </c>
      <c r="W1920" s="5" t="n">
        <f aca="false">IF($E1920=const_one,Sensitivity!$V$1740*$T1920,const_zero)</f>
        <v>99529172.6906831</v>
      </c>
      <c r="X1920" s="5" t="n">
        <f aca="false">IF($F1920=const_one,Sensitivity!$S$1740*$T1920,const_zero)</f>
        <v>138386353.267958</v>
      </c>
      <c r="Y1920" s="5" t="n">
        <f aca="false">IF($G1920=const_one,Sensitivity!$P$1740*$T1920,const_zero)</f>
        <v>172982941.584948</v>
      </c>
      <c r="Z1920" s="5" t="n">
        <f aca="false">IF($H1920=const_one,Sensitivity!$M$1740*$T1920,const_zero)</f>
        <v>288304902.641579</v>
      </c>
      <c r="AA1920" s="5" t="n">
        <f aca="false">IF($I1920=const_one,Sensitivity!$J$1740*$T1920,const_zero)</f>
        <v>288304902.641579</v>
      </c>
      <c r="AB1920" s="5" t="n">
        <f aca="false">(Sensitivity!$AE$1740+Sensitivity!$AJ$1740)*$T1920</f>
        <v>15304332.0733782</v>
      </c>
      <c r="AC1920" s="5" t="n">
        <f aca="false">common_rsa_total*$T1920</f>
        <v>518948824.754843</v>
      </c>
      <c r="AD1920" s="5" t="n">
        <f aca="false">IF($S1920=const_one,pre_f_options_issued*($T1920-option_strike_usd),const_zero)</f>
        <v>141652451.32079</v>
      </c>
      <c r="AE1920" s="5" t="n">
        <f aca="false">J1920+U1920</f>
        <v>36586119.0242425</v>
      </c>
      <c r="AF1920" s="5" t="n">
        <f aca="false">K1920+V1920</f>
        <v>300000000</v>
      </c>
      <c r="AG1920" s="5" t="n">
        <f aca="false">L1920+W1920</f>
        <v>99529172.6906831</v>
      </c>
      <c r="AH1920" s="5" t="n">
        <f aca="false">M1920+X1920</f>
        <v>138386353.267958</v>
      </c>
      <c r="AI1920" s="5" t="n">
        <f aca="false">N1920+Y1920</f>
        <v>172982941.584948</v>
      </c>
      <c r="AJ1920" s="5" t="n">
        <f aca="false">O1920+Z1920</f>
        <v>288304902.641579</v>
      </c>
      <c r="AK1920" s="5" t="n">
        <f aca="false">P1920+AA1920</f>
        <v>288304902.641579</v>
      </c>
      <c r="AL1920" s="5" t="n">
        <f aca="false">INDEX($AE$1795:$AE$1922,$B1920-$C1920*1+const_one)</f>
        <v>30000000</v>
      </c>
      <c r="AM1920" s="5" t="n">
        <f aca="false">INDEX($AF$1795:$AF$1922,$B1920-$D1920*2+const_one)</f>
        <v>300000000</v>
      </c>
      <c r="AN1920" s="5" t="n">
        <f aca="false">INDEX($AG$1795:$AG$1922,$B1920-$E1920*4+const_one)</f>
        <v>100000000</v>
      </c>
      <c r="AO1920" s="5" t="n">
        <f aca="false">INDEX($AH$1795:$AH$1922,$B1920-$F1920*8+const_one)</f>
        <v>60000000</v>
      </c>
      <c r="AP1920" s="5" t="n">
        <f aca="false">INDEX($AI$1795:$AI$1922,$B1920-$G1920*16+const_one)</f>
        <v>30000000</v>
      </c>
      <c r="AQ1920" s="5" t="n">
        <f aca="false">INDEX($AJ$1795:$AJ$1922,$B1920-$H1920*32+const_one)</f>
        <v>15000000</v>
      </c>
      <c r="AR1920" s="5" t="n">
        <f aca="false">INDEX($AK$1795:$AK$1922,$B1920-$I1920*64+const_one)</f>
        <v>5000000</v>
      </c>
      <c r="AS1920" s="5" t="n">
        <f aca="false">INDEX($AE$1795:$AE$1922,$B1920+(const_one-$C1920)*1+const_one)</f>
        <v>36586119.0242425</v>
      </c>
      <c r="AT1920" s="5" t="n">
        <f aca="false">INDEX($AF$1795:$AF$1922,$B1920+(const_one-$D1920)*2+const_one)</f>
        <v>343183490.374564</v>
      </c>
      <c r="AU1920" s="5" t="n">
        <f aca="false">INDEX($AG$1795:$AG$1922,$B1920+(const_one-$E1920)*4+const_one)</f>
        <v>99529172.6906831</v>
      </c>
      <c r="AV1920" s="5" t="n">
        <f aca="false">INDEX($AH$1795:$AH$1922,$B1920+(const_one-$F1920)*8+const_one)</f>
        <v>138386353.267958</v>
      </c>
      <c r="AW1920" s="5" t="n">
        <f aca="false">INDEX($AI$1795:$AI$1922,$B1920+(const_one-$G1920)*16+const_one)</f>
        <v>172982941.584948</v>
      </c>
      <c r="AX1920" s="5" t="n">
        <f aca="false">INDEX($AJ$1795:$AJ$1922,$B1920+(const_one-$H1920)*32+const_one)</f>
        <v>288304902.641579</v>
      </c>
      <c r="AY1920" s="5" t="n">
        <f aca="false">INDEX($AK$1795:$AK$1922,$B1920+(const_one-$I1920)*64+const_one)</f>
        <v>288304902.641579</v>
      </c>
      <c r="AZ1920" s="5" t="n">
        <f aca="false">--($C1920=--(AS1920&gt;AL1920))</f>
        <v>1</v>
      </c>
      <c r="BA1920" s="5" t="n">
        <f aca="false">--($D1920=--(AT1920&gt;AM1920))</f>
        <v>0</v>
      </c>
      <c r="BB1920" s="5" t="n">
        <f aca="false">--($E1920=--(AU1920&gt;AN1920))</f>
        <v>0</v>
      </c>
      <c r="BC1920" s="5" t="n">
        <f aca="false">--($F1920=--(AV1920&gt;AO1920))</f>
        <v>1</v>
      </c>
      <c r="BD1920" s="5" t="n">
        <f aca="false">--($G1920=--(AW1920&gt;AP1920))</f>
        <v>1</v>
      </c>
      <c r="BE1920" s="5" t="n">
        <f aca="false">--($H1920=--(AX1920&gt;AQ1920))</f>
        <v>1</v>
      </c>
      <c r="BF1920" s="5" t="n">
        <f aca="false">--($I1920=--(AY1920&gt;AR1920))</f>
        <v>1</v>
      </c>
      <c r="BG1920" s="5" t="n">
        <f aca="false">SUM(AZ1920:BF1920)</f>
        <v>5</v>
      </c>
      <c r="BH1920" s="5" t="n">
        <f aca="false">SUM(AE1920:AK1920)+AB1920+AC1920+AD1920</f>
        <v>2000000000</v>
      </c>
    </row>
    <row r="1921" customFormat="false" ht="15" hidden="true" customHeight="false" outlineLevel="0" collapsed="false">
      <c r="A1921" s="5" t="n">
        <f aca="false">sensitivity_exit_usd</f>
        <v>2000000000</v>
      </c>
      <c r="B1921" s="2" t="n">
        <f aca="false">ROW()-ROW($B$1795)</f>
        <v>126</v>
      </c>
      <c r="C1921" s="2" t="n">
        <f aca="false">MOD(QUOTIENT($B1921,1),2)</f>
        <v>0</v>
      </c>
      <c r="D1921" s="2" t="n">
        <f aca="false">MOD(QUOTIENT($B1921,2),2)</f>
        <v>1</v>
      </c>
      <c r="E1921" s="2" t="n">
        <f aca="false">MOD(QUOTIENT($B1921,4),2)</f>
        <v>1</v>
      </c>
      <c r="F1921" s="2" t="n">
        <f aca="false">MOD(QUOTIENT($B1921,8),2)</f>
        <v>1</v>
      </c>
      <c r="G1921" s="2" t="n">
        <f aca="false">MOD(QUOTIENT($B1921,16),2)</f>
        <v>1</v>
      </c>
      <c r="H1921" s="2" t="n">
        <f aca="false">MOD(QUOTIENT($B1921,32),2)</f>
        <v>1</v>
      </c>
      <c r="I1921" s="2" t="n">
        <f aca="false">MOD(QUOTIENT($B1921,64),2)</f>
        <v>1</v>
      </c>
      <c r="J1921" s="5" t="n">
        <f aca="false">IF($C1921=const_zero,MIN(class_series_f_invested_usd,MAX(const_zero,$A1921)),const_zero)</f>
        <v>30000000</v>
      </c>
      <c r="K1921" s="5" t="n">
        <f aca="false">IF($D1921=const_zero,MIN(class_series_e_invested_usd,MAX(const_zero,$A1921-SUM($J1921:$J1921))),const_zero)</f>
        <v>0</v>
      </c>
      <c r="L1921" s="5" t="n">
        <f aca="false">IF($E1921=const_zero,MIN(class_series_d_invested_usd,MAX(const_zero,$A1921-SUM($J1921:$K1921))),const_zero)</f>
        <v>0</v>
      </c>
      <c r="M1921" s="5" t="n">
        <f aca="false">IF($F1921=const_zero,MIN(class_series_c_invested_usd,MAX(const_zero,$A1921-SUM($J1921:$L1921))),const_zero)</f>
        <v>0</v>
      </c>
      <c r="N1921" s="5" t="n">
        <f aca="false">IF($G1921=const_zero,MIN(class_series_b_invested_usd,MAX(const_zero,$A1921-SUM($J1921:$M1921))),const_zero)</f>
        <v>0</v>
      </c>
      <c r="O1921" s="5" t="n">
        <f aca="false">IF($H1921=const_zero,MIN(class_series_a_invested_usd,MAX(const_zero,$A1921-SUM($J1921:$N1921))),const_zero)</f>
        <v>0</v>
      </c>
      <c r="P1921" s="5" t="n">
        <f aca="false">IF($I1921=const_zero,MIN(class_seed_invested_usd,MAX(const_zero,$A1921-SUM($J1921:$O1921))),const_zero)</f>
        <v>0</v>
      </c>
      <c r="Q1921" s="5" t="n">
        <f aca="false">MAX(const_zero,$A1921-SUM($J1921:$P1921))</f>
        <v>1970000000</v>
      </c>
      <c r="R1921" s="9" t="n">
        <f aca="false">common_rsa_total+Sensitivity!$AE$1740+Sensitivity!$AJ$1740+IF($C1921=const_one,Sensitivity!$D$1740,const_zero)+IF($D1921=const_one,Sensitivity!$Y$1740,const_zero)+IF($E1921=const_one,Sensitivity!$V$1740,const_zero)+IF($F1921=const_one,Sensitivity!$S$1740,const_zero)+IF($G1921=const_one,Sensitivity!$P$1740,const_zero)+IF($H1921=const_one,Sensitivity!$M$1740,const_zero)+IF($I1921=const_one,Sensitivity!$J$1740,const_zero)</f>
        <v>32498167.8654518</v>
      </c>
      <c r="S1921" s="23" t="b">
        <f aca="false">IF($R1921&gt;const_zero,--($Q1921&gt;option_strike_usd*$R1921),const_zero)</f>
        <v>1</v>
      </c>
      <c r="T1921" s="7" t="n">
        <f aca="false">IF($R1921&gt;const_zero,IF($S1921=const_one,($Q1921+option_strike_usd*pre_f_options_issued)/($R1921+pre_f_options_issued),$Q1921/$R1921),const_zero)</f>
        <v>56.3600931221071</v>
      </c>
      <c r="U1921" s="5" t="n">
        <f aca="false">IF($C1921=const_one,Sensitivity!$D$1740*$T1921,const_zero)</f>
        <v>0</v>
      </c>
      <c r="V1921" s="5" t="n">
        <f aca="false">IF($D1921=const_one,Sensitivity!$Y$1740*$T1921,const_zero)</f>
        <v>344170745.017995</v>
      </c>
      <c r="W1921" s="5" t="n">
        <f aca="false">IF($E1921=const_one,Sensitivity!$V$1740*$T1921,const_zero)</f>
        <v>97283698.4355218</v>
      </c>
      <c r="X1921" s="5" t="n">
        <f aca="false">IF($F1921=const_one,Sensitivity!$S$1740*$T1921,const_zero)</f>
        <v>135264223.493057</v>
      </c>
      <c r="Y1921" s="5" t="n">
        <f aca="false">IF($G1921=const_one,Sensitivity!$P$1740*$T1921,const_zero)</f>
        <v>169080279.366321</v>
      </c>
      <c r="Z1921" s="5" t="n">
        <f aca="false">IF($H1921=const_one,Sensitivity!$M$1740*$T1921,const_zero)</f>
        <v>281800465.610535</v>
      </c>
      <c r="AA1921" s="5" t="n">
        <f aca="false">IF($I1921=const_one,Sensitivity!$J$1740*$T1921,const_zero)</f>
        <v>281800465.610535</v>
      </c>
      <c r="AB1921" s="5" t="n">
        <f aca="false">(Sensitivity!$AE$1740+Sensitivity!$AJ$1740)*$T1921</f>
        <v>14959051.5618039</v>
      </c>
      <c r="AC1921" s="5" t="n">
        <f aca="false">common_rsa_total*$T1921</f>
        <v>507240838.098964</v>
      </c>
      <c r="AD1921" s="5" t="n">
        <f aca="false">IF($S1921=const_one,pre_f_options_issued*($T1921-option_strike_usd),const_zero)</f>
        <v>138400232.805268</v>
      </c>
      <c r="AE1921" s="5" t="n">
        <f aca="false">J1921+U1921</f>
        <v>30000000</v>
      </c>
      <c r="AF1921" s="5" t="n">
        <f aca="false">K1921+V1921</f>
        <v>344170745.017995</v>
      </c>
      <c r="AG1921" s="5" t="n">
        <f aca="false">L1921+W1921</f>
        <v>97283698.4355218</v>
      </c>
      <c r="AH1921" s="5" t="n">
        <f aca="false">M1921+X1921</f>
        <v>135264223.493057</v>
      </c>
      <c r="AI1921" s="5" t="n">
        <f aca="false">N1921+Y1921</f>
        <v>169080279.366321</v>
      </c>
      <c r="AJ1921" s="5" t="n">
        <f aca="false">O1921+Z1921</f>
        <v>281800465.610535</v>
      </c>
      <c r="AK1921" s="5" t="n">
        <f aca="false">P1921+AA1921</f>
        <v>281800465.610535</v>
      </c>
      <c r="AL1921" s="5" t="n">
        <f aca="false">INDEX($AE$1795:$AE$1922,$B1921-$C1921*1+const_one)</f>
        <v>30000000</v>
      </c>
      <c r="AM1921" s="5" t="n">
        <f aca="false">INDEX($AF$1795:$AF$1922,$B1921-$D1921*2+const_one)</f>
        <v>300000000</v>
      </c>
      <c r="AN1921" s="5" t="n">
        <f aca="false">INDEX($AG$1795:$AG$1922,$B1921-$E1921*4+const_one)</f>
        <v>100000000</v>
      </c>
      <c r="AO1921" s="5" t="n">
        <f aca="false">INDEX($AH$1795:$AH$1922,$B1921-$F1921*8+const_one)</f>
        <v>60000000</v>
      </c>
      <c r="AP1921" s="5" t="n">
        <f aca="false">INDEX($AI$1795:$AI$1922,$B1921-$G1921*16+const_one)</f>
        <v>30000000</v>
      </c>
      <c r="AQ1921" s="5" t="n">
        <f aca="false">INDEX($AJ$1795:$AJ$1922,$B1921-$H1921*32+const_one)</f>
        <v>15000000</v>
      </c>
      <c r="AR1921" s="5" t="n">
        <f aca="false">INDEX($AK$1795:$AK$1922,$B1921-$I1921*64+const_one)</f>
        <v>5000000</v>
      </c>
      <c r="AS1921" s="5" t="n">
        <f aca="false">INDEX($AE$1795:$AE$1922,$B1921+(const_one-$C1921)*1+const_one)</f>
        <v>35658121.186518</v>
      </c>
      <c r="AT1921" s="5" t="n">
        <f aca="false">INDEX($AF$1795:$AF$1922,$B1921+(const_one-$D1921)*2+const_one)</f>
        <v>344170745.017995</v>
      </c>
      <c r="AU1921" s="5" t="n">
        <f aca="false">INDEX($AG$1795:$AG$1922,$B1921+(const_one-$E1921)*4+const_one)</f>
        <v>97283698.4355218</v>
      </c>
      <c r="AV1921" s="5" t="n">
        <f aca="false">INDEX($AH$1795:$AH$1922,$B1921+(const_one-$F1921)*8+const_one)</f>
        <v>135264223.493057</v>
      </c>
      <c r="AW1921" s="5" t="n">
        <f aca="false">INDEX($AI$1795:$AI$1922,$B1921+(const_one-$G1921)*16+const_one)</f>
        <v>169080279.366321</v>
      </c>
      <c r="AX1921" s="5" t="n">
        <f aca="false">INDEX($AJ$1795:$AJ$1922,$B1921+(const_one-$H1921)*32+const_one)</f>
        <v>281800465.610535</v>
      </c>
      <c r="AY1921" s="5" t="n">
        <f aca="false">INDEX($AK$1795:$AK$1922,$B1921+(const_one-$I1921)*64+const_one)</f>
        <v>281800465.610535</v>
      </c>
      <c r="AZ1921" s="5" t="n">
        <f aca="false">--($C1921=--(AS1921&gt;AL1921))</f>
        <v>0</v>
      </c>
      <c r="BA1921" s="5" t="n">
        <f aca="false">--($D1921=--(AT1921&gt;AM1921))</f>
        <v>1</v>
      </c>
      <c r="BB1921" s="5" t="n">
        <f aca="false">--($E1921=--(AU1921&gt;AN1921))</f>
        <v>0</v>
      </c>
      <c r="BC1921" s="5" t="n">
        <f aca="false">--($F1921=--(AV1921&gt;AO1921))</f>
        <v>1</v>
      </c>
      <c r="BD1921" s="5" t="n">
        <f aca="false">--($G1921=--(AW1921&gt;AP1921))</f>
        <v>1</v>
      </c>
      <c r="BE1921" s="5" t="n">
        <f aca="false">--($H1921=--(AX1921&gt;AQ1921))</f>
        <v>1</v>
      </c>
      <c r="BF1921" s="5" t="n">
        <f aca="false">--($I1921=--(AY1921&gt;AR1921))</f>
        <v>1</v>
      </c>
      <c r="BG1921" s="5" t="n">
        <f aca="false">SUM(AZ1921:BF1921)</f>
        <v>5</v>
      </c>
      <c r="BH1921" s="5" t="n">
        <f aca="false">SUM(AE1921:AK1921)+AB1921+AC1921+AD1921</f>
        <v>2000000000</v>
      </c>
    </row>
    <row r="1922" customFormat="false" ht="15" hidden="true" customHeight="false" outlineLevel="0" collapsed="false">
      <c r="A1922" s="5" t="n">
        <f aca="false">sensitivity_exit_usd</f>
        <v>2000000000</v>
      </c>
      <c r="B1922" s="2" t="n">
        <f aca="false">ROW()-ROW($B$1795)</f>
        <v>127</v>
      </c>
      <c r="C1922" s="2" t="n">
        <f aca="false">MOD(QUOTIENT($B1922,1),2)</f>
        <v>1</v>
      </c>
      <c r="D1922" s="2" t="n">
        <f aca="false">MOD(QUOTIENT($B1922,2),2)</f>
        <v>1</v>
      </c>
      <c r="E1922" s="2" t="n">
        <f aca="false">MOD(QUOTIENT($B1922,4),2)</f>
        <v>1</v>
      </c>
      <c r="F1922" s="2" t="n">
        <f aca="false">MOD(QUOTIENT($B1922,8),2)</f>
        <v>1</v>
      </c>
      <c r="G1922" s="2" t="n">
        <f aca="false">MOD(QUOTIENT($B1922,16),2)</f>
        <v>1</v>
      </c>
      <c r="H1922" s="2" t="n">
        <f aca="false">MOD(QUOTIENT($B1922,32),2)</f>
        <v>1</v>
      </c>
      <c r="I1922" s="2" t="n">
        <f aca="false">MOD(QUOTIENT($B1922,64),2)</f>
        <v>1</v>
      </c>
      <c r="J1922" s="5" t="n">
        <f aca="false">IF($C1922=const_zero,MIN(class_series_f_invested_usd,MAX(const_zero,$A1922)),const_zero)</f>
        <v>0</v>
      </c>
      <c r="K1922" s="5" t="n">
        <f aca="false">IF($D1922=const_zero,MIN(class_series_e_invested_usd,MAX(const_zero,$A1922-SUM($J1922:$J1922))),const_zero)</f>
        <v>0</v>
      </c>
      <c r="L1922" s="5" t="n">
        <f aca="false">IF($E1922=const_zero,MIN(class_series_d_invested_usd,MAX(const_zero,$A1922-SUM($J1922:$K1922))),const_zero)</f>
        <v>0</v>
      </c>
      <c r="M1922" s="5" t="n">
        <f aca="false">IF($F1922=const_zero,MIN(class_series_c_invested_usd,MAX(const_zero,$A1922-SUM($J1922:$L1922))),const_zero)</f>
        <v>0</v>
      </c>
      <c r="N1922" s="5" t="n">
        <f aca="false">IF($G1922=const_zero,MIN(class_series_b_invested_usd,MAX(const_zero,$A1922-SUM($J1922:$M1922))),const_zero)</f>
        <v>0</v>
      </c>
      <c r="O1922" s="5" t="n">
        <f aca="false">IF($H1922=const_zero,MIN(class_series_a_invested_usd,MAX(const_zero,$A1922-SUM($J1922:$N1922))),const_zero)</f>
        <v>0</v>
      </c>
      <c r="P1922" s="5" t="n">
        <f aca="false">IF($I1922=const_zero,MIN(class_seed_invested_usd,MAX(const_zero,$A1922-SUM($J1922:$O1922))),const_zero)</f>
        <v>0</v>
      </c>
      <c r="Q1922" s="5" t="n">
        <f aca="false">MAX(const_zero,$A1922-SUM($J1922:$P1922))</f>
        <v>2000000000</v>
      </c>
      <c r="R1922" s="9" t="n">
        <f aca="false">common_rsa_total+Sensitivity!$AE$1740+Sensitivity!$AJ$1740+IF($C1922=const_one,Sensitivity!$D$1740,const_zero)+IF($D1922=const_one,Sensitivity!$Y$1740,const_zero)+IF($E1922=const_one,Sensitivity!$V$1740,const_zero)+IF($F1922=const_one,Sensitivity!$S$1740,const_zero)+IF($G1922=const_one,Sensitivity!$P$1740,const_zero)+IF($H1922=const_one,Sensitivity!$M$1740,const_zero)+IF($I1922=const_one,Sensitivity!$J$1740,const_zero)</f>
        <v>33132671.8001582</v>
      </c>
      <c r="S1922" s="23" t="b">
        <f aca="false">IF($R1922&gt;const_zero,--($Q1922&gt;option_strike_usd*$R1922),const_zero)</f>
        <v>1</v>
      </c>
      <c r="T1922" s="7" t="n">
        <f aca="false">IF($R1922&gt;const_zero,IF($S1922=const_one,($Q1922+option_strike_usd*pre_f_options_issued)/($R1922+pre_f_options_issued),$Q1922/$R1922),const_zero)</f>
        <v>56.1984240539355</v>
      </c>
      <c r="U1922" s="5" t="n">
        <f aca="false">IF($C1922=const_one,Sensitivity!$D$1740*$T1922,const_zero)</f>
        <v>35658121.186518</v>
      </c>
      <c r="V1922" s="5" t="n">
        <f aca="false">IF($D1922=const_one,Sensitivity!$Y$1740*$T1922,const_zero)</f>
        <v>343183490.374564</v>
      </c>
      <c r="W1922" s="5" t="n">
        <f aca="false">IF($E1922=const_one,Sensitivity!$V$1740*$T1922,const_zero)</f>
        <v>97004639.9030904</v>
      </c>
      <c r="X1922" s="5" t="n">
        <f aca="false">IF($F1922=const_one,Sensitivity!$S$1740*$T1922,const_zero)</f>
        <v>134876217.729445</v>
      </c>
      <c r="Y1922" s="5" t="n">
        <f aca="false">IF($G1922=const_one,Sensitivity!$P$1740*$T1922,const_zero)</f>
        <v>168595272.161807</v>
      </c>
      <c r="Z1922" s="5" t="n">
        <f aca="false">IF($H1922=const_one,Sensitivity!$M$1740*$T1922,const_zero)</f>
        <v>280992120.269678</v>
      </c>
      <c r="AA1922" s="5" t="n">
        <f aca="false">IF($I1922=const_one,Sensitivity!$J$1740*$T1922,const_zero)</f>
        <v>280992120.269678</v>
      </c>
      <c r="AB1922" s="5" t="n">
        <f aca="false">(Sensitivity!$AE$1740+Sensitivity!$AJ$1740)*$T1922</f>
        <v>14916141.4849613</v>
      </c>
      <c r="AC1922" s="5" t="n">
        <f aca="false">common_rsa_total*$T1922</f>
        <v>505785816.48542</v>
      </c>
      <c r="AD1922" s="5" t="n">
        <f aca="false">IF($S1922=const_one,pre_f_options_issued*($T1922-option_strike_usd),const_zero)</f>
        <v>137996060.134839</v>
      </c>
      <c r="AE1922" s="5" t="n">
        <f aca="false">J1922+U1922</f>
        <v>35658121.186518</v>
      </c>
      <c r="AF1922" s="5" t="n">
        <f aca="false">K1922+V1922</f>
        <v>343183490.374564</v>
      </c>
      <c r="AG1922" s="5" t="n">
        <f aca="false">L1922+W1922</f>
        <v>97004639.9030904</v>
      </c>
      <c r="AH1922" s="5" t="n">
        <f aca="false">M1922+X1922</f>
        <v>134876217.729445</v>
      </c>
      <c r="AI1922" s="5" t="n">
        <f aca="false">N1922+Y1922</f>
        <v>168595272.161807</v>
      </c>
      <c r="AJ1922" s="5" t="n">
        <f aca="false">O1922+Z1922</f>
        <v>280992120.269678</v>
      </c>
      <c r="AK1922" s="5" t="n">
        <f aca="false">P1922+AA1922</f>
        <v>280992120.269678</v>
      </c>
      <c r="AL1922" s="5" t="n">
        <f aca="false">INDEX($AE$1795:$AE$1922,$B1922-$C1922*1+const_one)</f>
        <v>30000000</v>
      </c>
      <c r="AM1922" s="5" t="n">
        <f aca="false">INDEX($AF$1795:$AF$1922,$B1922-$D1922*2+const_one)</f>
        <v>300000000</v>
      </c>
      <c r="AN1922" s="5" t="n">
        <f aca="false">INDEX($AG$1795:$AG$1922,$B1922-$E1922*4+const_one)</f>
        <v>100000000</v>
      </c>
      <c r="AO1922" s="5" t="n">
        <f aca="false">INDEX($AH$1795:$AH$1922,$B1922-$F1922*8+const_one)</f>
        <v>60000000</v>
      </c>
      <c r="AP1922" s="5" t="n">
        <f aca="false">INDEX($AI$1795:$AI$1922,$B1922-$G1922*16+const_one)</f>
        <v>30000000</v>
      </c>
      <c r="AQ1922" s="5" t="n">
        <f aca="false">INDEX($AJ$1795:$AJ$1922,$B1922-$H1922*32+const_one)</f>
        <v>15000000</v>
      </c>
      <c r="AR1922" s="5" t="n">
        <f aca="false">INDEX($AK$1795:$AK$1922,$B1922-$I1922*64+const_one)</f>
        <v>5000000</v>
      </c>
      <c r="AS1922" s="5" t="n">
        <f aca="false">INDEX($AE$1795:$AE$1922,$B1922+(const_one-$C1922)*1+const_one)</f>
        <v>35658121.186518</v>
      </c>
      <c r="AT1922" s="5" t="n">
        <f aca="false">INDEX($AF$1795:$AF$1922,$B1922+(const_one-$D1922)*2+const_one)</f>
        <v>343183490.374564</v>
      </c>
      <c r="AU1922" s="5" t="n">
        <f aca="false">INDEX($AG$1795:$AG$1922,$B1922+(const_one-$E1922)*4+const_one)</f>
        <v>97004639.9030904</v>
      </c>
      <c r="AV1922" s="5" t="n">
        <f aca="false">INDEX($AH$1795:$AH$1922,$B1922+(const_one-$F1922)*8+const_one)</f>
        <v>134876217.729445</v>
      </c>
      <c r="AW1922" s="5" t="n">
        <f aca="false">INDEX($AI$1795:$AI$1922,$B1922+(const_one-$G1922)*16+const_one)</f>
        <v>168595272.161807</v>
      </c>
      <c r="AX1922" s="5" t="n">
        <f aca="false">INDEX($AJ$1795:$AJ$1922,$B1922+(const_one-$H1922)*32+const_one)</f>
        <v>280992120.269678</v>
      </c>
      <c r="AY1922" s="5" t="n">
        <f aca="false">INDEX($AK$1795:$AK$1922,$B1922+(const_one-$I1922)*64+const_one)</f>
        <v>280992120.269678</v>
      </c>
      <c r="AZ1922" s="5" t="n">
        <f aca="false">--($C1922=--(AS1922&gt;AL1922))</f>
        <v>1</v>
      </c>
      <c r="BA1922" s="5" t="n">
        <f aca="false">--($D1922=--(AT1922&gt;AM1922))</f>
        <v>1</v>
      </c>
      <c r="BB1922" s="5" t="n">
        <f aca="false">--($E1922=--(AU1922&gt;AN1922))</f>
        <v>0</v>
      </c>
      <c r="BC1922" s="5" t="n">
        <f aca="false">--($F1922=--(AV1922&gt;AO1922))</f>
        <v>1</v>
      </c>
      <c r="BD1922" s="5" t="n">
        <f aca="false">--($G1922=--(AW1922&gt;AP1922))</f>
        <v>1</v>
      </c>
      <c r="BE1922" s="5" t="n">
        <f aca="false">--($H1922=--(AX1922&gt;AQ1922))</f>
        <v>1</v>
      </c>
      <c r="BF1922" s="5" t="n">
        <f aca="false">--($I1922=--(AY1922&gt;AR1922))</f>
        <v>1</v>
      </c>
      <c r="BG1922" s="5" t="n">
        <f aca="false">SUM(AZ1922:BF1922)</f>
        <v>6</v>
      </c>
      <c r="BH1922" s="5" t="n">
        <f aca="false">SUM(AE1922:AK1922)+AB1922+AC1922+AD1922</f>
        <v>2000000000</v>
      </c>
    </row>
    <row r="1923" customFormat="false" ht="15" hidden="true" customHeight="false" outlineLevel="0" collapsed="false"/>
    <row r="1924" customFormat="false" ht="15" hidden="true" customHeight="false" outlineLevel="0" collapsed="false"/>
    <row r="1925" customFormat="false" ht="15" hidden="true" customHeight="false" outlineLevel="0" collapsed="false"/>
    <row r="1926" customFormat="false" ht="15" hidden="true" customHeight="false" outlineLevel="0" collapsed="false"/>
    <row r="1927" customFormat="false" ht="15" hidden="true" customHeight="false" outlineLevel="0" collapsed="false"/>
    <row r="1928" customFormat="false" ht="15" hidden="true" customHeight="false" outlineLevel="0" collapsed="false"/>
    <row r="1929" customFormat="false" ht="15" hidden="true" customHeight="false" outlineLevel="0" collapsed="false"/>
    <row r="1930" customFormat="false" ht="15" hidden="true" customHeight="false" outlineLevel="0" collapsed="false"/>
    <row r="1931" customFormat="false" ht="15" hidden="true" customHeight="false" outlineLevel="0" collapsed="false"/>
    <row r="1932" customFormat="false" ht="15" hidden="true" customHeight="false" outlineLevel="0" collapsed="false"/>
    <row r="1933" customFormat="false" ht="15" hidden="true" customHeight="false" outlineLevel="0" collapsed="false"/>
    <row r="1934" customFormat="false" ht="15" hidden="true" customHeight="false" outlineLevel="0" collapsed="false"/>
    <row r="1935" customFormat="false" ht="15" hidden="true" customHeight="false" outlineLevel="0" collapsed="false"/>
    <row r="1936" customFormat="false" ht="15" hidden="true" customHeight="false" outlineLevel="0" collapsed="false"/>
    <row r="1937" customFormat="false" ht="15" hidden="true" customHeight="false" outlineLevel="0" collapsed="false"/>
    <row r="1938" customFormat="false" ht="15" hidden="true" customHeight="false" outlineLevel="0" collapsed="false"/>
    <row r="1939" customFormat="false" ht="15" hidden="true" customHeight="false" outlineLevel="0" collapsed="false"/>
    <row r="1940" customFormat="false" ht="15" hidden="true" customHeight="false" outlineLevel="0" collapsed="false"/>
    <row r="1941" customFormat="false" ht="15" hidden="true" customHeight="false" outlineLevel="0" collapsed="false"/>
    <row r="1942" customFormat="false" ht="15" hidden="true" customHeight="false" outlineLevel="0" collapsed="false"/>
    <row r="1943" customFormat="false" ht="15" hidden="true" customHeight="false" outlineLevel="0" collapsed="false"/>
    <row r="1944" customFormat="false" ht="15" hidden="true" customHeight="false" outlineLevel="0" collapsed="false"/>
    <row r="1945" customFormat="false" ht="15" hidden="true" customHeight="false" outlineLevel="0" collapsed="false"/>
    <row r="1946" customFormat="false" ht="15" hidden="true" customHeight="false" outlineLevel="0" collapsed="false"/>
    <row r="1947" customFormat="false" ht="15" hidden="true" customHeight="false" outlineLevel="0" collapsed="false"/>
    <row r="1948" customFormat="false" ht="15" hidden="true" customHeight="false" outlineLevel="0" collapsed="false"/>
    <row r="1949" customFormat="false" ht="15" hidden="true" customHeight="false" outlineLevel="0" collapsed="false"/>
    <row r="1950" customFormat="false" ht="15" hidden="true" customHeight="false" outlineLevel="0" collapsed="false"/>
    <row r="1951" customFormat="false" ht="15" hidden="true" customHeight="false" outlineLevel="0" collapsed="false"/>
    <row r="1952" customFormat="false" ht="15" hidden="true" customHeight="false" outlineLevel="0" collapsed="false"/>
    <row r="1953" customFormat="false" ht="15" hidden="true" customHeight="false" outlineLevel="0" collapsed="false"/>
    <row r="1954" customFormat="false" ht="15" hidden="true" customHeight="false" outlineLevel="0" collapsed="false"/>
    <row r="1955" customFormat="false" ht="15" hidden="true" customHeight="false" outlineLevel="0" collapsed="false"/>
    <row r="1956" customFormat="false" ht="15" hidden="true" customHeight="false" outlineLevel="0" collapsed="false"/>
    <row r="1957" customFormat="false" ht="15" hidden="true" customHeight="false" outlineLevel="0" collapsed="false"/>
    <row r="1958" customFormat="false" ht="15" hidden="true" customHeight="false" outlineLevel="0" collapsed="false"/>
    <row r="1959" customFormat="false" ht="15" hidden="true" customHeight="false" outlineLevel="0" collapsed="false"/>
    <row r="1960" customFormat="false" ht="15" hidden="true" customHeight="false" outlineLevel="0" collapsed="false"/>
    <row r="1961" customFormat="false" ht="15" hidden="true" customHeight="false" outlineLevel="0" collapsed="false"/>
    <row r="1962" customFormat="false" ht="15" hidden="true" customHeight="false" outlineLevel="0" collapsed="false"/>
    <row r="1963" customFormat="false" ht="15" hidden="true" customHeight="false" outlineLevel="0" collapsed="false"/>
    <row r="1964" customFormat="false" ht="15" hidden="true" customHeight="false" outlineLevel="0" collapsed="false"/>
    <row r="1965" customFormat="false" ht="15" hidden="true" customHeight="false" outlineLevel="0" collapsed="false"/>
    <row r="1966" customFormat="false" ht="15" hidden="true" customHeight="false" outlineLevel="0" collapsed="false"/>
    <row r="1967" customFormat="false" ht="15" hidden="true" customHeight="false" outlineLevel="0" collapsed="false"/>
    <row r="1968" customFormat="false" ht="15" hidden="true" customHeight="false" outlineLevel="0" collapsed="false"/>
    <row r="1969" customFormat="false" ht="15" hidden="true" customHeight="false" outlineLevel="0" collapsed="false"/>
    <row r="1970" customFormat="false" ht="15" hidden="true" customHeight="false" outlineLevel="0" collapsed="false"/>
    <row r="1971" customFormat="false" ht="15" hidden="true" customHeight="false" outlineLevel="0" collapsed="false"/>
    <row r="1972" customFormat="false" ht="15" hidden="true" customHeight="false" outlineLevel="0" collapsed="false"/>
    <row r="1973" customFormat="false" ht="15" hidden="true" customHeight="false" outlineLevel="0" collapsed="false"/>
    <row r="1974" customFormat="false" ht="15" hidden="true" customHeight="false" outlineLevel="0" collapsed="false"/>
    <row r="1975" customFormat="false" ht="15" hidden="true" customHeight="false" outlineLevel="0" collapsed="false"/>
    <row r="1976" customFormat="false" ht="15" hidden="true" customHeight="false" outlineLevel="0" collapsed="false"/>
    <row r="1977" customFormat="false" ht="15" hidden="true" customHeight="false" outlineLevel="0" collapsed="false"/>
    <row r="1978" customFormat="false" ht="15" hidden="true" customHeight="false" outlineLevel="0" collapsed="false"/>
    <row r="1979" customFormat="false" ht="15" hidden="true" customHeight="false" outlineLevel="0" collapsed="false"/>
    <row r="1980" customFormat="false" ht="15" hidden="true" customHeight="false" outlineLevel="0" collapsed="false"/>
    <row r="1981" customFormat="false" ht="15" hidden="true" customHeight="false" outlineLevel="0" collapsed="false"/>
    <row r="1982" customFormat="false" ht="15" hidden="true" customHeight="false" outlineLevel="0" collapsed="false"/>
    <row r="1983" customFormat="false" ht="15" hidden="true" customHeight="false" outlineLevel="0" collapsed="false"/>
    <row r="1984" customFormat="false" ht="15" hidden="true" customHeight="false" outlineLevel="0" collapsed="false"/>
    <row r="1985" customFormat="false" ht="15" hidden="true" customHeight="false" outlineLevel="0" collapsed="false"/>
    <row r="1986" customFormat="false" ht="15" hidden="true" customHeight="false" outlineLevel="0" collapsed="false"/>
    <row r="1987" customFormat="false" ht="15" hidden="true" customHeight="false" outlineLevel="0" collapsed="false"/>
    <row r="1988" customFormat="false" ht="15" hidden="true" customHeight="false" outlineLevel="0" collapsed="false"/>
    <row r="1989" customFormat="false" ht="15" hidden="true" customHeight="false" outlineLevel="0" collapsed="false"/>
    <row r="1990" customFormat="false" ht="15" hidden="true" customHeight="false" outlineLevel="0" collapsed="false"/>
    <row r="1991" customFormat="false" ht="15" hidden="true" customHeight="false" outlineLevel="0" collapsed="false"/>
    <row r="1992" customFormat="false" ht="15" hidden="true" customHeight="false" outlineLevel="0" collapsed="false"/>
    <row r="1993" customFormat="false" ht="15" hidden="true" customHeight="false" outlineLevel="0" collapsed="false"/>
    <row r="1994" customFormat="false" ht="15" hidden="true" customHeight="false" outlineLevel="0" collapsed="false"/>
    <row r="1995" customFormat="false" ht="15" hidden="true" customHeight="false" outlineLevel="0" collapsed="false"/>
    <row r="1996" customFormat="false" ht="15" hidden="true" customHeight="false" outlineLevel="0" collapsed="false"/>
    <row r="1997" customFormat="false" ht="15" hidden="true" customHeight="false" outlineLevel="0" collapsed="false"/>
    <row r="1998" customFormat="false" ht="15" hidden="true" customHeight="false" outlineLevel="0" collapsed="false"/>
    <row r="1999" customFormat="false" ht="15" hidden="true" customHeight="false" outlineLevel="0" collapsed="false"/>
    <row r="2000" customFormat="false" ht="15" hidden="true" customHeight="false" outlineLevel="0" collapsed="false"/>
    <row r="2001" customFormat="false" ht="15" hidden="true" customHeight="false" outlineLevel="0" collapsed="false"/>
    <row r="2002" customFormat="false" ht="15" hidden="true" customHeight="false" outlineLevel="0" collapsed="false"/>
    <row r="2003" customFormat="false" ht="15" hidden="true" customHeight="false" outlineLevel="0" collapsed="false"/>
    <row r="2004" customFormat="false" ht="15" hidden="true" customHeight="false" outlineLevel="0" collapsed="false"/>
    <row r="2005" customFormat="false" ht="15" hidden="true" customHeight="false" outlineLevel="0" collapsed="false"/>
    <row r="2006" customFormat="false" ht="15" hidden="true" customHeight="false" outlineLevel="0" collapsed="false"/>
    <row r="2007" customFormat="false" ht="15" hidden="true" customHeight="false" outlineLevel="0" collapsed="false"/>
    <row r="2008" customFormat="false" ht="15" hidden="true" customHeight="false" outlineLevel="0" collapsed="false"/>
    <row r="2009" customFormat="false" ht="15" hidden="true" customHeight="false" outlineLevel="0" collapsed="false"/>
    <row r="2010" customFormat="false" ht="15" hidden="true" customHeight="false" outlineLevel="0" collapsed="false"/>
    <row r="2011" customFormat="false" ht="15" hidden="true" customHeight="false" outlineLevel="0" collapsed="false"/>
    <row r="2012" customFormat="false" ht="15" hidden="true" customHeight="false" outlineLevel="0" collapsed="false"/>
    <row r="2013" customFormat="false" ht="15" hidden="true" customHeight="false" outlineLevel="0" collapsed="false"/>
    <row r="2014" customFormat="false" ht="15" hidden="true" customHeight="false" outlineLevel="0" collapsed="false"/>
    <row r="2015" customFormat="false" ht="15" hidden="true" customHeight="false" outlineLevel="0" collapsed="false"/>
    <row r="2016" customFormat="false" ht="15" hidden="true" customHeight="false" outlineLevel="0" collapsed="false"/>
    <row r="2017" customFormat="false" ht="15" hidden="true" customHeight="false" outlineLevel="0" collapsed="false"/>
    <row r="2018" customFormat="false" ht="15" hidden="true" customHeight="false" outlineLevel="0" collapsed="false"/>
    <row r="2019" customFormat="false" ht="15" hidden="true" customHeight="false" outlineLevel="0" collapsed="false"/>
    <row r="2020" customFormat="false" ht="15" hidden="true" customHeight="false" outlineLevel="0" collapsed="false"/>
    <row r="2021" customFormat="false" ht="15" hidden="true" customHeight="false" outlineLevel="0" collapsed="false"/>
    <row r="2022" customFormat="false" ht="15" hidden="true" customHeight="false" outlineLevel="0" collapsed="false"/>
    <row r="2023" customFormat="false" ht="15" hidden="true" customHeight="false" outlineLevel="0" collapsed="false"/>
    <row r="2024" customFormat="false" ht="15" hidden="true" customHeight="false" outlineLevel="0" collapsed="false"/>
    <row r="2025" customFormat="false" ht="15" hidden="true" customHeight="false" outlineLevel="0" collapsed="false"/>
    <row r="2026" customFormat="false" ht="15" hidden="true" customHeight="false" outlineLevel="0" collapsed="false"/>
    <row r="2027" customFormat="false" ht="15" hidden="true" customHeight="false" outlineLevel="0" collapsed="false"/>
    <row r="2028" customFormat="false" ht="15" hidden="true" customHeight="false" outlineLevel="0" collapsed="false"/>
    <row r="2029" customFormat="false" ht="15" hidden="true" customHeight="false" outlineLevel="0" collapsed="false"/>
    <row r="2030" customFormat="false" ht="15" hidden="true" customHeight="false" outlineLevel="0" collapsed="false"/>
    <row r="2031" customFormat="false" ht="15" hidden="true" customHeight="false" outlineLevel="0" collapsed="false"/>
    <row r="2032" customFormat="false" ht="15" hidden="true" customHeight="false" outlineLevel="0" collapsed="false"/>
    <row r="2033" customFormat="false" ht="15" hidden="true" customHeight="false" outlineLevel="0" collapsed="false"/>
    <row r="2034" customFormat="false" ht="15" hidden="true" customHeight="false" outlineLevel="0" collapsed="false"/>
    <row r="2035" customFormat="false" ht="15" hidden="true" customHeight="false" outlineLevel="0" collapsed="false"/>
    <row r="2036" customFormat="false" ht="15" hidden="true" customHeight="false" outlineLevel="0" collapsed="false"/>
    <row r="2037" customFormat="false" ht="15" hidden="true" customHeight="false" outlineLevel="0" collapsed="false"/>
    <row r="2038" customFormat="false" ht="15" hidden="true" customHeight="false" outlineLevel="0" collapsed="false"/>
    <row r="2039" customFormat="false" ht="15" hidden="true" customHeight="false" outlineLevel="0" collapsed="false"/>
    <row r="2040" customFormat="false" ht="15" hidden="true" customHeight="false" outlineLevel="0" collapsed="false"/>
    <row r="2041" customFormat="false" ht="15" hidden="true" customHeight="false" outlineLevel="0" collapsed="false"/>
    <row r="2042" customFormat="false" ht="15" hidden="true" customHeight="false" outlineLevel="0" collapsed="false"/>
    <row r="2043" customFormat="false" ht="15" hidden="true" customHeight="false" outlineLevel="0" collapsed="false"/>
    <row r="2044" customFormat="false" ht="15" hidden="true" customHeight="false" outlineLevel="0" collapsed="false"/>
    <row r="2045" customFormat="false" ht="15" hidden="true" customHeight="false" outlineLevel="0" collapsed="false"/>
    <row r="2046" customFormat="false" ht="15" hidden="true" customHeight="false" outlineLevel="0" collapsed="false"/>
    <row r="2047" customFormat="false" ht="15" hidden="true" customHeight="false" outlineLevel="0" collapsed="false"/>
    <row r="2048" customFormat="false" ht="15" hidden="true" customHeight="false" outlineLevel="0" collapsed="false"/>
    <row r="2049" customFormat="false" ht="15" hidden="true" customHeight="false" outlineLevel="0" collapsed="false"/>
    <row r="2050" customFormat="false" ht="15" hidden="true" customHeight="false" outlineLevel="0" collapsed="false"/>
    <row r="2051" customFormat="false" ht="15" hidden="true" customHeight="false" outlineLevel="0" collapsed="false"/>
    <row r="2052" customFormat="false" ht="15" hidden="true" customHeight="false" outlineLevel="0" collapsed="false"/>
    <row r="2053" customFormat="false" ht="15" hidden="true" customHeight="false" outlineLevel="0" collapsed="false"/>
    <row r="2054" customFormat="false" ht="15" hidden="true" customHeight="false" outlineLevel="0" collapsed="false"/>
    <row r="2055" customFormat="false" ht="15" hidden="true" customHeight="false" outlineLevel="0" collapsed="false"/>
    <row r="2056" customFormat="false" ht="15" hidden="true" customHeight="false" outlineLevel="0" collapsed="false"/>
    <row r="2057" customFormat="false" ht="15" hidden="true" customHeight="false" outlineLevel="0" collapsed="false"/>
    <row r="2058" customFormat="false" ht="15" hidden="true" customHeight="false" outlineLevel="0" collapsed="false"/>
    <row r="2059" customFormat="false" ht="15" hidden="true" customHeight="false" outlineLevel="0" collapsed="false"/>
    <row r="2060" customFormat="false" ht="15" hidden="true" customHeight="false" outlineLevel="0" collapsed="false"/>
    <row r="2061" customFormat="false" ht="15" hidden="true" customHeight="false" outlineLevel="0" collapsed="false"/>
    <row r="2062" customFormat="false" ht="15" hidden="true" customHeight="false" outlineLevel="0" collapsed="false"/>
    <row r="2063" customFormat="false" ht="15" hidden="true" customHeight="false" outlineLevel="0" collapsed="false"/>
    <row r="2064" customFormat="false" ht="15" hidden="true" customHeight="false" outlineLevel="0" collapsed="false"/>
    <row r="2065" customFormat="false" ht="15" hidden="true" customHeight="false" outlineLevel="0" collapsed="false"/>
    <row r="2066" customFormat="false" ht="15" hidden="true" customHeight="false" outlineLevel="0" collapsed="false"/>
    <row r="2067" customFormat="false" ht="15" hidden="true" customHeight="false" outlineLevel="0" collapsed="false"/>
    <row r="2068" customFormat="false" ht="15" hidden="true" customHeight="false" outlineLevel="0" collapsed="false"/>
    <row r="2069" customFormat="false" ht="15" hidden="true" customHeight="false" outlineLevel="0" collapsed="false"/>
    <row r="2070" customFormat="false" ht="15" hidden="true" customHeight="false" outlineLevel="0" collapsed="false"/>
    <row r="2071" customFormat="false" ht="15" hidden="true" customHeight="false" outlineLevel="0" collapsed="false"/>
    <row r="2072" customFormat="false" ht="15" hidden="true" customHeight="false" outlineLevel="0" collapsed="false"/>
    <row r="2073" customFormat="false" ht="15" hidden="true" customHeight="false" outlineLevel="0" collapsed="false"/>
    <row r="2074" customFormat="false" ht="15" hidden="true" customHeight="false" outlineLevel="0" collapsed="false"/>
    <row r="2075" customFormat="false" ht="15" hidden="true" customHeight="false" outlineLevel="0" collapsed="false"/>
    <row r="2076" customFormat="false" ht="15" hidden="true" customHeight="false" outlineLevel="0" collapsed="false"/>
    <row r="2077" customFormat="false" ht="15" hidden="true" customHeight="false" outlineLevel="0" collapsed="false"/>
    <row r="2078" customFormat="false" ht="15" hidden="true" customHeight="false" outlineLevel="0" collapsed="false"/>
    <row r="2079" customFormat="false" ht="15" hidden="true" customHeight="false" outlineLevel="0" collapsed="false"/>
    <row r="2080" customFormat="false" ht="15" hidden="true" customHeight="false" outlineLevel="0" collapsed="false"/>
    <row r="2081" customFormat="false" ht="15" hidden="true" customHeight="false" outlineLevel="0" collapsed="false"/>
    <row r="2082" customFormat="false" ht="15" hidden="true" customHeight="false" outlineLevel="0" collapsed="false"/>
    <row r="2083" customFormat="false" ht="15" hidden="true" customHeight="false" outlineLevel="0" collapsed="false"/>
    <row r="2084" customFormat="false" ht="15" hidden="true" customHeight="false" outlineLevel="0" collapsed="false"/>
    <row r="2085" customFormat="false" ht="15" hidden="true" customHeight="false" outlineLevel="0" collapsed="false"/>
    <row r="2086" customFormat="false" ht="15" hidden="true" customHeight="false" outlineLevel="0" collapsed="false"/>
    <row r="2087" customFormat="false" ht="15" hidden="true" customHeight="false" outlineLevel="0" collapsed="false"/>
    <row r="2088" customFormat="false" ht="15" hidden="true" customHeight="false" outlineLevel="0" collapsed="false"/>
    <row r="2089" customFormat="false" ht="15" hidden="true" customHeight="false" outlineLevel="0" collapsed="false"/>
    <row r="2090" customFormat="false" ht="15" hidden="true" customHeight="false" outlineLevel="0" collapsed="false"/>
    <row r="2091" customFormat="false" ht="15" hidden="true" customHeight="false" outlineLevel="0" collapsed="false"/>
    <row r="2092" customFormat="false" ht="15" hidden="true" customHeight="false" outlineLevel="0" collapsed="false"/>
    <row r="2093" customFormat="false" ht="15" hidden="true" customHeight="false" outlineLevel="0" collapsed="false"/>
    <row r="2094" customFormat="false" ht="15" hidden="true" customHeight="false" outlineLevel="0" collapsed="false"/>
    <row r="2095" customFormat="false" ht="15" hidden="true" customHeight="false" outlineLevel="0" collapsed="false"/>
    <row r="2096" customFormat="false" ht="15" hidden="true" customHeight="false" outlineLevel="0" collapsed="false"/>
    <row r="2097" customFormat="false" ht="15" hidden="true" customHeight="false" outlineLevel="0" collapsed="false"/>
    <row r="2098" customFormat="false" ht="15" hidden="true" customHeight="false" outlineLevel="0" collapsed="false"/>
    <row r="2099" customFormat="false" ht="15" hidden="true" customHeight="false" outlineLevel="0" collapsed="false"/>
    <row r="2100" customFormat="false" ht="15" hidden="true" customHeight="false" outlineLevel="0" collapsed="false"/>
    <row r="2101" customFormat="false" ht="15" hidden="true" customHeight="false" outlineLevel="0" collapsed="false"/>
    <row r="2102" customFormat="false" ht="15" hidden="true" customHeight="false" outlineLevel="0" collapsed="false"/>
    <row r="2103" customFormat="false" ht="15" hidden="true" customHeight="false" outlineLevel="0" collapsed="false"/>
    <row r="2104" customFormat="false" ht="15" hidden="true" customHeight="false" outlineLevel="0" collapsed="false"/>
    <row r="2105" customFormat="false" ht="15" hidden="true" customHeight="false" outlineLevel="0" collapsed="false"/>
    <row r="2106" customFormat="false" ht="15" hidden="true" customHeight="false" outlineLevel="0" collapsed="false"/>
    <row r="2107" customFormat="false" ht="15" hidden="true" customHeight="false" outlineLevel="0" collapsed="false"/>
    <row r="2108" customFormat="false" ht="15" hidden="true" customHeight="false" outlineLevel="0" collapsed="false"/>
    <row r="2109" customFormat="false" ht="15" hidden="true" customHeight="false" outlineLevel="0" collapsed="false"/>
    <row r="2110" customFormat="false" ht="15" hidden="true" customHeight="false" outlineLevel="0" collapsed="false"/>
    <row r="2111" customFormat="false" ht="15" hidden="true" customHeight="false" outlineLevel="0" collapsed="false"/>
    <row r="2112" customFormat="false" ht="15" hidden="true" customHeight="false" outlineLevel="0" collapsed="false"/>
    <row r="2113" customFormat="false" ht="15" hidden="true" customHeight="false" outlineLevel="0" collapsed="false"/>
    <row r="2114" customFormat="false" ht="15" hidden="true" customHeight="false" outlineLevel="0" collapsed="false"/>
    <row r="2115" customFormat="false" ht="15" hidden="true" customHeight="false" outlineLevel="0" collapsed="false"/>
    <row r="2116" customFormat="false" ht="15" hidden="true" customHeight="false" outlineLevel="0" collapsed="false"/>
    <row r="2117" customFormat="false" ht="15" hidden="true" customHeight="false" outlineLevel="0" collapsed="false"/>
    <row r="2118" customFormat="false" ht="15" hidden="true" customHeight="false" outlineLevel="0" collapsed="false"/>
    <row r="2119" customFormat="false" ht="15" hidden="true" customHeight="false" outlineLevel="0" collapsed="false"/>
    <row r="2120" customFormat="false" ht="15" hidden="true" customHeight="false" outlineLevel="0" collapsed="false"/>
    <row r="2121" customFormat="false" ht="15" hidden="true" customHeight="false" outlineLevel="0" collapsed="false"/>
    <row r="2122" customFormat="false" ht="15" hidden="true" customHeight="false" outlineLevel="0" collapsed="false"/>
    <row r="2123" customFormat="false" ht="15" hidden="true" customHeight="false" outlineLevel="0" collapsed="false"/>
    <row r="2124" customFormat="false" ht="15" hidden="true" customHeight="false" outlineLevel="0" collapsed="false"/>
    <row r="2125" customFormat="false" ht="15" hidden="true" customHeight="false" outlineLevel="0" collapsed="false"/>
    <row r="2126" customFormat="false" ht="15" hidden="true" customHeight="false" outlineLevel="0" collapsed="false"/>
    <row r="2127" customFormat="false" ht="15" hidden="true" customHeight="false" outlineLevel="0" collapsed="false"/>
    <row r="2128" customFormat="false" ht="15" hidden="true" customHeight="false" outlineLevel="0" collapsed="false"/>
    <row r="2129" customFormat="false" ht="15" hidden="true" customHeight="false" outlineLevel="0" collapsed="false"/>
    <row r="2130" customFormat="false" ht="15" hidden="true" customHeight="false" outlineLevel="0" collapsed="false"/>
    <row r="2131" customFormat="false" ht="15" hidden="true" customHeight="false" outlineLevel="0" collapsed="false"/>
    <row r="2132" customFormat="false" ht="15" hidden="true" customHeight="false" outlineLevel="0" collapsed="false"/>
    <row r="2133" customFormat="false" ht="15" hidden="true" customHeight="false" outlineLevel="0" collapsed="false"/>
    <row r="2134" customFormat="false" ht="15" hidden="true" customHeight="false" outlineLevel="0" collapsed="false"/>
    <row r="2135" customFormat="false" ht="15" hidden="true" customHeight="false" outlineLevel="0" collapsed="false"/>
    <row r="2136" customFormat="false" ht="15" hidden="true" customHeight="false" outlineLevel="0" collapsed="false"/>
    <row r="2137" customFormat="false" ht="15" hidden="true" customHeight="false" outlineLevel="0" collapsed="false"/>
    <row r="2138" customFormat="false" ht="15" hidden="true" customHeight="false" outlineLevel="0" collapsed="false"/>
    <row r="2139" customFormat="false" ht="15" hidden="true" customHeight="false" outlineLevel="0" collapsed="false"/>
    <row r="2140" customFormat="false" ht="15" hidden="true" customHeight="false" outlineLevel="0" collapsed="false"/>
    <row r="2141" customFormat="false" ht="15" hidden="true" customHeight="false" outlineLevel="0" collapsed="false"/>
    <row r="2142" customFormat="false" ht="15" hidden="true" customHeight="false" outlineLevel="0" collapsed="false"/>
    <row r="2143" customFormat="false" ht="15" hidden="true" customHeight="false" outlineLevel="0" collapsed="false"/>
    <row r="2144" customFormat="false" ht="15" hidden="true" customHeight="false" outlineLevel="0" collapsed="false"/>
    <row r="2145" customFormat="false" ht="15" hidden="true" customHeight="false" outlineLevel="0" collapsed="false"/>
    <row r="2146" customFormat="false" ht="15" hidden="true" customHeight="false" outlineLevel="0" collapsed="false"/>
    <row r="2147" customFormat="false" ht="15" hidden="true" customHeight="false" outlineLevel="0" collapsed="false"/>
    <row r="2148" customFormat="false" ht="15" hidden="true" customHeight="false" outlineLevel="0" collapsed="false"/>
    <row r="2149" customFormat="false" ht="15" hidden="true" customHeight="false" outlineLevel="0" collapsed="false"/>
    <row r="2150" customFormat="false" ht="15" hidden="true" customHeight="false" outlineLevel="0" collapsed="false"/>
    <row r="2151" customFormat="false" ht="15" hidden="true" customHeight="false" outlineLevel="0" collapsed="false"/>
    <row r="2152" customFormat="false" ht="15" hidden="true" customHeight="false" outlineLevel="0" collapsed="false"/>
    <row r="2153" customFormat="false" ht="15" hidden="true" customHeight="false" outlineLevel="0" collapsed="false"/>
    <row r="2154" customFormat="false" ht="15" hidden="true" customHeight="false" outlineLevel="0" collapsed="false"/>
    <row r="2155" customFormat="false" ht="15" hidden="true" customHeight="false" outlineLevel="0" collapsed="false"/>
    <row r="2156" customFormat="false" ht="15" hidden="true" customHeight="false" outlineLevel="0" collapsed="false"/>
    <row r="2157" customFormat="false" ht="15" hidden="true" customHeight="false" outlineLevel="0" collapsed="false"/>
    <row r="2158" customFormat="false" ht="15" hidden="true" customHeight="false" outlineLevel="0" collapsed="false"/>
    <row r="2159" customFormat="false" ht="15" hidden="tru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tr">
        <f aca="false">lbl_return_solver</f>
        <v>Return-Solver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10" t="str">
        <f aca="false">lbl_metric</f>
        <v>Metric</v>
      </c>
      <c r="B3" s="21" t="n">
        <f aca="false">exit_value_1_usd</f>
        <v>700000000</v>
      </c>
      <c r="C3" s="21" t="n">
        <f aca="false">exit_value_2_usd</f>
        <v>1200000000</v>
      </c>
      <c r="D3" s="21" t="n">
        <f aca="false">exit_value_3_usd</f>
        <v>2000000000</v>
      </c>
      <c r="E3" s="21" t="n">
        <f aca="false">exit_value_4_usd</f>
        <v>4000000000</v>
      </c>
      <c r="F3" s="21" t="n">
        <f aca="false">exit_value_5_usd</f>
        <v>8000000000</v>
      </c>
    </row>
    <row r="4" customFormat="false" ht="15" hidden="false" customHeight="false" outlineLevel="0" collapsed="false">
      <c r="A4" s="13" t="str">
        <f aca="false">lbl_exit_value</f>
        <v>Exit value</v>
      </c>
      <c r="B4" s="17" t="n">
        <f aca="false">exit_value_1_usd</f>
        <v>700000000</v>
      </c>
      <c r="C4" s="17" t="n">
        <f aca="false">exit_value_2_usd</f>
        <v>1200000000</v>
      </c>
      <c r="D4" s="17" t="n">
        <f aca="false">exit_value_3_usd</f>
        <v>2000000000</v>
      </c>
      <c r="E4" s="17" t="n">
        <f aca="false">exit_value_4_usd</f>
        <v>4000000000</v>
      </c>
      <c r="F4" s="17" t="n">
        <f aca="false">exit_value_5_usd</f>
        <v>8000000000</v>
      </c>
    </row>
    <row r="5" customFormat="false" ht="15" hidden="false" customHeight="false" outlineLevel="0" collapsed="false">
      <c r="A5" s="13" t="str">
        <f aca="false">lbl_election</f>
        <v>Election</v>
      </c>
      <c r="B5" s="13" t="str">
        <f aca="false">Waterfall!B5</f>
        <v>preference</v>
      </c>
      <c r="C5" s="13" t="str">
        <f aca="false">Waterfall!C5</f>
        <v>preference</v>
      </c>
      <c r="D5" s="13" t="str">
        <f aca="false">Waterfall!D5</f>
        <v>convert</v>
      </c>
      <c r="E5" s="13" t="str">
        <f aca="false">Waterfall!E5</f>
        <v>convert</v>
      </c>
      <c r="F5" s="13" t="str">
        <f aca="false">Waterfall!F5</f>
        <v>convert</v>
      </c>
    </row>
    <row r="6" customFormat="false" ht="15" hidden="false" customHeight="false" outlineLevel="0" collapsed="false">
      <c r="A6" s="13" t="str">
        <f aca="false">lbl_f_class_proceeds</f>
        <v>F class proceeds</v>
      </c>
      <c r="B6" s="17" t="n">
        <f aca="false">Waterfall!B14</f>
        <v>30000000</v>
      </c>
      <c r="C6" s="17" t="n">
        <f aca="false">Waterfall!C14</f>
        <v>30000000</v>
      </c>
      <c r="D6" s="17" t="n">
        <f aca="false">Waterfall!D14</f>
        <v>44466535.80177</v>
      </c>
      <c r="E6" s="17" t="n">
        <f aca="false">Waterfall!E14</f>
        <v>89024619.2604844</v>
      </c>
      <c r="F6" s="17" t="n">
        <f aca="false">Waterfall!F14</f>
        <v>177993632.887452</v>
      </c>
    </row>
    <row r="7" customFormat="false" ht="15" hidden="false" customHeight="false" outlineLevel="0" collapsed="false">
      <c r="A7" s="13" t="str">
        <f aca="false">lbl_f_class_ownership</f>
        <v>F class post-F FD ownership</v>
      </c>
      <c r="B7" s="18" t="n">
        <f aca="false">'Pro-Forma'!$B$5/'Pro-Forma'!$B$14</f>
        <v>0.0208015704858537</v>
      </c>
      <c r="C7" s="18" t="n">
        <f aca="false">'Pro-Forma'!$B$5/'Pro-Forma'!$B$14</f>
        <v>0.0208015704858537</v>
      </c>
      <c r="D7" s="18" t="n">
        <f aca="false">'Pro-Forma'!$B$5/'Pro-Forma'!$B$14</f>
        <v>0.0208015704858537</v>
      </c>
      <c r="E7" s="18" t="n">
        <f aca="false">'Pro-Forma'!$B$5/'Pro-Forma'!$B$14</f>
        <v>0.0208015704858537</v>
      </c>
      <c r="F7" s="18" t="n">
        <f aca="false">'Pro-Forma'!$B$5/'Pro-Forma'!$B$14</f>
        <v>0.0208015704858537</v>
      </c>
    </row>
    <row r="8" customFormat="false" ht="15" hidden="false" customHeight="false" outlineLevel="0" collapsed="false">
      <c r="A8" s="13" t="str">
        <f aca="false">lbl_3x_target</f>
        <v>3x target</v>
      </c>
      <c r="B8" s="17" t="n">
        <f aca="false">our_fund_check_usd*return_multiple_3x</f>
        <v>30000000</v>
      </c>
      <c r="C8" s="17" t="n">
        <f aca="false">our_fund_check_usd*return_multiple_3x</f>
        <v>30000000</v>
      </c>
      <c r="D8" s="17" t="n">
        <f aca="false">our_fund_check_usd*return_multiple_3x</f>
        <v>30000000</v>
      </c>
      <c r="E8" s="17" t="n">
        <f aca="false">our_fund_check_usd*return_multiple_3x</f>
        <v>30000000</v>
      </c>
      <c r="F8" s="17" t="n">
        <f aca="false">our_fund_check_usd*return_multiple_3x</f>
        <v>30000000</v>
      </c>
    </row>
    <row r="9" customFormat="false" ht="15" hidden="false" customHeight="false" outlineLevel="0" collapsed="false">
      <c r="A9" s="13" t="str">
        <f aca="false">lbl_required_series_f_round_pct</f>
        <v>Required Series F round %</v>
      </c>
      <c r="B9" s="18" t="n">
        <f aca="false">IF(B6&gt;const_zero,B8/B6,const_one+const_one)</f>
        <v>1</v>
      </c>
      <c r="C9" s="18" t="n">
        <f aca="false">IF(C6&gt;const_zero,C8/C6,const_one+const_one)</f>
        <v>1</v>
      </c>
      <c r="D9" s="18" t="n">
        <f aca="false">IF(D6&gt;const_zero,D8/D6,const_one+const_one)</f>
        <v>0.674664654196108</v>
      </c>
      <c r="E9" s="18" t="n">
        <f aca="false">IF(E6&gt;const_zero,E8/E6,const_one+const_one)</f>
        <v>0.336985434469768</v>
      </c>
      <c r="F9" s="18" t="n">
        <f aca="false">IF(F6&gt;const_zero,F8/F6,const_one+const_one)</f>
        <v>0.168545354759793</v>
      </c>
    </row>
    <row r="10" customFormat="false" ht="15" hidden="false" customHeight="false" outlineLevel="0" collapsed="false">
      <c r="A10" s="13" t="str">
        <f aca="false">lbl_required_post_f_fd_pct</f>
        <v>Required post-F FD %</v>
      </c>
      <c r="B10" s="18" t="n">
        <f aca="false">B9*B7</f>
        <v>0.0208015704858537</v>
      </c>
      <c r="C10" s="18" t="n">
        <f aca="false">C9*C7</f>
        <v>0.0208015704858537</v>
      </c>
      <c r="D10" s="18" t="n">
        <f aca="false">D9*D7</f>
        <v>0.0140340843585745</v>
      </c>
      <c r="E10" s="18" t="n">
        <f aca="false">E9*E7</f>
        <v>0.00700982626782891</v>
      </c>
      <c r="F10" s="18" t="n">
        <f aca="false">F9*F7</f>
        <v>0.00350600807709906</v>
      </c>
    </row>
    <row r="11" customFormat="false" ht="15" hidden="false" customHeight="false" outlineLevel="0" collapsed="false">
      <c r="A11" s="13" t="str">
        <f aca="false">lbl_status</f>
        <v>Status</v>
      </c>
      <c r="B11" s="13" t="str">
        <f aca="false">IF(OR(B9&lt;=const_zero,B9&gt;const_one),lbl_infeasible,lbl_feasible)</f>
        <v>feasible</v>
      </c>
      <c r="C11" s="13" t="str">
        <f aca="false">IF(OR(C9&lt;=const_zero,C9&gt;const_one),lbl_infeasible,lbl_feasible)</f>
        <v>feasible</v>
      </c>
      <c r="D11" s="13" t="str">
        <f aca="false">IF(OR(D9&lt;=const_zero,D9&gt;const_one),lbl_infeasible,lbl_feasible)</f>
        <v>feasible</v>
      </c>
      <c r="E11" s="13" t="str">
        <f aca="false">IF(OR(E9&lt;=const_zero,E9&gt;const_one),lbl_infeasible,lbl_feasible)</f>
        <v>feasible</v>
      </c>
      <c r="F11" s="13" t="str">
        <f aca="false">IF(OR(F9&lt;=const_zero,F9&gt;const_one),lbl_infeasible,lbl_feasible)</f>
        <v>feasible</v>
      </c>
    </row>
    <row r="12" customFormat="false" ht="15" hidden="false" customHeight="false" outlineLevel="0" collapsed="false">
      <c r="A12" s="13" t="str">
        <f aca="false">lbl_4x_target</f>
        <v>4x target</v>
      </c>
      <c r="B12" s="17" t="n">
        <f aca="false">our_fund_check_usd*return_multiple_4x</f>
        <v>40000000</v>
      </c>
      <c r="C12" s="17" t="n">
        <f aca="false">our_fund_check_usd*return_multiple_4x</f>
        <v>40000000</v>
      </c>
      <c r="D12" s="17" t="n">
        <f aca="false">our_fund_check_usd*return_multiple_4x</f>
        <v>40000000</v>
      </c>
      <c r="E12" s="17" t="n">
        <f aca="false">our_fund_check_usd*return_multiple_4x</f>
        <v>40000000</v>
      </c>
      <c r="F12" s="17" t="n">
        <f aca="false">our_fund_check_usd*return_multiple_4x</f>
        <v>40000000</v>
      </c>
    </row>
    <row r="13" customFormat="false" ht="15" hidden="false" customHeight="false" outlineLevel="0" collapsed="false">
      <c r="A13" s="13" t="str">
        <f aca="false">lbl_required_series_f_round_pct</f>
        <v>Required Series F round %</v>
      </c>
      <c r="B13" s="18" t="n">
        <f aca="false">IF(B6&gt;const_zero,B12/B6,const_one+const_one)</f>
        <v>1.33333333333333</v>
      </c>
      <c r="C13" s="18" t="n">
        <f aca="false">IF(C6&gt;const_zero,C12/C6,const_one+const_one)</f>
        <v>1.33333333333333</v>
      </c>
      <c r="D13" s="18" t="n">
        <f aca="false">IF(D6&gt;const_zero,D12/D6,const_one+const_one)</f>
        <v>0.899552872261477</v>
      </c>
      <c r="E13" s="18" t="n">
        <f aca="false">IF(E6&gt;const_zero,E12/E6,const_one+const_one)</f>
        <v>0.449313912626357</v>
      </c>
      <c r="F13" s="18" t="n">
        <f aca="false">IF(F6&gt;const_zero,F12/F6,const_one+const_one)</f>
        <v>0.224727139679724</v>
      </c>
    </row>
    <row r="14" customFormat="false" ht="15" hidden="false" customHeight="false" outlineLevel="0" collapsed="false">
      <c r="A14" s="13" t="str">
        <f aca="false">lbl_required_post_f_fd_pct</f>
        <v>Required post-F FD %</v>
      </c>
      <c r="B14" s="18" t="n">
        <f aca="false">B13*B7</f>
        <v>0.0277354273144716</v>
      </c>
      <c r="C14" s="18" t="n">
        <f aca="false">C13*C7</f>
        <v>0.0277354273144716</v>
      </c>
      <c r="D14" s="18" t="n">
        <f aca="false">D13*D7</f>
        <v>0.0187121124780993</v>
      </c>
      <c r="E14" s="18" t="n">
        <f aca="false">E13*E7</f>
        <v>0.00934643502377188</v>
      </c>
      <c r="F14" s="18" t="n">
        <f aca="false">F13*F7</f>
        <v>0.00467467743613208</v>
      </c>
    </row>
    <row r="15" customFormat="false" ht="15" hidden="false" customHeight="false" outlineLevel="0" collapsed="false">
      <c r="A15" s="13" t="str">
        <f aca="false">lbl_status</f>
        <v>Status</v>
      </c>
      <c r="B15" s="13" t="str">
        <f aca="false">IF(OR(B13&lt;=const_zero,B13&gt;const_one),lbl_infeasible,lbl_feasible)</f>
        <v>infeasible</v>
      </c>
      <c r="C15" s="13" t="str">
        <f aca="false">IF(OR(C13&lt;=const_zero,C13&gt;const_one),lbl_infeasible,lbl_feasible)</f>
        <v>infeasible</v>
      </c>
      <c r="D15" s="13" t="str">
        <f aca="false">IF(OR(D13&lt;=const_zero,D13&gt;const_one),lbl_infeasible,lbl_feasible)</f>
        <v>feasible</v>
      </c>
      <c r="E15" s="13" t="str">
        <f aca="false">IF(OR(E13&lt;=const_zero,E13&gt;const_one),lbl_infeasible,lbl_feasible)</f>
        <v>feasible</v>
      </c>
      <c r="F15" s="13" t="str">
        <f aca="false">IF(OR(F13&lt;=const_zero,F13&gt;const_one),lbl_infeasible,lbl_feasible)</f>
        <v>feasible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2026-04-27T03:11:12Z</dcterms:created>
  <dc:creator>openpyxl</dc:creator>
  <dc:description/>
  <dc:language>en-US</dc:language>
  <cp:lastModifiedBy/>
  <dcterms:modified xsi:type="dcterms:W3CDTF">2026-04-27T03:11:18Z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